
<file path=[Content_Types].xml><?xml version="1.0" encoding="utf-8"?>
<Types xmlns="http://schemas.openxmlformats.org/package/2006/content-type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028"/>
  <workbookPr codeName="ThisWorkbook"/>
  <mc:AlternateContent xmlns:mc="http://schemas.openxmlformats.org/markup-compatibility/2006">
    <mc:Choice Requires="x15">
      <x15ac:absPath xmlns:x15ac="http://schemas.microsoft.com/office/spreadsheetml/2010/11/ac" url="https://acaps-my.sharepoint.com/personal/rm_acaps_org/Documents/Desktop/INFORM June 2022/"/>
    </mc:Choice>
  </mc:AlternateContent>
  <xr:revisionPtr revIDLastSave="5" documentId="13_ncr:1_{942A5887-4856-4BFC-8D46-03E1A9BBD23F}" xr6:coauthVersionLast="47" xr6:coauthVersionMax="47" xr10:uidLastSave="{43C8E16A-B0E9-4D36-8737-59569ABD7FCD}"/>
  <bookViews>
    <workbookView xWindow="-110" yWindow="-110" windowWidth="19420" windowHeight="10420" tabRatio="916" xr2:uid="{00000000-000D-0000-FFFF-FFFF00000000}"/>
  </bookViews>
  <sheets>
    <sheet name="About" sheetId="2" r:id="rId1"/>
    <sheet name="INFORM Severity - hidden" sheetId="3" state="hidden" r:id="rId2"/>
    <sheet name="INFORM Severity - all crises" sheetId="4" r:id="rId3"/>
    <sheet name="INFORM Severity - country" sheetId="5" r:id="rId4"/>
    <sheet name="Impact of the crisis" sheetId="6" r:id="rId5"/>
    <sheet name="Conditions of people affected" sheetId="7" r:id="rId6"/>
    <sheet name="Complexity of the crisis" sheetId="8" r:id="rId7"/>
    <sheet name="Core Indicators" sheetId="9" r:id="rId8"/>
    <sheet name="Crisis Indicator Data" sheetId="10" r:id="rId9"/>
    <sheet name="Reliability" sheetId="11" r:id="rId10"/>
    <sheet name="Country Indicator Data" sheetId="12" r:id="rId11"/>
    <sheet name="Regional Crises" sheetId="13" r:id="rId12"/>
    <sheet name="Data Reliability" sheetId="14" r:id="rId13"/>
    <sheet name="Reliability_updated" sheetId="15" r:id="rId14"/>
    <sheet name="Indicator Metadata" sheetId="16" r:id="rId15"/>
    <sheet name="Trends" sheetId="17" r:id="rId16"/>
    <sheet name="Crisis info" sheetId="18" r:id="rId17"/>
    <sheet name="Lists" sheetId="19" r:id="rId18"/>
    <sheet name="Log" sheetId="1" r:id="rId19"/>
    <sheet name="Indicator Date hidden" sheetId="20" state="hidden" r:id="rId20"/>
    <sheet name="Indicator Date hidden2" sheetId="21" state="hidden" r:id="rId21"/>
    <sheet name="Imputed and missing data hidden" sheetId="22" state="hidden" r:id="rId22"/>
  </sheets>
  <definedNames>
    <definedName name="_2012.06.11___GFM_Indicator_List" localSheetId="14">'Indicator Metadata'!$D$18:$J$36</definedName>
    <definedName name="_2012.06.11___GFM_Indicator_List_1" localSheetId="14">'Indicator Metadata'!$D$18:$J$36</definedName>
    <definedName name="_2012.06.11___GFM_Indicator_List_2" localSheetId="14">'Indicator Metadata'!$D$16:$J$36</definedName>
    <definedName name="_xlnm._FilterDatabase" localSheetId="16" hidden="1">'Crisis info'!$A$1:$Q$151</definedName>
    <definedName name="_xlnm._FilterDatabase" localSheetId="2" hidden="1">'INFORM Severity - all crises'!$A$4:$T$143</definedName>
    <definedName name="_xlnm._FilterDatabase" localSheetId="3" hidden="1">'INFORM Severity - country'!$A$4:$T$143</definedName>
    <definedName name="_xlnm._FilterDatabase" localSheetId="1" hidden="1">'INFORM Severity - hidden'!$A$4:$T$155</definedName>
    <definedName name="_xlnm._FilterDatabase" localSheetId="17" hidden="1">Lists!$A$1:$L$152</definedName>
    <definedName name="_xlnm._FilterDatabase" localSheetId="18" hidden="1">Log!$A$1:$M$4419</definedName>
    <definedName name="_Key1" localSheetId="4" hidden="1">#REF!</definedName>
    <definedName name="_Key1" localSheetId="19" hidden="1">#REF!</definedName>
    <definedName name="_Key1" localSheetId="14" hidden="1">#REF!</definedName>
    <definedName name="_Key1" hidden="1">#REF!</definedName>
    <definedName name="_Order1" hidden="1">255</definedName>
    <definedName name="_Sort" localSheetId="4" hidden="1">#REF!</definedName>
    <definedName name="_Sort" localSheetId="19" hidden="1">#REF!</definedName>
    <definedName name="_Sort" localSheetId="14" hidden="1">#REF!</definedName>
    <definedName name="_Sort" hidden="1">#REF!</definedName>
    <definedName name="aa" localSheetId="19" hidden="1">#REF!</definedName>
    <definedName name="aa" localSheetId="14" hidden="1">#REF!</definedName>
    <definedName name="aa" hidden="1">#REF!</definedName>
    <definedName name="CrisisList">'Crisis Indicator Data'!$A$13:$A$28</definedName>
    <definedName name="CrisisType">VLOOKUP(#REF!,#REF!,2,FALSE)</definedName>
    <definedName name="iCrisisType" localSheetId="0">INDIRECT(CrisisType)</definedName>
    <definedName name="iCrisisType" localSheetId="1">INDIRECT(CrisisType)</definedName>
    <definedName name="iCrisisType">INDIRECT(CrisisType)</definedName>
    <definedName name="iIcons_a5">INDIRECT(#REF!)</definedName>
    <definedName name="iIcons_a8">INDIRECT(#REF!)</definedName>
    <definedName name="_xlnm.Print_Area" localSheetId="0">About!$A$1:$A$18</definedName>
    <definedName name="_xlnm.Print_Area" localSheetId="4">'Impact of the crisis'!$A$1:$AB$144</definedName>
    <definedName name="_xlnm.Print_Area" localSheetId="2">'INFORM Severity - all crises'!$1:$67</definedName>
    <definedName name="_xlnm.Print_Area" localSheetId="3">'INFORM Severity - country'!$A$1:$U$67</definedName>
    <definedName name="_xlnm.Print_Area" localSheetId="1">'INFORM Severity - hidden'!$A$1:$T$143</definedName>
    <definedName name="_xlnm.Print_Titles" localSheetId="4">'Impact of the crisis'!$1:$5</definedName>
    <definedName name="_xlnm.Print_Titles" localSheetId="1">'INFORM Severity - hidden'!$2:$2</definedName>
  </definedNames>
  <calcPr calcId="191029" calcMode="manual"/>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AZ192" i="22" l="1"/>
  <c r="AY192" i="22"/>
  <c r="AX192" i="22"/>
  <c r="AW192" i="22"/>
  <c r="AV192" i="22"/>
  <c r="AU192" i="22"/>
  <c r="AT192" i="22"/>
  <c r="AS192" i="22"/>
  <c r="AR192" i="22"/>
  <c r="AQ192" i="22"/>
  <c r="AP192" i="22"/>
  <c r="AO192" i="22"/>
  <c r="AN192" i="22"/>
  <c r="AM192" i="22"/>
  <c r="AL192" i="22"/>
  <c r="AK192" i="22"/>
  <c r="AJ192" i="22"/>
  <c r="AI192" i="22"/>
  <c r="AH192" i="22"/>
  <c r="AG192" i="22"/>
  <c r="AF192" i="22"/>
  <c r="AE192" i="22"/>
  <c r="AD192" i="22"/>
  <c r="AC192" i="22"/>
  <c r="AB192" i="22"/>
  <c r="AA192" i="22"/>
  <c r="Z192" i="22"/>
  <c r="Y192" i="22"/>
  <c r="X192" i="22"/>
  <c r="W192" i="22"/>
  <c r="V192" i="22"/>
  <c r="U192" i="22"/>
  <c r="T192" i="22"/>
  <c r="S192" i="22"/>
  <c r="R192" i="22"/>
  <c r="Q192" i="22"/>
  <c r="P192" i="22"/>
  <c r="O192" i="22"/>
  <c r="N192" i="22"/>
  <c r="M192" i="22"/>
  <c r="L192" i="22"/>
  <c r="K192" i="22"/>
  <c r="J192" i="22"/>
  <c r="I192" i="22"/>
  <c r="H192" i="22"/>
  <c r="G192" i="22"/>
  <c r="F192" i="22"/>
  <c r="E192" i="22"/>
  <c r="D192" i="22"/>
  <c r="C192" i="22"/>
  <c r="B192" i="22"/>
  <c r="BA192" i="22" s="1"/>
  <c r="BB192" i="22" s="1"/>
  <c r="AZ191" i="22"/>
  <c r="AY191" i="22"/>
  <c r="AX191" i="22"/>
  <c r="AW191" i="22"/>
  <c r="AV191" i="22"/>
  <c r="AU191" i="22"/>
  <c r="AT191" i="22"/>
  <c r="AS191" i="22"/>
  <c r="AR191" i="22"/>
  <c r="AQ191" i="22"/>
  <c r="AP191" i="22"/>
  <c r="AO191" i="22"/>
  <c r="AN191" i="22"/>
  <c r="AM191" i="22"/>
  <c r="AL191" i="22"/>
  <c r="AK191" i="22"/>
  <c r="AJ191" i="22"/>
  <c r="AI191" i="22"/>
  <c r="AH191" i="22"/>
  <c r="AG191" i="22"/>
  <c r="AF191" i="22"/>
  <c r="AE191" i="22"/>
  <c r="AD191" i="22"/>
  <c r="AC191" i="22"/>
  <c r="AB191" i="22"/>
  <c r="AA191" i="22"/>
  <c r="Z191" i="22"/>
  <c r="Y191" i="22"/>
  <c r="X191" i="22"/>
  <c r="W191" i="22"/>
  <c r="V191" i="22"/>
  <c r="U191" i="22"/>
  <c r="T191" i="22"/>
  <c r="S191" i="22"/>
  <c r="R191" i="22"/>
  <c r="Q191" i="22"/>
  <c r="P191" i="22"/>
  <c r="O191" i="22"/>
  <c r="N191" i="22"/>
  <c r="M191" i="22"/>
  <c r="L191" i="22"/>
  <c r="K191" i="22"/>
  <c r="J191" i="22"/>
  <c r="I191" i="22"/>
  <c r="H191" i="22"/>
  <c r="G191" i="22"/>
  <c r="F191" i="22"/>
  <c r="E191" i="22"/>
  <c r="D191" i="22"/>
  <c r="C191" i="22"/>
  <c r="B191" i="22"/>
  <c r="BA191" i="22" s="1"/>
  <c r="BB191" i="22" s="1"/>
  <c r="BA190" i="22"/>
  <c r="BB190" i="22" s="1"/>
  <c r="AZ190" i="22"/>
  <c r="AY190" i="22"/>
  <c r="AX190" i="22"/>
  <c r="AW190" i="22"/>
  <c r="AV190" i="22"/>
  <c r="AU190" i="22"/>
  <c r="AT190" i="22"/>
  <c r="AS190" i="22"/>
  <c r="AR190" i="22"/>
  <c r="AQ190" i="22"/>
  <c r="AP190" i="22"/>
  <c r="AO190" i="22"/>
  <c r="AN190" i="22"/>
  <c r="AM190" i="22"/>
  <c r="AL190" i="22"/>
  <c r="AK190" i="22"/>
  <c r="AJ190" i="22"/>
  <c r="AI190" i="22"/>
  <c r="AH190" i="22"/>
  <c r="AG190" i="22"/>
  <c r="AF190" i="22"/>
  <c r="AE190" i="22"/>
  <c r="AD190" i="22"/>
  <c r="AC190" i="22"/>
  <c r="AB190" i="22"/>
  <c r="AA190" i="22"/>
  <c r="Z190" i="22"/>
  <c r="Y190" i="22"/>
  <c r="X190" i="22"/>
  <c r="W190" i="22"/>
  <c r="V190" i="22"/>
  <c r="U190" i="22"/>
  <c r="T190" i="22"/>
  <c r="S190" i="22"/>
  <c r="R190" i="22"/>
  <c r="Q190" i="22"/>
  <c r="P190" i="22"/>
  <c r="O190" i="22"/>
  <c r="N190" i="22"/>
  <c r="M190" i="22"/>
  <c r="L190" i="22"/>
  <c r="K190" i="22"/>
  <c r="J190" i="22"/>
  <c r="I190" i="22"/>
  <c r="H190" i="22"/>
  <c r="G190" i="22"/>
  <c r="F190" i="22"/>
  <c r="E190" i="22"/>
  <c r="D190" i="22"/>
  <c r="C190" i="22"/>
  <c r="B190" i="22"/>
  <c r="AZ189" i="22"/>
  <c r="AY189" i="22"/>
  <c r="AX189" i="22"/>
  <c r="AW189" i="22"/>
  <c r="AV189" i="22"/>
  <c r="AU189" i="22"/>
  <c r="AT189" i="22"/>
  <c r="AS189" i="22"/>
  <c r="AR189" i="22"/>
  <c r="AQ189" i="22"/>
  <c r="AP189" i="22"/>
  <c r="AO189" i="22"/>
  <c r="AN189" i="22"/>
  <c r="AM189" i="22"/>
  <c r="AL189" i="22"/>
  <c r="AK189" i="22"/>
  <c r="AJ189" i="22"/>
  <c r="AI189" i="22"/>
  <c r="AH189" i="22"/>
  <c r="AG189" i="22"/>
  <c r="AF189" i="22"/>
  <c r="AE189" i="22"/>
  <c r="AD189" i="22"/>
  <c r="AC189" i="22"/>
  <c r="AB189" i="22"/>
  <c r="AA189" i="22"/>
  <c r="Z189" i="22"/>
  <c r="Y189" i="22"/>
  <c r="X189" i="22"/>
  <c r="W189" i="22"/>
  <c r="V189" i="22"/>
  <c r="U189" i="22"/>
  <c r="T189" i="22"/>
  <c r="S189" i="22"/>
  <c r="R189" i="22"/>
  <c r="Q189" i="22"/>
  <c r="P189" i="22"/>
  <c r="O189" i="22"/>
  <c r="N189" i="22"/>
  <c r="M189" i="22"/>
  <c r="L189" i="22"/>
  <c r="K189" i="22"/>
  <c r="J189" i="22"/>
  <c r="I189" i="22"/>
  <c r="H189" i="22"/>
  <c r="G189" i="22"/>
  <c r="F189" i="22"/>
  <c r="E189" i="22"/>
  <c r="D189" i="22"/>
  <c r="C189" i="22"/>
  <c r="B189" i="22"/>
  <c r="BA189" i="22" s="1"/>
  <c r="BB189" i="22" s="1"/>
  <c r="AZ188" i="22"/>
  <c r="AY188" i="22"/>
  <c r="AX188" i="22"/>
  <c r="AW188" i="22"/>
  <c r="AV188" i="22"/>
  <c r="AU188" i="22"/>
  <c r="AT188" i="22"/>
  <c r="AS188" i="22"/>
  <c r="AR188" i="22"/>
  <c r="AQ188" i="22"/>
  <c r="AP188" i="22"/>
  <c r="AO188" i="22"/>
  <c r="AN188" i="22"/>
  <c r="AM188" i="22"/>
  <c r="AL188" i="22"/>
  <c r="AK188" i="22"/>
  <c r="AJ188" i="22"/>
  <c r="AI188" i="22"/>
  <c r="AH188" i="22"/>
  <c r="AG188" i="22"/>
  <c r="AF188" i="22"/>
  <c r="AE188" i="22"/>
  <c r="AD188" i="22"/>
  <c r="AC188" i="22"/>
  <c r="AB188" i="22"/>
  <c r="AA188" i="22"/>
  <c r="Z188" i="22"/>
  <c r="Y188" i="22"/>
  <c r="X188" i="22"/>
  <c r="W188" i="22"/>
  <c r="V188" i="22"/>
  <c r="U188" i="22"/>
  <c r="T188" i="22"/>
  <c r="S188" i="22"/>
  <c r="R188" i="22"/>
  <c r="Q188" i="22"/>
  <c r="P188" i="22"/>
  <c r="O188" i="22"/>
  <c r="N188" i="22"/>
  <c r="M188" i="22"/>
  <c r="L188" i="22"/>
  <c r="K188" i="22"/>
  <c r="J188" i="22"/>
  <c r="I188" i="22"/>
  <c r="H188" i="22"/>
  <c r="G188" i="22"/>
  <c r="F188" i="22"/>
  <c r="E188" i="22"/>
  <c r="D188" i="22"/>
  <c r="C188" i="22"/>
  <c r="B188" i="22"/>
  <c r="BA188" i="22" s="1"/>
  <c r="BB188" i="22" s="1"/>
  <c r="AZ187" i="22"/>
  <c r="AY187" i="22"/>
  <c r="AX187" i="22"/>
  <c r="AW187" i="22"/>
  <c r="AV187" i="22"/>
  <c r="AU187" i="22"/>
  <c r="AT187" i="22"/>
  <c r="AS187" i="22"/>
  <c r="AR187" i="22"/>
  <c r="AQ187" i="22"/>
  <c r="AP187" i="22"/>
  <c r="AO187" i="22"/>
  <c r="AN187" i="22"/>
  <c r="AM187" i="22"/>
  <c r="AL187" i="22"/>
  <c r="AK187" i="22"/>
  <c r="AJ187" i="22"/>
  <c r="AI187" i="22"/>
  <c r="AH187" i="22"/>
  <c r="AG187" i="22"/>
  <c r="AF187" i="22"/>
  <c r="AE187" i="22"/>
  <c r="AD187" i="22"/>
  <c r="AC187" i="22"/>
  <c r="AB187" i="22"/>
  <c r="AA187" i="22"/>
  <c r="Z187" i="22"/>
  <c r="Y187" i="22"/>
  <c r="X187" i="22"/>
  <c r="W187" i="22"/>
  <c r="V187" i="22"/>
  <c r="U187" i="22"/>
  <c r="T187" i="22"/>
  <c r="S187" i="22"/>
  <c r="R187" i="22"/>
  <c r="Q187" i="22"/>
  <c r="P187" i="22"/>
  <c r="O187" i="22"/>
  <c r="N187" i="22"/>
  <c r="M187" i="22"/>
  <c r="L187" i="22"/>
  <c r="K187" i="22"/>
  <c r="J187" i="22"/>
  <c r="I187" i="22"/>
  <c r="H187" i="22"/>
  <c r="G187" i="22"/>
  <c r="F187" i="22"/>
  <c r="E187" i="22"/>
  <c r="D187" i="22"/>
  <c r="C187" i="22"/>
  <c r="B187" i="22"/>
  <c r="BA187" i="22" s="1"/>
  <c r="BB187" i="22" s="1"/>
  <c r="AZ186" i="22"/>
  <c r="AY186" i="22"/>
  <c r="AX186" i="22"/>
  <c r="AW186" i="22"/>
  <c r="AV186" i="22"/>
  <c r="AU186" i="22"/>
  <c r="AT186" i="22"/>
  <c r="AS186" i="22"/>
  <c r="AR186" i="22"/>
  <c r="AQ186" i="22"/>
  <c r="AP186" i="22"/>
  <c r="AO186" i="22"/>
  <c r="AN186" i="22"/>
  <c r="AM186" i="22"/>
  <c r="AL186" i="22"/>
  <c r="AK186" i="22"/>
  <c r="AJ186" i="22"/>
  <c r="AI186" i="22"/>
  <c r="AH186" i="22"/>
  <c r="AG186" i="22"/>
  <c r="AF186" i="22"/>
  <c r="AE186" i="22"/>
  <c r="AD186" i="22"/>
  <c r="AC186" i="22"/>
  <c r="AB186" i="22"/>
  <c r="AA186" i="22"/>
  <c r="Z186" i="22"/>
  <c r="Y186" i="22"/>
  <c r="X186" i="22"/>
  <c r="W186" i="22"/>
  <c r="V186" i="22"/>
  <c r="U186" i="22"/>
  <c r="T186" i="22"/>
  <c r="S186" i="22"/>
  <c r="R186" i="22"/>
  <c r="Q186" i="22"/>
  <c r="P186" i="22"/>
  <c r="O186" i="22"/>
  <c r="N186" i="22"/>
  <c r="M186" i="22"/>
  <c r="L186" i="22"/>
  <c r="K186" i="22"/>
  <c r="J186" i="22"/>
  <c r="I186" i="22"/>
  <c r="H186" i="22"/>
  <c r="G186" i="22"/>
  <c r="F186" i="22"/>
  <c r="E186" i="22"/>
  <c r="D186" i="22"/>
  <c r="C186" i="22"/>
  <c r="B186" i="22"/>
  <c r="BA186" i="22" s="1"/>
  <c r="BB186" i="22" s="1"/>
  <c r="BB185" i="22"/>
  <c r="BA185" i="22"/>
  <c r="AZ185" i="22"/>
  <c r="AY185" i="22"/>
  <c r="AX185" i="22"/>
  <c r="AW185" i="22"/>
  <c r="AV185" i="22"/>
  <c r="AU185" i="22"/>
  <c r="AT185" i="22"/>
  <c r="AS185" i="22"/>
  <c r="AR185" i="22"/>
  <c r="AQ185" i="22"/>
  <c r="AP185" i="22"/>
  <c r="AO185" i="22"/>
  <c r="AN185" i="22"/>
  <c r="AM185" i="22"/>
  <c r="AL185" i="22"/>
  <c r="AK185" i="22"/>
  <c r="AJ185" i="22"/>
  <c r="AI185" i="22"/>
  <c r="AH185" i="22"/>
  <c r="AG185" i="22"/>
  <c r="AF185" i="22"/>
  <c r="AE185" i="22"/>
  <c r="AD185" i="22"/>
  <c r="AC185" i="22"/>
  <c r="AB185" i="22"/>
  <c r="AA185" i="22"/>
  <c r="Z185" i="22"/>
  <c r="Y185" i="22"/>
  <c r="X185" i="22"/>
  <c r="W185" i="22"/>
  <c r="V185" i="22"/>
  <c r="U185" i="22"/>
  <c r="T185" i="22"/>
  <c r="S185" i="22"/>
  <c r="R185" i="22"/>
  <c r="Q185" i="22"/>
  <c r="P185" i="22"/>
  <c r="O185" i="22"/>
  <c r="N185" i="22"/>
  <c r="M185" i="22"/>
  <c r="L185" i="22"/>
  <c r="K185" i="22"/>
  <c r="J185" i="22"/>
  <c r="I185" i="22"/>
  <c r="H185" i="22"/>
  <c r="G185" i="22"/>
  <c r="F185" i="22"/>
  <c r="E185" i="22"/>
  <c r="D185" i="22"/>
  <c r="C185" i="22"/>
  <c r="B185" i="22"/>
  <c r="AZ184" i="22"/>
  <c r="AY184" i="22"/>
  <c r="AX184" i="22"/>
  <c r="AW184" i="22"/>
  <c r="AV184" i="22"/>
  <c r="AU184" i="22"/>
  <c r="AT184" i="22"/>
  <c r="AS184" i="22"/>
  <c r="AR184" i="22"/>
  <c r="AQ184" i="22"/>
  <c r="AP184" i="22"/>
  <c r="AO184" i="22"/>
  <c r="AN184" i="22"/>
  <c r="AM184" i="22"/>
  <c r="AL184" i="22"/>
  <c r="AK184" i="22"/>
  <c r="AJ184" i="22"/>
  <c r="AI184" i="22"/>
  <c r="AH184" i="22"/>
  <c r="AG184" i="22"/>
  <c r="AF184" i="22"/>
  <c r="AE184" i="22"/>
  <c r="AD184" i="22"/>
  <c r="AC184" i="22"/>
  <c r="AB184" i="22"/>
  <c r="AA184" i="22"/>
  <c r="Z184" i="22"/>
  <c r="Y184" i="22"/>
  <c r="X184" i="22"/>
  <c r="W184" i="22"/>
  <c r="V184" i="22"/>
  <c r="U184" i="22"/>
  <c r="T184" i="22"/>
  <c r="S184" i="22"/>
  <c r="R184" i="22"/>
  <c r="Q184" i="22"/>
  <c r="P184" i="22"/>
  <c r="O184" i="22"/>
  <c r="N184" i="22"/>
  <c r="M184" i="22"/>
  <c r="L184" i="22"/>
  <c r="K184" i="22"/>
  <c r="J184" i="22"/>
  <c r="I184" i="22"/>
  <c r="H184" i="22"/>
  <c r="G184" i="22"/>
  <c r="F184" i="22"/>
  <c r="E184" i="22"/>
  <c r="D184" i="22"/>
  <c r="C184" i="22"/>
  <c r="B184" i="22"/>
  <c r="BA184" i="22" s="1"/>
  <c r="BB184" i="22" s="1"/>
  <c r="AZ183" i="22"/>
  <c r="AY183" i="22"/>
  <c r="AX183" i="22"/>
  <c r="AW183" i="22"/>
  <c r="AV183" i="22"/>
  <c r="AU183" i="22"/>
  <c r="AT183" i="22"/>
  <c r="AS183" i="22"/>
  <c r="AR183" i="22"/>
  <c r="AQ183" i="22"/>
  <c r="AP183" i="22"/>
  <c r="AO183" i="22"/>
  <c r="AN183" i="22"/>
  <c r="AM183" i="22"/>
  <c r="AL183" i="22"/>
  <c r="AK183" i="22"/>
  <c r="AJ183" i="22"/>
  <c r="AI183" i="22"/>
  <c r="AH183" i="22"/>
  <c r="AG183" i="22"/>
  <c r="AF183" i="22"/>
  <c r="AE183" i="22"/>
  <c r="AD183" i="22"/>
  <c r="AC183" i="22"/>
  <c r="AB183" i="22"/>
  <c r="AA183" i="22"/>
  <c r="Z183" i="22"/>
  <c r="Y183" i="22"/>
  <c r="X183" i="22"/>
  <c r="W183" i="22"/>
  <c r="V183" i="22"/>
  <c r="U183" i="22"/>
  <c r="T183" i="22"/>
  <c r="S183" i="22"/>
  <c r="R183" i="22"/>
  <c r="Q183" i="22"/>
  <c r="P183" i="22"/>
  <c r="O183" i="22"/>
  <c r="N183" i="22"/>
  <c r="M183" i="22"/>
  <c r="L183" i="22"/>
  <c r="K183" i="22"/>
  <c r="J183" i="22"/>
  <c r="I183" i="22"/>
  <c r="H183" i="22"/>
  <c r="G183" i="22"/>
  <c r="F183" i="22"/>
  <c r="E183" i="22"/>
  <c r="D183" i="22"/>
  <c r="C183" i="22"/>
  <c r="B183" i="22"/>
  <c r="BA183" i="22" s="1"/>
  <c r="BB183" i="22" s="1"/>
  <c r="BA182" i="22"/>
  <c r="BB182" i="22" s="1"/>
  <c r="AZ182" i="22"/>
  <c r="AY182" i="22"/>
  <c r="AX182" i="22"/>
  <c r="AW182" i="22"/>
  <c r="AV182" i="22"/>
  <c r="AU182" i="22"/>
  <c r="AT182" i="22"/>
  <c r="AS182" i="22"/>
  <c r="AR182" i="22"/>
  <c r="AQ182" i="22"/>
  <c r="AP182" i="22"/>
  <c r="AO182" i="22"/>
  <c r="AN182" i="22"/>
  <c r="AM182" i="22"/>
  <c r="AL182" i="22"/>
  <c r="AK182" i="22"/>
  <c r="AJ182" i="22"/>
  <c r="AI182" i="22"/>
  <c r="AH182" i="22"/>
  <c r="AG182" i="22"/>
  <c r="AF182" i="22"/>
  <c r="AE182" i="22"/>
  <c r="AD182" i="22"/>
  <c r="AC182" i="22"/>
  <c r="AB182" i="22"/>
  <c r="AA182" i="22"/>
  <c r="Z182" i="22"/>
  <c r="Y182" i="22"/>
  <c r="X182" i="22"/>
  <c r="W182" i="22"/>
  <c r="V182" i="22"/>
  <c r="U182" i="22"/>
  <c r="T182" i="22"/>
  <c r="S182" i="22"/>
  <c r="R182" i="22"/>
  <c r="Q182" i="22"/>
  <c r="P182" i="22"/>
  <c r="O182" i="22"/>
  <c r="N182" i="22"/>
  <c r="M182" i="22"/>
  <c r="L182" i="22"/>
  <c r="K182" i="22"/>
  <c r="J182" i="22"/>
  <c r="I182" i="22"/>
  <c r="H182" i="22"/>
  <c r="G182" i="22"/>
  <c r="F182" i="22"/>
  <c r="E182" i="22"/>
  <c r="D182" i="22"/>
  <c r="C182" i="22"/>
  <c r="B182" i="22"/>
  <c r="AZ181" i="22"/>
  <c r="AY181" i="22"/>
  <c r="AX181" i="22"/>
  <c r="AW181" i="22"/>
  <c r="AV181" i="22"/>
  <c r="AU181" i="22"/>
  <c r="AT181" i="22"/>
  <c r="AS181" i="22"/>
  <c r="AR181" i="22"/>
  <c r="AQ181" i="22"/>
  <c r="AP181" i="22"/>
  <c r="AO181" i="22"/>
  <c r="AN181" i="22"/>
  <c r="AM181" i="22"/>
  <c r="AL181" i="22"/>
  <c r="AK181" i="22"/>
  <c r="AJ181" i="22"/>
  <c r="AI181" i="22"/>
  <c r="AH181" i="22"/>
  <c r="AG181" i="22"/>
  <c r="AF181" i="22"/>
  <c r="AE181" i="22"/>
  <c r="AD181" i="22"/>
  <c r="AC181" i="22"/>
  <c r="AB181" i="22"/>
  <c r="AA181" i="22"/>
  <c r="Z181" i="22"/>
  <c r="Y181" i="22"/>
  <c r="X181" i="22"/>
  <c r="W181" i="22"/>
  <c r="V181" i="22"/>
  <c r="U181" i="22"/>
  <c r="T181" i="22"/>
  <c r="S181" i="22"/>
  <c r="R181" i="22"/>
  <c r="Q181" i="22"/>
  <c r="P181" i="22"/>
  <c r="O181" i="22"/>
  <c r="N181" i="22"/>
  <c r="M181" i="22"/>
  <c r="L181" i="22"/>
  <c r="K181" i="22"/>
  <c r="J181" i="22"/>
  <c r="I181" i="22"/>
  <c r="H181" i="22"/>
  <c r="G181" i="22"/>
  <c r="F181" i="22"/>
  <c r="E181" i="22"/>
  <c r="D181" i="22"/>
  <c r="C181" i="22"/>
  <c r="B181" i="22"/>
  <c r="BA181" i="22" s="1"/>
  <c r="BB181" i="22" s="1"/>
  <c r="AZ180" i="22"/>
  <c r="AY180" i="22"/>
  <c r="AX180" i="22"/>
  <c r="AW180" i="22"/>
  <c r="AV180" i="22"/>
  <c r="AU180" i="22"/>
  <c r="AT180" i="22"/>
  <c r="AS180" i="22"/>
  <c r="AR180" i="22"/>
  <c r="AQ180" i="22"/>
  <c r="AP180" i="22"/>
  <c r="AO180" i="22"/>
  <c r="AN180" i="22"/>
  <c r="AM180" i="22"/>
  <c r="AL180" i="22"/>
  <c r="AK180" i="22"/>
  <c r="AJ180" i="22"/>
  <c r="AI180" i="22"/>
  <c r="AH180" i="22"/>
  <c r="AG180" i="22"/>
  <c r="AF180" i="22"/>
  <c r="AE180" i="22"/>
  <c r="AD180" i="22"/>
  <c r="AC180" i="22"/>
  <c r="AB180" i="22"/>
  <c r="AA180" i="22"/>
  <c r="Z180" i="22"/>
  <c r="Y180" i="22"/>
  <c r="X180" i="22"/>
  <c r="W180" i="22"/>
  <c r="V180" i="22"/>
  <c r="U180" i="22"/>
  <c r="T180" i="22"/>
  <c r="S180" i="22"/>
  <c r="R180" i="22"/>
  <c r="Q180" i="22"/>
  <c r="P180" i="22"/>
  <c r="O180" i="22"/>
  <c r="N180" i="22"/>
  <c r="M180" i="22"/>
  <c r="L180" i="22"/>
  <c r="K180" i="22"/>
  <c r="J180" i="22"/>
  <c r="I180" i="22"/>
  <c r="H180" i="22"/>
  <c r="G180" i="22"/>
  <c r="F180" i="22"/>
  <c r="E180" i="22"/>
  <c r="D180" i="22"/>
  <c r="C180" i="22"/>
  <c r="B180" i="22"/>
  <c r="BA180" i="22" s="1"/>
  <c r="BB180" i="22" s="1"/>
  <c r="AZ179" i="22"/>
  <c r="AY179" i="22"/>
  <c r="AX179" i="22"/>
  <c r="AW179" i="22"/>
  <c r="AV179" i="22"/>
  <c r="AU179" i="22"/>
  <c r="AT179" i="22"/>
  <c r="AS179" i="22"/>
  <c r="AR179" i="22"/>
  <c r="AQ179" i="22"/>
  <c r="AP179" i="22"/>
  <c r="AO179" i="22"/>
  <c r="AN179" i="22"/>
  <c r="AM179" i="22"/>
  <c r="AL179" i="22"/>
  <c r="AK179" i="22"/>
  <c r="AJ179" i="22"/>
  <c r="AI179" i="22"/>
  <c r="AH179" i="22"/>
  <c r="AG179" i="22"/>
  <c r="AF179" i="22"/>
  <c r="AE179" i="22"/>
  <c r="AD179" i="22"/>
  <c r="AC179" i="22"/>
  <c r="AB179" i="22"/>
  <c r="AA179" i="22"/>
  <c r="Z179" i="22"/>
  <c r="Y179" i="22"/>
  <c r="X179" i="22"/>
  <c r="W179" i="22"/>
  <c r="V179" i="22"/>
  <c r="U179" i="22"/>
  <c r="T179" i="22"/>
  <c r="S179" i="22"/>
  <c r="R179" i="22"/>
  <c r="Q179" i="22"/>
  <c r="P179" i="22"/>
  <c r="O179" i="22"/>
  <c r="N179" i="22"/>
  <c r="M179" i="22"/>
  <c r="L179" i="22"/>
  <c r="K179" i="22"/>
  <c r="J179" i="22"/>
  <c r="I179" i="22"/>
  <c r="H179" i="22"/>
  <c r="G179" i="22"/>
  <c r="F179" i="22"/>
  <c r="E179" i="22"/>
  <c r="D179" i="22"/>
  <c r="C179" i="22"/>
  <c r="B179" i="22"/>
  <c r="BA179" i="22" s="1"/>
  <c r="BB179" i="22" s="1"/>
  <c r="AZ178" i="22"/>
  <c r="AY178" i="22"/>
  <c r="AX178" i="22"/>
  <c r="AW178" i="22"/>
  <c r="AV178" i="22"/>
  <c r="AU178" i="22"/>
  <c r="AT178" i="22"/>
  <c r="AS178" i="22"/>
  <c r="AR178" i="22"/>
  <c r="AQ178" i="22"/>
  <c r="AP178" i="22"/>
  <c r="AO178" i="22"/>
  <c r="AN178" i="22"/>
  <c r="AM178" i="22"/>
  <c r="AL178" i="22"/>
  <c r="AK178" i="22"/>
  <c r="AJ178" i="22"/>
  <c r="AI178" i="22"/>
  <c r="AH178" i="22"/>
  <c r="AG178" i="22"/>
  <c r="AF178" i="22"/>
  <c r="AE178" i="22"/>
  <c r="AD178" i="22"/>
  <c r="AC178" i="22"/>
  <c r="AB178" i="22"/>
  <c r="AA178" i="22"/>
  <c r="Z178" i="22"/>
  <c r="Y178" i="22"/>
  <c r="X178" i="22"/>
  <c r="W178" i="22"/>
  <c r="V178" i="22"/>
  <c r="U178" i="22"/>
  <c r="T178" i="22"/>
  <c r="S178" i="22"/>
  <c r="R178" i="22"/>
  <c r="Q178" i="22"/>
  <c r="P178" i="22"/>
  <c r="O178" i="22"/>
  <c r="N178" i="22"/>
  <c r="M178" i="22"/>
  <c r="L178" i="22"/>
  <c r="K178" i="22"/>
  <c r="J178" i="22"/>
  <c r="I178" i="22"/>
  <c r="H178" i="22"/>
  <c r="G178" i="22"/>
  <c r="F178" i="22"/>
  <c r="E178" i="22"/>
  <c r="D178" i="22"/>
  <c r="C178" i="22"/>
  <c r="B178" i="22"/>
  <c r="BA178" i="22" s="1"/>
  <c r="BB178" i="22" s="1"/>
  <c r="BB177" i="22"/>
  <c r="BA177" i="22"/>
  <c r="AZ177" i="22"/>
  <c r="AY177" i="22"/>
  <c r="AX177" i="22"/>
  <c r="AW177" i="22"/>
  <c r="AV177" i="22"/>
  <c r="AU177" i="22"/>
  <c r="AT177" i="22"/>
  <c r="AS177" i="22"/>
  <c r="AR177" i="22"/>
  <c r="AQ177" i="22"/>
  <c r="AP177" i="22"/>
  <c r="AO177" i="22"/>
  <c r="AN177" i="22"/>
  <c r="AM177" i="22"/>
  <c r="AL177" i="22"/>
  <c r="AK177" i="22"/>
  <c r="AJ177" i="22"/>
  <c r="AI177" i="22"/>
  <c r="AH177" i="22"/>
  <c r="AG177" i="22"/>
  <c r="AF177" i="22"/>
  <c r="AE177" i="22"/>
  <c r="AD177" i="22"/>
  <c r="AC177" i="22"/>
  <c r="AB177" i="22"/>
  <c r="AA177" i="22"/>
  <c r="Z177" i="22"/>
  <c r="Y177" i="22"/>
  <c r="X177" i="22"/>
  <c r="W177" i="22"/>
  <c r="V177" i="22"/>
  <c r="U177" i="22"/>
  <c r="T177" i="22"/>
  <c r="S177" i="22"/>
  <c r="R177" i="22"/>
  <c r="Q177" i="22"/>
  <c r="P177" i="22"/>
  <c r="O177" i="22"/>
  <c r="N177" i="22"/>
  <c r="M177" i="22"/>
  <c r="L177" i="22"/>
  <c r="K177" i="22"/>
  <c r="J177" i="22"/>
  <c r="I177" i="22"/>
  <c r="H177" i="22"/>
  <c r="G177" i="22"/>
  <c r="F177" i="22"/>
  <c r="E177" i="22"/>
  <c r="D177" i="22"/>
  <c r="C177" i="22"/>
  <c r="B177" i="22"/>
  <c r="AZ176" i="22"/>
  <c r="AY176" i="22"/>
  <c r="AX176" i="22"/>
  <c r="AW176" i="22"/>
  <c r="AV176" i="22"/>
  <c r="AU176" i="22"/>
  <c r="AT176" i="22"/>
  <c r="AS176" i="22"/>
  <c r="AR176" i="22"/>
  <c r="AQ176" i="22"/>
  <c r="AP176" i="22"/>
  <c r="AO176" i="22"/>
  <c r="AN176" i="22"/>
  <c r="AM176" i="22"/>
  <c r="AL176" i="22"/>
  <c r="AK176" i="22"/>
  <c r="AJ176" i="22"/>
  <c r="AI176" i="22"/>
  <c r="AH176" i="22"/>
  <c r="AG176" i="22"/>
  <c r="AF176" i="22"/>
  <c r="AE176" i="22"/>
  <c r="AD176" i="22"/>
  <c r="AC176" i="22"/>
  <c r="AB176" i="22"/>
  <c r="AA176" i="22"/>
  <c r="Z176" i="22"/>
  <c r="Y176" i="22"/>
  <c r="X176" i="22"/>
  <c r="W176" i="22"/>
  <c r="V176" i="22"/>
  <c r="U176" i="22"/>
  <c r="T176" i="22"/>
  <c r="S176" i="22"/>
  <c r="R176" i="22"/>
  <c r="Q176" i="22"/>
  <c r="P176" i="22"/>
  <c r="O176" i="22"/>
  <c r="N176" i="22"/>
  <c r="M176" i="22"/>
  <c r="L176" i="22"/>
  <c r="K176" i="22"/>
  <c r="J176" i="22"/>
  <c r="I176" i="22"/>
  <c r="H176" i="22"/>
  <c r="G176" i="22"/>
  <c r="F176" i="22"/>
  <c r="E176" i="22"/>
  <c r="D176" i="22"/>
  <c r="C176" i="22"/>
  <c r="B176" i="22"/>
  <c r="BA176" i="22" s="1"/>
  <c r="BB176" i="22" s="1"/>
  <c r="AZ175" i="22"/>
  <c r="AY175" i="22"/>
  <c r="AX175" i="22"/>
  <c r="AW175" i="22"/>
  <c r="AV175" i="22"/>
  <c r="AU175" i="22"/>
  <c r="AT175" i="22"/>
  <c r="AS175" i="22"/>
  <c r="AR175" i="22"/>
  <c r="AQ175" i="22"/>
  <c r="AP175" i="22"/>
  <c r="AO175" i="22"/>
  <c r="AN175" i="22"/>
  <c r="AM175" i="22"/>
  <c r="AL175" i="22"/>
  <c r="AK175" i="22"/>
  <c r="AJ175" i="22"/>
  <c r="AI175" i="22"/>
  <c r="AH175" i="22"/>
  <c r="AG175" i="22"/>
  <c r="AF175" i="22"/>
  <c r="AE175" i="22"/>
  <c r="AD175" i="22"/>
  <c r="AC175" i="22"/>
  <c r="AB175" i="22"/>
  <c r="AA175" i="22"/>
  <c r="Z175" i="22"/>
  <c r="Y175" i="22"/>
  <c r="X175" i="22"/>
  <c r="W175" i="22"/>
  <c r="V175" i="22"/>
  <c r="U175" i="22"/>
  <c r="T175" i="22"/>
  <c r="S175" i="22"/>
  <c r="R175" i="22"/>
  <c r="Q175" i="22"/>
  <c r="P175" i="22"/>
  <c r="O175" i="22"/>
  <c r="N175" i="22"/>
  <c r="M175" i="22"/>
  <c r="L175" i="22"/>
  <c r="K175" i="22"/>
  <c r="J175" i="22"/>
  <c r="I175" i="22"/>
  <c r="H175" i="22"/>
  <c r="G175" i="22"/>
  <c r="F175" i="22"/>
  <c r="E175" i="22"/>
  <c r="D175" i="22"/>
  <c r="C175" i="22"/>
  <c r="B175" i="22"/>
  <c r="BA175" i="22" s="1"/>
  <c r="BB175" i="22" s="1"/>
  <c r="BA174" i="22"/>
  <c r="BB174" i="22" s="1"/>
  <c r="AZ174" i="22"/>
  <c r="AY174" i="22"/>
  <c r="AX174" i="22"/>
  <c r="AW174" i="22"/>
  <c r="AV174" i="22"/>
  <c r="AU174" i="22"/>
  <c r="AT174" i="22"/>
  <c r="AS174" i="22"/>
  <c r="AR174" i="22"/>
  <c r="AQ174" i="22"/>
  <c r="AP174" i="22"/>
  <c r="AO174" i="22"/>
  <c r="AN174" i="22"/>
  <c r="AM174" i="22"/>
  <c r="AL174" i="22"/>
  <c r="AK174" i="22"/>
  <c r="AJ174" i="22"/>
  <c r="AI174" i="22"/>
  <c r="AH174" i="22"/>
  <c r="AG174" i="22"/>
  <c r="AF174" i="22"/>
  <c r="AE174" i="22"/>
  <c r="AD174" i="22"/>
  <c r="AC174" i="22"/>
  <c r="AB174" i="22"/>
  <c r="AA174" i="22"/>
  <c r="Z174" i="22"/>
  <c r="Y174" i="22"/>
  <c r="X174" i="22"/>
  <c r="W174" i="22"/>
  <c r="V174" i="22"/>
  <c r="U174" i="22"/>
  <c r="T174" i="22"/>
  <c r="S174" i="22"/>
  <c r="R174" i="22"/>
  <c r="Q174" i="22"/>
  <c r="P174" i="22"/>
  <c r="O174" i="22"/>
  <c r="N174" i="22"/>
  <c r="M174" i="22"/>
  <c r="L174" i="22"/>
  <c r="K174" i="22"/>
  <c r="J174" i="22"/>
  <c r="I174" i="22"/>
  <c r="H174" i="22"/>
  <c r="G174" i="22"/>
  <c r="F174" i="22"/>
  <c r="E174" i="22"/>
  <c r="D174" i="22"/>
  <c r="C174" i="22"/>
  <c r="B174" i="22"/>
  <c r="AZ173" i="22"/>
  <c r="AY173" i="22"/>
  <c r="AX173" i="22"/>
  <c r="AW173" i="22"/>
  <c r="AV173" i="22"/>
  <c r="AU173" i="22"/>
  <c r="AT173" i="22"/>
  <c r="AS173" i="22"/>
  <c r="AR173" i="22"/>
  <c r="AQ173" i="22"/>
  <c r="AP173" i="22"/>
  <c r="AO173" i="22"/>
  <c r="AN173" i="22"/>
  <c r="AM173" i="22"/>
  <c r="AL173" i="22"/>
  <c r="AK173" i="22"/>
  <c r="AJ173" i="22"/>
  <c r="AI173" i="22"/>
  <c r="AH173" i="22"/>
  <c r="AG173" i="22"/>
  <c r="AF173" i="22"/>
  <c r="AE173" i="22"/>
  <c r="AD173" i="22"/>
  <c r="AC173" i="22"/>
  <c r="AB173" i="22"/>
  <c r="AA173" i="22"/>
  <c r="Z173" i="22"/>
  <c r="Y173" i="22"/>
  <c r="X173" i="22"/>
  <c r="W173" i="22"/>
  <c r="V173" i="22"/>
  <c r="U173" i="22"/>
  <c r="T173" i="22"/>
  <c r="S173" i="22"/>
  <c r="R173" i="22"/>
  <c r="Q173" i="22"/>
  <c r="P173" i="22"/>
  <c r="O173" i="22"/>
  <c r="N173" i="22"/>
  <c r="M173" i="22"/>
  <c r="L173" i="22"/>
  <c r="K173" i="22"/>
  <c r="J173" i="22"/>
  <c r="I173" i="22"/>
  <c r="H173" i="22"/>
  <c r="G173" i="22"/>
  <c r="F173" i="22"/>
  <c r="E173" i="22"/>
  <c r="D173" i="22"/>
  <c r="C173" i="22"/>
  <c r="B173" i="22"/>
  <c r="BA173" i="22" s="1"/>
  <c r="BB173" i="22" s="1"/>
  <c r="AZ172" i="22"/>
  <c r="AY172" i="22"/>
  <c r="AX172" i="22"/>
  <c r="AW172" i="22"/>
  <c r="AV172" i="22"/>
  <c r="AU172" i="22"/>
  <c r="AT172" i="22"/>
  <c r="AS172" i="22"/>
  <c r="AR172" i="22"/>
  <c r="AQ172" i="22"/>
  <c r="AP172" i="22"/>
  <c r="AO172" i="22"/>
  <c r="AN172" i="22"/>
  <c r="AM172" i="22"/>
  <c r="AL172" i="22"/>
  <c r="AK172" i="22"/>
  <c r="AJ172" i="22"/>
  <c r="AI172" i="22"/>
  <c r="AH172" i="22"/>
  <c r="AG172" i="22"/>
  <c r="AF172" i="22"/>
  <c r="AE172" i="22"/>
  <c r="AD172" i="22"/>
  <c r="AC172" i="22"/>
  <c r="AB172" i="22"/>
  <c r="AA172" i="22"/>
  <c r="Z172" i="22"/>
  <c r="Y172" i="22"/>
  <c r="X172" i="22"/>
  <c r="W172" i="22"/>
  <c r="V172" i="22"/>
  <c r="U172" i="22"/>
  <c r="T172" i="22"/>
  <c r="S172" i="22"/>
  <c r="R172" i="22"/>
  <c r="Q172" i="22"/>
  <c r="P172" i="22"/>
  <c r="O172" i="22"/>
  <c r="N172" i="22"/>
  <c r="M172" i="22"/>
  <c r="L172" i="22"/>
  <c r="K172" i="22"/>
  <c r="J172" i="22"/>
  <c r="I172" i="22"/>
  <c r="H172" i="22"/>
  <c r="G172" i="22"/>
  <c r="F172" i="22"/>
  <c r="E172" i="22"/>
  <c r="D172" i="22"/>
  <c r="C172" i="22"/>
  <c r="B172" i="22"/>
  <c r="BA172" i="22" s="1"/>
  <c r="BB172" i="22" s="1"/>
  <c r="AZ171" i="22"/>
  <c r="AY171" i="22"/>
  <c r="AX171" i="22"/>
  <c r="AW171" i="22"/>
  <c r="AV171" i="22"/>
  <c r="AU171" i="22"/>
  <c r="AT171" i="22"/>
  <c r="AS171" i="22"/>
  <c r="AR171" i="22"/>
  <c r="AQ171" i="22"/>
  <c r="AP171" i="22"/>
  <c r="AO171" i="22"/>
  <c r="AN171" i="22"/>
  <c r="AM171" i="22"/>
  <c r="AL171" i="22"/>
  <c r="AK171" i="22"/>
  <c r="AJ171" i="22"/>
  <c r="AI171" i="22"/>
  <c r="AH171" i="22"/>
  <c r="AG171" i="22"/>
  <c r="AF171" i="22"/>
  <c r="AE171" i="22"/>
  <c r="AD171" i="22"/>
  <c r="AC171" i="22"/>
  <c r="AB171" i="22"/>
  <c r="AA171" i="22"/>
  <c r="Z171" i="22"/>
  <c r="Y171" i="22"/>
  <c r="X171" i="22"/>
  <c r="W171" i="22"/>
  <c r="V171" i="22"/>
  <c r="U171" i="22"/>
  <c r="T171" i="22"/>
  <c r="S171" i="22"/>
  <c r="R171" i="22"/>
  <c r="Q171" i="22"/>
  <c r="P171" i="22"/>
  <c r="O171" i="22"/>
  <c r="N171" i="22"/>
  <c r="M171" i="22"/>
  <c r="L171" i="22"/>
  <c r="K171" i="22"/>
  <c r="J171" i="22"/>
  <c r="I171" i="22"/>
  <c r="H171" i="22"/>
  <c r="G171" i="22"/>
  <c r="F171" i="22"/>
  <c r="E171" i="22"/>
  <c r="D171" i="22"/>
  <c r="C171" i="22"/>
  <c r="B171" i="22"/>
  <c r="BA171" i="22" s="1"/>
  <c r="BB171" i="22" s="1"/>
  <c r="AZ170" i="22"/>
  <c r="AY170" i="22"/>
  <c r="AX170" i="22"/>
  <c r="AW170" i="22"/>
  <c r="AV170" i="22"/>
  <c r="AU170" i="22"/>
  <c r="AT170" i="22"/>
  <c r="AS170" i="22"/>
  <c r="AR170" i="22"/>
  <c r="AQ170" i="22"/>
  <c r="AP170" i="22"/>
  <c r="AO170" i="22"/>
  <c r="AN170" i="22"/>
  <c r="AM170" i="22"/>
  <c r="AL170" i="22"/>
  <c r="AK170" i="22"/>
  <c r="AJ170" i="22"/>
  <c r="AI170" i="22"/>
  <c r="AH170" i="22"/>
  <c r="AG170" i="22"/>
  <c r="AF170" i="22"/>
  <c r="AE170" i="22"/>
  <c r="AD170" i="22"/>
  <c r="AC170" i="22"/>
  <c r="AB170" i="22"/>
  <c r="AA170" i="22"/>
  <c r="Z170" i="22"/>
  <c r="Y170" i="22"/>
  <c r="X170" i="22"/>
  <c r="W170" i="22"/>
  <c r="V170" i="22"/>
  <c r="U170" i="22"/>
  <c r="T170" i="22"/>
  <c r="S170" i="22"/>
  <c r="R170" i="22"/>
  <c r="Q170" i="22"/>
  <c r="P170" i="22"/>
  <c r="O170" i="22"/>
  <c r="N170" i="22"/>
  <c r="M170" i="22"/>
  <c r="L170" i="22"/>
  <c r="K170" i="22"/>
  <c r="J170" i="22"/>
  <c r="I170" i="22"/>
  <c r="H170" i="22"/>
  <c r="G170" i="22"/>
  <c r="F170" i="22"/>
  <c r="E170" i="22"/>
  <c r="D170" i="22"/>
  <c r="C170" i="22"/>
  <c r="B170" i="22"/>
  <c r="BA170" i="22" s="1"/>
  <c r="BB170" i="22" s="1"/>
  <c r="BB169" i="22"/>
  <c r="BA169" i="22"/>
  <c r="AZ169" i="22"/>
  <c r="AY169" i="22"/>
  <c r="AX169" i="22"/>
  <c r="AW169" i="22"/>
  <c r="AV169" i="22"/>
  <c r="AU169" i="22"/>
  <c r="AT169" i="22"/>
  <c r="AS169" i="22"/>
  <c r="AR169" i="22"/>
  <c r="AQ169" i="22"/>
  <c r="AP169" i="22"/>
  <c r="AO169" i="22"/>
  <c r="AN169" i="22"/>
  <c r="AM169" i="22"/>
  <c r="AL169" i="22"/>
  <c r="AK169" i="22"/>
  <c r="AJ169" i="22"/>
  <c r="AI169" i="22"/>
  <c r="AH169" i="22"/>
  <c r="AG169" i="22"/>
  <c r="AF169" i="22"/>
  <c r="AE169" i="22"/>
  <c r="AD169" i="22"/>
  <c r="AC169" i="22"/>
  <c r="AB169" i="22"/>
  <c r="AA169" i="22"/>
  <c r="Z169" i="22"/>
  <c r="Y169" i="22"/>
  <c r="X169" i="22"/>
  <c r="W169" i="22"/>
  <c r="V169" i="22"/>
  <c r="U169" i="22"/>
  <c r="T169" i="22"/>
  <c r="S169" i="22"/>
  <c r="R169" i="22"/>
  <c r="Q169" i="22"/>
  <c r="P169" i="22"/>
  <c r="O169" i="22"/>
  <c r="N169" i="22"/>
  <c r="M169" i="22"/>
  <c r="L169" i="22"/>
  <c r="K169" i="22"/>
  <c r="J169" i="22"/>
  <c r="I169" i="22"/>
  <c r="H169" i="22"/>
  <c r="G169" i="22"/>
  <c r="F169" i="22"/>
  <c r="E169" i="22"/>
  <c r="D169" i="22"/>
  <c r="C169" i="22"/>
  <c r="B169" i="22"/>
  <c r="AZ168" i="22"/>
  <c r="AY168" i="22"/>
  <c r="AX168" i="22"/>
  <c r="AW168" i="22"/>
  <c r="AV168" i="22"/>
  <c r="AU168" i="22"/>
  <c r="AT168" i="22"/>
  <c r="AS168" i="22"/>
  <c r="AR168" i="22"/>
  <c r="AQ168" i="22"/>
  <c r="AP168" i="22"/>
  <c r="AO168" i="22"/>
  <c r="AN168" i="22"/>
  <c r="AM168" i="22"/>
  <c r="AL168" i="22"/>
  <c r="AK168" i="22"/>
  <c r="AJ168" i="22"/>
  <c r="AI168" i="22"/>
  <c r="AH168" i="22"/>
  <c r="AG168" i="22"/>
  <c r="AF168" i="22"/>
  <c r="AE168" i="22"/>
  <c r="AD168" i="22"/>
  <c r="AC168" i="22"/>
  <c r="AB168" i="22"/>
  <c r="AA168" i="22"/>
  <c r="Z168" i="22"/>
  <c r="Y168" i="22"/>
  <c r="X168" i="22"/>
  <c r="W168" i="22"/>
  <c r="V168" i="22"/>
  <c r="U168" i="22"/>
  <c r="T168" i="22"/>
  <c r="S168" i="22"/>
  <c r="R168" i="22"/>
  <c r="Q168" i="22"/>
  <c r="P168" i="22"/>
  <c r="O168" i="22"/>
  <c r="N168" i="22"/>
  <c r="M168" i="22"/>
  <c r="L168" i="22"/>
  <c r="K168" i="22"/>
  <c r="J168" i="22"/>
  <c r="I168" i="22"/>
  <c r="H168" i="22"/>
  <c r="G168" i="22"/>
  <c r="F168" i="22"/>
  <c r="E168" i="22"/>
  <c r="D168" i="22"/>
  <c r="C168" i="22"/>
  <c r="B168" i="22"/>
  <c r="BA168" i="22" s="1"/>
  <c r="BB168" i="22" s="1"/>
  <c r="AZ167" i="22"/>
  <c r="AY167" i="22"/>
  <c r="AX167" i="22"/>
  <c r="AW167" i="22"/>
  <c r="AV167" i="22"/>
  <c r="AU167" i="22"/>
  <c r="AT167" i="22"/>
  <c r="AS167" i="22"/>
  <c r="AR167" i="22"/>
  <c r="AQ167" i="22"/>
  <c r="AP167" i="22"/>
  <c r="AO167" i="22"/>
  <c r="AN167" i="22"/>
  <c r="AM167" i="22"/>
  <c r="AL167" i="22"/>
  <c r="AK167" i="22"/>
  <c r="AJ167" i="22"/>
  <c r="AI167" i="22"/>
  <c r="AH167" i="22"/>
  <c r="AG167" i="22"/>
  <c r="AF167" i="22"/>
  <c r="AE167" i="22"/>
  <c r="AD167" i="22"/>
  <c r="AC167" i="22"/>
  <c r="AB167" i="22"/>
  <c r="AA167" i="22"/>
  <c r="Z167" i="22"/>
  <c r="Y167" i="22"/>
  <c r="X167" i="22"/>
  <c r="W167" i="22"/>
  <c r="V167" i="22"/>
  <c r="U167" i="22"/>
  <c r="T167" i="22"/>
  <c r="S167" i="22"/>
  <c r="R167" i="22"/>
  <c r="Q167" i="22"/>
  <c r="P167" i="22"/>
  <c r="O167" i="22"/>
  <c r="N167" i="22"/>
  <c r="M167" i="22"/>
  <c r="L167" i="22"/>
  <c r="K167" i="22"/>
  <c r="J167" i="22"/>
  <c r="I167" i="22"/>
  <c r="H167" i="22"/>
  <c r="G167" i="22"/>
  <c r="F167" i="22"/>
  <c r="E167" i="22"/>
  <c r="D167" i="22"/>
  <c r="C167" i="22"/>
  <c r="B167" i="22"/>
  <c r="BA167" i="22" s="1"/>
  <c r="BB167" i="22" s="1"/>
  <c r="BA166" i="22"/>
  <c r="BB166" i="22" s="1"/>
  <c r="AZ166" i="22"/>
  <c r="AY166" i="22"/>
  <c r="AX166" i="22"/>
  <c r="AW166" i="22"/>
  <c r="AV166" i="22"/>
  <c r="AU166" i="22"/>
  <c r="AT166" i="22"/>
  <c r="AS166" i="22"/>
  <c r="AR166" i="22"/>
  <c r="AQ166" i="22"/>
  <c r="AP166" i="22"/>
  <c r="AO166" i="22"/>
  <c r="AN166" i="22"/>
  <c r="AM166" i="22"/>
  <c r="AL166" i="22"/>
  <c r="AK166" i="22"/>
  <c r="AJ166" i="22"/>
  <c r="AI166" i="22"/>
  <c r="AH166" i="22"/>
  <c r="AG166" i="22"/>
  <c r="AF166" i="22"/>
  <c r="AE166" i="22"/>
  <c r="AD166" i="22"/>
  <c r="AC166" i="22"/>
  <c r="AB166" i="22"/>
  <c r="AA166" i="22"/>
  <c r="Z166" i="22"/>
  <c r="Y166" i="22"/>
  <c r="X166" i="22"/>
  <c r="W166" i="22"/>
  <c r="V166" i="22"/>
  <c r="U166" i="22"/>
  <c r="T166" i="22"/>
  <c r="S166" i="22"/>
  <c r="R166" i="22"/>
  <c r="Q166" i="22"/>
  <c r="P166" i="22"/>
  <c r="O166" i="22"/>
  <c r="N166" i="22"/>
  <c r="M166" i="22"/>
  <c r="L166" i="22"/>
  <c r="K166" i="22"/>
  <c r="J166" i="22"/>
  <c r="I166" i="22"/>
  <c r="H166" i="22"/>
  <c r="G166" i="22"/>
  <c r="F166" i="22"/>
  <c r="E166" i="22"/>
  <c r="D166" i="22"/>
  <c r="C166" i="22"/>
  <c r="B166" i="22"/>
  <c r="AZ165" i="22"/>
  <c r="AY165" i="22"/>
  <c r="AX165" i="22"/>
  <c r="AW165" i="22"/>
  <c r="AV165" i="22"/>
  <c r="AU165" i="22"/>
  <c r="AT165" i="22"/>
  <c r="AS165" i="22"/>
  <c r="AR165" i="22"/>
  <c r="AQ165" i="22"/>
  <c r="AP165" i="22"/>
  <c r="AO165" i="22"/>
  <c r="AN165" i="22"/>
  <c r="AM165" i="22"/>
  <c r="AL165" i="22"/>
  <c r="AK165" i="22"/>
  <c r="AJ165" i="22"/>
  <c r="AI165" i="22"/>
  <c r="AH165" i="22"/>
  <c r="AG165" i="22"/>
  <c r="AF165" i="22"/>
  <c r="AE165" i="22"/>
  <c r="AD165" i="22"/>
  <c r="AC165" i="22"/>
  <c r="AB165" i="22"/>
  <c r="AA165" i="22"/>
  <c r="Z165" i="22"/>
  <c r="Y165" i="22"/>
  <c r="X165" i="22"/>
  <c r="W165" i="22"/>
  <c r="V165" i="22"/>
  <c r="U165" i="22"/>
  <c r="T165" i="22"/>
  <c r="S165" i="22"/>
  <c r="R165" i="22"/>
  <c r="Q165" i="22"/>
  <c r="P165" i="22"/>
  <c r="O165" i="22"/>
  <c r="N165" i="22"/>
  <c r="M165" i="22"/>
  <c r="L165" i="22"/>
  <c r="K165" i="22"/>
  <c r="J165" i="22"/>
  <c r="I165" i="22"/>
  <c r="H165" i="22"/>
  <c r="G165" i="22"/>
  <c r="F165" i="22"/>
  <c r="E165" i="22"/>
  <c r="D165" i="22"/>
  <c r="C165" i="22"/>
  <c r="B165" i="22"/>
  <c r="BA165" i="22" s="1"/>
  <c r="BB165" i="22" s="1"/>
  <c r="AZ164" i="22"/>
  <c r="AY164" i="22"/>
  <c r="AX164" i="22"/>
  <c r="AW164" i="22"/>
  <c r="AV164" i="22"/>
  <c r="AU164" i="22"/>
  <c r="AT164" i="22"/>
  <c r="AS164" i="22"/>
  <c r="AR164" i="22"/>
  <c r="AQ164" i="22"/>
  <c r="AP164" i="22"/>
  <c r="AO164" i="22"/>
  <c r="AN164" i="22"/>
  <c r="AM164" i="22"/>
  <c r="AL164" i="22"/>
  <c r="AK164" i="22"/>
  <c r="AJ164" i="22"/>
  <c r="AI164" i="22"/>
  <c r="AH164" i="22"/>
  <c r="AG164" i="22"/>
  <c r="AF164" i="22"/>
  <c r="AE164" i="22"/>
  <c r="AD164" i="22"/>
  <c r="AC164" i="22"/>
  <c r="AB164" i="22"/>
  <c r="AA164" i="22"/>
  <c r="Z164" i="22"/>
  <c r="Y164" i="22"/>
  <c r="X164" i="22"/>
  <c r="W164" i="22"/>
  <c r="V164" i="22"/>
  <c r="U164" i="22"/>
  <c r="T164" i="22"/>
  <c r="S164" i="22"/>
  <c r="R164" i="22"/>
  <c r="Q164" i="22"/>
  <c r="P164" i="22"/>
  <c r="O164" i="22"/>
  <c r="N164" i="22"/>
  <c r="M164" i="22"/>
  <c r="L164" i="22"/>
  <c r="K164" i="22"/>
  <c r="J164" i="22"/>
  <c r="I164" i="22"/>
  <c r="H164" i="22"/>
  <c r="G164" i="22"/>
  <c r="F164" i="22"/>
  <c r="E164" i="22"/>
  <c r="D164" i="22"/>
  <c r="C164" i="22"/>
  <c r="B164" i="22"/>
  <c r="BA164" i="22" s="1"/>
  <c r="BB164" i="22" s="1"/>
  <c r="AZ163" i="22"/>
  <c r="AY163" i="22"/>
  <c r="AX163" i="22"/>
  <c r="AW163" i="22"/>
  <c r="AV163" i="22"/>
  <c r="AU163" i="22"/>
  <c r="AT163" i="22"/>
  <c r="AS163" i="22"/>
  <c r="AR163" i="22"/>
  <c r="AQ163" i="22"/>
  <c r="AP163" i="22"/>
  <c r="AO163" i="22"/>
  <c r="AN163" i="22"/>
  <c r="AM163" i="22"/>
  <c r="AL163" i="22"/>
  <c r="AK163" i="22"/>
  <c r="AJ163" i="22"/>
  <c r="AI163" i="22"/>
  <c r="AH163" i="22"/>
  <c r="AG163" i="22"/>
  <c r="AF163" i="22"/>
  <c r="AE163" i="22"/>
  <c r="AD163" i="22"/>
  <c r="AC163" i="22"/>
  <c r="AB163" i="22"/>
  <c r="AA163" i="22"/>
  <c r="Z163" i="22"/>
  <c r="Y163" i="22"/>
  <c r="X163" i="22"/>
  <c r="W163" i="22"/>
  <c r="V163" i="22"/>
  <c r="U163" i="22"/>
  <c r="T163" i="22"/>
  <c r="S163" i="22"/>
  <c r="R163" i="22"/>
  <c r="Q163" i="22"/>
  <c r="P163" i="22"/>
  <c r="O163" i="22"/>
  <c r="N163" i="22"/>
  <c r="M163" i="22"/>
  <c r="L163" i="22"/>
  <c r="K163" i="22"/>
  <c r="J163" i="22"/>
  <c r="I163" i="22"/>
  <c r="H163" i="22"/>
  <c r="G163" i="22"/>
  <c r="F163" i="22"/>
  <c r="E163" i="22"/>
  <c r="D163" i="22"/>
  <c r="C163" i="22"/>
  <c r="B163" i="22"/>
  <c r="BA163" i="22" s="1"/>
  <c r="BB163" i="22" s="1"/>
  <c r="AZ162" i="22"/>
  <c r="AY162" i="22"/>
  <c r="AX162" i="22"/>
  <c r="AW162" i="22"/>
  <c r="AV162" i="22"/>
  <c r="AU162" i="22"/>
  <c r="AT162" i="22"/>
  <c r="AS162" i="22"/>
  <c r="AR162" i="22"/>
  <c r="AQ162" i="22"/>
  <c r="AP162" i="22"/>
  <c r="AO162" i="22"/>
  <c r="AN162" i="22"/>
  <c r="AM162" i="22"/>
  <c r="AL162" i="22"/>
  <c r="AK162" i="22"/>
  <c r="AJ162" i="22"/>
  <c r="AI162" i="22"/>
  <c r="AH162" i="22"/>
  <c r="AG162" i="22"/>
  <c r="AF162" i="22"/>
  <c r="AE162" i="22"/>
  <c r="AD162" i="22"/>
  <c r="AC162" i="22"/>
  <c r="AB162" i="22"/>
  <c r="AA162" i="22"/>
  <c r="Z162" i="22"/>
  <c r="Y162" i="22"/>
  <c r="X162" i="22"/>
  <c r="W162" i="22"/>
  <c r="V162" i="22"/>
  <c r="U162" i="22"/>
  <c r="T162" i="22"/>
  <c r="S162" i="22"/>
  <c r="R162" i="22"/>
  <c r="Q162" i="22"/>
  <c r="P162" i="22"/>
  <c r="O162" i="22"/>
  <c r="N162" i="22"/>
  <c r="M162" i="22"/>
  <c r="L162" i="22"/>
  <c r="K162" i="22"/>
  <c r="J162" i="22"/>
  <c r="I162" i="22"/>
  <c r="H162" i="22"/>
  <c r="G162" i="22"/>
  <c r="F162" i="22"/>
  <c r="E162" i="22"/>
  <c r="D162" i="22"/>
  <c r="C162" i="22"/>
  <c r="B162" i="22"/>
  <c r="BA162" i="22" s="1"/>
  <c r="BB162" i="22" s="1"/>
  <c r="BB161" i="22"/>
  <c r="BA161" i="22"/>
  <c r="AZ161" i="22"/>
  <c r="AY161" i="22"/>
  <c r="AX161" i="22"/>
  <c r="AW161" i="22"/>
  <c r="AV161" i="22"/>
  <c r="AU161" i="22"/>
  <c r="AT161" i="22"/>
  <c r="AS161" i="22"/>
  <c r="AR161" i="22"/>
  <c r="AQ161" i="22"/>
  <c r="AP161" i="22"/>
  <c r="AO161" i="22"/>
  <c r="AN161" i="22"/>
  <c r="AM161" i="22"/>
  <c r="AL161" i="22"/>
  <c r="AK161" i="22"/>
  <c r="AJ161" i="22"/>
  <c r="AI161" i="22"/>
  <c r="AH161" i="22"/>
  <c r="AG161" i="22"/>
  <c r="AF161" i="22"/>
  <c r="AE161" i="22"/>
  <c r="AD161" i="22"/>
  <c r="AC161" i="22"/>
  <c r="AB161" i="22"/>
  <c r="AA161" i="22"/>
  <c r="Z161" i="22"/>
  <c r="Y161" i="22"/>
  <c r="X161" i="22"/>
  <c r="W161" i="22"/>
  <c r="V161" i="22"/>
  <c r="U161" i="22"/>
  <c r="T161" i="22"/>
  <c r="S161" i="22"/>
  <c r="R161" i="22"/>
  <c r="Q161" i="22"/>
  <c r="P161" i="22"/>
  <c r="O161" i="22"/>
  <c r="N161" i="22"/>
  <c r="M161" i="22"/>
  <c r="L161" i="22"/>
  <c r="K161" i="22"/>
  <c r="J161" i="22"/>
  <c r="I161" i="22"/>
  <c r="H161" i="22"/>
  <c r="G161" i="22"/>
  <c r="F161" i="22"/>
  <c r="E161" i="22"/>
  <c r="D161" i="22"/>
  <c r="C161" i="22"/>
  <c r="B161" i="22"/>
  <c r="AZ160" i="22"/>
  <c r="AY160" i="22"/>
  <c r="AX160" i="22"/>
  <c r="AW160" i="22"/>
  <c r="AV160" i="22"/>
  <c r="AU160" i="22"/>
  <c r="AT160" i="22"/>
  <c r="AS160" i="22"/>
  <c r="AR160" i="22"/>
  <c r="AQ160" i="22"/>
  <c r="AP160" i="22"/>
  <c r="AO160" i="22"/>
  <c r="AN160" i="22"/>
  <c r="AM160" i="22"/>
  <c r="AL160" i="22"/>
  <c r="AK160" i="22"/>
  <c r="AJ160" i="22"/>
  <c r="AI160" i="22"/>
  <c r="AH160" i="22"/>
  <c r="AG160" i="22"/>
  <c r="AF160" i="22"/>
  <c r="AE160" i="22"/>
  <c r="AD160" i="22"/>
  <c r="AC160" i="22"/>
  <c r="AB160" i="22"/>
  <c r="AA160" i="22"/>
  <c r="Z160" i="22"/>
  <c r="Y160" i="22"/>
  <c r="X160" i="22"/>
  <c r="W160" i="22"/>
  <c r="V160" i="22"/>
  <c r="U160" i="22"/>
  <c r="T160" i="22"/>
  <c r="S160" i="22"/>
  <c r="R160" i="22"/>
  <c r="Q160" i="22"/>
  <c r="P160" i="22"/>
  <c r="O160" i="22"/>
  <c r="N160" i="22"/>
  <c r="M160" i="22"/>
  <c r="L160" i="22"/>
  <c r="K160" i="22"/>
  <c r="J160" i="22"/>
  <c r="I160" i="22"/>
  <c r="H160" i="22"/>
  <c r="G160" i="22"/>
  <c r="F160" i="22"/>
  <c r="E160" i="22"/>
  <c r="D160" i="22"/>
  <c r="C160" i="22"/>
  <c r="B160" i="22"/>
  <c r="BA160" i="22" s="1"/>
  <c r="BB160" i="22" s="1"/>
  <c r="BA159" i="22"/>
  <c r="BB159" i="22" s="1"/>
  <c r="AZ159" i="22"/>
  <c r="AY159" i="22"/>
  <c r="AX159" i="22"/>
  <c r="AW159" i="22"/>
  <c r="AV159" i="22"/>
  <c r="AU159" i="22"/>
  <c r="AT159" i="22"/>
  <c r="AS159" i="22"/>
  <c r="AR159" i="22"/>
  <c r="AQ159" i="22"/>
  <c r="AP159" i="22"/>
  <c r="AO159" i="22"/>
  <c r="AN159" i="22"/>
  <c r="AM159" i="22"/>
  <c r="AL159" i="22"/>
  <c r="AK159" i="22"/>
  <c r="AJ159" i="22"/>
  <c r="AI159" i="22"/>
  <c r="AH159" i="22"/>
  <c r="AG159" i="22"/>
  <c r="AF159" i="22"/>
  <c r="AE159" i="22"/>
  <c r="AD159" i="22"/>
  <c r="AC159" i="22"/>
  <c r="AB159" i="22"/>
  <c r="AA159" i="22"/>
  <c r="Z159" i="22"/>
  <c r="Y159" i="22"/>
  <c r="X159" i="22"/>
  <c r="W159" i="22"/>
  <c r="V159" i="22"/>
  <c r="U159" i="22"/>
  <c r="T159" i="22"/>
  <c r="S159" i="22"/>
  <c r="R159" i="22"/>
  <c r="Q159" i="22"/>
  <c r="P159" i="22"/>
  <c r="O159" i="22"/>
  <c r="N159" i="22"/>
  <c r="M159" i="22"/>
  <c r="L159" i="22"/>
  <c r="K159" i="22"/>
  <c r="J159" i="22"/>
  <c r="I159" i="22"/>
  <c r="H159" i="22"/>
  <c r="G159" i="22"/>
  <c r="F159" i="22"/>
  <c r="E159" i="22"/>
  <c r="D159" i="22"/>
  <c r="C159" i="22"/>
  <c r="B159" i="22"/>
  <c r="BA158" i="22"/>
  <c r="BB158" i="22" s="1"/>
  <c r="AZ158" i="22"/>
  <c r="AY158" i="22"/>
  <c r="AX158" i="22"/>
  <c r="AW158" i="22"/>
  <c r="AV158" i="22"/>
  <c r="AU158" i="22"/>
  <c r="AT158" i="22"/>
  <c r="AS158" i="22"/>
  <c r="AR158" i="22"/>
  <c r="AQ158" i="22"/>
  <c r="AP158" i="22"/>
  <c r="AO158" i="22"/>
  <c r="AN158" i="22"/>
  <c r="AM158" i="22"/>
  <c r="AL158" i="22"/>
  <c r="AK158" i="22"/>
  <c r="AJ158" i="22"/>
  <c r="AI158" i="22"/>
  <c r="AH158" i="22"/>
  <c r="AG158" i="22"/>
  <c r="AF158" i="22"/>
  <c r="AE158" i="22"/>
  <c r="AD158" i="22"/>
  <c r="AC158" i="22"/>
  <c r="AB158" i="22"/>
  <c r="AA158" i="22"/>
  <c r="Z158" i="22"/>
  <c r="Y158" i="22"/>
  <c r="X158" i="22"/>
  <c r="W158" i="22"/>
  <c r="V158" i="22"/>
  <c r="U158" i="22"/>
  <c r="T158" i="22"/>
  <c r="S158" i="22"/>
  <c r="R158" i="22"/>
  <c r="Q158" i="22"/>
  <c r="P158" i="22"/>
  <c r="O158" i="22"/>
  <c r="N158" i="22"/>
  <c r="M158" i="22"/>
  <c r="L158" i="22"/>
  <c r="K158" i="22"/>
  <c r="J158" i="22"/>
  <c r="I158" i="22"/>
  <c r="H158" i="22"/>
  <c r="G158" i="22"/>
  <c r="F158" i="22"/>
  <c r="E158" i="22"/>
  <c r="D158" i="22"/>
  <c r="C158" i="22"/>
  <c r="B158" i="22"/>
  <c r="AZ157" i="22"/>
  <c r="AY157" i="22"/>
  <c r="AX157" i="22"/>
  <c r="AW157" i="22"/>
  <c r="AV157" i="22"/>
  <c r="AU157" i="22"/>
  <c r="AT157" i="22"/>
  <c r="AS157" i="22"/>
  <c r="AR157" i="22"/>
  <c r="AQ157" i="22"/>
  <c r="AP157" i="22"/>
  <c r="AO157" i="22"/>
  <c r="AN157" i="22"/>
  <c r="AM157" i="22"/>
  <c r="AL157" i="22"/>
  <c r="AK157" i="22"/>
  <c r="AJ157" i="22"/>
  <c r="AI157" i="22"/>
  <c r="AH157" i="22"/>
  <c r="AG157" i="22"/>
  <c r="AF157" i="22"/>
  <c r="AE157" i="22"/>
  <c r="AD157" i="22"/>
  <c r="AC157" i="22"/>
  <c r="AB157" i="22"/>
  <c r="AA157" i="22"/>
  <c r="Z157" i="22"/>
  <c r="Y157" i="22"/>
  <c r="X157" i="22"/>
  <c r="W157" i="22"/>
  <c r="V157" i="22"/>
  <c r="U157" i="22"/>
  <c r="T157" i="22"/>
  <c r="S157" i="22"/>
  <c r="R157" i="22"/>
  <c r="Q157" i="22"/>
  <c r="P157" i="22"/>
  <c r="O157" i="22"/>
  <c r="N157" i="22"/>
  <c r="M157" i="22"/>
  <c r="L157" i="22"/>
  <c r="K157" i="22"/>
  <c r="J157" i="22"/>
  <c r="I157" i="22"/>
  <c r="H157" i="22"/>
  <c r="G157" i="22"/>
  <c r="F157" i="22"/>
  <c r="E157" i="22"/>
  <c r="D157" i="22"/>
  <c r="C157" i="22"/>
  <c r="B157" i="22"/>
  <c r="BA157" i="22" s="1"/>
  <c r="BB157" i="22" s="1"/>
  <c r="AZ156" i="22"/>
  <c r="AY156" i="22"/>
  <c r="AX156" i="22"/>
  <c r="AW156" i="22"/>
  <c r="AV156" i="22"/>
  <c r="AU156" i="22"/>
  <c r="AT156" i="22"/>
  <c r="AS156" i="22"/>
  <c r="AR156" i="22"/>
  <c r="AQ156" i="22"/>
  <c r="AP156" i="22"/>
  <c r="AO156" i="22"/>
  <c r="AN156" i="22"/>
  <c r="AM156" i="22"/>
  <c r="AL156" i="22"/>
  <c r="AK156" i="22"/>
  <c r="AJ156" i="22"/>
  <c r="AI156" i="22"/>
  <c r="AH156" i="22"/>
  <c r="AG156" i="22"/>
  <c r="AF156" i="22"/>
  <c r="AE156" i="22"/>
  <c r="AD156" i="22"/>
  <c r="AC156" i="22"/>
  <c r="AB156" i="22"/>
  <c r="AA156" i="22"/>
  <c r="Z156" i="22"/>
  <c r="Y156" i="22"/>
  <c r="X156" i="22"/>
  <c r="W156" i="22"/>
  <c r="V156" i="22"/>
  <c r="U156" i="22"/>
  <c r="T156" i="22"/>
  <c r="S156" i="22"/>
  <c r="R156" i="22"/>
  <c r="Q156" i="22"/>
  <c r="P156" i="22"/>
  <c r="O156" i="22"/>
  <c r="N156" i="22"/>
  <c r="M156" i="22"/>
  <c r="L156" i="22"/>
  <c r="K156" i="22"/>
  <c r="J156" i="22"/>
  <c r="I156" i="22"/>
  <c r="H156" i="22"/>
  <c r="G156" i="22"/>
  <c r="F156" i="22"/>
  <c r="E156" i="22"/>
  <c r="D156" i="22"/>
  <c r="C156" i="22"/>
  <c r="B156" i="22"/>
  <c r="BA156" i="22" s="1"/>
  <c r="BB156" i="22" s="1"/>
  <c r="BA155" i="22"/>
  <c r="BB155" i="22" s="1"/>
  <c r="AZ155" i="22"/>
  <c r="AY155" i="22"/>
  <c r="AX155" i="22"/>
  <c r="AW155" i="22"/>
  <c r="AV155" i="22"/>
  <c r="AU155" i="22"/>
  <c r="AT155" i="22"/>
  <c r="AS155" i="22"/>
  <c r="AR155" i="22"/>
  <c r="AQ155" i="22"/>
  <c r="AP155" i="22"/>
  <c r="AO155" i="22"/>
  <c r="AN155" i="22"/>
  <c r="AM155" i="22"/>
  <c r="AL155" i="22"/>
  <c r="AK155" i="22"/>
  <c r="AJ155" i="22"/>
  <c r="AI155" i="22"/>
  <c r="AH155" i="22"/>
  <c r="AG155" i="22"/>
  <c r="AF155" i="22"/>
  <c r="AE155" i="22"/>
  <c r="AD155" i="22"/>
  <c r="AC155" i="22"/>
  <c r="AB155" i="22"/>
  <c r="AA155" i="22"/>
  <c r="Z155" i="22"/>
  <c r="Y155" i="22"/>
  <c r="X155" i="22"/>
  <c r="W155" i="22"/>
  <c r="V155" i="22"/>
  <c r="U155" i="22"/>
  <c r="T155" i="22"/>
  <c r="S155" i="22"/>
  <c r="R155" i="22"/>
  <c r="Q155" i="22"/>
  <c r="P155" i="22"/>
  <c r="O155" i="22"/>
  <c r="N155" i="22"/>
  <c r="M155" i="22"/>
  <c r="L155" i="22"/>
  <c r="K155" i="22"/>
  <c r="J155" i="22"/>
  <c r="I155" i="22"/>
  <c r="H155" i="22"/>
  <c r="G155" i="22"/>
  <c r="F155" i="22"/>
  <c r="E155" i="22"/>
  <c r="D155" i="22"/>
  <c r="C155" i="22"/>
  <c r="B155" i="22"/>
  <c r="AZ154" i="22"/>
  <c r="AY154" i="22"/>
  <c r="AX154" i="22"/>
  <c r="AW154" i="22"/>
  <c r="AV154" i="22"/>
  <c r="AU154" i="22"/>
  <c r="AT154" i="22"/>
  <c r="AS154" i="22"/>
  <c r="AR154" i="22"/>
  <c r="AQ154" i="22"/>
  <c r="AP154" i="22"/>
  <c r="AO154" i="22"/>
  <c r="AN154" i="22"/>
  <c r="AM154" i="22"/>
  <c r="AL154" i="22"/>
  <c r="AK154" i="22"/>
  <c r="AJ154" i="22"/>
  <c r="AI154" i="22"/>
  <c r="AH154" i="22"/>
  <c r="AG154" i="22"/>
  <c r="AF154" i="22"/>
  <c r="AE154" i="22"/>
  <c r="AD154" i="22"/>
  <c r="AC154" i="22"/>
  <c r="AB154" i="22"/>
  <c r="AA154" i="22"/>
  <c r="Z154" i="22"/>
  <c r="Y154" i="22"/>
  <c r="X154" i="22"/>
  <c r="W154" i="22"/>
  <c r="V154" i="22"/>
  <c r="U154" i="22"/>
  <c r="T154" i="22"/>
  <c r="S154" i="22"/>
  <c r="R154" i="22"/>
  <c r="Q154" i="22"/>
  <c r="P154" i="22"/>
  <c r="O154" i="22"/>
  <c r="N154" i="22"/>
  <c r="M154" i="22"/>
  <c r="L154" i="22"/>
  <c r="K154" i="22"/>
  <c r="J154" i="22"/>
  <c r="I154" i="22"/>
  <c r="H154" i="22"/>
  <c r="G154" i="22"/>
  <c r="F154" i="22"/>
  <c r="E154" i="22"/>
  <c r="D154" i="22"/>
  <c r="C154" i="22"/>
  <c r="B154" i="22"/>
  <c r="BA154" i="22" s="1"/>
  <c r="BB154" i="22" s="1"/>
  <c r="BB153" i="22"/>
  <c r="BA153" i="22"/>
  <c r="AZ153" i="22"/>
  <c r="AY153" i="22"/>
  <c r="AX153" i="22"/>
  <c r="AW153" i="22"/>
  <c r="AV153" i="22"/>
  <c r="AU153" i="22"/>
  <c r="AT153" i="22"/>
  <c r="AS153" i="22"/>
  <c r="AR153" i="22"/>
  <c r="AQ153" i="22"/>
  <c r="AP153" i="22"/>
  <c r="AO153" i="22"/>
  <c r="AN153" i="22"/>
  <c r="AM153" i="22"/>
  <c r="AL153" i="22"/>
  <c r="AK153" i="22"/>
  <c r="AJ153" i="22"/>
  <c r="AI153" i="22"/>
  <c r="AH153" i="22"/>
  <c r="AG153" i="22"/>
  <c r="AF153" i="22"/>
  <c r="AE153" i="22"/>
  <c r="AD153" i="22"/>
  <c r="AC153" i="22"/>
  <c r="AB153" i="22"/>
  <c r="AA153" i="22"/>
  <c r="Z153" i="22"/>
  <c r="Y153" i="22"/>
  <c r="X153" i="22"/>
  <c r="W153" i="22"/>
  <c r="V153" i="22"/>
  <c r="U153" i="22"/>
  <c r="T153" i="22"/>
  <c r="S153" i="22"/>
  <c r="R153" i="22"/>
  <c r="Q153" i="22"/>
  <c r="P153" i="22"/>
  <c r="O153" i="22"/>
  <c r="N153" i="22"/>
  <c r="M153" i="22"/>
  <c r="L153" i="22"/>
  <c r="K153" i="22"/>
  <c r="J153" i="22"/>
  <c r="I153" i="22"/>
  <c r="H153" i="22"/>
  <c r="G153" i="22"/>
  <c r="F153" i="22"/>
  <c r="E153" i="22"/>
  <c r="D153" i="22"/>
  <c r="C153" i="22"/>
  <c r="B153" i="22"/>
  <c r="AZ152" i="22"/>
  <c r="AY152" i="22"/>
  <c r="AX152" i="22"/>
  <c r="AW152" i="22"/>
  <c r="AV152" i="22"/>
  <c r="AU152" i="22"/>
  <c r="AT152" i="22"/>
  <c r="AS152" i="22"/>
  <c r="AR152" i="22"/>
  <c r="AQ152" i="22"/>
  <c r="AP152" i="22"/>
  <c r="AO152" i="22"/>
  <c r="AN152" i="22"/>
  <c r="AM152" i="22"/>
  <c r="AL152" i="22"/>
  <c r="AK152" i="22"/>
  <c r="AJ152" i="22"/>
  <c r="AI152" i="22"/>
  <c r="AH152" i="22"/>
  <c r="AG152" i="22"/>
  <c r="AF152" i="22"/>
  <c r="AE152" i="22"/>
  <c r="AD152" i="22"/>
  <c r="AC152" i="22"/>
  <c r="AB152" i="22"/>
  <c r="AA152" i="22"/>
  <c r="Z152" i="22"/>
  <c r="Y152" i="22"/>
  <c r="X152" i="22"/>
  <c r="W152" i="22"/>
  <c r="V152" i="22"/>
  <c r="U152" i="22"/>
  <c r="T152" i="22"/>
  <c r="S152" i="22"/>
  <c r="R152" i="22"/>
  <c r="Q152" i="22"/>
  <c r="P152" i="22"/>
  <c r="O152" i="22"/>
  <c r="N152" i="22"/>
  <c r="M152" i="22"/>
  <c r="L152" i="22"/>
  <c r="K152" i="22"/>
  <c r="J152" i="22"/>
  <c r="I152" i="22"/>
  <c r="H152" i="22"/>
  <c r="G152" i="22"/>
  <c r="F152" i="22"/>
  <c r="E152" i="22"/>
  <c r="D152" i="22"/>
  <c r="C152" i="22"/>
  <c r="B152" i="22"/>
  <c r="BA152" i="22" s="1"/>
  <c r="BB152" i="22" s="1"/>
  <c r="BA151" i="22"/>
  <c r="BB151" i="22" s="1"/>
  <c r="AZ151" i="22"/>
  <c r="AY151" i="22"/>
  <c r="AX151" i="22"/>
  <c r="AW151" i="22"/>
  <c r="AV151" i="22"/>
  <c r="AU151" i="22"/>
  <c r="AT151" i="22"/>
  <c r="AS151" i="22"/>
  <c r="AR151" i="22"/>
  <c r="AQ151" i="22"/>
  <c r="AP151" i="22"/>
  <c r="AO151" i="22"/>
  <c r="AN151" i="22"/>
  <c r="AM151" i="22"/>
  <c r="AL151" i="22"/>
  <c r="AK151" i="22"/>
  <c r="AJ151" i="22"/>
  <c r="AI151" i="22"/>
  <c r="AH151" i="22"/>
  <c r="AG151" i="22"/>
  <c r="AF151" i="22"/>
  <c r="AE151" i="22"/>
  <c r="AD151" i="22"/>
  <c r="AC151" i="22"/>
  <c r="AB151" i="22"/>
  <c r="AA151" i="22"/>
  <c r="Z151" i="22"/>
  <c r="Y151" i="22"/>
  <c r="X151" i="22"/>
  <c r="W151" i="22"/>
  <c r="V151" i="22"/>
  <c r="U151" i="22"/>
  <c r="T151" i="22"/>
  <c r="S151" i="22"/>
  <c r="R151" i="22"/>
  <c r="Q151" i="22"/>
  <c r="P151" i="22"/>
  <c r="O151" i="22"/>
  <c r="N151" i="22"/>
  <c r="M151" i="22"/>
  <c r="L151" i="22"/>
  <c r="K151" i="22"/>
  <c r="J151" i="22"/>
  <c r="I151" i="22"/>
  <c r="H151" i="22"/>
  <c r="G151" i="22"/>
  <c r="F151" i="22"/>
  <c r="E151" i="22"/>
  <c r="D151" i="22"/>
  <c r="C151" i="22"/>
  <c r="B151" i="22"/>
  <c r="BA150" i="22"/>
  <c r="BB150" i="22" s="1"/>
  <c r="AZ150" i="22"/>
  <c r="AY150" i="22"/>
  <c r="AX150" i="22"/>
  <c r="AW150" i="22"/>
  <c r="AV150" i="22"/>
  <c r="AU150" i="22"/>
  <c r="AT150" i="22"/>
  <c r="AS150" i="22"/>
  <c r="AR150" i="22"/>
  <c r="AQ150" i="22"/>
  <c r="AP150" i="22"/>
  <c r="AO150" i="22"/>
  <c r="AN150" i="22"/>
  <c r="AM150" i="22"/>
  <c r="AL150" i="22"/>
  <c r="AK150" i="22"/>
  <c r="AJ150" i="22"/>
  <c r="AI150" i="22"/>
  <c r="AH150" i="22"/>
  <c r="AG150" i="22"/>
  <c r="AF150" i="22"/>
  <c r="AE150" i="22"/>
  <c r="AD150" i="22"/>
  <c r="AC150" i="22"/>
  <c r="AB150" i="22"/>
  <c r="AA150" i="22"/>
  <c r="Z150" i="22"/>
  <c r="Y150" i="22"/>
  <c r="X150" i="22"/>
  <c r="W150" i="22"/>
  <c r="V150" i="22"/>
  <c r="U150" i="22"/>
  <c r="T150" i="22"/>
  <c r="S150" i="22"/>
  <c r="R150" i="22"/>
  <c r="Q150" i="22"/>
  <c r="P150" i="22"/>
  <c r="O150" i="22"/>
  <c r="N150" i="22"/>
  <c r="M150" i="22"/>
  <c r="L150" i="22"/>
  <c r="K150" i="22"/>
  <c r="J150" i="22"/>
  <c r="I150" i="22"/>
  <c r="H150" i="22"/>
  <c r="G150" i="22"/>
  <c r="F150" i="22"/>
  <c r="E150" i="22"/>
  <c r="D150" i="22"/>
  <c r="C150" i="22"/>
  <c r="B150" i="22"/>
  <c r="AZ149" i="22"/>
  <c r="AY149" i="22"/>
  <c r="AX149" i="22"/>
  <c r="AW149" i="22"/>
  <c r="AV149" i="22"/>
  <c r="AU149" i="22"/>
  <c r="AT149" i="22"/>
  <c r="AS149" i="22"/>
  <c r="AR149" i="22"/>
  <c r="AQ149" i="22"/>
  <c r="AP149" i="22"/>
  <c r="AO149" i="22"/>
  <c r="AN149" i="22"/>
  <c r="AM149" i="22"/>
  <c r="AL149" i="22"/>
  <c r="AK149" i="22"/>
  <c r="AJ149" i="22"/>
  <c r="AI149" i="22"/>
  <c r="AH149" i="22"/>
  <c r="AG149" i="22"/>
  <c r="AF149" i="22"/>
  <c r="AE149" i="22"/>
  <c r="AD149" i="22"/>
  <c r="AC149" i="22"/>
  <c r="AB149" i="22"/>
  <c r="AA149" i="22"/>
  <c r="Z149" i="22"/>
  <c r="Y149" i="22"/>
  <c r="X149" i="22"/>
  <c r="W149" i="22"/>
  <c r="V149" i="22"/>
  <c r="U149" i="22"/>
  <c r="T149" i="22"/>
  <c r="S149" i="22"/>
  <c r="R149" i="22"/>
  <c r="Q149" i="22"/>
  <c r="P149" i="22"/>
  <c r="O149" i="22"/>
  <c r="N149" i="22"/>
  <c r="M149" i="22"/>
  <c r="L149" i="22"/>
  <c r="K149" i="22"/>
  <c r="J149" i="22"/>
  <c r="I149" i="22"/>
  <c r="H149" i="22"/>
  <c r="G149" i="22"/>
  <c r="F149" i="22"/>
  <c r="E149" i="22"/>
  <c r="D149" i="22"/>
  <c r="C149" i="22"/>
  <c r="B149" i="22"/>
  <c r="BA149" i="22" s="1"/>
  <c r="BB149" i="22" s="1"/>
  <c r="AZ148" i="22"/>
  <c r="AY148" i="22"/>
  <c r="AX148" i="22"/>
  <c r="AW148" i="22"/>
  <c r="AV148" i="22"/>
  <c r="AU148" i="22"/>
  <c r="AT148" i="22"/>
  <c r="AS148" i="22"/>
  <c r="AR148" i="22"/>
  <c r="AQ148" i="22"/>
  <c r="AP148" i="22"/>
  <c r="AO148" i="22"/>
  <c r="AN148" i="22"/>
  <c r="AM148" i="22"/>
  <c r="AL148" i="22"/>
  <c r="AK148" i="22"/>
  <c r="AJ148" i="22"/>
  <c r="AI148" i="22"/>
  <c r="AH148" i="22"/>
  <c r="AG148" i="22"/>
  <c r="AF148" i="22"/>
  <c r="AE148" i="22"/>
  <c r="AD148" i="22"/>
  <c r="AC148" i="22"/>
  <c r="AB148" i="22"/>
  <c r="AA148" i="22"/>
  <c r="Z148" i="22"/>
  <c r="Y148" i="22"/>
  <c r="X148" i="22"/>
  <c r="W148" i="22"/>
  <c r="V148" i="22"/>
  <c r="U148" i="22"/>
  <c r="T148" i="22"/>
  <c r="S148" i="22"/>
  <c r="R148" i="22"/>
  <c r="Q148" i="22"/>
  <c r="P148" i="22"/>
  <c r="O148" i="22"/>
  <c r="N148" i="22"/>
  <c r="M148" i="22"/>
  <c r="L148" i="22"/>
  <c r="K148" i="22"/>
  <c r="J148" i="22"/>
  <c r="I148" i="22"/>
  <c r="H148" i="22"/>
  <c r="G148" i="22"/>
  <c r="F148" i="22"/>
  <c r="E148" i="22"/>
  <c r="D148" i="22"/>
  <c r="C148" i="22"/>
  <c r="B148" i="22"/>
  <c r="BA148" i="22" s="1"/>
  <c r="BB148" i="22" s="1"/>
  <c r="BA147" i="22"/>
  <c r="BB147" i="22" s="1"/>
  <c r="AZ147" i="22"/>
  <c r="AY147" i="22"/>
  <c r="AX147" i="22"/>
  <c r="AW147" i="22"/>
  <c r="AV147" i="22"/>
  <c r="AU147" i="22"/>
  <c r="AT147" i="22"/>
  <c r="AS147" i="22"/>
  <c r="AR147" i="22"/>
  <c r="AQ147" i="22"/>
  <c r="AP147" i="22"/>
  <c r="AO147" i="22"/>
  <c r="AN147" i="22"/>
  <c r="AM147" i="22"/>
  <c r="AL147" i="22"/>
  <c r="AK147" i="22"/>
  <c r="AJ147" i="22"/>
  <c r="AI147" i="22"/>
  <c r="AH147" i="22"/>
  <c r="AG147" i="22"/>
  <c r="AF147" i="22"/>
  <c r="AE147" i="22"/>
  <c r="AD147" i="22"/>
  <c r="AC147" i="22"/>
  <c r="AB147" i="22"/>
  <c r="AA147" i="22"/>
  <c r="Z147" i="22"/>
  <c r="Y147" i="22"/>
  <c r="X147" i="22"/>
  <c r="W147" i="22"/>
  <c r="V147" i="22"/>
  <c r="U147" i="22"/>
  <c r="T147" i="22"/>
  <c r="S147" i="22"/>
  <c r="R147" i="22"/>
  <c r="Q147" i="22"/>
  <c r="P147" i="22"/>
  <c r="O147" i="22"/>
  <c r="N147" i="22"/>
  <c r="M147" i="22"/>
  <c r="L147" i="22"/>
  <c r="K147" i="22"/>
  <c r="J147" i="22"/>
  <c r="I147" i="22"/>
  <c r="H147" i="22"/>
  <c r="G147" i="22"/>
  <c r="F147" i="22"/>
  <c r="E147" i="22"/>
  <c r="D147" i="22"/>
  <c r="C147" i="22"/>
  <c r="B147" i="22"/>
  <c r="AZ146" i="22"/>
  <c r="AY146" i="22"/>
  <c r="AX146" i="22"/>
  <c r="AW146" i="22"/>
  <c r="AV146" i="22"/>
  <c r="AU146" i="22"/>
  <c r="AT146" i="22"/>
  <c r="AS146" i="22"/>
  <c r="AR146" i="22"/>
  <c r="AQ146" i="22"/>
  <c r="AP146" i="22"/>
  <c r="AO146" i="22"/>
  <c r="AN146" i="22"/>
  <c r="AM146" i="22"/>
  <c r="AL146" i="22"/>
  <c r="AK146" i="22"/>
  <c r="AJ146" i="22"/>
  <c r="AI146" i="22"/>
  <c r="AH146" i="22"/>
  <c r="AG146" i="22"/>
  <c r="AF146" i="22"/>
  <c r="AE146" i="22"/>
  <c r="AD146" i="22"/>
  <c r="AC146" i="22"/>
  <c r="AB146" i="22"/>
  <c r="AA146" i="22"/>
  <c r="Z146" i="22"/>
  <c r="Y146" i="22"/>
  <c r="X146" i="22"/>
  <c r="W146" i="22"/>
  <c r="V146" i="22"/>
  <c r="U146" i="22"/>
  <c r="T146" i="22"/>
  <c r="S146" i="22"/>
  <c r="R146" i="22"/>
  <c r="Q146" i="22"/>
  <c r="P146" i="22"/>
  <c r="O146" i="22"/>
  <c r="N146" i="22"/>
  <c r="M146" i="22"/>
  <c r="L146" i="22"/>
  <c r="K146" i="22"/>
  <c r="J146" i="22"/>
  <c r="I146" i="22"/>
  <c r="H146" i="22"/>
  <c r="G146" i="22"/>
  <c r="F146" i="22"/>
  <c r="E146" i="22"/>
  <c r="D146" i="22"/>
  <c r="C146" i="22"/>
  <c r="B146" i="22"/>
  <c r="BA146" i="22" s="1"/>
  <c r="BB146" i="22" s="1"/>
  <c r="BB145" i="22"/>
  <c r="BA145" i="22"/>
  <c r="AZ145" i="22"/>
  <c r="AY145" i="22"/>
  <c r="AX145" i="22"/>
  <c r="AW145" i="22"/>
  <c r="AV145" i="22"/>
  <c r="AU145" i="22"/>
  <c r="AT145" i="22"/>
  <c r="AS145" i="22"/>
  <c r="AR145" i="22"/>
  <c r="AQ145" i="22"/>
  <c r="AP145" i="22"/>
  <c r="AO145" i="22"/>
  <c r="AN145" i="22"/>
  <c r="AM145" i="22"/>
  <c r="AL145" i="22"/>
  <c r="AK145" i="22"/>
  <c r="AJ145" i="22"/>
  <c r="AI145" i="22"/>
  <c r="AH145" i="22"/>
  <c r="AG145" i="22"/>
  <c r="AF145" i="22"/>
  <c r="AE145" i="22"/>
  <c r="AD145" i="22"/>
  <c r="AC145" i="22"/>
  <c r="AB145" i="22"/>
  <c r="AA145" i="22"/>
  <c r="Z145" i="22"/>
  <c r="Y145" i="22"/>
  <c r="X145" i="22"/>
  <c r="W145" i="22"/>
  <c r="V145" i="22"/>
  <c r="U145" i="22"/>
  <c r="T145" i="22"/>
  <c r="S145" i="22"/>
  <c r="R145" i="22"/>
  <c r="Q145" i="22"/>
  <c r="P145" i="22"/>
  <c r="O145" i="22"/>
  <c r="N145" i="22"/>
  <c r="M145" i="22"/>
  <c r="L145" i="22"/>
  <c r="K145" i="22"/>
  <c r="J145" i="22"/>
  <c r="I145" i="22"/>
  <c r="H145" i="22"/>
  <c r="G145" i="22"/>
  <c r="F145" i="22"/>
  <c r="E145" i="22"/>
  <c r="D145" i="22"/>
  <c r="C145" i="22"/>
  <c r="B145" i="22"/>
  <c r="AZ144" i="22"/>
  <c r="AY144" i="22"/>
  <c r="AX144" i="22"/>
  <c r="AW144" i="22"/>
  <c r="AV144" i="22"/>
  <c r="AU144" i="22"/>
  <c r="AT144" i="22"/>
  <c r="AS144" i="22"/>
  <c r="AR144" i="22"/>
  <c r="AQ144" i="22"/>
  <c r="AP144" i="22"/>
  <c r="AO144" i="22"/>
  <c r="AN144" i="22"/>
  <c r="AM144" i="22"/>
  <c r="AL144" i="22"/>
  <c r="AK144" i="22"/>
  <c r="AJ144" i="22"/>
  <c r="AI144" i="22"/>
  <c r="AH144" i="22"/>
  <c r="AG144" i="22"/>
  <c r="AF144" i="22"/>
  <c r="AE144" i="22"/>
  <c r="AD144" i="22"/>
  <c r="AC144" i="22"/>
  <c r="AB144" i="22"/>
  <c r="AA144" i="22"/>
  <c r="Z144" i="22"/>
  <c r="Y144" i="22"/>
  <c r="X144" i="22"/>
  <c r="W144" i="22"/>
  <c r="V144" i="22"/>
  <c r="U144" i="22"/>
  <c r="T144" i="22"/>
  <c r="S144" i="22"/>
  <c r="R144" i="22"/>
  <c r="Q144" i="22"/>
  <c r="P144" i="22"/>
  <c r="O144" i="22"/>
  <c r="N144" i="22"/>
  <c r="M144" i="22"/>
  <c r="L144" i="22"/>
  <c r="K144" i="22"/>
  <c r="J144" i="22"/>
  <c r="I144" i="22"/>
  <c r="H144" i="22"/>
  <c r="G144" i="22"/>
  <c r="F144" i="22"/>
  <c r="E144" i="22"/>
  <c r="D144" i="22"/>
  <c r="C144" i="22"/>
  <c r="B144" i="22"/>
  <c r="BA144" i="22" s="1"/>
  <c r="BB144" i="22" s="1"/>
  <c r="BA143" i="22"/>
  <c r="BB143" i="22" s="1"/>
  <c r="AZ143" i="22"/>
  <c r="AY143" i="22"/>
  <c r="AX143" i="22"/>
  <c r="AW143" i="22"/>
  <c r="AV143" i="22"/>
  <c r="AU143" i="22"/>
  <c r="AT143" i="22"/>
  <c r="AS143" i="22"/>
  <c r="AR143" i="22"/>
  <c r="AQ143" i="22"/>
  <c r="AP143" i="22"/>
  <c r="AO143" i="22"/>
  <c r="AN143" i="22"/>
  <c r="AM143" i="22"/>
  <c r="AL143" i="22"/>
  <c r="AK143" i="22"/>
  <c r="AJ143" i="22"/>
  <c r="AI143" i="22"/>
  <c r="AH143" i="22"/>
  <c r="AG143" i="22"/>
  <c r="AF143" i="22"/>
  <c r="AE143" i="22"/>
  <c r="AD143" i="22"/>
  <c r="AC143" i="22"/>
  <c r="AB143" i="22"/>
  <c r="AA143" i="22"/>
  <c r="Z143" i="22"/>
  <c r="Y143" i="22"/>
  <c r="X143" i="22"/>
  <c r="W143" i="22"/>
  <c r="V143" i="22"/>
  <c r="U143" i="22"/>
  <c r="T143" i="22"/>
  <c r="S143" i="22"/>
  <c r="R143" i="22"/>
  <c r="Q143" i="22"/>
  <c r="P143" i="22"/>
  <c r="O143" i="22"/>
  <c r="N143" i="22"/>
  <c r="M143" i="22"/>
  <c r="L143" i="22"/>
  <c r="K143" i="22"/>
  <c r="J143" i="22"/>
  <c r="I143" i="22"/>
  <c r="H143" i="22"/>
  <c r="G143" i="22"/>
  <c r="F143" i="22"/>
  <c r="E143" i="22"/>
  <c r="D143" i="22"/>
  <c r="C143" i="22"/>
  <c r="B143" i="22"/>
  <c r="BA142" i="22"/>
  <c r="BB142" i="22" s="1"/>
  <c r="AZ142" i="22"/>
  <c r="AY142" i="22"/>
  <c r="AX142" i="22"/>
  <c r="AW142" i="22"/>
  <c r="AV142" i="22"/>
  <c r="AU142" i="22"/>
  <c r="AT142" i="22"/>
  <c r="AS142" i="22"/>
  <c r="AR142" i="22"/>
  <c r="AQ142" i="22"/>
  <c r="AP142" i="22"/>
  <c r="AO142" i="22"/>
  <c r="AN142" i="22"/>
  <c r="AM142" i="22"/>
  <c r="AL142" i="22"/>
  <c r="AK142" i="22"/>
  <c r="AJ142" i="22"/>
  <c r="AI142" i="22"/>
  <c r="AH142" i="22"/>
  <c r="AG142" i="22"/>
  <c r="AF142" i="22"/>
  <c r="AE142" i="22"/>
  <c r="AD142" i="22"/>
  <c r="AC142" i="22"/>
  <c r="AB142" i="22"/>
  <c r="AA142" i="22"/>
  <c r="Z142" i="22"/>
  <c r="Y142" i="22"/>
  <c r="X142" i="22"/>
  <c r="W142" i="22"/>
  <c r="V142" i="22"/>
  <c r="U142" i="22"/>
  <c r="T142" i="22"/>
  <c r="S142" i="22"/>
  <c r="R142" i="22"/>
  <c r="Q142" i="22"/>
  <c r="P142" i="22"/>
  <c r="O142" i="22"/>
  <c r="N142" i="22"/>
  <c r="M142" i="22"/>
  <c r="L142" i="22"/>
  <c r="K142" i="22"/>
  <c r="J142" i="22"/>
  <c r="I142" i="22"/>
  <c r="H142" i="22"/>
  <c r="G142" i="22"/>
  <c r="F142" i="22"/>
  <c r="E142" i="22"/>
  <c r="D142" i="22"/>
  <c r="C142" i="22"/>
  <c r="B142" i="22"/>
  <c r="AZ141" i="22"/>
  <c r="AY141" i="22"/>
  <c r="AX141" i="22"/>
  <c r="AW141" i="22"/>
  <c r="AV141" i="22"/>
  <c r="AU141" i="22"/>
  <c r="AT141" i="22"/>
  <c r="AS141" i="22"/>
  <c r="AR141" i="22"/>
  <c r="AQ141" i="22"/>
  <c r="AP141" i="22"/>
  <c r="AO141" i="22"/>
  <c r="AN141" i="22"/>
  <c r="AM141" i="22"/>
  <c r="AL141" i="22"/>
  <c r="AK141" i="22"/>
  <c r="AJ141" i="22"/>
  <c r="AI141" i="22"/>
  <c r="AH141" i="22"/>
  <c r="AG141" i="22"/>
  <c r="AF141" i="22"/>
  <c r="AE141" i="22"/>
  <c r="AD141" i="22"/>
  <c r="AC141" i="22"/>
  <c r="AB141" i="22"/>
  <c r="AA141" i="22"/>
  <c r="Z141" i="22"/>
  <c r="Y141" i="22"/>
  <c r="X141" i="22"/>
  <c r="W141" i="22"/>
  <c r="V141" i="22"/>
  <c r="U141" i="22"/>
  <c r="T141" i="22"/>
  <c r="S141" i="22"/>
  <c r="R141" i="22"/>
  <c r="Q141" i="22"/>
  <c r="P141" i="22"/>
  <c r="O141" i="22"/>
  <c r="N141" i="22"/>
  <c r="M141" i="22"/>
  <c r="L141" i="22"/>
  <c r="K141" i="22"/>
  <c r="J141" i="22"/>
  <c r="I141" i="22"/>
  <c r="H141" i="22"/>
  <c r="G141" i="22"/>
  <c r="F141" i="22"/>
  <c r="E141" i="22"/>
  <c r="D141" i="22"/>
  <c r="C141" i="22"/>
  <c r="B141" i="22"/>
  <c r="BA141" i="22" s="1"/>
  <c r="BB141" i="22" s="1"/>
  <c r="AZ140" i="22"/>
  <c r="AY140" i="22"/>
  <c r="AX140" i="22"/>
  <c r="AW140" i="22"/>
  <c r="AV140" i="22"/>
  <c r="AU140" i="22"/>
  <c r="AT140" i="22"/>
  <c r="AS140" i="22"/>
  <c r="AR140" i="22"/>
  <c r="AQ140" i="22"/>
  <c r="AP140" i="22"/>
  <c r="AO140" i="22"/>
  <c r="AN140" i="22"/>
  <c r="AM140" i="22"/>
  <c r="AL140" i="22"/>
  <c r="AK140" i="22"/>
  <c r="AJ140" i="22"/>
  <c r="AI140" i="22"/>
  <c r="AH140" i="22"/>
  <c r="AG140" i="22"/>
  <c r="AF140" i="22"/>
  <c r="AE140" i="22"/>
  <c r="AD140" i="22"/>
  <c r="AC140" i="22"/>
  <c r="AB140" i="22"/>
  <c r="AA140" i="22"/>
  <c r="Z140" i="22"/>
  <c r="Y140" i="22"/>
  <c r="X140" i="22"/>
  <c r="W140" i="22"/>
  <c r="V140" i="22"/>
  <c r="U140" i="22"/>
  <c r="T140" i="22"/>
  <c r="S140" i="22"/>
  <c r="R140" i="22"/>
  <c r="Q140" i="22"/>
  <c r="P140" i="22"/>
  <c r="O140" i="22"/>
  <c r="N140" i="22"/>
  <c r="M140" i="22"/>
  <c r="L140" i="22"/>
  <c r="K140" i="22"/>
  <c r="J140" i="22"/>
  <c r="I140" i="22"/>
  <c r="H140" i="22"/>
  <c r="G140" i="22"/>
  <c r="F140" i="22"/>
  <c r="E140" i="22"/>
  <c r="D140" i="22"/>
  <c r="C140" i="22"/>
  <c r="B140" i="22"/>
  <c r="BA140" i="22" s="1"/>
  <c r="BB140" i="22" s="1"/>
  <c r="BA139" i="22"/>
  <c r="BB139" i="22" s="1"/>
  <c r="AZ139" i="22"/>
  <c r="AY139" i="22"/>
  <c r="AX139" i="22"/>
  <c r="AW139" i="22"/>
  <c r="AV139" i="22"/>
  <c r="AU139" i="22"/>
  <c r="AT139" i="22"/>
  <c r="AS139" i="22"/>
  <c r="AR139" i="22"/>
  <c r="AQ139" i="22"/>
  <c r="AP139" i="22"/>
  <c r="AO139" i="22"/>
  <c r="AN139" i="22"/>
  <c r="AM139" i="22"/>
  <c r="AL139" i="22"/>
  <c r="AK139" i="22"/>
  <c r="AJ139" i="22"/>
  <c r="AI139" i="22"/>
  <c r="AH139" i="22"/>
  <c r="AG139" i="22"/>
  <c r="AF139" i="22"/>
  <c r="AE139" i="22"/>
  <c r="AD139" i="22"/>
  <c r="AC139" i="22"/>
  <c r="AB139" i="22"/>
  <c r="AA139" i="22"/>
  <c r="Z139" i="22"/>
  <c r="Y139" i="22"/>
  <c r="X139" i="22"/>
  <c r="W139" i="22"/>
  <c r="V139" i="22"/>
  <c r="U139" i="22"/>
  <c r="T139" i="22"/>
  <c r="S139" i="22"/>
  <c r="R139" i="22"/>
  <c r="Q139" i="22"/>
  <c r="P139" i="22"/>
  <c r="O139" i="22"/>
  <c r="N139" i="22"/>
  <c r="M139" i="22"/>
  <c r="L139" i="22"/>
  <c r="K139" i="22"/>
  <c r="J139" i="22"/>
  <c r="I139" i="22"/>
  <c r="H139" i="22"/>
  <c r="G139" i="22"/>
  <c r="F139" i="22"/>
  <c r="E139" i="22"/>
  <c r="D139" i="22"/>
  <c r="C139" i="22"/>
  <c r="B139" i="22"/>
  <c r="AZ138" i="22"/>
  <c r="AY138" i="22"/>
  <c r="AX138" i="22"/>
  <c r="AW138" i="22"/>
  <c r="AV138" i="22"/>
  <c r="AU138" i="22"/>
  <c r="AT138" i="22"/>
  <c r="AS138" i="22"/>
  <c r="AR138" i="22"/>
  <c r="AQ138" i="22"/>
  <c r="AP138" i="22"/>
  <c r="AO138" i="22"/>
  <c r="AN138" i="22"/>
  <c r="AM138" i="22"/>
  <c r="AL138" i="22"/>
  <c r="AK138" i="22"/>
  <c r="AJ138" i="22"/>
  <c r="AI138" i="22"/>
  <c r="AH138" i="22"/>
  <c r="AG138" i="22"/>
  <c r="AF138" i="22"/>
  <c r="AE138" i="22"/>
  <c r="AD138" i="22"/>
  <c r="AC138" i="22"/>
  <c r="AB138" i="22"/>
  <c r="AA138" i="22"/>
  <c r="Z138" i="22"/>
  <c r="Y138" i="22"/>
  <c r="X138" i="22"/>
  <c r="W138" i="22"/>
  <c r="V138" i="22"/>
  <c r="U138" i="22"/>
  <c r="T138" i="22"/>
  <c r="S138" i="22"/>
  <c r="R138" i="22"/>
  <c r="Q138" i="22"/>
  <c r="P138" i="22"/>
  <c r="O138" i="22"/>
  <c r="N138" i="22"/>
  <c r="M138" i="22"/>
  <c r="L138" i="22"/>
  <c r="K138" i="22"/>
  <c r="J138" i="22"/>
  <c r="I138" i="22"/>
  <c r="H138" i="22"/>
  <c r="G138" i="22"/>
  <c r="F138" i="22"/>
  <c r="E138" i="22"/>
  <c r="D138" i="22"/>
  <c r="C138" i="22"/>
  <c r="B138" i="22"/>
  <c r="BA138" i="22" s="1"/>
  <c r="BB138" i="22" s="1"/>
  <c r="BB137" i="22"/>
  <c r="BA137" i="22"/>
  <c r="AZ137" i="22"/>
  <c r="AY137" i="22"/>
  <c r="AX137" i="22"/>
  <c r="AW137" i="22"/>
  <c r="AV137" i="22"/>
  <c r="AU137" i="22"/>
  <c r="AT137" i="22"/>
  <c r="AS137" i="22"/>
  <c r="AR137" i="22"/>
  <c r="AQ137" i="22"/>
  <c r="AP137" i="22"/>
  <c r="AO137" i="22"/>
  <c r="AN137" i="22"/>
  <c r="AM137" i="22"/>
  <c r="AL137" i="22"/>
  <c r="AK137" i="22"/>
  <c r="AJ137" i="22"/>
  <c r="AI137" i="22"/>
  <c r="AH137" i="22"/>
  <c r="AG137" i="22"/>
  <c r="AF137" i="22"/>
  <c r="AE137" i="22"/>
  <c r="AD137" i="22"/>
  <c r="AC137" i="22"/>
  <c r="AB137" i="22"/>
  <c r="AA137" i="22"/>
  <c r="Z137" i="22"/>
  <c r="Y137" i="22"/>
  <c r="X137" i="22"/>
  <c r="W137" i="22"/>
  <c r="V137" i="22"/>
  <c r="U137" i="22"/>
  <c r="T137" i="22"/>
  <c r="S137" i="22"/>
  <c r="R137" i="22"/>
  <c r="Q137" i="22"/>
  <c r="P137" i="22"/>
  <c r="O137" i="22"/>
  <c r="N137" i="22"/>
  <c r="M137" i="22"/>
  <c r="L137" i="22"/>
  <c r="K137" i="22"/>
  <c r="J137" i="22"/>
  <c r="I137" i="22"/>
  <c r="H137" i="22"/>
  <c r="G137" i="22"/>
  <c r="F137" i="22"/>
  <c r="E137" i="22"/>
  <c r="D137" i="22"/>
  <c r="C137" i="22"/>
  <c r="B137" i="22"/>
  <c r="AZ136" i="22"/>
  <c r="AY136" i="22"/>
  <c r="AX136" i="22"/>
  <c r="AW136" i="22"/>
  <c r="AV136" i="22"/>
  <c r="AU136" i="22"/>
  <c r="AT136" i="22"/>
  <c r="AS136" i="22"/>
  <c r="AR136" i="22"/>
  <c r="AQ136" i="22"/>
  <c r="AP136" i="22"/>
  <c r="AO136" i="22"/>
  <c r="AN136" i="22"/>
  <c r="AM136" i="22"/>
  <c r="AL136" i="22"/>
  <c r="AK136" i="22"/>
  <c r="AJ136" i="22"/>
  <c r="AI136" i="22"/>
  <c r="AH136" i="22"/>
  <c r="AG136" i="22"/>
  <c r="AF136" i="22"/>
  <c r="AE136" i="22"/>
  <c r="AD136" i="22"/>
  <c r="AC136" i="22"/>
  <c r="AB136" i="22"/>
  <c r="AA136" i="22"/>
  <c r="Z136" i="22"/>
  <c r="Y136" i="22"/>
  <c r="X136" i="22"/>
  <c r="W136" i="22"/>
  <c r="V136" i="22"/>
  <c r="U136" i="22"/>
  <c r="T136" i="22"/>
  <c r="S136" i="22"/>
  <c r="R136" i="22"/>
  <c r="Q136" i="22"/>
  <c r="P136" i="22"/>
  <c r="O136" i="22"/>
  <c r="N136" i="22"/>
  <c r="M136" i="22"/>
  <c r="L136" i="22"/>
  <c r="K136" i="22"/>
  <c r="J136" i="22"/>
  <c r="I136" i="22"/>
  <c r="H136" i="22"/>
  <c r="G136" i="22"/>
  <c r="F136" i="22"/>
  <c r="E136" i="22"/>
  <c r="D136" i="22"/>
  <c r="C136" i="22"/>
  <c r="B136" i="22"/>
  <c r="BA136" i="22" s="1"/>
  <c r="BB136" i="22" s="1"/>
  <c r="BA135" i="22"/>
  <c r="BB135" i="22" s="1"/>
  <c r="AZ135" i="22"/>
  <c r="AY135" i="22"/>
  <c r="AX135" i="22"/>
  <c r="AW135" i="22"/>
  <c r="AV135" i="22"/>
  <c r="AU135" i="22"/>
  <c r="AT135" i="22"/>
  <c r="AS135" i="22"/>
  <c r="AR135" i="22"/>
  <c r="AQ135" i="22"/>
  <c r="AP135" i="22"/>
  <c r="AO135" i="22"/>
  <c r="AN135" i="22"/>
  <c r="AM135" i="22"/>
  <c r="AL135" i="22"/>
  <c r="AK135" i="22"/>
  <c r="AJ135" i="22"/>
  <c r="AI135" i="22"/>
  <c r="AH135" i="22"/>
  <c r="AG135" i="22"/>
  <c r="AF135" i="22"/>
  <c r="AE135" i="22"/>
  <c r="AD135" i="22"/>
  <c r="AC135" i="22"/>
  <c r="AB135" i="22"/>
  <c r="AA135" i="22"/>
  <c r="Z135" i="22"/>
  <c r="Y135" i="22"/>
  <c r="X135" i="22"/>
  <c r="W135" i="22"/>
  <c r="V135" i="22"/>
  <c r="U135" i="22"/>
  <c r="T135" i="22"/>
  <c r="S135" i="22"/>
  <c r="R135" i="22"/>
  <c r="Q135" i="22"/>
  <c r="P135" i="22"/>
  <c r="O135" i="22"/>
  <c r="N135" i="22"/>
  <c r="M135" i="22"/>
  <c r="L135" i="22"/>
  <c r="K135" i="22"/>
  <c r="J135" i="22"/>
  <c r="I135" i="22"/>
  <c r="H135" i="22"/>
  <c r="G135" i="22"/>
  <c r="F135" i="22"/>
  <c r="E135" i="22"/>
  <c r="D135" i="22"/>
  <c r="C135" i="22"/>
  <c r="B135" i="22"/>
  <c r="BA134" i="22"/>
  <c r="BB134" i="22" s="1"/>
  <c r="AZ134" i="22"/>
  <c r="AY134" i="22"/>
  <c r="AX134" i="22"/>
  <c r="AW134" i="22"/>
  <c r="AV134" i="22"/>
  <c r="AU134" i="22"/>
  <c r="AT134" i="22"/>
  <c r="AS134" i="22"/>
  <c r="AR134" i="22"/>
  <c r="AQ134" i="22"/>
  <c r="AP134" i="22"/>
  <c r="AO134" i="22"/>
  <c r="AN134" i="22"/>
  <c r="AM134" i="22"/>
  <c r="AL134" i="22"/>
  <c r="AK134" i="22"/>
  <c r="AJ134" i="22"/>
  <c r="AI134" i="22"/>
  <c r="AH134" i="22"/>
  <c r="AG134" i="22"/>
  <c r="AF134" i="22"/>
  <c r="AE134" i="22"/>
  <c r="AD134" i="22"/>
  <c r="AC134" i="22"/>
  <c r="AB134" i="22"/>
  <c r="AA134" i="22"/>
  <c r="Z134" i="22"/>
  <c r="Y134" i="22"/>
  <c r="X134" i="22"/>
  <c r="W134" i="22"/>
  <c r="V134" i="22"/>
  <c r="U134" i="22"/>
  <c r="T134" i="22"/>
  <c r="S134" i="22"/>
  <c r="R134" i="22"/>
  <c r="Q134" i="22"/>
  <c r="P134" i="22"/>
  <c r="O134" i="22"/>
  <c r="N134" i="22"/>
  <c r="M134" i="22"/>
  <c r="L134" i="22"/>
  <c r="K134" i="22"/>
  <c r="J134" i="22"/>
  <c r="I134" i="22"/>
  <c r="H134" i="22"/>
  <c r="G134" i="22"/>
  <c r="F134" i="22"/>
  <c r="E134" i="22"/>
  <c r="D134" i="22"/>
  <c r="C134" i="22"/>
  <c r="B134" i="22"/>
  <c r="AZ133" i="22"/>
  <c r="AY133" i="22"/>
  <c r="AX133" i="22"/>
  <c r="AW133" i="22"/>
  <c r="AV133" i="22"/>
  <c r="AU133" i="22"/>
  <c r="AT133" i="22"/>
  <c r="AS133" i="22"/>
  <c r="AR133" i="22"/>
  <c r="AQ133" i="22"/>
  <c r="AP133" i="22"/>
  <c r="AO133" i="22"/>
  <c r="AN133" i="22"/>
  <c r="AM133" i="22"/>
  <c r="AL133" i="22"/>
  <c r="AK133" i="22"/>
  <c r="AJ133" i="22"/>
  <c r="AI133" i="22"/>
  <c r="AH133" i="22"/>
  <c r="AG133" i="22"/>
  <c r="AF133" i="22"/>
  <c r="AE133" i="22"/>
  <c r="AD133" i="22"/>
  <c r="AC133" i="22"/>
  <c r="AB133" i="22"/>
  <c r="AA133" i="22"/>
  <c r="Z133" i="22"/>
  <c r="Y133" i="22"/>
  <c r="X133" i="22"/>
  <c r="W133" i="22"/>
  <c r="V133" i="22"/>
  <c r="U133" i="22"/>
  <c r="T133" i="22"/>
  <c r="S133" i="22"/>
  <c r="R133" i="22"/>
  <c r="Q133" i="22"/>
  <c r="P133" i="22"/>
  <c r="O133" i="22"/>
  <c r="N133" i="22"/>
  <c r="M133" i="22"/>
  <c r="L133" i="22"/>
  <c r="K133" i="22"/>
  <c r="J133" i="22"/>
  <c r="I133" i="22"/>
  <c r="H133" i="22"/>
  <c r="G133" i="22"/>
  <c r="F133" i="22"/>
  <c r="E133" i="22"/>
  <c r="D133" i="22"/>
  <c r="C133" i="22"/>
  <c r="B133" i="22"/>
  <c r="BA133" i="22" s="1"/>
  <c r="BB133" i="22" s="1"/>
  <c r="AZ132" i="22"/>
  <c r="AY132" i="22"/>
  <c r="AX132" i="22"/>
  <c r="AW132" i="22"/>
  <c r="AV132" i="22"/>
  <c r="AU132" i="22"/>
  <c r="AT132" i="22"/>
  <c r="AS132" i="22"/>
  <c r="AR132" i="22"/>
  <c r="AQ132" i="22"/>
  <c r="AP132" i="22"/>
  <c r="AO132" i="22"/>
  <c r="AN132" i="22"/>
  <c r="AM132" i="22"/>
  <c r="AL132" i="22"/>
  <c r="AK132" i="22"/>
  <c r="AJ132" i="22"/>
  <c r="AI132" i="22"/>
  <c r="AH132" i="22"/>
  <c r="AG132" i="22"/>
  <c r="AF132" i="22"/>
  <c r="AE132" i="22"/>
  <c r="AD132" i="22"/>
  <c r="AC132" i="22"/>
  <c r="AB132" i="22"/>
  <c r="AA132" i="22"/>
  <c r="Z132" i="22"/>
  <c r="Y132" i="22"/>
  <c r="X132" i="22"/>
  <c r="W132" i="22"/>
  <c r="V132" i="22"/>
  <c r="U132" i="22"/>
  <c r="T132" i="22"/>
  <c r="S132" i="22"/>
  <c r="R132" i="22"/>
  <c r="Q132" i="22"/>
  <c r="P132" i="22"/>
  <c r="O132" i="22"/>
  <c r="N132" i="22"/>
  <c r="M132" i="22"/>
  <c r="L132" i="22"/>
  <c r="K132" i="22"/>
  <c r="J132" i="22"/>
  <c r="I132" i="22"/>
  <c r="H132" i="22"/>
  <c r="G132" i="22"/>
  <c r="F132" i="22"/>
  <c r="E132" i="22"/>
  <c r="D132" i="22"/>
  <c r="C132" i="22"/>
  <c r="B132" i="22"/>
  <c r="BA132" i="22" s="1"/>
  <c r="BB132" i="22" s="1"/>
  <c r="BA131" i="22"/>
  <c r="BB131" i="22" s="1"/>
  <c r="AZ131" i="22"/>
  <c r="AY131" i="22"/>
  <c r="AX131" i="22"/>
  <c r="AW131" i="22"/>
  <c r="AV131" i="22"/>
  <c r="AU131" i="22"/>
  <c r="AT131" i="22"/>
  <c r="AS131" i="22"/>
  <c r="AR131" i="22"/>
  <c r="AQ131" i="22"/>
  <c r="AP131" i="22"/>
  <c r="AO131" i="22"/>
  <c r="AN131" i="22"/>
  <c r="AM131" i="22"/>
  <c r="AL131" i="22"/>
  <c r="AK131" i="22"/>
  <c r="AJ131" i="22"/>
  <c r="AI131" i="22"/>
  <c r="AH131" i="22"/>
  <c r="AG131" i="22"/>
  <c r="AF131" i="22"/>
  <c r="AE131" i="22"/>
  <c r="AD131" i="22"/>
  <c r="AC131" i="22"/>
  <c r="AB131" i="22"/>
  <c r="AA131" i="22"/>
  <c r="Z131" i="22"/>
  <c r="Y131" i="22"/>
  <c r="X131" i="22"/>
  <c r="W131" i="22"/>
  <c r="V131" i="22"/>
  <c r="U131" i="22"/>
  <c r="T131" i="22"/>
  <c r="S131" i="22"/>
  <c r="R131" i="22"/>
  <c r="Q131" i="22"/>
  <c r="P131" i="22"/>
  <c r="O131" i="22"/>
  <c r="N131" i="22"/>
  <c r="M131" i="22"/>
  <c r="L131" i="22"/>
  <c r="K131" i="22"/>
  <c r="J131" i="22"/>
  <c r="I131" i="22"/>
  <c r="H131" i="22"/>
  <c r="G131" i="22"/>
  <c r="F131" i="22"/>
  <c r="E131" i="22"/>
  <c r="D131" i="22"/>
  <c r="C131" i="22"/>
  <c r="B131" i="22"/>
  <c r="AZ130" i="22"/>
  <c r="AY130" i="22"/>
  <c r="AX130" i="22"/>
  <c r="AW130" i="22"/>
  <c r="AV130" i="22"/>
  <c r="AU130" i="22"/>
  <c r="AT130" i="22"/>
  <c r="AS130" i="22"/>
  <c r="AR130" i="22"/>
  <c r="AQ130" i="22"/>
  <c r="AP130" i="22"/>
  <c r="AO130" i="22"/>
  <c r="AN130" i="22"/>
  <c r="AM130" i="22"/>
  <c r="AL130" i="22"/>
  <c r="AK130" i="22"/>
  <c r="AJ130" i="22"/>
  <c r="AI130" i="22"/>
  <c r="AH130" i="22"/>
  <c r="AG130" i="22"/>
  <c r="AF130" i="22"/>
  <c r="AE130" i="22"/>
  <c r="AD130" i="22"/>
  <c r="AC130" i="22"/>
  <c r="AB130" i="22"/>
  <c r="AA130" i="22"/>
  <c r="Z130" i="22"/>
  <c r="Y130" i="22"/>
  <c r="X130" i="22"/>
  <c r="W130" i="22"/>
  <c r="V130" i="22"/>
  <c r="U130" i="22"/>
  <c r="T130" i="22"/>
  <c r="S130" i="22"/>
  <c r="R130" i="22"/>
  <c r="Q130" i="22"/>
  <c r="P130" i="22"/>
  <c r="O130" i="22"/>
  <c r="N130" i="22"/>
  <c r="M130" i="22"/>
  <c r="L130" i="22"/>
  <c r="K130" i="22"/>
  <c r="J130" i="22"/>
  <c r="I130" i="22"/>
  <c r="H130" i="22"/>
  <c r="G130" i="22"/>
  <c r="F130" i="22"/>
  <c r="E130" i="22"/>
  <c r="D130" i="22"/>
  <c r="C130" i="22"/>
  <c r="B130" i="22"/>
  <c r="BA130" i="22" s="1"/>
  <c r="BB130" i="22" s="1"/>
  <c r="BB129" i="22"/>
  <c r="BA129" i="22"/>
  <c r="AZ129" i="22"/>
  <c r="AY129" i="22"/>
  <c r="AX129" i="22"/>
  <c r="AW129" i="22"/>
  <c r="AV129" i="22"/>
  <c r="AU129" i="22"/>
  <c r="AT129" i="22"/>
  <c r="AS129" i="22"/>
  <c r="AR129" i="22"/>
  <c r="AQ129" i="22"/>
  <c r="AP129" i="22"/>
  <c r="AO129" i="22"/>
  <c r="AN129" i="22"/>
  <c r="AM129" i="22"/>
  <c r="AL129" i="22"/>
  <c r="AK129" i="22"/>
  <c r="AJ129" i="22"/>
  <c r="AI129" i="22"/>
  <c r="AH129" i="22"/>
  <c r="AG129" i="22"/>
  <c r="AF129" i="22"/>
  <c r="AE129" i="22"/>
  <c r="AD129" i="22"/>
  <c r="AC129" i="22"/>
  <c r="AB129" i="22"/>
  <c r="AA129" i="22"/>
  <c r="Z129" i="22"/>
  <c r="Y129" i="22"/>
  <c r="X129" i="22"/>
  <c r="W129" i="22"/>
  <c r="V129" i="22"/>
  <c r="U129" i="22"/>
  <c r="T129" i="22"/>
  <c r="S129" i="22"/>
  <c r="R129" i="22"/>
  <c r="Q129" i="22"/>
  <c r="P129" i="22"/>
  <c r="O129" i="22"/>
  <c r="N129" i="22"/>
  <c r="M129" i="22"/>
  <c r="L129" i="22"/>
  <c r="K129" i="22"/>
  <c r="J129" i="22"/>
  <c r="I129" i="22"/>
  <c r="H129" i="22"/>
  <c r="G129" i="22"/>
  <c r="F129" i="22"/>
  <c r="E129" i="22"/>
  <c r="D129" i="22"/>
  <c r="C129" i="22"/>
  <c r="B129" i="22"/>
  <c r="AZ128" i="22"/>
  <c r="AY128" i="22"/>
  <c r="AX128" i="22"/>
  <c r="AW128" i="22"/>
  <c r="AV128" i="22"/>
  <c r="AU128" i="22"/>
  <c r="AT128" i="22"/>
  <c r="AS128" i="22"/>
  <c r="AR128" i="22"/>
  <c r="AQ128" i="22"/>
  <c r="AP128" i="22"/>
  <c r="AO128" i="22"/>
  <c r="AN128" i="22"/>
  <c r="AM128" i="22"/>
  <c r="AL128" i="22"/>
  <c r="AK128" i="22"/>
  <c r="AJ128" i="22"/>
  <c r="AI128" i="22"/>
  <c r="AH128" i="22"/>
  <c r="AG128" i="22"/>
  <c r="AF128" i="22"/>
  <c r="AE128" i="22"/>
  <c r="AD128" i="22"/>
  <c r="AC128" i="22"/>
  <c r="AB128" i="22"/>
  <c r="AA128" i="22"/>
  <c r="Z128" i="22"/>
  <c r="Y128" i="22"/>
  <c r="X128" i="22"/>
  <c r="W128" i="22"/>
  <c r="V128" i="22"/>
  <c r="U128" i="22"/>
  <c r="T128" i="22"/>
  <c r="S128" i="22"/>
  <c r="R128" i="22"/>
  <c r="Q128" i="22"/>
  <c r="P128" i="22"/>
  <c r="O128" i="22"/>
  <c r="N128" i="22"/>
  <c r="M128" i="22"/>
  <c r="L128" i="22"/>
  <c r="K128" i="22"/>
  <c r="J128" i="22"/>
  <c r="I128" i="22"/>
  <c r="H128" i="22"/>
  <c r="G128" i="22"/>
  <c r="F128" i="22"/>
  <c r="E128" i="22"/>
  <c r="D128" i="22"/>
  <c r="C128" i="22"/>
  <c r="B128" i="22"/>
  <c r="BA128" i="22" s="1"/>
  <c r="BB128" i="22" s="1"/>
  <c r="BA127" i="22"/>
  <c r="BB127" i="22" s="1"/>
  <c r="AZ127" i="22"/>
  <c r="AY127" i="22"/>
  <c r="AX127" i="22"/>
  <c r="AW127" i="22"/>
  <c r="AV127" i="22"/>
  <c r="AU127" i="22"/>
  <c r="AT127" i="22"/>
  <c r="AS127" i="22"/>
  <c r="AR127" i="22"/>
  <c r="AQ127" i="22"/>
  <c r="AP127" i="22"/>
  <c r="AO127" i="22"/>
  <c r="AN127" i="22"/>
  <c r="AM127" i="22"/>
  <c r="AL127" i="22"/>
  <c r="AK127" i="22"/>
  <c r="AJ127" i="22"/>
  <c r="AI127" i="22"/>
  <c r="AH127" i="22"/>
  <c r="AG127" i="22"/>
  <c r="AF127" i="22"/>
  <c r="AE127" i="22"/>
  <c r="AD127" i="22"/>
  <c r="AC127" i="22"/>
  <c r="AB127" i="22"/>
  <c r="AA127" i="22"/>
  <c r="Z127" i="22"/>
  <c r="Y127" i="22"/>
  <c r="X127" i="22"/>
  <c r="W127" i="22"/>
  <c r="V127" i="22"/>
  <c r="U127" i="22"/>
  <c r="T127" i="22"/>
  <c r="S127" i="22"/>
  <c r="R127" i="22"/>
  <c r="Q127" i="22"/>
  <c r="P127" i="22"/>
  <c r="O127" i="22"/>
  <c r="N127" i="22"/>
  <c r="M127" i="22"/>
  <c r="L127" i="22"/>
  <c r="K127" i="22"/>
  <c r="J127" i="22"/>
  <c r="I127" i="22"/>
  <c r="H127" i="22"/>
  <c r="G127" i="22"/>
  <c r="F127" i="22"/>
  <c r="E127" i="22"/>
  <c r="D127" i="22"/>
  <c r="C127" i="22"/>
  <c r="B127" i="22"/>
  <c r="BA126" i="22"/>
  <c r="BB126" i="22" s="1"/>
  <c r="AZ126" i="22"/>
  <c r="AY126" i="22"/>
  <c r="AX126" i="22"/>
  <c r="AW126" i="22"/>
  <c r="AV126" i="22"/>
  <c r="AU126" i="22"/>
  <c r="AT126" i="22"/>
  <c r="AS126" i="22"/>
  <c r="AR126" i="22"/>
  <c r="AQ126" i="22"/>
  <c r="AP126" i="22"/>
  <c r="AO126" i="22"/>
  <c r="AN126" i="22"/>
  <c r="AM126" i="22"/>
  <c r="AL126" i="22"/>
  <c r="AK126" i="22"/>
  <c r="AJ126" i="22"/>
  <c r="AI126" i="22"/>
  <c r="AH126" i="22"/>
  <c r="AG126" i="22"/>
  <c r="AF126" i="22"/>
  <c r="AE126" i="22"/>
  <c r="AD126" i="22"/>
  <c r="AC126" i="22"/>
  <c r="AB126" i="22"/>
  <c r="AA126" i="22"/>
  <c r="Z126" i="22"/>
  <c r="Y126" i="22"/>
  <c r="X126" i="22"/>
  <c r="W126" i="22"/>
  <c r="V126" i="22"/>
  <c r="U126" i="22"/>
  <c r="T126" i="22"/>
  <c r="S126" i="22"/>
  <c r="R126" i="22"/>
  <c r="Q126" i="22"/>
  <c r="P126" i="22"/>
  <c r="O126" i="22"/>
  <c r="N126" i="22"/>
  <c r="M126" i="22"/>
  <c r="L126" i="22"/>
  <c r="K126" i="22"/>
  <c r="J126" i="22"/>
  <c r="I126" i="22"/>
  <c r="H126" i="22"/>
  <c r="G126" i="22"/>
  <c r="F126" i="22"/>
  <c r="E126" i="22"/>
  <c r="D126" i="22"/>
  <c r="C126" i="22"/>
  <c r="B126" i="22"/>
  <c r="AZ125" i="22"/>
  <c r="AY125" i="22"/>
  <c r="AX125" i="22"/>
  <c r="AW125" i="22"/>
  <c r="AV125" i="22"/>
  <c r="AU125" i="22"/>
  <c r="AT125" i="22"/>
  <c r="AS125" i="22"/>
  <c r="AR125" i="22"/>
  <c r="AQ125" i="22"/>
  <c r="AP125" i="22"/>
  <c r="AO125" i="22"/>
  <c r="AN125" i="22"/>
  <c r="AM125" i="22"/>
  <c r="AL125" i="22"/>
  <c r="AK125" i="22"/>
  <c r="AJ125" i="22"/>
  <c r="AI125" i="22"/>
  <c r="AH125" i="22"/>
  <c r="AG125" i="22"/>
  <c r="AF125" i="22"/>
  <c r="AE125" i="22"/>
  <c r="AD125" i="22"/>
  <c r="AC125" i="22"/>
  <c r="AB125" i="22"/>
  <c r="AA125" i="22"/>
  <c r="Z125" i="22"/>
  <c r="Y125" i="22"/>
  <c r="X125" i="22"/>
  <c r="W125" i="22"/>
  <c r="V125" i="22"/>
  <c r="U125" i="22"/>
  <c r="T125" i="22"/>
  <c r="S125" i="22"/>
  <c r="R125" i="22"/>
  <c r="Q125" i="22"/>
  <c r="P125" i="22"/>
  <c r="O125" i="22"/>
  <c r="N125" i="22"/>
  <c r="M125" i="22"/>
  <c r="L125" i="22"/>
  <c r="K125" i="22"/>
  <c r="J125" i="22"/>
  <c r="I125" i="22"/>
  <c r="H125" i="22"/>
  <c r="G125" i="22"/>
  <c r="F125" i="22"/>
  <c r="E125" i="22"/>
  <c r="D125" i="22"/>
  <c r="C125" i="22"/>
  <c r="B125" i="22"/>
  <c r="BA125" i="22" s="1"/>
  <c r="BB125" i="22" s="1"/>
  <c r="AZ124" i="22"/>
  <c r="AY124" i="22"/>
  <c r="AX124" i="22"/>
  <c r="AW124" i="22"/>
  <c r="AV124" i="22"/>
  <c r="AU124" i="22"/>
  <c r="AT124" i="22"/>
  <c r="AS124" i="22"/>
  <c r="AR124" i="22"/>
  <c r="AQ124" i="22"/>
  <c r="AP124" i="22"/>
  <c r="AO124" i="22"/>
  <c r="AN124" i="22"/>
  <c r="AM124" i="22"/>
  <c r="AL124" i="22"/>
  <c r="AK124" i="22"/>
  <c r="AJ124" i="22"/>
  <c r="AI124" i="22"/>
  <c r="AH124" i="22"/>
  <c r="AG124" i="22"/>
  <c r="AF124" i="22"/>
  <c r="AE124" i="22"/>
  <c r="AD124" i="22"/>
  <c r="AC124" i="22"/>
  <c r="AB124" i="22"/>
  <c r="AA124" i="22"/>
  <c r="Z124" i="22"/>
  <c r="Y124" i="22"/>
  <c r="X124" i="22"/>
  <c r="W124" i="22"/>
  <c r="V124" i="22"/>
  <c r="U124" i="22"/>
  <c r="T124" i="22"/>
  <c r="S124" i="22"/>
  <c r="R124" i="22"/>
  <c r="Q124" i="22"/>
  <c r="P124" i="22"/>
  <c r="O124" i="22"/>
  <c r="N124" i="22"/>
  <c r="M124" i="22"/>
  <c r="L124" i="22"/>
  <c r="K124" i="22"/>
  <c r="J124" i="22"/>
  <c r="I124" i="22"/>
  <c r="H124" i="22"/>
  <c r="G124" i="22"/>
  <c r="F124" i="22"/>
  <c r="E124" i="22"/>
  <c r="D124" i="22"/>
  <c r="C124" i="22"/>
  <c r="B124" i="22"/>
  <c r="BA124" i="22" s="1"/>
  <c r="BB124" i="22" s="1"/>
  <c r="AZ123" i="22"/>
  <c r="AY123" i="22"/>
  <c r="AX123" i="22"/>
  <c r="AW123" i="22"/>
  <c r="AV123" i="22"/>
  <c r="AU123" i="22"/>
  <c r="AT123" i="22"/>
  <c r="AS123" i="22"/>
  <c r="AR123" i="22"/>
  <c r="AQ123" i="22"/>
  <c r="AP123" i="22"/>
  <c r="AO123" i="22"/>
  <c r="AN123" i="22"/>
  <c r="AM123" i="22"/>
  <c r="AL123" i="22"/>
  <c r="AK123" i="22"/>
  <c r="AJ123" i="22"/>
  <c r="AI123" i="22"/>
  <c r="AH123" i="22"/>
  <c r="AG123" i="22"/>
  <c r="AF123" i="22"/>
  <c r="AE123" i="22"/>
  <c r="AD123" i="22"/>
  <c r="AC123" i="22"/>
  <c r="AB123" i="22"/>
  <c r="AA123" i="22"/>
  <c r="Z123" i="22"/>
  <c r="Y123" i="22"/>
  <c r="X123" i="22"/>
  <c r="W123" i="22"/>
  <c r="V123" i="22"/>
  <c r="U123" i="22"/>
  <c r="T123" i="22"/>
  <c r="S123" i="22"/>
  <c r="R123" i="22"/>
  <c r="Q123" i="22"/>
  <c r="P123" i="22"/>
  <c r="O123" i="22"/>
  <c r="N123" i="22"/>
  <c r="M123" i="22"/>
  <c r="L123" i="22"/>
  <c r="K123" i="22"/>
  <c r="J123" i="22"/>
  <c r="I123" i="22"/>
  <c r="H123" i="22"/>
  <c r="G123" i="22"/>
  <c r="F123" i="22"/>
  <c r="E123" i="22"/>
  <c r="D123" i="22"/>
  <c r="C123" i="22"/>
  <c r="B123" i="22"/>
  <c r="BA123" i="22" s="1"/>
  <c r="BB123" i="22" s="1"/>
  <c r="AZ122" i="22"/>
  <c r="AY122" i="22"/>
  <c r="AX122" i="22"/>
  <c r="AW122" i="22"/>
  <c r="AV122" i="22"/>
  <c r="AU122" i="22"/>
  <c r="AT122" i="22"/>
  <c r="AS122" i="22"/>
  <c r="AR122" i="22"/>
  <c r="AQ122" i="22"/>
  <c r="AP122" i="22"/>
  <c r="AO122" i="22"/>
  <c r="AN122" i="22"/>
  <c r="AM122" i="22"/>
  <c r="AL122" i="22"/>
  <c r="AK122" i="22"/>
  <c r="AJ122" i="22"/>
  <c r="AI122" i="22"/>
  <c r="AH122" i="22"/>
  <c r="AG122" i="22"/>
  <c r="AF122" i="22"/>
  <c r="AE122" i="22"/>
  <c r="AD122" i="22"/>
  <c r="AC122" i="22"/>
  <c r="AB122" i="22"/>
  <c r="AA122" i="22"/>
  <c r="Z122" i="22"/>
  <c r="Y122" i="22"/>
  <c r="X122" i="22"/>
  <c r="W122" i="22"/>
  <c r="V122" i="22"/>
  <c r="U122" i="22"/>
  <c r="T122" i="22"/>
  <c r="S122" i="22"/>
  <c r="R122" i="22"/>
  <c r="Q122" i="22"/>
  <c r="P122" i="22"/>
  <c r="O122" i="22"/>
  <c r="N122" i="22"/>
  <c r="M122" i="22"/>
  <c r="L122" i="22"/>
  <c r="K122" i="22"/>
  <c r="J122" i="22"/>
  <c r="I122" i="22"/>
  <c r="H122" i="22"/>
  <c r="G122" i="22"/>
  <c r="F122" i="22"/>
  <c r="E122" i="22"/>
  <c r="D122" i="22"/>
  <c r="C122" i="22"/>
  <c r="B122" i="22"/>
  <c r="BA122" i="22" s="1"/>
  <c r="BB122" i="22" s="1"/>
  <c r="BB121" i="22"/>
  <c r="BA121" i="22"/>
  <c r="AZ121" i="22"/>
  <c r="AY121" i="22"/>
  <c r="AX121" i="22"/>
  <c r="AW121" i="22"/>
  <c r="AV121" i="22"/>
  <c r="AU121" i="22"/>
  <c r="AT121" i="22"/>
  <c r="AS121" i="22"/>
  <c r="AR121" i="22"/>
  <c r="AQ121" i="22"/>
  <c r="AP121" i="22"/>
  <c r="AO121" i="22"/>
  <c r="AN121" i="22"/>
  <c r="AM121" i="22"/>
  <c r="AL121" i="22"/>
  <c r="AK121" i="22"/>
  <c r="AJ121" i="22"/>
  <c r="AI121" i="22"/>
  <c r="AH121" i="22"/>
  <c r="AG121" i="22"/>
  <c r="AF121" i="22"/>
  <c r="AE121" i="22"/>
  <c r="AD121" i="22"/>
  <c r="AC121" i="22"/>
  <c r="AB121" i="22"/>
  <c r="AA121" i="22"/>
  <c r="Z121" i="22"/>
  <c r="Y121" i="22"/>
  <c r="X121" i="22"/>
  <c r="W121" i="22"/>
  <c r="V121" i="22"/>
  <c r="U121" i="22"/>
  <c r="T121" i="22"/>
  <c r="S121" i="22"/>
  <c r="R121" i="22"/>
  <c r="Q121" i="22"/>
  <c r="P121" i="22"/>
  <c r="O121" i="22"/>
  <c r="N121" i="22"/>
  <c r="M121" i="22"/>
  <c r="L121" i="22"/>
  <c r="K121" i="22"/>
  <c r="J121" i="22"/>
  <c r="I121" i="22"/>
  <c r="H121" i="22"/>
  <c r="G121" i="22"/>
  <c r="F121" i="22"/>
  <c r="E121" i="22"/>
  <c r="D121" i="22"/>
  <c r="C121" i="22"/>
  <c r="B121" i="22"/>
  <c r="AZ120" i="22"/>
  <c r="AY120" i="22"/>
  <c r="AX120" i="22"/>
  <c r="AW120" i="22"/>
  <c r="AV120" i="22"/>
  <c r="AU120" i="22"/>
  <c r="AT120" i="22"/>
  <c r="AS120" i="22"/>
  <c r="AR120" i="22"/>
  <c r="AQ120" i="22"/>
  <c r="AP120" i="22"/>
  <c r="AO120" i="22"/>
  <c r="AN120" i="22"/>
  <c r="AM120" i="22"/>
  <c r="AL120" i="22"/>
  <c r="AK120" i="22"/>
  <c r="AJ120" i="22"/>
  <c r="AI120" i="22"/>
  <c r="AH120" i="22"/>
  <c r="AG120" i="22"/>
  <c r="AF120" i="22"/>
  <c r="AE120" i="22"/>
  <c r="AD120" i="22"/>
  <c r="AC120" i="22"/>
  <c r="AB120" i="22"/>
  <c r="AA120" i="22"/>
  <c r="Z120" i="22"/>
  <c r="Y120" i="22"/>
  <c r="X120" i="22"/>
  <c r="W120" i="22"/>
  <c r="V120" i="22"/>
  <c r="U120" i="22"/>
  <c r="T120" i="22"/>
  <c r="S120" i="22"/>
  <c r="R120" i="22"/>
  <c r="Q120" i="22"/>
  <c r="P120" i="22"/>
  <c r="O120" i="22"/>
  <c r="N120" i="22"/>
  <c r="M120" i="22"/>
  <c r="L120" i="22"/>
  <c r="K120" i="22"/>
  <c r="J120" i="22"/>
  <c r="I120" i="22"/>
  <c r="H120" i="22"/>
  <c r="G120" i="22"/>
  <c r="F120" i="22"/>
  <c r="E120" i="22"/>
  <c r="D120" i="22"/>
  <c r="C120" i="22"/>
  <c r="B120" i="22"/>
  <c r="BA120" i="22" s="1"/>
  <c r="BB120" i="22" s="1"/>
  <c r="AZ119" i="22"/>
  <c r="AY119" i="22"/>
  <c r="AX119" i="22"/>
  <c r="AW119" i="22"/>
  <c r="AV119" i="22"/>
  <c r="AU119" i="22"/>
  <c r="AT119" i="22"/>
  <c r="AS119" i="22"/>
  <c r="AR119" i="22"/>
  <c r="AQ119" i="22"/>
  <c r="AP119" i="22"/>
  <c r="AO119" i="22"/>
  <c r="AN119" i="22"/>
  <c r="AM119" i="22"/>
  <c r="AL119" i="22"/>
  <c r="AK119" i="22"/>
  <c r="AJ119" i="22"/>
  <c r="AI119" i="22"/>
  <c r="AH119" i="22"/>
  <c r="AG119" i="22"/>
  <c r="AF119" i="22"/>
  <c r="AE119" i="22"/>
  <c r="AD119" i="22"/>
  <c r="AC119" i="22"/>
  <c r="AB119" i="22"/>
  <c r="AA119" i="22"/>
  <c r="Z119" i="22"/>
  <c r="Y119" i="22"/>
  <c r="X119" i="22"/>
  <c r="W119" i="22"/>
  <c r="V119" i="22"/>
  <c r="U119" i="22"/>
  <c r="T119" i="22"/>
  <c r="S119" i="22"/>
  <c r="R119" i="22"/>
  <c r="Q119" i="22"/>
  <c r="P119" i="22"/>
  <c r="O119" i="22"/>
  <c r="N119" i="22"/>
  <c r="M119" i="22"/>
  <c r="L119" i="22"/>
  <c r="K119" i="22"/>
  <c r="J119" i="22"/>
  <c r="I119" i="22"/>
  <c r="H119" i="22"/>
  <c r="G119" i="22"/>
  <c r="F119" i="22"/>
  <c r="E119" i="22"/>
  <c r="D119" i="22"/>
  <c r="C119" i="22"/>
  <c r="B119" i="22"/>
  <c r="BA119" i="22" s="1"/>
  <c r="BB119" i="22" s="1"/>
  <c r="BA118" i="22"/>
  <c r="BB118" i="22" s="1"/>
  <c r="AZ118" i="22"/>
  <c r="AY118" i="22"/>
  <c r="AX118" i="22"/>
  <c r="AW118" i="22"/>
  <c r="AV118" i="22"/>
  <c r="AU118" i="22"/>
  <c r="AT118" i="22"/>
  <c r="AS118" i="22"/>
  <c r="AR118" i="22"/>
  <c r="AQ118" i="22"/>
  <c r="AP118" i="22"/>
  <c r="AO118" i="22"/>
  <c r="AN118" i="22"/>
  <c r="AM118" i="22"/>
  <c r="AL118" i="22"/>
  <c r="AK118" i="22"/>
  <c r="AJ118" i="22"/>
  <c r="AI118" i="22"/>
  <c r="AH118" i="22"/>
  <c r="AG118" i="22"/>
  <c r="AF118" i="22"/>
  <c r="AE118" i="22"/>
  <c r="AD118" i="22"/>
  <c r="AC118" i="22"/>
  <c r="AB118" i="22"/>
  <c r="AA118" i="22"/>
  <c r="Z118" i="22"/>
  <c r="Y118" i="22"/>
  <c r="X118" i="22"/>
  <c r="W118" i="22"/>
  <c r="V118" i="22"/>
  <c r="U118" i="22"/>
  <c r="T118" i="22"/>
  <c r="S118" i="22"/>
  <c r="R118" i="22"/>
  <c r="Q118" i="22"/>
  <c r="P118" i="22"/>
  <c r="O118" i="22"/>
  <c r="N118" i="22"/>
  <c r="M118" i="22"/>
  <c r="L118" i="22"/>
  <c r="K118" i="22"/>
  <c r="J118" i="22"/>
  <c r="I118" i="22"/>
  <c r="H118" i="22"/>
  <c r="G118" i="22"/>
  <c r="F118" i="22"/>
  <c r="E118" i="22"/>
  <c r="D118" i="22"/>
  <c r="C118" i="22"/>
  <c r="B118" i="22"/>
  <c r="AZ117" i="22"/>
  <c r="AY117" i="22"/>
  <c r="AX117" i="22"/>
  <c r="AW117" i="22"/>
  <c r="AV117" i="22"/>
  <c r="AU117" i="22"/>
  <c r="AT117" i="22"/>
  <c r="AS117" i="22"/>
  <c r="AR117" i="22"/>
  <c r="AQ117" i="22"/>
  <c r="AP117" i="22"/>
  <c r="AO117" i="22"/>
  <c r="AN117" i="22"/>
  <c r="AM117" i="22"/>
  <c r="AL117" i="22"/>
  <c r="AK117" i="22"/>
  <c r="AJ117" i="22"/>
  <c r="AI117" i="22"/>
  <c r="AH117" i="22"/>
  <c r="AG117" i="22"/>
  <c r="AF117" i="22"/>
  <c r="AE117" i="22"/>
  <c r="AD117" i="22"/>
  <c r="AC117" i="22"/>
  <c r="AB117" i="22"/>
  <c r="AA117" i="22"/>
  <c r="Z117" i="22"/>
  <c r="Y117" i="22"/>
  <c r="X117" i="22"/>
  <c r="W117" i="22"/>
  <c r="V117" i="22"/>
  <c r="U117" i="22"/>
  <c r="T117" i="22"/>
  <c r="S117" i="22"/>
  <c r="R117" i="22"/>
  <c r="Q117" i="22"/>
  <c r="P117" i="22"/>
  <c r="O117" i="22"/>
  <c r="N117" i="22"/>
  <c r="M117" i="22"/>
  <c r="L117" i="22"/>
  <c r="K117" i="22"/>
  <c r="J117" i="22"/>
  <c r="I117" i="22"/>
  <c r="H117" i="22"/>
  <c r="G117" i="22"/>
  <c r="F117" i="22"/>
  <c r="E117" i="22"/>
  <c r="D117" i="22"/>
  <c r="C117" i="22"/>
  <c r="B117" i="22"/>
  <c r="BA117" i="22" s="1"/>
  <c r="BB117" i="22" s="1"/>
  <c r="AZ116" i="22"/>
  <c r="AY116" i="22"/>
  <c r="AX116" i="22"/>
  <c r="AW116" i="22"/>
  <c r="AV116" i="22"/>
  <c r="AU116" i="22"/>
  <c r="AT116" i="22"/>
  <c r="AS116" i="22"/>
  <c r="AR116" i="22"/>
  <c r="AQ116" i="22"/>
  <c r="AP116" i="22"/>
  <c r="AO116" i="22"/>
  <c r="AN116" i="22"/>
  <c r="AM116" i="22"/>
  <c r="AL116" i="22"/>
  <c r="AK116" i="22"/>
  <c r="AJ116" i="22"/>
  <c r="AI116" i="22"/>
  <c r="AH116" i="22"/>
  <c r="AG116" i="22"/>
  <c r="AF116" i="22"/>
  <c r="AE116" i="22"/>
  <c r="AD116" i="22"/>
  <c r="AC116" i="22"/>
  <c r="AB116" i="22"/>
  <c r="AA116" i="22"/>
  <c r="Z116" i="22"/>
  <c r="Y116" i="22"/>
  <c r="X116" i="22"/>
  <c r="W116" i="22"/>
  <c r="V116" i="22"/>
  <c r="U116" i="22"/>
  <c r="T116" i="22"/>
  <c r="S116" i="22"/>
  <c r="R116" i="22"/>
  <c r="Q116" i="22"/>
  <c r="P116" i="22"/>
  <c r="O116" i="22"/>
  <c r="N116" i="22"/>
  <c r="M116" i="22"/>
  <c r="L116" i="22"/>
  <c r="K116" i="22"/>
  <c r="J116" i="22"/>
  <c r="I116" i="22"/>
  <c r="H116" i="22"/>
  <c r="G116" i="22"/>
  <c r="F116" i="22"/>
  <c r="E116" i="22"/>
  <c r="D116" i="22"/>
  <c r="C116" i="22"/>
  <c r="B116" i="22"/>
  <c r="BA116" i="22" s="1"/>
  <c r="BB116" i="22" s="1"/>
  <c r="AZ115" i="22"/>
  <c r="AY115" i="22"/>
  <c r="AX115" i="22"/>
  <c r="AW115" i="22"/>
  <c r="AV115" i="22"/>
  <c r="AU115" i="22"/>
  <c r="AT115" i="22"/>
  <c r="AS115" i="22"/>
  <c r="AR115" i="22"/>
  <c r="AQ115" i="22"/>
  <c r="AP115" i="22"/>
  <c r="AO115" i="22"/>
  <c r="AN115" i="22"/>
  <c r="AM115" i="22"/>
  <c r="AL115" i="22"/>
  <c r="AK115" i="22"/>
  <c r="AJ115" i="22"/>
  <c r="AI115" i="22"/>
  <c r="AH115" i="22"/>
  <c r="AG115" i="22"/>
  <c r="AF115" i="22"/>
  <c r="AE115" i="22"/>
  <c r="AD115" i="22"/>
  <c r="AC115" i="22"/>
  <c r="AB115" i="22"/>
  <c r="AA115" i="22"/>
  <c r="Z115" i="22"/>
  <c r="Y115" i="22"/>
  <c r="X115" i="22"/>
  <c r="W115" i="22"/>
  <c r="V115" i="22"/>
  <c r="U115" i="22"/>
  <c r="T115" i="22"/>
  <c r="S115" i="22"/>
  <c r="R115" i="22"/>
  <c r="Q115" i="22"/>
  <c r="P115" i="22"/>
  <c r="O115" i="22"/>
  <c r="N115" i="22"/>
  <c r="M115" i="22"/>
  <c r="L115" i="22"/>
  <c r="K115" i="22"/>
  <c r="J115" i="22"/>
  <c r="I115" i="22"/>
  <c r="H115" i="22"/>
  <c r="G115" i="22"/>
  <c r="F115" i="22"/>
  <c r="E115" i="22"/>
  <c r="D115" i="22"/>
  <c r="C115" i="22"/>
  <c r="B115" i="22"/>
  <c r="BA115" i="22" s="1"/>
  <c r="BB115" i="22" s="1"/>
  <c r="AZ114" i="22"/>
  <c r="AY114" i="22"/>
  <c r="AX114" i="22"/>
  <c r="AW114" i="22"/>
  <c r="AV114" i="22"/>
  <c r="AU114" i="22"/>
  <c r="AT114" i="22"/>
  <c r="AS114" i="22"/>
  <c r="AR114" i="22"/>
  <c r="AQ114" i="22"/>
  <c r="AP114" i="22"/>
  <c r="AO114" i="22"/>
  <c r="AN114" i="22"/>
  <c r="AM114" i="22"/>
  <c r="AL114" i="22"/>
  <c r="AK114" i="22"/>
  <c r="AJ114" i="22"/>
  <c r="AI114" i="22"/>
  <c r="AH114" i="22"/>
  <c r="AG114" i="22"/>
  <c r="AF114" i="22"/>
  <c r="AE114" i="22"/>
  <c r="AD114" i="22"/>
  <c r="AC114" i="22"/>
  <c r="AB114" i="22"/>
  <c r="AA114" i="22"/>
  <c r="Z114" i="22"/>
  <c r="Y114" i="22"/>
  <c r="X114" i="22"/>
  <c r="W114" i="22"/>
  <c r="V114" i="22"/>
  <c r="U114" i="22"/>
  <c r="T114" i="22"/>
  <c r="S114" i="22"/>
  <c r="R114" i="22"/>
  <c r="Q114" i="22"/>
  <c r="P114" i="22"/>
  <c r="O114" i="22"/>
  <c r="N114" i="22"/>
  <c r="M114" i="22"/>
  <c r="L114" i="22"/>
  <c r="K114" i="22"/>
  <c r="J114" i="22"/>
  <c r="I114" i="22"/>
  <c r="H114" i="22"/>
  <c r="G114" i="22"/>
  <c r="F114" i="22"/>
  <c r="E114" i="22"/>
  <c r="D114" i="22"/>
  <c r="C114" i="22"/>
  <c r="B114" i="22"/>
  <c r="BA114" i="22" s="1"/>
  <c r="BB114" i="22" s="1"/>
  <c r="BB113" i="22"/>
  <c r="BA113" i="22"/>
  <c r="AZ113" i="22"/>
  <c r="AY113" i="22"/>
  <c r="AX113" i="22"/>
  <c r="AW113" i="22"/>
  <c r="AV113" i="22"/>
  <c r="AU113" i="22"/>
  <c r="AT113" i="22"/>
  <c r="AS113" i="22"/>
  <c r="AR113" i="22"/>
  <c r="AQ113" i="22"/>
  <c r="AP113" i="22"/>
  <c r="AO113" i="22"/>
  <c r="AN113" i="22"/>
  <c r="AM113" i="22"/>
  <c r="AL113" i="22"/>
  <c r="AK113" i="22"/>
  <c r="AJ113" i="22"/>
  <c r="AI113" i="22"/>
  <c r="AH113" i="22"/>
  <c r="AG113" i="22"/>
  <c r="AF113" i="22"/>
  <c r="AE113" i="22"/>
  <c r="AD113" i="22"/>
  <c r="AC113" i="22"/>
  <c r="AB113" i="22"/>
  <c r="AA113" i="22"/>
  <c r="Z113" i="22"/>
  <c r="Y113" i="22"/>
  <c r="X113" i="22"/>
  <c r="W113" i="22"/>
  <c r="V113" i="22"/>
  <c r="U113" i="22"/>
  <c r="T113" i="22"/>
  <c r="S113" i="22"/>
  <c r="R113" i="22"/>
  <c r="Q113" i="22"/>
  <c r="P113" i="22"/>
  <c r="O113" i="22"/>
  <c r="N113" i="22"/>
  <c r="M113" i="22"/>
  <c r="L113" i="22"/>
  <c r="K113" i="22"/>
  <c r="J113" i="22"/>
  <c r="I113" i="22"/>
  <c r="H113" i="22"/>
  <c r="G113" i="22"/>
  <c r="F113" i="22"/>
  <c r="E113" i="22"/>
  <c r="D113" i="22"/>
  <c r="C113" i="22"/>
  <c r="B113" i="22"/>
  <c r="AZ112" i="22"/>
  <c r="AY112" i="22"/>
  <c r="AX112" i="22"/>
  <c r="AW112" i="22"/>
  <c r="AV112" i="22"/>
  <c r="AU112" i="22"/>
  <c r="AT112" i="22"/>
  <c r="AS112" i="22"/>
  <c r="AR112" i="22"/>
  <c r="AQ112" i="22"/>
  <c r="AP112" i="22"/>
  <c r="AO112" i="22"/>
  <c r="AN112" i="22"/>
  <c r="AM112" i="22"/>
  <c r="AL112" i="22"/>
  <c r="AK112" i="22"/>
  <c r="AJ112" i="22"/>
  <c r="AI112" i="22"/>
  <c r="AH112" i="22"/>
  <c r="AG112" i="22"/>
  <c r="AF112" i="22"/>
  <c r="AE112" i="22"/>
  <c r="AD112" i="22"/>
  <c r="AC112" i="22"/>
  <c r="AB112" i="22"/>
  <c r="AA112" i="22"/>
  <c r="Z112" i="22"/>
  <c r="Y112" i="22"/>
  <c r="X112" i="22"/>
  <c r="W112" i="22"/>
  <c r="V112" i="22"/>
  <c r="U112" i="22"/>
  <c r="T112" i="22"/>
  <c r="S112" i="22"/>
  <c r="R112" i="22"/>
  <c r="Q112" i="22"/>
  <c r="P112" i="22"/>
  <c r="O112" i="22"/>
  <c r="N112" i="22"/>
  <c r="M112" i="22"/>
  <c r="L112" i="22"/>
  <c r="K112" i="22"/>
  <c r="J112" i="22"/>
  <c r="I112" i="22"/>
  <c r="H112" i="22"/>
  <c r="G112" i="22"/>
  <c r="F112" i="22"/>
  <c r="E112" i="22"/>
  <c r="D112" i="22"/>
  <c r="C112" i="22"/>
  <c r="B112" i="22"/>
  <c r="BA112" i="22" s="1"/>
  <c r="BB112" i="22" s="1"/>
  <c r="AZ111" i="22"/>
  <c r="AY111" i="22"/>
  <c r="AX111" i="22"/>
  <c r="AW111" i="22"/>
  <c r="AV111" i="22"/>
  <c r="AU111" i="22"/>
  <c r="AT111" i="22"/>
  <c r="AS111" i="22"/>
  <c r="AR111" i="22"/>
  <c r="AQ111" i="22"/>
  <c r="AP111" i="22"/>
  <c r="AO111" i="22"/>
  <c r="AN111" i="22"/>
  <c r="AM111" i="22"/>
  <c r="AL111" i="22"/>
  <c r="AK111" i="22"/>
  <c r="AJ111" i="22"/>
  <c r="AI111" i="22"/>
  <c r="AH111" i="22"/>
  <c r="AG111" i="22"/>
  <c r="AF111" i="22"/>
  <c r="AE111" i="22"/>
  <c r="AD111" i="22"/>
  <c r="AC111" i="22"/>
  <c r="AB111" i="22"/>
  <c r="AA111" i="22"/>
  <c r="Z111" i="22"/>
  <c r="Y111" i="22"/>
  <c r="X111" i="22"/>
  <c r="W111" i="22"/>
  <c r="V111" i="22"/>
  <c r="U111" i="22"/>
  <c r="T111" i="22"/>
  <c r="S111" i="22"/>
  <c r="R111" i="22"/>
  <c r="Q111" i="22"/>
  <c r="P111" i="22"/>
  <c r="O111" i="22"/>
  <c r="N111" i="22"/>
  <c r="M111" i="22"/>
  <c r="L111" i="22"/>
  <c r="K111" i="22"/>
  <c r="J111" i="22"/>
  <c r="I111" i="22"/>
  <c r="H111" i="22"/>
  <c r="G111" i="22"/>
  <c r="F111" i="22"/>
  <c r="E111" i="22"/>
  <c r="D111" i="22"/>
  <c r="C111" i="22"/>
  <c r="B111" i="22"/>
  <c r="BA111" i="22" s="1"/>
  <c r="BB111" i="22" s="1"/>
  <c r="BA110" i="22"/>
  <c r="BB110" i="22" s="1"/>
  <c r="AZ110" i="22"/>
  <c r="AY110" i="22"/>
  <c r="AX110" i="22"/>
  <c r="AW110" i="22"/>
  <c r="AV110" i="22"/>
  <c r="AU110" i="22"/>
  <c r="AT110" i="22"/>
  <c r="AS110" i="22"/>
  <c r="AR110" i="22"/>
  <c r="AQ110" i="22"/>
  <c r="AP110" i="22"/>
  <c r="AO110" i="22"/>
  <c r="AN110" i="22"/>
  <c r="AM110" i="22"/>
  <c r="AL110" i="22"/>
  <c r="AK110" i="22"/>
  <c r="AJ110" i="22"/>
  <c r="AI110" i="22"/>
  <c r="AH110" i="22"/>
  <c r="AG110" i="22"/>
  <c r="AF110" i="22"/>
  <c r="AE110" i="22"/>
  <c r="AD110" i="22"/>
  <c r="AC110" i="22"/>
  <c r="AB110" i="22"/>
  <c r="AA110" i="22"/>
  <c r="Z110" i="22"/>
  <c r="Y110" i="22"/>
  <c r="X110" i="22"/>
  <c r="W110" i="22"/>
  <c r="V110" i="22"/>
  <c r="U110" i="22"/>
  <c r="T110" i="22"/>
  <c r="S110" i="22"/>
  <c r="R110" i="22"/>
  <c r="Q110" i="22"/>
  <c r="P110" i="22"/>
  <c r="O110" i="22"/>
  <c r="N110" i="22"/>
  <c r="M110" i="22"/>
  <c r="L110" i="22"/>
  <c r="K110" i="22"/>
  <c r="J110" i="22"/>
  <c r="I110" i="22"/>
  <c r="H110" i="22"/>
  <c r="G110" i="22"/>
  <c r="F110" i="22"/>
  <c r="E110" i="22"/>
  <c r="D110" i="22"/>
  <c r="C110" i="22"/>
  <c r="B110" i="22"/>
  <c r="AZ109" i="22"/>
  <c r="AY109" i="22"/>
  <c r="AX109" i="22"/>
  <c r="AW109" i="22"/>
  <c r="AV109" i="22"/>
  <c r="AU109" i="22"/>
  <c r="AT109" i="22"/>
  <c r="AS109" i="22"/>
  <c r="AR109" i="22"/>
  <c r="AQ109" i="22"/>
  <c r="AP109" i="22"/>
  <c r="AO109" i="22"/>
  <c r="AN109" i="22"/>
  <c r="AM109" i="22"/>
  <c r="AL109" i="22"/>
  <c r="AK109" i="22"/>
  <c r="AJ109" i="22"/>
  <c r="AI109" i="22"/>
  <c r="AH109" i="22"/>
  <c r="AG109" i="22"/>
  <c r="AF109" i="22"/>
  <c r="AE109" i="22"/>
  <c r="AD109" i="22"/>
  <c r="AC109" i="22"/>
  <c r="AB109" i="22"/>
  <c r="AA109" i="22"/>
  <c r="Z109" i="22"/>
  <c r="Y109" i="22"/>
  <c r="X109" i="22"/>
  <c r="W109" i="22"/>
  <c r="V109" i="22"/>
  <c r="U109" i="22"/>
  <c r="T109" i="22"/>
  <c r="S109" i="22"/>
  <c r="R109" i="22"/>
  <c r="Q109" i="22"/>
  <c r="P109" i="22"/>
  <c r="O109" i="22"/>
  <c r="N109" i="22"/>
  <c r="M109" i="22"/>
  <c r="L109" i="22"/>
  <c r="K109" i="22"/>
  <c r="J109" i="22"/>
  <c r="I109" i="22"/>
  <c r="H109" i="22"/>
  <c r="G109" i="22"/>
  <c r="F109" i="22"/>
  <c r="E109" i="22"/>
  <c r="D109" i="22"/>
  <c r="C109" i="22"/>
  <c r="B109" i="22"/>
  <c r="BA109" i="22" s="1"/>
  <c r="BB109" i="22" s="1"/>
  <c r="AZ108" i="22"/>
  <c r="AY108" i="22"/>
  <c r="AX108" i="22"/>
  <c r="AW108" i="22"/>
  <c r="AV108" i="22"/>
  <c r="AU108" i="22"/>
  <c r="AT108" i="22"/>
  <c r="AS108" i="22"/>
  <c r="AR108" i="22"/>
  <c r="AQ108" i="22"/>
  <c r="AP108" i="22"/>
  <c r="AO108" i="22"/>
  <c r="AN108" i="22"/>
  <c r="AM108" i="22"/>
  <c r="AL108" i="22"/>
  <c r="AK108" i="22"/>
  <c r="AJ108" i="22"/>
  <c r="AI108" i="22"/>
  <c r="AH108" i="22"/>
  <c r="AG108" i="22"/>
  <c r="AF108" i="22"/>
  <c r="AE108" i="22"/>
  <c r="AD108" i="22"/>
  <c r="AC108" i="22"/>
  <c r="AB108" i="22"/>
  <c r="AA108" i="22"/>
  <c r="Z108" i="22"/>
  <c r="Y108" i="22"/>
  <c r="X108" i="22"/>
  <c r="W108" i="22"/>
  <c r="V108" i="22"/>
  <c r="U108" i="22"/>
  <c r="T108" i="22"/>
  <c r="S108" i="22"/>
  <c r="R108" i="22"/>
  <c r="Q108" i="22"/>
  <c r="P108" i="22"/>
  <c r="O108" i="22"/>
  <c r="N108" i="22"/>
  <c r="M108" i="22"/>
  <c r="L108" i="22"/>
  <c r="K108" i="22"/>
  <c r="J108" i="22"/>
  <c r="I108" i="22"/>
  <c r="H108" i="22"/>
  <c r="G108" i="22"/>
  <c r="F108" i="22"/>
  <c r="E108" i="22"/>
  <c r="D108" i="22"/>
  <c r="C108" i="22"/>
  <c r="B108" i="22"/>
  <c r="BA108" i="22" s="1"/>
  <c r="BB108" i="22" s="1"/>
  <c r="AZ107" i="22"/>
  <c r="AY107" i="22"/>
  <c r="AX107" i="22"/>
  <c r="AW107" i="22"/>
  <c r="AV107" i="22"/>
  <c r="AU107" i="22"/>
  <c r="AT107" i="22"/>
  <c r="AS107" i="22"/>
  <c r="AR107" i="22"/>
  <c r="AQ107" i="22"/>
  <c r="AP107" i="22"/>
  <c r="AO107" i="22"/>
  <c r="AN107" i="22"/>
  <c r="AM107" i="22"/>
  <c r="AL107" i="22"/>
  <c r="AK107" i="22"/>
  <c r="AJ107" i="22"/>
  <c r="AI107" i="22"/>
  <c r="AH107" i="22"/>
  <c r="AG107" i="22"/>
  <c r="AF107" i="22"/>
  <c r="AE107" i="22"/>
  <c r="AD107" i="22"/>
  <c r="AC107" i="22"/>
  <c r="AB107" i="22"/>
  <c r="AA107" i="22"/>
  <c r="Z107" i="22"/>
  <c r="Y107" i="22"/>
  <c r="X107" i="22"/>
  <c r="W107" i="22"/>
  <c r="V107" i="22"/>
  <c r="U107" i="22"/>
  <c r="T107" i="22"/>
  <c r="S107" i="22"/>
  <c r="R107" i="22"/>
  <c r="Q107" i="22"/>
  <c r="P107" i="22"/>
  <c r="O107" i="22"/>
  <c r="N107" i="22"/>
  <c r="M107" i="22"/>
  <c r="L107" i="22"/>
  <c r="K107" i="22"/>
  <c r="J107" i="22"/>
  <c r="I107" i="22"/>
  <c r="H107" i="22"/>
  <c r="G107" i="22"/>
  <c r="F107" i="22"/>
  <c r="E107" i="22"/>
  <c r="D107" i="22"/>
  <c r="C107" i="22"/>
  <c r="B107" i="22"/>
  <c r="BA107" i="22" s="1"/>
  <c r="BB107" i="22" s="1"/>
  <c r="BA106" i="22"/>
  <c r="BB106" i="22" s="1"/>
  <c r="AZ106" i="22"/>
  <c r="AY106" i="22"/>
  <c r="AX106" i="22"/>
  <c r="AW106" i="22"/>
  <c r="AV106" i="22"/>
  <c r="AU106" i="22"/>
  <c r="AT106" i="22"/>
  <c r="AS106" i="22"/>
  <c r="AR106" i="22"/>
  <c r="AQ106" i="22"/>
  <c r="AP106" i="22"/>
  <c r="AO106" i="22"/>
  <c r="AN106" i="22"/>
  <c r="AM106" i="22"/>
  <c r="AL106" i="22"/>
  <c r="AK106" i="22"/>
  <c r="AJ106" i="22"/>
  <c r="AI106" i="22"/>
  <c r="AH106" i="22"/>
  <c r="AG106" i="22"/>
  <c r="AF106" i="22"/>
  <c r="AE106" i="22"/>
  <c r="AD106" i="22"/>
  <c r="AC106" i="22"/>
  <c r="AB106" i="22"/>
  <c r="AA106" i="22"/>
  <c r="Z106" i="22"/>
  <c r="Y106" i="22"/>
  <c r="X106" i="22"/>
  <c r="W106" i="22"/>
  <c r="V106" i="22"/>
  <c r="U106" i="22"/>
  <c r="T106" i="22"/>
  <c r="S106" i="22"/>
  <c r="R106" i="22"/>
  <c r="Q106" i="22"/>
  <c r="P106" i="22"/>
  <c r="O106" i="22"/>
  <c r="N106" i="22"/>
  <c r="M106" i="22"/>
  <c r="L106" i="22"/>
  <c r="K106" i="22"/>
  <c r="J106" i="22"/>
  <c r="I106" i="22"/>
  <c r="H106" i="22"/>
  <c r="G106" i="22"/>
  <c r="F106" i="22"/>
  <c r="E106" i="22"/>
  <c r="D106" i="22"/>
  <c r="C106" i="22"/>
  <c r="B106" i="22"/>
  <c r="BB105" i="22"/>
  <c r="BA105" i="22"/>
  <c r="AZ105" i="22"/>
  <c r="AY105" i="22"/>
  <c r="AX105" i="22"/>
  <c r="AW105" i="22"/>
  <c r="AV105" i="22"/>
  <c r="AU105" i="22"/>
  <c r="AT105" i="22"/>
  <c r="AS105" i="22"/>
  <c r="AR105" i="22"/>
  <c r="AQ105" i="22"/>
  <c r="AP105" i="22"/>
  <c r="AO105" i="22"/>
  <c r="AN105" i="22"/>
  <c r="AM105" i="22"/>
  <c r="AL105" i="22"/>
  <c r="AK105" i="22"/>
  <c r="AJ105" i="22"/>
  <c r="AI105" i="22"/>
  <c r="AH105" i="22"/>
  <c r="AG105" i="22"/>
  <c r="AF105" i="22"/>
  <c r="AE105" i="22"/>
  <c r="AD105" i="22"/>
  <c r="AC105" i="22"/>
  <c r="AB105" i="22"/>
  <c r="AA105" i="22"/>
  <c r="Z105" i="22"/>
  <c r="Y105" i="22"/>
  <c r="X105" i="22"/>
  <c r="W105" i="22"/>
  <c r="V105" i="22"/>
  <c r="U105" i="22"/>
  <c r="T105" i="22"/>
  <c r="S105" i="22"/>
  <c r="R105" i="22"/>
  <c r="Q105" i="22"/>
  <c r="P105" i="22"/>
  <c r="O105" i="22"/>
  <c r="N105" i="22"/>
  <c r="M105" i="22"/>
  <c r="L105" i="22"/>
  <c r="K105" i="22"/>
  <c r="J105" i="22"/>
  <c r="I105" i="22"/>
  <c r="H105" i="22"/>
  <c r="G105" i="22"/>
  <c r="F105" i="22"/>
  <c r="E105" i="22"/>
  <c r="D105" i="22"/>
  <c r="C105" i="22"/>
  <c r="B105" i="22"/>
  <c r="AZ104" i="22"/>
  <c r="AY104" i="22"/>
  <c r="AX104" i="22"/>
  <c r="AW104" i="22"/>
  <c r="AV104" i="22"/>
  <c r="AU104" i="22"/>
  <c r="AT104" i="22"/>
  <c r="AS104" i="22"/>
  <c r="AR104" i="22"/>
  <c r="AQ104" i="22"/>
  <c r="AP104" i="22"/>
  <c r="AO104" i="22"/>
  <c r="AN104" i="22"/>
  <c r="AM104" i="22"/>
  <c r="AL104" i="22"/>
  <c r="AK104" i="22"/>
  <c r="AJ104" i="22"/>
  <c r="AI104" i="22"/>
  <c r="AH104" i="22"/>
  <c r="AG104" i="22"/>
  <c r="AF104" i="22"/>
  <c r="AE104" i="22"/>
  <c r="AD104" i="22"/>
  <c r="AC104" i="22"/>
  <c r="AB104" i="22"/>
  <c r="AA104" i="22"/>
  <c r="Z104" i="22"/>
  <c r="Y104" i="22"/>
  <c r="X104" i="22"/>
  <c r="W104" i="22"/>
  <c r="V104" i="22"/>
  <c r="U104" i="22"/>
  <c r="T104" i="22"/>
  <c r="S104" i="22"/>
  <c r="R104" i="22"/>
  <c r="Q104" i="22"/>
  <c r="P104" i="22"/>
  <c r="O104" i="22"/>
  <c r="N104" i="22"/>
  <c r="M104" i="22"/>
  <c r="L104" i="22"/>
  <c r="K104" i="22"/>
  <c r="J104" i="22"/>
  <c r="I104" i="22"/>
  <c r="H104" i="22"/>
  <c r="G104" i="22"/>
  <c r="F104" i="22"/>
  <c r="E104" i="22"/>
  <c r="D104" i="22"/>
  <c r="C104" i="22"/>
  <c r="B104" i="22"/>
  <c r="BA104" i="22" s="1"/>
  <c r="BB104" i="22" s="1"/>
  <c r="AZ103" i="22"/>
  <c r="AY103" i="22"/>
  <c r="AX103" i="22"/>
  <c r="AW103" i="22"/>
  <c r="AV103" i="22"/>
  <c r="AU103" i="22"/>
  <c r="AT103" i="22"/>
  <c r="AS103" i="22"/>
  <c r="AR103" i="22"/>
  <c r="AQ103" i="22"/>
  <c r="AP103" i="22"/>
  <c r="AO103" i="22"/>
  <c r="AN103" i="22"/>
  <c r="AM103" i="22"/>
  <c r="AL103" i="22"/>
  <c r="AK103" i="22"/>
  <c r="AJ103" i="22"/>
  <c r="AI103" i="22"/>
  <c r="AH103" i="22"/>
  <c r="AG103" i="22"/>
  <c r="AF103" i="22"/>
  <c r="AE103" i="22"/>
  <c r="AD103" i="22"/>
  <c r="AC103" i="22"/>
  <c r="AB103" i="22"/>
  <c r="AA103" i="22"/>
  <c r="Z103" i="22"/>
  <c r="Y103" i="22"/>
  <c r="X103" i="22"/>
  <c r="W103" i="22"/>
  <c r="V103" i="22"/>
  <c r="U103" i="22"/>
  <c r="T103" i="22"/>
  <c r="S103" i="22"/>
  <c r="R103" i="22"/>
  <c r="Q103" i="22"/>
  <c r="P103" i="22"/>
  <c r="O103" i="22"/>
  <c r="N103" i="22"/>
  <c r="M103" i="22"/>
  <c r="L103" i="22"/>
  <c r="K103" i="22"/>
  <c r="J103" i="22"/>
  <c r="I103" i="22"/>
  <c r="H103" i="22"/>
  <c r="G103" i="22"/>
  <c r="F103" i="22"/>
  <c r="E103" i="22"/>
  <c r="D103" i="22"/>
  <c r="C103" i="22"/>
  <c r="B103" i="22"/>
  <c r="BA103" i="22" s="1"/>
  <c r="BB103" i="22" s="1"/>
  <c r="BA102" i="22"/>
  <c r="BB102" i="22" s="1"/>
  <c r="AZ102" i="22"/>
  <c r="AY102" i="22"/>
  <c r="AX102" i="22"/>
  <c r="AW102" i="22"/>
  <c r="AV102" i="22"/>
  <c r="AU102" i="22"/>
  <c r="AT102" i="22"/>
  <c r="AS102" i="22"/>
  <c r="AR102" i="22"/>
  <c r="AQ102" i="22"/>
  <c r="AP102" i="22"/>
  <c r="AO102" i="22"/>
  <c r="AN102" i="22"/>
  <c r="AM102" i="22"/>
  <c r="AL102" i="22"/>
  <c r="AK102" i="22"/>
  <c r="AJ102" i="22"/>
  <c r="AI102" i="22"/>
  <c r="AH102" i="22"/>
  <c r="AG102" i="22"/>
  <c r="AF102" i="22"/>
  <c r="AE102" i="22"/>
  <c r="AD102" i="22"/>
  <c r="AC102" i="22"/>
  <c r="AB102" i="22"/>
  <c r="AA102" i="22"/>
  <c r="Z102" i="22"/>
  <c r="Y102" i="22"/>
  <c r="X102" i="22"/>
  <c r="W102" i="22"/>
  <c r="V102" i="22"/>
  <c r="U102" i="22"/>
  <c r="T102" i="22"/>
  <c r="S102" i="22"/>
  <c r="R102" i="22"/>
  <c r="Q102" i="22"/>
  <c r="P102" i="22"/>
  <c r="O102" i="22"/>
  <c r="N102" i="22"/>
  <c r="M102" i="22"/>
  <c r="L102" i="22"/>
  <c r="K102" i="22"/>
  <c r="J102" i="22"/>
  <c r="I102" i="22"/>
  <c r="H102" i="22"/>
  <c r="G102" i="22"/>
  <c r="F102" i="22"/>
  <c r="E102" i="22"/>
  <c r="D102" i="22"/>
  <c r="C102" i="22"/>
  <c r="B102" i="22"/>
  <c r="AZ101" i="22"/>
  <c r="AY101" i="22"/>
  <c r="AX101" i="22"/>
  <c r="AW101" i="22"/>
  <c r="AV101" i="22"/>
  <c r="AU101" i="22"/>
  <c r="AT101" i="22"/>
  <c r="AS101" i="22"/>
  <c r="AR101" i="22"/>
  <c r="AQ101" i="22"/>
  <c r="AP101" i="22"/>
  <c r="AO101" i="22"/>
  <c r="AN101" i="22"/>
  <c r="AM101" i="22"/>
  <c r="AL101" i="22"/>
  <c r="AK101" i="22"/>
  <c r="AJ101" i="22"/>
  <c r="AI101" i="22"/>
  <c r="AH101" i="22"/>
  <c r="AG101" i="22"/>
  <c r="AF101" i="22"/>
  <c r="AE101" i="22"/>
  <c r="AD101" i="22"/>
  <c r="AC101" i="22"/>
  <c r="AB101" i="22"/>
  <c r="AA101" i="22"/>
  <c r="Z101" i="22"/>
  <c r="Y101" i="22"/>
  <c r="X101" i="22"/>
  <c r="W101" i="22"/>
  <c r="V101" i="22"/>
  <c r="U101" i="22"/>
  <c r="T101" i="22"/>
  <c r="S101" i="22"/>
  <c r="R101" i="22"/>
  <c r="Q101" i="22"/>
  <c r="P101" i="22"/>
  <c r="O101" i="22"/>
  <c r="N101" i="22"/>
  <c r="M101" i="22"/>
  <c r="L101" i="22"/>
  <c r="K101" i="22"/>
  <c r="J101" i="22"/>
  <c r="I101" i="22"/>
  <c r="H101" i="22"/>
  <c r="G101" i="22"/>
  <c r="F101" i="22"/>
  <c r="E101" i="22"/>
  <c r="D101" i="22"/>
  <c r="C101" i="22"/>
  <c r="B101" i="22"/>
  <c r="BA101" i="22" s="1"/>
  <c r="BB101" i="22" s="1"/>
  <c r="AZ100" i="22"/>
  <c r="AY100" i="22"/>
  <c r="AX100" i="22"/>
  <c r="AW100" i="22"/>
  <c r="AV100" i="22"/>
  <c r="AU100" i="22"/>
  <c r="AT100" i="22"/>
  <c r="AS100" i="22"/>
  <c r="AR100" i="22"/>
  <c r="AQ100" i="22"/>
  <c r="AP100" i="22"/>
  <c r="AO100" i="22"/>
  <c r="AN100" i="22"/>
  <c r="AM100" i="22"/>
  <c r="AL100" i="22"/>
  <c r="AK100" i="22"/>
  <c r="AJ100" i="22"/>
  <c r="AI100" i="22"/>
  <c r="AH100" i="22"/>
  <c r="AG100" i="22"/>
  <c r="AF100" i="22"/>
  <c r="AE100" i="22"/>
  <c r="AD100" i="22"/>
  <c r="AC100" i="22"/>
  <c r="AB100" i="22"/>
  <c r="AA100" i="22"/>
  <c r="Z100" i="22"/>
  <c r="Y100" i="22"/>
  <c r="X100" i="22"/>
  <c r="W100" i="22"/>
  <c r="V100" i="22"/>
  <c r="U100" i="22"/>
  <c r="T100" i="22"/>
  <c r="S100" i="22"/>
  <c r="R100" i="22"/>
  <c r="Q100" i="22"/>
  <c r="P100" i="22"/>
  <c r="O100" i="22"/>
  <c r="N100" i="22"/>
  <c r="M100" i="22"/>
  <c r="L100" i="22"/>
  <c r="K100" i="22"/>
  <c r="J100" i="22"/>
  <c r="I100" i="22"/>
  <c r="H100" i="22"/>
  <c r="G100" i="22"/>
  <c r="F100" i="22"/>
  <c r="E100" i="22"/>
  <c r="D100" i="22"/>
  <c r="C100" i="22"/>
  <c r="B100" i="22"/>
  <c r="BA100" i="22" s="1"/>
  <c r="BB100" i="22" s="1"/>
  <c r="AZ99" i="22"/>
  <c r="AY99" i="22"/>
  <c r="AX99" i="22"/>
  <c r="AW99" i="22"/>
  <c r="AV99" i="22"/>
  <c r="AU99" i="22"/>
  <c r="AT99" i="22"/>
  <c r="AS99" i="22"/>
  <c r="AR99" i="22"/>
  <c r="AQ99" i="22"/>
  <c r="AP99" i="22"/>
  <c r="AO99" i="22"/>
  <c r="AN99" i="22"/>
  <c r="AM99" i="22"/>
  <c r="AL99" i="22"/>
  <c r="AK99" i="22"/>
  <c r="AJ99" i="22"/>
  <c r="AI99" i="22"/>
  <c r="AH99" i="22"/>
  <c r="AG99" i="22"/>
  <c r="AF99" i="22"/>
  <c r="AE99" i="22"/>
  <c r="AD99" i="22"/>
  <c r="AC99" i="22"/>
  <c r="AB99" i="22"/>
  <c r="AA99" i="22"/>
  <c r="Z99" i="22"/>
  <c r="Y99" i="22"/>
  <c r="X99" i="22"/>
  <c r="W99" i="22"/>
  <c r="V99" i="22"/>
  <c r="U99" i="22"/>
  <c r="T99" i="22"/>
  <c r="S99" i="22"/>
  <c r="R99" i="22"/>
  <c r="Q99" i="22"/>
  <c r="P99" i="22"/>
  <c r="O99" i="22"/>
  <c r="N99" i="22"/>
  <c r="M99" i="22"/>
  <c r="L99" i="22"/>
  <c r="K99" i="22"/>
  <c r="J99" i="22"/>
  <c r="I99" i="22"/>
  <c r="H99" i="22"/>
  <c r="G99" i="22"/>
  <c r="F99" i="22"/>
  <c r="E99" i="22"/>
  <c r="D99" i="22"/>
  <c r="C99" i="22"/>
  <c r="B99" i="22"/>
  <c r="BA99" i="22" s="1"/>
  <c r="BB99" i="22" s="1"/>
  <c r="BA98" i="22"/>
  <c r="BB98" i="22" s="1"/>
  <c r="AZ98" i="22"/>
  <c r="AY98" i="22"/>
  <c r="AX98" i="22"/>
  <c r="AW98" i="22"/>
  <c r="AV98" i="22"/>
  <c r="AU98" i="22"/>
  <c r="AT98" i="22"/>
  <c r="AS98" i="22"/>
  <c r="AR98" i="22"/>
  <c r="AQ98" i="22"/>
  <c r="AP98" i="22"/>
  <c r="AO98" i="22"/>
  <c r="AN98" i="22"/>
  <c r="AM98" i="22"/>
  <c r="AL98" i="22"/>
  <c r="AK98" i="22"/>
  <c r="AJ98" i="22"/>
  <c r="AI98" i="22"/>
  <c r="AH98" i="22"/>
  <c r="AG98" i="22"/>
  <c r="AF98" i="22"/>
  <c r="AE98" i="22"/>
  <c r="AD98" i="22"/>
  <c r="AC98" i="22"/>
  <c r="AB98" i="22"/>
  <c r="AA98" i="22"/>
  <c r="Z98" i="22"/>
  <c r="Y98" i="22"/>
  <c r="X98" i="22"/>
  <c r="W98" i="22"/>
  <c r="V98" i="22"/>
  <c r="U98" i="22"/>
  <c r="T98" i="22"/>
  <c r="S98" i="22"/>
  <c r="R98" i="22"/>
  <c r="Q98" i="22"/>
  <c r="P98" i="22"/>
  <c r="O98" i="22"/>
  <c r="N98" i="22"/>
  <c r="M98" i="22"/>
  <c r="L98" i="22"/>
  <c r="K98" i="22"/>
  <c r="J98" i="22"/>
  <c r="I98" i="22"/>
  <c r="H98" i="22"/>
  <c r="G98" i="22"/>
  <c r="F98" i="22"/>
  <c r="E98" i="22"/>
  <c r="D98" i="22"/>
  <c r="C98" i="22"/>
  <c r="B98" i="22"/>
  <c r="BB97" i="22"/>
  <c r="BA97" i="22"/>
  <c r="AZ97" i="22"/>
  <c r="AY97" i="22"/>
  <c r="AX97" i="22"/>
  <c r="AW97" i="22"/>
  <c r="AV97" i="22"/>
  <c r="AU97" i="22"/>
  <c r="AT97" i="22"/>
  <c r="AS97" i="22"/>
  <c r="AR97" i="22"/>
  <c r="AQ97" i="22"/>
  <c r="AP97" i="22"/>
  <c r="AO97" i="22"/>
  <c r="AN97" i="22"/>
  <c r="AM97" i="22"/>
  <c r="AL97" i="22"/>
  <c r="AK97" i="22"/>
  <c r="AJ97" i="22"/>
  <c r="AI97" i="22"/>
  <c r="AH97" i="22"/>
  <c r="AG97" i="22"/>
  <c r="AF97" i="22"/>
  <c r="AE97" i="22"/>
  <c r="AD97" i="22"/>
  <c r="AC97" i="22"/>
  <c r="AB97" i="22"/>
  <c r="AA97" i="22"/>
  <c r="Z97" i="22"/>
  <c r="Y97" i="22"/>
  <c r="X97" i="22"/>
  <c r="W97" i="22"/>
  <c r="V97" i="22"/>
  <c r="U97" i="22"/>
  <c r="T97" i="22"/>
  <c r="S97" i="22"/>
  <c r="R97" i="22"/>
  <c r="Q97" i="22"/>
  <c r="P97" i="22"/>
  <c r="O97" i="22"/>
  <c r="N97" i="22"/>
  <c r="M97" i="22"/>
  <c r="L97" i="22"/>
  <c r="K97" i="22"/>
  <c r="J97" i="22"/>
  <c r="I97" i="22"/>
  <c r="H97" i="22"/>
  <c r="G97" i="22"/>
  <c r="F97" i="22"/>
  <c r="E97" i="22"/>
  <c r="D97" i="22"/>
  <c r="C97" i="22"/>
  <c r="B97" i="22"/>
  <c r="AZ96" i="22"/>
  <c r="AY96" i="22"/>
  <c r="AX96" i="22"/>
  <c r="AW96" i="22"/>
  <c r="AV96" i="22"/>
  <c r="AU96" i="22"/>
  <c r="AT96" i="22"/>
  <c r="AS96" i="22"/>
  <c r="AR96" i="22"/>
  <c r="AQ96" i="22"/>
  <c r="AP96" i="22"/>
  <c r="AO96" i="22"/>
  <c r="AN96" i="22"/>
  <c r="AM96" i="22"/>
  <c r="AL96" i="22"/>
  <c r="AK96" i="22"/>
  <c r="AJ96" i="22"/>
  <c r="AI96" i="22"/>
  <c r="AH96" i="22"/>
  <c r="AG96" i="22"/>
  <c r="AF96" i="22"/>
  <c r="AE96" i="22"/>
  <c r="AD96" i="22"/>
  <c r="AC96" i="22"/>
  <c r="AB96" i="22"/>
  <c r="AA96" i="22"/>
  <c r="Z96" i="22"/>
  <c r="Y96" i="22"/>
  <c r="X96" i="22"/>
  <c r="W96" i="22"/>
  <c r="V96" i="22"/>
  <c r="U96" i="22"/>
  <c r="T96" i="22"/>
  <c r="S96" i="22"/>
  <c r="R96" i="22"/>
  <c r="Q96" i="22"/>
  <c r="P96" i="22"/>
  <c r="O96" i="22"/>
  <c r="N96" i="22"/>
  <c r="M96" i="22"/>
  <c r="L96" i="22"/>
  <c r="K96" i="22"/>
  <c r="J96" i="22"/>
  <c r="I96" i="22"/>
  <c r="H96" i="22"/>
  <c r="G96" i="22"/>
  <c r="F96" i="22"/>
  <c r="E96" i="22"/>
  <c r="D96" i="22"/>
  <c r="C96" i="22"/>
  <c r="B96" i="22"/>
  <c r="BA96" i="22" s="1"/>
  <c r="BB96" i="22" s="1"/>
  <c r="AZ95" i="22"/>
  <c r="AY95" i="22"/>
  <c r="AX95" i="22"/>
  <c r="AW95" i="22"/>
  <c r="AV95" i="22"/>
  <c r="AU95" i="22"/>
  <c r="AT95" i="22"/>
  <c r="AS95" i="22"/>
  <c r="AR95" i="22"/>
  <c r="AQ95" i="22"/>
  <c r="AP95" i="22"/>
  <c r="AO95" i="22"/>
  <c r="AN95" i="22"/>
  <c r="AM95" i="22"/>
  <c r="AL95" i="22"/>
  <c r="AK95" i="22"/>
  <c r="AJ95" i="22"/>
  <c r="AI95" i="22"/>
  <c r="AH95" i="22"/>
  <c r="AG95" i="22"/>
  <c r="AF95" i="22"/>
  <c r="AE95" i="22"/>
  <c r="AD95" i="22"/>
  <c r="AC95" i="22"/>
  <c r="AB95" i="22"/>
  <c r="AA95" i="22"/>
  <c r="Z95" i="22"/>
  <c r="Y95" i="22"/>
  <c r="X95" i="22"/>
  <c r="W95" i="22"/>
  <c r="V95" i="22"/>
  <c r="U95" i="22"/>
  <c r="T95" i="22"/>
  <c r="S95" i="22"/>
  <c r="R95" i="22"/>
  <c r="Q95" i="22"/>
  <c r="P95" i="22"/>
  <c r="O95" i="22"/>
  <c r="N95" i="22"/>
  <c r="M95" i="22"/>
  <c r="L95" i="22"/>
  <c r="K95" i="22"/>
  <c r="J95" i="22"/>
  <c r="I95" i="22"/>
  <c r="H95" i="22"/>
  <c r="G95" i="22"/>
  <c r="F95" i="22"/>
  <c r="E95" i="22"/>
  <c r="D95" i="22"/>
  <c r="C95" i="22"/>
  <c r="B95" i="22"/>
  <c r="BA95" i="22" s="1"/>
  <c r="BB95" i="22" s="1"/>
  <c r="BA94" i="22"/>
  <c r="BB94" i="22" s="1"/>
  <c r="AZ94" i="22"/>
  <c r="AY94" i="22"/>
  <c r="AX94" i="22"/>
  <c r="AW94" i="22"/>
  <c r="AV94" i="22"/>
  <c r="AU94" i="22"/>
  <c r="AT94" i="22"/>
  <c r="AS94" i="22"/>
  <c r="AR94" i="22"/>
  <c r="AQ94" i="22"/>
  <c r="AP94" i="22"/>
  <c r="AO94" i="22"/>
  <c r="AN94" i="22"/>
  <c r="AM94" i="22"/>
  <c r="AL94" i="22"/>
  <c r="AK94" i="22"/>
  <c r="AJ94" i="22"/>
  <c r="AI94" i="22"/>
  <c r="AH94" i="22"/>
  <c r="AG94" i="22"/>
  <c r="AF94" i="22"/>
  <c r="AE94" i="22"/>
  <c r="AD94" i="22"/>
  <c r="AC94" i="22"/>
  <c r="AB94" i="22"/>
  <c r="AA94" i="22"/>
  <c r="Z94" i="22"/>
  <c r="Y94" i="22"/>
  <c r="X94" i="22"/>
  <c r="W94" i="22"/>
  <c r="V94" i="22"/>
  <c r="U94" i="22"/>
  <c r="T94" i="22"/>
  <c r="S94" i="22"/>
  <c r="R94" i="22"/>
  <c r="Q94" i="22"/>
  <c r="P94" i="22"/>
  <c r="O94" i="22"/>
  <c r="N94" i="22"/>
  <c r="M94" i="22"/>
  <c r="L94" i="22"/>
  <c r="K94" i="22"/>
  <c r="J94" i="22"/>
  <c r="I94" i="22"/>
  <c r="H94" i="22"/>
  <c r="G94" i="22"/>
  <c r="F94" i="22"/>
  <c r="E94" i="22"/>
  <c r="D94" i="22"/>
  <c r="C94" i="22"/>
  <c r="B94" i="22"/>
  <c r="AZ93" i="22"/>
  <c r="AY93" i="22"/>
  <c r="AX93" i="22"/>
  <c r="AW93" i="22"/>
  <c r="AV93" i="22"/>
  <c r="AU93" i="22"/>
  <c r="AT93" i="22"/>
  <c r="AS93" i="22"/>
  <c r="AR93" i="22"/>
  <c r="AQ93" i="22"/>
  <c r="AP93" i="22"/>
  <c r="AO93" i="22"/>
  <c r="AN93" i="22"/>
  <c r="AM93" i="22"/>
  <c r="AL93" i="22"/>
  <c r="AK93" i="22"/>
  <c r="AJ93" i="22"/>
  <c r="AI93" i="22"/>
  <c r="AH93" i="22"/>
  <c r="AG93" i="22"/>
  <c r="AF93" i="22"/>
  <c r="AE93" i="22"/>
  <c r="AD93" i="22"/>
  <c r="AC93" i="22"/>
  <c r="AB93" i="22"/>
  <c r="AA93" i="22"/>
  <c r="Z93" i="22"/>
  <c r="Y93" i="22"/>
  <c r="X93" i="22"/>
  <c r="W93" i="22"/>
  <c r="V93" i="22"/>
  <c r="U93" i="22"/>
  <c r="T93" i="22"/>
  <c r="S93" i="22"/>
  <c r="R93" i="22"/>
  <c r="Q93" i="22"/>
  <c r="P93" i="22"/>
  <c r="O93" i="22"/>
  <c r="N93" i="22"/>
  <c r="M93" i="22"/>
  <c r="L93" i="22"/>
  <c r="K93" i="22"/>
  <c r="J93" i="22"/>
  <c r="I93" i="22"/>
  <c r="H93" i="22"/>
  <c r="G93" i="22"/>
  <c r="F93" i="22"/>
  <c r="E93" i="22"/>
  <c r="D93" i="22"/>
  <c r="C93" i="22"/>
  <c r="B93" i="22"/>
  <c r="BA93" i="22" s="1"/>
  <c r="BB93" i="22" s="1"/>
  <c r="AZ92" i="22"/>
  <c r="AY92" i="22"/>
  <c r="AX92" i="22"/>
  <c r="AW92" i="22"/>
  <c r="AV92" i="22"/>
  <c r="AU92" i="22"/>
  <c r="AT92" i="22"/>
  <c r="AS92" i="22"/>
  <c r="AR92" i="22"/>
  <c r="AQ92" i="22"/>
  <c r="AP92" i="22"/>
  <c r="AO92" i="22"/>
  <c r="AN92" i="22"/>
  <c r="AM92" i="22"/>
  <c r="AL92" i="22"/>
  <c r="AK92" i="22"/>
  <c r="AJ92" i="22"/>
  <c r="AI92" i="22"/>
  <c r="AH92" i="22"/>
  <c r="AG92" i="22"/>
  <c r="AF92" i="22"/>
  <c r="AE92" i="22"/>
  <c r="AD92" i="22"/>
  <c r="AC92" i="22"/>
  <c r="AB92" i="22"/>
  <c r="AA92" i="22"/>
  <c r="Z92" i="22"/>
  <c r="Y92" i="22"/>
  <c r="X92" i="22"/>
  <c r="W92" i="22"/>
  <c r="V92" i="22"/>
  <c r="U92" i="22"/>
  <c r="T92" i="22"/>
  <c r="S92" i="22"/>
  <c r="R92" i="22"/>
  <c r="Q92" i="22"/>
  <c r="P92" i="22"/>
  <c r="O92" i="22"/>
  <c r="N92" i="22"/>
  <c r="M92" i="22"/>
  <c r="L92" i="22"/>
  <c r="K92" i="22"/>
  <c r="J92" i="22"/>
  <c r="I92" i="22"/>
  <c r="H92" i="22"/>
  <c r="G92" i="22"/>
  <c r="F92" i="22"/>
  <c r="E92" i="22"/>
  <c r="D92" i="22"/>
  <c r="C92" i="22"/>
  <c r="B92" i="22"/>
  <c r="BA92" i="22" s="1"/>
  <c r="BB92" i="22" s="1"/>
  <c r="AZ91" i="22"/>
  <c r="AY91" i="22"/>
  <c r="AX91" i="22"/>
  <c r="AW91" i="22"/>
  <c r="AV91" i="22"/>
  <c r="AU91" i="22"/>
  <c r="AT91" i="22"/>
  <c r="AS91" i="22"/>
  <c r="AR91" i="22"/>
  <c r="AQ91" i="22"/>
  <c r="AP91" i="22"/>
  <c r="AO91" i="22"/>
  <c r="AN91" i="22"/>
  <c r="AM91" i="22"/>
  <c r="AL91" i="22"/>
  <c r="AK91" i="22"/>
  <c r="AJ91" i="22"/>
  <c r="AI91" i="22"/>
  <c r="AH91" i="22"/>
  <c r="AG91" i="22"/>
  <c r="AF91" i="22"/>
  <c r="AE91" i="22"/>
  <c r="AD91" i="22"/>
  <c r="AC91" i="22"/>
  <c r="AB91" i="22"/>
  <c r="AA91" i="22"/>
  <c r="Z91" i="22"/>
  <c r="Y91" i="22"/>
  <c r="X91" i="22"/>
  <c r="W91" i="22"/>
  <c r="V91" i="22"/>
  <c r="U91" i="22"/>
  <c r="T91" i="22"/>
  <c r="S91" i="22"/>
  <c r="R91" i="22"/>
  <c r="Q91" i="22"/>
  <c r="P91" i="22"/>
  <c r="O91" i="22"/>
  <c r="N91" i="22"/>
  <c r="M91" i="22"/>
  <c r="L91" i="22"/>
  <c r="K91" i="22"/>
  <c r="J91" i="22"/>
  <c r="I91" i="22"/>
  <c r="H91" i="22"/>
  <c r="G91" i="22"/>
  <c r="F91" i="22"/>
  <c r="E91" i="22"/>
  <c r="D91" i="22"/>
  <c r="C91" i="22"/>
  <c r="B91" i="22"/>
  <c r="BA91" i="22" s="1"/>
  <c r="BB91" i="22" s="1"/>
  <c r="BA90" i="22"/>
  <c r="BB90" i="22" s="1"/>
  <c r="AZ90" i="22"/>
  <c r="AY90" i="22"/>
  <c r="AX90" i="22"/>
  <c r="AW90" i="22"/>
  <c r="AV90" i="22"/>
  <c r="AU90" i="22"/>
  <c r="AT90" i="22"/>
  <c r="AS90" i="22"/>
  <c r="AR90" i="22"/>
  <c r="AQ90" i="22"/>
  <c r="AP90" i="22"/>
  <c r="AO90" i="22"/>
  <c r="AN90" i="22"/>
  <c r="AM90" i="22"/>
  <c r="AL90" i="22"/>
  <c r="AK90" i="22"/>
  <c r="AJ90" i="22"/>
  <c r="AI90" i="22"/>
  <c r="AH90" i="22"/>
  <c r="AG90" i="22"/>
  <c r="AF90" i="22"/>
  <c r="AE90" i="22"/>
  <c r="AD90" i="22"/>
  <c r="AC90" i="22"/>
  <c r="AB90" i="22"/>
  <c r="AA90" i="22"/>
  <c r="Z90" i="22"/>
  <c r="Y90" i="22"/>
  <c r="X90" i="22"/>
  <c r="W90" i="22"/>
  <c r="V90" i="22"/>
  <c r="U90" i="22"/>
  <c r="T90" i="22"/>
  <c r="S90" i="22"/>
  <c r="R90" i="22"/>
  <c r="Q90" i="22"/>
  <c r="P90" i="22"/>
  <c r="O90" i="22"/>
  <c r="N90" i="22"/>
  <c r="M90" i="22"/>
  <c r="L90" i="22"/>
  <c r="K90" i="22"/>
  <c r="J90" i="22"/>
  <c r="I90" i="22"/>
  <c r="H90" i="22"/>
  <c r="G90" i="22"/>
  <c r="F90" i="22"/>
  <c r="E90" i="22"/>
  <c r="D90" i="22"/>
  <c r="C90" i="22"/>
  <c r="B90" i="22"/>
  <c r="BB89" i="22"/>
  <c r="BA89" i="22"/>
  <c r="AZ89" i="22"/>
  <c r="AY89" i="22"/>
  <c r="AX89" i="22"/>
  <c r="AW89" i="22"/>
  <c r="AV89" i="22"/>
  <c r="AU89" i="22"/>
  <c r="AT89" i="22"/>
  <c r="AS89" i="22"/>
  <c r="AR89" i="22"/>
  <c r="AQ89" i="22"/>
  <c r="AP89" i="22"/>
  <c r="AO89" i="22"/>
  <c r="AN89" i="22"/>
  <c r="AM89" i="22"/>
  <c r="AL89" i="22"/>
  <c r="AK89" i="22"/>
  <c r="AJ89" i="22"/>
  <c r="AI89" i="22"/>
  <c r="AH89" i="22"/>
  <c r="AG89" i="22"/>
  <c r="AF89" i="22"/>
  <c r="AE89" i="22"/>
  <c r="AD89" i="22"/>
  <c r="AC89" i="22"/>
  <c r="AB89" i="22"/>
  <c r="AA89" i="22"/>
  <c r="Z89" i="22"/>
  <c r="Y89" i="22"/>
  <c r="X89" i="22"/>
  <c r="W89" i="22"/>
  <c r="V89" i="22"/>
  <c r="U89" i="22"/>
  <c r="T89" i="22"/>
  <c r="S89" i="22"/>
  <c r="R89" i="22"/>
  <c r="Q89" i="22"/>
  <c r="P89" i="22"/>
  <c r="O89" i="22"/>
  <c r="N89" i="22"/>
  <c r="M89" i="22"/>
  <c r="L89" i="22"/>
  <c r="K89" i="22"/>
  <c r="J89" i="22"/>
  <c r="I89" i="22"/>
  <c r="H89" i="22"/>
  <c r="G89" i="22"/>
  <c r="F89" i="22"/>
  <c r="E89" i="22"/>
  <c r="D89" i="22"/>
  <c r="C89" i="22"/>
  <c r="B89" i="22"/>
  <c r="AZ88" i="22"/>
  <c r="AY88" i="22"/>
  <c r="AX88" i="22"/>
  <c r="AW88" i="22"/>
  <c r="AV88" i="22"/>
  <c r="AU88" i="22"/>
  <c r="AT88" i="22"/>
  <c r="AS88" i="22"/>
  <c r="AR88" i="22"/>
  <c r="AQ88" i="22"/>
  <c r="AP88" i="22"/>
  <c r="AO88" i="22"/>
  <c r="AN88" i="22"/>
  <c r="AM88" i="22"/>
  <c r="AL88" i="22"/>
  <c r="AK88" i="22"/>
  <c r="AJ88" i="22"/>
  <c r="AI88" i="22"/>
  <c r="AH88" i="22"/>
  <c r="AG88" i="22"/>
  <c r="AF88" i="22"/>
  <c r="AE88" i="22"/>
  <c r="AD88" i="22"/>
  <c r="AC88" i="22"/>
  <c r="AB88" i="22"/>
  <c r="AA88" i="22"/>
  <c r="Z88" i="22"/>
  <c r="Y88" i="22"/>
  <c r="X88" i="22"/>
  <c r="W88" i="22"/>
  <c r="V88" i="22"/>
  <c r="U88" i="22"/>
  <c r="T88" i="22"/>
  <c r="S88" i="22"/>
  <c r="R88" i="22"/>
  <c r="Q88" i="22"/>
  <c r="P88" i="22"/>
  <c r="O88" i="22"/>
  <c r="N88" i="22"/>
  <c r="M88" i="22"/>
  <c r="L88" i="22"/>
  <c r="K88" i="22"/>
  <c r="J88" i="22"/>
  <c r="I88" i="22"/>
  <c r="H88" i="22"/>
  <c r="G88" i="22"/>
  <c r="F88" i="22"/>
  <c r="E88" i="22"/>
  <c r="D88" i="22"/>
  <c r="C88" i="22"/>
  <c r="B88" i="22"/>
  <c r="BA88" i="22" s="1"/>
  <c r="BB88" i="22" s="1"/>
  <c r="AZ87" i="22"/>
  <c r="AY87" i="22"/>
  <c r="AX87" i="22"/>
  <c r="AW87" i="22"/>
  <c r="AV87" i="22"/>
  <c r="AU87" i="22"/>
  <c r="AT87" i="22"/>
  <c r="AS87" i="22"/>
  <c r="AR87" i="22"/>
  <c r="AQ87" i="22"/>
  <c r="AP87" i="22"/>
  <c r="AO87" i="22"/>
  <c r="AN87" i="22"/>
  <c r="AM87" i="22"/>
  <c r="AL87" i="22"/>
  <c r="AK87" i="22"/>
  <c r="AJ87" i="22"/>
  <c r="AI87" i="22"/>
  <c r="AH87" i="22"/>
  <c r="AG87" i="22"/>
  <c r="AF87" i="22"/>
  <c r="AE87" i="22"/>
  <c r="AD87" i="22"/>
  <c r="AC87" i="22"/>
  <c r="AB87" i="22"/>
  <c r="AA87" i="22"/>
  <c r="Z87" i="22"/>
  <c r="Y87" i="22"/>
  <c r="X87" i="22"/>
  <c r="W87" i="22"/>
  <c r="V87" i="22"/>
  <c r="U87" i="22"/>
  <c r="T87" i="22"/>
  <c r="S87" i="22"/>
  <c r="R87" i="22"/>
  <c r="Q87" i="22"/>
  <c r="P87" i="22"/>
  <c r="O87" i="22"/>
  <c r="N87" i="22"/>
  <c r="M87" i="22"/>
  <c r="L87" i="22"/>
  <c r="K87" i="22"/>
  <c r="J87" i="22"/>
  <c r="I87" i="22"/>
  <c r="H87" i="22"/>
  <c r="G87" i="22"/>
  <c r="F87" i="22"/>
  <c r="E87" i="22"/>
  <c r="D87" i="22"/>
  <c r="C87" i="22"/>
  <c r="B87" i="22"/>
  <c r="BA87" i="22" s="1"/>
  <c r="BB87" i="22" s="1"/>
  <c r="BA86" i="22"/>
  <c r="BB86" i="22" s="1"/>
  <c r="AZ86" i="22"/>
  <c r="AY86" i="22"/>
  <c r="AX86" i="22"/>
  <c r="AW86" i="22"/>
  <c r="AV86" i="22"/>
  <c r="AU86" i="22"/>
  <c r="AT86" i="22"/>
  <c r="AS86" i="22"/>
  <c r="AR86" i="22"/>
  <c r="AQ86" i="22"/>
  <c r="AP86" i="22"/>
  <c r="AO86" i="22"/>
  <c r="AN86" i="22"/>
  <c r="AM86" i="22"/>
  <c r="AL86" i="22"/>
  <c r="AK86" i="22"/>
  <c r="AJ86" i="22"/>
  <c r="AI86" i="22"/>
  <c r="AH86" i="22"/>
  <c r="AG86" i="22"/>
  <c r="AF86" i="22"/>
  <c r="AE86" i="22"/>
  <c r="AD86" i="22"/>
  <c r="AC86" i="22"/>
  <c r="AB86" i="22"/>
  <c r="AA86" i="22"/>
  <c r="Z86" i="22"/>
  <c r="Y86" i="22"/>
  <c r="X86" i="22"/>
  <c r="W86" i="22"/>
  <c r="V86" i="22"/>
  <c r="U86" i="22"/>
  <c r="T86" i="22"/>
  <c r="S86" i="22"/>
  <c r="R86" i="22"/>
  <c r="Q86" i="22"/>
  <c r="P86" i="22"/>
  <c r="O86" i="22"/>
  <c r="N86" i="22"/>
  <c r="M86" i="22"/>
  <c r="L86" i="22"/>
  <c r="K86" i="22"/>
  <c r="J86" i="22"/>
  <c r="I86" i="22"/>
  <c r="H86" i="22"/>
  <c r="G86" i="22"/>
  <c r="F86" i="22"/>
  <c r="E86" i="22"/>
  <c r="D86" i="22"/>
  <c r="C86" i="22"/>
  <c r="B86" i="22"/>
  <c r="AZ85" i="22"/>
  <c r="AY85" i="22"/>
  <c r="AX85" i="22"/>
  <c r="AW85" i="22"/>
  <c r="AV85" i="22"/>
  <c r="AU85" i="22"/>
  <c r="AT85" i="22"/>
  <c r="AS85" i="22"/>
  <c r="AR85" i="22"/>
  <c r="AQ85" i="22"/>
  <c r="AP85" i="22"/>
  <c r="AO85" i="22"/>
  <c r="AN85" i="22"/>
  <c r="AM85" i="22"/>
  <c r="AL85" i="22"/>
  <c r="AK85" i="22"/>
  <c r="AJ85" i="22"/>
  <c r="AI85" i="22"/>
  <c r="AH85" i="22"/>
  <c r="AG85" i="22"/>
  <c r="AF85" i="22"/>
  <c r="AE85" i="22"/>
  <c r="AD85" i="22"/>
  <c r="AC85" i="22"/>
  <c r="AB85" i="22"/>
  <c r="AA85" i="22"/>
  <c r="Z85" i="22"/>
  <c r="Y85" i="22"/>
  <c r="X85" i="22"/>
  <c r="W85" i="22"/>
  <c r="V85" i="22"/>
  <c r="U85" i="22"/>
  <c r="T85" i="22"/>
  <c r="S85" i="22"/>
  <c r="R85" i="22"/>
  <c r="Q85" i="22"/>
  <c r="P85" i="22"/>
  <c r="O85" i="22"/>
  <c r="N85" i="22"/>
  <c r="M85" i="22"/>
  <c r="L85" i="22"/>
  <c r="K85" i="22"/>
  <c r="J85" i="22"/>
  <c r="I85" i="22"/>
  <c r="H85" i="22"/>
  <c r="G85" i="22"/>
  <c r="F85" i="22"/>
  <c r="E85" i="22"/>
  <c r="D85" i="22"/>
  <c r="C85" i="22"/>
  <c r="B85" i="22"/>
  <c r="BA85" i="22" s="1"/>
  <c r="BB85" i="22" s="1"/>
  <c r="AZ84" i="22"/>
  <c r="AY84" i="22"/>
  <c r="AX84" i="22"/>
  <c r="AW84" i="22"/>
  <c r="AV84" i="22"/>
  <c r="AU84" i="22"/>
  <c r="AT84" i="22"/>
  <c r="AS84" i="22"/>
  <c r="AR84" i="22"/>
  <c r="AQ84" i="22"/>
  <c r="AP84" i="22"/>
  <c r="AO84" i="22"/>
  <c r="AN84" i="22"/>
  <c r="AM84" i="22"/>
  <c r="AL84" i="22"/>
  <c r="AK84" i="22"/>
  <c r="AJ84" i="22"/>
  <c r="AI84" i="22"/>
  <c r="AH84" i="22"/>
  <c r="AG84" i="22"/>
  <c r="AF84" i="22"/>
  <c r="AE84" i="22"/>
  <c r="AD84" i="22"/>
  <c r="AC84" i="22"/>
  <c r="AB84" i="22"/>
  <c r="AA84" i="22"/>
  <c r="Z84" i="22"/>
  <c r="Y84" i="22"/>
  <c r="X84" i="22"/>
  <c r="W84" i="22"/>
  <c r="V84" i="22"/>
  <c r="U84" i="22"/>
  <c r="T84" i="22"/>
  <c r="S84" i="22"/>
  <c r="R84" i="22"/>
  <c r="Q84" i="22"/>
  <c r="P84" i="22"/>
  <c r="O84" i="22"/>
  <c r="N84" i="22"/>
  <c r="M84" i="22"/>
  <c r="L84" i="22"/>
  <c r="K84" i="22"/>
  <c r="J84" i="22"/>
  <c r="I84" i="22"/>
  <c r="H84" i="22"/>
  <c r="G84" i="22"/>
  <c r="F84" i="22"/>
  <c r="E84" i="22"/>
  <c r="D84" i="22"/>
  <c r="C84" i="22"/>
  <c r="B84" i="22"/>
  <c r="BA84" i="22" s="1"/>
  <c r="BB84" i="22" s="1"/>
  <c r="AZ83" i="22"/>
  <c r="AY83" i="22"/>
  <c r="AX83" i="22"/>
  <c r="AW83" i="22"/>
  <c r="AV83" i="22"/>
  <c r="AU83" i="22"/>
  <c r="AT83" i="22"/>
  <c r="AS83" i="22"/>
  <c r="AR83" i="22"/>
  <c r="AQ83" i="22"/>
  <c r="AP83" i="22"/>
  <c r="AO83" i="22"/>
  <c r="AN83" i="22"/>
  <c r="AM83" i="22"/>
  <c r="AL83" i="22"/>
  <c r="AK83" i="22"/>
  <c r="AJ83" i="22"/>
  <c r="AI83" i="22"/>
  <c r="AH83" i="22"/>
  <c r="AG83" i="22"/>
  <c r="AF83" i="22"/>
  <c r="AE83" i="22"/>
  <c r="AD83" i="22"/>
  <c r="AC83" i="22"/>
  <c r="AB83" i="22"/>
  <c r="AA83" i="22"/>
  <c r="Z83" i="22"/>
  <c r="Y83" i="22"/>
  <c r="X83" i="22"/>
  <c r="W83" i="22"/>
  <c r="V83" i="22"/>
  <c r="U83" i="22"/>
  <c r="T83" i="22"/>
  <c r="S83" i="22"/>
  <c r="R83" i="22"/>
  <c r="Q83" i="22"/>
  <c r="P83" i="22"/>
  <c r="O83" i="22"/>
  <c r="N83" i="22"/>
  <c r="M83" i="22"/>
  <c r="L83" i="22"/>
  <c r="K83" i="22"/>
  <c r="J83" i="22"/>
  <c r="I83" i="22"/>
  <c r="H83" i="22"/>
  <c r="G83" i="22"/>
  <c r="F83" i="22"/>
  <c r="E83" i="22"/>
  <c r="D83" i="22"/>
  <c r="C83" i="22"/>
  <c r="B83" i="22"/>
  <c r="BA83" i="22" s="1"/>
  <c r="BB83" i="22" s="1"/>
  <c r="AZ82" i="22"/>
  <c r="AY82" i="22"/>
  <c r="AX82" i="22"/>
  <c r="AW82" i="22"/>
  <c r="AV82" i="22"/>
  <c r="AU82" i="22"/>
  <c r="AT82" i="22"/>
  <c r="AS82" i="22"/>
  <c r="AR82" i="22"/>
  <c r="AQ82" i="22"/>
  <c r="AP82" i="22"/>
  <c r="AO82" i="22"/>
  <c r="AN82" i="22"/>
  <c r="AM82" i="22"/>
  <c r="AL82" i="22"/>
  <c r="AK82" i="22"/>
  <c r="AJ82" i="22"/>
  <c r="AI82" i="22"/>
  <c r="AH82" i="22"/>
  <c r="AG82" i="22"/>
  <c r="AF82" i="22"/>
  <c r="AE82" i="22"/>
  <c r="AD82" i="22"/>
  <c r="AC82" i="22"/>
  <c r="AB82" i="22"/>
  <c r="AA82" i="22"/>
  <c r="Z82" i="22"/>
  <c r="Y82" i="22"/>
  <c r="X82" i="22"/>
  <c r="W82" i="22"/>
  <c r="V82" i="22"/>
  <c r="U82" i="22"/>
  <c r="T82" i="22"/>
  <c r="S82" i="22"/>
  <c r="R82" i="22"/>
  <c r="Q82" i="22"/>
  <c r="P82" i="22"/>
  <c r="O82" i="22"/>
  <c r="N82" i="22"/>
  <c r="M82" i="22"/>
  <c r="L82" i="22"/>
  <c r="K82" i="22"/>
  <c r="J82" i="22"/>
  <c r="I82" i="22"/>
  <c r="H82" i="22"/>
  <c r="G82" i="22"/>
  <c r="F82" i="22"/>
  <c r="E82" i="22"/>
  <c r="D82" i="22"/>
  <c r="C82" i="22"/>
  <c r="B82" i="22"/>
  <c r="BA82" i="22" s="1"/>
  <c r="BB82" i="22" s="1"/>
  <c r="BB81" i="22"/>
  <c r="BA81" i="22"/>
  <c r="AZ81" i="22"/>
  <c r="AY81" i="22"/>
  <c r="AX81" i="22"/>
  <c r="AW81" i="22"/>
  <c r="AV81" i="22"/>
  <c r="AU81" i="22"/>
  <c r="AT81" i="22"/>
  <c r="AS81" i="22"/>
  <c r="AR81" i="22"/>
  <c r="AQ81" i="22"/>
  <c r="AP81" i="22"/>
  <c r="AO81" i="22"/>
  <c r="AN81" i="22"/>
  <c r="AM81" i="22"/>
  <c r="AL81" i="22"/>
  <c r="AK81" i="22"/>
  <c r="AJ81" i="22"/>
  <c r="AI81" i="22"/>
  <c r="AH81" i="22"/>
  <c r="AG81" i="22"/>
  <c r="AF81" i="22"/>
  <c r="AE81" i="22"/>
  <c r="AD81" i="22"/>
  <c r="AC81" i="22"/>
  <c r="AB81" i="22"/>
  <c r="AA81" i="22"/>
  <c r="Z81" i="22"/>
  <c r="Y81" i="22"/>
  <c r="X81" i="22"/>
  <c r="W81" i="22"/>
  <c r="V81" i="22"/>
  <c r="U81" i="22"/>
  <c r="T81" i="22"/>
  <c r="S81" i="22"/>
  <c r="R81" i="22"/>
  <c r="Q81" i="22"/>
  <c r="P81" i="22"/>
  <c r="O81" i="22"/>
  <c r="N81" i="22"/>
  <c r="M81" i="22"/>
  <c r="L81" i="22"/>
  <c r="K81" i="22"/>
  <c r="J81" i="22"/>
  <c r="I81" i="22"/>
  <c r="H81" i="22"/>
  <c r="G81" i="22"/>
  <c r="F81" i="22"/>
  <c r="E81" i="22"/>
  <c r="D81" i="22"/>
  <c r="C81" i="22"/>
  <c r="B81" i="22"/>
  <c r="AZ80" i="22"/>
  <c r="AY80" i="22"/>
  <c r="AX80" i="22"/>
  <c r="AW80" i="22"/>
  <c r="AV80" i="22"/>
  <c r="AU80" i="22"/>
  <c r="AT80" i="22"/>
  <c r="AS80" i="22"/>
  <c r="AR80" i="22"/>
  <c r="AQ80" i="22"/>
  <c r="AP80" i="22"/>
  <c r="AO80" i="22"/>
  <c r="AN80" i="22"/>
  <c r="AM80" i="22"/>
  <c r="AL80" i="22"/>
  <c r="AK80" i="22"/>
  <c r="AJ80" i="22"/>
  <c r="AI80" i="22"/>
  <c r="AH80" i="22"/>
  <c r="AG80" i="22"/>
  <c r="AF80" i="22"/>
  <c r="AE80" i="22"/>
  <c r="AD80" i="22"/>
  <c r="AC80" i="22"/>
  <c r="AB80" i="22"/>
  <c r="AA80" i="22"/>
  <c r="Z80" i="22"/>
  <c r="Y80" i="22"/>
  <c r="X80" i="22"/>
  <c r="W80" i="22"/>
  <c r="V80" i="22"/>
  <c r="U80" i="22"/>
  <c r="T80" i="22"/>
  <c r="S80" i="22"/>
  <c r="R80" i="22"/>
  <c r="Q80" i="22"/>
  <c r="P80" i="22"/>
  <c r="O80" i="22"/>
  <c r="N80" i="22"/>
  <c r="M80" i="22"/>
  <c r="L80" i="22"/>
  <c r="K80" i="22"/>
  <c r="J80" i="22"/>
  <c r="I80" i="22"/>
  <c r="H80" i="22"/>
  <c r="G80" i="22"/>
  <c r="F80" i="22"/>
  <c r="E80" i="22"/>
  <c r="D80" i="22"/>
  <c r="C80" i="22"/>
  <c r="B80" i="22"/>
  <c r="BA80" i="22" s="1"/>
  <c r="BB80" i="22" s="1"/>
  <c r="AZ79" i="22"/>
  <c r="AY79" i="22"/>
  <c r="AX79" i="22"/>
  <c r="AW79" i="22"/>
  <c r="AV79" i="22"/>
  <c r="AU79" i="22"/>
  <c r="AT79" i="22"/>
  <c r="AS79" i="22"/>
  <c r="AR79" i="22"/>
  <c r="AQ79" i="22"/>
  <c r="AP79" i="22"/>
  <c r="AO79" i="22"/>
  <c r="AN79" i="22"/>
  <c r="AM79" i="22"/>
  <c r="AL79" i="22"/>
  <c r="AK79" i="22"/>
  <c r="AJ79" i="22"/>
  <c r="AI79" i="22"/>
  <c r="AH79" i="22"/>
  <c r="AG79" i="22"/>
  <c r="AF79" i="22"/>
  <c r="AE79" i="22"/>
  <c r="AD79" i="22"/>
  <c r="AC79" i="22"/>
  <c r="AB79" i="22"/>
  <c r="AA79" i="22"/>
  <c r="Z79" i="22"/>
  <c r="Y79" i="22"/>
  <c r="X79" i="22"/>
  <c r="W79" i="22"/>
  <c r="V79" i="22"/>
  <c r="U79" i="22"/>
  <c r="T79" i="22"/>
  <c r="S79" i="22"/>
  <c r="R79" i="22"/>
  <c r="Q79" i="22"/>
  <c r="P79" i="22"/>
  <c r="O79" i="22"/>
  <c r="N79" i="22"/>
  <c r="M79" i="22"/>
  <c r="L79" i="22"/>
  <c r="K79" i="22"/>
  <c r="J79" i="22"/>
  <c r="I79" i="22"/>
  <c r="H79" i="22"/>
  <c r="G79" i="22"/>
  <c r="F79" i="22"/>
  <c r="E79" i="22"/>
  <c r="D79" i="22"/>
  <c r="C79" i="22"/>
  <c r="B79" i="22"/>
  <c r="BA79" i="22" s="1"/>
  <c r="BB79" i="22" s="1"/>
  <c r="BA78" i="22"/>
  <c r="BB78" i="22" s="1"/>
  <c r="AZ78" i="22"/>
  <c r="AY78" i="22"/>
  <c r="AX78" i="22"/>
  <c r="AW78" i="22"/>
  <c r="AV78" i="22"/>
  <c r="AU78" i="22"/>
  <c r="AT78" i="22"/>
  <c r="AS78" i="22"/>
  <c r="AR78" i="22"/>
  <c r="AQ78" i="22"/>
  <c r="AP78" i="22"/>
  <c r="AO78" i="22"/>
  <c r="AN78" i="22"/>
  <c r="AM78" i="22"/>
  <c r="AL78" i="22"/>
  <c r="AK78" i="22"/>
  <c r="AJ78" i="22"/>
  <c r="AI78" i="22"/>
  <c r="AH78" i="22"/>
  <c r="AG78" i="22"/>
  <c r="AF78" i="22"/>
  <c r="AE78" i="22"/>
  <c r="AD78" i="22"/>
  <c r="AC78" i="22"/>
  <c r="AB78" i="22"/>
  <c r="AA78" i="22"/>
  <c r="Z78" i="22"/>
  <c r="Y78" i="22"/>
  <c r="X78" i="22"/>
  <c r="W78" i="22"/>
  <c r="V78" i="22"/>
  <c r="U78" i="22"/>
  <c r="T78" i="22"/>
  <c r="S78" i="22"/>
  <c r="R78" i="22"/>
  <c r="Q78" i="22"/>
  <c r="P78" i="22"/>
  <c r="O78" i="22"/>
  <c r="N78" i="22"/>
  <c r="M78" i="22"/>
  <c r="L78" i="22"/>
  <c r="K78" i="22"/>
  <c r="J78" i="22"/>
  <c r="I78" i="22"/>
  <c r="H78" i="22"/>
  <c r="G78" i="22"/>
  <c r="F78" i="22"/>
  <c r="E78" i="22"/>
  <c r="D78" i="22"/>
  <c r="C78" i="22"/>
  <c r="B78" i="22"/>
  <c r="AZ77" i="22"/>
  <c r="AY77" i="22"/>
  <c r="AX77" i="22"/>
  <c r="AW77" i="22"/>
  <c r="AV77" i="22"/>
  <c r="AU77" i="22"/>
  <c r="AT77" i="22"/>
  <c r="AS77" i="22"/>
  <c r="AR77" i="22"/>
  <c r="AQ77" i="22"/>
  <c r="AP77" i="22"/>
  <c r="AO77" i="22"/>
  <c r="AN77" i="22"/>
  <c r="AM77" i="22"/>
  <c r="AL77" i="22"/>
  <c r="AK77" i="22"/>
  <c r="AJ77" i="22"/>
  <c r="AI77" i="22"/>
  <c r="AH77" i="22"/>
  <c r="AG77" i="22"/>
  <c r="AF77" i="22"/>
  <c r="AE77" i="22"/>
  <c r="AD77" i="22"/>
  <c r="AC77" i="22"/>
  <c r="AB77" i="22"/>
  <c r="AA77" i="22"/>
  <c r="Z77" i="22"/>
  <c r="Y77" i="22"/>
  <c r="X77" i="22"/>
  <c r="W77" i="22"/>
  <c r="V77" i="22"/>
  <c r="U77" i="22"/>
  <c r="T77" i="22"/>
  <c r="S77" i="22"/>
  <c r="R77" i="22"/>
  <c r="Q77" i="22"/>
  <c r="P77" i="22"/>
  <c r="O77" i="22"/>
  <c r="N77" i="22"/>
  <c r="M77" i="22"/>
  <c r="L77" i="22"/>
  <c r="K77" i="22"/>
  <c r="J77" i="22"/>
  <c r="I77" i="22"/>
  <c r="H77" i="22"/>
  <c r="G77" i="22"/>
  <c r="F77" i="22"/>
  <c r="E77" i="22"/>
  <c r="D77" i="22"/>
  <c r="C77" i="22"/>
  <c r="B77" i="22"/>
  <c r="BA77" i="22" s="1"/>
  <c r="BB77" i="22" s="1"/>
  <c r="AZ76" i="22"/>
  <c r="AY76" i="22"/>
  <c r="AX76" i="22"/>
  <c r="AW76" i="22"/>
  <c r="AV76" i="22"/>
  <c r="AU76" i="22"/>
  <c r="AT76" i="22"/>
  <c r="AS76" i="22"/>
  <c r="AR76" i="22"/>
  <c r="AQ76" i="22"/>
  <c r="AP76" i="22"/>
  <c r="AO76" i="22"/>
  <c r="AN76" i="22"/>
  <c r="AM76" i="22"/>
  <c r="AL76" i="22"/>
  <c r="AK76" i="22"/>
  <c r="AJ76" i="22"/>
  <c r="AI76" i="22"/>
  <c r="AH76" i="22"/>
  <c r="AG76" i="22"/>
  <c r="AF76" i="22"/>
  <c r="AE76" i="22"/>
  <c r="AD76" i="22"/>
  <c r="AC76" i="22"/>
  <c r="AB76" i="22"/>
  <c r="AA76" i="22"/>
  <c r="Z76" i="22"/>
  <c r="Y76" i="22"/>
  <c r="X76" i="22"/>
  <c r="W76" i="22"/>
  <c r="V76" i="22"/>
  <c r="U76" i="22"/>
  <c r="T76" i="22"/>
  <c r="S76" i="22"/>
  <c r="R76" i="22"/>
  <c r="Q76" i="22"/>
  <c r="P76" i="22"/>
  <c r="O76" i="22"/>
  <c r="N76" i="22"/>
  <c r="M76" i="22"/>
  <c r="L76" i="22"/>
  <c r="K76" i="22"/>
  <c r="J76" i="22"/>
  <c r="I76" i="22"/>
  <c r="H76" i="22"/>
  <c r="G76" i="22"/>
  <c r="F76" i="22"/>
  <c r="E76" i="22"/>
  <c r="D76" i="22"/>
  <c r="C76" i="22"/>
  <c r="B76" i="22"/>
  <c r="BA76" i="22" s="1"/>
  <c r="BB76" i="22" s="1"/>
  <c r="AZ75" i="22"/>
  <c r="AY75" i="22"/>
  <c r="AX75" i="22"/>
  <c r="AW75" i="22"/>
  <c r="AV75" i="22"/>
  <c r="AU75" i="22"/>
  <c r="AT75" i="22"/>
  <c r="AS75" i="22"/>
  <c r="AR75" i="22"/>
  <c r="AQ75" i="22"/>
  <c r="AP75" i="22"/>
  <c r="AO75" i="22"/>
  <c r="AN75" i="22"/>
  <c r="AM75" i="22"/>
  <c r="AL75" i="22"/>
  <c r="AK75" i="22"/>
  <c r="AJ75" i="22"/>
  <c r="AI75" i="22"/>
  <c r="AH75" i="22"/>
  <c r="AG75" i="22"/>
  <c r="AF75" i="22"/>
  <c r="AE75" i="22"/>
  <c r="AD75" i="22"/>
  <c r="AC75" i="22"/>
  <c r="AB75" i="22"/>
  <c r="AA75" i="22"/>
  <c r="Z75" i="22"/>
  <c r="Y75" i="22"/>
  <c r="X75" i="22"/>
  <c r="W75" i="22"/>
  <c r="V75" i="22"/>
  <c r="U75" i="22"/>
  <c r="T75" i="22"/>
  <c r="S75" i="22"/>
  <c r="R75" i="22"/>
  <c r="Q75" i="22"/>
  <c r="P75" i="22"/>
  <c r="O75" i="22"/>
  <c r="N75" i="22"/>
  <c r="M75" i="22"/>
  <c r="L75" i="22"/>
  <c r="K75" i="22"/>
  <c r="J75" i="22"/>
  <c r="I75" i="22"/>
  <c r="H75" i="22"/>
  <c r="G75" i="22"/>
  <c r="F75" i="22"/>
  <c r="E75" i="22"/>
  <c r="D75" i="22"/>
  <c r="C75" i="22"/>
  <c r="B75" i="22"/>
  <c r="BA75" i="22" s="1"/>
  <c r="BB75" i="22" s="1"/>
  <c r="AZ74" i="22"/>
  <c r="AY74" i="22"/>
  <c r="AX74" i="22"/>
  <c r="AW74" i="22"/>
  <c r="AV74" i="22"/>
  <c r="AU74" i="22"/>
  <c r="AT74" i="22"/>
  <c r="AS74" i="22"/>
  <c r="AR74" i="22"/>
  <c r="AQ74" i="22"/>
  <c r="AP74" i="22"/>
  <c r="AO74" i="22"/>
  <c r="AN74" i="22"/>
  <c r="AM74" i="22"/>
  <c r="AL74" i="22"/>
  <c r="AK74" i="22"/>
  <c r="AJ74" i="22"/>
  <c r="AI74" i="22"/>
  <c r="AH74" i="22"/>
  <c r="AG74" i="22"/>
  <c r="AF74" i="22"/>
  <c r="AE74" i="22"/>
  <c r="AD74" i="22"/>
  <c r="AC74" i="22"/>
  <c r="AB74" i="22"/>
  <c r="AA74" i="22"/>
  <c r="Z74" i="22"/>
  <c r="Y74" i="22"/>
  <c r="X74" i="22"/>
  <c r="W74" i="22"/>
  <c r="V74" i="22"/>
  <c r="U74" i="22"/>
  <c r="T74" i="22"/>
  <c r="S74" i="22"/>
  <c r="R74" i="22"/>
  <c r="Q74" i="22"/>
  <c r="P74" i="22"/>
  <c r="O74" i="22"/>
  <c r="N74" i="22"/>
  <c r="M74" i="22"/>
  <c r="L74" i="22"/>
  <c r="K74" i="22"/>
  <c r="J74" i="22"/>
  <c r="I74" i="22"/>
  <c r="H74" i="22"/>
  <c r="G74" i="22"/>
  <c r="F74" i="22"/>
  <c r="E74" i="22"/>
  <c r="D74" i="22"/>
  <c r="C74" i="22"/>
  <c r="B74" i="22"/>
  <c r="BA74" i="22" s="1"/>
  <c r="BB74" i="22" s="1"/>
  <c r="BB73" i="22"/>
  <c r="BA73" i="22"/>
  <c r="AZ73" i="22"/>
  <c r="AY73" i="22"/>
  <c r="AX73" i="22"/>
  <c r="AW73" i="22"/>
  <c r="AV73" i="22"/>
  <c r="AU73" i="22"/>
  <c r="AT73" i="22"/>
  <c r="AS73" i="22"/>
  <c r="AR73" i="22"/>
  <c r="AQ73" i="22"/>
  <c r="AP73" i="22"/>
  <c r="AO73" i="22"/>
  <c r="AN73" i="22"/>
  <c r="AM73" i="22"/>
  <c r="AL73" i="22"/>
  <c r="AK73" i="22"/>
  <c r="AJ73" i="22"/>
  <c r="AI73" i="22"/>
  <c r="AH73" i="22"/>
  <c r="AG73" i="22"/>
  <c r="AF73" i="22"/>
  <c r="AE73" i="22"/>
  <c r="AD73" i="22"/>
  <c r="AC73" i="22"/>
  <c r="AB73" i="22"/>
  <c r="AA73" i="22"/>
  <c r="Z73" i="22"/>
  <c r="Y73" i="22"/>
  <c r="X73" i="22"/>
  <c r="W73" i="22"/>
  <c r="V73" i="22"/>
  <c r="U73" i="22"/>
  <c r="T73" i="22"/>
  <c r="S73" i="22"/>
  <c r="R73" i="22"/>
  <c r="Q73" i="22"/>
  <c r="P73" i="22"/>
  <c r="O73" i="22"/>
  <c r="N73" i="22"/>
  <c r="M73" i="22"/>
  <c r="L73" i="22"/>
  <c r="K73" i="22"/>
  <c r="J73" i="22"/>
  <c r="I73" i="22"/>
  <c r="H73" i="22"/>
  <c r="G73" i="22"/>
  <c r="F73" i="22"/>
  <c r="E73" i="22"/>
  <c r="D73" i="22"/>
  <c r="C73" i="22"/>
  <c r="B73" i="22"/>
  <c r="AZ72" i="22"/>
  <c r="AY72" i="22"/>
  <c r="AX72" i="22"/>
  <c r="AW72" i="22"/>
  <c r="AV72" i="22"/>
  <c r="AU72" i="22"/>
  <c r="AT72" i="22"/>
  <c r="AS72" i="22"/>
  <c r="AR72" i="22"/>
  <c r="AQ72" i="22"/>
  <c r="AP72" i="22"/>
  <c r="AO72" i="22"/>
  <c r="AN72" i="22"/>
  <c r="AM72" i="22"/>
  <c r="AL72" i="22"/>
  <c r="AK72" i="22"/>
  <c r="AJ72" i="22"/>
  <c r="AI72" i="22"/>
  <c r="AH72" i="22"/>
  <c r="AG72" i="22"/>
  <c r="AF72" i="22"/>
  <c r="AE72" i="22"/>
  <c r="AD72" i="22"/>
  <c r="AC72" i="22"/>
  <c r="AB72" i="22"/>
  <c r="AA72" i="22"/>
  <c r="Z72" i="22"/>
  <c r="Y72" i="22"/>
  <c r="X72" i="22"/>
  <c r="W72" i="22"/>
  <c r="V72" i="22"/>
  <c r="U72" i="22"/>
  <c r="T72" i="22"/>
  <c r="S72" i="22"/>
  <c r="R72" i="22"/>
  <c r="Q72" i="22"/>
  <c r="P72" i="22"/>
  <c r="O72" i="22"/>
  <c r="N72" i="22"/>
  <c r="M72" i="22"/>
  <c r="L72" i="22"/>
  <c r="K72" i="22"/>
  <c r="J72" i="22"/>
  <c r="I72" i="22"/>
  <c r="H72" i="22"/>
  <c r="G72" i="22"/>
  <c r="F72" i="22"/>
  <c r="E72" i="22"/>
  <c r="D72" i="22"/>
  <c r="C72" i="22"/>
  <c r="B72" i="22"/>
  <c r="BA72" i="22" s="1"/>
  <c r="BB72" i="22" s="1"/>
  <c r="AZ71" i="22"/>
  <c r="AY71" i="22"/>
  <c r="AX71" i="22"/>
  <c r="AW71" i="22"/>
  <c r="AV71" i="22"/>
  <c r="AU71" i="22"/>
  <c r="AT71" i="22"/>
  <c r="AS71" i="22"/>
  <c r="AR71" i="22"/>
  <c r="AQ71" i="22"/>
  <c r="AP71" i="22"/>
  <c r="AO71" i="22"/>
  <c r="AN71" i="22"/>
  <c r="AM71" i="22"/>
  <c r="AL71" i="22"/>
  <c r="AK71" i="22"/>
  <c r="AJ71" i="22"/>
  <c r="AI71" i="22"/>
  <c r="AH71" i="22"/>
  <c r="AG71" i="22"/>
  <c r="AF71" i="22"/>
  <c r="AE71" i="22"/>
  <c r="AD71" i="22"/>
  <c r="AC71" i="22"/>
  <c r="AB71" i="22"/>
  <c r="AA71" i="22"/>
  <c r="Z71" i="22"/>
  <c r="Y71" i="22"/>
  <c r="X71" i="22"/>
  <c r="W71" i="22"/>
  <c r="V71" i="22"/>
  <c r="U71" i="22"/>
  <c r="T71" i="22"/>
  <c r="S71" i="22"/>
  <c r="R71" i="22"/>
  <c r="Q71" i="22"/>
  <c r="P71" i="22"/>
  <c r="O71" i="22"/>
  <c r="N71" i="22"/>
  <c r="M71" i="22"/>
  <c r="L71" i="22"/>
  <c r="K71" i="22"/>
  <c r="J71" i="22"/>
  <c r="I71" i="22"/>
  <c r="H71" i="22"/>
  <c r="G71" i="22"/>
  <c r="F71" i="22"/>
  <c r="E71" i="22"/>
  <c r="D71" i="22"/>
  <c r="C71" i="22"/>
  <c r="B71" i="22"/>
  <c r="BA71" i="22" s="1"/>
  <c r="BB71" i="22" s="1"/>
  <c r="BA70" i="22"/>
  <c r="BB70" i="22" s="1"/>
  <c r="AZ70" i="22"/>
  <c r="AY70" i="22"/>
  <c r="AX70" i="22"/>
  <c r="AW70" i="22"/>
  <c r="AV70" i="22"/>
  <c r="AU70" i="22"/>
  <c r="AT70" i="22"/>
  <c r="AS70" i="22"/>
  <c r="AR70" i="22"/>
  <c r="AQ70" i="22"/>
  <c r="AP70" i="22"/>
  <c r="AO70" i="22"/>
  <c r="AN70" i="22"/>
  <c r="AM70" i="22"/>
  <c r="AL70" i="22"/>
  <c r="AK70" i="22"/>
  <c r="AJ70" i="22"/>
  <c r="AI70" i="22"/>
  <c r="AH70" i="22"/>
  <c r="AG70" i="22"/>
  <c r="AF70" i="22"/>
  <c r="AE70" i="22"/>
  <c r="AD70" i="22"/>
  <c r="AC70" i="22"/>
  <c r="AB70" i="22"/>
  <c r="AA70" i="22"/>
  <c r="Z70" i="22"/>
  <c r="Y70" i="22"/>
  <c r="X70" i="22"/>
  <c r="W70" i="22"/>
  <c r="V70" i="22"/>
  <c r="U70" i="22"/>
  <c r="T70" i="22"/>
  <c r="S70" i="22"/>
  <c r="R70" i="22"/>
  <c r="Q70" i="22"/>
  <c r="P70" i="22"/>
  <c r="O70" i="22"/>
  <c r="N70" i="22"/>
  <c r="M70" i="22"/>
  <c r="L70" i="22"/>
  <c r="K70" i="22"/>
  <c r="J70" i="22"/>
  <c r="I70" i="22"/>
  <c r="H70" i="22"/>
  <c r="G70" i="22"/>
  <c r="F70" i="22"/>
  <c r="E70" i="22"/>
  <c r="D70" i="22"/>
  <c r="C70" i="22"/>
  <c r="B70" i="22"/>
  <c r="AZ69" i="22"/>
  <c r="AY69" i="22"/>
  <c r="AX69" i="22"/>
  <c r="AW69" i="22"/>
  <c r="AV69" i="22"/>
  <c r="AU69" i="22"/>
  <c r="AT69" i="22"/>
  <c r="AS69" i="22"/>
  <c r="AR69" i="22"/>
  <c r="AQ69" i="22"/>
  <c r="AP69" i="22"/>
  <c r="AO69" i="22"/>
  <c r="AN69" i="22"/>
  <c r="AM69" i="22"/>
  <c r="AL69" i="22"/>
  <c r="AK69" i="22"/>
  <c r="AJ69" i="22"/>
  <c r="AI69" i="22"/>
  <c r="AH69" i="22"/>
  <c r="AG69" i="22"/>
  <c r="AF69" i="22"/>
  <c r="AE69" i="22"/>
  <c r="AD69" i="22"/>
  <c r="AC69" i="22"/>
  <c r="AB69" i="22"/>
  <c r="AA69" i="22"/>
  <c r="Z69" i="22"/>
  <c r="Y69" i="22"/>
  <c r="X69" i="22"/>
  <c r="W69" i="22"/>
  <c r="V69" i="22"/>
  <c r="U69" i="22"/>
  <c r="T69" i="22"/>
  <c r="S69" i="22"/>
  <c r="R69" i="22"/>
  <c r="Q69" i="22"/>
  <c r="P69" i="22"/>
  <c r="O69" i="22"/>
  <c r="N69" i="22"/>
  <c r="M69" i="22"/>
  <c r="L69" i="22"/>
  <c r="K69" i="22"/>
  <c r="J69" i="22"/>
  <c r="I69" i="22"/>
  <c r="H69" i="22"/>
  <c r="G69" i="22"/>
  <c r="F69" i="22"/>
  <c r="E69" i="22"/>
  <c r="D69" i="22"/>
  <c r="C69" i="22"/>
  <c r="B69" i="22"/>
  <c r="BA69" i="22" s="1"/>
  <c r="BB69" i="22" s="1"/>
  <c r="AZ68" i="22"/>
  <c r="AY68" i="22"/>
  <c r="AX68" i="22"/>
  <c r="AW68" i="22"/>
  <c r="AV68" i="22"/>
  <c r="AU68" i="22"/>
  <c r="AT68" i="22"/>
  <c r="AS68" i="22"/>
  <c r="AR68" i="22"/>
  <c r="AQ68" i="22"/>
  <c r="AP68" i="22"/>
  <c r="AO68" i="22"/>
  <c r="AN68" i="22"/>
  <c r="AM68" i="22"/>
  <c r="AL68" i="22"/>
  <c r="AK68" i="22"/>
  <c r="AJ68" i="22"/>
  <c r="AI68" i="22"/>
  <c r="AH68" i="22"/>
  <c r="AG68" i="22"/>
  <c r="AF68" i="22"/>
  <c r="AE68" i="22"/>
  <c r="AD68" i="22"/>
  <c r="AC68" i="22"/>
  <c r="AB68" i="22"/>
  <c r="AA68" i="22"/>
  <c r="Z68" i="22"/>
  <c r="Y68" i="22"/>
  <c r="X68" i="22"/>
  <c r="W68" i="22"/>
  <c r="V68" i="22"/>
  <c r="U68" i="22"/>
  <c r="T68" i="22"/>
  <c r="S68" i="22"/>
  <c r="R68" i="22"/>
  <c r="Q68" i="22"/>
  <c r="P68" i="22"/>
  <c r="O68" i="22"/>
  <c r="N68" i="22"/>
  <c r="M68" i="22"/>
  <c r="L68" i="22"/>
  <c r="K68" i="22"/>
  <c r="J68" i="22"/>
  <c r="I68" i="22"/>
  <c r="H68" i="22"/>
  <c r="G68" i="22"/>
  <c r="F68" i="22"/>
  <c r="E68" i="22"/>
  <c r="D68" i="22"/>
  <c r="C68" i="22"/>
  <c r="B68" i="22"/>
  <c r="BA68" i="22" s="1"/>
  <c r="BB68" i="22" s="1"/>
  <c r="AZ67" i="22"/>
  <c r="AY67" i="22"/>
  <c r="AX67" i="22"/>
  <c r="AW67" i="22"/>
  <c r="AV67" i="22"/>
  <c r="AU67" i="22"/>
  <c r="AT67" i="22"/>
  <c r="AS67" i="22"/>
  <c r="AR67" i="22"/>
  <c r="AQ67" i="22"/>
  <c r="AP67" i="22"/>
  <c r="AO67" i="22"/>
  <c r="AN67" i="22"/>
  <c r="AM67" i="22"/>
  <c r="AL67" i="22"/>
  <c r="AK67" i="22"/>
  <c r="AJ67" i="22"/>
  <c r="AI67" i="22"/>
  <c r="AH67" i="22"/>
  <c r="AG67" i="22"/>
  <c r="AF67" i="22"/>
  <c r="AE67" i="22"/>
  <c r="AD67" i="22"/>
  <c r="AC67" i="22"/>
  <c r="AB67" i="22"/>
  <c r="AA67" i="22"/>
  <c r="Z67" i="22"/>
  <c r="Y67" i="22"/>
  <c r="X67" i="22"/>
  <c r="W67" i="22"/>
  <c r="V67" i="22"/>
  <c r="U67" i="22"/>
  <c r="T67" i="22"/>
  <c r="S67" i="22"/>
  <c r="R67" i="22"/>
  <c r="Q67" i="22"/>
  <c r="P67" i="22"/>
  <c r="O67" i="22"/>
  <c r="N67" i="22"/>
  <c r="M67" i="22"/>
  <c r="L67" i="22"/>
  <c r="K67" i="22"/>
  <c r="J67" i="22"/>
  <c r="I67" i="22"/>
  <c r="H67" i="22"/>
  <c r="G67" i="22"/>
  <c r="F67" i="22"/>
  <c r="E67" i="22"/>
  <c r="D67" i="22"/>
  <c r="C67" i="22"/>
  <c r="B67" i="22"/>
  <c r="BA67" i="22" s="1"/>
  <c r="BB67" i="22" s="1"/>
  <c r="AZ66" i="22"/>
  <c r="AY66" i="22"/>
  <c r="AX66" i="22"/>
  <c r="AW66" i="22"/>
  <c r="AV66" i="22"/>
  <c r="AU66" i="22"/>
  <c r="AT66" i="22"/>
  <c r="AS66" i="22"/>
  <c r="AR66" i="22"/>
  <c r="AQ66" i="22"/>
  <c r="AP66" i="22"/>
  <c r="AO66" i="22"/>
  <c r="AN66" i="22"/>
  <c r="AM66" i="22"/>
  <c r="AL66" i="22"/>
  <c r="AK66" i="22"/>
  <c r="AJ66" i="22"/>
  <c r="AI66" i="22"/>
  <c r="AH66" i="22"/>
  <c r="AG66" i="22"/>
  <c r="AF66" i="22"/>
  <c r="AE66" i="22"/>
  <c r="AD66" i="22"/>
  <c r="AC66" i="22"/>
  <c r="AB66" i="22"/>
  <c r="AA66" i="22"/>
  <c r="Z66" i="22"/>
  <c r="Y66" i="22"/>
  <c r="X66" i="22"/>
  <c r="W66" i="22"/>
  <c r="V66" i="22"/>
  <c r="U66" i="22"/>
  <c r="T66" i="22"/>
  <c r="S66" i="22"/>
  <c r="R66" i="22"/>
  <c r="Q66" i="22"/>
  <c r="P66" i="22"/>
  <c r="O66" i="22"/>
  <c r="N66" i="22"/>
  <c r="M66" i="22"/>
  <c r="L66" i="22"/>
  <c r="K66" i="22"/>
  <c r="J66" i="22"/>
  <c r="I66" i="22"/>
  <c r="H66" i="22"/>
  <c r="G66" i="22"/>
  <c r="F66" i="22"/>
  <c r="E66" i="22"/>
  <c r="D66" i="22"/>
  <c r="C66" i="22"/>
  <c r="B66" i="22"/>
  <c r="BA66" i="22" s="1"/>
  <c r="BB66" i="22" s="1"/>
  <c r="BB65" i="22"/>
  <c r="BA65" i="22"/>
  <c r="AZ65" i="22"/>
  <c r="AY65" i="22"/>
  <c r="AX65" i="22"/>
  <c r="AW65" i="22"/>
  <c r="AV65" i="22"/>
  <c r="AU65" i="22"/>
  <c r="AT65" i="22"/>
  <c r="AS65" i="22"/>
  <c r="AR65" i="22"/>
  <c r="AQ65" i="22"/>
  <c r="AP65" i="22"/>
  <c r="AO65" i="22"/>
  <c r="AN65" i="22"/>
  <c r="AM65" i="22"/>
  <c r="AL65" i="22"/>
  <c r="AK65" i="22"/>
  <c r="AJ65" i="22"/>
  <c r="AI65" i="22"/>
  <c r="AH65" i="22"/>
  <c r="AG65" i="22"/>
  <c r="AF65" i="22"/>
  <c r="AE65" i="22"/>
  <c r="AD65" i="22"/>
  <c r="AC65" i="22"/>
  <c r="AB65" i="22"/>
  <c r="AA65" i="22"/>
  <c r="Z65" i="22"/>
  <c r="Y65" i="22"/>
  <c r="X65" i="22"/>
  <c r="W65" i="22"/>
  <c r="V65" i="22"/>
  <c r="U65" i="22"/>
  <c r="T65" i="22"/>
  <c r="S65" i="22"/>
  <c r="R65" i="22"/>
  <c r="Q65" i="22"/>
  <c r="P65" i="22"/>
  <c r="O65" i="22"/>
  <c r="N65" i="22"/>
  <c r="M65" i="22"/>
  <c r="L65" i="22"/>
  <c r="K65" i="22"/>
  <c r="J65" i="22"/>
  <c r="I65" i="22"/>
  <c r="H65" i="22"/>
  <c r="G65" i="22"/>
  <c r="F65" i="22"/>
  <c r="E65" i="22"/>
  <c r="D65" i="22"/>
  <c r="C65" i="22"/>
  <c r="B65" i="22"/>
  <c r="AZ64" i="22"/>
  <c r="AY64" i="22"/>
  <c r="AX64" i="22"/>
  <c r="AW64" i="22"/>
  <c r="AV64" i="22"/>
  <c r="AU64" i="22"/>
  <c r="AT64" i="22"/>
  <c r="AS64" i="22"/>
  <c r="AR64" i="22"/>
  <c r="AQ64" i="22"/>
  <c r="AP64" i="22"/>
  <c r="AO64" i="22"/>
  <c r="AN64" i="22"/>
  <c r="AM64" i="22"/>
  <c r="AL64" i="22"/>
  <c r="AK64" i="22"/>
  <c r="AJ64" i="22"/>
  <c r="AI64" i="22"/>
  <c r="AH64" i="22"/>
  <c r="AG64" i="22"/>
  <c r="AF64" i="22"/>
  <c r="AE64" i="22"/>
  <c r="AD64" i="22"/>
  <c r="AC64" i="22"/>
  <c r="AB64" i="22"/>
  <c r="AA64" i="22"/>
  <c r="Z64" i="22"/>
  <c r="Y64" i="22"/>
  <c r="X64" i="22"/>
  <c r="W64" i="22"/>
  <c r="V64" i="22"/>
  <c r="U64" i="22"/>
  <c r="T64" i="22"/>
  <c r="S64" i="22"/>
  <c r="R64" i="22"/>
  <c r="Q64" i="22"/>
  <c r="P64" i="22"/>
  <c r="O64" i="22"/>
  <c r="N64" i="22"/>
  <c r="M64" i="22"/>
  <c r="L64" i="22"/>
  <c r="K64" i="22"/>
  <c r="J64" i="22"/>
  <c r="I64" i="22"/>
  <c r="H64" i="22"/>
  <c r="G64" i="22"/>
  <c r="F64" i="22"/>
  <c r="E64" i="22"/>
  <c r="D64" i="22"/>
  <c r="C64" i="22"/>
  <c r="B64" i="22"/>
  <c r="BA64" i="22" s="1"/>
  <c r="BB64" i="22" s="1"/>
  <c r="AZ63" i="22"/>
  <c r="AY63" i="22"/>
  <c r="AX63" i="22"/>
  <c r="AW63" i="22"/>
  <c r="AV63" i="22"/>
  <c r="AU63" i="22"/>
  <c r="AT63" i="22"/>
  <c r="AS63" i="22"/>
  <c r="AR63" i="22"/>
  <c r="AQ63" i="22"/>
  <c r="AP63" i="22"/>
  <c r="AO63" i="22"/>
  <c r="AN63" i="22"/>
  <c r="AM63" i="22"/>
  <c r="AL63" i="22"/>
  <c r="AK63" i="22"/>
  <c r="AJ63" i="22"/>
  <c r="AI63" i="22"/>
  <c r="AH63" i="22"/>
  <c r="AG63" i="22"/>
  <c r="AF63" i="22"/>
  <c r="AE63" i="22"/>
  <c r="AD63" i="22"/>
  <c r="AC63" i="22"/>
  <c r="AB63" i="22"/>
  <c r="AA63" i="22"/>
  <c r="Z63" i="22"/>
  <c r="Y63" i="22"/>
  <c r="X63" i="22"/>
  <c r="W63" i="22"/>
  <c r="V63" i="22"/>
  <c r="U63" i="22"/>
  <c r="T63" i="22"/>
  <c r="S63" i="22"/>
  <c r="R63" i="22"/>
  <c r="Q63" i="22"/>
  <c r="P63" i="22"/>
  <c r="O63" i="22"/>
  <c r="N63" i="22"/>
  <c r="M63" i="22"/>
  <c r="L63" i="22"/>
  <c r="K63" i="22"/>
  <c r="J63" i="22"/>
  <c r="I63" i="22"/>
  <c r="H63" i="22"/>
  <c r="G63" i="22"/>
  <c r="F63" i="22"/>
  <c r="E63" i="22"/>
  <c r="D63" i="22"/>
  <c r="C63" i="22"/>
  <c r="B63" i="22"/>
  <c r="BA63" i="22" s="1"/>
  <c r="BB63" i="22" s="1"/>
  <c r="BA62" i="22"/>
  <c r="BB62" i="22" s="1"/>
  <c r="AZ62" i="22"/>
  <c r="AY62" i="22"/>
  <c r="AX62" i="22"/>
  <c r="AW62" i="22"/>
  <c r="AV62" i="22"/>
  <c r="AU62" i="22"/>
  <c r="AT62" i="22"/>
  <c r="AS62" i="22"/>
  <c r="AR62" i="22"/>
  <c r="AQ62" i="22"/>
  <c r="AP62" i="22"/>
  <c r="AO62" i="22"/>
  <c r="AN62" i="22"/>
  <c r="AM62" i="22"/>
  <c r="AL62" i="22"/>
  <c r="AK62" i="22"/>
  <c r="AJ62" i="22"/>
  <c r="AI62" i="22"/>
  <c r="AH62" i="22"/>
  <c r="AG62" i="22"/>
  <c r="AF62" i="22"/>
  <c r="AE62" i="22"/>
  <c r="AD62" i="22"/>
  <c r="AC62" i="22"/>
  <c r="AB62" i="22"/>
  <c r="AA62" i="22"/>
  <c r="Z62" i="22"/>
  <c r="Y62" i="22"/>
  <c r="X62" i="22"/>
  <c r="W62" i="22"/>
  <c r="V62" i="22"/>
  <c r="U62" i="22"/>
  <c r="T62" i="22"/>
  <c r="S62" i="22"/>
  <c r="R62" i="22"/>
  <c r="Q62" i="22"/>
  <c r="P62" i="22"/>
  <c r="O62" i="22"/>
  <c r="N62" i="22"/>
  <c r="M62" i="22"/>
  <c r="L62" i="22"/>
  <c r="K62" i="22"/>
  <c r="J62" i="22"/>
  <c r="I62" i="22"/>
  <c r="H62" i="22"/>
  <c r="G62" i="22"/>
  <c r="F62" i="22"/>
  <c r="E62" i="22"/>
  <c r="D62" i="22"/>
  <c r="C62" i="22"/>
  <c r="B62" i="22"/>
  <c r="AZ61" i="22"/>
  <c r="AY61" i="22"/>
  <c r="AX61" i="22"/>
  <c r="AW61" i="22"/>
  <c r="AV61" i="22"/>
  <c r="AU61" i="22"/>
  <c r="AT61" i="22"/>
  <c r="AS61" i="22"/>
  <c r="AR61" i="22"/>
  <c r="AQ61" i="22"/>
  <c r="AP61" i="22"/>
  <c r="AO61" i="22"/>
  <c r="AN61" i="22"/>
  <c r="AM61" i="22"/>
  <c r="AL61" i="22"/>
  <c r="AK61" i="22"/>
  <c r="AJ61" i="22"/>
  <c r="AI61" i="22"/>
  <c r="AH61" i="22"/>
  <c r="AG61" i="22"/>
  <c r="AF61" i="22"/>
  <c r="AE61" i="22"/>
  <c r="AD61" i="22"/>
  <c r="AC61" i="22"/>
  <c r="AB61" i="22"/>
  <c r="AA61" i="22"/>
  <c r="Z61" i="22"/>
  <c r="Y61" i="22"/>
  <c r="X61" i="22"/>
  <c r="W61" i="22"/>
  <c r="V61" i="22"/>
  <c r="U61" i="22"/>
  <c r="T61" i="22"/>
  <c r="S61" i="22"/>
  <c r="R61" i="22"/>
  <c r="Q61" i="22"/>
  <c r="P61" i="22"/>
  <c r="O61" i="22"/>
  <c r="N61" i="22"/>
  <c r="M61" i="22"/>
  <c r="L61" i="22"/>
  <c r="K61" i="22"/>
  <c r="J61" i="22"/>
  <c r="I61" i="22"/>
  <c r="H61" i="22"/>
  <c r="G61" i="22"/>
  <c r="F61" i="22"/>
  <c r="E61" i="22"/>
  <c r="D61" i="22"/>
  <c r="C61" i="22"/>
  <c r="B61" i="22"/>
  <c r="BA61" i="22" s="1"/>
  <c r="BB61" i="22" s="1"/>
  <c r="AZ60" i="22"/>
  <c r="AY60" i="22"/>
  <c r="AX60" i="22"/>
  <c r="AW60" i="22"/>
  <c r="AV60" i="22"/>
  <c r="AU60" i="22"/>
  <c r="AT60" i="22"/>
  <c r="AS60" i="22"/>
  <c r="AR60" i="22"/>
  <c r="AQ60" i="22"/>
  <c r="AP60" i="22"/>
  <c r="AO60" i="22"/>
  <c r="AN60" i="22"/>
  <c r="AM60" i="22"/>
  <c r="AL60" i="22"/>
  <c r="AK60" i="22"/>
  <c r="AJ60" i="22"/>
  <c r="AI60" i="22"/>
  <c r="AH60" i="22"/>
  <c r="AG60" i="22"/>
  <c r="AF60" i="22"/>
  <c r="AE60" i="22"/>
  <c r="AD60" i="22"/>
  <c r="AC60" i="22"/>
  <c r="AB60" i="22"/>
  <c r="AA60" i="22"/>
  <c r="Z60" i="22"/>
  <c r="Y60" i="22"/>
  <c r="X60" i="22"/>
  <c r="W60" i="22"/>
  <c r="V60" i="22"/>
  <c r="U60" i="22"/>
  <c r="T60" i="22"/>
  <c r="S60" i="22"/>
  <c r="R60" i="22"/>
  <c r="Q60" i="22"/>
  <c r="P60" i="22"/>
  <c r="O60" i="22"/>
  <c r="N60" i="22"/>
  <c r="M60" i="22"/>
  <c r="L60" i="22"/>
  <c r="K60" i="22"/>
  <c r="J60" i="22"/>
  <c r="I60" i="22"/>
  <c r="H60" i="22"/>
  <c r="G60" i="22"/>
  <c r="F60" i="22"/>
  <c r="E60" i="22"/>
  <c r="D60" i="22"/>
  <c r="C60" i="22"/>
  <c r="B60" i="22"/>
  <c r="BA60" i="22" s="1"/>
  <c r="BB60" i="22" s="1"/>
  <c r="AZ59" i="22"/>
  <c r="AY59" i="22"/>
  <c r="AX59" i="22"/>
  <c r="AW59" i="22"/>
  <c r="AV59" i="22"/>
  <c r="AU59" i="22"/>
  <c r="AT59" i="22"/>
  <c r="AS59" i="22"/>
  <c r="AR59" i="22"/>
  <c r="AQ59" i="22"/>
  <c r="AP59" i="22"/>
  <c r="AO59" i="22"/>
  <c r="AN59" i="22"/>
  <c r="AM59" i="22"/>
  <c r="AL59" i="22"/>
  <c r="AK59" i="22"/>
  <c r="AJ59" i="22"/>
  <c r="AI59" i="22"/>
  <c r="AH59" i="22"/>
  <c r="AG59" i="22"/>
  <c r="AF59" i="22"/>
  <c r="AE59" i="22"/>
  <c r="AD59" i="22"/>
  <c r="AC59" i="22"/>
  <c r="AB59" i="22"/>
  <c r="AA59" i="22"/>
  <c r="Z59" i="22"/>
  <c r="Y59" i="22"/>
  <c r="X59" i="22"/>
  <c r="W59" i="22"/>
  <c r="V59" i="22"/>
  <c r="U59" i="22"/>
  <c r="T59" i="22"/>
  <c r="S59" i="22"/>
  <c r="R59" i="22"/>
  <c r="Q59" i="22"/>
  <c r="P59" i="22"/>
  <c r="O59" i="22"/>
  <c r="N59" i="22"/>
  <c r="M59" i="22"/>
  <c r="L59" i="22"/>
  <c r="K59" i="22"/>
  <c r="J59" i="22"/>
  <c r="I59" i="22"/>
  <c r="H59" i="22"/>
  <c r="G59" i="22"/>
  <c r="F59" i="22"/>
  <c r="E59" i="22"/>
  <c r="D59" i="22"/>
  <c r="C59" i="22"/>
  <c r="B59" i="22"/>
  <c r="BA59" i="22" s="1"/>
  <c r="BB59" i="22" s="1"/>
  <c r="AZ58" i="22"/>
  <c r="AY58" i="22"/>
  <c r="AX58" i="22"/>
  <c r="AW58" i="22"/>
  <c r="AV58" i="22"/>
  <c r="AU58" i="22"/>
  <c r="AT58" i="22"/>
  <c r="AS58" i="22"/>
  <c r="AR58" i="22"/>
  <c r="AQ58" i="22"/>
  <c r="AP58" i="22"/>
  <c r="AO58" i="22"/>
  <c r="AN58" i="22"/>
  <c r="AM58" i="22"/>
  <c r="AL58" i="22"/>
  <c r="AK58" i="22"/>
  <c r="AJ58" i="22"/>
  <c r="AI58" i="22"/>
  <c r="AH58" i="22"/>
  <c r="AG58" i="22"/>
  <c r="AF58" i="22"/>
  <c r="AE58" i="22"/>
  <c r="AD58" i="22"/>
  <c r="AC58" i="22"/>
  <c r="AB58" i="22"/>
  <c r="AA58" i="22"/>
  <c r="Z58" i="22"/>
  <c r="Y58" i="22"/>
  <c r="X58" i="22"/>
  <c r="W58" i="22"/>
  <c r="V58" i="22"/>
  <c r="U58" i="22"/>
  <c r="T58" i="22"/>
  <c r="S58" i="22"/>
  <c r="R58" i="22"/>
  <c r="Q58" i="22"/>
  <c r="P58" i="22"/>
  <c r="O58" i="22"/>
  <c r="N58" i="22"/>
  <c r="M58" i="22"/>
  <c r="L58" i="22"/>
  <c r="K58" i="22"/>
  <c r="J58" i="22"/>
  <c r="I58" i="22"/>
  <c r="H58" i="22"/>
  <c r="G58" i="22"/>
  <c r="F58" i="22"/>
  <c r="E58" i="22"/>
  <c r="D58" i="22"/>
  <c r="C58" i="22"/>
  <c r="B58" i="22"/>
  <c r="BA58" i="22" s="1"/>
  <c r="BB58" i="22" s="1"/>
  <c r="BA57" i="22"/>
  <c r="BB57" i="22" s="1"/>
  <c r="AZ57" i="22"/>
  <c r="AY57" i="22"/>
  <c r="AX57" i="22"/>
  <c r="AW57" i="22"/>
  <c r="AV57" i="22"/>
  <c r="AU57" i="22"/>
  <c r="AT57" i="22"/>
  <c r="AS57" i="22"/>
  <c r="AR57" i="22"/>
  <c r="AQ57" i="22"/>
  <c r="AP57" i="22"/>
  <c r="AO57" i="22"/>
  <c r="AN57" i="22"/>
  <c r="AM57" i="22"/>
  <c r="AL57" i="22"/>
  <c r="AK57" i="22"/>
  <c r="AJ57" i="22"/>
  <c r="AI57" i="22"/>
  <c r="AH57" i="22"/>
  <c r="AG57" i="22"/>
  <c r="AF57" i="22"/>
  <c r="AE57" i="22"/>
  <c r="AD57" i="22"/>
  <c r="AC57" i="22"/>
  <c r="AB57" i="22"/>
  <c r="AA57" i="22"/>
  <c r="Z57" i="22"/>
  <c r="Y57" i="22"/>
  <c r="X57" i="22"/>
  <c r="W57" i="22"/>
  <c r="V57" i="22"/>
  <c r="U57" i="22"/>
  <c r="T57" i="22"/>
  <c r="S57" i="22"/>
  <c r="R57" i="22"/>
  <c r="Q57" i="22"/>
  <c r="P57" i="22"/>
  <c r="O57" i="22"/>
  <c r="N57" i="22"/>
  <c r="M57" i="22"/>
  <c r="L57" i="22"/>
  <c r="K57" i="22"/>
  <c r="J57" i="22"/>
  <c r="I57" i="22"/>
  <c r="H57" i="22"/>
  <c r="G57" i="22"/>
  <c r="F57" i="22"/>
  <c r="E57" i="22"/>
  <c r="D57" i="22"/>
  <c r="C57" i="22"/>
  <c r="B57" i="22"/>
  <c r="AZ56" i="22"/>
  <c r="AY56" i="22"/>
  <c r="AX56" i="22"/>
  <c r="AW56" i="22"/>
  <c r="AV56" i="22"/>
  <c r="AU56" i="22"/>
  <c r="AT56" i="22"/>
  <c r="AS56" i="22"/>
  <c r="AR56" i="22"/>
  <c r="AQ56" i="22"/>
  <c r="AP56" i="22"/>
  <c r="AO56" i="22"/>
  <c r="AN56" i="22"/>
  <c r="AM56" i="22"/>
  <c r="AL56" i="22"/>
  <c r="AK56" i="22"/>
  <c r="AJ56" i="22"/>
  <c r="AI56" i="22"/>
  <c r="AH56" i="22"/>
  <c r="AG56" i="22"/>
  <c r="AF56" i="22"/>
  <c r="AE56" i="22"/>
  <c r="AD56" i="22"/>
  <c r="AC56" i="22"/>
  <c r="AB56" i="22"/>
  <c r="AA56" i="22"/>
  <c r="Z56" i="22"/>
  <c r="Y56" i="22"/>
  <c r="X56" i="22"/>
  <c r="W56" i="22"/>
  <c r="V56" i="22"/>
  <c r="U56" i="22"/>
  <c r="T56" i="22"/>
  <c r="S56" i="22"/>
  <c r="R56" i="22"/>
  <c r="Q56" i="22"/>
  <c r="P56" i="22"/>
  <c r="O56" i="22"/>
  <c r="N56" i="22"/>
  <c r="M56" i="22"/>
  <c r="L56" i="22"/>
  <c r="K56" i="22"/>
  <c r="J56" i="22"/>
  <c r="I56" i="22"/>
  <c r="H56" i="22"/>
  <c r="G56" i="22"/>
  <c r="F56" i="22"/>
  <c r="E56" i="22"/>
  <c r="D56" i="22"/>
  <c r="C56" i="22"/>
  <c r="B56" i="22"/>
  <c r="BA56" i="22" s="1"/>
  <c r="BB56" i="22" s="1"/>
  <c r="AZ55" i="22"/>
  <c r="AY55" i="22"/>
  <c r="AX55" i="22"/>
  <c r="AW55" i="22"/>
  <c r="AV55" i="22"/>
  <c r="AU55" i="22"/>
  <c r="AT55" i="22"/>
  <c r="AS55" i="22"/>
  <c r="AR55" i="22"/>
  <c r="AQ55" i="22"/>
  <c r="AP55" i="22"/>
  <c r="AO55" i="22"/>
  <c r="AN55" i="22"/>
  <c r="AM55" i="22"/>
  <c r="AL55" i="22"/>
  <c r="AK55" i="22"/>
  <c r="AJ55" i="22"/>
  <c r="AI55" i="22"/>
  <c r="AH55" i="22"/>
  <c r="AG55" i="22"/>
  <c r="AF55" i="22"/>
  <c r="AE55" i="22"/>
  <c r="AD55" i="22"/>
  <c r="AC55" i="22"/>
  <c r="AB55" i="22"/>
  <c r="AA55" i="22"/>
  <c r="Z55" i="22"/>
  <c r="Y55" i="22"/>
  <c r="X55" i="22"/>
  <c r="W55" i="22"/>
  <c r="V55" i="22"/>
  <c r="U55" i="22"/>
  <c r="T55" i="22"/>
  <c r="S55" i="22"/>
  <c r="R55" i="22"/>
  <c r="Q55" i="22"/>
  <c r="P55" i="22"/>
  <c r="O55" i="22"/>
  <c r="N55" i="22"/>
  <c r="M55" i="22"/>
  <c r="L55" i="22"/>
  <c r="K55" i="22"/>
  <c r="J55" i="22"/>
  <c r="I55" i="22"/>
  <c r="H55" i="22"/>
  <c r="G55" i="22"/>
  <c r="F55" i="22"/>
  <c r="E55" i="22"/>
  <c r="D55" i="22"/>
  <c r="C55" i="22"/>
  <c r="B55" i="22"/>
  <c r="BA55" i="22" s="1"/>
  <c r="BB55" i="22" s="1"/>
  <c r="BA54" i="22"/>
  <c r="BB54" i="22" s="1"/>
  <c r="AZ54" i="22"/>
  <c r="AY54" i="22"/>
  <c r="AX54" i="22"/>
  <c r="AW54" i="22"/>
  <c r="AV54" i="22"/>
  <c r="AU54" i="22"/>
  <c r="AT54" i="22"/>
  <c r="AS54" i="22"/>
  <c r="AR54" i="22"/>
  <c r="AQ54" i="22"/>
  <c r="AP54" i="22"/>
  <c r="AO54" i="22"/>
  <c r="AN54" i="22"/>
  <c r="AM54" i="22"/>
  <c r="AL54" i="22"/>
  <c r="AK54" i="22"/>
  <c r="AJ54" i="22"/>
  <c r="AI54" i="22"/>
  <c r="AH54" i="22"/>
  <c r="AG54" i="22"/>
  <c r="AF54" i="22"/>
  <c r="AE54" i="22"/>
  <c r="AD54" i="22"/>
  <c r="AC54" i="22"/>
  <c r="AB54" i="22"/>
  <c r="AA54" i="22"/>
  <c r="Z54" i="22"/>
  <c r="Y54" i="22"/>
  <c r="X54" i="22"/>
  <c r="W54" i="22"/>
  <c r="V54" i="22"/>
  <c r="U54" i="22"/>
  <c r="T54" i="22"/>
  <c r="S54" i="22"/>
  <c r="R54" i="22"/>
  <c r="Q54" i="22"/>
  <c r="P54" i="22"/>
  <c r="O54" i="22"/>
  <c r="N54" i="22"/>
  <c r="M54" i="22"/>
  <c r="L54" i="22"/>
  <c r="K54" i="22"/>
  <c r="J54" i="22"/>
  <c r="I54" i="22"/>
  <c r="H54" i="22"/>
  <c r="G54" i="22"/>
  <c r="F54" i="22"/>
  <c r="E54" i="22"/>
  <c r="D54" i="22"/>
  <c r="C54" i="22"/>
  <c r="B54" i="22"/>
  <c r="AZ53" i="22"/>
  <c r="AY53" i="22"/>
  <c r="AX53" i="22"/>
  <c r="AW53" i="22"/>
  <c r="AV53" i="22"/>
  <c r="AU53" i="22"/>
  <c r="AT53" i="22"/>
  <c r="AS53" i="22"/>
  <c r="AR53" i="22"/>
  <c r="AQ53" i="22"/>
  <c r="AP53" i="22"/>
  <c r="AO53" i="22"/>
  <c r="AN53" i="22"/>
  <c r="AM53" i="22"/>
  <c r="AL53" i="22"/>
  <c r="AK53" i="22"/>
  <c r="AJ53" i="22"/>
  <c r="AI53" i="22"/>
  <c r="AH53" i="22"/>
  <c r="AG53" i="22"/>
  <c r="AF53" i="22"/>
  <c r="AE53" i="22"/>
  <c r="AD53" i="22"/>
  <c r="AC53" i="22"/>
  <c r="AB53" i="22"/>
  <c r="AA53" i="22"/>
  <c r="Z53" i="22"/>
  <c r="Y53" i="22"/>
  <c r="X53" i="22"/>
  <c r="W53" i="22"/>
  <c r="V53" i="22"/>
  <c r="U53" i="22"/>
  <c r="T53" i="22"/>
  <c r="S53" i="22"/>
  <c r="R53" i="22"/>
  <c r="Q53" i="22"/>
  <c r="P53" i="22"/>
  <c r="O53" i="22"/>
  <c r="N53" i="22"/>
  <c r="M53" i="22"/>
  <c r="L53" i="22"/>
  <c r="K53" i="22"/>
  <c r="J53" i="22"/>
  <c r="I53" i="22"/>
  <c r="H53" i="22"/>
  <c r="G53" i="22"/>
  <c r="F53" i="22"/>
  <c r="E53" i="22"/>
  <c r="D53" i="22"/>
  <c r="C53" i="22"/>
  <c r="B53" i="22"/>
  <c r="BA53" i="22" s="1"/>
  <c r="BB53" i="22" s="1"/>
  <c r="AZ52" i="22"/>
  <c r="AY52" i="22"/>
  <c r="AX52" i="22"/>
  <c r="AW52" i="22"/>
  <c r="AV52" i="22"/>
  <c r="AU52" i="22"/>
  <c r="AT52" i="22"/>
  <c r="AS52" i="22"/>
  <c r="AR52" i="22"/>
  <c r="AQ52" i="22"/>
  <c r="AP52" i="22"/>
  <c r="AO52" i="22"/>
  <c r="AN52" i="22"/>
  <c r="AM52" i="22"/>
  <c r="AL52" i="22"/>
  <c r="AK52" i="22"/>
  <c r="AJ52" i="22"/>
  <c r="AI52" i="22"/>
  <c r="AH52" i="22"/>
  <c r="AG52" i="22"/>
  <c r="AF52" i="22"/>
  <c r="AE52" i="22"/>
  <c r="AD52" i="22"/>
  <c r="AC52" i="22"/>
  <c r="AB52" i="22"/>
  <c r="AA52" i="22"/>
  <c r="Z52" i="22"/>
  <c r="Y52" i="22"/>
  <c r="X52" i="22"/>
  <c r="W52" i="22"/>
  <c r="V52" i="22"/>
  <c r="U52" i="22"/>
  <c r="T52" i="22"/>
  <c r="S52" i="22"/>
  <c r="R52" i="22"/>
  <c r="Q52" i="22"/>
  <c r="P52" i="22"/>
  <c r="O52" i="22"/>
  <c r="N52" i="22"/>
  <c r="M52" i="22"/>
  <c r="L52" i="22"/>
  <c r="K52" i="22"/>
  <c r="J52" i="22"/>
  <c r="I52" i="22"/>
  <c r="H52" i="22"/>
  <c r="G52" i="22"/>
  <c r="F52" i="22"/>
  <c r="E52" i="22"/>
  <c r="D52" i="22"/>
  <c r="C52" i="22"/>
  <c r="B52" i="22"/>
  <c r="BA52" i="22" s="1"/>
  <c r="BB52" i="22" s="1"/>
  <c r="AZ51" i="22"/>
  <c r="AY51" i="22"/>
  <c r="AX51" i="22"/>
  <c r="AW51" i="22"/>
  <c r="AV51" i="22"/>
  <c r="AU51" i="22"/>
  <c r="AT51" i="22"/>
  <c r="AS51" i="22"/>
  <c r="AR51" i="22"/>
  <c r="AQ51" i="22"/>
  <c r="AP51" i="22"/>
  <c r="AO51" i="22"/>
  <c r="AN51" i="22"/>
  <c r="AM51" i="22"/>
  <c r="AL51" i="22"/>
  <c r="AK51" i="22"/>
  <c r="AJ51" i="22"/>
  <c r="AI51" i="22"/>
  <c r="AH51" i="22"/>
  <c r="AG51" i="22"/>
  <c r="AF51" i="22"/>
  <c r="AE51" i="22"/>
  <c r="AD51" i="22"/>
  <c r="AC51" i="22"/>
  <c r="AB51" i="22"/>
  <c r="AA51" i="22"/>
  <c r="Z51" i="22"/>
  <c r="Y51" i="22"/>
  <c r="X51" i="22"/>
  <c r="W51" i="22"/>
  <c r="V51" i="22"/>
  <c r="U51" i="22"/>
  <c r="T51" i="22"/>
  <c r="S51" i="22"/>
  <c r="R51" i="22"/>
  <c r="Q51" i="22"/>
  <c r="P51" i="22"/>
  <c r="O51" i="22"/>
  <c r="N51" i="22"/>
  <c r="M51" i="22"/>
  <c r="L51" i="22"/>
  <c r="K51" i="22"/>
  <c r="J51" i="22"/>
  <c r="I51" i="22"/>
  <c r="H51" i="22"/>
  <c r="G51" i="22"/>
  <c r="F51" i="22"/>
  <c r="E51" i="22"/>
  <c r="D51" i="22"/>
  <c r="C51" i="22"/>
  <c r="B51" i="22"/>
  <c r="BA51" i="22" s="1"/>
  <c r="BB51" i="22" s="1"/>
  <c r="AZ50" i="22"/>
  <c r="AY50" i="22"/>
  <c r="AX50" i="22"/>
  <c r="AW50" i="22"/>
  <c r="AV50" i="22"/>
  <c r="AU50" i="22"/>
  <c r="AT50" i="22"/>
  <c r="AS50" i="22"/>
  <c r="AR50" i="22"/>
  <c r="AQ50" i="22"/>
  <c r="AP50" i="22"/>
  <c r="AO50" i="22"/>
  <c r="AN50" i="22"/>
  <c r="AM50" i="22"/>
  <c r="AL50" i="22"/>
  <c r="AK50" i="22"/>
  <c r="AJ50" i="22"/>
  <c r="AI50" i="22"/>
  <c r="AH50" i="22"/>
  <c r="AG50" i="22"/>
  <c r="AF50" i="22"/>
  <c r="AE50" i="22"/>
  <c r="AD50" i="22"/>
  <c r="AC50" i="22"/>
  <c r="AB50" i="22"/>
  <c r="AA50" i="22"/>
  <c r="Z50" i="22"/>
  <c r="Y50" i="22"/>
  <c r="X50" i="22"/>
  <c r="W50" i="22"/>
  <c r="V50" i="22"/>
  <c r="U50" i="22"/>
  <c r="T50" i="22"/>
  <c r="S50" i="22"/>
  <c r="R50" i="22"/>
  <c r="Q50" i="22"/>
  <c r="P50" i="22"/>
  <c r="O50" i="22"/>
  <c r="N50" i="22"/>
  <c r="M50" i="22"/>
  <c r="L50" i="22"/>
  <c r="K50" i="22"/>
  <c r="J50" i="22"/>
  <c r="I50" i="22"/>
  <c r="H50" i="22"/>
  <c r="G50" i="22"/>
  <c r="F50" i="22"/>
  <c r="E50" i="22"/>
  <c r="D50" i="22"/>
  <c r="C50" i="22"/>
  <c r="B50" i="22"/>
  <c r="BA50" i="22" s="1"/>
  <c r="BB50" i="22" s="1"/>
  <c r="BA49" i="22"/>
  <c r="BB49" i="22" s="1"/>
  <c r="AZ49" i="22"/>
  <c r="AY49" i="22"/>
  <c r="AX49" i="22"/>
  <c r="AW49" i="22"/>
  <c r="AV49" i="22"/>
  <c r="AU49" i="22"/>
  <c r="AT49" i="22"/>
  <c r="AS49" i="22"/>
  <c r="AR49" i="22"/>
  <c r="AQ49" i="22"/>
  <c r="AP49" i="22"/>
  <c r="AO49" i="22"/>
  <c r="AN49" i="22"/>
  <c r="AM49" i="22"/>
  <c r="AL49" i="22"/>
  <c r="AK49" i="22"/>
  <c r="AJ49" i="22"/>
  <c r="AI49" i="22"/>
  <c r="AH49" i="22"/>
  <c r="AG49" i="22"/>
  <c r="AF49" i="22"/>
  <c r="AE49" i="22"/>
  <c r="AD49" i="22"/>
  <c r="AC49" i="22"/>
  <c r="AB49" i="22"/>
  <c r="AA49" i="22"/>
  <c r="Z49" i="22"/>
  <c r="Y49" i="22"/>
  <c r="X49" i="22"/>
  <c r="W49" i="22"/>
  <c r="V49" i="22"/>
  <c r="U49" i="22"/>
  <c r="T49" i="22"/>
  <c r="S49" i="22"/>
  <c r="R49" i="22"/>
  <c r="Q49" i="22"/>
  <c r="P49" i="22"/>
  <c r="O49" i="22"/>
  <c r="N49" i="22"/>
  <c r="M49" i="22"/>
  <c r="L49" i="22"/>
  <c r="K49" i="22"/>
  <c r="J49" i="22"/>
  <c r="I49" i="22"/>
  <c r="H49" i="22"/>
  <c r="G49" i="22"/>
  <c r="F49" i="22"/>
  <c r="E49" i="22"/>
  <c r="D49" i="22"/>
  <c r="C49" i="22"/>
  <c r="B49" i="22"/>
  <c r="AZ48" i="22"/>
  <c r="AY48" i="22"/>
  <c r="AX48" i="22"/>
  <c r="AW48" i="22"/>
  <c r="AV48" i="22"/>
  <c r="AU48" i="22"/>
  <c r="AT48" i="22"/>
  <c r="AS48" i="22"/>
  <c r="AR48" i="22"/>
  <c r="AQ48" i="22"/>
  <c r="AP48" i="22"/>
  <c r="AO48" i="22"/>
  <c r="AN48" i="22"/>
  <c r="AM48" i="22"/>
  <c r="AL48" i="22"/>
  <c r="AK48" i="22"/>
  <c r="AJ48" i="22"/>
  <c r="AI48" i="22"/>
  <c r="AH48" i="22"/>
  <c r="AG48" i="22"/>
  <c r="AF48" i="22"/>
  <c r="AE48" i="22"/>
  <c r="AD48" i="22"/>
  <c r="AC48" i="22"/>
  <c r="AB48" i="22"/>
  <c r="AA48" i="22"/>
  <c r="Z48" i="22"/>
  <c r="Y48" i="22"/>
  <c r="X48" i="22"/>
  <c r="W48" i="22"/>
  <c r="V48" i="22"/>
  <c r="U48" i="22"/>
  <c r="T48" i="22"/>
  <c r="S48" i="22"/>
  <c r="R48" i="22"/>
  <c r="Q48" i="22"/>
  <c r="P48" i="22"/>
  <c r="O48" i="22"/>
  <c r="N48" i="22"/>
  <c r="M48" i="22"/>
  <c r="L48" i="22"/>
  <c r="K48" i="22"/>
  <c r="J48" i="22"/>
  <c r="I48" i="22"/>
  <c r="H48" i="22"/>
  <c r="G48" i="22"/>
  <c r="F48" i="22"/>
  <c r="E48" i="22"/>
  <c r="D48" i="22"/>
  <c r="C48" i="22"/>
  <c r="B48" i="22"/>
  <c r="BA48" i="22" s="1"/>
  <c r="BB48" i="22" s="1"/>
  <c r="AZ47" i="22"/>
  <c r="AY47" i="22"/>
  <c r="AX47" i="22"/>
  <c r="AW47" i="22"/>
  <c r="AV47" i="22"/>
  <c r="AU47" i="22"/>
  <c r="AT47" i="22"/>
  <c r="AS47" i="22"/>
  <c r="AR47" i="22"/>
  <c r="AQ47" i="22"/>
  <c r="AP47" i="22"/>
  <c r="AO47" i="22"/>
  <c r="AN47" i="22"/>
  <c r="AM47" i="22"/>
  <c r="AL47" i="22"/>
  <c r="AK47" i="22"/>
  <c r="AJ47" i="22"/>
  <c r="AI47" i="22"/>
  <c r="AH47" i="22"/>
  <c r="AG47" i="22"/>
  <c r="AF47" i="22"/>
  <c r="AE47" i="22"/>
  <c r="AD47" i="22"/>
  <c r="AC47" i="22"/>
  <c r="AB47" i="22"/>
  <c r="AA47" i="22"/>
  <c r="Z47" i="22"/>
  <c r="Y47" i="22"/>
  <c r="X47" i="22"/>
  <c r="W47" i="22"/>
  <c r="V47" i="22"/>
  <c r="U47" i="22"/>
  <c r="T47" i="22"/>
  <c r="S47" i="22"/>
  <c r="R47" i="22"/>
  <c r="Q47" i="22"/>
  <c r="P47" i="22"/>
  <c r="O47" i="22"/>
  <c r="N47" i="22"/>
  <c r="M47" i="22"/>
  <c r="L47" i="22"/>
  <c r="K47" i="22"/>
  <c r="J47" i="22"/>
  <c r="I47" i="22"/>
  <c r="H47" i="22"/>
  <c r="G47" i="22"/>
  <c r="F47" i="22"/>
  <c r="E47" i="22"/>
  <c r="D47" i="22"/>
  <c r="C47" i="22"/>
  <c r="B47" i="22"/>
  <c r="BA47" i="22" s="1"/>
  <c r="BB47" i="22" s="1"/>
  <c r="BA46" i="22"/>
  <c r="BB46" i="22" s="1"/>
  <c r="AZ46" i="22"/>
  <c r="AY46" i="22"/>
  <c r="AX46" i="22"/>
  <c r="AW46" i="22"/>
  <c r="AV46" i="22"/>
  <c r="AU46" i="22"/>
  <c r="AT46" i="22"/>
  <c r="AS46" i="22"/>
  <c r="AR46" i="22"/>
  <c r="AQ46" i="22"/>
  <c r="AP46" i="22"/>
  <c r="AO46" i="22"/>
  <c r="AN46" i="22"/>
  <c r="AM46" i="22"/>
  <c r="AL46" i="22"/>
  <c r="AK46" i="22"/>
  <c r="AJ46" i="22"/>
  <c r="AI46" i="22"/>
  <c r="AH46" i="22"/>
  <c r="AG46" i="22"/>
  <c r="AF46" i="22"/>
  <c r="AE46" i="22"/>
  <c r="AD46" i="22"/>
  <c r="AC46" i="22"/>
  <c r="AB46" i="22"/>
  <c r="AA46" i="22"/>
  <c r="Z46" i="22"/>
  <c r="Y46" i="22"/>
  <c r="X46" i="22"/>
  <c r="W46" i="22"/>
  <c r="V46" i="22"/>
  <c r="U46" i="22"/>
  <c r="T46" i="22"/>
  <c r="S46" i="22"/>
  <c r="R46" i="22"/>
  <c r="Q46" i="22"/>
  <c r="P46" i="22"/>
  <c r="O46" i="22"/>
  <c r="N46" i="22"/>
  <c r="M46" i="22"/>
  <c r="L46" i="22"/>
  <c r="K46" i="22"/>
  <c r="J46" i="22"/>
  <c r="I46" i="22"/>
  <c r="H46" i="22"/>
  <c r="G46" i="22"/>
  <c r="F46" i="22"/>
  <c r="E46" i="22"/>
  <c r="D46" i="22"/>
  <c r="C46" i="22"/>
  <c r="B46" i="22"/>
  <c r="AZ45" i="22"/>
  <c r="AY45" i="22"/>
  <c r="AX45" i="22"/>
  <c r="AW45" i="22"/>
  <c r="AV45" i="22"/>
  <c r="AU45" i="22"/>
  <c r="AT45" i="22"/>
  <c r="AS45" i="22"/>
  <c r="AR45" i="22"/>
  <c r="AQ45" i="22"/>
  <c r="AP45" i="22"/>
  <c r="AO45" i="22"/>
  <c r="AN45" i="22"/>
  <c r="AM45" i="22"/>
  <c r="AL45" i="22"/>
  <c r="AK45" i="22"/>
  <c r="AJ45" i="22"/>
  <c r="AI45" i="22"/>
  <c r="AH45" i="22"/>
  <c r="AG45" i="22"/>
  <c r="AF45" i="22"/>
  <c r="AE45" i="22"/>
  <c r="AD45" i="22"/>
  <c r="AC45" i="22"/>
  <c r="AB45" i="22"/>
  <c r="AA45" i="22"/>
  <c r="Z45" i="22"/>
  <c r="Y45" i="22"/>
  <c r="X45" i="22"/>
  <c r="W45" i="22"/>
  <c r="V45" i="22"/>
  <c r="U45" i="22"/>
  <c r="T45" i="22"/>
  <c r="S45" i="22"/>
  <c r="R45" i="22"/>
  <c r="Q45" i="22"/>
  <c r="P45" i="22"/>
  <c r="O45" i="22"/>
  <c r="N45" i="22"/>
  <c r="M45" i="22"/>
  <c r="L45" i="22"/>
  <c r="K45" i="22"/>
  <c r="J45" i="22"/>
  <c r="I45" i="22"/>
  <c r="H45" i="22"/>
  <c r="G45" i="22"/>
  <c r="F45" i="22"/>
  <c r="E45" i="22"/>
  <c r="D45" i="22"/>
  <c r="C45" i="22"/>
  <c r="B45" i="22"/>
  <c r="BA45" i="22" s="1"/>
  <c r="BB45" i="22" s="1"/>
  <c r="AZ44" i="22"/>
  <c r="AY44" i="22"/>
  <c r="AX44" i="22"/>
  <c r="AW44" i="22"/>
  <c r="AV44" i="22"/>
  <c r="AU44" i="22"/>
  <c r="AT44" i="22"/>
  <c r="AS44" i="22"/>
  <c r="AR44" i="22"/>
  <c r="AQ44" i="22"/>
  <c r="AP44" i="22"/>
  <c r="AO44" i="22"/>
  <c r="AN44" i="22"/>
  <c r="AM44" i="22"/>
  <c r="AL44" i="22"/>
  <c r="AK44" i="22"/>
  <c r="AJ44" i="22"/>
  <c r="AI44" i="22"/>
  <c r="AH44" i="22"/>
  <c r="AG44" i="22"/>
  <c r="AF44" i="22"/>
  <c r="AE44" i="22"/>
  <c r="AD44" i="22"/>
  <c r="AC44" i="22"/>
  <c r="AB44" i="22"/>
  <c r="AA44" i="22"/>
  <c r="Z44" i="22"/>
  <c r="Y44" i="22"/>
  <c r="X44" i="22"/>
  <c r="W44" i="22"/>
  <c r="V44" i="22"/>
  <c r="U44" i="22"/>
  <c r="T44" i="22"/>
  <c r="S44" i="22"/>
  <c r="R44" i="22"/>
  <c r="Q44" i="22"/>
  <c r="P44" i="22"/>
  <c r="O44" i="22"/>
  <c r="N44" i="22"/>
  <c r="M44" i="22"/>
  <c r="L44" i="22"/>
  <c r="K44" i="22"/>
  <c r="J44" i="22"/>
  <c r="I44" i="22"/>
  <c r="H44" i="22"/>
  <c r="G44" i="22"/>
  <c r="F44" i="22"/>
  <c r="E44" i="22"/>
  <c r="D44" i="22"/>
  <c r="C44" i="22"/>
  <c r="B44" i="22"/>
  <c r="BA44" i="22" s="1"/>
  <c r="BB44" i="22" s="1"/>
  <c r="AZ43" i="22"/>
  <c r="AY43" i="22"/>
  <c r="AX43" i="22"/>
  <c r="AW43" i="22"/>
  <c r="AV43" i="22"/>
  <c r="AU43" i="22"/>
  <c r="AT43" i="22"/>
  <c r="AS43" i="22"/>
  <c r="AR43" i="22"/>
  <c r="AQ43" i="22"/>
  <c r="AP43" i="22"/>
  <c r="AO43" i="22"/>
  <c r="AN43" i="22"/>
  <c r="AM43" i="22"/>
  <c r="AL43" i="22"/>
  <c r="AK43" i="22"/>
  <c r="AJ43" i="22"/>
  <c r="AI43" i="22"/>
  <c r="AH43" i="22"/>
  <c r="AG43" i="22"/>
  <c r="AF43" i="22"/>
  <c r="AE43" i="22"/>
  <c r="AD43" i="22"/>
  <c r="AC43" i="22"/>
  <c r="AB43" i="22"/>
  <c r="AA43" i="22"/>
  <c r="Z43" i="22"/>
  <c r="Y43" i="22"/>
  <c r="X43" i="22"/>
  <c r="W43" i="22"/>
  <c r="V43" i="22"/>
  <c r="U43" i="22"/>
  <c r="T43" i="22"/>
  <c r="S43" i="22"/>
  <c r="R43" i="22"/>
  <c r="Q43" i="22"/>
  <c r="P43" i="22"/>
  <c r="O43" i="22"/>
  <c r="N43" i="22"/>
  <c r="M43" i="22"/>
  <c r="L43" i="22"/>
  <c r="K43" i="22"/>
  <c r="J43" i="22"/>
  <c r="I43" i="22"/>
  <c r="H43" i="22"/>
  <c r="G43" i="22"/>
  <c r="F43" i="22"/>
  <c r="E43" i="22"/>
  <c r="D43" i="22"/>
  <c r="C43" i="22"/>
  <c r="B43" i="22"/>
  <c r="BA43" i="22" s="1"/>
  <c r="BB43" i="22" s="1"/>
  <c r="AZ42" i="22"/>
  <c r="AY42" i="22"/>
  <c r="AX42" i="22"/>
  <c r="AW42" i="22"/>
  <c r="AV42" i="22"/>
  <c r="AU42" i="22"/>
  <c r="AT42" i="22"/>
  <c r="AS42" i="22"/>
  <c r="AR42" i="22"/>
  <c r="AQ42" i="22"/>
  <c r="AP42" i="22"/>
  <c r="AO42" i="22"/>
  <c r="AN42" i="22"/>
  <c r="AM42" i="22"/>
  <c r="AL42" i="22"/>
  <c r="AK42" i="22"/>
  <c r="AJ42" i="22"/>
  <c r="AI42" i="22"/>
  <c r="AH42" i="22"/>
  <c r="AG42" i="22"/>
  <c r="AF42" i="22"/>
  <c r="AE42" i="22"/>
  <c r="AD42" i="22"/>
  <c r="AC42" i="22"/>
  <c r="AB42" i="22"/>
  <c r="AA42" i="22"/>
  <c r="Z42" i="22"/>
  <c r="Y42" i="22"/>
  <c r="X42" i="22"/>
  <c r="W42" i="22"/>
  <c r="V42" i="22"/>
  <c r="U42" i="22"/>
  <c r="T42" i="22"/>
  <c r="S42" i="22"/>
  <c r="R42" i="22"/>
  <c r="Q42" i="22"/>
  <c r="P42" i="22"/>
  <c r="O42" i="22"/>
  <c r="N42" i="22"/>
  <c r="M42" i="22"/>
  <c r="L42" i="22"/>
  <c r="K42" i="22"/>
  <c r="J42" i="22"/>
  <c r="I42" i="22"/>
  <c r="H42" i="22"/>
  <c r="G42" i="22"/>
  <c r="F42" i="22"/>
  <c r="E42" i="22"/>
  <c r="D42" i="22"/>
  <c r="C42" i="22"/>
  <c r="B42" i="22"/>
  <c r="BA42" i="22" s="1"/>
  <c r="BB42" i="22" s="1"/>
  <c r="BA41" i="22"/>
  <c r="BB41" i="22" s="1"/>
  <c r="AZ41" i="22"/>
  <c r="AY41" i="22"/>
  <c r="AX41" i="22"/>
  <c r="AW41" i="22"/>
  <c r="AV41" i="22"/>
  <c r="AU41" i="22"/>
  <c r="AT41" i="22"/>
  <c r="AS41" i="22"/>
  <c r="AR41" i="22"/>
  <c r="AQ41" i="22"/>
  <c r="AP41" i="22"/>
  <c r="AO41" i="22"/>
  <c r="AN41" i="22"/>
  <c r="AM41" i="22"/>
  <c r="AL41" i="22"/>
  <c r="AK41" i="22"/>
  <c r="AJ41" i="22"/>
  <c r="AI41" i="22"/>
  <c r="AH41" i="22"/>
  <c r="AG41" i="22"/>
  <c r="AF41" i="22"/>
  <c r="AE41" i="22"/>
  <c r="AD41" i="22"/>
  <c r="AC41" i="22"/>
  <c r="AB41" i="22"/>
  <c r="AA41" i="22"/>
  <c r="Z41" i="22"/>
  <c r="Y41" i="22"/>
  <c r="X41" i="22"/>
  <c r="W41" i="22"/>
  <c r="V41" i="22"/>
  <c r="U41" i="22"/>
  <c r="T41" i="22"/>
  <c r="S41" i="22"/>
  <c r="R41" i="22"/>
  <c r="Q41" i="22"/>
  <c r="P41" i="22"/>
  <c r="O41" i="22"/>
  <c r="N41" i="22"/>
  <c r="M41" i="22"/>
  <c r="L41" i="22"/>
  <c r="K41" i="22"/>
  <c r="J41" i="22"/>
  <c r="I41" i="22"/>
  <c r="H41" i="22"/>
  <c r="G41" i="22"/>
  <c r="F41" i="22"/>
  <c r="E41" i="22"/>
  <c r="D41" i="22"/>
  <c r="C41" i="22"/>
  <c r="B41" i="22"/>
  <c r="AZ40" i="22"/>
  <c r="AY40" i="22"/>
  <c r="AX40" i="22"/>
  <c r="AW40" i="22"/>
  <c r="AV40" i="22"/>
  <c r="AU40" i="22"/>
  <c r="AT40" i="22"/>
  <c r="AS40" i="22"/>
  <c r="AR40" i="22"/>
  <c r="AQ40" i="22"/>
  <c r="AP40" i="22"/>
  <c r="AO40" i="22"/>
  <c r="AN40" i="22"/>
  <c r="AM40" i="22"/>
  <c r="AL40" i="22"/>
  <c r="AK40" i="22"/>
  <c r="AJ40" i="22"/>
  <c r="AI40" i="22"/>
  <c r="AH40" i="22"/>
  <c r="AG40" i="22"/>
  <c r="AF40" i="22"/>
  <c r="AE40" i="22"/>
  <c r="AD40" i="22"/>
  <c r="AC40" i="22"/>
  <c r="AB40" i="22"/>
  <c r="AA40" i="22"/>
  <c r="Z40" i="22"/>
  <c r="Y40" i="22"/>
  <c r="X40" i="22"/>
  <c r="W40" i="22"/>
  <c r="V40" i="22"/>
  <c r="U40" i="22"/>
  <c r="T40" i="22"/>
  <c r="S40" i="22"/>
  <c r="R40" i="22"/>
  <c r="Q40" i="22"/>
  <c r="P40" i="22"/>
  <c r="O40" i="22"/>
  <c r="N40" i="22"/>
  <c r="M40" i="22"/>
  <c r="L40" i="22"/>
  <c r="K40" i="22"/>
  <c r="J40" i="22"/>
  <c r="I40" i="22"/>
  <c r="H40" i="22"/>
  <c r="G40" i="22"/>
  <c r="F40" i="22"/>
  <c r="E40" i="22"/>
  <c r="D40" i="22"/>
  <c r="C40" i="22"/>
  <c r="B40" i="22"/>
  <c r="BA40" i="22" s="1"/>
  <c r="BB40" i="22" s="1"/>
  <c r="AZ39" i="22"/>
  <c r="AY39" i="22"/>
  <c r="AX39" i="22"/>
  <c r="AW39" i="22"/>
  <c r="AV39" i="22"/>
  <c r="AU39" i="22"/>
  <c r="AT39" i="22"/>
  <c r="AS39" i="22"/>
  <c r="AR39" i="22"/>
  <c r="AQ39" i="22"/>
  <c r="AP39" i="22"/>
  <c r="AO39" i="22"/>
  <c r="AN39" i="22"/>
  <c r="AM39" i="22"/>
  <c r="AL39" i="22"/>
  <c r="AK39" i="22"/>
  <c r="AJ39" i="22"/>
  <c r="AI39" i="22"/>
  <c r="AH39" i="22"/>
  <c r="AG39" i="22"/>
  <c r="AF39" i="22"/>
  <c r="AE39" i="22"/>
  <c r="AD39" i="22"/>
  <c r="AC39" i="22"/>
  <c r="AB39" i="22"/>
  <c r="AA39" i="22"/>
  <c r="Z39" i="22"/>
  <c r="Y39" i="22"/>
  <c r="X39" i="22"/>
  <c r="W39" i="22"/>
  <c r="V39" i="22"/>
  <c r="U39" i="22"/>
  <c r="T39" i="22"/>
  <c r="S39" i="22"/>
  <c r="R39" i="22"/>
  <c r="Q39" i="22"/>
  <c r="P39" i="22"/>
  <c r="O39" i="22"/>
  <c r="N39" i="22"/>
  <c r="M39" i="22"/>
  <c r="L39" i="22"/>
  <c r="K39" i="22"/>
  <c r="J39" i="22"/>
  <c r="I39" i="22"/>
  <c r="H39" i="22"/>
  <c r="G39" i="22"/>
  <c r="F39" i="22"/>
  <c r="E39" i="22"/>
  <c r="D39" i="22"/>
  <c r="C39" i="22"/>
  <c r="B39" i="22"/>
  <c r="BA39" i="22" s="1"/>
  <c r="BB39" i="22" s="1"/>
  <c r="BB38" i="22"/>
  <c r="BA38" i="22"/>
  <c r="AZ38" i="22"/>
  <c r="AY38" i="22"/>
  <c r="AX38" i="22"/>
  <c r="AW38" i="22"/>
  <c r="AV38" i="22"/>
  <c r="AU38" i="22"/>
  <c r="AT38" i="22"/>
  <c r="AS38" i="22"/>
  <c r="AR38" i="22"/>
  <c r="AQ38" i="22"/>
  <c r="AP38" i="22"/>
  <c r="AO38" i="22"/>
  <c r="AN38" i="22"/>
  <c r="AM38" i="22"/>
  <c r="AL38" i="22"/>
  <c r="AK38" i="22"/>
  <c r="AJ38" i="22"/>
  <c r="AI38" i="22"/>
  <c r="AH38" i="22"/>
  <c r="AG38" i="22"/>
  <c r="AF38" i="22"/>
  <c r="AE38" i="22"/>
  <c r="AD38" i="22"/>
  <c r="AC38" i="22"/>
  <c r="AB38" i="22"/>
  <c r="AA38" i="22"/>
  <c r="Z38" i="22"/>
  <c r="Y38" i="22"/>
  <c r="X38" i="22"/>
  <c r="W38" i="22"/>
  <c r="V38" i="22"/>
  <c r="U38" i="22"/>
  <c r="T38" i="22"/>
  <c r="S38" i="22"/>
  <c r="R38" i="22"/>
  <c r="Q38" i="22"/>
  <c r="P38" i="22"/>
  <c r="O38" i="22"/>
  <c r="N38" i="22"/>
  <c r="M38" i="22"/>
  <c r="L38" i="22"/>
  <c r="K38" i="22"/>
  <c r="J38" i="22"/>
  <c r="I38" i="22"/>
  <c r="H38" i="22"/>
  <c r="G38" i="22"/>
  <c r="F38" i="22"/>
  <c r="E38" i="22"/>
  <c r="D38" i="22"/>
  <c r="C38" i="22"/>
  <c r="B38" i="22"/>
  <c r="AZ37" i="22"/>
  <c r="AY37" i="22"/>
  <c r="AX37" i="22"/>
  <c r="AW37" i="22"/>
  <c r="AV37" i="22"/>
  <c r="AU37" i="22"/>
  <c r="AT37" i="22"/>
  <c r="AS37" i="22"/>
  <c r="AR37" i="22"/>
  <c r="AQ37" i="22"/>
  <c r="AP37" i="22"/>
  <c r="AO37" i="22"/>
  <c r="AN37" i="22"/>
  <c r="AM37" i="22"/>
  <c r="AL37" i="22"/>
  <c r="AK37" i="22"/>
  <c r="AJ37" i="22"/>
  <c r="AI37" i="22"/>
  <c r="AH37" i="22"/>
  <c r="AG37" i="22"/>
  <c r="AF37" i="22"/>
  <c r="AE37" i="22"/>
  <c r="AD37" i="22"/>
  <c r="AC37" i="22"/>
  <c r="AB37" i="22"/>
  <c r="AA37" i="22"/>
  <c r="Z37" i="22"/>
  <c r="Y37" i="22"/>
  <c r="X37" i="22"/>
  <c r="W37" i="22"/>
  <c r="V37" i="22"/>
  <c r="U37" i="22"/>
  <c r="T37" i="22"/>
  <c r="S37" i="22"/>
  <c r="R37" i="22"/>
  <c r="Q37" i="22"/>
  <c r="P37" i="22"/>
  <c r="O37" i="22"/>
  <c r="N37" i="22"/>
  <c r="M37" i="22"/>
  <c r="L37" i="22"/>
  <c r="K37" i="22"/>
  <c r="J37" i="22"/>
  <c r="I37" i="22"/>
  <c r="H37" i="22"/>
  <c r="G37" i="22"/>
  <c r="F37" i="22"/>
  <c r="E37" i="22"/>
  <c r="D37" i="22"/>
  <c r="C37" i="22"/>
  <c r="B37" i="22"/>
  <c r="BA37" i="22" s="1"/>
  <c r="BB37" i="22" s="1"/>
  <c r="AZ36" i="22"/>
  <c r="AY36" i="22"/>
  <c r="AX36" i="22"/>
  <c r="AW36" i="22"/>
  <c r="AV36" i="22"/>
  <c r="AU36" i="22"/>
  <c r="AT36" i="22"/>
  <c r="AS36" i="22"/>
  <c r="AR36" i="22"/>
  <c r="AQ36" i="22"/>
  <c r="AP36" i="22"/>
  <c r="AO36" i="22"/>
  <c r="AN36" i="22"/>
  <c r="AM36" i="22"/>
  <c r="AL36" i="22"/>
  <c r="AK36" i="22"/>
  <c r="AJ36" i="22"/>
  <c r="AI36" i="22"/>
  <c r="AH36" i="22"/>
  <c r="AG36" i="22"/>
  <c r="AF36" i="22"/>
  <c r="AE36" i="22"/>
  <c r="AD36" i="22"/>
  <c r="AC36" i="22"/>
  <c r="AB36" i="22"/>
  <c r="AA36" i="22"/>
  <c r="Z36" i="22"/>
  <c r="Y36" i="22"/>
  <c r="X36" i="22"/>
  <c r="W36" i="22"/>
  <c r="V36" i="22"/>
  <c r="U36" i="22"/>
  <c r="T36" i="22"/>
  <c r="S36" i="22"/>
  <c r="R36" i="22"/>
  <c r="Q36" i="22"/>
  <c r="P36" i="22"/>
  <c r="O36" i="22"/>
  <c r="N36" i="22"/>
  <c r="M36" i="22"/>
  <c r="L36" i="22"/>
  <c r="K36" i="22"/>
  <c r="J36" i="22"/>
  <c r="I36" i="22"/>
  <c r="H36" i="22"/>
  <c r="G36" i="22"/>
  <c r="F36" i="22"/>
  <c r="E36" i="22"/>
  <c r="D36" i="22"/>
  <c r="C36" i="22"/>
  <c r="B36" i="22"/>
  <c r="BA36" i="22" s="1"/>
  <c r="BB36" i="22" s="1"/>
  <c r="BB35" i="22"/>
  <c r="BA35" i="22"/>
  <c r="AZ35" i="22"/>
  <c r="AY35" i="22"/>
  <c r="AX35" i="22"/>
  <c r="AW35" i="22"/>
  <c r="AV35" i="22"/>
  <c r="AU35" i="22"/>
  <c r="AT35" i="22"/>
  <c r="AS35" i="22"/>
  <c r="AR35" i="22"/>
  <c r="AQ35" i="22"/>
  <c r="AP35" i="22"/>
  <c r="AO35" i="22"/>
  <c r="AN35" i="22"/>
  <c r="AM35" i="22"/>
  <c r="AL35" i="22"/>
  <c r="AK35" i="22"/>
  <c r="AJ35" i="22"/>
  <c r="AI35" i="22"/>
  <c r="AH35" i="22"/>
  <c r="AG35" i="22"/>
  <c r="AF35" i="22"/>
  <c r="AE35" i="22"/>
  <c r="AD35" i="22"/>
  <c r="AC35" i="22"/>
  <c r="AB35" i="22"/>
  <c r="AA35" i="22"/>
  <c r="Z35" i="22"/>
  <c r="Y35" i="22"/>
  <c r="X35" i="22"/>
  <c r="W35" i="22"/>
  <c r="V35" i="22"/>
  <c r="U35" i="22"/>
  <c r="T35" i="22"/>
  <c r="S35" i="22"/>
  <c r="R35" i="22"/>
  <c r="Q35" i="22"/>
  <c r="P35" i="22"/>
  <c r="O35" i="22"/>
  <c r="N35" i="22"/>
  <c r="M35" i="22"/>
  <c r="L35" i="22"/>
  <c r="K35" i="22"/>
  <c r="J35" i="22"/>
  <c r="I35" i="22"/>
  <c r="H35" i="22"/>
  <c r="G35" i="22"/>
  <c r="F35" i="22"/>
  <c r="E35" i="22"/>
  <c r="D35" i="22"/>
  <c r="C35" i="22"/>
  <c r="B35" i="22"/>
  <c r="AZ34" i="22"/>
  <c r="AY34" i="22"/>
  <c r="AX34" i="22"/>
  <c r="AW34" i="22"/>
  <c r="AV34" i="22"/>
  <c r="AU34" i="22"/>
  <c r="AT34" i="22"/>
  <c r="AS34" i="22"/>
  <c r="AR34" i="22"/>
  <c r="AQ34" i="22"/>
  <c r="AP34" i="22"/>
  <c r="AO34" i="22"/>
  <c r="AN34" i="22"/>
  <c r="AM34" i="22"/>
  <c r="AL34" i="22"/>
  <c r="AK34" i="22"/>
  <c r="AJ34" i="22"/>
  <c r="AI34" i="22"/>
  <c r="AH34" i="22"/>
  <c r="AG34" i="22"/>
  <c r="AF34" i="22"/>
  <c r="AE34" i="22"/>
  <c r="AD34" i="22"/>
  <c r="AC34" i="22"/>
  <c r="AB34" i="22"/>
  <c r="AA34" i="22"/>
  <c r="Z34" i="22"/>
  <c r="Y34" i="22"/>
  <c r="X34" i="22"/>
  <c r="W34" i="22"/>
  <c r="V34" i="22"/>
  <c r="U34" i="22"/>
  <c r="T34" i="22"/>
  <c r="S34" i="22"/>
  <c r="R34" i="22"/>
  <c r="Q34" i="22"/>
  <c r="P34" i="22"/>
  <c r="O34" i="22"/>
  <c r="N34" i="22"/>
  <c r="M34" i="22"/>
  <c r="L34" i="22"/>
  <c r="K34" i="22"/>
  <c r="J34" i="22"/>
  <c r="I34" i="22"/>
  <c r="H34" i="22"/>
  <c r="G34" i="22"/>
  <c r="F34" i="22"/>
  <c r="E34" i="22"/>
  <c r="D34" i="22"/>
  <c r="C34" i="22"/>
  <c r="B34" i="22"/>
  <c r="BA34" i="22" s="1"/>
  <c r="BB34" i="22" s="1"/>
  <c r="BB33" i="22"/>
  <c r="BA33" i="22"/>
  <c r="AZ33" i="22"/>
  <c r="AY33" i="22"/>
  <c r="AX33" i="22"/>
  <c r="AW33" i="22"/>
  <c r="AV33" i="22"/>
  <c r="AU33" i="22"/>
  <c r="AT33" i="22"/>
  <c r="AS33" i="22"/>
  <c r="AR33" i="22"/>
  <c r="AQ33" i="22"/>
  <c r="AP33" i="22"/>
  <c r="AO33" i="22"/>
  <c r="AN33" i="22"/>
  <c r="AM33" i="22"/>
  <c r="AL33" i="22"/>
  <c r="AK33" i="22"/>
  <c r="AJ33" i="22"/>
  <c r="AI33" i="22"/>
  <c r="AH33" i="22"/>
  <c r="AG33" i="22"/>
  <c r="AF33" i="22"/>
  <c r="AE33" i="22"/>
  <c r="AD33" i="22"/>
  <c r="AC33" i="22"/>
  <c r="AB33" i="22"/>
  <c r="AA33" i="22"/>
  <c r="Z33" i="22"/>
  <c r="Y33" i="22"/>
  <c r="X33" i="22"/>
  <c r="W33" i="22"/>
  <c r="V33" i="22"/>
  <c r="U33" i="22"/>
  <c r="T33" i="22"/>
  <c r="S33" i="22"/>
  <c r="R33" i="22"/>
  <c r="Q33" i="22"/>
  <c r="P33" i="22"/>
  <c r="O33" i="22"/>
  <c r="N33" i="22"/>
  <c r="M33" i="22"/>
  <c r="L33" i="22"/>
  <c r="K33" i="22"/>
  <c r="J33" i="22"/>
  <c r="I33" i="22"/>
  <c r="H33" i="22"/>
  <c r="G33" i="22"/>
  <c r="F33" i="22"/>
  <c r="E33" i="22"/>
  <c r="D33" i="22"/>
  <c r="C33" i="22"/>
  <c r="B33" i="22"/>
  <c r="BB32" i="22"/>
  <c r="BA32" i="22"/>
  <c r="AZ32" i="22"/>
  <c r="AY32" i="22"/>
  <c r="AX32" i="22"/>
  <c r="AW32" i="22"/>
  <c r="AV32" i="22"/>
  <c r="AU32" i="22"/>
  <c r="AT32" i="22"/>
  <c r="AS32" i="22"/>
  <c r="AR32" i="22"/>
  <c r="AQ32" i="22"/>
  <c r="AP32" i="22"/>
  <c r="AO32" i="22"/>
  <c r="AN32" i="22"/>
  <c r="AM32" i="22"/>
  <c r="AL32" i="22"/>
  <c r="AK32" i="22"/>
  <c r="AJ32" i="22"/>
  <c r="AI32" i="22"/>
  <c r="AH32" i="22"/>
  <c r="AG32" i="22"/>
  <c r="AF32" i="22"/>
  <c r="AE32" i="22"/>
  <c r="AD32" i="22"/>
  <c r="AC32" i="22"/>
  <c r="AB32" i="22"/>
  <c r="AA32" i="22"/>
  <c r="Z32" i="22"/>
  <c r="Y32" i="22"/>
  <c r="X32" i="22"/>
  <c r="W32" i="22"/>
  <c r="V32" i="22"/>
  <c r="U32" i="22"/>
  <c r="T32" i="22"/>
  <c r="S32" i="22"/>
  <c r="R32" i="22"/>
  <c r="Q32" i="22"/>
  <c r="P32" i="22"/>
  <c r="O32" i="22"/>
  <c r="N32" i="22"/>
  <c r="M32" i="22"/>
  <c r="L32" i="22"/>
  <c r="K32" i="22"/>
  <c r="J32" i="22"/>
  <c r="I32" i="22"/>
  <c r="H32" i="22"/>
  <c r="G32" i="22"/>
  <c r="F32" i="22"/>
  <c r="E32" i="22"/>
  <c r="D32" i="22"/>
  <c r="C32" i="22"/>
  <c r="B32" i="22"/>
  <c r="AZ31" i="22"/>
  <c r="AY31" i="22"/>
  <c r="AX31" i="22"/>
  <c r="AW31" i="22"/>
  <c r="AV31" i="22"/>
  <c r="AU31" i="22"/>
  <c r="AT31" i="22"/>
  <c r="AS31" i="22"/>
  <c r="AR31" i="22"/>
  <c r="AQ31" i="22"/>
  <c r="AP31" i="22"/>
  <c r="AO31" i="22"/>
  <c r="AN31" i="22"/>
  <c r="AM31" i="22"/>
  <c r="AL31" i="22"/>
  <c r="AK31" i="22"/>
  <c r="AJ31" i="22"/>
  <c r="AI31" i="22"/>
  <c r="AH31" i="22"/>
  <c r="AG31" i="22"/>
  <c r="AF31" i="22"/>
  <c r="AE31" i="22"/>
  <c r="AD31" i="22"/>
  <c r="AC31" i="22"/>
  <c r="AB31" i="22"/>
  <c r="AA31" i="22"/>
  <c r="Z31" i="22"/>
  <c r="Y31" i="22"/>
  <c r="X31" i="22"/>
  <c r="W31" i="22"/>
  <c r="V31" i="22"/>
  <c r="U31" i="22"/>
  <c r="T31" i="22"/>
  <c r="S31" i="22"/>
  <c r="R31" i="22"/>
  <c r="Q31" i="22"/>
  <c r="P31" i="22"/>
  <c r="O31" i="22"/>
  <c r="N31" i="22"/>
  <c r="M31" i="22"/>
  <c r="L31" i="22"/>
  <c r="K31" i="22"/>
  <c r="J31" i="22"/>
  <c r="I31" i="22"/>
  <c r="H31" i="22"/>
  <c r="G31" i="22"/>
  <c r="F31" i="22"/>
  <c r="E31" i="22"/>
  <c r="D31" i="22"/>
  <c r="C31" i="22"/>
  <c r="B31" i="22"/>
  <c r="BA31" i="22" s="1"/>
  <c r="BB31" i="22" s="1"/>
  <c r="BA30" i="22"/>
  <c r="BB30" i="22" s="1"/>
  <c r="AZ30" i="22"/>
  <c r="AY30" i="22"/>
  <c r="AX30" i="22"/>
  <c r="AW30" i="22"/>
  <c r="AV30" i="22"/>
  <c r="AU30" i="22"/>
  <c r="AT30" i="22"/>
  <c r="AS30" i="22"/>
  <c r="AR30" i="22"/>
  <c r="AQ30" i="22"/>
  <c r="AP30" i="22"/>
  <c r="AO30" i="22"/>
  <c r="AN30" i="22"/>
  <c r="AM30" i="22"/>
  <c r="AL30" i="22"/>
  <c r="AK30" i="22"/>
  <c r="AJ30" i="22"/>
  <c r="AI30" i="22"/>
  <c r="AH30" i="22"/>
  <c r="AG30" i="22"/>
  <c r="AF30" i="22"/>
  <c r="AE30" i="22"/>
  <c r="AD30" i="22"/>
  <c r="AC30" i="22"/>
  <c r="AB30" i="22"/>
  <c r="AA30" i="22"/>
  <c r="Z30" i="22"/>
  <c r="Y30" i="22"/>
  <c r="X30" i="22"/>
  <c r="W30" i="22"/>
  <c r="V30" i="22"/>
  <c r="U30" i="22"/>
  <c r="T30" i="22"/>
  <c r="S30" i="22"/>
  <c r="R30" i="22"/>
  <c r="Q30" i="22"/>
  <c r="P30" i="22"/>
  <c r="O30" i="22"/>
  <c r="N30" i="22"/>
  <c r="M30" i="22"/>
  <c r="L30" i="22"/>
  <c r="K30" i="22"/>
  <c r="J30" i="22"/>
  <c r="I30" i="22"/>
  <c r="H30" i="22"/>
  <c r="G30" i="22"/>
  <c r="F30" i="22"/>
  <c r="E30" i="22"/>
  <c r="D30" i="22"/>
  <c r="C30" i="22"/>
  <c r="B30" i="22"/>
  <c r="BA29" i="22"/>
  <c r="BB29" i="22" s="1"/>
  <c r="AZ29" i="22"/>
  <c r="AY29" i="22"/>
  <c r="AX29" i="22"/>
  <c r="AW29" i="22"/>
  <c r="AV29" i="22"/>
  <c r="AU29" i="22"/>
  <c r="AT29" i="22"/>
  <c r="AS29" i="22"/>
  <c r="AR29" i="22"/>
  <c r="AQ29" i="22"/>
  <c r="AP29" i="22"/>
  <c r="AO29" i="22"/>
  <c r="AN29" i="22"/>
  <c r="AM29" i="22"/>
  <c r="AL29" i="22"/>
  <c r="AK29" i="22"/>
  <c r="AJ29" i="22"/>
  <c r="AI29" i="22"/>
  <c r="AH29" i="22"/>
  <c r="AG29" i="22"/>
  <c r="AF29" i="22"/>
  <c r="AE29" i="22"/>
  <c r="AD29" i="22"/>
  <c r="AC29" i="22"/>
  <c r="AB29" i="22"/>
  <c r="AA29" i="22"/>
  <c r="Z29" i="22"/>
  <c r="Y29" i="22"/>
  <c r="X29" i="22"/>
  <c r="W29" i="22"/>
  <c r="V29" i="22"/>
  <c r="U29" i="22"/>
  <c r="T29" i="22"/>
  <c r="S29" i="22"/>
  <c r="R29" i="22"/>
  <c r="Q29" i="22"/>
  <c r="P29" i="22"/>
  <c r="O29" i="22"/>
  <c r="N29" i="22"/>
  <c r="M29" i="22"/>
  <c r="L29" i="22"/>
  <c r="K29" i="22"/>
  <c r="J29" i="22"/>
  <c r="I29" i="22"/>
  <c r="H29" i="22"/>
  <c r="G29" i="22"/>
  <c r="F29" i="22"/>
  <c r="E29" i="22"/>
  <c r="D29" i="22"/>
  <c r="C29" i="22"/>
  <c r="B29" i="22"/>
  <c r="AZ28" i="22"/>
  <c r="AY28" i="22"/>
  <c r="AX28" i="22"/>
  <c r="AW28" i="22"/>
  <c r="AV28" i="22"/>
  <c r="AU28" i="22"/>
  <c r="AT28" i="22"/>
  <c r="AS28" i="22"/>
  <c r="AR28" i="22"/>
  <c r="AQ28" i="22"/>
  <c r="AP28" i="22"/>
  <c r="AO28" i="22"/>
  <c r="AN28" i="22"/>
  <c r="AM28" i="22"/>
  <c r="AL28" i="22"/>
  <c r="AK28" i="22"/>
  <c r="AJ28" i="22"/>
  <c r="AI28" i="22"/>
  <c r="AH28" i="22"/>
  <c r="AG28" i="22"/>
  <c r="AF28" i="22"/>
  <c r="AE28" i="22"/>
  <c r="AD28" i="22"/>
  <c r="AC28" i="22"/>
  <c r="AB28" i="22"/>
  <c r="AA28" i="22"/>
  <c r="Z28" i="22"/>
  <c r="Y28" i="22"/>
  <c r="X28" i="22"/>
  <c r="W28" i="22"/>
  <c r="V28" i="22"/>
  <c r="U28" i="22"/>
  <c r="T28" i="22"/>
  <c r="S28" i="22"/>
  <c r="R28" i="22"/>
  <c r="Q28" i="22"/>
  <c r="P28" i="22"/>
  <c r="O28" i="22"/>
  <c r="N28" i="22"/>
  <c r="M28" i="22"/>
  <c r="L28" i="22"/>
  <c r="K28" i="22"/>
  <c r="J28" i="22"/>
  <c r="I28" i="22"/>
  <c r="H28" i="22"/>
  <c r="G28" i="22"/>
  <c r="F28" i="22"/>
  <c r="E28" i="22"/>
  <c r="D28" i="22"/>
  <c r="C28" i="22"/>
  <c r="B28" i="22"/>
  <c r="BA28" i="22" s="1"/>
  <c r="BB28" i="22" s="1"/>
  <c r="BB27" i="22"/>
  <c r="BA27" i="22"/>
  <c r="AZ27" i="22"/>
  <c r="AY27" i="22"/>
  <c r="AX27" i="22"/>
  <c r="AW27" i="22"/>
  <c r="AV27" i="22"/>
  <c r="AU27" i="22"/>
  <c r="AT27" i="22"/>
  <c r="AS27" i="22"/>
  <c r="AR27" i="22"/>
  <c r="AQ27" i="22"/>
  <c r="AP27" i="22"/>
  <c r="AO27" i="22"/>
  <c r="AN27" i="22"/>
  <c r="AM27" i="22"/>
  <c r="AL27" i="22"/>
  <c r="AK27" i="22"/>
  <c r="AJ27" i="22"/>
  <c r="AI27" i="22"/>
  <c r="AH27" i="22"/>
  <c r="AG27" i="22"/>
  <c r="AF27" i="22"/>
  <c r="AE27" i="22"/>
  <c r="AD27" i="22"/>
  <c r="AC27" i="22"/>
  <c r="AB27" i="22"/>
  <c r="AA27" i="22"/>
  <c r="Z27" i="22"/>
  <c r="Y27" i="22"/>
  <c r="X27" i="22"/>
  <c r="W27" i="22"/>
  <c r="V27" i="22"/>
  <c r="U27" i="22"/>
  <c r="T27" i="22"/>
  <c r="S27" i="22"/>
  <c r="R27" i="22"/>
  <c r="Q27" i="22"/>
  <c r="P27" i="22"/>
  <c r="O27" i="22"/>
  <c r="N27" i="22"/>
  <c r="M27" i="22"/>
  <c r="L27" i="22"/>
  <c r="K27" i="22"/>
  <c r="J27" i="22"/>
  <c r="I27" i="22"/>
  <c r="H27" i="22"/>
  <c r="G27" i="22"/>
  <c r="F27" i="22"/>
  <c r="E27" i="22"/>
  <c r="D27" i="22"/>
  <c r="C27" i="22"/>
  <c r="B27" i="22"/>
  <c r="AZ26" i="22"/>
  <c r="AY26" i="22"/>
  <c r="AX26" i="22"/>
  <c r="AW26" i="22"/>
  <c r="AV26" i="22"/>
  <c r="AU26" i="22"/>
  <c r="AT26" i="22"/>
  <c r="AS26" i="22"/>
  <c r="AR26" i="22"/>
  <c r="AQ26" i="22"/>
  <c r="AP26" i="22"/>
  <c r="AO26" i="22"/>
  <c r="AN26" i="22"/>
  <c r="AM26" i="22"/>
  <c r="AL26" i="22"/>
  <c r="AK26" i="22"/>
  <c r="AJ26" i="22"/>
  <c r="AI26" i="22"/>
  <c r="AH26" i="22"/>
  <c r="AG26" i="22"/>
  <c r="AF26" i="22"/>
  <c r="AE26" i="22"/>
  <c r="AD26" i="22"/>
  <c r="AC26" i="22"/>
  <c r="AB26" i="22"/>
  <c r="AA26" i="22"/>
  <c r="Z26" i="22"/>
  <c r="Y26" i="22"/>
  <c r="X26" i="22"/>
  <c r="W26" i="22"/>
  <c r="V26" i="22"/>
  <c r="U26" i="22"/>
  <c r="T26" i="22"/>
  <c r="S26" i="22"/>
  <c r="R26" i="22"/>
  <c r="Q26" i="22"/>
  <c r="P26" i="22"/>
  <c r="O26" i="22"/>
  <c r="N26" i="22"/>
  <c r="M26" i="22"/>
  <c r="L26" i="22"/>
  <c r="K26" i="22"/>
  <c r="J26" i="22"/>
  <c r="I26" i="22"/>
  <c r="H26" i="22"/>
  <c r="G26" i="22"/>
  <c r="F26" i="22"/>
  <c r="E26" i="22"/>
  <c r="D26" i="22"/>
  <c r="C26" i="22"/>
  <c r="B26" i="22"/>
  <c r="BA26" i="22" s="1"/>
  <c r="BB26" i="22" s="1"/>
  <c r="AZ25" i="22"/>
  <c r="AY25" i="22"/>
  <c r="AX25" i="22"/>
  <c r="AW25" i="22"/>
  <c r="AV25" i="22"/>
  <c r="AU25" i="22"/>
  <c r="AT25" i="22"/>
  <c r="AS25" i="22"/>
  <c r="AR25" i="22"/>
  <c r="AQ25" i="22"/>
  <c r="AP25" i="22"/>
  <c r="AO25" i="22"/>
  <c r="AN25" i="22"/>
  <c r="AM25" i="22"/>
  <c r="AL25" i="22"/>
  <c r="AK25" i="22"/>
  <c r="AJ25" i="22"/>
  <c r="AI25" i="22"/>
  <c r="AH25" i="22"/>
  <c r="AG25" i="22"/>
  <c r="AF25" i="22"/>
  <c r="AE25" i="22"/>
  <c r="AD25" i="22"/>
  <c r="AC25" i="22"/>
  <c r="AB25" i="22"/>
  <c r="AA25" i="22"/>
  <c r="Z25" i="22"/>
  <c r="Y25" i="22"/>
  <c r="X25" i="22"/>
  <c r="W25" i="22"/>
  <c r="V25" i="22"/>
  <c r="U25" i="22"/>
  <c r="T25" i="22"/>
  <c r="S25" i="22"/>
  <c r="R25" i="22"/>
  <c r="Q25" i="22"/>
  <c r="P25" i="22"/>
  <c r="O25" i="22"/>
  <c r="N25" i="22"/>
  <c r="M25" i="22"/>
  <c r="L25" i="22"/>
  <c r="K25" i="22"/>
  <c r="J25" i="22"/>
  <c r="I25" i="22"/>
  <c r="H25" i="22"/>
  <c r="G25" i="22"/>
  <c r="F25" i="22"/>
  <c r="E25" i="22"/>
  <c r="D25" i="22"/>
  <c r="C25" i="22"/>
  <c r="B25" i="22"/>
  <c r="BA25" i="22" s="1"/>
  <c r="BB25" i="22" s="1"/>
  <c r="BB24" i="22"/>
  <c r="BA24" i="22"/>
  <c r="AZ24" i="22"/>
  <c r="AY24" i="22"/>
  <c r="AX24" i="22"/>
  <c r="AW24" i="22"/>
  <c r="AV24" i="22"/>
  <c r="AU24" i="22"/>
  <c r="AT24" i="22"/>
  <c r="AS24" i="22"/>
  <c r="AR24" i="22"/>
  <c r="AQ24" i="22"/>
  <c r="AP24" i="22"/>
  <c r="AO24" i="22"/>
  <c r="AN24" i="22"/>
  <c r="AM24" i="22"/>
  <c r="AL24" i="22"/>
  <c r="AK24" i="22"/>
  <c r="AJ24" i="22"/>
  <c r="AI24" i="22"/>
  <c r="AH24" i="22"/>
  <c r="AG24" i="22"/>
  <c r="AF24" i="22"/>
  <c r="AE24" i="22"/>
  <c r="AD24" i="22"/>
  <c r="AC24" i="22"/>
  <c r="AB24" i="22"/>
  <c r="AA24" i="22"/>
  <c r="Z24" i="22"/>
  <c r="Y24" i="22"/>
  <c r="X24" i="22"/>
  <c r="W24" i="22"/>
  <c r="V24" i="22"/>
  <c r="U24" i="22"/>
  <c r="T24" i="22"/>
  <c r="S24" i="22"/>
  <c r="R24" i="22"/>
  <c r="Q24" i="22"/>
  <c r="P24" i="22"/>
  <c r="O24" i="22"/>
  <c r="N24" i="22"/>
  <c r="M24" i="22"/>
  <c r="L24" i="22"/>
  <c r="K24" i="22"/>
  <c r="J24" i="22"/>
  <c r="I24" i="22"/>
  <c r="H24" i="22"/>
  <c r="G24" i="22"/>
  <c r="F24" i="22"/>
  <c r="E24" i="22"/>
  <c r="D24" i="22"/>
  <c r="C24" i="22"/>
  <c r="B24" i="22"/>
  <c r="AZ23" i="22"/>
  <c r="AY23" i="22"/>
  <c r="AX23" i="22"/>
  <c r="AW23" i="22"/>
  <c r="AV23" i="22"/>
  <c r="AU23" i="22"/>
  <c r="AT23" i="22"/>
  <c r="AS23" i="22"/>
  <c r="AR23" i="22"/>
  <c r="AQ23" i="22"/>
  <c r="AP23" i="22"/>
  <c r="AO23" i="22"/>
  <c r="AN23" i="22"/>
  <c r="AM23" i="22"/>
  <c r="AL23" i="22"/>
  <c r="AK23" i="22"/>
  <c r="AJ23" i="22"/>
  <c r="AI23" i="22"/>
  <c r="AH23" i="22"/>
  <c r="AG23" i="22"/>
  <c r="AF23" i="22"/>
  <c r="AE23" i="22"/>
  <c r="AD23" i="22"/>
  <c r="AC23" i="22"/>
  <c r="AB23" i="22"/>
  <c r="AA23" i="22"/>
  <c r="Z23" i="22"/>
  <c r="Y23" i="22"/>
  <c r="X23" i="22"/>
  <c r="W23" i="22"/>
  <c r="V23" i="22"/>
  <c r="U23" i="22"/>
  <c r="T23" i="22"/>
  <c r="S23" i="22"/>
  <c r="R23" i="22"/>
  <c r="Q23" i="22"/>
  <c r="P23" i="22"/>
  <c r="O23" i="22"/>
  <c r="N23" i="22"/>
  <c r="M23" i="22"/>
  <c r="L23" i="22"/>
  <c r="K23" i="22"/>
  <c r="J23" i="22"/>
  <c r="I23" i="22"/>
  <c r="H23" i="22"/>
  <c r="G23" i="22"/>
  <c r="F23" i="22"/>
  <c r="E23" i="22"/>
  <c r="D23" i="22"/>
  <c r="C23" i="22"/>
  <c r="B23" i="22"/>
  <c r="BA23" i="22" s="1"/>
  <c r="BB23" i="22" s="1"/>
  <c r="BA22" i="22"/>
  <c r="BB22" i="22" s="1"/>
  <c r="AZ22" i="22"/>
  <c r="AY22" i="22"/>
  <c r="AX22" i="22"/>
  <c r="AW22" i="22"/>
  <c r="AV22" i="22"/>
  <c r="AU22" i="22"/>
  <c r="AT22" i="22"/>
  <c r="AS22" i="22"/>
  <c r="AR22" i="22"/>
  <c r="AQ22" i="22"/>
  <c r="AP22" i="22"/>
  <c r="AO22" i="22"/>
  <c r="AN22" i="22"/>
  <c r="AM22" i="22"/>
  <c r="AL22" i="22"/>
  <c r="AK22" i="22"/>
  <c r="AJ22" i="22"/>
  <c r="AI22" i="22"/>
  <c r="AH22" i="22"/>
  <c r="AG22" i="22"/>
  <c r="AF22" i="22"/>
  <c r="AE22" i="22"/>
  <c r="AD22" i="22"/>
  <c r="AC22" i="22"/>
  <c r="AB22" i="22"/>
  <c r="AA22" i="22"/>
  <c r="Z22" i="22"/>
  <c r="Y22" i="22"/>
  <c r="X22" i="22"/>
  <c r="W22" i="22"/>
  <c r="V22" i="22"/>
  <c r="U22" i="22"/>
  <c r="T22" i="22"/>
  <c r="S22" i="22"/>
  <c r="R22" i="22"/>
  <c r="Q22" i="22"/>
  <c r="P22" i="22"/>
  <c r="O22" i="22"/>
  <c r="N22" i="22"/>
  <c r="M22" i="22"/>
  <c r="L22" i="22"/>
  <c r="K22" i="22"/>
  <c r="J22" i="22"/>
  <c r="I22" i="22"/>
  <c r="H22" i="22"/>
  <c r="G22" i="22"/>
  <c r="F22" i="22"/>
  <c r="E22" i="22"/>
  <c r="D22" i="22"/>
  <c r="C22" i="22"/>
  <c r="B22" i="22"/>
  <c r="BA21" i="22"/>
  <c r="BB21" i="22" s="1"/>
  <c r="AZ21" i="22"/>
  <c r="AY21" i="22"/>
  <c r="AX21" i="22"/>
  <c r="AW21" i="22"/>
  <c r="AV21" i="22"/>
  <c r="AU21" i="22"/>
  <c r="AT21" i="22"/>
  <c r="AS21" i="22"/>
  <c r="AR21" i="22"/>
  <c r="AQ21" i="22"/>
  <c r="AP21" i="22"/>
  <c r="AO21" i="22"/>
  <c r="AN21" i="22"/>
  <c r="AM21" i="22"/>
  <c r="AL21" i="22"/>
  <c r="AK21" i="22"/>
  <c r="AJ21" i="22"/>
  <c r="AI21" i="22"/>
  <c r="AH21" i="22"/>
  <c r="AG21" i="22"/>
  <c r="AF21" i="22"/>
  <c r="AE21" i="22"/>
  <c r="AD21" i="22"/>
  <c r="AC21" i="22"/>
  <c r="AB21" i="22"/>
  <c r="AA21" i="22"/>
  <c r="Z21" i="22"/>
  <c r="Y21" i="22"/>
  <c r="X21" i="22"/>
  <c r="W21" i="22"/>
  <c r="V21" i="22"/>
  <c r="U21" i="22"/>
  <c r="T21" i="22"/>
  <c r="S21" i="22"/>
  <c r="R21" i="22"/>
  <c r="Q21" i="22"/>
  <c r="P21" i="22"/>
  <c r="O21" i="22"/>
  <c r="N21" i="22"/>
  <c r="M21" i="22"/>
  <c r="L21" i="22"/>
  <c r="K21" i="22"/>
  <c r="J21" i="22"/>
  <c r="I21" i="22"/>
  <c r="H21" i="22"/>
  <c r="G21" i="22"/>
  <c r="F21" i="22"/>
  <c r="E21" i="22"/>
  <c r="D21" i="22"/>
  <c r="C21" i="22"/>
  <c r="B21" i="22"/>
  <c r="AZ20" i="22"/>
  <c r="AY20" i="22"/>
  <c r="AX20" i="22"/>
  <c r="AW20" i="22"/>
  <c r="AV20" i="22"/>
  <c r="AU20" i="22"/>
  <c r="AT20" i="22"/>
  <c r="AS20" i="22"/>
  <c r="AR20" i="22"/>
  <c r="AQ20" i="22"/>
  <c r="AP20" i="22"/>
  <c r="AO20" i="22"/>
  <c r="AN20" i="22"/>
  <c r="AM20" i="22"/>
  <c r="AL20" i="22"/>
  <c r="AK20" i="22"/>
  <c r="AJ20" i="22"/>
  <c r="AI20" i="22"/>
  <c r="AH20" i="22"/>
  <c r="AG20" i="22"/>
  <c r="AF20" i="22"/>
  <c r="AE20" i="22"/>
  <c r="AD20" i="22"/>
  <c r="AC20" i="22"/>
  <c r="AB20" i="22"/>
  <c r="AA20" i="22"/>
  <c r="Z20" i="22"/>
  <c r="Y20" i="22"/>
  <c r="X20" i="22"/>
  <c r="W20" i="22"/>
  <c r="V20" i="22"/>
  <c r="U20" i="22"/>
  <c r="T20" i="22"/>
  <c r="S20" i="22"/>
  <c r="R20" i="22"/>
  <c r="Q20" i="22"/>
  <c r="P20" i="22"/>
  <c r="O20" i="22"/>
  <c r="N20" i="22"/>
  <c r="M20" i="22"/>
  <c r="L20" i="22"/>
  <c r="K20" i="22"/>
  <c r="J20" i="22"/>
  <c r="I20" i="22"/>
  <c r="H20" i="22"/>
  <c r="G20" i="22"/>
  <c r="F20" i="22"/>
  <c r="E20" i="22"/>
  <c r="D20" i="22"/>
  <c r="C20" i="22"/>
  <c r="B20" i="22"/>
  <c r="BA20" i="22" s="1"/>
  <c r="BB20" i="22" s="1"/>
  <c r="BB19" i="22"/>
  <c r="BA19" i="22"/>
  <c r="AZ19" i="22"/>
  <c r="AY19" i="22"/>
  <c r="AX19" i="22"/>
  <c r="AW19" i="22"/>
  <c r="AV19" i="22"/>
  <c r="AU19" i="22"/>
  <c r="AT19" i="22"/>
  <c r="AS19" i="22"/>
  <c r="AR19" i="22"/>
  <c r="AQ19" i="22"/>
  <c r="AP19" i="22"/>
  <c r="AO19" i="22"/>
  <c r="AN19" i="22"/>
  <c r="AM19" i="22"/>
  <c r="AL19" i="22"/>
  <c r="AK19" i="22"/>
  <c r="AJ19" i="22"/>
  <c r="AI19" i="22"/>
  <c r="AH19" i="22"/>
  <c r="AG19" i="22"/>
  <c r="AF19" i="22"/>
  <c r="AE19" i="22"/>
  <c r="AD19" i="22"/>
  <c r="AC19" i="22"/>
  <c r="AB19" i="22"/>
  <c r="AA19" i="22"/>
  <c r="Z19" i="22"/>
  <c r="Y19" i="22"/>
  <c r="X19" i="22"/>
  <c r="W19" i="22"/>
  <c r="V19" i="22"/>
  <c r="U19" i="22"/>
  <c r="T19" i="22"/>
  <c r="S19" i="22"/>
  <c r="R19" i="22"/>
  <c r="Q19" i="22"/>
  <c r="P19" i="22"/>
  <c r="O19" i="22"/>
  <c r="N19" i="22"/>
  <c r="M19" i="22"/>
  <c r="L19" i="22"/>
  <c r="K19" i="22"/>
  <c r="J19" i="22"/>
  <c r="I19" i="22"/>
  <c r="H19" i="22"/>
  <c r="G19" i="22"/>
  <c r="F19" i="22"/>
  <c r="E19" i="22"/>
  <c r="D19" i="22"/>
  <c r="C19" i="22"/>
  <c r="B19" i="22"/>
  <c r="AZ18" i="22"/>
  <c r="AY18" i="22"/>
  <c r="AX18" i="22"/>
  <c r="AW18" i="22"/>
  <c r="AV18" i="22"/>
  <c r="AU18" i="22"/>
  <c r="AT18" i="22"/>
  <c r="AS18" i="22"/>
  <c r="AR18" i="22"/>
  <c r="AQ18" i="22"/>
  <c r="AP18" i="22"/>
  <c r="AO18" i="22"/>
  <c r="AN18" i="22"/>
  <c r="AM18" i="22"/>
  <c r="AL18" i="22"/>
  <c r="AK18" i="22"/>
  <c r="AJ18" i="22"/>
  <c r="AI18" i="22"/>
  <c r="AH18" i="22"/>
  <c r="AG18" i="22"/>
  <c r="AF18" i="22"/>
  <c r="AE18" i="22"/>
  <c r="AD18" i="22"/>
  <c r="AC18" i="22"/>
  <c r="AB18" i="22"/>
  <c r="AA18" i="22"/>
  <c r="Z18" i="22"/>
  <c r="Y18" i="22"/>
  <c r="X18" i="22"/>
  <c r="W18" i="22"/>
  <c r="V18" i="22"/>
  <c r="U18" i="22"/>
  <c r="T18" i="22"/>
  <c r="S18" i="22"/>
  <c r="R18" i="22"/>
  <c r="Q18" i="22"/>
  <c r="P18" i="22"/>
  <c r="O18" i="22"/>
  <c r="N18" i="22"/>
  <c r="M18" i="22"/>
  <c r="L18" i="22"/>
  <c r="K18" i="22"/>
  <c r="J18" i="22"/>
  <c r="I18" i="22"/>
  <c r="H18" i="22"/>
  <c r="G18" i="22"/>
  <c r="F18" i="22"/>
  <c r="E18" i="22"/>
  <c r="D18" i="22"/>
  <c r="C18" i="22"/>
  <c r="B18" i="22"/>
  <c r="BA18" i="22" s="1"/>
  <c r="BB18" i="22" s="1"/>
  <c r="AZ17" i="22"/>
  <c r="AY17" i="22"/>
  <c r="AX17" i="22"/>
  <c r="AW17" i="22"/>
  <c r="AV17" i="22"/>
  <c r="AU17" i="22"/>
  <c r="AT17" i="22"/>
  <c r="AS17" i="22"/>
  <c r="AR17" i="22"/>
  <c r="AQ17" i="22"/>
  <c r="AP17" i="22"/>
  <c r="AO17" i="22"/>
  <c r="AN17" i="22"/>
  <c r="AM17" i="22"/>
  <c r="AL17" i="22"/>
  <c r="AK17" i="22"/>
  <c r="AJ17" i="22"/>
  <c r="AI17" i="22"/>
  <c r="AH17" i="22"/>
  <c r="AG17" i="22"/>
  <c r="AF17" i="22"/>
  <c r="AE17" i="22"/>
  <c r="AD17" i="22"/>
  <c r="AC17" i="22"/>
  <c r="AB17" i="22"/>
  <c r="AA17" i="22"/>
  <c r="Z17" i="22"/>
  <c r="Y17" i="22"/>
  <c r="X17" i="22"/>
  <c r="W17" i="22"/>
  <c r="V17" i="22"/>
  <c r="U17" i="22"/>
  <c r="T17" i="22"/>
  <c r="S17" i="22"/>
  <c r="R17" i="22"/>
  <c r="Q17" i="22"/>
  <c r="P17" i="22"/>
  <c r="O17" i="22"/>
  <c r="N17" i="22"/>
  <c r="M17" i="22"/>
  <c r="L17" i="22"/>
  <c r="K17" i="22"/>
  <c r="J17" i="22"/>
  <c r="I17" i="22"/>
  <c r="H17" i="22"/>
  <c r="G17" i="22"/>
  <c r="F17" i="22"/>
  <c r="E17" i="22"/>
  <c r="D17" i="22"/>
  <c r="C17" i="22"/>
  <c r="B17" i="22"/>
  <c r="BA17" i="22" s="1"/>
  <c r="BB17" i="22" s="1"/>
  <c r="BB16" i="22"/>
  <c r="BA16" i="22"/>
  <c r="AZ16" i="22"/>
  <c r="AY16" i="22"/>
  <c r="AX16" i="22"/>
  <c r="AW16" i="22"/>
  <c r="AV16" i="22"/>
  <c r="AU16" i="22"/>
  <c r="AT16" i="22"/>
  <c r="AS16" i="22"/>
  <c r="AR16" i="22"/>
  <c r="AQ16" i="22"/>
  <c r="AP16" i="22"/>
  <c r="AO16" i="22"/>
  <c r="AN16" i="22"/>
  <c r="AM16" i="22"/>
  <c r="AL16" i="22"/>
  <c r="AK16" i="22"/>
  <c r="AJ16" i="22"/>
  <c r="AI16" i="22"/>
  <c r="AH16" i="22"/>
  <c r="AG16" i="22"/>
  <c r="AF16" i="22"/>
  <c r="AE16" i="22"/>
  <c r="AD16" i="22"/>
  <c r="AC16" i="22"/>
  <c r="AB16" i="22"/>
  <c r="AA16" i="22"/>
  <c r="Z16" i="22"/>
  <c r="Y16" i="22"/>
  <c r="X16" i="22"/>
  <c r="W16" i="22"/>
  <c r="V16" i="22"/>
  <c r="U16" i="22"/>
  <c r="T16" i="22"/>
  <c r="S16" i="22"/>
  <c r="R16" i="22"/>
  <c r="Q16" i="22"/>
  <c r="P16" i="22"/>
  <c r="O16" i="22"/>
  <c r="N16" i="22"/>
  <c r="M16" i="22"/>
  <c r="L16" i="22"/>
  <c r="K16" i="22"/>
  <c r="J16" i="22"/>
  <c r="I16" i="22"/>
  <c r="H16" i="22"/>
  <c r="G16" i="22"/>
  <c r="F16" i="22"/>
  <c r="E16" i="22"/>
  <c r="D16" i="22"/>
  <c r="C16" i="22"/>
  <c r="B16" i="22"/>
  <c r="AZ15" i="22"/>
  <c r="AY15" i="22"/>
  <c r="AX15" i="22"/>
  <c r="AW15" i="22"/>
  <c r="AV15" i="22"/>
  <c r="AU15" i="22"/>
  <c r="AT15" i="22"/>
  <c r="AS15" i="22"/>
  <c r="AR15" i="22"/>
  <c r="AQ15" i="22"/>
  <c r="AP15" i="22"/>
  <c r="AO15" i="22"/>
  <c r="AN15" i="22"/>
  <c r="AM15" i="22"/>
  <c r="AL15" i="22"/>
  <c r="AK15" i="22"/>
  <c r="AJ15" i="22"/>
  <c r="AI15" i="22"/>
  <c r="AH15" i="22"/>
  <c r="AG15" i="22"/>
  <c r="AF15" i="22"/>
  <c r="AE15" i="22"/>
  <c r="AD15" i="22"/>
  <c r="AC15" i="22"/>
  <c r="AB15" i="22"/>
  <c r="AA15" i="22"/>
  <c r="Z15" i="22"/>
  <c r="Y15" i="22"/>
  <c r="X15" i="22"/>
  <c r="W15" i="22"/>
  <c r="V15" i="22"/>
  <c r="U15" i="22"/>
  <c r="T15" i="22"/>
  <c r="S15" i="22"/>
  <c r="R15" i="22"/>
  <c r="Q15" i="22"/>
  <c r="P15" i="22"/>
  <c r="O15" i="22"/>
  <c r="N15" i="22"/>
  <c r="M15" i="22"/>
  <c r="L15" i="22"/>
  <c r="K15" i="22"/>
  <c r="J15" i="22"/>
  <c r="I15" i="22"/>
  <c r="H15" i="22"/>
  <c r="G15" i="22"/>
  <c r="F15" i="22"/>
  <c r="E15" i="22"/>
  <c r="D15" i="22"/>
  <c r="C15" i="22"/>
  <c r="B15" i="22"/>
  <c r="BA15" i="22" s="1"/>
  <c r="BB15" i="22" s="1"/>
  <c r="BA14" i="22"/>
  <c r="BB14" i="22" s="1"/>
  <c r="AZ14" i="22"/>
  <c r="AY14" i="22"/>
  <c r="AX14" i="22"/>
  <c r="AW14" i="22"/>
  <c r="AV14" i="22"/>
  <c r="AU14" i="22"/>
  <c r="AT14" i="22"/>
  <c r="AS14" i="22"/>
  <c r="AR14" i="22"/>
  <c r="AQ14" i="22"/>
  <c r="AP14" i="22"/>
  <c r="AO14" i="22"/>
  <c r="AN14" i="22"/>
  <c r="AM14" i="22"/>
  <c r="AL14" i="22"/>
  <c r="AK14" i="22"/>
  <c r="AJ14" i="22"/>
  <c r="AI14" i="22"/>
  <c r="AH14" i="22"/>
  <c r="AG14" i="22"/>
  <c r="AF14" i="22"/>
  <c r="AE14" i="22"/>
  <c r="AD14" i="22"/>
  <c r="AC14" i="22"/>
  <c r="AB14" i="22"/>
  <c r="AA14" i="22"/>
  <c r="Z14" i="22"/>
  <c r="Y14" i="22"/>
  <c r="X14" i="22"/>
  <c r="W14" i="22"/>
  <c r="V14" i="22"/>
  <c r="U14" i="22"/>
  <c r="T14" i="22"/>
  <c r="S14" i="22"/>
  <c r="R14" i="22"/>
  <c r="Q14" i="22"/>
  <c r="P14" i="22"/>
  <c r="O14" i="22"/>
  <c r="N14" i="22"/>
  <c r="M14" i="22"/>
  <c r="L14" i="22"/>
  <c r="K14" i="22"/>
  <c r="J14" i="22"/>
  <c r="I14" i="22"/>
  <c r="H14" i="22"/>
  <c r="G14" i="22"/>
  <c r="F14" i="22"/>
  <c r="E14" i="22"/>
  <c r="D14" i="22"/>
  <c r="C14" i="22"/>
  <c r="B14" i="22"/>
  <c r="BA13" i="22"/>
  <c r="BB13" i="22" s="1"/>
  <c r="AZ13" i="22"/>
  <c r="AY13" i="22"/>
  <c r="AX13" i="22"/>
  <c r="AW13" i="22"/>
  <c r="AV13" i="22"/>
  <c r="AU13" i="22"/>
  <c r="AT13" i="22"/>
  <c r="AS13" i="22"/>
  <c r="AR13" i="22"/>
  <c r="AQ13" i="22"/>
  <c r="AP13" i="22"/>
  <c r="AO13" i="22"/>
  <c r="AN13" i="22"/>
  <c r="AM13" i="22"/>
  <c r="AL13" i="22"/>
  <c r="AK13" i="22"/>
  <c r="AJ13" i="22"/>
  <c r="AI13" i="22"/>
  <c r="AH13" i="22"/>
  <c r="AG13" i="22"/>
  <c r="AF13" i="22"/>
  <c r="AE13" i="22"/>
  <c r="AD13" i="22"/>
  <c r="AC13" i="22"/>
  <c r="AB13" i="22"/>
  <c r="AA13" i="22"/>
  <c r="Z13" i="22"/>
  <c r="Y13" i="22"/>
  <c r="X13" i="22"/>
  <c r="W13" i="22"/>
  <c r="V13" i="22"/>
  <c r="U13" i="22"/>
  <c r="T13" i="22"/>
  <c r="S13" i="22"/>
  <c r="R13" i="22"/>
  <c r="Q13" i="22"/>
  <c r="P13" i="22"/>
  <c r="O13" i="22"/>
  <c r="N13" i="22"/>
  <c r="M13" i="22"/>
  <c r="L13" i="22"/>
  <c r="K13" i="22"/>
  <c r="J13" i="22"/>
  <c r="I13" i="22"/>
  <c r="H13" i="22"/>
  <c r="G13" i="22"/>
  <c r="F13" i="22"/>
  <c r="E13" i="22"/>
  <c r="D13" i="22"/>
  <c r="C13" i="22"/>
  <c r="B13" i="22"/>
  <c r="AZ12" i="22"/>
  <c r="AY12" i="22"/>
  <c r="AX12" i="22"/>
  <c r="AW12" i="22"/>
  <c r="AV12" i="22"/>
  <c r="AU12" i="22"/>
  <c r="AT12" i="22"/>
  <c r="AS12" i="22"/>
  <c r="AR12" i="22"/>
  <c r="AQ12" i="22"/>
  <c r="AP12" i="22"/>
  <c r="AO12" i="22"/>
  <c r="AN12" i="22"/>
  <c r="AM12" i="22"/>
  <c r="AL12" i="22"/>
  <c r="AK12" i="22"/>
  <c r="AJ12" i="22"/>
  <c r="AI12" i="22"/>
  <c r="AH12" i="22"/>
  <c r="AG12" i="22"/>
  <c r="AF12" i="22"/>
  <c r="AE12" i="22"/>
  <c r="AD12" i="22"/>
  <c r="AC12" i="22"/>
  <c r="AB12" i="22"/>
  <c r="AA12" i="22"/>
  <c r="Z12" i="22"/>
  <c r="Y12" i="22"/>
  <c r="X12" i="22"/>
  <c r="W12" i="22"/>
  <c r="V12" i="22"/>
  <c r="U12" i="22"/>
  <c r="T12" i="22"/>
  <c r="S12" i="22"/>
  <c r="R12" i="22"/>
  <c r="Q12" i="22"/>
  <c r="P12" i="22"/>
  <c r="O12" i="22"/>
  <c r="N12" i="22"/>
  <c r="M12" i="22"/>
  <c r="L12" i="22"/>
  <c r="K12" i="22"/>
  <c r="J12" i="22"/>
  <c r="I12" i="22"/>
  <c r="H12" i="22"/>
  <c r="G12" i="22"/>
  <c r="F12" i="22"/>
  <c r="E12" i="22"/>
  <c r="D12" i="22"/>
  <c r="C12" i="22"/>
  <c r="B12" i="22"/>
  <c r="BA12" i="22" s="1"/>
  <c r="BB12" i="22" s="1"/>
  <c r="BB11" i="22"/>
  <c r="BA11" i="22"/>
  <c r="AZ11" i="22"/>
  <c r="AY11" i="22"/>
  <c r="AX11" i="22"/>
  <c r="AW11" i="22"/>
  <c r="AV11" i="22"/>
  <c r="AU11" i="22"/>
  <c r="AT11" i="22"/>
  <c r="AS11" i="22"/>
  <c r="AR11" i="22"/>
  <c r="AQ11" i="22"/>
  <c r="AP11" i="22"/>
  <c r="AO11" i="22"/>
  <c r="AN11" i="22"/>
  <c r="AM11" i="22"/>
  <c r="AL11" i="22"/>
  <c r="AK11" i="22"/>
  <c r="AJ11" i="22"/>
  <c r="AI11" i="22"/>
  <c r="AH11" i="22"/>
  <c r="AG11" i="22"/>
  <c r="AF11" i="22"/>
  <c r="AE11" i="22"/>
  <c r="AD11" i="22"/>
  <c r="AC11" i="22"/>
  <c r="AB11" i="22"/>
  <c r="AA11" i="22"/>
  <c r="Z11" i="22"/>
  <c r="Y11" i="22"/>
  <c r="X11" i="22"/>
  <c r="W11" i="22"/>
  <c r="V11" i="22"/>
  <c r="U11" i="22"/>
  <c r="T11" i="22"/>
  <c r="S11" i="22"/>
  <c r="R11" i="22"/>
  <c r="Q11" i="22"/>
  <c r="P11" i="22"/>
  <c r="O11" i="22"/>
  <c r="N11" i="22"/>
  <c r="M11" i="22"/>
  <c r="L11" i="22"/>
  <c r="K11" i="22"/>
  <c r="J11" i="22"/>
  <c r="I11" i="22"/>
  <c r="H11" i="22"/>
  <c r="G11" i="22"/>
  <c r="F11" i="22"/>
  <c r="E11" i="22"/>
  <c r="D11" i="22"/>
  <c r="C11" i="22"/>
  <c r="B11" i="22"/>
  <c r="AZ10" i="22"/>
  <c r="AY10" i="22"/>
  <c r="AX10" i="22"/>
  <c r="AW10" i="22"/>
  <c r="AV10" i="22"/>
  <c r="AU10" i="22"/>
  <c r="AT10" i="22"/>
  <c r="AS10" i="22"/>
  <c r="AR10" i="22"/>
  <c r="AQ10" i="22"/>
  <c r="AP10" i="22"/>
  <c r="AO10" i="22"/>
  <c r="AN10" i="22"/>
  <c r="AM10" i="22"/>
  <c r="AL10" i="22"/>
  <c r="AK10" i="22"/>
  <c r="AJ10" i="22"/>
  <c r="AI10" i="22"/>
  <c r="AH10" i="22"/>
  <c r="AG10" i="22"/>
  <c r="AF10" i="22"/>
  <c r="AE10" i="22"/>
  <c r="AD10" i="22"/>
  <c r="AC10" i="22"/>
  <c r="AB10" i="22"/>
  <c r="AA10" i="22"/>
  <c r="Z10" i="22"/>
  <c r="Y10" i="22"/>
  <c r="X10" i="22"/>
  <c r="W10" i="22"/>
  <c r="V10" i="22"/>
  <c r="U10" i="22"/>
  <c r="T10" i="22"/>
  <c r="S10" i="22"/>
  <c r="R10" i="22"/>
  <c r="Q10" i="22"/>
  <c r="P10" i="22"/>
  <c r="O10" i="22"/>
  <c r="N10" i="22"/>
  <c r="M10" i="22"/>
  <c r="L10" i="22"/>
  <c r="K10" i="22"/>
  <c r="J10" i="22"/>
  <c r="I10" i="22"/>
  <c r="H10" i="22"/>
  <c r="G10" i="22"/>
  <c r="F10" i="22"/>
  <c r="E10" i="22"/>
  <c r="D10" i="22"/>
  <c r="C10" i="22"/>
  <c r="B10" i="22"/>
  <c r="BA10" i="22" s="1"/>
  <c r="BB10" i="22" s="1"/>
  <c r="AZ9" i="22"/>
  <c r="AY9" i="22"/>
  <c r="AX9" i="22"/>
  <c r="AW9" i="22"/>
  <c r="AV9" i="22"/>
  <c r="AU9" i="22"/>
  <c r="AT9" i="22"/>
  <c r="AS9" i="22"/>
  <c r="AR9" i="22"/>
  <c r="AQ9" i="22"/>
  <c r="AP9" i="22"/>
  <c r="AO9" i="22"/>
  <c r="AN9" i="22"/>
  <c r="AM9" i="22"/>
  <c r="AL9" i="22"/>
  <c r="AK9" i="22"/>
  <c r="AJ9" i="22"/>
  <c r="AI9" i="22"/>
  <c r="AH9" i="22"/>
  <c r="AG9" i="22"/>
  <c r="AF9" i="22"/>
  <c r="AE9" i="22"/>
  <c r="AD9" i="22"/>
  <c r="AC9" i="22"/>
  <c r="AB9" i="22"/>
  <c r="AA9" i="22"/>
  <c r="Z9" i="22"/>
  <c r="Y9" i="22"/>
  <c r="X9" i="22"/>
  <c r="W9" i="22"/>
  <c r="V9" i="22"/>
  <c r="U9" i="22"/>
  <c r="T9" i="22"/>
  <c r="S9" i="22"/>
  <c r="R9" i="22"/>
  <c r="Q9" i="22"/>
  <c r="P9" i="22"/>
  <c r="O9" i="22"/>
  <c r="N9" i="22"/>
  <c r="M9" i="22"/>
  <c r="L9" i="22"/>
  <c r="K9" i="22"/>
  <c r="J9" i="22"/>
  <c r="I9" i="22"/>
  <c r="H9" i="22"/>
  <c r="G9" i="22"/>
  <c r="F9" i="22"/>
  <c r="E9" i="22"/>
  <c r="D9" i="22"/>
  <c r="C9" i="22"/>
  <c r="B9" i="22"/>
  <c r="BA9" i="22" s="1"/>
  <c r="BB9" i="22" s="1"/>
  <c r="BB8" i="22"/>
  <c r="BA8" i="22"/>
  <c r="AZ8" i="22"/>
  <c r="AY8" i="22"/>
  <c r="AX8" i="22"/>
  <c r="AW8" i="22"/>
  <c r="AV8" i="22"/>
  <c r="AU8" i="22"/>
  <c r="AT8" i="22"/>
  <c r="AS8" i="22"/>
  <c r="AR8" i="22"/>
  <c r="AQ8" i="22"/>
  <c r="AP8" i="22"/>
  <c r="AO8" i="22"/>
  <c r="AN8" i="22"/>
  <c r="AM8" i="22"/>
  <c r="AL8" i="22"/>
  <c r="AK8" i="22"/>
  <c r="AJ8" i="22"/>
  <c r="AI8" i="22"/>
  <c r="AH8" i="22"/>
  <c r="AG8" i="22"/>
  <c r="AF8" i="22"/>
  <c r="AE8" i="22"/>
  <c r="AD8" i="22"/>
  <c r="AC8" i="22"/>
  <c r="AB8" i="22"/>
  <c r="AA8" i="22"/>
  <c r="Z8" i="22"/>
  <c r="Y8" i="22"/>
  <c r="X8" i="22"/>
  <c r="W8" i="22"/>
  <c r="V8" i="22"/>
  <c r="U8" i="22"/>
  <c r="T8" i="22"/>
  <c r="S8" i="22"/>
  <c r="R8" i="22"/>
  <c r="Q8" i="22"/>
  <c r="P8" i="22"/>
  <c r="O8" i="22"/>
  <c r="N8" i="22"/>
  <c r="M8" i="22"/>
  <c r="L8" i="22"/>
  <c r="K8" i="22"/>
  <c r="J8" i="22"/>
  <c r="I8" i="22"/>
  <c r="H8" i="22"/>
  <c r="G8" i="22"/>
  <c r="F8" i="22"/>
  <c r="E8" i="22"/>
  <c r="D8" i="22"/>
  <c r="C8" i="22"/>
  <c r="B8" i="22"/>
  <c r="AZ7" i="22"/>
  <c r="AY7" i="22"/>
  <c r="AX7" i="22"/>
  <c r="AW7" i="22"/>
  <c r="AV7" i="22"/>
  <c r="AU7" i="22"/>
  <c r="AT7" i="22"/>
  <c r="AS7" i="22"/>
  <c r="AR7" i="22"/>
  <c r="AQ7" i="22"/>
  <c r="AP7" i="22"/>
  <c r="AO7" i="22"/>
  <c r="AN7" i="22"/>
  <c r="AM7" i="22"/>
  <c r="AL7" i="22"/>
  <c r="AK7" i="22"/>
  <c r="AJ7" i="22"/>
  <c r="AI7" i="22"/>
  <c r="AH7" i="22"/>
  <c r="AG7" i="22"/>
  <c r="AF7" i="22"/>
  <c r="AE7" i="22"/>
  <c r="AD7" i="22"/>
  <c r="AC7" i="22"/>
  <c r="AB7" i="22"/>
  <c r="AA7" i="22"/>
  <c r="Z7" i="22"/>
  <c r="Y7" i="22"/>
  <c r="X7" i="22"/>
  <c r="W7" i="22"/>
  <c r="V7" i="22"/>
  <c r="U7" i="22"/>
  <c r="T7" i="22"/>
  <c r="S7" i="22"/>
  <c r="R7" i="22"/>
  <c r="Q7" i="22"/>
  <c r="P7" i="22"/>
  <c r="O7" i="22"/>
  <c r="N7" i="22"/>
  <c r="M7" i="22"/>
  <c r="L7" i="22"/>
  <c r="K7" i="22"/>
  <c r="J7" i="22"/>
  <c r="I7" i="22"/>
  <c r="H7" i="22"/>
  <c r="G7" i="22"/>
  <c r="F7" i="22"/>
  <c r="E7" i="22"/>
  <c r="D7" i="22"/>
  <c r="C7" i="22"/>
  <c r="B7" i="22"/>
  <c r="BA7" i="22" s="1"/>
  <c r="BB7" i="22" s="1"/>
  <c r="BA6" i="22"/>
  <c r="BB6" i="22" s="1"/>
  <c r="AZ6" i="22"/>
  <c r="AY6" i="22"/>
  <c r="AX6" i="22"/>
  <c r="AW6" i="22"/>
  <c r="AV6" i="22"/>
  <c r="AU6" i="22"/>
  <c r="AT6" i="22"/>
  <c r="AS6" i="22"/>
  <c r="AR6" i="22"/>
  <c r="AQ6" i="22"/>
  <c r="AP6" i="22"/>
  <c r="AO6" i="22"/>
  <c r="AN6" i="22"/>
  <c r="AM6" i="22"/>
  <c r="AL6" i="22"/>
  <c r="AK6" i="22"/>
  <c r="AJ6" i="22"/>
  <c r="AI6" i="22"/>
  <c r="AH6" i="22"/>
  <c r="AG6" i="22"/>
  <c r="AF6" i="22"/>
  <c r="AE6" i="22"/>
  <c r="AD6" i="22"/>
  <c r="AC6" i="22"/>
  <c r="AB6" i="22"/>
  <c r="AA6" i="22"/>
  <c r="Z6" i="22"/>
  <c r="Y6" i="22"/>
  <c r="X6" i="22"/>
  <c r="W6" i="22"/>
  <c r="V6" i="22"/>
  <c r="U6" i="22"/>
  <c r="T6" i="22"/>
  <c r="S6" i="22"/>
  <c r="R6" i="22"/>
  <c r="Q6" i="22"/>
  <c r="P6" i="22"/>
  <c r="O6" i="22"/>
  <c r="N6" i="22"/>
  <c r="M6" i="22"/>
  <c r="L6" i="22"/>
  <c r="K6" i="22"/>
  <c r="J6" i="22"/>
  <c r="I6" i="22"/>
  <c r="H6" i="22"/>
  <c r="G6" i="22"/>
  <c r="F6" i="22"/>
  <c r="E6" i="22"/>
  <c r="D6" i="22"/>
  <c r="C6" i="22"/>
  <c r="B6" i="22"/>
  <c r="BA5" i="22"/>
  <c r="BB5" i="22" s="1"/>
  <c r="AZ5" i="22"/>
  <c r="AY5" i="22"/>
  <c r="AX5" i="22"/>
  <c r="AW5" i="22"/>
  <c r="AV5" i="22"/>
  <c r="AU5" i="22"/>
  <c r="AT5" i="22"/>
  <c r="AS5" i="22"/>
  <c r="AR5" i="22"/>
  <c r="AQ5" i="22"/>
  <c r="AP5" i="22"/>
  <c r="AO5" i="22"/>
  <c r="AN5" i="22"/>
  <c r="AM5" i="22"/>
  <c r="AL5" i="22"/>
  <c r="AK5" i="22"/>
  <c r="AJ5" i="22"/>
  <c r="AI5" i="22"/>
  <c r="AH5" i="22"/>
  <c r="AG5" i="22"/>
  <c r="AF5" i="22"/>
  <c r="AE5" i="22"/>
  <c r="AD5" i="22"/>
  <c r="AC5" i="22"/>
  <c r="AB5" i="22"/>
  <c r="AA5" i="22"/>
  <c r="Z5" i="22"/>
  <c r="Y5" i="22"/>
  <c r="X5" i="22"/>
  <c r="W5" i="22"/>
  <c r="V5" i="22"/>
  <c r="U5" i="22"/>
  <c r="T5" i="22"/>
  <c r="S5" i="22"/>
  <c r="R5" i="22"/>
  <c r="Q5" i="22"/>
  <c r="P5" i="22"/>
  <c r="O5" i="22"/>
  <c r="N5" i="22"/>
  <c r="M5" i="22"/>
  <c r="L5" i="22"/>
  <c r="K5" i="22"/>
  <c r="J5" i="22"/>
  <c r="I5" i="22"/>
  <c r="H5" i="22"/>
  <c r="G5" i="22"/>
  <c r="F5" i="22"/>
  <c r="E5" i="22"/>
  <c r="D5" i="22"/>
  <c r="C5" i="22"/>
  <c r="B5" i="22"/>
  <c r="AZ4" i="22"/>
  <c r="AY4" i="22"/>
  <c r="AX4" i="22"/>
  <c r="AW4" i="22"/>
  <c r="AV4" i="22"/>
  <c r="AU4" i="22"/>
  <c r="AT4" i="22"/>
  <c r="AS4" i="22"/>
  <c r="AR4" i="22"/>
  <c r="AQ4" i="22"/>
  <c r="AP4" i="22"/>
  <c r="AO4" i="22"/>
  <c r="AN4" i="22"/>
  <c r="AM4" i="22"/>
  <c r="AL4" i="22"/>
  <c r="AK4" i="22"/>
  <c r="AJ4" i="22"/>
  <c r="AI4" i="22"/>
  <c r="AH4" i="22"/>
  <c r="AG4" i="22"/>
  <c r="AF4" i="22"/>
  <c r="AE4" i="22"/>
  <c r="AD4" i="22"/>
  <c r="AC4" i="22"/>
  <c r="AB4" i="22"/>
  <c r="AA4" i="22"/>
  <c r="Z4" i="22"/>
  <c r="Y4" i="22"/>
  <c r="X4" i="22"/>
  <c r="W4" i="22"/>
  <c r="V4" i="22"/>
  <c r="U4" i="22"/>
  <c r="T4" i="22"/>
  <c r="S4" i="22"/>
  <c r="R4" i="22"/>
  <c r="Q4" i="22"/>
  <c r="P4" i="22"/>
  <c r="O4" i="22"/>
  <c r="N4" i="22"/>
  <c r="M4" i="22"/>
  <c r="L4" i="22"/>
  <c r="K4" i="22"/>
  <c r="J4" i="22"/>
  <c r="I4" i="22"/>
  <c r="H4" i="22"/>
  <c r="G4" i="22"/>
  <c r="F4" i="22"/>
  <c r="E4" i="22"/>
  <c r="D4" i="22"/>
  <c r="C4" i="22"/>
  <c r="B4" i="22"/>
  <c r="BA4" i="22" s="1"/>
  <c r="BB4" i="22" s="1"/>
  <c r="BB3" i="22"/>
  <c r="BA3" i="22"/>
  <c r="AZ3" i="22"/>
  <c r="AY3" i="22"/>
  <c r="AX3" i="22"/>
  <c r="AW3" i="22"/>
  <c r="AV3" i="22"/>
  <c r="AU3" i="22"/>
  <c r="AT3" i="22"/>
  <c r="AS3" i="22"/>
  <c r="AR3" i="22"/>
  <c r="AQ3" i="22"/>
  <c r="AP3" i="22"/>
  <c r="AO3" i="22"/>
  <c r="AN3" i="22"/>
  <c r="AM3" i="22"/>
  <c r="AL3" i="22"/>
  <c r="AK3" i="22"/>
  <c r="AJ3" i="22"/>
  <c r="AI3" i="22"/>
  <c r="AH3" i="22"/>
  <c r="AG3" i="22"/>
  <c r="AF3" i="22"/>
  <c r="AE3" i="22"/>
  <c r="AD3" i="22"/>
  <c r="AC3" i="22"/>
  <c r="AB3" i="22"/>
  <c r="AA3" i="22"/>
  <c r="Z3" i="22"/>
  <c r="Y3" i="22"/>
  <c r="X3" i="22"/>
  <c r="W3" i="22"/>
  <c r="V3" i="22"/>
  <c r="U3" i="22"/>
  <c r="T3" i="22"/>
  <c r="S3" i="22"/>
  <c r="R3" i="22"/>
  <c r="Q3" i="22"/>
  <c r="P3" i="22"/>
  <c r="O3" i="22"/>
  <c r="N3" i="22"/>
  <c r="M3" i="22"/>
  <c r="L3" i="22"/>
  <c r="K3" i="22"/>
  <c r="J3" i="22"/>
  <c r="I3" i="22"/>
  <c r="H3" i="22"/>
  <c r="G3" i="22"/>
  <c r="F3" i="22"/>
  <c r="E3" i="22"/>
  <c r="D3" i="22"/>
  <c r="C3" i="22"/>
  <c r="B3" i="22"/>
  <c r="AZ2" i="22"/>
  <c r="AY2" i="22"/>
  <c r="AX2" i="22"/>
  <c r="AW2" i="22"/>
  <c r="AV2" i="22"/>
  <c r="AU2" i="22"/>
  <c r="AT2" i="22"/>
  <c r="AS2" i="22"/>
  <c r="AR2" i="22"/>
  <c r="AQ2" i="22"/>
  <c r="AP2" i="22"/>
  <c r="AO2" i="22"/>
  <c r="AN2" i="22"/>
  <c r="AM2" i="22"/>
  <c r="AL2" i="22"/>
  <c r="AK2" i="22"/>
  <c r="AJ2" i="22"/>
  <c r="AI2" i="22"/>
  <c r="AH2" i="22"/>
  <c r="AG2" i="22"/>
  <c r="AF2" i="22"/>
  <c r="AE2" i="22"/>
  <c r="AD2" i="22"/>
  <c r="AC2" i="22"/>
  <c r="AB2" i="22"/>
  <c r="AA2" i="22"/>
  <c r="Z2" i="22"/>
  <c r="Y2" i="22"/>
  <c r="X2" i="22"/>
  <c r="W2" i="22"/>
  <c r="V2" i="22"/>
  <c r="U2" i="22"/>
  <c r="T2" i="22"/>
  <c r="S2" i="22"/>
  <c r="R2" i="22"/>
  <c r="Q2" i="22"/>
  <c r="P2" i="22"/>
  <c r="O2" i="22"/>
  <c r="N2" i="22"/>
  <c r="M2" i="22"/>
  <c r="L2" i="22"/>
  <c r="K2" i="22"/>
  <c r="J2" i="22"/>
  <c r="I2" i="22"/>
  <c r="H2" i="22"/>
  <c r="G2" i="22"/>
  <c r="F2" i="22"/>
  <c r="E2" i="22"/>
  <c r="D2" i="22"/>
  <c r="C2" i="22"/>
  <c r="B2" i="22"/>
  <c r="BA2" i="22" s="1"/>
  <c r="BB2" i="22" s="1"/>
  <c r="AZ193" i="21"/>
  <c r="AY193" i="21"/>
  <c r="AX193" i="21"/>
  <c r="AW193" i="21"/>
  <c r="AV193" i="21"/>
  <c r="AU193" i="21"/>
  <c r="AT193" i="21"/>
  <c r="AS193" i="21"/>
  <c r="AR193" i="21"/>
  <c r="AQ193" i="21"/>
  <c r="AP193" i="21"/>
  <c r="AO193" i="21"/>
  <c r="AN193" i="21"/>
  <c r="AM193" i="21"/>
  <c r="AL193" i="21"/>
  <c r="AK193" i="21"/>
  <c r="AJ193" i="21"/>
  <c r="AI193" i="21"/>
  <c r="AH193" i="21"/>
  <c r="AG193" i="21"/>
  <c r="AF193" i="21"/>
  <c r="AE193" i="21"/>
  <c r="AD193" i="21"/>
  <c r="AC193" i="21"/>
  <c r="AB193" i="21"/>
  <c r="AA193" i="21"/>
  <c r="Z193" i="21"/>
  <c r="Y193" i="21"/>
  <c r="X193" i="21"/>
  <c r="W193" i="21"/>
  <c r="V193" i="21"/>
  <c r="U193" i="21"/>
  <c r="T193" i="21"/>
  <c r="S193" i="21"/>
  <c r="R193" i="21"/>
  <c r="Q193" i="21"/>
  <c r="P193" i="21"/>
  <c r="O193" i="21"/>
  <c r="N193" i="21"/>
  <c r="M193" i="21"/>
  <c r="L193" i="21"/>
  <c r="K193" i="21"/>
  <c r="J193" i="21"/>
  <c r="I193" i="21"/>
  <c r="H193" i="21"/>
  <c r="G193" i="21"/>
  <c r="F193" i="21"/>
  <c r="E193" i="21"/>
  <c r="D193" i="21"/>
  <c r="C193" i="21"/>
  <c r="B193" i="21"/>
  <c r="BE192" i="21"/>
  <c r="BC192" i="21"/>
  <c r="AZ192" i="21"/>
  <c r="AY192" i="21"/>
  <c r="AX192" i="21"/>
  <c r="AW192" i="21"/>
  <c r="AV192" i="21"/>
  <c r="AU192" i="21"/>
  <c r="AT192" i="21"/>
  <c r="AS192" i="21"/>
  <c r="AR192" i="21"/>
  <c r="AQ192" i="21"/>
  <c r="AP192" i="21"/>
  <c r="AO192" i="21"/>
  <c r="AN192" i="21"/>
  <c r="AM192" i="21"/>
  <c r="AL192" i="21"/>
  <c r="AK192" i="21"/>
  <c r="AJ192" i="21"/>
  <c r="AI192" i="21"/>
  <c r="AH192" i="21"/>
  <c r="AG192" i="21"/>
  <c r="AF192" i="21"/>
  <c r="AE192" i="21"/>
  <c r="AD192" i="21"/>
  <c r="AC192" i="21"/>
  <c r="AB192" i="21"/>
  <c r="AA192" i="21"/>
  <c r="Z192" i="21"/>
  <c r="Y192" i="21"/>
  <c r="X192" i="21"/>
  <c r="W192" i="21"/>
  <c r="V192" i="21"/>
  <c r="U192" i="21"/>
  <c r="T192" i="21"/>
  <c r="S192" i="21"/>
  <c r="R192" i="21"/>
  <c r="Q192" i="21"/>
  <c r="P192" i="21"/>
  <c r="O192" i="21"/>
  <c r="N192" i="21"/>
  <c r="M192" i="21"/>
  <c r="L192" i="21"/>
  <c r="K192" i="21"/>
  <c r="J192" i="21"/>
  <c r="I192" i="21"/>
  <c r="H192" i="21"/>
  <c r="G192" i="21"/>
  <c r="F192" i="21"/>
  <c r="E192" i="21"/>
  <c r="D192" i="21"/>
  <c r="C192" i="21"/>
  <c r="B192" i="21"/>
  <c r="BC191" i="21"/>
  <c r="AZ191" i="21"/>
  <c r="AY191" i="21"/>
  <c r="AX191" i="21"/>
  <c r="AW191" i="21"/>
  <c r="AV191" i="21"/>
  <c r="AU191" i="21"/>
  <c r="AT191" i="21"/>
  <c r="AS191" i="21"/>
  <c r="AR191" i="21"/>
  <c r="AQ191" i="21"/>
  <c r="AP191" i="21"/>
  <c r="AO191" i="21"/>
  <c r="AN191" i="21"/>
  <c r="AM191" i="21"/>
  <c r="AL191" i="21"/>
  <c r="AK191" i="21"/>
  <c r="AJ191" i="21"/>
  <c r="AI191" i="21"/>
  <c r="AH191" i="21"/>
  <c r="AG191" i="21"/>
  <c r="AF191" i="21"/>
  <c r="AE191" i="21"/>
  <c r="AD191" i="21"/>
  <c r="AC191" i="21"/>
  <c r="AB191" i="21"/>
  <c r="AA191" i="21"/>
  <c r="Z191" i="21"/>
  <c r="Y191" i="21"/>
  <c r="X191" i="21"/>
  <c r="W191" i="21"/>
  <c r="V191" i="21"/>
  <c r="U191" i="21"/>
  <c r="T191" i="21"/>
  <c r="S191" i="21"/>
  <c r="R191" i="21"/>
  <c r="Q191" i="21"/>
  <c r="P191" i="21"/>
  <c r="O191" i="21"/>
  <c r="N191" i="21"/>
  <c r="M191" i="21"/>
  <c r="L191" i="21"/>
  <c r="K191" i="21"/>
  <c r="J191" i="21"/>
  <c r="I191" i="21"/>
  <c r="BE191" i="21" s="1"/>
  <c r="H191" i="21"/>
  <c r="G191" i="21"/>
  <c r="F191" i="21"/>
  <c r="E191" i="21"/>
  <c r="D191" i="21"/>
  <c r="C191" i="21"/>
  <c r="B191" i="21"/>
  <c r="BD191" i="21" s="1"/>
  <c r="AZ190" i="21"/>
  <c r="AY190" i="21"/>
  <c r="AX190" i="21"/>
  <c r="AW190" i="21"/>
  <c r="AV190" i="21"/>
  <c r="AU190" i="21"/>
  <c r="AT190" i="21"/>
  <c r="AS190" i="21"/>
  <c r="AR190" i="21"/>
  <c r="AQ190" i="21"/>
  <c r="AP190" i="21"/>
  <c r="AO190" i="21"/>
  <c r="AN190" i="21"/>
  <c r="AM190" i="21"/>
  <c r="AL190" i="21"/>
  <c r="AK190" i="21"/>
  <c r="AJ190" i="21"/>
  <c r="AI190" i="21"/>
  <c r="AH190" i="21"/>
  <c r="AG190" i="21"/>
  <c r="AF190" i="21"/>
  <c r="AE190" i="21"/>
  <c r="AD190" i="21"/>
  <c r="AC190" i="21"/>
  <c r="AB190" i="21"/>
  <c r="AA190" i="21"/>
  <c r="Z190" i="21"/>
  <c r="Y190" i="21"/>
  <c r="X190" i="21"/>
  <c r="W190" i="21"/>
  <c r="V190" i="21"/>
  <c r="U190" i="21"/>
  <c r="T190" i="21"/>
  <c r="S190" i="21"/>
  <c r="R190" i="21"/>
  <c r="Q190" i="21"/>
  <c r="P190" i="21"/>
  <c r="O190" i="21"/>
  <c r="N190" i="21"/>
  <c r="M190" i="21"/>
  <c r="L190" i="21"/>
  <c r="K190" i="21"/>
  <c r="J190" i="21"/>
  <c r="I190" i="21"/>
  <c r="H190" i="21"/>
  <c r="G190" i="21"/>
  <c r="F190" i="21"/>
  <c r="E190" i="21"/>
  <c r="D190" i="21"/>
  <c r="C190" i="21"/>
  <c r="B190" i="21"/>
  <c r="BD190" i="21" s="1"/>
  <c r="AZ189" i="21"/>
  <c r="AY189" i="21"/>
  <c r="AX189" i="21"/>
  <c r="AW189" i="21"/>
  <c r="AV189" i="21"/>
  <c r="AU189" i="21"/>
  <c r="AT189" i="21"/>
  <c r="AS189" i="21"/>
  <c r="AR189" i="21"/>
  <c r="AQ189" i="21"/>
  <c r="AP189" i="21"/>
  <c r="AO189" i="21"/>
  <c r="AN189" i="21"/>
  <c r="AM189" i="21"/>
  <c r="AL189" i="21"/>
  <c r="AK189" i="21"/>
  <c r="AJ189" i="21"/>
  <c r="AI189" i="21"/>
  <c r="AH189" i="21"/>
  <c r="AG189" i="21"/>
  <c r="AF189" i="21"/>
  <c r="AE189" i="21"/>
  <c r="AD189" i="21"/>
  <c r="AC189" i="21"/>
  <c r="AB189" i="21"/>
  <c r="AA189" i="21"/>
  <c r="Z189" i="21"/>
  <c r="Y189" i="21"/>
  <c r="X189" i="21"/>
  <c r="W189" i="21"/>
  <c r="V189" i="21"/>
  <c r="U189" i="21"/>
  <c r="T189" i="21"/>
  <c r="S189" i="21"/>
  <c r="R189" i="21"/>
  <c r="Q189" i="21"/>
  <c r="P189" i="21"/>
  <c r="O189" i="21"/>
  <c r="N189" i="21"/>
  <c r="M189" i="21"/>
  <c r="L189" i="21"/>
  <c r="K189" i="21"/>
  <c r="J189" i="21"/>
  <c r="I189" i="21"/>
  <c r="H189" i="21"/>
  <c r="G189" i="21"/>
  <c r="F189" i="21"/>
  <c r="E189" i="21"/>
  <c r="D189" i="21"/>
  <c r="C189" i="21"/>
  <c r="B189" i="21"/>
  <c r="AZ188" i="21"/>
  <c r="AY188" i="21"/>
  <c r="AX188" i="21"/>
  <c r="AW188" i="21"/>
  <c r="AV188" i="21"/>
  <c r="AU188" i="21"/>
  <c r="AT188" i="21"/>
  <c r="AS188" i="21"/>
  <c r="AR188" i="21"/>
  <c r="AQ188" i="21"/>
  <c r="AP188" i="21"/>
  <c r="AO188" i="21"/>
  <c r="AN188" i="21"/>
  <c r="AM188" i="21"/>
  <c r="AL188" i="21"/>
  <c r="AK188" i="21"/>
  <c r="AJ188" i="21"/>
  <c r="AI188" i="21"/>
  <c r="AH188" i="21"/>
  <c r="AG188" i="21"/>
  <c r="AF188" i="21"/>
  <c r="AE188" i="21"/>
  <c r="AD188" i="21"/>
  <c r="AC188" i="21"/>
  <c r="AB188" i="21"/>
  <c r="AA188" i="21"/>
  <c r="Z188" i="21"/>
  <c r="Y188" i="21"/>
  <c r="X188" i="21"/>
  <c r="W188" i="21"/>
  <c r="V188" i="21"/>
  <c r="U188" i="21"/>
  <c r="T188" i="21"/>
  <c r="S188" i="21"/>
  <c r="R188" i="21"/>
  <c r="Q188" i="21"/>
  <c r="P188" i="21"/>
  <c r="O188" i="21"/>
  <c r="N188" i="21"/>
  <c r="M188" i="21"/>
  <c r="L188" i="21"/>
  <c r="K188" i="21"/>
  <c r="J188" i="21"/>
  <c r="I188" i="21"/>
  <c r="BE188" i="21" s="1"/>
  <c r="H188" i="21"/>
  <c r="G188" i="21"/>
  <c r="F188" i="21"/>
  <c r="E188" i="21"/>
  <c r="D188" i="21"/>
  <c r="C188" i="21"/>
  <c r="B188" i="21"/>
  <c r="AZ187" i="21"/>
  <c r="AY187" i="21"/>
  <c r="AX187" i="21"/>
  <c r="AW187" i="21"/>
  <c r="AV187" i="21"/>
  <c r="AU187" i="21"/>
  <c r="AT187" i="21"/>
  <c r="AS187" i="21"/>
  <c r="AR187" i="21"/>
  <c r="AQ187" i="21"/>
  <c r="AP187" i="21"/>
  <c r="AO187" i="21"/>
  <c r="AN187" i="21"/>
  <c r="AM187" i="21"/>
  <c r="AL187" i="21"/>
  <c r="AK187" i="21"/>
  <c r="AJ187" i="21"/>
  <c r="AI187" i="21"/>
  <c r="AH187" i="21"/>
  <c r="AG187" i="21"/>
  <c r="AF187" i="21"/>
  <c r="AE187" i="21"/>
  <c r="AD187" i="21"/>
  <c r="AC187" i="21"/>
  <c r="AB187" i="21"/>
  <c r="AA187" i="21"/>
  <c r="Z187" i="21"/>
  <c r="Y187" i="21"/>
  <c r="X187" i="21"/>
  <c r="W187" i="21"/>
  <c r="V187" i="21"/>
  <c r="U187" i="21"/>
  <c r="T187" i="21"/>
  <c r="S187" i="21"/>
  <c r="R187" i="21"/>
  <c r="Q187" i="21"/>
  <c r="P187" i="21"/>
  <c r="O187" i="21"/>
  <c r="N187" i="21"/>
  <c r="M187" i="21"/>
  <c r="L187" i="21"/>
  <c r="K187" i="21"/>
  <c r="J187" i="21"/>
  <c r="I187" i="21"/>
  <c r="BE187" i="21" s="1"/>
  <c r="H187" i="21"/>
  <c r="G187" i="21"/>
  <c r="F187" i="21"/>
  <c r="E187" i="21"/>
  <c r="D187" i="21"/>
  <c r="C187" i="21"/>
  <c r="B187" i="21"/>
  <c r="BE186" i="21"/>
  <c r="AZ186" i="21"/>
  <c r="AY186" i="21"/>
  <c r="AX186" i="21"/>
  <c r="AW186" i="21"/>
  <c r="AV186" i="21"/>
  <c r="AU186" i="21"/>
  <c r="AT186" i="21"/>
  <c r="AS186" i="21"/>
  <c r="AR186" i="21"/>
  <c r="AQ186" i="21"/>
  <c r="AP186" i="21"/>
  <c r="AO186" i="21"/>
  <c r="AN186" i="21"/>
  <c r="AM186" i="21"/>
  <c r="AL186" i="21"/>
  <c r="AK186" i="21"/>
  <c r="AJ186" i="21"/>
  <c r="AI186" i="21"/>
  <c r="AH186" i="21"/>
  <c r="AG186" i="21"/>
  <c r="AF186" i="21"/>
  <c r="AE186" i="21"/>
  <c r="AD186" i="21"/>
  <c r="AC186" i="21"/>
  <c r="AB186" i="21"/>
  <c r="AA186" i="21"/>
  <c r="Z186" i="21"/>
  <c r="Y186" i="21"/>
  <c r="X186" i="21"/>
  <c r="W186" i="21"/>
  <c r="V186" i="21"/>
  <c r="U186" i="21"/>
  <c r="T186" i="21"/>
  <c r="S186" i="21"/>
  <c r="R186" i="21"/>
  <c r="Q186" i="21"/>
  <c r="P186" i="21"/>
  <c r="O186" i="21"/>
  <c r="N186" i="21"/>
  <c r="M186" i="21"/>
  <c r="L186" i="21"/>
  <c r="K186" i="21"/>
  <c r="J186" i="21"/>
  <c r="I186" i="21"/>
  <c r="H186" i="21"/>
  <c r="G186" i="21"/>
  <c r="BC186" i="21" s="1"/>
  <c r="F186" i="21"/>
  <c r="E186" i="21"/>
  <c r="D186" i="21"/>
  <c r="C186" i="21"/>
  <c r="B186" i="21"/>
  <c r="BD186" i="21" s="1"/>
  <c r="AZ185" i="21"/>
  <c r="AY185" i="21"/>
  <c r="AX185" i="21"/>
  <c r="AW185" i="21"/>
  <c r="AV185" i="21"/>
  <c r="AU185" i="21"/>
  <c r="AT185" i="21"/>
  <c r="AS185" i="21"/>
  <c r="AR185" i="21"/>
  <c r="AQ185" i="21"/>
  <c r="AP185" i="21"/>
  <c r="AO185" i="21"/>
  <c r="AN185" i="21"/>
  <c r="AM185" i="21"/>
  <c r="AL185" i="21"/>
  <c r="AK185" i="21"/>
  <c r="AJ185" i="21"/>
  <c r="AI185" i="21"/>
  <c r="AH185" i="21"/>
  <c r="AG185" i="21"/>
  <c r="AF185" i="21"/>
  <c r="AE185" i="21"/>
  <c r="AD185" i="21"/>
  <c r="AC185" i="21"/>
  <c r="AB185" i="21"/>
  <c r="AA185" i="21"/>
  <c r="Z185" i="21"/>
  <c r="Y185" i="21"/>
  <c r="X185" i="21"/>
  <c r="W185" i="21"/>
  <c r="V185" i="21"/>
  <c r="U185" i="21"/>
  <c r="T185" i="21"/>
  <c r="S185" i="21"/>
  <c r="R185" i="21"/>
  <c r="Q185" i="21"/>
  <c r="P185" i="21"/>
  <c r="O185" i="21"/>
  <c r="N185" i="21"/>
  <c r="M185" i="21"/>
  <c r="L185" i="21"/>
  <c r="K185" i="21"/>
  <c r="J185" i="21"/>
  <c r="I185" i="21"/>
  <c r="H185" i="21"/>
  <c r="G185" i="21"/>
  <c r="F185" i="21"/>
  <c r="E185" i="21"/>
  <c r="D185" i="21"/>
  <c r="C185" i="21"/>
  <c r="B185" i="21"/>
  <c r="BE184" i="21"/>
  <c r="BC184" i="21"/>
  <c r="AZ184" i="21"/>
  <c r="AY184" i="21"/>
  <c r="AX184" i="21"/>
  <c r="AW184" i="21"/>
  <c r="AV184" i="21"/>
  <c r="AU184" i="21"/>
  <c r="AT184" i="21"/>
  <c r="AS184" i="21"/>
  <c r="AR184" i="21"/>
  <c r="AQ184" i="21"/>
  <c r="AP184" i="21"/>
  <c r="AO184" i="21"/>
  <c r="AN184" i="21"/>
  <c r="AM184" i="21"/>
  <c r="AL184" i="21"/>
  <c r="AK184" i="21"/>
  <c r="AJ184" i="21"/>
  <c r="AI184" i="21"/>
  <c r="AH184" i="21"/>
  <c r="AG184" i="21"/>
  <c r="AF184" i="21"/>
  <c r="AE184" i="21"/>
  <c r="AD184" i="21"/>
  <c r="AC184" i="21"/>
  <c r="AB184" i="21"/>
  <c r="AA184" i="21"/>
  <c r="Z184" i="21"/>
  <c r="Y184" i="21"/>
  <c r="X184" i="21"/>
  <c r="W184" i="21"/>
  <c r="V184" i="21"/>
  <c r="U184" i="21"/>
  <c r="T184" i="21"/>
  <c r="S184" i="21"/>
  <c r="R184" i="21"/>
  <c r="Q184" i="21"/>
  <c r="P184" i="21"/>
  <c r="O184" i="21"/>
  <c r="N184" i="21"/>
  <c r="M184" i="21"/>
  <c r="L184" i="21"/>
  <c r="K184" i="21"/>
  <c r="J184" i="21"/>
  <c r="I184" i="21"/>
  <c r="H184" i="21"/>
  <c r="G184" i="21"/>
  <c r="F184" i="21"/>
  <c r="E184" i="21"/>
  <c r="D184" i="21"/>
  <c r="C184" i="21"/>
  <c r="B184" i="21"/>
  <c r="AZ183" i="21"/>
  <c r="AY183" i="21"/>
  <c r="AX183" i="21"/>
  <c r="AW183" i="21"/>
  <c r="AV183" i="21"/>
  <c r="AU183" i="21"/>
  <c r="AT183" i="21"/>
  <c r="AS183" i="21"/>
  <c r="AR183" i="21"/>
  <c r="AQ183" i="21"/>
  <c r="AP183" i="21"/>
  <c r="AO183" i="21"/>
  <c r="AN183" i="21"/>
  <c r="AM183" i="21"/>
  <c r="AL183" i="21"/>
  <c r="AK183" i="21"/>
  <c r="AJ183" i="21"/>
  <c r="AI183" i="21"/>
  <c r="AH183" i="21"/>
  <c r="AG183" i="21"/>
  <c r="AF183" i="21"/>
  <c r="AE183" i="21"/>
  <c r="AD183" i="21"/>
  <c r="AC183" i="21"/>
  <c r="AB183" i="21"/>
  <c r="AA183" i="21"/>
  <c r="Z183" i="21"/>
  <c r="Y183" i="21"/>
  <c r="X183" i="21"/>
  <c r="W183" i="21"/>
  <c r="V183" i="21"/>
  <c r="U183" i="21"/>
  <c r="T183" i="21"/>
  <c r="S183" i="21"/>
  <c r="R183" i="21"/>
  <c r="Q183" i="21"/>
  <c r="P183" i="21"/>
  <c r="O183" i="21"/>
  <c r="N183" i="21"/>
  <c r="M183" i="21"/>
  <c r="L183" i="21"/>
  <c r="K183" i="21"/>
  <c r="J183" i="21"/>
  <c r="I183" i="21"/>
  <c r="BC183" i="21" s="1"/>
  <c r="H183" i="21"/>
  <c r="G183" i="21"/>
  <c r="F183" i="21"/>
  <c r="E183" i="21"/>
  <c r="D183" i="21"/>
  <c r="C183" i="21"/>
  <c r="B183" i="21"/>
  <c r="BE182" i="21"/>
  <c r="AZ182" i="21"/>
  <c r="AY182" i="21"/>
  <c r="AX182" i="21"/>
  <c r="AW182" i="21"/>
  <c r="AV182" i="21"/>
  <c r="AU182" i="21"/>
  <c r="AT182" i="21"/>
  <c r="AS182" i="21"/>
  <c r="AR182" i="21"/>
  <c r="AQ182" i="21"/>
  <c r="AP182" i="21"/>
  <c r="AO182" i="21"/>
  <c r="AN182" i="21"/>
  <c r="AM182" i="21"/>
  <c r="AL182" i="21"/>
  <c r="AK182" i="21"/>
  <c r="AJ182" i="21"/>
  <c r="AI182" i="21"/>
  <c r="AH182" i="21"/>
  <c r="AG182" i="21"/>
  <c r="AF182" i="21"/>
  <c r="AE182" i="21"/>
  <c r="AD182" i="21"/>
  <c r="AC182" i="21"/>
  <c r="AB182" i="21"/>
  <c r="AA182" i="21"/>
  <c r="Z182" i="21"/>
  <c r="Y182" i="21"/>
  <c r="X182" i="21"/>
  <c r="W182" i="21"/>
  <c r="V182" i="21"/>
  <c r="U182" i="21"/>
  <c r="T182" i="21"/>
  <c r="S182" i="21"/>
  <c r="R182" i="21"/>
  <c r="Q182" i="21"/>
  <c r="P182" i="21"/>
  <c r="O182" i="21"/>
  <c r="N182" i="21"/>
  <c r="M182" i="21"/>
  <c r="L182" i="21"/>
  <c r="K182" i="21"/>
  <c r="J182" i="21"/>
  <c r="I182" i="21"/>
  <c r="H182" i="21"/>
  <c r="G182" i="21"/>
  <c r="BC182" i="21" s="1"/>
  <c r="F182" i="21"/>
  <c r="E182" i="21"/>
  <c r="D182" i="21"/>
  <c r="C182" i="21"/>
  <c r="B182" i="21"/>
  <c r="BD182" i="21" s="1"/>
  <c r="AZ181" i="21"/>
  <c r="AY181" i="21"/>
  <c r="AX181" i="21"/>
  <c r="AW181" i="21"/>
  <c r="AV181" i="21"/>
  <c r="AU181" i="21"/>
  <c r="AT181" i="21"/>
  <c r="AS181" i="21"/>
  <c r="AR181" i="21"/>
  <c r="AQ181" i="21"/>
  <c r="AP181" i="21"/>
  <c r="AO181" i="21"/>
  <c r="AN181" i="21"/>
  <c r="AM181" i="21"/>
  <c r="AL181" i="21"/>
  <c r="AK181" i="21"/>
  <c r="AJ181" i="21"/>
  <c r="AI181" i="21"/>
  <c r="AH181" i="21"/>
  <c r="AG181" i="21"/>
  <c r="AF181" i="21"/>
  <c r="AE181" i="21"/>
  <c r="AD181" i="21"/>
  <c r="AC181" i="21"/>
  <c r="AB181" i="21"/>
  <c r="AA181" i="21"/>
  <c r="Z181" i="21"/>
  <c r="Y181" i="21"/>
  <c r="X181" i="21"/>
  <c r="W181" i="21"/>
  <c r="V181" i="21"/>
  <c r="U181" i="21"/>
  <c r="T181" i="21"/>
  <c r="S181" i="21"/>
  <c r="R181" i="21"/>
  <c r="Q181" i="21"/>
  <c r="P181" i="21"/>
  <c r="O181" i="21"/>
  <c r="N181" i="21"/>
  <c r="M181" i="21"/>
  <c r="L181" i="21"/>
  <c r="K181" i="21"/>
  <c r="J181" i="21"/>
  <c r="I181" i="21"/>
  <c r="H181" i="21"/>
  <c r="G181" i="21"/>
  <c r="F181" i="21"/>
  <c r="E181" i="21"/>
  <c r="D181" i="21"/>
  <c r="C181" i="21"/>
  <c r="B181" i="21"/>
  <c r="AZ180" i="21"/>
  <c r="AY180" i="21"/>
  <c r="AX180" i="21"/>
  <c r="AW180" i="21"/>
  <c r="AV180" i="21"/>
  <c r="AU180" i="21"/>
  <c r="AT180" i="21"/>
  <c r="AS180" i="21"/>
  <c r="AR180" i="21"/>
  <c r="AQ180" i="21"/>
  <c r="AP180" i="21"/>
  <c r="AO180" i="21"/>
  <c r="AN180" i="21"/>
  <c r="AM180" i="21"/>
  <c r="AL180" i="21"/>
  <c r="AK180" i="21"/>
  <c r="AJ180" i="21"/>
  <c r="AI180" i="21"/>
  <c r="AH180" i="21"/>
  <c r="AG180" i="21"/>
  <c r="AF180" i="21"/>
  <c r="AE180" i="21"/>
  <c r="AD180" i="21"/>
  <c r="AC180" i="21"/>
  <c r="AB180" i="21"/>
  <c r="AA180" i="21"/>
  <c r="Z180" i="21"/>
  <c r="Y180" i="21"/>
  <c r="X180" i="21"/>
  <c r="W180" i="21"/>
  <c r="V180" i="21"/>
  <c r="U180" i="21"/>
  <c r="T180" i="21"/>
  <c r="S180" i="21"/>
  <c r="R180" i="21"/>
  <c r="Q180" i="21"/>
  <c r="P180" i="21"/>
  <c r="O180" i="21"/>
  <c r="N180" i="21"/>
  <c r="M180" i="21"/>
  <c r="L180" i="21"/>
  <c r="K180" i="21"/>
  <c r="J180" i="21"/>
  <c r="I180" i="21"/>
  <c r="BE180" i="21" s="1"/>
  <c r="H180" i="21"/>
  <c r="G180" i="21"/>
  <c r="F180" i="21"/>
  <c r="E180" i="21"/>
  <c r="D180" i="21"/>
  <c r="C180" i="21"/>
  <c r="B180" i="21"/>
  <c r="BE179" i="21"/>
  <c r="BC179" i="21"/>
  <c r="AZ179" i="21"/>
  <c r="AY179" i="21"/>
  <c r="AX179" i="21"/>
  <c r="AW179" i="21"/>
  <c r="AV179" i="21"/>
  <c r="AU179" i="21"/>
  <c r="AT179" i="21"/>
  <c r="AS179" i="21"/>
  <c r="AR179" i="21"/>
  <c r="AQ179" i="21"/>
  <c r="AP179" i="21"/>
  <c r="AO179" i="21"/>
  <c r="AN179" i="21"/>
  <c r="AM179" i="21"/>
  <c r="AL179" i="21"/>
  <c r="AK179" i="21"/>
  <c r="AJ179" i="21"/>
  <c r="AI179" i="21"/>
  <c r="AH179" i="21"/>
  <c r="AG179" i="21"/>
  <c r="AF179" i="21"/>
  <c r="AE179" i="21"/>
  <c r="AD179" i="21"/>
  <c r="AC179" i="21"/>
  <c r="AB179" i="21"/>
  <c r="AA179" i="21"/>
  <c r="Z179" i="21"/>
  <c r="Y179" i="21"/>
  <c r="X179" i="21"/>
  <c r="W179" i="21"/>
  <c r="V179" i="21"/>
  <c r="U179" i="21"/>
  <c r="T179" i="21"/>
  <c r="S179" i="21"/>
  <c r="R179" i="21"/>
  <c r="Q179" i="21"/>
  <c r="P179" i="21"/>
  <c r="O179" i="21"/>
  <c r="N179" i="21"/>
  <c r="M179" i="21"/>
  <c r="L179" i="21"/>
  <c r="K179" i="21"/>
  <c r="J179" i="21"/>
  <c r="I179" i="21"/>
  <c r="H179" i="21"/>
  <c r="G179" i="21"/>
  <c r="F179" i="21"/>
  <c r="E179" i="21"/>
  <c r="D179" i="21"/>
  <c r="C179" i="21"/>
  <c r="B179" i="21"/>
  <c r="BE178" i="21"/>
  <c r="AZ178" i="21"/>
  <c r="AY178" i="21"/>
  <c r="AX178" i="21"/>
  <c r="AW178" i="21"/>
  <c r="AV178" i="21"/>
  <c r="AU178" i="21"/>
  <c r="AT178" i="21"/>
  <c r="AS178" i="21"/>
  <c r="AR178" i="21"/>
  <c r="AQ178" i="21"/>
  <c r="AP178" i="21"/>
  <c r="AO178" i="21"/>
  <c r="AN178" i="21"/>
  <c r="AM178" i="21"/>
  <c r="AL178" i="21"/>
  <c r="AK178" i="21"/>
  <c r="AJ178" i="21"/>
  <c r="AI178" i="21"/>
  <c r="AH178" i="21"/>
  <c r="AG178" i="21"/>
  <c r="AF178" i="21"/>
  <c r="AE178" i="21"/>
  <c r="AD178" i="21"/>
  <c r="AC178" i="21"/>
  <c r="AB178" i="21"/>
  <c r="AA178" i="21"/>
  <c r="Z178" i="21"/>
  <c r="Y178" i="21"/>
  <c r="X178" i="21"/>
  <c r="W178" i="21"/>
  <c r="V178" i="21"/>
  <c r="U178" i="21"/>
  <c r="T178" i="21"/>
  <c r="S178" i="21"/>
  <c r="R178" i="21"/>
  <c r="Q178" i="21"/>
  <c r="P178" i="21"/>
  <c r="O178" i="21"/>
  <c r="N178" i="21"/>
  <c r="M178" i="21"/>
  <c r="L178" i="21"/>
  <c r="K178" i="21"/>
  <c r="J178" i="21"/>
  <c r="I178" i="21"/>
  <c r="H178" i="21"/>
  <c r="G178" i="21"/>
  <c r="BC178" i="21" s="1"/>
  <c r="F178" i="21"/>
  <c r="E178" i="21"/>
  <c r="D178" i="21"/>
  <c r="C178" i="21"/>
  <c r="B178" i="21"/>
  <c r="BD178" i="21" s="1"/>
  <c r="AZ177" i="21"/>
  <c r="AY177" i="21"/>
  <c r="AX177" i="21"/>
  <c r="AW177" i="21"/>
  <c r="AV177" i="21"/>
  <c r="AU177" i="21"/>
  <c r="AT177" i="21"/>
  <c r="AS177" i="21"/>
  <c r="AR177" i="21"/>
  <c r="AQ177" i="21"/>
  <c r="AP177" i="21"/>
  <c r="AO177" i="21"/>
  <c r="AN177" i="21"/>
  <c r="AM177" i="21"/>
  <c r="AL177" i="21"/>
  <c r="AK177" i="21"/>
  <c r="AJ177" i="21"/>
  <c r="AI177" i="21"/>
  <c r="AH177" i="21"/>
  <c r="AG177" i="21"/>
  <c r="AF177" i="21"/>
  <c r="AE177" i="21"/>
  <c r="AD177" i="21"/>
  <c r="AC177" i="21"/>
  <c r="AB177" i="21"/>
  <c r="AA177" i="21"/>
  <c r="Z177" i="21"/>
  <c r="Y177" i="21"/>
  <c r="X177" i="21"/>
  <c r="W177" i="21"/>
  <c r="V177" i="21"/>
  <c r="U177" i="21"/>
  <c r="T177" i="21"/>
  <c r="S177" i="21"/>
  <c r="R177" i="21"/>
  <c r="Q177" i="21"/>
  <c r="P177" i="21"/>
  <c r="O177" i="21"/>
  <c r="N177" i="21"/>
  <c r="M177" i="21"/>
  <c r="L177" i="21"/>
  <c r="K177" i="21"/>
  <c r="J177" i="21"/>
  <c r="I177" i="21"/>
  <c r="H177" i="21"/>
  <c r="G177" i="21"/>
  <c r="F177" i="21"/>
  <c r="E177" i="21"/>
  <c r="D177" i="21"/>
  <c r="C177" i="21"/>
  <c r="B177" i="21"/>
  <c r="BE176" i="21"/>
  <c r="BC176" i="21"/>
  <c r="AZ176" i="21"/>
  <c r="AY176" i="21"/>
  <c r="AX176" i="21"/>
  <c r="AW176" i="21"/>
  <c r="AV176" i="21"/>
  <c r="AU176" i="21"/>
  <c r="AT176" i="21"/>
  <c r="AS176" i="21"/>
  <c r="AR176" i="21"/>
  <c r="AQ176" i="21"/>
  <c r="AP176" i="21"/>
  <c r="AO176" i="21"/>
  <c r="AN176" i="21"/>
  <c r="AM176" i="21"/>
  <c r="AL176" i="21"/>
  <c r="AK176" i="21"/>
  <c r="AJ176" i="21"/>
  <c r="AI176" i="21"/>
  <c r="AH176" i="21"/>
  <c r="AG176" i="21"/>
  <c r="AF176" i="21"/>
  <c r="AE176" i="21"/>
  <c r="AD176" i="21"/>
  <c r="AC176" i="21"/>
  <c r="AB176" i="21"/>
  <c r="AA176" i="21"/>
  <c r="Z176" i="21"/>
  <c r="Y176" i="21"/>
  <c r="X176" i="21"/>
  <c r="W176" i="21"/>
  <c r="V176" i="21"/>
  <c r="U176" i="21"/>
  <c r="T176" i="21"/>
  <c r="S176" i="21"/>
  <c r="R176" i="21"/>
  <c r="Q176" i="21"/>
  <c r="P176" i="21"/>
  <c r="O176" i="21"/>
  <c r="N176" i="21"/>
  <c r="M176" i="21"/>
  <c r="L176" i="21"/>
  <c r="K176" i="21"/>
  <c r="J176" i="21"/>
  <c r="I176" i="21"/>
  <c r="H176" i="21"/>
  <c r="G176" i="21"/>
  <c r="F176" i="21"/>
  <c r="E176" i="21"/>
  <c r="D176" i="21"/>
  <c r="C176" i="21"/>
  <c r="B176" i="21"/>
  <c r="BC175" i="21"/>
  <c r="AZ175" i="21"/>
  <c r="AY175" i="21"/>
  <c r="AX175" i="21"/>
  <c r="AW175" i="21"/>
  <c r="AV175" i="21"/>
  <c r="AU175" i="21"/>
  <c r="AT175" i="21"/>
  <c r="AS175" i="21"/>
  <c r="AR175" i="21"/>
  <c r="AQ175" i="21"/>
  <c r="AP175" i="21"/>
  <c r="AO175" i="21"/>
  <c r="AN175" i="21"/>
  <c r="AM175" i="21"/>
  <c r="AL175" i="21"/>
  <c r="AK175" i="21"/>
  <c r="AJ175" i="21"/>
  <c r="AI175" i="21"/>
  <c r="AH175" i="21"/>
  <c r="AG175" i="21"/>
  <c r="AF175" i="21"/>
  <c r="AE175" i="21"/>
  <c r="AD175" i="21"/>
  <c r="AC175" i="21"/>
  <c r="AB175" i="21"/>
  <c r="AA175" i="21"/>
  <c r="Z175" i="21"/>
  <c r="Y175" i="21"/>
  <c r="X175" i="21"/>
  <c r="W175" i="21"/>
  <c r="V175" i="21"/>
  <c r="U175" i="21"/>
  <c r="T175" i="21"/>
  <c r="S175" i="21"/>
  <c r="R175" i="21"/>
  <c r="Q175" i="21"/>
  <c r="P175" i="21"/>
  <c r="O175" i="21"/>
  <c r="N175" i="21"/>
  <c r="M175" i="21"/>
  <c r="L175" i="21"/>
  <c r="K175" i="21"/>
  <c r="J175" i="21"/>
  <c r="I175" i="21"/>
  <c r="H175" i="21"/>
  <c r="G175" i="21"/>
  <c r="F175" i="21"/>
  <c r="E175" i="21"/>
  <c r="D175" i="21"/>
  <c r="C175" i="21"/>
  <c r="B175" i="21"/>
  <c r="AZ174" i="21"/>
  <c r="AY174" i="21"/>
  <c r="AX174" i="21"/>
  <c r="AW174" i="21"/>
  <c r="AV174" i="21"/>
  <c r="AU174" i="21"/>
  <c r="AT174" i="21"/>
  <c r="AS174" i="21"/>
  <c r="AR174" i="21"/>
  <c r="AQ174" i="21"/>
  <c r="AP174" i="21"/>
  <c r="AO174" i="21"/>
  <c r="AN174" i="21"/>
  <c r="AM174" i="21"/>
  <c r="AL174" i="21"/>
  <c r="AK174" i="21"/>
  <c r="AJ174" i="21"/>
  <c r="AI174" i="21"/>
  <c r="AH174" i="21"/>
  <c r="AG174" i="21"/>
  <c r="AF174" i="21"/>
  <c r="AE174" i="21"/>
  <c r="AD174" i="21"/>
  <c r="AC174" i="21"/>
  <c r="AB174" i="21"/>
  <c r="AA174" i="21"/>
  <c r="Z174" i="21"/>
  <c r="Y174" i="21"/>
  <c r="X174" i="21"/>
  <c r="W174" i="21"/>
  <c r="V174" i="21"/>
  <c r="U174" i="21"/>
  <c r="T174" i="21"/>
  <c r="S174" i="21"/>
  <c r="R174" i="21"/>
  <c r="Q174" i="21"/>
  <c r="P174" i="21"/>
  <c r="O174" i="21"/>
  <c r="N174" i="21"/>
  <c r="M174" i="21"/>
  <c r="L174" i="21"/>
  <c r="K174" i="21"/>
  <c r="J174" i="21"/>
  <c r="I174" i="21"/>
  <c r="H174" i="21"/>
  <c r="G174" i="21"/>
  <c r="BC174" i="21" s="1"/>
  <c r="F174" i="21"/>
  <c r="E174" i="21"/>
  <c r="D174" i="21"/>
  <c r="C174" i="21"/>
  <c r="B174" i="21"/>
  <c r="AZ173" i="21"/>
  <c r="AY173" i="21"/>
  <c r="AX173" i="21"/>
  <c r="AW173" i="21"/>
  <c r="AV173" i="21"/>
  <c r="AU173" i="21"/>
  <c r="AT173" i="21"/>
  <c r="AS173" i="21"/>
  <c r="AR173" i="21"/>
  <c r="AQ173" i="21"/>
  <c r="AP173" i="21"/>
  <c r="AO173" i="21"/>
  <c r="AN173" i="21"/>
  <c r="AM173" i="21"/>
  <c r="AL173" i="21"/>
  <c r="AK173" i="21"/>
  <c r="AJ173" i="21"/>
  <c r="AI173" i="21"/>
  <c r="AH173" i="21"/>
  <c r="AG173" i="21"/>
  <c r="AF173" i="21"/>
  <c r="AE173" i="21"/>
  <c r="AD173" i="21"/>
  <c r="AC173" i="21"/>
  <c r="AB173" i="21"/>
  <c r="AA173" i="21"/>
  <c r="Z173" i="21"/>
  <c r="Y173" i="21"/>
  <c r="X173" i="21"/>
  <c r="W173" i="21"/>
  <c r="V173" i="21"/>
  <c r="U173" i="21"/>
  <c r="T173" i="21"/>
  <c r="S173" i="21"/>
  <c r="R173" i="21"/>
  <c r="Q173" i="21"/>
  <c r="P173" i="21"/>
  <c r="O173" i="21"/>
  <c r="N173" i="21"/>
  <c r="M173" i="21"/>
  <c r="L173" i="21"/>
  <c r="K173" i="21"/>
  <c r="J173" i="21"/>
  <c r="I173" i="21"/>
  <c r="H173" i="21"/>
  <c r="G173" i="21"/>
  <c r="F173" i="21"/>
  <c r="E173" i="21"/>
  <c r="D173" i="21"/>
  <c r="C173" i="21"/>
  <c r="B173" i="21"/>
  <c r="AZ172" i="21"/>
  <c r="AY172" i="21"/>
  <c r="AX172" i="21"/>
  <c r="AW172" i="21"/>
  <c r="AV172" i="21"/>
  <c r="AU172" i="21"/>
  <c r="AT172" i="21"/>
  <c r="AS172" i="21"/>
  <c r="AR172" i="21"/>
  <c r="AQ172" i="21"/>
  <c r="AP172" i="21"/>
  <c r="AO172" i="21"/>
  <c r="AN172" i="21"/>
  <c r="AM172" i="21"/>
  <c r="AL172" i="21"/>
  <c r="AK172" i="21"/>
  <c r="AJ172" i="21"/>
  <c r="AI172" i="21"/>
  <c r="AH172" i="21"/>
  <c r="AG172" i="21"/>
  <c r="AF172" i="21"/>
  <c r="AE172" i="21"/>
  <c r="AD172" i="21"/>
  <c r="AC172" i="21"/>
  <c r="AB172" i="21"/>
  <c r="AA172" i="21"/>
  <c r="Z172" i="21"/>
  <c r="Y172" i="21"/>
  <c r="X172" i="21"/>
  <c r="W172" i="21"/>
  <c r="V172" i="21"/>
  <c r="U172" i="21"/>
  <c r="T172" i="21"/>
  <c r="S172" i="21"/>
  <c r="R172" i="21"/>
  <c r="Q172" i="21"/>
  <c r="P172" i="21"/>
  <c r="O172" i="21"/>
  <c r="N172" i="21"/>
  <c r="M172" i="21"/>
  <c r="L172" i="21"/>
  <c r="K172" i="21"/>
  <c r="J172" i="21"/>
  <c r="I172" i="21"/>
  <c r="H172" i="21"/>
  <c r="G172" i="21"/>
  <c r="BE172" i="21" s="1"/>
  <c r="F172" i="21"/>
  <c r="E172" i="21"/>
  <c r="D172" i="21"/>
  <c r="C172" i="21"/>
  <c r="B172" i="21"/>
  <c r="BC171" i="21"/>
  <c r="AZ171" i="21"/>
  <c r="AY171" i="21"/>
  <c r="AX171" i="21"/>
  <c r="AW171" i="21"/>
  <c r="AV171" i="21"/>
  <c r="AU171" i="21"/>
  <c r="AT171" i="21"/>
  <c r="AS171" i="21"/>
  <c r="AR171" i="21"/>
  <c r="AQ171" i="21"/>
  <c r="AP171" i="21"/>
  <c r="AO171" i="21"/>
  <c r="AN171" i="21"/>
  <c r="AM171" i="21"/>
  <c r="AL171" i="21"/>
  <c r="AK171" i="21"/>
  <c r="AJ171" i="21"/>
  <c r="AI171" i="21"/>
  <c r="AH171" i="21"/>
  <c r="AG171" i="21"/>
  <c r="AF171" i="21"/>
  <c r="AE171" i="21"/>
  <c r="AD171" i="21"/>
  <c r="AC171" i="21"/>
  <c r="AB171" i="21"/>
  <c r="AA171" i="21"/>
  <c r="Z171" i="21"/>
  <c r="Y171" i="21"/>
  <c r="X171" i="21"/>
  <c r="W171" i="21"/>
  <c r="V171" i="21"/>
  <c r="U171" i="21"/>
  <c r="T171" i="21"/>
  <c r="S171" i="21"/>
  <c r="R171" i="21"/>
  <c r="Q171" i="21"/>
  <c r="P171" i="21"/>
  <c r="O171" i="21"/>
  <c r="N171" i="21"/>
  <c r="M171" i="21"/>
  <c r="L171" i="21"/>
  <c r="K171" i="21"/>
  <c r="J171" i="21"/>
  <c r="I171" i="21"/>
  <c r="BE171" i="21" s="1"/>
  <c r="H171" i="21"/>
  <c r="G171" i="21"/>
  <c r="F171" i="21"/>
  <c r="E171" i="21"/>
  <c r="D171" i="21"/>
  <c r="C171" i="21"/>
  <c r="B171" i="21"/>
  <c r="BE170" i="21"/>
  <c r="AZ170" i="21"/>
  <c r="AY170" i="21"/>
  <c r="AX170" i="21"/>
  <c r="AW170" i="21"/>
  <c r="AV170" i="21"/>
  <c r="AU170" i="21"/>
  <c r="AT170" i="21"/>
  <c r="AS170" i="21"/>
  <c r="AR170" i="21"/>
  <c r="AQ170" i="21"/>
  <c r="AP170" i="21"/>
  <c r="AO170" i="21"/>
  <c r="AN170" i="21"/>
  <c r="AM170" i="21"/>
  <c r="AL170" i="21"/>
  <c r="AK170" i="21"/>
  <c r="AJ170" i="21"/>
  <c r="AI170" i="21"/>
  <c r="AH170" i="21"/>
  <c r="AG170" i="21"/>
  <c r="AF170" i="21"/>
  <c r="AE170" i="21"/>
  <c r="AD170" i="21"/>
  <c r="AC170" i="21"/>
  <c r="AB170" i="21"/>
  <c r="AA170" i="21"/>
  <c r="Z170" i="21"/>
  <c r="Y170" i="21"/>
  <c r="X170" i="21"/>
  <c r="W170" i="21"/>
  <c r="V170" i="21"/>
  <c r="U170" i="21"/>
  <c r="T170" i="21"/>
  <c r="S170" i="21"/>
  <c r="R170" i="21"/>
  <c r="Q170" i="21"/>
  <c r="P170" i="21"/>
  <c r="O170" i="21"/>
  <c r="N170" i="21"/>
  <c r="M170" i="21"/>
  <c r="L170" i="21"/>
  <c r="K170" i="21"/>
  <c r="J170" i="21"/>
  <c r="I170" i="21"/>
  <c r="H170" i="21"/>
  <c r="G170" i="21"/>
  <c r="BC170" i="21" s="1"/>
  <c r="F170" i="21"/>
  <c r="E170" i="21"/>
  <c r="D170" i="21"/>
  <c r="C170" i="21"/>
  <c r="B170" i="21"/>
  <c r="BD170" i="21" s="1"/>
  <c r="AZ169" i="21"/>
  <c r="AY169" i="21"/>
  <c r="AX169" i="21"/>
  <c r="AW169" i="21"/>
  <c r="AV169" i="21"/>
  <c r="AU169" i="21"/>
  <c r="AT169" i="21"/>
  <c r="AS169" i="21"/>
  <c r="AR169" i="21"/>
  <c r="AQ169" i="21"/>
  <c r="AP169" i="21"/>
  <c r="AO169" i="21"/>
  <c r="AN169" i="21"/>
  <c r="AM169" i="21"/>
  <c r="AL169" i="21"/>
  <c r="AK169" i="21"/>
  <c r="AJ169" i="21"/>
  <c r="AI169" i="21"/>
  <c r="AH169" i="21"/>
  <c r="AG169" i="21"/>
  <c r="AF169" i="21"/>
  <c r="AE169" i="21"/>
  <c r="AD169" i="21"/>
  <c r="AC169" i="21"/>
  <c r="AB169" i="21"/>
  <c r="AA169" i="21"/>
  <c r="Z169" i="21"/>
  <c r="Y169" i="21"/>
  <c r="X169" i="21"/>
  <c r="W169" i="21"/>
  <c r="V169" i="21"/>
  <c r="U169" i="21"/>
  <c r="T169" i="21"/>
  <c r="S169" i="21"/>
  <c r="R169" i="21"/>
  <c r="Q169" i="21"/>
  <c r="P169" i="21"/>
  <c r="O169" i="21"/>
  <c r="N169" i="21"/>
  <c r="M169" i="21"/>
  <c r="L169" i="21"/>
  <c r="K169" i="21"/>
  <c r="J169" i="21"/>
  <c r="I169" i="21"/>
  <c r="H169" i="21"/>
  <c r="G169" i="21"/>
  <c r="F169" i="21"/>
  <c r="E169" i="21"/>
  <c r="D169" i="21"/>
  <c r="C169" i="21"/>
  <c r="B169" i="21"/>
  <c r="BE168" i="21"/>
  <c r="BC168" i="21"/>
  <c r="AZ168" i="21"/>
  <c r="AY168" i="21"/>
  <c r="AX168" i="21"/>
  <c r="AW168" i="21"/>
  <c r="AV168" i="21"/>
  <c r="AU168" i="21"/>
  <c r="AT168" i="21"/>
  <c r="AS168" i="21"/>
  <c r="AR168" i="21"/>
  <c r="AQ168" i="21"/>
  <c r="AP168" i="21"/>
  <c r="AO168" i="21"/>
  <c r="AN168" i="21"/>
  <c r="AM168" i="21"/>
  <c r="AL168" i="21"/>
  <c r="AK168" i="21"/>
  <c r="AJ168" i="21"/>
  <c r="AI168" i="21"/>
  <c r="AH168" i="21"/>
  <c r="AG168" i="21"/>
  <c r="AF168" i="21"/>
  <c r="AE168" i="21"/>
  <c r="AD168" i="21"/>
  <c r="AC168" i="21"/>
  <c r="AB168" i="21"/>
  <c r="AA168" i="21"/>
  <c r="Z168" i="21"/>
  <c r="Y168" i="21"/>
  <c r="X168" i="21"/>
  <c r="W168" i="21"/>
  <c r="V168" i="21"/>
  <c r="U168" i="21"/>
  <c r="T168" i="21"/>
  <c r="S168" i="21"/>
  <c r="R168" i="21"/>
  <c r="Q168" i="21"/>
  <c r="P168" i="21"/>
  <c r="O168" i="21"/>
  <c r="N168" i="21"/>
  <c r="M168" i="21"/>
  <c r="L168" i="21"/>
  <c r="K168" i="21"/>
  <c r="J168" i="21"/>
  <c r="I168" i="21"/>
  <c r="H168" i="21"/>
  <c r="G168" i="21"/>
  <c r="F168" i="21"/>
  <c r="E168" i="21"/>
  <c r="D168" i="21"/>
  <c r="C168" i="21"/>
  <c r="B168" i="21"/>
  <c r="BC167" i="21"/>
  <c r="AZ167" i="21"/>
  <c r="AY167" i="21"/>
  <c r="AX167" i="21"/>
  <c r="AW167" i="21"/>
  <c r="AV167" i="21"/>
  <c r="AU167" i="21"/>
  <c r="AT167" i="21"/>
  <c r="AS167" i="21"/>
  <c r="AR167" i="21"/>
  <c r="AQ167" i="21"/>
  <c r="AP167" i="21"/>
  <c r="AO167" i="21"/>
  <c r="AN167" i="21"/>
  <c r="AM167" i="21"/>
  <c r="AL167" i="21"/>
  <c r="AK167" i="21"/>
  <c r="AJ167" i="21"/>
  <c r="AI167" i="21"/>
  <c r="AH167" i="21"/>
  <c r="AG167" i="21"/>
  <c r="AF167" i="21"/>
  <c r="AE167" i="21"/>
  <c r="AD167" i="21"/>
  <c r="AC167" i="21"/>
  <c r="AB167" i="21"/>
  <c r="AA167" i="21"/>
  <c r="Z167" i="21"/>
  <c r="Y167" i="21"/>
  <c r="X167" i="21"/>
  <c r="W167" i="21"/>
  <c r="V167" i="21"/>
  <c r="U167" i="21"/>
  <c r="T167" i="21"/>
  <c r="S167" i="21"/>
  <c r="R167" i="21"/>
  <c r="Q167" i="21"/>
  <c r="P167" i="21"/>
  <c r="O167" i="21"/>
  <c r="N167" i="21"/>
  <c r="M167" i="21"/>
  <c r="L167" i="21"/>
  <c r="K167" i="21"/>
  <c r="J167" i="21"/>
  <c r="I167" i="21"/>
  <c r="H167" i="21"/>
  <c r="G167" i="21"/>
  <c r="BE167" i="21" s="1"/>
  <c r="F167" i="21"/>
  <c r="E167" i="21"/>
  <c r="D167" i="21"/>
  <c r="C167" i="21"/>
  <c r="B167" i="21"/>
  <c r="BD167" i="21" s="1"/>
  <c r="BE166" i="21"/>
  <c r="AZ166" i="21"/>
  <c r="AY166" i="21"/>
  <c r="AX166" i="21"/>
  <c r="AW166" i="21"/>
  <c r="AV166" i="21"/>
  <c r="AU166" i="21"/>
  <c r="AT166" i="21"/>
  <c r="AS166" i="21"/>
  <c r="AR166" i="21"/>
  <c r="AQ166" i="21"/>
  <c r="AP166" i="21"/>
  <c r="AO166" i="21"/>
  <c r="AN166" i="21"/>
  <c r="AM166" i="21"/>
  <c r="AL166" i="21"/>
  <c r="AK166" i="21"/>
  <c r="AJ166" i="21"/>
  <c r="AI166" i="21"/>
  <c r="AH166" i="21"/>
  <c r="AG166" i="21"/>
  <c r="AF166" i="21"/>
  <c r="AE166" i="21"/>
  <c r="AD166" i="21"/>
  <c r="AC166" i="21"/>
  <c r="AB166" i="21"/>
  <c r="AA166" i="21"/>
  <c r="Z166" i="21"/>
  <c r="Y166" i="21"/>
  <c r="X166" i="21"/>
  <c r="W166" i="21"/>
  <c r="V166" i="21"/>
  <c r="U166" i="21"/>
  <c r="T166" i="21"/>
  <c r="S166" i="21"/>
  <c r="R166" i="21"/>
  <c r="Q166" i="21"/>
  <c r="P166" i="21"/>
  <c r="O166" i="21"/>
  <c r="N166" i="21"/>
  <c r="M166" i="21"/>
  <c r="L166" i="21"/>
  <c r="K166" i="21"/>
  <c r="J166" i="21"/>
  <c r="I166" i="21"/>
  <c r="H166" i="21"/>
  <c r="G166" i="21"/>
  <c r="BC166" i="21" s="1"/>
  <c r="F166" i="21"/>
  <c r="E166" i="21"/>
  <c r="D166" i="21"/>
  <c r="C166" i="21"/>
  <c r="B166" i="21"/>
  <c r="AZ165" i="21"/>
  <c r="AY165" i="21"/>
  <c r="AX165" i="21"/>
  <c r="AW165" i="21"/>
  <c r="AV165" i="21"/>
  <c r="AU165" i="21"/>
  <c r="AT165" i="21"/>
  <c r="AS165" i="21"/>
  <c r="AR165" i="21"/>
  <c r="AQ165" i="21"/>
  <c r="AP165" i="21"/>
  <c r="AO165" i="21"/>
  <c r="AN165" i="21"/>
  <c r="AM165" i="21"/>
  <c r="AL165" i="21"/>
  <c r="AK165" i="21"/>
  <c r="AJ165" i="21"/>
  <c r="AI165" i="21"/>
  <c r="AH165" i="21"/>
  <c r="AG165" i="21"/>
  <c r="AF165" i="21"/>
  <c r="AE165" i="21"/>
  <c r="AD165" i="21"/>
  <c r="AC165" i="21"/>
  <c r="AB165" i="21"/>
  <c r="AA165" i="21"/>
  <c r="Z165" i="21"/>
  <c r="Y165" i="21"/>
  <c r="X165" i="21"/>
  <c r="W165" i="21"/>
  <c r="V165" i="21"/>
  <c r="U165" i="21"/>
  <c r="T165" i="21"/>
  <c r="S165" i="21"/>
  <c r="R165" i="21"/>
  <c r="Q165" i="21"/>
  <c r="P165" i="21"/>
  <c r="O165" i="21"/>
  <c r="N165" i="21"/>
  <c r="M165" i="21"/>
  <c r="L165" i="21"/>
  <c r="K165" i="21"/>
  <c r="J165" i="21"/>
  <c r="I165" i="21"/>
  <c r="H165" i="21"/>
  <c r="G165" i="21"/>
  <c r="F165" i="21"/>
  <c r="E165" i="21"/>
  <c r="D165" i="21"/>
  <c r="C165" i="21"/>
  <c r="B165" i="21"/>
  <c r="AZ164" i="21"/>
  <c r="AY164" i="21"/>
  <c r="AX164" i="21"/>
  <c r="AW164" i="21"/>
  <c r="AV164" i="21"/>
  <c r="AU164" i="21"/>
  <c r="AT164" i="21"/>
  <c r="AS164" i="21"/>
  <c r="AR164" i="21"/>
  <c r="AQ164" i="21"/>
  <c r="AP164" i="21"/>
  <c r="AO164" i="21"/>
  <c r="AN164" i="21"/>
  <c r="AM164" i="21"/>
  <c r="AL164" i="21"/>
  <c r="AK164" i="21"/>
  <c r="AJ164" i="21"/>
  <c r="AI164" i="21"/>
  <c r="AH164" i="21"/>
  <c r="AG164" i="21"/>
  <c r="AF164" i="21"/>
  <c r="AE164" i="21"/>
  <c r="AD164" i="21"/>
  <c r="AC164" i="21"/>
  <c r="AB164" i="21"/>
  <c r="AA164" i="21"/>
  <c r="Z164" i="21"/>
  <c r="Y164" i="21"/>
  <c r="X164" i="21"/>
  <c r="W164" i="21"/>
  <c r="V164" i="21"/>
  <c r="U164" i="21"/>
  <c r="T164" i="21"/>
  <c r="S164" i="21"/>
  <c r="R164" i="21"/>
  <c r="Q164" i="21"/>
  <c r="P164" i="21"/>
  <c r="O164" i="21"/>
  <c r="N164" i="21"/>
  <c r="M164" i="21"/>
  <c r="L164" i="21"/>
  <c r="K164" i="21"/>
  <c r="J164" i="21"/>
  <c r="I164" i="21"/>
  <c r="H164" i="21"/>
  <c r="G164" i="21"/>
  <c r="F164" i="21"/>
  <c r="E164" i="21"/>
  <c r="D164" i="21"/>
  <c r="C164" i="21"/>
  <c r="B164" i="21"/>
  <c r="BE163" i="21"/>
  <c r="AZ163" i="21"/>
  <c r="AY163" i="21"/>
  <c r="AX163" i="21"/>
  <c r="AW163" i="21"/>
  <c r="AV163" i="21"/>
  <c r="AU163" i="21"/>
  <c r="AT163" i="21"/>
  <c r="AS163" i="21"/>
  <c r="AR163" i="21"/>
  <c r="AQ163" i="21"/>
  <c r="AP163" i="21"/>
  <c r="AO163" i="21"/>
  <c r="AN163" i="21"/>
  <c r="AM163" i="21"/>
  <c r="AL163" i="21"/>
  <c r="AK163" i="21"/>
  <c r="AJ163" i="21"/>
  <c r="AI163" i="21"/>
  <c r="AH163" i="21"/>
  <c r="AG163" i="21"/>
  <c r="AF163" i="21"/>
  <c r="AE163" i="21"/>
  <c r="AD163" i="21"/>
  <c r="AC163" i="21"/>
  <c r="AB163" i="21"/>
  <c r="AA163" i="21"/>
  <c r="Z163" i="21"/>
  <c r="Y163" i="21"/>
  <c r="X163" i="21"/>
  <c r="W163" i="21"/>
  <c r="V163" i="21"/>
  <c r="U163" i="21"/>
  <c r="T163" i="21"/>
  <c r="S163" i="21"/>
  <c r="R163" i="21"/>
  <c r="Q163" i="21"/>
  <c r="P163" i="21"/>
  <c r="O163" i="21"/>
  <c r="N163" i="21"/>
  <c r="M163" i="21"/>
  <c r="L163" i="21"/>
  <c r="K163" i="21"/>
  <c r="J163" i="21"/>
  <c r="I163" i="21"/>
  <c r="BC163" i="21" s="1"/>
  <c r="H163" i="21"/>
  <c r="G163" i="21"/>
  <c r="F163" i="21"/>
  <c r="E163" i="21"/>
  <c r="D163" i="21"/>
  <c r="C163" i="21"/>
  <c r="B163" i="21"/>
  <c r="AZ162" i="21"/>
  <c r="AY162" i="21"/>
  <c r="AX162" i="21"/>
  <c r="AW162" i="21"/>
  <c r="AV162" i="21"/>
  <c r="AU162" i="21"/>
  <c r="AT162" i="21"/>
  <c r="AS162" i="21"/>
  <c r="AR162" i="21"/>
  <c r="AQ162" i="21"/>
  <c r="AP162" i="21"/>
  <c r="AO162" i="21"/>
  <c r="AN162" i="21"/>
  <c r="AM162" i="21"/>
  <c r="AL162" i="21"/>
  <c r="AK162" i="21"/>
  <c r="AJ162" i="21"/>
  <c r="AI162" i="21"/>
  <c r="AH162" i="21"/>
  <c r="AG162" i="21"/>
  <c r="AF162" i="21"/>
  <c r="AE162" i="21"/>
  <c r="AD162" i="21"/>
  <c r="AC162" i="21"/>
  <c r="AB162" i="21"/>
  <c r="AA162" i="21"/>
  <c r="Z162" i="21"/>
  <c r="Y162" i="21"/>
  <c r="X162" i="21"/>
  <c r="W162" i="21"/>
  <c r="V162" i="21"/>
  <c r="U162" i="21"/>
  <c r="T162" i="21"/>
  <c r="S162" i="21"/>
  <c r="R162" i="21"/>
  <c r="Q162" i="21"/>
  <c r="P162" i="21"/>
  <c r="O162" i="21"/>
  <c r="N162" i="21"/>
  <c r="M162" i="21"/>
  <c r="L162" i="21"/>
  <c r="K162" i="21"/>
  <c r="J162" i="21"/>
  <c r="I162" i="21"/>
  <c r="H162" i="21"/>
  <c r="G162" i="21"/>
  <c r="F162" i="21"/>
  <c r="E162" i="21"/>
  <c r="D162" i="21"/>
  <c r="C162" i="21"/>
  <c r="B162" i="21"/>
  <c r="AZ161" i="21"/>
  <c r="AY161" i="21"/>
  <c r="AX161" i="21"/>
  <c r="AW161" i="21"/>
  <c r="AV161" i="21"/>
  <c r="AU161" i="21"/>
  <c r="AT161" i="21"/>
  <c r="AS161" i="21"/>
  <c r="AR161" i="21"/>
  <c r="AQ161" i="21"/>
  <c r="AP161" i="21"/>
  <c r="AO161" i="21"/>
  <c r="AN161" i="21"/>
  <c r="AM161" i="21"/>
  <c r="AL161" i="21"/>
  <c r="AK161" i="21"/>
  <c r="AJ161" i="21"/>
  <c r="AI161" i="21"/>
  <c r="AH161" i="21"/>
  <c r="AG161" i="21"/>
  <c r="AF161" i="21"/>
  <c r="AE161" i="21"/>
  <c r="AD161" i="21"/>
  <c r="AC161" i="21"/>
  <c r="AB161" i="21"/>
  <c r="AA161" i="21"/>
  <c r="Z161" i="21"/>
  <c r="Y161" i="21"/>
  <c r="X161" i="21"/>
  <c r="W161" i="21"/>
  <c r="V161" i="21"/>
  <c r="U161" i="21"/>
  <c r="T161" i="21"/>
  <c r="S161" i="21"/>
  <c r="R161" i="21"/>
  <c r="Q161" i="21"/>
  <c r="P161" i="21"/>
  <c r="O161" i="21"/>
  <c r="N161" i="21"/>
  <c r="M161" i="21"/>
  <c r="L161" i="21"/>
  <c r="K161" i="21"/>
  <c r="J161" i="21"/>
  <c r="I161" i="21"/>
  <c r="H161" i="21"/>
  <c r="G161" i="21"/>
  <c r="F161" i="21"/>
  <c r="E161" i="21"/>
  <c r="D161" i="21"/>
  <c r="C161" i="21"/>
  <c r="B161" i="21"/>
  <c r="AZ160" i="21"/>
  <c r="AY160" i="21"/>
  <c r="AX160" i="21"/>
  <c r="AW160" i="21"/>
  <c r="AV160" i="21"/>
  <c r="AU160" i="21"/>
  <c r="AT160" i="21"/>
  <c r="AS160" i="21"/>
  <c r="AR160" i="21"/>
  <c r="AQ160" i="21"/>
  <c r="AP160" i="21"/>
  <c r="AO160" i="21"/>
  <c r="AN160" i="21"/>
  <c r="AM160" i="21"/>
  <c r="AL160" i="21"/>
  <c r="AK160" i="21"/>
  <c r="AJ160" i="21"/>
  <c r="AI160" i="21"/>
  <c r="AH160" i="21"/>
  <c r="AG160" i="21"/>
  <c r="AF160" i="21"/>
  <c r="AE160" i="21"/>
  <c r="AD160" i="21"/>
  <c r="AC160" i="21"/>
  <c r="AB160" i="21"/>
  <c r="AA160" i="21"/>
  <c r="Z160" i="21"/>
  <c r="Y160" i="21"/>
  <c r="X160" i="21"/>
  <c r="W160" i="21"/>
  <c r="V160" i="21"/>
  <c r="U160" i="21"/>
  <c r="T160" i="21"/>
  <c r="S160" i="21"/>
  <c r="R160" i="21"/>
  <c r="Q160" i="21"/>
  <c r="P160" i="21"/>
  <c r="O160" i="21"/>
  <c r="N160" i="21"/>
  <c r="M160" i="21"/>
  <c r="L160" i="21"/>
  <c r="K160" i="21"/>
  <c r="J160" i="21"/>
  <c r="I160" i="21"/>
  <c r="H160" i="21"/>
  <c r="G160" i="21"/>
  <c r="F160" i="21"/>
  <c r="E160" i="21"/>
  <c r="D160" i="21"/>
  <c r="BE160" i="21" s="1"/>
  <c r="C160" i="21"/>
  <c r="B160" i="21"/>
  <c r="BC159" i="21"/>
  <c r="AZ159" i="21"/>
  <c r="AY159" i="21"/>
  <c r="AX159" i="21"/>
  <c r="AW159" i="21"/>
  <c r="AV159" i="21"/>
  <c r="AU159" i="21"/>
  <c r="AT159" i="21"/>
  <c r="AS159" i="21"/>
  <c r="AR159" i="21"/>
  <c r="AQ159" i="21"/>
  <c r="AP159" i="21"/>
  <c r="AO159" i="21"/>
  <c r="AN159" i="21"/>
  <c r="AM159" i="21"/>
  <c r="AL159" i="21"/>
  <c r="AK159" i="21"/>
  <c r="AJ159" i="21"/>
  <c r="AI159" i="21"/>
  <c r="AH159" i="21"/>
  <c r="AG159" i="21"/>
  <c r="AF159" i="21"/>
  <c r="AE159" i="21"/>
  <c r="AD159" i="21"/>
  <c r="AC159" i="21"/>
  <c r="AB159" i="21"/>
  <c r="AA159" i="21"/>
  <c r="Z159" i="21"/>
  <c r="Y159" i="21"/>
  <c r="X159" i="21"/>
  <c r="W159" i="21"/>
  <c r="V159" i="21"/>
  <c r="U159" i="21"/>
  <c r="T159" i="21"/>
  <c r="S159" i="21"/>
  <c r="R159" i="21"/>
  <c r="Q159" i="21"/>
  <c r="P159" i="21"/>
  <c r="O159" i="21"/>
  <c r="N159" i="21"/>
  <c r="M159" i="21"/>
  <c r="L159" i="21"/>
  <c r="K159" i="21"/>
  <c r="J159" i="21"/>
  <c r="I159" i="21"/>
  <c r="H159" i="21"/>
  <c r="G159" i="21"/>
  <c r="F159" i="21"/>
  <c r="E159" i="21"/>
  <c r="D159" i="21"/>
  <c r="C159" i="21"/>
  <c r="B159" i="21"/>
  <c r="AZ158" i="21"/>
  <c r="AY158" i="21"/>
  <c r="AX158" i="21"/>
  <c r="AW158" i="21"/>
  <c r="AV158" i="21"/>
  <c r="AU158" i="21"/>
  <c r="AT158" i="21"/>
  <c r="AS158" i="21"/>
  <c r="AR158" i="21"/>
  <c r="AQ158" i="21"/>
  <c r="AP158" i="21"/>
  <c r="AO158" i="21"/>
  <c r="AN158" i="21"/>
  <c r="AM158" i="21"/>
  <c r="AL158" i="21"/>
  <c r="AK158" i="21"/>
  <c r="AJ158" i="21"/>
  <c r="AI158" i="21"/>
  <c r="AH158" i="21"/>
  <c r="AG158" i="21"/>
  <c r="AF158" i="21"/>
  <c r="AE158" i="21"/>
  <c r="AD158" i="21"/>
  <c r="AC158" i="21"/>
  <c r="AB158" i="21"/>
  <c r="AA158" i="21"/>
  <c r="Z158" i="21"/>
  <c r="Y158" i="21"/>
  <c r="X158" i="21"/>
  <c r="W158" i="21"/>
  <c r="V158" i="21"/>
  <c r="U158" i="21"/>
  <c r="T158" i="21"/>
  <c r="S158" i="21"/>
  <c r="R158" i="21"/>
  <c r="Q158" i="21"/>
  <c r="P158" i="21"/>
  <c r="O158" i="21"/>
  <c r="N158" i="21"/>
  <c r="M158" i="21"/>
  <c r="L158" i="21"/>
  <c r="K158" i="21"/>
  <c r="J158" i="21"/>
  <c r="I158" i="21"/>
  <c r="H158" i="21"/>
  <c r="G158" i="21"/>
  <c r="BE158" i="21" s="1"/>
  <c r="F158" i="21"/>
  <c r="E158" i="21"/>
  <c r="D158" i="21"/>
  <c r="C158" i="21"/>
  <c r="B158" i="21"/>
  <c r="AZ157" i="21"/>
  <c r="AY157" i="21"/>
  <c r="AX157" i="21"/>
  <c r="AW157" i="21"/>
  <c r="AV157" i="21"/>
  <c r="AU157" i="21"/>
  <c r="AT157" i="21"/>
  <c r="AS157" i="21"/>
  <c r="AR157" i="21"/>
  <c r="AQ157" i="21"/>
  <c r="AP157" i="21"/>
  <c r="AO157" i="21"/>
  <c r="AN157" i="21"/>
  <c r="AM157" i="21"/>
  <c r="AL157" i="21"/>
  <c r="AK157" i="21"/>
  <c r="AJ157" i="21"/>
  <c r="AI157" i="21"/>
  <c r="AH157" i="21"/>
  <c r="AG157" i="21"/>
  <c r="AF157" i="21"/>
  <c r="AE157" i="21"/>
  <c r="AD157" i="21"/>
  <c r="AC157" i="21"/>
  <c r="AB157" i="21"/>
  <c r="AA157" i="21"/>
  <c r="Z157" i="21"/>
  <c r="Y157" i="21"/>
  <c r="X157" i="21"/>
  <c r="W157" i="21"/>
  <c r="V157" i="21"/>
  <c r="U157" i="21"/>
  <c r="T157" i="21"/>
  <c r="S157" i="21"/>
  <c r="R157" i="21"/>
  <c r="Q157" i="21"/>
  <c r="P157" i="21"/>
  <c r="O157" i="21"/>
  <c r="N157" i="21"/>
  <c r="M157" i="21"/>
  <c r="L157" i="21"/>
  <c r="K157" i="21"/>
  <c r="J157" i="21"/>
  <c r="I157" i="21"/>
  <c r="H157" i="21"/>
  <c r="G157" i="21"/>
  <c r="F157" i="21"/>
  <c r="E157" i="21"/>
  <c r="D157" i="21"/>
  <c r="BC157" i="21" s="1"/>
  <c r="C157" i="21"/>
  <c r="B157" i="21"/>
  <c r="AZ156" i="21"/>
  <c r="AY156" i="21"/>
  <c r="AX156" i="21"/>
  <c r="AW156" i="21"/>
  <c r="AV156" i="21"/>
  <c r="AU156" i="21"/>
  <c r="AT156" i="21"/>
  <c r="AS156" i="21"/>
  <c r="AR156" i="21"/>
  <c r="AQ156" i="21"/>
  <c r="AP156" i="21"/>
  <c r="AO156" i="21"/>
  <c r="AN156" i="21"/>
  <c r="AM156" i="21"/>
  <c r="AL156" i="21"/>
  <c r="AK156" i="21"/>
  <c r="AJ156" i="21"/>
  <c r="AI156" i="21"/>
  <c r="AH156" i="21"/>
  <c r="AG156" i="21"/>
  <c r="AF156" i="21"/>
  <c r="AE156" i="21"/>
  <c r="AD156" i="21"/>
  <c r="AC156" i="21"/>
  <c r="AB156" i="21"/>
  <c r="AA156" i="21"/>
  <c r="Z156" i="21"/>
  <c r="Y156" i="21"/>
  <c r="X156" i="21"/>
  <c r="W156" i="21"/>
  <c r="V156" i="21"/>
  <c r="U156" i="21"/>
  <c r="T156" i="21"/>
  <c r="S156" i="21"/>
  <c r="R156" i="21"/>
  <c r="Q156" i="21"/>
  <c r="P156" i="21"/>
  <c r="O156" i="21"/>
  <c r="N156" i="21"/>
  <c r="M156" i="21"/>
  <c r="L156" i="21"/>
  <c r="K156" i="21"/>
  <c r="J156" i="21"/>
  <c r="I156" i="21"/>
  <c r="H156" i="21"/>
  <c r="G156" i="21"/>
  <c r="F156" i="21"/>
  <c r="E156" i="21"/>
  <c r="D156" i="21"/>
  <c r="C156" i="21"/>
  <c r="B156" i="21"/>
  <c r="BE156" i="21" s="1"/>
  <c r="AZ155" i="21"/>
  <c r="AY155" i="21"/>
  <c r="AX155" i="21"/>
  <c r="AW155" i="21"/>
  <c r="AV155" i="21"/>
  <c r="AU155" i="21"/>
  <c r="AT155" i="21"/>
  <c r="AS155" i="21"/>
  <c r="AR155" i="21"/>
  <c r="AQ155" i="21"/>
  <c r="AP155" i="21"/>
  <c r="AO155" i="21"/>
  <c r="AN155" i="21"/>
  <c r="AM155" i="21"/>
  <c r="AL155" i="21"/>
  <c r="AK155" i="21"/>
  <c r="AJ155" i="21"/>
  <c r="AI155" i="21"/>
  <c r="AH155" i="21"/>
  <c r="AG155" i="21"/>
  <c r="AF155" i="21"/>
  <c r="AE155" i="21"/>
  <c r="AD155" i="21"/>
  <c r="AC155" i="21"/>
  <c r="AB155" i="21"/>
  <c r="AA155" i="21"/>
  <c r="Z155" i="21"/>
  <c r="Y155" i="21"/>
  <c r="X155" i="21"/>
  <c r="W155" i="21"/>
  <c r="V155" i="21"/>
  <c r="U155" i="21"/>
  <c r="T155" i="21"/>
  <c r="S155" i="21"/>
  <c r="R155" i="21"/>
  <c r="Q155" i="21"/>
  <c r="P155" i="21"/>
  <c r="O155" i="21"/>
  <c r="N155" i="21"/>
  <c r="M155" i="21"/>
  <c r="L155" i="21"/>
  <c r="K155" i="21"/>
  <c r="J155" i="21"/>
  <c r="I155" i="21"/>
  <c r="BE155" i="21" s="1"/>
  <c r="H155" i="21"/>
  <c r="G155" i="21"/>
  <c r="F155" i="21"/>
  <c r="E155" i="21"/>
  <c r="D155" i="21"/>
  <c r="C155" i="21"/>
  <c r="B155" i="21"/>
  <c r="AZ154" i="21"/>
  <c r="AY154" i="21"/>
  <c r="AX154" i="21"/>
  <c r="AW154" i="21"/>
  <c r="AV154" i="21"/>
  <c r="AU154" i="21"/>
  <c r="AT154" i="21"/>
  <c r="AS154" i="21"/>
  <c r="AR154" i="21"/>
  <c r="AQ154" i="21"/>
  <c r="AP154" i="21"/>
  <c r="AO154" i="21"/>
  <c r="AN154" i="21"/>
  <c r="AM154" i="21"/>
  <c r="AL154" i="21"/>
  <c r="AK154" i="21"/>
  <c r="AJ154" i="21"/>
  <c r="AI154" i="21"/>
  <c r="AH154" i="21"/>
  <c r="AG154" i="21"/>
  <c r="AF154" i="21"/>
  <c r="AE154" i="21"/>
  <c r="AD154" i="21"/>
  <c r="AC154" i="21"/>
  <c r="AB154" i="21"/>
  <c r="AA154" i="21"/>
  <c r="Z154" i="21"/>
  <c r="Y154" i="21"/>
  <c r="X154" i="21"/>
  <c r="W154" i="21"/>
  <c r="V154" i="21"/>
  <c r="U154" i="21"/>
  <c r="T154" i="21"/>
  <c r="S154" i="21"/>
  <c r="R154" i="21"/>
  <c r="Q154" i="21"/>
  <c r="P154" i="21"/>
  <c r="O154" i="21"/>
  <c r="N154" i="21"/>
  <c r="M154" i="21"/>
  <c r="L154" i="21"/>
  <c r="K154" i="21"/>
  <c r="J154" i="21"/>
  <c r="I154" i="21"/>
  <c r="H154" i="21"/>
  <c r="G154" i="21"/>
  <c r="F154" i="21"/>
  <c r="E154" i="21"/>
  <c r="D154" i="21"/>
  <c r="C154" i="21"/>
  <c r="BE154" i="21" s="1"/>
  <c r="B154" i="21"/>
  <c r="AZ153" i="21"/>
  <c r="AY153" i="21"/>
  <c r="AX153" i="21"/>
  <c r="AW153" i="21"/>
  <c r="AV153" i="21"/>
  <c r="AU153" i="21"/>
  <c r="AT153" i="21"/>
  <c r="AS153" i="21"/>
  <c r="AR153" i="21"/>
  <c r="AQ153" i="21"/>
  <c r="AP153" i="21"/>
  <c r="AO153" i="21"/>
  <c r="AN153" i="21"/>
  <c r="AM153" i="21"/>
  <c r="AL153" i="21"/>
  <c r="AK153" i="21"/>
  <c r="AJ153" i="21"/>
  <c r="AI153" i="21"/>
  <c r="AH153" i="21"/>
  <c r="AG153" i="21"/>
  <c r="AF153" i="21"/>
  <c r="AE153" i="21"/>
  <c r="AD153" i="21"/>
  <c r="AC153" i="21"/>
  <c r="AB153" i="21"/>
  <c r="AA153" i="21"/>
  <c r="Z153" i="21"/>
  <c r="Y153" i="21"/>
  <c r="X153" i="21"/>
  <c r="W153" i="21"/>
  <c r="V153" i="21"/>
  <c r="U153" i="21"/>
  <c r="T153" i="21"/>
  <c r="S153" i="21"/>
  <c r="R153" i="21"/>
  <c r="Q153" i="21"/>
  <c r="P153" i="21"/>
  <c r="O153" i="21"/>
  <c r="N153" i="21"/>
  <c r="M153" i="21"/>
  <c r="L153" i="21"/>
  <c r="K153" i="21"/>
  <c r="J153" i="21"/>
  <c r="I153" i="21"/>
  <c r="H153" i="21"/>
  <c r="G153" i="21"/>
  <c r="F153" i="21"/>
  <c r="E153" i="21"/>
  <c r="D153" i="21"/>
  <c r="C153" i="21"/>
  <c r="B153" i="21"/>
  <c r="AZ152" i="21"/>
  <c r="AY152" i="21"/>
  <c r="AX152" i="21"/>
  <c r="AW152" i="21"/>
  <c r="AV152" i="21"/>
  <c r="AU152" i="21"/>
  <c r="AT152" i="21"/>
  <c r="AS152" i="21"/>
  <c r="AR152" i="21"/>
  <c r="AQ152" i="21"/>
  <c r="AP152" i="21"/>
  <c r="AO152" i="21"/>
  <c r="AN152" i="21"/>
  <c r="AM152" i="21"/>
  <c r="AL152" i="21"/>
  <c r="AK152" i="21"/>
  <c r="AJ152" i="21"/>
  <c r="AI152" i="21"/>
  <c r="AH152" i="21"/>
  <c r="AG152" i="21"/>
  <c r="AF152" i="21"/>
  <c r="AE152" i="21"/>
  <c r="AD152" i="21"/>
  <c r="AC152" i="21"/>
  <c r="AB152" i="21"/>
  <c r="AA152" i="21"/>
  <c r="Z152" i="21"/>
  <c r="Y152" i="21"/>
  <c r="X152" i="21"/>
  <c r="W152" i="21"/>
  <c r="V152" i="21"/>
  <c r="U152" i="21"/>
  <c r="T152" i="21"/>
  <c r="S152" i="21"/>
  <c r="R152" i="21"/>
  <c r="Q152" i="21"/>
  <c r="P152" i="21"/>
  <c r="O152" i="21"/>
  <c r="N152" i="21"/>
  <c r="M152" i="21"/>
  <c r="L152" i="21"/>
  <c r="K152" i="21"/>
  <c r="J152" i="21"/>
  <c r="I152" i="21"/>
  <c r="H152" i="21"/>
  <c r="G152" i="21"/>
  <c r="F152" i="21"/>
  <c r="E152" i="21"/>
  <c r="D152" i="21"/>
  <c r="C152" i="21"/>
  <c r="B152" i="21"/>
  <c r="AZ151" i="21"/>
  <c r="AY151" i="21"/>
  <c r="AX151" i="21"/>
  <c r="AW151" i="21"/>
  <c r="AV151" i="21"/>
  <c r="AU151" i="21"/>
  <c r="AT151" i="21"/>
  <c r="AS151" i="21"/>
  <c r="AR151" i="21"/>
  <c r="AQ151" i="21"/>
  <c r="AP151" i="21"/>
  <c r="AO151" i="21"/>
  <c r="AN151" i="21"/>
  <c r="AM151" i="21"/>
  <c r="AL151" i="21"/>
  <c r="AK151" i="21"/>
  <c r="AJ151" i="21"/>
  <c r="AI151" i="21"/>
  <c r="AH151" i="21"/>
  <c r="AG151" i="21"/>
  <c r="AF151" i="21"/>
  <c r="AE151" i="21"/>
  <c r="AD151" i="21"/>
  <c r="AC151" i="21"/>
  <c r="AB151" i="21"/>
  <c r="AA151" i="21"/>
  <c r="Z151" i="21"/>
  <c r="Y151" i="21"/>
  <c r="X151" i="21"/>
  <c r="W151" i="21"/>
  <c r="V151" i="21"/>
  <c r="U151" i="21"/>
  <c r="T151" i="21"/>
  <c r="S151" i="21"/>
  <c r="R151" i="21"/>
  <c r="Q151" i="21"/>
  <c r="P151" i="21"/>
  <c r="O151" i="21"/>
  <c r="N151" i="21"/>
  <c r="M151" i="21"/>
  <c r="L151" i="21"/>
  <c r="K151" i="21"/>
  <c r="J151" i="21"/>
  <c r="I151" i="21"/>
  <c r="H151" i="21"/>
  <c r="G151" i="21"/>
  <c r="F151" i="21"/>
  <c r="E151" i="21"/>
  <c r="D151" i="21"/>
  <c r="C151" i="21"/>
  <c r="B151" i="21"/>
  <c r="AZ150" i="21"/>
  <c r="AY150" i="21"/>
  <c r="AX150" i="21"/>
  <c r="AW150" i="21"/>
  <c r="AV150" i="21"/>
  <c r="AU150" i="21"/>
  <c r="AT150" i="21"/>
  <c r="AS150" i="21"/>
  <c r="AR150" i="21"/>
  <c r="AQ150" i="21"/>
  <c r="AP150" i="21"/>
  <c r="AO150" i="21"/>
  <c r="AN150" i="21"/>
  <c r="AM150" i="21"/>
  <c r="AL150" i="21"/>
  <c r="AK150" i="21"/>
  <c r="AJ150" i="21"/>
  <c r="AI150" i="21"/>
  <c r="AH150" i="21"/>
  <c r="AG150" i="21"/>
  <c r="AF150" i="21"/>
  <c r="AE150" i="21"/>
  <c r="AD150" i="21"/>
  <c r="AC150" i="21"/>
  <c r="AB150" i="21"/>
  <c r="AA150" i="21"/>
  <c r="Z150" i="21"/>
  <c r="Y150" i="21"/>
  <c r="X150" i="21"/>
  <c r="W150" i="21"/>
  <c r="V150" i="21"/>
  <c r="U150" i="21"/>
  <c r="T150" i="21"/>
  <c r="S150" i="21"/>
  <c r="R150" i="21"/>
  <c r="Q150" i="21"/>
  <c r="P150" i="21"/>
  <c r="O150" i="21"/>
  <c r="N150" i="21"/>
  <c r="M150" i="21"/>
  <c r="L150" i="21"/>
  <c r="K150" i="21"/>
  <c r="J150" i="21"/>
  <c r="I150" i="21"/>
  <c r="H150" i="21"/>
  <c r="G150" i="21"/>
  <c r="F150" i="21"/>
  <c r="E150" i="21"/>
  <c r="D150" i="21"/>
  <c r="C150" i="21"/>
  <c r="B150" i="21"/>
  <c r="AZ149" i="21"/>
  <c r="AY149" i="21"/>
  <c r="AX149" i="21"/>
  <c r="AW149" i="21"/>
  <c r="AV149" i="21"/>
  <c r="AU149" i="21"/>
  <c r="AT149" i="21"/>
  <c r="AS149" i="21"/>
  <c r="AR149" i="21"/>
  <c r="AQ149" i="21"/>
  <c r="AP149" i="21"/>
  <c r="AO149" i="21"/>
  <c r="AN149" i="21"/>
  <c r="AM149" i="21"/>
  <c r="AL149" i="21"/>
  <c r="AK149" i="21"/>
  <c r="AJ149" i="21"/>
  <c r="AI149" i="21"/>
  <c r="AH149" i="21"/>
  <c r="AG149" i="21"/>
  <c r="AF149" i="21"/>
  <c r="AE149" i="21"/>
  <c r="AD149" i="21"/>
  <c r="AC149" i="21"/>
  <c r="AB149" i="21"/>
  <c r="AA149" i="21"/>
  <c r="Z149" i="21"/>
  <c r="Y149" i="21"/>
  <c r="X149" i="21"/>
  <c r="W149" i="21"/>
  <c r="V149" i="21"/>
  <c r="U149" i="21"/>
  <c r="T149" i="21"/>
  <c r="S149" i="21"/>
  <c r="R149" i="21"/>
  <c r="Q149" i="21"/>
  <c r="P149" i="21"/>
  <c r="O149" i="21"/>
  <c r="N149" i="21"/>
  <c r="M149" i="21"/>
  <c r="L149" i="21"/>
  <c r="K149" i="21"/>
  <c r="J149" i="21"/>
  <c r="I149" i="21"/>
  <c r="H149" i="21"/>
  <c r="G149" i="21"/>
  <c r="F149" i="21"/>
  <c r="E149" i="21"/>
  <c r="D149" i="21"/>
  <c r="C149" i="21"/>
  <c r="B149" i="21"/>
  <c r="AZ148" i="21"/>
  <c r="AY148" i="21"/>
  <c r="AX148" i="21"/>
  <c r="AW148" i="21"/>
  <c r="AV148" i="21"/>
  <c r="AU148" i="21"/>
  <c r="AT148" i="21"/>
  <c r="AS148" i="21"/>
  <c r="AR148" i="21"/>
  <c r="AQ148" i="21"/>
  <c r="AP148" i="21"/>
  <c r="AO148" i="21"/>
  <c r="AN148" i="21"/>
  <c r="AM148" i="21"/>
  <c r="AL148" i="21"/>
  <c r="AK148" i="21"/>
  <c r="AJ148" i="21"/>
  <c r="AI148" i="21"/>
  <c r="AH148" i="21"/>
  <c r="AG148" i="21"/>
  <c r="AF148" i="21"/>
  <c r="AE148" i="21"/>
  <c r="AD148" i="21"/>
  <c r="AC148" i="21"/>
  <c r="AB148" i="21"/>
  <c r="AA148" i="21"/>
  <c r="Z148" i="21"/>
  <c r="Y148" i="21"/>
  <c r="X148" i="21"/>
  <c r="W148" i="21"/>
  <c r="V148" i="21"/>
  <c r="U148" i="21"/>
  <c r="T148" i="21"/>
  <c r="S148" i="21"/>
  <c r="R148" i="21"/>
  <c r="Q148" i="21"/>
  <c r="P148" i="21"/>
  <c r="O148" i="21"/>
  <c r="N148" i="21"/>
  <c r="M148" i="21"/>
  <c r="L148" i="21"/>
  <c r="K148" i="21"/>
  <c r="J148" i="21"/>
  <c r="I148" i="21"/>
  <c r="H148" i="21"/>
  <c r="G148" i="21"/>
  <c r="F148" i="21"/>
  <c r="E148" i="21"/>
  <c r="D148" i="21"/>
  <c r="C148" i="21"/>
  <c r="B148" i="21"/>
  <c r="AZ147" i="21"/>
  <c r="AY147" i="21"/>
  <c r="AX147" i="21"/>
  <c r="AW147" i="21"/>
  <c r="AV147" i="21"/>
  <c r="AU147" i="21"/>
  <c r="AT147" i="21"/>
  <c r="AS147" i="21"/>
  <c r="AR147" i="21"/>
  <c r="AQ147" i="21"/>
  <c r="AP147" i="21"/>
  <c r="AO147" i="21"/>
  <c r="AN147" i="21"/>
  <c r="AM147" i="21"/>
  <c r="AL147" i="21"/>
  <c r="AK147" i="21"/>
  <c r="AJ147" i="21"/>
  <c r="AI147" i="21"/>
  <c r="AH147" i="21"/>
  <c r="AG147" i="21"/>
  <c r="AF147" i="21"/>
  <c r="AE147" i="21"/>
  <c r="AD147" i="21"/>
  <c r="AC147" i="21"/>
  <c r="AB147" i="21"/>
  <c r="AA147" i="21"/>
  <c r="Z147" i="21"/>
  <c r="Y147" i="21"/>
  <c r="X147" i="21"/>
  <c r="W147" i="21"/>
  <c r="V147" i="21"/>
  <c r="U147" i="21"/>
  <c r="T147" i="21"/>
  <c r="S147" i="21"/>
  <c r="R147" i="21"/>
  <c r="Q147" i="21"/>
  <c r="P147" i="21"/>
  <c r="O147" i="21"/>
  <c r="N147" i="21"/>
  <c r="M147" i="21"/>
  <c r="L147" i="21"/>
  <c r="K147" i="21"/>
  <c r="J147" i="21"/>
  <c r="I147" i="21"/>
  <c r="H147" i="21"/>
  <c r="G147" i="21"/>
  <c r="F147" i="21"/>
  <c r="E147" i="21"/>
  <c r="D147" i="21"/>
  <c r="C147" i="21"/>
  <c r="B147" i="21"/>
  <c r="AZ146" i="21"/>
  <c r="AY146" i="21"/>
  <c r="AX146" i="21"/>
  <c r="AW146" i="21"/>
  <c r="AV146" i="21"/>
  <c r="AU146" i="21"/>
  <c r="AT146" i="21"/>
  <c r="AS146" i="21"/>
  <c r="AR146" i="21"/>
  <c r="AQ146" i="21"/>
  <c r="AP146" i="21"/>
  <c r="AO146" i="21"/>
  <c r="AN146" i="21"/>
  <c r="AM146" i="21"/>
  <c r="AL146" i="21"/>
  <c r="AK146" i="21"/>
  <c r="AJ146" i="21"/>
  <c r="AI146" i="21"/>
  <c r="AH146" i="21"/>
  <c r="AG146" i="21"/>
  <c r="AF146" i="21"/>
  <c r="AE146" i="21"/>
  <c r="AD146" i="21"/>
  <c r="AC146" i="21"/>
  <c r="AB146" i="21"/>
  <c r="AA146" i="21"/>
  <c r="Z146" i="21"/>
  <c r="Y146" i="21"/>
  <c r="X146" i="21"/>
  <c r="W146" i="21"/>
  <c r="V146" i="21"/>
  <c r="U146" i="21"/>
  <c r="T146" i="21"/>
  <c r="S146" i="21"/>
  <c r="R146" i="21"/>
  <c r="Q146" i="21"/>
  <c r="P146" i="21"/>
  <c r="O146" i="21"/>
  <c r="N146" i="21"/>
  <c r="M146" i="21"/>
  <c r="L146" i="21"/>
  <c r="K146" i="21"/>
  <c r="J146" i="21"/>
  <c r="I146" i="21"/>
  <c r="H146" i="21"/>
  <c r="G146" i="21"/>
  <c r="F146" i="21"/>
  <c r="E146" i="21"/>
  <c r="D146" i="21"/>
  <c r="C146" i="21"/>
  <c r="B146" i="21"/>
  <c r="AZ145" i="21"/>
  <c r="AY145" i="21"/>
  <c r="AX145" i="21"/>
  <c r="AW145" i="21"/>
  <c r="AV145" i="21"/>
  <c r="AU145" i="21"/>
  <c r="AT145" i="21"/>
  <c r="AS145" i="21"/>
  <c r="AR145" i="21"/>
  <c r="AQ145" i="21"/>
  <c r="AP145" i="21"/>
  <c r="AO145" i="21"/>
  <c r="AN145" i="21"/>
  <c r="AM145" i="21"/>
  <c r="AL145" i="21"/>
  <c r="AK145" i="21"/>
  <c r="AJ145" i="21"/>
  <c r="AI145" i="21"/>
  <c r="AH145" i="21"/>
  <c r="AG145" i="21"/>
  <c r="AF145" i="21"/>
  <c r="AE145" i="21"/>
  <c r="AD145" i="21"/>
  <c r="AC145" i="21"/>
  <c r="AB145" i="21"/>
  <c r="AA145" i="21"/>
  <c r="Z145" i="21"/>
  <c r="Y145" i="21"/>
  <c r="X145" i="21"/>
  <c r="W145" i="21"/>
  <c r="V145" i="21"/>
  <c r="U145" i="21"/>
  <c r="T145" i="21"/>
  <c r="S145" i="21"/>
  <c r="R145" i="21"/>
  <c r="Q145" i="21"/>
  <c r="P145" i="21"/>
  <c r="O145" i="21"/>
  <c r="N145" i="21"/>
  <c r="M145" i="21"/>
  <c r="L145" i="21"/>
  <c r="K145" i="21"/>
  <c r="J145" i="21"/>
  <c r="I145" i="21"/>
  <c r="H145" i="21"/>
  <c r="G145" i="21"/>
  <c r="F145" i="21"/>
  <c r="E145" i="21"/>
  <c r="D145" i="21"/>
  <c r="C145" i="21"/>
  <c r="B145" i="21"/>
  <c r="AZ144" i="21"/>
  <c r="AY144" i="21"/>
  <c r="AX144" i="21"/>
  <c r="AW144" i="21"/>
  <c r="AV144" i="21"/>
  <c r="AU144" i="21"/>
  <c r="AT144" i="21"/>
  <c r="AS144" i="21"/>
  <c r="AR144" i="21"/>
  <c r="AQ144" i="21"/>
  <c r="AP144" i="21"/>
  <c r="AO144" i="21"/>
  <c r="AN144" i="21"/>
  <c r="AM144" i="21"/>
  <c r="AL144" i="21"/>
  <c r="AK144" i="21"/>
  <c r="AJ144" i="21"/>
  <c r="AI144" i="21"/>
  <c r="AH144" i="21"/>
  <c r="AG144" i="21"/>
  <c r="AF144" i="21"/>
  <c r="AE144" i="21"/>
  <c r="AD144" i="21"/>
  <c r="AC144" i="21"/>
  <c r="AB144" i="21"/>
  <c r="AA144" i="21"/>
  <c r="Z144" i="21"/>
  <c r="Y144" i="21"/>
  <c r="X144" i="21"/>
  <c r="W144" i="21"/>
  <c r="V144" i="21"/>
  <c r="U144" i="21"/>
  <c r="T144" i="21"/>
  <c r="S144" i="21"/>
  <c r="R144" i="21"/>
  <c r="Q144" i="21"/>
  <c r="P144" i="21"/>
  <c r="O144" i="21"/>
  <c r="N144" i="21"/>
  <c r="M144" i="21"/>
  <c r="L144" i="21"/>
  <c r="K144" i="21"/>
  <c r="J144" i="21"/>
  <c r="I144" i="21"/>
  <c r="H144" i="21"/>
  <c r="G144" i="21"/>
  <c r="F144" i="21"/>
  <c r="E144" i="21"/>
  <c r="D144" i="21"/>
  <c r="C144" i="21"/>
  <c r="B144" i="21"/>
  <c r="AZ143" i="21"/>
  <c r="AY143" i="21"/>
  <c r="AX143" i="21"/>
  <c r="AW143" i="21"/>
  <c r="AV143" i="21"/>
  <c r="AU143" i="21"/>
  <c r="AT143" i="21"/>
  <c r="AS143" i="21"/>
  <c r="AR143" i="21"/>
  <c r="AQ143" i="21"/>
  <c r="AP143" i="21"/>
  <c r="AO143" i="21"/>
  <c r="AN143" i="21"/>
  <c r="AM143" i="21"/>
  <c r="AL143" i="21"/>
  <c r="AK143" i="21"/>
  <c r="AJ143" i="21"/>
  <c r="AI143" i="21"/>
  <c r="AH143" i="21"/>
  <c r="AG143" i="21"/>
  <c r="AF143" i="21"/>
  <c r="AE143" i="21"/>
  <c r="AD143" i="21"/>
  <c r="AC143" i="21"/>
  <c r="AB143" i="21"/>
  <c r="AA143" i="21"/>
  <c r="Z143" i="21"/>
  <c r="Y143" i="21"/>
  <c r="X143" i="21"/>
  <c r="W143" i="21"/>
  <c r="V143" i="21"/>
  <c r="U143" i="21"/>
  <c r="T143" i="21"/>
  <c r="S143" i="21"/>
  <c r="R143" i="21"/>
  <c r="Q143" i="21"/>
  <c r="P143" i="21"/>
  <c r="O143" i="21"/>
  <c r="N143" i="21"/>
  <c r="M143" i="21"/>
  <c r="L143" i="21"/>
  <c r="K143" i="21"/>
  <c r="J143" i="21"/>
  <c r="I143" i="21"/>
  <c r="H143" i="21"/>
  <c r="G143" i="21"/>
  <c r="F143" i="21"/>
  <c r="E143" i="21"/>
  <c r="D143" i="21"/>
  <c r="C143" i="21"/>
  <c r="B143" i="21"/>
  <c r="AZ142" i="21"/>
  <c r="AY142" i="21"/>
  <c r="AX142" i="21"/>
  <c r="AW142" i="21"/>
  <c r="AV142" i="21"/>
  <c r="AU142" i="21"/>
  <c r="AT142" i="21"/>
  <c r="AS142" i="21"/>
  <c r="AR142" i="21"/>
  <c r="AQ142" i="21"/>
  <c r="AP142" i="21"/>
  <c r="AO142" i="21"/>
  <c r="AN142" i="21"/>
  <c r="AM142" i="21"/>
  <c r="AL142" i="21"/>
  <c r="AK142" i="21"/>
  <c r="AJ142" i="21"/>
  <c r="AI142" i="21"/>
  <c r="AH142" i="21"/>
  <c r="AG142" i="21"/>
  <c r="AF142" i="21"/>
  <c r="AE142" i="21"/>
  <c r="AD142" i="21"/>
  <c r="AC142" i="21"/>
  <c r="AB142" i="21"/>
  <c r="AA142" i="21"/>
  <c r="Z142" i="21"/>
  <c r="Y142" i="21"/>
  <c r="X142" i="21"/>
  <c r="W142" i="21"/>
  <c r="V142" i="21"/>
  <c r="U142" i="21"/>
  <c r="T142" i="21"/>
  <c r="S142" i="21"/>
  <c r="R142" i="21"/>
  <c r="Q142" i="21"/>
  <c r="P142" i="21"/>
  <c r="O142" i="21"/>
  <c r="N142" i="21"/>
  <c r="M142" i="21"/>
  <c r="L142" i="21"/>
  <c r="K142" i="21"/>
  <c r="J142" i="21"/>
  <c r="I142" i="21"/>
  <c r="H142" i="21"/>
  <c r="G142" i="21"/>
  <c r="F142" i="21"/>
  <c r="E142" i="21"/>
  <c r="D142" i="21"/>
  <c r="C142" i="21"/>
  <c r="B142" i="21"/>
  <c r="AZ141" i="21"/>
  <c r="AY141" i="21"/>
  <c r="AX141" i="21"/>
  <c r="AW141" i="21"/>
  <c r="AV141" i="21"/>
  <c r="AU141" i="21"/>
  <c r="AT141" i="21"/>
  <c r="AS141" i="21"/>
  <c r="AR141" i="21"/>
  <c r="AQ141" i="21"/>
  <c r="AP141" i="21"/>
  <c r="AO141" i="21"/>
  <c r="AN141" i="21"/>
  <c r="AM141" i="21"/>
  <c r="AL141" i="21"/>
  <c r="AK141" i="21"/>
  <c r="AJ141" i="21"/>
  <c r="AI141" i="21"/>
  <c r="AH141" i="21"/>
  <c r="AG141" i="21"/>
  <c r="AF141" i="21"/>
  <c r="AE141" i="21"/>
  <c r="AD141" i="21"/>
  <c r="AC141" i="21"/>
  <c r="AB141" i="21"/>
  <c r="AA141" i="21"/>
  <c r="Z141" i="21"/>
  <c r="Y141" i="21"/>
  <c r="X141" i="21"/>
  <c r="W141" i="21"/>
  <c r="V141" i="21"/>
  <c r="U141" i="21"/>
  <c r="T141" i="21"/>
  <c r="S141" i="21"/>
  <c r="R141" i="21"/>
  <c r="Q141" i="21"/>
  <c r="P141" i="21"/>
  <c r="O141" i="21"/>
  <c r="N141" i="21"/>
  <c r="M141" i="21"/>
  <c r="L141" i="21"/>
  <c r="K141" i="21"/>
  <c r="J141" i="21"/>
  <c r="I141" i="21"/>
  <c r="H141" i="21"/>
  <c r="G141" i="21"/>
  <c r="F141" i="21"/>
  <c r="E141" i="21"/>
  <c r="D141" i="21"/>
  <c r="C141" i="21"/>
  <c r="B141" i="21"/>
  <c r="AZ140" i="21"/>
  <c r="AY140" i="21"/>
  <c r="AX140" i="21"/>
  <c r="AW140" i="21"/>
  <c r="AV140" i="21"/>
  <c r="AU140" i="21"/>
  <c r="AT140" i="21"/>
  <c r="AS140" i="21"/>
  <c r="AR140" i="21"/>
  <c r="AQ140" i="21"/>
  <c r="AP140" i="21"/>
  <c r="AO140" i="21"/>
  <c r="AN140" i="21"/>
  <c r="AM140" i="21"/>
  <c r="AL140" i="21"/>
  <c r="AK140" i="21"/>
  <c r="AJ140" i="21"/>
  <c r="AI140" i="21"/>
  <c r="AH140" i="21"/>
  <c r="AG140" i="21"/>
  <c r="AF140" i="21"/>
  <c r="AE140" i="21"/>
  <c r="AD140" i="21"/>
  <c r="AC140" i="21"/>
  <c r="AB140" i="21"/>
  <c r="AA140" i="21"/>
  <c r="Z140" i="21"/>
  <c r="Y140" i="21"/>
  <c r="X140" i="21"/>
  <c r="W140" i="21"/>
  <c r="V140" i="21"/>
  <c r="U140" i="21"/>
  <c r="T140" i="21"/>
  <c r="S140" i="21"/>
  <c r="R140" i="21"/>
  <c r="Q140" i="21"/>
  <c r="P140" i="21"/>
  <c r="O140" i="21"/>
  <c r="N140" i="21"/>
  <c r="M140" i="21"/>
  <c r="L140" i="21"/>
  <c r="K140" i="21"/>
  <c r="J140" i="21"/>
  <c r="I140" i="21"/>
  <c r="H140" i="21"/>
  <c r="G140" i="21"/>
  <c r="F140" i="21"/>
  <c r="E140" i="21"/>
  <c r="D140" i="21"/>
  <c r="C140" i="21"/>
  <c r="B140" i="21"/>
  <c r="AZ139" i="21"/>
  <c r="AY139" i="21"/>
  <c r="AX139" i="21"/>
  <c r="AW139" i="21"/>
  <c r="AV139" i="21"/>
  <c r="AU139" i="21"/>
  <c r="AT139" i="21"/>
  <c r="AS139" i="21"/>
  <c r="AR139" i="21"/>
  <c r="AQ139" i="21"/>
  <c r="AP139" i="21"/>
  <c r="AO139" i="21"/>
  <c r="AN139" i="21"/>
  <c r="AM139" i="21"/>
  <c r="AL139" i="21"/>
  <c r="AK139" i="21"/>
  <c r="AJ139" i="21"/>
  <c r="AI139" i="21"/>
  <c r="AH139" i="21"/>
  <c r="AG139" i="21"/>
  <c r="AF139" i="21"/>
  <c r="AE139" i="21"/>
  <c r="AD139" i="21"/>
  <c r="AC139" i="21"/>
  <c r="AB139" i="21"/>
  <c r="AA139" i="21"/>
  <c r="Z139" i="21"/>
  <c r="Y139" i="21"/>
  <c r="X139" i="21"/>
  <c r="W139" i="21"/>
  <c r="V139" i="21"/>
  <c r="U139" i="21"/>
  <c r="T139" i="21"/>
  <c r="S139" i="21"/>
  <c r="R139" i="21"/>
  <c r="Q139" i="21"/>
  <c r="P139" i="21"/>
  <c r="O139" i="21"/>
  <c r="N139" i="21"/>
  <c r="M139" i="21"/>
  <c r="L139" i="21"/>
  <c r="K139" i="21"/>
  <c r="J139" i="21"/>
  <c r="I139" i="21"/>
  <c r="H139" i="21"/>
  <c r="G139" i="21"/>
  <c r="F139" i="21"/>
  <c r="E139" i="21"/>
  <c r="D139" i="21"/>
  <c r="C139" i="21"/>
  <c r="B139" i="21"/>
  <c r="AZ138" i="21"/>
  <c r="AY138" i="21"/>
  <c r="AX138" i="21"/>
  <c r="AW138" i="21"/>
  <c r="AV138" i="21"/>
  <c r="AU138" i="21"/>
  <c r="AT138" i="21"/>
  <c r="AS138" i="21"/>
  <c r="AR138" i="21"/>
  <c r="AQ138" i="21"/>
  <c r="AP138" i="21"/>
  <c r="AO138" i="21"/>
  <c r="AN138" i="21"/>
  <c r="AM138" i="21"/>
  <c r="AL138" i="21"/>
  <c r="AK138" i="21"/>
  <c r="AJ138" i="21"/>
  <c r="AI138" i="21"/>
  <c r="AH138" i="21"/>
  <c r="AG138" i="21"/>
  <c r="AF138" i="21"/>
  <c r="AE138" i="21"/>
  <c r="AD138" i="21"/>
  <c r="AC138" i="21"/>
  <c r="AB138" i="21"/>
  <c r="AA138" i="21"/>
  <c r="Z138" i="21"/>
  <c r="Y138" i="21"/>
  <c r="X138" i="21"/>
  <c r="W138" i="21"/>
  <c r="V138" i="21"/>
  <c r="U138" i="21"/>
  <c r="T138" i="21"/>
  <c r="S138" i="21"/>
  <c r="R138" i="21"/>
  <c r="Q138" i="21"/>
  <c r="P138" i="21"/>
  <c r="O138" i="21"/>
  <c r="N138" i="21"/>
  <c r="M138" i="21"/>
  <c r="L138" i="21"/>
  <c r="K138" i="21"/>
  <c r="J138" i="21"/>
  <c r="I138" i="21"/>
  <c r="H138" i="21"/>
  <c r="G138" i="21"/>
  <c r="F138" i="21"/>
  <c r="E138" i="21"/>
  <c r="D138" i="21"/>
  <c r="C138" i="21"/>
  <c r="B138" i="21"/>
  <c r="AZ137" i="21"/>
  <c r="AY137" i="21"/>
  <c r="AX137" i="21"/>
  <c r="AW137" i="21"/>
  <c r="AV137" i="21"/>
  <c r="AU137" i="21"/>
  <c r="AT137" i="21"/>
  <c r="AS137" i="21"/>
  <c r="AR137" i="21"/>
  <c r="AQ137" i="21"/>
  <c r="AP137" i="21"/>
  <c r="AO137" i="21"/>
  <c r="AN137" i="21"/>
  <c r="AM137" i="21"/>
  <c r="AL137" i="21"/>
  <c r="AK137" i="21"/>
  <c r="AJ137" i="21"/>
  <c r="AI137" i="21"/>
  <c r="AH137" i="21"/>
  <c r="AG137" i="21"/>
  <c r="AF137" i="21"/>
  <c r="AE137" i="21"/>
  <c r="AD137" i="21"/>
  <c r="AC137" i="21"/>
  <c r="AB137" i="21"/>
  <c r="AA137" i="21"/>
  <c r="Z137" i="21"/>
  <c r="Y137" i="21"/>
  <c r="X137" i="21"/>
  <c r="W137" i="21"/>
  <c r="V137" i="21"/>
  <c r="U137" i="21"/>
  <c r="T137" i="21"/>
  <c r="S137" i="21"/>
  <c r="R137" i="21"/>
  <c r="Q137" i="21"/>
  <c r="P137" i="21"/>
  <c r="O137" i="21"/>
  <c r="N137" i="21"/>
  <c r="M137" i="21"/>
  <c r="L137" i="21"/>
  <c r="K137" i="21"/>
  <c r="J137" i="21"/>
  <c r="I137" i="21"/>
  <c r="H137" i="21"/>
  <c r="G137" i="21"/>
  <c r="F137" i="21"/>
  <c r="E137" i="21"/>
  <c r="D137" i="21"/>
  <c r="C137" i="21"/>
  <c r="B137" i="21"/>
  <c r="AZ136" i="21"/>
  <c r="AY136" i="21"/>
  <c r="AX136" i="21"/>
  <c r="AW136" i="21"/>
  <c r="AV136" i="21"/>
  <c r="AU136" i="21"/>
  <c r="AT136" i="21"/>
  <c r="AS136" i="21"/>
  <c r="AR136" i="21"/>
  <c r="AQ136" i="21"/>
  <c r="AP136" i="21"/>
  <c r="AO136" i="21"/>
  <c r="AN136" i="21"/>
  <c r="AM136" i="21"/>
  <c r="AL136" i="21"/>
  <c r="AK136" i="21"/>
  <c r="AJ136" i="21"/>
  <c r="AI136" i="21"/>
  <c r="AH136" i="21"/>
  <c r="AG136" i="21"/>
  <c r="AF136" i="21"/>
  <c r="AE136" i="21"/>
  <c r="AD136" i="21"/>
  <c r="AC136" i="21"/>
  <c r="AB136" i="21"/>
  <c r="AA136" i="21"/>
  <c r="Z136" i="21"/>
  <c r="Y136" i="21"/>
  <c r="X136" i="21"/>
  <c r="W136" i="21"/>
  <c r="V136" i="21"/>
  <c r="U136" i="21"/>
  <c r="T136" i="21"/>
  <c r="S136" i="21"/>
  <c r="R136" i="21"/>
  <c r="Q136" i="21"/>
  <c r="P136" i="21"/>
  <c r="O136" i="21"/>
  <c r="N136" i="21"/>
  <c r="M136" i="21"/>
  <c r="L136" i="21"/>
  <c r="K136" i="21"/>
  <c r="J136" i="21"/>
  <c r="I136" i="21"/>
  <c r="H136" i="21"/>
  <c r="G136" i="21"/>
  <c r="F136" i="21"/>
  <c r="E136" i="21"/>
  <c r="D136" i="21"/>
  <c r="C136" i="21"/>
  <c r="B136" i="21"/>
  <c r="AZ135" i="21"/>
  <c r="AY135" i="21"/>
  <c r="AX135" i="21"/>
  <c r="AW135" i="21"/>
  <c r="AV135" i="21"/>
  <c r="AU135" i="21"/>
  <c r="AT135" i="21"/>
  <c r="AS135" i="21"/>
  <c r="AR135" i="21"/>
  <c r="AQ135" i="21"/>
  <c r="AP135" i="21"/>
  <c r="AO135" i="21"/>
  <c r="AN135" i="21"/>
  <c r="AM135" i="21"/>
  <c r="AL135" i="21"/>
  <c r="AK135" i="21"/>
  <c r="AJ135" i="21"/>
  <c r="AI135" i="21"/>
  <c r="AH135" i="21"/>
  <c r="AG135" i="21"/>
  <c r="AF135" i="21"/>
  <c r="AE135" i="21"/>
  <c r="AD135" i="21"/>
  <c r="AC135" i="21"/>
  <c r="AB135" i="21"/>
  <c r="AA135" i="21"/>
  <c r="Z135" i="21"/>
  <c r="Y135" i="21"/>
  <c r="X135" i="21"/>
  <c r="W135" i="21"/>
  <c r="V135" i="21"/>
  <c r="U135" i="21"/>
  <c r="T135" i="21"/>
  <c r="S135" i="21"/>
  <c r="R135" i="21"/>
  <c r="Q135" i="21"/>
  <c r="P135" i="21"/>
  <c r="O135" i="21"/>
  <c r="N135" i="21"/>
  <c r="M135" i="21"/>
  <c r="L135" i="21"/>
  <c r="K135" i="21"/>
  <c r="J135" i="21"/>
  <c r="I135" i="21"/>
  <c r="H135" i="21"/>
  <c r="G135" i="21"/>
  <c r="F135" i="21"/>
  <c r="E135" i="21"/>
  <c r="D135" i="21"/>
  <c r="C135" i="21"/>
  <c r="B135" i="21"/>
  <c r="AZ134" i="21"/>
  <c r="AY134" i="21"/>
  <c r="AX134" i="21"/>
  <c r="AW134" i="21"/>
  <c r="AV134" i="21"/>
  <c r="AU134" i="21"/>
  <c r="AT134" i="21"/>
  <c r="AS134" i="21"/>
  <c r="AR134" i="21"/>
  <c r="AQ134" i="21"/>
  <c r="AP134" i="21"/>
  <c r="AO134" i="21"/>
  <c r="AN134" i="21"/>
  <c r="AM134" i="21"/>
  <c r="AL134" i="21"/>
  <c r="AK134" i="21"/>
  <c r="AJ134" i="21"/>
  <c r="AI134" i="21"/>
  <c r="AH134" i="21"/>
  <c r="AG134" i="21"/>
  <c r="AF134" i="21"/>
  <c r="AE134" i="21"/>
  <c r="AD134" i="21"/>
  <c r="AC134" i="21"/>
  <c r="AB134" i="21"/>
  <c r="AA134" i="21"/>
  <c r="Z134" i="21"/>
  <c r="Y134" i="21"/>
  <c r="X134" i="21"/>
  <c r="W134" i="21"/>
  <c r="V134" i="21"/>
  <c r="U134" i="21"/>
  <c r="T134" i="21"/>
  <c r="S134" i="21"/>
  <c r="R134" i="21"/>
  <c r="Q134" i="21"/>
  <c r="P134" i="21"/>
  <c r="O134" i="21"/>
  <c r="N134" i="21"/>
  <c r="M134" i="21"/>
  <c r="L134" i="21"/>
  <c r="K134" i="21"/>
  <c r="J134" i="21"/>
  <c r="I134" i="21"/>
  <c r="H134" i="21"/>
  <c r="G134" i="21"/>
  <c r="F134" i="21"/>
  <c r="E134" i="21"/>
  <c r="D134" i="21"/>
  <c r="C134" i="21"/>
  <c r="B134" i="21"/>
  <c r="AZ133" i="21"/>
  <c r="AY133" i="21"/>
  <c r="AX133" i="21"/>
  <c r="AW133" i="21"/>
  <c r="AV133" i="21"/>
  <c r="AU133" i="21"/>
  <c r="AT133" i="21"/>
  <c r="AS133" i="21"/>
  <c r="AR133" i="21"/>
  <c r="AQ133" i="21"/>
  <c r="AP133" i="21"/>
  <c r="AO133" i="21"/>
  <c r="AN133" i="21"/>
  <c r="AM133" i="21"/>
  <c r="AL133" i="21"/>
  <c r="AK133" i="21"/>
  <c r="AJ133" i="21"/>
  <c r="AI133" i="21"/>
  <c r="AH133" i="21"/>
  <c r="AG133" i="21"/>
  <c r="AF133" i="21"/>
  <c r="AE133" i="21"/>
  <c r="AD133" i="21"/>
  <c r="AC133" i="21"/>
  <c r="AB133" i="21"/>
  <c r="AA133" i="21"/>
  <c r="Z133" i="21"/>
  <c r="Y133" i="21"/>
  <c r="X133" i="21"/>
  <c r="W133" i="21"/>
  <c r="V133" i="21"/>
  <c r="U133" i="21"/>
  <c r="T133" i="21"/>
  <c r="S133" i="21"/>
  <c r="R133" i="21"/>
  <c r="Q133" i="21"/>
  <c r="P133" i="21"/>
  <c r="O133" i="21"/>
  <c r="N133" i="21"/>
  <c r="M133" i="21"/>
  <c r="L133" i="21"/>
  <c r="K133" i="21"/>
  <c r="J133" i="21"/>
  <c r="I133" i="21"/>
  <c r="H133" i="21"/>
  <c r="G133" i="21"/>
  <c r="F133" i="21"/>
  <c r="E133" i="21"/>
  <c r="D133" i="21"/>
  <c r="C133" i="21"/>
  <c r="B133" i="21"/>
  <c r="AZ132" i="21"/>
  <c r="AY132" i="21"/>
  <c r="AX132" i="21"/>
  <c r="AW132" i="21"/>
  <c r="AV132" i="21"/>
  <c r="AU132" i="21"/>
  <c r="AT132" i="21"/>
  <c r="AS132" i="21"/>
  <c r="AR132" i="21"/>
  <c r="AQ132" i="21"/>
  <c r="AP132" i="21"/>
  <c r="AO132" i="21"/>
  <c r="AN132" i="21"/>
  <c r="AM132" i="21"/>
  <c r="AL132" i="21"/>
  <c r="AK132" i="21"/>
  <c r="AJ132" i="21"/>
  <c r="AI132" i="21"/>
  <c r="AH132" i="21"/>
  <c r="AG132" i="21"/>
  <c r="AF132" i="21"/>
  <c r="AE132" i="21"/>
  <c r="AD132" i="21"/>
  <c r="AC132" i="21"/>
  <c r="AB132" i="21"/>
  <c r="AA132" i="21"/>
  <c r="Z132" i="21"/>
  <c r="Y132" i="21"/>
  <c r="X132" i="21"/>
  <c r="W132" i="21"/>
  <c r="V132" i="21"/>
  <c r="U132" i="21"/>
  <c r="T132" i="21"/>
  <c r="S132" i="21"/>
  <c r="R132" i="21"/>
  <c r="Q132" i="21"/>
  <c r="P132" i="21"/>
  <c r="O132" i="21"/>
  <c r="N132" i="21"/>
  <c r="M132" i="21"/>
  <c r="L132" i="21"/>
  <c r="K132" i="21"/>
  <c r="J132" i="21"/>
  <c r="I132" i="21"/>
  <c r="H132" i="21"/>
  <c r="G132" i="21"/>
  <c r="F132" i="21"/>
  <c r="E132" i="21"/>
  <c r="D132" i="21"/>
  <c r="C132" i="21"/>
  <c r="B132" i="21"/>
  <c r="AZ131" i="21"/>
  <c r="AY131" i="21"/>
  <c r="AX131" i="21"/>
  <c r="AW131" i="21"/>
  <c r="AV131" i="21"/>
  <c r="AU131" i="21"/>
  <c r="AT131" i="21"/>
  <c r="AS131" i="21"/>
  <c r="AR131" i="21"/>
  <c r="AQ131" i="21"/>
  <c r="AP131" i="21"/>
  <c r="AO131" i="21"/>
  <c r="AN131" i="21"/>
  <c r="AM131" i="21"/>
  <c r="AL131" i="21"/>
  <c r="AK131" i="21"/>
  <c r="AJ131" i="21"/>
  <c r="AI131" i="21"/>
  <c r="AH131" i="21"/>
  <c r="AG131" i="21"/>
  <c r="AF131" i="21"/>
  <c r="AE131" i="21"/>
  <c r="AD131" i="21"/>
  <c r="AC131" i="21"/>
  <c r="AB131" i="21"/>
  <c r="AA131" i="21"/>
  <c r="Z131" i="21"/>
  <c r="Y131" i="21"/>
  <c r="X131" i="21"/>
  <c r="W131" i="21"/>
  <c r="V131" i="21"/>
  <c r="U131" i="21"/>
  <c r="T131" i="21"/>
  <c r="S131" i="21"/>
  <c r="R131" i="21"/>
  <c r="Q131" i="21"/>
  <c r="P131" i="21"/>
  <c r="O131" i="21"/>
  <c r="N131" i="21"/>
  <c r="M131" i="21"/>
  <c r="L131" i="21"/>
  <c r="K131" i="21"/>
  <c r="J131" i="21"/>
  <c r="I131" i="21"/>
  <c r="H131" i="21"/>
  <c r="G131" i="21"/>
  <c r="F131" i="21"/>
  <c r="E131" i="21"/>
  <c r="D131" i="21"/>
  <c r="C131" i="21"/>
  <c r="B131" i="21"/>
  <c r="AZ130" i="21"/>
  <c r="AY130" i="21"/>
  <c r="AX130" i="21"/>
  <c r="AW130" i="21"/>
  <c r="AV130" i="21"/>
  <c r="AU130" i="21"/>
  <c r="AT130" i="21"/>
  <c r="AS130" i="21"/>
  <c r="AR130" i="21"/>
  <c r="AQ130" i="21"/>
  <c r="AP130" i="21"/>
  <c r="AO130" i="21"/>
  <c r="AN130" i="21"/>
  <c r="AM130" i="21"/>
  <c r="AL130" i="21"/>
  <c r="AK130" i="21"/>
  <c r="AJ130" i="21"/>
  <c r="AI130" i="21"/>
  <c r="AH130" i="21"/>
  <c r="AG130" i="21"/>
  <c r="AF130" i="21"/>
  <c r="AE130" i="21"/>
  <c r="AD130" i="21"/>
  <c r="AC130" i="21"/>
  <c r="AB130" i="21"/>
  <c r="AA130" i="21"/>
  <c r="Z130" i="21"/>
  <c r="Y130" i="21"/>
  <c r="X130" i="21"/>
  <c r="W130" i="21"/>
  <c r="V130" i="21"/>
  <c r="U130" i="21"/>
  <c r="T130" i="21"/>
  <c r="S130" i="21"/>
  <c r="R130" i="21"/>
  <c r="Q130" i="21"/>
  <c r="P130" i="21"/>
  <c r="O130" i="21"/>
  <c r="N130" i="21"/>
  <c r="M130" i="21"/>
  <c r="L130" i="21"/>
  <c r="K130" i="21"/>
  <c r="J130" i="21"/>
  <c r="I130" i="21"/>
  <c r="H130" i="21"/>
  <c r="G130" i="21"/>
  <c r="F130" i="21"/>
  <c r="E130" i="21"/>
  <c r="D130" i="21"/>
  <c r="C130" i="21"/>
  <c r="B130" i="21"/>
  <c r="AZ129" i="21"/>
  <c r="AY129" i="21"/>
  <c r="AX129" i="21"/>
  <c r="AW129" i="21"/>
  <c r="AV129" i="21"/>
  <c r="AU129" i="21"/>
  <c r="AT129" i="21"/>
  <c r="AS129" i="21"/>
  <c r="AR129" i="21"/>
  <c r="AQ129" i="21"/>
  <c r="AP129" i="21"/>
  <c r="AO129" i="21"/>
  <c r="AN129" i="21"/>
  <c r="AM129" i="21"/>
  <c r="AL129" i="21"/>
  <c r="AK129" i="21"/>
  <c r="AJ129" i="21"/>
  <c r="AI129" i="21"/>
  <c r="AH129" i="21"/>
  <c r="AG129" i="21"/>
  <c r="AF129" i="21"/>
  <c r="AE129" i="21"/>
  <c r="AD129" i="21"/>
  <c r="AC129" i="21"/>
  <c r="AB129" i="21"/>
  <c r="AA129" i="21"/>
  <c r="Z129" i="21"/>
  <c r="Y129" i="21"/>
  <c r="X129" i="21"/>
  <c r="W129" i="21"/>
  <c r="V129" i="21"/>
  <c r="U129" i="21"/>
  <c r="T129" i="21"/>
  <c r="S129" i="21"/>
  <c r="R129" i="21"/>
  <c r="Q129" i="21"/>
  <c r="P129" i="21"/>
  <c r="O129" i="21"/>
  <c r="N129" i="21"/>
  <c r="M129" i="21"/>
  <c r="L129" i="21"/>
  <c r="K129" i="21"/>
  <c r="J129" i="21"/>
  <c r="I129" i="21"/>
  <c r="H129" i="21"/>
  <c r="G129" i="21"/>
  <c r="F129" i="21"/>
  <c r="E129" i="21"/>
  <c r="D129" i="21"/>
  <c r="C129" i="21"/>
  <c r="B129" i="21"/>
  <c r="AZ128" i="21"/>
  <c r="AY128" i="21"/>
  <c r="AX128" i="21"/>
  <c r="AW128" i="21"/>
  <c r="AV128" i="21"/>
  <c r="AU128" i="21"/>
  <c r="AT128" i="21"/>
  <c r="AS128" i="21"/>
  <c r="AR128" i="21"/>
  <c r="AQ128" i="21"/>
  <c r="AP128" i="21"/>
  <c r="AO128" i="21"/>
  <c r="AN128" i="21"/>
  <c r="AM128" i="21"/>
  <c r="AL128" i="21"/>
  <c r="AK128" i="21"/>
  <c r="AJ128" i="21"/>
  <c r="AI128" i="21"/>
  <c r="AH128" i="21"/>
  <c r="AG128" i="21"/>
  <c r="AF128" i="21"/>
  <c r="AE128" i="21"/>
  <c r="AD128" i="21"/>
  <c r="AC128" i="21"/>
  <c r="AB128" i="21"/>
  <c r="AA128" i="21"/>
  <c r="Z128" i="21"/>
  <c r="Y128" i="21"/>
  <c r="X128" i="21"/>
  <c r="W128" i="21"/>
  <c r="V128" i="21"/>
  <c r="U128" i="21"/>
  <c r="T128" i="21"/>
  <c r="S128" i="21"/>
  <c r="R128" i="21"/>
  <c r="Q128" i="21"/>
  <c r="P128" i="21"/>
  <c r="O128" i="21"/>
  <c r="N128" i="21"/>
  <c r="M128" i="21"/>
  <c r="L128" i="21"/>
  <c r="K128" i="21"/>
  <c r="J128" i="21"/>
  <c r="I128" i="21"/>
  <c r="H128" i="21"/>
  <c r="G128" i="21"/>
  <c r="F128" i="21"/>
  <c r="E128" i="21"/>
  <c r="D128" i="21"/>
  <c r="C128" i="21"/>
  <c r="B128" i="21"/>
  <c r="AZ127" i="21"/>
  <c r="AY127" i="21"/>
  <c r="AX127" i="21"/>
  <c r="AW127" i="21"/>
  <c r="AV127" i="21"/>
  <c r="AU127" i="21"/>
  <c r="AT127" i="21"/>
  <c r="AS127" i="21"/>
  <c r="AR127" i="21"/>
  <c r="AQ127" i="21"/>
  <c r="AP127" i="21"/>
  <c r="AO127" i="21"/>
  <c r="AN127" i="21"/>
  <c r="AM127" i="21"/>
  <c r="AL127" i="21"/>
  <c r="AK127" i="21"/>
  <c r="AJ127" i="21"/>
  <c r="AI127" i="21"/>
  <c r="AH127" i="21"/>
  <c r="AG127" i="21"/>
  <c r="AF127" i="21"/>
  <c r="AE127" i="21"/>
  <c r="AD127" i="21"/>
  <c r="AC127" i="21"/>
  <c r="AB127" i="21"/>
  <c r="AA127" i="21"/>
  <c r="Z127" i="21"/>
  <c r="Y127" i="21"/>
  <c r="X127" i="21"/>
  <c r="W127" i="21"/>
  <c r="V127" i="21"/>
  <c r="U127" i="21"/>
  <c r="T127" i="21"/>
  <c r="S127" i="21"/>
  <c r="R127" i="21"/>
  <c r="Q127" i="21"/>
  <c r="P127" i="21"/>
  <c r="O127" i="21"/>
  <c r="N127" i="21"/>
  <c r="M127" i="21"/>
  <c r="L127" i="21"/>
  <c r="K127" i="21"/>
  <c r="J127" i="21"/>
  <c r="I127" i="21"/>
  <c r="H127" i="21"/>
  <c r="G127" i="21"/>
  <c r="F127" i="21"/>
  <c r="E127" i="21"/>
  <c r="D127" i="21"/>
  <c r="C127" i="21"/>
  <c r="B127" i="21"/>
  <c r="AZ126" i="21"/>
  <c r="AY126" i="21"/>
  <c r="AX126" i="21"/>
  <c r="AW126" i="21"/>
  <c r="AV126" i="21"/>
  <c r="AU126" i="21"/>
  <c r="AT126" i="21"/>
  <c r="AS126" i="21"/>
  <c r="AR126" i="21"/>
  <c r="AQ126" i="21"/>
  <c r="AP126" i="21"/>
  <c r="AO126" i="21"/>
  <c r="AN126" i="21"/>
  <c r="AM126" i="21"/>
  <c r="AL126" i="21"/>
  <c r="AK126" i="21"/>
  <c r="AJ126" i="21"/>
  <c r="AI126" i="21"/>
  <c r="AH126" i="21"/>
  <c r="AG126" i="21"/>
  <c r="AF126" i="21"/>
  <c r="AE126" i="21"/>
  <c r="AD126" i="21"/>
  <c r="AC126" i="21"/>
  <c r="AB126" i="21"/>
  <c r="AA126" i="21"/>
  <c r="Z126" i="21"/>
  <c r="Y126" i="21"/>
  <c r="X126" i="21"/>
  <c r="W126" i="21"/>
  <c r="V126" i="21"/>
  <c r="U126" i="21"/>
  <c r="T126" i="21"/>
  <c r="S126" i="21"/>
  <c r="R126" i="21"/>
  <c r="Q126" i="21"/>
  <c r="P126" i="21"/>
  <c r="O126" i="21"/>
  <c r="N126" i="21"/>
  <c r="M126" i="21"/>
  <c r="L126" i="21"/>
  <c r="K126" i="21"/>
  <c r="J126" i="21"/>
  <c r="I126" i="21"/>
  <c r="H126" i="21"/>
  <c r="G126" i="21"/>
  <c r="F126" i="21"/>
  <c r="E126" i="21"/>
  <c r="D126" i="21"/>
  <c r="C126" i="21"/>
  <c r="B126" i="21"/>
  <c r="AZ125" i="21"/>
  <c r="AY125" i="21"/>
  <c r="AX125" i="21"/>
  <c r="AW125" i="21"/>
  <c r="AV125" i="21"/>
  <c r="AU125" i="21"/>
  <c r="AT125" i="21"/>
  <c r="AS125" i="21"/>
  <c r="AR125" i="21"/>
  <c r="AQ125" i="21"/>
  <c r="AP125" i="21"/>
  <c r="AO125" i="21"/>
  <c r="AN125" i="21"/>
  <c r="AM125" i="21"/>
  <c r="AL125" i="21"/>
  <c r="AK125" i="21"/>
  <c r="AJ125" i="21"/>
  <c r="AI125" i="21"/>
  <c r="AH125" i="21"/>
  <c r="AG125" i="21"/>
  <c r="AF125" i="21"/>
  <c r="AE125" i="21"/>
  <c r="AD125" i="21"/>
  <c r="AC125" i="21"/>
  <c r="AB125" i="21"/>
  <c r="AA125" i="21"/>
  <c r="Z125" i="21"/>
  <c r="Y125" i="21"/>
  <c r="X125" i="21"/>
  <c r="W125" i="21"/>
  <c r="V125" i="21"/>
  <c r="U125" i="21"/>
  <c r="T125" i="21"/>
  <c r="S125" i="21"/>
  <c r="R125" i="21"/>
  <c r="Q125" i="21"/>
  <c r="P125" i="21"/>
  <c r="O125" i="21"/>
  <c r="N125" i="21"/>
  <c r="M125" i="21"/>
  <c r="L125" i="21"/>
  <c r="K125" i="21"/>
  <c r="J125" i="21"/>
  <c r="I125" i="21"/>
  <c r="H125" i="21"/>
  <c r="G125" i="21"/>
  <c r="F125" i="21"/>
  <c r="E125" i="21"/>
  <c r="D125" i="21"/>
  <c r="C125" i="21"/>
  <c r="B125" i="21"/>
  <c r="AZ124" i="21"/>
  <c r="AY124" i="21"/>
  <c r="AX124" i="21"/>
  <c r="AW124" i="21"/>
  <c r="AV124" i="21"/>
  <c r="AU124" i="21"/>
  <c r="AT124" i="21"/>
  <c r="AS124" i="21"/>
  <c r="AR124" i="21"/>
  <c r="AQ124" i="21"/>
  <c r="AP124" i="21"/>
  <c r="AO124" i="21"/>
  <c r="AN124" i="21"/>
  <c r="AM124" i="21"/>
  <c r="AL124" i="21"/>
  <c r="AK124" i="21"/>
  <c r="AJ124" i="21"/>
  <c r="AI124" i="21"/>
  <c r="AH124" i="21"/>
  <c r="AG124" i="21"/>
  <c r="AF124" i="21"/>
  <c r="AE124" i="21"/>
  <c r="AD124" i="21"/>
  <c r="AC124" i="21"/>
  <c r="AB124" i="21"/>
  <c r="AA124" i="21"/>
  <c r="Z124" i="21"/>
  <c r="Y124" i="21"/>
  <c r="X124" i="21"/>
  <c r="W124" i="21"/>
  <c r="V124" i="21"/>
  <c r="U124" i="21"/>
  <c r="T124" i="21"/>
  <c r="S124" i="21"/>
  <c r="R124" i="21"/>
  <c r="Q124" i="21"/>
  <c r="P124" i="21"/>
  <c r="O124" i="21"/>
  <c r="N124" i="21"/>
  <c r="M124" i="21"/>
  <c r="L124" i="21"/>
  <c r="K124" i="21"/>
  <c r="J124" i="21"/>
  <c r="I124" i="21"/>
  <c r="H124" i="21"/>
  <c r="G124" i="21"/>
  <c r="F124" i="21"/>
  <c r="E124" i="21"/>
  <c r="D124" i="21"/>
  <c r="C124" i="21"/>
  <c r="B124" i="21"/>
  <c r="AZ123" i="21"/>
  <c r="AY123" i="21"/>
  <c r="AX123" i="21"/>
  <c r="AW123" i="21"/>
  <c r="AV123" i="21"/>
  <c r="AU123" i="21"/>
  <c r="AT123" i="21"/>
  <c r="AS123" i="21"/>
  <c r="AR123" i="21"/>
  <c r="AQ123" i="21"/>
  <c r="AP123" i="21"/>
  <c r="AO123" i="21"/>
  <c r="AN123" i="21"/>
  <c r="AM123" i="21"/>
  <c r="AL123" i="21"/>
  <c r="AK123" i="21"/>
  <c r="AJ123" i="21"/>
  <c r="AI123" i="21"/>
  <c r="AH123" i="21"/>
  <c r="AG123" i="21"/>
  <c r="AF123" i="21"/>
  <c r="AE123" i="21"/>
  <c r="AD123" i="21"/>
  <c r="AC123" i="21"/>
  <c r="AB123" i="21"/>
  <c r="AA123" i="21"/>
  <c r="Z123" i="21"/>
  <c r="Y123" i="21"/>
  <c r="X123" i="21"/>
  <c r="W123" i="21"/>
  <c r="V123" i="21"/>
  <c r="U123" i="21"/>
  <c r="T123" i="21"/>
  <c r="S123" i="21"/>
  <c r="R123" i="21"/>
  <c r="Q123" i="21"/>
  <c r="P123" i="21"/>
  <c r="O123" i="21"/>
  <c r="N123" i="21"/>
  <c r="M123" i="21"/>
  <c r="L123" i="21"/>
  <c r="K123" i="21"/>
  <c r="J123" i="21"/>
  <c r="I123" i="21"/>
  <c r="H123" i="21"/>
  <c r="G123" i="21"/>
  <c r="F123" i="21"/>
  <c r="E123" i="21"/>
  <c r="D123" i="21"/>
  <c r="C123" i="21"/>
  <c r="B123" i="21"/>
  <c r="AZ122" i="21"/>
  <c r="AY122" i="21"/>
  <c r="AX122" i="21"/>
  <c r="AW122" i="21"/>
  <c r="AV122" i="21"/>
  <c r="AU122" i="21"/>
  <c r="AT122" i="21"/>
  <c r="AS122" i="21"/>
  <c r="AR122" i="21"/>
  <c r="AQ122" i="21"/>
  <c r="AP122" i="21"/>
  <c r="AO122" i="21"/>
  <c r="AN122" i="21"/>
  <c r="AM122" i="21"/>
  <c r="AL122" i="21"/>
  <c r="AK122" i="21"/>
  <c r="AJ122" i="21"/>
  <c r="AI122" i="21"/>
  <c r="AH122" i="21"/>
  <c r="AG122" i="21"/>
  <c r="AF122" i="21"/>
  <c r="AE122" i="21"/>
  <c r="AD122" i="21"/>
  <c r="AC122" i="21"/>
  <c r="AB122" i="21"/>
  <c r="AA122" i="21"/>
  <c r="Z122" i="21"/>
  <c r="Y122" i="21"/>
  <c r="X122" i="21"/>
  <c r="W122" i="21"/>
  <c r="V122" i="21"/>
  <c r="U122" i="21"/>
  <c r="T122" i="21"/>
  <c r="S122" i="21"/>
  <c r="R122" i="21"/>
  <c r="Q122" i="21"/>
  <c r="P122" i="21"/>
  <c r="O122" i="21"/>
  <c r="N122" i="21"/>
  <c r="M122" i="21"/>
  <c r="L122" i="21"/>
  <c r="K122" i="21"/>
  <c r="J122" i="21"/>
  <c r="I122" i="21"/>
  <c r="H122" i="21"/>
  <c r="G122" i="21"/>
  <c r="F122" i="21"/>
  <c r="E122" i="21"/>
  <c r="D122" i="21"/>
  <c r="C122" i="21"/>
  <c r="B122" i="21"/>
  <c r="AZ121" i="21"/>
  <c r="AY121" i="21"/>
  <c r="AX121" i="21"/>
  <c r="AW121" i="21"/>
  <c r="AV121" i="21"/>
  <c r="AU121" i="21"/>
  <c r="AT121" i="21"/>
  <c r="AS121" i="21"/>
  <c r="AR121" i="21"/>
  <c r="AQ121" i="21"/>
  <c r="AP121" i="21"/>
  <c r="AO121" i="21"/>
  <c r="AN121" i="21"/>
  <c r="AM121" i="21"/>
  <c r="AL121" i="21"/>
  <c r="AK121" i="21"/>
  <c r="AJ121" i="21"/>
  <c r="AI121" i="21"/>
  <c r="AH121" i="21"/>
  <c r="AG121" i="21"/>
  <c r="AF121" i="21"/>
  <c r="AE121" i="21"/>
  <c r="AD121" i="21"/>
  <c r="AC121" i="21"/>
  <c r="AB121" i="21"/>
  <c r="AA121" i="21"/>
  <c r="Z121" i="21"/>
  <c r="Y121" i="21"/>
  <c r="X121" i="21"/>
  <c r="W121" i="21"/>
  <c r="V121" i="21"/>
  <c r="U121" i="21"/>
  <c r="T121" i="21"/>
  <c r="S121" i="21"/>
  <c r="R121" i="21"/>
  <c r="Q121" i="21"/>
  <c r="P121" i="21"/>
  <c r="O121" i="21"/>
  <c r="N121" i="21"/>
  <c r="M121" i="21"/>
  <c r="L121" i="21"/>
  <c r="K121" i="21"/>
  <c r="J121" i="21"/>
  <c r="I121" i="21"/>
  <c r="H121" i="21"/>
  <c r="G121" i="21"/>
  <c r="F121" i="21"/>
  <c r="E121" i="21"/>
  <c r="D121" i="21"/>
  <c r="C121" i="21"/>
  <c r="B121" i="21"/>
  <c r="AZ120" i="21"/>
  <c r="AY120" i="21"/>
  <c r="AX120" i="21"/>
  <c r="AW120" i="21"/>
  <c r="AV120" i="21"/>
  <c r="AU120" i="21"/>
  <c r="AT120" i="21"/>
  <c r="AS120" i="21"/>
  <c r="AR120" i="21"/>
  <c r="AQ120" i="21"/>
  <c r="AP120" i="21"/>
  <c r="AO120" i="21"/>
  <c r="AN120" i="21"/>
  <c r="AM120" i="21"/>
  <c r="AL120" i="21"/>
  <c r="AK120" i="21"/>
  <c r="AJ120" i="21"/>
  <c r="AI120" i="21"/>
  <c r="AH120" i="21"/>
  <c r="AG120" i="21"/>
  <c r="AF120" i="21"/>
  <c r="AE120" i="21"/>
  <c r="AD120" i="21"/>
  <c r="AC120" i="21"/>
  <c r="AB120" i="21"/>
  <c r="AA120" i="21"/>
  <c r="Z120" i="21"/>
  <c r="Y120" i="21"/>
  <c r="X120" i="21"/>
  <c r="W120" i="21"/>
  <c r="V120" i="21"/>
  <c r="U120" i="21"/>
  <c r="T120" i="21"/>
  <c r="S120" i="21"/>
  <c r="R120" i="21"/>
  <c r="Q120" i="21"/>
  <c r="P120" i="21"/>
  <c r="O120" i="21"/>
  <c r="N120" i="21"/>
  <c r="M120" i="21"/>
  <c r="L120" i="21"/>
  <c r="K120" i="21"/>
  <c r="J120" i="21"/>
  <c r="I120" i="21"/>
  <c r="H120" i="21"/>
  <c r="G120" i="21"/>
  <c r="F120" i="21"/>
  <c r="E120" i="21"/>
  <c r="D120" i="21"/>
  <c r="C120" i="21"/>
  <c r="B120" i="21"/>
  <c r="AZ119" i="21"/>
  <c r="AY119" i="21"/>
  <c r="AX119" i="21"/>
  <c r="AW119" i="21"/>
  <c r="AV119" i="21"/>
  <c r="AU119" i="21"/>
  <c r="AT119" i="21"/>
  <c r="AS119" i="21"/>
  <c r="AR119" i="21"/>
  <c r="AQ119" i="21"/>
  <c r="AP119" i="21"/>
  <c r="AO119" i="21"/>
  <c r="AN119" i="21"/>
  <c r="AM119" i="21"/>
  <c r="AL119" i="21"/>
  <c r="AK119" i="21"/>
  <c r="AJ119" i="21"/>
  <c r="AI119" i="21"/>
  <c r="AH119" i="21"/>
  <c r="AG119" i="21"/>
  <c r="AF119" i="21"/>
  <c r="AE119" i="21"/>
  <c r="AD119" i="21"/>
  <c r="AC119" i="21"/>
  <c r="AB119" i="21"/>
  <c r="AA119" i="21"/>
  <c r="Z119" i="21"/>
  <c r="Y119" i="21"/>
  <c r="X119" i="21"/>
  <c r="W119" i="21"/>
  <c r="V119" i="21"/>
  <c r="U119" i="21"/>
  <c r="T119" i="21"/>
  <c r="S119" i="21"/>
  <c r="R119" i="21"/>
  <c r="Q119" i="21"/>
  <c r="P119" i="21"/>
  <c r="O119" i="21"/>
  <c r="N119" i="21"/>
  <c r="M119" i="21"/>
  <c r="L119" i="21"/>
  <c r="K119" i="21"/>
  <c r="J119" i="21"/>
  <c r="I119" i="21"/>
  <c r="H119" i="21"/>
  <c r="G119" i="21"/>
  <c r="F119" i="21"/>
  <c r="E119" i="21"/>
  <c r="D119" i="21"/>
  <c r="C119" i="21"/>
  <c r="B119" i="21"/>
  <c r="AZ118" i="21"/>
  <c r="AY118" i="21"/>
  <c r="AX118" i="21"/>
  <c r="AW118" i="21"/>
  <c r="AV118" i="21"/>
  <c r="AU118" i="21"/>
  <c r="AT118" i="21"/>
  <c r="AS118" i="21"/>
  <c r="AR118" i="21"/>
  <c r="AQ118" i="21"/>
  <c r="AP118" i="21"/>
  <c r="AO118" i="21"/>
  <c r="AN118" i="21"/>
  <c r="AM118" i="21"/>
  <c r="AL118" i="21"/>
  <c r="AK118" i="21"/>
  <c r="AJ118" i="21"/>
  <c r="AI118" i="21"/>
  <c r="AH118" i="21"/>
  <c r="AG118" i="21"/>
  <c r="AF118" i="21"/>
  <c r="AE118" i="21"/>
  <c r="AD118" i="21"/>
  <c r="AC118" i="21"/>
  <c r="AB118" i="21"/>
  <c r="AA118" i="21"/>
  <c r="Z118" i="21"/>
  <c r="Y118" i="21"/>
  <c r="X118" i="21"/>
  <c r="W118" i="21"/>
  <c r="V118" i="21"/>
  <c r="U118" i="21"/>
  <c r="T118" i="21"/>
  <c r="S118" i="21"/>
  <c r="R118" i="21"/>
  <c r="Q118" i="21"/>
  <c r="P118" i="21"/>
  <c r="O118" i="21"/>
  <c r="N118" i="21"/>
  <c r="M118" i="21"/>
  <c r="L118" i="21"/>
  <c r="K118" i="21"/>
  <c r="J118" i="21"/>
  <c r="I118" i="21"/>
  <c r="H118" i="21"/>
  <c r="G118" i="21"/>
  <c r="F118" i="21"/>
  <c r="E118" i="21"/>
  <c r="D118" i="21"/>
  <c r="C118" i="21"/>
  <c r="B118" i="21"/>
  <c r="AZ117" i="21"/>
  <c r="AY117" i="21"/>
  <c r="AX117" i="21"/>
  <c r="AW117" i="21"/>
  <c r="AV117" i="21"/>
  <c r="AU117" i="21"/>
  <c r="AT117" i="21"/>
  <c r="AS117" i="21"/>
  <c r="AR117" i="21"/>
  <c r="AQ117" i="21"/>
  <c r="AP117" i="21"/>
  <c r="AO117" i="21"/>
  <c r="AN117" i="21"/>
  <c r="AM117" i="21"/>
  <c r="AL117" i="21"/>
  <c r="AK117" i="21"/>
  <c r="AJ117" i="21"/>
  <c r="AI117" i="21"/>
  <c r="AH117" i="21"/>
  <c r="AG117" i="21"/>
  <c r="AF117" i="21"/>
  <c r="AE117" i="21"/>
  <c r="AD117" i="21"/>
  <c r="AC117" i="21"/>
  <c r="AB117" i="21"/>
  <c r="AA117" i="21"/>
  <c r="Z117" i="21"/>
  <c r="Y117" i="21"/>
  <c r="X117" i="21"/>
  <c r="W117" i="21"/>
  <c r="V117" i="21"/>
  <c r="U117" i="21"/>
  <c r="T117" i="21"/>
  <c r="S117" i="21"/>
  <c r="R117" i="21"/>
  <c r="Q117" i="21"/>
  <c r="P117" i="21"/>
  <c r="O117" i="21"/>
  <c r="N117" i="21"/>
  <c r="M117" i="21"/>
  <c r="L117" i="21"/>
  <c r="K117" i="21"/>
  <c r="J117" i="21"/>
  <c r="I117" i="21"/>
  <c r="H117" i="21"/>
  <c r="G117" i="21"/>
  <c r="F117" i="21"/>
  <c r="E117" i="21"/>
  <c r="D117" i="21"/>
  <c r="C117" i="21"/>
  <c r="B117" i="21"/>
  <c r="AZ116" i="21"/>
  <c r="AY116" i="21"/>
  <c r="AX116" i="21"/>
  <c r="AW116" i="21"/>
  <c r="AV116" i="21"/>
  <c r="AU116" i="21"/>
  <c r="AT116" i="21"/>
  <c r="AS116" i="21"/>
  <c r="AR116" i="21"/>
  <c r="AQ116" i="21"/>
  <c r="AP116" i="21"/>
  <c r="AO116" i="21"/>
  <c r="AN116" i="21"/>
  <c r="AM116" i="21"/>
  <c r="AL116" i="21"/>
  <c r="AK116" i="21"/>
  <c r="AJ116" i="21"/>
  <c r="AI116" i="21"/>
  <c r="AH116" i="21"/>
  <c r="AG116" i="21"/>
  <c r="AF116" i="21"/>
  <c r="AE116" i="21"/>
  <c r="AD116" i="21"/>
  <c r="AC116" i="21"/>
  <c r="AB116" i="21"/>
  <c r="AA116" i="21"/>
  <c r="Z116" i="21"/>
  <c r="Y116" i="21"/>
  <c r="X116" i="21"/>
  <c r="W116" i="21"/>
  <c r="V116" i="21"/>
  <c r="U116" i="21"/>
  <c r="T116" i="21"/>
  <c r="S116" i="21"/>
  <c r="R116" i="21"/>
  <c r="Q116" i="21"/>
  <c r="P116" i="21"/>
  <c r="O116" i="21"/>
  <c r="N116" i="21"/>
  <c r="M116" i="21"/>
  <c r="L116" i="21"/>
  <c r="K116" i="21"/>
  <c r="J116" i="21"/>
  <c r="I116" i="21"/>
  <c r="H116" i="21"/>
  <c r="G116" i="21"/>
  <c r="F116" i="21"/>
  <c r="E116" i="21"/>
  <c r="D116" i="21"/>
  <c r="C116" i="21"/>
  <c r="B116" i="21"/>
  <c r="AZ115" i="21"/>
  <c r="AY115" i="21"/>
  <c r="AX115" i="21"/>
  <c r="AW115" i="21"/>
  <c r="AV115" i="21"/>
  <c r="AU115" i="21"/>
  <c r="AT115" i="21"/>
  <c r="AS115" i="21"/>
  <c r="AR115" i="21"/>
  <c r="AQ115" i="21"/>
  <c r="AP115" i="21"/>
  <c r="AO115" i="21"/>
  <c r="AN115" i="21"/>
  <c r="AM115" i="21"/>
  <c r="AL115" i="21"/>
  <c r="AK115" i="21"/>
  <c r="AJ115" i="21"/>
  <c r="AI115" i="21"/>
  <c r="AH115" i="21"/>
  <c r="AG115" i="21"/>
  <c r="AF115" i="21"/>
  <c r="AE115" i="21"/>
  <c r="AD115" i="21"/>
  <c r="AC115" i="21"/>
  <c r="AB115" i="21"/>
  <c r="AA115" i="21"/>
  <c r="Z115" i="21"/>
  <c r="Y115" i="21"/>
  <c r="X115" i="21"/>
  <c r="W115" i="21"/>
  <c r="V115" i="21"/>
  <c r="U115" i="21"/>
  <c r="T115" i="21"/>
  <c r="S115" i="21"/>
  <c r="R115" i="21"/>
  <c r="Q115" i="21"/>
  <c r="P115" i="21"/>
  <c r="O115" i="21"/>
  <c r="N115" i="21"/>
  <c r="M115" i="21"/>
  <c r="L115" i="21"/>
  <c r="K115" i="21"/>
  <c r="J115" i="21"/>
  <c r="I115" i="21"/>
  <c r="H115" i="21"/>
  <c r="G115" i="21"/>
  <c r="F115" i="21"/>
  <c r="E115" i="21"/>
  <c r="D115" i="21"/>
  <c r="C115" i="21"/>
  <c r="B115" i="21"/>
  <c r="AZ114" i="21"/>
  <c r="AY114" i="21"/>
  <c r="AX114" i="21"/>
  <c r="AW114" i="21"/>
  <c r="AV114" i="21"/>
  <c r="AU114" i="21"/>
  <c r="AT114" i="21"/>
  <c r="AS114" i="21"/>
  <c r="AR114" i="21"/>
  <c r="AQ114" i="21"/>
  <c r="AP114" i="21"/>
  <c r="AO114" i="21"/>
  <c r="AN114" i="21"/>
  <c r="AM114" i="21"/>
  <c r="AL114" i="21"/>
  <c r="AK114" i="21"/>
  <c r="AJ114" i="21"/>
  <c r="AI114" i="21"/>
  <c r="AH114" i="21"/>
  <c r="AG114" i="21"/>
  <c r="AF114" i="21"/>
  <c r="AE114" i="21"/>
  <c r="AD114" i="21"/>
  <c r="AC114" i="21"/>
  <c r="AB114" i="21"/>
  <c r="AA114" i="21"/>
  <c r="Z114" i="21"/>
  <c r="Y114" i="21"/>
  <c r="X114" i="21"/>
  <c r="W114" i="21"/>
  <c r="V114" i="21"/>
  <c r="U114" i="21"/>
  <c r="T114" i="21"/>
  <c r="S114" i="21"/>
  <c r="R114" i="21"/>
  <c r="Q114" i="21"/>
  <c r="P114" i="21"/>
  <c r="O114" i="21"/>
  <c r="N114" i="21"/>
  <c r="M114" i="21"/>
  <c r="L114" i="21"/>
  <c r="K114" i="21"/>
  <c r="J114" i="21"/>
  <c r="I114" i="21"/>
  <c r="H114" i="21"/>
  <c r="G114" i="21"/>
  <c r="F114" i="21"/>
  <c r="E114" i="21"/>
  <c r="D114" i="21"/>
  <c r="C114" i="21"/>
  <c r="B114" i="21"/>
  <c r="AZ113" i="21"/>
  <c r="AY113" i="21"/>
  <c r="AX113" i="21"/>
  <c r="AW113" i="21"/>
  <c r="AV113" i="21"/>
  <c r="AU113" i="21"/>
  <c r="AT113" i="21"/>
  <c r="AS113" i="21"/>
  <c r="AR113" i="21"/>
  <c r="AQ113" i="21"/>
  <c r="AP113" i="21"/>
  <c r="AO113" i="21"/>
  <c r="AN113" i="21"/>
  <c r="AM113" i="21"/>
  <c r="AL113" i="21"/>
  <c r="AK113" i="21"/>
  <c r="AJ113" i="21"/>
  <c r="AI113" i="21"/>
  <c r="AH113" i="21"/>
  <c r="AG113" i="21"/>
  <c r="AF113" i="21"/>
  <c r="AE113" i="21"/>
  <c r="AD113" i="21"/>
  <c r="AC113" i="21"/>
  <c r="AB113" i="21"/>
  <c r="AA113" i="21"/>
  <c r="Z113" i="21"/>
  <c r="Y113" i="21"/>
  <c r="X113" i="21"/>
  <c r="W113" i="21"/>
  <c r="V113" i="21"/>
  <c r="U113" i="21"/>
  <c r="T113" i="21"/>
  <c r="S113" i="21"/>
  <c r="R113" i="21"/>
  <c r="Q113" i="21"/>
  <c r="P113" i="21"/>
  <c r="O113" i="21"/>
  <c r="N113" i="21"/>
  <c r="M113" i="21"/>
  <c r="L113" i="21"/>
  <c r="K113" i="21"/>
  <c r="J113" i="21"/>
  <c r="I113" i="21"/>
  <c r="H113" i="21"/>
  <c r="G113" i="21"/>
  <c r="F113" i="21"/>
  <c r="E113" i="21"/>
  <c r="D113" i="21"/>
  <c r="C113" i="21"/>
  <c r="B113" i="21"/>
  <c r="AZ112" i="21"/>
  <c r="AY112" i="21"/>
  <c r="AX112" i="21"/>
  <c r="AW112" i="21"/>
  <c r="AV112" i="21"/>
  <c r="AU112" i="21"/>
  <c r="AT112" i="21"/>
  <c r="AS112" i="21"/>
  <c r="AR112" i="21"/>
  <c r="AQ112" i="21"/>
  <c r="AP112" i="21"/>
  <c r="AO112" i="21"/>
  <c r="AN112" i="21"/>
  <c r="AM112" i="21"/>
  <c r="AL112" i="21"/>
  <c r="AK112" i="21"/>
  <c r="AJ112" i="21"/>
  <c r="AI112" i="21"/>
  <c r="AH112" i="21"/>
  <c r="AG112" i="21"/>
  <c r="AF112" i="21"/>
  <c r="AE112" i="21"/>
  <c r="AD112" i="21"/>
  <c r="AC112" i="21"/>
  <c r="AB112" i="21"/>
  <c r="AA112" i="21"/>
  <c r="Z112" i="21"/>
  <c r="Y112" i="21"/>
  <c r="X112" i="21"/>
  <c r="W112" i="21"/>
  <c r="V112" i="21"/>
  <c r="U112" i="21"/>
  <c r="T112" i="21"/>
  <c r="S112" i="21"/>
  <c r="R112" i="21"/>
  <c r="Q112" i="21"/>
  <c r="P112" i="21"/>
  <c r="O112" i="21"/>
  <c r="N112" i="21"/>
  <c r="M112" i="21"/>
  <c r="L112" i="21"/>
  <c r="K112" i="21"/>
  <c r="J112" i="21"/>
  <c r="I112" i="21"/>
  <c r="H112" i="21"/>
  <c r="G112" i="21"/>
  <c r="F112" i="21"/>
  <c r="E112" i="21"/>
  <c r="D112" i="21"/>
  <c r="C112" i="21"/>
  <c r="B112" i="21"/>
  <c r="AZ111" i="21"/>
  <c r="AY111" i="21"/>
  <c r="AX111" i="21"/>
  <c r="AW111" i="21"/>
  <c r="AV111" i="21"/>
  <c r="AU111" i="21"/>
  <c r="AT111" i="21"/>
  <c r="AS111" i="21"/>
  <c r="AR111" i="21"/>
  <c r="AQ111" i="21"/>
  <c r="AP111" i="21"/>
  <c r="AO111" i="21"/>
  <c r="AN111" i="21"/>
  <c r="AM111" i="21"/>
  <c r="AL111" i="21"/>
  <c r="AK111" i="21"/>
  <c r="AJ111" i="21"/>
  <c r="AI111" i="21"/>
  <c r="AH111" i="21"/>
  <c r="AG111" i="21"/>
  <c r="AF111" i="21"/>
  <c r="AE111" i="21"/>
  <c r="AD111" i="21"/>
  <c r="AC111" i="21"/>
  <c r="AB111" i="21"/>
  <c r="AA111" i="21"/>
  <c r="Z111" i="21"/>
  <c r="Y111" i="21"/>
  <c r="X111" i="21"/>
  <c r="W111" i="21"/>
  <c r="V111" i="21"/>
  <c r="U111" i="21"/>
  <c r="T111" i="21"/>
  <c r="S111" i="21"/>
  <c r="R111" i="21"/>
  <c r="Q111" i="21"/>
  <c r="P111" i="21"/>
  <c r="O111" i="21"/>
  <c r="N111" i="21"/>
  <c r="M111" i="21"/>
  <c r="L111" i="21"/>
  <c r="K111" i="21"/>
  <c r="J111" i="21"/>
  <c r="I111" i="21"/>
  <c r="H111" i="21"/>
  <c r="G111" i="21"/>
  <c r="F111" i="21"/>
  <c r="E111" i="21"/>
  <c r="D111" i="21"/>
  <c r="C111" i="21"/>
  <c r="B111" i="21"/>
  <c r="AZ110" i="21"/>
  <c r="AY110" i="21"/>
  <c r="AX110" i="21"/>
  <c r="AW110" i="21"/>
  <c r="AV110" i="21"/>
  <c r="AU110" i="21"/>
  <c r="AT110" i="21"/>
  <c r="AS110" i="21"/>
  <c r="AR110" i="21"/>
  <c r="AQ110" i="21"/>
  <c r="AP110" i="21"/>
  <c r="AO110" i="21"/>
  <c r="AN110" i="21"/>
  <c r="AM110" i="21"/>
  <c r="AL110" i="21"/>
  <c r="AK110" i="21"/>
  <c r="AJ110" i="21"/>
  <c r="AI110" i="21"/>
  <c r="AH110" i="21"/>
  <c r="AG110" i="21"/>
  <c r="AF110" i="21"/>
  <c r="AE110" i="21"/>
  <c r="AD110" i="21"/>
  <c r="AC110" i="21"/>
  <c r="AB110" i="21"/>
  <c r="AA110" i="21"/>
  <c r="Z110" i="21"/>
  <c r="Y110" i="21"/>
  <c r="X110" i="21"/>
  <c r="W110" i="21"/>
  <c r="V110" i="21"/>
  <c r="U110" i="21"/>
  <c r="T110" i="21"/>
  <c r="S110" i="21"/>
  <c r="R110" i="21"/>
  <c r="Q110" i="21"/>
  <c r="P110" i="21"/>
  <c r="O110" i="21"/>
  <c r="N110" i="21"/>
  <c r="M110" i="21"/>
  <c r="L110" i="21"/>
  <c r="K110" i="21"/>
  <c r="J110" i="21"/>
  <c r="I110" i="21"/>
  <c r="H110" i="21"/>
  <c r="G110" i="21"/>
  <c r="F110" i="21"/>
  <c r="E110" i="21"/>
  <c r="D110" i="21"/>
  <c r="C110" i="21"/>
  <c r="B110" i="21"/>
  <c r="AZ109" i="21"/>
  <c r="AY109" i="21"/>
  <c r="AX109" i="21"/>
  <c r="AW109" i="21"/>
  <c r="AV109" i="21"/>
  <c r="AU109" i="21"/>
  <c r="AT109" i="21"/>
  <c r="AS109" i="21"/>
  <c r="AR109" i="21"/>
  <c r="AQ109" i="21"/>
  <c r="AP109" i="21"/>
  <c r="AO109" i="21"/>
  <c r="AN109" i="21"/>
  <c r="AM109" i="21"/>
  <c r="AL109" i="21"/>
  <c r="AK109" i="21"/>
  <c r="AJ109" i="21"/>
  <c r="AI109" i="21"/>
  <c r="AH109" i="21"/>
  <c r="AG109" i="21"/>
  <c r="AF109" i="21"/>
  <c r="AE109" i="21"/>
  <c r="AD109" i="21"/>
  <c r="AC109" i="21"/>
  <c r="AB109" i="21"/>
  <c r="AA109" i="21"/>
  <c r="Z109" i="21"/>
  <c r="Y109" i="21"/>
  <c r="X109" i="21"/>
  <c r="W109" i="21"/>
  <c r="V109" i="21"/>
  <c r="U109" i="21"/>
  <c r="T109" i="21"/>
  <c r="S109" i="21"/>
  <c r="R109" i="21"/>
  <c r="Q109" i="21"/>
  <c r="P109" i="21"/>
  <c r="O109" i="21"/>
  <c r="N109" i="21"/>
  <c r="M109" i="21"/>
  <c r="L109" i="21"/>
  <c r="K109" i="21"/>
  <c r="J109" i="21"/>
  <c r="I109" i="21"/>
  <c r="H109" i="21"/>
  <c r="G109" i="21"/>
  <c r="F109" i="21"/>
  <c r="E109" i="21"/>
  <c r="D109" i="21"/>
  <c r="C109" i="21"/>
  <c r="B109" i="21"/>
  <c r="AZ108" i="21"/>
  <c r="AY108" i="21"/>
  <c r="AX108" i="21"/>
  <c r="AW108" i="21"/>
  <c r="AV108" i="21"/>
  <c r="AU108" i="21"/>
  <c r="AT108" i="21"/>
  <c r="AS108" i="21"/>
  <c r="AR108" i="21"/>
  <c r="AQ108" i="21"/>
  <c r="AP108" i="21"/>
  <c r="AO108" i="21"/>
  <c r="AN108" i="21"/>
  <c r="AM108" i="21"/>
  <c r="AL108" i="21"/>
  <c r="AK108" i="21"/>
  <c r="AJ108" i="21"/>
  <c r="AI108" i="21"/>
  <c r="AH108" i="21"/>
  <c r="AG108" i="21"/>
  <c r="AF108" i="21"/>
  <c r="AE108" i="21"/>
  <c r="AD108" i="21"/>
  <c r="AC108" i="21"/>
  <c r="AB108" i="21"/>
  <c r="AA108" i="21"/>
  <c r="Z108" i="21"/>
  <c r="Y108" i="21"/>
  <c r="X108" i="21"/>
  <c r="W108" i="21"/>
  <c r="V108" i="21"/>
  <c r="U108" i="21"/>
  <c r="T108" i="21"/>
  <c r="S108" i="21"/>
  <c r="R108" i="21"/>
  <c r="Q108" i="21"/>
  <c r="P108" i="21"/>
  <c r="O108" i="21"/>
  <c r="N108" i="21"/>
  <c r="M108" i="21"/>
  <c r="L108" i="21"/>
  <c r="K108" i="21"/>
  <c r="J108" i="21"/>
  <c r="I108" i="21"/>
  <c r="H108" i="21"/>
  <c r="G108" i="21"/>
  <c r="F108" i="21"/>
  <c r="E108" i="21"/>
  <c r="D108" i="21"/>
  <c r="C108" i="21"/>
  <c r="B108" i="21"/>
  <c r="AZ107" i="21"/>
  <c r="AY107" i="21"/>
  <c r="AX107" i="21"/>
  <c r="AW107" i="21"/>
  <c r="AV107" i="21"/>
  <c r="AU107" i="21"/>
  <c r="AT107" i="21"/>
  <c r="AS107" i="21"/>
  <c r="AR107" i="21"/>
  <c r="AQ107" i="21"/>
  <c r="AP107" i="21"/>
  <c r="AO107" i="21"/>
  <c r="AN107" i="21"/>
  <c r="AM107" i="21"/>
  <c r="AL107" i="21"/>
  <c r="AK107" i="21"/>
  <c r="AJ107" i="21"/>
  <c r="AI107" i="21"/>
  <c r="AH107" i="21"/>
  <c r="AG107" i="21"/>
  <c r="AF107" i="21"/>
  <c r="AE107" i="21"/>
  <c r="AD107" i="21"/>
  <c r="AC107" i="21"/>
  <c r="AB107" i="21"/>
  <c r="AA107" i="21"/>
  <c r="Z107" i="21"/>
  <c r="Y107" i="21"/>
  <c r="X107" i="21"/>
  <c r="W107" i="21"/>
  <c r="V107" i="21"/>
  <c r="U107" i="21"/>
  <c r="T107" i="21"/>
  <c r="S107" i="21"/>
  <c r="R107" i="21"/>
  <c r="Q107" i="21"/>
  <c r="P107" i="21"/>
  <c r="O107" i="21"/>
  <c r="N107" i="21"/>
  <c r="M107" i="21"/>
  <c r="L107" i="21"/>
  <c r="K107" i="21"/>
  <c r="J107" i="21"/>
  <c r="I107" i="21"/>
  <c r="H107" i="21"/>
  <c r="G107" i="21"/>
  <c r="F107" i="21"/>
  <c r="E107" i="21"/>
  <c r="D107" i="21"/>
  <c r="C107" i="21"/>
  <c r="B107" i="21"/>
  <c r="AZ106" i="21"/>
  <c r="AY106" i="21"/>
  <c r="AX106" i="21"/>
  <c r="AW106" i="21"/>
  <c r="AV106" i="21"/>
  <c r="AU106" i="21"/>
  <c r="AT106" i="21"/>
  <c r="AS106" i="21"/>
  <c r="AR106" i="21"/>
  <c r="AQ106" i="21"/>
  <c r="AP106" i="21"/>
  <c r="AO106" i="21"/>
  <c r="AN106" i="21"/>
  <c r="AM106" i="21"/>
  <c r="AL106" i="21"/>
  <c r="AK106" i="21"/>
  <c r="AJ106" i="21"/>
  <c r="AI106" i="21"/>
  <c r="AH106" i="21"/>
  <c r="AG106" i="21"/>
  <c r="AF106" i="21"/>
  <c r="AE106" i="21"/>
  <c r="AD106" i="21"/>
  <c r="AC106" i="21"/>
  <c r="AB106" i="21"/>
  <c r="AA106" i="21"/>
  <c r="Z106" i="21"/>
  <c r="Y106" i="21"/>
  <c r="X106" i="21"/>
  <c r="W106" i="21"/>
  <c r="V106" i="21"/>
  <c r="U106" i="21"/>
  <c r="T106" i="21"/>
  <c r="S106" i="21"/>
  <c r="R106" i="21"/>
  <c r="Q106" i="21"/>
  <c r="P106" i="21"/>
  <c r="O106" i="21"/>
  <c r="N106" i="21"/>
  <c r="M106" i="21"/>
  <c r="L106" i="21"/>
  <c r="K106" i="21"/>
  <c r="J106" i="21"/>
  <c r="I106" i="21"/>
  <c r="H106" i="21"/>
  <c r="G106" i="21"/>
  <c r="F106" i="21"/>
  <c r="E106" i="21"/>
  <c r="D106" i="21"/>
  <c r="C106" i="21"/>
  <c r="B106" i="21"/>
  <c r="AZ105" i="21"/>
  <c r="AY105" i="21"/>
  <c r="AX105" i="21"/>
  <c r="AW105" i="21"/>
  <c r="AV105" i="21"/>
  <c r="AU105" i="21"/>
  <c r="AT105" i="21"/>
  <c r="AS105" i="21"/>
  <c r="AR105" i="21"/>
  <c r="AQ105" i="21"/>
  <c r="AP105" i="21"/>
  <c r="AO105" i="21"/>
  <c r="AN105" i="21"/>
  <c r="AM105" i="21"/>
  <c r="AL105" i="21"/>
  <c r="AK105" i="21"/>
  <c r="AJ105" i="21"/>
  <c r="AI105" i="21"/>
  <c r="AH105" i="21"/>
  <c r="AG105" i="21"/>
  <c r="AF105" i="21"/>
  <c r="AE105" i="21"/>
  <c r="AD105" i="21"/>
  <c r="AC105" i="21"/>
  <c r="AB105" i="21"/>
  <c r="AA105" i="21"/>
  <c r="Z105" i="21"/>
  <c r="Y105" i="21"/>
  <c r="X105" i="21"/>
  <c r="W105" i="21"/>
  <c r="V105" i="21"/>
  <c r="U105" i="21"/>
  <c r="T105" i="21"/>
  <c r="S105" i="21"/>
  <c r="R105" i="21"/>
  <c r="Q105" i="21"/>
  <c r="P105" i="21"/>
  <c r="O105" i="21"/>
  <c r="N105" i="21"/>
  <c r="M105" i="21"/>
  <c r="L105" i="21"/>
  <c r="K105" i="21"/>
  <c r="J105" i="21"/>
  <c r="I105" i="21"/>
  <c r="H105" i="21"/>
  <c r="G105" i="21"/>
  <c r="F105" i="21"/>
  <c r="E105" i="21"/>
  <c r="D105" i="21"/>
  <c r="C105" i="21"/>
  <c r="B105" i="21"/>
  <c r="AZ104" i="21"/>
  <c r="AY104" i="21"/>
  <c r="AX104" i="21"/>
  <c r="AW104" i="21"/>
  <c r="AV104" i="21"/>
  <c r="AU104" i="21"/>
  <c r="AT104" i="21"/>
  <c r="AS104" i="21"/>
  <c r="AR104" i="21"/>
  <c r="AQ104" i="21"/>
  <c r="AP104" i="21"/>
  <c r="AO104" i="21"/>
  <c r="AN104" i="21"/>
  <c r="AM104" i="21"/>
  <c r="AL104" i="21"/>
  <c r="AK104" i="21"/>
  <c r="AJ104" i="21"/>
  <c r="AI104" i="21"/>
  <c r="AH104" i="21"/>
  <c r="AG104" i="21"/>
  <c r="AF104" i="21"/>
  <c r="AE104" i="21"/>
  <c r="AD104" i="21"/>
  <c r="AC104" i="21"/>
  <c r="AB104" i="21"/>
  <c r="AA104" i="21"/>
  <c r="Z104" i="21"/>
  <c r="Y104" i="21"/>
  <c r="X104" i="21"/>
  <c r="W104" i="21"/>
  <c r="V104" i="21"/>
  <c r="U104" i="21"/>
  <c r="T104" i="21"/>
  <c r="S104" i="21"/>
  <c r="R104" i="21"/>
  <c r="Q104" i="21"/>
  <c r="P104" i="21"/>
  <c r="O104" i="21"/>
  <c r="N104" i="21"/>
  <c r="M104" i="21"/>
  <c r="L104" i="21"/>
  <c r="K104" i="21"/>
  <c r="J104" i="21"/>
  <c r="I104" i="21"/>
  <c r="H104" i="21"/>
  <c r="G104" i="21"/>
  <c r="F104" i="21"/>
  <c r="E104" i="21"/>
  <c r="D104" i="21"/>
  <c r="C104" i="21"/>
  <c r="B104" i="21"/>
  <c r="AZ103" i="21"/>
  <c r="AY103" i="21"/>
  <c r="AX103" i="21"/>
  <c r="AW103" i="21"/>
  <c r="AV103" i="21"/>
  <c r="AU103" i="21"/>
  <c r="AT103" i="21"/>
  <c r="AS103" i="21"/>
  <c r="AR103" i="21"/>
  <c r="AQ103" i="21"/>
  <c r="AP103" i="21"/>
  <c r="AO103" i="21"/>
  <c r="AN103" i="21"/>
  <c r="AM103" i="21"/>
  <c r="AL103" i="21"/>
  <c r="AK103" i="21"/>
  <c r="AJ103" i="21"/>
  <c r="AI103" i="21"/>
  <c r="AH103" i="21"/>
  <c r="AG103" i="21"/>
  <c r="AF103" i="21"/>
  <c r="AE103" i="21"/>
  <c r="AD103" i="21"/>
  <c r="AC103" i="21"/>
  <c r="AB103" i="21"/>
  <c r="AA103" i="21"/>
  <c r="Z103" i="21"/>
  <c r="Y103" i="21"/>
  <c r="X103" i="21"/>
  <c r="W103" i="21"/>
  <c r="V103" i="21"/>
  <c r="U103" i="21"/>
  <c r="T103" i="21"/>
  <c r="S103" i="21"/>
  <c r="R103" i="21"/>
  <c r="Q103" i="21"/>
  <c r="P103" i="21"/>
  <c r="O103" i="21"/>
  <c r="N103" i="21"/>
  <c r="M103" i="21"/>
  <c r="L103" i="21"/>
  <c r="K103" i="21"/>
  <c r="J103" i="21"/>
  <c r="I103" i="21"/>
  <c r="H103" i="21"/>
  <c r="G103" i="21"/>
  <c r="F103" i="21"/>
  <c r="E103" i="21"/>
  <c r="D103" i="21"/>
  <c r="C103" i="21"/>
  <c r="B103" i="21"/>
  <c r="AZ102" i="21"/>
  <c r="AY102" i="21"/>
  <c r="AX102" i="21"/>
  <c r="AW102" i="21"/>
  <c r="AV102" i="21"/>
  <c r="AU102" i="21"/>
  <c r="AT102" i="21"/>
  <c r="AS102" i="21"/>
  <c r="AR102" i="21"/>
  <c r="AQ102" i="21"/>
  <c r="AP102" i="21"/>
  <c r="AO102" i="21"/>
  <c r="AN102" i="21"/>
  <c r="AM102" i="21"/>
  <c r="AL102" i="21"/>
  <c r="AK102" i="21"/>
  <c r="AJ102" i="21"/>
  <c r="AI102" i="21"/>
  <c r="AH102" i="21"/>
  <c r="AG102" i="21"/>
  <c r="AF102" i="21"/>
  <c r="AE102" i="21"/>
  <c r="AD102" i="21"/>
  <c r="AC102" i="21"/>
  <c r="AB102" i="21"/>
  <c r="AA102" i="21"/>
  <c r="Z102" i="21"/>
  <c r="Y102" i="21"/>
  <c r="X102" i="21"/>
  <c r="W102" i="21"/>
  <c r="V102" i="21"/>
  <c r="U102" i="21"/>
  <c r="T102" i="21"/>
  <c r="S102" i="21"/>
  <c r="R102" i="21"/>
  <c r="Q102" i="21"/>
  <c r="P102" i="21"/>
  <c r="O102" i="21"/>
  <c r="N102" i="21"/>
  <c r="M102" i="21"/>
  <c r="L102" i="21"/>
  <c r="K102" i="21"/>
  <c r="J102" i="21"/>
  <c r="I102" i="21"/>
  <c r="H102" i="21"/>
  <c r="G102" i="21"/>
  <c r="F102" i="21"/>
  <c r="E102" i="21"/>
  <c r="D102" i="21"/>
  <c r="C102" i="21"/>
  <c r="B102" i="21"/>
  <c r="AZ101" i="21"/>
  <c r="AY101" i="21"/>
  <c r="AX101" i="21"/>
  <c r="AW101" i="21"/>
  <c r="AV101" i="21"/>
  <c r="AU101" i="21"/>
  <c r="AT101" i="21"/>
  <c r="AS101" i="21"/>
  <c r="AR101" i="21"/>
  <c r="AQ101" i="21"/>
  <c r="AP101" i="21"/>
  <c r="AO101" i="21"/>
  <c r="AN101" i="21"/>
  <c r="AM101" i="21"/>
  <c r="AL101" i="21"/>
  <c r="AK101" i="21"/>
  <c r="AJ101" i="21"/>
  <c r="AI101" i="21"/>
  <c r="AH101" i="21"/>
  <c r="AG101" i="21"/>
  <c r="AF101" i="21"/>
  <c r="AE101" i="21"/>
  <c r="AD101" i="21"/>
  <c r="AC101" i="21"/>
  <c r="AB101" i="21"/>
  <c r="AA101" i="21"/>
  <c r="Z101" i="21"/>
  <c r="Y101" i="21"/>
  <c r="X101" i="21"/>
  <c r="W101" i="21"/>
  <c r="V101" i="21"/>
  <c r="U101" i="21"/>
  <c r="T101" i="21"/>
  <c r="S101" i="21"/>
  <c r="R101" i="21"/>
  <c r="Q101" i="21"/>
  <c r="P101" i="21"/>
  <c r="O101" i="21"/>
  <c r="N101" i="21"/>
  <c r="M101" i="21"/>
  <c r="L101" i="21"/>
  <c r="K101" i="21"/>
  <c r="J101" i="21"/>
  <c r="I101" i="21"/>
  <c r="H101" i="21"/>
  <c r="G101" i="21"/>
  <c r="F101" i="21"/>
  <c r="E101" i="21"/>
  <c r="D101" i="21"/>
  <c r="C101" i="21"/>
  <c r="B101" i="21"/>
  <c r="AZ100" i="21"/>
  <c r="AY100" i="21"/>
  <c r="AX100" i="21"/>
  <c r="AW100" i="21"/>
  <c r="AV100" i="21"/>
  <c r="AU100" i="21"/>
  <c r="AT100" i="21"/>
  <c r="AS100" i="21"/>
  <c r="AR100" i="21"/>
  <c r="AQ100" i="21"/>
  <c r="AP100" i="21"/>
  <c r="AO100" i="21"/>
  <c r="AN100" i="21"/>
  <c r="AM100" i="21"/>
  <c r="AL100" i="21"/>
  <c r="AK100" i="21"/>
  <c r="AJ100" i="21"/>
  <c r="AI100" i="21"/>
  <c r="AH100" i="21"/>
  <c r="AG100" i="21"/>
  <c r="AF100" i="21"/>
  <c r="AE100" i="21"/>
  <c r="AD100" i="21"/>
  <c r="AC100" i="21"/>
  <c r="AB100" i="21"/>
  <c r="AA100" i="21"/>
  <c r="Z100" i="21"/>
  <c r="Y100" i="21"/>
  <c r="X100" i="21"/>
  <c r="W100" i="21"/>
  <c r="V100" i="21"/>
  <c r="U100" i="21"/>
  <c r="T100" i="21"/>
  <c r="S100" i="21"/>
  <c r="R100" i="21"/>
  <c r="Q100" i="21"/>
  <c r="P100" i="21"/>
  <c r="O100" i="21"/>
  <c r="N100" i="21"/>
  <c r="M100" i="21"/>
  <c r="L100" i="21"/>
  <c r="K100" i="21"/>
  <c r="J100" i="21"/>
  <c r="I100" i="21"/>
  <c r="H100" i="21"/>
  <c r="G100" i="21"/>
  <c r="F100" i="21"/>
  <c r="E100" i="21"/>
  <c r="D100" i="21"/>
  <c r="C100" i="21"/>
  <c r="B100" i="21"/>
  <c r="AZ99" i="21"/>
  <c r="AY99" i="21"/>
  <c r="AX99" i="21"/>
  <c r="AW99" i="21"/>
  <c r="AV99" i="21"/>
  <c r="AU99" i="21"/>
  <c r="AT99" i="21"/>
  <c r="AS99" i="21"/>
  <c r="AR99" i="21"/>
  <c r="AQ99" i="21"/>
  <c r="AP99" i="21"/>
  <c r="AO99" i="21"/>
  <c r="AN99" i="21"/>
  <c r="AM99" i="21"/>
  <c r="AL99" i="21"/>
  <c r="AK99" i="21"/>
  <c r="AJ99" i="21"/>
  <c r="AI99" i="21"/>
  <c r="AH99" i="21"/>
  <c r="AG99" i="21"/>
  <c r="AF99" i="21"/>
  <c r="AE99" i="21"/>
  <c r="AD99" i="21"/>
  <c r="AC99" i="21"/>
  <c r="AB99" i="21"/>
  <c r="AA99" i="21"/>
  <c r="Z99" i="21"/>
  <c r="Y99" i="21"/>
  <c r="X99" i="21"/>
  <c r="W99" i="21"/>
  <c r="V99" i="21"/>
  <c r="U99" i="21"/>
  <c r="T99" i="21"/>
  <c r="S99" i="21"/>
  <c r="R99" i="21"/>
  <c r="Q99" i="21"/>
  <c r="P99" i="21"/>
  <c r="O99" i="21"/>
  <c r="N99" i="21"/>
  <c r="M99" i="21"/>
  <c r="L99" i="21"/>
  <c r="K99" i="21"/>
  <c r="J99" i="21"/>
  <c r="I99" i="21"/>
  <c r="H99" i="21"/>
  <c r="G99" i="21"/>
  <c r="F99" i="21"/>
  <c r="E99" i="21"/>
  <c r="D99" i="21"/>
  <c r="C99" i="21"/>
  <c r="B99" i="21"/>
  <c r="AZ98" i="21"/>
  <c r="AY98" i="21"/>
  <c r="AX98" i="21"/>
  <c r="AW98" i="21"/>
  <c r="AV98" i="21"/>
  <c r="AU98" i="21"/>
  <c r="AT98" i="21"/>
  <c r="AS98" i="21"/>
  <c r="AR98" i="21"/>
  <c r="AQ98" i="21"/>
  <c r="AP98" i="21"/>
  <c r="AO98" i="21"/>
  <c r="AN98" i="21"/>
  <c r="AM98" i="21"/>
  <c r="AL98" i="21"/>
  <c r="AK98" i="21"/>
  <c r="AJ98" i="21"/>
  <c r="AI98" i="21"/>
  <c r="AH98" i="21"/>
  <c r="AG98" i="21"/>
  <c r="AF98" i="21"/>
  <c r="AE98" i="21"/>
  <c r="AD98" i="21"/>
  <c r="AC98" i="21"/>
  <c r="AB98" i="21"/>
  <c r="AA98" i="21"/>
  <c r="Z98" i="21"/>
  <c r="Y98" i="21"/>
  <c r="X98" i="21"/>
  <c r="W98" i="21"/>
  <c r="V98" i="21"/>
  <c r="U98" i="21"/>
  <c r="T98" i="21"/>
  <c r="S98" i="21"/>
  <c r="R98" i="21"/>
  <c r="Q98" i="21"/>
  <c r="P98" i="21"/>
  <c r="O98" i="21"/>
  <c r="N98" i="21"/>
  <c r="M98" i="21"/>
  <c r="L98" i="21"/>
  <c r="K98" i="21"/>
  <c r="J98" i="21"/>
  <c r="I98" i="21"/>
  <c r="H98" i="21"/>
  <c r="G98" i="21"/>
  <c r="F98" i="21"/>
  <c r="E98" i="21"/>
  <c r="D98" i="21"/>
  <c r="C98" i="21"/>
  <c r="B98" i="21"/>
  <c r="AZ97" i="21"/>
  <c r="AY97" i="21"/>
  <c r="AX97" i="21"/>
  <c r="AW97" i="21"/>
  <c r="AV97" i="21"/>
  <c r="AU97" i="21"/>
  <c r="AT97" i="21"/>
  <c r="AS97" i="21"/>
  <c r="AR97" i="21"/>
  <c r="AQ97" i="21"/>
  <c r="AP97" i="21"/>
  <c r="AO97" i="21"/>
  <c r="AN97" i="21"/>
  <c r="AM97" i="21"/>
  <c r="AL97" i="21"/>
  <c r="AK97" i="21"/>
  <c r="AJ97" i="21"/>
  <c r="AI97" i="21"/>
  <c r="AH97" i="21"/>
  <c r="AG97" i="21"/>
  <c r="AF97" i="21"/>
  <c r="AE97" i="21"/>
  <c r="AD97" i="21"/>
  <c r="AC97" i="21"/>
  <c r="AB97" i="21"/>
  <c r="AA97" i="21"/>
  <c r="Z97" i="21"/>
  <c r="Y97" i="21"/>
  <c r="X97" i="21"/>
  <c r="W97" i="21"/>
  <c r="V97" i="21"/>
  <c r="U97" i="21"/>
  <c r="T97" i="21"/>
  <c r="S97" i="21"/>
  <c r="R97" i="21"/>
  <c r="Q97" i="21"/>
  <c r="P97" i="21"/>
  <c r="O97" i="21"/>
  <c r="N97" i="21"/>
  <c r="M97" i="21"/>
  <c r="L97" i="21"/>
  <c r="K97" i="21"/>
  <c r="J97" i="21"/>
  <c r="I97" i="21"/>
  <c r="H97" i="21"/>
  <c r="G97" i="21"/>
  <c r="F97" i="21"/>
  <c r="E97" i="21"/>
  <c r="D97" i="21"/>
  <c r="C97" i="21"/>
  <c r="B97" i="21"/>
  <c r="AZ96" i="21"/>
  <c r="AY96" i="21"/>
  <c r="AX96" i="21"/>
  <c r="AW96" i="21"/>
  <c r="AV96" i="21"/>
  <c r="AU96" i="21"/>
  <c r="AT96" i="21"/>
  <c r="AS96" i="21"/>
  <c r="AR96" i="21"/>
  <c r="AQ96" i="21"/>
  <c r="AP96" i="21"/>
  <c r="AO96" i="21"/>
  <c r="AN96" i="21"/>
  <c r="AM96" i="21"/>
  <c r="AL96" i="21"/>
  <c r="AK96" i="21"/>
  <c r="AJ96" i="21"/>
  <c r="AI96" i="21"/>
  <c r="AH96" i="21"/>
  <c r="AG96" i="21"/>
  <c r="AF96" i="21"/>
  <c r="AE96" i="21"/>
  <c r="AD96" i="21"/>
  <c r="AC96" i="21"/>
  <c r="AB96" i="21"/>
  <c r="AA96" i="21"/>
  <c r="Z96" i="21"/>
  <c r="Y96" i="21"/>
  <c r="X96" i="21"/>
  <c r="W96" i="21"/>
  <c r="V96" i="21"/>
  <c r="U96" i="21"/>
  <c r="T96" i="21"/>
  <c r="S96" i="21"/>
  <c r="R96" i="21"/>
  <c r="Q96" i="21"/>
  <c r="P96" i="21"/>
  <c r="O96" i="21"/>
  <c r="N96" i="21"/>
  <c r="M96" i="21"/>
  <c r="L96" i="21"/>
  <c r="K96" i="21"/>
  <c r="J96" i="21"/>
  <c r="I96" i="21"/>
  <c r="H96" i="21"/>
  <c r="G96" i="21"/>
  <c r="F96" i="21"/>
  <c r="E96" i="21"/>
  <c r="D96" i="21"/>
  <c r="C96" i="21"/>
  <c r="B96" i="21"/>
  <c r="AZ95" i="21"/>
  <c r="AY95" i="21"/>
  <c r="AX95" i="21"/>
  <c r="AW95" i="21"/>
  <c r="AV95" i="21"/>
  <c r="AU95" i="21"/>
  <c r="AT95" i="21"/>
  <c r="AS95" i="21"/>
  <c r="AR95" i="21"/>
  <c r="AQ95" i="21"/>
  <c r="AP95" i="21"/>
  <c r="AO95" i="21"/>
  <c r="AN95" i="21"/>
  <c r="AM95" i="21"/>
  <c r="AL95" i="21"/>
  <c r="AK95" i="21"/>
  <c r="AJ95" i="21"/>
  <c r="AI95" i="21"/>
  <c r="AH95" i="21"/>
  <c r="AG95" i="21"/>
  <c r="AF95" i="21"/>
  <c r="AE95" i="21"/>
  <c r="AD95" i="21"/>
  <c r="AC95" i="21"/>
  <c r="AB95" i="21"/>
  <c r="AA95" i="21"/>
  <c r="Z95" i="21"/>
  <c r="Y95" i="21"/>
  <c r="X95" i="21"/>
  <c r="W95" i="21"/>
  <c r="V95" i="21"/>
  <c r="U95" i="21"/>
  <c r="T95" i="21"/>
  <c r="S95" i="21"/>
  <c r="R95" i="21"/>
  <c r="Q95" i="21"/>
  <c r="P95" i="21"/>
  <c r="O95" i="21"/>
  <c r="N95" i="21"/>
  <c r="M95" i="21"/>
  <c r="L95" i="21"/>
  <c r="K95" i="21"/>
  <c r="J95" i="21"/>
  <c r="I95" i="21"/>
  <c r="H95" i="21"/>
  <c r="G95" i="21"/>
  <c r="F95" i="21"/>
  <c r="E95" i="21"/>
  <c r="D95" i="21"/>
  <c r="C95" i="21"/>
  <c r="B95" i="21"/>
  <c r="AZ94" i="21"/>
  <c r="AY94" i="21"/>
  <c r="AX94" i="21"/>
  <c r="AW94" i="21"/>
  <c r="AV94" i="21"/>
  <c r="AU94" i="21"/>
  <c r="AT94" i="21"/>
  <c r="AS94" i="21"/>
  <c r="AR94" i="21"/>
  <c r="AQ94" i="21"/>
  <c r="AP94" i="21"/>
  <c r="AO94" i="21"/>
  <c r="AN94" i="21"/>
  <c r="AM94" i="21"/>
  <c r="AL94" i="21"/>
  <c r="AK94" i="21"/>
  <c r="AJ94" i="21"/>
  <c r="AI94" i="21"/>
  <c r="AH94" i="21"/>
  <c r="AG94" i="21"/>
  <c r="AF94" i="21"/>
  <c r="AE94" i="21"/>
  <c r="AD94" i="21"/>
  <c r="AC94" i="21"/>
  <c r="AB94" i="21"/>
  <c r="AA94" i="21"/>
  <c r="Z94" i="21"/>
  <c r="Y94" i="21"/>
  <c r="X94" i="21"/>
  <c r="W94" i="21"/>
  <c r="V94" i="21"/>
  <c r="U94" i="21"/>
  <c r="T94" i="21"/>
  <c r="S94" i="21"/>
  <c r="R94" i="21"/>
  <c r="Q94" i="21"/>
  <c r="P94" i="21"/>
  <c r="O94" i="21"/>
  <c r="N94" i="21"/>
  <c r="M94" i="21"/>
  <c r="L94" i="21"/>
  <c r="K94" i="21"/>
  <c r="J94" i="21"/>
  <c r="I94" i="21"/>
  <c r="H94" i="21"/>
  <c r="G94" i="21"/>
  <c r="F94" i="21"/>
  <c r="E94" i="21"/>
  <c r="D94" i="21"/>
  <c r="C94" i="21"/>
  <c r="B94" i="21"/>
  <c r="AZ93" i="21"/>
  <c r="AY93" i="21"/>
  <c r="AX93" i="21"/>
  <c r="AW93" i="21"/>
  <c r="AV93" i="21"/>
  <c r="AU93" i="21"/>
  <c r="AT93" i="21"/>
  <c r="AS93" i="21"/>
  <c r="AR93" i="21"/>
  <c r="AQ93" i="21"/>
  <c r="AP93" i="21"/>
  <c r="AO93" i="21"/>
  <c r="AN93" i="21"/>
  <c r="AM93" i="21"/>
  <c r="AL93" i="21"/>
  <c r="AK93" i="21"/>
  <c r="AJ93" i="21"/>
  <c r="AI93" i="21"/>
  <c r="AH93" i="21"/>
  <c r="AG93" i="21"/>
  <c r="AF93" i="21"/>
  <c r="AE93" i="21"/>
  <c r="AD93" i="21"/>
  <c r="AC93" i="21"/>
  <c r="AB93" i="21"/>
  <c r="AA93" i="21"/>
  <c r="Z93" i="21"/>
  <c r="Y93" i="21"/>
  <c r="X93" i="21"/>
  <c r="W93" i="21"/>
  <c r="V93" i="21"/>
  <c r="U93" i="21"/>
  <c r="T93" i="21"/>
  <c r="S93" i="21"/>
  <c r="R93" i="21"/>
  <c r="Q93" i="21"/>
  <c r="P93" i="21"/>
  <c r="O93" i="21"/>
  <c r="N93" i="21"/>
  <c r="M93" i="21"/>
  <c r="L93" i="21"/>
  <c r="K93" i="21"/>
  <c r="J93" i="21"/>
  <c r="I93" i="21"/>
  <c r="H93" i="21"/>
  <c r="G93" i="21"/>
  <c r="F93" i="21"/>
  <c r="E93" i="21"/>
  <c r="D93" i="21"/>
  <c r="C93" i="21"/>
  <c r="B93" i="21"/>
  <c r="AZ92" i="21"/>
  <c r="AY92" i="21"/>
  <c r="AX92" i="21"/>
  <c r="AW92" i="21"/>
  <c r="AV92" i="21"/>
  <c r="AU92" i="21"/>
  <c r="AT92" i="21"/>
  <c r="AS92" i="21"/>
  <c r="AR92" i="21"/>
  <c r="AQ92" i="21"/>
  <c r="AP92" i="21"/>
  <c r="AO92" i="21"/>
  <c r="AN92" i="21"/>
  <c r="AM92" i="21"/>
  <c r="AL92" i="21"/>
  <c r="AK92" i="21"/>
  <c r="AJ92" i="21"/>
  <c r="AI92" i="21"/>
  <c r="AH92" i="21"/>
  <c r="AG92" i="21"/>
  <c r="AF92" i="21"/>
  <c r="AE92" i="21"/>
  <c r="AD92" i="21"/>
  <c r="AC92" i="21"/>
  <c r="AB92" i="21"/>
  <c r="AA92" i="21"/>
  <c r="Z92" i="21"/>
  <c r="Y92" i="21"/>
  <c r="X92" i="21"/>
  <c r="W92" i="21"/>
  <c r="V92" i="21"/>
  <c r="U92" i="21"/>
  <c r="T92" i="21"/>
  <c r="S92" i="21"/>
  <c r="R92" i="21"/>
  <c r="Q92" i="21"/>
  <c r="P92" i="21"/>
  <c r="O92" i="21"/>
  <c r="N92" i="21"/>
  <c r="M92" i="21"/>
  <c r="L92" i="21"/>
  <c r="K92" i="21"/>
  <c r="J92" i="21"/>
  <c r="I92" i="21"/>
  <c r="H92" i="21"/>
  <c r="G92" i="21"/>
  <c r="F92" i="21"/>
  <c r="E92" i="21"/>
  <c r="D92" i="21"/>
  <c r="C92" i="21"/>
  <c r="B92" i="21"/>
  <c r="AZ91" i="21"/>
  <c r="AY91" i="21"/>
  <c r="AX91" i="21"/>
  <c r="AW91" i="21"/>
  <c r="AV91" i="21"/>
  <c r="AU91" i="21"/>
  <c r="AT91" i="21"/>
  <c r="AS91" i="21"/>
  <c r="AR91" i="21"/>
  <c r="AQ91" i="21"/>
  <c r="AP91" i="21"/>
  <c r="AO91" i="21"/>
  <c r="AN91" i="21"/>
  <c r="AM91" i="21"/>
  <c r="AL91" i="21"/>
  <c r="AK91" i="21"/>
  <c r="AJ91" i="21"/>
  <c r="AI91" i="21"/>
  <c r="AH91" i="21"/>
  <c r="AG91" i="21"/>
  <c r="AF91" i="21"/>
  <c r="AE91" i="21"/>
  <c r="AD91" i="21"/>
  <c r="AC91" i="21"/>
  <c r="AB91" i="21"/>
  <c r="AA91" i="21"/>
  <c r="Z91" i="21"/>
  <c r="Y91" i="21"/>
  <c r="X91" i="21"/>
  <c r="W91" i="21"/>
  <c r="V91" i="21"/>
  <c r="U91" i="21"/>
  <c r="T91" i="21"/>
  <c r="S91" i="21"/>
  <c r="R91" i="21"/>
  <c r="Q91" i="21"/>
  <c r="P91" i="21"/>
  <c r="O91" i="21"/>
  <c r="N91" i="21"/>
  <c r="M91" i="21"/>
  <c r="L91" i="21"/>
  <c r="K91" i="21"/>
  <c r="J91" i="21"/>
  <c r="I91" i="21"/>
  <c r="H91" i="21"/>
  <c r="G91" i="21"/>
  <c r="F91" i="21"/>
  <c r="E91" i="21"/>
  <c r="D91" i="21"/>
  <c r="C91" i="21"/>
  <c r="B91" i="21"/>
  <c r="AZ90" i="21"/>
  <c r="AY90" i="21"/>
  <c r="AX90" i="21"/>
  <c r="AW90" i="21"/>
  <c r="AV90" i="21"/>
  <c r="AU90" i="21"/>
  <c r="AT90" i="21"/>
  <c r="AS90" i="21"/>
  <c r="AR90" i="21"/>
  <c r="AQ90" i="21"/>
  <c r="AP90" i="21"/>
  <c r="AO90" i="21"/>
  <c r="AN90" i="21"/>
  <c r="AM90" i="21"/>
  <c r="AL90" i="21"/>
  <c r="AK90" i="21"/>
  <c r="AJ90" i="21"/>
  <c r="AI90" i="21"/>
  <c r="AH90" i="21"/>
  <c r="AG90" i="21"/>
  <c r="AF90" i="21"/>
  <c r="AE90" i="21"/>
  <c r="AD90" i="21"/>
  <c r="AC90" i="21"/>
  <c r="AB90" i="21"/>
  <c r="AA90" i="21"/>
  <c r="Z90" i="21"/>
  <c r="Y90" i="21"/>
  <c r="X90" i="21"/>
  <c r="W90" i="21"/>
  <c r="V90" i="21"/>
  <c r="U90" i="21"/>
  <c r="T90" i="21"/>
  <c r="S90" i="21"/>
  <c r="R90" i="21"/>
  <c r="Q90" i="21"/>
  <c r="P90" i="21"/>
  <c r="O90" i="21"/>
  <c r="N90" i="21"/>
  <c r="M90" i="21"/>
  <c r="L90" i="21"/>
  <c r="K90" i="21"/>
  <c r="J90" i="21"/>
  <c r="I90" i="21"/>
  <c r="H90" i="21"/>
  <c r="G90" i="21"/>
  <c r="F90" i="21"/>
  <c r="E90" i="21"/>
  <c r="D90" i="21"/>
  <c r="C90" i="21"/>
  <c r="B90" i="21"/>
  <c r="AZ89" i="21"/>
  <c r="AY89" i="21"/>
  <c r="AX89" i="21"/>
  <c r="AW89" i="21"/>
  <c r="AV89" i="21"/>
  <c r="AU89" i="21"/>
  <c r="AT89" i="21"/>
  <c r="AS89" i="21"/>
  <c r="AR89" i="21"/>
  <c r="AQ89" i="21"/>
  <c r="AP89" i="21"/>
  <c r="AO89" i="21"/>
  <c r="AN89" i="21"/>
  <c r="AM89" i="21"/>
  <c r="AL89" i="21"/>
  <c r="AK89" i="21"/>
  <c r="AJ89" i="21"/>
  <c r="AI89" i="21"/>
  <c r="AH89" i="21"/>
  <c r="AG89" i="21"/>
  <c r="AF89" i="21"/>
  <c r="AE89" i="21"/>
  <c r="AD89" i="21"/>
  <c r="AC89" i="21"/>
  <c r="AB89" i="21"/>
  <c r="AA89" i="21"/>
  <c r="Z89" i="21"/>
  <c r="Y89" i="21"/>
  <c r="X89" i="21"/>
  <c r="W89" i="21"/>
  <c r="V89" i="21"/>
  <c r="U89" i="21"/>
  <c r="T89" i="21"/>
  <c r="S89" i="21"/>
  <c r="R89" i="21"/>
  <c r="Q89" i="21"/>
  <c r="P89" i="21"/>
  <c r="O89" i="21"/>
  <c r="N89" i="21"/>
  <c r="M89" i="21"/>
  <c r="L89" i="21"/>
  <c r="K89" i="21"/>
  <c r="J89" i="21"/>
  <c r="I89" i="21"/>
  <c r="H89" i="21"/>
  <c r="G89" i="21"/>
  <c r="F89" i="21"/>
  <c r="E89" i="21"/>
  <c r="D89" i="21"/>
  <c r="C89" i="21"/>
  <c r="B89" i="21"/>
  <c r="AZ88" i="21"/>
  <c r="AY88" i="21"/>
  <c r="AX88" i="21"/>
  <c r="AW88" i="21"/>
  <c r="AV88" i="21"/>
  <c r="AU88" i="21"/>
  <c r="AT88" i="21"/>
  <c r="AS88" i="21"/>
  <c r="AR88" i="21"/>
  <c r="AQ88" i="21"/>
  <c r="AP88" i="21"/>
  <c r="AO88" i="21"/>
  <c r="AN88" i="21"/>
  <c r="AM88" i="21"/>
  <c r="AL88" i="21"/>
  <c r="AK88" i="21"/>
  <c r="AJ88" i="21"/>
  <c r="AI88" i="21"/>
  <c r="AH88" i="21"/>
  <c r="AG88" i="21"/>
  <c r="AF88" i="21"/>
  <c r="AE88" i="21"/>
  <c r="AD88" i="21"/>
  <c r="AC88" i="21"/>
  <c r="AB88" i="21"/>
  <c r="AA88" i="21"/>
  <c r="Z88" i="21"/>
  <c r="Y88" i="21"/>
  <c r="X88" i="21"/>
  <c r="W88" i="21"/>
  <c r="V88" i="21"/>
  <c r="U88" i="21"/>
  <c r="T88" i="21"/>
  <c r="S88" i="21"/>
  <c r="R88" i="21"/>
  <c r="Q88" i="21"/>
  <c r="P88" i="21"/>
  <c r="O88" i="21"/>
  <c r="N88" i="21"/>
  <c r="M88" i="21"/>
  <c r="L88" i="21"/>
  <c r="K88" i="21"/>
  <c r="J88" i="21"/>
  <c r="I88" i="21"/>
  <c r="H88" i="21"/>
  <c r="G88" i="21"/>
  <c r="F88" i="21"/>
  <c r="E88" i="21"/>
  <c r="D88" i="21"/>
  <c r="C88" i="21"/>
  <c r="B88" i="21"/>
  <c r="AZ87" i="21"/>
  <c r="AY87" i="21"/>
  <c r="AX87" i="21"/>
  <c r="AW87" i="21"/>
  <c r="AV87" i="21"/>
  <c r="AU87" i="21"/>
  <c r="AT87" i="21"/>
  <c r="AS87" i="21"/>
  <c r="AR87" i="21"/>
  <c r="AQ87" i="21"/>
  <c r="AP87" i="21"/>
  <c r="AO87" i="21"/>
  <c r="AN87" i="21"/>
  <c r="AM87" i="21"/>
  <c r="AL87" i="21"/>
  <c r="AK87" i="21"/>
  <c r="AJ87" i="21"/>
  <c r="AI87" i="21"/>
  <c r="AH87" i="21"/>
  <c r="AG87" i="21"/>
  <c r="AF87" i="21"/>
  <c r="AE87" i="21"/>
  <c r="AD87" i="21"/>
  <c r="AC87" i="21"/>
  <c r="AB87" i="21"/>
  <c r="AA87" i="21"/>
  <c r="Z87" i="21"/>
  <c r="Y87" i="21"/>
  <c r="X87" i="21"/>
  <c r="W87" i="21"/>
  <c r="V87" i="21"/>
  <c r="U87" i="21"/>
  <c r="T87" i="21"/>
  <c r="S87" i="21"/>
  <c r="R87" i="21"/>
  <c r="Q87" i="21"/>
  <c r="P87" i="21"/>
  <c r="O87" i="21"/>
  <c r="N87" i="21"/>
  <c r="M87" i="21"/>
  <c r="L87" i="21"/>
  <c r="K87" i="21"/>
  <c r="J87" i="21"/>
  <c r="I87" i="21"/>
  <c r="H87" i="21"/>
  <c r="G87" i="21"/>
  <c r="F87" i="21"/>
  <c r="E87" i="21"/>
  <c r="D87" i="21"/>
  <c r="C87" i="21"/>
  <c r="B87" i="21"/>
  <c r="AZ86" i="21"/>
  <c r="AY86" i="21"/>
  <c r="AX86" i="21"/>
  <c r="AW86" i="21"/>
  <c r="AV86" i="21"/>
  <c r="AU86" i="21"/>
  <c r="AT86" i="21"/>
  <c r="AS86" i="21"/>
  <c r="AR86" i="21"/>
  <c r="AQ86" i="21"/>
  <c r="AP86" i="21"/>
  <c r="AO86" i="21"/>
  <c r="AN86" i="21"/>
  <c r="AM86" i="21"/>
  <c r="AL86" i="21"/>
  <c r="AK86" i="21"/>
  <c r="AJ86" i="21"/>
  <c r="AI86" i="21"/>
  <c r="AH86" i="21"/>
  <c r="AG86" i="21"/>
  <c r="AF86" i="21"/>
  <c r="AE86" i="21"/>
  <c r="AD86" i="21"/>
  <c r="AC86" i="21"/>
  <c r="AB86" i="21"/>
  <c r="AA86" i="21"/>
  <c r="Z86" i="21"/>
  <c r="Y86" i="21"/>
  <c r="X86" i="21"/>
  <c r="W86" i="21"/>
  <c r="V86" i="21"/>
  <c r="U86" i="21"/>
  <c r="T86" i="21"/>
  <c r="S86" i="21"/>
  <c r="R86" i="21"/>
  <c r="Q86" i="21"/>
  <c r="P86" i="21"/>
  <c r="O86" i="21"/>
  <c r="N86" i="21"/>
  <c r="M86" i="21"/>
  <c r="L86" i="21"/>
  <c r="K86" i="21"/>
  <c r="J86" i="21"/>
  <c r="I86" i="21"/>
  <c r="H86" i="21"/>
  <c r="G86" i="21"/>
  <c r="F86" i="21"/>
  <c r="E86" i="21"/>
  <c r="D86" i="21"/>
  <c r="C86" i="21"/>
  <c r="B86" i="21"/>
  <c r="AZ85" i="21"/>
  <c r="AY85" i="21"/>
  <c r="AX85" i="21"/>
  <c r="AW85" i="21"/>
  <c r="AV85" i="21"/>
  <c r="AU85" i="21"/>
  <c r="AT85" i="21"/>
  <c r="AS85" i="21"/>
  <c r="AR85" i="21"/>
  <c r="AQ85" i="21"/>
  <c r="AP85" i="21"/>
  <c r="AO85" i="21"/>
  <c r="AN85" i="21"/>
  <c r="AM85" i="21"/>
  <c r="AL85" i="21"/>
  <c r="AK85" i="21"/>
  <c r="AJ85" i="21"/>
  <c r="AI85" i="21"/>
  <c r="AH85" i="21"/>
  <c r="AG85" i="21"/>
  <c r="AF85" i="21"/>
  <c r="AE85" i="21"/>
  <c r="AD85" i="21"/>
  <c r="AC85" i="21"/>
  <c r="AB85" i="21"/>
  <c r="AA85" i="21"/>
  <c r="Z85" i="21"/>
  <c r="Y85" i="21"/>
  <c r="X85" i="21"/>
  <c r="W85" i="21"/>
  <c r="V85" i="21"/>
  <c r="U85" i="21"/>
  <c r="T85" i="21"/>
  <c r="S85" i="21"/>
  <c r="R85" i="21"/>
  <c r="Q85" i="21"/>
  <c r="P85" i="21"/>
  <c r="O85" i="21"/>
  <c r="N85" i="21"/>
  <c r="M85" i="21"/>
  <c r="L85" i="21"/>
  <c r="K85" i="21"/>
  <c r="J85" i="21"/>
  <c r="I85" i="21"/>
  <c r="H85" i="21"/>
  <c r="G85" i="21"/>
  <c r="F85" i="21"/>
  <c r="E85" i="21"/>
  <c r="D85" i="21"/>
  <c r="C85" i="21"/>
  <c r="B85" i="21"/>
  <c r="BD85" i="21" s="1"/>
  <c r="AZ84" i="21"/>
  <c r="AY84" i="21"/>
  <c r="AX84" i="21"/>
  <c r="AW84" i="21"/>
  <c r="AV84" i="21"/>
  <c r="AU84" i="21"/>
  <c r="AT84" i="21"/>
  <c r="AS84" i="21"/>
  <c r="AR84" i="21"/>
  <c r="AQ84" i="21"/>
  <c r="AP84" i="21"/>
  <c r="AO84" i="21"/>
  <c r="AN84" i="21"/>
  <c r="AM84" i="21"/>
  <c r="AL84" i="21"/>
  <c r="AK84" i="21"/>
  <c r="AJ84" i="21"/>
  <c r="AI84" i="21"/>
  <c r="AH84" i="21"/>
  <c r="AG84" i="21"/>
  <c r="AF84" i="21"/>
  <c r="AE84" i="21"/>
  <c r="AD84" i="21"/>
  <c r="AC84" i="21"/>
  <c r="AB84" i="21"/>
  <c r="AA84" i="21"/>
  <c r="Z84" i="21"/>
  <c r="Y84" i="21"/>
  <c r="X84" i="21"/>
  <c r="W84" i="21"/>
  <c r="V84" i="21"/>
  <c r="U84" i="21"/>
  <c r="T84" i="21"/>
  <c r="S84" i="21"/>
  <c r="R84" i="21"/>
  <c r="Q84" i="21"/>
  <c r="P84" i="21"/>
  <c r="O84" i="21"/>
  <c r="N84" i="21"/>
  <c r="M84" i="21"/>
  <c r="L84" i="21"/>
  <c r="K84" i="21"/>
  <c r="J84" i="21"/>
  <c r="I84" i="21"/>
  <c r="H84" i="21"/>
  <c r="G84" i="21"/>
  <c r="F84" i="21"/>
  <c r="E84" i="21"/>
  <c r="D84" i="21"/>
  <c r="C84" i="21"/>
  <c r="B84" i="21"/>
  <c r="AZ83" i="21"/>
  <c r="AY83" i="21"/>
  <c r="AX83" i="21"/>
  <c r="AW83" i="21"/>
  <c r="AV83" i="21"/>
  <c r="AU83" i="21"/>
  <c r="AT83" i="21"/>
  <c r="AS83" i="21"/>
  <c r="AR83" i="21"/>
  <c r="AQ83" i="21"/>
  <c r="AP83" i="21"/>
  <c r="AO83" i="21"/>
  <c r="AN83" i="21"/>
  <c r="AM83" i="21"/>
  <c r="AL83" i="21"/>
  <c r="AK83" i="21"/>
  <c r="AJ83" i="21"/>
  <c r="AI83" i="21"/>
  <c r="AH83" i="21"/>
  <c r="AG83" i="21"/>
  <c r="AF83" i="21"/>
  <c r="AE83" i="21"/>
  <c r="AD83" i="21"/>
  <c r="AC83" i="21"/>
  <c r="AB83" i="21"/>
  <c r="AA83" i="21"/>
  <c r="Z83" i="21"/>
  <c r="Y83" i="21"/>
  <c r="X83" i="21"/>
  <c r="W83" i="21"/>
  <c r="V83" i="21"/>
  <c r="U83" i="21"/>
  <c r="T83" i="21"/>
  <c r="S83" i="21"/>
  <c r="R83" i="21"/>
  <c r="Q83" i="21"/>
  <c r="P83" i="21"/>
  <c r="O83" i="21"/>
  <c r="N83" i="21"/>
  <c r="M83" i="21"/>
  <c r="L83" i="21"/>
  <c r="K83" i="21"/>
  <c r="J83" i="21"/>
  <c r="I83" i="21"/>
  <c r="H83" i="21"/>
  <c r="G83" i="21"/>
  <c r="F83" i="21"/>
  <c r="E83" i="21"/>
  <c r="BA83" i="21" s="1"/>
  <c r="BB83" i="21" s="1"/>
  <c r="D83" i="21"/>
  <c r="C83" i="21"/>
  <c r="B83" i="21"/>
  <c r="AZ82" i="21"/>
  <c r="AY82" i="21"/>
  <c r="AX82" i="21"/>
  <c r="AW82" i="21"/>
  <c r="AV82" i="21"/>
  <c r="AU82" i="21"/>
  <c r="AT82" i="21"/>
  <c r="AS82" i="21"/>
  <c r="AR82" i="21"/>
  <c r="AQ82" i="21"/>
  <c r="AP82" i="21"/>
  <c r="AO82" i="21"/>
  <c r="AN82" i="21"/>
  <c r="AM82" i="21"/>
  <c r="AL82" i="21"/>
  <c r="AK82" i="21"/>
  <c r="AJ82" i="21"/>
  <c r="AI82" i="21"/>
  <c r="AH82" i="21"/>
  <c r="AG82" i="21"/>
  <c r="AF82" i="21"/>
  <c r="AE82" i="21"/>
  <c r="AD82" i="21"/>
  <c r="AC82" i="21"/>
  <c r="AB82" i="21"/>
  <c r="AA82" i="21"/>
  <c r="Z82" i="21"/>
  <c r="Y82" i="21"/>
  <c r="X82" i="21"/>
  <c r="W82" i="21"/>
  <c r="V82" i="21"/>
  <c r="U82" i="21"/>
  <c r="T82" i="21"/>
  <c r="S82" i="21"/>
  <c r="R82" i="21"/>
  <c r="Q82" i="21"/>
  <c r="P82" i="21"/>
  <c r="O82" i="21"/>
  <c r="N82" i="21"/>
  <c r="M82" i="21"/>
  <c r="L82" i="21"/>
  <c r="K82" i="21"/>
  <c r="J82" i="21"/>
  <c r="I82" i="21"/>
  <c r="BE82" i="21" s="1"/>
  <c r="H82" i="21"/>
  <c r="G82" i="21"/>
  <c r="F82" i="21"/>
  <c r="E82" i="21"/>
  <c r="D82" i="21"/>
  <c r="C82" i="21"/>
  <c r="B82" i="21"/>
  <c r="BE81" i="21"/>
  <c r="AZ81" i="21"/>
  <c r="AY81" i="21"/>
  <c r="AX81" i="21"/>
  <c r="AW81" i="21"/>
  <c r="AV81" i="21"/>
  <c r="AU81" i="21"/>
  <c r="AT81" i="21"/>
  <c r="AS81" i="21"/>
  <c r="AR81" i="21"/>
  <c r="AQ81" i="21"/>
  <c r="AP81" i="21"/>
  <c r="AO81" i="21"/>
  <c r="AN81" i="21"/>
  <c r="AM81" i="21"/>
  <c r="AL81" i="21"/>
  <c r="AK81" i="21"/>
  <c r="AJ81" i="21"/>
  <c r="AI81" i="21"/>
  <c r="AH81" i="21"/>
  <c r="AG81" i="21"/>
  <c r="AF81" i="21"/>
  <c r="AE81" i="21"/>
  <c r="AD81" i="21"/>
  <c r="AC81" i="21"/>
  <c r="AB81" i="21"/>
  <c r="AA81" i="21"/>
  <c r="Z81" i="21"/>
  <c r="Y81" i="21"/>
  <c r="X81" i="21"/>
  <c r="W81" i="21"/>
  <c r="V81" i="21"/>
  <c r="U81" i="21"/>
  <c r="T81" i="21"/>
  <c r="S81" i="21"/>
  <c r="R81" i="21"/>
  <c r="Q81" i="21"/>
  <c r="P81" i="21"/>
  <c r="O81" i="21"/>
  <c r="N81" i="21"/>
  <c r="M81" i="21"/>
  <c r="L81" i="21"/>
  <c r="K81" i="21"/>
  <c r="J81" i="21"/>
  <c r="I81" i="21"/>
  <c r="H81" i="21"/>
  <c r="G81" i="21"/>
  <c r="F81" i="21"/>
  <c r="E81" i="21"/>
  <c r="BA81" i="21" s="1"/>
  <c r="BB81" i="21" s="1"/>
  <c r="D81" i="21"/>
  <c r="C81" i="21"/>
  <c r="B81" i="21"/>
  <c r="AZ80" i="21"/>
  <c r="AY80" i="21"/>
  <c r="AX80" i="21"/>
  <c r="AW80" i="21"/>
  <c r="AV80" i="21"/>
  <c r="AU80" i="21"/>
  <c r="AT80" i="21"/>
  <c r="AS80" i="21"/>
  <c r="AR80" i="21"/>
  <c r="AQ80" i="21"/>
  <c r="AP80" i="21"/>
  <c r="AO80" i="21"/>
  <c r="AN80" i="21"/>
  <c r="AM80" i="21"/>
  <c r="AL80" i="21"/>
  <c r="AK80" i="21"/>
  <c r="AJ80" i="21"/>
  <c r="AI80" i="21"/>
  <c r="AH80" i="21"/>
  <c r="AG80" i="21"/>
  <c r="AF80" i="21"/>
  <c r="AE80" i="21"/>
  <c r="AD80" i="21"/>
  <c r="AC80" i="21"/>
  <c r="AB80" i="21"/>
  <c r="AA80" i="21"/>
  <c r="Z80" i="21"/>
  <c r="Y80" i="21"/>
  <c r="X80" i="21"/>
  <c r="W80" i="21"/>
  <c r="V80" i="21"/>
  <c r="U80" i="21"/>
  <c r="T80" i="21"/>
  <c r="S80" i="21"/>
  <c r="R80" i="21"/>
  <c r="Q80" i="21"/>
  <c r="P80" i="21"/>
  <c r="O80" i="21"/>
  <c r="N80" i="21"/>
  <c r="M80" i="21"/>
  <c r="L80" i="21"/>
  <c r="K80" i="21"/>
  <c r="J80" i="21"/>
  <c r="I80" i="21"/>
  <c r="BE80" i="21" s="1"/>
  <c r="H80" i="21"/>
  <c r="G80" i="21"/>
  <c r="F80" i="21"/>
  <c r="E80" i="21"/>
  <c r="D80" i="21"/>
  <c r="C80" i="21"/>
  <c r="B80" i="21"/>
  <c r="BE79" i="21"/>
  <c r="AZ79" i="21"/>
  <c r="AY79" i="21"/>
  <c r="AX79" i="21"/>
  <c r="AW79" i="21"/>
  <c r="AV79" i="21"/>
  <c r="AU79" i="21"/>
  <c r="AT79" i="21"/>
  <c r="AS79" i="21"/>
  <c r="AR79" i="21"/>
  <c r="AQ79" i="21"/>
  <c r="AP79" i="21"/>
  <c r="AO79" i="21"/>
  <c r="AN79" i="21"/>
  <c r="AM79" i="21"/>
  <c r="AL79" i="21"/>
  <c r="AK79" i="21"/>
  <c r="AJ79" i="21"/>
  <c r="AI79" i="21"/>
  <c r="AH79" i="21"/>
  <c r="AG79" i="21"/>
  <c r="AF79" i="21"/>
  <c r="AE79" i="21"/>
  <c r="AD79" i="21"/>
  <c r="AC79" i="21"/>
  <c r="AB79" i="21"/>
  <c r="AA79" i="21"/>
  <c r="Z79" i="21"/>
  <c r="Y79" i="21"/>
  <c r="X79" i="21"/>
  <c r="W79" i="21"/>
  <c r="V79" i="21"/>
  <c r="U79" i="21"/>
  <c r="T79" i="21"/>
  <c r="S79" i="21"/>
  <c r="R79" i="21"/>
  <c r="Q79" i="21"/>
  <c r="P79" i="21"/>
  <c r="O79" i="21"/>
  <c r="N79" i="21"/>
  <c r="M79" i="21"/>
  <c r="L79" i="21"/>
  <c r="K79" i="21"/>
  <c r="J79" i="21"/>
  <c r="I79" i="21"/>
  <c r="H79" i="21"/>
  <c r="G79" i="21"/>
  <c r="F79" i="21"/>
  <c r="E79" i="21"/>
  <c r="BA79" i="21" s="1"/>
  <c r="BB79" i="21" s="1"/>
  <c r="D79" i="21"/>
  <c r="C79" i="21"/>
  <c r="B79" i="21"/>
  <c r="AZ78" i="21"/>
  <c r="AY78" i="21"/>
  <c r="AX78" i="21"/>
  <c r="AW78" i="21"/>
  <c r="AV78" i="21"/>
  <c r="AU78" i="21"/>
  <c r="AT78" i="21"/>
  <c r="AS78" i="21"/>
  <c r="AR78" i="21"/>
  <c r="AQ78" i="21"/>
  <c r="AP78" i="21"/>
  <c r="AO78" i="21"/>
  <c r="AN78" i="21"/>
  <c r="AM78" i="21"/>
  <c r="AL78" i="21"/>
  <c r="AK78" i="21"/>
  <c r="AJ78" i="21"/>
  <c r="AI78" i="21"/>
  <c r="AH78" i="21"/>
  <c r="AG78" i="21"/>
  <c r="AF78" i="21"/>
  <c r="AE78" i="21"/>
  <c r="AD78" i="21"/>
  <c r="AC78" i="21"/>
  <c r="AB78" i="21"/>
  <c r="AA78" i="21"/>
  <c r="Z78" i="21"/>
  <c r="Y78" i="21"/>
  <c r="X78" i="21"/>
  <c r="W78" i="21"/>
  <c r="V78" i="21"/>
  <c r="U78" i="21"/>
  <c r="T78" i="21"/>
  <c r="S78" i="21"/>
  <c r="R78" i="21"/>
  <c r="Q78" i="21"/>
  <c r="P78" i="21"/>
  <c r="O78" i="21"/>
  <c r="N78" i="21"/>
  <c r="M78" i="21"/>
  <c r="L78" i="21"/>
  <c r="K78" i="21"/>
  <c r="J78" i="21"/>
  <c r="I78" i="21"/>
  <c r="H78" i="21"/>
  <c r="G78" i="21"/>
  <c r="F78" i="21"/>
  <c r="E78" i="21"/>
  <c r="D78" i="21"/>
  <c r="C78" i="21"/>
  <c r="B78" i="21"/>
  <c r="AZ77" i="21"/>
  <c r="AY77" i="21"/>
  <c r="AX77" i="21"/>
  <c r="AW77" i="21"/>
  <c r="AV77" i="21"/>
  <c r="AU77" i="21"/>
  <c r="AT77" i="21"/>
  <c r="AS77" i="21"/>
  <c r="AR77" i="21"/>
  <c r="AQ77" i="21"/>
  <c r="AP77" i="21"/>
  <c r="AO77" i="21"/>
  <c r="AN77" i="21"/>
  <c r="AM77" i="21"/>
  <c r="AL77" i="21"/>
  <c r="AK77" i="21"/>
  <c r="AJ77" i="21"/>
  <c r="AI77" i="21"/>
  <c r="AH77" i="21"/>
  <c r="AG77" i="21"/>
  <c r="AF77" i="21"/>
  <c r="AE77" i="21"/>
  <c r="AD77" i="21"/>
  <c r="AC77" i="21"/>
  <c r="AB77" i="21"/>
  <c r="AA77" i="21"/>
  <c r="Z77" i="21"/>
  <c r="Y77" i="21"/>
  <c r="X77" i="21"/>
  <c r="W77" i="21"/>
  <c r="V77" i="21"/>
  <c r="U77" i="21"/>
  <c r="T77" i="21"/>
  <c r="S77" i="21"/>
  <c r="R77" i="21"/>
  <c r="Q77" i="21"/>
  <c r="P77" i="21"/>
  <c r="O77" i="21"/>
  <c r="N77" i="21"/>
  <c r="M77" i="21"/>
  <c r="L77" i="21"/>
  <c r="K77" i="21"/>
  <c r="J77" i="21"/>
  <c r="I77" i="21"/>
  <c r="H77" i="21"/>
  <c r="G77" i="21"/>
  <c r="F77" i="21"/>
  <c r="E77" i="21"/>
  <c r="BE77" i="21" s="1"/>
  <c r="D77" i="21"/>
  <c r="C77" i="21"/>
  <c r="B77" i="21"/>
  <c r="BE76" i="21"/>
  <c r="AZ76" i="21"/>
  <c r="AY76" i="21"/>
  <c r="AX76" i="21"/>
  <c r="AW76" i="21"/>
  <c r="AV76" i="21"/>
  <c r="AU76" i="21"/>
  <c r="AT76" i="21"/>
  <c r="AS76" i="21"/>
  <c r="AR76" i="21"/>
  <c r="AQ76" i="21"/>
  <c r="AP76" i="21"/>
  <c r="AO76" i="21"/>
  <c r="AN76" i="21"/>
  <c r="AM76" i="21"/>
  <c r="AL76" i="21"/>
  <c r="AK76" i="21"/>
  <c r="AJ76" i="21"/>
  <c r="AI76" i="21"/>
  <c r="AH76" i="21"/>
  <c r="AG76" i="21"/>
  <c r="AF76" i="21"/>
  <c r="AE76" i="21"/>
  <c r="AD76" i="21"/>
  <c r="AC76" i="21"/>
  <c r="AB76" i="21"/>
  <c r="AA76" i="21"/>
  <c r="Z76" i="21"/>
  <c r="Y76" i="21"/>
  <c r="X76" i="21"/>
  <c r="W76" i="21"/>
  <c r="V76" i="21"/>
  <c r="U76" i="21"/>
  <c r="T76" i="21"/>
  <c r="S76" i="21"/>
  <c r="R76" i="21"/>
  <c r="Q76" i="21"/>
  <c r="P76" i="21"/>
  <c r="O76" i="21"/>
  <c r="N76" i="21"/>
  <c r="M76" i="21"/>
  <c r="L76" i="21"/>
  <c r="K76" i="21"/>
  <c r="J76" i="21"/>
  <c r="I76" i="21"/>
  <c r="H76" i="21"/>
  <c r="G76" i="21"/>
  <c r="F76" i="21"/>
  <c r="E76" i="21"/>
  <c r="BA76" i="21" s="1"/>
  <c r="BB76" i="21" s="1"/>
  <c r="D76" i="21"/>
  <c r="C76" i="21"/>
  <c r="B76" i="21"/>
  <c r="BD76" i="21" s="1"/>
  <c r="BE75" i="21"/>
  <c r="AZ75" i="21"/>
  <c r="AY75" i="21"/>
  <c r="AX75" i="21"/>
  <c r="AW75" i="21"/>
  <c r="AV75" i="21"/>
  <c r="AU75" i="21"/>
  <c r="AT75" i="21"/>
  <c r="AS75" i="21"/>
  <c r="AR75" i="21"/>
  <c r="AQ75" i="21"/>
  <c r="AP75" i="21"/>
  <c r="AO75" i="21"/>
  <c r="AN75" i="21"/>
  <c r="AM75" i="21"/>
  <c r="AL75" i="21"/>
  <c r="AK75" i="21"/>
  <c r="AJ75" i="21"/>
  <c r="AI75" i="21"/>
  <c r="AH75" i="21"/>
  <c r="AG75" i="21"/>
  <c r="AF75" i="21"/>
  <c r="AE75" i="21"/>
  <c r="AD75" i="21"/>
  <c r="AC75" i="21"/>
  <c r="AB75" i="21"/>
  <c r="AA75" i="21"/>
  <c r="Z75" i="21"/>
  <c r="Y75" i="21"/>
  <c r="X75" i="21"/>
  <c r="W75" i="21"/>
  <c r="V75" i="21"/>
  <c r="U75" i="21"/>
  <c r="T75" i="21"/>
  <c r="S75" i="21"/>
  <c r="R75" i="21"/>
  <c r="Q75" i="21"/>
  <c r="P75" i="21"/>
  <c r="O75" i="21"/>
  <c r="N75" i="21"/>
  <c r="M75" i="21"/>
  <c r="L75" i="21"/>
  <c r="K75" i="21"/>
  <c r="J75" i="21"/>
  <c r="I75" i="21"/>
  <c r="H75" i="21"/>
  <c r="G75" i="21"/>
  <c r="F75" i="21"/>
  <c r="E75" i="21"/>
  <c r="BA75" i="21" s="1"/>
  <c r="BB75" i="21" s="1"/>
  <c r="D75" i="21"/>
  <c r="C75" i="21"/>
  <c r="B75" i="21"/>
  <c r="BD75" i="21" s="1"/>
  <c r="AZ74" i="21"/>
  <c r="AY74" i="21"/>
  <c r="AX74" i="21"/>
  <c r="AW74" i="21"/>
  <c r="AV74" i="21"/>
  <c r="AU74" i="21"/>
  <c r="AT74" i="21"/>
  <c r="AS74" i="21"/>
  <c r="AR74" i="21"/>
  <c r="AQ74" i="21"/>
  <c r="AP74" i="21"/>
  <c r="AO74" i="21"/>
  <c r="AN74" i="21"/>
  <c r="AM74" i="21"/>
  <c r="AL74" i="21"/>
  <c r="AK74" i="21"/>
  <c r="AJ74" i="21"/>
  <c r="AI74" i="21"/>
  <c r="AH74" i="21"/>
  <c r="AG74" i="21"/>
  <c r="AF74" i="21"/>
  <c r="AE74" i="21"/>
  <c r="AD74" i="21"/>
  <c r="AC74" i="21"/>
  <c r="AB74" i="21"/>
  <c r="AA74" i="21"/>
  <c r="Z74" i="21"/>
  <c r="Y74" i="21"/>
  <c r="X74" i="21"/>
  <c r="W74" i="21"/>
  <c r="V74" i="21"/>
  <c r="U74" i="21"/>
  <c r="T74" i="21"/>
  <c r="S74" i="21"/>
  <c r="R74" i="21"/>
  <c r="Q74" i="21"/>
  <c r="P74" i="21"/>
  <c r="O74" i="21"/>
  <c r="N74" i="21"/>
  <c r="M74" i="21"/>
  <c r="L74" i="21"/>
  <c r="K74" i="21"/>
  <c r="J74" i="21"/>
  <c r="I74" i="21"/>
  <c r="H74" i="21"/>
  <c r="G74" i="21"/>
  <c r="F74" i="21"/>
  <c r="E74" i="21"/>
  <c r="BE74" i="21" s="1"/>
  <c r="D74" i="21"/>
  <c r="C74" i="21"/>
  <c r="B74" i="21"/>
  <c r="AZ73" i="21"/>
  <c r="AY73" i="21"/>
  <c r="AX73" i="21"/>
  <c r="AW73" i="21"/>
  <c r="AV73" i="21"/>
  <c r="AU73" i="21"/>
  <c r="AT73" i="21"/>
  <c r="AS73" i="21"/>
  <c r="AR73" i="21"/>
  <c r="AQ73" i="21"/>
  <c r="AP73" i="21"/>
  <c r="AO73" i="21"/>
  <c r="AN73" i="21"/>
  <c r="AM73" i="21"/>
  <c r="AL73" i="21"/>
  <c r="AK73" i="21"/>
  <c r="AJ73" i="21"/>
  <c r="AI73" i="21"/>
  <c r="AH73" i="21"/>
  <c r="AG73" i="21"/>
  <c r="AF73" i="21"/>
  <c r="AE73" i="21"/>
  <c r="AD73" i="21"/>
  <c r="AC73" i="21"/>
  <c r="AB73" i="21"/>
  <c r="AA73" i="21"/>
  <c r="Z73" i="21"/>
  <c r="Y73" i="21"/>
  <c r="X73" i="21"/>
  <c r="W73" i="21"/>
  <c r="V73" i="21"/>
  <c r="U73" i="21"/>
  <c r="T73" i="21"/>
  <c r="S73" i="21"/>
  <c r="R73" i="21"/>
  <c r="Q73" i="21"/>
  <c r="P73" i="21"/>
  <c r="O73" i="21"/>
  <c r="N73" i="21"/>
  <c r="M73" i="21"/>
  <c r="L73" i="21"/>
  <c r="K73" i="21"/>
  <c r="J73" i="21"/>
  <c r="I73" i="21"/>
  <c r="H73" i="21"/>
  <c r="G73" i="21"/>
  <c r="F73" i="21"/>
  <c r="E73" i="21"/>
  <c r="BA73" i="21" s="1"/>
  <c r="BB73" i="21" s="1"/>
  <c r="D73" i="21"/>
  <c r="C73" i="21"/>
  <c r="B73" i="21"/>
  <c r="BE72" i="21"/>
  <c r="AZ72" i="21"/>
  <c r="AY72" i="21"/>
  <c r="AX72" i="21"/>
  <c r="AW72" i="21"/>
  <c r="AV72" i="21"/>
  <c r="AU72" i="21"/>
  <c r="AT72" i="21"/>
  <c r="AS72" i="21"/>
  <c r="AR72" i="21"/>
  <c r="AQ72" i="21"/>
  <c r="AP72" i="21"/>
  <c r="AO72" i="21"/>
  <c r="AN72" i="21"/>
  <c r="AM72" i="21"/>
  <c r="AL72" i="21"/>
  <c r="AK72" i="21"/>
  <c r="AJ72" i="21"/>
  <c r="AI72" i="21"/>
  <c r="AH72" i="21"/>
  <c r="AG72" i="21"/>
  <c r="AF72" i="21"/>
  <c r="AE72" i="21"/>
  <c r="AD72" i="21"/>
  <c r="AC72" i="21"/>
  <c r="AB72" i="21"/>
  <c r="AA72" i="21"/>
  <c r="Z72" i="21"/>
  <c r="Y72" i="21"/>
  <c r="X72" i="21"/>
  <c r="W72" i="21"/>
  <c r="V72" i="21"/>
  <c r="U72" i="21"/>
  <c r="T72" i="21"/>
  <c r="S72" i="21"/>
  <c r="R72" i="21"/>
  <c r="Q72" i="21"/>
  <c r="P72" i="21"/>
  <c r="O72" i="21"/>
  <c r="N72" i="21"/>
  <c r="M72" i="21"/>
  <c r="L72" i="21"/>
  <c r="K72" i="21"/>
  <c r="J72" i="21"/>
  <c r="I72" i="21"/>
  <c r="H72" i="21"/>
  <c r="G72" i="21"/>
  <c r="F72" i="21"/>
  <c r="E72" i="21"/>
  <c r="BA72" i="21" s="1"/>
  <c r="BB72" i="21" s="1"/>
  <c r="D72" i="21"/>
  <c r="C72" i="21"/>
  <c r="B72" i="21"/>
  <c r="BD72" i="21" s="1"/>
  <c r="BE71" i="21"/>
  <c r="AZ71" i="21"/>
  <c r="AY71" i="21"/>
  <c r="AX71" i="21"/>
  <c r="AW71" i="21"/>
  <c r="AV71" i="21"/>
  <c r="AU71" i="21"/>
  <c r="AT71" i="21"/>
  <c r="AS71" i="21"/>
  <c r="AR71" i="21"/>
  <c r="AQ71" i="21"/>
  <c r="AP71" i="21"/>
  <c r="AO71" i="21"/>
  <c r="AN71" i="21"/>
  <c r="AM71" i="21"/>
  <c r="AL71" i="21"/>
  <c r="AK71" i="21"/>
  <c r="AJ71" i="21"/>
  <c r="AI71" i="21"/>
  <c r="AH71" i="21"/>
  <c r="AG71" i="21"/>
  <c r="AF71" i="21"/>
  <c r="AE71" i="21"/>
  <c r="AD71" i="21"/>
  <c r="AC71" i="21"/>
  <c r="AB71" i="21"/>
  <c r="AA71" i="21"/>
  <c r="Z71" i="21"/>
  <c r="Y71" i="21"/>
  <c r="X71" i="21"/>
  <c r="W71" i="21"/>
  <c r="V71" i="21"/>
  <c r="U71" i="21"/>
  <c r="T71" i="21"/>
  <c r="S71" i="21"/>
  <c r="R71" i="21"/>
  <c r="Q71" i="21"/>
  <c r="P71" i="21"/>
  <c r="O71" i="21"/>
  <c r="N71" i="21"/>
  <c r="M71" i="21"/>
  <c r="L71" i="21"/>
  <c r="K71" i="21"/>
  <c r="J71" i="21"/>
  <c r="I71" i="21"/>
  <c r="H71" i="21"/>
  <c r="G71" i="21"/>
  <c r="F71" i="21"/>
  <c r="E71" i="21"/>
  <c r="BA71" i="21" s="1"/>
  <c r="BB71" i="21" s="1"/>
  <c r="D71" i="21"/>
  <c r="C71" i="21"/>
  <c r="B71" i="21"/>
  <c r="BD71" i="21" s="1"/>
  <c r="AZ70" i="21"/>
  <c r="AY70" i="21"/>
  <c r="AX70" i="21"/>
  <c r="AW70" i="21"/>
  <c r="AV70" i="21"/>
  <c r="AU70" i="21"/>
  <c r="AT70" i="21"/>
  <c r="AS70" i="21"/>
  <c r="AR70" i="21"/>
  <c r="AQ70" i="21"/>
  <c r="AP70" i="21"/>
  <c r="AO70" i="21"/>
  <c r="AN70" i="21"/>
  <c r="AM70" i="21"/>
  <c r="AL70" i="21"/>
  <c r="AK70" i="21"/>
  <c r="AJ70" i="21"/>
  <c r="AI70" i="21"/>
  <c r="AH70" i="21"/>
  <c r="AG70" i="21"/>
  <c r="AF70" i="21"/>
  <c r="AE70" i="21"/>
  <c r="AD70" i="21"/>
  <c r="AC70" i="21"/>
  <c r="AB70" i="21"/>
  <c r="AA70" i="21"/>
  <c r="Z70" i="21"/>
  <c r="Y70" i="21"/>
  <c r="X70" i="21"/>
  <c r="W70" i="21"/>
  <c r="V70" i="21"/>
  <c r="U70" i="21"/>
  <c r="T70" i="21"/>
  <c r="S70" i="21"/>
  <c r="R70" i="21"/>
  <c r="Q70" i="21"/>
  <c r="P70" i="21"/>
  <c r="O70" i="21"/>
  <c r="N70" i="21"/>
  <c r="M70" i="21"/>
  <c r="L70" i="21"/>
  <c r="K70" i="21"/>
  <c r="J70" i="21"/>
  <c r="I70" i="21"/>
  <c r="H70" i="21"/>
  <c r="G70" i="21"/>
  <c r="F70" i="21"/>
  <c r="E70" i="21"/>
  <c r="BE70" i="21" s="1"/>
  <c r="D70" i="21"/>
  <c r="C70" i="21"/>
  <c r="B70" i="21"/>
  <c r="AZ69" i="21"/>
  <c r="AY69" i="21"/>
  <c r="AX69" i="21"/>
  <c r="AW69" i="21"/>
  <c r="AV69" i="21"/>
  <c r="AU69" i="21"/>
  <c r="AT69" i="21"/>
  <c r="AS69" i="21"/>
  <c r="AR69" i="21"/>
  <c r="AQ69" i="21"/>
  <c r="AP69" i="21"/>
  <c r="AO69" i="21"/>
  <c r="AN69" i="21"/>
  <c r="AM69" i="21"/>
  <c r="AL69" i="21"/>
  <c r="AK69" i="21"/>
  <c r="AJ69" i="21"/>
  <c r="AI69" i="21"/>
  <c r="AH69" i="21"/>
  <c r="AG69" i="21"/>
  <c r="AF69" i="21"/>
  <c r="AE69" i="21"/>
  <c r="AD69" i="21"/>
  <c r="AC69" i="21"/>
  <c r="AB69" i="21"/>
  <c r="AA69" i="21"/>
  <c r="Z69" i="21"/>
  <c r="Y69" i="21"/>
  <c r="X69" i="21"/>
  <c r="W69" i="21"/>
  <c r="V69" i="21"/>
  <c r="U69" i="21"/>
  <c r="T69" i="21"/>
  <c r="S69" i="21"/>
  <c r="R69" i="21"/>
  <c r="Q69" i="21"/>
  <c r="P69" i="21"/>
  <c r="O69" i="21"/>
  <c r="N69" i="21"/>
  <c r="M69" i="21"/>
  <c r="L69" i="21"/>
  <c r="K69" i="21"/>
  <c r="J69" i="21"/>
  <c r="I69" i="21"/>
  <c r="H69" i="21"/>
  <c r="G69" i="21"/>
  <c r="F69" i="21"/>
  <c r="E69" i="21"/>
  <c r="BE69" i="21" s="1"/>
  <c r="D69" i="21"/>
  <c r="C69" i="21"/>
  <c r="B69" i="21"/>
  <c r="BE68" i="21"/>
  <c r="AZ68" i="21"/>
  <c r="AY68" i="21"/>
  <c r="AX68" i="21"/>
  <c r="AW68" i="21"/>
  <c r="AV68" i="21"/>
  <c r="AU68" i="21"/>
  <c r="AT68" i="21"/>
  <c r="AS68" i="21"/>
  <c r="AR68" i="21"/>
  <c r="AQ68" i="21"/>
  <c r="AP68" i="21"/>
  <c r="AO68" i="21"/>
  <c r="AN68" i="21"/>
  <c r="AM68" i="21"/>
  <c r="AL68" i="21"/>
  <c r="AK68" i="21"/>
  <c r="AJ68" i="21"/>
  <c r="AI68" i="21"/>
  <c r="AH68" i="21"/>
  <c r="AG68" i="21"/>
  <c r="AF68" i="21"/>
  <c r="AE68" i="21"/>
  <c r="AD68" i="21"/>
  <c r="AC68" i="21"/>
  <c r="AB68" i="21"/>
  <c r="AA68" i="21"/>
  <c r="Z68" i="21"/>
  <c r="Y68" i="21"/>
  <c r="X68" i="21"/>
  <c r="W68" i="21"/>
  <c r="V68" i="21"/>
  <c r="U68" i="21"/>
  <c r="T68" i="21"/>
  <c r="S68" i="21"/>
  <c r="R68" i="21"/>
  <c r="Q68" i="21"/>
  <c r="P68" i="21"/>
  <c r="O68" i="21"/>
  <c r="N68" i="21"/>
  <c r="M68" i="21"/>
  <c r="L68" i="21"/>
  <c r="K68" i="21"/>
  <c r="J68" i="21"/>
  <c r="I68" i="21"/>
  <c r="H68" i="21"/>
  <c r="G68" i="21"/>
  <c r="F68" i="21"/>
  <c r="E68" i="21"/>
  <c r="BA68" i="21" s="1"/>
  <c r="BB68" i="21" s="1"/>
  <c r="D68" i="21"/>
  <c r="C68" i="21"/>
  <c r="B68" i="21"/>
  <c r="BD68" i="21" s="1"/>
  <c r="BE67" i="21"/>
  <c r="AZ67" i="21"/>
  <c r="AY67" i="21"/>
  <c r="AX67" i="21"/>
  <c r="AW67" i="21"/>
  <c r="AV67" i="21"/>
  <c r="AU67" i="21"/>
  <c r="AT67" i="21"/>
  <c r="AS67" i="21"/>
  <c r="AR67" i="21"/>
  <c r="AQ67" i="21"/>
  <c r="AP67" i="21"/>
  <c r="AO67" i="21"/>
  <c r="AN67" i="21"/>
  <c r="AM67" i="21"/>
  <c r="AL67" i="21"/>
  <c r="AK67" i="21"/>
  <c r="AJ67" i="21"/>
  <c r="AI67" i="21"/>
  <c r="AH67" i="21"/>
  <c r="AG67" i="21"/>
  <c r="AF67" i="21"/>
  <c r="AE67" i="21"/>
  <c r="AD67" i="21"/>
  <c r="AC67" i="21"/>
  <c r="AB67" i="21"/>
  <c r="AA67" i="21"/>
  <c r="Z67" i="21"/>
  <c r="Y67" i="21"/>
  <c r="X67" i="21"/>
  <c r="W67" i="21"/>
  <c r="V67" i="21"/>
  <c r="U67" i="21"/>
  <c r="T67" i="21"/>
  <c r="S67" i="21"/>
  <c r="R67" i="21"/>
  <c r="Q67" i="21"/>
  <c r="P67" i="21"/>
  <c r="O67" i="21"/>
  <c r="N67" i="21"/>
  <c r="M67" i="21"/>
  <c r="L67" i="21"/>
  <c r="K67" i="21"/>
  <c r="J67" i="21"/>
  <c r="I67" i="21"/>
  <c r="H67" i="21"/>
  <c r="G67" i="21"/>
  <c r="F67" i="21"/>
  <c r="E67" i="21"/>
  <c r="BA67" i="21" s="1"/>
  <c r="BB67" i="21" s="1"/>
  <c r="D67" i="21"/>
  <c r="C67" i="21"/>
  <c r="B67" i="21"/>
  <c r="BD67" i="21" s="1"/>
  <c r="AZ66" i="21"/>
  <c r="AY66" i="21"/>
  <c r="AX66" i="21"/>
  <c r="AW66" i="21"/>
  <c r="AV66" i="21"/>
  <c r="AU66" i="21"/>
  <c r="AT66" i="21"/>
  <c r="AS66" i="21"/>
  <c r="AR66" i="21"/>
  <c r="AQ66" i="21"/>
  <c r="AP66" i="21"/>
  <c r="AO66" i="21"/>
  <c r="AN66" i="21"/>
  <c r="AM66" i="21"/>
  <c r="AL66" i="21"/>
  <c r="AK66" i="21"/>
  <c r="AJ66" i="21"/>
  <c r="AI66" i="21"/>
  <c r="AH66" i="21"/>
  <c r="AG66" i="21"/>
  <c r="AF66" i="21"/>
  <c r="AE66" i="21"/>
  <c r="AD66" i="21"/>
  <c r="AC66" i="21"/>
  <c r="AB66" i="21"/>
  <c r="AA66" i="21"/>
  <c r="Z66" i="21"/>
  <c r="Y66" i="21"/>
  <c r="X66" i="21"/>
  <c r="W66" i="21"/>
  <c r="V66" i="21"/>
  <c r="U66" i="21"/>
  <c r="T66" i="21"/>
  <c r="S66" i="21"/>
  <c r="R66" i="21"/>
  <c r="Q66" i="21"/>
  <c r="P66" i="21"/>
  <c r="O66" i="21"/>
  <c r="N66" i="21"/>
  <c r="M66" i="21"/>
  <c r="L66" i="21"/>
  <c r="K66" i="21"/>
  <c r="J66" i="21"/>
  <c r="I66" i="21"/>
  <c r="H66" i="21"/>
  <c r="G66" i="21"/>
  <c r="F66" i="21"/>
  <c r="E66" i="21"/>
  <c r="BE66" i="21" s="1"/>
  <c r="D66" i="21"/>
  <c r="C66" i="21"/>
  <c r="B66" i="21"/>
  <c r="AZ65" i="21"/>
  <c r="AY65" i="21"/>
  <c r="AX65" i="21"/>
  <c r="AW65" i="21"/>
  <c r="AV65" i="21"/>
  <c r="AU65" i="21"/>
  <c r="AT65" i="21"/>
  <c r="AS65" i="21"/>
  <c r="AR65" i="21"/>
  <c r="AQ65" i="21"/>
  <c r="AP65" i="21"/>
  <c r="AO65" i="21"/>
  <c r="AN65" i="21"/>
  <c r="AM65" i="21"/>
  <c r="AL65" i="21"/>
  <c r="AK65" i="21"/>
  <c r="AJ65" i="21"/>
  <c r="AI65" i="21"/>
  <c r="AH65" i="21"/>
  <c r="AG65" i="21"/>
  <c r="AF65" i="21"/>
  <c r="AE65" i="21"/>
  <c r="AD65" i="21"/>
  <c r="AC65" i="21"/>
  <c r="AB65" i="21"/>
  <c r="AA65" i="21"/>
  <c r="Z65" i="21"/>
  <c r="Y65" i="21"/>
  <c r="X65" i="21"/>
  <c r="W65" i="21"/>
  <c r="V65" i="21"/>
  <c r="U65" i="21"/>
  <c r="T65" i="21"/>
  <c r="S65" i="21"/>
  <c r="R65" i="21"/>
  <c r="Q65" i="21"/>
  <c r="P65" i="21"/>
  <c r="O65" i="21"/>
  <c r="N65" i="21"/>
  <c r="M65" i="21"/>
  <c r="L65" i="21"/>
  <c r="K65" i="21"/>
  <c r="J65" i="21"/>
  <c r="I65" i="21"/>
  <c r="H65" i="21"/>
  <c r="G65" i="21"/>
  <c r="F65" i="21"/>
  <c r="E65" i="21"/>
  <c r="BA65" i="21" s="1"/>
  <c r="BB65" i="21" s="1"/>
  <c r="D65" i="21"/>
  <c r="C65" i="21"/>
  <c r="B65" i="21"/>
  <c r="BE64" i="21"/>
  <c r="AZ64" i="21"/>
  <c r="AY64" i="21"/>
  <c r="AX64" i="21"/>
  <c r="AW64" i="21"/>
  <c r="AV64" i="21"/>
  <c r="AU64" i="21"/>
  <c r="AT64" i="21"/>
  <c r="AS64" i="21"/>
  <c r="AR64" i="21"/>
  <c r="AQ64" i="21"/>
  <c r="AP64" i="21"/>
  <c r="AO64" i="21"/>
  <c r="AN64" i="21"/>
  <c r="AM64" i="21"/>
  <c r="AL64" i="21"/>
  <c r="AK64" i="21"/>
  <c r="AJ64" i="21"/>
  <c r="AI64" i="21"/>
  <c r="AH64" i="21"/>
  <c r="AG64" i="21"/>
  <c r="AF64" i="21"/>
  <c r="AE64" i="21"/>
  <c r="AD64" i="21"/>
  <c r="AC64" i="21"/>
  <c r="AB64" i="21"/>
  <c r="AA64" i="21"/>
  <c r="Z64" i="21"/>
  <c r="Y64" i="21"/>
  <c r="X64" i="21"/>
  <c r="W64" i="21"/>
  <c r="V64" i="21"/>
  <c r="U64" i="21"/>
  <c r="T64" i="21"/>
  <c r="S64" i="21"/>
  <c r="R64" i="21"/>
  <c r="Q64" i="21"/>
  <c r="P64" i="21"/>
  <c r="O64" i="21"/>
  <c r="N64" i="21"/>
  <c r="M64" i="21"/>
  <c r="L64" i="21"/>
  <c r="K64" i="21"/>
  <c r="J64" i="21"/>
  <c r="I64" i="21"/>
  <c r="H64" i="21"/>
  <c r="G64" i="21"/>
  <c r="F64" i="21"/>
  <c r="E64" i="21"/>
  <c r="BA64" i="21" s="1"/>
  <c r="BB64" i="21" s="1"/>
  <c r="D64" i="21"/>
  <c r="C64" i="21"/>
  <c r="B64" i="21"/>
  <c r="BD64" i="21" s="1"/>
  <c r="BE63" i="21"/>
  <c r="AZ63" i="21"/>
  <c r="AY63" i="21"/>
  <c r="AX63" i="21"/>
  <c r="AW63" i="21"/>
  <c r="AV63" i="21"/>
  <c r="AU63" i="21"/>
  <c r="AT63" i="21"/>
  <c r="AS63" i="21"/>
  <c r="AR63" i="21"/>
  <c r="AQ63" i="21"/>
  <c r="AP63" i="21"/>
  <c r="AO63" i="21"/>
  <c r="AN63" i="21"/>
  <c r="AM63" i="21"/>
  <c r="AL63" i="21"/>
  <c r="AK63" i="21"/>
  <c r="AJ63" i="21"/>
  <c r="AI63" i="21"/>
  <c r="AH63" i="21"/>
  <c r="AG63" i="21"/>
  <c r="AF63" i="21"/>
  <c r="AE63" i="21"/>
  <c r="AD63" i="21"/>
  <c r="AC63" i="21"/>
  <c r="AB63" i="21"/>
  <c r="AA63" i="21"/>
  <c r="Z63" i="21"/>
  <c r="Y63" i="21"/>
  <c r="X63" i="21"/>
  <c r="W63" i="21"/>
  <c r="V63" i="21"/>
  <c r="U63" i="21"/>
  <c r="T63" i="21"/>
  <c r="S63" i="21"/>
  <c r="R63" i="21"/>
  <c r="Q63" i="21"/>
  <c r="P63" i="21"/>
  <c r="O63" i="21"/>
  <c r="N63" i="21"/>
  <c r="M63" i="21"/>
  <c r="L63" i="21"/>
  <c r="K63" i="21"/>
  <c r="J63" i="21"/>
  <c r="I63" i="21"/>
  <c r="H63" i="21"/>
  <c r="G63" i="21"/>
  <c r="F63" i="21"/>
  <c r="E63" i="21"/>
  <c r="BA63" i="21" s="1"/>
  <c r="BB63" i="21" s="1"/>
  <c r="D63" i="21"/>
  <c r="C63" i="21"/>
  <c r="B63" i="21"/>
  <c r="BD63" i="21" s="1"/>
  <c r="AZ62" i="21"/>
  <c r="AY62" i="21"/>
  <c r="AX62" i="21"/>
  <c r="AW62" i="21"/>
  <c r="AV62" i="21"/>
  <c r="AU62" i="21"/>
  <c r="AT62" i="21"/>
  <c r="AS62" i="21"/>
  <c r="AR62" i="21"/>
  <c r="AQ62" i="21"/>
  <c r="AP62" i="21"/>
  <c r="AO62" i="21"/>
  <c r="AN62" i="21"/>
  <c r="AM62" i="21"/>
  <c r="AL62" i="21"/>
  <c r="AK62" i="21"/>
  <c r="AJ62" i="21"/>
  <c r="AI62" i="21"/>
  <c r="AH62" i="21"/>
  <c r="AG62" i="21"/>
  <c r="AF62" i="21"/>
  <c r="AE62" i="21"/>
  <c r="AD62" i="21"/>
  <c r="AC62" i="21"/>
  <c r="AB62" i="21"/>
  <c r="AA62" i="21"/>
  <c r="Z62" i="21"/>
  <c r="Y62" i="21"/>
  <c r="X62" i="21"/>
  <c r="W62" i="21"/>
  <c r="V62" i="21"/>
  <c r="U62" i="21"/>
  <c r="T62" i="21"/>
  <c r="S62" i="21"/>
  <c r="R62" i="21"/>
  <c r="Q62" i="21"/>
  <c r="P62" i="21"/>
  <c r="O62" i="21"/>
  <c r="N62" i="21"/>
  <c r="M62" i="21"/>
  <c r="L62" i="21"/>
  <c r="K62" i="21"/>
  <c r="J62" i="21"/>
  <c r="I62" i="21"/>
  <c r="H62" i="21"/>
  <c r="G62" i="21"/>
  <c r="F62" i="21"/>
  <c r="E62" i="21"/>
  <c r="BE62" i="21" s="1"/>
  <c r="D62" i="21"/>
  <c r="C62" i="21"/>
  <c r="B62" i="21"/>
  <c r="AZ61" i="21"/>
  <c r="AY61" i="21"/>
  <c r="AX61" i="21"/>
  <c r="AW61" i="21"/>
  <c r="AV61" i="21"/>
  <c r="AU61" i="21"/>
  <c r="AT61" i="21"/>
  <c r="AS61" i="21"/>
  <c r="AR61" i="21"/>
  <c r="AQ61" i="21"/>
  <c r="AP61" i="21"/>
  <c r="AO61" i="21"/>
  <c r="AN61" i="21"/>
  <c r="AM61" i="21"/>
  <c r="AL61" i="21"/>
  <c r="AK61" i="21"/>
  <c r="AJ61" i="21"/>
  <c r="AI61" i="21"/>
  <c r="AH61" i="21"/>
  <c r="AG61" i="21"/>
  <c r="AF61" i="21"/>
  <c r="AE61" i="21"/>
  <c r="AD61" i="21"/>
  <c r="AC61" i="21"/>
  <c r="AB61" i="21"/>
  <c r="AA61" i="21"/>
  <c r="Z61" i="21"/>
  <c r="Y61" i="21"/>
  <c r="X61" i="21"/>
  <c r="W61" i="21"/>
  <c r="V61" i="21"/>
  <c r="U61" i="21"/>
  <c r="T61" i="21"/>
  <c r="S61" i="21"/>
  <c r="R61" i="21"/>
  <c r="Q61" i="21"/>
  <c r="P61" i="21"/>
  <c r="O61" i="21"/>
  <c r="N61" i="21"/>
  <c r="M61" i="21"/>
  <c r="L61" i="21"/>
  <c r="K61" i="21"/>
  <c r="J61" i="21"/>
  <c r="I61" i="21"/>
  <c r="H61" i="21"/>
  <c r="G61" i="21"/>
  <c r="F61" i="21"/>
  <c r="E61" i="21"/>
  <c r="BE61" i="21" s="1"/>
  <c r="D61" i="21"/>
  <c r="C61" i="21"/>
  <c r="B61" i="21"/>
  <c r="AZ60" i="21"/>
  <c r="AY60" i="21"/>
  <c r="AX60" i="21"/>
  <c r="AW60" i="21"/>
  <c r="AV60" i="21"/>
  <c r="AU60" i="21"/>
  <c r="AT60" i="21"/>
  <c r="AS60" i="21"/>
  <c r="AR60" i="21"/>
  <c r="AQ60" i="21"/>
  <c r="AP60" i="21"/>
  <c r="AO60" i="21"/>
  <c r="AN60" i="21"/>
  <c r="AM60" i="21"/>
  <c r="AL60" i="21"/>
  <c r="AK60" i="21"/>
  <c r="AJ60" i="21"/>
  <c r="AI60" i="21"/>
  <c r="AH60" i="21"/>
  <c r="AG60" i="21"/>
  <c r="AF60" i="21"/>
  <c r="AE60" i="21"/>
  <c r="AD60" i="21"/>
  <c r="AC60" i="21"/>
  <c r="AB60" i="21"/>
  <c r="AA60" i="21"/>
  <c r="Z60" i="21"/>
  <c r="Y60" i="21"/>
  <c r="X60" i="21"/>
  <c r="W60" i="21"/>
  <c r="V60" i="21"/>
  <c r="U60" i="21"/>
  <c r="T60" i="21"/>
  <c r="S60" i="21"/>
  <c r="R60" i="21"/>
  <c r="Q60" i="21"/>
  <c r="P60" i="21"/>
  <c r="O60" i="21"/>
  <c r="N60" i="21"/>
  <c r="M60" i="21"/>
  <c r="L60" i="21"/>
  <c r="K60" i="21"/>
  <c r="J60" i="21"/>
  <c r="I60" i="21"/>
  <c r="H60" i="21"/>
  <c r="G60" i="21"/>
  <c r="F60" i="21"/>
  <c r="BE60" i="21" s="1"/>
  <c r="E60" i="21"/>
  <c r="BA60" i="21" s="1"/>
  <c r="BB60" i="21" s="1"/>
  <c r="D60" i="21"/>
  <c r="C60" i="21"/>
  <c r="B60" i="21"/>
  <c r="BE59" i="21"/>
  <c r="AZ59" i="21"/>
  <c r="AY59" i="21"/>
  <c r="AX59" i="21"/>
  <c r="AW59" i="21"/>
  <c r="AV59" i="21"/>
  <c r="AU59" i="21"/>
  <c r="AT59" i="21"/>
  <c r="AS59" i="21"/>
  <c r="AR59" i="21"/>
  <c r="AQ59" i="21"/>
  <c r="AP59" i="21"/>
  <c r="AO59" i="21"/>
  <c r="AN59" i="21"/>
  <c r="AM59" i="21"/>
  <c r="AL59" i="21"/>
  <c r="AK59" i="21"/>
  <c r="AJ59" i="21"/>
  <c r="AI59" i="21"/>
  <c r="AH59" i="21"/>
  <c r="AG59" i="21"/>
  <c r="AF59" i="21"/>
  <c r="AE59" i="21"/>
  <c r="AD59" i="21"/>
  <c r="AC59" i="21"/>
  <c r="AB59" i="21"/>
  <c r="AA59" i="21"/>
  <c r="Z59" i="21"/>
  <c r="Y59" i="21"/>
  <c r="X59" i="21"/>
  <c r="W59" i="21"/>
  <c r="V59" i="21"/>
  <c r="U59" i="21"/>
  <c r="T59" i="21"/>
  <c r="S59" i="21"/>
  <c r="R59" i="21"/>
  <c r="Q59" i="21"/>
  <c r="P59" i="21"/>
  <c r="O59" i="21"/>
  <c r="N59" i="21"/>
  <c r="M59" i="21"/>
  <c r="L59" i="21"/>
  <c r="K59" i="21"/>
  <c r="J59" i="21"/>
  <c r="I59" i="21"/>
  <c r="H59" i="21"/>
  <c r="G59" i="21"/>
  <c r="F59" i="21"/>
  <c r="E59" i="21"/>
  <c r="BA59" i="21" s="1"/>
  <c r="BB59" i="21" s="1"/>
  <c r="D59" i="21"/>
  <c r="C59" i="21"/>
  <c r="B59" i="21"/>
  <c r="AZ58" i="21"/>
  <c r="AY58" i="21"/>
  <c r="AX58" i="21"/>
  <c r="AW58" i="21"/>
  <c r="AV58" i="21"/>
  <c r="AU58" i="21"/>
  <c r="AT58" i="21"/>
  <c r="AS58" i="21"/>
  <c r="AR58" i="21"/>
  <c r="AQ58" i="21"/>
  <c r="AP58" i="21"/>
  <c r="AO58" i="21"/>
  <c r="AN58" i="21"/>
  <c r="AM58" i="21"/>
  <c r="AL58" i="21"/>
  <c r="AK58" i="21"/>
  <c r="AJ58" i="21"/>
  <c r="AI58" i="21"/>
  <c r="AH58" i="21"/>
  <c r="AG58" i="21"/>
  <c r="AF58" i="21"/>
  <c r="AE58" i="21"/>
  <c r="AD58" i="21"/>
  <c r="AC58" i="21"/>
  <c r="AB58" i="21"/>
  <c r="AA58" i="21"/>
  <c r="Z58" i="21"/>
  <c r="Y58" i="21"/>
  <c r="X58" i="21"/>
  <c r="W58" i="21"/>
  <c r="V58" i="21"/>
  <c r="U58" i="21"/>
  <c r="T58" i="21"/>
  <c r="S58" i="21"/>
  <c r="R58" i="21"/>
  <c r="Q58" i="21"/>
  <c r="P58" i="21"/>
  <c r="O58" i="21"/>
  <c r="N58" i="21"/>
  <c r="M58" i="21"/>
  <c r="L58" i="21"/>
  <c r="K58" i="21"/>
  <c r="J58" i="21"/>
  <c r="I58" i="21"/>
  <c r="H58" i="21"/>
  <c r="G58" i="21"/>
  <c r="F58" i="21"/>
  <c r="E58" i="21"/>
  <c r="BE58" i="21" s="1"/>
  <c r="D58" i="21"/>
  <c r="C58" i="21"/>
  <c r="B58" i="21"/>
  <c r="BE57" i="21"/>
  <c r="AZ57" i="21"/>
  <c r="AY57" i="21"/>
  <c r="AX57" i="21"/>
  <c r="AW57" i="21"/>
  <c r="AV57" i="21"/>
  <c r="AU57" i="21"/>
  <c r="AT57" i="21"/>
  <c r="AS57" i="21"/>
  <c r="AR57" i="21"/>
  <c r="AQ57" i="21"/>
  <c r="AP57" i="21"/>
  <c r="AO57" i="21"/>
  <c r="AN57" i="21"/>
  <c r="AM57" i="21"/>
  <c r="AL57" i="21"/>
  <c r="AK57" i="21"/>
  <c r="AJ57" i="21"/>
  <c r="AI57" i="21"/>
  <c r="AH57" i="21"/>
  <c r="AG57" i="21"/>
  <c r="AF57" i="21"/>
  <c r="AE57" i="21"/>
  <c r="AD57" i="21"/>
  <c r="AC57" i="21"/>
  <c r="AB57" i="21"/>
  <c r="AA57" i="21"/>
  <c r="Z57" i="21"/>
  <c r="Y57" i="21"/>
  <c r="X57" i="21"/>
  <c r="W57" i="21"/>
  <c r="V57" i="21"/>
  <c r="U57" i="21"/>
  <c r="T57" i="21"/>
  <c r="S57" i="21"/>
  <c r="R57" i="21"/>
  <c r="Q57" i="21"/>
  <c r="P57" i="21"/>
  <c r="O57" i="21"/>
  <c r="N57" i="21"/>
  <c r="M57" i="21"/>
  <c r="L57" i="21"/>
  <c r="K57" i="21"/>
  <c r="J57" i="21"/>
  <c r="I57" i="21"/>
  <c r="H57" i="21"/>
  <c r="G57" i="21"/>
  <c r="F57" i="21"/>
  <c r="E57" i="21"/>
  <c r="BA57" i="21" s="1"/>
  <c r="BB57" i="21" s="1"/>
  <c r="D57" i="21"/>
  <c r="C57" i="21"/>
  <c r="B57" i="21"/>
  <c r="AZ56" i="21"/>
  <c r="AY56" i="21"/>
  <c r="AX56" i="21"/>
  <c r="AW56" i="21"/>
  <c r="AV56" i="21"/>
  <c r="AU56" i="21"/>
  <c r="AT56" i="21"/>
  <c r="AS56" i="21"/>
  <c r="AR56" i="21"/>
  <c r="AQ56" i="21"/>
  <c r="AP56" i="21"/>
  <c r="AO56" i="21"/>
  <c r="AN56" i="21"/>
  <c r="AM56" i="21"/>
  <c r="AL56" i="21"/>
  <c r="AK56" i="21"/>
  <c r="AJ56" i="21"/>
  <c r="AI56" i="21"/>
  <c r="AH56" i="21"/>
  <c r="AG56" i="21"/>
  <c r="AF56" i="21"/>
  <c r="AE56" i="21"/>
  <c r="AD56" i="21"/>
  <c r="AC56" i="21"/>
  <c r="AB56" i="21"/>
  <c r="AA56" i="21"/>
  <c r="Z56" i="21"/>
  <c r="Y56" i="21"/>
  <c r="X56" i="21"/>
  <c r="W56" i="21"/>
  <c r="V56" i="21"/>
  <c r="U56" i="21"/>
  <c r="T56" i="21"/>
  <c r="S56" i="21"/>
  <c r="R56" i="21"/>
  <c r="Q56" i="21"/>
  <c r="P56" i="21"/>
  <c r="O56" i="21"/>
  <c r="N56" i="21"/>
  <c r="M56" i="21"/>
  <c r="L56" i="21"/>
  <c r="K56" i="21"/>
  <c r="J56" i="21"/>
  <c r="I56" i="21"/>
  <c r="H56" i="21"/>
  <c r="G56" i="21"/>
  <c r="F56" i="21"/>
  <c r="E56" i="21"/>
  <c r="BA56" i="21" s="1"/>
  <c r="BB56" i="21" s="1"/>
  <c r="D56" i="21"/>
  <c r="C56" i="21"/>
  <c r="B56" i="21"/>
  <c r="BE55" i="21"/>
  <c r="AZ55" i="21"/>
  <c r="AY55" i="21"/>
  <c r="AX55" i="21"/>
  <c r="AW55" i="21"/>
  <c r="AV55" i="21"/>
  <c r="AU55" i="21"/>
  <c r="AT55" i="21"/>
  <c r="AS55" i="21"/>
  <c r="AR55" i="21"/>
  <c r="AQ55" i="21"/>
  <c r="AP55" i="21"/>
  <c r="AO55" i="21"/>
  <c r="AN55" i="21"/>
  <c r="AM55" i="21"/>
  <c r="AL55" i="21"/>
  <c r="AK55" i="21"/>
  <c r="AJ55" i="21"/>
  <c r="AI55" i="21"/>
  <c r="AH55" i="21"/>
  <c r="AG55" i="21"/>
  <c r="AF55" i="21"/>
  <c r="AE55" i="21"/>
  <c r="AD55" i="21"/>
  <c r="AC55" i="21"/>
  <c r="AB55" i="21"/>
  <c r="AA55" i="21"/>
  <c r="Z55" i="21"/>
  <c r="Y55" i="21"/>
  <c r="X55" i="21"/>
  <c r="W55" i="21"/>
  <c r="V55" i="21"/>
  <c r="U55" i="21"/>
  <c r="T55" i="21"/>
  <c r="S55" i="21"/>
  <c r="R55" i="21"/>
  <c r="Q55" i="21"/>
  <c r="P55" i="21"/>
  <c r="O55" i="21"/>
  <c r="N55" i="21"/>
  <c r="M55" i="21"/>
  <c r="L55" i="21"/>
  <c r="K55" i="21"/>
  <c r="J55" i="21"/>
  <c r="I55" i="21"/>
  <c r="H55" i="21"/>
  <c r="G55" i="21"/>
  <c r="F55" i="21"/>
  <c r="E55" i="21"/>
  <c r="BA55" i="21" s="1"/>
  <c r="BB55" i="21" s="1"/>
  <c r="D55" i="21"/>
  <c r="C55" i="21"/>
  <c r="B55" i="21"/>
  <c r="AZ54" i="21"/>
  <c r="AY54" i="21"/>
  <c r="AX54" i="21"/>
  <c r="AW54" i="21"/>
  <c r="AV54" i="21"/>
  <c r="AU54" i="21"/>
  <c r="AT54" i="21"/>
  <c r="AS54" i="21"/>
  <c r="AR54" i="21"/>
  <c r="AQ54" i="21"/>
  <c r="AP54" i="21"/>
  <c r="AO54" i="21"/>
  <c r="AN54" i="21"/>
  <c r="AM54" i="21"/>
  <c r="AL54" i="21"/>
  <c r="AK54" i="21"/>
  <c r="AJ54" i="21"/>
  <c r="AI54" i="21"/>
  <c r="AH54" i="21"/>
  <c r="AG54" i="21"/>
  <c r="AF54" i="21"/>
  <c r="AE54" i="21"/>
  <c r="AD54" i="21"/>
  <c r="AC54" i="21"/>
  <c r="AB54" i="21"/>
  <c r="AA54" i="21"/>
  <c r="Z54" i="21"/>
  <c r="Y54" i="21"/>
  <c r="X54" i="21"/>
  <c r="W54" i="21"/>
  <c r="V54" i="21"/>
  <c r="U54" i="21"/>
  <c r="T54" i="21"/>
  <c r="S54" i="21"/>
  <c r="R54" i="21"/>
  <c r="Q54" i="21"/>
  <c r="P54" i="21"/>
  <c r="O54" i="21"/>
  <c r="N54" i="21"/>
  <c r="M54" i="21"/>
  <c r="L54" i="21"/>
  <c r="K54" i="21"/>
  <c r="J54" i="21"/>
  <c r="I54" i="21"/>
  <c r="H54" i="21"/>
  <c r="G54" i="21"/>
  <c r="F54" i="21"/>
  <c r="E54" i="21"/>
  <c r="BE54" i="21" s="1"/>
  <c r="D54" i="21"/>
  <c r="C54" i="21"/>
  <c r="B54" i="21"/>
  <c r="BE53" i="21"/>
  <c r="AZ53" i="21"/>
  <c r="AY53" i="21"/>
  <c r="AX53" i="21"/>
  <c r="AW53" i="21"/>
  <c r="AV53" i="21"/>
  <c r="AU53" i="21"/>
  <c r="AT53" i="21"/>
  <c r="AS53" i="21"/>
  <c r="AR53" i="21"/>
  <c r="AQ53" i="21"/>
  <c r="AP53" i="21"/>
  <c r="AO53" i="21"/>
  <c r="AN53" i="21"/>
  <c r="AM53" i="21"/>
  <c r="AL53" i="21"/>
  <c r="AK53" i="21"/>
  <c r="AJ53" i="21"/>
  <c r="AI53" i="21"/>
  <c r="AH53" i="21"/>
  <c r="AG53" i="21"/>
  <c r="AF53" i="21"/>
  <c r="AE53" i="21"/>
  <c r="AD53" i="21"/>
  <c r="AC53" i="21"/>
  <c r="AB53" i="21"/>
  <c r="AA53" i="21"/>
  <c r="Z53" i="21"/>
  <c r="Y53" i="21"/>
  <c r="X53" i="21"/>
  <c r="W53" i="21"/>
  <c r="V53" i="21"/>
  <c r="U53" i="21"/>
  <c r="T53" i="21"/>
  <c r="S53" i="21"/>
  <c r="R53" i="21"/>
  <c r="Q53" i="21"/>
  <c r="P53" i="21"/>
  <c r="O53" i="21"/>
  <c r="N53" i="21"/>
  <c r="M53" i="21"/>
  <c r="L53" i="21"/>
  <c r="K53" i="21"/>
  <c r="J53" i="21"/>
  <c r="I53" i="21"/>
  <c r="H53" i="21"/>
  <c r="G53" i="21"/>
  <c r="F53" i="21"/>
  <c r="E53" i="21"/>
  <c r="BA53" i="21" s="1"/>
  <c r="BB53" i="21" s="1"/>
  <c r="D53" i="21"/>
  <c r="C53" i="21"/>
  <c r="B53" i="21"/>
  <c r="AZ52" i="21"/>
  <c r="AY52" i="21"/>
  <c r="AX52" i="21"/>
  <c r="AW52" i="21"/>
  <c r="AV52" i="21"/>
  <c r="AU52" i="21"/>
  <c r="AT52" i="21"/>
  <c r="AS52" i="21"/>
  <c r="AR52" i="21"/>
  <c r="AQ52" i="21"/>
  <c r="AP52" i="21"/>
  <c r="AO52" i="21"/>
  <c r="AN52" i="21"/>
  <c r="AM52" i="21"/>
  <c r="AL52" i="21"/>
  <c r="AK52" i="21"/>
  <c r="AJ52" i="21"/>
  <c r="AI52" i="21"/>
  <c r="AH52" i="21"/>
  <c r="AG52" i="21"/>
  <c r="AF52" i="21"/>
  <c r="AE52" i="21"/>
  <c r="AD52" i="21"/>
  <c r="AC52" i="21"/>
  <c r="AB52" i="21"/>
  <c r="AA52" i="21"/>
  <c r="Z52" i="21"/>
  <c r="Y52" i="21"/>
  <c r="X52" i="21"/>
  <c r="W52" i="21"/>
  <c r="V52" i="21"/>
  <c r="U52" i="21"/>
  <c r="T52" i="21"/>
  <c r="S52" i="21"/>
  <c r="R52" i="21"/>
  <c r="Q52" i="21"/>
  <c r="P52" i="21"/>
  <c r="O52" i="21"/>
  <c r="N52" i="21"/>
  <c r="M52" i="21"/>
  <c r="L52" i="21"/>
  <c r="K52" i="21"/>
  <c r="J52" i="21"/>
  <c r="I52" i="21"/>
  <c r="H52" i="21"/>
  <c r="G52" i="21"/>
  <c r="F52" i="21"/>
  <c r="E52" i="21"/>
  <c r="BA52" i="21" s="1"/>
  <c r="BB52" i="21" s="1"/>
  <c r="D52" i="21"/>
  <c r="C52" i="21"/>
  <c r="B52" i="21"/>
  <c r="BE51" i="21"/>
  <c r="AZ51" i="21"/>
  <c r="AY51" i="21"/>
  <c r="AX51" i="21"/>
  <c r="AW51" i="21"/>
  <c r="AV51" i="21"/>
  <c r="AU51" i="21"/>
  <c r="AT51" i="21"/>
  <c r="AS51" i="21"/>
  <c r="AR51" i="21"/>
  <c r="AQ51" i="21"/>
  <c r="AP51" i="21"/>
  <c r="AO51" i="21"/>
  <c r="AN51" i="21"/>
  <c r="AM51" i="21"/>
  <c r="AL51" i="21"/>
  <c r="AK51" i="21"/>
  <c r="AJ51" i="21"/>
  <c r="AI51" i="21"/>
  <c r="AH51" i="21"/>
  <c r="AG51" i="21"/>
  <c r="AF51" i="21"/>
  <c r="AE51" i="21"/>
  <c r="AD51" i="21"/>
  <c r="AC51" i="21"/>
  <c r="AB51" i="21"/>
  <c r="AA51" i="21"/>
  <c r="Z51" i="21"/>
  <c r="Y51" i="21"/>
  <c r="X51" i="21"/>
  <c r="W51" i="21"/>
  <c r="V51" i="21"/>
  <c r="U51" i="21"/>
  <c r="T51" i="21"/>
  <c r="S51" i="21"/>
  <c r="R51" i="21"/>
  <c r="Q51" i="21"/>
  <c r="P51" i="21"/>
  <c r="O51" i="21"/>
  <c r="N51" i="21"/>
  <c r="M51" i="21"/>
  <c r="L51" i="21"/>
  <c r="K51" i="21"/>
  <c r="J51" i="21"/>
  <c r="I51" i="21"/>
  <c r="H51" i="21"/>
  <c r="G51" i="21"/>
  <c r="F51" i="21"/>
  <c r="E51" i="21"/>
  <c r="BA51" i="21" s="1"/>
  <c r="BB51" i="21" s="1"/>
  <c r="D51" i="21"/>
  <c r="C51" i="21"/>
  <c r="B51" i="21"/>
  <c r="AZ50" i="21"/>
  <c r="AY50" i="21"/>
  <c r="AX50" i="21"/>
  <c r="AW50" i="21"/>
  <c r="AV50" i="21"/>
  <c r="AU50" i="21"/>
  <c r="AT50" i="21"/>
  <c r="AS50" i="21"/>
  <c r="AR50" i="21"/>
  <c r="AQ50" i="21"/>
  <c r="AP50" i="21"/>
  <c r="AO50" i="21"/>
  <c r="AN50" i="21"/>
  <c r="AM50" i="21"/>
  <c r="AL50" i="21"/>
  <c r="AK50" i="21"/>
  <c r="AJ50" i="21"/>
  <c r="AI50" i="21"/>
  <c r="AH50" i="21"/>
  <c r="AG50" i="21"/>
  <c r="AF50" i="21"/>
  <c r="AE50" i="21"/>
  <c r="AD50" i="21"/>
  <c r="AC50" i="21"/>
  <c r="AB50" i="21"/>
  <c r="AA50" i="21"/>
  <c r="Z50" i="21"/>
  <c r="Y50" i="21"/>
  <c r="X50" i="21"/>
  <c r="W50" i="21"/>
  <c r="V50" i="21"/>
  <c r="U50" i="21"/>
  <c r="T50" i="21"/>
  <c r="S50" i="21"/>
  <c r="R50" i="21"/>
  <c r="Q50" i="21"/>
  <c r="P50" i="21"/>
  <c r="O50" i="21"/>
  <c r="N50" i="21"/>
  <c r="M50" i="21"/>
  <c r="L50" i="21"/>
  <c r="K50" i="21"/>
  <c r="J50" i="21"/>
  <c r="I50" i="21"/>
  <c r="H50" i="21"/>
  <c r="G50" i="21"/>
  <c r="F50" i="21"/>
  <c r="E50" i="21"/>
  <c r="BE50" i="21" s="1"/>
  <c r="D50" i="21"/>
  <c r="C50" i="21"/>
  <c r="B50" i="21"/>
  <c r="BE49" i="21"/>
  <c r="AZ49" i="21"/>
  <c r="AY49" i="21"/>
  <c r="AX49" i="21"/>
  <c r="AW49" i="21"/>
  <c r="AV49" i="21"/>
  <c r="AU49" i="21"/>
  <c r="AT49" i="21"/>
  <c r="AS49" i="21"/>
  <c r="AR49" i="21"/>
  <c r="AQ49" i="21"/>
  <c r="AP49" i="21"/>
  <c r="AO49" i="21"/>
  <c r="AN49" i="21"/>
  <c r="AM49" i="21"/>
  <c r="AL49" i="21"/>
  <c r="AK49" i="21"/>
  <c r="AJ49" i="21"/>
  <c r="AI49" i="21"/>
  <c r="AH49" i="21"/>
  <c r="AG49" i="21"/>
  <c r="AF49" i="21"/>
  <c r="AE49" i="21"/>
  <c r="AD49" i="21"/>
  <c r="AC49" i="21"/>
  <c r="AB49" i="21"/>
  <c r="AA49" i="21"/>
  <c r="Z49" i="21"/>
  <c r="Y49" i="21"/>
  <c r="X49" i="21"/>
  <c r="W49" i="21"/>
  <c r="V49" i="21"/>
  <c r="U49" i="21"/>
  <c r="T49" i="21"/>
  <c r="S49" i="21"/>
  <c r="R49" i="21"/>
  <c r="Q49" i="21"/>
  <c r="P49" i="21"/>
  <c r="O49" i="21"/>
  <c r="N49" i="21"/>
  <c r="M49" i="21"/>
  <c r="L49" i="21"/>
  <c r="K49" i="21"/>
  <c r="J49" i="21"/>
  <c r="I49" i="21"/>
  <c r="H49" i="21"/>
  <c r="G49" i="21"/>
  <c r="F49" i="21"/>
  <c r="E49" i="21"/>
  <c r="BA49" i="21" s="1"/>
  <c r="BB49" i="21" s="1"/>
  <c r="D49" i="21"/>
  <c r="C49" i="21"/>
  <c r="B49" i="21"/>
  <c r="AZ48" i="21"/>
  <c r="AY48" i="21"/>
  <c r="AX48" i="21"/>
  <c r="AW48" i="21"/>
  <c r="AV48" i="21"/>
  <c r="AU48" i="21"/>
  <c r="AT48" i="21"/>
  <c r="AS48" i="21"/>
  <c r="AR48" i="21"/>
  <c r="AQ48" i="21"/>
  <c r="AP48" i="21"/>
  <c r="AO48" i="21"/>
  <c r="AN48" i="21"/>
  <c r="AM48" i="21"/>
  <c r="AL48" i="21"/>
  <c r="AK48" i="21"/>
  <c r="AJ48" i="21"/>
  <c r="AI48" i="21"/>
  <c r="AH48" i="21"/>
  <c r="AG48" i="21"/>
  <c r="AF48" i="21"/>
  <c r="AE48" i="21"/>
  <c r="AD48" i="21"/>
  <c r="AC48" i="21"/>
  <c r="AB48" i="21"/>
  <c r="AA48" i="21"/>
  <c r="Z48" i="21"/>
  <c r="Y48" i="21"/>
  <c r="X48" i="21"/>
  <c r="W48" i="21"/>
  <c r="V48" i="21"/>
  <c r="U48" i="21"/>
  <c r="T48" i="21"/>
  <c r="S48" i="21"/>
  <c r="R48" i="21"/>
  <c r="Q48" i="21"/>
  <c r="P48" i="21"/>
  <c r="O48" i="21"/>
  <c r="N48" i="21"/>
  <c r="M48" i="21"/>
  <c r="L48" i="21"/>
  <c r="K48" i="21"/>
  <c r="J48" i="21"/>
  <c r="I48" i="21"/>
  <c r="H48" i="21"/>
  <c r="G48" i="21"/>
  <c r="F48" i="21"/>
  <c r="E48" i="21"/>
  <c r="D48" i="21"/>
  <c r="C48" i="21"/>
  <c r="B48" i="21"/>
  <c r="BE48" i="21" s="1"/>
  <c r="BE47" i="21"/>
  <c r="AZ47" i="21"/>
  <c r="AY47" i="21"/>
  <c r="AX47" i="21"/>
  <c r="AW47" i="21"/>
  <c r="AV47" i="21"/>
  <c r="AU47" i="21"/>
  <c r="AT47" i="21"/>
  <c r="AS47" i="21"/>
  <c r="AR47" i="21"/>
  <c r="AQ47" i="21"/>
  <c r="AP47" i="21"/>
  <c r="AO47" i="21"/>
  <c r="AN47" i="21"/>
  <c r="AM47" i="21"/>
  <c r="AL47" i="21"/>
  <c r="AK47" i="21"/>
  <c r="AJ47" i="21"/>
  <c r="AI47" i="21"/>
  <c r="AH47" i="21"/>
  <c r="AG47" i="21"/>
  <c r="AF47" i="21"/>
  <c r="AE47" i="21"/>
  <c r="AD47" i="21"/>
  <c r="AC47" i="21"/>
  <c r="AB47" i="21"/>
  <c r="AA47" i="21"/>
  <c r="Z47" i="21"/>
  <c r="Y47" i="21"/>
  <c r="X47" i="21"/>
  <c r="W47" i="21"/>
  <c r="V47" i="21"/>
  <c r="U47" i="21"/>
  <c r="T47" i="21"/>
  <c r="S47" i="21"/>
  <c r="R47" i="21"/>
  <c r="Q47" i="21"/>
  <c r="P47" i="21"/>
  <c r="O47" i="21"/>
  <c r="N47" i="21"/>
  <c r="M47" i="21"/>
  <c r="L47" i="21"/>
  <c r="K47" i="21"/>
  <c r="J47" i="21"/>
  <c r="I47" i="21"/>
  <c r="H47" i="21"/>
  <c r="G47" i="21"/>
  <c r="F47" i="21"/>
  <c r="E47" i="21"/>
  <c r="BA47" i="21" s="1"/>
  <c r="BB47" i="21" s="1"/>
  <c r="D47" i="21"/>
  <c r="C47" i="21"/>
  <c r="B47" i="21"/>
  <c r="AZ46" i="21"/>
  <c r="AY46" i="21"/>
  <c r="AX46" i="21"/>
  <c r="AW46" i="21"/>
  <c r="AV46" i="21"/>
  <c r="AU46" i="21"/>
  <c r="AT46" i="21"/>
  <c r="AS46" i="21"/>
  <c r="AR46" i="21"/>
  <c r="AQ46" i="21"/>
  <c r="AP46" i="21"/>
  <c r="AO46" i="21"/>
  <c r="AN46" i="21"/>
  <c r="AM46" i="21"/>
  <c r="AL46" i="21"/>
  <c r="AK46" i="21"/>
  <c r="AJ46" i="21"/>
  <c r="AI46" i="21"/>
  <c r="AH46" i="21"/>
  <c r="AG46" i="21"/>
  <c r="AF46" i="21"/>
  <c r="AE46" i="21"/>
  <c r="AD46" i="21"/>
  <c r="AC46" i="21"/>
  <c r="AB46" i="21"/>
  <c r="AA46" i="21"/>
  <c r="Z46" i="21"/>
  <c r="Y46" i="21"/>
  <c r="X46" i="21"/>
  <c r="W46" i="21"/>
  <c r="V46" i="21"/>
  <c r="U46" i="21"/>
  <c r="T46" i="21"/>
  <c r="S46" i="21"/>
  <c r="R46" i="21"/>
  <c r="Q46" i="21"/>
  <c r="P46" i="21"/>
  <c r="O46" i="21"/>
  <c r="N46" i="21"/>
  <c r="M46" i="21"/>
  <c r="L46" i="21"/>
  <c r="K46" i="21"/>
  <c r="J46" i="21"/>
  <c r="I46" i="21"/>
  <c r="H46" i="21"/>
  <c r="G46" i="21"/>
  <c r="F46" i="21"/>
  <c r="E46" i="21"/>
  <c r="D46" i="21"/>
  <c r="C46" i="21"/>
  <c r="B46" i="21"/>
  <c r="BE46" i="21" s="1"/>
  <c r="BE45" i="21"/>
  <c r="AZ45" i="21"/>
  <c r="AY45" i="21"/>
  <c r="AX45" i="21"/>
  <c r="AW45" i="21"/>
  <c r="AV45" i="21"/>
  <c r="AU45" i="21"/>
  <c r="AT45" i="21"/>
  <c r="AS45" i="21"/>
  <c r="AR45" i="21"/>
  <c r="AQ45" i="21"/>
  <c r="AP45" i="21"/>
  <c r="AO45" i="21"/>
  <c r="AN45" i="21"/>
  <c r="AM45" i="21"/>
  <c r="AL45" i="21"/>
  <c r="AK45" i="21"/>
  <c r="AJ45" i="21"/>
  <c r="AI45" i="21"/>
  <c r="AH45" i="21"/>
  <c r="AG45" i="21"/>
  <c r="AF45" i="21"/>
  <c r="AE45" i="21"/>
  <c r="AD45" i="21"/>
  <c r="AC45" i="21"/>
  <c r="AB45" i="21"/>
  <c r="AA45" i="21"/>
  <c r="Z45" i="21"/>
  <c r="Y45" i="21"/>
  <c r="X45" i="21"/>
  <c r="W45" i="21"/>
  <c r="V45" i="21"/>
  <c r="U45" i="21"/>
  <c r="T45" i="21"/>
  <c r="S45" i="21"/>
  <c r="R45" i="21"/>
  <c r="Q45" i="21"/>
  <c r="P45" i="21"/>
  <c r="O45" i="21"/>
  <c r="N45" i="21"/>
  <c r="M45" i="21"/>
  <c r="L45" i="21"/>
  <c r="K45" i="21"/>
  <c r="J45" i="21"/>
  <c r="I45" i="21"/>
  <c r="H45" i="21"/>
  <c r="G45" i="21"/>
  <c r="F45" i="21"/>
  <c r="E45" i="21"/>
  <c r="BA45" i="21" s="1"/>
  <c r="BB45" i="21" s="1"/>
  <c r="D45" i="21"/>
  <c r="C45" i="21"/>
  <c r="B45" i="21"/>
  <c r="AZ44" i="21"/>
  <c r="AY44" i="21"/>
  <c r="AX44" i="21"/>
  <c r="AW44" i="21"/>
  <c r="AV44" i="21"/>
  <c r="AU44" i="21"/>
  <c r="AT44" i="21"/>
  <c r="AS44" i="21"/>
  <c r="AR44" i="21"/>
  <c r="AQ44" i="21"/>
  <c r="AP44" i="21"/>
  <c r="AO44" i="21"/>
  <c r="AN44" i="21"/>
  <c r="AM44" i="21"/>
  <c r="AL44" i="21"/>
  <c r="AK44" i="21"/>
  <c r="AJ44" i="21"/>
  <c r="AI44" i="21"/>
  <c r="AH44" i="21"/>
  <c r="AG44" i="21"/>
  <c r="AF44" i="21"/>
  <c r="AE44" i="21"/>
  <c r="AD44" i="21"/>
  <c r="AC44" i="21"/>
  <c r="AB44" i="21"/>
  <c r="AA44" i="21"/>
  <c r="Z44" i="21"/>
  <c r="Y44" i="21"/>
  <c r="X44" i="21"/>
  <c r="W44" i="21"/>
  <c r="V44" i="21"/>
  <c r="U44" i="21"/>
  <c r="T44" i="21"/>
  <c r="S44" i="21"/>
  <c r="R44" i="21"/>
  <c r="Q44" i="21"/>
  <c r="P44" i="21"/>
  <c r="O44" i="21"/>
  <c r="N44" i="21"/>
  <c r="M44" i="21"/>
  <c r="L44" i="21"/>
  <c r="K44" i="21"/>
  <c r="J44" i="21"/>
  <c r="I44" i="21"/>
  <c r="H44" i="21"/>
  <c r="G44" i="21"/>
  <c r="F44" i="21"/>
  <c r="E44" i="21"/>
  <c r="D44" i="21"/>
  <c r="C44" i="21"/>
  <c r="B44" i="21"/>
  <c r="BE44" i="21" s="1"/>
  <c r="BE43" i="21"/>
  <c r="AZ43" i="21"/>
  <c r="AY43" i="21"/>
  <c r="AX43" i="21"/>
  <c r="AW43" i="21"/>
  <c r="AV43" i="21"/>
  <c r="AU43" i="21"/>
  <c r="AT43" i="21"/>
  <c r="AS43" i="21"/>
  <c r="AR43" i="21"/>
  <c r="AQ43" i="21"/>
  <c r="AP43" i="21"/>
  <c r="AO43" i="21"/>
  <c r="AN43" i="21"/>
  <c r="AM43" i="21"/>
  <c r="AL43" i="21"/>
  <c r="AK43" i="21"/>
  <c r="AJ43" i="21"/>
  <c r="AI43" i="21"/>
  <c r="AH43" i="21"/>
  <c r="AG43" i="21"/>
  <c r="AF43" i="21"/>
  <c r="AE43" i="21"/>
  <c r="AD43" i="21"/>
  <c r="AC43" i="21"/>
  <c r="AB43" i="21"/>
  <c r="AA43" i="21"/>
  <c r="Z43" i="21"/>
  <c r="Y43" i="21"/>
  <c r="X43" i="21"/>
  <c r="W43" i="21"/>
  <c r="V43" i="21"/>
  <c r="U43" i="21"/>
  <c r="T43" i="21"/>
  <c r="S43" i="21"/>
  <c r="R43" i="21"/>
  <c r="Q43" i="21"/>
  <c r="P43" i="21"/>
  <c r="O43" i="21"/>
  <c r="N43" i="21"/>
  <c r="M43" i="21"/>
  <c r="L43" i="21"/>
  <c r="K43" i="21"/>
  <c r="J43" i="21"/>
  <c r="I43" i="21"/>
  <c r="H43" i="21"/>
  <c r="G43" i="21"/>
  <c r="F43" i="21"/>
  <c r="E43" i="21"/>
  <c r="BA43" i="21" s="1"/>
  <c r="BB43" i="21" s="1"/>
  <c r="D43" i="21"/>
  <c r="C43" i="21"/>
  <c r="B43" i="21"/>
  <c r="AZ42" i="21"/>
  <c r="AY42" i="21"/>
  <c r="AX42" i="21"/>
  <c r="AW42" i="21"/>
  <c r="AV42" i="21"/>
  <c r="AU42" i="21"/>
  <c r="AT42" i="21"/>
  <c r="AS42" i="21"/>
  <c r="AR42" i="21"/>
  <c r="AQ42" i="21"/>
  <c r="AP42" i="21"/>
  <c r="AO42" i="21"/>
  <c r="AN42" i="21"/>
  <c r="AM42" i="21"/>
  <c r="AL42" i="21"/>
  <c r="AK42" i="21"/>
  <c r="AJ42" i="21"/>
  <c r="AI42" i="21"/>
  <c r="AH42" i="21"/>
  <c r="AG42" i="21"/>
  <c r="AF42" i="21"/>
  <c r="AE42" i="21"/>
  <c r="AD42" i="21"/>
  <c r="AC42" i="21"/>
  <c r="AB42" i="21"/>
  <c r="AA42" i="21"/>
  <c r="Z42" i="21"/>
  <c r="Y42" i="21"/>
  <c r="X42" i="21"/>
  <c r="W42" i="21"/>
  <c r="V42" i="21"/>
  <c r="U42" i="21"/>
  <c r="T42" i="21"/>
  <c r="S42" i="21"/>
  <c r="R42" i="21"/>
  <c r="Q42" i="21"/>
  <c r="P42" i="21"/>
  <c r="O42" i="21"/>
  <c r="N42" i="21"/>
  <c r="M42" i="21"/>
  <c r="L42" i="21"/>
  <c r="K42" i="21"/>
  <c r="J42" i="21"/>
  <c r="I42" i="21"/>
  <c r="H42" i="21"/>
  <c r="G42" i="21"/>
  <c r="F42" i="21"/>
  <c r="E42" i="21"/>
  <c r="D42" i="21"/>
  <c r="C42" i="21"/>
  <c r="B42" i="21"/>
  <c r="BE42" i="21" s="1"/>
  <c r="BE41" i="21"/>
  <c r="AZ41" i="21"/>
  <c r="AY41" i="21"/>
  <c r="AX41" i="21"/>
  <c r="AW41" i="21"/>
  <c r="AV41" i="21"/>
  <c r="AU41" i="21"/>
  <c r="AT41" i="21"/>
  <c r="AS41" i="21"/>
  <c r="AR41" i="21"/>
  <c r="AQ41" i="21"/>
  <c r="AP41" i="21"/>
  <c r="AO41" i="21"/>
  <c r="AN41" i="21"/>
  <c r="AM41" i="21"/>
  <c r="AL41" i="21"/>
  <c r="AK41" i="21"/>
  <c r="AJ41" i="21"/>
  <c r="AI41" i="21"/>
  <c r="AH41" i="21"/>
  <c r="AG41" i="21"/>
  <c r="AF41" i="21"/>
  <c r="AE41" i="21"/>
  <c r="AD41" i="21"/>
  <c r="AC41" i="21"/>
  <c r="AB41" i="21"/>
  <c r="AA41" i="21"/>
  <c r="Z41" i="21"/>
  <c r="Y41" i="21"/>
  <c r="X41" i="21"/>
  <c r="W41" i="21"/>
  <c r="V41" i="21"/>
  <c r="U41" i="21"/>
  <c r="T41" i="21"/>
  <c r="S41" i="21"/>
  <c r="R41" i="21"/>
  <c r="Q41" i="21"/>
  <c r="P41" i="21"/>
  <c r="O41" i="21"/>
  <c r="N41" i="21"/>
  <c r="M41" i="21"/>
  <c r="L41" i="21"/>
  <c r="K41" i="21"/>
  <c r="J41" i="21"/>
  <c r="I41" i="21"/>
  <c r="H41" i="21"/>
  <c r="G41" i="21"/>
  <c r="F41" i="21"/>
  <c r="E41" i="21"/>
  <c r="BA41" i="21" s="1"/>
  <c r="BB41" i="21" s="1"/>
  <c r="D41" i="21"/>
  <c r="C41" i="21"/>
  <c r="B41" i="21"/>
  <c r="AZ40" i="21"/>
  <c r="AY40" i="21"/>
  <c r="AX40" i="21"/>
  <c r="AW40" i="21"/>
  <c r="AV40" i="21"/>
  <c r="AU40" i="21"/>
  <c r="AT40" i="21"/>
  <c r="AS40" i="21"/>
  <c r="AR40" i="21"/>
  <c r="AQ40" i="21"/>
  <c r="AP40" i="21"/>
  <c r="AO40" i="21"/>
  <c r="AN40" i="21"/>
  <c r="AM40" i="21"/>
  <c r="AL40" i="21"/>
  <c r="AK40" i="21"/>
  <c r="AJ40" i="21"/>
  <c r="AI40" i="21"/>
  <c r="AH40" i="21"/>
  <c r="AG40" i="21"/>
  <c r="AF40" i="21"/>
  <c r="AE40" i="21"/>
  <c r="AD40" i="21"/>
  <c r="AC40" i="21"/>
  <c r="AB40" i="21"/>
  <c r="AA40" i="21"/>
  <c r="Z40" i="21"/>
  <c r="Y40" i="21"/>
  <c r="X40" i="21"/>
  <c r="W40" i="21"/>
  <c r="V40" i="21"/>
  <c r="U40" i="21"/>
  <c r="T40" i="21"/>
  <c r="S40" i="21"/>
  <c r="R40" i="21"/>
  <c r="Q40" i="21"/>
  <c r="P40" i="21"/>
  <c r="O40" i="21"/>
  <c r="N40" i="21"/>
  <c r="M40" i="21"/>
  <c r="L40" i="21"/>
  <c r="K40" i="21"/>
  <c r="J40" i="21"/>
  <c r="I40" i="21"/>
  <c r="H40" i="21"/>
  <c r="G40" i="21"/>
  <c r="F40" i="21"/>
  <c r="E40" i="21"/>
  <c r="D40" i="21"/>
  <c r="C40" i="21"/>
  <c r="B40" i="21"/>
  <c r="BE40" i="21" s="1"/>
  <c r="BE39" i="21"/>
  <c r="AZ39" i="21"/>
  <c r="AY39" i="21"/>
  <c r="AX39" i="21"/>
  <c r="AW39" i="21"/>
  <c r="AV39" i="21"/>
  <c r="AU39" i="21"/>
  <c r="AT39" i="21"/>
  <c r="AS39" i="21"/>
  <c r="AR39" i="21"/>
  <c r="AQ39" i="21"/>
  <c r="AP39" i="21"/>
  <c r="AO39" i="21"/>
  <c r="AN39" i="21"/>
  <c r="AM39" i="21"/>
  <c r="AL39" i="21"/>
  <c r="AK39" i="21"/>
  <c r="AJ39" i="21"/>
  <c r="AI39" i="21"/>
  <c r="AH39" i="21"/>
  <c r="AG39" i="21"/>
  <c r="AF39" i="21"/>
  <c r="AE39" i="21"/>
  <c r="AD39" i="21"/>
  <c r="AC39" i="21"/>
  <c r="AB39" i="21"/>
  <c r="AA39" i="21"/>
  <c r="Z39" i="21"/>
  <c r="Y39" i="21"/>
  <c r="X39" i="21"/>
  <c r="W39" i="21"/>
  <c r="V39" i="21"/>
  <c r="U39" i="21"/>
  <c r="T39" i="21"/>
  <c r="S39" i="21"/>
  <c r="R39" i="21"/>
  <c r="Q39" i="21"/>
  <c r="P39" i="21"/>
  <c r="O39" i="21"/>
  <c r="N39" i="21"/>
  <c r="M39" i="21"/>
  <c r="L39" i="21"/>
  <c r="K39" i="21"/>
  <c r="J39" i="21"/>
  <c r="I39" i="21"/>
  <c r="H39" i="21"/>
  <c r="G39" i="21"/>
  <c r="F39" i="21"/>
  <c r="E39" i="21"/>
  <c r="BA39" i="21" s="1"/>
  <c r="BB39" i="21" s="1"/>
  <c r="D39" i="21"/>
  <c r="C39" i="21"/>
  <c r="B39" i="21"/>
  <c r="AZ38" i="21"/>
  <c r="AY38" i="21"/>
  <c r="AX38" i="21"/>
  <c r="AW38" i="21"/>
  <c r="AV38" i="21"/>
  <c r="AU38" i="21"/>
  <c r="AT38" i="21"/>
  <c r="AS38" i="21"/>
  <c r="AR38" i="21"/>
  <c r="AQ38" i="21"/>
  <c r="AP38" i="21"/>
  <c r="AO38" i="21"/>
  <c r="AN38" i="21"/>
  <c r="AM38" i="21"/>
  <c r="AL38" i="21"/>
  <c r="AK38" i="21"/>
  <c r="AJ38" i="21"/>
  <c r="AI38" i="21"/>
  <c r="AH38" i="21"/>
  <c r="AG38" i="21"/>
  <c r="AF38" i="21"/>
  <c r="AE38" i="21"/>
  <c r="AD38" i="21"/>
  <c r="AC38" i="21"/>
  <c r="AB38" i="21"/>
  <c r="AA38" i="21"/>
  <c r="Z38" i="21"/>
  <c r="Y38" i="21"/>
  <c r="X38" i="21"/>
  <c r="W38" i="21"/>
  <c r="V38" i="21"/>
  <c r="U38" i="21"/>
  <c r="T38" i="21"/>
  <c r="S38" i="21"/>
  <c r="R38" i="21"/>
  <c r="Q38" i="21"/>
  <c r="P38" i="21"/>
  <c r="O38" i="21"/>
  <c r="N38" i="21"/>
  <c r="M38" i="21"/>
  <c r="L38" i="21"/>
  <c r="K38" i="21"/>
  <c r="J38" i="21"/>
  <c r="I38" i="21"/>
  <c r="H38" i="21"/>
  <c r="G38" i="21"/>
  <c r="F38" i="21"/>
  <c r="E38" i="21"/>
  <c r="D38" i="21"/>
  <c r="C38" i="21"/>
  <c r="B38" i="21"/>
  <c r="BE38" i="21" s="1"/>
  <c r="AZ37" i="21"/>
  <c r="AY37" i="21"/>
  <c r="AX37" i="21"/>
  <c r="AW37" i="21"/>
  <c r="AV37" i="21"/>
  <c r="AU37" i="21"/>
  <c r="AT37" i="21"/>
  <c r="AS37" i="21"/>
  <c r="AR37" i="21"/>
  <c r="AQ37" i="21"/>
  <c r="AP37" i="21"/>
  <c r="AO37" i="21"/>
  <c r="AN37" i="21"/>
  <c r="AM37" i="21"/>
  <c r="AL37" i="21"/>
  <c r="AK37" i="21"/>
  <c r="AJ37" i="21"/>
  <c r="AI37" i="21"/>
  <c r="AH37" i="21"/>
  <c r="AG37" i="21"/>
  <c r="AF37" i="21"/>
  <c r="AE37" i="21"/>
  <c r="AD37" i="21"/>
  <c r="AC37" i="21"/>
  <c r="AB37" i="21"/>
  <c r="AA37" i="21"/>
  <c r="Z37" i="21"/>
  <c r="Y37" i="21"/>
  <c r="X37" i="21"/>
  <c r="W37" i="21"/>
  <c r="V37" i="21"/>
  <c r="U37" i="21"/>
  <c r="T37" i="21"/>
  <c r="S37" i="21"/>
  <c r="R37" i="21"/>
  <c r="Q37" i="21"/>
  <c r="P37" i="21"/>
  <c r="O37" i="21"/>
  <c r="N37" i="21"/>
  <c r="M37" i="21"/>
  <c r="L37" i="21"/>
  <c r="K37" i="21"/>
  <c r="J37" i="21"/>
  <c r="I37" i="21"/>
  <c r="H37" i="21"/>
  <c r="G37" i="21"/>
  <c r="F37" i="21"/>
  <c r="E37" i="21"/>
  <c r="D37" i="21"/>
  <c r="C37" i="21"/>
  <c r="BE37" i="21" s="1"/>
  <c r="B37" i="21"/>
  <c r="AZ36" i="21"/>
  <c r="AY36" i="21"/>
  <c r="AX36" i="21"/>
  <c r="AW36" i="21"/>
  <c r="AV36" i="21"/>
  <c r="AU36" i="21"/>
  <c r="AT36" i="21"/>
  <c r="AS36" i="21"/>
  <c r="AR36" i="21"/>
  <c r="AQ36" i="21"/>
  <c r="AP36" i="21"/>
  <c r="AO36" i="21"/>
  <c r="AN36" i="21"/>
  <c r="AM36" i="21"/>
  <c r="AL36" i="21"/>
  <c r="AK36" i="21"/>
  <c r="AJ36" i="21"/>
  <c r="AI36" i="21"/>
  <c r="AH36" i="21"/>
  <c r="AG36" i="21"/>
  <c r="AF36" i="21"/>
  <c r="AE36" i="21"/>
  <c r="AD36" i="21"/>
  <c r="AC36" i="21"/>
  <c r="AB36" i="21"/>
  <c r="AA36" i="21"/>
  <c r="Z36" i="21"/>
  <c r="Y36" i="21"/>
  <c r="X36" i="21"/>
  <c r="W36" i="21"/>
  <c r="V36" i="21"/>
  <c r="U36" i="21"/>
  <c r="T36" i="21"/>
  <c r="S36" i="21"/>
  <c r="R36" i="21"/>
  <c r="Q36" i="21"/>
  <c r="P36" i="21"/>
  <c r="O36" i="21"/>
  <c r="N36" i="21"/>
  <c r="M36" i="21"/>
  <c r="L36" i="21"/>
  <c r="K36" i="21"/>
  <c r="J36" i="21"/>
  <c r="I36" i="21"/>
  <c r="H36" i="21"/>
  <c r="G36" i="21"/>
  <c r="F36" i="21"/>
  <c r="E36" i="21"/>
  <c r="D36" i="21"/>
  <c r="C36" i="21"/>
  <c r="B36" i="21"/>
  <c r="BE36" i="21" s="1"/>
  <c r="AZ35" i="21"/>
  <c r="AY35" i="21"/>
  <c r="AX35" i="21"/>
  <c r="AW35" i="21"/>
  <c r="AV35" i="21"/>
  <c r="AU35" i="21"/>
  <c r="AT35" i="21"/>
  <c r="AS35" i="21"/>
  <c r="AR35" i="21"/>
  <c r="AQ35" i="21"/>
  <c r="AP35" i="21"/>
  <c r="AO35" i="21"/>
  <c r="AN35" i="21"/>
  <c r="AM35" i="21"/>
  <c r="AL35" i="21"/>
  <c r="AK35" i="21"/>
  <c r="AJ35" i="21"/>
  <c r="AI35" i="21"/>
  <c r="AH35" i="21"/>
  <c r="AG35" i="21"/>
  <c r="AF35" i="21"/>
  <c r="AE35" i="21"/>
  <c r="AD35" i="21"/>
  <c r="AC35" i="21"/>
  <c r="AB35" i="21"/>
  <c r="AA35" i="21"/>
  <c r="Z35" i="21"/>
  <c r="Y35" i="21"/>
  <c r="X35" i="21"/>
  <c r="W35" i="21"/>
  <c r="V35" i="21"/>
  <c r="U35" i="21"/>
  <c r="T35" i="21"/>
  <c r="S35" i="21"/>
  <c r="R35" i="21"/>
  <c r="Q35" i="21"/>
  <c r="P35" i="21"/>
  <c r="O35" i="21"/>
  <c r="N35" i="21"/>
  <c r="M35" i="21"/>
  <c r="L35" i="21"/>
  <c r="K35" i="21"/>
  <c r="J35" i="21"/>
  <c r="I35" i="21"/>
  <c r="H35" i="21"/>
  <c r="G35" i="21"/>
  <c r="F35" i="21"/>
  <c r="E35" i="21"/>
  <c r="BA35" i="21" s="1"/>
  <c r="BB35" i="21" s="1"/>
  <c r="D35" i="21"/>
  <c r="C35" i="21"/>
  <c r="B35" i="21"/>
  <c r="BC35" i="21" s="1"/>
  <c r="AZ34" i="21"/>
  <c r="AY34" i="21"/>
  <c r="AX34" i="21"/>
  <c r="AW34" i="21"/>
  <c r="AV34" i="21"/>
  <c r="AU34" i="21"/>
  <c r="AT34" i="21"/>
  <c r="AS34" i="21"/>
  <c r="AR34" i="21"/>
  <c r="AQ34" i="21"/>
  <c r="AP34" i="21"/>
  <c r="AO34" i="21"/>
  <c r="AN34" i="21"/>
  <c r="AM34" i="21"/>
  <c r="AL34" i="21"/>
  <c r="AK34" i="21"/>
  <c r="AJ34" i="21"/>
  <c r="AI34" i="21"/>
  <c r="AH34" i="21"/>
  <c r="AG34" i="21"/>
  <c r="AF34" i="21"/>
  <c r="AE34" i="21"/>
  <c r="AD34" i="21"/>
  <c r="AC34" i="21"/>
  <c r="AB34" i="21"/>
  <c r="AA34" i="21"/>
  <c r="Z34" i="21"/>
  <c r="Y34" i="21"/>
  <c r="X34" i="21"/>
  <c r="W34" i="21"/>
  <c r="V34" i="21"/>
  <c r="U34" i="21"/>
  <c r="T34" i="21"/>
  <c r="S34" i="21"/>
  <c r="R34" i="21"/>
  <c r="Q34" i="21"/>
  <c r="P34" i="21"/>
  <c r="O34" i="21"/>
  <c r="N34" i="21"/>
  <c r="M34" i="21"/>
  <c r="L34" i="21"/>
  <c r="K34" i="21"/>
  <c r="J34" i="21"/>
  <c r="I34" i="21"/>
  <c r="H34" i="21"/>
  <c r="G34" i="21"/>
  <c r="F34" i="21"/>
  <c r="E34" i="21"/>
  <c r="BA34" i="21" s="1"/>
  <c r="BB34" i="21" s="1"/>
  <c r="D34" i="21"/>
  <c r="C34" i="21"/>
  <c r="B34" i="21"/>
  <c r="BC34" i="21" s="1"/>
  <c r="AZ33" i="21"/>
  <c r="AY33" i="21"/>
  <c r="AX33" i="21"/>
  <c r="AW33" i="21"/>
  <c r="AV33" i="21"/>
  <c r="AU33" i="21"/>
  <c r="AT33" i="21"/>
  <c r="AS33" i="21"/>
  <c r="AR33" i="21"/>
  <c r="AQ33" i="21"/>
  <c r="AP33" i="21"/>
  <c r="AO33" i="21"/>
  <c r="AN33" i="21"/>
  <c r="AM33" i="21"/>
  <c r="AL33" i="21"/>
  <c r="AK33" i="21"/>
  <c r="AJ33" i="21"/>
  <c r="AI33" i="21"/>
  <c r="AH33" i="21"/>
  <c r="AG33" i="21"/>
  <c r="AF33" i="21"/>
  <c r="AE33" i="21"/>
  <c r="AD33" i="21"/>
  <c r="AC33" i="21"/>
  <c r="AB33" i="21"/>
  <c r="AA33" i="21"/>
  <c r="Z33" i="21"/>
  <c r="Y33" i="21"/>
  <c r="X33" i="21"/>
  <c r="W33" i="21"/>
  <c r="V33" i="21"/>
  <c r="U33" i="21"/>
  <c r="T33" i="21"/>
  <c r="S33" i="21"/>
  <c r="R33" i="21"/>
  <c r="Q33" i="21"/>
  <c r="P33" i="21"/>
  <c r="O33" i="21"/>
  <c r="N33" i="21"/>
  <c r="M33" i="21"/>
  <c r="L33" i="21"/>
  <c r="K33" i="21"/>
  <c r="J33" i="21"/>
  <c r="I33" i="21"/>
  <c r="H33" i="21"/>
  <c r="G33" i="21"/>
  <c r="F33" i="21"/>
  <c r="E33" i="21"/>
  <c r="BA33" i="21" s="1"/>
  <c r="BB33" i="21" s="1"/>
  <c r="D33" i="21"/>
  <c r="C33" i="21"/>
  <c r="B33" i="21"/>
  <c r="BC33" i="21" s="1"/>
  <c r="AZ32" i="21"/>
  <c r="AY32" i="21"/>
  <c r="AX32" i="21"/>
  <c r="AW32" i="21"/>
  <c r="AV32" i="21"/>
  <c r="AU32" i="21"/>
  <c r="AT32" i="21"/>
  <c r="AS32" i="21"/>
  <c r="AR32" i="21"/>
  <c r="AQ32" i="21"/>
  <c r="AP32" i="21"/>
  <c r="AO32" i="21"/>
  <c r="AN32" i="21"/>
  <c r="AM32" i="21"/>
  <c r="AL32" i="21"/>
  <c r="AK32" i="21"/>
  <c r="AJ32" i="21"/>
  <c r="AI32" i="21"/>
  <c r="AH32" i="21"/>
  <c r="AG32" i="21"/>
  <c r="AF32" i="21"/>
  <c r="AE32" i="21"/>
  <c r="AD32" i="21"/>
  <c r="AC32" i="21"/>
  <c r="AB32" i="21"/>
  <c r="AA32" i="21"/>
  <c r="Z32" i="21"/>
  <c r="Y32" i="21"/>
  <c r="X32" i="21"/>
  <c r="W32" i="21"/>
  <c r="V32" i="21"/>
  <c r="U32" i="21"/>
  <c r="T32" i="21"/>
  <c r="S32" i="21"/>
  <c r="R32" i="21"/>
  <c r="Q32" i="21"/>
  <c r="P32" i="21"/>
  <c r="O32" i="21"/>
  <c r="N32" i="21"/>
  <c r="M32" i="21"/>
  <c r="L32" i="21"/>
  <c r="K32" i="21"/>
  <c r="J32" i="21"/>
  <c r="I32" i="21"/>
  <c r="H32" i="21"/>
  <c r="G32" i="21"/>
  <c r="F32" i="21"/>
  <c r="E32" i="21"/>
  <c r="BA32" i="21" s="1"/>
  <c r="BB32" i="21" s="1"/>
  <c r="D32" i="21"/>
  <c r="C32" i="21"/>
  <c r="B32" i="21"/>
  <c r="BC32" i="21" s="1"/>
  <c r="AZ31" i="21"/>
  <c r="AY31" i="21"/>
  <c r="AX31" i="21"/>
  <c r="AW31" i="21"/>
  <c r="AV31" i="21"/>
  <c r="AU31" i="21"/>
  <c r="AT31" i="21"/>
  <c r="AS31" i="21"/>
  <c r="AR31" i="21"/>
  <c r="AQ31" i="21"/>
  <c r="AP31" i="21"/>
  <c r="AO31" i="21"/>
  <c r="AN31" i="21"/>
  <c r="AM31" i="21"/>
  <c r="AL31" i="21"/>
  <c r="AK31" i="21"/>
  <c r="AJ31" i="21"/>
  <c r="AI31" i="21"/>
  <c r="AH31" i="21"/>
  <c r="AG31" i="21"/>
  <c r="AF31" i="21"/>
  <c r="AE31" i="21"/>
  <c r="AD31" i="21"/>
  <c r="AC31" i="21"/>
  <c r="AB31" i="21"/>
  <c r="AA31" i="21"/>
  <c r="Z31" i="21"/>
  <c r="Y31" i="21"/>
  <c r="X31" i="21"/>
  <c r="W31" i="21"/>
  <c r="V31" i="21"/>
  <c r="U31" i="21"/>
  <c r="T31" i="21"/>
  <c r="S31" i="21"/>
  <c r="R31" i="21"/>
  <c r="Q31" i="21"/>
  <c r="P31" i="21"/>
  <c r="O31" i="21"/>
  <c r="N31" i="21"/>
  <c r="M31" i="21"/>
  <c r="L31" i="21"/>
  <c r="K31" i="21"/>
  <c r="J31" i="21"/>
  <c r="I31" i="21"/>
  <c r="H31" i="21"/>
  <c r="G31" i="21"/>
  <c r="F31" i="21"/>
  <c r="E31" i="21"/>
  <c r="BA31" i="21" s="1"/>
  <c r="BB31" i="21" s="1"/>
  <c r="D31" i="21"/>
  <c r="C31" i="21"/>
  <c r="B31" i="21"/>
  <c r="BC31" i="21" s="1"/>
  <c r="AZ30" i="21"/>
  <c r="AY30" i="21"/>
  <c r="AX30" i="21"/>
  <c r="AW30" i="21"/>
  <c r="AV30" i="21"/>
  <c r="AU30" i="21"/>
  <c r="AT30" i="21"/>
  <c r="AS30" i="21"/>
  <c r="AR30" i="21"/>
  <c r="AQ30" i="21"/>
  <c r="AP30" i="21"/>
  <c r="AO30" i="21"/>
  <c r="AN30" i="21"/>
  <c r="AM30" i="21"/>
  <c r="AL30" i="21"/>
  <c r="AK30" i="21"/>
  <c r="AJ30" i="21"/>
  <c r="AI30" i="21"/>
  <c r="AH30" i="21"/>
  <c r="AG30" i="21"/>
  <c r="AF30" i="21"/>
  <c r="AE30" i="21"/>
  <c r="AD30" i="21"/>
  <c r="AC30" i="21"/>
  <c r="AB30" i="21"/>
  <c r="AA30" i="21"/>
  <c r="Z30" i="21"/>
  <c r="Y30" i="21"/>
  <c r="X30" i="21"/>
  <c r="W30" i="21"/>
  <c r="V30" i="21"/>
  <c r="U30" i="21"/>
  <c r="T30" i="21"/>
  <c r="S30" i="21"/>
  <c r="R30" i="21"/>
  <c r="Q30" i="21"/>
  <c r="P30" i="21"/>
  <c r="O30" i="21"/>
  <c r="N30" i="21"/>
  <c r="M30" i="21"/>
  <c r="L30" i="21"/>
  <c r="K30" i="21"/>
  <c r="J30" i="21"/>
  <c r="I30" i="21"/>
  <c r="H30" i="21"/>
  <c r="G30" i="21"/>
  <c r="F30" i="21"/>
  <c r="E30" i="21"/>
  <c r="BA30" i="21" s="1"/>
  <c r="BB30" i="21" s="1"/>
  <c r="D30" i="21"/>
  <c r="C30" i="21"/>
  <c r="B30" i="21"/>
  <c r="BC30" i="21" s="1"/>
  <c r="AZ29" i="21"/>
  <c r="AY29" i="21"/>
  <c r="AX29" i="21"/>
  <c r="AW29" i="21"/>
  <c r="AV29" i="21"/>
  <c r="AU29" i="21"/>
  <c r="AT29" i="21"/>
  <c r="AS29" i="21"/>
  <c r="AR29" i="21"/>
  <c r="AQ29" i="21"/>
  <c r="AP29" i="21"/>
  <c r="AO29" i="21"/>
  <c r="AN29" i="21"/>
  <c r="AM29" i="21"/>
  <c r="AL29" i="21"/>
  <c r="AK29" i="21"/>
  <c r="AJ29" i="21"/>
  <c r="AI29" i="21"/>
  <c r="AH29" i="21"/>
  <c r="AG29" i="21"/>
  <c r="AF29" i="21"/>
  <c r="AE29" i="21"/>
  <c r="AD29" i="21"/>
  <c r="AC29" i="21"/>
  <c r="AB29" i="21"/>
  <c r="AA29" i="21"/>
  <c r="Z29" i="21"/>
  <c r="Y29" i="21"/>
  <c r="X29" i="21"/>
  <c r="W29" i="21"/>
  <c r="V29" i="21"/>
  <c r="U29" i="21"/>
  <c r="T29" i="21"/>
  <c r="S29" i="21"/>
  <c r="R29" i="21"/>
  <c r="Q29" i="21"/>
  <c r="P29" i="21"/>
  <c r="O29" i="21"/>
  <c r="N29" i="21"/>
  <c r="M29" i="21"/>
  <c r="L29" i="21"/>
  <c r="K29" i="21"/>
  <c r="J29" i="21"/>
  <c r="I29" i="21"/>
  <c r="H29" i="21"/>
  <c r="G29" i="21"/>
  <c r="F29" i="21"/>
  <c r="E29" i="21"/>
  <c r="BA29" i="21" s="1"/>
  <c r="BB29" i="21" s="1"/>
  <c r="D29" i="21"/>
  <c r="BD29" i="21" s="1"/>
  <c r="C29" i="21"/>
  <c r="B29" i="21"/>
  <c r="BC29" i="21" s="1"/>
  <c r="AZ28" i="21"/>
  <c r="AY28" i="21"/>
  <c r="AX28" i="21"/>
  <c r="AW28" i="21"/>
  <c r="AV28" i="21"/>
  <c r="AU28" i="21"/>
  <c r="AT28" i="21"/>
  <c r="AS28" i="21"/>
  <c r="AR28" i="21"/>
  <c r="AQ28" i="21"/>
  <c r="AP28" i="21"/>
  <c r="AO28" i="21"/>
  <c r="AN28" i="21"/>
  <c r="AM28" i="21"/>
  <c r="AL28" i="21"/>
  <c r="AK28" i="21"/>
  <c r="AJ28" i="21"/>
  <c r="AI28" i="21"/>
  <c r="AH28" i="21"/>
  <c r="AG28" i="21"/>
  <c r="AF28" i="21"/>
  <c r="AE28" i="21"/>
  <c r="AD28" i="21"/>
  <c r="AC28" i="21"/>
  <c r="AB28" i="21"/>
  <c r="AA28" i="21"/>
  <c r="Z28" i="21"/>
  <c r="Y28" i="21"/>
  <c r="X28" i="21"/>
  <c r="W28" i="21"/>
  <c r="V28" i="21"/>
  <c r="U28" i="21"/>
  <c r="T28" i="21"/>
  <c r="S28" i="21"/>
  <c r="R28" i="21"/>
  <c r="Q28" i="21"/>
  <c r="P28" i="21"/>
  <c r="O28" i="21"/>
  <c r="N28" i="21"/>
  <c r="M28" i="21"/>
  <c r="L28" i="21"/>
  <c r="K28" i="21"/>
  <c r="J28" i="21"/>
  <c r="I28" i="21"/>
  <c r="H28" i="21"/>
  <c r="G28" i="21"/>
  <c r="F28" i="21"/>
  <c r="E28" i="21"/>
  <c r="BA28" i="21" s="1"/>
  <c r="BB28" i="21" s="1"/>
  <c r="D28" i="21"/>
  <c r="BD28" i="21" s="1"/>
  <c r="C28" i="21"/>
  <c r="B28" i="21"/>
  <c r="BC28" i="21" s="1"/>
  <c r="AZ27" i="21"/>
  <c r="AY27" i="21"/>
  <c r="AX27" i="21"/>
  <c r="AW27" i="21"/>
  <c r="AV27" i="21"/>
  <c r="AU27" i="21"/>
  <c r="AT27" i="21"/>
  <c r="AS27" i="21"/>
  <c r="AR27" i="21"/>
  <c r="AQ27" i="21"/>
  <c r="AP27" i="21"/>
  <c r="AO27" i="21"/>
  <c r="AN27" i="21"/>
  <c r="AM27" i="21"/>
  <c r="AL27" i="21"/>
  <c r="AK27" i="21"/>
  <c r="AJ27" i="21"/>
  <c r="AI27" i="21"/>
  <c r="AH27" i="21"/>
  <c r="AG27" i="21"/>
  <c r="AF27" i="21"/>
  <c r="AE27" i="21"/>
  <c r="AD27" i="21"/>
  <c r="AC27" i="21"/>
  <c r="AB27" i="21"/>
  <c r="AA27" i="21"/>
  <c r="Z27" i="21"/>
  <c r="Y27" i="21"/>
  <c r="X27" i="21"/>
  <c r="W27" i="21"/>
  <c r="V27" i="21"/>
  <c r="U27" i="21"/>
  <c r="T27" i="21"/>
  <c r="S27" i="21"/>
  <c r="R27" i="21"/>
  <c r="Q27" i="21"/>
  <c r="P27" i="21"/>
  <c r="O27" i="21"/>
  <c r="N27" i="21"/>
  <c r="M27" i="21"/>
  <c r="L27" i="21"/>
  <c r="K27" i="21"/>
  <c r="J27" i="21"/>
  <c r="I27" i="21"/>
  <c r="H27" i="21"/>
  <c r="G27" i="21"/>
  <c r="F27" i="21"/>
  <c r="E27" i="21"/>
  <c r="BA27" i="21" s="1"/>
  <c r="BB27" i="21" s="1"/>
  <c r="D27" i="21"/>
  <c r="BD27" i="21" s="1"/>
  <c r="C27" i="21"/>
  <c r="B27" i="21"/>
  <c r="BC27" i="21" s="1"/>
  <c r="AZ26" i="21"/>
  <c r="AY26" i="21"/>
  <c r="AX26" i="21"/>
  <c r="AW26" i="21"/>
  <c r="AV26" i="21"/>
  <c r="AU26" i="21"/>
  <c r="AT26" i="21"/>
  <c r="AS26" i="21"/>
  <c r="AR26" i="21"/>
  <c r="AQ26" i="21"/>
  <c r="AP26" i="21"/>
  <c r="AO26" i="21"/>
  <c r="AN26" i="21"/>
  <c r="AM26" i="21"/>
  <c r="AL26" i="21"/>
  <c r="AK26" i="21"/>
  <c r="AJ26" i="21"/>
  <c r="AI26" i="21"/>
  <c r="AH26" i="21"/>
  <c r="AG26" i="21"/>
  <c r="AF26" i="21"/>
  <c r="AE26" i="21"/>
  <c r="AD26" i="21"/>
  <c r="AC26" i="21"/>
  <c r="AB26" i="21"/>
  <c r="AA26" i="21"/>
  <c r="Z26" i="21"/>
  <c r="Y26" i="21"/>
  <c r="X26" i="21"/>
  <c r="W26" i="21"/>
  <c r="V26" i="21"/>
  <c r="U26" i="21"/>
  <c r="T26" i="21"/>
  <c r="S26" i="21"/>
  <c r="R26" i="21"/>
  <c r="Q26" i="21"/>
  <c r="P26" i="21"/>
  <c r="O26" i="21"/>
  <c r="N26" i="21"/>
  <c r="M26" i="21"/>
  <c r="L26" i="21"/>
  <c r="K26" i="21"/>
  <c r="J26" i="21"/>
  <c r="I26" i="21"/>
  <c r="H26" i="21"/>
  <c r="G26" i="21"/>
  <c r="F26" i="21"/>
  <c r="E26" i="21"/>
  <c r="BA26" i="21" s="1"/>
  <c r="BB26" i="21" s="1"/>
  <c r="D26" i="21"/>
  <c r="BD26" i="21" s="1"/>
  <c r="C26" i="21"/>
  <c r="B26" i="21"/>
  <c r="BC26" i="21" s="1"/>
  <c r="AZ25" i="21"/>
  <c r="AY25" i="21"/>
  <c r="AX25" i="21"/>
  <c r="AW25" i="21"/>
  <c r="AV25" i="21"/>
  <c r="AU25" i="21"/>
  <c r="AT25" i="21"/>
  <c r="AS25" i="21"/>
  <c r="AR25" i="21"/>
  <c r="AQ25" i="21"/>
  <c r="AP25" i="21"/>
  <c r="AO25" i="21"/>
  <c r="AN25" i="21"/>
  <c r="AM25" i="21"/>
  <c r="AL25" i="21"/>
  <c r="AK25" i="21"/>
  <c r="AJ25" i="21"/>
  <c r="AI25" i="21"/>
  <c r="AH25" i="21"/>
  <c r="AG25" i="21"/>
  <c r="AF25" i="21"/>
  <c r="AE25" i="21"/>
  <c r="AD25" i="21"/>
  <c r="AC25" i="21"/>
  <c r="AB25" i="21"/>
  <c r="AA25" i="21"/>
  <c r="Z25" i="21"/>
  <c r="Y25" i="21"/>
  <c r="X25" i="21"/>
  <c r="W25" i="21"/>
  <c r="V25" i="21"/>
  <c r="U25" i="21"/>
  <c r="T25" i="21"/>
  <c r="S25" i="21"/>
  <c r="R25" i="21"/>
  <c r="Q25" i="21"/>
  <c r="P25" i="21"/>
  <c r="O25" i="21"/>
  <c r="N25" i="21"/>
  <c r="M25" i="21"/>
  <c r="L25" i="21"/>
  <c r="K25" i="21"/>
  <c r="J25" i="21"/>
  <c r="I25" i="21"/>
  <c r="H25" i="21"/>
  <c r="G25" i="21"/>
  <c r="F25" i="21"/>
  <c r="E25" i="21"/>
  <c r="BA25" i="21" s="1"/>
  <c r="BB25" i="21" s="1"/>
  <c r="D25" i="21"/>
  <c r="BD25" i="21" s="1"/>
  <c r="C25" i="21"/>
  <c r="B25" i="21"/>
  <c r="BC25" i="21" s="1"/>
  <c r="AZ24" i="21"/>
  <c r="AY24" i="21"/>
  <c r="AX24" i="21"/>
  <c r="AW24" i="21"/>
  <c r="AV24" i="21"/>
  <c r="AU24" i="21"/>
  <c r="AT24" i="21"/>
  <c r="AS24" i="21"/>
  <c r="AR24" i="21"/>
  <c r="AQ24" i="21"/>
  <c r="AP24" i="21"/>
  <c r="AO24" i="21"/>
  <c r="AN24" i="21"/>
  <c r="AM24" i="21"/>
  <c r="AL24" i="21"/>
  <c r="AK24" i="21"/>
  <c r="AJ24" i="21"/>
  <c r="AI24" i="21"/>
  <c r="AH24" i="21"/>
  <c r="AG24" i="21"/>
  <c r="AF24" i="21"/>
  <c r="AE24" i="21"/>
  <c r="AD24" i="21"/>
  <c r="AC24" i="21"/>
  <c r="AB24" i="21"/>
  <c r="AA24" i="21"/>
  <c r="Z24" i="21"/>
  <c r="Y24" i="21"/>
  <c r="X24" i="21"/>
  <c r="W24" i="21"/>
  <c r="V24" i="21"/>
  <c r="U24" i="21"/>
  <c r="T24" i="21"/>
  <c r="S24" i="21"/>
  <c r="R24" i="21"/>
  <c r="Q24" i="21"/>
  <c r="P24" i="21"/>
  <c r="O24" i="21"/>
  <c r="N24" i="21"/>
  <c r="M24" i="21"/>
  <c r="L24" i="21"/>
  <c r="K24" i="21"/>
  <c r="J24" i="21"/>
  <c r="I24" i="21"/>
  <c r="H24" i="21"/>
  <c r="G24" i="21"/>
  <c r="F24" i="21"/>
  <c r="E24" i="21"/>
  <c r="BA24" i="21" s="1"/>
  <c r="BB24" i="21" s="1"/>
  <c r="D24" i="21"/>
  <c r="BD24" i="21" s="1"/>
  <c r="C24" i="21"/>
  <c r="B24" i="21"/>
  <c r="BC24" i="21" s="1"/>
  <c r="AZ23" i="21"/>
  <c r="AY23" i="21"/>
  <c r="AX23" i="21"/>
  <c r="AW23" i="21"/>
  <c r="AV23" i="21"/>
  <c r="AU23" i="21"/>
  <c r="AT23" i="21"/>
  <c r="AS23" i="21"/>
  <c r="AR23" i="21"/>
  <c r="AQ23" i="21"/>
  <c r="AP23" i="21"/>
  <c r="AO23" i="21"/>
  <c r="AN23" i="21"/>
  <c r="AM23" i="21"/>
  <c r="AL23" i="21"/>
  <c r="AK23" i="21"/>
  <c r="AJ23" i="21"/>
  <c r="AI23" i="21"/>
  <c r="AH23" i="21"/>
  <c r="AG23" i="21"/>
  <c r="AF23" i="21"/>
  <c r="AE23" i="21"/>
  <c r="AD23" i="21"/>
  <c r="AC23" i="21"/>
  <c r="AB23" i="21"/>
  <c r="AA23" i="21"/>
  <c r="Z23" i="21"/>
  <c r="Y23" i="21"/>
  <c r="X23" i="21"/>
  <c r="W23" i="21"/>
  <c r="V23" i="21"/>
  <c r="U23" i="21"/>
  <c r="T23" i="21"/>
  <c r="S23" i="21"/>
  <c r="R23" i="21"/>
  <c r="Q23" i="21"/>
  <c r="P23" i="21"/>
  <c r="O23" i="21"/>
  <c r="N23" i="21"/>
  <c r="M23" i="21"/>
  <c r="L23" i="21"/>
  <c r="K23" i="21"/>
  <c r="J23" i="21"/>
  <c r="I23" i="21"/>
  <c r="H23" i="21"/>
  <c r="G23" i="21"/>
  <c r="F23" i="21"/>
  <c r="E23" i="21"/>
  <c r="BA23" i="21" s="1"/>
  <c r="BB23" i="21" s="1"/>
  <c r="D23" i="21"/>
  <c r="BD23" i="21" s="1"/>
  <c r="C23" i="21"/>
  <c r="B23" i="21"/>
  <c r="BC23" i="21" s="1"/>
  <c r="AZ22" i="21"/>
  <c r="AY22" i="21"/>
  <c r="AX22" i="21"/>
  <c r="AW22" i="21"/>
  <c r="AV22" i="21"/>
  <c r="AU22" i="21"/>
  <c r="AT22" i="21"/>
  <c r="AS22" i="21"/>
  <c r="AR22" i="21"/>
  <c r="AQ22" i="21"/>
  <c r="AP22" i="21"/>
  <c r="AO22" i="21"/>
  <c r="AN22" i="21"/>
  <c r="AM22" i="21"/>
  <c r="AL22" i="21"/>
  <c r="AK22" i="21"/>
  <c r="AJ22" i="21"/>
  <c r="AI22" i="21"/>
  <c r="AH22" i="21"/>
  <c r="AG22" i="21"/>
  <c r="AF22" i="21"/>
  <c r="AE22" i="21"/>
  <c r="AD22" i="21"/>
  <c r="AC22" i="21"/>
  <c r="AB22" i="21"/>
  <c r="AA22" i="21"/>
  <c r="Z22" i="21"/>
  <c r="Y22" i="21"/>
  <c r="X22" i="21"/>
  <c r="W22" i="21"/>
  <c r="V22" i="21"/>
  <c r="U22" i="21"/>
  <c r="T22" i="21"/>
  <c r="S22" i="21"/>
  <c r="R22" i="21"/>
  <c r="Q22" i="21"/>
  <c r="P22" i="21"/>
  <c r="O22" i="21"/>
  <c r="N22" i="21"/>
  <c r="M22" i="21"/>
  <c r="L22" i="21"/>
  <c r="K22" i="21"/>
  <c r="J22" i="21"/>
  <c r="I22" i="21"/>
  <c r="H22" i="21"/>
  <c r="G22" i="21"/>
  <c r="F22" i="21"/>
  <c r="E22" i="21"/>
  <c r="BA22" i="21" s="1"/>
  <c r="BB22" i="21" s="1"/>
  <c r="D22" i="21"/>
  <c r="BD22" i="21" s="1"/>
  <c r="C22" i="21"/>
  <c r="B22" i="21"/>
  <c r="BC22" i="21" s="1"/>
  <c r="AZ21" i="21"/>
  <c r="AY21" i="21"/>
  <c r="AX21" i="21"/>
  <c r="AW21" i="21"/>
  <c r="AV21" i="21"/>
  <c r="AU21" i="21"/>
  <c r="AT21" i="21"/>
  <c r="AS21" i="21"/>
  <c r="AR21" i="21"/>
  <c r="AQ21" i="21"/>
  <c r="AP21" i="21"/>
  <c r="AO21" i="21"/>
  <c r="AN21" i="21"/>
  <c r="AM21" i="21"/>
  <c r="AL21" i="21"/>
  <c r="AK21" i="21"/>
  <c r="AJ21" i="21"/>
  <c r="AI21" i="21"/>
  <c r="AH21" i="21"/>
  <c r="AG21" i="21"/>
  <c r="AF21" i="21"/>
  <c r="AE21" i="21"/>
  <c r="AD21" i="21"/>
  <c r="AC21" i="21"/>
  <c r="AB21" i="21"/>
  <c r="AA21" i="21"/>
  <c r="Z21" i="21"/>
  <c r="Y21" i="21"/>
  <c r="X21" i="21"/>
  <c r="W21" i="21"/>
  <c r="V21" i="21"/>
  <c r="U21" i="21"/>
  <c r="T21" i="21"/>
  <c r="S21" i="21"/>
  <c r="R21" i="21"/>
  <c r="Q21" i="21"/>
  <c r="P21" i="21"/>
  <c r="O21" i="21"/>
  <c r="N21" i="21"/>
  <c r="M21" i="21"/>
  <c r="L21" i="21"/>
  <c r="K21" i="21"/>
  <c r="J21" i="21"/>
  <c r="I21" i="21"/>
  <c r="H21" i="21"/>
  <c r="G21" i="21"/>
  <c r="F21" i="21"/>
  <c r="E21" i="21"/>
  <c r="BA21" i="21" s="1"/>
  <c r="BB21" i="21" s="1"/>
  <c r="D21" i="21"/>
  <c r="BD21" i="21" s="1"/>
  <c r="C21" i="21"/>
  <c r="B21" i="21"/>
  <c r="BC21" i="21" s="1"/>
  <c r="AZ20" i="21"/>
  <c r="AY20" i="21"/>
  <c r="AX20" i="21"/>
  <c r="AW20" i="21"/>
  <c r="AV20" i="21"/>
  <c r="AU20" i="21"/>
  <c r="AT20" i="21"/>
  <c r="AS20" i="21"/>
  <c r="AR20" i="21"/>
  <c r="AQ20" i="21"/>
  <c r="AP20" i="21"/>
  <c r="AO20" i="21"/>
  <c r="AN20" i="21"/>
  <c r="AM20" i="21"/>
  <c r="AL20" i="21"/>
  <c r="AK20" i="21"/>
  <c r="AJ20" i="21"/>
  <c r="AI20" i="21"/>
  <c r="AH20" i="21"/>
  <c r="AG20" i="21"/>
  <c r="AF20" i="21"/>
  <c r="AE20" i="21"/>
  <c r="AD20" i="21"/>
  <c r="AC20" i="21"/>
  <c r="AB20" i="21"/>
  <c r="AA20" i="21"/>
  <c r="Z20" i="21"/>
  <c r="Y20" i="21"/>
  <c r="X20" i="21"/>
  <c r="W20" i="21"/>
  <c r="V20" i="21"/>
  <c r="U20" i="21"/>
  <c r="T20" i="21"/>
  <c r="S20" i="21"/>
  <c r="R20" i="21"/>
  <c r="Q20" i="21"/>
  <c r="P20" i="21"/>
  <c r="O20" i="21"/>
  <c r="N20" i="21"/>
  <c r="M20" i="21"/>
  <c r="L20" i="21"/>
  <c r="K20" i="21"/>
  <c r="J20" i="21"/>
  <c r="I20" i="21"/>
  <c r="H20" i="21"/>
  <c r="G20" i="21"/>
  <c r="F20" i="21"/>
  <c r="E20" i="21"/>
  <c r="BA20" i="21" s="1"/>
  <c r="BB20" i="21" s="1"/>
  <c r="D20" i="21"/>
  <c r="BD20" i="21" s="1"/>
  <c r="C20" i="21"/>
  <c r="B20" i="21"/>
  <c r="BC20" i="21" s="1"/>
  <c r="AZ19" i="21"/>
  <c r="AY19" i="21"/>
  <c r="AX19" i="21"/>
  <c r="AW19" i="21"/>
  <c r="AV19" i="21"/>
  <c r="AU19" i="21"/>
  <c r="AT19" i="21"/>
  <c r="AS19" i="21"/>
  <c r="AR19" i="21"/>
  <c r="AQ19" i="21"/>
  <c r="AP19" i="21"/>
  <c r="AO19" i="21"/>
  <c r="AN19" i="21"/>
  <c r="AM19" i="21"/>
  <c r="AL19" i="21"/>
  <c r="AK19" i="21"/>
  <c r="AJ19" i="21"/>
  <c r="AI19" i="21"/>
  <c r="AH19" i="21"/>
  <c r="AG19" i="21"/>
  <c r="AF19" i="21"/>
  <c r="AE19" i="21"/>
  <c r="AD19" i="21"/>
  <c r="AC19" i="21"/>
  <c r="AB19" i="21"/>
  <c r="AA19" i="21"/>
  <c r="Z19" i="21"/>
  <c r="Y19" i="21"/>
  <c r="X19" i="21"/>
  <c r="W19" i="21"/>
  <c r="V19" i="21"/>
  <c r="U19" i="21"/>
  <c r="T19" i="21"/>
  <c r="S19" i="21"/>
  <c r="R19" i="21"/>
  <c r="Q19" i="21"/>
  <c r="P19" i="21"/>
  <c r="O19" i="21"/>
  <c r="N19" i="21"/>
  <c r="M19" i="21"/>
  <c r="L19" i="21"/>
  <c r="K19" i="21"/>
  <c r="J19" i="21"/>
  <c r="I19" i="21"/>
  <c r="H19" i="21"/>
  <c r="G19" i="21"/>
  <c r="F19" i="21"/>
  <c r="E19" i="21"/>
  <c r="BA19" i="21" s="1"/>
  <c r="BB19" i="21" s="1"/>
  <c r="D19" i="21"/>
  <c r="BD19" i="21" s="1"/>
  <c r="C19" i="21"/>
  <c r="B19" i="21"/>
  <c r="BC19" i="21" s="1"/>
  <c r="AZ18" i="21"/>
  <c r="AY18" i="21"/>
  <c r="AX18" i="21"/>
  <c r="AW18" i="21"/>
  <c r="AV18" i="21"/>
  <c r="AU18" i="21"/>
  <c r="AT18" i="21"/>
  <c r="AS18" i="21"/>
  <c r="AR18" i="21"/>
  <c r="AQ18" i="21"/>
  <c r="AP18" i="21"/>
  <c r="AO18" i="21"/>
  <c r="AN18" i="21"/>
  <c r="AM18" i="21"/>
  <c r="AL18" i="21"/>
  <c r="AK18" i="21"/>
  <c r="AJ18" i="21"/>
  <c r="AI18" i="21"/>
  <c r="AH18" i="21"/>
  <c r="AG18" i="21"/>
  <c r="AF18" i="21"/>
  <c r="AE18" i="21"/>
  <c r="AD18" i="21"/>
  <c r="AC18" i="21"/>
  <c r="AB18" i="21"/>
  <c r="AA18" i="21"/>
  <c r="Z18" i="21"/>
  <c r="Y18" i="21"/>
  <c r="X18" i="21"/>
  <c r="W18" i="21"/>
  <c r="V18" i="21"/>
  <c r="U18" i="21"/>
  <c r="T18" i="21"/>
  <c r="S18" i="21"/>
  <c r="R18" i="21"/>
  <c r="Q18" i="21"/>
  <c r="P18" i="21"/>
  <c r="O18" i="21"/>
  <c r="N18" i="21"/>
  <c r="M18" i="21"/>
  <c r="L18" i="21"/>
  <c r="K18" i="21"/>
  <c r="J18" i="21"/>
  <c r="I18" i="21"/>
  <c r="H18" i="21"/>
  <c r="G18" i="21"/>
  <c r="F18" i="21"/>
  <c r="E18" i="21"/>
  <c r="BA18" i="21" s="1"/>
  <c r="BB18" i="21" s="1"/>
  <c r="D18" i="21"/>
  <c r="BD18" i="21" s="1"/>
  <c r="C18" i="21"/>
  <c r="B18" i="21"/>
  <c r="BC18" i="21" s="1"/>
  <c r="AZ17" i="21"/>
  <c r="AY17" i="21"/>
  <c r="AX17" i="21"/>
  <c r="AW17" i="21"/>
  <c r="AV17" i="21"/>
  <c r="AU17" i="21"/>
  <c r="AT17" i="21"/>
  <c r="AS17" i="21"/>
  <c r="AR17" i="21"/>
  <c r="AQ17" i="21"/>
  <c r="AP17" i="21"/>
  <c r="AO17" i="21"/>
  <c r="AN17" i="21"/>
  <c r="AM17" i="21"/>
  <c r="AL17" i="21"/>
  <c r="AK17" i="21"/>
  <c r="AJ17" i="21"/>
  <c r="AI17" i="21"/>
  <c r="AH17" i="21"/>
  <c r="AG17" i="21"/>
  <c r="AF17" i="21"/>
  <c r="AE17" i="21"/>
  <c r="AD17" i="21"/>
  <c r="AC17" i="21"/>
  <c r="AB17" i="21"/>
  <c r="AA17" i="21"/>
  <c r="Z17" i="21"/>
  <c r="Y17" i="21"/>
  <c r="X17" i="21"/>
  <c r="W17" i="21"/>
  <c r="V17" i="21"/>
  <c r="U17" i="21"/>
  <c r="T17" i="21"/>
  <c r="S17" i="21"/>
  <c r="R17" i="21"/>
  <c r="Q17" i="21"/>
  <c r="P17" i="21"/>
  <c r="O17" i="21"/>
  <c r="N17" i="21"/>
  <c r="M17" i="21"/>
  <c r="L17" i="21"/>
  <c r="K17" i="21"/>
  <c r="J17" i="21"/>
  <c r="I17" i="21"/>
  <c r="H17" i="21"/>
  <c r="G17" i="21"/>
  <c r="F17" i="21"/>
  <c r="E17" i="21"/>
  <c r="BA17" i="21" s="1"/>
  <c r="BB17" i="21" s="1"/>
  <c r="D17" i="21"/>
  <c r="BD17" i="21" s="1"/>
  <c r="C17" i="21"/>
  <c r="B17" i="21"/>
  <c r="BC17" i="21" s="1"/>
  <c r="AZ16" i="21"/>
  <c r="AY16" i="21"/>
  <c r="AX16" i="21"/>
  <c r="AW16" i="21"/>
  <c r="AV16" i="21"/>
  <c r="AU16" i="21"/>
  <c r="AT16" i="21"/>
  <c r="AS16" i="21"/>
  <c r="AR16" i="21"/>
  <c r="AQ16" i="21"/>
  <c r="AP16" i="21"/>
  <c r="AO16" i="21"/>
  <c r="AN16" i="21"/>
  <c r="AM16" i="21"/>
  <c r="AL16" i="21"/>
  <c r="AK16" i="21"/>
  <c r="AJ16" i="21"/>
  <c r="AI16" i="21"/>
  <c r="AH16" i="21"/>
  <c r="AG16" i="21"/>
  <c r="AF16" i="21"/>
  <c r="AE16" i="21"/>
  <c r="AD16" i="21"/>
  <c r="AC16" i="21"/>
  <c r="AB16" i="21"/>
  <c r="AA16" i="21"/>
  <c r="Z16" i="21"/>
  <c r="Y16" i="21"/>
  <c r="X16" i="21"/>
  <c r="W16" i="21"/>
  <c r="V16" i="21"/>
  <c r="U16" i="21"/>
  <c r="T16" i="21"/>
  <c r="S16" i="21"/>
  <c r="R16" i="21"/>
  <c r="Q16" i="21"/>
  <c r="P16" i="21"/>
  <c r="O16" i="21"/>
  <c r="N16" i="21"/>
  <c r="M16" i="21"/>
  <c r="L16" i="21"/>
  <c r="K16" i="21"/>
  <c r="J16" i="21"/>
  <c r="I16" i="21"/>
  <c r="H16" i="21"/>
  <c r="G16" i="21"/>
  <c r="F16" i="21"/>
  <c r="E16" i="21"/>
  <c r="BA16" i="21" s="1"/>
  <c r="BB16" i="21" s="1"/>
  <c r="D16" i="21"/>
  <c r="BD16" i="21" s="1"/>
  <c r="C16" i="21"/>
  <c r="B16" i="21"/>
  <c r="BC16" i="21" s="1"/>
  <c r="AZ15" i="21"/>
  <c r="AY15" i="21"/>
  <c r="AX15" i="21"/>
  <c r="AW15" i="21"/>
  <c r="AV15" i="21"/>
  <c r="AU15" i="21"/>
  <c r="AT15" i="21"/>
  <c r="AS15" i="21"/>
  <c r="AR15" i="21"/>
  <c r="AQ15" i="21"/>
  <c r="AP15" i="21"/>
  <c r="AO15" i="21"/>
  <c r="AN15" i="21"/>
  <c r="AM15" i="21"/>
  <c r="AL15" i="21"/>
  <c r="AK15" i="21"/>
  <c r="AJ15" i="21"/>
  <c r="AI15" i="21"/>
  <c r="AH15" i="21"/>
  <c r="AG15" i="21"/>
  <c r="AF15" i="21"/>
  <c r="AE15" i="21"/>
  <c r="AD15" i="21"/>
  <c r="AC15" i="21"/>
  <c r="AB15" i="21"/>
  <c r="AA15" i="21"/>
  <c r="Z15" i="21"/>
  <c r="Y15" i="21"/>
  <c r="X15" i="21"/>
  <c r="W15" i="21"/>
  <c r="V15" i="21"/>
  <c r="U15" i="21"/>
  <c r="T15" i="21"/>
  <c r="S15" i="21"/>
  <c r="R15" i="21"/>
  <c r="Q15" i="21"/>
  <c r="P15" i="21"/>
  <c r="O15" i="21"/>
  <c r="N15" i="21"/>
  <c r="M15" i="21"/>
  <c r="L15" i="21"/>
  <c r="K15" i="21"/>
  <c r="J15" i="21"/>
  <c r="I15" i="21"/>
  <c r="H15" i="21"/>
  <c r="G15" i="21"/>
  <c r="F15" i="21"/>
  <c r="E15" i="21"/>
  <c r="BE15" i="21" s="1"/>
  <c r="D15" i="21"/>
  <c r="BA15" i="21" s="1"/>
  <c r="BB15" i="21" s="1"/>
  <c r="C15" i="21"/>
  <c r="B15" i="21"/>
  <c r="BC15" i="21" s="1"/>
  <c r="AZ14" i="21"/>
  <c r="AY14" i="21"/>
  <c r="AX14" i="21"/>
  <c r="AW14" i="21"/>
  <c r="AV14" i="21"/>
  <c r="AU14" i="21"/>
  <c r="AT14" i="21"/>
  <c r="AS14" i="21"/>
  <c r="AR14" i="21"/>
  <c r="AQ14" i="21"/>
  <c r="AP14" i="21"/>
  <c r="AO14" i="21"/>
  <c r="AN14" i="21"/>
  <c r="AM14" i="21"/>
  <c r="AL14" i="21"/>
  <c r="AK14" i="21"/>
  <c r="AJ14" i="21"/>
  <c r="AI14" i="21"/>
  <c r="AH14" i="21"/>
  <c r="AG14" i="21"/>
  <c r="AF14" i="21"/>
  <c r="AE14" i="21"/>
  <c r="AD14" i="21"/>
  <c r="AC14" i="21"/>
  <c r="AB14" i="21"/>
  <c r="AA14" i="21"/>
  <c r="Z14" i="21"/>
  <c r="Y14" i="21"/>
  <c r="X14" i="21"/>
  <c r="W14" i="21"/>
  <c r="V14" i="21"/>
  <c r="U14" i="21"/>
  <c r="T14" i="21"/>
  <c r="S14" i="21"/>
  <c r="R14" i="21"/>
  <c r="Q14" i="21"/>
  <c r="P14" i="21"/>
  <c r="O14" i="21"/>
  <c r="N14" i="21"/>
  <c r="M14" i="21"/>
  <c r="L14" i="21"/>
  <c r="K14" i="21"/>
  <c r="J14" i="21"/>
  <c r="I14" i="21"/>
  <c r="H14" i="21"/>
  <c r="G14" i="21"/>
  <c r="F14" i="21"/>
  <c r="E14" i="21"/>
  <c r="BA14" i="21" s="1"/>
  <c r="BB14" i="21" s="1"/>
  <c r="D14" i="21"/>
  <c r="BD14" i="21" s="1"/>
  <c r="C14" i="21"/>
  <c r="B14" i="21"/>
  <c r="BC14" i="21" s="1"/>
  <c r="AZ13" i="21"/>
  <c r="AY13" i="21"/>
  <c r="AX13" i="21"/>
  <c r="AW13" i="21"/>
  <c r="AV13" i="21"/>
  <c r="AU13" i="21"/>
  <c r="AT13" i="21"/>
  <c r="AS13" i="21"/>
  <c r="AR13" i="21"/>
  <c r="AQ13" i="21"/>
  <c r="AP13" i="21"/>
  <c r="AO13" i="21"/>
  <c r="AN13" i="21"/>
  <c r="AM13" i="21"/>
  <c r="AL13" i="21"/>
  <c r="AK13" i="21"/>
  <c r="AJ13" i="21"/>
  <c r="AI13" i="21"/>
  <c r="AH13" i="21"/>
  <c r="AG13" i="21"/>
  <c r="AF13" i="21"/>
  <c r="AE13" i="21"/>
  <c r="AD13" i="21"/>
  <c r="AC13" i="21"/>
  <c r="AB13" i="21"/>
  <c r="AA13" i="21"/>
  <c r="Z13" i="21"/>
  <c r="Y13" i="21"/>
  <c r="X13" i="21"/>
  <c r="W13" i="21"/>
  <c r="V13" i="21"/>
  <c r="U13" i="21"/>
  <c r="T13" i="21"/>
  <c r="S13" i="21"/>
  <c r="R13" i="21"/>
  <c r="Q13" i="21"/>
  <c r="P13" i="21"/>
  <c r="O13" i="21"/>
  <c r="N13" i="21"/>
  <c r="M13" i="21"/>
  <c r="L13" i="21"/>
  <c r="K13" i="21"/>
  <c r="J13" i="21"/>
  <c r="I13" i="21"/>
  <c r="H13" i="21"/>
  <c r="G13" i="21"/>
  <c r="F13" i="21"/>
  <c r="E13" i="21"/>
  <c r="BE13" i="21" s="1"/>
  <c r="D13" i="21"/>
  <c r="BA13" i="21" s="1"/>
  <c r="BB13" i="21" s="1"/>
  <c r="C13" i="21"/>
  <c r="B13" i="21"/>
  <c r="BC13" i="21" s="1"/>
  <c r="AZ12" i="21"/>
  <c r="AY12" i="21"/>
  <c r="AX12" i="21"/>
  <c r="AW12" i="21"/>
  <c r="AV12" i="21"/>
  <c r="AU12" i="21"/>
  <c r="AT12" i="21"/>
  <c r="AS12" i="21"/>
  <c r="AR12" i="21"/>
  <c r="AQ12" i="21"/>
  <c r="AP12" i="21"/>
  <c r="AO12" i="21"/>
  <c r="AN12" i="21"/>
  <c r="AM12" i="21"/>
  <c r="AL12" i="21"/>
  <c r="AK12" i="21"/>
  <c r="AJ12" i="21"/>
  <c r="AI12" i="21"/>
  <c r="AH12" i="21"/>
  <c r="AG12" i="21"/>
  <c r="AF12" i="21"/>
  <c r="AE12" i="21"/>
  <c r="AD12" i="21"/>
  <c r="AC12" i="21"/>
  <c r="AB12" i="21"/>
  <c r="AA12" i="21"/>
  <c r="Z12" i="21"/>
  <c r="Y12" i="21"/>
  <c r="X12" i="21"/>
  <c r="W12" i="21"/>
  <c r="V12" i="21"/>
  <c r="U12" i="21"/>
  <c r="T12" i="21"/>
  <c r="S12" i="21"/>
  <c r="R12" i="21"/>
  <c r="Q12" i="21"/>
  <c r="P12" i="21"/>
  <c r="O12" i="21"/>
  <c r="N12" i="21"/>
  <c r="M12" i="21"/>
  <c r="L12" i="21"/>
  <c r="K12" i="21"/>
  <c r="J12" i="21"/>
  <c r="I12" i="21"/>
  <c r="H12" i="21"/>
  <c r="G12" i="21"/>
  <c r="F12" i="21"/>
  <c r="E12" i="21"/>
  <c r="BA12" i="21" s="1"/>
  <c r="BB12" i="21" s="1"/>
  <c r="D12" i="21"/>
  <c r="BD12" i="21" s="1"/>
  <c r="C12" i="21"/>
  <c r="B12" i="21"/>
  <c r="BC12" i="21" s="1"/>
  <c r="AZ11" i="21"/>
  <c r="AY11" i="21"/>
  <c r="AX11" i="21"/>
  <c r="AW11" i="21"/>
  <c r="AV11" i="21"/>
  <c r="AU11" i="21"/>
  <c r="AT11" i="21"/>
  <c r="AS11" i="21"/>
  <c r="AR11" i="21"/>
  <c r="AQ11" i="21"/>
  <c r="AP11" i="21"/>
  <c r="AO11" i="21"/>
  <c r="AN11" i="21"/>
  <c r="AM11" i="21"/>
  <c r="AL11" i="21"/>
  <c r="AK11" i="21"/>
  <c r="AJ11" i="21"/>
  <c r="AI11" i="21"/>
  <c r="AH11" i="21"/>
  <c r="AG11" i="21"/>
  <c r="AF11" i="21"/>
  <c r="AE11" i="21"/>
  <c r="AD11" i="21"/>
  <c r="AC11" i="21"/>
  <c r="AB11" i="21"/>
  <c r="AA11" i="21"/>
  <c r="Z11" i="21"/>
  <c r="Y11" i="21"/>
  <c r="X11" i="21"/>
  <c r="W11" i="21"/>
  <c r="V11" i="21"/>
  <c r="U11" i="21"/>
  <c r="T11" i="21"/>
  <c r="S11" i="21"/>
  <c r="R11" i="21"/>
  <c r="Q11" i="21"/>
  <c r="P11" i="21"/>
  <c r="O11" i="21"/>
  <c r="N11" i="21"/>
  <c r="M11" i="21"/>
  <c r="L11" i="21"/>
  <c r="K11" i="21"/>
  <c r="J11" i="21"/>
  <c r="I11" i="21"/>
  <c r="H11" i="21"/>
  <c r="G11" i="21"/>
  <c r="F11" i="21"/>
  <c r="E11" i="21"/>
  <c r="BA11" i="21" s="1"/>
  <c r="BB11" i="21" s="1"/>
  <c r="D11" i="21"/>
  <c r="BD11" i="21" s="1"/>
  <c r="C11" i="21"/>
  <c r="B11" i="21"/>
  <c r="BC11" i="21" s="1"/>
  <c r="AZ10" i="21"/>
  <c r="AY10" i="21"/>
  <c r="AX10" i="21"/>
  <c r="AW10" i="21"/>
  <c r="AV10" i="21"/>
  <c r="AU10" i="21"/>
  <c r="AT10" i="21"/>
  <c r="AS10" i="21"/>
  <c r="AR10" i="21"/>
  <c r="AQ10" i="21"/>
  <c r="AP10" i="21"/>
  <c r="AO10" i="21"/>
  <c r="AN10" i="21"/>
  <c r="AM10" i="21"/>
  <c r="AL10" i="21"/>
  <c r="AK10" i="21"/>
  <c r="AJ10" i="21"/>
  <c r="AI10" i="21"/>
  <c r="AH10" i="21"/>
  <c r="AG10" i="21"/>
  <c r="AF10" i="21"/>
  <c r="AE10" i="21"/>
  <c r="AD10" i="21"/>
  <c r="AC10" i="21"/>
  <c r="AB10" i="21"/>
  <c r="AA10" i="21"/>
  <c r="Z10" i="21"/>
  <c r="Y10" i="21"/>
  <c r="X10" i="21"/>
  <c r="W10" i="21"/>
  <c r="V10" i="21"/>
  <c r="U10" i="21"/>
  <c r="T10" i="21"/>
  <c r="S10" i="21"/>
  <c r="R10" i="21"/>
  <c r="Q10" i="21"/>
  <c r="P10" i="21"/>
  <c r="O10" i="21"/>
  <c r="N10" i="21"/>
  <c r="M10" i="21"/>
  <c r="L10" i="21"/>
  <c r="K10" i="21"/>
  <c r="J10" i="21"/>
  <c r="I10" i="21"/>
  <c r="H10" i="21"/>
  <c r="G10" i="21"/>
  <c r="F10" i="21"/>
  <c r="E10" i="21"/>
  <c r="BA10" i="21" s="1"/>
  <c r="BB10" i="21" s="1"/>
  <c r="D10" i="21"/>
  <c r="BD10" i="21" s="1"/>
  <c r="C10" i="21"/>
  <c r="B10" i="21"/>
  <c r="BC10" i="21" s="1"/>
  <c r="AZ9" i="21"/>
  <c r="AY9" i="21"/>
  <c r="AX9" i="21"/>
  <c r="AW9" i="21"/>
  <c r="AV9" i="21"/>
  <c r="AU9" i="21"/>
  <c r="AT9" i="21"/>
  <c r="AS9" i="21"/>
  <c r="AR9" i="21"/>
  <c r="AQ9" i="21"/>
  <c r="AP9" i="21"/>
  <c r="AO9" i="21"/>
  <c r="AN9" i="21"/>
  <c r="AM9" i="21"/>
  <c r="AL9" i="21"/>
  <c r="AK9" i="21"/>
  <c r="AJ9" i="21"/>
  <c r="AI9" i="21"/>
  <c r="AH9" i="21"/>
  <c r="AG9" i="21"/>
  <c r="AF9" i="21"/>
  <c r="AE9" i="21"/>
  <c r="AD9" i="21"/>
  <c r="AC9" i="21"/>
  <c r="AB9" i="21"/>
  <c r="AA9" i="21"/>
  <c r="Z9" i="21"/>
  <c r="Y9" i="21"/>
  <c r="X9" i="21"/>
  <c r="W9" i="21"/>
  <c r="V9" i="21"/>
  <c r="U9" i="21"/>
  <c r="T9" i="21"/>
  <c r="S9" i="21"/>
  <c r="R9" i="21"/>
  <c r="Q9" i="21"/>
  <c r="P9" i="21"/>
  <c r="O9" i="21"/>
  <c r="N9" i="21"/>
  <c r="M9" i="21"/>
  <c r="L9" i="21"/>
  <c r="K9" i="21"/>
  <c r="J9" i="21"/>
  <c r="I9" i="21"/>
  <c r="H9" i="21"/>
  <c r="G9" i="21"/>
  <c r="F9" i="21"/>
  <c r="E9" i="21"/>
  <c r="BA9" i="21" s="1"/>
  <c r="BB9" i="21" s="1"/>
  <c r="D9" i="21"/>
  <c r="BD9" i="21" s="1"/>
  <c r="C9" i="21"/>
  <c r="B9" i="21"/>
  <c r="BC9" i="21" s="1"/>
  <c r="AZ8" i="21"/>
  <c r="AY8" i="21"/>
  <c r="AX8" i="21"/>
  <c r="AW8" i="21"/>
  <c r="AV8" i="21"/>
  <c r="AU8" i="21"/>
  <c r="AT8" i="21"/>
  <c r="AS8" i="21"/>
  <c r="AR8" i="21"/>
  <c r="AQ8" i="21"/>
  <c r="AP8" i="21"/>
  <c r="AO8" i="21"/>
  <c r="AN8" i="21"/>
  <c r="AM8" i="21"/>
  <c r="AL8" i="21"/>
  <c r="AK8" i="21"/>
  <c r="AJ8" i="21"/>
  <c r="AI8" i="21"/>
  <c r="AH8" i="21"/>
  <c r="AG8" i="21"/>
  <c r="AF8" i="21"/>
  <c r="AE8" i="21"/>
  <c r="AD8" i="21"/>
  <c r="AC8" i="21"/>
  <c r="AB8" i="21"/>
  <c r="AA8" i="21"/>
  <c r="Z8" i="21"/>
  <c r="Y8" i="21"/>
  <c r="X8" i="21"/>
  <c r="W8" i="21"/>
  <c r="V8" i="21"/>
  <c r="U8" i="21"/>
  <c r="T8" i="21"/>
  <c r="S8" i="21"/>
  <c r="R8" i="21"/>
  <c r="Q8" i="21"/>
  <c r="P8" i="21"/>
  <c r="O8" i="21"/>
  <c r="N8" i="21"/>
  <c r="M8" i="21"/>
  <c r="L8" i="21"/>
  <c r="K8" i="21"/>
  <c r="J8" i="21"/>
  <c r="I8" i="21"/>
  <c r="H8" i="21"/>
  <c r="G8" i="21"/>
  <c r="F8" i="21"/>
  <c r="E8" i="21"/>
  <c r="BA8" i="21" s="1"/>
  <c r="BB8" i="21" s="1"/>
  <c r="D8" i="21"/>
  <c r="BD8" i="21" s="1"/>
  <c r="C8" i="21"/>
  <c r="B8" i="21"/>
  <c r="BC8" i="21" s="1"/>
  <c r="AZ7" i="21"/>
  <c r="AY7" i="21"/>
  <c r="AX7" i="21"/>
  <c r="AW7" i="21"/>
  <c r="AV7" i="21"/>
  <c r="AU7" i="21"/>
  <c r="AT7" i="21"/>
  <c r="AS7" i="21"/>
  <c r="AR7" i="21"/>
  <c r="AQ7" i="21"/>
  <c r="AP7" i="21"/>
  <c r="AO7" i="21"/>
  <c r="AN7" i="21"/>
  <c r="AM7" i="21"/>
  <c r="AL7" i="21"/>
  <c r="AK7" i="21"/>
  <c r="AJ7" i="21"/>
  <c r="AI7" i="21"/>
  <c r="AH7" i="21"/>
  <c r="AG7" i="21"/>
  <c r="AF7" i="21"/>
  <c r="AE7" i="21"/>
  <c r="AD7" i="21"/>
  <c r="AC7" i="21"/>
  <c r="AB7" i="21"/>
  <c r="AA7" i="21"/>
  <c r="Z7" i="21"/>
  <c r="Y7" i="21"/>
  <c r="X7" i="21"/>
  <c r="W7" i="21"/>
  <c r="V7" i="21"/>
  <c r="U7" i="21"/>
  <c r="T7" i="21"/>
  <c r="S7" i="21"/>
  <c r="R7" i="21"/>
  <c r="Q7" i="21"/>
  <c r="P7" i="21"/>
  <c r="O7" i="21"/>
  <c r="N7" i="21"/>
  <c r="M7" i="21"/>
  <c r="L7" i="21"/>
  <c r="K7" i="21"/>
  <c r="J7" i="21"/>
  <c r="I7" i="21"/>
  <c r="H7" i="21"/>
  <c r="G7" i="21"/>
  <c r="F7" i="21"/>
  <c r="E7" i="21"/>
  <c r="BE7" i="21" s="1"/>
  <c r="D7" i="21"/>
  <c r="BA7" i="21" s="1"/>
  <c r="BB7" i="21" s="1"/>
  <c r="C7" i="21"/>
  <c r="B7" i="21"/>
  <c r="BC7" i="21" s="1"/>
  <c r="AZ6" i="21"/>
  <c r="AY6" i="21"/>
  <c r="AX6" i="21"/>
  <c r="AW6" i="21"/>
  <c r="AV6" i="21"/>
  <c r="AU6" i="21"/>
  <c r="AT6" i="21"/>
  <c r="AS6" i="21"/>
  <c r="AR6" i="21"/>
  <c r="AQ6" i="21"/>
  <c r="AP6" i="21"/>
  <c r="AO6" i="21"/>
  <c r="AN6" i="21"/>
  <c r="AM6" i="21"/>
  <c r="AL6" i="21"/>
  <c r="AK6" i="21"/>
  <c r="AJ6" i="21"/>
  <c r="AI6" i="21"/>
  <c r="AH6" i="21"/>
  <c r="AG6" i="21"/>
  <c r="AF6" i="21"/>
  <c r="AE6" i="21"/>
  <c r="AD6" i="21"/>
  <c r="AC6" i="21"/>
  <c r="AB6" i="21"/>
  <c r="AA6" i="21"/>
  <c r="Z6" i="21"/>
  <c r="Y6" i="21"/>
  <c r="X6" i="21"/>
  <c r="W6" i="21"/>
  <c r="V6" i="21"/>
  <c r="U6" i="21"/>
  <c r="T6" i="21"/>
  <c r="S6" i="21"/>
  <c r="R6" i="21"/>
  <c r="Q6" i="21"/>
  <c r="P6" i="21"/>
  <c r="O6" i="21"/>
  <c r="N6" i="21"/>
  <c r="M6" i="21"/>
  <c r="L6" i="21"/>
  <c r="K6" i="21"/>
  <c r="J6" i="21"/>
  <c r="I6" i="21"/>
  <c r="H6" i="21"/>
  <c r="G6" i="21"/>
  <c r="F6" i="21"/>
  <c r="E6" i="21"/>
  <c r="BE6" i="21" s="1"/>
  <c r="D6" i="21"/>
  <c r="BA6" i="21" s="1"/>
  <c r="BB6" i="21" s="1"/>
  <c r="C6" i="21"/>
  <c r="B6" i="21"/>
  <c r="BC6" i="21" s="1"/>
  <c r="AZ5" i="21"/>
  <c r="AY5" i="21"/>
  <c r="AX5" i="21"/>
  <c r="AW5" i="21"/>
  <c r="AV5" i="21"/>
  <c r="AU5" i="21"/>
  <c r="AT5" i="21"/>
  <c r="AS5" i="21"/>
  <c r="AR5" i="21"/>
  <c r="AQ5" i="21"/>
  <c r="AP5" i="21"/>
  <c r="AO5" i="21"/>
  <c r="AN5" i="21"/>
  <c r="AM5" i="21"/>
  <c r="AL5" i="21"/>
  <c r="AK5" i="21"/>
  <c r="AJ5" i="21"/>
  <c r="AI5" i="21"/>
  <c r="AH5" i="21"/>
  <c r="AG5" i="21"/>
  <c r="AF5" i="21"/>
  <c r="AE5" i="21"/>
  <c r="AD5" i="21"/>
  <c r="AC5" i="21"/>
  <c r="AB5" i="21"/>
  <c r="AA5" i="21"/>
  <c r="Z5" i="21"/>
  <c r="Y5" i="21"/>
  <c r="X5" i="21"/>
  <c r="W5" i="21"/>
  <c r="V5" i="21"/>
  <c r="U5" i="21"/>
  <c r="T5" i="21"/>
  <c r="S5" i="21"/>
  <c r="R5" i="21"/>
  <c r="Q5" i="21"/>
  <c r="P5" i="21"/>
  <c r="O5" i="21"/>
  <c r="N5" i="21"/>
  <c r="M5" i="21"/>
  <c r="L5" i="21"/>
  <c r="K5" i="21"/>
  <c r="J5" i="21"/>
  <c r="I5" i="21"/>
  <c r="H5" i="21"/>
  <c r="G5" i="21"/>
  <c r="F5" i="21"/>
  <c r="E5" i="21"/>
  <c r="BE5" i="21" s="1"/>
  <c r="D5" i="21"/>
  <c r="BA5" i="21" s="1"/>
  <c r="BB5" i="21" s="1"/>
  <c r="C5" i="21"/>
  <c r="B5" i="21"/>
  <c r="BC5" i="21" s="1"/>
  <c r="AZ4" i="21"/>
  <c r="AY4" i="21"/>
  <c r="AX4" i="21"/>
  <c r="AW4" i="21"/>
  <c r="AV4" i="21"/>
  <c r="AU4" i="21"/>
  <c r="AT4" i="21"/>
  <c r="AS4" i="21"/>
  <c r="AR4" i="21"/>
  <c r="AQ4" i="21"/>
  <c r="AP4" i="21"/>
  <c r="AO4" i="21"/>
  <c r="AN4" i="21"/>
  <c r="AM4" i="21"/>
  <c r="AL4" i="21"/>
  <c r="AK4" i="21"/>
  <c r="AJ4" i="21"/>
  <c r="AI4" i="21"/>
  <c r="AH4" i="21"/>
  <c r="AG4" i="21"/>
  <c r="AF4" i="21"/>
  <c r="AE4" i="21"/>
  <c r="AD4" i="21"/>
  <c r="AC4" i="21"/>
  <c r="AB4" i="21"/>
  <c r="AA4" i="21"/>
  <c r="Z4" i="21"/>
  <c r="Y4" i="21"/>
  <c r="X4" i="21"/>
  <c r="W4" i="21"/>
  <c r="V4" i="21"/>
  <c r="U4" i="21"/>
  <c r="T4" i="21"/>
  <c r="S4" i="21"/>
  <c r="R4" i="21"/>
  <c r="Q4" i="21"/>
  <c r="P4" i="21"/>
  <c r="O4" i="21"/>
  <c r="N4" i="21"/>
  <c r="M4" i="21"/>
  <c r="L4" i="21"/>
  <c r="K4" i="21"/>
  <c r="J4" i="21"/>
  <c r="I4" i="21"/>
  <c r="H4" i="21"/>
  <c r="G4" i="21"/>
  <c r="F4" i="21"/>
  <c r="E4" i="21"/>
  <c r="D4" i="21"/>
  <c r="C4" i="21"/>
  <c r="B4" i="21"/>
  <c r="AZ3" i="21"/>
  <c r="AY3" i="21"/>
  <c r="AX3" i="21"/>
  <c r="AW3" i="21"/>
  <c r="AV3" i="21"/>
  <c r="AU3" i="21"/>
  <c r="AT3" i="21"/>
  <c r="AS3" i="21"/>
  <c r="AR3" i="21"/>
  <c r="AQ3" i="21"/>
  <c r="AP3" i="21"/>
  <c r="AO3" i="21"/>
  <c r="AN3" i="21"/>
  <c r="AM3" i="21"/>
  <c r="AL3" i="21"/>
  <c r="AK3" i="21"/>
  <c r="AJ3" i="21"/>
  <c r="AI3" i="21"/>
  <c r="AH3" i="21"/>
  <c r="AG3" i="21"/>
  <c r="AF3" i="21"/>
  <c r="AE3" i="21"/>
  <c r="AD3" i="21"/>
  <c r="AC3" i="21"/>
  <c r="AB3" i="21"/>
  <c r="AA3" i="21"/>
  <c r="Z3" i="21"/>
  <c r="Y3" i="21"/>
  <c r="X3" i="21"/>
  <c r="W3" i="21"/>
  <c r="V3" i="21"/>
  <c r="U3" i="21"/>
  <c r="T3" i="21"/>
  <c r="S3" i="21"/>
  <c r="R3" i="21"/>
  <c r="Q3" i="21"/>
  <c r="P3" i="21"/>
  <c r="O3" i="21"/>
  <c r="N3" i="21"/>
  <c r="M3" i="21"/>
  <c r="L3" i="21"/>
  <c r="K3" i="21"/>
  <c r="J3" i="21"/>
  <c r="I3" i="21"/>
  <c r="H3" i="21"/>
  <c r="G3" i="21"/>
  <c r="F3" i="21"/>
  <c r="E3" i="21"/>
  <c r="D3" i="21"/>
  <c r="C3" i="21"/>
  <c r="B3" i="21"/>
  <c r="BC3" i="21" s="1"/>
  <c r="A152" i="15"/>
  <c r="A151" i="15"/>
  <c r="A150" i="15"/>
  <c r="A149" i="15"/>
  <c r="A148" i="15"/>
  <c r="A147" i="15"/>
  <c r="A146" i="15"/>
  <c r="A145" i="15"/>
  <c r="A144" i="15"/>
  <c r="A143" i="15"/>
  <c r="A142" i="15"/>
  <c r="A141" i="15"/>
  <c r="A140" i="15"/>
  <c r="A139" i="15"/>
  <c r="A138" i="15"/>
  <c r="A137" i="15"/>
  <c r="A136" i="15"/>
  <c r="A135" i="15"/>
  <c r="A134" i="15"/>
  <c r="A133" i="15"/>
  <c r="A132" i="15"/>
  <c r="A131" i="15"/>
  <c r="A130" i="15"/>
  <c r="A129" i="15"/>
  <c r="A128" i="15"/>
  <c r="A127" i="15"/>
  <c r="A126" i="15"/>
  <c r="A125" i="15"/>
  <c r="A124" i="15"/>
  <c r="A123" i="15"/>
  <c r="A122" i="15"/>
  <c r="A121" i="15"/>
  <c r="A120" i="15"/>
  <c r="A119" i="15"/>
  <c r="A118" i="15"/>
  <c r="A117" i="15"/>
  <c r="A116" i="15"/>
  <c r="A115" i="15"/>
  <c r="A114" i="15"/>
  <c r="A113" i="15"/>
  <c r="A112" i="15"/>
  <c r="A111" i="15"/>
  <c r="A110" i="15"/>
  <c r="A109" i="15"/>
  <c r="A108" i="15"/>
  <c r="A107" i="15"/>
  <c r="A106" i="15"/>
  <c r="A105" i="15"/>
  <c r="A104" i="15"/>
  <c r="A103" i="15"/>
  <c r="A102" i="15"/>
  <c r="A101" i="15"/>
  <c r="A100" i="15"/>
  <c r="A99" i="15"/>
  <c r="A98" i="15"/>
  <c r="A97" i="15"/>
  <c r="A96" i="15"/>
  <c r="A95" i="15"/>
  <c r="A94" i="15"/>
  <c r="A93" i="15"/>
  <c r="A92" i="15"/>
  <c r="A91" i="15"/>
  <c r="A90" i="15"/>
  <c r="A89" i="15"/>
  <c r="A88" i="15"/>
  <c r="A87" i="15"/>
  <c r="A86" i="15"/>
  <c r="A85" i="15"/>
  <c r="A84" i="15"/>
  <c r="A83" i="15"/>
  <c r="A82" i="15"/>
  <c r="A81" i="15"/>
  <c r="A80" i="15"/>
  <c r="A79" i="15"/>
  <c r="A78" i="15"/>
  <c r="A77" i="15"/>
  <c r="A76" i="15"/>
  <c r="A75" i="15"/>
  <c r="A74" i="15"/>
  <c r="A73" i="15"/>
  <c r="A72" i="15"/>
  <c r="A71" i="15"/>
  <c r="A70" i="15"/>
  <c r="A69" i="15"/>
  <c r="A68" i="15"/>
  <c r="A67" i="15"/>
  <c r="A66" i="15"/>
  <c r="A65" i="15"/>
  <c r="A64" i="15"/>
  <c r="A63" i="15"/>
  <c r="A62" i="15"/>
  <c r="A61" i="15"/>
  <c r="A60" i="15"/>
  <c r="A59" i="15"/>
  <c r="A58" i="15"/>
  <c r="A57" i="15"/>
  <c r="A56" i="15"/>
  <c r="A55" i="15"/>
  <c r="A54" i="15"/>
  <c r="A53" i="15"/>
  <c r="A52" i="15"/>
  <c r="A51" i="15"/>
  <c r="A50" i="15"/>
  <c r="A49" i="15"/>
  <c r="A48" i="15"/>
  <c r="A47" i="15"/>
  <c r="A46" i="15"/>
  <c r="A45" i="15"/>
  <c r="A44" i="15"/>
  <c r="A43" i="15"/>
  <c r="A42" i="15"/>
  <c r="A41" i="15"/>
  <c r="A40" i="15"/>
  <c r="A39" i="15"/>
  <c r="A38" i="15"/>
  <c r="A37" i="15"/>
  <c r="A36" i="15"/>
  <c r="A35" i="15"/>
  <c r="A34" i="15"/>
  <c r="A33" i="15"/>
  <c r="A32" i="15"/>
  <c r="A31" i="15"/>
  <c r="A30" i="15"/>
  <c r="A29" i="15"/>
  <c r="A28" i="15"/>
  <c r="A27" i="15"/>
  <c r="A26" i="15"/>
  <c r="A25" i="15"/>
  <c r="A24" i="15"/>
  <c r="A23" i="15"/>
  <c r="A22" i="15"/>
  <c r="A21" i="15"/>
  <c r="A20" i="15"/>
  <c r="A19" i="15"/>
  <c r="A18" i="15"/>
  <c r="A17" i="15"/>
  <c r="A16" i="15"/>
  <c r="A15" i="15"/>
  <c r="A14" i="15"/>
  <c r="A13" i="15"/>
  <c r="A12" i="15"/>
  <c r="A11" i="15"/>
  <c r="A10" i="15"/>
  <c r="A9" i="15"/>
  <c r="A8" i="15"/>
  <c r="A7" i="15"/>
  <c r="A6" i="15"/>
  <c r="A5" i="15"/>
  <c r="A4" i="15"/>
  <c r="A3" i="15"/>
  <c r="A152" i="14"/>
  <c r="A151" i="14"/>
  <c r="A150" i="14"/>
  <c r="A149" i="14"/>
  <c r="A148" i="14"/>
  <c r="A147" i="14"/>
  <c r="A146" i="14"/>
  <c r="A145" i="14"/>
  <c r="A144" i="14"/>
  <c r="A143" i="14"/>
  <c r="A142" i="14"/>
  <c r="A141" i="14"/>
  <c r="A140" i="14"/>
  <c r="A139" i="14"/>
  <c r="A138" i="14"/>
  <c r="A137" i="14"/>
  <c r="A136" i="14"/>
  <c r="A135" i="14"/>
  <c r="A134" i="14"/>
  <c r="A133" i="14"/>
  <c r="A132" i="14"/>
  <c r="A131" i="14"/>
  <c r="A130" i="14"/>
  <c r="A129" i="14"/>
  <c r="A128" i="14"/>
  <c r="A127" i="14"/>
  <c r="A126" i="14"/>
  <c r="A125" i="14"/>
  <c r="A124" i="14"/>
  <c r="A123" i="14"/>
  <c r="A122" i="14"/>
  <c r="A121" i="14"/>
  <c r="A120" i="14"/>
  <c r="A119" i="14"/>
  <c r="A118" i="14"/>
  <c r="A117" i="14"/>
  <c r="A116" i="14"/>
  <c r="A115" i="14"/>
  <c r="A114" i="14"/>
  <c r="A113" i="14"/>
  <c r="A112" i="14"/>
  <c r="A111" i="14"/>
  <c r="A110" i="14"/>
  <c r="A109" i="14"/>
  <c r="A108" i="14"/>
  <c r="A107" i="14"/>
  <c r="A106" i="14"/>
  <c r="A105" i="14"/>
  <c r="A104" i="14"/>
  <c r="A103" i="14"/>
  <c r="A102" i="14"/>
  <c r="A101" i="14"/>
  <c r="A100" i="14"/>
  <c r="A99" i="14"/>
  <c r="A98" i="14"/>
  <c r="A97" i="14"/>
  <c r="A96" i="14"/>
  <c r="A95" i="14"/>
  <c r="A94" i="14"/>
  <c r="A93" i="14"/>
  <c r="A92" i="14"/>
  <c r="A91" i="14"/>
  <c r="A90" i="14"/>
  <c r="A89" i="14"/>
  <c r="A88" i="14"/>
  <c r="A87" i="14"/>
  <c r="A86" i="14"/>
  <c r="A85" i="14"/>
  <c r="A84" i="14"/>
  <c r="A83" i="14"/>
  <c r="A82" i="14"/>
  <c r="A81" i="14"/>
  <c r="A80" i="14"/>
  <c r="A79" i="14"/>
  <c r="A78" i="14"/>
  <c r="A77" i="14"/>
  <c r="A76" i="14"/>
  <c r="A75" i="14"/>
  <c r="A74" i="14"/>
  <c r="A73" i="14"/>
  <c r="A72" i="14"/>
  <c r="A71" i="14"/>
  <c r="A70" i="14"/>
  <c r="A69" i="14"/>
  <c r="A68" i="14"/>
  <c r="A67" i="14"/>
  <c r="A66" i="14"/>
  <c r="A65" i="14"/>
  <c r="A64" i="14"/>
  <c r="A63" i="14"/>
  <c r="A62" i="14"/>
  <c r="A61" i="14"/>
  <c r="A60" i="14"/>
  <c r="A59" i="14"/>
  <c r="A58" i="14"/>
  <c r="A57" i="14"/>
  <c r="A56" i="14"/>
  <c r="A55" i="14"/>
  <c r="A54" i="14"/>
  <c r="A53" i="14"/>
  <c r="A52" i="14"/>
  <c r="A51" i="14"/>
  <c r="A50" i="14"/>
  <c r="A49" i="14"/>
  <c r="A48" i="14"/>
  <c r="A47" i="14"/>
  <c r="A46" i="14"/>
  <c r="A45" i="14"/>
  <c r="A44" i="14"/>
  <c r="A43" i="14"/>
  <c r="A42" i="14"/>
  <c r="A41" i="14"/>
  <c r="A40" i="14"/>
  <c r="A39" i="14"/>
  <c r="A38" i="14"/>
  <c r="A37" i="14"/>
  <c r="A36" i="14"/>
  <c r="A35" i="14"/>
  <c r="A34" i="14"/>
  <c r="A33" i="14"/>
  <c r="A32" i="14"/>
  <c r="A31" i="14"/>
  <c r="A30" i="14"/>
  <c r="A29" i="14"/>
  <c r="A28" i="14"/>
  <c r="A27" i="14"/>
  <c r="A26" i="14"/>
  <c r="A25" i="14"/>
  <c r="A24" i="14"/>
  <c r="A23" i="14"/>
  <c r="A22" i="14"/>
  <c r="A21" i="14"/>
  <c r="A20" i="14"/>
  <c r="A19" i="14"/>
  <c r="A18" i="14"/>
  <c r="A17" i="14"/>
  <c r="A16" i="14"/>
  <c r="A15" i="14"/>
  <c r="A14" i="14"/>
  <c r="A13" i="14"/>
  <c r="A12" i="14"/>
  <c r="A11" i="14"/>
  <c r="A10" i="14"/>
  <c r="A9" i="14"/>
  <c r="A8" i="14"/>
  <c r="A7" i="14"/>
  <c r="A6" i="14"/>
  <c r="A5" i="14"/>
  <c r="A4" i="14"/>
  <c r="A3" i="14"/>
  <c r="R13" i="13"/>
  <c r="Q13" i="13"/>
  <c r="P13" i="13"/>
  <c r="O13" i="13"/>
  <c r="M13" i="13"/>
  <c r="L13" i="13"/>
  <c r="K13" i="13"/>
  <c r="J13" i="13"/>
  <c r="I13" i="13"/>
  <c r="H13" i="13"/>
  <c r="G13" i="13"/>
  <c r="E13" i="13"/>
  <c r="R12" i="13"/>
  <c r="Q12" i="13"/>
  <c r="P12" i="13"/>
  <c r="O12" i="13"/>
  <c r="M12" i="13"/>
  <c r="L12" i="13"/>
  <c r="K12" i="13"/>
  <c r="J12" i="13"/>
  <c r="I12" i="13"/>
  <c r="H12" i="13"/>
  <c r="G12" i="13"/>
  <c r="E12" i="13"/>
  <c r="R11" i="13"/>
  <c r="Q11" i="13"/>
  <c r="P11" i="13"/>
  <c r="O11" i="13"/>
  <c r="M11" i="13"/>
  <c r="L11" i="13"/>
  <c r="K11" i="13"/>
  <c r="J11" i="13"/>
  <c r="I11" i="13"/>
  <c r="H11" i="13"/>
  <c r="G11" i="13"/>
  <c r="E11" i="13"/>
  <c r="R10" i="13"/>
  <c r="Q10" i="13"/>
  <c r="P10" i="13"/>
  <c r="O10" i="13"/>
  <c r="M10" i="13"/>
  <c r="L10" i="13"/>
  <c r="K10" i="13"/>
  <c r="J10" i="13"/>
  <c r="I10" i="13"/>
  <c r="H10" i="13"/>
  <c r="G10" i="13"/>
  <c r="E10" i="13"/>
  <c r="R9" i="13"/>
  <c r="Q9" i="13"/>
  <c r="P9" i="13"/>
  <c r="O9" i="13"/>
  <c r="M9" i="13"/>
  <c r="L9" i="13"/>
  <c r="K9" i="13"/>
  <c r="J9" i="13"/>
  <c r="I9" i="13"/>
  <c r="H9" i="13"/>
  <c r="G9" i="13"/>
  <c r="E9" i="13"/>
  <c r="R8" i="13"/>
  <c r="Q8" i="13"/>
  <c r="P8" i="13"/>
  <c r="O8" i="13"/>
  <c r="M8" i="13"/>
  <c r="L8" i="13"/>
  <c r="K8" i="13"/>
  <c r="J8" i="13"/>
  <c r="I8" i="13"/>
  <c r="H8" i="13"/>
  <c r="G8" i="13"/>
  <c r="E8" i="13"/>
  <c r="R7" i="13"/>
  <c r="Q7" i="13"/>
  <c r="P7" i="13"/>
  <c r="O7" i="13"/>
  <c r="M7" i="13"/>
  <c r="L7" i="13"/>
  <c r="K7" i="13"/>
  <c r="J7" i="13"/>
  <c r="I7" i="13"/>
  <c r="H7" i="13"/>
  <c r="G7" i="13"/>
  <c r="E7" i="13"/>
  <c r="R6" i="13"/>
  <c r="Q6" i="13"/>
  <c r="P6" i="13"/>
  <c r="O6" i="13"/>
  <c r="M6" i="13"/>
  <c r="L6" i="13"/>
  <c r="K6" i="13"/>
  <c r="J6" i="13"/>
  <c r="I6" i="13"/>
  <c r="H6" i="13"/>
  <c r="G6" i="13"/>
  <c r="E6" i="13"/>
  <c r="R5" i="13"/>
  <c r="Q5" i="13"/>
  <c r="P5" i="13"/>
  <c r="O5" i="13"/>
  <c r="M5" i="13"/>
  <c r="L5" i="13"/>
  <c r="K5" i="13"/>
  <c r="J5" i="13"/>
  <c r="I5" i="13"/>
  <c r="H5" i="13"/>
  <c r="G5" i="13"/>
  <c r="E5" i="13"/>
  <c r="R4" i="13"/>
  <c r="Q4" i="13"/>
  <c r="P4" i="13"/>
  <c r="O4" i="13"/>
  <c r="M4" i="13"/>
  <c r="L4" i="13"/>
  <c r="K4" i="13"/>
  <c r="J4" i="13"/>
  <c r="I4" i="13"/>
  <c r="H4" i="13"/>
  <c r="G4" i="13"/>
  <c r="E4" i="13"/>
  <c r="R3" i="13"/>
  <c r="Q3" i="13"/>
  <c r="P3" i="13"/>
  <c r="O3" i="13"/>
  <c r="M3" i="13"/>
  <c r="L3" i="13"/>
  <c r="K3" i="13"/>
  <c r="J3" i="13"/>
  <c r="I3" i="13"/>
  <c r="H3" i="13"/>
  <c r="G3" i="13"/>
  <c r="E3" i="13"/>
  <c r="A152" i="11"/>
  <c r="A151" i="11"/>
  <c r="A150" i="11"/>
  <c r="A149" i="11"/>
  <c r="A148" i="11"/>
  <c r="A147" i="11"/>
  <c r="A146" i="11"/>
  <c r="A145" i="11"/>
  <c r="A144" i="11"/>
  <c r="A143" i="11"/>
  <c r="A142" i="11"/>
  <c r="A141" i="11"/>
  <c r="A140" i="11"/>
  <c r="A139" i="11"/>
  <c r="A138" i="11"/>
  <c r="A137" i="11"/>
  <c r="A136" i="11"/>
  <c r="A135" i="11"/>
  <c r="A134" i="11"/>
  <c r="A133" i="11"/>
  <c r="A132" i="11"/>
  <c r="A131" i="11"/>
  <c r="A130" i="11"/>
  <c r="A129" i="11"/>
  <c r="A128" i="11"/>
  <c r="A127" i="11"/>
  <c r="A126" i="11"/>
  <c r="A125" i="11"/>
  <c r="A124" i="11"/>
  <c r="A123" i="11"/>
  <c r="A122" i="11"/>
  <c r="A121" i="11"/>
  <c r="A120" i="11"/>
  <c r="A119" i="11"/>
  <c r="A118" i="11"/>
  <c r="A117" i="11"/>
  <c r="A116" i="11"/>
  <c r="A115" i="11"/>
  <c r="A114" i="11"/>
  <c r="A113" i="11"/>
  <c r="A112" i="11"/>
  <c r="A111" i="11"/>
  <c r="A110" i="11"/>
  <c r="A109" i="11"/>
  <c r="A108" i="11"/>
  <c r="A107" i="11"/>
  <c r="A106" i="11"/>
  <c r="A105" i="11"/>
  <c r="A104" i="11"/>
  <c r="A103" i="11"/>
  <c r="A102" i="11"/>
  <c r="A101" i="11"/>
  <c r="A100" i="11"/>
  <c r="A99" i="11"/>
  <c r="A98" i="11"/>
  <c r="A97" i="11"/>
  <c r="A96" i="11"/>
  <c r="A95" i="11"/>
  <c r="A94" i="11"/>
  <c r="A93" i="11"/>
  <c r="A92" i="11"/>
  <c r="A91" i="11"/>
  <c r="A90" i="11"/>
  <c r="A89" i="11"/>
  <c r="A88" i="11"/>
  <c r="A87" i="11"/>
  <c r="A86" i="11"/>
  <c r="A85" i="11"/>
  <c r="A84" i="11"/>
  <c r="A83" i="11"/>
  <c r="A82" i="11"/>
  <c r="A81" i="11"/>
  <c r="A80" i="11"/>
  <c r="A79" i="11"/>
  <c r="A78" i="11"/>
  <c r="A77" i="11"/>
  <c r="A76" i="11"/>
  <c r="A75" i="11"/>
  <c r="A74" i="11"/>
  <c r="A73" i="11"/>
  <c r="A72" i="11"/>
  <c r="A71" i="11"/>
  <c r="A70" i="11"/>
  <c r="A69" i="11"/>
  <c r="A68" i="11"/>
  <c r="A67" i="11"/>
  <c r="A66" i="11"/>
  <c r="A65" i="11"/>
  <c r="A64" i="11"/>
  <c r="A63" i="11"/>
  <c r="A62" i="11"/>
  <c r="A61" i="11"/>
  <c r="A60" i="11"/>
  <c r="A59" i="11"/>
  <c r="A58" i="11"/>
  <c r="A57" i="11"/>
  <c r="A56" i="11"/>
  <c r="A55" i="11"/>
  <c r="A54" i="11"/>
  <c r="A53" i="11"/>
  <c r="A52" i="11"/>
  <c r="A51" i="11"/>
  <c r="A50" i="11"/>
  <c r="A49" i="11"/>
  <c r="A48" i="11"/>
  <c r="A47" i="11"/>
  <c r="A46" i="11"/>
  <c r="A45" i="11"/>
  <c r="A44" i="11"/>
  <c r="A43" i="11"/>
  <c r="A42" i="11"/>
  <c r="A41" i="11"/>
  <c r="A40" i="11"/>
  <c r="A39" i="11"/>
  <c r="A38" i="11"/>
  <c r="A37" i="11"/>
  <c r="A36" i="11"/>
  <c r="A35" i="11"/>
  <c r="A34" i="11"/>
  <c r="A33" i="11"/>
  <c r="A32" i="11"/>
  <c r="A31" i="11"/>
  <c r="A30" i="11"/>
  <c r="A29" i="11"/>
  <c r="A28" i="11"/>
  <c r="A27" i="11"/>
  <c r="A26" i="11"/>
  <c r="A25" i="11"/>
  <c r="A24" i="11"/>
  <c r="A23" i="11"/>
  <c r="A22" i="11"/>
  <c r="A21" i="11"/>
  <c r="A20" i="11"/>
  <c r="A19" i="11"/>
  <c r="A18" i="11"/>
  <c r="A17" i="11"/>
  <c r="A16" i="11"/>
  <c r="A15" i="11"/>
  <c r="A14" i="11"/>
  <c r="A13" i="11"/>
  <c r="A12" i="11"/>
  <c r="A11" i="11"/>
  <c r="A10" i="11"/>
  <c r="A9" i="11"/>
  <c r="A8" i="11"/>
  <c r="A7" i="11"/>
  <c r="A6" i="11"/>
  <c r="A5" i="11"/>
  <c r="A4" i="11"/>
  <c r="A3" i="11"/>
  <c r="C152" i="15"/>
  <c r="E152" i="10"/>
  <c r="D152" i="10"/>
  <c r="B152" i="10"/>
  <c r="A152" i="10"/>
  <c r="E151" i="10"/>
  <c r="D151" i="10"/>
  <c r="C151" i="10"/>
  <c r="B151" i="10"/>
  <c r="A151" i="10"/>
  <c r="E150" i="15"/>
  <c r="E150" i="10"/>
  <c r="D150" i="10"/>
  <c r="C150" i="10"/>
  <c r="B150" i="10"/>
  <c r="A150" i="10"/>
  <c r="M149" i="15"/>
  <c r="U149" i="10"/>
  <c r="R149" i="14"/>
  <c r="H149" i="15"/>
  <c r="G149" i="15"/>
  <c r="O149" i="10"/>
  <c r="M149" i="10"/>
  <c r="F149" i="15"/>
  <c r="L149" i="10"/>
  <c r="J149" i="14"/>
  <c r="E149" i="15"/>
  <c r="I149" i="14"/>
  <c r="C149" i="15"/>
  <c r="G149" i="10"/>
  <c r="F149" i="14"/>
  <c r="E149" i="14"/>
  <c r="E149" i="10"/>
  <c r="D149" i="10"/>
  <c r="C149" i="10"/>
  <c r="B149" i="10"/>
  <c r="A149" i="10"/>
  <c r="AM148" i="14"/>
  <c r="AH148" i="14"/>
  <c r="AC148" i="10"/>
  <c r="AE148" i="14"/>
  <c r="AD148" i="14"/>
  <c r="AC148" i="14"/>
  <c r="AA148" i="14"/>
  <c r="W148" i="14"/>
  <c r="X148" i="14" s="1"/>
  <c r="T148" i="14" s="1"/>
  <c r="O148" i="14"/>
  <c r="F148" i="14"/>
  <c r="E148" i="14"/>
  <c r="E148" i="10"/>
  <c r="D148" i="10"/>
  <c r="C148" i="10"/>
  <c r="B148" i="10"/>
  <c r="A148" i="10"/>
  <c r="E147" i="10"/>
  <c r="D147" i="10"/>
  <c r="B147" i="10"/>
  <c r="A147" i="10"/>
  <c r="AE146" i="10"/>
  <c r="S146" i="15"/>
  <c r="Z146" i="10"/>
  <c r="Y146" i="10"/>
  <c r="T146" i="10"/>
  <c r="O146" i="10"/>
  <c r="L146" i="10"/>
  <c r="G146" i="10"/>
  <c r="E146" i="10"/>
  <c r="D146" i="10"/>
  <c r="B146" i="10"/>
  <c r="A146" i="10"/>
  <c r="AG145" i="10"/>
  <c r="AK145" i="14"/>
  <c r="AE145" i="10"/>
  <c r="I145" i="15"/>
  <c r="B145" i="15"/>
  <c r="E145" i="10"/>
  <c r="D145" i="10"/>
  <c r="B145" i="10"/>
  <c r="A145" i="10"/>
  <c r="U144" i="15"/>
  <c r="AM144" i="14"/>
  <c r="T144" i="15"/>
  <c r="AL144" i="14"/>
  <c r="AF144" i="10"/>
  <c r="AI144" i="14"/>
  <c r="AC144" i="10"/>
  <c r="AA144" i="10"/>
  <c r="O144" i="15"/>
  <c r="AD144" i="14"/>
  <c r="Z144" i="10"/>
  <c r="X144" i="10"/>
  <c r="L144" i="15"/>
  <c r="W144" i="14"/>
  <c r="X144" i="14" s="1"/>
  <c r="T144" i="14" s="1"/>
  <c r="T144" i="10"/>
  <c r="Q144" i="14"/>
  <c r="H144" i="15"/>
  <c r="G144" i="15"/>
  <c r="N144" i="14"/>
  <c r="Q144" i="10"/>
  <c r="N144" i="10"/>
  <c r="E144" i="15"/>
  <c r="I144" i="14"/>
  <c r="I144" i="10"/>
  <c r="E144" i="10"/>
  <c r="D144" i="10"/>
  <c r="C144" i="10"/>
  <c r="B144" i="10"/>
  <c r="A144" i="10"/>
  <c r="E143" i="10"/>
  <c r="D143" i="10"/>
  <c r="B143" i="10"/>
  <c r="A143" i="10"/>
  <c r="E142" i="10"/>
  <c r="D142" i="10"/>
  <c r="B142" i="10"/>
  <c r="A142" i="10"/>
  <c r="AL141" i="14"/>
  <c r="T141" i="15"/>
  <c r="P141" i="15"/>
  <c r="AB141" i="10"/>
  <c r="AF141" i="14"/>
  <c r="X141" i="10"/>
  <c r="W141" i="14"/>
  <c r="X141" i="14" s="1"/>
  <c r="T141" i="14" s="1"/>
  <c r="Q141" i="14"/>
  <c r="T141" i="10"/>
  <c r="Q141" i="10"/>
  <c r="O141" i="10"/>
  <c r="C141" i="15"/>
  <c r="G141" i="10"/>
  <c r="E141" i="14"/>
  <c r="E141" i="10"/>
  <c r="D141" i="10"/>
  <c r="B141" i="10"/>
  <c r="A141" i="10"/>
  <c r="E140" i="10"/>
  <c r="D140" i="10"/>
  <c r="B140" i="10"/>
  <c r="A140" i="10"/>
  <c r="AI139" i="14"/>
  <c r="Y139" i="10"/>
  <c r="N139" i="14"/>
  <c r="P139" i="10"/>
  <c r="G139" i="10"/>
  <c r="E139" i="10"/>
  <c r="D139" i="10"/>
  <c r="S139" i="15"/>
  <c r="B139" i="10"/>
  <c r="A139" i="10"/>
  <c r="T138" i="15"/>
  <c r="AL138" i="14"/>
  <c r="AE138" i="10"/>
  <c r="AC138" i="10"/>
  <c r="AH138" i="14"/>
  <c r="AF138" i="14"/>
  <c r="Z138" i="10"/>
  <c r="AD138" i="14"/>
  <c r="W138" i="10"/>
  <c r="W138" i="14"/>
  <c r="X138" i="14" s="1"/>
  <c r="T138" i="14" s="1"/>
  <c r="U138" i="10"/>
  <c r="R138" i="14"/>
  <c r="J138" i="15"/>
  <c r="P138" i="14"/>
  <c r="O138" i="14"/>
  <c r="N138" i="10"/>
  <c r="K138" i="10"/>
  <c r="E138" i="10"/>
  <c r="D138" i="10"/>
  <c r="B138" i="10"/>
  <c r="A138" i="10"/>
  <c r="U137" i="15"/>
  <c r="AM137" i="14"/>
  <c r="AL137" i="14"/>
  <c r="R137" i="15"/>
  <c r="AD137" i="10"/>
  <c r="AI137" i="14"/>
  <c r="AC137" i="10"/>
  <c r="P137" i="15"/>
  <c r="AF137" i="14"/>
  <c r="AB137" i="10"/>
  <c r="O137" i="15"/>
  <c r="AD137" i="14"/>
  <c r="M137" i="15"/>
  <c r="AC137" i="14"/>
  <c r="L137" i="15"/>
  <c r="V137" i="10"/>
  <c r="AA137" i="14"/>
  <c r="W137" i="14"/>
  <c r="X137" i="14" s="1"/>
  <c r="T137" i="14" s="1"/>
  <c r="K137" i="15"/>
  <c r="R137" i="14"/>
  <c r="J137" i="15"/>
  <c r="T137" i="10"/>
  <c r="Q137" i="14"/>
  <c r="H137" i="15"/>
  <c r="O137" i="14"/>
  <c r="Q137" i="10"/>
  <c r="O137" i="10"/>
  <c r="N137" i="10"/>
  <c r="K137" i="10"/>
  <c r="I137" i="10"/>
  <c r="C137" i="15"/>
  <c r="F137" i="14"/>
  <c r="G137" i="10"/>
  <c r="E137" i="14"/>
  <c r="E137" i="10"/>
  <c r="D137" i="10"/>
  <c r="C137" i="10"/>
  <c r="B137" i="10"/>
  <c r="A137" i="10"/>
  <c r="R136" i="14"/>
  <c r="E136" i="10"/>
  <c r="D136" i="10"/>
  <c r="B136" i="10"/>
  <c r="A136" i="10"/>
  <c r="P135" i="15"/>
  <c r="AF135" i="14"/>
  <c r="AC135" i="14"/>
  <c r="AA135" i="14"/>
  <c r="W135" i="14"/>
  <c r="X135" i="14" s="1"/>
  <c r="T135" i="14" s="1"/>
  <c r="R135" i="14"/>
  <c r="H135" i="15"/>
  <c r="O135" i="14"/>
  <c r="R135" i="10"/>
  <c r="J135" i="10"/>
  <c r="C135" i="15"/>
  <c r="F135" i="14"/>
  <c r="E135" i="10"/>
  <c r="D135" i="10"/>
  <c r="B135" i="10"/>
  <c r="A135" i="10"/>
  <c r="AL134" i="14"/>
  <c r="W134" i="14"/>
  <c r="X134" i="14" s="1"/>
  <c r="T134" i="14" s="1"/>
  <c r="E134" i="10"/>
  <c r="D134" i="10"/>
  <c r="B134" i="10"/>
  <c r="A134" i="10"/>
  <c r="E133" i="10"/>
  <c r="D133" i="10"/>
  <c r="B133" i="10"/>
  <c r="A133" i="10"/>
  <c r="U132" i="15"/>
  <c r="AM132" i="14"/>
  <c r="AG132" i="10"/>
  <c r="S132" i="15"/>
  <c r="AK132" i="14"/>
  <c r="AF132" i="14"/>
  <c r="X132" i="10"/>
  <c r="K132" i="15"/>
  <c r="R132" i="14"/>
  <c r="O132" i="14"/>
  <c r="H132" i="15"/>
  <c r="M132" i="10"/>
  <c r="F132" i="14"/>
  <c r="E132" i="10"/>
  <c r="D132" i="10"/>
  <c r="B132" i="10"/>
  <c r="A132" i="10"/>
  <c r="AG131" i="10"/>
  <c r="AL131" i="14"/>
  <c r="S131" i="15"/>
  <c r="AK131" i="14"/>
  <c r="AE131" i="10"/>
  <c r="AH131" i="14"/>
  <c r="AC131" i="10"/>
  <c r="AF131" i="14"/>
  <c r="AB131" i="10"/>
  <c r="N131" i="15"/>
  <c r="AD131" i="14"/>
  <c r="M131" i="15"/>
  <c r="AC131" i="14"/>
  <c r="T131" i="10"/>
  <c r="P131" i="14"/>
  <c r="H131" i="15"/>
  <c r="O131" i="14"/>
  <c r="R131" i="10"/>
  <c r="N131" i="10"/>
  <c r="K131" i="10"/>
  <c r="J131" i="10"/>
  <c r="H131" i="14"/>
  <c r="E131" i="10"/>
  <c r="D131" i="10"/>
  <c r="B131" i="10"/>
  <c r="A131" i="10"/>
  <c r="R130" i="15"/>
  <c r="AD130" i="10"/>
  <c r="AH130" i="14"/>
  <c r="AC130" i="10"/>
  <c r="AF130" i="14"/>
  <c r="P130" i="15"/>
  <c r="AA130" i="10"/>
  <c r="N130" i="15"/>
  <c r="AD130" i="14"/>
  <c r="Z130" i="10"/>
  <c r="M130" i="15"/>
  <c r="AC130" i="14"/>
  <c r="L130" i="15"/>
  <c r="AA130" i="14"/>
  <c r="V130" i="10"/>
  <c r="W130" i="14"/>
  <c r="X130" i="14" s="1"/>
  <c r="T130" i="14" s="1"/>
  <c r="K130" i="15"/>
  <c r="T130" i="10"/>
  <c r="O130" i="14"/>
  <c r="O130" i="10"/>
  <c r="L130" i="10"/>
  <c r="K130" i="10"/>
  <c r="I130" i="14"/>
  <c r="C130" i="15"/>
  <c r="F130" i="14"/>
  <c r="G130" i="10"/>
  <c r="E130" i="14"/>
  <c r="F130" i="10"/>
  <c r="E130" i="10"/>
  <c r="D130" i="10"/>
  <c r="C130" i="10"/>
  <c r="B130" i="10"/>
  <c r="A130" i="10"/>
  <c r="Q129" i="15"/>
  <c r="AB129" i="10"/>
  <c r="AA129" i="10"/>
  <c r="AD129" i="14"/>
  <c r="W129" i="10"/>
  <c r="P129" i="10"/>
  <c r="C129" i="15"/>
  <c r="F129" i="14"/>
  <c r="G129" i="14" s="1"/>
  <c r="E129" i="14"/>
  <c r="E129" i="10"/>
  <c r="D129" i="10"/>
  <c r="B129" i="10"/>
  <c r="A129" i="10"/>
  <c r="AK128" i="14"/>
  <c r="AE128" i="10"/>
  <c r="AE128" i="14"/>
  <c r="Z128" i="10"/>
  <c r="X128" i="10"/>
  <c r="T128" i="10"/>
  <c r="J128" i="15"/>
  <c r="I128" i="14"/>
  <c r="H128" i="10"/>
  <c r="D128" i="15"/>
  <c r="E128" i="10"/>
  <c r="D128" i="10"/>
  <c r="B128" i="10"/>
  <c r="A128" i="10"/>
  <c r="AL127" i="14"/>
  <c r="AF127" i="10"/>
  <c r="AD127" i="10"/>
  <c r="P127" i="15"/>
  <c r="M127" i="15"/>
  <c r="AC127" i="14"/>
  <c r="Y127" i="10"/>
  <c r="U127" i="10"/>
  <c r="E127" i="15"/>
  <c r="I127" i="10"/>
  <c r="C127" i="15"/>
  <c r="E127" i="10"/>
  <c r="D127" i="10"/>
  <c r="B127" i="10"/>
  <c r="A127" i="10"/>
  <c r="O126" i="15"/>
  <c r="R126" i="14"/>
  <c r="J126" i="15"/>
  <c r="T126" i="10"/>
  <c r="P126" i="10"/>
  <c r="N126" i="10"/>
  <c r="E126" i="15"/>
  <c r="H126" i="10"/>
  <c r="B126" i="15"/>
  <c r="E126" i="10"/>
  <c r="D126" i="10"/>
  <c r="B126" i="10"/>
  <c r="A126" i="10"/>
  <c r="U125" i="15"/>
  <c r="AM125" i="14"/>
  <c r="T125" i="15"/>
  <c r="AL125" i="14"/>
  <c r="AF125" i="10"/>
  <c r="AI125" i="14"/>
  <c r="AD125" i="10"/>
  <c r="AH125" i="14"/>
  <c r="AJ125" i="14" s="1"/>
  <c r="AE125" i="14"/>
  <c r="AA125" i="10"/>
  <c r="N125" i="15"/>
  <c r="AD125" i="14"/>
  <c r="M125" i="15"/>
  <c r="X125" i="10"/>
  <c r="L125" i="15"/>
  <c r="R125" i="14"/>
  <c r="U125" i="10"/>
  <c r="J125" i="15"/>
  <c r="Q125" i="14"/>
  <c r="T125" i="10"/>
  <c r="I125" i="15"/>
  <c r="N125" i="14"/>
  <c r="Q125" i="10"/>
  <c r="N125" i="10"/>
  <c r="F125" i="15"/>
  <c r="J125" i="14"/>
  <c r="L125" i="10"/>
  <c r="I125" i="14"/>
  <c r="I125" i="10"/>
  <c r="E125" i="14"/>
  <c r="F125" i="10"/>
  <c r="E125" i="10"/>
  <c r="D125" i="10"/>
  <c r="B125" i="10"/>
  <c r="A125" i="10"/>
  <c r="P124" i="15"/>
  <c r="AF124" i="14"/>
  <c r="AB124" i="10"/>
  <c r="AE124" i="14"/>
  <c r="AD124" i="14"/>
  <c r="N124" i="15"/>
  <c r="AA124" i="14"/>
  <c r="V124" i="10"/>
  <c r="K124" i="15"/>
  <c r="R124" i="14"/>
  <c r="U124" i="10"/>
  <c r="P124" i="14"/>
  <c r="O124" i="10"/>
  <c r="M124" i="10"/>
  <c r="H124" i="14"/>
  <c r="F124" i="14"/>
  <c r="G124" i="10"/>
  <c r="E124" i="10"/>
  <c r="D124" i="10"/>
  <c r="B124" i="10"/>
  <c r="A124" i="10"/>
  <c r="AL123" i="14"/>
  <c r="AK123" i="14"/>
  <c r="AE123" i="10"/>
  <c r="Q123" i="15"/>
  <c r="AH123" i="14"/>
  <c r="AC123" i="10"/>
  <c r="AF123" i="14"/>
  <c r="AE123" i="14"/>
  <c r="O123" i="15"/>
  <c r="W123" i="10"/>
  <c r="W123" i="14"/>
  <c r="X123" i="14" s="1"/>
  <c r="T123" i="14" s="1"/>
  <c r="R123" i="14"/>
  <c r="J123" i="15"/>
  <c r="Q123" i="14"/>
  <c r="P123" i="10"/>
  <c r="N123" i="10"/>
  <c r="F123" i="15"/>
  <c r="J123" i="14"/>
  <c r="H123" i="14"/>
  <c r="H123" i="10"/>
  <c r="B123" i="15"/>
  <c r="E123" i="14"/>
  <c r="F123" i="10"/>
  <c r="E123" i="10"/>
  <c r="D123" i="10"/>
  <c r="B123" i="10"/>
  <c r="A123" i="10"/>
  <c r="AM122" i="14"/>
  <c r="AL122" i="14"/>
  <c r="AF122" i="10"/>
  <c r="R122" i="15"/>
  <c r="AI122" i="14"/>
  <c r="AD122" i="10"/>
  <c r="AH122" i="14"/>
  <c r="P122" i="15"/>
  <c r="AF122" i="14"/>
  <c r="AC122" i="14"/>
  <c r="X122" i="10"/>
  <c r="L122" i="15"/>
  <c r="AA122" i="14"/>
  <c r="V122" i="10"/>
  <c r="W122" i="14"/>
  <c r="X122" i="14" s="1"/>
  <c r="T122" i="14" s="1"/>
  <c r="K122" i="15"/>
  <c r="R122" i="14"/>
  <c r="O122" i="14"/>
  <c r="N122" i="14"/>
  <c r="Q122" i="10"/>
  <c r="O122" i="10"/>
  <c r="I122" i="14"/>
  <c r="I122" i="10"/>
  <c r="C122" i="15"/>
  <c r="F122" i="14"/>
  <c r="G122" i="10"/>
  <c r="E122" i="14"/>
  <c r="E122" i="10"/>
  <c r="D122" i="10"/>
  <c r="C122" i="10"/>
  <c r="B122" i="10"/>
  <c r="A122" i="10"/>
  <c r="AM121" i="14"/>
  <c r="AG121" i="10"/>
  <c r="S121" i="15"/>
  <c r="AK121" i="14"/>
  <c r="AE121" i="10"/>
  <c r="AI121" i="14"/>
  <c r="Q121" i="15"/>
  <c r="AD121" i="14"/>
  <c r="Z121" i="10"/>
  <c r="AC121" i="14"/>
  <c r="Y121" i="10"/>
  <c r="X121" i="10"/>
  <c r="W121" i="10"/>
  <c r="L121" i="15"/>
  <c r="AA121" i="14"/>
  <c r="W121" i="14"/>
  <c r="X121" i="14" s="1"/>
  <c r="T121" i="14" s="1"/>
  <c r="S121" i="10"/>
  <c r="G121" i="15"/>
  <c r="N121" i="14"/>
  <c r="Q121" i="10"/>
  <c r="P121" i="10"/>
  <c r="K121" i="10"/>
  <c r="J121" i="10"/>
  <c r="E121" i="15"/>
  <c r="I121" i="14"/>
  <c r="I121" i="10"/>
  <c r="D121" i="15"/>
  <c r="H121" i="14"/>
  <c r="H121" i="10"/>
  <c r="C121" i="15"/>
  <c r="F121" i="14"/>
  <c r="G121" i="14" s="1"/>
  <c r="B121" i="15"/>
  <c r="E121" i="14"/>
  <c r="E121" i="10"/>
  <c r="D121" i="10"/>
  <c r="B121" i="10"/>
  <c r="A121" i="10"/>
  <c r="U120" i="15"/>
  <c r="AG120" i="10"/>
  <c r="T120" i="15"/>
  <c r="AL120" i="14"/>
  <c r="R120" i="15"/>
  <c r="AE120" i="14"/>
  <c r="AA120" i="10"/>
  <c r="AD120" i="14"/>
  <c r="Z120" i="10"/>
  <c r="M120" i="15"/>
  <c r="AC120" i="14"/>
  <c r="Y120" i="10"/>
  <c r="X120" i="10"/>
  <c r="AA120" i="14"/>
  <c r="L120" i="15"/>
  <c r="T120" i="10"/>
  <c r="O120" i="14"/>
  <c r="G120" i="15"/>
  <c r="N120" i="14"/>
  <c r="K120" i="10"/>
  <c r="E120" i="15"/>
  <c r="I120" i="14"/>
  <c r="I120" i="10"/>
  <c r="D120" i="15"/>
  <c r="H120" i="14"/>
  <c r="C120" i="15"/>
  <c r="E120" i="10"/>
  <c r="D120" i="10"/>
  <c r="B120" i="10"/>
  <c r="A120" i="10"/>
  <c r="AK119" i="14"/>
  <c r="AF119" i="14"/>
  <c r="AE119" i="14"/>
  <c r="AA119" i="10"/>
  <c r="AC119" i="14"/>
  <c r="Q119" i="14"/>
  <c r="P119" i="14"/>
  <c r="O119" i="14"/>
  <c r="J119" i="14"/>
  <c r="J119" i="10"/>
  <c r="E119" i="10"/>
  <c r="D119" i="10"/>
  <c r="B119" i="10"/>
  <c r="A119" i="10"/>
  <c r="U118" i="15"/>
  <c r="AM118" i="14"/>
  <c r="T118" i="15"/>
  <c r="AL118" i="14"/>
  <c r="AF118" i="14"/>
  <c r="AB118" i="10"/>
  <c r="O118" i="15"/>
  <c r="AE118" i="14"/>
  <c r="AA118" i="10"/>
  <c r="N118" i="15"/>
  <c r="AD118" i="14"/>
  <c r="Z118" i="10"/>
  <c r="M118" i="15"/>
  <c r="AC118" i="14"/>
  <c r="W118" i="14"/>
  <c r="X118" i="14" s="1"/>
  <c r="T118" i="14" s="1"/>
  <c r="U118" i="10"/>
  <c r="R118" i="14"/>
  <c r="J118" i="15"/>
  <c r="Q118" i="14"/>
  <c r="T118" i="10"/>
  <c r="H118" i="15"/>
  <c r="O118" i="14"/>
  <c r="G118" i="15"/>
  <c r="N118" i="14"/>
  <c r="O118" i="10"/>
  <c r="N118" i="10"/>
  <c r="M118" i="10"/>
  <c r="F118" i="15"/>
  <c r="J118" i="14"/>
  <c r="L118" i="10"/>
  <c r="K118" i="10"/>
  <c r="I118" i="14"/>
  <c r="I118" i="10"/>
  <c r="C118" i="15"/>
  <c r="F118" i="14"/>
  <c r="G118" i="10"/>
  <c r="E118" i="14"/>
  <c r="F118" i="10"/>
  <c r="E118" i="10"/>
  <c r="D118" i="10"/>
  <c r="C118" i="10"/>
  <c r="B118" i="10"/>
  <c r="A118" i="10"/>
  <c r="AG117" i="10"/>
  <c r="U117" i="15"/>
  <c r="AK117" i="14"/>
  <c r="AH117" i="14"/>
  <c r="AC117" i="10"/>
  <c r="P117" i="15"/>
  <c r="AF117" i="14"/>
  <c r="AB117" i="10"/>
  <c r="O117" i="15"/>
  <c r="AE117" i="14"/>
  <c r="AA117" i="10"/>
  <c r="N117" i="15"/>
  <c r="AD117" i="14"/>
  <c r="AC117" i="14"/>
  <c r="L117" i="15"/>
  <c r="V117" i="10"/>
  <c r="AA117" i="14"/>
  <c r="W117" i="14"/>
  <c r="X117" i="14" s="1"/>
  <c r="T117" i="14" s="1"/>
  <c r="K117" i="15"/>
  <c r="R117" i="14"/>
  <c r="U117" i="10"/>
  <c r="Q117" i="14"/>
  <c r="P117" i="14"/>
  <c r="H117" i="15"/>
  <c r="R117" i="10"/>
  <c r="G117" i="15"/>
  <c r="N117" i="14"/>
  <c r="P117" i="10"/>
  <c r="O117" i="10"/>
  <c r="N117" i="10"/>
  <c r="M117" i="10"/>
  <c r="L117" i="10"/>
  <c r="J117" i="14"/>
  <c r="C117" i="15"/>
  <c r="F117" i="14"/>
  <c r="G117" i="10"/>
  <c r="B117" i="15"/>
  <c r="F117" i="10"/>
  <c r="E117" i="14"/>
  <c r="E117" i="10"/>
  <c r="D117" i="10"/>
  <c r="B117" i="10"/>
  <c r="A117" i="10"/>
  <c r="N116" i="14"/>
  <c r="G116" i="15"/>
  <c r="E116" i="10"/>
  <c r="D116" i="10"/>
  <c r="B116" i="10"/>
  <c r="A116" i="10"/>
  <c r="AI115" i="14"/>
  <c r="AF115" i="14"/>
  <c r="AA115" i="10"/>
  <c r="O115" i="15"/>
  <c r="AC115" i="14"/>
  <c r="AA115" i="14"/>
  <c r="V115" i="10"/>
  <c r="K115" i="15"/>
  <c r="Q115" i="14"/>
  <c r="O115" i="14"/>
  <c r="G115" i="15"/>
  <c r="N115" i="14"/>
  <c r="M115" i="10"/>
  <c r="J115" i="14"/>
  <c r="E115" i="15"/>
  <c r="I115" i="10"/>
  <c r="F115" i="14"/>
  <c r="E115" i="10"/>
  <c r="D115" i="10"/>
  <c r="B115" i="10"/>
  <c r="A115" i="10"/>
  <c r="AI114" i="14"/>
  <c r="AD114" i="10"/>
  <c r="AH114" i="14"/>
  <c r="AJ114" i="14" s="1"/>
  <c r="AD114" i="14"/>
  <c r="X114" i="10"/>
  <c r="AA114" i="14"/>
  <c r="W114" i="14"/>
  <c r="X114" i="14" s="1"/>
  <c r="T114" i="14" s="1"/>
  <c r="O114" i="10"/>
  <c r="F114" i="15"/>
  <c r="J114" i="14"/>
  <c r="L114" i="10"/>
  <c r="I114" i="10"/>
  <c r="C114" i="15"/>
  <c r="E114" i="10"/>
  <c r="D114" i="10"/>
  <c r="R114" i="14"/>
  <c r="B114" i="10"/>
  <c r="A114" i="10"/>
  <c r="AG113" i="10"/>
  <c r="Q113" i="15"/>
  <c r="AH113" i="14"/>
  <c r="AF113" i="14"/>
  <c r="R113" i="10"/>
  <c r="J113" i="10"/>
  <c r="H113" i="14"/>
  <c r="F113" i="14"/>
  <c r="G113" i="10"/>
  <c r="E113" i="10"/>
  <c r="D113" i="10"/>
  <c r="B113" i="10"/>
  <c r="A113" i="10"/>
  <c r="U112" i="15"/>
  <c r="AM112" i="14"/>
  <c r="AG112" i="10"/>
  <c r="T112" i="15"/>
  <c r="AL112" i="14"/>
  <c r="AF112" i="10"/>
  <c r="AK112" i="14"/>
  <c r="AI112" i="14"/>
  <c r="Q112" i="15"/>
  <c r="AH112" i="14"/>
  <c r="AC112" i="10"/>
  <c r="AF112" i="14"/>
  <c r="AA112" i="10"/>
  <c r="N112" i="15"/>
  <c r="AD112" i="14"/>
  <c r="Z112" i="10"/>
  <c r="M112" i="15"/>
  <c r="Y112" i="10"/>
  <c r="L112" i="15"/>
  <c r="AA112" i="14"/>
  <c r="V112" i="10"/>
  <c r="W112" i="14"/>
  <c r="X112" i="14" s="1"/>
  <c r="T112" i="14" s="1"/>
  <c r="K112" i="15"/>
  <c r="R112" i="14"/>
  <c r="Q112" i="14"/>
  <c r="T112" i="10"/>
  <c r="I112" i="15"/>
  <c r="S112" i="10"/>
  <c r="Q112" i="10"/>
  <c r="N112" i="10"/>
  <c r="J112" i="14"/>
  <c r="K112" i="14" s="1"/>
  <c r="L112" i="10"/>
  <c r="K112" i="10"/>
  <c r="I112" i="14"/>
  <c r="I112" i="10"/>
  <c r="H112" i="14"/>
  <c r="B112" i="15"/>
  <c r="F112" i="10"/>
  <c r="E112" i="14"/>
  <c r="E112" i="10"/>
  <c r="D112" i="10"/>
  <c r="C112" i="10"/>
  <c r="B112" i="10"/>
  <c r="A112" i="10"/>
  <c r="T111" i="15"/>
  <c r="AB111" i="10"/>
  <c r="W111" i="10"/>
  <c r="W111" i="14"/>
  <c r="X111" i="14" s="1"/>
  <c r="T111" i="14" s="1"/>
  <c r="K111" i="10"/>
  <c r="I111" i="14"/>
  <c r="E111" i="10"/>
  <c r="D111" i="10"/>
  <c r="B111" i="10"/>
  <c r="A111" i="10"/>
  <c r="AM110" i="14"/>
  <c r="T110" i="15"/>
  <c r="AF110" i="10"/>
  <c r="AL110" i="14"/>
  <c r="R110" i="15"/>
  <c r="P110" i="15"/>
  <c r="AF110" i="14"/>
  <c r="AB110" i="10"/>
  <c r="O110" i="15"/>
  <c r="AE110" i="14"/>
  <c r="AA110" i="10"/>
  <c r="AD110" i="14"/>
  <c r="M110" i="15"/>
  <c r="AC110" i="14"/>
  <c r="X110" i="10"/>
  <c r="AA110" i="14"/>
  <c r="W110" i="14"/>
  <c r="X110" i="14" s="1"/>
  <c r="T110" i="14" s="1"/>
  <c r="K110" i="15"/>
  <c r="U110" i="10"/>
  <c r="R110" i="14"/>
  <c r="H110" i="15"/>
  <c r="O110" i="14"/>
  <c r="N110" i="14"/>
  <c r="Q110" i="10"/>
  <c r="M110" i="10"/>
  <c r="J110" i="14"/>
  <c r="L110" i="10"/>
  <c r="I110" i="10"/>
  <c r="F110" i="14"/>
  <c r="G110" i="14" s="1"/>
  <c r="E110" i="14"/>
  <c r="F110" i="10"/>
  <c r="E110" i="10"/>
  <c r="D110" i="10"/>
  <c r="C110" i="10"/>
  <c r="B110" i="10"/>
  <c r="A110" i="10"/>
  <c r="W109" i="10"/>
  <c r="H109" i="14"/>
  <c r="H109" i="10"/>
  <c r="E109" i="10"/>
  <c r="D109" i="10"/>
  <c r="B109" i="10"/>
  <c r="A109" i="10"/>
  <c r="T108" i="15"/>
  <c r="AF108" i="10"/>
  <c r="P108" i="15"/>
  <c r="AB108" i="10"/>
  <c r="AF108" i="14"/>
  <c r="R108" i="10"/>
  <c r="N108" i="14"/>
  <c r="M108" i="14" s="1"/>
  <c r="P108" i="10"/>
  <c r="J108" i="14"/>
  <c r="J108" i="10"/>
  <c r="I108" i="14"/>
  <c r="D108" i="15"/>
  <c r="H108" i="10"/>
  <c r="H108" i="14"/>
  <c r="F108" i="14"/>
  <c r="E108" i="10"/>
  <c r="D108" i="10"/>
  <c r="B108" i="10"/>
  <c r="A108" i="10"/>
  <c r="AF107" i="10"/>
  <c r="AK107" i="14"/>
  <c r="P107" i="15"/>
  <c r="R107" i="14"/>
  <c r="K107" i="10"/>
  <c r="E107" i="10"/>
  <c r="D107" i="10"/>
  <c r="B107" i="10"/>
  <c r="A107" i="10"/>
  <c r="AL106" i="14"/>
  <c r="E106" i="10"/>
  <c r="D106" i="10"/>
  <c r="B106" i="10"/>
  <c r="A106" i="10"/>
  <c r="AM105" i="14"/>
  <c r="T105" i="15"/>
  <c r="AL105" i="14"/>
  <c r="AF105" i="10"/>
  <c r="AD105" i="10"/>
  <c r="AH105" i="14"/>
  <c r="AC105" i="10"/>
  <c r="P105" i="15"/>
  <c r="AF105" i="14"/>
  <c r="AB105" i="10"/>
  <c r="N105" i="15"/>
  <c r="AD105" i="14"/>
  <c r="X105" i="10"/>
  <c r="V105" i="10"/>
  <c r="K105" i="15"/>
  <c r="T105" i="10"/>
  <c r="H105" i="15"/>
  <c r="O105" i="14"/>
  <c r="G105" i="15"/>
  <c r="N105" i="14"/>
  <c r="M105" i="14" s="1"/>
  <c r="Q105" i="10"/>
  <c r="O105" i="10"/>
  <c r="M105" i="10"/>
  <c r="K105" i="10"/>
  <c r="E105" i="15"/>
  <c r="I105" i="14"/>
  <c r="I105" i="10"/>
  <c r="C105" i="15"/>
  <c r="F105" i="14"/>
  <c r="G105" i="10"/>
  <c r="E105" i="14"/>
  <c r="F105" i="10"/>
  <c r="E105" i="10"/>
  <c r="D105" i="10"/>
  <c r="C105" i="10"/>
  <c r="B105" i="10"/>
  <c r="A105" i="10"/>
  <c r="AM104" i="14"/>
  <c r="AG104" i="10"/>
  <c r="AE104" i="10"/>
  <c r="AC104" i="10"/>
  <c r="M104" i="15"/>
  <c r="AC104" i="14"/>
  <c r="Y104" i="10"/>
  <c r="V104" i="10"/>
  <c r="Q104" i="14"/>
  <c r="P104" i="14"/>
  <c r="S104" i="10"/>
  <c r="P104" i="10"/>
  <c r="O104" i="10"/>
  <c r="N104" i="10"/>
  <c r="J104" i="14"/>
  <c r="E104" i="15"/>
  <c r="I104" i="14"/>
  <c r="I104" i="10"/>
  <c r="C104" i="15"/>
  <c r="E104" i="10"/>
  <c r="D104" i="10"/>
  <c r="B104" i="10"/>
  <c r="A104" i="10"/>
  <c r="E103" i="10"/>
  <c r="D103" i="10"/>
  <c r="B103" i="10"/>
  <c r="A103" i="10"/>
  <c r="AM102" i="14"/>
  <c r="AE102" i="10"/>
  <c r="S102" i="15"/>
  <c r="AI102" i="14"/>
  <c r="Q102" i="15"/>
  <c r="AH102" i="14"/>
  <c r="AC102" i="10"/>
  <c r="AA102" i="10"/>
  <c r="AD102" i="14"/>
  <c r="Z102" i="10"/>
  <c r="L102" i="15"/>
  <c r="AA102" i="14"/>
  <c r="W102" i="14"/>
  <c r="X102" i="14" s="1"/>
  <c r="T102" i="14" s="1"/>
  <c r="Q102" i="14"/>
  <c r="T102" i="10"/>
  <c r="O102" i="14"/>
  <c r="P102" i="10"/>
  <c r="N102" i="10"/>
  <c r="J102" i="14"/>
  <c r="K102" i="10"/>
  <c r="E102" i="15"/>
  <c r="I102" i="14"/>
  <c r="I102" i="10"/>
  <c r="H102" i="14"/>
  <c r="H102" i="10"/>
  <c r="E102" i="10"/>
  <c r="D102" i="10"/>
  <c r="B102" i="10"/>
  <c r="A102" i="10"/>
  <c r="AG101" i="10"/>
  <c r="P101" i="15"/>
  <c r="V101" i="10"/>
  <c r="G101" i="15"/>
  <c r="O101" i="10"/>
  <c r="J101" i="10"/>
  <c r="I101" i="14"/>
  <c r="I101" i="10"/>
  <c r="D101" i="15"/>
  <c r="E101" i="10"/>
  <c r="D101" i="10"/>
  <c r="B101" i="10"/>
  <c r="A101" i="10"/>
  <c r="O100" i="14"/>
  <c r="E100" i="10"/>
  <c r="D100" i="10"/>
  <c r="B100" i="10"/>
  <c r="A100" i="10"/>
  <c r="E99" i="10"/>
  <c r="D99" i="10"/>
  <c r="B99" i="10"/>
  <c r="A99" i="10"/>
  <c r="X98" i="10"/>
  <c r="E98" i="10"/>
  <c r="D98" i="10"/>
  <c r="B98" i="10"/>
  <c r="A98" i="10"/>
  <c r="E97" i="10"/>
  <c r="D97" i="10"/>
  <c r="B97" i="10"/>
  <c r="A97" i="10"/>
  <c r="R96" i="15"/>
  <c r="N96" i="15"/>
  <c r="AD96" i="14"/>
  <c r="AC96" i="14"/>
  <c r="L96" i="15"/>
  <c r="V96" i="10"/>
  <c r="AA96" i="14"/>
  <c r="I96" i="15"/>
  <c r="O96" i="14"/>
  <c r="J96" i="10"/>
  <c r="E96" i="10"/>
  <c r="D96" i="10"/>
  <c r="B96" i="10"/>
  <c r="A96" i="10"/>
  <c r="N95" i="14"/>
  <c r="J95" i="10"/>
  <c r="E95" i="10"/>
  <c r="D95" i="10"/>
  <c r="B95" i="10"/>
  <c r="A95" i="10"/>
  <c r="R94" i="15"/>
  <c r="AI94" i="14"/>
  <c r="AE94" i="14"/>
  <c r="AA94" i="10"/>
  <c r="X94" i="10"/>
  <c r="L94" i="15"/>
  <c r="AA94" i="14"/>
  <c r="H94" i="15"/>
  <c r="O94" i="14"/>
  <c r="R94" i="10"/>
  <c r="J94" i="10"/>
  <c r="C94" i="15"/>
  <c r="E94" i="10"/>
  <c r="D94" i="10"/>
  <c r="B94" i="10"/>
  <c r="A94" i="10"/>
  <c r="C93" i="15"/>
  <c r="E93" i="10"/>
  <c r="D93" i="10"/>
  <c r="B93" i="10"/>
  <c r="A93" i="10"/>
  <c r="AK92" i="14"/>
  <c r="S92" i="15"/>
  <c r="H92" i="14"/>
  <c r="D92" i="15"/>
  <c r="E92" i="10"/>
  <c r="D92" i="10"/>
  <c r="B92" i="10"/>
  <c r="A92" i="10"/>
  <c r="AM91" i="14"/>
  <c r="T91" i="15"/>
  <c r="AL91" i="14"/>
  <c r="R91" i="15"/>
  <c r="AD91" i="10"/>
  <c r="AI91" i="14"/>
  <c r="AB91" i="10"/>
  <c r="P91" i="15"/>
  <c r="O91" i="15"/>
  <c r="AA91" i="10"/>
  <c r="AD91" i="14"/>
  <c r="L91" i="15"/>
  <c r="V91" i="10"/>
  <c r="AA91" i="14"/>
  <c r="W91" i="14"/>
  <c r="X91" i="14" s="1"/>
  <c r="T91" i="14" s="1"/>
  <c r="R91" i="14"/>
  <c r="J91" i="15"/>
  <c r="T91" i="10"/>
  <c r="O91" i="14"/>
  <c r="N91" i="14"/>
  <c r="O91" i="10"/>
  <c r="M91" i="10"/>
  <c r="F91" i="15"/>
  <c r="L91" i="10"/>
  <c r="K91" i="10"/>
  <c r="I91" i="14"/>
  <c r="C91" i="15"/>
  <c r="G91" i="10"/>
  <c r="F91" i="14"/>
  <c r="E91" i="14"/>
  <c r="E91" i="10"/>
  <c r="D91" i="10"/>
  <c r="C91" i="10"/>
  <c r="B91" i="10"/>
  <c r="A91" i="10"/>
  <c r="AM90" i="14"/>
  <c r="AH90" i="14"/>
  <c r="AC90" i="10"/>
  <c r="P90" i="15"/>
  <c r="AB90" i="10"/>
  <c r="O90" i="15"/>
  <c r="AE90" i="14"/>
  <c r="AA90" i="10"/>
  <c r="AD90" i="14"/>
  <c r="AC90" i="14"/>
  <c r="M90" i="15"/>
  <c r="W90" i="14"/>
  <c r="X90" i="14" s="1"/>
  <c r="T90" i="14" s="1"/>
  <c r="J90" i="15"/>
  <c r="Q90" i="14"/>
  <c r="T90" i="10"/>
  <c r="F90" i="15"/>
  <c r="J90" i="14"/>
  <c r="L90" i="10"/>
  <c r="F90" i="14"/>
  <c r="G90" i="10"/>
  <c r="E90" i="10"/>
  <c r="D90" i="10"/>
  <c r="C90" i="10"/>
  <c r="B90" i="10"/>
  <c r="A90" i="10"/>
  <c r="N89" i="15"/>
  <c r="E89" i="10"/>
  <c r="D89" i="10"/>
  <c r="B89" i="10"/>
  <c r="A89" i="10"/>
  <c r="E88" i="10"/>
  <c r="D88" i="10"/>
  <c r="B88" i="10"/>
  <c r="A88" i="10"/>
  <c r="AM87" i="14"/>
  <c r="AF87" i="10"/>
  <c r="P87" i="15"/>
  <c r="AF87" i="14"/>
  <c r="AC87" i="14"/>
  <c r="Y87" i="10"/>
  <c r="X87" i="10"/>
  <c r="R87" i="10"/>
  <c r="N87" i="14"/>
  <c r="Q87" i="10"/>
  <c r="I87" i="14"/>
  <c r="I87" i="10"/>
  <c r="H87" i="14"/>
  <c r="H87" i="10"/>
  <c r="C87" i="15"/>
  <c r="E87" i="14"/>
  <c r="E87" i="10"/>
  <c r="D87" i="10"/>
  <c r="B87" i="10"/>
  <c r="A87" i="10"/>
  <c r="R86" i="15"/>
  <c r="E86" i="10"/>
  <c r="D86" i="10"/>
  <c r="B86" i="10"/>
  <c r="A86" i="10"/>
  <c r="E85" i="10"/>
  <c r="D85" i="10"/>
  <c r="B85" i="10"/>
  <c r="A85" i="10"/>
  <c r="U84" i="15"/>
  <c r="AM84" i="14"/>
  <c r="R84" i="15"/>
  <c r="AI84" i="14"/>
  <c r="AD84" i="10"/>
  <c r="AE84" i="14"/>
  <c r="AD84" i="14"/>
  <c r="L84" i="15"/>
  <c r="AA84" i="14"/>
  <c r="V84" i="10"/>
  <c r="R84" i="14"/>
  <c r="U84" i="10"/>
  <c r="J84" i="15"/>
  <c r="Q84" i="14"/>
  <c r="S84" i="10"/>
  <c r="G84" i="15"/>
  <c r="N84" i="14"/>
  <c r="Q84" i="10"/>
  <c r="N84" i="10"/>
  <c r="J84" i="14"/>
  <c r="F84" i="15"/>
  <c r="K84" i="10"/>
  <c r="H84" i="14"/>
  <c r="H84" i="10"/>
  <c r="C84" i="15"/>
  <c r="F84" i="14"/>
  <c r="G84" i="10"/>
  <c r="E84" i="10"/>
  <c r="D84" i="10"/>
  <c r="B84" i="10"/>
  <c r="A84" i="10"/>
  <c r="AH83" i="14"/>
  <c r="P83" i="10"/>
  <c r="J83" i="14"/>
  <c r="E83" i="10"/>
  <c r="D83" i="10"/>
  <c r="B83" i="10"/>
  <c r="A83" i="10"/>
  <c r="AM82" i="14"/>
  <c r="T82" i="15"/>
  <c r="S82" i="15"/>
  <c r="AI82" i="14"/>
  <c r="AD82" i="10"/>
  <c r="R82" i="15"/>
  <c r="P82" i="15"/>
  <c r="AB82" i="10"/>
  <c r="AF82" i="14"/>
  <c r="AD82" i="14"/>
  <c r="AA82" i="14"/>
  <c r="W82" i="14"/>
  <c r="X82" i="14" s="1"/>
  <c r="T82" i="14" s="1"/>
  <c r="R82" i="10"/>
  <c r="Q82" i="10"/>
  <c r="M82" i="10"/>
  <c r="D82" i="15"/>
  <c r="H82" i="10"/>
  <c r="C82" i="15"/>
  <c r="F82" i="14"/>
  <c r="G82" i="10"/>
  <c r="E82" i="14"/>
  <c r="E82" i="10"/>
  <c r="D82" i="10"/>
  <c r="B82" i="10"/>
  <c r="A82" i="10"/>
  <c r="T81" i="15"/>
  <c r="AF81" i="10"/>
  <c r="S81" i="15"/>
  <c r="AK81" i="14"/>
  <c r="AE81" i="10"/>
  <c r="AI81" i="14"/>
  <c r="Q81" i="15"/>
  <c r="AC81" i="10"/>
  <c r="M81" i="15"/>
  <c r="Y81" i="10"/>
  <c r="W81" i="10"/>
  <c r="L81" i="15"/>
  <c r="W81" i="14"/>
  <c r="X81" i="14" s="1"/>
  <c r="T81" i="14" s="1"/>
  <c r="O81" i="14"/>
  <c r="R81" i="10"/>
  <c r="G81" i="15"/>
  <c r="N81" i="14"/>
  <c r="Q81" i="10"/>
  <c r="N81" i="10"/>
  <c r="K81" i="10"/>
  <c r="E81" i="15"/>
  <c r="H81" i="14"/>
  <c r="C81" i="15"/>
  <c r="F81" i="14"/>
  <c r="E81" i="10"/>
  <c r="D81" i="10"/>
  <c r="B81" i="10"/>
  <c r="A81" i="10"/>
  <c r="E80" i="10"/>
  <c r="D80" i="10"/>
  <c r="B80" i="10"/>
  <c r="A80" i="10"/>
  <c r="L79" i="15"/>
  <c r="E79" i="10"/>
  <c r="D79" i="10"/>
  <c r="B79" i="10"/>
  <c r="A79" i="10"/>
  <c r="AM78" i="14"/>
  <c r="AK78" i="14"/>
  <c r="AE78" i="10"/>
  <c r="R78" i="15"/>
  <c r="AI78" i="14"/>
  <c r="Q78" i="15"/>
  <c r="AB78" i="10"/>
  <c r="AF78" i="14"/>
  <c r="N78" i="15"/>
  <c r="Z78" i="10"/>
  <c r="AD78" i="14"/>
  <c r="AC78" i="14"/>
  <c r="AA78" i="14"/>
  <c r="O78" i="14"/>
  <c r="R78" i="10"/>
  <c r="E78" i="15"/>
  <c r="I78" i="14"/>
  <c r="D78" i="15"/>
  <c r="H78" i="10"/>
  <c r="G78" i="10"/>
  <c r="E78" i="10"/>
  <c r="D78" i="10"/>
  <c r="B78" i="10"/>
  <c r="A78" i="10"/>
  <c r="E77" i="10"/>
  <c r="D77" i="10"/>
  <c r="B77" i="10"/>
  <c r="A77" i="10"/>
  <c r="E76" i="10"/>
  <c r="D76" i="10"/>
  <c r="B76" i="10"/>
  <c r="A76" i="10"/>
  <c r="AM75" i="14"/>
  <c r="AL75" i="14"/>
  <c r="AH75" i="14"/>
  <c r="AF75" i="14"/>
  <c r="AB75" i="10"/>
  <c r="O75" i="15"/>
  <c r="AE75" i="14"/>
  <c r="AA75" i="10"/>
  <c r="Z75" i="10"/>
  <c r="N75" i="15"/>
  <c r="W75" i="14"/>
  <c r="X75" i="14" s="1"/>
  <c r="T75" i="14" s="1"/>
  <c r="U75" i="10"/>
  <c r="H75" i="15"/>
  <c r="O75" i="14"/>
  <c r="N75" i="14"/>
  <c r="O75" i="10"/>
  <c r="M75" i="10"/>
  <c r="J75" i="14"/>
  <c r="L75" i="10"/>
  <c r="E75" i="15"/>
  <c r="I75" i="14"/>
  <c r="C75" i="15"/>
  <c r="G75" i="10"/>
  <c r="F75" i="14"/>
  <c r="E75" i="14"/>
  <c r="F75" i="10"/>
  <c r="E75" i="10"/>
  <c r="D75" i="10"/>
  <c r="C75" i="10"/>
  <c r="B75" i="10"/>
  <c r="A75" i="10"/>
  <c r="AM74" i="14"/>
  <c r="AC74" i="10"/>
  <c r="P74" i="15"/>
  <c r="AF74" i="14"/>
  <c r="AB74" i="10"/>
  <c r="AA74" i="10"/>
  <c r="AC74" i="14"/>
  <c r="M74" i="15"/>
  <c r="AA74" i="14"/>
  <c r="V74" i="10"/>
  <c r="N74" i="10"/>
  <c r="F74" i="15"/>
  <c r="J74" i="14"/>
  <c r="L74" i="10"/>
  <c r="E74" i="14"/>
  <c r="F74" i="10"/>
  <c r="E74" i="10"/>
  <c r="D74" i="10"/>
  <c r="C74" i="10"/>
  <c r="B74" i="10"/>
  <c r="A74" i="10"/>
  <c r="AB73" i="10"/>
  <c r="P73" i="10"/>
  <c r="G73" i="10"/>
  <c r="B73" i="15"/>
  <c r="E73" i="10"/>
  <c r="D73" i="10"/>
  <c r="B73" i="10"/>
  <c r="A73" i="10"/>
  <c r="AK72" i="14"/>
  <c r="AD72" i="10"/>
  <c r="Q72" i="15"/>
  <c r="AC72" i="10"/>
  <c r="K72" i="15"/>
  <c r="I72" i="14"/>
  <c r="H72" i="10"/>
  <c r="E72" i="10"/>
  <c r="D72" i="10"/>
  <c r="B72" i="10"/>
  <c r="A72" i="10"/>
  <c r="AL71" i="14"/>
  <c r="AE71" i="10"/>
  <c r="R71" i="10"/>
  <c r="O71" i="10"/>
  <c r="J71" i="10"/>
  <c r="I71" i="14"/>
  <c r="E71" i="14"/>
  <c r="E71" i="10"/>
  <c r="D71" i="10"/>
  <c r="B71" i="10"/>
  <c r="A71" i="10"/>
  <c r="AL70" i="14"/>
  <c r="AH70" i="14"/>
  <c r="AE70" i="14"/>
  <c r="AA70" i="10"/>
  <c r="AD70" i="14"/>
  <c r="W70" i="14"/>
  <c r="X70" i="14" s="1"/>
  <c r="T70" i="14" s="1"/>
  <c r="J70" i="15"/>
  <c r="N70" i="10"/>
  <c r="F70" i="15"/>
  <c r="I70" i="14"/>
  <c r="D70" i="15"/>
  <c r="H70" i="14"/>
  <c r="E70" i="14"/>
  <c r="E70" i="10"/>
  <c r="D70" i="10"/>
  <c r="B70" i="10"/>
  <c r="A70" i="10"/>
  <c r="AM69" i="14"/>
  <c r="T69" i="15"/>
  <c r="AL69" i="14"/>
  <c r="AI69" i="14"/>
  <c r="AD69" i="10"/>
  <c r="AH69" i="14"/>
  <c r="AJ69" i="14" s="1"/>
  <c r="P69" i="15"/>
  <c r="AB69" i="10"/>
  <c r="AE69" i="14"/>
  <c r="N69" i="15"/>
  <c r="AD69" i="14"/>
  <c r="Z69" i="10"/>
  <c r="AC69" i="14"/>
  <c r="AA69" i="14"/>
  <c r="V69" i="10"/>
  <c r="W69" i="14"/>
  <c r="X69" i="14" s="1"/>
  <c r="T69" i="14" s="1"/>
  <c r="K69" i="15"/>
  <c r="U69" i="10"/>
  <c r="R69" i="14"/>
  <c r="Q69" i="14"/>
  <c r="T69" i="10"/>
  <c r="I69" i="15"/>
  <c r="P69" i="14"/>
  <c r="H69" i="15"/>
  <c r="O69" i="14"/>
  <c r="G69" i="15"/>
  <c r="N69" i="14"/>
  <c r="Q69" i="10"/>
  <c r="O69" i="10"/>
  <c r="M69" i="10"/>
  <c r="J69" i="14"/>
  <c r="L69" i="10"/>
  <c r="K69" i="10"/>
  <c r="E69" i="15"/>
  <c r="I69" i="14"/>
  <c r="I69" i="10"/>
  <c r="F69" i="14"/>
  <c r="G69" i="10"/>
  <c r="E69" i="14"/>
  <c r="E69" i="10"/>
  <c r="D69" i="10"/>
  <c r="C69" i="10"/>
  <c r="B69" i="10"/>
  <c r="A69" i="10"/>
  <c r="U68" i="15"/>
  <c r="AM68" i="14"/>
  <c r="AG68" i="10"/>
  <c r="S68" i="15"/>
  <c r="AK68" i="14"/>
  <c r="AE68" i="10"/>
  <c r="AI68" i="14"/>
  <c r="Q68" i="15"/>
  <c r="AF68" i="14"/>
  <c r="AB68" i="10"/>
  <c r="O68" i="15"/>
  <c r="AE68" i="14"/>
  <c r="AA68" i="10"/>
  <c r="N68" i="15"/>
  <c r="AD68" i="14"/>
  <c r="M68" i="15"/>
  <c r="AC68" i="14"/>
  <c r="Y68" i="10"/>
  <c r="W68" i="10"/>
  <c r="K68" i="15"/>
  <c r="R68" i="14"/>
  <c r="U68" i="10"/>
  <c r="J68" i="15"/>
  <c r="Q68" i="14"/>
  <c r="H68" i="15"/>
  <c r="O68" i="14"/>
  <c r="R68" i="10"/>
  <c r="P68" i="10"/>
  <c r="O68" i="10"/>
  <c r="M68" i="10"/>
  <c r="F68" i="15"/>
  <c r="J68" i="14"/>
  <c r="J68" i="10"/>
  <c r="D68" i="15"/>
  <c r="H68" i="10"/>
  <c r="H68" i="14"/>
  <c r="F68" i="14"/>
  <c r="G68" i="10"/>
  <c r="B68" i="15"/>
  <c r="E68" i="14"/>
  <c r="F68" i="10"/>
  <c r="E68" i="10"/>
  <c r="D68" i="10"/>
  <c r="B68" i="10"/>
  <c r="A68" i="10"/>
  <c r="AD67" i="14"/>
  <c r="W67" i="14"/>
  <c r="X67" i="14" s="1"/>
  <c r="T67" i="14" s="1"/>
  <c r="K67" i="15"/>
  <c r="O67" i="10"/>
  <c r="E67" i="10"/>
  <c r="D67" i="10"/>
  <c r="B67" i="10"/>
  <c r="A67" i="10"/>
  <c r="U66" i="15"/>
  <c r="AG66" i="10"/>
  <c r="AM66" i="14"/>
  <c r="AL66" i="14"/>
  <c r="AF66" i="10"/>
  <c r="AE66" i="10"/>
  <c r="R66" i="15"/>
  <c r="AI66" i="14"/>
  <c r="AD66" i="10"/>
  <c r="O66" i="15"/>
  <c r="AE66" i="14"/>
  <c r="AA66" i="10"/>
  <c r="X66" i="10"/>
  <c r="W66" i="10"/>
  <c r="L66" i="15"/>
  <c r="W66" i="14"/>
  <c r="X66" i="14" s="1"/>
  <c r="T66" i="14" s="1"/>
  <c r="K66" i="15"/>
  <c r="R66" i="14"/>
  <c r="J66" i="15"/>
  <c r="Q66" i="14"/>
  <c r="T66" i="10"/>
  <c r="H66" i="15"/>
  <c r="O66" i="14"/>
  <c r="R66" i="10"/>
  <c r="N66" i="14"/>
  <c r="Q66" i="10"/>
  <c r="P66" i="10"/>
  <c r="O66" i="10"/>
  <c r="N66" i="10"/>
  <c r="F66" i="15"/>
  <c r="J66" i="14"/>
  <c r="L66" i="10"/>
  <c r="I66" i="10"/>
  <c r="I66" i="14"/>
  <c r="D66" i="15"/>
  <c r="H66" i="14"/>
  <c r="H66" i="10"/>
  <c r="B66" i="15"/>
  <c r="E66" i="14"/>
  <c r="F66" i="10"/>
  <c r="E66" i="10"/>
  <c r="D66" i="10"/>
  <c r="B66" i="10"/>
  <c r="A66" i="10"/>
  <c r="AM65" i="14"/>
  <c r="AG65" i="10"/>
  <c r="T65" i="15"/>
  <c r="AF65" i="10"/>
  <c r="AK65" i="14"/>
  <c r="AE65" i="10"/>
  <c r="P65" i="15"/>
  <c r="AF65" i="14"/>
  <c r="AB65" i="10"/>
  <c r="AC65" i="14"/>
  <c r="Y65" i="10"/>
  <c r="W65" i="10"/>
  <c r="R65" i="14"/>
  <c r="U65" i="10"/>
  <c r="Q65" i="14"/>
  <c r="I65" i="15"/>
  <c r="P65" i="14"/>
  <c r="H65" i="15"/>
  <c r="O65" i="14"/>
  <c r="R65" i="10"/>
  <c r="G65" i="15"/>
  <c r="N65" i="14"/>
  <c r="M65" i="10"/>
  <c r="K65" i="10"/>
  <c r="J65" i="10"/>
  <c r="E65" i="15"/>
  <c r="I65" i="14"/>
  <c r="D65" i="15"/>
  <c r="H65" i="14"/>
  <c r="H65" i="10"/>
  <c r="B65" i="15"/>
  <c r="E65" i="14"/>
  <c r="E65" i="10"/>
  <c r="D65" i="10"/>
  <c r="B65" i="10"/>
  <c r="A65" i="10"/>
  <c r="U64" i="15"/>
  <c r="AF64" i="10"/>
  <c r="AC64" i="10"/>
  <c r="AF64" i="14"/>
  <c r="AB64" i="10"/>
  <c r="O64" i="15"/>
  <c r="AE64" i="14"/>
  <c r="AA64" i="10"/>
  <c r="N64" i="15"/>
  <c r="AD64" i="14"/>
  <c r="Z64" i="10"/>
  <c r="M64" i="15"/>
  <c r="AC64" i="14"/>
  <c r="X64" i="10"/>
  <c r="L64" i="15"/>
  <c r="AA64" i="14"/>
  <c r="V64" i="10"/>
  <c r="W64" i="14"/>
  <c r="X64" i="14" s="1"/>
  <c r="T64" i="14" s="1"/>
  <c r="K64" i="15"/>
  <c r="R64" i="14"/>
  <c r="G64" i="15"/>
  <c r="N64" i="14"/>
  <c r="Q64" i="10"/>
  <c r="O64" i="10"/>
  <c r="F64" i="15"/>
  <c r="J64" i="14"/>
  <c r="L64" i="10"/>
  <c r="K64" i="10"/>
  <c r="E64" i="15"/>
  <c r="I64" i="14"/>
  <c r="I64" i="10"/>
  <c r="E64" i="14"/>
  <c r="F64" i="10"/>
  <c r="E64" i="10"/>
  <c r="D64" i="10"/>
  <c r="C64" i="10"/>
  <c r="B64" i="10"/>
  <c r="A64" i="10"/>
  <c r="R63" i="14"/>
  <c r="K63" i="15"/>
  <c r="E63" i="10"/>
  <c r="D63" i="10"/>
  <c r="B63" i="10"/>
  <c r="A63" i="10"/>
  <c r="AK62" i="14"/>
  <c r="P62" i="15"/>
  <c r="AD62" i="14"/>
  <c r="Z62" i="10"/>
  <c r="W62" i="10"/>
  <c r="K62" i="15"/>
  <c r="R62" i="14"/>
  <c r="U62" i="10"/>
  <c r="P62" i="10"/>
  <c r="O62" i="10"/>
  <c r="N62" i="10"/>
  <c r="M62" i="10"/>
  <c r="E62" i="10"/>
  <c r="D62" i="10"/>
  <c r="B62" i="10"/>
  <c r="A62" i="10"/>
  <c r="U61" i="15"/>
  <c r="AG61" i="10"/>
  <c r="AM61" i="14"/>
  <c r="AL61" i="14"/>
  <c r="S61" i="15"/>
  <c r="R61" i="15"/>
  <c r="AH61" i="14"/>
  <c r="AC61" i="10"/>
  <c r="P61" i="15"/>
  <c r="AF61" i="14"/>
  <c r="O61" i="15"/>
  <c r="AE61" i="14"/>
  <c r="AA61" i="10"/>
  <c r="AD61" i="14"/>
  <c r="M61" i="15"/>
  <c r="AC61" i="14"/>
  <c r="Y61" i="10"/>
  <c r="K61" i="15"/>
  <c r="U61" i="10"/>
  <c r="R61" i="14"/>
  <c r="J61" i="15"/>
  <c r="Q61" i="14"/>
  <c r="T61" i="10"/>
  <c r="R61" i="10"/>
  <c r="N61" i="14"/>
  <c r="M61" i="14" s="1"/>
  <c r="P61" i="10"/>
  <c r="M61" i="10"/>
  <c r="E61" i="15"/>
  <c r="I61" i="14"/>
  <c r="I61" i="10"/>
  <c r="D61" i="15"/>
  <c r="H61" i="10"/>
  <c r="H61" i="14"/>
  <c r="G61" i="10"/>
  <c r="F61" i="10"/>
  <c r="E61" i="14"/>
  <c r="E61" i="10"/>
  <c r="D61" i="10"/>
  <c r="C61" i="10"/>
  <c r="B61" i="10"/>
  <c r="A61" i="10"/>
  <c r="D60" i="15"/>
  <c r="E60" i="10"/>
  <c r="D60" i="10"/>
  <c r="B60" i="10"/>
  <c r="A60" i="10"/>
  <c r="M59" i="15"/>
  <c r="E59" i="10"/>
  <c r="D59" i="10"/>
  <c r="B59" i="10"/>
  <c r="A59" i="10"/>
  <c r="U58" i="15"/>
  <c r="AM58" i="14"/>
  <c r="T58" i="15"/>
  <c r="AF58" i="10"/>
  <c r="AL58" i="14"/>
  <c r="R58" i="15"/>
  <c r="AI58" i="14"/>
  <c r="AD58" i="10"/>
  <c r="Q58" i="15"/>
  <c r="AC58" i="10"/>
  <c r="AH58" i="14"/>
  <c r="AJ58" i="14" s="1"/>
  <c r="O58" i="15"/>
  <c r="AA58" i="10"/>
  <c r="AE58" i="14"/>
  <c r="N58" i="15"/>
  <c r="AD58" i="14"/>
  <c r="Z58" i="10"/>
  <c r="M58" i="15"/>
  <c r="AC58" i="14"/>
  <c r="X58" i="10"/>
  <c r="W58" i="10"/>
  <c r="L58" i="15"/>
  <c r="AA58" i="14"/>
  <c r="V58" i="10"/>
  <c r="R58" i="14"/>
  <c r="K58" i="15"/>
  <c r="J58" i="15"/>
  <c r="T58" i="10"/>
  <c r="Q58" i="14"/>
  <c r="I58" i="15"/>
  <c r="P58" i="14"/>
  <c r="H58" i="15"/>
  <c r="O58" i="14"/>
  <c r="G58" i="15"/>
  <c r="N58" i="14"/>
  <c r="M58" i="14" s="1"/>
  <c r="Q58" i="10"/>
  <c r="P58" i="10"/>
  <c r="O58" i="10"/>
  <c r="N58" i="10"/>
  <c r="F58" i="15"/>
  <c r="J58" i="14"/>
  <c r="L58" i="10"/>
  <c r="D58" i="15"/>
  <c r="H58" i="10"/>
  <c r="H58" i="14"/>
  <c r="G58" i="10"/>
  <c r="F58" i="14"/>
  <c r="E58" i="14"/>
  <c r="F58" i="10"/>
  <c r="E58" i="10"/>
  <c r="D58" i="10"/>
  <c r="C58" i="10"/>
  <c r="B58" i="10"/>
  <c r="A58" i="10"/>
  <c r="K57" i="10"/>
  <c r="E57" i="10"/>
  <c r="D57" i="10"/>
  <c r="B57" i="10"/>
  <c r="A57" i="10"/>
  <c r="E56" i="10"/>
  <c r="D56" i="10"/>
  <c r="B56" i="10"/>
  <c r="A56" i="10"/>
  <c r="S55" i="15"/>
  <c r="E55" i="10"/>
  <c r="D55" i="10"/>
  <c r="B55" i="10"/>
  <c r="A55" i="10"/>
  <c r="T54" i="15"/>
  <c r="T54" i="10"/>
  <c r="I54" i="14"/>
  <c r="E54" i="10"/>
  <c r="D54" i="10"/>
  <c r="B54" i="10"/>
  <c r="A54" i="10"/>
  <c r="U53" i="15"/>
  <c r="AM53" i="14"/>
  <c r="AI53" i="14"/>
  <c r="AD53" i="10"/>
  <c r="AC53" i="14"/>
  <c r="W53" i="14"/>
  <c r="X53" i="14" s="1"/>
  <c r="T53" i="14" s="1"/>
  <c r="K53" i="15"/>
  <c r="H53" i="15"/>
  <c r="O53" i="14"/>
  <c r="G53" i="15"/>
  <c r="N53" i="14"/>
  <c r="N53" i="10"/>
  <c r="M53" i="10"/>
  <c r="F53" i="15"/>
  <c r="J53" i="14"/>
  <c r="L53" i="10"/>
  <c r="K53" i="10"/>
  <c r="E53" i="15"/>
  <c r="E53" i="10"/>
  <c r="D53" i="10"/>
  <c r="B53" i="10"/>
  <c r="A53" i="10"/>
  <c r="AK52" i="14"/>
  <c r="AE52" i="10"/>
  <c r="AC52" i="10"/>
  <c r="V52" i="10"/>
  <c r="R52" i="14"/>
  <c r="U52" i="10"/>
  <c r="K52" i="15"/>
  <c r="P52" i="14"/>
  <c r="G52" i="15"/>
  <c r="N52" i="14"/>
  <c r="Q52" i="10"/>
  <c r="O52" i="10"/>
  <c r="M52" i="10"/>
  <c r="K52" i="10"/>
  <c r="E52" i="15"/>
  <c r="I52" i="14"/>
  <c r="I52" i="10"/>
  <c r="C52" i="15"/>
  <c r="F52" i="14"/>
  <c r="G52" i="10"/>
  <c r="E52" i="14"/>
  <c r="E52" i="10"/>
  <c r="D52" i="10"/>
  <c r="B52" i="10"/>
  <c r="A52" i="10"/>
  <c r="S51" i="15"/>
  <c r="E51" i="10"/>
  <c r="D51" i="10"/>
  <c r="B51" i="10"/>
  <c r="A51" i="10"/>
  <c r="AF50" i="10"/>
  <c r="T50" i="15"/>
  <c r="S50" i="15"/>
  <c r="Q50" i="15"/>
  <c r="AH50" i="14"/>
  <c r="AC50" i="10"/>
  <c r="P50" i="15"/>
  <c r="AF50" i="14"/>
  <c r="AB50" i="10"/>
  <c r="AE50" i="14"/>
  <c r="AA50" i="10"/>
  <c r="X50" i="10"/>
  <c r="AA50" i="14"/>
  <c r="V50" i="10"/>
  <c r="W50" i="14"/>
  <c r="X50" i="14" s="1"/>
  <c r="T50" i="14" s="1"/>
  <c r="K50" i="15"/>
  <c r="U50" i="10"/>
  <c r="I50" i="15"/>
  <c r="P50" i="14"/>
  <c r="S50" i="10"/>
  <c r="O50" i="14"/>
  <c r="R50" i="10"/>
  <c r="N50" i="10"/>
  <c r="M50" i="10"/>
  <c r="J50" i="14"/>
  <c r="L50" i="10"/>
  <c r="K50" i="10"/>
  <c r="J50" i="10"/>
  <c r="E50" i="15"/>
  <c r="I50" i="14"/>
  <c r="D50" i="15"/>
  <c r="G50" i="10"/>
  <c r="F50" i="14"/>
  <c r="B50" i="15"/>
  <c r="E50" i="14"/>
  <c r="F50" i="10"/>
  <c r="E50" i="10"/>
  <c r="D50" i="10"/>
  <c r="C50" i="10"/>
  <c r="B50" i="10"/>
  <c r="A50" i="10"/>
  <c r="M49" i="15"/>
  <c r="H49" i="15"/>
  <c r="K49" i="10"/>
  <c r="J49" i="10"/>
  <c r="B49" i="15"/>
  <c r="E49" i="10"/>
  <c r="D49" i="10"/>
  <c r="B49" i="10"/>
  <c r="A49" i="10"/>
  <c r="E48" i="10"/>
  <c r="D48" i="10"/>
  <c r="B48" i="10"/>
  <c r="A48" i="10"/>
  <c r="AB47" i="10"/>
  <c r="AD47" i="14"/>
  <c r="H47" i="14"/>
  <c r="F47" i="14"/>
  <c r="E47" i="10"/>
  <c r="D47" i="10"/>
  <c r="B47" i="10"/>
  <c r="A47" i="10"/>
  <c r="E46" i="10"/>
  <c r="D46" i="10"/>
  <c r="B46" i="10"/>
  <c r="A46" i="10"/>
  <c r="AK45" i="14"/>
  <c r="O45" i="15"/>
  <c r="J45" i="15"/>
  <c r="Q45" i="14"/>
  <c r="E45" i="15"/>
  <c r="B45" i="15"/>
  <c r="E45" i="14"/>
  <c r="F45" i="10"/>
  <c r="E45" i="10"/>
  <c r="D45" i="10"/>
  <c r="B45" i="10"/>
  <c r="A45" i="10"/>
  <c r="AM44" i="14"/>
  <c r="AG44" i="10"/>
  <c r="Q44" i="15"/>
  <c r="AH44" i="14"/>
  <c r="AC44" i="10"/>
  <c r="AA44" i="10"/>
  <c r="L44" i="15"/>
  <c r="AA44" i="14"/>
  <c r="H44" i="15"/>
  <c r="E44" i="14"/>
  <c r="E44" i="10"/>
  <c r="D44" i="10"/>
  <c r="B44" i="10"/>
  <c r="A44" i="10"/>
  <c r="W43" i="10"/>
  <c r="V43" i="10"/>
  <c r="N43" i="14"/>
  <c r="N43" i="10"/>
  <c r="E43" i="10"/>
  <c r="D43" i="10"/>
  <c r="B43" i="10"/>
  <c r="A43" i="10"/>
  <c r="AI42" i="14"/>
  <c r="AD42" i="10"/>
  <c r="P42" i="15"/>
  <c r="AF42" i="14"/>
  <c r="W42" i="10"/>
  <c r="L42" i="15"/>
  <c r="AA42" i="14"/>
  <c r="Q42" i="10"/>
  <c r="P42" i="10"/>
  <c r="I42" i="14"/>
  <c r="I42" i="10"/>
  <c r="C42" i="15"/>
  <c r="F42" i="14"/>
  <c r="G42" i="10"/>
  <c r="E42" i="10"/>
  <c r="D42" i="10"/>
  <c r="B42" i="10"/>
  <c r="A42" i="10"/>
  <c r="AF41" i="10"/>
  <c r="AH41" i="14"/>
  <c r="AB41" i="10"/>
  <c r="W41" i="10"/>
  <c r="R41" i="14"/>
  <c r="U41" i="10"/>
  <c r="N41" i="10"/>
  <c r="M41" i="10"/>
  <c r="H41" i="14"/>
  <c r="E41" i="10"/>
  <c r="D41" i="10"/>
  <c r="B41" i="10"/>
  <c r="A41" i="10"/>
  <c r="R40" i="15"/>
  <c r="AD40" i="10"/>
  <c r="AI40" i="14"/>
  <c r="AH40" i="14"/>
  <c r="AJ40" i="14" s="1"/>
  <c r="AC40" i="10"/>
  <c r="P40" i="15"/>
  <c r="AF40" i="14"/>
  <c r="AB40" i="10"/>
  <c r="O40" i="15"/>
  <c r="AA40" i="10"/>
  <c r="N40" i="15"/>
  <c r="AD40" i="14"/>
  <c r="Z40" i="10"/>
  <c r="M40" i="15"/>
  <c r="AC40" i="14"/>
  <c r="V40" i="10"/>
  <c r="AA40" i="14"/>
  <c r="W40" i="14"/>
  <c r="X40" i="14" s="1"/>
  <c r="T40" i="14" s="1"/>
  <c r="K40" i="15"/>
  <c r="T40" i="10"/>
  <c r="H40" i="15"/>
  <c r="O40" i="14"/>
  <c r="G40" i="15"/>
  <c r="O40" i="10"/>
  <c r="L40" i="10"/>
  <c r="C40" i="15"/>
  <c r="F40" i="14"/>
  <c r="G40" i="10"/>
  <c r="F40" i="10"/>
  <c r="E40" i="10"/>
  <c r="D40" i="10"/>
  <c r="C40" i="10"/>
  <c r="B40" i="10"/>
  <c r="A40" i="10"/>
  <c r="AG39" i="10"/>
  <c r="Q39" i="15"/>
  <c r="AA39" i="10"/>
  <c r="O39" i="10"/>
  <c r="E39" i="10"/>
  <c r="D39" i="10"/>
  <c r="B39" i="10"/>
  <c r="A39" i="10"/>
  <c r="Q38" i="15"/>
  <c r="W38" i="10"/>
  <c r="W38" i="14"/>
  <c r="X38" i="14" s="1"/>
  <c r="T38" i="14" s="1"/>
  <c r="O38" i="14"/>
  <c r="R38" i="10"/>
  <c r="P38" i="10"/>
  <c r="K38" i="10"/>
  <c r="J38" i="10"/>
  <c r="H38" i="14"/>
  <c r="E38" i="10"/>
  <c r="D38" i="10"/>
  <c r="B38" i="10"/>
  <c r="A38" i="10"/>
  <c r="T37" i="15"/>
  <c r="AI37" i="14"/>
  <c r="AH37" i="14"/>
  <c r="AC37" i="10"/>
  <c r="P37" i="15"/>
  <c r="AB37" i="10"/>
  <c r="AF37" i="14"/>
  <c r="AA37" i="10"/>
  <c r="AE37" i="14"/>
  <c r="AD37" i="14"/>
  <c r="Z37" i="10"/>
  <c r="AC37" i="14"/>
  <c r="L37" i="15"/>
  <c r="AA37" i="14"/>
  <c r="W37" i="14"/>
  <c r="X37" i="14" s="1"/>
  <c r="T37" i="14" s="1"/>
  <c r="K37" i="15"/>
  <c r="R37" i="14"/>
  <c r="U37" i="10"/>
  <c r="O37" i="14"/>
  <c r="G37" i="15"/>
  <c r="N37" i="10"/>
  <c r="L37" i="10"/>
  <c r="K37" i="10"/>
  <c r="E37" i="15"/>
  <c r="I37" i="10"/>
  <c r="C37" i="15"/>
  <c r="E37" i="14"/>
  <c r="F37" i="10"/>
  <c r="E37" i="10"/>
  <c r="D37" i="10"/>
  <c r="C37" i="10"/>
  <c r="B37" i="10"/>
  <c r="A37" i="10"/>
  <c r="AM36" i="14"/>
  <c r="AG36" i="10"/>
  <c r="U36" i="15"/>
  <c r="AD36" i="14"/>
  <c r="W36" i="14"/>
  <c r="X36" i="14" s="1"/>
  <c r="T36" i="14" s="1"/>
  <c r="Q36" i="14"/>
  <c r="J36" i="14"/>
  <c r="E36" i="10"/>
  <c r="D36" i="10"/>
  <c r="B36" i="10"/>
  <c r="A36" i="10"/>
  <c r="R35" i="15"/>
  <c r="W35" i="14"/>
  <c r="X35" i="14" s="1"/>
  <c r="T35" i="14" s="1"/>
  <c r="K35" i="10"/>
  <c r="F35" i="14"/>
  <c r="E35" i="10"/>
  <c r="D35" i="10"/>
  <c r="B35" i="10"/>
  <c r="A35" i="10"/>
  <c r="U34" i="15"/>
  <c r="R34" i="15"/>
  <c r="AI34" i="14"/>
  <c r="Q34" i="15"/>
  <c r="X34" i="10"/>
  <c r="T34" i="10"/>
  <c r="F34" i="15"/>
  <c r="J34" i="14"/>
  <c r="E34" i="10"/>
  <c r="D34" i="10"/>
  <c r="B34" i="10"/>
  <c r="A34" i="10"/>
  <c r="O33" i="14"/>
  <c r="R33" i="10"/>
  <c r="E33" i="10"/>
  <c r="D33" i="10"/>
  <c r="B33" i="10"/>
  <c r="A33" i="10"/>
  <c r="J32" i="15"/>
  <c r="J32" i="14"/>
  <c r="F32" i="15"/>
  <c r="B32" i="15"/>
  <c r="E32" i="10"/>
  <c r="D32" i="10"/>
  <c r="B32" i="10"/>
  <c r="A32" i="10"/>
  <c r="R31" i="15"/>
  <c r="M31" i="15"/>
  <c r="X31" i="10"/>
  <c r="K31" i="15"/>
  <c r="I31" i="15"/>
  <c r="I31" i="14"/>
  <c r="E31" i="15"/>
  <c r="G31" i="10"/>
  <c r="E31" i="10"/>
  <c r="D31" i="10"/>
  <c r="B31" i="10"/>
  <c r="A31" i="10"/>
  <c r="O30" i="15"/>
  <c r="B30" i="15"/>
  <c r="E30" i="14"/>
  <c r="F30" i="10"/>
  <c r="E30" i="10"/>
  <c r="D30" i="10"/>
  <c r="B30" i="10"/>
  <c r="A30" i="10"/>
  <c r="U29" i="15"/>
  <c r="AM29" i="14"/>
  <c r="AF29" i="10"/>
  <c r="R29" i="15"/>
  <c r="AI29" i="14"/>
  <c r="AD29" i="10"/>
  <c r="AF29" i="14"/>
  <c r="N29" i="15"/>
  <c r="AD29" i="14"/>
  <c r="Z29" i="10"/>
  <c r="X29" i="10"/>
  <c r="L29" i="15"/>
  <c r="AA29" i="14"/>
  <c r="V29" i="10"/>
  <c r="W29" i="14"/>
  <c r="X29" i="14" s="1"/>
  <c r="T29" i="14" s="1"/>
  <c r="R29" i="14"/>
  <c r="U29" i="10"/>
  <c r="J29" i="15"/>
  <c r="Q29" i="14"/>
  <c r="O29" i="14"/>
  <c r="N29" i="10"/>
  <c r="F29" i="15"/>
  <c r="J29" i="14"/>
  <c r="K29" i="10"/>
  <c r="E29" i="15"/>
  <c r="F29" i="14"/>
  <c r="C29" i="15"/>
  <c r="F29" i="10"/>
  <c r="E29" i="10"/>
  <c r="D29" i="10"/>
  <c r="C29" i="10"/>
  <c r="B29" i="10"/>
  <c r="A29" i="10"/>
  <c r="AE28" i="10"/>
  <c r="AE28" i="14"/>
  <c r="AD28" i="14"/>
  <c r="AC28" i="14"/>
  <c r="K28" i="15"/>
  <c r="E28" i="10"/>
  <c r="D28" i="10"/>
  <c r="S28" i="15"/>
  <c r="B28" i="10"/>
  <c r="A28" i="10"/>
  <c r="T27" i="15"/>
  <c r="AL27" i="14"/>
  <c r="AK27" i="14"/>
  <c r="AE27" i="10"/>
  <c r="N27" i="15"/>
  <c r="L27" i="15"/>
  <c r="W27" i="14"/>
  <c r="X27" i="14" s="1"/>
  <c r="T27" i="14" s="1"/>
  <c r="G27" i="15"/>
  <c r="O27" i="10"/>
  <c r="I27" i="14"/>
  <c r="I27" i="10"/>
  <c r="E27" i="10"/>
  <c r="D27" i="10"/>
  <c r="B27" i="10"/>
  <c r="A27" i="10"/>
  <c r="U26" i="10"/>
  <c r="E26" i="10"/>
  <c r="D26" i="10"/>
  <c r="B26" i="10"/>
  <c r="A26" i="10"/>
  <c r="U25" i="15"/>
  <c r="T25" i="15"/>
  <c r="AL25" i="14"/>
  <c r="R25" i="15"/>
  <c r="AD25" i="10"/>
  <c r="AI25" i="14"/>
  <c r="AH25" i="14"/>
  <c r="AC25" i="10"/>
  <c r="AF25" i="14"/>
  <c r="AE25" i="14"/>
  <c r="AD25" i="14"/>
  <c r="M25" i="15"/>
  <c r="L25" i="15"/>
  <c r="V25" i="10"/>
  <c r="AA25" i="14"/>
  <c r="Q25" i="14"/>
  <c r="P25" i="14"/>
  <c r="H25" i="15"/>
  <c r="G25" i="15"/>
  <c r="O25" i="10"/>
  <c r="M25" i="10"/>
  <c r="J25" i="14"/>
  <c r="I25" i="14"/>
  <c r="I25" i="10"/>
  <c r="F25" i="14"/>
  <c r="E25" i="14"/>
  <c r="F25" i="10"/>
  <c r="E25" i="10"/>
  <c r="D25" i="10"/>
  <c r="C25" i="10"/>
  <c r="B25" i="10"/>
  <c r="A25" i="10"/>
  <c r="AM24" i="14"/>
  <c r="AI24" i="14"/>
  <c r="AD24" i="10"/>
  <c r="P24" i="15"/>
  <c r="AF24" i="14"/>
  <c r="AA24" i="10"/>
  <c r="K24" i="15"/>
  <c r="D24" i="15"/>
  <c r="F24" i="14"/>
  <c r="G24" i="10"/>
  <c r="E24" i="14"/>
  <c r="E24" i="10"/>
  <c r="D24" i="10"/>
  <c r="B24" i="10"/>
  <c r="A24" i="10"/>
  <c r="AL23" i="14"/>
  <c r="T23" i="15"/>
  <c r="AI23" i="14"/>
  <c r="AD23" i="10"/>
  <c r="AH23" i="14"/>
  <c r="L23" i="15"/>
  <c r="K23" i="15"/>
  <c r="R23" i="14"/>
  <c r="Q23" i="10"/>
  <c r="I23" i="10"/>
  <c r="E23" i="10"/>
  <c r="D23" i="10"/>
  <c r="B23" i="10"/>
  <c r="A23" i="10"/>
  <c r="U22" i="15"/>
  <c r="F22" i="15"/>
  <c r="E22" i="10"/>
  <c r="D22" i="10"/>
  <c r="B22" i="10"/>
  <c r="A22" i="10"/>
  <c r="AL21" i="14"/>
  <c r="AK21" i="14"/>
  <c r="AB21" i="10"/>
  <c r="AD21" i="14"/>
  <c r="X21" i="10"/>
  <c r="AA21" i="14"/>
  <c r="V21" i="10"/>
  <c r="K21" i="15"/>
  <c r="R21" i="14"/>
  <c r="Q21" i="10"/>
  <c r="P21" i="10"/>
  <c r="M21" i="10"/>
  <c r="E21" i="15"/>
  <c r="I21" i="14"/>
  <c r="D21" i="15"/>
  <c r="H21" i="14"/>
  <c r="H21" i="10"/>
  <c r="C21" i="15"/>
  <c r="F21" i="14"/>
  <c r="G21" i="10"/>
  <c r="E21" i="10"/>
  <c r="D21" i="10"/>
  <c r="B21" i="10"/>
  <c r="A21" i="10"/>
  <c r="AM20" i="14"/>
  <c r="AG20" i="10"/>
  <c r="S20" i="15"/>
  <c r="AD20" i="14"/>
  <c r="Z20" i="10"/>
  <c r="L20" i="15"/>
  <c r="W20" i="14"/>
  <c r="X20" i="14" s="1"/>
  <c r="T20" i="14" s="1"/>
  <c r="T20" i="10"/>
  <c r="Q20" i="14"/>
  <c r="R20" i="10"/>
  <c r="F20" i="15"/>
  <c r="K20" i="10"/>
  <c r="D20" i="15"/>
  <c r="H20" i="14"/>
  <c r="H20" i="10"/>
  <c r="B20" i="15"/>
  <c r="E20" i="10"/>
  <c r="D20" i="10"/>
  <c r="B20" i="10"/>
  <c r="A20" i="10"/>
  <c r="S19" i="15"/>
  <c r="AK19" i="14"/>
  <c r="R19" i="15"/>
  <c r="AB19" i="10"/>
  <c r="M19" i="15"/>
  <c r="H19" i="15"/>
  <c r="J19" i="10"/>
  <c r="E19" i="10"/>
  <c r="D19" i="10"/>
  <c r="B19" i="10"/>
  <c r="A19" i="10"/>
  <c r="Z18" i="10"/>
  <c r="E18" i="10"/>
  <c r="D18" i="10"/>
  <c r="B18" i="10"/>
  <c r="A18" i="10"/>
  <c r="O17" i="15"/>
  <c r="L17" i="15"/>
  <c r="AA17" i="14"/>
  <c r="N17" i="14"/>
  <c r="Q17" i="10"/>
  <c r="G17" i="15"/>
  <c r="I17" i="14"/>
  <c r="I17" i="10"/>
  <c r="E17" i="15"/>
  <c r="D17" i="15"/>
  <c r="H17" i="14"/>
  <c r="H17" i="10"/>
  <c r="F17" i="14"/>
  <c r="E17" i="10"/>
  <c r="D17" i="10"/>
  <c r="B17" i="10"/>
  <c r="A17" i="10"/>
  <c r="AF16" i="10"/>
  <c r="S16" i="15"/>
  <c r="AK16" i="14"/>
  <c r="AE16" i="10"/>
  <c r="R16" i="15"/>
  <c r="AI16" i="14"/>
  <c r="Q16" i="15"/>
  <c r="AH16" i="14"/>
  <c r="O16" i="15"/>
  <c r="AA16" i="10"/>
  <c r="AD16" i="14"/>
  <c r="Z16" i="10"/>
  <c r="M16" i="15"/>
  <c r="AC16" i="14"/>
  <c r="Y16" i="10"/>
  <c r="L16" i="15"/>
  <c r="J16" i="15"/>
  <c r="S16" i="10"/>
  <c r="O16" i="14"/>
  <c r="R16" i="10"/>
  <c r="G16" i="15"/>
  <c r="N16" i="14"/>
  <c r="Q16" i="10"/>
  <c r="N16" i="10"/>
  <c r="F16" i="15"/>
  <c r="K16" i="10"/>
  <c r="J16" i="10"/>
  <c r="E16" i="15"/>
  <c r="I16" i="14"/>
  <c r="I16" i="10"/>
  <c r="D16" i="15"/>
  <c r="H16" i="14"/>
  <c r="H16" i="10"/>
  <c r="C16" i="15"/>
  <c r="F16" i="14"/>
  <c r="E16" i="10"/>
  <c r="D16" i="10"/>
  <c r="B16" i="10"/>
  <c r="A16" i="10"/>
  <c r="AG15" i="10"/>
  <c r="AL15" i="14"/>
  <c r="AF15" i="10"/>
  <c r="R15" i="15"/>
  <c r="P15" i="15"/>
  <c r="AF15" i="14"/>
  <c r="AB15" i="10"/>
  <c r="K15" i="15"/>
  <c r="R15" i="10"/>
  <c r="O15" i="14"/>
  <c r="O15" i="10"/>
  <c r="K15" i="10"/>
  <c r="E15" i="10"/>
  <c r="D15" i="10"/>
  <c r="B15" i="10"/>
  <c r="A15" i="10"/>
  <c r="U14" i="15"/>
  <c r="AE14" i="10"/>
  <c r="Q14" i="15"/>
  <c r="AE14" i="14"/>
  <c r="AA14" i="10"/>
  <c r="M14" i="15"/>
  <c r="AC14" i="14"/>
  <c r="Y14" i="10"/>
  <c r="W14" i="14"/>
  <c r="X14" i="14" s="1"/>
  <c r="T14" i="14" s="1"/>
  <c r="J14" i="15"/>
  <c r="N14" i="14"/>
  <c r="N14" i="10"/>
  <c r="J14" i="14"/>
  <c r="K14" i="14" s="1"/>
  <c r="L14" i="10"/>
  <c r="I14" i="14"/>
  <c r="E14" i="10"/>
  <c r="D14" i="10"/>
  <c r="B14" i="10"/>
  <c r="A14" i="10"/>
  <c r="S13" i="15"/>
  <c r="AE13" i="14"/>
  <c r="AA13" i="10"/>
  <c r="E13" i="15"/>
  <c r="I13" i="10"/>
  <c r="C13" i="15"/>
  <c r="E13" i="10"/>
  <c r="D13" i="10"/>
  <c r="B13" i="10"/>
  <c r="A13" i="10"/>
  <c r="AM12" i="14"/>
  <c r="T12" i="15"/>
  <c r="AK12" i="14"/>
  <c r="AE12" i="10"/>
  <c r="S12" i="15"/>
  <c r="Q12" i="15"/>
  <c r="AH12" i="14"/>
  <c r="AF12" i="14"/>
  <c r="AB12" i="10"/>
  <c r="O12" i="15"/>
  <c r="AE12" i="14"/>
  <c r="AA12" i="10"/>
  <c r="N12" i="15"/>
  <c r="M12" i="15"/>
  <c r="AC12" i="14"/>
  <c r="Y12" i="10"/>
  <c r="Q12" i="14"/>
  <c r="R12" i="10"/>
  <c r="G12" i="15"/>
  <c r="N12" i="14"/>
  <c r="M12" i="10"/>
  <c r="F12" i="15"/>
  <c r="J12" i="14"/>
  <c r="L12" i="10"/>
  <c r="I12" i="14"/>
  <c r="E12" i="15"/>
  <c r="D12" i="15"/>
  <c r="H12" i="14"/>
  <c r="B12" i="15"/>
  <c r="E12" i="14"/>
  <c r="F12" i="10"/>
  <c r="E12" i="10"/>
  <c r="D12" i="10"/>
  <c r="B12" i="10"/>
  <c r="A12" i="10"/>
  <c r="U11" i="15"/>
  <c r="AM11" i="14"/>
  <c r="T11" i="15"/>
  <c r="AL11" i="14"/>
  <c r="AF11" i="10"/>
  <c r="R11" i="15"/>
  <c r="AI11" i="14"/>
  <c r="AD11" i="10"/>
  <c r="AH11" i="14"/>
  <c r="P11" i="15"/>
  <c r="AF11" i="14"/>
  <c r="AB11" i="10"/>
  <c r="O11" i="15"/>
  <c r="AA11" i="10"/>
  <c r="N11" i="15"/>
  <c r="AD11" i="14"/>
  <c r="Z11" i="10"/>
  <c r="X11" i="10"/>
  <c r="W11" i="14"/>
  <c r="X11" i="14" s="1"/>
  <c r="T11" i="14" s="1"/>
  <c r="K11" i="15"/>
  <c r="R11" i="14"/>
  <c r="U11" i="10"/>
  <c r="J11" i="15"/>
  <c r="Q11" i="14"/>
  <c r="T11" i="10"/>
  <c r="H11" i="15"/>
  <c r="O11" i="14"/>
  <c r="Q11" i="10"/>
  <c r="O11" i="10"/>
  <c r="N11" i="10"/>
  <c r="F11" i="15"/>
  <c r="J11" i="14"/>
  <c r="L11" i="10"/>
  <c r="K11" i="10"/>
  <c r="I11" i="10"/>
  <c r="E11" i="15"/>
  <c r="C11" i="15"/>
  <c r="F11" i="14"/>
  <c r="F11" i="10"/>
  <c r="E11" i="10"/>
  <c r="D11" i="10"/>
  <c r="C11" i="10"/>
  <c r="B11" i="10"/>
  <c r="A11" i="10"/>
  <c r="H10" i="15"/>
  <c r="E10" i="10"/>
  <c r="D10" i="10"/>
  <c r="B10" i="10"/>
  <c r="A10" i="10"/>
  <c r="AM9" i="14"/>
  <c r="AG9" i="10"/>
  <c r="AF9" i="10"/>
  <c r="S9" i="15"/>
  <c r="AK9" i="14"/>
  <c r="P9" i="15"/>
  <c r="AF9" i="14"/>
  <c r="AB9" i="10"/>
  <c r="AE9" i="14"/>
  <c r="AA9" i="10"/>
  <c r="N9" i="15"/>
  <c r="Z9" i="10"/>
  <c r="Y9" i="10"/>
  <c r="AC9" i="14"/>
  <c r="X9" i="10"/>
  <c r="R9" i="14"/>
  <c r="Q9" i="14"/>
  <c r="T9" i="10"/>
  <c r="I9" i="15"/>
  <c r="S9" i="10"/>
  <c r="H9" i="15"/>
  <c r="O9" i="14"/>
  <c r="R9" i="10"/>
  <c r="G9" i="15"/>
  <c r="N9" i="14"/>
  <c r="Q9" i="10"/>
  <c r="M9" i="10"/>
  <c r="K9" i="10"/>
  <c r="J9" i="10"/>
  <c r="D9" i="15"/>
  <c r="H9" i="14"/>
  <c r="C9" i="15"/>
  <c r="F9" i="14"/>
  <c r="G9" i="10"/>
  <c r="E9" i="10"/>
  <c r="D9" i="10"/>
  <c r="B9" i="10"/>
  <c r="A9" i="10"/>
  <c r="AL8" i="14"/>
  <c r="Q8" i="15"/>
  <c r="AH8" i="14"/>
  <c r="AD8" i="14"/>
  <c r="Y8" i="10"/>
  <c r="W8" i="14"/>
  <c r="X8" i="14" s="1"/>
  <c r="T8" i="14" s="1"/>
  <c r="R8" i="14"/>
  <c r="T8" i="10"/>
  <c r="I8" i="15"/>
  <c r="N8" i="14"/>
  <c r="N8" i="10"/>
  <c r="J8" i="14"/>
  <c r="L8" i="10"/>
  <c r="H8" i="14"/>
  <c r="H8" i="10"/>
  <c r="B8" i="15"/>
  <c r="E8" i="14"/>
  <c r="E8" i="10"/>
  <c r="D8" i="10"/>
  <c r="B8" i="10"/>
  <c r="A8" i="10"/>
  <c r="AM7" i="14"/>
  <c r="T7" i="15"/>
  <c r="AL7" i="14"/>
  <c r="AF7" i="10"/>
  <c r="R7" i="15"/>
  <c r="AI7" i="14"/>
  <c r="AD7" i="10"/>
  <c r="AH7" i="14"/>
  <c r="AC7" i="10"/>
  <c r="P7" i="15"/>
  <c r="N7" i="15"/>
  <c r="AD7" i="14"/>
  <c r="Z7" i="10"/>
  <c r="X7" i="10"/>
  <c r="W7" i="14"/>
  <c r="X7" i="14" s="1"/>
  <c r="T7" i="14" s="1"/>
  <c r="K7" i="15"/>
  <c r="R7" i="14"/>
  <c r="U7" i="10"/>
  <c r="J7" i="15"/>
  <c r="Q7" i="14"/>
  <c r="T7" i="10"/>
  <c r="P7" i="14"/>
  <c r="H7" i="15"/>
  <c r="O7" i="14"/>
  <c r="G7" i="15"/>
  <c r="Q7" i="10"/>
  <c r="N7" i="14"/>
  <c r="M7" i="14" s="1"/>
  <c r="N7" i="10"/>
  <c r="M7" i="10"/>
  <c r="F7" i="15"/>
  <c r="J7" i="14"/>
  <c r="L7" i="10"/>
  <c r="K7" i="10"/>
  <c r="E7" i="15"/>
  <c r="I7" i="14"/>
  <c r="I7" i="10"/>
  <c r="C7" i="15"/>
  <c r="F7" i="14"/>
  <c r="G7" i="14" s="1"/>
  <c r="G7" i="10"/>
  <c r="E7" i="14"/>
  <c r="F7" i="10"/>
  <c r="E7" i="10"/>
  <c r="D7" i="10"/>
  <c r="C7" i="10"/>
  <c r="B7" i="10"/>
  <c r="A7" i="10"/>
  <c r="AA6" i="10"/>
  <c r="V6" i="10"/>
  <c r="R6" i="14"/>
  <c r="N6" i="10"/>
  <c r="B6" i="15"/>
  <c r="E6" i="10"/>
  <c r="D6" i="10"/>
  <c r="B6" i="10"/>
  <c r="A6" i="10"/>
  <c r="E5" i="10"/>
  <c r="D5" i="10"/>
  <c r="B5" i="10"/>
  <c r="A5" i="10"/>
  <c r="U4" i="15"/>
  <c r="AM4" i="14"/>
  <c r="T4" i="15"/>
  <c r="AL4" i="14"/>
  <c r="AF4" i="10"/>
  <c r="R4" i="15"/>
  <c r="AI4" i="14"/>
  <c r="AD4" i="10"/>
  <c r="AC4" i="10"/>
  <c r="AH4" i="14"/>
  <c r="AJ4" i="14" s="1"/>
  <c r="P4" i="15"/>
  <c r="AF4" i="14"/>
  <c r="AB4" i="10"/>
  <c r="AA4" i="10"/>
  <c r="N4" i="15"/>
  <c r="L4" i="15"/>
  <c r="AA4" i="14"/>
  <c r="W4" i="14"/>
  <c r="X4" i="14" s="1"/>
  <c r="T4" i="14" s="1"/>
  <c r="K4" i="15"/>
  <c r="R4" i="14"/>
  <c r="U4" i="10"/>
  <c r="J4" i="15"/>
  <c r="Q4" i="14"/>
  <c r="T4" i="10"/>
  <c r="Q4" i="10"/>
  <c r="N4" i="10"/>
  <c r="M4" i="10"/>
  <c r="F4" i="15"/>
  <c r="J4" i="14"/>
  <c r="L4" i="10"/>
  <c r="C4" i="15"/>
  <c r="F4" i="14"/>
  <c r="G4" i="10"/>
  <c r="E4" i="10"/>
  <c r="D4" i="10"/>
  <c r="C4" i="10"/>
  <c r="B4" i="10"/>
  <c r="A4" i="10"/>
  <c r="D3" i="10"/>
  <c r="B3" i="10"/>
  <c r="A3" i="10"/>
  <c r="A2" i="10"/>
  <c r="A1" i="10"/>
  <c r="E155" i="8"/>
  <c r="D155" i="8"/>
  <c r="B155" i="8"/>
  <c r="T155" i="8" s="1"/>
  <c r="A155" i="8"/>
  <c r="E154" i="8"/>
  <c r="D154" i="8"/>
  <c r="C154" i="8"/>
  <c r="B154" i="8"/>
  <c r="J154" i="8" s="1"/>
  <c r="A154" i="8"/>
  <c r="E153" i="8"/>
  <c r="D153" i="8"/>
  <c r="C153" i="8"/>
  <c r="B153" i="8"/>
  <c r="A153" i="8"/>
  <c r="E152" i="8"/>
  <c r="D152" i="8"/>
  <c r="C152" i="8"/>
  <c r="B152" i="8"/>
  <c r="L152" i="8" s="1"/>
  <c r="A152" i="8"/>
  <c r="AF151" i="8"/>
  <c r="E151" i="8"/>
  <c r="T151" i="8" s="1"/>
  <c r="D151" i="8"/>
  <c r="C151" i="8"/>
  <c r="B151" i="8"/>
  <c r="P151" i="8" s="1"/>
  <c r="A151" i="8"/>
  <c r="E150" i="8"/>
  <c r="D150" i="8"/>
  <c r="B150" i="8"/>
  <c r="A150" i="8"/>
  <c r="AI149" i="8"/>
  <c r="AB149" i="8"/>
  <c r="AA149" i="8"/>
  <c r="M149" i="8"/>
  <c r="I149" i="8"/>
  <c r="G149" i="8"/>
  <c r="E149" i="8"/>
  <c r="D149" i="8"/>
  <c r="B149" i="8"/>
  <c r="U149" i="8" s="1"/>
  <c r="A149" i="8"/>
  <c r="AK148" i="8"/>
  <c r="AI148" i="8"/>
  <c r="U148" i="8"/>
  <c r="P148" i="8"/>
  <c r="E148" i="8"/>
  <c r="J148" i="8" s="1"/>
  <c r="D148" i="8"/>
  <c r="B148" i="8"/>
  <c r="M148" i="8" s="1"/>
  <c r="A148" i="8"/>
  <c r="AJ147" i="8"/>
  <c r="AF147" i="8"/>
  <c r="AC147" i="8"/>
  <c r="AB147" i="8"/>
  <c r="E147" i="8"/>
  <c r="D147" i="8"/>
  <c r="C147" i="8"/>
  <c r="B147" i="8"/>
  <c r="P147" i="8" s="1"/>
  <c r="A147" i="8"/>
  <c r="E146" i="8"/>
  <c r="D146" i="8"/>
  <c r="B146" i="8"/>
  <c r="U146" i="8" s="1"/>
  <c r="A146" i="8"/>
  <c r="J145" i="8"/>
  <c r="E145" i="8"/>
  <c r="D145" i="8"/>
  <c r="B145" i="8"/>
  <c r="T145" i="8" s="1"/>
  <c r="A145" i="8"/>
  <c r="AD144" i="8"/>
  <c r="E144" i="8"/>
  <c r="T144" i="8" s="1"/>
  <c r="D144" i="8"/>
  <c r="B144" i="8"/>
  <c r="M144" i="8" s="1"/>
  <c r="A144" i="8"/>
  <c r="E143" i="8"/>
  <c r="J143" i="8" s="1"/>
  <c r="D143" i="8"/>
  <c r="B143" i="8"/>
  <c r="U143" i="8" s="1"/>
  <c r="A143" i="8"/>
  <c r="AA142" i="8"/>
  <c r="E142" i="8"/>
  <c r="D142" i="8"/>
  <c r="B142" i="8"/>
  <c r="A142" i="8"/>
  <c r="AI141" i="8"/>
  <c r="AF141" i="8"/>
  <c r="AB141" i="8"/>
  <c r="J141" i="8"/>
  <c r="E141" i="8"/>
  <c r="D141" i="8"/>
  <c r="B141" i="8"/>
  <c r="U141" i="8" s="1"/>
  <c r="A141" i="8"/>
  <c r="AG140" i="8"/>
  <c r="AF140" i="8"/>
  <c r="AH140" i="8" s="1"/>
  <c r="AD140" i="8"/>
  <c r="Z140" i="8"/>
  <c r="Y140" i="8"/>
  <c r="E140" i="8"/>
  <c r="D140" i="8"/>
  <c r="C140" i="8"/>
  <c r="B140" i="8"/>
  <c r="A140" i="8"/>
  <c r="U139" i="8"/>
  <c r="P139" i="8"/>
  <c r="M139" i="8"/>
  <c r="E139" i="8"/>
  <c r="D139" i="8"/>
  <c r="B139" i="8"/>
  <c r="J139" i="8" s="1"/>
  <c r="A139" i="8"/>
  <c r="U138" i="8"/>
  <c r="T138" i="8"/>
  <c r="E138" i="8"/>
  <c r="D138" i="8"/>
  <c r="B138" i="8"/>
  <c r="L138" i="8" s="1"/>
  <c r="A138" i="8"/>
  <c r="S137" i="8"/>
  <c r="M137" i="8"/>
  <c r="E137" i="8"/>
  <c r="D137" i="8"/>
  <c r="B137" i="8"/>
  <c r="J137" i="8" s="1"/>
  <c r="A137" i="8"/>
  <c r="U136" i="8"/>
  <c r="E136" i="8"/>
  <c r="D136" i="8"/>
  <c r="B136" i="8"/>
  <c r="T136" i="8" s="1"/>
  <c r="A136" i="8"/>
  <c r="AK135" i="8"/>
  <c r="E135" i="8"/>
  <c r="D135" i="8"/>
  <c r="B135" i="8"/>
  <c r="A135" i="8"/>
  <c r="AK134" i="8"/>
  <c r="AI134" i="8"/>
  <c r="AF134" i="8"/>
  <c r="AD134" i="8"/>
  <c r="E134" i="8"/>
  <c r="S134" i="8" s="1"/>
  <c r="D134" i="8"/>
  <c r="B134" i="8"/>
  <c r="A134" i="8"/>
  <c r="AG133" i="8"/>
  <c r="AF133" i="8"/>
  <c r="AC133" i="8"/>
  <c r="AB133" i="8"/>
  <c r="Y133" i="8"/>
  <c r="Z133" i="8" s="1"/>
  <c r="S133" i="8"/>
  <c r="E133" i="8"/>
  <c r="D133" i="8"/>
  <c r="C133" i="8"/>
  <c r="B133" i="8"/>
  <c r="A133" i="8"/>
  <c r="AD132" i="8"/>
  <c r="AC132" i="8"/>
  <c r="J132" i="8"/>
  <c r="E132" i="8"/>
  <c r="T132" i="8" s="1"/>
  <c r="D132" i="8"/>
  <c r="B132" i="8"/>
  <c r="A132" i="8"/>
  <c r="AI131" i="8"/>
  <c r="AB131" i="8"/>
  <c r="E131" i="8"/>
  <c r="U131" i="8" s="1"/>
  <c r="D131" i="8"/>
  <c r="B131" i="8"/>
  <c r="A131" i="8"/>
  <c r="AJ130" i="8"/>
  <c r="AG130" i="8"/>
  <c r="AA130" i="8"/>
  <c r="E130" i="8"/>
  <c r="D130" i="8"/>
  <c r="B130" i="8"/>
  <c r="S130" i="8" s="1"/>
  <c r="A130" i="8"/>
  <c r="M129" i="8"/>
  <c r="L129" i="8"/>
  <c r="J129" i="8"/>
  <c r="I129" i="8"/>
  <c r="G129" i="8"/>
  <c r="E129" i="8"/>
  <c r="D129" i="8"/>
  <c r="B129" i="8"/>
  <c r="T129" i="8" s="1"/>
  <c r="A129" i="8"/>
  <c r="AJ128" i="8"/>
  <c r="AG128" i="8"/>
  <c r="AC128" i="8"/>
  <c r="T128" i="8"/>
  <c r="E128" i="8"/>
  <c r="D128" i="8"/>
  <c r="B128" i="8"/>
  <c r="P128" i="8" s="1"/>
  <c r="A128" i="8"/>
  <c r="AD127" i="8"/>
  <c r="Y127" i="8"/>
  <c r="Z127" i="8" s="1"/>
  <c r="E127" i="8"/>
  <c r="T127" i="8" s="1"/>
  <c r="D127" i="8"/>
  <c r="B127" i="8"/>
  <c r="S127" i="8" s="1"/>
  <c r="A127" i="8"/>
  <c r="AI126" i="8"/>
  <c r="AF126" i="8"/>
  <c r="S126" i="8"/>
  <c r="P126" i="8"/>
  <c r="I126" i="8"/>
  <c r="G126" i="8"/>
  <c r="E126" i="8"/>
  <c r="D126" i="8"/>
  <c r="B126" i="8"/>
  <c r="A126" i="8"/>
  <c r="AJ125" i="8"/>
  <c r="AG125" i="8"/>
  <c r="Z125" i="8"/>
  <c r="Y125" i="8"/>
  <c r="E125" i="8"/>
  <c r="D125" i="8"/>
  <c r="C125" i="8"/>
  <c r="B125" i="8"/>
  <c r="S125" i="8" s="1"/>
  <c r="A125" i="8"/>
  <c r="AK124" i="8"/>
  <c r="AI124" i="8"/>
  <c r="AB124" i="8"/>
  <c r="AA124" i="8"/>
  <c r="G124" i="8"/>
  <c r="E124" i="8"/>
  <c r="U124" i="8" s="1"/>
  <c r="D124" i="8"/>
  <c r="B124" i="8"/>
  <c r="A124" i="8"/>
  <c r="AK123" i="8"/>
  <c r="AC123" i="8"/>
  <c r="AB123" i="8"/>
  <c r="AA123" i="8"/>
  <c r="T123" i="8"/>
  <c r="E123" i="8"/>
  <c r="D123" i="8"/>
  <c r="B123" i="8"/>
  <c r="A123" i="8"/>
  <c r="AC122" i="8"/>
  <c r="P122" i="8"/>
  <c r="M122" i="8"/>
  <c r="E122" i="8"/>
  <c r="D122" i="8"/>
  <c r="B122" i="8"/>
  <c r="J122" i="8" s="1"/>
  <c r="A122" i="8"/>
  <c r="AD121" i="8"/>
  <c r="AC121" i="8"/>
  <c r="AB121" i="8"/>
  <c r="E121" i="8"/>
  <c r="D121" i="8"/>
  <c r="C121" i="8"/>
  <c r="B121" i="8"/>
  <c r="T121" i="8" s="1"/>
  <c r="A121" i="8"/>
  <c r="AK120" i="8"/>
  <c r="AF120" i="8"/>
  <c r="AD120" i="8"/>
  <c r="AC120" i="8"/>
  <c r="Y120" i="8"/>
  <c r="Z120" i="8" s="1"/>
  <c r="E120" i="8"/>
  <c r="D120" i="8"/>
  <c r="B120" i="8"/>
  <c r="T120" i="8" s="1"/>
  <c r="A120" i="8"/>
  <c r="E119" i="8"/>
  <c r="D119" i="8"/>
  <c r="B119" i="8"/>
  <c r="L119" i="8" s="1"/>
  <c r="A119" i="8"/>
  <c r="AC118" i="8"/>
  <c r="Y118" i="8"/>
  <c r="Z118" i="8" s="1"/>
  <c r="E118" i="8"/>
  <c r="D118" i="8"/>
  <c r="B118" i="8"/>
  <c r="A118" i="8"/>
  <c r="AG117" i="8"/>
  <c r="E117" i="8"/>
  <c r="D117" i="8"/>
  <c r="B117" i="8"/>
  <c r="T117" i="8" s="1"/>
  <c r="A117" i="8"/>
  <c r="AK116" i="8"/>
  <c r="E116" i="8"/>
  <c r="D116" i="8"/>
  <c r="B116" i="8"/>
  <c r="A116" i="8"/>
  <c r="AK115" i="8"/>
  <c r="AJ115" i="8"/>
  <c r="AF115" i="8"/>
  <c r="AC115" i="8"/>
  <c r="AB115" i="8"/>
  <c r="AA115" i="8"/>
  <c r="Z115" i="8"/>
  <c r="Y115" i="8"/>
  <c r="E115" i="8"/>
  <c r="D115" i="8"/>
  <c r="C115" i="8"/>
  <c r="S115" i="8" s="1"/>
  <c r="B115" i="8"/>
  <c r="P115" i="8" s="1"/>
  <c r="A115" i="8"/>
  <c r="AD114" i="8"/>
  <c r="E114" i="8"/>
  <c r="D114" i="8"/>
  <c r="B114" i="8"/>
  <c r="A114" i="8"/>
  <c r="AJ113" i="8"/>
  <c r="AD113" i="8"/>
  <c r="AC113" i="8"/>
  <c r="E113" i="8"/>
  <c r="D113" i="8"/>
  <c r="C113" i="8"/>
  <c r="L113" i="8" s="1"/>
  <c r="B113" i="8"/>
  <c r="S113" i="8" s="1"/>
  <c r="A113" i="8"/>
  <c r="E112" i="8"/>
  <c r="D112" i="8"/>
  <c r="B112" i="8"/>
  <c r="A112" i="8"/>
  <c r="AJ111" i="8"/>
  <c r="AD111" i="8"/>
  <c r="E111" i="8"/>
  <c r="D111" i="8"/>
  <c r="B111" i="8"/>
  <c r="A111" i="8"/>
  <c r="AJ110" i="8"/>
  <c r="E110" i="8"/>
  <c r="D110" i="8"/>
  <c r="B110" i="8"/>
  <c r="A110" i="8"/>
  <c r="E109" i="8"/>
  <c r="D109" i="8"/>
  <c r="B109" i="8"/>
  <c r="A109" i="8"/>
  <c r="AJ108" i="8"/>
  <c r="AG108" i="8"/>
  <c r="AF108" i="8"/>
  <c r="AD108" i="8"/>
  <c r="Y108" i="8"/>
  <c r="Z108" i="8" s="1"/>
  <c r="G108" i="8"/>
  <c r="H108" i="8" s="1"/>
  <c r="F108" i="8"/>
  <c r="E108" i="8"/>
  <c r="D108" i="8"/>
  <c r="C108" i="8"/>
  <c r="B108" i="8"/>
  <c r="P108" i="8" s="1"/>
  <c r="A108" i="8"/>
  <c r="AM107" i="8"/>
  <c r="AK107" i="8"/>
  <c r="AI107" i="8"/>
  <c r="AF107" i="8"/>
  <c r="AA107" i="8"/>
  <c r="Y107" i="8"/>
  <c r="Z107" i="8" s="1"/>
  <c r="E107" i="8"/>
  <c r="D107" i="8"/>
  <c r="B107" i="8"/>
  <c r="A107" i="8"/>
  <c r="E106" i="8"/>
  <c r="D106" i="8"/>
  <c r="B106" i="8"/>
  <c r="A106" i="8"/>
  <c r="AI105" i="8"/>
  <c r="AF105" i="8"/>
  <c r="AC105" i="8"/>
  <c r="AB105" i="8"/>
  <c r="E105" i="8"/>
  <c r="J105" i="8" s="1"/>
  <c r="D105" i="8"/>
  <c r="B105" i="8"/>
  <c r="A105" i="8"/>
  <c r="AK104" i="8"/>
  <c r="Y104" i="8"/>
  <c r="Z104" i="8" s="1"/>
  <c r="E104" i="8"/>
  <c r="D104" i="8"/>
  <c r="B104" i="8"/>
  <c r="T104" i="8" s="1"/>
  <c r="A104" i="8"/>
  <c r="E103" i="8"/>
  <c r="D103" i="8"/>
  <c r="B103" i="8"/>
  <c r="U103" i="8" s="1"/>
  <c r="A103" i="8"/>
  <c r="E102" i="8"/>
  <c r="D102" i="8"/>
  <c r="B102" i="8"/>
  <c r="U102" i="8" s="1"/>
  <c r="A102" i="8"/>
  <c r="M101" i="8"/>
  <c r="J101" i="8"/>
  <c r="I101" i="8"/>
  <c r="G101" i="8"/>
  <c r="F101" i="8"/>
  <c r="E101" i="8"/>
  <c r="U101" i="8" s="1"/>
  <c r="D101" i="8"/>
  <c r="B101" i="8"/>
  <c r="A101" i="8"/>
  <c r="M100" i="8"/>
  <c r="I100" i="8"/>
  <c r="E100" i="8"/>
  <c r="D100" i="8"/>
  <c r="B100" i="8"/>
  <c r="G100" i="8" s="1"/>
  <c r="A100" i="8"/>
  <c r="Y99" i="8"/>
  <c r="Z99" i="8" s="1"/>
  <c r="E99" i="8"/>
  <c r="D99" i="8"/>
  <c r="B99" i="8"/>
  <c r="G99" i="8" s="1"/>
  <c r="A99" i="8"/>
  <c r="J98" i="8"/>
  <c r="E98" i="8"/>
  <c r="D98" i="8"/>
  <c r="B98" i="8"/>
  <c r="A98" i="8"/>
  <c r="AC97" i="8"/>
  <c r="M97" i="8"/>
  <c r="L97" i="8"/>
  <c r="E97" i="8"/>
  <c r="D97" i="8"/>
  <c r="B97" i="8"/>
  <c r="T97" i="8" s="1"/>
  <c r="A97" i="8"/>
  <c r="U96" i="8"/>
  <c r="T96" i="8"/>
  <c r="L96" i="8"/>
  <c r="E96" i="8"/>
  <c r="D96" i="8"/>
  <c r="B96" i="8"/>
  <c r="A96" i="8"/>
  <c r="L95" i="8"/>
  <c r="J95" i="8"/>
  <c r="E95" i="8"/>
  <c r="D95" i="8"/>
  <c r="B95" i="8"/>
  <c r="I95" i="8" s="1"/>
  <c r="A95" i="8"/>
  <c r="AG94" i="8"/>
  <c r="AD94" i="8"/>
  <c r="AC94" i="8"/>
  <c r="Y94" i="8"/>
  <c r="Z94" i="8" s="1"/>
  <c r="V94" i="8"/>
  <c r="U94" i="8"/>
  <c r="M94" i="8"/>
  <c r="L94" i="8"/>
  <c r="E94" i="8"/>
  <c r="D94" i="8"/>
  <c r="C94" i="8"/>
  <c r="B94" i="8"/>
  <c r="I94" i="8" s="1"/>
  <c r="A94" i="8"/>
  <c r="AF93" i="8"/>
  <c r="AD93" i="8"/>
  <c r="AC93" i="8"/>
  <c r="E93" i="8"/>
  <c r="D93" i="8"/>
  <c r="C93" i="8"/>
  <c r="B93" i="8"/>
  <c r="T93" i="8" s="1"/>
  <c r="A93" i="8"/>
  <c r="E92" i="8"/>
  <c r="D92" i="8"/>
  <c r="B92" i="8"/>
  <c r="U92" i="8" s="1"/>
  <c r="A92" i="8"/>
  <c r="E91" i="8"/>
  <c r="D91" i="8"/>
  <c r="B91" i="8"/>
  <c r="V91" i="8" s="1"/>
  <c r="A91" i="8"/>
  <c r="AJ90" i="8"/>
  <c r="AA90" i="8"/>
  <c r="T90" i="8"/>
  <c r="E90" i="8"/>
  <c r="J90" i="8" s="1"/>
  <c r="D90" i="8"/>
  <c r="B90" i="8"/>
  <c r="P90" i="8" s="1"/>
  <c r="A90" i="8"/>
  <c r="G89" i="8"/>
  <c r="E89" i="8"/>
  <c r="D89" i="8"/>
  <c r="B89" i="8"/>
  <c r="A89" i="8"/>
  <c r="E88" i="8"/>
  <c r="D88" i="8"/>
  <c r="B88" i="8"/>
  <c r="F88" i="8" s="1"/>
  <c r="A88" i="8"/>
  <c r="AG87" i="8"/>
  <c r="Y87" i="8"/>
  <c r="Z87" i="8" s="1"/>
  <c r="E87" i="8"/>
  <c r="D87" i="8"/>
  <c r="B87" i="8"/>
  <c r="F87" i="8" s="1"/>
  <c r="A87" i="8"/>
  <c r="E86" i="8"/>
  <c r="D86" i="8"/>
  <c r="B86" i="8"/>
  <c r="U86" i="8" s="1"/>
  <c r="A86" i="8"/>
  <c r="AG85" i="8"/>
  <c r="AD85" i="8"/>
  <c r="E85" i="8"/>
  <c r="D85" i="8"/>
  <c r="B85" i="8"/>
  <c r="V85" i="8" s="1"/>
  <c r="A85" i="8"/>
  <c r="AJ84" i="8"/>
  <c r="AI84" i="8"/>
  <c r="AF84" i="8"/>
  <c r="AA84" i="8"/>
  <c r="M84" i="8"/>
  <c r="L84" i="8"/>
  <c r="E84" i="8"/>
  <c r="D84" i="8"/>
  <c r="B84" i="8"/>
  <c r="J84" i="8" s="1"/>
  <c r="A84" i="8"/>
  <c r="U83" i="8"/>
  <c r="L83" i="8"/>
  <c r="E83" i="8"/>
  <c r="D83" i="8"/>
  <c r="B83" i="8"/>
  <c r="J83" i="8" s="1"/>
  <c r="A83" i="8"/>
  <c r="E82" i="8"/>
  <c r="D82" i="8"/>
  <c r="B82" i="8"/>
  <c r="T82" i="8" s="1"/>
  <c r="A82" i="8"/>
  <c r="AI81" i="8"/>
  <c r="AD81" i="8"/>
  <c r="AB81" i="8"/>
  <c r="M81" i="8"/>
  <c r="L81" i="8"/>
  <c r="E81" i="8"/>
  <c r="V81" i="8" s="1"/>
  <c r="D81" i="8"/>
  <c r="B81" i="8"/>
  <c r="J81" i="8" s="1"/>
  <c r="A81" i="8"/>
  <c r="M80" i="8"/>
  <c r="E80" i="8"/>
  <c r="D80" i="8"/>
  <c r="B80" i="8"/>
  <c r="I80" i="8" s="1"/>
  <c r="A80" i="8"/>
  <c r="E79" i="8"/>
  <c r="D79" i="8"/>
  <c r="B79" i="8"/>
  <c r="A79" i="8"/>
  <c r="AD78" i="8"/>
  <c r="AC78" i="8"/>
  <c r="AB78" i="8"/>
  <c r="U78" i="8"/>
  <c r="E78" i="8"/>
  <c r="D78" i="8"/>
  <c r="C78" i="8"/>
  <c r="B78" i="8"/>
  <c r="T78" i="8" s="1"/>
  <c r="A78" i="8"/>
  <c r="AF77" i="8"/>
  <c r="AD77" i="8"/>
  <c r="AC77" i="8"/>
  <c r="Y77" i="8"/>
  <c r="Z77" i="8" s="1"/>
  <c r="I77" i="8"/>
  <c r="G77" i="8"/>
  <c r="E77" i="8"/>
  <c r="D77" i="8"/>
  <c r="C77" i="8"/>
  <c r="B77" i="8"/>
  <c r="T77" i="8" s="1"/>
  <c r="A77" i="8"/>
  <c r="AD76" i="8"/>
  <c r="V76" i="8"/>
  <c r="L76" i="8"/>
  <c r="E76" i="8"/>
  <c r="D76" i="8"/>
  <c r="B76" i="8"/>
  <c r="I76" i="8" s="1"/>
  <c r="A76" i="8"/>
  <c r="AG75" i="8"/>
  <c r="AF75" i="8"/>
  <c r="V75" i="8"/>
  <c r="J75" i="8"/>
  <c r="I75" i="8"/>
  <c r="G75" i="8"/>
  <c r="F75" i="8"/>
  <c r="H75" i="8" s="1"/>
  <c r="E75" i="8"/>
  <c r="T75" i="8" s="1"/>
  <c r="D75" i="8"/>
  <c r="B75" i="8"/>
  <c r="P75" i="8" s="1"/>
  <c r="A75" i="8"/>
  <c r="AI74" i="8"/>
  <c r="E74" i="8"/>
  <c r="M74" i="8" s="1"/>
  <c r="D74" i="8"/>
  <c r="B74" i="8"/>
  <c r="A74" i="8"/>
  <c r="AC73" i="8"/>
  <c r="V73" i="8"/>
  <c r="L73" i="8"/>
  <c r="I73" i="8"/>
  <c r="E73" i="8"/>
  <c r="D73" i="8"/>
  <c r="B73" i="8"/>
  <c r="G73" i="8" s="1"/>
  <c r="A73" i="8"/>
  <c r="AG72" i="8"/>
  <c r="AD72" i="8"/>
  <c r="AB72" i="8"/>
  <c r="Y72" i="8"/>
  <c r="Z72" i="8" s="1"/>
  <c r="E72" i="8"/>
  <c r="D72" i="8"/>
  <c r="C72" i="8"/>
  <c r="B72" i="8"/>
  <c r="U72" i="8" s="1"/>
  <c r="A72" i="8"/>
  <c r="AK71" i="8"/>
  <c r="AI71" i="8"/>
  <c r="AD71" i="8"/>
  <c r="AC71" i="8"/>
  <c r="AA71" i="8"/>
  <c r="V71" i="8"/>
  <c r="J71" i="8"/>
  <c r="F71" i="8"/>
  <c r="E71" i="8"/>
  <c r="P71" i="8" s="1"/>
  <c r="D71" i="8"/>
  <c r="B71" i="8"/>
  <c r="A71" i="8"/>
  <c r="E70" i="8"/>
  <c r="U70" i="8" s="1"/>
  <c r="D70" i="8"/>
  <c r="B70" i="8"/>
  <c r="A70" i="8"/>
  <c r="AK69" i="8"/>
  <c r="AJ69" i="8"/>
  <c r="AI69" i="8"/>
  <c r="AL69" i="8" s="1"/>
  <c r="AG69" i="8"/>
  <c r="AC69" i="8"/>
  <c r="E69" i="8"/>
  <c r="D69" i="8"/>
  <c r="B69" i="8"/>
  <c r="M69" i="8" s="1"/>
  <c r="A69" i="8"/>
  <c r="AL68" i="8"/>
  <c r="AK68" i="8"/>
  <c r="AJ68" i="8"/>
  <c r="AI68" i="8"/>
  <c r="AD68" i="8"/>
  <c r="AA68" i="8"/>
  <c r="U68" i="8"/>
  <c r="T68" i="8"/>
  <c r="J68" i="8"/>
  <c r="F68" i="8"/>
  <c r="E68" i="8"/>
  <c r="I68" i="8" s="1"/>
  <c r="D68" i="8"/>
  <c r="B68" i="8"/>
  <c r="A68" i="8"/>
  <c r="AJ67" i="8"/>
  <c r="AF67" i="8"/>
  <c r="AD67" i="8"/>
  <c r="AC67" i="8"/>
  <c r="AB67" i="8"/>
  <c r="Y67" i="8"/>
  <c r="Z67" i="8" s="1"/>
  <c r="E67" i="8"/>
  <c r="D67" i="8"/>
  <c r="C67" i="8"/>
  <c r="B67" i="8"/>
  <c r="I67" i="8" s="1"/>
  <c r="A67" i="8"/>
  <c r="G66" i="8"/>
  <c r="E66" i="8"/>
  <c r="P66" i="8" s="1"/>
  <c r="D66" i="8"/>
  <c r="B66" i="8"/>
  <c r="U66" i="8" s="1"/>
  <c r="A66" i="8"/>
  <c r="AB65" i="8"/>
  <c r="E65" i="8"/>
  <c r="D65" i="8"/>
  <c r="B65" i="8"/>
  <c r="A65" i="8"/>
  <c r="AK64" i="8"/>
  <c r="AF64" i="8"/>
  <c r="AC64" i="8"/>
  <c r="AA64" i="8"/>
  <c r="T64" i="8"/>
  <c r="M64" i="8"/>
  <c r="I64" i="8"/>
  <c r="E64" i="8"/>
  <c r="D64" i="8"/>
  <c r="C64" i="8"/>
  <c r="B64" i="8"/>
  <c r="S64" i="8" s="1"/>
  <c r="A64" i="8"/>
  <c r="F63" i="8"/>
  <c r="E63" i="8"/>
  <c r="D63" i="8"/>
  <c r="B63" i="8"/>
  <c r="A63" i="8"/>
  <c r="E62" i="8"/>
  <c r="D62" i="8"/>
  <c r="B62" i="8"/>
  <c r="L62" i="8" s="1"/>
  <c r="A62" i="8"/>
  <c r="AJ61" i="8"/>
  <c r="AG61" i="8"/>
  <c r="AF61" i="8"/>
  <c r="AH61" i="8" s="1"/>
  <c r="AC61" i="8"/>
  <c r="AB61" i="8"/>
  <c r="Z61" i="8"/>
  <c r="Y61" i="8"/>
  <c r="E61" i="8"/>
  <c r="D61" i="8"/>
  <c r="C61" i="8"/>
  <c r="B61" i="8"/>
  <c r="T61" i="8" s="1"/>
  <c r="A61" i="8"/>
  <c r="E60" i="8"/>
  <c r="I60" i="8" s="1"/>
  <c r="D60" i="8"/>
  <c r="B60" i="8"/>
  <c r="T60" i="8" s="1"/>
  <c r="A60" i="8"/>
  <c r="E59" i="8"/>
  <c r="D59" i="8"/>
  <c r="B59" i="8"/>
  <c r="T59" i="8" s="1"/>
  <c r="A59" i="8"/>
  <c r="P58" i="8"/>
  <c r="E58" i="8"/>
  <c r="D58" i="8"/>
  <c r="B58" i="8"/>
  <c r="J58" i="8" s="1"/>
  <c r="A58" i="8"/>
  <c r="E57" i="8"/>
  <c r="D57" i="8"/>
  <c r="B57" i="8"/>
  <c r="A57" i="8"/>
  <c r="AG56" i="8"/>
  <c r="E56" i="8"/>
  <c r="D56" i="8"/>
  <c r="B56" i="8"/>
  <c r="L56" i="8" s="1"/>
  <c r="A56" i="8"/>
  <c r="AI55" i="8"/>
  <c r="AF55" i="8"/>
  <c r="Y55" i="8"/>
  <c r="Z55" i="8" s="1"/>
  <c r="I55" i="8"/>
  <c r="E55" i="8"/>
  <c r="V55" i="8" s="1"/>
  <c r="D55" i="8"/>
  <c r="B55" i="8"/>
  <c r="A55" i="8"/>
  <c r="E54" i="8"/>
  <c r="D54" i="8"/>
  <c r="B54" i="8"/>
  <c r="A54" i="8"/>
  <c r="AJ53" i="8"/>
  <c r="AF53" i="8"/>
  <c r="AD53" i="8"/>
  <c r="AC53" i="8"/>
  <c r="Z53" i="8"/>
  <c r="Y53" i="8"/>
  <c r="E53" i="8"/>
  <c r="L53" i="8" s="1"/>
  <c r="D53" i="8"/>
  <c r="C53" i="8"/>
  <c r="B53" i="8"/>
  <c r="A53" i="8"/>
  <c r="J52" i="8"/>
  <c r="E52" i="8"/>
  <c r="V52" i="8" s="1"/>
  <c r="D52" i="8"/>
  <c r="B52" i="8"/>
  <c r="A52" i="8"/>
  <c r="J51" i="8"/>
  <c r="G51" i="8"/>
  <c r="E51" i="8"/>
  <c r="D51" i="8"/>
  <c r="B51" i="8"/>
  <c r="U51" i="8" s="1"/>
  <c r="A51" i="8"/>
  <c r="AD50" i="8"/>
  <c r="V50" i="8"/>
  <c r="E50" i="8"/>
  <c r="D50" i="8"/>
  <c r="B50" i="8"/>
  <c r="T50" i="8" s="1"/>
  <c r="A50" i="8"/>
  <c r="E49" i="8"/>
  <c r="D49" i="8"/>
  <c r="B49" i="8"/>
  <c r="U49" i="8" s="1"/>
  <c r="A49" i="8"/>
  <c r="E48" i="8"/>
  <c r="D48" i="8"/>
  <c r="B48" i="8"/>
  <c r="J48" i="8" s="1"/>
  <c r="A48" i="8"/>
  <c r="AK47" i="8"/>
  <c r="AF47" i="8"/>
  <c r="AC47" i="8"/>
  <c r="E47" i="8"/>
  <c r="D47" i="8"/>
  <c r="B47" i="8"/>
  <c r="P47" i="8" s="1"/>
  <c r="A47" i="8"/>
  <c r="Y46" i="8"/>
  <c r="Z46" i="8" s="1"/>
  <c r="E46" i="8"/>
  <c r="D46" i="8"/>
  <c r="B46" i="8"/>
  <c r="A46" i="8"/>
  <c r="AG45" i="8"/>
  <c r="E45" i="8"/>
  <c r="D45" i="8"/>
  <c r="B45" i="8"/>
  <c r="V45" i="8" s="1"/>
  <c r="A45" i="8"/>
  <c r="AJ44" i="8"/>
  <c r="AD44" i="8"/>
  <c r="E44" i="8"/>
  <c r="U44" i="8" s="1"/>
  <c r="D44" i="8"/>
  <c r="B44" i="8"/>
  <c r="A44" i="8"/>
  <c r="AG43" i="8"/>
  <c r="AF43" i="8"/>
  <c r="AD43" i="8"/>
  <c r="AC43" i="8"/>
  <c r="AB43" i="8"/>
  <c r="Y43" i="8"/>
  <c r="Z43" i="8" s="1"/>
  <c r="E43" i="8"/>
  <c r="D43" i="8"/>
  <c r="C43" i="8"/>
  <c r="B43" i="8"/>
  <c r="M43" i="8" s="1"/>
  <c r="A43" i="8"/>
  <c r="AK42" i="8"/>
  <c r="AC42" i="8"/>
  <c r="E42" i="8"/>
  <c r="D42" i="8"/>
  <c r="B42" i="8"/>
  <c r="A42" i="8"/>
  <c r="E41" i="8"/>
  <c r="D41" i="8"/>
  <c r="B41" i="8"/>
  <c r="A41" i="8"/>
  <c r="AF40" i="8"/>
  <c r="AD40" i="8"/>
  <c r="AC40" i="8"/>
  <c r="AB40" i="8"/>
  <c r="E40" i="8"/>
  <c r="D40" i="8"/>
  <c r="C40" i="8"/>
  <c r="B40" i="8"/>
  <c r="A40" i="8"/>
  <c r="AK39" i="8"/>
  <c r="I39" i="8"/>
  <c r="E39" i="8"/>
  <c r="P39" i="8" s="1"/>
  <c r="D39" i="8"/>
  <c r="B39" i="8"/>
  <c r="T39" i="8" s="1"/>
  <c r="A39" i="8"/>
  <c r="V38" i="8"/>
  <c r="L38" i="8"/>
  <c r="J38" i="8"/>
  <c r="E38" i="8"/>
  <c r="D38" i="8"/>
  <c r="B38" i="8"/>
  <c r="T38" i="8" s="1"/>
  <c r="A38" i="8"/>
  <c r="L37" i="8"/>
  <c r="E37" i="8"/>
  <c r="D37" i="8"/>
  <c r="B37" i="8"/>
  <c r="A37" i="8"/>
  <c r="E36" i="8"/>
  <c r="D36" i="8"/>
  <c r="B36" i="8"/>
  <c r="L36" i="8" s="1"/>
  <c r="A36" i="8"/>
  <c r="E35" i="8"/>
  <c r="D35" i="8"/>
  <c r="B35" i="8"/>
  <c r="A35" i="8"/>
  <c r="E34" i="8"/>
  <c r="D34" i="8"/>
  <c r="B34" i="8"/>
  <c r="M34" i="8" s="1"/>
  <c r="A34" i="8"/>
  <c r="E33" i="8"/>
  <c r="D33" i="8"/>
  <c r="B33" i="8"/>
  <c r="M33" i="8" s="1"/>
  <c r="A33" i="8"/>
  <c r="AJ32" i="8"/>
  <c r="AG32" i="8"/>
  <c r="AB32" i="8"/>
  <c r="Y32" i="8"/>
  <c r="Z32" i="8" s="1"/>
  <c r="E32" i="8"/>
  <c r="D32" i="8"/>
  <c r="C32" i="8"/>
  <c r="B32" i="8"/>
  <c r="J32" i="8" s="1"/>
  <c r="A32" i="8"/>
  <c r="AI31" i="8"/>
  <c r="U31" i="8"/>
  <c r="L31" i="8"/>
  <c r="J31" i="8"/>
  <c r="E31" i="8"/>
  <c r="D31" i="8"/>
  <c r="B31" i="8"/>
  <c r="G31" i="8" s="1"/>
  <c r="A31" i="8"/>
  <c r="AI30" i="8"/>
  <c r="J30" i="8"/>
  <c r="E30" i="8"/>
  <c r="D30" i="8"/>
  <c r="B30" i="8"/>
  <c r="A30" i="8"/>
  <c r="E29" i="8"/>
  <c r="D29" i="8"/>
  <c r="B29" i="8"/>
  <c r="L29" i="8" s="1"/>
  <c r="A29" i="8"/>
  <c r="AG28" i="8"/>
  <c r="AF28" i="8"/>
  <c r="AH28" i="8" s="1"/>
  <c r="Y28" i="8"/>
  <c r="Z28" i="8" s="1"/>
  <c r="E28" i="8"/>
  <c r="D28" i="8"/>
  <c r="C28" i="8"/>
  <c r="B28" i="8"/>
  <c r="A28" i="8"/>
  <c r="AG27" i="8"/>
  <c r="AC27" i="8"/>
  <c r="E27" i="8"/>
  <c r="D27" i="8"/>
  <c r="B27" i="8"/>
  <c r="I27" i="8" s="1"/>
  <c r="A27" i="8"/>
  <c r="AG26" i="8"/>
  <c r="E26" i="8"/>
  <c r="D26" i="8"/>
  <c r="B26" i="8"/>
  <c r="U26" i="8" s="1"/>
  <c r="A26" i="8"/>
  <c r="F25" i="8"/>
  <c r="E25" i="8"/>
  <c r="L25" i="8" s="1"/>
  <c r="D25" i="8"/>
  <c r="B25" i="8"/>
  <c r="T25" i="8" s="1"/>
  <c r="A25" i="8"/>
  <c r="AD24" i="8"/>
  <c r="Z24" i="8"/>
  <c r="Y24" i="8"/>
  <c r="M24" i="8"/>
  <c r="J24" i="8"/>
  <c r="E24" i="8"/>
  <c r="D24" i="8"/>
  <c r="B24" i="8"/>
  <c r="A24" i="8"/>
  <c r="AK23" i="8"/>
  <c r="AB23" i="8"/>
  <c r="E23" i="8"/>
  <c r="D23" i="8"/>
  <c r="B23" i="8"/>
  <c r="A23" i="8"/>
  <c r="AD22" i="8"/>
  <c r="V22" i="8"/>
  <c r="L22" i="8"/>
  <c r="J22" i="8"/>
  <c r="E22" i="8"/>
  <c r="D22" i="8"/>
  <c r="B22" i="8"/>
  <c r="G22" i="8" s="1"/>
  <c r="A22" i="8"/>
  <c r="AB21" i="8"/>
  <c r="G21" i="8"/>
  <c r="E21" i="8"/>
  <c r="D21" i="8"/>
  <c r="B21" i="8"/>
  <c r="A21" i="8"/>
  <c r="E20" i="8"/>
  <c r="D20" i="8"/>
  <c r="B20" i="8"/>
  <c r="A20" i="8"/>
  <c r="AJ19" i="8"/>
  <c r="AI19" i="8"/>
  <c r="AC19" i="8"/>
  <c r="AB19" i="8"/>
  <c r="AA19" i="8"/>
  <c r="L19" i="8"/>
  <c r="J19" i="8"/>
  <c r="E19" i="8"/>
  <c r="D19" i="8"/>
  <c r="B19" i="8"/>
  <c r="T19" i="8" s="1"/>
  <c r="A19" i="8"/>
  <c r="AK18" i="8"/>
  <c r="AJ18" i="8"/>
  <c r="AD18" i="8"/>
  <c r="E18" i="8"/>
  <c r="D18" i="8"/>
  <c r="B18" i="8"/>
  <c r="T18" i="8" s="1"/>
  <c r="A18" i="8"/>
  <c r="AI17" i="8"/>
  <c r="AC17" i="8"/>
  <c r="AA17" i="8"/>
  <c r="E17" i="8"/>
  <c r="D17" i="8"/>
  <c r="B17" i="8"/>
  <c r="A17" i="8"/>
  <c r="AC16" i="8"/>
  <c r="E16" i="8"/>
  <c r="M16" i="8" s="1"/>
  <c r="D16" i="8"/>
  <c r="B16" i="8"/>
  <c r="V16" i="8" s="1"/>
  <c r="A16" i="8"/>
  <c r="AI15" i="8"/>
  <c r="AD15" i="8"/>
  <c r="AC15" i="8"/>
  <c r="AA15" i="8"/>
  <c r="M15" i="8"/>
  <c r="E15" i="8"/>
  <c r="L15" i="8" s="1"/>
  <c r="N15" i="8" s="1"/>
  <c r="D15" i="8"/>
  <c r="B15" i="8"/>
  <c r="A15" i="8"/>
  <c r="AJ14" i="8"/>
  <c r="AG14" i="8"/>
  <c r="AD14" i="8"/>
  <c r="AC14" i="8"/>
  <c r="AB14" i="8"/>
  <c r="E14" i="8"/>
  <c r="D14" i="8"/>
  <c r="C14" i="8"/>
  <c r="B14" i="8"/>
  <c r="J14" i="8" s="1"/>
  <c r="A14" i="8"/>
  <c r="T13" i="8"/>
  <c r="E13" i="8"/>
  <c r="D13" i="8"/>
  <c r="B13" i="8"/>
  <c r="M13" i="8" s="1"/>
  <c r="A13" i="8"/>
  <c r="AK12" i="8"/>
  <c r="AJ12" i="8"/>
  <c r="AE12" i="8"/>
  <c r="AD12" i="8"/>
  <c r="AC12" i="8"/>
  <c r="AB12" i="8"/>
  <c r="AA12" i="8"/>
  <c r="E12" i="8"/>
  <c r="D12" i="8"/>
  <c r="B12" i="8"/>
  <c r="M12" i="8" s="1"/>
  <c r="A12" i="8"/>
  <c r="AA11" i="8"/>
  <c r="T11" i="8"/>
  <c r="M11" i="8"/>
  <c r="J11" i="8"/>
  <c r="I11" i="8"/>
  <c r="F11" i="8"/>
  <c r="E11" i="8"/>
  <c r="D11" i="8"/>
  <c r="B11" i="8"/>
  <c r="U11" i="8" s="1"/>
  <c r="A11" i="8"/>
  <c r="AJ10" i="8"/>
  <c r="AG10" i="8"/>
  <c r="AF10" i="8"/>
  <c r="AH10" i="8" s="1"/>
  <c r="AB10" i="8"/>
  <c r="E10" i="8"/>
  <c r="D10" i="8"/>
  <c r="C10" i="8"/>
  <c r="B10" i="8"/>
  <c r="P10" i="8" s="1"/>
  <c r="A10" i="8"/>
  <c r="AC9" i="8"/>
  <c r="Z9" i="8"/>
  <c r="Y9" i="8"/>
  <c r="E9" i="8"/>
  <c r="D9" i="8"/>
  <c r="B9" i="8"/>
  <c r="M9" i="8" s="1"/>
  <c r="A9" i="8"/>
  <c r="E8" i="8"/>
  <c r="D8" i="8"/>
  <c r="B8" i="8"/>
  <c r="A8" i="8"/>
  <c r="AJ7" i="8"/>
  <c r="AG7" i="8"/>
  <c r="AF7" i="8"/>
  <c r="AD7" i="8"/>
  <c r="AC7" i="8"/>
  <c r="D7" i="8"/>
  <c r="C7" i="8"/>
  <c r="B7" i="8"/>
  <c r="A7" i="8"/>
  <c r="D6" i="8"/>
  <c r="B6" i="8"/>
  <c r="A6" i="8"/>
  <c r="E155" i="7"/>
  <c r="D155" i="7"/>
  <c r="B155" i="7"/>
  <c r="A155" i="7"/>
  <c r="E154" i="7"/>
  <c r="D154" i="7"/>
  <c r="C154" i="7"/>
  <c r="B154" i="7"/>
  <c r="A154" i="7"/>
  <c r="E153" i="7"/>
  <c r="D153" i="7"/>
  <c r="C153" i="7"/>
  <c r="B153" i="7"/>
  <c r="A153" i="7"/>
  <c r="J152" i="7"/>
  <c r="E152" i="7"/>
  <c r="D152" i="7"/>
  <c r="C152" i="7"/>
  <c r="B152" i="7"/>
  <c r="A152" i="7"/>
  <c r="E151" i="7"/>
  <c r="D151" i="7"/>
  <c r="C151" i="7"/>
  <c r="B151" i="7"/>
  <c r="A151" i="7"/>
  <c r="E150" i="7"/>
  <c r="D150" i="7"/>
  <c r="B150" i="7"/>
  <c r="A150" i="7"/>
  <c r="I149" i="7"/>
  <c r="E149" i="7"/>
  <c r="D149" i="7"/>
  <c r="B149" i="7"/>
  <c r="A149" i="7"/>
  <c r="E148" i="7"/>
  <c r="D148" i="7"/>
  <c r="B148" i="7"/>
  <c r="A148" i="7"/>
  <c r="I147" i="7"/>
  <c r="F147" i="7"/>
  <c r="E147" i="7"/>
  <c r="D147" i="7"/>
  <c r="C147" i="7"/>
  <c r="B147" i="7"/>
  <c r="A147" i="7"/>
  <c r="E146" i="7"/>
  <c r="D146" i="7"/>
  <c r="B146" i="7"/>
  <c r="A146" i="7"/>
  <c r="E145" i="7"/>
  <c r="D145" i="7"/>
  <c r="B145" i="7"/>
  <c r="A145" i="7"/>
  <c r="I144" i="7"/>
  <c r="F144" i="7"/>
  <c r="E144" i="7"/>
  <c r="D144" i="7"/>
  <c r="B144" i="7"/>
  <c r="A144" i="7"/>
  <c r="E143" i="7"/>
  <c r="D143" i="7"/>
  <c r="B143" i="7"/>
  <c r="A143" i="7"/>
  <c r="E142" i="7"/>
  <c r="D142" i="7"/>
  <c r="B142" i="7"/>
  <c r="A142" i="7"/>
  <c r="P141" i="7"/>
  <c r="J141" i="7"/>
  <c r="E141" i="7"/>
  <c r="D141" i="7"/>
  <c r="B141" i="7"/>
  <c r="A141" i="7"/>
  <c r="I140" i="7"/>
  <c r="F140" i="7"/>
  <c r="E140" i="7"/>
  <c r="D140" i="7"/>
  <c r="C140" i="7"/>
  <c r="B140" i="7"/>
  <c r="A140" i="7"/>
  <c r="E139" i="7"/>
  <c r="D139" i="7"/>
  <c r="B139" i="7"/>
  <c r="A139" i="7"/>
  <c r="G138" i="7"/>
  <c r="E138" i="7"/>
  <c r="D138" i="7"/>
  <c r="B138" i="7"/>
  <c r="A138" i="7"/>
  <c r="E137" i="7"/>
  <c r="D137" i="7"/>
  <c r="B137" i="7"/>
  <c r="A137" i="7"/>
  <c r="E136" i="7"/>
  <c r="D136" i="7"/>
  <c r="B136" i="7"/>
  <c r="A136" i="7"/>
  <c r="E135" i="7"/>
  <c r="D135" i="7"/>
  <c r="B135" i="7"/>
  <c r="A135" i="7"/>
  <c r="I134" i="7"/>
  <c r="G134" i="7"/>
  <c r="E134" i="7"/>
  <c r="D134" i="7"/>
  <c r="B134" i="7"/>
  <c r="A134" i="7"/>
  <c r="I133" i="7"/>
  <c r="E133" i="7"/>
  <c r="D133" i="7"/>
  <c r="C133" i="7"/>
  <c r="B133" i="7"/>
  <c r="A133" i="7"/>
  <c r="E132" i="7"/>
  <c r="D132" i="7"/>
  <c r="B132" i="7"/>
  <c r="A132" i="7"/>
  <c r="I131" i="7"/>
  <c r="E131" i="7"/>
  <c r="D131" i="7"/>
  <c r="B131" i="7"/>
  <c r="A131" i="7"/>
  <c r="J130" i="7"/>
  <c r="E130" i="7"/>
  <c r="D130" i="7"/>
  <c r="B130" i="7"/>
  <c r="A130" i="7"/>
  <c r="I129" i="7"/>
  <c r="E129" i="7"/>
  <c r="D129" i="7"/>
  <c r="B129" i="7"/>
  <c r="A129" i="7"/>
  <c r="J128" i="7"/>
  <c r="I128" i="7"/>
  <c r="F128" i="7"/>
  <c r="E128" i="7"/>
  <c r="D128" i="7"/>
  <c r="B128" i="7"/>
  <c r="A128" i="7"/>
  <c r="J127" i="7"/>
  <c r="E127" i="7"/>
  <c r="D127" i="7"/>
  <c r="B127" i="7"/>
  <c r="A127" i="7"/>
  <c r="E126" i="7"/>
  <c r="D126" i="7"/>
  <c r="B126" i="7"/>
  <c r="A126" i="7"/>
  <c r="F125" i="7"/>
  <c r="E125" i="7"/>
  <c r="D125" i="7"/>
  <c r="C125" i="7"/>
  <c r="B125" i="7"/>
  <c r="A125" i="7"/>
  <c r="H124" i="7"/>
  <c r="F124" i="7"/>
  <c r="E124" i="7"/>
  <c r="D124" i="7"/>
  <c r="B124" i="7"/>
  <c r="A124" i="7"/>
  <c r="I123" i="7"/>
  <c r="E123" i="7"/>
  <c r="D123" i="7"/>
  <c r="B123" i="7"/>
  <c r="A123" i="7"/>
  <c r="E122" i="7"/>
  <c r="D122" i="7"/>
  <c r="B122" i="7"/>
  <c r="A122" i="7"/>
  <c r="J121" i="7"/>
  <c r="I121" i="7"/>
  <c r="E121" i="7"/>
  <c r="D121" i="7"/>
  <c r="C121" i="7"/>
  <c r="B121" i="7"/>
  <c r="A121" i="7"/>
  <c r="J120" i="7"/>
  <c r="G120" i="7"/>
  <c r="E120" i="7"/>
  <c r="D120" i="7"/>
  <c r="B120" i="7"/>
  <c r="A120" i="7"/>
  <c r="E119" i="7"/>
  <c r="D119" i="7"/>
  <c r="B119" i="7"/>
  <c r="A119" i="7"/>
  <c r="E118" i="7"/>
  <c r="D118" i="7"/>
  <c r="B118" i="7"/>
  <c r="A118" i="7"/>
  <c r="E117" i="7"/>
  <c r="D117" i="7"/>
  <c r="B117" i="7"/>
  <c r="A117" i="7"/>
  <c r="G116" i="7"/>
  <c r="E116" i="7"/>
  <c r="D116" i="7"/>
  <c r="B116" i="7"/>
  <c r="A116" i="7"/>
  <c r="L115" i="7"/>
  <c r="I115" i="7"/>
  <c r="O115" i="7" s="1"/>
  <c r="H115" i="7"/>
  <c r="F115" i="7"/>
  <c r="E115" i="7"/>
  <c r="D115" i="7"/>
  <c r="C115" i="7"/>
  <c r="B115" i="7"/>
  <c r="A115" i="7"/>
  <c r="E114" i="7"/>
  <c r="D114" i="7"/>
  <c r="B114" i="7"/>
  <c r="A114" i="7"/>
  <c r="J113" i="7"/>
  <c r="F113" i="7"/>
  <c r="E113" i="7"/>
  <c r="D113" i="7"/>
  <c r="C113" i="7"/>
  <c r="B113" i="7"/>
  <c r="A113" i="7"/>
  <c r="E112" i="7"/>
  <c r="D112" i="7"/>
  <c r="B112" i="7"/>
  <c r="A112" i="7"/>
  <c r="M111" i="7"/>
  <c r="G111" i="7"/>
  <c r="E111" i="7"/>
  <c r="D111" i="7"/>
  <c r="B111" i="7"/>
  <c r="A111" i="7"/>
  <c r="E110" i="7"/>
  <c r="D110" i="7"/>
  <c r="B110" i="7"/>
  <c r="A110" i="7"/>
  <c r="E109" i="7"/>
  <c r="D109" i="7"/>
  <c r="B109" i="7"/>
  <c r="A109" i="7"/>
  <c r="L108" i="7"/>
  <c r="I108" i="7"/>
  <c r="O108" i="7" s="1"/>
  <c r="F108" i="7"/>
  <c r="E108" i="7"/>
  <c r="D108" i="7"/>
  <c r="C108" i="7"/>
  <c r="B108" i="7"/>
  <c r="A108" i="7"/>
  <c r="H107" i="7"/>
  <c r="E107" i="7"/>
  <c r="D107" i="7"/>
  <c r="B107" i="7"/>
  <c r="A107" i="7"/>
  <c r="E106" i="7"/>
  <c r="D106" i="7"/>
  <c r="B106" i="7"/>
  <c r="A106" i="7"/>
  <c r="I105" i="7"/>
  <c r="E105" i="7"/>
  <c r="D105" i="7"/>
  <c r="B105" i="7"/>
  <c r="A105" i="7"/>
  <c r="E104" i="7"/>
  <c r="D104" i="7"/>
  <c r="B104" i="7"/>
  <c r="A104" i="7"/>
  <c r="E103" i="7"/>
  <c r="D103" i="7"/>
  <c r="B103" i="7"/>
  <c r="A103" i="7"/>
  <c r="E102" i="7"/>
  <c r="D102" i="7"/>
  <c r="B102" i="7"/>
  <c r="A102" i="7"/>
  <c r="E101" i="7"/>
  <c r="D101" i="7"/>
  <c r="B101" i="7"/>
  <c r="A101" i="7"/>
  <c r="E100" i="7"/>
  <c r="D100" i="7"/>
  <c r="B100" i="7"/>
  <c r="A100" i="7"/>
  <c r="E99" i="7"/>
  <c r="D99" i="7"/>
  <c r="B99" i="7"/>
  <c r="A99" i="7"/>
  <c r="E98" i="7"/>
  <c r="D98" i="7"/>
  <c r="B98" i="7"/>
  <c r="A98" i="7"/>
  <c r="G97" i="7"/>
  <c r="M97" i="7" s="1"/>
  <c r="E97" i="7"/>
  <c r="D97" i="7"/>
  <c r="B97" i="7"/>
  <c r="A97" i="7"/>
  <c r="E96" i="7"/>
  <c r="D96" i="7"/>
  <c r="B96" i="7"/>
  <c r="A96" i="7"/>
  <c r="E95" i="7"/>
  <c r="D95" i="7"/>
  <c r="B95" i="7"/>
  <c r="A95" i="7"/>
  <c r="I94" i="7"/>
  <c r="E94" i="7"/>
  <c r="D94" i="7"/>
  <c r="C94" i="7"/>
  <c r="B94" i="7"/>
  <c r="A94" i="7"/>
  <c r="I93" i="7"/>
  <c r="E93" i="7"/>
  <c r="D93" i="7"/>
  <c r="C93" i="7"/>
  <c r="B93" i="7"/>
  <c r="A93" i="7"/>
  <c r="E92" i="7"/>
  <c r="D92" i="7"/>
  <c r="B92" i="7"/>
  <c r="A92" i="7"/>
  <c r="E91" i="7"/>
  <c r="D91" i="7"/>
  <c r="B91" i="7"/>
  <c r="A91" i="7"/>
  <c r="G90" i="7"/>
  <c r="F90" i="7"/>
  <c r="E90" i="7"/>
  <c r="D90" i="7"/>
  <c r="B90" i="7"/>
  <c r="A90" i="7"/>
  <c r="E89" i="7"/>
  <c r="D89" i="7"/>
  <c r="B89" i="7"/>
  <c r="A89" i="7"/>
  <c r="E88" i="7"/>
  <c r="D88" i="7"/>
  <c r="B88" i="7"/>
  <c r="A88" i="7"/>
  <c r="J87" i="7"/>
  <c r="H87" i="7"/>
  <c r="F87" i="7"/>
  <c r="E87" i="7"/>
  <c r="D87" i="7"/>
  <c r="B87" i="7"/>
  <c r="A87" i="7"/>
  <c r="E86" i="7"/>
  <c r="D86" i="7"/>
  <c r="B86" i="7"/>
  <c r="A86" i="7"/>
  <c r="G85" i="7"/>
  <c r="F85" i="7"/>
  <c r="E85" i="7"/>
  <c r="D85" i="7"/>
  <c r="B85" i="7"/>
  <c r="A85" i="7"/>
  <c r="G84" i="7"/>
  <c r="F84" i="7"/>
  <c r="E84" i="7"/>
  <c r="D84" i="7"/>
  <c r="B84" i="7"/>
  <c r="A84" i="7"/>
  <c r="E83" i="7"/>
  <c r="D83" i="7"/>
  <c r="B83" i="7"/>
  <c r="A83" i="7"/>
  <c r="E82" i="7"/>
  <c r="D82" i="7"/>
  <c r="B82" i="7"/>
  <c r="A82" i="7"/>
  <c r="G81" i="7"/>
  <c r="E81" i="7"/>
  <c r="D81" i="7"/>
  <c r="B81" i="7"/>
  <c r="A81" i="7"/>
  <c r="E80" i="7"/>
  <c r="D80" i="7"/>
  <c r="B80" i="7"/>
  <c r="A80" i="7"/>
  <c r="E79" i="7"/>
  <c r="D79" i="7"/>
  <c r="B79" i="7"/>
  <c r="A79" i="7"/>
  <c r="J78" i="7"/>
  <c r="E78" i="7"/>
  <c r="D78" i="7"/>
  <c r="C78" i="7"/>
  <c r="B78" i="7"/>
  <c r="A78" i="7"/>
  <c r="E77" i="7"/>
  <c r="D77" i="7"/>
  <c r="C77" i="7"/>
  <c r="B77" i="7"/>
  <c r="A77" i="7"/>
  <c r="E76" i="7"/>
  <c r="D76" i="7"/>
  <c r="B76" i="7"/>
  <c r="A76" i="7"/>
  <c r="E75" i="7"/>
  <c r="D75" i="7"/>
  <c r="B75" i="7"/>
  <c r="A75" i="7"/>
  <c r="G74" i="7"/>
  <c r="E74" i="7"/>
  <c r="D74" i="7"/>
  <c r="B74" i="7"/>
  <c r="A74" i="7"/>
  <c r="E73" i="7"/>
  <c r="D73" i="7"/>
  <c r="B73" i="7"/>
  <c r="A73" i="7"/>
  <c r="J72" i="7"/>
  <c r="I72" i="7"/>
  <c r="F72" i="7"/>
  <c r="E72" i="7"/>
  <c r="D72" i="7"/>
  <c r="C72" i="7"/>
  <c r="B72" i="7"/>
  <c r="A72" i="7"/>
  <c r="J71" i="7"/>
  <c r="G71" i="7"/>
  <c r="E71" i="7"/>
  <c r="D71" i="7"/>
  <c r="B71" i="7"/>
  <c r="A71" i="7"/>
  <c r="E70" i="7"/>
  <c r="D70" i="7"/>
  <c r="B70" i="7"/>
  <c r="A70" i="7"/>
  <c r="I69" i="7"/>
  <c r="O69" i="7" s="1"/>
  <c r="G69" i="7"/>
  <c r="F69" i="7"/>
  <c r="E69" i="7"/>
  <c r="D69" i="7"/>
  <c r="B69" i="7"/>
  <c r="A69" i="7"/>
  <c r="J68" i="7"/>
  <c r="G68" i="7"/>
  <c r="E68" i="7"/>
  <c r="D68" i="7"/>
  <c r="B68" i="7"/>
  <c r="A68" i="7"/>
  <c r="F67" i="7"/>
  <c r="E67" i="7"/>
  <c r="D67" i="7"/>
  <c r="C67" i="7"/>
  <c r="B67" i="7"/>
  <c r="A67" i="7"/>
  <c r="E66" i="7"/>
  <c r="D66" i="7"/>
  <c r="B66" i="7"/>
  <c r="A66" i="7"/>
  <c r="J65" i="7"/>
  <c r="E65" i="7"/>
  <c r="D65" i="7"/>
  <c r="B65" i="7"/>
  <c r="A65" i="7"/>
  <c r="J64" i="7"/>
  <c r="P64" i="7" s="1"/>
  <c r="I64" i="7"/>
  <c r="O64" i="7" s="1"/>
  <c r="G64" i="7"/>
  <c r="M64" i="7" s="1"/>
  <c r="E64" i="7"/>
  <c r="D64" i="7"/>
  <c r="C64" i="7"/>
  <c r="B64" i="7"/>
  <c r="A64" i="7"/>
  <c r="E63" i="7"/>
  <c r="D63" i="7"/>
  <c r="B63" i="7"/>
  <c r="A63" i="7"/>
  <c r="E62" i="7"/>
  <c r="D62" i="7"/>
  <c r="B62" i="7"/>
  <c r="A62" i="7"/>
  <c r="I61" i="7"/>
  <c r="F61" i="7"/>
  <c r="E61" i="7"/>
  <c r="D61" i="7"/>
  <c r="C61" i="7"/>
  <c r="B61" i="7"/>
  <c r="A61" i="7"/>
  <c r="E60" i="7"/>
  <c r="D60" i="7"/>
  <c r="B60" i="7"/>
  <c r="A60" i="7"/>
  <c r="E59" i="7"/>
  <c r="D59" i="7"/>
  <c r="B59" i="7"/>
  <c r="A59" i="7"/>
  <c r="E58" i="7"/>
  <c r="D58" i="7"/>
  <c r="B58" i="7"/>
  <c r="A58" i="7"/>
  <c r="I57" i="7"/>
  <c r="E57" i="7"/>
  <c r="D57" i="7"/>
  <c r="B57" i="7"/>
  <c r="A57" i="7"/>
  <c r="E56" i="7"/>
  <c r="D56" i="7"/>
  <c r="B56" i="7"/>
  <c r="A56" i="7"/>
  <c r="J55" i="7"/>
  <c r="F55" i="7"/>
  <c r="E55" i="7"/>
  <c r="D55" i="7"/>
  <c r="B55" i="7"/>
  <c r="A55" i="7"/>
  <c r="E54" i="7"/>
  <c r="D54" i="7"/>
  <c r="B54" i="7"/>
  <c r="A54" i="7"/>
  <c r="J53" i="7"/>
  <c r="H53" i="7"/>
  <c r="G53" i="7"/>
  <c r="E53" i="7"/>
  <c r="D53" i="7"/>
  <c r="C53" i="7"/>
  <c r="B53" i="7"/>
  <c r="A53" i="7"/>
  <c r="E52" i="7"/>
  <c r="D52" i="7"/>
  <c r="B52" i="7"/>
  <c r="A52" i="7"/>
  <c r="E51" i="7"/>
  <c r="D51" i="7"/>
  <c r="B51" i="7"/>
  <c r="A51" i="7"/>
  <c r="E50" i="7"/>
  <c r="D50" i="7"/>
  <c r="B50" i="7"/>
  <c r="A50" i="7"/>
  <c r="E49" i="7"/>
  <c r="D49" i="7"/>
  <c r="B49" i="7"/>
  <c r="A49" i="7"/>
  <c r="E48" i="7"/>
  <c r="D48" i="7"/>
  <c r="B48" i="7"/>
  <c r="A48" i="7"/>
  <c r="E47" i="7"/>
  <c r="D47" i="7"/>
  <c r="B47" i="7"/>
  <c r="A47" i="7"/>
  <c r="E46" i="7"/>
  <c r="D46" i="7"/>
  <c r="B46" i="7"/>
  <c r="A46" i="7"/>
  <c r="F45" i="7"/>
  <c r="E45" i="7"/>
  <c r="D45" i="7"/>
  <c r="B45" i="7"/>
  <c r="A45" i="7"/>
  <c r="J44" i="7"/>
  <c r="E44" i="7"/>
  <c r="D44" i="7"/>
  <c r="B44" i="7"/>
  <c r="A44" i="7"/>
  <c r="I43" i="7"/>
  <c r="E43" i="7"/>
  <c r="D43" i="7"/>
  <c r="C43" i="7"/>
  <c r="B43" i="7"/>
  <c r="A43" i="7"/>
  <c r="E42" i="7"/>
  <c r="D42" i="7"/>
  <c r="B42" i="7"/>
  <c r="A42" i="7"/>
  <c r="G41" i="7"/>
  <c r="E41" i="7"/>
  <c r="D41" i="7"/>
  <c r="B41" i="7"/>
  <c r="A41" i="7"/>
  <c r="J40" i="7"/>
  <c r="E40" i="7"/>
  <c r="D40" i="7"/>
  <c r="C40" i="7"/>
  <c r="B40" i="7"/>
  <c r="A40" i="7"/>
  <c r="E39" i="7"/>
  <c r="D39" i="7"/>
  <c r="B39" i="7"/>
  <c r="A39" i="7"/>
  <c r="E38" i="7"/>
  <c r="D38" i="7"/>
  <c r="B38" i="7"/>
  <c r="A38" i="7"/>
  <c r="I37" i="7"/>
  <c r="E37" i="7"/>
  <c r="D37" i="7"/>
  <c r="B37" i="7"/>
  <c r="A37" i="7"/>
  <c r="G36" i="7"/>
  <c r="E36" i="7"/>
  <c r="D36" i="7"/>
  <c r="B36" i="7"/>
  <c r="A36" i="7"/>
  <c r="E35" i="7"/>
  <c r="D35" i="7"/>
  <c r="B35" i="7"/>
  <c r="A35" i="7"/>
  <c r="E34" i="7"/>
  <c r="D34" i="7"/>
  <c r="B34" i="7"/>
  <c r="A34" i="7"/>
  <c r="E33" i="7"/>
  <c r="D33" i="7"/>
  <c r="B33" i="7"/>
  <c r="A33" i="7"/>
  <c r="J32" i="7"/>
  <c r="E32" i="7"/>
  <c r="D32" i="7"/>
  <c r="C32" i="7"/>
  <c r="B32" i="7"/>
  <c r="A32" i="7"/>
  <c r="E31" i="7"/>
  <c r="D31" i="7"/>
  <c r="B31" i="7"/>
  <c r="A31" i="7"/>
  <c r="E30" i="7"/>
  <c r="D30" i="7"/>
  <c r="B30" i="7"/>
  <c r="A30" i="7"/>
  <c r="J29" i="7"/>
  <c r="E29" i="7"/>
  <c r="D29" i="7"/>
  <c r="B29" i="7"/>
  <c r="A29" i="7"/>
  <c r="E28" i="7"/>
  <c r="D28" i="7"/>
  <c r="C28" i="7"/>
  <c r="B28" i="7"/>
  <c r="A28" i="7"/>
  <c r="E27" i="7"/>
  <c r="D27" i="7"/>
  <c r="B27" i="7"/>
  <c r="A27" i="7"/>
  <c r="F26" i="7"/>
  <c r="E26" i="7"/>
  <c r="D26" i="7"/>
  <c r="B26" i="7"/>
  <c r="A26" i="7"/>
  <c r="E25" i="7"/>
  <c r="D25" i="7"/>
  <c r="B25" i="7"/>
  <c r="A25" i="7"/>
  <c r="F24" i="7"/>
  <c r="E24" i="7"/>
  <c r="D24" i="7"/>
  <c r="B24" i="7"/>
  <c r="A24" i="7"/>
  <c r="I23" i="7"/>
  <c r="G23" i="7"/>
  <c r="E23" i="7"/>
  <c r="D23" i="7"/>
  <c r="B23" i="7"/>
  <c r="A23" i="7"/>
  <c r="E22" i="7"/>
  <c r="D22" i="7"/>
  <c r="B22" i="7"/>
  <c r="A22" i="7"/>
  <c r="E21" i="7"/>
  <c r="D21" i="7"/>
  <c r="B21" i="7"/>
  <c r="A21" i="7"/>
  <c r="F20" i="7"/>
  <c r="E20" i="7"/>
  <c r="D20" i="7"/>
  <c r="B20" i="7"/>
  <c r="A20" i="7"/>
  <c r="H19" i="7"/>
  <c r="G19" i="7"/>
  <c r="F19" i="7"/>
  <c r="E19" i="7"/>
  <c r="D19" i="7"/>
  <c r="B19" i="7"/>
  <c r="A19" i="7"/>
  <c r="G18" i="7"/>
  <c r="E18" i="7"/>
  <c r="D18" i="7"/>
  <c r="B18" i="7"/>
  <c r="A18" i="7"/>
  <c r="E17" i="7"/>
  <c r="D17" i="7"/>
  <c r="B17" i="7"/>
  <c r="A17" i="7"/>
  <c r="E16" i="7"/>
  <c r="D16" i="7"/>
  <c r="B16" i="7"/>
  <c r="A16" i="7"/>
  <c r="G15" i="7"/>
  <c r="E15" i="7"/>
  <c r="D15" i="7"/>
  <c r="B15" i="7"/>
  <c r="A15" i="7"/>
  <c r="J14" i="7"/>
  <c r="I14" i="7"/>
  <c r="F14" i="7"/>
  <c r="E14" i="7"/>
  <c r="D14" i="7"/>
  <c r="C14" i="7"/>
  <c r="B14" i="7"/>
  <c r="A14" i="7"/>
  <c r="E13" i="7"/>
  <c r="D13" i="7"/>
  <c r="B13" i="7"/>
  <c r="A13" i="7"/>
  <c r="I12" i="7"/>
  <c r="H12" i="7"/>
  <c r="G12" i="7"/>
  <c r="F12" i="7"/>
  <c r="E12" i="7"/>
  <c r="D12" i="7"/>
  <c r="B12" i="7"/>
  <c r="A12" i="7"/>
  <c r="I11" i="7"/>
  <c r="E11" i="7"/>
  <c r="D11" i="7"/>
  <c r="B11" i="7"/>
  <c r="A11" i="7"/>
  <c r="J10" i="7"/>
  <c r="I10" i="7"/>
  <c r="F10" i="7"/>
  <c r="E10" i="7"/>
  <c r="D10" i="7"/>
  <c r="C10" i="7"/>
  <c r="B10" i="7"/>
  <c r="A10" i="7"/>
  <c r="E9" i="7"/>
  <c r="D9" i="7"/>
  <c r="B9" i="7"/>
  <c r="A9" i="7"/>
  <c r="E8" i="7"/>
  <c r="D8" i="7"/>
  <c r="B8" i="7"/>
  <c r="A8" i="7"/>
  <c r="J7" i="7"/>
  <c r="I7" i="7"/>
  <c r="F7" i="7"/>
  <c r="E7" i="7"/>
  <c r="D7" i="7"/>
  <c r="C7" i="7"/>
  <c r="B7" i="7"/>
  <c r="A7" i="7"/>
  <c r="D6" i="7"/>
  <c r="B6" i="7"/>
  <c r="A6" i="7"/>
  <c r="E155" i="6"/>
  <c r="D155" i="6"/>
  <c r="B155" i="6"/>
  <c r="A155" i="6"/>
  <c r="E154" i="6"/>
  <c r="D154" i="6"/>
  <c r="C154" i="6"/>
  <c r="B154" i="6"/>
  <c r="A154" i="6"/>
  <c r="E153" i="6"/>
  <c r="D153" i="6"/>
  <c r="C153" i="6"/>
  <c r="B153" i="6"/>
  <c r="A153" i="6"/>
  <c r="W152" i="6"/>
  <c r="J152" i="6"/>
  <c r="E152" i="6"/>
  <c r="D152" i="6"/>
  <c r="C152" i="6"/>
  <c r="B152" i="6"/>
  <c r="A152" i="6"/>
  <c r="E151" i="6"/>
  <c r="D151" i="6"/>
  <c r="C151" i="6"/>
  <c r="B151" i="6"/>
  <c r="A151" i="6"/>
  <c r="E150" i="6"/>
  <c r="D150" i="6"/>
  <c r="B150" i="6"/>
  <c r="A150" i="6"/>
  <c r="W149" i="6"/>
  <c r="J149" i="6"/>
  <c r="E149" i="6"/>
  <c r="D149" i="6"/>
  <c r="B149" i="6"/>
  <c r="A149" i="6"/>
  <c r="E148" i="6"/>
  <c r="D148" i="6"/>
  <c r="B148" i="6"/>
  <c r="A148" i="6"/>
  <c r="S147" i="6"/>
  <c r="E147" i="6"/>
  <c r="D147" i="6"/>
  <c r="C147" i="6"/>
  <c r="B147" i="6"/>
  <c r="A147" i="6"/>
  <c r="E146" i="6"/>
  <c r="D146" i="6"/>
  <c r="B146" i="6"/>
  <c r="A146" i="6"/>
  <c r="E145" i="6"/>
  <c r="D145" i="6"/>
  <c r="B145" i="6"/>
  <c r="A145" i="6"/>
  <c r="J144" i="6"/>
  <c r="E144" i="6"/>
  <c r="D144" i="6"/>
  <c r="B144" i="6"/>
  <c r="A144" i="6"/>
  <c r="E143" i="6"/>
  <c r="D143" i="6"/>
  <c r="B143" i="6"/>
  <c r="A143" i="6"/>
  <c r="J142" i="6"/>
  <c r="E142" i="6"/>
  <c r="D142" i="6"/>
  <c r="B142" i="6"/>
  <c r="A142" i="6"/>
  <c r="E141" i="6"/>
  <c r="D141" i="6"/>
  <c r="B141" i="6"/>
  <c r="A141" i="6"/>
  <c r="S140" i="6"/>
  <c r="J140" i="6"/>
  <c r="E140" i="6"/>
  <c r="D140" i="6"/>
  <c r="C140" i="6"/>
  <c r="B140" i="6"/>
  <c r="A140" i="6"/>
  <c r="E139" i="6"/>
  <c r="D139" i="6"/>
  <c r="B139" i="6"/>
  <c r="A139" i="6"/>
  <c r="E138" i="6"/>
  <c r="D138" i="6"/>
  <c r="B138" i="6"/>
  <c r="A138" i="6"/>
  <c r="E137" i="6"/>
  <c r="D137" i="6"/>
  <c r="B137" i="6"/>
  <c r="A137" i="6"/>
  <c r="E136" i="6"/>
  <c r="D136" i="6"/>
  <c r="B136" i="6"/>
  <c r="A136" i="6"/>
  <c r="E135" i="6"/>
  <c r="D135" i="6"/>
  <c r="B135" i="6"/>
  <c r="A135" i="6"/>
  <c r="E134" i="6"/>
  <c r="D134" i="6"/>
  <c r="B134" i="6"/>
  <c r="A134" i="6"/>
  <c r="W133" i="6"/>
  <c r="J133" i="6"/>
  <c r="F133" i="6"/>
  <c r="E133" i="6"/>
  <c r="D133" i="6"/>
  <c r="C133" i="6"/>
  <c r="B133" i="6"/>
  <c r="G133" i="6" s="1"/>
  <c r="H133" i="6" s="1"/>
  <c r="I133" i="6" s="1"/>
  <c r="A133" i="6"/>
  <c r="E132" i="6"/>
  <c r="D132" i="6"/>
  <c r="B132" i="6"/>
  <c r="A132" i="6"/>
  <c r="O131" i="6"/>
  <c r="E131" i="6"/>
  <c r="D131" i="6"/>
  <c r="B131" i="6"/>
  <c r="A131" i="6"/>
  <c r="S130" i="6"/>
  <c r="E130" i="6"/>
  <c r="D130" i="6"/>
  <c r="B130" i="6"/>
  <c r="A130" i="6"/>
  <c r="O129" i="6"/>
  <c r="E129" i="6"/>
  <c r="D129" i="6"/>
  <c r="B129" i="6"/>
  <c r="A129" i="6"/>
  <c r="W128" i="6"/>
  <c r="S128" i="6"/>
  <c r="F128" i="6"/>
  <c r="E128" i="6"/>
  <c r="D128" i="6"/>
  <c r="B128" i="6"/>
  <c r="G128" i="6" s="1"/>
  <c r="H128" i="6" s="1"/>
  <c r="I128" i="6" s="1"/>
  <c r="A128" i="6"/>
  <c r="J127" i="6"/>
  <c r="E127" i="6"/>
  <c r="D127" i="6"/>
  <c r="B127" i="6"/>
  <c r="A127" i="6"/>
  <c r="O126" i="6"/>
  <c r="F126" i="6"/>
  <c r="E126" i="6"/>
  <c r="D126" i="6"/>
  <c r="B126" i="6"/>
  <c r="A126" i="6"/>
  <c r="S125" i="6"/>
  <c r="J125" i="6"/>
  <c r="E125" i="6"/>
  <c r="D125" i="6"/>
  <c r="C125" i="6"/>
  <c r="B125" i="6"/>
  <c r="A125" i="6"/>
  <c r="T124" i="6"/>
  <c r="U124" i="6" s="1"/>
  <c r="S124" i="6"/>
  <c r="O124" i="6"/>
  <c r="E124" i="6"/>
  <c r="D124" i="6"/>
  <c r="B124" i="6"/>
  <c r="A124" i="6"/>
  <c r="S123" i="6"/>
  <c r="E123" i="6"/>
  <c r="D123" i="6"/>
  <c r="B123" i="6"/>
  <c r="A123" i="6"/>
  <c r="E122" i="6"/>
  <c r="D122" i="6"/>
  <c r="B122" i="6"/>
  <c r="A122" i="6"/>
  <c r="W121" i="6"/>
  <c r="S121" i="6"/>
  <c r="J121" i="6"/>
  <c r="F121" i="6"/>
  <c r="E121" i="6"/>
  <c r="D121" i="6"/>
  <c r="C121" i="6"/>
  <c r="B121" i="6"/>
  <c r="A121" i="6"/>
  <c r="W120" i="6"/>
  <c r="J120" i="6"/>
  <c r="F120" i="6"/>
  <c r="E120" i="6"/>
  <c r="G120" i="6" s="1"/>
  <c r="H120" i="6" s="1"/>
  <c r="I120" i="6" s="1"/>
  <c r="D120" i="6"/>
  <c r="B120" i="6"/>
  <c r="A120" i="6"/>
  <c r="E119" i="6"/>
  <c r="D119" i="6"/>
  <c r="B119" i="6"/>
  <c r="A119" i="6"/>
  <c r="S118" i="6"/>
  <c r="E118" i="6"/>
  <c r="D118" i="6"/>
  <c r="B118" i="6"/>
  <c r="A118" i="6"/>
  <c r="W117" i="6"/>
  <c r="S117" i="6"/>
  <c r="E117" i="6"/>
  <c r="D117" i="6"/>
  <c r="B117" i="6"/>
  <c r="A117" i="6"/>
  <c r="J116" i="6"/>
  <c r="E116" i="6"/>
  <c r="D116" i="6"/>
  <c r="B116" i="6"/>
  <c r="A116" i="6"/>
  <c r="W115" i="6"/>
  <c r="S115" i="6"/>
  <c r="F115" i="6"/>
  <c r="E115" i="6"/>
  <c r="D115" i="6"/>
  <c r="C115" i="6"/>
  <c r="G115" i="6" s="1"/>
  <c r="H115" i="6" s="1"/>
  <c r="I115" i="6" s="1"/>
  <c r="B115" i="6"/>
  <c r="A115" i="6"/>
  <c r="E114" i="6"/>
  <c r="D114" i="6"/>
  <c r="B114" i="6"/>
  <c r="A114" i="6"/>
  <c r="W113" i="6"/>
  <c r="S113" i="6"/>
  <c r="F113" i="6"/>
  <c r="E113" i="6"/>
  <c r="D113" i="6"/>
  <c r="C113" i="6"/>
  <c r="B113" i="6"/>
  <c r="A113" i="6"/>
  <c r="T112" i="6"/>
  <c r="U112" i="6" s="1"/>
  <c r="P112" i="6"/>
  <c r="Q112" i="6" s="1"/>
  <c r="R112" i="6" s="1"/>
  <c r="O112" i="6"/>
  <c r="E112" i="6"/>
  <c r="D112" i="6"/>
  <c r="B112" i="6"/>
  <c r="A112" i="6"/>
  <c r="T111" i="6"/>
  <c r="U111" i="6" s="1"/>
  <c r="Q111" i="6"/>
  <c r="R111" i="6" s="1"/>
  <c r="P111" i="6"/>
  <c r="O111" i="6"/>
  <c r="E111" i="6"/>
  <c r="D111" i="6"/>
  <c r="B111" i="6"/>
  <c r="A111" i="6"/>
  <c r="E110" i="6"/>
  <c r="D110" i="6"/>
  <c r="B110" i="6"/>
  <c r="A110" i="6"/>
  <c r="E109" i="6"/>
  <c r="D109" i="6"/>
  <c r="B109" i="6"/>
  <c r="A109" i="6"/>
  <c r="S108" i="6"/>
  <c r="J108" i="6"/>
  <c r="F108" i="6"/>
  <c r="E108" i="6"/>
  <c r="D108" i="6"/>
  <c r="C108" i="6"/>
  <c r="B108" i="6"/>
  <c r="A108" i="6"/>
  <c r="S107" i="6"/>
  <c r="E107" i="6"/>
  <c r="D107" i="6"/>
  <c r="B107" i="6"/>
  <c r="A107" i="6"/>
  <c r="E106" i="6"/>
  <c r="D106" i="6"/>
  <c r="B106" i="6"/>
  <c r="A106" i="6"/>
  <c r="T105" i="6"/>
  <c r="U105" i="6" s="1"/>
  <c r="V105" i="6" s="1"/>
  <c r="S105" i="6"/>
  <c r="O105" i="6"/>
  <c r="E105" i="6"/>
  <c r="D105" i="6"/>
  <c r="B105" i="6"/>
  <c r="A105" i="6"/>
  <c r="S104" i="6"/>
  <c r="E104" i="6"/>
  <c r="D104" i="6"/>
  <c r="B104" i="6"/>
  <c r="A104" i="6"/>
  <c r="E103" i="6"/>
  <c r="D103" i="6"/>
  <c r="B103" i="6"/>
  <c r="A103" i="6"/>
  <c r="E102" i="6"/>
  <c r="D102" i="6"/>
  <c r="B102" i="6"/>
  <c r="A102" i="6"/>
  <c r="E101" i="6"/>
  <c r="D101" i="6"/>
  <c r="B101" i="6"/>
  <c r="A101" i="6"/>
  <c r="E100" i="6"/>
  <c r="D100" i="6"/>
  <c r="B100" i="6"/>
  <c r="A100" i="6"/>
  <c r="E99" i="6"/>
  <c r="D99" i="6"/>
  <c r="B99" i="6"/>
  <c r="A99" i="6"/>
  <c r="E98" i="6"/>
  <c r="D98" i="6"/>
  <c r="B98" i="6"/>
  <c r="A98" i="6"/>
  <c r="E97" i="6"/>
  <c r="D97" i="6"/>
  <c r="B97" i="6"/>
  <c r="A97" i="6"/>
  <c r="E96" i="6"/>
  <c r="D96" i="6"/>
  <c r="B96" i="6"/>
  <c r="A96" i="6"/>
  <c r="E95" i="6"/>
  <c r="D95" i="6"/>
  <c r="B95" i="6"/>
  <c r="A95" i="6"/>
  <c r="W94" i="6"/>
  <c r="J94" i="6"/>
  <c r="E94" i="6"/>
  <c r="D94" i="6"/>
  <c r="C94" i="6"/>
  <c r="B94" i="6"/>
  <c r="A94" i="6"/>
  <c r="W93" i="6"/>
  <c r="J93" i="6"/>
  <c r="E93" i="6"/>
  <c r="D93" i="6"/>
  <c r="C93" i="6"/>
  <c r="B93" i="6"/>
  <c r="A93" i="6"/>
  <c r="E92" i="6"/>
  <c r="D92" i="6"/>
  <c r="B92" i="6"/>
  <c r="A92" i="6"/>
  <c r="E91" i="6"/>
  <c r="D91" i="6"/>
  <c r="B91" i="6"/>
  <c r="A91" i="6"/>
  <c r="T90" i="6"/>
  <c r="U90" i="6" s="1"/>
  <c r="S90" i="6"/>
  <c r="O90" i="6"/>
  <c r="E90" i="6"/>
  <c r="D90" i="6"/>
  <c r="B90" i="6"/>
  <c r="A90" i="6"/>
  <c r="E89" i="6"/>
  <c r="D89" i="6"/>
  <c r="B89" i="6"/>
  <c r="A89" i="6"/>
  <c r="E88" i="6"/>
  <c r="D88" i="6"/>
  <c r="B88" i="6"/>
  <c r="A88" i="6"/>
  <c r="P87" i="6"/>
  <c r="Q87" i="6" s="1"/>
  <c r="O87" i="6"/>
  <c r="J87" i="6"/>
  <c r="E87" i="6"/>
  <c r="D87" i="6"/>
  <c r="B87" i="6"/>
  <c r="A87" i="6"/>
  <c r="E86" i="6"/>
  <c r="D86" i="6"/>
  <c r="B86" i="6"/>
  <c r="A86" i="6"/>
  <c r="P85" i="6"/>
  <c r="Q85" i="6" s="1"/>
  <c r="R85" i="6" s="1"/>
  <c r="O85" i="6"/>
  <c r="J85" i="6"/>
  <c r="E85" i="6"/>
  <c r="D85" i="6"/>
  <c r="B85" i="6"/>
  <c r="A85" i="6"/>
  <c r="E84" i="6"/>
  <c r="D84" i="6"/>
  <c r="B84" i="6"/>
  <c r="A84" i="6"/>
  <c r="E83" i="6"/>
  <c r="D83" i="6"/>
  <c r="B83" i="6"/>
  <c r="A83" i="6"/>
  <c r="E82" i="6"/>
  <c r="D82" i="6"/>
  <c r="B82" i="6"/>
  <c r="A82" i="6"/>
  <c r="P81" i="6"/>
  <c r="Q81" i="6" s="1"/>
  <c r="O81" i="6"/>
  <c r="J81" i="6"/>
  <c r="E81" i="6"/>
  <c r="D81" i="6"/>
  <c r="B81" i="6"/>
  <c r="A81" i="6"/>
  <c r="E80" i="6"/>
  <c r="D80" i="6"/>
  <c r="B80" i="6"/>
  <c r="A80" i="6"/>
  <c r="E79" i="6"/>
  <c r="D79" i="6"/>
  <c r="B79" i="6"/>
  <c r="A79" i="6"/>
  <c r="W78" i="6"/>
  <c r="J78" i="6"/>
  <c r="F78" i="6"/>
  <c r="E78" i="6"/>
  <c r="D78" i="6"/>
  <c r="C78" i="6"/>
  <c r="B78" i="6"/>
  <c r="G78" i="6" s="1"/>
  <c r="H78" i="6" s="1"/>
  <c r="I78" i="6" s="1"/>
  <c r="A78" i="6"/>
  <c r="W77" i="6"/>
  <c r="F77" i="6"/>
  <c r="E77" i="6"/>
  <c r="D77" i="6"/>
  <c r="C77" i="6"/>
  <c r="B77" i="6"/>
  <c r="G77" i="6" s="1"/>
  <c r="H77" i="6" s="1"/>
  <c r="I77" i="6" s="1"/>
  <c r="A77" i="6"/>
  <c r="J76" i="6"/>
  <c r="E76" i="6"/>
  <c r="D76" i="6"/>
  <c r="B76" i="6"/>
  <c r="A76" i="6"/>
  <c r="O75" i="6"/>
  <c r="E75" i="6"/>
  <c r="D75" i="6"/>
  <c r="B75" i="6"/>
  <c r="A75" i="6"/>
  <c r="E74" i="6"/>
  <c r="D74" i="6"/>
  <c r="B74" i="6"/>
  <c r="A74" i="6"/>
  <c r="E73" i="6"/>
  <c r="D73" i="6"/>
  <c r="B73" i="6"/>
  <c r="A73" i="6"/>
  <c r="W72" i="6"/>
  <c r="S72" i="6"/>
  <c r="J72" i="6"/>
  <c r="E72" i="6"/>
  <c r="D72" i="6"/>
  <c r="C72" i="6"/>
  <c r="B72" i="6"/>
  <c r="A72" i="6"/>
  <c r="P71" i="6"/>
  <c r="Q71" i="6" s="1"/>
  <c r="O71" i="6"/>
  <c r="J71" i="6"/>
  <c r="F71" i="6"/>
  <c r="E71" i="6"/>
  <c r="G71" i="6" s="1"/>
  <c r="H71" i="6" s="1"/>
  <c r="I71" i="6" s="1"/>
  <c r="D71" i="6"/>
  <c r="B71" i="6"/>
  <c r="A71" i="6"/>
  <c r="E70" i="6"/>
  <c r="D70" i="6"/>
  <c r="B70" i="6"/>
  <c r="A70" i="6"/>
  <c r="X69" i="6"/>
  <c r="Y69" i="6" s="1"/>
  <c r="Z69" i="6" s="1"/>
  <c r="W69" i="6"/>
  <c r="T69" i="6"/>
  <c r="U69" i="6" s="1"/>
  <c r="S69" i="6"/>
  <c r="V69" i="6" s="1"/>
  <c r="O69" i="6"/>
  <c r="F69" i="6"/>
  <c r="E69" i="6"/>
  <c r="D69" i="6"/>
  <c r="B69" i="6"/>
  <c r="G69" i="6" s="1"/>
  <c r="H69" i="6" s="1"/>
  <c r="I69" i="6" s="1"/>
  <c r="A69" i="6"/>
  <c r="O68" i="6"/>
  <c r="E68" i="6"/>
  <c r="D68" i="6"/>
  <c r="B68" i="6"/>
  <c r="A68" i="6"/>
  <c r="W67" i="6"/>
  <c r="S67" i="6"/>
  <c r="F67" i="6"/>
  <c r="E67" i="6"/>
  <c r="D67" i="6"/>
  <c r="C67" i="6"/>
  <c r="B67" i="6"/>
  <c r="G67" i="6" s="1"/>
  <c r="H67" i="6" s="1"/>
  <c r="I67" i="6" s="1"/>
  <c r="A67" i="6"/>
  <c r="E66" i="6"/>
  <c r="D66" i="6"/>
  <c r="B66" i="6"/>
  <c r="A66" i="6"/>
  <c r="E65" i="6"/>
  <c r="D65" i="6"/>
  <c r="B65" i="6"/>
  <c r="A65" i="6"/>
  <c r="U64" i="6"/>
  <c r="V64" i="6" s="1"/>
  <c r="T64" i="6"/>
  <c r="S64" i="6"/>
  <c r="P64" i="6"/>
  <c r="Q64" i="6" s="1"/>
  <c r="R64" i="6" s="1"/>
  <c r="O64" i="6"/>
  <c r="J64" i="6"/>
  <c r="F64" i="6"/>
  <c r="E64" i="6"/>
  <c r="D64" i="6"/>
  <c r="C64" i="6"/>
  <c r="B64" i="6"/>
  <c r="A64" i="6"/>
  <c r="E63" i="6"/>
  <c r="D63" i="6"/>
  <c r="B63" i="6"/>
  <c r="A63" i="6"/>
  <c r="E62" i="6"/>
  <c r="D62" i="6"/>
  <c r="B62" i="6"/>
  <c r="A62" i="6"/>
  <c r="X61" i="6"/>
  <c r="Y61" i="6" s="1"/>
  <c r="Z61" i="6" s="1"/>
  <c r="W61" i="6"/>
  <c r="P61" i="6"/>
  <c r="Q61" i="6" s="1"/>
  <c r="R61" i="6" s="1"/>
  <c r="O61" i="6"/>
  <c r="J61" i="6"/>
  <c r="F61" i="6"/>
  <c r="E61" i="6"/>
  <c r="D61" i="6"/>
  <c r="C61" i="6"/>
  <c r="B61" i="6"/>
  <c r="G61" i="6" s="1"/>
  <c r="H61" i="6" s="1"/>
  <c r="I61" i="6" s="1"/>
  <c r="A61" i="6"/>
  <c r="E60" i="6"/>
  <c r="D60" i="6"/>
  <c r="B60" i="6"/>
  <c r="A60" i="6"/>
  <c r="E59" i="6"/>
  <c r="D59" i="6"/>
  <c r="B59" i="6"/>
  <c r="A59" i="6"/>
  <c r="E58" i="6"/>
  <c r="D58" i="6"/>
  <c r="B58" i="6"/>
  <c r="A58" i="6"/>
  <c r="E57" i="6"/>
  <c r="D57" i="6"/>
  <c r="B57" i="6"/>
  <c r="A57" i="6"/>
  <c r="W56" i="6"/>
  <c r="E56" i="6"/>
  <c r="D56" i="6"/>
  <c r="B56" i="6"/>
  <c r="A56" i="6"/>
  <c r="S55" i="6"/>
  <c r="J55" i="6"/>
  <c r="E55" i="6"/>
  <c r="D55" i="6"/>
  <c r="B55" i="6"/>
  <c r="A55" i="6"/>
  <c r="E54" i="6"/>
  <c r="D54" i="6"/>
  <c r="B54" i="6"/>
  <c r="A54" i="6"/>
  <c r="W53" i="6"/>
  <c r="J53" i="6"/>
  <c r="F53" i="6"/>
  <c r="E53" i="6"/>
  <c r="D53" i="6"/>
  <c r="C53" i="6"/>
  <c r="B53" i="6"/>
  <c r="A53" i="6"/>
  <c r="E52" i="6"/>
  <c r="D52" i="6"/>
  <c r="B52" i="6"/>
  <c r="A52" i="6"/>
  <c r="E51" i="6"/>
  <c r="D51" i="6"/>
  <c r="B51" i="6"/>
  <c r="A51" i="6"/>
  <c r="E50" i="6"/>
  <c r="D50" i="6"/>
  <c r="B50" i="6"/>
  <c r="A50" i="6"/>
  <c r="E49" i="6"/>
  <c r="D49" i="6"/>
  <c r="B49" i="6"/>
  <c r="A49" i="6"/>
  <c r="F48" i="6"/>
  <c r="E48" i="6"/>
  <c r="D48" i="6"/>
  <c r="B48" i="6"/>
  <c r="A48" i="6"/>
  <c r="E47" i="6"/>
  <c r="D47" i="6"/>
  <c r="B47" i="6"/>
  <c r="A47" i="6"/>
  <c r="E46" i="6"/>
  <c r="D46" i="6"/>
  <c r="B46" i="6"/>
  <c r="A46" i="6"/>
  <c r="S45" i="6"/>
  <c r="J45" i="6"/>
  <c r="E45" i="6"/>
  <c r="D45" i="6"/>
  <c r="B45" i="6"/>
  <c r="A45" i="6"/>
  <c r="E44" i="6"/>
  <c r="D44" i="6"/>
  <c r="B44" i="6"/>
  <c r="A44" i="6"/>
  <c r="W43" i="6"/>
  <c r="J43" i="6"/>
  <c r="F43" i="6"/>
  <c r="E43" i="6"/>
  <c r="D43" i="6"/>
  <c r="C43" i="6"/>
  <c r="B43" i="6"/>
  <c r="A43" i="6"/>
  <c r="E42" i="6"/>
  <c r="D42" i="6"/>
  <c r="B42" i="6"/>
  <c r="A42" i="6"/>
  <c r="E41" i="6"/>
  <c r="D41" i="6"/>
  <c r="B41" i="6"/>
  <c r="A41" i="6"/>
  <c r="W40" i="6"/>
  <c r="S40" i="6"/>
  <c r="F40" i="6"/>
  <c r="E40" i="6"/>
  <c r="D40" i="6"/>
  <c r="C40" i="6"/>
  <c r="B40" i="6"/>
  <c r="A40" i="6"/>
  <c r="E39" i="6"/>
  <c r="D39" i="6"/>
  <c r="B39" i="6"/>
  <c r="A39" i="6"/>
  <c r="E38" i="6"/>
  <c r="D38" i="6"/>
  <c r="B38" i="6"/>
  <c r="A38" i="6"/>
  <c r="E37" i="6"/>
  <c r="D37" i="6"/>
  <c r="B37" i="6"/>
  <c r="A37" i="6"/>
  <c r="E36" i="6"/>
  <c r="D36" i="6"/>
  <c r="B36" i="6"/>
  <c r="A36" i="6"/>
  <c r="E35" i="6"/>
  <c r="D35" i="6"/>
  <c r="B35" i="6"/>
  <c r="A35" i="6"/>
  <c r="J34" i="6"/>
  <c r="E34" i="6"/>
  <c r="D34" i="6"/>
  <c r="B34" i="6"/>
  <c r="A34" i="6"/>
  <c r="G33" i="6"/>
  <c r="H33" i="6" s="1"/>
  <c r="I33" i="6" s="1"/>
  <c r="F33" i="6"/>
  <c r="E33" i="6"/>
  <c r="D33" i="6"/>
  <c r="B33" i="6"/>
  <c r="A33" i="6"/>
  <c r="F32" i="6"/>
  <c r="E32" i="6"/>
  <c r="D32" i="6"/>
  <c r="C32" i="6"/>
  <c r="B32" i="6"/>
  <c r="A32" i="6"/>
  <c r="E31" i="6"/>
  <c r="D31" i="6"/>
  <c r="B31" i="6"/>
  <c r="A31" i="6"/>
  <c r="S30" i="6"/>
  <c r="E30" i="6"/>
  <c r="D30" i="6"/>
  <c r="B30" i="6"/>
  <c r="A30" i="6"/>
  <c r="E29" i="6"/>
  <c r="D29" i="6"/>
  <c r="B29" i="6"/>
  <c r="A29" i="6"/>
  <c r="S28" i="6"/>
  <c r="F28" i="6"/>
  <c r="E28" i="6"/>
  <c r="D28" i="6"/>
  <c r="C28" i="6"/>
  <c r="B28" i="6"/>
  <c r="G28" i="6" s="1"/>
  <c r="H28" i="6" s="1"/>
  <c r="I28" i="6" s="1"/>
  <c r="A28" i="6"/>
  <c r="J27" i="6"/>
  <c r="E27" i="6"/>
  <c r="D27" i="6"/>
  <c r="B27" i="6"/>
  <c r="A27" i="6"/>
  <c r="S26" i="6"/>
  <c r="E26" i="6"/>
  <c r="D26" i="6"/>
  <c r="B26" i="6"/>
  <c r="A26" i="6"/>
  <c r="E25" i="6"/>
  <c r="D25" i="6"/>
  <c r="B25" i="6"/>
  <c r="A25" i="6"/>
  <c r="P24" i="6"/>
  <c r="Q24" i="6" s="1"/>
  <c r="O24" i="6"/>
  <c r="J24" i="6"/>
  <c r="E24" i="6"/>
  <c r="D24" i="6"/>
  <c r="B24" i="6"/>
  <c r="A24" i="6"/>
  <c r="O23" i="6"/>
  <c r="E23" i="6"/>
  <c r="D23" i="6"/>
  <c r="B23" i="6"/>
  <c r="A23" i="6"/>
  <c r="E22" i="6"/>
  <c r="D22" i="6"/>
  <c r="B22" i="6"/>
  <c r="A22" i="6"/>
  <c r="E21" i="6"/>
  <c r="D21" i="6"/>
  <c r="B21" i="6"/>
  <c r="A21" i="6"/>
  <c r="T20" i="6"/>
  <c r="U20" i="6" s="1"/>
  <c r="S20" i="6"/>
  <c r="O20" i="6"/>
  <c r="E20" i="6"/>
  <c r="D20" i="6"/>
  <c r="B20" i="6"/>
  <c r="A20" i="6"/>
  <c r="T19" i="6"/>
  <c r="U19" i="6" s="1"/>
  <c r="V19" i="6" s="1"/>
  <c r="S19" i="6"/>
  <c r="O19" i="6"/>
  <c r="E19" i="6"/>
  <c r="D19" i="6"/>
  <c r="B19" i="6"/>
  <c r="A19" i="6"/>
  <c r="E18" i="6"/>
  <c r="D18" i="6"/>
  <c r="B18" i="6"/>
  <c r="A18" i="6"/>
  <c r="W17" i="6"/>
  <c r="E17" i="6"/>
  <c r="D17" i="6"/>
  <c r="B17" i="6"/>
  <c r="A17" i="6"/>
  <c r="S16" i="6"/>
  <c r="E16" i="6"/>
  <c r="D16" i="6"/>
  <c r="B16" i="6"/>
  <c r="A16" i="6"/>
  <c r="W15" i="6"/>
  <c r="F15" i="6"/>
  <c r="E15" i="6"/>
  <c r="D15" i="6"/>
  <c r="B15" i="6"/>
  <c r="G15" i="6" s="1"/>
  <c r="H15" i="6" s="1"/>
  <c r="I15" i="6" s="1"/>
  <c r="A15" i="6"/>
  <c r="W14" i="6"/>
  <c r="S14" i="6"/>
  <c r="F14" i="6"/>
  <c r="E14" i="6"/>
  <c r="D14" i="6"/>
  <c r="C14" i="6"/>
  <c r="B14" i="6"/>
  <c r="G14" i="6" s="1"/>
  <c r="H14" i="6" s="1"/>
  <c r="I14" i="6" s="1"/>
  <c r="A14" i="6"/>
  <c r="E13" i="6"/>
  <c r="D13" i="6"/>
  <c r="B13" i="6"/>
  <c r="A13" i="6"/>
  <c r="J12" i="6"/>
  <c r="E12" i="6"/>
  <c r="D12" i="6"/>
  <c r="B12" i="6"/>
  <c r="A12" i="6"/>
  <c r="X11" i="6"/>
  <c r="Y11" i="6" s="1"/>
  <c r="Z11" i="6" s="1"/>
  <c r="W11" i="6"/>
  <c r="O11" i="6"/>
  <c r="E11" i="6"/>
  <c r="D11" i="6"/>
  <c r="B11" i="6"/>
  <c r="A11" i="6"/>
  <c r="W10" i="6"/>
  <c r="S10" i="6"/>
  <c r="J10" i="6"/>
  <c r="F10" i="6"/>
  <c r="E10" i="6"/>
  <c r="D10" i="6"/>
  <c r="C10" i="6"/>
  <c r="B10" i="6"/>
  <c r="A10" i="6"/>
  <c r="E9" i="6"/>
  <c r="D9" i="6"/>
  <c r="B9" i="6"/>
  <c r="A9" i="6"/>
  <c r="E8" i="6"/>
  <c r="D8" i="6"/>
  <c r="B8" i="6"/>
  <c r="A8" i="6"/>
  <c r="W7" i="6"/>
  <c r="J7" i="6"/>
  <c r="D7" i="6"/>
  <c r="C7" i="6"/>
  <c r="B7" i="6"/>
  <c r="A7" i="6"/>
  <c r="D6" i="6"/>
  <c r="B6" i="6"/>
  <c r="A6" i="6"/>
  <c r="A86" i="5" a="1"/>
  <c r="A86" i="5" s="1"/>
  <c r="A85" i="5" a="1"/>
  <c r="A85" i="5" s="1"/>
  <c r="A84" i="5" a="1"/>
  <c r="A84" i="5" s="1"/>
  <c r="E84" i="5" s="1"/>
  <c r="A83" i="5" a="1"/>
  <c r="A83" i="5" s="1"/>
  <c r="E83" i="5" s="1"/>
  <c r="A82" i="5" a="1"/>
  <c r="A82" i="5" s="1"/>
  <c r="A81" i="5" a="1"/>
  <c r="A81" i="5" s="1"/>
  <c r="D81" i="5" s="1"/>
  <c r="A80" i="5" a="1"/>
  <c r="A80" i="5" s="1"/>
  <c r="A79" i="5" a="1"/>
  <c r="A79" i="5" s="1"/>
  <c r="E79" i="5" s="1"/>
  <c r="A78" i="5" a="1"/>
  <c r="A78" i="5" s="1"/>
  <c r="A77" i="5" a="1"/>
  <c r="A77" i="5" s="1"/>
  <c r="A76" i="5" a="1"/>
  <c r="A76" i="5" s="1"/>
  <c r="B76" i="5" s="1"/>
  <c r="A75" i="5" a="1"/>
  <c r="A75" i="5" s="1"/>
  <c r="D75" i="5" s="1"/>
  <c r="A74" i="5" a="1"/>
  <c r="A74" i="5" s="1"/>
  <c r="A73" i="5" a="1"/>
  <c r="A73" i="5"/>
  <c r="D73" i="5" s="1"/>
  <c r="A72" i="5" a="1"/>
  <c r="A72" i="5" s="1"/>
  <c r="E71" i="5"/>
  <c r="A71" i="5" a="1"/>
  <c r="A71" i="5" s="1"/>
  <c r="D71" i="5" s="1"/>
  <c r="A70" i="5" a="1"/>
  <c r="A70" i="5"/>
  <c r="E70" i="5" s="1"/>
  <c r="A69" i="5" a="1"/>
  <c r="A69" i="5" s="1"/>
  <c r="A68" i="5" a="1"/>
  <c r="A68" i="5" s="1"/>
  <c r="A67" i="5" a="1"/>
  <c r="A67" i="5" s="1"/>
  <c r="E67" i="5" s="1"/>
  <c r="A66" i="5" a="1"/>
  <c r="A66" i="5" s="1"/>
  <c r="A65" i="5" a="1"/>
  <c r="A65" i="5" s="1"/>
  <c r="D65" i="5" s="1"/>
  <c r="A64" i="5" a="1"/>
  <c r="A64" i="5" s="1"/>
  <c r="A63" i="5" a="1"/>
  <c r="A63" i="5" s="1"/>
  <c r="E63" i="5" s="1"/>
  <c r="A62" i="5" a="1"/>
  <c r="A62" i="5" s="1"/>
  <c r="A61" i="5" a="1"/>
  <c r="A61" i="5" s="1"/>
  <c r="A60" i="5" a="1"/>
  <c r="A60" i="5" s="1"/>
  <c r="B60" i="5" s="1"/>
  <c r="A59" i="5" a="1"/>
  <c r="A59" i="5" s="1"/>
  <c r="B59" i="5" s="1"/>
  <c r="A58" i="5" a="1"/>
  <c r="A58" i="5" s="1"/>
  <c r="A57" i="5" a="1"/>
  <c r="A57" i="5" s="1"/>
  <c r="A56" i="5" a="1"/>
  <c r="A56" i="5" s="1"/>
  <c r="A55" i="5" a="1"/>
  <c r="A55" i="5" s="1"/>
  <c r="D55" i="5" s="1"/>
  <c r="A54" i="5" a="1"/>
  <c r="A54" i="5"/>
  <c r="B54" i="5" s="1"/>
  <c r="A53" i="5" a="1"/>
  <c r="A53" i="5" s="1"/>
  <c r="A52" i="5" a="1"/>
  <c r="A52" i="5" s="1"/>
  <c r="E51" i="5"/>
  <c r="B51" i="5"/>
  <c r="A51" i="5" a="1"/>
  <c r="A51" i="5" s="1"/>
  <c r="D51" i="5" s="1"/>
  <c r="A50" i="5" a="1"/>
  <c r="A50" i="5" s="1"/>
  <c r="A49" i="5" a="1"/>
  <c r="A49" i="5"/>
  <c r="D49" i="5" s="1"/>
  <c r="A48" i="5" a="1"/>
  <c r="A48" i="5" s="1"/>
  <c r="A47" i="5" a="1"/>
  <c r="A47" i="5" s="1"/>
  <c r="E47" i="5" s="1"/>
  <c r="A46" i="5" a="1"/>
  <c r="A46" i="5"/>
  <c r="E46" i="5" s="1"/>
  <c r="A45" i="5" a="1"/>
  <c r="A45" i="5" s="1"/>
  <c r="A44" i="5" a="1"/>
  <c r="A44" i="5" s="1"/>
  <c r="B43" i="5"/>
  <c r="A43" i="5" a="1"/>
  <c r="A43" i="5" s="1"/>
  <c r="E43" i="5" s="1"/>
  <c r="A42" i="5" a="1"/>
  <c r="A42" i="5" s="1"/>
  <c r="B41" i="5"/>
  <c r="A41" i="5" a="1"/>
  <c r="A41" i="5"/>
  <c r="D41" i="5" s="1"/>
  <c r="A40" i="5" a="1"/>
  <c r="A40" i="5" s="1"/>
  <c r="A39" i="5" a="1"/>
  <c r="A39" i="5" s="1"/>
  <c r="D39" i="5" s="1"/>
  <c r="A38" i="5" a="1"/>
  <c r="A38" i="5"/>
  <c r="E38" i="5" s="1"/>
  <c r="A37" i="5" a="1"/>
  <c r="A37" i="5" s="1"/>
  <c r="A36" i="5" a="1"/>
  <c r="A36" i="5"/>
  <c r="B36" i="5" s="1"/>
  <c r="E35" i="5"/>
  <c r="B35" i="5"/>
  <c r="A35" i="5" a="1"/>
  <c r="A35" i="5" s="1"/>
  <c r="D35" i="5" s="1"/>
  <c r="A34" i="5" a="1"/>
  <c r="A34" i="5" s="1"/>
  <c r="A33" i="5" a="1"/>
  <c r="A33" i="5" s="1"/>
  <c r="D33" i="5" s="1"/>
  <c r="A32" i="5" a="1"/>
  <c r="A32" i="5" s="1"/>
  <c r="A31" i="5" a="1"/>
  <c r="A31" i="5" s="1"/>
  <c r="E31" i="5" s="1"/>
  <c r="A30" i="5" a="1"/>
  <c r="A30" i="5" s="1"/>
  <c r="A29" i="5" a="1"/>
  <c r="A29" i="5" s="1"/>
  <c r="A28" i="5" a="1"/>
  <c r="A28" i="5"/>
  <c r="B28" i="5" s="1"/>
  <c r="E27" i="5"/>
  <c r="D27" i="5"/>
  <c r="B27" i="5"/>
  <c r="A27" i="5" a="1"/>
  <c r="A27" i="5" s="1"/>
  <c r="A26" i="5" a="1"/>
  <c r="A26" i="5" s="1"/>
  <c r="A25" i="5" a="1"/>
  <c r="A25" i="5"/>
  <c r="B25" i="5" s="1"/>
  <c r="A24" i="5" a="1"/>
  <c r="A24" i="5" s="1"/>
  <c r="A23" i="5" a="1"/>
  <c r="A23" i="5" s="1"/>
  <c r="A22" i="5" a="1"/>
  <c r="A22" i="5" s="1"/>
  <c r="A21" i="5" a="1"/>
  <c r="A21" i="5"/>
  <c r="B21" i="5" s="1"/>
  <c r="A20" i="5" a="1"/>
  <c r="A20" i="5" s="1"/>
  <c r="A19" i="5" a="1"/>
  <c r="A19" i="5" s="1"/>
  <c r="A18" i="5" a="1"/>
  <c r="A18" i="5" s="1"/>
  <c r="A17" i="5" a="1"/>
  <c r="A17" i="5"/>
  <c r="B17" i="5" s="1"/>
  <c r="A16" i="5" a="1"/>
  <c r="A16" i="5" s="1"/>
  <c r="A15" i="5" a="1"/>
  <c r="A15" i="5" s="1"/>
  <c r="A14" i="5" a="1"/>
  <c r="A14" i="5" s="1"/>
  <c r="A13" i="5" a="1"/>
  <c r="A13" i="5" s="1"/>
  <c r="A12" i="5" a="1"/>
  <c r="A12" i="5" s="1"/>
  <c r="A11" i="5" a="1"/>
  <c r="A11" i="5" s="1"/>
  <c r="A10" i="5" a="1"/>
  <c r="A10" i="5" s="1"/>
  <c r="A9" i="5" a="1"/>
  <c r="A9" i="5" s="1"/>
  <c r="A8" i="5" a="1"/>
  <c r="A8" i="5" s="1"/>
  <c r="A7" i="5" a="1"/>
  <c r="A7" i="5" s="1"/>
  <c r="E6" i="5"/>
  <c r="A6" i="5" a="1"/>
  <c r="A6" i="5" s="1"/>
  <c r="A5" i="5" a="1"/>
  <c r="A5" i="5" s="1"/>
  <c r="A1" i="5"/>
  <c r="A136" i="4" a="1"/>
  <c r="A136" i="4" s="1"/>
  <c r="A135" i="4" a="1"/>
  <c r="A135" i="4" s="1"/>
  <c r="B135" i="4" s="1"/>
  <c r="A134" i="4" a="1"/>
  <c r="A134" i="4"/>
  <c r="A133" i="4" a="1"/>
  <c r="A133" i="4" s="1"/>
  <c r="A132" i="4" a="1"/>
  <c r="A132" i="4"/>
  <c r="E132" i="4" s="1"/>
  <c r="A131" i="4" a="1"/>
  <c r="A131" i="4"/>
  <c r="B131" i="4" s="1"/>
  <c r="A130" i="4" a="1"/>
  <c r="A130" i="4" s="1"/>
  <c r="A129" i="4" a="1"/>
  <c r="A129" i="4" s="1"/>
  <c r="B129" i="4" s="1"/>
  <c r="T129" i="4" s="1"/>
  <c r="A128" i="4" a="1"/>
  <c r="A128" i="4"/>
  <c r="E128" i="4" s="1"/>
  <c r="A127" i="4" a="1"/>
  <c r="A127" i="4" s="1"/>
  <c r="A126" i="4" a="1"/>
  <c r="A126" i="4"/>
  <c r="A125" i="4" a="1"/>
  <c r="A125" i="4" s="1"/>
  <c r="B125" i="4" s="1"/>
  <c r="A124" i="4" a="1"/>
  <c r="A124" i="4" s="1"/>
  <c r="B124" i="4" s="1"/>
  <c r="A123" i="4" a="1"/>
  <c r="A123" i="4" s="1"/>
  <c r="D123" i="4" s="1"/>
  <c r="A122" i="4" a="1"/>
  <c r="A122" i="4" s="1"/>
  <c r="A121" i="4" a="1"/>
  <c r="A121" i="4" s="1"/>
  <c r="B121" i="4" s="1"/>
  <c r="A120" i="4" a="1"/>
  <c r="A120" i="4" s="1"/>
  <c r="B120" i="4" s="1"/>
  <c r="A119" i="4" a="1"/>
  <c r="A119" i="4" s="1"/>
  <c r="A118" i="4" a="1"/>
  <c r="A118" i="4" s="1"/>
  <c r="A117" i="4" a="1"/>
  <c r="A117" i="4" s="1"/>
  <c r="B117" i="4" s="1"/>
  <c r="D116" i="4"/>
  <c r="A116" i="4" a="1"/>
  <c r="A116" i="4" s="1"/>
  <c r="E116" i="4" s="1"/>
  <c r="A115" i="4" a="1"/>
  <c r="A115" i="4" s="1"/>
  <c r="A114" i="4" a="1"/>
  <c r="A114" i="4" s="1"/>
  <c r="A113" i="4" a="1"/>
  <c r="A113" i="4" s="1"/>
  <c r="A112" i="4" a="1"/>
  <c r="A112" i="4" s="1"/>
  <c r="B112" i="4" s="1"/>
  <c r="A111" i="4" a="1"/>
  <c r="A111" i="4" s="1"/>
  <c r="A110" i="4" a="1"/>
  <c r="A110" i="4" s="1"/>
  <c r="A109" i="4" a="1"/>
  <c r="A109" i="4" s="1"/>
  <c r="E108" i="4"/>
  <c r="A108" i="4" a="1"/>
  <c r="A108" i="4" s="1"/>
  <c r="D108" i="4" s="1"/>
  <c r="A107" i="4" a="1"/>
  <c r="A107" i="4" s="1"/>
  <c r="A106" i="4" a="1"/>
  <c r="A106" i="4" s="1"/>
  <c r="A105" i="4" a="1"/>
  <c r="A105" i="4" s="1"/>
  <c r="E104" i="4"/>
  <c r="B104" i="4"/>
  <c r="A104" i="4" a="1"/>
  <c r="A104" i="4" s="1"/>
  <c r="D104" i="4" s="1"/>
  <c r="A103" i="4" a="1"/>
  <c r="A103" i="4" s="1"/>
  <c r="A102" i="4" a="1"/>
  <c r="A102" i="4" s="1"/>
  <c r="A101" i="4" a="1"/>
  <c r="A101" i="4" s="1"/>
  <c r="B100" i="4"/>
  <c r="A100" i="4" a="1"/>
  <c r="A100" i="4" s="1"/>
  <c r="D100" i="4" s="1"/>
  <c r="A99" i="4" a="1"/>
  <c r="A99" i="4" s="1"/>
  <c r="A98" i="4" a="1"/>
  <c r="A98" i="4"/>
  <c r="D98" i="4" s="1"/>
  <c r="A97" i="4" a="1"/>
  <c r="A97" i="4" s="1"/>
  <c r="A96" i="4" a="1"/>
  <c r="A96" i="4" s="1"/>
  <c r="E96" i="4" s="1"/>
  <c r="A95" i="4" a="1"/>
  <c r="A95" i="4" s="1"/>
  <c r="B95" i="4" s="1"/>
  <c r="B94" i="4"/>
  <c r="A94" i="4" a="1"/>
  <c r="A94" i="4"/>
  <c r="D94" i="4" s="1"/>
  <c r="A93" i="4" a="1"/>
  <c r="A93" i="4"/>
  <c r="B93" i="4" s="1"/>
  <c r="B92" i="4"/>
  <c r="A92" i="4" a="1"/>
  <c r="A92" i="4" s="1"/>
  <c r="D92" i="4" s="1"/>
  <c r="A91" i="4" a="1"/>
  <c r="A91" i="4" s="1"/>
  <c r="A90" i="4" a="1"/>
  <c r="A90" i="4" s="1"/>
  <c r="D90" i="4" s="1"/>
  <c r="A89" i="4" a="1"/>
  <c r="A89" i="4" s="1"/>
  <c r="A88" i="4" a="1"/>
  <c r="A88" i="4" s="1"/>
  <c r="E88" i="4" s="1"/>
  <c r="A87" i="4" a="1"/>
  <c r="A87" i="4" s="1"/>
  <c r="A86" i="4" a="1"/>
  <c r="A86" i="4" s="1"/>
  <c r="A85" i="4" a="1"/>
  <c r="A85" i="4" s="1"/>
  <c r="B85" i="4" s="1"/>
  <c r="D84" i="4"/>
  <c r="A84" i="4" a="1"/>
  <c r="A84" i="4" s="1"/>
  <c r="E84" i="4" s="1"/>
  <c r="A83" i="4" a="1"/>
  <c r="A83" i="4" s="1"/>
  <c r="A82" i="4" a="1"/>
  <c r="A82" i="4" s="1"/>
  <c r="A81" i="4" a="1"/>
  <c r="A81" i="4"/>
  <c r="B81" i="4" s="1"/>
  <c r="A80" i="4" a="1"/>
  <c r="A80" i="4"/>
  <c r="D80" i="4" s="1"/>
  <c r="A79" i="4" a="1"/>
  <c r="A79" i="4" s="1"/>
  <c r="A78" i="4" a="1"/>
  <c r="A78" i="4" s="1"/>
  <c r="A77" i="4" a="1"/>
  <c r="A77" i="4" s="1"/>
  <c r="B77" i="4" s="1"/>
  <c r="A76" i="4" a="1"/>
  <c r="A76" i="4" s="1"/>
  <c r="A75" i="4" a="1"/>
  <c r="A75" i="4" s="1"/>
  <c r="A74" i="4" a="1"/>
  <c r="A74" i="4" s="1"/>
  <c r="A73" i="4" a="1"/>
  <c r="A73" i="4" s="1"/>
  <c r="A72" i="4" a="1"/>
  <c r="A72" i="4" s="1"/>
  <c r="A71" i="4" a="1"/>
  <c r="A71" i="4" s="1"/>
  <c r="A70" i="4" a="1"/>
  <c r="A70" i="4" s="1"/>
  <c r="A69" i="4" a="1"/>
  <c r="A69" i="4" s="1"/>
  <c r="A68" i="4" a="1"/>
  <c r="A68" i="4" s="1"/>
  <c r="A67" i="4" a="1"/>
  <c r="A67" i="4" s="1"/>
  <c r="A66" i="4" a="1"/>
  <c r="A66" i="4" s="1"/>
  <c r="A65" i="4" a="1"/>
  <c r="A65" i="4" s="1"/>
  <c r="A64" i="4" a="1"/>
  <c r="A64" i="4" s="1"/>
  <c r="A63" i="4" a="1"/>
  <c r="A63" i="4" s="1"/>
  <c r="A62" i="4" a="1"/>
  <c r="A62" i="4" s="1"/>
  <c r="A61" i="4" a="1"/>
  <c r="A61" i="4" s="1"/>
  <c r="A60" i="4" a="1"/>
  <c r="A60" i="4" s="1"/>
  <c r="A59" i="4" a="1"/>
  <c r="A59" i="4" s="1"/>
  <c r="A58" i="4" a="1"/>
  <c r="A58" i="4" s="1"/>
  <c r="A57" i="4" a="1"/>
  <c r="A57" i="4" s="1"/>
  <c r="A56" i="4" a="1"/>
  <c r="A56" i="4" s="1"/>
  <c r="A55" i="4" a="1"/>
  <c r="A55" i="4" s="1"/>
  <c r="A54" i="4" a="1"/>
  <c r="A54" i="4" s="1"/>
  <c r="A53" i="4" a="1"/>
  <c r="A53" i="4" s="1"/>
  <c r="A52" i="4" a="1"/>
  <c r="A52" i="4" s="1"/>
  <c r="A51" i="4" a="1"/>
  <c r="A51" i="4" s="1"/>
  <c r="A50" i="4" a="1"/>
  <c r="A50" i="4" s="1"/>
  <c r="A49" i="4" a="1"/>
  <c r="A49" i="4" s="1"/>
  <c r="A48" i="4" a="1"/>
  <c r="A48" i="4" s="1"/>
  <c r="A47" i="4" a="1"/>
  <c r="A47" i="4" s="1"/>
  <c r="A46" i="4" a="1"/>
  <c r="A46" i="4" s="1"/>
  <c r="A45" i="4" a="1"/>
  <c r="A45" i="4" s="1"/>
  <c r="A44" i="4" a="1"/>
  <c r="A44" i="4" s="1"/>
  <c r="A43" i="4" a="1"/>
  <c r="A43" i="4" s="1"/>
  <c r="A42" i="4" a="1"/>
  <c r="A42" i="4" s="1"/>
  <c r="A41" i="4" a="1"/>
  <c r="A41" i="4" s="1"/>
  <c r="A40" i="4" a="1"/>
  <c r="A40" i="4" s="1"/>
  <c r="A39" i="4" a="1"/>
  <c r="A39" i="4" s="1"/>
  <c r="A38" i="4" a="1"/>
  <c r="A38" i="4" s="1"/>
  <c r="A37" i="4" a="1"/>
  <c r="A37" i="4" s="1"/>
  <c r="A36" i="4" a="1"/>
  <c r="A36" i="4" s="1"/>
  <c r="A35" i="4" a="1"/>
  <c r="A35" i="4" s="1"/>
  <c r="A34" i="4" a="1"/>
  <c r="A34" i="4" s="1"/>
  <c r="A33" i="4" a="1"/>
  <c r="A33" i="4" s="1"/>
  <c r="A32" i="4" a="1"/>
  <c r="A32" i="4" s="1"/>
  <c r="A31" i="4" a="1"/>
  <c r="A31" i="4" s="1"/>
  <c r="A30" i="4" a="1"/>
  <c r="A30" i="4" s="1"/>
  <c r="A29" i="4" a="1"/>
  <c r="A29" i="4" s="1"/>
  <c r="A28" i="4" a="1"/>
  <c r="A28" i="4" s="1"/>
  <c r="A27" i="4" a="1"/>
  <c r="A27" i="4" s="1"/>
  <c r="A26" i="4" a="1"/>
  <c r="A26" i="4" s="1"/>
  <c r="A25" i="4" a="1"/>
  <c r="A25" i="4" s="1"/>
  <c r="A24" i="4" a="1"/>
  <c r="A24" i="4" s="1"/>
  <c r="A23" i="4" a="1"/>
  <c r="A23" i="4" s="1"/>
  <c r="A22" i="4" a="1"/>
  <c r="A22" i="4" s="1"/>
  <c r="A21" i="4" a="1"/>
  <c r="A21" i="4" s="1"/>
  <c r="A20" i="4" a="1"/>
  <c r="A20" i="4" s="1"/>
  <c r="A19" i="4" a="1"/>
  <c r="A19" i="4" s="1"/>
  <c r="A18" i="4" a="1"/>
  <c r="A18" i="4" s="1"/>
  <c r="A17" i="4" a="1"/>
  <c r="A17" i="4" s="1"/>
  <c r="A16" i="4" a="1"/>
  <c r="A16" i="4" s="1"/>
  <c r="A15" i="4" a="1"/>
  <c r="A15" i="4" s="1"/>
  <c r="A14" i="4" a="1"/>
  <c r="A14" i="4" s="1"/>
  <c r="A13" i="4" a="1"/>
  <c r="A13" i="4" s="1"/>
  <c r="A12" i="4" a="1"/>
  <c r="A12" i="4" s="1"/>
  <c r="A11" i="4" a="1"/>
  <c r="A11" i="4" s="1"/>
  <c r="A10" i="4" a="1"/>
  <c r="A10" i="4" s="1"/>
  <c r="A9" i="4" a="1"/>
  <c r="A9" i="4" s="1"/>
  <c r="A8" i="4" a="1"/>
  <c r="A8" i="4" s="1"/>
  <c r="A7" i="4" a="1"/>
  <c r="A7" i="4" s="1"/>
  <c r="A6" i="4" a="1"/>
  <c r="A6" i="4" s="1"/>
  <c r="A5" i="4" a="1"/>
  <c r="A5" i="4" s="1"/>
  <c r="A1" i="4"/>
  <c r="F154" i="3"/>
  <c r="E154" i="3"/>
  <c r="D154" i="3"/>
  <c r="B154" i="3"/>
  <c r="A154" i="3"/>
  <c r="V153" i="3" a="1"/>
  <c r="V153" i="3"/>
  <c r="F153" i="3"/>
  <c r="E153" i="3"/>
  <c r="D153" i="3"/>
  <c r="C153" i="3"/>
  <c r="U153" i="3" s="1"/>
  <c r="B153" i="3"/>
  <c r="A153" i="3"/>
  <c r="V152" i="3" a="1"/>
  <c r="V152" i="3"/>
  <c r="U152" i="3"/>
  <c r="F152" i="3"/>
  <c r="E152" i="3"/>
  <c r="D152" i="3"/>
  <c r="C152" i="3"/>
  <c r="B152" i="3"/>
  <c r="A152" i="3"/>
  <c r="V151" i="3" a="1"/>
  <c r="V151" i="3"/>
  <c r="U151" i="3"/>
  <c r="F151" i="3"/>
  <c r="E151" i="3"/>
  <c r="D151" i="3"/>
  <c r="C151" i="3"/>
  <c r="B151" i="3"/>
  <c r="A151" i="3"/>
  <c r="U150" i="3"/>
  <c r="F150" i="3"/>
  <c r="E150" i="3"/>
  <c r="D150" i="3"/>
  <c r="C150" i="3"/>
  <c r="B150" i="3"/>
  <c r="A150" i="3"/>
  <c r="F149" i="3"/>
  <c r="E149" i="3"/>
  <c r="D149" i="3"/>
  <c r="B149" i="3"/>
  <c r="A149" i="3"/>
  <c r="F148" i="3"/>
  <c r="E148" i="3"/>
  <c r="D148" i="3"/>
  <c r="B148" i="3"/>
  <c r="A148" i="3"/>
  <c r="F147" i="3"/>
  <c r="E147" i="3"/>
  <c r="D147" i="3"/>
  <c r="B147" i="3"/>
  <c r="A147" i="3"/>
  <c r="V146" i="3" a="1"/>
  <c r="V146" i="3" s="1"/>
  <c r="F146" i="3"/>
  <c r="E146" i="3"/>
  <c r="D146" i="3"/>
  <c r="C146" i="3"/>
  <c r="U146" i="3" s="1"/>
  <c r="B146" i="3"/>
  <c r="A146" i="3"/>
  <c r="F145" i="3"/>
  <c r="E145" i="3"/>
  <c r="D145" i="3"/>
  <c r="B145" i="3"/>
  <c r="A145" i="3"/>
  <c r="F144" i="3"/>
  <c r="E144" i="3"/>
  <c r="D144" i="3"/>
  <c r="B144" i="3"/>
  <c r="A144" i="3"/>
  <c r="F143" i="3"/>
  <c r="E143" i="3"/>
  <c r="D143" i="3"/>
  <c r="B143" i="3"/>
  <c r="A143" i="3"/>
  <c r="F142" i="3"/>
  <c r="E142" i="3"/>
  <c r="D142" i="3"/>
  <c r="B142" i="3"/>
  <c r="A142" i="3"/>
  <c r="F141" i="3"/>
  <c r="E141" i="3"/>
  <c r="D141" i="3"/>
  <c r="B141" i="3"/>
  <c r="A141" i="3"/>
  <c r="F140" i="3"/>
  <c r="E140" i="3"/>
  <c r="D140" i="3"/>
  <c r="B140" i="3"/>
  <c r="A140" i="3"/>
  <c r="V139" i="3" a="1"/>
  <c r="F139" i="3"/>
  <c r="E139" i="3"/>
  <c r="D139" i="3"/>
  <c r="C139" i="3"/>
  <c r="U139" i="3" s="1"/>
  <c r="B139" i="3"/>
  <c r="A139" i="3"/>
  <c r="F138" i="3"/>
  <c r="E138" i="3"/>
  <c r="D138" i="3"/>
  <c r="B138" i="3"/>
  <c r="A138" i="3"/>
  <c r="F137" i="3"/>
  <c r="E137" i="3"/>
  <c r="D137" i="3"/>
  <c r="B137" i="3"/>
  <c r="A137" i="3"/>
  <c r="F136" i="3"/>
  <c r="E136" i="3"/>
  <c r="D136" i="3"/>
  <c r="B136" i="3"/>
  <c r="A136" i="3"/>
  <c r="F135" i="3"/>
  <c r="E135" i="3"/>
  <c r="D135" i="3"/>
  <c r="B135" i="3"/>
  <c r="A135" i="3"/>
  <c r="F134" i="3"/>
  <c r="E134" i="3"/>
  <c r="D134" i="3"/>
  <c r="B134" i="3"/>
  <c r="A134" i="3"/>
  <c r="F133" i="3"/>
  <c r="E133" i="3"/>
  <c r="D133" i="3"/>
  <c r="B133" i="3"/>
  <c r="A133" i="3"/>
  <c r="U132" i="3"/>
  <c r="F132" i="3"/>
  <c r="E132" i="3"/>
  <c r="D132" i="3"/>
  <c r="C132" i="3"/>
  <c r="V132" i="3" s="1" a="1"/>
  <c r="V132" i="3" s="1"/>
  <c r="B132" i="3"/>
  <c r="A132" i="3"/>
  <c r="F131" i="3"/>
  <c r="E131" i="3"/>
  <c r="D131" i="3"/>
  <c r="B131" i="3"/>
  <c r="A131" i="3"/>
  <c r="F130" i="3"/>
  <c r="E130" i="3"/>
  <c r="D130" i="3"/>
  <c r="B130" i="3"/>
  <c r="A130" i="3"/>
  <c r="F129" i="3"/>
  <c r="E129" i="3"/>
  <c r="D129" i="3"/>
  <c r="B129" i="3"/>
  <c r="A129" i="3"/>
  <c r="F128" i="3"/>
  <c r="E128" i="3"/>
  <c r="D128" i="3"/>
  <c r="B128" i="3"/>
  <c r="A128" i="3"/>
  <c r="F127" i="3"/>
  <c r="E127" i="3"/>
  <c r="D127" i="3"/>
  <c r="B127" i="3"/>
  <c r="A127" i="3"/>
  <c r="F126" i="3"/>
  <c r="E126" i="3"/>
  <c r="D126" i="3"/>
  <c r="B126" i="3"/>
  <c r="A126" i="3"/>
  <c r="F125" i="3"/>
  <c r="E125" i="3"/>
  <c r="D125" i="3"/>
  <c r="B125" i="3"/>
  <c r="A125" i="3"/>
  <c r="F124" i="3"/>
  <c r="E124" i="3"/>
  <c r="D124" i="3"/>
  <c r="C124" i="3"/>
  <c r="B124" i="3"/>
  <c r="A124" i="3"/>
  <c r="F123" i="3"/>
  <c r="E123" i="3"/>
  <c r="D123" i="3"/>
  <c r="B123" i="3"/>
  <c r="A123" i="3"/>
  <c r="F122" i="3"/>
  <c r="E122" i="3"/>
  <c r="D122" i="3"/>
  <c r="B122" i="3"/>
  <c r="A122" i="3"/>
  <c r="F121" i="3"/>
  <c r="E121" i="3"/>
  <c r="D121" i="3"/>
  <c r="B121" i="3"/>
  <c r="A121" i="3"/>
  <c r="V120" i="3" a="1"/>
  <c r="F120" i="3"/>
  <c r="E120" i="3"/>
  <c r="D120" i="3"/>
  <c r="C120" i="3"/>
  <c r="U120" i="3" s="1"/>
  <c r="B120" i="3"/>
  <c r="A120" i="3"/>
  <c r="F119" i="3"/>
  <c r="E119" i="3"/>
  <c r="D119" i="3"/>
  <c r="B119" i="3"/>
  <c r="A119" i="3"/>
  <c r="F118" i="3"/>
  <c r="E118" i="3"/>
  <c r="D118" i="3"/>
  <c r="B118" i="3"/>
  <c r="A118" i="3"/>
  <c r="F117" i="3"/>
  <c r="E117" i="3"/>
  <c r="D117" i="3"/>
  <c r="B117" i="3"/>
  <c r="A117" i="3"/>
  <c r="F116" i="3"/>
  <c r="E116" i="3"/>
  <c r="D116" i="3"/>
  <c r="B116" i="3"/>
  <c r="A116" i="3"/>
  <c r="F115" i="3"/>
  <c r="E115" i="3"/>
  <c r="D115" i="3"/>
  <c r="B115" i="3"/>
  <c r="A115" i="3"/>
  <c r="V114" i="3" a="1"/>
  <c r="F114" i="3"/>
  <c r="E114" i="3"/>
  <c r="D114" i="3"/>
  <c r="C114" i="3"/>
  <c r="B114" i="3"/>
  <c r="A114" i="3"/>
  <c r="F113" i="3"/>
  <c r="E113" i="3"/>
  <c r="D113" i="3"/>
  <c r="B113" i="3"/>
  <c r="A113" i="3"/>
  <c r="V112" i="3" a="1"/>
  <c r="V112" i="3" s="1"/>
  <c r="U112" i="3"/>
  <c r="F112" i="3"/>
  <c r="E112" i="3"/>
  <c r="D112" i="3"/>
  <c r="C112" i="3"/>
  <c r="B112" i="3"/>
  <c r="A112" i="3"/>
  <c r="F111" i="3"/>
  <c r="E111" i="3"/>
  <c r="D111" i="3"/>
  <c r="B111" i="3"/>
  <c r="A111" i="3"/>
  <c r="F110" i="3"/>
  <c r="E110" i="3"/>
  <c r="D110" i="3"/>
  <c r="B110" i="3"/>
  <c r="A110" i="3"/>
  <c r="F109" i="3"/>
  <c r="E109" i="3"/>
  <c r="D109" i="3"/>
  <c r="B109" i="3"/>
  <c r="A109" i="3"/>
  <c r="F108" i="3"/>
  <c r="E108" i="3"/>
  <c r="D108" i="3"/>
  <c r="B108" i="3"/>
  <c r="A108" i="3"/>
  <c r="V107" i="3" a="1"/>
  <c r="V107" i="3" s="1"/>
  <c r="F107" i="3"/>
  <c r="E107" i="3"/>
  <c r="D107" i="3"/>
  <c r="C107" i="3"/>
  <c r="U107" i="3" s="1"/>
  <c r="B107" i="3"/>
  <c r="A107" i="3"/>
  <c r="F106" i="3"/>
  <c r="E106" i="3"/>
  <c r="D106" i="3"/>
  <c r="B106" i="3"/>
  <c r="A106" i="3"/>
  <c r="F105" i="3"/>
  <c r="E105" i="3"/>
  <c r="D105" i="3"/>
  <c r="B105" i="3"/>
  <c r="A105" i="3"/>
  <c r="F104" i="3"/>
  <c r="E104" i="3"/>
  <c r="D104" i="3"/>
  <c r="B104" i="3"/>
  <c r="A104" i="3"/>
  <c r="F103" i="3"/>
  <c r="E103" i="3"/>
  <c r="D103" i="3"/>
  <c r="B103" i="3"/>
  <c r="A103" i="3"/>
  <c r="F102" i="3"/>
  <c r="E102" i="3"/>
  <c r="D102" i="3"/>
  <c r="B102" i="3"/>
  <c r="A102" i="3"/>
  <c r="F101" i="3"/>
  <c r="E101" i="3"/>
  <c r="D101" i="3"/>
  <c r="B101" i="3"/>
  <c r="A101" i="3"/>
  <c r="F100" i="3"/>
  <c r="E100" i="3"/>
  <c r="D100" i="3"/>
  <c r="B100" i="3"/>
  <c r="A100" i="3"/>
  <c r="F99" i="3"/>
  <c r="E99" i="3"/>
  <c r="D99" i="3"/>
  <c r="B99" i="3"/>
  <c r="A99" i="3"/>
  <c r="F98" i="3"/>
  <c r="E98" i="3"/>
  <c r="D98" i="3"/>
  <c r="B98" i="3"/>
  <c r="A98" i="3"/>
  <c r="F97" i="3"/>
  <c r="E97" i="3"/>
  <c r="D97" i="3"/>
  <c r="B97" i="3"/>
  <c r="A97" i="3"/>
  <c r="F96" i="3"/>
  <c r="E96" i="3"/>
  <c r="D96" i="3"/>
  <c r="B96" i="3"/>
  <c r="A96" i="3"/>
  <c r="F95" i="3"/>
  <c r="E95" i="3"/>
  <c r="D95" i="3"/>
  <c r="B95" i="3"/>
  <c r="A95" i="3"/>
  <c r="F94" i="3"/>
  <c r="E94" i="3"/>
  <c r="D94" i="3"/>
  <c r="B94" i="3"/>
  <c r="A94" i="3"/>
  <c r="F93" i="3"/>
  <c r="E93" i="3"/>
  <c r="D93" i="3"/>
  <c r="C93" i="3"/>
  <c r="B93" i="3"/>
  <c r="A93" i="3"/>
  <c r="F92" i="3"/>
  <c r="E92" i="3"/>
  <c r="D92" i="3"/>
  <c r="C92" i="3"/>
  <c r="U92" i="3" s="1"/>
  <c r="B92" i="3"/>
  <c r="A92" i="3"/>
  <c r="F91" i="3"/>
  <c r="E91" i="3"/>
  <c r="D91" i="3"/>
  <c r="B91" i="3"/>
  <c r="A91" i="3"/>
  <c r="F90" i="3"/>
  <c r="E90" i="3"/>
  <c r="D90" i="3"/>
  <c r="B90" i="3"/>
  <c r="A90" i="3"/>
  <c r="F89" i="3"/>
  <c r="E89" i="3"/>
  <c r="D89" i="3"/>
  <c r="B89" i="3"/>
  <c r="A89" i="3"/>
  <c r="F88" i="3"/>
  <c r="E88" i="3"/>
  <c r="D88" i="3"/>
  <c r="B88" i="3"/>
  <c r="A88" i="3"/>
  <c r="F87" i="3"/>
  <c r="E87" i="3"/>
  <c r="D87" i="3"/>
  <c r="B87" i="3"/>
  <c r="A87" i="3"/>
  <c r="F86" i="3"/>
  <c r="E86" i="3"/>
  <c r="D86" i="3"/>
  <c r="B86" i="3"/>
  <c r="A86" i="3"/>
  <c r="F85" i="3"/>
  <c r="E85" i="3"/>
  <c r="D85" i="3"/>
  <c r="B85" i="3"/>
  <c r="A85" i="3"/>
  <c r="F84" i="3"/>
  <c r="E84" i="3"/>
  <c r="D84" i="3"/>
  <c r="B84" i="3"/>
  <c r="A84" i="3"/>
  <c r="F83" i="3"/>
  <c r="E83" i="3"/>
  <c r="D83" i="3"/>
  <c r="B83" i="3"/>
  <c r="A83" i="3"/>
  <c r="F82" i="3"/>
  <c r="E82" i="3"/>
  <c r="D82" i="3"/>
  <c r="B82" i="3"/>
  <c r="A82" i="3"/>
  <c r="F81" i="3"/>
  <c r="E81" i="3"/>
  <c r="D81" i="3"/>
  <c r="B81" i="3"/>
  <c r="A81" i="3"/>
  <c r="F80" i="3"/>
  <c r="E80" i="3"/>
  <c r="D80" i="3"/>
  <c r="B80" i="3"/>
  <c r="A80" i="3"/>
  <c r="F79" i="3"/>
  <c r="E79" i="3"/>
  <c r="D79" i="3"/>
  <c r="B79" i="3"/>
  <c r="A79" i="3"/>
  <c r="F78" i="3"/>
  <c r="E78" i="3"/>
  <c r="D78" i="3"/>
  <c r="B78" i="3"/>
  <c r="A78" i="3"/>
  <c r="U77" i="3"/>
  <c r="F77" i="3"/>
  <c r="E77" i="3"/>
  <c r="D77" i="3"/>
  <c r="C77" i="3"/>
  <c r="V77" i="3" s="1" a="1"/>
  <c r="V77" i="3" s="1"/>
  <c r="B77" i="3"/>
  <c r="A77" i="3"/>
  <c r="F76" i="3"/>
  <c r="E76" i="3"/>
  <c r="D76" i="3"/>
  <c r="C76" i="3"/>
  <c r="U76" i="3" s="1"/>
  <c r="B76" i="3"/>
  <c r="A76" i="3"/>
  <c r="F75" i="3"/>
  <c r="E75" i="3"/>
  <c r="D75" i="3"/>
  <c r="B75" i="3"/>
  <c r="A75" i="3"/>
  <c r="F74" i="3"/>
  <c r="E74" i="3"/>
  <c r="D74" i="3"/>
  <c r="B74" i="3"/>
  <c r="A74" i="3"/>
  <c r="F73" i="3"/>
  <c r="E73" i="3"/>
  <c r="D73" i="3"/>
  <c r="B73" i="3"/>
  <c r="A73" i="3"/>
  <c r="F72" i="3"/>
  <c r="E72" i="3"/>
  <c r="D72" i="3"/>
  <c r="B72" i="3"/>
  <c r="A72" i="3"/>
  <c r="F71" i="3"/>
  <c r="E71" i="3"/>
  <c r="D71" i="3"/>
  <c r="C71" i="3"/>
  <c r="B71" i="3"/>
  <c r="A71" i="3"/>
  <c r="F70" i="3"/>
  <c r="E70" i="3"/>
  <c r="D70" i="3"/>
  <c r="B70" i="3"/>
  <c r="A70" i="3"/>
  <c r="F69" i="3"/>
  <c r="E69" i="3"/>
  <c r="D69" i="3"/>
  <c r="B69" i="3"/>
  <c r="A69" i="3"/>
  <c r="F68" i="3"/>
  <c r="E68" i="3"/>
  <c r="D68" i="3"/>
  <c r="B68" i="3"/>
  <c r="A68" i="3"/>
  <c r="F67" i="3"/>
  <c r="E67" i="3"/>
  <c r="D67" i="3"/>
  <c r="B67" i="3"/>
  <c r="A67" i="3"/>
  <c r="V66" i="3" a="1"/>
  <c r="F66" i="3"/>
  <c r="E66" i="3"/>
  <c r="D66" i="3"/>
  <c r="C66" i="3"/>
  <c r="U66" i="3" s="1"/>
  <c r="B66" i="3"/>
  <c r="A66" i="3"/>
  <c r="F65" i="3"/>
  <c r="E65" i="3"/>
  <c r="D65" i="3"/>
  <c r="B65" i="3"/>
  <c r="A65" i="3"/>
  <c r="F64" i="3"/>
  <c r="E64" i="3"/>
  <c r="D64" i="3"/>
  <c r="B64" i="3"/>
  <c r="A64" i="3"/>
  <c r="F63" i="3"/>
  <c r="E63" i="3"/>
  <c r="D63" i="3"/>
  <c r="C63" i="3"/>
  <c r="B63" i="3"/>
  <c r="A63" i="3"/>
  <c r="F62" i="3"/>
  <c r="E62" i="3"/>
  <c r="D62" i="3"/>
  <c r="B62" i="3"/>
  <c r="A62" i="3"/>
  <c r="F61" i="3"/>
  <c r="E61" i="3"/>
  <c r="D61" i="3"/>
  <c r="B61" i="3"/>
  <c r="A61" i="3"/>
  <c r="F60" i="3"/>
  <c r="E60" i="3"/>
  <c r="D60" i="3"/>
  <c r="C60" i="3"/>
  <c r="U60" i="3" s="1"/>
  <c r="B60" i="3"/>
  <c r="A60" i="3"/>
  <c r="F59" i="3"/>
  <c r="E59" i="3"/>
  <c r="D59" i="3"/>
  <c r="B59" i="3"/>
  <c r="A59" i="3"/>
  <c r="F58" i="3"/>
  <c r="E58" i="3"/>
  <c r="D58" i="3"/>
  <c r="B58" i="3"/>
  <c r="A58" i="3"/>
  <c r="F57" i="3"/>
  <c r="E57" i="3"/>
  <c r="D57" i="3"/>
  <c r="B57" i="3"/>
  <c r="A57" i="3"/>
  <c r="F56" i="3"/>
  <c r="E56" i="3"/>
  <c r="D56" i="3"/>
  <c r="B56" i="3"/>
  <c r="A56" i="3"/>
  <c r="F55" i="3"/>
  <c r="E55" i="3"/>
  <c r="D55" i="3"/>
  <c r="B55" i="3"/>
  <c r="A55" i="3"/>
  <c r="F54" i="3"/>
  <c r="E54" i="3"/>
  <c r="D54" i="3"/>
  <c r="B54" i="3"/>
  <c r="A54" i="3"/>
  <c r="F53" i="3"/>
  <c r="E53" i="3"/>
  <c r="D53" i="3"/>
  <c r="B53" i="3"/>
  <c r="A53" i="3"/>
  <c r="F52" i="3"/>
  <c r="E52" i="3"/>
  <c r="D52" i="3"/>
  <c r="C52" i="3"/>
  <c r="U52" i="3" s="1"/>
  <c r="B52" i="3"/>
  <c r="A52" i="3"/>
  <c r="F51" i="3"/>
  <c r="E51" i="3"/>
  <c r="D51" i="3"/>
  <c r="B51" i="3"/>
  <c r="A51" i="3"/>
  <c r="F50" i="3"/>
  <c r="E50" i="3"/>
  <c r="D50" i="3"/>
  <c r="B50" i="3"/>
  <c r="A50" i="3"/>
  <c r="F49" i="3"/>
  <c r="E49" i="3"/>
  <c r="D49" i="3"/>
  <c r="B49" i="3"/>
  <c r="A49" i="3"/>
  <c r="F48" i="3"/>
  <c r="E48" i="3"/>
  <c r="D48" i="3"/>
  <c r="B48" i="3"/>
  <c r="A48" i="3"/>
  <c r="F47" i="3"/>
  <c r="E47" i="3"/>
  <c r="D47" i="3"/>
  <c r="B47" i="3"/>
  <c r="A47" i="3"/>
  <c r="F46" i="3"/>
  <c r="E46" i="3"/>
  <c r="D46" i="3"/>
  <c r="B46" i="3"/>
  <c r="A46" i="3"/>
  <c r="F45" i="3"/>
  <c r="E45" i="3"/>
  <c r="D45" i="3"/>
  <c r="B45" i="3"/>
  <c r="A45" i="3"/>
  <c r="F44" i="3"/>
  <c r="E44" i="3"/>
  <c r="D44" i="3"/>
  <c r="B44" i="3"/>
  <c r="A44" i="3"/>
  <c r="F43" i="3"/>
  <c r="E43" i="3"/>
  <c r="D43" i="3"/>
  <c r="B43" i="3"/>
  <c r="A43" i="3"/>
  <c r="V42" i="3" a="1"/>
  <c r="V42" i="3" s="1"/>
  <c r="F42" i="3"/>
  <c r="E42" i="3"/>
  <c r="D42" i="3"/>
  <c r="C42" i="3"/>
  <c r="U42" i="3" s="1"/>
  <c r="B42" i="3"/>
  <c r="A42" i="3"/>
  <c r="F41" i="3"/>
  <c r="E41" i="3"/>
  <c r="D41" i="3"/>
  <c r="B41" i="3"/>
  <c r="A41" i="3"/>
  <c r="F40" i="3"/>
  <c r="E40" i="3"/>
  <c r="D40" i="3"/>
  <c r="B40" i="3"/>
  <c r="A40" i="3"/>
  <c r="F39" i="3"/>
  <c r="E39" i="3"/>
  <c r="D39" i="3"/>
  <c r="C39" i="3"/>
  <c r="B39" i="3"/>
  <c r="A39" i="3"/>
  <c r="F38" i="3"/>
  <c r="E38" i="3"/>
  <c r="D38" i="3"/>
  <c r="B38" i="3"/>
  <c r="A38" i="3"/>
  <c r="F37" i="3"/>
  <c r="E37" i="3"/>
  <c r="D37" i="3"/>
  <c r="B37" i="3"/>
  <c r="A37" i="3"/>
  <c r="F36" i="3"/>
  <c r="E36" i="3"/>
  <c r="D36" i="3"/>
  <c r="B36" i="3"/>
  <c r="A36" i="3"/>
  <c r="F35" i="3"/>
  <c r="E35" i="3"/>
  <c r="D35" i="3"/>
  <c r="B35" i="3"/>
  <c r="A35" i="3"/>
  <c r="F34" i="3"/>
  <c r="E34" i="3"/>
  <c r="D34" i="3"/>
  <c r="B34" i="3"/>
  <c r="A34" i="3"/>
  <c r="F33" i="3"/>
  <c r="E33" i="3"/>
  <c r="D33" i="3"/>
  <c r="B33" i="3"/>
  <c r="A33" i="3"/>
  <c r="F32" i="3"/>
  <c r="E32" i="3"/>
  <c r="D32" i="3"/>
  <c r="B32" i="3"/>
  <c r="A32" i="3"/>
  <c r="F31" i="3"/>
  <c r="E31" i="3"/>
  <c r="D31" i="3"/>
  <c r="C31" i="3"/>
  <c r="B31" i="3"/>
  <c r="A31" i="3"/>
  <c r="F30" i="3"/>
  <c r="E30" i="3"/>
  <c r="D30" i="3"/>
  <c r="B30" i="3"/>
  <c r="A30" i="3"/>
  <c r="F29" i="3"/>
  <c r="E29" i="3"/>
  <c r="D29" i="3"/>
  <c r="B29" i="3"/>
  <c r="A29" i="3"/>
  <c r="F28" i="3"/>
  <c r="E28" i="3"/>
  <c r="D28" i="3"/>
  <c r="B28" i="3"/>
  <c r="A28" i="3"/>
  <c r="V27" i="3" a="1"/>
  <c r="V27" i="3" s="1"/>
  <c r="F27" i="3"/>
  <c r="E27" i="3"/>
  <c r="D27" i="3"/>
  <c r="C27" i="3"/>
  <c r="U27" i="3" s="1"/>
  <c r="B27" i="3"/>
  <c r="A27" i="3"/>
  <c r="F26" i="3"/>
  <c r="E26" i="3"/>
  <c r="D26" i="3"/>
  <c r="B26" i="3"/>
  <c r="A26" i="3"/>
  <c r="F25" i="3"/>
  <c r="E25" i="3"/>
  <c r="D25" i="3"/>
  <c r="B25" i="3"/>
  <c r="A25" i="3"/>
  <c r="F24" i="3"/>
  <c r="E24" i="3"/>
  <c r="D24" i="3"/>
  <c r="B24" i="3"/>
  <c r="A24" i="3"/>
  <c r="F23" i="3"/>
  <c r="E23" i="3"/>
  <c r="D23" i="3"/>
  <c r="B23" i="3"/>
  <c r="A23" i="3"/>
  <c r="F22" i="3"/>
  <c r="E22" i="3"/>
  <c r="D22" i="3"/>
  <c r="B22" i="3"/>
  <c r="A22" i="3"/>
  <c r="F21" i="3"/>
  <c r="E21" i="3"/>
  <c r="D21" i="3"/>
  <c r="B21" i="3"/>
  <c r="A21" i="3"/>
  <c r="F20" i="3"/>
  <c r="E20" i="3"/>
  <c r="D20" i="3"/>
  <c r="B20" i="3"/>
  <c r="A20" i="3"/>
  <c r="F19" i="3"/>
  <c r="E19" i="3"/>
  <c r="D19" i="3"/>
  <c r="B19" i="3"/>
  <c r="A19" i="3"/>
  <c r="F18" i="3"/>
  <c r="E18" i="3"/>
  <c r="D18" i="3"/>
  <c r="B18" i="3"/>
  <c r="A18" i="3"/>
  <c r="F17" i="3"/>
  <c r="E17" i="3"/>
  <c r="D17" i="3"/>
  <c r="B17" i="3"/>
  <c r="A17" i="3"/>
  <c r="F16" i="3"/>
  <c r="E16" i="3"/>
  <c r="D16" i="3"/>
  <c r="B16" i="3"/>
  <c r="A16" i="3"/>
  <c r="F15" i="3"/>
  <c r="E15" i="3"/>
  <c r="D15" i="3"/>
  <c r="B15" i="3"/>
  <c r="A15" i="3"/>
  <c r="F14" i="3"/>
  <c r="E14" i="3"/>
  <c r="D14" i="3"/>
  <c r="B14" i="3"/>
  <c r="A14" i="3"/>
  <c r="F13" i="3"/>
  <c r="E13" i="3"/>
  <c r="D13" i="3"/>
  <c r="C13" i="3"/>
  <c r="V13" i="3" s="1" a="1"/>
  <c r="V13" i="3" s="1"/>
  <c r="B13" i="3"/>
  <c r="A13" i="3"/>
  <c r="F12" i="3"/>
  <c r="E12" i="3"/>
  <c r="D12" i="3"/>
  <c r="B12" i="3"/>
  <c r="A12" i="3"/>
  <c r="F11" i="3"/>
  <c r="E11" i="3"/>
  <c r="D11" i="3"/>
  <c r="B11" i="3"/>
  <c r="A11" i="3"/>
  <c r="F10" i="3"/>
  <c r="E10" i="3"/>
  <c r="D10" i="3"/>
  <c r="B10" i="3"/>
  <c r="A10" i="3"/>
  <c r="V9" i="3" a="1"/>
  <c r="F9" i="3"/>
  <c r="E9" i="3"/>
  <c r="D9" i="3"/>
  <c r="C9" i="3"/>
  <c r="B9" i="3"/>
  <c r="A9" i="3"/>
  <c r="F8" i="3"/>
  <c r="E8" i="3"/>
  <c r="D8" i="3"/>
  <c r="B8" i="3"/>
  <c r="A8" i="3"/>
  <c r="F7" i="3"/>
  <c r="E7" i="3"/>
  <c r="D7" i="3"/>
  <c r="B7" i="3"/>
  <c r="A7" i="3"/>
  <c r="F6" i="3"/>
  <c r="E6" i="3"/>
  <c r="D6" i="3"/>
  <c r="C6" i="3"/>
  <c r="B6" i="3"/>
  <c r="A6" i="3"/>
  <c r="F5" i="3"/>
  <c r="D5" i="3"/>
  <c r="B5" i="3"/>
  <c r="A5" i="3"/>
  <c r="E99" i="4" l="1"/>
  <c r="B99" i="4"/>
  <c r="D18" i="5"/>
  <c r="E18" i="5"/>
  <c r="B18" i="5"/>
  <c r="D77" i="5"/>
  <c r="B77" i="5"/>
  <c r="E77" i="5"/>
  <c r="B91" i="4"/>
  <c r="E91" i="4"/>
  <c r="D91" i="4"/>
  <c r="B133" i="4"/>
  <c r="T133" i="4" s="1"/>
  <c r="D133" i="4"/>
  <c r="U114" i="3"/>
  <c r="V114" i="3"/>
  <c r="B73" i="4"/>
  <c r="E73" i="4"/>
  <c r="B9" i="5"/>
  <c r="E9" i="5"/>
  <c r="E23" i="5"/>
  <c r="D23" i="5"/>
  <c r="V9" i="3"/>
  <c r="U9" i="3"/>
  <c r="D103" i="4"/>
  <c r="E103" i="4"/>
  <c r="E22" i="5"/>
  <c r="B22" i="5"/>
  <c r="V93" i="3" a="1"/>
  <c r="V93" i="3" s="1"/>
  <c r="U93" i="3"/>
  <c r="E136" i="4"/>
  <c r="D136" i="4"/>
  <c r="B136" i="4"/>
  <c r="T136" i="4" s="1"/>
  <c r="B44" i="5"/>
  <c r="E44" i="5"/>
  <c r="H73" i="8"/>
  <c r="D76" i="4"/>
  <c r="E76" i="4"/>
  <c r="B89" i="4"/>
  <c r="D89" i="4"/>
  <c r="E19" i="5"/>
  <c r="D19" i="5"/>
  <c r="B13" i="5"/>
  <c r="E13" i="5"/>
  <c r="H22" i="8"/>
  <c r="V124" i="3" a="1"/>
  <c r="V124" i="3" s="1"/>
  <c r="U124" i="3"/>
  <c r="E100" i="4"/>
  <c r="E28" i="5"/>
  <c r="E49" i="5"/>
  <c r="D59" i="5"/>
  <c r="AH7" i="8"/>
  <c r="F16" i="8"/>
  <c r="H16" i="8" s="1"/>
  <c r="M18" i="8"/>
  <c r="V19" i="8"/>
  <c r="P22" i="8"/>
  <c r="G25" i="8"/>
  <c r="M31" i="8"/>
  <c r="P38" i="8"/>
  <c r="L39" i="8"/>
  <c r="M44" i="8"/>
  <c r="P45" i="8"/>
  <c r="L46" i="8"/>
  <c r="P50" i="8"/>
  <c r="L51" i="8"/>
  <c r="P52" i="8"/>
  <c r="M54" i="8"/>
  <c r="M55" i="8"/>
  <c r="F60" i="8"/>
  <c r="P64" i="8"/>
  <c r="I66" i="8"/>
  <c r="J70" i="8"/>
  <c r="P73" i="8"/>
  <c r="V78" i="8"/>
  <c r="T81" i="8"/>
  <c r="V82" i="8"/>
  <c r="U84" i="8"/>
  <c r="V87" i="8"/>
  <c r="U88" i="8"/>
  <c r="P94" i="8"/>
  <c r="U95" i="8"/>
  <c r="P97" i="8"/>
  <c r="P100" i="8"/>
  <c r="K101" i="8"/>
  <c r="V102" i="8"/>
  <c r="AN107" i="8"/>
  <c r="T106" i="3" s="1"/>
  <c r="I108" i="8"/>
  <c r="U115" i="8"/>
  <c r="T118" i="8"/>
  <c r="T122" i="8"/>
  <c r="I124" i="8"/>
  <c r="G127" i="8"/>
  <c r="U130" i="8"/>
  <c r="P131" i="8"/>
  <c r="P132" i="8"/>
  <c r="L134" i="8"/>
  <c r="S139" i="8"/>
  <c r="T141" i="8"/>
  <c r="L149" i="8"/>
  <c r="AG117" i="14"/>
  <c r="B128" i="4"/>
  <c r="E59" i="5"/>
  <c r="V90" i="6"/>
  <c r="G16" i="8"/>
  <c r="F18" i="8"/>
  <c r="U22" i="8"/>
  <c r="I25" i="8"/>
  <c r="G26" i="8"/>
  <c r="P31" i="8"/>
  <c r="V32" i="8"/>
  <c r="I33" i="8"/>
  <c r="L34" i="8"/>
  <c r="N34" i="8" s="1"/>
  <c r="I36" i="8"/>
  <c r="U38" i="8"/>
  <c r="M39" i="8"/>
  <c r="J41" i="8"/>
  <c r="P44" i="8"/>
  <c r="F45" i="8"/>
  <c r="L47" i="8"/>
  <c r="I49" i="8"/>
  <c r="F50" i="8"/>
  <c r="T51" i="8"/>
  <c r="T52" i="8"/>
  <c r="T55" i="8"/>
  <c r="J56" i="8"/>
  <c r="G60" i="8"/>
  <c r="J66" i="8"/>
  <c r="U67" i="8"/>
  <c r="U73" i="8"/>
  <c r="U81" i="8"/>
  <c r="V84" i="8"/>
  <c r="F92" i="8"/>
  <c r="M93" i="8"/>
  <c r="V95" i="8"/>
  <c r="V97" i="8"/>
  <c r="T100" i="8"/>
  <c r="T108" i="8"/>
  <c r="J113" i="8"/>
  <c r="I127" i="8"/>
  <c r="K127" i="8" s="1"/>
  <c r="L130" i="8"/>
  <c r="N130" i="8" s="1"/>
  <c r="I136" i="8"/>
  <c r="K136" i="8" s="1"/>
  <c r="T139" i="8"/>
  <c r="I141" i="8"/>
  <c r="K141" i="8" s="1"/>
  <c r="I155" i="8"/>
  <c r="K25" i="14"/>
  <c r="G50" i="14"/>
  <c r="D125" i="4"/>
  <c r="D128" i="4"/>
  <c r="E39" i="5"/>
  <c r="D43" i="5"/>
  <c r="B47" i="5"/>
  <c r="E55" i="5"/>
  <c r="B75" i="5"/>
  <c r="I9" i="8"/>
  <c r="P16" i="8"/>
  <c r="I18" i="8"/>
  <c r="K18" i="8" s="1"/>
  <c r="J26" i="8"/>
  <c r="F33" i="8"/>
  <c r="G45" i="8"/>
  <c r="F48" i="8"/>
  <c r="L49" i="8"/>
  <c r="G50" i="8"/>
  <c r="V51" i="8"/>
  <c r="V56" i="8"/>
  <c r="F61" i="8"/>
  <c r="G67" i="8"/>
  <c r="G78" i="8"/>
  <c r="F82" i="8"/>
  <c r="G85" i="8"/>
  <c r="I92" i="8"/>
  <c r="J93" i="8"/>
  <c r="F102" i="8"/>
  <c r="H102" i="8" s="1"/>
  <c r="F104" i="8"/>
  <c r="H104" i="8" s="1"/>
  <c r="U108" i="8"/>
  <c r="G115" i="8"/>
  <c r="G117" i="8"/>
  <c r="J127" i="8"/>
  <c r="G130" i="8"/>
  <c r="J136" i="8"/>
  <c r="S147" i="8"/>
  <c r="W147" i="8" s="1"/>
  <c r="P149" i="8"/>
  <c r="J155" i="8"/>
  <c r="K155" i="8" s="1"/>
  <c r="AN112" i="14"/>
  <c r="E80" i="4"/>
  <c r="E125" i="4"/>
  <c r="B132" i="4"/>
  <c r="T132" i="4" s="1"/>
  <c r="D47" i="5"/>
  <c r="E75" i="5"/>
  <c r="V20" i="6"/>
  <c r="G48" i="6"/>
  <c r="H48" i="6" s="1"/>
  <c r="I48" i="6" s="1"/>
  <c r="R71" i="6"/>
  <c r="R81" i="6"/>
  <c r="R87" i="6"/>
  <c r="V9" i="8"/>
  <c r="T16" i="8"/>
  <c r="J18" i="8"/>
  <c r="I24" i="8"/>
  <c r="K24" i="8" s="1"/>
  <c r="P25" i="8"/>
  <c r="L26" i="8"/>
  <c r="L30" i="8"/>
  <c r="V31" i="8"/>
  <c r="L33" i="8"/>
  <c r="N33" i="8" s="1"/>
  <c r="P35" i="8"/>
  <c r="P42" i="8"/>
  <c r="AH43" i="8"/>
  <c r="L45" i="8"/>
  <c r="G48" i="8"/>
  <c r="T49" i="8"/>
  <c r="I50" i="8"/>
  <c r="M58" i="8"/>
  <c r="M60" i="8"/>
  <c r="J61" i="8"/>
  <c r="T66" i="8"/>
  <c r="M75" i="8"/>
  <c r="I78" i="8"/>
  <c r="L80" i="8"/>
  <c r="N80" i="8" s="1"/>
  <c r="F81" i="8"/>
  <c r="I82" i="8"/>
  <c r="J85" i="8"/>
  <c r="F90" i="8"/>
  <c r="M92" i="8"/>
  <c r="J100" i="8"/>
  <c r="K100" i="8" s="1"/>
  <c r="S101" i="8"/>
  <c r="P101" i="8"/>
  <c r="G102" i="8"/>
  <c r="I104" i="8"/>
  <c r="M113" i="8"/>
  <c r="N113" i="8" s="1"/>
  <c r="I115" i="8"/>
  <c r="K115" i="8" s="1"/>
  <c r="I117" i="8"/>
  <c r="I118" i="8"/>
  <c r="I125" i="8"/>
  <c r="L127" i="8"/>
  <c r="P129" i="8"/>
  <c r="I130" i="8"/>
  <c r="T137" i="8"/>
  <c r="G148" i="8"/>
  <c r="M154" i="8"/>
  <c r="L155" i="8"/>
  <c r="AJ122" i="14"/>
  <c r="V139" i="3"/>
  <c r="D132" i="4"/>
  <c r="B67" i="5"/>
  <c r="G32" i="6"/>
  <c r="H32" i="6" s="1"/>
  <c r="I32" i="6" s="1"/>
  <c r="G40" i="6"/>
  <c r="H40" i="6" s="1"/>
  <c r="I40" i="6" s="1"/>
  <c r="G126" i="6"/>
  <c r="H126" i="6" s="1"/>
  <c r="I126" i="6" s="1"/>
  <c r="F10" i="8"/>
  <c r="G14" i="8"/>
  <c r="V15" i="8"/>
  <c r="P18" i="8"/>
  <c r="U19" i="8"/>
  <c r="F22" i="8"/>
  <c r="F31" i="8"/>
  <c r="I37" i="8"/>
  <c r="F38" i="8"/>
  <c r="M45" i="8"/>
  <c r="T48" i="8"/>
  <c r="J50" i="8"/>
  <c r="P51" i="8"/>
  <c r="L52" i="8"/>
  <c r="G53" i="8"/>
  <c r="F58" i="8"/>
  <c r="M61" i="8"/>
  <c r="F64" i="8"/>
  <c r="G69" i="8"/>
  <c r="F73" i="8"/>
  <c r="J78" i="8"/>
  <c r="G80" i="8"/>
  <c r="I81" i="8"/>
  <c r="K81" i="8" s="1"/>
  <c r="J82" i="8"/>
  <c r="M83" i="8"/>
  <c r="N83" i="8" s="1"/>
  <c r="F84" i="8"/>
  <c r="U85" i="8"/>
  <c r="F86" i="8"/>
  <c r="M90" i="8"/>
  <c r="F94" i="8"/>
  <c r="F95" i="8"/>
  <c r="U98" i="8"/>
  <c r="F99" i="8"/>
  <c r="H99" i="8" s="1"/>
  <c r="F100" i="8"/>
  <c r="T101" i="8"/>
  <c r="I102" i="8"/>
  <c r="J104" i="8"/>
  <c r="J115" i="8"/>
  <c r="S117" i="8"/>
  <c r="L118" i="8"/>
  <c r="J119" i="8"/>
  <c r="G122" i="8"/>
  <c r="L125" i="8"/>
  <c r="P127" i="8"/>
  <c r="S129" i="8"/>
  <c r="J130" i="8"/>
  <c r="M136" i="8"/>
  <c r="G137" i="8"/>
  <c r="J138" i="8"/>
  <c r="I139" i="8"/>
  <c r="K139" i="8" s="1"/>
  <c r="L141" i="8"/>
  <c r="M145" i="8"/>
  <c r="I148" i="8"/>
  <c r="K148" i="8" s="1"/>
  <c r="U154" i="8"/>
  <c r="S155" i="8"/>
  <c r="W155" i="8" s="1"/>
  <c r="AJ7" i="14"/>
  <c r="K12" i="14"/>
  <c r="AG37" i="14"/>
  <c r="G130" i="14"/>
  <c r="V66" i="3"/>
  <c r="B96" i="4"/>
  <c r="D67" i="5"/>
  <c r="F13" i="8"/>
  <c r="G19" i="8"/>
  <c r="G38" i="8"/>
  <c r="L43" i="8"/>
  <c r="L44" i="8"/>
  <c r="U45" i="8"/>
  <c r="M50" i="8"/>
  <c r="F51" i="8"/>
  <c r="P57" i="8"/>
  <c r="G64" i="8"/>
  <c r="K68" i="8"/>
  <c r="P69" i="8"/>
  <c r="L78" i="8"/>
  <c r="M82" i="8"/>
  <c r="F97" i="8"/>
  <c r="L102" i="8"/>
  <c r="L104" i="8"/>
  <c r="L115" i="8"/>
  <c r="U118" i="8"/>
  <c r="M130" i="8"/>
  <c r="S136" i="8"/>
  <c r="I137" i="8"/>
  <c r="S141" i="8"/>
  <c r="K7" i="14"/>
  <c r="AJ37" i="14"/>
  <c r="AG110" i="14"/>
  <c r="V120" i="3"/>
  <c r="D93" i="4"/>
  <c r="D96" i="4"/>
  <c r="P82" i="8"/>
  <c r="N84" i="8"/>
  <c r="N97" i="8"/>
  <c r="H101" i="8"/>
  <c r="P102" i="8"/>
  <c r="AH108" i="8"/>
  <c r="P130" i="8"/>
  <c r="M69" i="14"/>
  <c r="D88" i="4"/>
  <c r="R24" i="6"/>
  <c r="H25" i="8"/>
  <c r="N31" i="8"/>
  <c r="AJ11" i="14"/>
  <c r="V63" i="3" a="1"/>
  <c r="V63" i="3" s="1"/>
  <c r="U63" i="3"/>
  <c r="V31" i="3" a="1"/>
  <c r="V31" i="3" s="1"/>
  <c r="U31" i="3"/>
  <c r="V39" i="3" a="1"/>
  <c r="V39" i="3" s="1"/>
  <c r="U39" i="3"/>
  <c r="U6" i="3"/>
  <c r="V6" i="3" a="1"/>
  <c r="V6" i="3" s="1"/>
  <c r="V71" i="3" a="1"/>
  <c r="V71" i="3" s="1"/>
  <c r="U71" i="3"/>
  <c r="V52" i="3" a="1"/>
  <c r="V52" i="3" s="1"/>
  <c r="V60" i="3" a="1"/>
  <c r="V60" i="3" s="1"/>
  <c r="V76" i="3" a="1"/>
  <c r="V76" i="3" s="1"/>
  <c r="V92" i="3" a="1"/>
  <c r="V92" i="3" s="1"/>
  <c r="E8" i="4"/>
  <c r="D8" i="4"/>
  <c r="B8" i="4"/>
  <c r="E16" i="4"/>
  <c r="D16" i="4"/>
  <c r="B16" i="4"/>
  <c r="E24" i="4"/>
  <c r="D24" i="4"/>
  <c r="B24" i="4"/>
  <c r="E32" i="4"/>
  <c r="D32" i="4"/>
  <c r="B32" i="4"/>
  <c r="E40" i="4"/>
  <c r="D40" i="4"/>
  <c r="B40" i="4"/>
  <c r="E48" i="4"/>
  <c r="D48" i="4"/>
  <c r="B48" i="4"/>
  <c r="E56" i="4"/>
  <c r="D56" i="4"/>
  <c r="B56" i="4"/>
  <c r="E64" i="4"/>
  <c r="D64" i="4"/>
  <c r="B64" i="4"/>
  <c r="E72" i="4"/>
  <c r="D72" i="4"/>
  <c r="B72" i="4"/>
  <c r="T81" i="4"/>
  <c r="D86" i="4"/>
  <c r="E86" i="4"/>
  <c r="B86" i="4"/>
  <c r="B107" i="4"/>
  <c r="E107" i="4"/>
  <c r="D107" i="4"/>
  <c r="D114" i="4"/>
  <c r="E114" i="4"/>
  <c r="B114" i="4"/>
  <c r="V150" i="3" a="1"/>
  <c r="V150" i="3" s="1"/>
  <c r="B9" i="4"/>
  <c r="E9" i="4"/>
  <c r="D9" i="4"/>
  <c r="B17" i="4"/>
  <c r="E17" i="4"/>
  <c r="D17" i="4"/>
  <c r="B25" i="4"/>
  <c r="E25" i="4"/>
  <c r="D25" i="4"/>
  <c r="B33" i="4"/>
  <c r="E33" i="4"/>
  <c r="D33" i="4"/>
  <c r="B41" i="4"/>
  <c r="E41" i="4"/>
  <c r="D41" i="4"/>
  <c r="B49" i="4"/>
  <c r="E49" i="4"/>
  <c r="D49" i="4"/>
  <c r="B57" i="4"/>
  <c r="E57" i="4"/>
  <c r="D57" i="4"/>
  <c r="B65" i="4"/>
  <c r="E65" i="4"/>
  <c r="D65" i="4"/>
  <c r="T73" i="4"/>
  <c r="T77" i="4"/>
  <c r="D87" i="4"/>
  <c r="B87" i="4"/>
  <c r="E87" i="4"/>
  <c r="E115" i="4"/>
  <c r="D115" i="4"/>
  <c r="B115" i="4"/>
  <c r="E122" i="4"/>
  <c r="D122" i="4"/>
  <c r="B122" i="4"/>
  <c r="D10" i="4"/>
  <c r="B10" i="4"/>
  <c r="E10" i="4"/>
  <c r="D18" i="4"/>
  <c r="B18" i="4"/>
  <c r="E18" i="4"/>
  <c r="D26" i="4"/>
  <c r="B26" i="4"/>
  <c r="E26" i="4"/>
  <c r="D34" i="4"/>
  <c r="B34" i="4"/>
  <c r="E34" i="4"/>
  <c r="D42" i="4"/>
  <c r="B42" i="4"/>
  <c r="E42" i="4"/>
  <c r="D50" i="4"/>
  <c r="B50" i="4"/>
  <c r="E50" i="4"/>
  <c r="D58" i="4"/>
  <c r="B58" i="4"/>
  <c r="E58" i="4"/>
  <c r="D66" i="4"/>
  <c r="B66" i="4"/>
  <c r="E66" i="4"/>
  <c r="D82" i="4"/>
  <c r="E82" i="4"/>
  <c r="B82" i="4"/>
  <c r="D127" i="4"/>
  <c r="E127" i="4"/>
  <c r="B127" i="4"/>
  <c r="E11" i="4"/>
  <c r="D11" i="4"/>
  <c r="B11" i="4"/>
  <c r="E19" i="4"/>
  <c r="D19" i="4"/>
  <c r="B19" i="4"/>
  <c r="E27" i="4"/>
  <c r="D27" i="4"/>
  <c r="B27" i="4"/>
  <c r="E35" i="4"/>
  <c r="D35" i="4"/>
  <c r="B35" i="4"/>
  <c r="E43" i="4"/>
  <c r="D43" i="4"/>
  <c r="B43" i="4"/>
  <c r="E51" i="4"/>
  <c r="D51" i="4"/>
  <c r="B51" i="4"/>
  <c r="E59" i="4"/>
  <c r="D59" i="4"/>
  <c r="B59" i="4"/>
  <c r="E67" i="4"/>
  <c r="D67" i="4"/>
  <c r="B67" i="4"/>
  <c r="D78" i="4"/>
  <c r="B78" i="4"/>
  <c r="E78" i="4"/>
  <c r="E83" i="4"/>
  <c r="D83" i="4"/>
  <c r="B83" i="4"/>
  <c r="B109" i="4"/>
  <c r="E109" i="4"/>
  <c r="D109" i="4"/>
  <c r="T131" i="4"/>
  <c r="E12" i="4"/>
  <c r="D12" i="4"/>
  <c r="B12" i="4"/>
  <c r="E20" i="4"/>
  <c r="D20" i="4"/>
  <c r="B20" i="4"/>
  <c r="E28" i="4"/>
  <c r="D28" i="4"/>
  <c r="B28" i="4"/>
  <c r="E36" i="4"/>
  <c r="D36" i="4"/>
  <c r="B36" i="4"/>
  <c r="E44" i="4"/>
  <c r="D44" i="4"/>
  <c r="B44" i="4"/>
  <c r="E52" i="4"/>
  <c r="D52" i="4"/>
  <c r="B52" i="4"/>
  <c r="E60" i="4"/>
  <c r="D60" i="4"/>
  <c r="B60" i="4"/>
  <c r="E68" i="4"/>
  <c r="D68" i="4"/>
  <c r="B68" i="4"/>
  <c r="D74" i="4"/>
  <c r="B74" i="4"/>
  <c r="E74" i="4"/>
  <c r="E79" i="4"/>
  <c r="D79" i="4"/>
  <c r="B79" i="4"/>
  <c r="B97" i="4"/>
  <c r="D97" i="4"/>
  <c r="E97" i="4"/>
  <c r="D110" i="4"/>
  <c r="E110" i="4"/>
  <c r="B110" i="4"/>
  <c r="T124" i="4"/>
  <c r="B5" i="4"/>
  <c r="E5" i="4"/>
  <c r="D5" i="4"/>
  <c r="B13" i="4"/>
  <c r="E13" i="4"/>
  <c r="D13" i="4"/>
  <c r="B21" i="4"/>
  <c r="E21" i="4"/>
  <c r="D21" i="4"/>
  <c r="B29" i="4"/>
  <c r="E29" i="4"/>
  <c r="D29" i="4"/>
  <c r="B37" i="4"/>
  <c r="E37" i="4"/>
  <c r="D37" i="4"/>
  <c r="B45" i="4"/>
  <c r="E45" i="4"/>
  <c r="D45" i="4"/>
  <c r="B53" i="4"/>
  <c r="E53" i="4"/>
  <c r="D53" i="4"/>
  <c r="B61" i="4"/>
  <c r="E61" i="4"/>
  <c r="D61" i="4"/>
  <c r="B69" i="4"/>
  <c r="E69" i="4"/>
  <c r="D69" i="4"/>
  <c r="E75" i="4"/>
  <c r="D75" i="4"/>
  <c r="B75" i="4"/>
  <c r="B101" i="4"/>
  <c r="E101" i="4"/>
  <c r="D101" i="4"/>
  <c r="E111" i="4"/>
  <c r="D111" i="4"/>
  <c r="B111" i="4"/>
  <c r="D118" i="4"/>
  <c r="B118" i="4"/>
  <c r="E118" i="4"/>
  <c r="D6" i="4"/>
  <c r="B6" i="4"/>
  <c r="E6" i="4"/>
  <c r="D14" i="4"/>
  <c r="B14" i="4"/>
  <c r="E14" i="4"/>
  <c r="D22" i="4"/>
  <c r="B22" i="4"/>
  <c r="E22" i="4"/>
  <c r="D30" i="4"/>
  <c r="B30" i="4"/>
  <c r="E30" i="4"/>
  <c r="D38" i="4"/>
  <c r="B38" i="4"/>
  <c r="E38" i="4"/>
  <c r="D46" i="4"/>
  <c r="B46" i="4"/>
  <c r="E46" i="4"/>
  <c r="D54" i="4"/>
  <c r="B54" i="4"/>
  <c r="E54" i="4"/>
  <c r="D62" i="4"/>
  <c r="B62" i="4"/>
  <c r="E62" i="4"/>
  <c r="D70" i="4"/>
  <c r="B70" i="4"/>
  <c r="E70" i="4"/>
  <c r="T95" i="4"/>
  <c r="D102" i="4"/>
  <c r="B102" i="4"/>
  <c r="E102" i="4"/>
  <c r="B105" i="4"/>
  <c r="E105" i="4"/>
  <c r="D105" i="4"/>
  <c r="T112" i="4"/>
  <c r="D119" i="4"/>
  <c r="B119" i="4"/>
  <c r="E119" i="4"/>
  <c r="U13" i="3"/>
  <c r="E7" i="4"/>
  <c r="D7" i="4"/>
  <c r="B7" i="4"/>
  <c r="E15" i="4"/>
  <c r="D15" i="4"/>
  <c r="B15" i="4"/>
  <c r="E23" i="4"/>
  <c r="D23" i="4"/>
  <c r="B23" i="4"/>
  <c r="E31" i="4"/>
  <c r="D31" i="4"/>
  <c r="B31" i="4"/>
  <c r="E39" i="4"/>
  <c r="D39" i="4"/>
  <c r="B39" i="4"/>
  <c r="E47" i="4"/>
  <c r="D47" i="4"/>
  <c r="B47" i="4"/>
  <c r="E55" i="4"/>
  <c r="D55" i="4"/>
  <c r="B55" i="4"/>
  <c r="E63" i="4"/>
  <c r="D63" i="4"/>
  <c r="B63" i="4"/>
  <c r="E71" i="4"/>
  <c r="D71" i="4"/>
  <c r="B71" i="4"/>
  <c r="D106" i="4"/>
  <c r="E106" i="4"/>
  <c r="B106" i="4"/>
  <c r="B113" i="4"/>
  <c r="E113" i="4"/>
  <c r="D113" i="4"/>
  <c r="T120" i="4"/>
  <c r="D85" i="4"/>
  <c r="B88" i="4"/>
  <c r="E92" i="4"/>
  <c r="T93" i="4"/>
  <c r="D112" i="4"/>
  <c r="D120" i="4"/>
  <c r="B123" i="4"/>
  <c r="D124" i="4"/>
  <c r="E129" i="4"/>
  <c r="E7" i="5"/>
  <c r="D7" i="5"/>
  <c r="B7" i="5"/>
  <c r="E11" i="5"/>
  <c r="D11" i="5"/>
  <c r="B11" i="5"/>
  <c r="T17" i="5"/>
  <c r="B32" i="5"/>
  <c r="E32" i="5"/>
  <c r="D32" i="5"/>
  <c r="D57" i="5"/>
  <c r="E57" i="5"/>
  <c r="B57" i="5"/>
  <c r="D61" i="5"/>
  <c r="E61" i="5"/>
  <c r="B61" i="5"/>
  <c r="D73" i="4"/>
  <c r="B76" i="4"/>
  <c r="D77" i="4"/>
  <c r="B80" i="4"/>
  <c r="D81" i="4"/>
  <c r="E85" i="4"/>
  <c r="E90" i="4"/>
  <c r="D95" i="4"/>
  <c r="B98" i="4"/>
  <c r="B103" i="4"/>
  <c r="B108" i="4"/>
  <c r="E112" i="4"/>
  <c r="E120" i="4"/>
  <c r="E124" i="4"/>
  <c r="E126" i="4"/>
  <c r="D126" i="4"/>
  <c r="B126" i="4"/>
  <c r="E12" i="5"/>
  <c r="D12" i="5"/>
  <c r="B12" i="5"/>
  <c r="E20" i="5"/>
  <c r="D20" i="5"/>
  <c r="B20" i="5"/>
  <c r="B48" i="5"/>
  <c r="E48" i="5"/>
  <c r="D48" i="5"/>
  <c r="B52" i="5"/>
  <c r="E52" i="5"/>
  <c r="D52" i="5"/>
  <c r="E58" i="5"/>
  <c r="D58" i="5"/>
  <c r="B58" i="5"/>
  <c r="E62" i="5"/>
  <c r="D62" i="5"/>
  <c r="B62" i="5"/>
  <c r="B72" i="5"/>
  <c r="E72" i="5"/>
  <c r="D72" i="5"/>
  <c r="E77" i="4"/>
  <c r="E81" i="4"/>
  <c r="T91" i="4"/>
  <c r="E95" i="4"/>
  <c r="T96" i="4"/>
  <c r="T117" i="4"/>
  <c r="E123" i="4"/>
  <c r="D6" i="5"/>
  <c r="B6" i="5"/>
  <c r="T13" i="5"/>
  <c r="T21" i="5"/>
  <c r="E24" i="5"/>
  <c r="D24" i="5"/>
  <c r="B24" i="5"/>
  <c r="D37" i="5"/>
  <c r="B37" i="5"/>
  <c r="E37" i="5"/>
  <c r="D45" i="5"/>
  <c r="E45" i="5"/>
  <c r="B45" i="5"/>
  <c r="D53" i="5"/>
  <c r="E53" i="5"/>
  <c r="B53" i="5"/>
  <c r="B84" i="4"/>
  <c r="T89" i="4"/>
  <c r="E93" i="4"/>
  <c r="E98" i="4"/>
  <c r="B116" i="4"/>
  <c r="E135" i="4"/>
  <c r="D135" i="4"/>
  <c r="B5" i="5"/>
  <c r="D5" i="5"/>
  <c r="E8" i="5"/>
  <c r="D8" i="5"/>
  <c r="B8" i="5"/>
  <c r="T25" i="5"/>
  <c r="D34" i="5"/>
  <c r="B34" i="5"/>
  <c r="E34" i="5"/>
  <c r="B42" i="5"/>
  <c r="E42" i="5"/>
  <c r="D42" i="5"/>
  <c r="T54" i="5"/>
  <c r="B64" i="5"/>
  <c r="E64" i="5"/>
  <c r="D64" i="5"/>
  <c r="B68" i="5"/>
  <c r="E68" i="5"/>
  <c r="D68" i="5"/>
  <c r="T94" i="4"/>
  <c r="T99" i="4"/>
  <c r="T104" i="4"/>
  <c r="T9" i="5"/>
  <c r="D69" i="5"/>
  <c r="B69" i="5"/>
  <c r="E69" i="5"/>
  <c r="B74" i="5"/>
  <c r="E74" i="5"/>
  <c r="D74" i="5"/>
  <c r="T92" i="4"/>
  <c r="D121" i="4"/>
  <c r="T128" i="4"/>
  <c r="E134" i="4"/>
  <c r="D134" i="4"/>
  <c r="B134" i="4"/>
  <c r="T135" i="4"/>
  <c r="E5" i="5"/>
  <c r="E14" i="5"/>
  <c r="D14" i="5"/>
  <c r="B14" i="5"/>
  <c r="E26" i="5"/>
  <c r="D26" i="5"/>
  <c r="B26" i="5"/>
  <c r="D29" i="5"/>
  <c r="E29" i="5"/>
  <c r="B29" i="5"/>
  <c r="E50" i="5"/>
  <c r="D50" i="5"/>
  <c r="B50" i="5"/>
  <c r="B78" i="5"/>
  <c r="E78" i="5"/>
  <c r="D78" i="5"/>
  <c r="T85" i="4"/>
  <c r="E89" i="4"/>
  <c r="E94" i="4"/>
  <c r="D99" i="4"/>
  <c r="D117" i="4"/>
  <c r="E121" i="4"/>
  <c r="E15" i="5"/>
  <c r="D15" i="5"/>
  <c r="B15" i="5"/>
  <c r="E30" i="5"/>
  <c r="D30" i="5"/>
  <c r="B30" i="5"/>
  <c r="D66" i="5"/>
  <c r="B66" i="5"/>
  <c r="E66" i="5"/>
  <c r="B90" i="4"/>
  <c r="T100" i="4"/>
  <c r="E117" i="4"/>
  <c r="T121" i="4"/>
  <c r="T125" i="4"/>
  <c r="D129" i="4"/>
  <c r="E130" i="4"/>
  <c r="D130" i="4"/>
  <c r="B130" i="4"/>
  <c r="E131" i="4"/>
  <c r="D131" i="4"/>
  <c r="E10" i="5"/>
  <c r="D10" i="5"/>
  <c r="B10" i="5"/>
  <c r="E16" i="5"/>
  <c r="D16" i="5"/>
  <c r="B16" i="5"/>
  <c r="B40" i="5"/>
  <c r="E40" i="5"/>
  <c r="D40" i="5"/>
  <c r="B56" i="5"/>
  <c r="E56" i="5"/>
  <c r="D56" i="5"/>
  <c r="B80" i="5"/>
  <c r="D80" i="5"/>
  <c r="E80" i="5"/>
  <c r="E133" i="4"/>
  <c r="D9" i="5"/>
  <c r="D13" i="5"/>
  <c r="D17" i="5"/>
  <c r="D21" i="5"/>
  <c r="D25" i="5"/>
  <c r="T35" i="5"/>
  <c r="D54" i="5"/>
  <c r="T67" i="5"/>
  <c r="E86" i="5"/>
  <c r="D86" i="5"/>
  <c r="B86" i="5"/>
  <c r="E17" i="5"/>
  <c r="E21" i="5"/>
  <c r="E25" i="5"/>
  <c r="T28" i="5"/>
  <c r="E54" i="5"/>
  <c r="B55" i="5"/>
  <c r="T60" i="5"/>
  <c r="B19" i="5"/>
  <c r="B23" i="5"/>
  <c r="B33" i="5"/>
  <c r="B38" i="5"/>
  <c r="T43" i="5"/>
  <c r="B65" i="5"/>
  <c r="B70" i="5"/>
  <c r="D76" i="5"/>
  <c r="T77" i="5"/>
  <c r="D28" i="5"/>
  <c r="B31" i="5"/>
  <c r="T36" i="5"/>
  <c r="D60" i="5"/>
  <c r="B63" i="5"/>
  <c r="E76" i="5"/>
  <c r="B79" i="5"/>
  <c r="B82" i="5"/>
  <c r="E82" i="5"/>
  <c r="D85" i="5"/>
  <c r="B85" i="5"/>
  <c r="E33" i="5"/>
  <c r="D38" i="5"/>
  <c r="T41" i="5"/>
  <c r="B46" i="5"/>
  <c r="T51" i="5"/>
  <c r="E60" i="5"/>
  <c r="E65" i="5"/>
  <c r="D70" i="5"/>
  <c r="B73" i="5"/>
  <c r="E85" i="5"/>
  <c r="D31" i="5"/>
  <c r="D36" i="5"/>
  <c r="B39" i="5"/>
  <c r="T44" i="5"/>
  <c r="D63" i="5"/>
  <c r="B71" i="5"/>
  <c r="D79" i="5"/>
  <c r="B81" i="5"/>
  <c r="T18" i="5"/>
  <c r="D22" i="5"/>
  <c r="T22" i="5"/>
  <c r="T27" i="5"/>
  <c r="E36" i="5"/>
  <c r="E41" i="5"/>
  <c r="D46" i="5"/>
  <c r="B49" i="5"/>
  <c r="T59" i="5"/>
  <c r="E73" i="5"/>
  <c r="T75" i="5"/>
  <c r="T76" i="5"/>
  <c r="D82" i="5"/>
  <c r="D83" i="5"/>
  <c r="B83" i="5"/>
  <c r="B84" i="5"/>
  <c r="D84" i="5"/>
  <c r="D44" i="5"/>
  <c r="T47" i="5"/>
  <c r="E81" i="5"/>
  <c r="AA69" i="6"/>
  <c r="G10" i="6"/>
  <c r="H10" i="6" s="1"/>
  <c r="I10" i="6" s="1"/>
  <c r="G53" i="6"/>
  <c r="H53" i="6" s="1"/>
  <c r="I53" i="6" s="1"/>
  <c r="G43" i="6"/>
  <c r="H43" i="6" s="1"/>
  <c r="I43" i="6" s="1"/>
  <c r="G64" i="6"/>
  <c r="H64" i="6" s="1"/>
  <c r="I64" i="6" s="1"/>
  <c r="G108" i="6"/>
  <c r="H108" i="6" s="1"/>
  <c r="I108" i="6" s="1"/>
  <c r="V124" i="6"/>
  <c r="G113" i="6"/>
  <c r="H113" i="6" s="1"/>
  <c r="I113" i="6" s="1"/>
  <c r="G121" i="6"/>
  <c r="H121" i="6" s="1"/>
  <c r="I121" i="6" s="1"/>
  <c r="S8" i="8"/>
  <c r="I8" i="8"/>
  <c r="T8" i="8"/>
  <c r="M8" i="8"/>
  <c r="L8" i="8"/>
  <c r="V8" i="8"/>
  <c r="J8" i="8"/>
  <c r="U8" i="8"/>
  <c r="G8" i="8"/>
  <c r="N36" i="8"/>
  <c r="S23" i="8"/>
  <c r="T23" i="8"/>
  <c r="J23" i="8"/>
  <c r="U23" i="8"/>
  <c r="I23" i="8"/>
  <c r="P23" i="8"/>
  <c r="M23" i="8"/>
  <c r="L23" i="8"/>
  <c r="V23" i="8"/>
  <c r="G23" i="8"/>
  <c r="F23" i="8"/>
  <c r="U27" i="8"/>
  <c r="G27" i="8"/>
  <c r="M27" i="8"/>
  <c r="L27" i="8"/>
  <c r="N27" i="8" s="1"/>
  <c r="J27" i="8"/>
  <c r="K33" i="8"/>
  <c r="K115" i="7"/>
  <c r="P114" i="3" s="1"/>
  <c r="N115" i="7"/>
  <c r="Q115" i="7" s="1"/>
  <c r="V20" i="8"/>
  <c r="J20" i="8"/>
  <c r="G20" i="8"/>
  <c r="T20" i="8"/>
  <c r="F20" i="8"/>
  <c r="H20" i="8" s="1"/>
  <c r="P20" i="8"/>
  <c r="M20" i="8"/>
  <c r="I20" i="8"/>
  <c r="K27" i="8"/>
  <c r="F8" i="8"/>
  <c r="U21" i="8"/>
  <c r="F21" i="8"/>
  <c r="H21" i="8" s="1"/>
  <c r="P21" i="8"/>
  <c r="L21" i="8"/>
  <c r="J21" i="8"/>
  <c r="T27" i="8"/>
  <c r="S9" i="8"/>
  <c r="F9" i="8"/>
  <c r="U9" i="8"/>
  <c r="J9" i="8"/>
  <c r="K9" i="8" s="1"/>
  <c r="L9" i="8"/>
  <c r="N9" i="8" s="1"/>
  <c r="T9" i="8"/>
  <c r="G9" i="8"/>
  <c r="P9" i="8"/>
  <c r="V27" i="8"/>
  <c r="N47" i="8"/>
  <c r="P8" i="8"/>
  <c r="U10" i="8"/>
  <c r="I10" i="8"/>
  <c r="K10" i="8" s="1"/>
  <c r="M10" i="8"/>
  <c r="L10" i="8"/>
  <c r="V10" i="8"/>
  <c r="G10" i="8"/>
  <c r="H10" i="8" s="1"/>
  <c r="S17" i="8"/>
  <c r="U17" i="8"/>
  <c r="J17" i="8"/>
  <c r="P17" i="8"/>
  <c r="M17" i="8"/>
  <c r="L17" i="8"/>
  <c r="N17" i="8" s="1"/>
  <c r="I17" i="8"/>
  <c r="V17" i="8"/>
  <c r="G17" i="8"/>
  <c r="T17" i="8"/>
  <c r="F17" i="8"/>
  <c r="V21" i="8"/>
  <c r="S29" i="8"/>
  <c r="P29" i="8"/>
  <c r="G29" i="8"/>
  <c r="M29" i="8"/>
  <c r="N29" i="8" s="1"/>
  <c r="J29" i="8"/>
  <c r="V29" i="8"/>
  <c r="I29" i="8"/>
  <c r="U29" i="8"/>
  <c r="F29" i="8"/>
  <c r="T29" i="8"/>
  <c r="S35" i="8"/>
  <c r="W35" i="8" s="1"/>
  <c r="T35" i="8"/>
  <c r="J35" i="8"/>
  <c r="V35" i="8"/>
  <c r="L35" i="8"/>
  <c r="U35" i="8"/>
  <c r="M35" i="8"/>
  <c r="I35" i="8"/>
  <c r="G35" i="8"/>
  <c r="F35" i="8"/>
  <c r="V12" i="8"/>
  <c r="J12" i="8"/>
  <c r="P12" i="8"/>
  <c r="S14" i="8"/>
  <c r="U14" i="8"/>
  <c r="L14" i="8"/>
  <c r="N14" i="8" s="1"/>
  <c r="T14" i="8"/>
  <c r="I14" i="8"/>
  <c r="K14" i="8" s="1"/>
  <c r="M14" i="8"/>
  <c r="P15" i="8"/>
  <c r="P28" i="8"/>
  <c r="F28" i="8"/>
  <c r="M28" i="8"/>
  <c r="P30" i="8"/>
  <c r="G32" i="8"/>
  <c r="P40" i="8"/>
  <c r="F40" i="8"/>
  <c r="V40" i="8"/>
  <c r="I40" i="8"/>
  <c r="G40" i="8"/>
  <c r="L41" i="8"/>
  <c r="F42" i="8"/>
  <c r="T43" i="8"/>
  <c r="F46" i="8"/>
  <c r="S47" i="8"/>
  <c r="V47" i="8"/>
  <c r="M47" i="8"/>
  <c r="T47" i="8"/>
  <c r="I47" i="8"/>
  <c r="F47" i="8"/>
  <c r="J47" i="8"/>
  <c r="T53" i="8"/>
  <c r="G54" i="8"/>
  <c r="U57" i="8"/>
  <c r="S59" i="8"/>
  <c r="F59" i="8"/>
  <c r="U59" i="8"/>
  <c r="J59" i="8"/>
  <c r="G59" i="8"/>
  <c r="P59" i="8"/>
  <c r="L59" i="8"/>
  <c r="V59" i="8"/>
  <c r="I59" i="8"/>
  <c r="S62" i="8"/>
  <c r="V62" i="8"/>
  <c r="M62" i="8"/>
  <c r="U62" i="8"/>
  <c r="J62" i="8"/>
  <c r="T62" i="8"/>
  <c r="I62" i="8"/>
  <c r="P62" i="8"/>
  <c r="H86" i="8"/>
  <c r="S11" i="8"/>
  <c r="W11" i="8" s="1"/>
  <c r="P11" i="8"/>
  <c r="G11" i="8"/>
  <c r="H11" i="8" s="1"/>
  <c r="V11" i="8"/>
  <c r="L11" i="8"/>
  <c r="N11" i="8" s="1"/>
  <c r="F12" i="8"/>
  <c r="I13" i="8"/>
  <c r="V13" i="8"/>
  <c r="F15" i="8"/>
  <c r="I16" i="8"/>
  <c r="K16" i="8" s="1"/>
  <c r="P19" i="8"/>
  <c r="F24" i="8"/>
  <c r="T24" i="8"/>
  <c r="S25" i="8"/>
  <c r="V25" i="8"/>
  <c r="M25" i="8"/>
  <c r="N25" i="8" s="1"/>
  <c r="U25" i="8"/>
  <c r="J25" i="8"/>
  <c r="K25" i="8" s="1"/>
  <c r="G28" i="8"/>
  <c r="U28" i="8"/>
  <c r="S31" i="8"/>
  <c r="T31" i="8"/>
  <c r="I31" i="8"/>
  <c r="K31" i="8" s="1"/>
  <c r="I32" i="8"/>
  <c r="K32" i="8" s="1"/>
  <c r="T34" i="8"/>
  <c r="T37" i="8"/>
  <c r="S39" i="8"/>
  <c r="F39" i="8"/>
  <c r="G39" i="8"/>
  <c r="U39" i="8"/>
  <c r="J39" i="8"/>
  <c r="K39" i="8" s="1"/>
  <c r="I42" i="8"/>
  <c r="U43" i="8"/>
  <c r="F44" i="8"/>
  <c r="H44" i="8" s="1"/>
  <c r="U47" i="8"/>
  <c r="G49" i="8"/>
  <c r="P49" i="8"/>
  <c r="V49" i="8"/>
  <c r="J49" i="8"/>
  <c r="K49" i="8" s="1"/>
  <c r="U53" i="8"/>
  <c r="I54" i="8"/>
  <c r="V58" i="8"/>
  <c r="V63" i="8"/>
  <c r="L63" i="8"/>
  <c r="J63" i="8"/>
  <c r="U63" i="8"/>
  <c r="G63" i="8"/>
  <c r="H63" i="8" s="1"/>
  <c r="P63" i="8"/>
  <c r="J65" i="8"/>
  <c r="G12" i="8"/>
  <c r="L13" i="8"/>
  <c r="N13" i="8" s="1"/>
  <c r="G15" i="8"/>
  <c r="T15" i="8"/>
  <c r="J16" i="8"/>
  <c r="U24" i="8"/>
  <c r="V28" i="8"/>
  <c r="F30" i="8"/>
  <c r="T30" i="8"/>
  <c r="S33" i="8"/>
  <c r="U33" i="8"/>
  <c r="J33" i="8"/>
  <c r="G33" i="8"/>
  <c r="H33" i="8" s="1"/>
  <c r="P33" i="8"/>
  <c r="F34" i="8"/>
  <c r="V34" i="8"/>
  <c r="U36" i="8"/>
  <c r="F37" i="8"/>
  <c r="L40" i="8"/>
  <c r="L42" i="8"/>
  <c r="I44" i="8"/>
  <c r="J54" i="8"/>
  <c r="P55" i="8"/>
  <c r="F55" i="8"/>
  <c r="J55" i="8"/>
  <c r="G55" i="8"/>
  <c r="F57" i="8"/>
  <c r="J72" i="8"/>
  <c r="S74" i="8"/>
  <c r="P74" i="8"/>
  <c r="G74" i="8"/>
  <c r="T74" i="8"/>
  <c r="F74" i="8"/>
  <c r="L74" i="8"/>
  <c r="N74" i="8" s="1"/>
  <c r="J74" i="8"/>
  <c r="V74" i="8"/>
  <c r="I74" i="8"/>
  <c r="K74" i="8" s="1"/>
  <c r="U74" i="8"/>
  <c r="N76" i="8"/>
  <c r="T12" i="8"/>
  <c r="P14" i="8"/>
  <c r="I15" i="8"/>
  <c r="G18" i="8"/>
  <c r="H18" i="8" s="1"/>
  <c r="V18" i="8"/>
  <c r="F19" i="8"/>
  <c r="H19" i="8" s="1"/>
  <c r="T21" i="8"/>
  <c r="S22" i="8"/>
  <c r="M22" i="8"/>
  <c r="N22" i="8" s="1"/>
  <c r="O22" i="8" s="1"/>
  <c r="T22" i="8"/>
  <c r="I22" i="8"/>
  <c r="K22" i="8" s="1"/>
  <c r="S27" i="8"/>
  <c r="F27" i="8"/>
  <c r="P27" i="8"/>
  <c r="I28" i="8"/>
  <c r="G30" i="8"/>
  <c r="U30" i="8"/>
  <c r="T33" i="8"/>
  <c r="G34" i="8"/>
  <c r="T36" i="8"/>
  <c r="V39" i="8"/>
  <c r="M40" i="8"/>
  <c r="S41" i="8"/>
  <c r="P41" i="8"/>
  <c r="G41" i="8"/>
  <c r="F41" i="8"/>
  <c r="M41" i="8"/>
  <c r="U41" i="8"/>
  <c r="I41" i="8"/>
  <c r="K41" i="8" s="1"/>
  <c r="T41" i="8"/>
  <c r="F43" i="8"/>
  <c r="G47" i="8"/>
  <c r="H51" i="8"/>
  <c r="S52" i="8"/>
  <c r="U52" i="8"/>
  <c r="I52" i="8"/>
  <c r="K52" i="8" s="1"/>
  <c r="G52" i="8"/>
  <c r="M52" i="8"/>
  <c r="N52" i="8" s="1"/>
  <c r="I57" i="8"/>
  <c r="H60" i="8"/>
  <c r="F62" i="8"/>
  <c r="I12" i="8"/>
  <c r="S13" i="8"/>
  <c r="P13" i="8"/>
  <c r="G13" i="8"/>
  <c r="H13" i="8" s="1"/>
  <c r="U13" i="8"/>
  <c r="J13" i="8"/>
  <c r="F14" i="8"/>
  <c r="H14" i="8" s="1"/>
  <c r="O14" i="8" s="1"/>
  <c r="P26" i="8"/>
  <c r="F26" i="8"/>
  <c r="H26" i="8" s="1"/>
  <c r="T26" i="8"/>
  <c r="L28" i="8"/>
  <c r="I30" i="8"/>
  <c r="K30" i="8" s="1"/>
  <c r="H31" i="8"/>
  <c r="O31" i="8" s="1"/>
  <c r="S32" i="8"/>
  <c r="W32" i="8" s="1"/>
  <c r="U32" i="8"/>
  <c r="L32" i="8"/>
  <c r="P32" i="8"/>
  <c r="F32" i="8"/>
  <c r="M32" i="8"/>
  <c r="V33" i="8"/>
  <c r="I34" i="8"/>
  <c r="K34" i="8" s="1"/>
  <c r="V36" i="8"/>
  <c r="V41" i="8"/>
  <c r="I43" i="8"/>
  <c r="H45" i="8"/>
  <c r="S48" i="8"/>
  <c r="I48" i="8"/>
  <c r="K48" i="8" s="1"/>
  <c r="V48" i="8"/>
  <c r="L48" i="8"/>
  <c r="N48" i="8" s="1"/>
  <c r="M48" i="8"/>
  <c r="U48" i="8"/>
  <c r="P48" i="8"/>
  <c r="K55" i="8"/>
  <c r="S56" i="8"/>
  <c r="P56" i="8"/>
  <c r="G56" i="8"/>
  <c r="F56" i="8"/>
  <c r="H56" i="8" s="1"/>
  <c r="U56" i="8"/>
  <c r="I56" i="8"/>
  <c r="M56" i="8"/>
  <c r="N56" i="8" s="1"/>
  <c r="T56" i="8"/>
  <c r="J57" i="8"/>
  <c r="M59" i="8"/>
  <c r="G62" i="8"/>
  <c r="S42" i="8"/>
  <c r="V42" i="8"/>
  <c r="M42" i="8"/>
  <c r="G42" i="8"/>
  <c r="J42" i="8"/>
  <c r="T42" i="8"/>
  <c r="N43" i="8"/>
  <c r="S46" i="8"/>
  <c r="P46" i="8"/>
  <c r="G46" i="8"/>
  <c r="U46" i="8"/>
  <c r="J46" i="8"/>
  <c r="M46" i="8"/>
  <c r="N46" i="8" s="1"/>
  <c r="V46" i="8"/>
  <c r="I46" i="8"/>
  <c r="N53" i="8"/>
  <c r="S54" i="8"/>
  <c r="W54" i="8" s="1"/>
  <c r="F54" i="8"/>
  <c r="H54" i="8" s="1"/>
  <c r="P54" i="8"/>
  <c r="T54" i="8"/>
  <c r="L54" i="8"/>
  <c r="N54" i="8" s="1"/>
  <c r="N62" i="8"/>
  <c r="S72" i="8"/>
  <c r="W72" i="8" s="1"/>
  <c r="M72" i="8"/>
  <c r="L72" i="8"/>
  <c r="V72" i="8"/>
  <c r="I72" i="8"/>
  <c r="T72" i="8"/>
  <c r="G72" i="8"/>
  <c r="F72" i="8"/>
  <c r="P72" i="8"/>
  <c r="K11" i="8"/>
  <c r="V14" i="8"/>
  <c r="S15" i="8"/>
  <c r="U15" i="8"/>
  <c r="J15" i="8"/>
  <c r="S24" i="8"/>
  <c r="P24" i="8"/>
  <c r="G24" i="8"/>
  <c r="V24" i="8"/>
  <c r="L24" i="8"/>
  <c r="N24" i="8" s="1"/>
  <c r="V26" i="8"/>
  <c r="T32" i="8"/>
  <c r="N39" i="8"/>
  <c r="U40" i="8"/>
  <c r="U42" i="8"/>
  <c r="S44" i="8"/>
  <c r="V44" i="8"/>
  <c r="J44" i="8"/>
  <c r="T44" i="8"/>
  <c r="G44" i="8"/>
  <c r="N45" i="8"/>
  <c r="T46" i="8"/>
  <c r="F52" i="8"/>
  <c r="U54" i="8"/>
  <c r="H61" i="8"/>
  <c r="T63" i="8"/>
  <c r="M67" i="8"/>
  <c r="V67" i="8"/>
  <c r="L67" i="8"/>
  <c r="N67" i="8" s="1"/>
  <c r="F67" i="8"/>
  <c r="H67" i="8" s="1"/>
  <c r="P67" i="8"/>
  <c r="L70" i="8"/>
  <c r="N70" i="8" s="1"/>
  <c r="V70" i="8"/>
  <c r="G70" i="8"/>
  <c r="M70" i="8"/>
  <c r="S30" i="8"/>
  <c r="V30" i="8"/>
  <c r="M30" i="8"/>
  <c r="N30" i="8" s="1"/>
  <c r="S34" i="8"/>
  <c r="U34" i="8"/>
  <c r="J34" i="8"/>
  <c r="P34" i="8"/>
  <c r="S37" i="8"/>
  <c r="V37" i="8"/>
  <c r="M37" i="8"/>
  <c r="N37" i="8" s="1"/>
  <c r="U37" i="8"/>
  <c r="J37" i="8"/>
  <c r="K37" i="8" s="1"/>
  <c r="G37" i="8"/>
  <c r="P37" i="8"/>
  <c r="S43" i="8"/>
  <c r="G43" i="8"/>
  <c r="P43" i="8"/>
  <c r="V43" i="8"/>
  <c r="J43" i="8"/>
  <c r="S53" i="8"/>
  <c r="I53" i="8"/>
  <c r="M53" i="8"/>
  <c r="V53" i="8"/>
  <c r="J53" i="8"/>
  <c r="F53" i="8"/>
  <c r="H53" i="8" s="1"/>
  <c r="P53" i="8"/>
  <c r="V54" i="8"/>
  <c r="S57" i="8"/>
  <c r="V57" i="8"/>
  <c r="M57" i="8"/>
  <c r="G57" i="8"/>
  <c r="L57" i="8"/>
  <c r="T57" i="8"/>
  <c r="V65" i="8"/>
  <c r="L65" i="8"/>
  <c r="P65" i="8"/>
  <c r="U65" i="8"/>
  <c r="G65" i="8"/>
  <c r="T65" i="8"/>
  <c r="F65" i="8"/>
  <c r="S79" i="8"/>
  <c r="W79" i="8" s="1"/>
  <c r="P79" i="8"/>
  <c r="G79" i="8"/>
  <c r="F79" i="8"/>
  <c r="V79" i="8"/>
  <c r="U79" i="8"/>
  <c r="T79" i="8"/>
  <c r="M79" i="8"/>
  <c r="L79" i="8"/>
  <c r="J79" i="8"/>
  <c r="I79" i="8"/>
  <c r="S76" i="8"/>
  <c r="P76" i="8"/>
  <c r="F76" i="8"/>
  <c r="S77" i="8"/>
  <c r="V77" i="8"/>
  <c r="M77" i="8"/>
  <c r="P77" i="8"/>
  <c r="F77" i="8"/>
  <c r="H77" i="8" s="1"/>
  <c r="L77" i="8"/>
  <c r="N77" i="8" s="1"/>
  <c r="S58" i="8"/>
  <c r="I58" i="8"/>
  <c r="K58" i="8" s="1"/>
  <c r="T58" i="8"/>
  <c r="N73" i="8"/>
  <c r="S87" i="8"/>
  <c r="T87" i="8"/>
  <c r="J87" i="8"/>
  <c r="G87" i="8"/>
  <c r="H87" i="8" s="1"/>
  <c r="U87" i="8"/>
  <c r="I87" i="8"/>
  <c r="K87" i="8" s="1"/>
  <c r="M87" i="8"/>
  <c r="L87" i="8"/>
  <c r="P87" i="8"/>
  <c r="S88" i="8"/>
  <c r="P88" i="8"/>
  <c r="G88" i="8"/>
  <c r="H88" i="8" s="1"/>
  <c r="T88" i="8"/>
  <c r="I88" i="8"/>
  <c r="K88" i="8" s="1"/>
  <c r="V88" i="8"/>
  <c r="L88" i="8"/>
  <c r="M88" i="8"/>
  <c r="J88" i="8"/>
  <c r="J89" i="8"/>
  <c r="P89" i="8"/>
  <c r="G91" i="8"/>
  <c r="S96" i="8"/>
  <c r="V96" i="8"/>
  <c r="M96" i="8"/>
  <c r="N96" i="8" s="1"/>
  <c r="P96" i="8"/>
  <c r="F96" i="8"/>
  <c r="J96" i="8"/>
  <c r="I96" i="8"/>
  <c r="K96" i="8" s="1"/>
  <c r="G96" i="8"/>
  <c r="V121" i="8"/>
  <c r="F121" i="8"/>
  <c r="H121" i="8" s="1"/>
  <c r="S121" i="8"/>
  <c r="I121" i="8"/>
  <c r="L121" i="8"/>
  <c r="U121" i="8"/>
  <c r="J121" i="8"/>
  <c r="G121" i="8"/>
  <c r="M121" i="8"/>
  <c r="P121" i="8"/>
  <c r="I19" i="8"/>
  <c r="K19" i="8" s="1"/>
  <c r="I21" i="8"/>
  <c r="S26" i="8"/>
  <c r="I26" i="8"/>
  <c r="M26" i="8"/>
  <c r="N26" i="8" s="1"/>
  <c r="F36" i="8"/>
  <c r="I45" i="8"/>
  <c r="I51" i="8"/>
  <c r="K51" i="8" s="1"/>
  <c r="V60" i="8"/>
  <c r="J60" i="8"/>
  <c r="K60" i="8" s="1"/>
  <c r="P60" i="8"/>
  <c r="I61" i="8"/>
  <c r="U61" i="8"/>
  <c r="V66" i="8"/>
  <c r="L66" i="8"/>
  <c r="F69" i="8"/>
  <c r="H69" i="8" s="1"/>
  <c r="S70" i="8"/>
  <c r="F70" i="8"/>
  <c r="T70" i="8"/>
  <c r="I70" i="8"/>
  <c r="K70" i="8" s="1"/>
  <c r="P70" i="8"/>
  <c r="S73" i="8"/>
  <c r="T73" i="8"/>
  <c r="J73" i="8"/>
  <c r="K73" i="8" s="1"/>
  <c r="O73" i="8" s="1"/>
  <c r="M73" i="8"/>
  <c r="AH75" i="8"/>
  <c r="T76" i="8"/>
  <c r="S78" i="8"/>
  <c r="W78" i="8" s="1"/>
  <c r="P78" i="8"/>
  <c r="F78" i="8"/>
  <c r="H78" i="8" s="1"/>
  <c r="M78" i="8"/>
  <c r="N78" i="8" s="1"/>
  <c r="U80" i="8"/>
  <c r="F89" i="8"/>
  <c r="H89" i="8" s="1"/>
  <c r="L91" i="8"/>
  <c r="N94" i="8"/>
  <c r="T71" i="8"/>
  <c r="I71" i="8"/>
  <c r="K71" i="8" s="1"/>
  <c r="G76" i="8"/>
  <c r="U76" i="8"/>
  <c r="V80" i="8"/>
  <c r="N81" i="8"/>
  <c r="S86" i="8"/>
  <c r="G86" i="8"/>
  <c r="T86" i="8"/>
  <c r="I86" i="8"/>
  <c r="M86" i="8"/>
  <c r="L86" i="8"/>
  <c r="N86" i="8" s="1"/>
  <c r="J86" i="8"/>
  <c r="P86" i="8"/>
  <c r="V86" i="8"/>
  <c r="M91" i="8"/>
  <c r="S98" i="8"/>
  <c r="F98" i="8"/>
  <c r="V98" i="8"/>
  <c r="L98" i="8"/>
  <c r="T98" i="8"/>
  <c r="I98" i="8"/>
  <c r="K98" i="8" s="1"/>
  <c r="G98" i="8"/>
  <c r="M98" i="8"/>
  <c r="V150" i="8"/>
  <c r="F150" i="8"/>
  <c r="M150" i="8"/>
  <c r="U150" i="8"/>
  <c r="T150" i="8"/>
  <c r="I150" i="8"/>
  <c r="L150" i="8"/>
  <c r="G150" i="8"/>
  <c r="P150" i="8"/>
  <c r="S150" i="8"/>
  <c r="J150" i="8"/>
  <c r="N152" i="8"/>
  <c r="S19" i="8"/>
  <c r="W19" i="8" s="1"/>
  <c r="M19" i="8"/>
  <c r="N19" i="8" s="1"/>
  <c r="S21" i="8"/>
  <c r="W21" i="8" s="1"/>
  <c r="M21" i="8"/>
  <c r="J36" i="8"/>
  <c r="K36" i="8" s="1"/>
  <c r="S38" i="8"/>
  <c r="W38" i="8" s="1"/>
  <c r="I38" i="8"/>
  <c r="K38" i="8" s="1"/>
  <c r="M38" i="8"/>
  <c r="N38" i="8" s="1"/>
  <c r="S45" i="8"/>
  <c r="T45" i="8"/>
  <c r="J45" i="8"/>
  <c r="S51" i="8"/>
  <c r="W51" i="8" s="1"/>
  <c r="M51" i="8"/>
  <c r="N51" i="8" s="1"/>
  <c r="G58" i="8"/>
  <c r="H58" i="8" s="1"/>
  <c r="U58" i="8"/>
  <c r="K66" i="8"/>
  <c r="G71" i="8"/>
  <c r="H71" i="8" s="1"/>
  <c r="K75" i="8"/>
  <c r="J76" i="8"/>
  <c r="K76" i="8" s="1"/>
  <c r="U77" i="8"/>
  <c r="S85" i="8"/>
  <c r="P85" i="8"/>
  <c r="F85" i="8"/>
  <c r="H85" i="8" s="1"/>
  <c r="T85" i="8"/>
  <c r="I85" i="8"/>
  <c r="K85" i="8" s="1"/>
  <c r="M85" i="8"/>
  <c r="L85" i="8"/>
  <c r="N85" i="8" s="1"/>
  <c r="V123" i="8"/>
  <c r="F123" i="8"/>
  <c r="I123" i="8"/>
  <c r="U123" i="8"/>
  <c r="J123" i="8"/>
  <c r="S123" i="8"/>
  <c r="G123" i="8"/>
  <c r="L123" i="8"/>
  <c r="P123" i="8"/>
  <c r="M123" i="8"/>
  <c r="M135" i="8"/>
  <c r="T135" i="8"/>
  <c r="G135" i="8"/>
  <c r="I135" i="8"/>
  <c r="U135" i="8"/>
  <c r="P135" i="8"/>
  <c r="S91" i="8"/>
  <c r="U91" i="8"/>
  <c r="J91" i="8"/>
  <c r="T91" i="8"/>
  <c r="F91" i="8"/>
  <c r="P91" i="8"/>
  <c r="I91" i="8"/>
  <c r="S36" i="8"/>
  <c r="P36" i="8"/>
  <c r="G36" i="8"/>
  <c r="M36" i="8"/>
  <c r="L58" i="8"/>
  <c r="N58" i="8" s="1"/>
  <c r="V68" i="8"/>
  <c r="L68" i="8"/>
  <c r="S69" i="8"/>
  <c r="T69" i="8"/>
  <c r="J69" i="8"/>
  <c r="V69" i="8"/>
  <c r="L69" i="8"/>
  <c r="N69" i="8" s="1"/>
  <c r="U69" i="8"/>
  <c r="I69" i="8"/>
  <c r="M71" i="8"/>
  <c r="M76" i="8"/>
  <c r="J77" i="8"/>
  <c r="K77" i="8" s="1"/>
  <c r="K78" i="8"/>
  <c r="K82" i="8"/>
  <c r="V83" i="8"/>
  <c r="G83" i="8"/>
  <c r="U89" i="8"/>
  <c r="U93" i="8"/>
  <c r="I93" i="8"/>
  <c r="K93" i="8" s="1"/>
  <c r="P93" i="8"/>
  <c r="V93" i="8"/>
  <c r="G93" i="8"/>
  <c r="K95" i="8"/>
  <c r="P98" i="8"/>
  <c r="S103" i="8"/>
  <c r="P103" i="8"/>
  <c r="G103" i="8"/>
  <c r="F103" i="8"/>
  <c r="T103" i="8"/>
  <c r="V103" i="8"/>
  <c r="I103" i="8"/>
  <c r="L103" i="8"/>
  <c r="J103" i="8"/>
  <c r="M103" i="8"/>
  <c r="G140" i="8"/>
  <c r="S140" i="8"/>
  <c r="L140" i="8"/>
  <c r="I140" i="8"/>
  <c r="J140" i="8"/>
  <c r="U140" i="8"/>
  <c r="P140" i="8"/>
  <c r="M140" i="8"/>
  <c r="K130" i="8"/>
  <c r="V131" i="8"/>
  <c r="F131" i="8"/>
  <c r="H131" i="8" s="1"/>
  <c r="M131" i="8"/>
  <c r="S131" i="8"/>
  <c r="W131" i="8" s="1"/>
  <c r="G131" i="8"/>
  <c r="L131" i="8"/>
  <c r="J131" i="8"/>
  <c r="I131" i="8"/>
  <c r="V133" i="8"/>
  <c r="F133" i="8"/>
  <c r="H133" i="8" s="1"/>
  <c r="I133" i="8"/>
  <c r="M133" i="8"/>
  <c r="T133" i="8"/>
  <c r="G133" i="8"/>
  <c r="P133" i="8"/>
  <c r="J133" i="8"/>
  <c r="L133" i="8"/>
  <c r="U133" i="8"/>
  <c r="K137" i="8"/>
  <c r="I147" i="8"/>
  <c r="V153" i="8"/>
  <c r="F153" i="8"/>
  <c r="U153" i="8"/>
  <c r="L153" i="8"/>
  <c r="M153" i="8"/>
  <c r="P153" i="8"/>
  <c r="I153" i="8"/>
  <c r="S153" i="8"/>
  <c r="G153" i="8"/>
  <c r="S90" i="8"/>
  <c r="I90" i="8"/>
  <c r="K90" i="8" s="1"/>
  <c r="V90" i="8"/>
  <c r="L90" i="8"/>
  <c r="N90" i="8" s="1"/>
  <c r="G92" i="8"/>
  <c r="H92" i="8" s="1"/>
  <c r="H95" i="8"/>
  <c r="M99" i="8"/>
  <c r="T99" i="8"/>
  <c r="I99" i="8"/>
  <c r="P99" i="8"/>
  <c r="V99" i="8"/>
  <c r="K104" i="8"/>
  <c r="S105" i="8"/>
  <c r="I105" i="8"/>
  <c r="K105" i="8" s="1"/>
  <c r="T105" i="8"/>
  <c r="P105" i="8"/>
  <c r="F105" i="8"/>
  <c r="V105" i="8"/>
  <c r="G105" i="8"/>
  <c r="U105" i="8"/>
  <c r="T119" i="8"/>
  <c r="I119" i="8"/>
  <c r="N125" i="8"/>
  <c r="F3" i="10"/>
  <c r="E3" i="14"/>
  <c r="B3" i="15"/>
  <c r="V146" i="8"/>
  <c r="F146" i="8"/>
  <c r="I146" i="8"/>
  <c r="G146" i="8"/>
  <c r="P146" i="8"/>
  <c r="T146" i="8"/>
  <c r="J146" i="8"/>
  <c r="M146" i="8"/>
  <c r="V134" i="8"/>
  <c r="F134" i="8"/>
  <c r="M134" i="8"/>
  <c r="N134" i="8" s="1"/>
  <c r="U134" i="8"/>
  <c r="J134" i="8"/>
  <c r="P134" i="8"/>
  <c r="I134" i="8"/>
  <c r="T134" i="8"/>
  <c r="V147" i="8"/>
  <c r="F147" i="8"/>
  <c r="M147" i="8"/>
  <c r="J147" i="8"/>
  <c r="U147" i="8"/>
  <c r="G147" i="8"/>
  <c r="T147" i="8"/>
  <c r="L147" i="8"/>
  <c r="J64" i="8"/>
  <c r="K64" i="8" s="1"/>
  <c r="U64" i="8"/>
  <c r="S80" i="8"/>
  <c r="T80" i="8"/>
  <c r="J80" i="8"/>
  <c r="K80" i="8" s="1"/>
  <c r="P80" i="8"/>
  <c r="F80" i="8"/>
  <c r="H80" i="8" s="1"/>
  <c r="S81" i="8"/>
  <c r="W81" i="8" s="1"/>
  <c r="P81" i="8"/>
  <c r="G81" i="8"/>
  <c r="H81" i="8" s="1"/>
  <c r="O81" i="8" s="1"/>
  <c r="S84" i="8"/>
  <c r="G84" i="8"/>
  <c r="H84" i="8" s="1"/>
  <c r="T84" i="8"/>
  <c r="I84" i="8"/>
  <c r="K84" i="8" s="1"/>
  <c r="G90" i="8"/>
  <c r="U90" i="8"/>
  <c r="S92" i="8"/>
  <c r="T92" i="8"/>
  <c r="J92" i="8"/>
  <c r="K92" i="8" s="1"/>
  <c r="V92" i="8"/>
  <c r="L92" i="8"/>
  <c r="N92" i="8" s="1"/>
  <c r="J99" i="8"/>
  <c r="U100" i="8"/>
  <c r="S104" i="8"/>
  <c r="V104" i="8"/>
  <c r="M104" i="8"/>
  <c r="N104" i="8" s="1"/>
  <c r="G104" i="8"/>
  <c r="U104" i="8"/>
  <c r="P104" i="8"/>
  <c r="L105" i="8"/>
  <c r="L124" i="8"/>
  <c r="U128" i="8"/>
  <c r="J128" i="8"/>
  <c r="S128" i="8"/>
  <c r="G128" i="8"/>
  <c r="M128" i="8"/>
  <c r="V144" i="8"/>
  <c r="F144" i="8"/>
  <c r="U144" i="8"/>
  <c r="J144" i="8"/>
  <c r="S144" i="8"/>
  <c r="P144" i="8"/>
  <c r="L144" i="8"/>
  <c r="N144" i="8" s="1"/>
  <c r="I144" i="8"/>
  <c r="G144" i="8"/>
  <c r="J153" i="8"/>
  <c r="S49" i="8"/>
  <c r="F49" i="8"/>
  <c r="H49" i="8" s="1"/>
  <c r="M49" i="8"/>
  <c r="N49" i="8" s="1"/>
  <c r="S61" i="8"/>
  <c r="P61" i="8"/>
  <c r="G61" i="8"/>
  <c r="L61" i="8"/>
  <c r="N61" i="8" s="1"/>
  <c r="V61" i="8"/>
  <c r="S63" i="8"/>
  <c r="I63" i="8"/>
  <c r="K63" i="8" s="1"/>
  <c r="M63" i="8"/>
  <c r="L64" i="8"/>
  <c r="N64" i="8" s="1"/>
  <c r="V64" i="8"/>
  <c r="W64" i="8" s="1"/>
  <c r="S65" i="8"/>
  <c r="I65" i="8"/>
  <c r="M65" i="8"/>
  <c r="S66" i="8"/>
  <c r="F66" i="8"/>
  <c r="H66" i="8" s="1"/>
  <c r="M66" i="8"/>
  <c r="S68" i="8"/>
  <c r="W68" i="8" s="1"/>
  <c r="P68" i="8"/>
  <c r="G68" i="8"/>
  <c r="H68" i="8" s="1"/>
  <c r="M68" i="8"/>
  <c r="S83" i="8"/>
  <c r="P83" i="8"/>
  <c r="F83" i="8"/>
  <c r="T83" i="8"/>
  <c r="I83" i="8"/>
  <c r="K83" i="8" s="1"/>
  <c r="P84" i="8"/>
  <c r="P92" i="8"/>
  <c r="S95" i="8"/>
  <c r="W95" i="8" s="1"/>
  <c r="P95" i="8"/>
  <c r="G95" i="8"/>
  <c r="M95" i="8"/>
  <c r="N95" i="8" s="1"/>
  <c r="T95" i="8"/>
  <c r="H100" i="8"/>
  <c r="M105" i="8"/>
  <c r="S119" i="8"/>
  <c r="U125" i="8"/>
  <c r="J125" i="8"/>
  <c r="K125" i="8" s="1"/>
  <c r="G125" i="8"/>
  <c r="P125" i="8"/>
  <c r="M125" i="8"/>
  <c r="T131" i="8"/>
  <c r="L146" i="8"/>
  <c r="U151" i="8"/>
  <c r="I151" i="8"/>
  <c r="G151" i="8"/>
  <c r="M151" i="8"/>
  <c r="T153" i="8"/>
  <c r="U119" i="8"/>
  <c r="V120" i="8"/>
  <c r="F120" i="8"/>
  <c r="U120" i="8"/>
  <c r="L120" i="8"/>
  <c r="S120" i="8"/>
  <c r="I120" i="8"/>
  <c r="J120" i="8"/>
  <c r="G120" i="8"/>
  <c r="M120" i="8"/>
  <c r="P120" i="8"/>
  <c r="V124" i="8"/>
  <c r="F124" i="8"/>
  <c r="H124" i="8" s="1"/>
  <c r="T124" i="8"/>
  <c r="J124" i="8"/>
  <c r="K124" i="8" s="1"/>
  <c r="M124" i="8"/>
  <c r="P124" i="8"/>
  <c r="S124" i="8"/>
  <c r="G134" i="8"/>
  <c r="N138" i="8"/>
  <c r="V142" i="8"/>
  <c r="F142" i="8"/>
  <c r="L142" i="8"/>
  <c r="T142" i="8"/>
  <c r="I142" i="8"/>
  <c r="U142" i="8"/>
  <c r="J142" i="8"/>
  <c r="S142" i="8"/>
  <c r="W142" i="8" s="1"/>
  <c r="G142" i="8"/>
  <c r="P142" i="8"/>
  <c r="M142" i="8"/>
  <c r="S146" i="8"/>
  <c r="G82" i="8"/>
  <c r="H82" i="8" s="1"/>
  <c r="S89" i="8"/>
  <c r="V89" i="8"/>
  <c r="M89" i="8"/>
  <c r="L89" i="8"/>
  <c r="S93" i="8"/>
  <c r="F93" i="8"/>
  <c r="L93" i="8"/>
  <c r="N93" i="8" s="1"/>
  <c r="S100" i="8"/>
  <c r="V100" i="8"/>
  <c r="L100" i="8"/>
  <c r="N100" i="8" s="1"/>
  <c r="P113" i="8"/>
  <c r="U113" i="8"/>
  <c r="I113" i="8"/>
  <c r="K113" i="8" s="1"/>
  <c r="G113" i="8"/>
  <c r="V117" i="8"/>
  <c r="W117" i="8" s="1"/>
  <c r="F117" i="8"/>
  <c r="H117" i="8" s="1"/>
  <c r="M117" i="8"/>
  <c r="P117" i="8"/>
  <c r="L117" i="8"/>
  <c r="N117" i="8" s="1"/>
  <c r="U117" i="8"/>
  <c r="J117" i="8"/>
  <c r="M126" i="8"/>
  <c r="U126" i="8"/>
  <c r="J126" i="8"/>
  <c r="K126" i="8" s="1"/>
  <c r="T126" i="8"/>
  <c r="V145" i="8"/>
  <c r="F145" i="8"/>
  <c r="U145" i="8"/>
  <c r="L145" i="8"/>
  <c r="N145" i="8" s="1"/>
  <c r="P145" i="8"/>
  <c r="S145" i="8"/>
  <c r="G145" i="8"/>
  <c r="V154" i="8"/>
  <c r="F154" i="8"/>
  <c r="H154" i="8" s="1"/>
  <c r="O154" i="8" s="1"/>
  <c r="I154" i="8"/>
  <c r="K154" i="8" s="1"/>
  <c r="P154" i="8"/>
  <c r="T154" i="8"/>
  <c r="S154" i="8"/>
  <c r="W154" i="8" s="1"/>
  <c r="L154" i="8"/>
  <c r="N154" i="8" s="1"/>
  <c r="G154" i="8"/>
  <c r="I89" i="8"/>
  <c r="K89" i="8" s="1"/>
  <c r="T89" i="8"/>
  <c r="S97" i="8"/>
  <c r="I97" i="8"/>
  <c r="U97" i="8"/>
  <c r="J97" i="8"/>
  <c r="G97" i="8"/>
  <c r="H97" i="8" s="1"/>
  <c r="S108" i="8"/>
  <c r="W108" i="8" s="1"/>
  <c r="V108" i="8"/>
  <c r="M108" i="8"/>
  <c r="L108" i="8"/>
  <c r="J108" i="8"/>
  <c r="K108" i="8" s="1"/>
  <c r="N115" i="8"/>
  <c r="V118" i="8"/>
  <c r="F118" i="8"/>
  <c r="H118" i="8" s="1"/>
  <c r="S118" i="8"/>
  <c r="J118" i="8"/>
  <c r="P118" i="8"/>
  <c r="G118" i="8"/>
  <c r="M118" i="8"/>
  <c r="V132" i="8"/>
  <c r="F132" i="8"/>
  <c r="H132" i="8" s="1"/>
  <c r="M132" i="8"/>
  <c r="L132" i="8"/>
  <c r="U132" i="8"/>
  <c r="I132" i="8"/>
  <c r="K132" i="8" s="1"/>
  <c r="S132" i="8"/>
  <c r="G132" i="8"/>
  <c r="M143" i="8"/>
  <c r="P143" i="8"/>
  <c r="S143" i="8"/>
  <c r="W143" i="8" s="1"/>
  <c r="G143" i="8"/>
  <c r="L143" i="8"/>
  <c r="I143" i="8"/>
  <c r="K143" i="8" s="1"/>
  <c r="I145" i="8"/>
  <c r="K145" i="8" s="1"/>
  <c r="N149" i="8"/>
  <c r="L101" i="8"/>
  <c r="N101" i="8" s="1"/>
  <c r="O101" i="8" s="1"/>
  <c r="V101" i="8"/>
  <c r="W101" i="8" s="1"/>
  <c r="S102" i="8"/>
  <c r="T102" i="8"/>
  <c r="J102" i="8"/>
  <c r="K102" i="8" s="1"/>
  <c r="O102" i="8" s="1"/>
  <c r="M102" i="8"/>
  <c r="N102" i="8" s="1"/>
  <c r="M115" i="8"/>
  <c r="V122" i="8"/>
  <c r="F122" i="8"/>
  <c r="H122" i="8" s="1"/>
  <c r="U122" i="8"/>
  <c r="L122" i="8"/>
  <c r="N122" i="8" s="1"/>
  <c r="S122" i="8"/>
  <c r="I122" i="8"/>
  <c r="K122" i="8" s="1"/>
  <c r="K129" i="8"/>
  <c r="V149" i="8"/>
  <c r="F149" i="8"/>
  <c r="H149" i="8" s="1"/>
  <c r="T149" i="8"/>
  <c r="J149" i="8"/>
  <c r="K149" i="8" s="1"/>
  <c r="S149" i="8"/>
  <c r="W149" i="8" s="1"/>
  <c r="V152" i="8"/>
  <c r="F152" i="8"/>
  <c r="H152" i="8" s="1"/>
  <c r="P152" i="8"/>
  <c r="G152" i="8"/>
  <c r="M152" i="8"/>
  <c r="T152" i="8"/>
  <c r="I152" i="8"/>
  <c r="U152" i="8"/>
  <c r="J152" i="8"/>
  <c r="S152" i="8"/>
  <c r="E7" i="8"/>
  <c r="M7" i="8" s="1"/>
  <c r="E7" i="6"/>
  <c r="G94" i="8"/>
  <c r="H94" i="8" s="1"/>
  <c r="V119" i="8"/>
  <c r="F119" i="8"/>
  <c r="P119" i="8"/>
  <c r="G119" i="8"/>
  <c r="M119" i="8"/>
  <c r="N119" i="8" s="1"/>
  <c r="N129" i="8"/>
  <c r="AH133" i="8"/>
  <c r="V137" i="8"/>
  <c r="F137" i="8"/>
  <c r="H137" i="8" s="1"/>
  <c r="U137" i="8"/>
  <c r="L137" i="8"/>
  <c r="N137" i="8" s="1"/>
  <c r="P137" i="8"/>
  <c r="V138" i="8"/>
  <c r="F138" i="8"/>
  <c r="I138" i="8"/>
  <c r="K138" i="8" s="1"/>
  <c r="P138" i="8"/>
  <c r="S138" i="8"/>
  <c r="G138" i="8"/>
  <c r="M138" i="8"/>
  <c r="S148" i="8"/>
  <c r="V155" i="8"/>
  <c r="F155" i="8"/>
  <c r="G155" i="8"/>
  <c r="M155" i="8"/>
  <c r="N155" i="8" s="1"/>
  <c r="P155" i="8"/>
  <c r="V139" i="8"/>
  <c r="W139" i="8" s="1"/>
  <c r="F139" i="8"/>
  <c r="G139" i="8"/>
  <c r="L139" i="8"/>
  <c r="N139" i="8" s="1"/>
  <c r="V141" i="8"/>
  <c r="W141" i="8" s="1"/>
  <c r="F141" i="8"/>
  <c r="P141" i="8"/>
  <c r="G141" i="8"/>
  <c r="M141" i="8"/>
  <c r="N141" i="8" s="1"/>
  <c r="L148" i="8"/>
  <c r="N148" i="8" s="1"/>
  <c r="U155" i="8"/>
  <c r="S10" i="8"/>
  <c r="J10" i="8"/>
  <c r="T10" i="8"/>
  <c r="S12" i="8"/>
  <c r="L12" i="8"/>
  <c r="N12" i="8" s="1"/>
  <c r="U12" i="8"/>
  <c r="S16" i="8"/>
  <c r="L16" i="8"/>
  <c r="N16" i="8" s="1"/>
  <c r="U16" i="8"/>
  <c r="S18" i="8"/>
  <c r="L18" i="8"/>
  <c r="N18" i="8" s="1"/>
  <c r="U18" i="8"/>
  <c r="S20" i="8"/>
  <c r="L20" i="8"/>
  <c r="U20" i="8"/>
  <c r="S28" i="8"/>
  <c r="J28" i="8"/>
  <c r="T28" i="8"/>
  <c r="S40" i="8"/>
  <c r="J40" i="8"/>
  <c r="T40" i="8"/>
  <c r="S50" i="8"/>
  <c r="L50" i="8"/>
  <c r="N50" i="8" s="1"/>
  <c r="U50" i="8"/>
  <c r="S55" i="8"/>
  <c r="L55" i="8"/>
  <c r="U55" i="8"/>
  <c r="S60" i="8"/>
  <c r="L60" i="8"/>
  <c r="N60" i="8" s="1"/>
  <c r="U60" i="8"/>
  <c r="S67" i="8"/>
  <c r="J67" i="8"/>
  <c r="K67" i="8" s="1"/>
  <c r="T67" i="8"/>
  <c r="S71" i="8"/>
  <c r="L71" i="8"/>
  <c r="U71" i="8"/>
  <c r="S75" i="8"/>
  <c r="W75" i="8" s="1"/>
  <c r="L75" i="8"/>
  <c r="N75" i="8" s="1"/>
  <c r="O75" i="8" s="1"/>
  <c r="U75" i="8"/>
  <c r="S82" i="8"/>
  <c r="L82" i="8"/>
  <c r="N82" i="8" s="1"/>
  <c r="U82" i="8"/>
  <c r="S94" i="8"/>
  <c r="J94" i="8"/>
  <c r="K94" i="8" s="1"/>
  <c r="T94" i="8"/>
  <c r="S99" i="8"/>
  <c r="L99" i="8"/>
  <c r="U99" i="8"/>
  <c r="V126" i="8"/>
  <c r="F126" i="8"/>
  <c r="H126" i="8" s="1"/>
  <c r="L126" i="8"/>
  <c r="V127" i="8"/>
  <c r="W127" i="8" s="1"/>
  <c r="F127" i="8"/>
  <c r="H127" i="8" s="1"/>
  <c r="M127" i="8"/>
  <c r="N127" i="8" s="1"/>
  <c r="U127" i="8"/>
  <c r="V128" i="8"/>
  <c r="F128" i="8"/>
  <c r="I128" i="8"/>
  <c r="L128" i="8"/>
  <c r="N128" i="8" s="1"/>
  <c r="V129" i="8"/>
  <c r="F129" i="8"/>
  <c r="H129" i="8" s="1"/>
  <c r="U129" i="8"/>
  <c r="V135" i="8"/>
  <c r="F135" i="8"/>
  <c r="S135" i="8"/>
  <c r="J135" i="8"/>
  <c r="L135" i="8"/>
  <c r="V136" i="8"/>
  <c r="W136" i="8" s="1"/>
  <c r="F136" i="8"/>
  <c r="H136" i="8" s="1"/>
  <c r="P136" i="8"/>
  <c r="G136" i="8"/>
  <c r="L136" i="8"/>
  <c r="N136" i="8" s="1"/>
  <c r="G4" i="14"/>
  <c r="I4" i="14"/>
  <c r="K4" i="14" s="1"/>
  <c r="E4" i="15"/>
  <c r="I4" i="10"/>
  <c r="S7" i="6" s="1"/>
  <c r="B4" i="15"/>
  <c r="F4" i="10"/>
  <c r="E4" i="14"/>
  <c r="S4" i="10"/>
  <c r="H7" i="7" s="1"/>
  <c r="V113" i="8"/>
  <c r="F113" i="8"/>
  <c r="T113" i="8"/>
  <c r="V115" i="8"/>
  <c r="F115" i="8"/>
  <c r="H115" i="8" s="1"/>
  <c r="O115" i="8" s="1"/>
  <c r="T115" i="8"/>
  <c r="V125" i="8"/>
  <c r="F125" i="8"/>
  <c r="H125" i="8" s="1"/>
  <c r="T125" i="8"/>
  <c r="V130" i="8"/>
  <c r="F130" i="8"/>
  <c r="H130" i="8" s="1"/>
  <c r="T130" i="8"/>
  <c r="V140" i="8"/>
  <c r="F140" i="8"/>
  <c r="T140" i="8"/>
  <c r="J4" i="10"/>
  <c r="O4" i="10"/>
  <c r="P4" i="14"/>
  <c r="K4" i="10"/>
  <c r="X5" i="10"/>
  <c r="V151" i="8"/>
  <c r="F151" i="8"/>
  <c r="H151" i="8" s="1"/>
  <c r="S151" i="8"/>
  <c r="J151" i="8"/>
  <c r="L151" i="8"/>
  <c r="N4" i="14"/>
  <c r="G4" i="15"/>
  <c r="R4" i="10"/>
  <c r="G7" i="7" s="1"/>
  <c r="O4" i="14"/>
  <c r="H4" i="15"/>
  <c r="Y4" i="10"/>
  <c r="AA7" i="8" s="1"/>
  <c r="M4" i="15"/>
  <c r="AC4" i="14"/>
  <c r="M5" i="10"/>
  <c r="I6" i="15"/>
  <c r="X4" i="10"/>
  <c r="AE4" i="14"/>
  <c r="AD5" i="14"/>
  <c r="AE5" i="10"/>
  <c r="AI8" i="8" s="1"/>
  <c r="S5" i="15"/>
  <c r="N5" i="14"/>
  <c r="Z5" i="10"/>
  <c r="AB8" i="8" s="1"/>
  <c r="V143" i="8"/>
  <c r="F143" i="8"/>
  <c r="H143" i="8" s="1"/>
  <c r="T143" i="8"/>
  <c r="V148" i="8"/>
  <c r="F148" i="8"/>
  <c r="H148" i="8" s="1"/>
  <c r="O148" i="8" s="1"/>
  <c r="T148" i="8"/>
  <c r="AD4" i="14"/>
  <c r="O4" i="15"/>
  <c r="F6" i="10"/>
  <c r="E6" i="14"/>
  <c r="P6" i="10"/>
  <c r="AK5" i="14"/>
  <c r="O6" i="15"/>
  <c r="AE6" i="14"/>
  <c r="Q5" i="10"/>
  <c r="F8" i="7" s="1"/>
  <c r="G5" i="15"/>
  <c r="T5" i="10"/>
  <c r="I8" i="7" s="1"/>
  <c r="Q5" i="14"/>
  <c r="J5" i="15"/>
  <c r="W5" i="14"/>
  <c r="X5" i="14" s="1"/>
  <c r="T5" i="14" s="1"/>
  <c r="Z4" i="10"/>
  <c r="AB7" i="8" s="1"/>
  <c r="Q4" i="15"/>
  <c r="N5" i="15"/>
  <c r="AD6" i="10"/>
  <c r="AG9" i="8" s="1"/>
  <c r="AI6" i="14"/>
  <c r="U6" i="10"/>
  <c r="J9" i="7" s="1"/>
  <c r="P9" i="7" s="1"/>
  <c r="W6" i="10"/>
  <c r="O7" i="10"/>
  <c r="M7" i="15"/>
  <c r="AC7" i="14"/>
  <c r="AG4" i="10"/>
  <c r="AK7" i="8" s="1"/>
  <c r="K6" i="15"/>
  <c r="AA6" i="14"/>
  <c r="AF7" i="14"/>
  <c r="AA7" i="14"/>
  <c r="AE7" i="14"/>
  <c r="E8" i="15"/>
  <c r="I8" i="14"/>
  <c r="K8" i="14" s="1"/>
  <c r="L8" i="14" s="1"/>
  <c r="L7" i="15"/>
  <c r="AB7" i="10"/>
  <c r="AD10" i="8" s="1"/>
  <c r="O7" i="15"/>
  <c r="AA7" i="10"/>
  <c r="AC10" i="8" s="1"/>
  <c r="U7" i="15"/>
  <c r="AC8" i="14"/>
  <c r="M8" i="15"/>
  <c r="AM8" i="14"/>
  <c r="O8" i="15"/>
  <c r="AA8" i="10"/>
  <c r="AC11" i="8" s="1"/>
  <c r="AE8" i="14"/>
  <c r="AG8" i="10"/>
  <c r="AK11" i="8" s="1"/>
  <c r="P8" i="10"/>
  <c r="Q8" i="14"/>
  <c r="J8" i="15"/>
  <c r="U8" i="10"/>
  <c r="J11" i="7" s="1"/>
  <c r="M8" i="10"/>
  <c r="Z8" i="10"/>
  <c r="AB11" i="8" s="1"/>
  <c r="N8" i="15"/>
  <c r="AC8" i="10"/>
  <c r="AF11" i="8" s="1"/>
  <c r="I9" i="14"/>
  <c r="I9" i="10"/>
  <c r="S12" i="6" s="1"/>
  <c r="E9" i="15"/>
  <c r="W8" i="10"/>
  <c r="U8" i="15"/>
  <c r="F8" i="15"/>
  <c r="G8" i="15"/>
  <c r="AG9" i="14"/>
  <c r="F8" i="10"/>
  <c r="D8" i="15"/>
  <c r="O9" i="10"/>
  <c r="L9" i="10"/>
  <c r="AD9" i="14"/>
  <c r="T8" i="15"/>
  <c r="J9" i="14"/>
  <c r="AD9" i="10"/>
  <c r="AG12" i="8" s="1"/>
  <c r="R9" i="15"/>
  <c r="AI9" i="14"/>
  <c r="L9" i="15"/>
  <c r="AN9" i="14"/>
  <c r="G11" i="14"/>
  <c r="M11" i="10"/>
  <c r="M9" i="15"/>
  <c r="R10" i="10"/>
  <c r="G13" i="7" s="1"/>
  <c r="I11" i="14"/>
  <c r="K11" i="14" s="1"/>
  <c r="K9" i="15"/>
  <c r="U9" i="10"/>
  <c r="J12" i="7" s="1"/>
  <c r="E10" i="14"/>
  <c r="B10" i="15"/>
  <c r="P11" i="14"/>
  <c r="AA9" i="14"/>
  <c r="F10" i="10"/>
  <c r="G10" i="10"/>
  <c r="AL9" i="14"/>
  <c r="T9" i="15"/>
  <c r="U9" i="15"/>
  <c r="X10" i="10"/>
  <c r="K10" i="10"/>
  <c r="O10" i="14"/>
  <c r="S12" i="10"/>
  <c r="H15" i="7" s="1"/>
  <c r="K12" i="10"/>
  <c r="AC11" i="14"/>
  <c r="M11" i="15"/>
  <c r="G11" i="10"/>
  <c r="AA11" i="14"/>
  <c r="I12" i="15"/>
  <c r="N11" i="14"/>
  <c r="M11" i="14" s="1"/>
  <c r="G11" i="15"/>
  <c r="AC11" i="10"/>
  <c r="AF14" i="8" s="1"/>
  <c r="AH14" i="8" s="1"/>
  <c r="L12" i="14"/>
  <c r="L11" i="15"/>
  <c r="J12" i="10"/>
  <c r="H12" i="15"/>
  <c r="U12" i="10"/>
  <c r="J15" i="7" s="1"/>
  <c r="AD12" i="14"/>
  <c r="AG12" i="14" s="1"/>
  <c r="L13" i="15"/>
  <c r="AA13" i="14"/>
  <c r="H12" i="10"/>
  <c r="U12" i="15"/>
  <c r="K13" i="10"/>
  <c r="F13" i="14"/>
  <c r="G13" i="15"/>
  <c r="Q13" i="10"/>
  <c r="F16" i="7" s="1"/>
  <c r="N13" i="14"/>
  <c r="G13" i="10"/>
  <c r="R12" i="14"/>
  <c r="R13" i="14"/>
  <c r="K13" i="15"/>
  <c r="U13" i="10"/>
  <c r="J16" i="7" s="1"/>
  <c r="J13" i="10"/>
  <c r="P12" i="10"/>
  <c r="O12" i="14"/>
  <c r="T12" i="10"/>
  <c r="I15" i="7" s="1"/>
  <c r="Z12" i="10"/>
  <c r="AB15" i="8" s="1"/>
  <c r="AE15" i="8" s="1"/>
  <c r="O13" i="10"/>
  <c r="AK13" i="14"/>
  <c r="J12" i="15"/>
  <c r="W12" i="10"/>
  <c r="L13" i="10"/>
  <c r="J13" i="14"/>
  <c r="P13" i="15"/>
  <c r="AB13" i="10"/>
  <c r="AD16" i="8" s="1"/>
  <c r="AF13" i="14"/>
  <c r="AC12" i="10"/>
  <c r="AF15" i="8" s="1"/>
  <c r="I13" i="14"/>
  <c r="T14" i="10"/>
  <c r="I17" i="7" s="1"/>
  <c r="T15" i="10"/>
  <c r="I18" i="7" s="1"/>
  <c r="J15" i="10"/>
  <c r="Q14" i="14"/>
  <c r="G15" i="15"/>
  <c r="N15" i="14"/>
  <c r="Q15" i="10"/>
  <c r="F18" i="7" s="1"/>
  <c r="AD15" i="10"/>
  <c r="AG18" i="8" s="1"/>
  <c r="H15" i="15"/>
  <c r="L15" i="10"/>
  <c r="AI15" i="14"/>
  <c r="AM14" i="14"/>
  <c r="AJ16" i="14"/>
  <c r="C5" i="10"/>
  <c r="C6" i="10"/>
  <c r="C6" i="15"/>
  <c r="K6" i="10"/>
  <c r="L6" i="15"/>
  <c r="R6" i="15"/>
  <c r="B7" i="15"/>
  <c r="J7" i="10"/>
  <c r="R7" i="10"/>
  <c r="G10" i="7" s="1"/>
  <c r="S7" i="10"/>
  <c r="H10" i="7" s="1"/>
  <c r="Y7" i="10"/>
  <c r="AA10" i="8" s="1"/>
  <c r="Q7" i="15"/>
  <c r="AG7" i="10"/>
  <c r="AK10" i="8" s="1"/>
  <c r="C8" i="10"/>
  <c r="I8" i="10"/>
  <c r="Q8" i="10"/>
  <c r="F11" i="7" s="1"/>
  <c r="K8" i="15"/>
  <c r="X8" i="10"/>
  <c r="P8" i="15"/>
  <c r="AF8" i="10"/>
  <c r="AJ11" i="8" s="1"/>
  <c r="C9" i="10"/>
  <c r="H9" i="10"/>
  <c r="F9" i="15"/>
  <c r="P9" i="10"/>
  <c r="J9" i="15"/>
  <c r="W9" i="10"/>
  <c r="O9" i="15"/>
  <c r="AE9" i="10"/>
  <c r="AI12" i="8" s="1"/>
  <c r="AL12" i="8" s="1"/>
  <c r="C10" i="10"/>
  <c r="N10" i="15"/>
  <c r="B11" i="15"/>
  <c r="E11" i="14"/>
  <c r="J11" i="10"/>
  <c r="R11" i="10"/>
  <c r="G14" i="7" s="1"/>
  <c r="S11" i="10"/>
  <c r="H14" i="7" s="1"/>
  <c r="I11" i="15"/>
  <c r="Y11" i="10"/>
  <c r="AA14" i="8" s="1"/>
  <c r="AE11" i="14"/>
  <c r="Q11" i="15"/>
  <c r="C12" i="10"/>
  <c r="I12" i="10"/>
  <c r="S15" i="6" s="1"/>
  <c r="Q12" i="10"/>
  <c r="F15" i="7" s="1"/>
  <c r="K12" i="15"/>
  <c r="P12" i="15"/>
  <c r="AF12" i="10"/>
  <c r="AJ15" i="8" s="1"/>
  <c r="AL12" i="14"/>
  <c r="AN12" i="14" s="1"/>
  <c r="AG12" i="10"/>
  <c r="AK15" i="8" s="1"/>
  <c r="C13" i="10"/>
  <c r="F13" i="15"/>
  <c r="P13" i="10"/>
  <c r="J13" i="15"/>
  <c r="W13" i="10"/>
  <c r="X13" i="10"/>
  <c r="O13" i="15"/>
  <c r="AE13" i="10"/>
  <c r="AI16" i="8" s="1"/>
  <c r="C14" i="10"/>
  <c r="I14" i="10"/>
  <c r="S17" i="6" s="1"/>
  <c r="E14" i="15"/>
  <c r="J14" i="10"/>
  <c r="K14" i="10"/>
  <c r="F14" i="15"/>
  <c r="Q14" i="10"/>
  <c r="F17" i="7" s="1"/>
  <c r="G14" i="15"/>
  <c r="S14" i="10"/>
  <c r="H17" i="7" s="1"/>
  <c r="P14" i="14"/>
  <c r="X14" i="10"/>
  <c r="O14" i="15"/>
  <c r="P14" i="15"/>
  <c r="AF14" i="14"/>
  <c r="AB14" i="10"/>
  <c r="AD17" i="8" s="1"/>
  <c r="AC14" i="10"/>
  <c r="AF17" i="8" s="1"/>
  <c r="AH14" i="14"/>
  <c r="AK14" i="14"/>
  <c r="S14" i="15"/>
  <c r="AG14" i="10"/>
  <c r="AK17" i="8" s="1"/>
  <c r="C15" i="10"/>
  <c r="F15" i="15"/>
  <c r="J15" i="14"/>
  <c r="M15" i="10"/>
  <c r="P15" i="10"/>
  <c r="J15" i="15"/>
  <c r="Q15" i="14"/>
  <c r="U15" i="10"/>
  <c r="J18" i="7" s="1"/>
  <c r="R15" i="14"/>
  <c r="AA15" i="14"/>
  <c r="L15" i="15"/>
  <c r="W15" i="10"/>
  <c r="X15" i="10"/>
  <c r="T15" i="15"/>
  <c r="AM15" i="14"/>
  <c r="U15" i="15"/>
  <c r="L16" i="10"/>
  <c r="J16" i="14"/>
  <c r="K16" i="14" s="1"/>
  <c r="L16" i="14" s="1"/>
  <c r="O16" i="10"/>
  <c r="P16" i="10"/>
  <c r="Q16" i="14"/>
  <c r="W16" i="14"/>
  <c r="X16" i="14" s="1"/>
  <c r="T16" i="14" s="1"/>
  <c r="AA16" i="14"/>
  <c r="W16" i="10"/>
  <c r="N16" i="15"/>
  <c r="AE16" i="14"/>
  <c r="AC16" i="10"/>
  <c r="AF19" i="8" s="1"/>
  <c r="AD16" i="10"/>
  <c r="AG19" i="8" s="1"/>
  <c r="G17" i="10"/>
  <c r="C17" i="15"/>
  <c r="J17" i="10"/>
  <c r="K17" i="10"/>
  <c r="H17" i="15"/>
  <c r="O17" i="14"/>
  <c r="R17" i="10"/>
  <c r="G20" i="7" s="1"/>
  <c r="S17" i="10"/>
  <c r="H20" i="7" s="1"/>
  <c r="I17" i="15"/>
  <c r="R17" i="14"/>
  <c r="K17" i="15"/>
  <c r="U17" i="10"/>
  <c r="J20" i="7" s="1"/>
  <c r="W17" i="14"/>
  <c r="X17" i="14" s="1"/>
  <c r="T17" i="14" s="1"/>
  <c r="N17" i="15"/>
  <c r="Z17" i="10"/>
  <c r="AB20" i="8" s="1"/>
  <c r="AD17" i="14"/>
  <c r="J18" i="10"/>
  <c r="K18" i="10"/>
  <c r="P18" i="10"/>
  <c r="T18" i="10"/>
  <c r="I21" i="7" s="1"/>
  <c r="Q18" i="14"/>
  <c r="J18" i="15"/>
  <c r="K18" i="15"/>
  <c r="U18" i="10"/>
  <c r="J21" i="7" s="1"/>
  <c r="R18" i="14"/>
  <c r="AD18" i="14"/>
  <c r="N18" i="15"/>
  <c r="AA18" i="10"/>
  <c r="AC21" i="8" s="1"/>
  <c r="O18" i="15"/>
  <c r="AE18" i="14"/>
  <c r="P18" i="15"/>
  <c r="AF18" i="14"/>
  <c r="AB18" i="10"/>
  <c r="AD21" i="8" s="1"/>
  <c r="AH18" i="14"/>
  <c r="Q18" i="15"/>
  <c r="AC18" i="10"/>
  <c r="AF21" i="8" s="1"/>
  <c r="G19" i="10"/>
  <c r="F19" i="14"/>
  <c r="C19" i="15"/>
  <c r="P19" i="10"/>
  <c r="I19" i="15"/>
  <c r="U19" i="15"/>
  <c r="AG19" i="10"/>
  <c r="AK22" i="8" s="1"/>
  <c r="AM19" i="14"/>
  <c r="Q20" i="10"/>
  <c r="F23" i="7" s="1"/>
  <c r="N20" i="14"/>
  <c r="G20" i="15"/>
  <c r="S20" i="10"/>
  <c r="H23" i="7" s="1"/>
  <c r="AD20" i="10"/>
  <c r="AG23" i="8" s="1"/>
  <c r="J19" i="15"/>
  <c r="T19" i="10"/>
  <c r="I22" i="7" s="1"/>
  <c r="Q19" i="14"/>
  <c r="E20" i="14"/>
  <c r="P20" i="14"/>
  <c r="J21" i="10"/>
  <c r="C22" i="10"/>
  <c r="O24" i="10"/>
  <c r="W26" i="10"/>
  <c r="AE17" i="14"/>
  <c r="AA17" i="10"/>
  <c r="AC20" i="8" s="1"/>
  <c r="AB17" i="10"/>
  <c r="AD20" i="8" s="1"/>
  <c r="P17" i="15"/>
  <c r="AF17" i="14"/>
  <c r="I18" i="15"/>
  <c r="O19" i="10"/>
  <c r="P19" i="15"/>
  <c r="AD19" i="10"/>
  <c r="AG22" i="8" s="1"/>
  <c r="F20" i="10"/>
  <c r="M21" i="15"/>
  <c r="Y21" i="10"/>
  <c r="AA24" i="8" s="1"/>
  <c r="AC21" i="14"/>
  <c r="I23" i="14"/>
  <c r="E23" i="15"/>
  <c r="U24" i="10"/>
  <c r="J27" i="7" s="1"/>
  <c r="R24" i="14"/>
  <c r="M19" i="10"/>
  <c r="R19" i="10"/>
  <c r="G22" i="7" s="1"/>
  <c r="O19" i="15"/>
  <c r="AE19" i="14"/>
  <c r="AA19" i="10"/>
  <c r="AC22" i="8" s="1"/>
  <c r="X20" i="10"/>
  <c r="AI20" i="14"/>
  <c r="H21" i="15"/>
  <c r="U21" i="15"/>
  <c r="AM21" i="14"/>
  <c r="AF23" i="14"/>
  <c r="AB23" i="10"/>
  <c r="AD26" i="8" s="1"/>
  <c r="P23" i="15"/>
  <c r="AJ23" i="14"/>
  <c r="P20" i="10"/>
  <c r="R21" i="10"/>
  <c r="G24" i="7" s="1"/>
  <c r="AG21" i="10"/>
  <c r="AK24" i="8" s="1"/>
  <c r="L24" i="15"/>
  <c r="AA24" i="14"/>
  <c r="AL16" i="14"/>
  <c r="T16" i="15"/>
  <c r="AG16" i="10"/>
  <c r="AK19" i="8" s="1"/>
  <c r="AL19" i="8" s="1"/>
  <c r="AM16" i="14"/>
  <c r="U16" i="15"/>
  <c r="N17" i="10"/>
  <c r="AC19" i="14"/>
  <c r="AI19" i="14"/>
  <c r="AA20" i="14"/>
  <c r="W20" i="10"/>
  <c r="O21" i="14"/>
  <c r="AN21" i="14"/>
  <c r="AG22" i="10"/>
  <c r="AK25" i="8" s="1"/>
  <c r="AM22" i="14"/>
  <c r="G23" i="10"/>
  <c r="G24" i="14"/>
  <c r="AG11" i="10"/>
  <c r="AK14" i="8" s="1"/>
  <c r="H16" i="15"/>
  <c r="M17" i="10"/>
  <c r="O17" i="10"/>
  <c r="I19" i="14"/>
  <c r="E19" i="15"/>
  <c r="I19" i="10"/>
  <c r="S22" i="6" s="1"/>
  <c r="O19" i="14"/>
  <c r="Y19" i="10"/>
  <c r="AA22" i="8" s="1"/>
  <c r="AF19" i="14"/>
  <c r="J20" i="14"/>
  <c r="L20" i="10"/>
  <c r="N20" i="10"/>
  <c r="R20" i="15"/>
  <c r="T20" i="15"/>
  <c r="AF20" i="10"/>
  <c r="AJ23" i="8" s="1"/>
  <c r="AL20" i="14"/>
  <c r="K21" i="10"/>
  <c r="L22" i="10"/>
  <c r="J22" i="14"/>
  <c r="F23" i="14"/>
  <c r="C18" i="10"/>
  <c r="AC18" i="14"/>
  <c r="U18" i="15"/>
  <c r="N18" i="14"/>
  <c r="O20" i="14"/>
  <c r="H20" i="15"/>
  <c r="AE20" i="10"/>
  <c r="AI23" i="8" s="1"/>
  <c r="AL23" i="8" s="1"/>
  <c r="AK20" i="14"/>
  <c r="O21" i="10"/>
  <c r="H22" i="14"/>
  <c r="D22" i="15"/>
  <c r="H22" i="10"/>
  <c r="C23" i="15"/>
  <c r="O23" i="10"/>
  <c r="M24" i="10"/>
  <c r="G16" i="10"/>
  <c r="C17" i="10"/>
  <c r="U17" i="15"/>
  <c r="X17" i="10"/>
  <c r="C19" i="10"/>
  <c r="AD19" i="14"/>
  <c r="H19" i="14"/>
  <c r="J20" i="10"/>
  <c r="O20" i="10"/>
  <c r="N20" i="15"/>
  <c r="I21" i="10"/>
  <c r="N21" i="10"/>
  <c r="W21" i="10"/>
  <c r="S21" i="15"/>
  <c r="X23" i="10"/>
  <c r="R23" i="15"/>
  <c r="AB24" i="10"/>
  <c r="AD27" i="8" s="1"/>
  <c r="R24" i="15"/>
  <c r="G25" i="10"/>
  <c r="C25" i="15"/>
  <c r="N25" i="14"/>
  <c r="R25" i="14"/>
  <c r="T21" i="15"/>
  <c r="AF21" i="10"/>
  <c r="AJ24" i="8" s="1"/>
  <c r="AC23" i="10"/>
  <c r="AF26" i="8" s="1"/>
  <c r="AH26" i="8" s="1"/>
  <c r="Q23" i="15"/>
  <c r="S23" i="15"/>
  <c r="AK23" i="14"/>
  <c r="B24" i="15"/>
  <c r="F24" i="10"/>
  <c r="C24" i="15"/>
  <c r="H24" i="14"/>
  <c r="E25" i="15"/>
  <c r="AA23" i="14"/>
  <c r="AC24" i="14"/>
  <c r="U24" i="15"/>
  <c r="AG24" i="10"/>
  <c r="AK27" i="8" s="1"/>
  <c r="W25" i="14"/>
  <c r="X25" i="14" s="1"/>
  <c r="T25" i="14" s="1"/>
  <c r="C26" i="10"/>
  <c r="C16" i="10"/>
  <c r="C20" i="10"/>
  <c r="J20" i="15"/>
  <c r="U20" i="15"/>
  <c r="G21" i="15"/>
  <c r="U21" i="10"/>
  <c r="J24" i="7" s="1"/>
  <c r="P21" i="15"/>
  <c r="G23" i="15"/>
  <c r="AE23" i="10"/>
  <c r="AI26" i="8" s="1"/>
  <c r="AF23" i="10"/>
  <c r="AJ26" i="8" s="1"/>
  <c r="H24" i="10"/>
  <c r="J24" i="10"/>
  <c r="R24" i="10"/>
  <c r="G27" i="7" s="1"/>
  <c r="H24" i="15"/>
  <c r="M27" i="10"/>
  <c r="G25" i="14"/>
  <c r="K25" i="15"/>
  <c r="N27" i="10"/>
  <c r="M23" i="10"/>
  <c r="N23" i="10"/>
  <c r="U23" i="10"/>
  <c r="J26" i="7" s="1"/>
  <c r="W23" i="14"/>
  <c r="X23" i="14" s="1"/>
  <c r="T23" i="14" s="1"/>
  <c r="P24" i="10"/>
  <c r="W24" i="10"/>
  <c r="K25" i="10"/>
  <c r="Q25" i="10"/>
  <c r="F28" i="7" s="1"/>
  <c r="M24" i="15"/>
  <c r="N25" i="10"/>
  <c r="U25" i="10"/>
  <c r="J28" i="7" s="1"/>
  <c r="K26" i="15"/>
  <c r="R26" i="14"/>
  <c r="X19" i="10"/>
  <c r="AE19" i="10"/>
  <c r="AI22" i="8" s="1"/>
  <c r="N21" i="14"/>
  <c r="L21" i="15"/>
  <c r="Z21" i="10"/>
  <c r="AB24" i="8" s="1"/>
  <c r="N21" i="15"/>
  <c r="AF21" i="14"/>
  <c r="AE21" i="10"/>
  <c r="AI24" i="8" s="1"/>
  <c r="C23" i="10"/>
  <c r="N23" i="14"/>
  <c r="O24" i="14"/>
  <c r="Y24" i="10"/>
  <c r="AA27" i="8" s="1"/>
  <c r="AE24" i="14"/>
  <c r="O24" i="15"/>
  <c r="B25" i="15"/>
  <c r="S25" i="10"/>
  <c r="H28" i="7" s="1"/>
  <c r="E28" i="14"/>
  <c r="F28" i="10"/>
  <c r="G29" i="14"/>
  <c r="I29" i="15"/>
  <c r="W30" i="10"/>
  <c r="Q27" i="10"/>
  <c r="F30" i="7" s="1"/>
  <c r="AC27" i="10"/>
  <c r="AF30" i="8" s="1"/>
  <c r="O28" i="10"/>
  <c r="P28" i="10"/>
  <c r="U28" i="10"/>
  <c r="J31" i="7" s="1"/>
  <c r="P31" i="7" s="1"/>
  <c r="O28" i="15"/>
  <c r="Q29" i="15"/>
  <c r="AH29" i="14"/>
  <c r="AJ29" i="14" s="1"/>
  <c r="AC29" i="10"/>
  <c r="AF32" i="8" s="1"/>
  <c r="AH32" i="8" s="1"/>
  <c r="N25" i="15"/>
  <c r="AJ25" i="14"/>
  <c r="C27" i="15"/>
  <c r="K27" i="10"/>
  <c r="AD27" i="14"/>
  <c r="W28" i="14"/>
  <c r="X28" i="14" s="1"/>
  <c r="T28" i="14" s="1"/>
  <c r="K30" i="10"/>
  <c r="I36" i="15"/>
  <c r="C24" i="10"/>
  <c r="L25" i="10"/>
  <c r="Z25" i="10"/>
  <c r="AB28" i="8" s="1"/>
  <c r="AA25" i="10"/>
  <c r="AC28" i="8" s="1"/>
  <c r="O25" i="15"/>
  <c r="AF25" i="10"/>
  <c r="AJ28" i="8" s="1"/>
  <c r="E27" i="15"/>
  <c r="Z27" i="10"/>
  <c r="AB30" i="8" s="1"/>
  <c r="AH27" i="14"/>
  <c r="N28" i="10"/>
  <c r="Z28" i="10"/>
  <c r="AB31" i="8" s="1"/>
  <c r="N28" i="15"/>
  <c r="AA28" i="10"/>
  <c r="AC31" i="8" s="1"/>
  <c r="P25" i="15"/>
  <c r="G27" i="10"/>
  <c r="Y28" i="10"/>
  <c r="AA31" i="8" s="1"/>
  <c r="M28" i="15"/>
  <c r="O29" i="10"/>
  <c r="S29" i="10"/>
  <c r="H32" i="7" s="1"/>
  <c r="C21" i="10"/>
  <c r="F25" i="15"/>
  <c r="Q25" i="15"/>
  <c r="N27" i="14"/>
  <c r="AA27" i="14"/>
  <c r="X27" i="10"/>
  <c r="AF27" i="10"/>
  <c r="AJ30" i="8" s="1"/>
  <c r="W28" i="10"/>
  <c r="G29" i="10"/>
  <c r="T25" i="10"/>
  <c r="I28" i="7" s="1"/>
  <c r="J25" i="15"/>
  <c r="X25" i="10"/>
  <c r="AB25" i="10"/>
  <c r="AD28" i="8" s="1"/>
  <c r="F27" i="14"/>
  <c r="T27" i="10"/>
  <c r="I30" i="7" s="1"/>
  <c r="Q27" i="14"/>
  <c r="J27" i="15"/>
  <c r="Q27" i="15"/>
  <c r="S27" i="15"/>
  <c r="AK28" i="14"/>
  <c r="B28" i="15"/>
  <c r="R29" i="10"/>
  <c r="G32" i="7" s="1"/>
  <c r="H29" i="15"/>
  <c r="T32" i="15"/>
  <c r="AF32" i="10"/>
  <c r="AJ35" i="8" s="1"/>
  <c r="AL32" i="14"/>
  <c r="C28" i="15"/>
  <c r="G28" i="10"/>
  <c r="F28" i="14"/>
  <c r="G28" i="14" s="1"/>
  <c r="R28" i="14"/>
  <c r="AE29" i="14"/>
  <c r="Q30" i="10"/>
  <c r="F33" i="7" s="1"/>
  <c r="L33" i="7" s="1"/>
  <c r="G30" i="15"/>
  <c r="P30" i="15"/>
  <c r="AH30" i="14"/>
  <c r="Q30" i="15"/>
  <c r="P31" i="10"/>
  <c r="J31" i="15"/>
  <c r="Q31" i="14"/>
  <c r="U31" i="10"/>
  <c r="J34" i="7" s="1"/>
  <c r="AD31" i="10"/>
  <c r="AG34" i="8" s="1"/>
  <c r="E32" i="14"/>
  <c r="F32" i="10"/>
  <c r="Q29" i="10"/>
  <c r="F32" i="7" s="1"/>
  <c r="N29" i="14"/>
  <c r="AA29" i="10"/>
  <c r="AC32" i="8" s="1"/>
  <c r="O29" i="15"/>
  <c r="C30" i="10"/>
  <c r="P30" i="10"/>
  <c r="AA30" i="10"/>
  <c r="AC33" i="8" s="1"/>
  <c r="AB30" i="10"/>
  <c r="AD33" i="8" s="1"/>
  <c r="AC30" i="10"/>
  <c r="AF33" i="8" s="1"/>
  <c r="T31" i="10"/>
  <c r="I34" i="7" s="1"/>
  <c r="O31" i="15"/>
  <c r="AA31" i="10"/>
  <c r="AC34" i="8" s="1"/>
  <c r="P32" i="10"/>
  <c r="T32" i="10"/>
  <c r="I35" i="7" s="1"/>
  <c r="C33" i="10"/>
  <c r="AA33" i="14"/>
  <c r="L34" i="10"/>
  <c r="O34" i="10"/>
  <c r="W34" i="14"/>
  <c r="X34" i="14" s="1"/>
  <c r="T34" i="14" s="1"/>
  <c r="G35" i="10"/>
  <c r="P35" i="15"/>
  <c r="AB35" i="10"/>
  <c r="AD38" i="8" s="1"/>
  <c r="AF35" i="14"/>
  <c r="S38" i="10"/>
  <c r="H41" i="7" s="1"/>
  <c r="O25" i="14"/>
  <c r="AC25" i="14"/>
  <c r="AG25" i="14" s="1"/>
  <c r="AM25" i="14"/>
  <c r="C27" i="10"/>
  <c r="I29" i="10"/>
  <c r="S32" i="6" s="1"/>
  <c r="I29" i="14"/>
  <c r="K29" i="14" s="1"/>
  <c r="G29" i="15"/>
  <c r="K29" i="15"/>
  <c r="AC29" i="14"/>
  <c r="P29" i="15"/>
  <c r="AB29" i="10"/>
  <c r="AD32" i="8" s="1"/>
  <c r="AL29" i="14"/>
  <c r="M31" i="10"/>
  <c r="E34" i="15"/>
  <c r="I34" i="10"/>
  <c r="S37" i="6" s="1"/>
  <c r="L31" i="15"/>
  <c r="AA31" i="14"/>
  <c r="R31" i="14"/>
  <c r="AC31" i="14"/>
  <c r="AI31" i="14"/>
  <c r="L32" i="10"/>
  <c r="M33" i="10"/>
  <c r="S33" i="15"/>
  <c r="AE33" i="10"/>
  <c r="AI36" i="8" s="1"/>
  <c r="B34" i="15"/>
  <c r="AM34" i="14"/>
  <c r="E35" i="14"/>
  <c r="G35" i="14" s="1"/>
  <c r="B35" i="15"/>
  <c r="F35" i="10"/>
  <c r="J25" i="10"/>
  <c r="R25" i="10"/>
  <c r="G28" i="7" s="1"/>
  <c r="Y25" i="10"/>
  <c r="AA28" i="8" s="1"/>
  <c r="AG25" i="10"/>
  <c r="AK28" i="8" s="1"/>
  <c r="B29" i="15"/>
  <c r="E29" i="14"/>
  <c r="J29" i="10"/>
  <c r="M29" i="10"/>
  <c r="T29" i="15"/>
  <c r="AE30" i="14"/>
  <c r="AF30" i="14"/>
  <c r="Y31" i="10"/>
  <c r="AA34" i="8" s="1"/>
  <c r="Q32" i="14"/>
  <c r="F34" i="10"/>
  <c r="I34" i="14"/>
  <c r="K34" i="14" s="1"/>
  <c r="AG34" i="10"/>
  <c r="AK37" i="8" s="1"/>
  <c r="Q35" i="10"/>
  <c r="F38" i="7" s="1"/>
  <c r="N35" i="14"/>
  <c r="G35" i="15"/>
  <c r="E36" i="14"/>
  <c r="B36" i="15"/>
  <c r="C28" i="10"/>
  <c r="Y29" i="10"/>
  <c r="AA32" i="8" s="1"/>
  <c r="M29" i="15"/>
  <c r="N30" i="14"/>
  <c r="M30" i="14" s="1"/>
  <c r="I31" i="10"/>
  <c r="S34" i="6" s="1"/>
  <c r="W31" i="10"/>
  <c r="AE31" i="14"/>
  <c r="AK33" i="14"/>
  <c r="AD34" i="10"/>
  <c r="AG37" i="8" s="1"/>
  <c r="C35" i="15"/>
  <c r="F36" i="10"/>
  <c r="K36" i="10"/>
  <c r="K30" i="15"/>
  <c r="U30" i="10"/>
  <c r="J33" i="7" s="1"/>
  <c r="P33" i="7" s="1"/>
  <c r="R30" i="14"/>
  <c r="F31" i="14"/>
  <c r="C31" i="15"/>
  <c r="C32" i="10"/>
  <c r="H33" i="15"/>
  <c r="E34" i="14"/>
  <c r="P34" i="10"/>
  <c r="AL35" i="14"/>
  <c r="T35" i="15"/>
  <c r="AF35" i="10"/>
  <c r="AJ38" i="8" s="1"/>
  <c r="L33" i="15"/>
  <c r="AC34" i="10"/>
  <c r="AF37" i="8" s="1"/>
  <c r="AH37" i="8" s="1"/>
  <c r="AH34" i="14"/>
  <c r="AJ34" i="14" s="1"/>
  <c r="AI35" i="14"/>
  <c r="AD35" i="10"/>
  <c r="AG38" i="8" s="1"/>
  <c r="AG40" i="14"/>
  <c r="I37" i="15"/>
  <c r="AL37" i="14"/>
  <c r="AF37" i="10"/>
  <c r="AJ40" i="8" s="1"/>
  <c r="AG29" i="10"/>
  <c r="AK32" i="8" s="1"/>
  <c r="C34" i="10"/>
  <c r="Q34" i="14"/>
  <c r="AL34" i="14"/>
  <c r="F36" i="15"/>
  <c r="L36" i="10"/>
  <c r="J36" i="15"/>
  <c r="T36" i="10"/>
  <c r="I39" i="7" s="1"/>
  <c r="AH36" i="14"/>
  <c r="J37" i="15"/>
  <c r="Q37" i="14"/>
  <c r="T37" i="10"/>
  <c r="I40" i="7" s="1"/>
  <c r="I41" i="15"/>
  <c r="F37" i="14"/>
  <c r="G37" i="14" s="1"/>
  <c r="M37" i="10"/>
  <c r="N37" i="14"/>
  <c r="L29" i="10"/>
  <c r="T29" i="10"/>
  <c r="I32" i="7" s="1"/>
  <c r="C35" i="10"/>
  <c r="C36" i="10"/>
  <c r="N36" i="10"/>
  <c r="P36" i="10"/>
  <c r="W36" i="10"/>
  <c r="G37" i="10"/>
  <c r="F37" i="15"/>
  <c r="J37" i="14"/>
  <c r="K37" i="14" s="1"/>
  <c r="Q37" i="10"/>
  <c r="F40" i="7" s="1"/>
  <c r="W34" i="10"/>
  <c r="T34" i="15"/>
  <c r="N35" i="10"/>
  <c r="Z36" i="10"/>
  <c r="AB39" i="8" s="1"/>
  <c r="N36" i="15"/>
  <c r="P36" i="15"/>
  <c r="AF36" i="14"/>
  <c r="Q36" i="15"/>
  <c r="AC36" i="10"/>
  <c r="AF39" i="8" s="1"/>
  <c r="J37" i="10"/>
  <c r="S37" i="10"/>
  <c r="H40" i="7" s="1"/>
  <c r="C31" i="10"/>
  <c r="N34" i="10"/>
  <c r="J34" i="15"/>
  <c r="AF34" i="10"/>
  <c r="AJ37" i="8" s="1"/>
  <c r="AB36" i="10"/>
  <c r="AD39" i="8" s="1"/>
  <c r="F38" i="10"/>
  <c r="E38" i="14"/>
  <c r="B38" i="15"/>
  <c r="M38" i="15"/>
  <c r="AC38" i="14"/>
  <c r="Y38" i="10"/>
  <c r="AA41" i="8" s="1"/>
  <c r="AG37" i="10"/>
  <c r="AK40" i="8" s="1"/>
  <c r="U37" i="15"/>
  <c r="N38" i="15"/>
  <c r="AE38" i="10"/>
  <c r="AI41" i="8" s="1"/>
  <c r="E40" i="15"/>
  <c r="M40" i="10"/>
  <c r="Q40" i="10"/>
  <c r="F43" i="7" s="1"/>
  <c r="T40" i="15"/>
  <c r="AF40" i="10"/>
  <c r="AJ43" i="8" s="1"/>
  <c r="H42" i="14"/>
  <c r="D42" i="15"/>
  <c r="H42" i="10"/>
  <c r="R37" i="10"/>
  <c r="G40" i="7" s="1"/>
  <c r="C39" i="10"/>
  <c r="J39" i="14"/>
  <c r="AE39" i="14"/>
  <c r="AI39" i="14"/>
  <c r="E40" i="14"/>
  <c r="I40" i="10"/>
  <c r="S43" i="6" s="1"/>
  <c r="D41" i="15"/>
  <c r="H41" i="10"/>
  <c r="S41" i="15"/>
  <c r="AK41" i="14"/>
  <c r="AE41" i="10"/>
  <c r="AI44" i="8" s="1"/>
  <c r="O37" i="10"/>
  <c r="X37" i="10"/>
  <c r="D38" i="15"/>
  <c r="N38" i="10"/>
  <c r="Z38" i="10"/>
  <c r="AB41" i="8" s="1"/>
  <c r="AH38" i="14"/>
  <c r="AK38" i="14"/>
  <c r="AM39" i="14"/>
  <c r="X40" i="10"/>
  <c r="AE40" i="14"/>
  <c r="I37" i="14"/>
  <c r="H37" i="15"/>
  <c r="Y37" i="10"/>
  <c r="AA40" i="8" s="1"/>
  <c r="M37" i="15"/>
  <c r="C38" i="10"/>
  <c r="H38" i="10"/>
  <c r="G40" i="14"/>
  <c r="K40" i="10"/>
  <c r="Q40" i="15"/>
  <c r="AL40" i="14"/>
  <c r="O42" i="14"/>
  <c r="H42" i="15"/>
  <c r="R42" i="10"/>
  <c r="G45" i="7" s="1"/>
  <c r="AB43" i="10"/>
  <c r="AD46" i="8" s="1"/>
  <c r="P43" i="15"/>
  <c r="AF43" i="14"/>
  <c r="N37" i="15"/>
  <c r="AD37" i="10"/>
  <c r="AG40" i="8" s="1"/>
  <c r="AH40" i="8" s="1"/>
  <c r="H38" i="15"/>
  <c r="I40" i="14"/>
  <c r="O37" i="15"/>
  <c r="R37" i="15"/>
  <c r="AM37" i="14"/>
  <c r="AD38" i="14"/>
  <c r="AC38" i="10"/>
  <c r="AF41" i="8" s="1"/>
  <c r="K39" i="10"/>
  <c r="F39" i="15"/>
  <c r="L39" i="10"/>
  <c r="O39" i="15"/>
  <c r="AC39" i="10"/>
  <c r="AF42" i="8" s="1"/>
  <c r="AH39" i="14"/>
  <c r="R39" i="15"/>
  <c r="AD39" i="10"/>
  <c r="AG42" i="8" s="1"/>
  <c r="B40" i="15"/>
  <c r="U40" i="10"/>
  <c r="J43" i="7" s="1"/>
  <c r="R40" i="14"/>
  <c r="F42" i="15"/>
  <c r="L42" i="10"/>
  <c r="J42" i="14"/>
  <c r="K42" i="14" s="1"/>
  <c r="X38" i="10"/>
  <c r="S38" i="15"/>
  <c r="U39" i="15"/>
  <c r="N40" i="10"/>
  <c r="N40" i="14"/>
  <c r="M41" i="15"/>
  <c r="AC41" i="14"/>
  <c r="Y41" i="10"/>
  <c r="AA44" i="8" s="1"/>
  <c r="K41" i="10"/>
  <c r="AD41" i="14"/>
  <c r="N41" i="15"/>
  <c r="Z41" i="10"/>
  <c r="AB44" i="8" s="1"/>
  <c r="AG40" i="10"/>
  <c r="AK43" i="8" s="1"/>
  <c r="P41" i="15"/>
  <c r="U42" i="10"/>
  <c r="J45" i="7" s="1"/>
  <c r="R42" i="14"/>
  <c r="K42" i="15"/>
  <c r="AB42" i="10"/>
  <c r="AD45" i="8" s="1"/>
  <c r="L43" i="15"/>
  <c r="R44" i="10"/>
  <c r="G47" i="7" s="1"/>
  <c r="O44" i="14"/>
  <c r="J44" i="15"/>
  <c r="Q44" i="14"/>
  <c r="T44" i="10"/>
  <c r="I47" i="7" s="1"/>
  <c r="AE44" i="14"/>
  <c r="O44" i="15"/>
  <c r="G42" i="15"/>
  <c r="U42" i="15"/>
  <c r="AG42" i="10"/>
  <c r="AK45" i="8" s="1"/>
  <c r="W44" i="14"/>
  <c r="X44" i="14" s="1"/>
  <c r="T44" i="14" s="1"/>
  <c r="Y44" i="10"/>
  <c r="AA47" i="8" s="1"/>
  <c r="AC44" i="14"/>
  <c r="W42" i="14"/>
  <c r="X42" i="14" s="1"/>
  <c r="T42" i="14" s="1"/>
  <c r="F43" i="10"/>
  <c r="F44" i="15"/>
  <c r="J44" i="14"/>
  <c r="L44" i="10"/>
  <c r="K41" i="15"/>
  <c r="X41" i="10"/>
  <c r="AC41" i="10"/>
  <c r="AF44" i="8" s="1"/>
  <c r="AL41" i="14"/>
  <c r="T41" i="15"/>
  <c r="M42" i="10"/>
  <c r="AC42" i="10"/>
  <c r="AF45" i="8" s="1"/>
  <c r="AH45" i="8" s="1"/>
  <c r="Q42" i="15"/>
  <c r="B43" i="15"/>
  <c r="AD43" i="14"/>
  <c r="Z43" i="10"/>
  <c r="AB46" i="8" s="1"/>
  <c r="N43" i="15"/>
  <c r="N44" i="10"/>
  <c r="B37" i="15"/>
  <c r="Q37" i="15"/>
  <c r="F40" i="15"/>
  <c r="J40" i="15"/>
  <c r="L40" i="15"/>
  <c r="U40" i="15"/>
  <c r="P41" i="10"/>
  <c r="E42" i="15"/>
  <c r="Q42" i="14"/>
  <c r="Y42" i="10"/>
  <c r="AA45" i="8" s="1"/>
  <c r="M42" i="15"/>
  <c r="R42" i="15"/>
  <c r="O43" i="10"/>
  <c r="K45" i="10"/>
  <c r="U41" i="15"/>
  <c r="AG41" i="10"/>
  <c r="AK44" i="8" s="1"/>
  <c r="AM41" i="14"/>
  <c r="N42" i="10"/>
  <c r="AK42" i="14"/>
  <c r="S42" i="15"/>
  <c r="C43" i="10"/>
  <c r="Q43" i="10"/>
  <c r="F46" i="7" s="1"/>
  <c r="G43" i="15"/>
  <c r="W43" i="14"/>
  <c r="X43" i="14" s="1"/>
  <c r="T43" i="14" s="1"/>
  <c r="AA43" i="14"/>
  <c r="K44" i="10"/>
  <c r="M44" i="15"/>
  <c r="J40" i="10"/>
  <c r="R40" i="10"/>
  <c r="G43" i="7" s="1"/>
  <c r="AF41" i="14"/>
  <c r="Q41" i="15"/>
  <c r="N42" i="14"/>
  <c r="AM42" i="14"/>
  <c r="B44" i="15"/>
  <c r="F44" i="10"/>
  <c r="C44" i="15"/>
  <c r="F44" i="14"/>
  <c r="G44" i="14" s="1"/>
  <c r="G44" i="10"/>
  <c r="J40" i="14"/>
  <c r="Q40" i="14"/>
  <c r="Y40" i="10"/>
  <c r="AA43" i="8" s="1"/>
  <c r="AM40" i="14"/>
  <c r="C41" i="10"/>
  <c r="W41" i="14"/>
  <c r="X41" i="14" s="1"/>
  <c r="T41" i="14" s="1"/>
  <c r="J42" i="10"/>
  <c r="O42" i="10"/>
  <c r="J42" i="15"/>
  <c r="T42" i="10"/>
  <c r="I45" i="7" s="1"/>
  <c r="AC42" i="14"/>
  <c r="AH42" i="14"/>
  <c r="AJ42" i="14" s="1"/>
  <c r="AE42" i="10"/>
  <c r="AI45" i="8" s="1"/>
  <c r="T42" i="15"/>
  <c r="AF42" i="10"/>
  <c r="AJ45" i="8" s="1"/>
  <c r="AL42" i="14"/>
  <c r="E43" i="14"/>
  <c r="H44" i="10"/>
  <c r="H44" i="14"/>
  <c r="D44" i="15"/>
  <c r="C42" i="10"/>
  <c r="C44" i="10"/>
  <c r="P44" i="10"/>
  <c r="AA45" i="10"/>
  <c r="AC48" i="8" s="1"/>
  <c r="AE45" i="14"/>
  <c r="AA45" i="14"/>
  <c r="L45" i="15"/>
  <c r="H46" i="14"/>
  <c r="H46" i="10"/>
  <c r="D46" i="15"/>
  <c r="T44" i="15"/>
  <c r="AF44" i="10"/>
  <c r="AJ47" i="8" s="1"/>
  <c r="AL44" i="14"/>
  <c r="T45" i="10"/>
  <c r="I48" i="7" s="1"/>
  <c r="AA46" i="10"/>
  <c r="AC49" i="8" s="1"/>
  <c r="O46" i="15"/>
  <c r="AE46" i="14"/>
  <c r="AG47" i="10"/>
  <c r="AK50" i="8" s="1"/>
  <c r="U47" i="15"/>
  <c r="AM47" i="14"/>
  <c r="O45" i="10"/>
  <c r="Q45" i="10"/>
  <c r="F48" i="7" s="1"/>
  <c r="G45" i="15"/>
  <c r="N45" i="14"/>
  <c r="J44" i="10"/>
  <c r="X45" i="10"/>
  <c r="AH45" i="14"/>
  <c r="AC45" i="10"/>
  <c r="AF48" i="8" s="1"/>
  <c r="Q45" i="15"/>
  <c r="N48" i="10"/>
  <c r="N45" i="15"/>
  <c r="Z45" i="10"/>
  <c r="AB48" i="8" s="1"/>
  <c r="I46" i="10"/>
  <c r="S49" i="6" s="1"/>
  <c r="E46" i="15"/>
  <c r="AE48" i="14"/>
  <c r="AA48" i="10"/>
  <c r="AC51" i="8" s="1"/>
  <c r="O48" i="15"/>
  <c r="I45" i="10"/>
  <c r="S48" i="6" s="1"/>
  <c r="I45" i="14"/>
  <c r="I46" i="14"/>
  <c r="W46" i="14"/>
  <c r="X46" i="14" s="1"/>
  <c r="T46" i="14" s="1"/>
  <c r="M45" i="10"/>
  <c r="AE47" i="10"/>
  <c r="AI50" i="8" s="1"/>
  <c r="AK47" i="14"/>
  <c r="S47" i="15"/>
  <c r="O44" i="10"/>
  <c r="U44" i="15"/>
  <c r="K45" i="15"/>
  <c r="U45" i="10"/>
  <c r="J48" i="7" s="1"/>
  <c r="R45" i="14"/>
  <c r="AD45" i="14"/>
  <c r="X46" i="10"/>
  <c r="E46" i="14"/>
  <c r="F46" i="10"/>
  <c r="B46" i="15"/>
  <c r="AE45" i="10"/>
  <c r="AI48" i="8" s="1"/>
  <c r="E47" i="15"/>
  <c r="I47" i="14"/>
  <c r="I47" i="10"/>
  <c r="S50" i="6" s="1"/>
  <c r="N47" i="15"/>
  <c r="Z47" i="10"/>
  <c r="AB50" i="8" s="1"/>
  <c r="AF47" i="14"/>
  <c r="P47" i="15"/>
  <c r="O47" i="14"/>
  <c r="R47" i="10"/>
  <c r="G50" i="7" s="1"/>
  <c r="R47" i="15"/>
  <c r="AD47" i="10"/>
  <c r="AG50" i="8" s="1"/>
  <c r="AI47" i="14"/>
  <c r="AD49" i="14"/>
  <c r="N49" i="15"/>
  <c r="Z49" i="10"/>
  <c r="AB52" i="8" s="1"/>
  <c r="H49" i="14"/>
  <c r="D49" i="15"/>
  <c r="H49" i="10"/>
  <c r="O47" i="10"/>
  <c r="AC49" i="14"/>
  <c r="Y49" i="10"/>
  <c r="AA52" i="8" s="1"/>
  <c r="P45" i="10"/>
  <c r="H47" i="10"/>
  <c r="D47" i="15"/>
  <c r="O47" i="15"/>
  <c r="AE47" i="14"/>
  <c r="AA47" i="10"/>
  <c r="AC50" i="8" s="1"/>
  <c r="I49" i="10"/>
  <c r="S52" i="6" s="1"/>
  <c r="E49" i="15"/>
  <c r="C45" i="10"/>
  <c r="J47" i="10"/>
  <c r="H47" i="15"/>
  <c r="C48" i="10"/>
  <c r="I49" i="14"/>
  <c r="K49" i="15"/>
  <c r="U49" i="10"/>
  <c r="J52" i="7" s="1"/>
  <c r="R49" i="14"/>
  <c r="AG49" i="10"/>
  <c r="AK52" i="8" s="1"/>
  <c r="AM49" i="14"/>
  <c r="U49" i="15"/>
  <c r="S45" i="15"/>
  <c r="C46" i="10"/>
  <c r="K50" i="14"/>
  <c r="N50" i="14"/>
  <c r="Q50" i="10"/>
  <c r="F53" i="7" s="1"/>
  <c r="Y50" i="10"/>
  <c r="AA53" i="8" s="1"/>
  <c r="AC50" i="14"/>
  <c r="M50" i="15"/>
  <c r="M49" i="10"/>
  <c r="R49" i="10"/>
  <c r="G52" i="7" s="1"/>
  <c r="G47" i="10"/>
  <c r="F49" i="10"/>
  <c r="T49" i="10"/>
  <c r="I52" i="7" s="1"/>
  <c r="Q49" i="14"/>
  <c r="AF49" i="14"/>
  <c r="O51" i="10"/>
  <c r="C47" i="15"/>
  <c r="C49" i="10"/>
  <c r="O49" i="14"/>
  <c r="J49" i="15"/>
  <c r="I50" i="10"/>
  <c r="S53" i="6" s="1"/>
  <c r="P49" i="15"/>
  <c r="G50" i="15"/>
  <c r="E49" i="14"/>
  <c r="C47" i="10"/>
  <c r="AB49" i="10"/>
  <c r="AD52" i="8" s="1"/>
  <c r="C50" i="15"/>
  <c r="O50" i="10"/>
  <c r="J50" i="15"/>
  <c r="Q50" i="14"/>
  <c r="R50" i="15"/>
  <c r="I52" i="15"/>
  <c r="AD50" i="14"/>
  <c r="AD50" i="10"/>
  <c r="AG53" i="8" s="1"/>
  <c r="AH53" i="8" s="1"/>
  <c r="AE50" i="10"/>
  <c r="AI53" i="8" s="1"/>
  <c r="AL50" i="14"/>
  <c r="U50" i="15"/>
  <c r="AM50" i="14"/>
  <c r="M51" i="15"/>
  <c r="F52" i="10"/>
  <c r="B52" i="15"/>
  <c r="G52" i="14"/>
  <c r="AE51" i="10"/>
  <c r="AI54" i="8" s="1"/>
  <c r="S52" i="10"/>
  <c r="H55" i="7" s="1"/>
  <c r="H50" i="15"/>
  <c r="R50" i="14"/>
  <c r="AG50" i="10"/>
  <c r="AK53" i="8" s="1"/>
  <c r="Y51" i="10"/>
  <c r="AA54" i="8" s="1"/>
  <c r="Z50" i="10"/>
  <c r="AB53" i="8" s="1"/>
  <c r="C51" i="10"/>
  <c r="F50" i="15"/>
  <c r="V50" i="15" s="1"/>
  <c r="G50" i="11" s="1"/>
  <c r="D50" i="11" s="1"/>
  <c r="P50" i="10"/>
  <c r="N50" i="15"/>
  <c r="AI50" i="14"/>
  <c r="AJ50" i="14" s="1"/>
  <c r="AK50" i="14"/>
  <c r="AK51" i="14"/>
  <c r="H50" i="10"/>
  <c r="H50" i="14"/>
  <c r="L50" i="15"/>
  <c r="AC51" i="14"/>
  <c r="W50" i="10"/>
  <c r="N52" i="10"/>
  <c r="AC52" i="14"/>
  <c r="Y52" i="10"/>
  <c r="AA55" i="8" s="1"/>
  <c r="Z52" i="10"/>
  <c r="AB55" i="8" s="1"/>
  <c r="N52" i="15"/>
  <c r="AE52" i="14"/>
  <c r="O52" i="15"/>
  <c r="AH52" i="14"/>
  <c r="Q52" i="15"/>
  <c r="B53" i="15"/>
  <c r="E53" i="14"/>
  <c r="G53" i="10"/>
  <c r="C53" i="15"/>
  <c r="AA52" i="10"/>
  <c r="AC55" i="8" s="1"/>
  <c r="S52" i="15"/>
  <c r="U52" i="15"/>
  <c r="F53" i="10"/>
  <c r="I53" i="14"/>
  <c r="K53" i="14" s="1"/>
  <c r="I53" i="10"/>
  <c r="S56" i="6" s="1"/>
  <c r="J53" i="10"/>
  <c r="W55" i="10"/>
  <c r="AG52" i="10"/>
  <c r="AK55" i="8" s="1"/>
  <c r="Q53" i="14"/>
  <c r="J53" i="15"/>
  <c r="T53" i="10"/>
  <c r="I56" i="7" s="1"/>
  <c r="O50" i="15"/>
  <c r="AD52" i="14"/>
  <c r="F53" i="14"/>
  <c r="G53" i="14" s="1"/>
  <c r="O53" i="10"/>
  <c r="AD53" i="14"/>
  <c r="AG53" i="14" s="1"/>
  <c r="N53" i="15"/>
  <c r="Z53" i="10"/>
  <c r="AB56" i="8" s="1"/>
  <c r="J54" i="14"/>
  <c r="K54" i="14" s="1"/>
  <c r="F54" i="15"/>
  <c r="L54" i="10"/>
  <c r="AM52" i="14"/>
  <c r="AA53" i="14"/>
  <c r="L53" i="15"/>
  <c r="L52" i="15"/>
  <c r="AA52" i="14"/>
  <c r="W52" i="10"/>
  <c r="M52" i="15"/>
  <c r="W54" i="14"/>
  <c r="X54" i="14" s="1"/>
  <c r="T54" i="14" s="1"/>
  <c r="Q53" i="10"/>
  <c r="F56" i="7" s="1"/>
  <c r="AE53" i="14"/>
  <c r="R53" i="15"/>
  <c r="H54" i="14"/>
  <c r="R54" i="10"/>
  <c r="G57" i="7" s="1"/>
  <c r="C52" i="10"/>
  <c r="R53" i="10"/>
  <c r="G56" i="7" s="1"/>
  <c r="R53" i="14"/>
  <c r="C54" i="10"/>
  <c r="O53" i="15"/>
  <c r="AA53" i="10"/>
  <c r="AC56" i="8" s="1"/>
  <c r="H54" i="10"/>
  <c r="D54" i="15"/>
  <c r="N54" i="14"/>
  <c r="C55" i="10"/>
  <c r="AF53" i="14"/>
  <c r="I54" i="10"/>
  <c r="S57" i="6" s="1"/>
  <c r="E54" i="15"/>
  <c r="AF54" i="10"/>
  <c r="AJ57" i="8" s="1"/>
  <c r="AL54" i="14"/>
  <c r="P55" i="10"/>
  <c r="W54" i="10"/>
  <c r="AE55" i="10"/>
  <c r="AI58" i="8" s="1"/>
  <c r="AK55" i="14"/>
  <c r="AA56" i="14"/>
  <c r="L56" i="15"/>
  <c r="U53" i="10"/>
  <c r="J56" i="7" s="1"/>
  <c r="X53" i="10"/>
  <c r="AB53" i="10"/>
  <c r="AD56" i="8" s="1"/>
  <c r="P53" i="15"/>
  <c r="AG53" i="10"/>
  <c r="AK56" i="8" s="1"/>
  <c r="W57" i="10"/>
  <c r="Y53" i="10"/>
  <c r="AA56" i="8" s="1"/>
  <c r="M53" i="15"/>
  <c r="Q54" i="10"/>
  <c r="F57" i="7" s="1"/>
  <c r="G54" i="15"/>
  <c r="O54" i="14"/>
  <c r="H54" i="15"/>
  <c r="Q54" i="14"/>
  <c r="J54" i="15"/>
  <c r="P56" i="10"/>
  <c r="N57" i="10"/>
  <c r="AE57" i="10"/>
  <c r="AI60" i="8" s="1"/>
  <c r="S57" i="15"/>
  <c r="I56" i="10"/>
  <c r="S59" i="6" s="1"/>
  <c r="O56" i="15"/>
  <c r="AA56" i="10"/>
  <c r="AC59" i="8" s="1"/>
  <c r="N57" i="14"/>
  <c r="G57" i="15"/>
  <c r="E56" i="15"/>
  <c r="Q57" i="10"/>
  <c r="F60" i="7" s="1"/>
  <c r="I58" i="10"/>
  <c r="I58" i="14"/>
  <c r="E58" i="15"/>
  <c r="V58" i="15" s="1"/>
  <c r="G58" i="11" s="1"/>
  <c r="D58" i="11" s="1"/>
  <c r="C57" i="10"/>
  <c r="AK57" i="14"/>
  <c r="C53" i="10"/>
  <c r="G56" i="10"/>
  <c r="F56" i="14"/>
  <c r="C56" i="15"/>
  <c r="I56" i="14"/>
  <c r="AE56" i="14"/>
  <c r="C56" i="10"/>
  <c r="G58" i="14"/>
  <c r="J58" i="10"/>
  <c r="W58" i="14"/>
  <c r="X58" i="14" s="1"/>
  <c r="T58" i="14" s="1"/>
  <c r="K58" i="14"/>
  <c r="L58" i="14" s="1"/>
  <c r="D58" i="14" s="1"/>
  <c r="C58" i="15"/>
  <c r="K58" i="10"/>
  <c r="M58" i="10"/>
  <c r="S58" i="10"/>
  <c r="H61" i="7" s="1"/>
  <c r="AL59" i="14"/>
  <c r="T59" i="15"/>
  <c r="AF59" i="10"/>
  <c r="AJ62" i="8" s="1"/>
  <c r="K59" i="10"/>
  <c r="P60" i="10"/>
  <c r="K61" i="10"/>
  <c r="P58" i="15"/>
  <c r="AE58" i="10"/>
  <c r="AI61" i="8" s="1"/>
  <c r="S58" i="15"/>
  <c r="H60" i="10"/>
  <c r="H60" i="14"/>
  <c r="W60" i="14"/>
  <c r="X60" i="14" s="1"/>
  <c r="T60" i="14" s="1"/>
  <c r="R58" i="10"/>
  <c r="G61" i="7" s="1"/>
  <c r="F61" i="15"/>
  <c r="J61" i="14"/>
  <c r="K61" i="14" s="1"/>
  <c r="L61" i="14" s="1"/>
  <c r="D61" i="14" s="1"/>
  <c r="B61" i="14" s="1"/>
  <c r="F61" i="11" s="1"/>
  <c r="C61" i="11" s="1"/>
  <c r="L61" i="10"/>
  <c r="B58" i="15"/>
  <c r="U58" i="10"/>
  <c r="J61" i="7" s="1"/>
  <c r="AB58" i="10"/>
  <c r="AD61" i="8" s="1"/>
  <c r="AG58" i="10"/>
  <c r="AK61" i="8" s="1"/>
  <c r="Y60" i="10"/>
  <c r="AA63" i="8" s="1"/>
  <c r="M60" i="15"/>
  <c r="AC60" i="14"/>
  <c r="Y58" i="10"/>
  <c r="AA61" i="8" s="1"/>
  <c r="C59" i="10"/>
  <c r="AB60" i="10"/>
  <c r="AD63" i="8" s="1"/>
  <c r="AF60" i="14"/>
  <c r="P60" i="15"/>
  <c r="L60" i="15"/>
  <c r="AA60" i="14"/>
  <c r="AK58" i="14"/>
  <c r="AN58" i="14" s="1"/>
  <c r="G59" i="10"/>
  <c r="F59" i="14"/>
  <c r="AC59" i="14"/>
  <c r="Z60" i="10"/>
  <c r="AB63" i="8" s="1"/>
  <c r="N60" i="15"/>
  <c r="AD60" i="14"/>
  <c r="N61" i="10"/>
  <c r="AF58" i="14"/>
  <c r="AG58" i="14" s="1"/>
  <c r="C59" i="15"/>
  <c r="Y59" i="10"/>
  <c r="AA62" i="8" s="1"/>
  <c r="M60" i="10"/>
  <c r="G61" i="15"/>
  <c r="Q61" i="10"/>
  <c r="F64" i="7" s="1"/>
  <c r="L64" i="7" s="1"/>
  <c r="C60" i="10"/>
  <c r="O61" i="10"/>
  <c r="B61" i="15"/>
  <c r="F61" i="14"/>
  <c r="G61" i="14" s="1"/>
  <c r="C61" i="15"/>
  <c r="W61" i="14"/>
  <c r="X61" i="14" s="1"/>
  <c r="T61" i="14" s="1"/>
  <c r="X61" i="10"/>
  <c r="G62" i="10"/>
  <c r="F62" i="14"/>
  <c r="J61" i="10"/>
  <c r="O61" i="14"/>
  <c r="E62" i="14"/>
  <c r="F62" i="10"/>
  <c r="B62" i="15"/>
  <c r="H61" i="15"/>
  <c r="N61" i="15"/>
  <c r="Z61" i="10"/>
  <c r="AB64" i="8" s="1"/>
  <c r="X62" i="10"/>
  <c r="AI61" i="14"/>
  <c r="AJ61" i="14" s="1"/>
  <c r="AK61" i="14"/>
  <c r="AN61" i="14" s="1"/>
  <c r="AF61" i="10"/>
  <c r="AJ64" i="8" s="1"/>
  <c r="C62" i="15"/>
  <c r="AA61" i="14"/>
  <c r="L61" i="15"/>
  <c r="W61" i="10"/>
  <c r="AG61" i="14"/>
  <c r="Q61" i="15"/>
  <c r="AD61" i="10"/>
  <c r="AG64" i="8" s="1"/>
  <c r="AH64" i="8" s="1"/>
  <c r="AE61" i="10"/>
  <c r="AI64" i="8" s="1"/>
  <c r="AL64" i="8" s="1"/>
  <c r="H62" i="14"/>
  <c r="H62" i="10"/>
  <c r="AL62" i="14"/>
  <c r="T62" i="15"/>
  <c r="AA63" i="14"/>
  <c r="AD63" i="14"/>
  <c r="AF62" i="10"/>
  <c r="AJ65" i="8" s="1"/>
  <c r="AE62" i="10"/>
  <c r="AI65" i="8" s="1"/>
  <c r="W62" i="14"/>
  <c r="X62" i="14" s="1"/>
  <c r="T62" i="14" s="1"/>
  <c r="AB62" i="10"/>
  <c r="AD65" i="8" s="1"/>
  <c r="AF62" i="14"/>
  <c r="O63" i="10"/>
  <c r="U63" i="10"/>
  <c r="J66" i="7" s="1"/>
  <c r="I62" i="15"/>
  <c r="N62" i="15"/>
  <c r="K63" i="10"/>
  <c r="N63" i="15"/>
  <c r="S63" i="15"/>
  <c r="AK63" i="14"/>
  <c r="AE63" i="10"/>
  <c r="AI66" i="8" s="1"/>
  <c r="S64" i="10"/>
  <c r="H67" i="7" s="1"/>
  <c r="K64" i="14"/>
  <c r="F64" i="14"/>
  <c r="G64" i="14" s="1"/>
  <c r="T62" i="10"/>
  <c r="I65" i="7" s="1"/>
  <c r="L62" i="10"/>
  <c r="G64" i="10"/>
  <c r="H64" i="15"/>
  <c r="O64" i="14"/>
  <c r="C64" i="15"/>
  <c r="M64" i="10"/>
  <c r="N64" i="10"/>
  <c r="AG64" i="14"/>
  <c r="F65" i="15"/>
  <c r="R65" i="15"/>
  <c r="AI65" i="14"/>
  <c r="AD65" i="10"/>
  <c r="AG68" i="8" s="1"/>
  <c r="Q64" i="14"/>
  <c r="T64" i="10"/>
  <c r="I67" i="7" s="1"/>
  <c r="L65" i="10"/>
  <c r="M65" i="14"/>
  <c r="J64" i="15"/>
  <c r="AH64" i="14"/>
  <c r="P65" i="10"/>
  <c r="U64" i="10"/>
  <c r="J67" i="7" s="1"/>
  <c r="P64" i="15"/>
  <c r="AI64" i="14"/>
  <c r="AD64" i="10"/>
  <c r="AG67" i="8" s="1"/>
  <c r="AH67" i="8" s="1"/>
  <c r="R64" i="15"/>
  <c r="T64" i="15"/>
  <c r="AL64" i="14"/>
  <c r="J65" i="14"/>
  <c r="K65" i="14" s="1"/>
  <c r="L65" i="14" s="1"/>
  <c r="W65" i="14"/>
  <c r="X65" i="14" s="1"/>
  <c r="T65" i="14" s="1"/>
  <c r="AM64" i="14"/>
  <c r="J65" i="15"/>
  <c r="N65" i="10"/>
  <c r="T65" i="10"/>
  <c r="I68" i="7" s="1"/>
  <c r="S65" i="10"/>
  <c r="H68" i="7" s="1"/>
  <c r="J66" i="10"/>
  <c r="F65" i="10"/>
  <c r="X65" i="10"/>
  <c r="S65" i="15"/>
  <c r="AL65" i="14"/>
  <c r="AN65" i="14" s="1"/>
  <c r="AH66" i="14"/>
  <c r="AJ66" i="14" s="1"/>
  <c r="AC66" i="10"/>
  <c r="AF69" i="8" s="1"/>
  <c r="AH69" i="8" s="1"/>
  <c r="Q66" i="15"/>
  <c r="G68" i="14"/>
  <c r="S66" i="15"/>
  <c r="K66" i="14"/>
  <c r="L66" i="14" s="1"/>
  <c r="P67" i="10"/>
  <c r="U67" i="10"/>
  <c r="J70" i="7" s="1"/>
  <c r="P70" i="7" s="1"/>
  <c r="AH68" i="14"/>
  <c r="AJ68" i="14" s="1"/>
  <c r="AC68" i="10"/>
  <c r="AF71" i="8" s="1"/>
  <c r="N67" i="15"/>
  <c r="R67" i="14"/>
  <c r="Z67" i="10"/>
  <c r="AB70" i="8" s="1"/>
  <c r="I68" i="15"/>
  <c r="AK66" i="14"/>
  <c r="AN66" i="14" s="1"/>
  <c r="AG69" i="14"/>
  <c r="F70" i="10"/>
  <c r="N70" i="14"/>
  <c r="D71" i="15"/>
  <c r="H71" i="10"/>
  <c r="AA68" i="14"/>
  <c r="AG68" i="14"/>
  <c r="K69" i="14"/>
  <c r="L70" i="10"/>
  <c r="G69" i="14"/>
  <c r="T70" i="10"/>
  <c r="I73" i="7" s="1"/>
  <c r="J72" i="14"/>
  <c r="K72" i="14" s="1"/>
  <c r="Q70" i="15"/>
  <c r="N70" i="15"/>
  <c r="F73" i="10"/>
  <c r="AB61" i="10"/>
  <c r="AD64" i="8" s="1"/>
  <c r="T61" i="15"/>
  <c r="C62" i="10"/>
  <c r="D62" i="15"/>
  <c r="AA62" i="10"/>
  <c r="AC65" i="8" s="1"/>
  <c r="S62" i="15"/>
  <c r="C63" i="10"/>
  <c r="C63" i="15"/>
  <c r="L63" i="15"/>
  <c r="Z63" i="10"/>
  <c r="AB66" i="8" s="1"/>
  <c r="R63" i="15"/>
  <c r="B64" i="15"/>
  <c r="J64" i="10"/>
  <c r="R64" i="10"/>
  <c r="G67" i="7" s="1"/>
  <c r="Y64" i="10"/>
  <c r="AA67" i="8" s="1"/>
  <c r="Q64" i="15"/>
  <c r="AG64" i="10"/>
  <c r="AK67" i="8" s="1"/>
  <c r="C65" i="10"/>
  <c r="I65" i="10"/>
  <c r="Q65" i="10"/>
  <c r="F68" i="7" s="1"/>
  <c r="K65" i="15"/>
  <c r="M65" i="15"/>
  <c r="U65" i="15"/>
  <c r="C66" i="10"/>
  <c r="E66" i="15"/>
  <c r="M66" i="10"/>
  <c r="G66" i="15"/>
  <c r="U66" i="10"/>
  <c r="J69" i="7" s="1"/>
  <c r="P69" i="7" s="1"/>
  <c r="AA66" i="14"/>
  <c r="T66" i="15"/>
  <c r="C67" i="10"/>
  <c r="E67" i="14"/>
  <c r="D67" i="15"/>
  <c r="S67" i="15"/>
  <c r="C68" i="10"/>
  <c r="C68" i="15"/>
  <c r="K68" i="10"/>
  <c r="L68" i="10"/>
  <c r="S68" i="10"/>
  <c r="H71" i="7" s="1"/>
  <c r="T68" i="10"/>
  <c r="I71" i="7" s="1"/>
  <c r="L68" i="15"/>
  <c r="Z68" i="10"/>
  <c r="AB71" i="8" s="1"/>
  <c r="AE71" i="8" s="1"/>
  <c r="P68" i="15"/>
  <c r="R68" i="15"/>
  <c r="AD68" i="10"/>
  <c r="AG71" i="8" s="1"/>
  <c r="B69" i="15"/>
  <c r="F69" i="10"/>
  <c r="C69" i="15"/>
  <c r="J69" i="10"/>
  <c r="F69" i="15"/>
  <c r="N69" i="10"/>
  <c r="R69" i="10"/>
  <c r="G72" i="7" s="1"/>
  <c r="S69" i="10"/>
  <c r="H72" i="7" s="1"/>
  <c r="J69" i="15"/>
  <c r="L69" i="15"/>
  <c r="X69" i="10"/>
  <c r="Y69" i="10"/>
  <c r="AA72" i="8" s="1"/>
  <c r="M69" i="15"/>
  <c r="O69" i="15"/>
  <c r="AA69" i="10"/>
  <c r="AC72" i="8" s="1"/>
  <c r="AF69" i="14"/>
  <c r="R69" i="15"/>
  <c r="AG69" i="10"/>
  <c r="AK72" i="8" s="1"/>
  <c r="U69" i="15"/>
  <c r="C70" i="10"/>
  <c r="B70" i="15"/>
  <c r="H70" i="10"/>
  <c r="I70" i="10"/>
  <c r="S73" i="6" s="1"/>
  <c r="E70" i="15"/>
  <c r="K70" i="10"/>
  <c r="J70" i="14"/>
  <c r="K70" i="14" s="1"/>
  <c r="L70" i="14" s="1"/>
  <c r="Q70" i="10"/>
  <c r="F73" i="7" s="1"/>
  <c r="G70" i="15"/>
  <c r="P70" i="14"/>
  <c r="Q70" i="14"/>
  <c r="X70" i="10"/>
  <c r="Z70" i="10"/>
  <c r="AB73" i="8" s="1"/>
  <c r="O70" i="15"/>
  <c r="AC70" i="10"/>
  <c r="AF73" i="8" s="1"/>
  <c r="AF70" i="10"/>
  <c r="AJ73" i="8" s="1"/>
  <c r="T70" i="15"/>
  <c r="C71" i="10"/>
  <c r="F71" i="10"/>
  <c r="B71" i="15"/>
  <c r="H71" i="14"/>
  <c r="E71" i="15"/>
  <c r="I71" i="10"/>
  <c r="S74" i="6" s="1"/>
  <c r="K71" i="10"/>
  <c r="M71" i="10"/>
  <c r="H71" i="15"/>
  <c r="O71" i="14"/>
  <c r="W71" i="14"/>
  <c r="X71" i="14" s="1"/>
  <c r="T71" i="14" s="1"/>
  <c r="L71" i="15"/>
  <c r="AA71" i="14"/>
  <c r="W71" i="10"/>
  <c r="AK71" i="14"/>
  <c r="S71" i="15"/>
  <c r="T71" i="15"/>
  <c r="AF71" i="10"/>
  <c r="AJ74" i="8" s="1"/>
  <c r="C72" i="10"/>
  <c r="D72" i="15"/>
  <c r="H72" i="14"/>
  <c r="E72" i="15"/>
  <c r="I72" i="10"/>
  <c r="L72" i="10"/>
  <c r="F72" i="15"/>
  <c r="M72" i="10"/>
  <c r="P72" i="10"/>
  <c r="G72" i="15"/>
  <c r="Q72" i="10"/>
  <c r="F75" i="7" s="1"/>
  <c r="N72" i="14"/>
  <c r="U72" i="10"/>
  <c r="J75" i="7" s="1"/>
  <c r="R72" i="14"/>
  <c r="W72" i="14"/>
  <c r="X72" i="14" s="1"/>
  <c r="T72" i="14" s="1"/>
  <c r="AH72" i="14"/>
  <c r="AI72" i="14"/>
  <c r="R72" i="15"/>
  <c r="S72" i="15"/>
  <c r="AE72" i="10"/>
  <c r="AI75" i="8" s="1"/>
  <c r="C73" i="10"/>
  <c r="E73" i="14"/>
  <c r="C73" i="15"/>
  <c r="F73" i="14"/>
  <c r="K73" i="10"/>
  <c r="L73" i="10"/>
  <c r="F73" i="15"/>
  <c r="J73" i="14"/>
  <c r="T73" i="10"/>
  <c r="I76" i="7" s="1"/>
  <c r="J73" i="15"/>
  <c r="Q73" i="14"/>
  <c r="P73" i="15"/>
  <c r="AF73" i="14"/>
  <c r="Q73" i="15"/>
  <c r="AC73" i="10"/>
  <c r="AF76" i="8" s="1"/>
  <c r="AH73" i="14"/>
  <c r="C74" i="15"/>
  <c r="F74" i="14"/>
  <c r="G74" i="14" s="1"/>
  <c r="G74" i="10"/>
  <c r="O74" i="10"/>
  <c r="P74" i="14"/>
  <c r="I74" i="15"/>
  <c r="Q74" i="14"/>
  <c r="T74" i="10"/>
  <c r="I77" i="7" s="1"/>
  <c r="J74" i="15"/>
  <c r="R74" i="14"/>
  <c r="K74" i="15"/>
  <c r="U74" i="10"/>
  <c r="J77" i="7" s="1"/>
  <c r="W74" i="14"/>
  <c r="X74" i="14" s="1"/>
  <c r="T74" i="14" s="1"/>
  <c r="R76" i="15"/>
  <c r="AD76" i="10"/>
  <c r="AG79" i="8" s="1"/>
  <c r="AI76" i="14"/>
  <c r="K75" i="14"/>
  <c r="S75" i="10"/>
  <c r="H78" i="7" s="1"/>
  <c r="Y75" i="10"/>
  <c r="AA78" i="8" s="1"/>
  <c r="AC75" i="14"/>
  <c r="M75" i="15"/>
  <c r="L76" i="15"/>
  <c r="AA76" i="14"/>
  <c r="C77" i="10"/>
  <c r="B74" i="15"/>
  <c r="J74" i="10"/>
  <c r="Q74" i="15"/>
  <c r="R74" i="15"/>
  <c r="AI74" i="14"/>
  <c r="AD74" i="10"/>
  <c r="AG77" i="8" s="1"/>
  <c r="AH77" i="8" s="1"/>
  <c r="X75" i="10"/>
  <c r="C78" i="15"/>
  <c r="F78" i="14"/>
  <c r="Q78" i="10"/>
  <c r="F81" i="7" s="1"/>
  <c r="N78" i="14"/>
  <c r="G78" i="15"/>
  <c r="K78" i="15"/>
  <c r="R78" i="14"/>
  <c r="U78" i="10"/>
  <c r="J81" i="7" s="1"/>
  <c r="K76" i="10"/>
  <c r="U76" i="15"/>
  <c r="AG76" i="10"/>
  <c r="AK79" i="8" s="1"/>
  <c r="AM76" i="14"/>
  <c r="Q69" i="15"/>
  <c r="O74" i="14"/>
  <c r="AE74" i="14"/>
  <c r="AG74" i="10"/>
  <c r="AK77" i="8" s="1"/>
  <c r="U74" i="15"/>
  <c r="AD75" i="14"/>
  <c r="C76" i="10"/>
  <c r="AF69" i="10"/>
  <c r="AJ72" i="8" s="1"/>
  <c r="J75" i="10"/>
  <c r="K75" i="10"/>
  <c r="F75" i="15"/>
  <c r="R75" i="14"/>
  <c r="AF75" i="10"/>
  <c r="AJ78" i="8" s="1"/>
  <c r="T75" i="15"/>
  <c r="AC69" i="10"/>
  <c r="AF72" i="8" s="1"/>
  <c r="AH72" i="8" s="1"/>
  <c r="AH74" i="14"/>
  <c r="Q75" i="10"/>
  <c r="F78" i="7" s="1"/>
  <c r="G75" i="15"/>
  <c r="R74" i="10"/>
  <c r="G77" i="7" s="1"/>
  <c r="Y74" i="10"/>
  <c r="AA77" i="8" s="1"/>
  <c r="Z74" i="10"/>
  <c r="AB77" i="8" s="1"/>
  <c r="N74" i="15"/>
  <c r="AD74" i="14"/>
  <c r="AG74" i="14" s="1"/>
  <c r="O74" i="15"/>
  <c r="I75" i="15"/>
  <c r="W78" i="10"/>
  <c r="M74" i="10"/>
  <c r="H74" i="15"/>
  <c r="N75" i="10"/>
  <c r="J75" i="15"/>
  <c r="T75" i="10"/>
  <c r="I78" i="7" s="1"/>
  <c r="Q75" i="14"/>
  <c r="K75" i="15"/>
  <c r="P75" i="15"/>
  <c r="H79" i="10"/>
  <c r="D79" i="15"/>
  <c r="H79" i="14"/>
  <c r="AD78" i="10"/>
  <c r="AG81" i="8" s="1"/>
  <c r="O79" i="10"/>
  <c r="O79" i="15"/>
  <c r="AE79" i="14"/>
  <c r="AG79" i="10"/>
  <c r="AK82" i="8" s="1"/>
  <c r="J81" i="14"/>
  <c r="T81" i="10"/>
  <c r="I84" i="7" s="1"/>
  <c r="J81" i="15"/>
  <c r="N81" i="15"/>
  <c r="Z81" i="10"/>
  <c r="AB84" i="8" s="1"/>
  <c r="L85" i="10"/>
  <c r="J85" i="14"/>
  <c r="F85" i="15"/>
  <c r="N79" i="10"/>
  <c r="AA79" i="10"/>
  <c r="AC82" i="8" s="1"/>
  <c r="T79" i="15"/>
  <c r="AF79" i="10"/>
  <c r="AJ82" i="8" s="1"/>
  <c r="C80" i="10"/>
  <c r="H80" i="10"/>
  <c r="J81" i="10"/>
  <c r="M82" i="15"/>
  <c r="Y82" i="10"/>
  <c r="AA85" i="8" s="1"/>
  <c r="AC82" i="14"/>
  <c r="K74" i="10"/>
  <c r="G75" i="14"/>
  <c r="I75" i="10"/>
  <c r="S78" i="6" s="1"/>
  <c r="AG75" i="10"/>
  <c r="AK78" i="8" s="1"/>
  <c r="U75" i="15"/>
  <c r="H78" i="15"/>
  <c r="P81" i="10"/>
  <c r="Q81" i="14"/>
  <c r="AD81" i="14"/>
  <c r="I81" i="14"/>
  <c r="I81" i="10"/>
  <c r="S84" i="6" s="1"/>
  <c r="Q75" i="15"/>
  <c r="L78" i="15"/>
  <c r="M78" i="15"/>
  <c r="U78" i="15"/>
  <c r="AG78" i="10"/>
  <c r="AK81" i="8" s="1"/>
  <c r="C79" i="10"/>
  <c r="W79" i="14"/>
  <c r="X79" i="14" s="1"/>
  <c r="T79" i="14" s="1"/>
  <c r="AL79" i="14"/>
  <c r="K80" i="10"/>
  <c r="AE81" i="14"/>
  <c r="O81" i="15"/>
  <c r="AA81" i="10"/>
  <c r="AC84" i="8" s="1"/>
  <c r="G82" i="14"/>
  <c r="I78" i="10"/>
  <c r="O80" i="15"/>
  <c r="AA80" i="10"/>
  <c r="AC83" i="8" s="1"/>
  <c r="L81" i="10"/>
  <c r="F81" i="15"/>
  <c r="J82" i="10"/>
  <c r="L74" i="15"/>
  <c r="B75" i="15"/>
  <c r="R75" i="10"/>
  <c r="G78" i="7" s="1"/>
  <c r="AC75" i="10"/>
  <c r="AF78" i="8" s="1"/>
  <c r="J78" i="10"/>
  <c r="M78" i="10"/>
  <c r="O78" i="10"/>
  <c r="Y78" i="10"/>
  <c r="AA81" i="8" s="1"/>
  <c r="P78" i="15"/>
  <c r="H81" i="10"/>
  <c r="D81" i="15"/>
  <c r="AG81" i="10"/>
  <c r="AK84" i="8" s="1"/>
  <c r="AL84" i="8" s="1"/>
  <c r="U81" i="15"/>
  <c r="AM81" i="14"/>
  <c r="H82" i="15"/>
  <c r="O82" i="14"/>
  <c r="P78" i="10"/>
  <c r="AA79" i="14"/>
  <c r="U79" i="15"/>
  <c r="AM79" i="14"/>
  <c r="D80" i="15"/>
  <c r="H80" i="14"/>
  <c r="AE80" i="14"/>
  <c r="AC78" i="10"/>
  <c r="AF81" i="8" s="1"/>
  <c r="AC81" i="14"/>
  <c r="K82" i="10"/>
  <c r="AK82" i="14"/>
  <c r="AE82" i="10"/>
  <c r="AI85" i="8" s="1"/>
  <c r="AL85" i="8" s="1"/>
  <c r="C83" i="10"/>
  <c r="W83" i="14"/>
  <c r="X83" i="14" s="1"/>
  <c r="T83" i="14" s="1"/>
  <c r="G82" i="15"/>
  <c r="N82" i="14"/>
  <c r="O83" i="14"/>
  <c r="R83" i="10"/>
  <c r="G86" i="7" s="1"/>
  <c r="H83" i="15"/>
  <c r="Q83" i="15"/>
  <c r="R83" i="15"/>
  <c r="AI83" i="14"/>
  <c r="AJ83" i="14" s="1"/>
  <c r="AK83" i="14"/>
  <c r="AE83" i="10"/>
  <c r="AI86" i="8" s="1"/>
  <c r="S83" i="15"/>
  <c r="D84" i="15"/>
  <c r="E84" i="15"/>
  <c r="L84" i="10"/>
  <c r="I84" i="15"/>
  <c r="W84" i="14"/>
  <c r="X84" i="14" s="1"/>
  <c r="T84" i="14" s="1"/>
  <c r="G81" i="10"/>
  <c r="AL81" i="14"/>
  <c r="AN81" i="14" s="1"/>
  <c r="O82" i="10"/>
  <c r="X82" i="10"/>
  <c r="AF82" i="10"/>
  <c r="AJ85" i="8" s="1"/>
  <c r="AL82" i="14"/>
  <c r="E83" i="14"/>
  <c r="L83" i="10"/>
  <c r="F83" i="15"/>
  <c r="AC83" i="10"/>
  <c r="AF86" i="8" s="1"/>
  <c r="AD83" i="10"/>
  <c r="AG86" i="8" s="1"/>
  <c r="I84" i="10"/>
  <c r="M84" i="10"/>
  <c r="O86" i="10"/>
  <c r="M83" i="10"/>
  <c r="U83" i="10"/>
  <c r="J86" i="7" s="1"/>
  <c r="R83" i="14"/>
  <c r="K83" i="15"/>
  <c r="C85" i="10"/>
  <c r="I86" i="10"/>
  <c r="S89" i="6" s="1"/>
  <c r="E86" i="15"/>
  <c r="U86" i="10"/>
  <c r="J89" i="7" s="1"/>
  <c r="R86" i="14"/>
  <c r="AD81" i="10"/>
  <c r="AG84" i="8" s="1"/>
  <c r="AH84" i="8" s="1"/>
  <c r="U82" i="15"/>
  <c r="I84" i="14"/>
  <c r="K84" i="14" s="1"/>
  <c r="L84" i="14" s="1"/>
  <c r="I86" i="14"/>
  <c r="K86" i="15"/>
  <c r="J83" i="10"/>
  <c r="P84" i="14"/>
  <c r="C78" i="10"/>
  <c r="S78" i="15"/>
  <c r="O81" i="10"/>
  <c r="H81" i="15"/>
  <c r="AA81" i="14"/>
  <c r="AH81" i="14"/>
  <c r="AJ81" i="14" s="1"/>
  <c r="R81" i="15"/>
  <c r="F82" i="10"/>
  <c r="B82" i="15"/>
  <c r="N82" i="10"/>
  <c r="N82" i="15"/>
  <c r="AG82" i="10"/>
  <c r="AK85" i="8" s="1"/>
  <c r="F83" i="10"/>
  <c r="B83" i="15"/>
  <c r="P84" i="10"/>
  <c r="S74" i="15"/>
  <c r="H78" i="14"/>
  <c r="AH78" i="14"/>
  <c r="AJ78" i="14" s="1"/>
  <c r="H82" i="14"/>
  <c r="L82" i="15"/>
  <c r="Z82" i="10"/>
  <c r="AB85" i="8" s="1"/>
  <c r="N83" i="10"/>
  <c r="X83" i="10"/>
  <c r="O84" i="10"/>
  <c r="W84" i="10"/>
  <c r="W86" i="10"/>
  <c r="P87" i="10"/>
  <c r="AC84" i="14"/>
  <c r="M84" i="15"/>
  <c r="H86" i="15"/>
  <c r="O86" i="14"/>
  <c r="R86" i="10"/>
  <c r="G89" i="7" s="1"/>
  <c r="T84" i="10"/>
  <c r="I87" i="7" s="1"/>
  <c r="X84" i="10"/>
  <c r="Y84" i="10"/>
  <c r="AA87" i="8" s="1"/>
  <c r="Z84" i="10"/>
  <c r="AB87" i="8" s="1"/>
  <c r="N84" i="15"/>
  <c r="O84" i="15"/>
  <c r="AA84" i="10"/>
  <c r="AC87" i="8" s="1"/>
  <c r="AD86" i="10"/>
  <c r="AG89" i="8" s="1"/>
  <c r="F87" i="14"/>
  <c r="G87" i="14" s="1"/>
  <c r="G87" i="10"/>
  <c r="L89" i="15"/>
  <c r="AA89" i="14"/>
  <c r="O87" i="10"/>
  <c r="AA87" i="14"/>
  <c r="C82" i="10"/>
  <c r="K84" i="15"/>
  <c r="C86" i="10"/>
  <c r="AI86" i="14"/>
  <c r="M87" i="10"/>
  <c r="U87" i="10"/>
  <c r="J90" i="7" s="1"/>
  <c r="K87" i="15"/>
  <c r="R87" i="14"/>
  <c r="C88" i="10"/>
  <c r="L87" i="15"/>
  <c r="Z89" i="10"/>
  <c r="AB92" i="8" s="1"/>
  <c r="AD89" i="14"/>
  <c r="G90" i="14"/>
  <c r="N90" i="10"/>
  <c r="K90" i="15"/>
  <c r="L90" i="15"/>
  <c r="P95" i="14"/>
  <c r="C81" i="10"/>
  <c r="C84" i="10"/>
  <c r="W87" i="10"/>
  <c r="M87" i="15"/>
  <c r="AI87" i="14"/>
  <c r="AL87" i="14"/>
  <c r="M90" i="10"/>
  <c r="O90" i="10"/>
  <c r="I91" i="15"/>
  <c r="C89" i="15"/>
  <c r="F89" i="14"/>
  <c r="R89" i="15"/>
  <c r="AD89" i="10"/>
  <c r="AG92" i="8" s="1"/>
  <c r="B90" i="15"/>
  <c r="U90" i="10"/>
  <c r="J93" i="7" s="1"/>
  <c r="F87" i="10"/>
  <c r="B87" i="15"/>
  <c r="D87" i="15"/>
  <c r="R90" i="15"/>
  <c r="AD90" i="10"/>
  <c r="AG93" i="8" s="1"/>
  <c r="AH93" i="8" s="1"/>
  <c r="AI90" i="14"/>
  <c r="AJ90" i="14" s="1"/>
  <c r="AC87" i="10"/>
  <c r="AF90" i="8" s="1"/>
  <c r="AH90" i="8" s="1"/>
  <c r="AH87" i="14"/>
  <c r="Q87" i="15"/>
  <c r="G89" i="10"/>
  <c r="F90" i="10"/>
  <c r="R90" i="14"/>
  <c r="K92" i="15"/>
  <c r="U92" i="10"/>
  <c r="J95" i="7" s="1"/>
  <c r="R92" i="14"/>
  <c r="H87" i="15"/>
  <c r="O87" i="14"/>
  <c r="R87" i="15"/>
  <c r="AD87" i="10"/>
  <c r="AG90" i="8" s="1"/>
  <c r="T87" i="15"/>
  <c r="J90" i="10"/>
  <c r="AA90" i="14"/>
  <c r="Q90" i="15"/>
  <c r="W93" i="14"/>
  <c r="X93" i="14" s="1"/>
  <c r="T93" i="14" s="1"/>
  <c r="AG84" i="10"/>
  <c r="AK87" i="8" s="1"/>
  <c r="J87" i="10"/>
  <c r="U87" i="15"/>
  <c r="AG87" i="10"/>
  <c r="AK90" i="8" s="1"/>
  <c r="AI89" i="14"/>
  <c r="E90" i="14"/>
  <c r="K90" i="10"/>
  <c r="R90" i="10"/>
  <c r="G93" i="7" s="1"/>
  <c r="O90" i="14"/>
  <c r="H90" i="15"/>
  <c r="C89" i="10"/>
  <c r="Y90" i="10"/>
  <c r="AA93" i="8" s="1"/>
  <c r="G91" i="14"/>
  <c r="N91" i="15"/>
  <c r="I92" i="14"/>
  <c r="N92" i="14"/>
  <c r="AL92" i="14"/>
  <c r="AF94" i="10"/>
  <c r="AJ97" i="8" s="1"/>
  <c r="T94" i="15"/>
  <c r="AL94" i="14"/>
  <c r="K94" i="10"/>
  <c r="N91" i="10"/>
  <c r="X91" i="10"/>
  <c r="Y91" i="10"/>
  <c r="AA94" i="8" s="1"/>
  <c r="M91" i="15"/>
  <c r="Q91" i="15"/>
  <c r="AC91" i="10"/>
  <c r="AF94" i="8" s="1"/>
  <c r="AH94" i="8" s="1"/>
  <c r="P92" i="10"/>
  <c r="W92" i="10"/>
  <c r="Y92" i="10"/>
  <c r="AA95" i="8" s="1"/>
  <c r="AE93" i="10"/>
  <c r="AI96" i="8" s="1"/>
  <c r="S93" i="15"/>
  <c r="AK93" i="14"/>
  <c r="E87" i="15"/>
  <c r="G87" i="15"/>
  <c r="AB87" i="10"/>
  <c r="AD90" i="8" s="1"/>
  <c r="C90" i="15"/>
  <c r="Z90" i="10"/>
  <c r="AB93" i="8" s="1"/>
  <c r="N90" i="15"/>
  <c r="I91" i="10"/>
  <c r="S94" i="6" s="1"/>
  <c r="E91" i="15"/>
  <c r="K91" i="15"/>
  <c r="Z91" i="10"/>
  <c r="AB94" i="8" s="1"/>
  <c r="AG91" i="10"/>
  <c r="AK94" i="8" s="1"/>
  <c r="U91" i="15"/>
  <c r="AF92" i="14"/>
  <c r="H94" i="10"/>
  <c r="D94" i="15"/>
  <c r="H94" i="14"/>
  <c r="N95" i="10"/>
  <c r="C87" i="10"/>
  <c r="J91" i="10"/>
  <c r="U91" i="10"/>
  <c r="J94" i="7" s="1"/>
  <c r="AF91" i="10"/>
  <c r="AJ94" i="8" s="1"/>
  <c r="C92" i="10"/>
  <c r="AC92" i="14"/>
  <c r="F93" i="14"/>
  <c r="P94" i="14"/>
  <c r="T95" i="15"/>
  <c r="AL95" i="14"/>
  <c r="AF95" i="10"/>
  <c r="AJ98" i="8" s="1"/>
  <c r="B91" i="15"/>
  <c r="F91" i="10"/>
  <c r="Q91" i="10"/>
  <c r="F94" i="7" s="1"/>
  <c r="G91" i="15"/>
  <c r="I92" i="10"/>
  <c r="S95" i="6" s="1"/>
  <c r="E92" i="15"/>
  <c r="Q92" i="10"/>
  <c r="F95" i="7" s="1"/>
  <c r="G92" i="15"/>
  <c r="AF92" i="10"/>
  <c r="AJ95" i="8" s="1"/>
  <c r="T92" i="15"/>
  <c r="F94" i="15"/>
  <c r="J94" i="14"/>
  <c r="L94" i="10"/>
  <c r="P95" i="10"/>
  <c r="AG90" i="10"/>
  <c r="AK93" i="8" s="1"/>
  <c r="U90" i="15"/>
  <c r="R91" i="10"/>
  <c r="G94" i="7" s="1"/>
  <c r="H91" i="15"/>
  <c r="AC91" i="14"/>
  <c r="AG91" i="14" s="1"/>
  <c r="AH91" i="14"/>
  <c r="AJ91" i="14" s="1"/>
  <c r="H92" i="10"/>
  <c r="AE92" i="10"/>
  <c r="AI95" i="8" s="1"/>
  <c r="C93" i="10"/>
  <c r="P92" i="15"/>
  <c r="AB92" i="10"/>
  <c r="AD95" i="8" s="1"/>
  <c r="J94" i="15"/>
  <c r="Q94" i="14"/>
  <c r="T94" i="10"/>
  <c r="I97" i="7" s="1"/>
  <c r="O97" i="7" s="1"/>
  <c r="M94" i="15"/>
  <c r="Y94" i="10"/>
  <c r="AA97" i="8" s="1"/>
  <c r="AC94" i="14"/>
  <c r="J99" i="10"/>
  <c r="M92" i="15"/>
  <c r="G93" i="10"/>
  <c r="AL96" i="14"/>
  <c r="C97" i="10"/>
  <c r="G98" i="10"/>
  <c r="C98" i="15"/>
  <c r="F98" i="14"/>
  <c r="L99" i="10"/>
  <c r="J99" i="14"/>
  <c r="AF91" i="14"/>
  <c r="G94" i="10"/>
  <c r="D95" i="15"/>
  <c r="H96" i="14"/>
  <c r="C98" i="10"/>
  <c r="AF90" i="14"/>
  <c r="AG90" i="14" s="1"/>
  <c r="J91" i="14"/>
  <c r="K91" i="14" s="1"/>
  <c r="Q91" i="14"/>
  <c r="AE91" i="14"/>
  <c r="O94" i="15"/>
  <c r="C95" i="10"/>
  <c r="H95" i="10"/>
  <c r="AE96" i="10"/>
  <c r="AI99" i="8" s="1"/>
  <c r="AK96" i="14"/>
  <c r="AF96" i="10"/>
  <c r="AJ99" i="8" s="1"/>
  <c r="O94" i="10"/>
  <c r="AD94" i="10"/>
  <c r="AG97" i="8" s="1"/>
  <c r="K96" i="15"/>
  <c r="AD96" i="10"/>
  <c r="AG99" i="8" s="1"/>
  <c r="C99" i="10"/>
  <c r="F99" i="15"/>
  <c r="G95" i="15"/>
  <c r="Q95" i="14"/>
  <c r="H96" i="15"/>
  <c r="AA98" i="14"/>
  <c r="B100" i="15"/>
  <c r="E100" i="14"/>
  <c r="F100" i="10"/>
  <c r="J95" i="15"/>
  <c r="AA95" i="14"/>
  <c r="L95" i="15"/>
  <c r="D96" i="15"/>
  <c r="R96" i="10"/>
  <c r="G99" i="7" s="1"/>
  <c r="U96" i="10"/>
  <c r="J99" i="7" s="1"/>
  <c r="M98" i="10"/>
  <c r="O98" i="10"/>
  <c r="K98" i="15"/>
  <c r="R98" i="14"/>
  <c r="U98" i="10"/>
  <c r="J101" i="7" s="1"/>
  <c r="S98" i="15"/>
  <c r="AK98" i="14"/>
  <c r="AE98" i="10"/>
  <c r="AI101" i="8" s="1"/>
  <c r="H95" i="14"/>
  <c r="K95" i="10"/>
  <c r="Q95" i="10"/>
  <c r="F98" i="7" s="1"/>
  <c r="T95" i="10"/>
  <c r="I98" i="7" s="1"/>
  <c r="N96" i="10"/>
  <c r="Z96" i="10"/>
  <c r="AB99" i="8" s="1"/>
  <c r="AI96" i="14"/>
  <c r="C94" i="10"/>
  <c r="F94" i="14"/>
  <c r="H96" i="10"/>
  <c r="K96" i="10"/>
  <c r="M96" i="10"/>
  <c r="O96" i="10"/>
  <c r="P96" i="10"/>
  <c r="R96" i="14"/>
  <c r="M96" i="15"/>
  <c r="Y96" i="10"/>
  <c r="AA99" i="8" s="1"/>
  <c r="S96" i="15"/>
  <c r="T96" i="15"/>
  <c r="L98" i="15"/>
  <c r="J100" i="10"/>
  <c r="M100" i="10"/>
  <c r="R100" i="10"/>
  <c r="G103" i="7" s="1"/>
  <c r="F101" i="15"/>
  <c r="J101" i="14"/>
  <c r="K101" i="14" s="1"/>
  <c r="L101" i="10"/>
  <c r="N101" i="14"/>
  <c r="AD101" i="14"/>
  <c r="Z101" i="10"/>
  <c r="AB104" i="8" s="1"/>
  <c r="N101" i="15"/>
  <c r="AF101" i="14"/>
  <c r="AB101" i="10"/>
  <c r="AD104" i="8" s="1"/>
  <c r="AE101" i="10"/>
  <c r="AI104" i="8" s="1"/>
  <c r="S101" i="15"/>
  <c r="AK101" i="14"/>
  <c r="K101" i="10"/>
  <c r="C96" i="10"/>
  <c r="AA101" i="14"/>
  <c r="L101" i="15"/>
  <c r="Q101" i="10"/>
  <c r="F104" i="7" s="1"/>
  <c r="K100" i="10"/>
  <c r="H100" i="15"/>
  <c r="H101" i="10"/>
  <c r="H101" i="14"/>
  <c r="C100" i="10"/>
  <c r="U101" i="10"/>
  <c r="J104" i="7" s="1"/>
  <c r="K101" i="15"/>
  <c r="R101" i="14"/>
  <c r="X101" i="10"/>
  <c r="G102" i="10"/>
  <c r="F102" i="14"/>
  <c r="C102" i="15"/>
  <c r="C101" i="10"/>
  <c r="AF101" i="10"/>
  <c r="AJ104" i="8" s="1"/>
  <c r="J102" i="10"/>
  <c r="K102" i="14"/>
  <c r="L102" i="14" s="1"/>
  <c r="M102" i="15"/>
  <c r="Y102" i="10"/>
  <c r="AA105" i="8" s="1"/>
  <c r="AC102" i="14"/>
  <c r="G102" i="15"/>
  <c r="Q102" i="10"/>
  <c r="F105" i="7" s="1"/>
  <c r="E101" i="15"/>
  <c r="AM101" i="14"/>
  <c r="U101" i="15"/>
  <c r="L102" i="10"/>
  <c r="F102" i="15"/>
  <c r="T101" i="15"/>
  <c r="AL101" i="14"/>
  <c r="N102" i="14"/>
  <c r="AE103" i="10"/>
  <c r="AI106" i="8" s="1"/>
  <c r="AK103" i="14"/>
  <c r="S103" i="15"/>
  <c r="D102" i="15"/>
  <c r="R102" i="10"/>
  <c r="G105" i="7" s="1"/>
  <c r="J102" i="15"/>
  <c r="D104" i="15"/>
  <c r="H104" i="14"/>
  <c r="H104" i="10"/>
  <c r="AL102" i="14"/>
  <c r="C103" i="10"/>
  <c r="F104" i="14"/>
  <c r="G104" i="10"/>
  <c r="K104" i="10"/>
  <c r="O102" i="15"/>
  <c r="AD102" i="10"/>
  <c r="AG105" i="8" s="1"/>
  <c r="AH105" i="8" s="1"/>
  <c r="AF102" i="10"/>
  <c r="AJ105" i="8" s="1"/>
  <c r="W102" i="10"/>
  <c r="N102" i="15"/>
  <c r="AK102" i="14"/>
  <c r="AN102" i="14" s="1"/>
  <c r="T102" i="15"/>
  <c r="O102" i="10"/>
  <c r="H102" i="15"/>
  <c r="AJ102" i="14"/>
  <c r="R102" i="15"/>
  <c r="U102" i="15"/>
  <c r="AG102" i="10"/>
  <c r="AK105" i="8" s="1"/>
  <c r="AE102" i="14"/>
  <c r="C102" i="10"/>
  <c r="AA104" i="10"/>
  <c r="AC107" i="8" s="1"/>
  <c r="AE104" i="14"/>
  <c r="N105" i="10"/>
  <c r="S104" i="15"/>
  <c r="AK104" i="14"/>
  <c r="F105" i="15"/>
  <c r="L105" i="10"/>
  <c r="J105" i="14"/>
  <c r="K105" i="14" s="1"/>
  <c r="K104" i="14"/>
  <c r="O104" i="15"/>
  <c r="I104" i="15"/>
  <c r="P104" i="15"/>
  <c r="AF104" i="14"/>
  <c r="I105" i="15"/>
  <c r="R104" i="14"/>
  <c r="K104" i="15"/>
  <c r="U104" i="10"/>
  <c r="J107" i="7" s="1"/>
  <c r="AB104" i="10"/>
  <c r="AD107" i="8" s="1"/>
  <c r="P105" i="14"/>
  <c r="G104" i="15"/>
  <c r="N104" i="14"/>
  <c r="L104" i="10"/>
  <c r="F104" i="15"/>
  <c r="M104" i="10"/>
  <c r="Q104" i="10"/>
  <c r="F107" i="7" s="1"/>
  <c r="R104" i="15"/>
  <c r="AD104" i="10"/>
  <c r="AG107" i="8" s="1"/>
  <c r="AH107" i="8" s="1"/>
  <c r="AI104" i="14"/>
  <c r="Z106" i="10"/>
  <c r="AB109" i="8" s="1"/>
  <c r="N106" i="15"/>
  <c r="R107" i="10"/>
  <c r="G110" i="7" s="1"/>
  <c r="H107" i="15"/>
  <c r="O107" i="14"/>
  <c r="J107" i="10"/>
  <c r="L104" i="15"/>
  <c r="G105" i="14"/>
  <c r="R105" i="14"/>
  <c r="W105" i="14"/>
  <c r="X105" i="14" s="1"/>
  <c r="T105" i="14" s="1"/>
  <c r="AD106" i="14"/>
  <c r="H107" i="10"/>
  <c r="D107" i="15"/>
  <c r="H107" i="14"/>
  <c r="W107" i="10"/>
  <c r="J105" i="15"/>
  <c r="Q105" i="14"/>
  <c r="U105" i="10"/>
  <c r="J108" i="7" s="1"/>
  <c r="P108" i="7" s="1"/>
  <c r="W106" i="14"/>
  <c r="X106" i="14" s="1"/>
  <c r="T106" i="14" s="1"/>
  <c r="O105" i="15"/>
  <c r="AE105" i="14"/>
  <c r="AC106" i="10"/>
  <c r="AF109" i="8" s="1"/>
  <c r="Q106" i="15"/>
  <c r="S107" i="10"/>
  <c r="H110" i="7" s="1"/>
  <c r="Y105" i="10"/>
  <c r="AA108" i="8" s="1"/>
  <c r="AC105" i="14"/>
  <c r="AG105" i="14" s="1"/>
  <c r="M105" i="15"/>
  <c r="AA105" i="10"/>
  <c r="AC108" i="8" s="1"/>
  <c r="J104" i="15"/>
  <c r="AA104" i="14"/>
  <c r="AH104" i="14"/>
  <c r="AJ104" i="14" s="1"/>
  <c r="Q104" i="15"/>
  <c r="B105" i="15"/>
  <c r="B106" i="15"/>
  <c r="E106" i="14"/>
  <c r="F106" i="10"/>
  <c r="I106" i="10"/>
  <c r="S109" i="6" s="1"/>
  <c r="E106" i="15"/>
  <c r="I106" i="14"/>
  <c r="AH106" i="14"/>
  <c r="O106" i="15"/>
  <c r="AE106" i="14"/>
  <c r="AA106" i="10"/>
  <c r="AC109" i="8" s="1"/>
  <c r="X106" i="10"/>
  <c r="P107" i="10"/>
  <c r="N107" i="15"/>
  <c r="AD107" i="14"/>
  <c r="Z107" i="10"/>
  <c r="AB110" i="8" s="1"/>
  <c r="U104" i="15"/>
  <c r="L105" i="15"/>
  <c r="AA105" i="14"/>
  <c r="R105" i="15"/>
  <c r="T107" i="15"/>
  <c r="AL107" i="14"/>
  <c r="G108" i="10"/>
  <c r="C108" i="15"/>
  <c r="E109" i="14"/>
  <c r="F109" i="10"/>
  <c r="B109" i="15"/>
  <c r="AG105" i="10"/>
  <c r="AK108" i="8" s="1"/>
  <c r="U105" i="15"/>
  <c r="AF106" i="10"/>
  <c r="AJ109" i="8" s="1"/>
  <c r="T106" i="15"/>
  <c r="M107" i="10"/>
  <c r="U107" i="10"/>
  <c r="J110" i="7" s="1"/>
  <c r="K107" i="15"/>
  <c r="AF107" i="14"/>
  <c r="L108" i="10"/>
  <c r="F108" i="15"/>
  <c r="T108" i="10"/>
  <c r="I111" i="7" s="1"/>
  <c r="O111" i="7" s="1"/>
  <c r="J108" i="15"/>
  <c r="AE107" i="10"/>
  <c r="AI110" i="8" s="1"/>
  <c r="S107" i="15"/>
  <c r="C104" i="10"/>
  <c r="AI105" i="14"/>
  <c r="AJ105" i="14" s="1"/>
  <c r="C106" i="10"/>
  <c r="H108" i="15"/>
  <c r="O108" i="14"/>
  <c r="W108" i="14"/>
  <c r="X108" i="14" s="1"/>
  <c r="T108" i="14" s="1"/>
  <c r="K108" i="14"/>
  <c r="L108" i="14" s="1"/>
  <c r="Q108" i="14"/>
  <c r="O108" i="10"/>
  <c r="AB107" i="10"/>
  <c r="AD110" i="8" s="1"/>
  <c r="I108" i="10"/>
  <c r="S111" i="6" s="1"/>
  <c r="V111" i="6" s="1"/>
  <c r="E108" i="15"/>
  <c r="Q108" i="10"/>
  <c r="F111" i="7" s="1"/>
  <c r="L111" i="7" s="1"/>
  <c r="G108" i="15"/>
  <c r="C107" i="10"/>
  <c r="J109" i="10"/>
  <c r="O109" i="15"/>
  <c r="AA109" i="10"/>
  <c r="AC112" i="8" s="1"/>
  <c r="AE109" i="14"/>
  <c r="J105" i="10"/>
  <c r="R105" i="10"/>
  <c r="G108" i="7" s="1"/>
  <c r="M108" i="7" s="1"/>
  <c r="Z105" i="10"/>
  <c r="AB108" i="8" s="1"/>
  <c r="C109" i="10"/>
  <c r="G110" i="10"/>
  <c r="C110" i="15"/>
  <c r="X108" i="10"/>
  <c r="AL108" i="14"/>
  <c r="AE109" i="10"/>
  <c r="AI112" i="8" s="1"/>
  <c r="S109" i="15"/>
  <c r="AK109" i="14"/>
  <c r="K110" i="10"/>
  <c r="T110" i="10"/>
  <c r="I113" i="7" s="1"/>
  <c r="J110" i="15"/>
  <c r="Q105" i="15"/>
  <c r="C108" i="10"/>
  <c r="AM109" i="14"/>
  <c r="U109" i="15"/>
  <c r="AG109" i="10"/>
  <c r="AK112" i="8" s="1"/>
  <c r="N110" i="10"/>
  <c r="D109" i="15"/>
  <c r="J110" i="10"/>
  <c r="Q110" i="14"/>
  <c r="AI110" i="14"/>
  <c r="S111" i="15"/>
  <c r="AE111" i="10"/>
  <c r="AI114" i="8" s="1"/>
  <c r="J112" i="10"/>
  <c r="Y110" i="10"/>
  <c r="AA113" i="8" s="1"/>
  <c r="AG110" i="10"/>
  <c r="AK113" i="8" s="1"/>
  <c r="U110" i="15"/>
  <c r="P111" i="10"/>
  <c r="AL111" i="14"/>
  <c r="F111" i="10"/>
  <c r="B111" i="15"/>
  <c r="P111" i="14"/>
  <c r="G110" i="15"/>
  <c r="J111" i="10"/>
  <c r="AK111" i="14"/>
  <c r="M112" i="10"/>
  <c r="U111" i="15"/>
  <c r="AM111" i="14"/>
  <c r="AD110" i="10"/>
  <c r="AG113" i="8" s="1"/>
  <c r="I111" i="10"/>
  <c r="S114" i="6" s="1"/>
  <c r="E111" i="15"/>
  <c r="X111" i="10"/>
  <c r="P111" i="15"/>
  <c r="AF111" i="14"/>
  <c r="AG111" i="10"/>
  <c r="AK114" i="8" s="1"/>
  <c r="E111" i="14"/>
  <c r="AF111" i="10"/>
  <c r="AJ114" i="8" s="1"/>
  <c r="I110" i="14"/>
  <c r="K110" i="14" s="1"/>
  <c r="E110" i="15"/>
  <c r="L110" i="15"/>
  <c r="Q110" i="15"/>
  <c r="AC110" i="10"/>
  <c r="AF113" i="8" s="1"/>
  <c r="AH110" i="14"/>
  <c r="AJ110" i="14" s="1"/>
  <c r="L112" i="14"/>
  <c r="W113" i="14"/>
  <c r="X113" i="14" s="1"/>
  <c r="T113" i="14" s="1"/>
  <c r="F110" i="15"/>
  <c r="C111" i="10"/>
  <c r="F112" i="15"/>
  <c r="G112" i="15"/>
  <c r="N112" i="14"/>
  <c r="M112" i="14" s="1"/>
  <c r="AB112" i="10"/>
  <c r="AD115" i="8" s="1"/>
  <c r="AE115" i="8" s="1"/>
  <c r="P112" i="15"/>
  <c r="H112" i="15"/>
  <c r="R112" i="10"/>
  <c r="G115" i="7" s="1"/>
  <c r="M115" i="7" s="1"/>
  <c r="P112" i="14"/>
  <c r="W112" i="10"/>
  <c r="M113" i="10"/>
  <c r="L113" i="15"/>
  <c r="AA113" i="14"/>
  <c r="F112" i="14"/>
  <c r="G112" i="14" s="1"/>
  <c r="C112" i="15"/>
  <c r="N111" i="10"/>
  <c r="G112" i="10"/>
  <c r="H112" i="10"/>
  <c r="D112" i="15"/>
  <c r="P112" i="10"/>
  <c r="J112" i="15"/>
  <c r="N113" i="10"/>
  <c r="O112" i="10"/>
  <c r="O112" i="14"/>
  <c r="O113" i="10"/>
  <c r="U113" i="10"/>
  <c r="J116" i="7" s="1"/>
  <c r="R113" i="14"/>
  <c r="K113" i="15"/>
  <c r="N110" i="15"/>
  <c r="Z110" i="10"/>
  <c r="AB113" i="8" s="1"/>
  <c r="R112" i="15"/>
  <c r="AD112" i="10"/>
  <c r="AG115" i="8" s="1"/>
  <c r="AH115" i="8" s="1"/>
  <c r="O112" i="15"/>
  <c r="H113" i="15"/>
  <c r="O113" i="14"/>
  <c r="Z113" i="10"/>
  <c r="AB116" i="8" s="1"/>
  <c r="AD113" i="14"/>
  <c r="N113" i="15"/>
  <c r="E114" i="14"/>
  <c r="J114" i="10"/>
  <c r="M113" i="15"/>
  <c r="Y113" i="10"/>
  <c r="AA116" i="8" s="1"/>
  <c r="AC113" i="14"/>
  <c r="U113" i="15"/>
  <c r="E114" i="15"/>
  <c r="K114" i="15"/>
  <c r="U114" i="10"/>
  <c r="J117" i="7" s="1"/>
  <c r="AK113" i="14"/>
  <c r="S113" i="15"/>
  <c r="F114" i="14"/>
  <c r="G114" i="14" s="1"/>
  <c r="K114" i="14"/>
  <c r="R113" i="15"/>
  <c r="AI113" i="14"/>
  <c r="AJ113" i="14" s="1"/>
  <c r="AE113" i="10"/>
  <c r="AI116" i="8" s="1"/>
  <c r="B114" i="15"/>
  <c r="G114" i="10"/>
  <c r="S114" i="10"/>
  <c r="H117" i="7" s="1"/>
  <c r="AJ112" i="14"/>
  <c r="S112" i="15"/>
  <c r="AC113" i="10"/>
  <c r="AF116" i="8" s="1"/>
  <c r="AD113" i="10"/>
  <c r="AG116" i="8" s="1"/>
  <c r="AM113" i="14"/>
  <c r="F114" i="10"/>
  <c r="I114" i="14"/>
  <c r="P114" i="14"/>
  <c r="AC112" i="14"/>
  <c r="AE112" i="14"/>
  <c r="P113" i="15"/>
  <c r="N114" i="10"/>
  <c r="I114" i="15"/>
  <c r="B110" i="15"/>
  <c r="O110" i="10"/>
  <c r="R110" i="10"/>
  <c r="G113" i="7" s="1"/>
  <c r="E112" i="15"/>
  <c r="U112" i="10"/>
  <c r="J115" i="7" s="1"/>
  <c r="P115" i="7" s="1"/>
  <c r="X112" i="10"/>
  <c r="AE112" i="10"/>
  <c r="AI115" i="8" s="1"/>
  <c r="AL115" i="8" s="1"/>
  <c r="H113" i="10"/>
  <c r="D113" i="15"/>
  <c r="AB113" i="10"/>
  <c r="AD116" i="8" s="1"/>
  <c r="W114" i="10"/>
  <c r="L114" i="15"/>
  <c r="AL114" i="14"/>
  <c r="AG115" i="10"/>
  <c r="AK118" i="8" s="1"/>
  <c r="U115" i="15"/>
  <c r="AM115" i="14"/>
  <c r="AC114" i="10"/>
  <c r="AF117" i="8" s="1"/>
  <c r="AH117" i="8" s="1"/>
  <c r="Q114" i="15"/>
  <c r="C113" i="10"/>
  <c r="R114" i="15"/>
  <c r="C115" i="15"/>
  <c r="G115" i="10"/>
  <c r="Q115" i="15"/>
  <c r="AH115" i="14"/>
  <c r="AJ115" i="14" s="1"/>
  <c r="AC115" i="10"/>
  <c r="AF118" i="8" s="1"/>
  <c r="F116" i="15"/>
  <c r="L116" i="10"/>
  <c r="J116" i="14"/>
  <c r="M114" i="15"/>
  <c r="Y114" i="10"/>
  <c r="AA117" i="8" s="1"/>
  <c r="AC114" i="14"/>
  <c r="T114" i="15"/>
  <c r="AF114" i="10"/>
  <c r="AJ117" i="8" s="1"/>
  <c r="U114" i="15"/>
  <c r="AM114" i="14"/>
  <c r="AG114" i="10"/>
  <c r="AK117" i="8" s="1"/>
  <c r="C113" i="15"/>
  <c r="M114" i="10"/>
  <c r="P114" i="10"/>
  <c r="N114" i="15"/>
  <c r="Z114" i="10"/>
  <c r="AB117" i="8" s="1"/>
  <c r="K115" i="10"/>
  <c r="O115" i="10"/>
  <c r="U115" i="10"/>
  <c r="J118" i="7" s="1"/>
  <c r="L115" i="15"/>
  <c r="AE115" i="14"/>
  <c r="C116" i="10"/>
  <c r="Y115" i="10"/>
  <c r="AA118" i="8" s="1"/>
  <c r="M115" i="15"/>
  <c r="P115" i="15"/>
  <c r="J117" i="10"/>
  <c r="B116" i="15"/>
  <c r="E116" i="14"/>
  <c r="Q116" i="10"/>
  <c r="F119" i="7" s="1"/>
  <c r="C114" i="10"/>
  <c r="I115" i="14"/>
  <c r="K115" i="14" s="1"/>
  <c r="F115" i="15"/>
  <c r="L115" i="10"/>
  <c r="Q115" i="10"/>
  <c r="F118" i="7" s="1"/>
  <c r="R115" i="10"/>
  <c r="G118" i="7" s="1"/>
  <c r="H115" i="15"/>
  <c r="AB115" i="10"/>
  <c r="AD118" i="8" s="1"/>
  <c r="AD115" i="10"/>
  <c r="AG118" i="8" s="1"/>
  <c r="R115" i="15"/>
  <c r="J115" i="15"/>
  <c r="T115" i="10"/>
  <c r="I118" i="7" s="1"/>
  <c r="R115" i="14"/>
  <c r="AF115" i="10"/>
  <c r="AJ118" i="8" s="1"/>
  <c r="AL115" i="14"/>
  <c r="T115" i="15"/>
  <c r="F116" i="10"/>
  <c r="H117" i="10"/>
  <c r="D117" i="15"/>
  <c r="H117" i="14"/>
  <c r="G117" i="14"/>
  <c r="C115" i="10"/>
  <c r="I117" i="10"/>
  <c r="S120" i="6" s="1"/>
  <c r="W117" i="10"/>
  <c r="E117" i="15"/>
  <c r="K117" i="10"/>
  <c r="P118" i="14"/>
  <c r="J117" i="15"/>
  <c r="O117" i="14"/>
  <c r="M117" i="14" s="1"/>
  <c r="T117" i="10"/>
  <c r="I120" i="7" s="1"/>
  <c r="AD117" i="10"/>
  <c r="AG120" i="8" s="1"/>
  <c r="AH120" i="8" s="1"/>
  <c r="I117" i="14"/>
  <c r="K117" i="14" s="1"/>
  <c r="F117" i="15"/>
  <c r="M117" i="15"/>
  <c r="Y117" i="10"/>
  <c r="AA120" i="8" s="1"/>
  <c r="AI117" i="14"/>
  <c r="AJ117" i="14" s="1"/>
  <c r="AE117" i="10"/>
  <c r="AI120" i="8" s="1"/>
  <c r="E118" i="15"/>
  <c r="Q117" i="10"/>
  <c r="F120" i="7" s="1"/>
  <c r="Q117" i="15"/>
  <c r="S117" i="15"/>
  <c r="AM117" i="14"/>
  <c r="G118" i="14"/>
  <c r="I118" i="15"/>
  <c r="M118" i="14"/>
  <c r="K118" i="14"/>
  <c r="AG118" i="14"/>
  <c r="M119" i="10"/>
  <c r="R119" i="10"/>
  <c r="G122" i="7" s="1"/>
  <c r="R119" i="14"/>
  <c r="U119" i="10"/>
  <c r="J122" i="7" s="1"/>
  <c r="AH118" i="14"/>
  <c r="AC118" i="10"/>
  <c r="AF121" i="8" s="1"/>
  <c r="L119" i="10"/>
  <c r="D119" i="15"/>
  <c r="T119" i="10"/>
  <c r="I122" i="7" s="1"/>
  <c r="H119" i="15"/>
  <c r="J120" i="14"/>
  <c r="K120" i="14" s="1"/>
  <c r="L120" i="14" s="1"/>
  <c r="L120" i="10"/>
  <c r="H119" i="14"/>
  <c r="M119" i="15"/>
  <c r="Y119" i="10"/>
  <c r="AA122" i="8" s="1"/>
  <c r="F120" i="14"/>
  <c r="S120" i="10"/>
  <c r="H123" i="7" s="1"/>
  <c r="Q120" i="10"/>
  <c r="F123" i="7" s="1"/>
  <c r="H120" i="15"/>
  <c r="R120" i="10"/>
  <c r="G123" i="7" s="1"/>
  <c r="Q120" i="14"/>
  <c r="S119" i="15"/>
  <c r="AF120" i="10"/>
  <c r="AJ123" i="8" s="1"/>
  <c r="O121" i="14"/>
  <c r="K119" i="10"/>
  <c r="AB119" i="10"/>
  <c r="AD122" i="8" s="1"/>
  <c r="R121" i="10"/>
  <c r="G124" i="7" s="1"/>
  <c r="J120" i="10"/>
  <c r="AI120" i="14"/>
  <c r="AK120" i="14"/>
  <c r="S120" i="15"/>
  <c r="AM120" i="14"/>
  <c r="AH121" i="14"/>
  <c r="AJ121" i="14" s="1"/>
  <c r="I123" i="14"/>
  <c r="K123" i="14" s="1"/>
  <c r="L123" i="14" s="1"/>
  <c r="N123" i="14"/>
  <c r="J124" i="14"/>
  <c r="Q124" i="14"/>
  <c r="G122" i="14"/>
  <c r="AD124" i="10"/>
  <c r="AG127" i="8" s="1"/>
  <c r="AI124" i="14"/>
  <c r="AA127" i="10"/>
  <c r="AC130" i="8" s="1"/>
  <c r="K125" i="14"/>
  <c r="O169" i="12"/>
  <c r="K127" i="15"/>
  <c r="B128" i="15"/>
  <c r="E128" i="14"/>
  <c r="AK124" i="14"/>
  <c r="AF127" i="14"/>
  <c r="AE126" i="14"/>
  <c r="F127" i="14"/>
  <c r="AC128" i="10"/>
  <c r="AF131" i="8" s="1"/>
  <c r="Q127" i="10"/>
  <c r="F130" i="7" s="1"/>
  <c r="N11" i="13"/>
  <c r="F11" i="13"/>
  <c r="N12" i="13"/>
  <c r="Q115" i="8" s="1"/>
  <c r="R115" i="8" s="1"/>
  <c r="F12" i="13"/>
  <c r="N8" i="13"/>
  <c r="F4" i="13"/>
  <c r="N13" i="13"/>
  <c r="N10" i="13"/>
  <c r="Q113" i="8" s="1"/>
  <c r="F10" i="13"/>
  <c r="N6" i="13"/>
  <c r="N5" i="13"/>
  <c r="Q108" i="8" s="1"/>
  <c r="R108" i="8" s="1"/>
  <c r="F5" i="13"/>
  <c r="K108" i="6" s="1"/>
  <c r="L108" i="6" s="1"/>
  <c r="M108" i="6" s="1"/>
  <c r="F13" i="13"/>
  <c r="F6" i="13"/>
  <c r="F9" i="13"/>
  <c r="F7" i="13"/>
  <c r="C3" i="10"/>
  <c r="J184" i="12"/>
  <c r="J180" i="12"/>
  <c r="J168" i="12"/>
  <c r="J164" i="12"/>
  <c r="Q128" i="8" s="1"/>
  <c r="R128" i="8" s="1"/>
  <c r="J160" i="12"/>
  <c r="J156" i="12"/>
  <c r="J152" i="12"/>
  <c r="J148" i="12"/>
  <c r="J144" i="12"/>
  <c r="J140" i="12"/>
  <c r="J136" i="12"/>
  <c r="J132" i="12"/>
  <c r="J124" i="12"/>
  <c r="J120" i="12"/>
  <c r="J116" i="12"/>
  <c r="Q72" i="8" s="1"/>
  <c r="J112" i="12"/>
  <c r="J108" i="12"/>
  <c r="J104" i="12"/>
  <c r="J100" i="12"/>
  <c r="J96" i="12"/>
  <c r="J92" i="12"/>
  <c r="J84" i="12"/>
  <c r="J80" i="12"/>
  <c r="Q49" i="8" s="1"/>
  <c r="J76" i="12"/>
  <c r="J72" i="12"/>
  <c r="J68" i="12"/>
  <c r="J64" i="12"/>
  <c r="J60" i="12"/>
  <c r="J191" i="12"/>
  <c r="J187" i="12"/>
  <c r="J175" i="12"/>
  <c r="J171" i="12"/>
  <c r="J163" i="12"/>
  <c r="J155" i="12"/>
  <c r="J147" i="12"/>
  <c r="J135" i="12"/>
  <c r="J131" i="12"/>
  <c r="J127" i="12"/>
  <c r="Q89" i="8" s="1"/>
  <c r="J123" i="12"/>
  <c r="J119" i="12"/>
  <c r="J115" i="12"/>
  <c r="J107" i="12"/>
  <c r="J103" i="12"/>
  <c r="J95" i="12"/>
  <c r="J91" i="12"/>
  <c r="Q58" i="8" s="1"/>
  <c r="R58" i="8" s="1"/>
  <c r="J87" i="12"/>
  <c r="J75" i="12"/>
  <c r="Q44" i="8" s="1"/>
  <c r="R44" i="8" s="1"/>
  <c r="J67" i="12"/>
  <c r="J63" i="12"/>
  <c r="J193" i="12"/>
  <c r="J189" i="12"/>
  <c r="J185" i="12"/>
  <c r="J177" i="12"/>
  <c r="Q140" i="8" s="1"/>
  <c r="J173" i="12"/>
  <c r="J186" i="12"/>
  <c r="O173" i="12"/>
  <c r="O166" i="12"/>
  <c r="O161" i="12"/>
  <c r="K127" i="6" s="1"/>
  <c r="L127" i="6" s="1"/>
  <c r="M127" i="6" s="1"/>
  <c r="O156" i="12"/>
  <c r="O150" i="12"/>
  <c r="O145" i="12"/>
  <c r="O140" i="12"/>
  <c r="O134" i="12"/>
  <c r="O129" i="12"/>
  <c r="O118" i="12"/>
  <c r="K76" i="6" s="1"/>
  <c r="L76" i="6" s="1"/>
  <c r="M76" i="6" s="1"/>
  <c r="O113" i="12"/>
  <c r="K71" i="6" s="1"/>
  <c r="L71" i="6" s="1"/>
  <c r="M71" i="6" s="1"/>
  <c r="N71" i="6" s="1"/>
  <c r="M70" i="3" s="1"/>
  <c r="O108" i="12"/>
  <c r="O102" i="12"/>
  <c r="O97" i="12"/>
  <c r="O92" i="12"/>
  <c r="O81" i="12"/>
  <c r="O76" i="12"/>
  <c r="O70" i="12"/>
  <c r="O65" i="12"/>
  <c r="O60" i="12"/>
  <c r="J56" i="12"/>
  <c r="Q37" i="8" s="1"/>
  <c r="J52" i="12"/>
  <c r="J44" i="12"/>
  <c r="J36" i="12"/>
  <c r="J32" i="12"/>
  <c r="J28" i="12"/>
  <c r="J24" i="12"/>
  <c r="J20" i="12"/>
  <c r="J16" i="12"/>
  <c r="J12" i="12"/>
  <c r="J8" i="12"/>
  <c r="O191" i="12"/>
  <c r="O185" i="12"/>
  <c r="J166" i="12"/>
  <c r="O155" i="12"/>
  <c r="J150" i="12"/>
  <c r="J145" i="12"/>
  <c r="J134" i="12"/>
  <c r="O123" i="12"/>
  <c r="J118" i="12"/>
  <c r="J113" i="12"/>
  <c r="Q69" i="8" s="1"/>
  <c r="R69" i="8" s="1"/>
  <c r="O107" i="12"/>
  <c r="J102" i="12"/>
  <c r="J97" i="12"/>
  <c r="O91" i="12"/>
  <c r="J81" i="12"/>
  <c r="O75" i="12"/>
  <c r="J70" i="12"/>
  <c r="J65" i="12"/>
  <c r="O59" i="12"/>
  <c r="O51" i="12"/>
  <c r="O47" i="12"/>
  <c r="O43" i="12"/>
  <c r="O35" i="12"/>
  <c r="O27" i="12"/>
  <c r="O23" i="12"/>
  <c r="O19" i="12"/>
  <c r="O15" i="12"/>
  <c r="O11" i="12"/>
  <c r="O7" i="12"/>
  <c r="O190" i="12"/>
  <c r="O184" i="12"/>
  <c r="J178" i="12"/>
  <c r="Q141" i="8" s="1"/>
  <c r="O171" i="12"/>
  <c r="O165" i="12"/>
  <c r="O160" i="12"/>
  <c r="O149" i="12"/>
  <c r="O144" i="12"/>
  <c r="O138" i="12"/>
  <c r="O133" i="12"/>
  <c r="O128" i="12"/>
  <c r="K94" i="6" s="1"/>
  <c r="L94" i="6" s="1"/>
  <c r="M94" i="6" s="1"/>
  <c r="O117" i="12"/>
  <c r="O112" i="12"/>
  <c r="O106" i="12"/>
  <c r="O101" i="12"/>
  <c r="K61" i="6" s="1"/>
  <c r="L61" i="6" s="1"/>
  <c r="M61" i="6" s="1"/>
  <c r="N61" i="6" s="1"/>
  <c r="M60" i="3" s="1"/>
  <c r="O96" i="12"/>
  <c r="O90" i="12"/>
  <c r="O85" i="12"/>
  <c r="O74" i="12"/>
  <c r="O69" i="12"/>
  <c r="O64" i="12"/>
  <c r="J59" i="12"/>
  <c r="J51" i="12"/>
  <c r="Q30" i="8" s="1"/>
  <c r="J47" i="12"/>
  <c r="J43" i="12"/>
  <c r="Q26" i="8" s="1"/>
  <c r="J39" i="12"/>
  <c r="Q23" i="8" s="1"/>
  <c r="J35" i="12"/>
  <c r="J27" i="12"/>
  <c r="J23" i="12"/>
  <c r="J19" i="12"/>
  <c r="J15" i="12"/>
  <c r="J11" i="12"/>
  <c r="J7" i="12"/>
  <c r="J190" i="12"/>
  <c r="J165" i="12"/>
  <c r="J149" i="12"/>
  <c r="Q117" i="8" s="1"/>
  <c r="O143" i="12"/>
  <c r="J133" i="12"/>
  <c r="O127" i="12"/>
  <c r="K87" i="6" s="1"/>
  <c r="L87" i="6" s="1"/>
  <c r="M87" i="6" s="1"/>
  <c r="J117" i="12"/>
  <c r="J106" i="12"/>
  <c r="J101" i="12"/>
  <c r="O95" i="12"/>
  <c r="J90" i="12"/>
  <c r="J85" i="12"/>
  <c r="O79" i="12"/>
  <c r="J74" i="12"/>
  <c r="J69" i="12"/>
  <c r="O63" i="12"/>
  <c r="O50" i="12"/>
  <c r="O46" i="12"/>
  <c r="O42" i="12"/>
  <c r="O34" i="12"/>
  <c r="O30" i="12"/>
  <c r="O22" i="12"/>
  <c r="O18" i="12"/>
  <c r="K12" i="6" s="1"/>
  <c r="L12" i="6" s="1"/>
  <c r="M12" i="6" s="1"/>
  <c r="O14" i="12"/>
  <c r="K10" i="6" s="1"/>
  <c r="L10" i="6" s="1"/>
  <c r="M10" i="6" s="1"/>
  <c r="O10" i="12"/>
  <c r="O6" i="12"/>
  <c r="O189" i="12"/>
  <c r="O164" i="12"/>
  <c r="O148" i="12"/>
  <c r="O132" i="12"/>
  <c r="O121" i="12"/>
  <c r="K78" i="6" s="1"/>
  <c r="L78" i="6" s="1"/>
  <c r="M78" i="6" s="1"/>
  <c r="N78" i="6" s="1"/>
  <c r="M77" i="3" s="1"/>
  <c r="O116" i="12"/>
  <c r="K72" i="6" s="1"/>
  <c r="L72" i="6" s="1"/>
  <c r="M72" i="6" s="1"/>
  <c r="O110" i="12"/>
  <c r="O105" i="12"/>
  <c r="O100" i="12"/>
  <c r="O94" i="12"/>
  <c r="O89" i="12"/>
  <c r="O84" i="12"/>
  <c r="O78" i="12"/>
  <c r="O73" i="12"/>
  <c r="K43" i="6" s="1"/>
  <c r="L43" i="6" s="1"/>
  <c r="M43" i="6" s="1"/>
  <c r="N43" i="6" s="1"/>
  <c r="M42" i="3" s="1"/>
  <c r="O68" i="12"/>
  <c r="O62" i="12"/>
  <c r="J58" i="12"/>
  <c r="J50" i="12"/>
  <c r="J46" i="12"/>
  <c r="J42" i="12"/>
  <c r="J34" i="12"/>
  <c r="Q17" i="8" s="1"/>
  <c r="J30" i="12"/>
  <c r="J22" i="12"/>
  <c r="J14" i="12"/>
  <c r="Q10" i="8" s="1"/>
  <c r="R10" i="8" s="1"/>
  <c r="J10" i="12"/>
  <c r="J6" i="12"/>
  <c r="O175" i="12"/>
  <c r="O163" i="12"/>
  <c r="J158" i="12"/>
  <c r="Q124" i="8" s="1"/>
  <c r="O147" i="12"/>
  <c r="O131" i="12"/>
  <c r="J126" i="12"/>
  <c r="Q85" i="8" s="1"/>
  <c r="J121" i="12"/>
  <c r="O115" i="12"/>
  <c r="J110" i="12"/>
  <c r="Q65" i="8" s="1"/>
  <c r="J105" i="12"/>
  <c r="Q63" i="8" s="1"/>
  <c r="J94" i="12"/>
  <c r="J89" i="12"/>
  <c r="J78" i="12"/>
  <c r="Q47" i="8" s="1"/>
  <c r="R47" i="8" s="1"/>
  <c r="J73" i="12"/>
  <c r="Q43" i="8" s="1"/>
  <c r="O67" i="12"/>
  <c r="J62" i="12"/>
  <c r="O57" i="12"/>
  <c r="O49" i="12"/>
  <c r="O45" i="12"/>
  <c r="O41" i="12"/>
  <c r="O33" i="12"/>
  <c r="O29" i="12"/>
  <c r="O25" i="12"/>
  <c r="O21" i="12"/>
  <c r="O17" i="12"/>
  <c r="O5" i="12"/>
  <c r="K7" i="6" s="1"/>
  <c r="L7" i="6" s="1"/>
  <c r="M7" i="6" s="1"/>
  <c r="O187" i="12"/>
  <c r="O174" i="12"/>
  <c r="O168" i="12"/>
  <c r="O162" i="12"/>
  <c r="O157" i="12"/>
  <c r="O152" i="12"/>
  <c r="O141" i="12"/>
  <c r="O130" i="12"/>
  <c r="O120" i="12"/>
  <c r="O114" i="12"/>
  <c r="O109" i="12"/>
  <c r="K64" i="6" s="1"/>
  <c r="L64" i="6" s="1"/>
  <c r="M64" i="6" s="1"/>
  <c r="O104" i="12"/>
  <c r="O98" i="12"/>
  <c r="O93" i="12"/>
  <c r="O88" i="12"/>
  <c r="K55" i="6" s="1"/>
  <c r="L55" i="6" s="1"/>
  <c r="M55" i="6" s="1"/>
  <c r="O77" i="12"/>
  <c r="K45" i="6" s="1"/>
  <c r="L45" i="6" s="1"/>
  <c r="M45" i="6" s="1"/>
  <c r="O72" i="12"/>
  <c r="O66" i="12"/>
  <c r="O61" i="12"/>
  <c r="J57" i="12"/>
  <c r="J49" i="12"/>
  <c r="J45" i="12"/>
  <c r="J41" i="12"/>
  <c r="J33" i="12"/>
  <c r="J29" i="12"/>
  <c r="J25" i="12"/>
  <c r="J21" i="12"/>
  <c r="J17" i="12"/>
  <c r="Q11" i="8" s="1"/>
  <c r="J9" i="12"/>
  <c r="Q8" i="8" s="1"/>
  <c r="J5" i="12"/>
  <c r="O193" i="12"/>
  <c r="O186" i="12"/>
  <c r="O180" i="12"/>
  <c r="J174" i="12"/>
  <c r="O167" i="12"/>
  <c r="J162" i="12"/>
  <c r="J157" i="12"/>
  <c r="O151" i="12"/>
  <c r="J146" i="12"/>
  <c r="Q105" i="8" s="1"/>
  <c r="J141" i="12"/>
  <c r="O135" i="12"/>
  <c r="J130" i="12"/>
  <c r="J125" i="12"/>
  <c r="Q84" i="8" s="1"/>
  <c r="O119" i="12"/>
  <c r="J114" i="12"/>
  <c r="J109" i="12"/>
  <c r="Q64" i="8" s="1"/>
  <c r="O103" i="12"/>
  <c r="J98" i="12"/>
  <c r="J93" i="12"/>
  <c r="O87" i="12"/>
  <c r="J77" i="12"/>
  <c r="J66" i="12"/>
  <c r="J61" i="12"/>
  <c r="O56" i="12"/>
  <c r="O52" i="12"/>
  <c r="O48" i="12"/>
  <c r="K27" i="6" s="1"/>
  <c r="L27" i="6" s="1"/>
  <c r="M27" i="6" s="1"/>
  <c r="O44" i="12"/>
  <c r="O40" i="12"/>
  <c r="K24" i="6" s="1"/>
  <c r="L24" i="6" s="1"/>
  <c r="M24" i="6" s="1"/>
  <c r="O36" i="12"/>
  <c r="O32" i="12"/>
  <c r="O28" i="12"/>
  <c r="O24" i="12"/>
  <c r="O20" i="12"/>
  <c r="O16" i="12"/>
  <c r="O12" i="12"/>
  <c r="O8" i="12"/>
  <c r="E3" i="10"/>
  <c r="C117" i="10"/>
  <c r="Z117" i="10"/>
  <c r="AB120" i="8" s="1"/>
  <c r="R117" i="15"/>
  <c r="B118" i="15"/>
  <c r="J118" i="10"/>
  <c r="Q118" i="10"/>
  <c r="F121" i="7" s="1"/>
  <c r="R118" i="10"/>
  <c r="G121" i="7" s="1"/>
  <c r="S118" i="10"/>
  <c r="H121" i="7" s="1"/>
  <c r="K118" i="15"/>
  <c r="X118" i="10"/>
  <c r="Y118" i="10"/>
  <c r="AA121" i="8" s="1"/>
  <c r="P118" i="15"/>
  <c r="Q118" i="15"/>
  <c r="AF118" i="10"/>
  <c r="AJ121" i="8" s="1"/>
  <c r="AG118" i="10"/>
  <c r="AK121" i="8" s="1"/>
  <c r="C119" i="10"/>
  <c r="H119" i="10"/>
  <c r="I119" i="10"/>
  <c r="S122" i="6" s="1"/>
  <c r="F119" i="15"/>
  <c r="J119" i="15"/>
  <c r="K119" i="15"/>
  <c r="W119" i="10"/>
  <c r="X119" i="10"/>
  <c r="O119" i="15"/>
  <c r="P119" i="15"/>
  <c r="AE119" i="10"/>
  <c r="AI122" i="8" s="1"/>
  <c r="AF119" i="10"/>
  <c r="AJ122" i="8" s="1"/>
  <c r="C120" i="10"/>
  <c r="G120" i="10"/>
  <c r="H120" i="10"/>
  <c r="F120" i="15"/>
  <c r="O120" i="10"/>
  <c r="P120" i="10"/>
  <c r="P120" i="14"/>
  <c r="J120" i="15"/>
  <c r="W120" i="10"/>
  <c r="N120" i="15"/>
  <c r="O120" i="15"/>
  <c r="AD120" i="10"/>
  <c r="AG123" i="8" s="1"/>
  <c r="AE120" i="10"/>
  <c r="AI123" i="8" s="1"/>
  <c r="AL123" i="8" s="1"/>
  <c r="C121" i="10"/>
  <c r="F121" i="10"/>
  <c r="G121" i="10"/>
  <c r="N121" i="10"/>
  <c r="O121" i="10"/>
  <c r="H121" i="15"/>
  <c r="P121" i="14"/>
  <c r="M121" i="15"/>
  <c r="N121" i="15"/>
  <c r="AC121" i="10"/>
  <c r="AF124" i="8" s="1"/>
  <c r="R121" i="15"/>
  <c r="AD121" i="10"/>
  <c r="AG124" i="8" s="1"/>
  <c r="U121" i="15"/>
  <c r="O159" i="12"/>
  <c r="K125" i="6" s="1"/>
  <c r="L125" i="6" s="1"/>
  <c r="M125" i="6" s="1"/>
  <c r="B122" i="15"/>
  <c r="F122" i="10"/>
  <c r="E122" i="15"/>
  <c r="J122" i="10"/>
  <c r="M122" i="10"/>
  <c r="N122" i="10"/>
  <c r="G122" i="15"/>
  <c r="R122" i="10"/>
  <c r="G125" i="7" s="1"/>
  <c r="H122" i="15"/>
  <c r="U122" i="10"/>
  <c r="J125" i="7" s="1"/>
  <c r="J159" i="12"/>
  <c r="Y122" i="10"/>
  <c r="AA125" i="8" s="1"/>
  <c r="M122" i="15"/>
  <c r="AB122" i="10"/>
  <c r="AD125" i="8" s="1"/>
  <c r="Q122" i="15"/>
  <c r="AC122" i="10"/>
  <c r="AF125" i="8" s="1"/>
  <c r="AH125" i="8" s="1"/>
  <c r="T122" i="15"/>
  <c r="AG122" i="10"/>
  <c r="AK125" i="8" s="1"/>
  <c r="U122" i="15"/>
  <c r="C123" i="10"/>
  <c r="D123" i="15"/>
  <c r="I123" i="10"/>
  <c r="E123" i="15"/>
  <c r="L123" i="10"/>
  <c r="M123" i="10"/>
  <c r="Q123" i="10"/>
  <c r="F126" i="7" s="1"/>
  <c r="G123" i="15"/>
  <c r="T123" i="10"/>
  <c r="I126" i="7" s="1"/>
  <c r="K123" i="15"/>
  <c r="U123" i="10"/>
  <c r="J126" i="7" s="1"/>
  <c r="X123" i="10"/>
  <c r="AA123" i="10"/>
  <c r="AC126" i="8" s="1"/>
  <c r="P123" i="15"/>
  <c r="AB123" i="10"/>
  <c r="AD126" i="8" s="1"/>
  <c r="S123" i="15"/>
  <c r="AF123" i="10"/>
  <c r="AJ126" i="8" s="1"/>
  <c r="T123" i="15"/>
  <c r="C124" i="10"/>
  <c r="C124" i="15"/>
  <c r="H124" i="10"/>
  <c r="D124" i="15"/>
  <c r="K124" i="10"/>
  <c r="F124" i="15"/>
  <c r="L124" i="10"/>
  <c r="P124" i="10"/>
  <c r="I124" i="15"/>
  <c r="J124" i="15"/>
  <c r="T124" i="10"/>
  <c r="I127" i="7" s="1"/>
  <c r="L124" i="15"/>
  <c r="W124" i="10"/>
  <c r="Z124" i="10"/>
  <c r="AB127" i="8" s="1"/>
  <c r="O124" i="15"/>
  <c r="AA124" i="10"/>
  <c r="AC127" i="8" s="1"/>
  <c r="R124" i="15"/>
  <c r="AE124" i="10"/>
  <c r="AI127" i="8" s="1"/>
  <c r="S124" i="15"/>
  <c r="K125" i="15"/>
  <c r="B125" i="15"/>
  <c r="K125" i="10"/>
  <c r="O125" i="10"/>
  <c r="S125" i="10"/>
  <c r="H128" i="7" s="1"/>
  <c r="P125" i="14"/>
  <c r="W125" i="14"/>
  <c r="X125" i="14" s="1"/>
  <c r="T125" i="14" s="1"/>
  <c r="AA125" i="14"/>
  <c r="Y125" i="10"/>
  <c r="AA128" i="8" s="1"/>
  <c r="AC125" i="14"/>
  <c r="Z125" i="10"/>
  <c r="AB128" i="8" s="1"/>
  <c r="Q125" i="15"/>
  <c r="AC125" i="10"/>
  <c r="AF128" i="8" s="1"/>
  <c r="AH128" i="8" s="1"/>
  <c r="R125" i="15"/>
  <c r="AG125" i="10"/>
  <c r="AK128" i="8" s="1"/>
  <c r="C126" i="10"/>
  <c r="F126" i="10"/>
  <c r="E126" i="14"/>
  <c r="H126" i="14"/>
  <c r="D126" i="15"/>
  <c r="I126" i="10"/>
  <c r="I126" i="14"/>
  <c r="J126" i="10"/>
  <c r="M126" i="10"/>
  <c r="Q126" i="14"/>
  <c r="K126" i="15"/>
  <c r="U126" i="10"/>
  <c r="J129" i="7" s="1"/>
  <c r="J167" i="12"/>
  <c r="Q129" i="8" s="1"/>
  <c r="R129" i="8" s="1"/>
  <c r="W126" i="14"/>
  <c r="X126" i="14" s="1"/>
  <c r="T126" i="14" s="1"/>
  <c r="W126" i="10"/>
  <c r="X126" i="10"/>
  <c r="AA126" i="10"/>
  <c r="AC129" i="8" s="1"/>
  <c r="AH126" i="14"/>
  <c r="Q126" i="15"/>
  <c r="AC126" i="10"/>
  <c r="AF129" i="8" s="1"/>
  <c r="C127" i="10"/>
  <c r="G127" i="10"/>
  <c r="I127" i="14"/>
  <c r="J127" i="10"/>
  <c r="K127" i="10"/>
  <c r="N127" i="14"/>
  <c r="G127" i="15"/>
  <c r="R127" i="14"/>
  <c r="W127" i="10"/>
  <c r="O127" i="15"/>
  <c r="AE127" i="14"/>
  <c r="AB127" i="10"/>
  <c r="AD130" i="8" s="1"/>
  <c r="AI127" i="14"/>
  <c r="R127" i="15"/>
  <c r="AE127" i="10"/>
  <c r="AI130" i="8" s="1"/>
  <c r="S127" i="15"/>
  <c r="AK127" i="14"/>
  <c r="T127" i="15"/>
  <c r="C128" i="10"/>
  <c r="AC128" i="14"/>
  <c r="F128" i="10"/>
  <c r="H128" i="14"/>
  <c r="I128" i="10"/>
  <c r="E128" i="15"/>
  <c r="J128" i="10"/>
  <c r="P128" i="10"/>
  <c r="Q128" i="14"/>
  <c r="AA128" i="14"/>
  <c r="L128" i="15"/>
  <c r="N128" i="15"/>
  <c r="AD128" i="14"/>
  <c r="AA128" i="10"/>
  <c r="AC131" i="8" s="1"/>
  <c r="O128" i="15"/>
  <c r="AH128" i="14"/>
  <c r="Q128" i="15"/>
  <c r="S128" i="15"/>
  <c r="T129" i="10"/>
  <c r="I132" i="7" s="1"/>
  <c r="Q129" i="14"/>
  <c r="J129" i="15"/>
  <c r="F129" i="10"/>
  <c r="B129" i="15"/>
  <c r="H129" i="10"/>
  <c r="H129" i="14"/>
  <c r="D129" i="15"/>
  <c r="N129" i="10"/>
  <c r="O129" i="10"/>
  <c r="H129" i="15"/>
  <c r="O129" i="14"/>
  <c r="R129" i="10"/>
  <c r="G132" i="7" s="1"/>
  <c r="I129" i="15"/>
  <c r="AH129" i="14"/>
  <c r="AC129" i="10"/>
  <c r="AF132" i="8" s="1"/>
  <c r="P130" i="14"/>
  <c r="S131" i="10"/>
  <c r="H134" i="7" s="1"/>
  <c r="N130" i="14"/>
  <c r="G130" i="15"/>
  <c r="AG130" i="14"/>
  <c r="F131" i="15"/>
  <c r="L131" i="10"/>
  <c r="K131" i="15"/>
  <c r="U131" i="10"/>
  <c r="J134" i="7" s="1"/>
  <c r="R131" i="14"/>
  <c r="W131" i="10"/>
  <c r="E125" i="15"/>
  <c r="G125" i="15"/>
  <c r="O125" i="15"/>
  <c r="AC129" i="14"/>
  <c r="Q130" i="10"/>
  <c r="F133" i="7" s="1"/>
  <c r="R130" i="10"/>
  <c r="G133" i="7" s="1"/>
  <c r="H130" i="15"/>
  <c r="AE130" i="14"/>
  <c r="H132" i="10"/>
  <c r="D132" i="15"/>
  <c r="H132" i="14"/>
  <c r="C125" i="10"/>
  <c r="C129" i="10"/>
  <c r="AA129" i="14"/>
  <c r="B130" i="15"/>
  <c r="AI130" i="14"/>
  <c r="AL130" i="14"/>
  <c r="U134" i="15"/>
  <c r="AM134" i="14"/>
  <c r="AG134" i="10"/>
  <c r="AK137" i="8" s="1"/>
  <c r="D131" i="15"/>
  <c r="H131" i="10"/>
  <c r="J131" i="14"/>
  <c r="X131" i="10"/>
  <c r="N129" i="14"/>
  <c r="G129" i="15"/>
  <c r="E130" i="15"/>
  <c r="G129" i="10"/>
  <c r="M129" i="15"/>
  <c r="Y129" i="10"/>
  <c r="AA132" i="8" s="1"/>
  <c r="Z129" i="10"/>
  <c r="AB132" i="8" s="1"/>
  <c r="N129" i="15"/>
  <c r="I130" i="10"/>
  <c r="S133" i="6" s="1"/>
  <c r="J130" i="10"/>
  <c r="F130" i="15"/>
  <c r="J130" i="14"/>
  <c r="K130" i="14" s="1"/>
  <c r="X130" i="10"/>
  <c r="AB130" i="10"/>
  <c r="AD133" i="8" s="1"/>
  <c r="AG130" i="10"/>
  <c r="AK133" i="8" s="1"/>
  <c r="U130" i="15"/>
  <c r="AM130" i="14"/>
  <c r="Q129" i="10"/>
  <c r="F132" i="7" s="1"/>
  <c r="O129" i="15"/>
  <c r="AE129" i="14"/>
  <c r="P129" i="15"/>
  <c r="AF129" i="14"/>
  <c r="M130" i="10"/>
  <c r="O130" i="15"/>
  <c r="AJ130" i="14"/>
  <c r="M131" i="10"/>
  <c r="N130" i="10"/>
  <c r="AF130" i="10"/>
  <c r="AJ133" i="8" s="1"/>
  <c r="T130" i="15"/>
  <c r="P131" i="10"/>
  <c r="F134" i="10"/>
  <c r="B134" i="15"/>
  <c r="E134" i="14"/>
  <c r="X134" i="10"/>
  <c r="P135" i="10"/>
  <c r="O176" i="12"/>
  <c r="J130" i="15"/>
  <c r="Q130" i="14"/>
  <c r="Q130" i="15"/>
  <c r="Z131" i="10"/>
  <c r="AB134" i="8" s="1"/>
  <c r="N132" i="15"/>
  <c r="Z132" i="10"/>
  <c r="AB135" i="8" s="1"/>
  <c r="AD132" i="14"/>
  <c r="AH136" i="14"/>
  <c r="Q136" i="15"/>
  <c r="AC136" i="10"/>
  <c r="AF139" i="8" s="1"/>
  <c r="P137" i="14"/>
  <c r="C133" i="10"/>
  <c r="O135" i="10"/>
  <c r="W135" i="10"/>
  <c r="S135" i="15"/>
  <c r="AE135" i="10"/>
  <c r="AI138" i="8" s="1"/>
  <c r="AK135" i="14"/>
  <c r="R130" i="14"/>
  <c r="U130" i="10"/>
  <c r="J133" i="7" s="1"/>
  <c r="Q131" i="15"/>
  <c r="U132" i="10"/>
  <c r="J135" i="7" s="1"/>
  <c r="Y132" i="10"/>
  <c r="AA135" i="8" s="1"/>
  <c r="AC132" i="14"/>
  <c r="M132" i="15"/>
  <c r="L136" i="10"/>
  <c r="J136" i="14"/>
  <c r="F136" i="15"/>
  <c r="R132" i="10"/>
  <c r="G135" i="7" s="1"/>
  <c r="T135" i="15"/>
  <c r="AF135" i="10"/>
  <c r="AJ138" i="8" s="1"/>
  <c r="AL135" i="14"/>
  <c r="N135" i="10"/>
  <c r="U135" i="10"/>
  <c r="J138" i="7" s="1"/>
  <c r="K135" i="15"/>
  <c r="T136" i="10"/>
  <c r="I139" i="7" s="1"/>
  <c r="Q136" i="14"/>
  <c r="J136" i="15"/>
  <c r="O177" i="12"/>
  <c r="K140" i="6" s="1"/>
  <c r="L140" i="6" s="1"/>
  <c r="M140" i="6" s="1"/>
  <c r="N134" i="10"/>
  <c r="T134" i="15"/>
  <c r="M135" i="10"/>
  <c r="AF136" i="14"/>
  <c r="P136" i="15"/>
  <c r="AB136" i="10"/>
  <c r="AD139" i="8" s="1"/>
  <c r="O136" i="10"/>
  <c r="Q131" i="14"/>
  <c r="J131" i="15"/>
  <c r="W131" i="14"/>
  <c r="X131" i="14" s="1"/>
  <c r="T131" i="14" s="1"/>
  <c r="AF131" i="10"/>
  <c r="AJ134" i="8" s="1"/>
  <c r="AL134" i="8" s="1"/>
  <c r="T131" i="15"/>
  <c r="AM131" i="14"/>
  <c r="AN131" i="14" s="1"/>
  <c r="U131" i="15"/>
  <c r="G132" i="10"/>
  <c r="C132" i="15"/>
  <c r="J132" i="10"/>
  <c r="W132" i="10"/>
  <c r="P133" i="10"/>
  <c r="W133" i="10"/>
  <c r="AF134" i="10"/>
  <c r="AJ137" i="8" s="1"/>
  <c r="L136" i="15"/>
  <c r="AA136" i="14"/>
  <c r="AG137" i="14"/>
  <c r="S138" i="10"/>
  <c r="H141" i="7" s="1"/>
  <c r="P132" i="10"/>
  <c r="O133" i="10"/>
  <c r="C134" i="10"/>
  <c r="Y130" i="10"/>
  <c r="AA133" i="8" s="1"/>
  <c r="C131" i="10"/>
  <c r="Y131" i="10"/>
  <c r="AA134" i="8" s="1"/>
  <c r="P132" i="15"/>
  <c r="L135" i="15"/>
  <c r="M135" i="15"/>
  <c r="I137" i="14"/>
  <c r="U137" i="10"/>
  <c r="J140" i="7" s="1"/>
  <c r="AF137" i="10"/>
  <c r="AJ140" i="8" s="1"/>
  <c r="T138" i="10"/>
  <c r="I141" i="7" s="1"/>
  <c r="O141" i="7" s="1"/>
  <c r="H138" i="10"/>
  <c r="P138" i="10"/>
  <c r="J137" i="14"/>
  <c r="H138" i="15"/>
  <c r="R138" i="10"/>
  <c r="G141" i="7" s="1"/>
  <c r="M141" i="7" s="1"/>
  <c r="O179" i="12"/>
  <c r="F139" i="14"/>
  <c r="C139" i="15"/>
  <c r="W140" i="10"/>
  <c r="E140" i="15"/>
  <c r="I140" i="14"/>
  <c r="I140" i="10"/>
  <c r="S143" i="6" s="1"/>
  <c r="AC143" i="14"/>
  <c r="Y143" i="10"/>
  <c r="AA146" i="8" s="1"/>
  <c r="M143" i="15"/>
  <c r="R139" i="14"/>
  <c r="U139" i="10"/>
  <c r="J142" i="7" s="1"/>
  <c r="AE132" i="10"/>
  <c r="AI135" i="8" s="1"/>
  <c r="AB135" i="10"/>
  <c r="AD138" i="8" s="1"/>
  <c r="B137" i="15"/>
  <c r="L137" i="10"/>
  <c r="F137" i="15"/>
  <c r="G137" i="15"/>
  <c r="X137" i="10"/>
  <c r="AE137" i="14"/>
  <c r="AH137" i="14"/>
  <c r="AJ137" i="14" s="1"/>
  <c r="M138" i="10"/>
  <c r="Q138" i="14"/>
  <c r="W139" i="10"/>
  <c r="AA140" i="14"/>
  <c r="G137" i="14"/>
  <c r="M137" i="10"/>
  <c r="N137" i="15"/>
  <c r="Z137" i="10"/>
  <c r="AB140" i="8" s="1"/>
  <c r="P138" i="15"/>
  <c r="AB138" i="10"/>
  <c r="AD141" i="8" s="1"/>
  <c r="L140" i="15"/>
  <c r="P131" i="15"/>
  <c r="AB132" i="10"/>
  <c r="AD135" i="8" s="1"/>
  <c r="G135" i="10"/>
  <c r="Y135" i="10"/>
  <c r="AA138" i="8" s="1"/>
  <c r="F137" i="10"/>
  <c r="E137" i="15"/>
  <c r="AA137" i="10"/>
  <c r="AC140" i="8" s="1"/>
  <c r="O178" i="12"/>
  <c r="J138" i="10"/>
  <c r="K138" i="15"/>
  <c r="M138" i="15"/>
  <c r="Y138" i="10"/>
  <c r="AA141" i="8" s="1"/>
  <c r="S138" i="15"/>
  <c r="K139" i="15"/>
  <c r="C132" i="10"/>
  <c r="C135" i="10"/>
  <c r="M136" i="10"/>
  <c r="U136" i="10"/>
  <c r="J139" i="7" s="1"/>
  <c r="K136" i="15"/>
  <c r="N137" i="14"/>
  <c r="M137" i="14" s="1"/>
  <c r="I138" i="15"/>
  <c r="AE139" i="10"/>
  <c r="AI142" i="8" s="1"/>
  <c r="AK139" i="14"/>
  <c r="M140" i="10"/>
  <c r="AK140" i="14"/>
  <c r="AE140" i="10"/>
  <c r="AI143" i="8" s="1"/>
  <c r="S140" i="15"/>
  <c r="C136" i="10"/>
  <c r="Q137" i="15"/>
  <c r="T137" i="15"/>
  <c r="H138" i="14"/>
  <c r="D138" i="15"/>
  <c r="AC138" i="14"/>
  <c r="AK138" i="14"/>
  <c r="AM138" i="14"/>
  <c r="U138" i="15"/>
  <c r="AG138" i="10"/>
  <c r="AK141" i="8" s="1"/>
  <c r="N139" i="10"/>
  <c r="D141" i="15"/>
  <c r="R141" i="15"/>
  <c r="C142" i="10"/>
  <c r="M139" i="15"/>
  <c r="Q141" i="15"/>
  <c r="AC141" i="10"/>
  <c r="AF144" i="8" s="1"/>
  <c r="AH141" i="14"/>
  <c r="C143" i="10"/>
  <c r="C140" i="10"/>
  <c r="H141" i="10"/>
  <c r="E141" i="15"/>
  <c r="I141" i="10"/>
  <c r="S144" i="6" s="1"/>
  <c r="Y141" i="10"/>
  <c r="AA144" i="8" s="1"/>
  <c r="AC141" i="14"/>
  <c r="M141" i="15"/>
  <c r="AD141" i="10"/>
  <c r="AG144" i="8" s="1"/>
  <c r="J137" i="10"/>
  <c r="R137" i="10"/>
  <c r="G140" i="7" s="1"/>
  <c r="N138" i="15"/>
  <c r="Q138" i="15"/>
  <c r="Q139" i="10"/>
  <c r="F142" i="7" s="1"/>
  <c r="AF139" i="10"/>
  <c r="AJ142" i="8" s="1"/>
  <c r="L141" i="10"/>
  <c r="J141" i="14"/>
  <c r="F141" i="15"/>
  <c r="AI141" i="14"/>
  <c r="Y137" i="10"/>
  <c r="AA140" i="8" s="1"/>
  <c r="C138" i="10"/>
  <c r="G139" i="15"/>
  <c r="AD139" i="10"/>
  <c r="AG142" i="8" s="1"/>
  <c r="T139" i="15"/>
  <c r="F141" i="14"/>
  <c r="G141" i="14" s="1"/>
  <c r="M141" i="10"/>
  <c r="L141" i="15"/>
  <c r="AG137" i="10"/>
  <c r="AK140" i="8" s="1"/>
  <c r="X138" i="10"/>
  <c r="R139" i="15"/>
  <c r="B141" i="15"/>
  <c r="F141" i="10"/>
  <c r="H141" i="14"/>
  <c r="AF138" i="10"/>
  <c r="AJ141" i="8" s="1"/>
  <c r="AL141" i="8" s="1"/>
  <c r="I141" i="14"/>
  <c r="R141" i="10"/>
  <c r="G144" i="7" s="1"/>
  <c r="O141" i="14"/>
  <c r="H141" i="15"/>
  <c r="AG141" i="10"/>
  <c r="AK144" i="8" s="1"/>
  <c r="U141" i="15"/>
  <c r="AM141" i="14"/>
  <c r="K142" i="15"/>
  <c r="U142" i="10"/>
  <c r="J145" i="7" s="1"/>
  <c r="P145" i="7" s="1"/>
  <c r="G144" i="10"/>
  <c r="F144" i="14"/>
  <c r="C144" i="15"/>
  <c r="C139" i="10"/>
  <c r="AC139" i="14"/>
  <c r="AL139" i="14"/>
  <c r="G141" i="15"/>
  <c r="N141" i="14"/>
  <c r="AA141" i="14"/>
  <c r="AF141" i="10"/>
  <c r="AJ144" i="8" s="1"/>
  <c r="R142" i="14"/>
  <c r="J146" i="10"/>
  <c r="K144" i="10"/>
  <c r="L144" i="10"/>
  <c r="C141" i="10"/>
  <c r="J144" i="10"/>
  <c r="R144" i="10"/>
  <c r="G147" i="7" s="1"/>
  <c r="O144" i="14"/>
  <c r="Y144" i="10"/>
  <c r="AA147" i="8" s="1"/>
  <c r="M144" i="15"/>
  <c r="W145" i="10"/>
  <c r="H146" i="10"/>
  <c r="D146" i="15"/>
  <c r="J141" i="15"/>
  <c r="B144" i="15"/>
  <c r="F144" i="10"/>
  <c r="E144" i="14"/>
  <c r="AD144" i="10"/>
  <c r="AG147" i="8" s="1"/>
  <c r="AH147" i="8" s="1"/>
  <c r="R144" i="15"/>
  <c r="H146" i="14"/>
  <c r="H147" i="10"/>
  <c r="H147" i="14"/>
  <c r="D147" i="15"/>
  <c r="AA144" i="14"/>
  <c r="AC144" i="14"/>
  <c r="AC145" i="10"/>
  <c r="AF148" i="8" s="1"/>
  <c r="Q145" i="15"/>
  <c r="AH145" i="14"/>
  <c r="S145" i="15"/>
  <c r="U145" i="15"/>
  <c r="AM145" i="14"/>
  <c r="AE144" i="14"/>
  <c r="P145" i="10"/>
  <c r="O182" i="12"/>
  <c r="K149" i="6" s="1"/>
  <c r="L149" i="6" s="1"/>
  <c r="M149" i="6" s="1"/>
  <c r="J144" i="14"/>
  <c r="K144" i="14" s="1"/>
  <c r="F144" i="15"/>
  <c r="O144" i="10"/>
  <c r="X145" i="10"/>
  <c r="P145" i="15"/>
  <c r="AF145" i="14"/>
  <c r="AB145" i="10"/>
  <c r="AD148" i="8" s="1"/>
  <c r="Q144" i="15"/>
  <c r="F145" i="10"/>
  <c r="F146" i="15"/>
  <c r="J146" i="15"/>
  <c r="C147" i="10"/>
  <c r="J144" i="15"/>
  <c r="C145" i="10"/>
  <c r="K145" i="10"/>
  <c r="C146" i="15"/>
  <c r="J182" i="12"/>
  <c r="Q149" i="8" s="1"/>
  <c r="R149" i="8" s="1"/>
  <c r="X146" i="10"/>
  <c r="M146" i="15"/>
  <c r="AD146" i="14"/>
  <c r="N146" i="15"/>
  <c r="B148" i="15"/>
  <c r="F148" i="10"/>
  <c r="Q148" i="14"/>
  <c r="T148" i="10"/>
  <c r="I151" i="7" s="1"/>
  <c r="J148" i="15"/>
  <c r="M146" i="10"/>
  <c r="R146" i="10"/>
  <c r="G149" i="7" s="1"/>
  <c r="AK146" i="14"/>
  <c r="K148" i="10"/>
  <c r="H146" i="15"/>
  <c r="AG144" i="10"/>
  <c r="AK147" i="8" s="1"/>
  <c r="P146" i="10"/>
  <c r="Q146" i="14"/>
  <c r="W146" i="14"/>
  <c r="X146" i="14" s="1"/>
  <c r="T146" i="14" s="1"/>
  <c r="O183" i="12"/>
  <c r="N144" i="15"/>
  <c r="AH144" i="14"/>
  <c r="AJ144" i="14" s="1"/>
  <c r="E145" i="14"/>
  <c r="C146" i="10"/>
  <c r="F146" i="14"/>
  <c r="J146" i="14"/>
  <c r="AC146" i="14"/>
  <c r="N148" i="10"/>
  <c r="O146" i="14"/>
  <c r="P146" i="15"/>
  <c r="AB146" i="10"/>
  <c r="AD149" i="8" s="1"/>
  <c r="AF146" i="14"/>
  <c r="J148" i="14"/>
  <c r="L148" i="10"/>
  <c r="F148" i="15"/>
  <c r="G148" i="14"/>
  <c r="J148" i="10"/>
  <c r="R148" i="10"/>
  <c r="G151" i="7" s="1"/>
  <c r="H148" i="15"/>
  <c r="Q148" i="15"/>
  <c r="J149" i="10"/>
  <c r="AD148" i="10"/>
  <c r="AG151" i="8" s="1"/>
  <c r="AH151" i="8" s="1"/>
  <c r="R148" i="15"/>
  <c r="I149" i="10"/>
  <c r="S152" i="6" s="1"/>
  <c r="K149" i="10"/>
  <c r="G148" i="10"/>
  <c r="C148" i="15"/>
  <c r="Y148" i="10"/>
  <c r="AA151" i="8" s="1"/>
  <c r="M148" i="15"/>
  <c r="N148" i="15"/>
  <c r="Z148" i="10"/>
  <c r="AB151" i="8" s="1"/>
  <c r="O192" i="12"/>
  <c r="K152" i="6" s="1"/>
  <c r="L152" i="6" s="1"/>
  <c r="M152" i="6" s="1"/>
  <c r="F149" i="10"/>
  <c r="B149" i="15"/>
  <c r="K149" i="14"/>
  <c r="P149" i="14"/>
  <c r="O148" i="10"/>
  <c r="J188" i="12"/>
  <c r="Q151" i="8" s="1"/>
  <c r="R151" i="8" s="1"/>
  <c r="L148" i="15"/>
  <c r="O148" i="15"/>
  <c r="AI148" i="14"/>
  <c r="AJ148" i="14" s="1"/>
  <c r="AG148" i="10"/>
  <c r="AK151" i="8" s="1"/>
  <c r="U148" i="15"/>
  <c r="AA148" i="10"/>
  <c r="AC151" i="8" s="1"/>
  <c r="G149" i="14"/>
  <c r="O149" i="14"/>
  <c r="AC149" i="14"/>
  <c r="I150" i="14"/>
  <c r="F152" i="14"/>
  <c r="N149" i="14"/>
  <c r="R149" i="10"/>
  <c r="G152" i="7" s="1"/>
  <c r="Y149" i="10"/>
  <c r="AA152" i="8" s="1"/>
  <c r="I150" i="10"/>
  <c r="S153" i="6" s="1"/>
  <c r="G152" i="10"/>
  <c r="Q149" i="10"/>
  <c r="F152" i="7" s="1"/>
  <c r="L152" i="7" s="1"/>
  <c r="K149" i="15"/>
  <c r="N149" i="10"/>
  <c r="C152" i="10"/>
  <c r="BD4" i="21"/>
  <c r="BA4" i="21"/>
  <c r="BB4" i="21" s="1"/>
  <c r="BE4" i="21"/>
  <c r="BD3" i="21"/>
  <c r="BA3" i="21"/>
  <c r="BB3" i="21" s="1"/>
  <c r="BE3" i="21"/>
  <c r="BC4" i="21"/>
  <c r="BE52" i="21"/>
  <c r="BE56" i="21"/>
  <c r="BD61" i="21"/>
  <c r="BA62" i="21"/>
  <c r="BB62" i="21" s="1"/>
  <c r="BE65" i="21"/>
  <c r="BD69" i="21"/>
  <c r="BA70" i="21"/>
  <c r="BB70" i="21" s="1"/>
  <c r="BE73" i="21"/>
  <c r="BD77" i="21"/>
  <c r="BA78" i="21"/>
  <c r="BB78" i="21" s="1"/>
  <c r="BE78" i="21"/>
  <c r="BA80" i="21"/>
  <c r="BB80" i="21" s="1"/>
  <c r="BA82" i="21"/>
  <c r="BB82" i="21" s="1"/>
  <c r="BD37" i="21"/>
  <c r="BC37" i="21"/>
  <c r="BD41" i="21"/>
  <c r="BC41" i="21"/>
  <c r="BD45" i="21"/>
  <c r="BC45" i="21"/>
  <c r="BD49" i="21"/>
  <c r="BD53" i="21"/>
  <c r="BD57" i="21"/>
  <c r="BD66" i="21"/>
  <c r="BD74" i="21"/>
  <c r="BD79" i="21"/>
  <c r="BD81" i="21"/>
  <c r="BD5" i="21"/>
  <c r="BD6" i="21"/>
  <c r="BD7" i="21"/>
  <c r="BD13" i="21"/>
  <c r="BD15" i="21"/>
  <c r="BD30" i="21"/>
  <c r="BD31" i="21"/>
  <c r="BD32" i="21"/>
  <c r="BD33" i="21"/>
  <c r="BD34" i="21"/>
  <c r="BE35" i="21"/>
  <c r="BA38" i="21"/>
  <c r="BB38" i="21" s="1"/>
  <c r="BA42" i="21"/>
  <c r="BB42" i="21" s="1"/>
  <c r="BA46" i="21"/>
  <c r="BB46" i="21" s="1"/>
  <c r="BA50" i="21"/>
  <c r="BB50" i="21" s="1"/>
  <c r="BA54" i="21"/>
  <c r="BB54" i="21" s="1"/>
  <c r="BA58" i="21"/>
  <c r="BB58" i="21" s="1"/>
  <c r="BE8" i="21"/>
  <c r="BE9" i="21"/>
  <c r="BE10" i="21"/>
  <c r="BE11" i="21"/>
  <c r="BE12" i="21"/>
  <c r="BE14" i="21"/>
  <c r="BE16" i="21"/>
  <c r="BE17" i="21"/>
  <c r="BE18" i="21"/>
  <c r="BE19" i="21"/>
  <c r="BE20" i="21"/>
  <c r="BE21" i="21"/>
  <c r="BE22" i="21"/>
  <c r="BE23" i="21"/>
  <c r="BE24" i="21"/>
  <c r="BE25" i="21"/>
  <c r="BE26" i="21"/>
  <c r="BE27" i="21"/>
  <c r="BE28" i="21"/>
  <c r="BE29" i="21"/>
  <c r="BE30" i="21"/>
  <c r="BE31" i="21"/>
  <c r="BE32" i="21"/>
  <c r="BE33" i="21"/>
  <c r="BE34" i="21"/>
  <c r="BD36" i="21"/>
  <c r="BC36" i="21"/>
  <c r="BD40" i="21"/>
  <c r="BC40" i="21"/>
  <c r="BD44" i="21"/>
  <c r="BC44" i="21"/>
  <c r="BD48" i="21"/>
  <c r="BC48" i="21"/>
  <c r="BD52" i="21"/>
  <c r="BD56" i="21"/>
  <c r="BD60" i="21"/>
  <c r="BA61" i="21"/>
  <c r="BB61" i="21" s="1"/>
  <c r="BA69" i="21"/>
  <c r="BB69" i="21" s="1"/>
  <c r="BA77" i="21"/>
  <c r="BB77" i="21" s="1"/>
  <c r="BD35" i="21"/>
  <c r="BA37" i="21"/>
  <c r="BB37" i="21" s="1"/>
  <c r="BD65" i="21"/>
  <c r="BA66" i="21"/>
  <c r="BB66" i="21" s="1"/>
  <c r="BD73" i="21"/>
  <c r="BA74" i="21"/>
  <c r="BB74" i="21" s="1"/>
  <c r="BC84" i="21"/>
  <c r="BE84" i="21"/>
  <c r="BD84" i="21"/>
  <c r="BA84" i="21"/>
  <c r="BB84" i="21" s="1"/>
  <c r="BD39" i="21"/>
  <c r="BC39" i="21"/>
  <c r="BD43" i="21"/>
  <c r="BC43" i="21"/>
  <c r="BD47" i="21"/>
  <c r="BC47" i="21"/>
  <c r="BD51" i="21"/>
  <c r="BD55" i="21"/>
  <c r="BD59" i="21"/>
  <c r="BD62" i="21"/>
  <c r="BD70" i="21"/>
  <c r="BD78" i="21"/>
  <c r="BD80" i="21"/>
  <c r="BD82" i="21"/>
  <c r="BA36" i="21"/>
  <c r="BB36" i="21" s="1"/>
  <c r="BA40" i="21"/>
  <c r="BB40" i="21" s="1"/>
  <c r="BA44" i="21"/>
  <c r="BB44" i="21" s="1"/>
  <c r="BA48" i="21"/>
  <c r="BB48" i="21" s="1"/>
  <c r="BD38" i="21"/>
  <c r="BC38" i="21"/>
  <c r="BD42" i="21"/>
  <c r="BC42" i="21"/>
  <c r="BD46" i="21"/>
  <c r="BC46" i="21"/>
  <c r="BD50" i="21"/>
  <c r="BD54" i="21"/>
  <c r="BD58" i="21"/>
  <c r="BC83" i="21"/>
  <c r="BD166" i="21"/>
  <c r="BE175" i="21"/>
  <c r="BC181" i="21"/>
  <c r="BE181" i="21"/>
  <c r="BE185" i="21"/>
  <c r="BC185" i="21"/>
  <c r="BD162" i="21"/>
  <c r="BA162" i="21"/>
  <c r="BB162" i="21" s="1"/>
  <c r="BC162" i="21"/>
  <c r="BC173" i="21"/>
  <c r="BE173" i="21"/>
  <c r="BE177" i="21"/>
  <c r="BC177" i="21"/>
  <c r="BE190" i="21"/>
  <c r="BC190" i="21"/>
  <c r="BC155" i="21"/>
  <c r="BD158" i="21"/>
  <c r="BA158" i="21"/>
  <c r="BB158" i="21" s="1"/>
  <c r="BC158" i="21"/>
  <c r="BC165" i="21"/>
  <c r="BE165" i="21"/>
  <c r="BE169" i="21"/>
  <c r="BC169" i="21"/>
  <c r="BE174" i="21"/>
  <c r="BD183" i="21"/>
  <c r="BE86" i="21"/>
  <c r="BD86" i="21"/>
  <c r="BC86" i="21"/>
  <c r="BA86" i="21"/>
  <c r="BB86" i="21" s="1"/>
  <c r="BE88" i="21"/>
  <c r="BD88" i="21"/>
  <c r="BC88" i="21"/>
  <c r="BA88" i="21"/>
  <c r="BB88" i="21" s="1"/>
  <c r="BE90" i="21"/>
  <c r="BD90" i="21"/>
  <c r="BC90" i="21"/>
  <c r="BA90" i="21"/>
  <c r="BB90" i="21" s="1"/>
  <c r="BE92" i="21"/>
  <c r="BD92" i="21"/>
  <c r="BC92" i="21"/>
  <c r="BA92" i="21"/>
  <c r="BB92" i="21" s="1"/>
  <c r="BE94" i="21"/>
  <c r="BD94" i="21"/>
  <c r="BC94" i="21"/>
  <c r="BA94" i="21"/>
  <c r="BB94" i="21" s="1"/>
  <c r="BE96" i="21"/>
  <c r="BD96" i="21"/>
  <c r="BC96" i="21"/>
  <c r="BA96" i="21"/>
  <c r="BB96" i="21" s="1"/>
  <c r="BE98" i="21"/>
  <c r="BD98" i="21"/>
  <c r="BC98" i="21"/>
  <c r="BA98" i="21"/>
  <c r="BB98" i="21" s="1"/>
  <c r="BE100" i="21"/>
  <c r="BD100" i="21"/>
  <c r="BC100" i="21"/>
  <c r="BA100" i="21"/>
  <c r="BB100" i="21" s="1"/>
  <c r="BE102" i="21"/>
  <c r="BD102" i="21"/>
  <c r="BC102" i="21"/>
  <c r="BA102" i="21"/>
  <c r="BB102" i="21" s="1"/>
  <c r="BE104" i="21"/>
  <c r="BD104" i="21"/>
  <c r="BC104" i="21"/>
  <c r="BA104" i="21"/>
  <c r="BB104" i="21" s="1"/>
  <c r="BE106" i="21"/>
  <c r="BD106" i="21"/>
  <c r="BC106" i="21"/>
  <c r="BA106" i="21"/>
  <c r="BB106" i="21" s="1"/>
  <c r="BE108" i="21"/>
  <c r="BD108" i="21"/>
  <c r="BC108" i="21"/>
  <c r="BA108" i="21"/>
  <c r="BB108" i="21" s="1"/>
  <c r="BE110" i="21"/>
  <c r="BD110" i="21"/>
  <c r="BC110" i="21"/>
  <c r="BA110" i="21"/>
  <c r="BB110" i="21" s="1"/>
  <c r="BE112" i="21"/>
  <c r="BD112" i="21"/>
  <c r="BC112" i="21"/>
  <c r="BA112" i="21"/>
  <c r="BB112" i="21" s="1"/>
  <c r="BE114" i="21"/>
  <c r="BD114" i="21"/>
  <c r="BC114" i="21"/>
  <c r="BA114" i="21"/>
  <c r="BB114" i="21" s="1"/>
  <c r="BE116" i="21"/>
  <c r="BD116" i="21"/>
  <c r="BC116" i="21"/>
  <c r="BA116" i="21"/>
  <c r="BB116" i="21" s="1"/>
  <c r="BE118" i="21"/>
  <c r="BD118" i="21"/>
  <c r="BC118" i="21"/>
  <c r="BA118" i="21"/>
  <c r="BB118" i="21" s="1"/>
  <c r="BE120" i="21"/>
  <c r="BD120" i="21"/>
  <c r="BC120" i="21"/>
  <c r="BA120" i="21"/>
  <c r="BB120" i="21" s="1"/>
  <c r="BE122" i="21"/>
  <c r="BD122" i="21"/>
  <c r="BC122" i="21"/>
  <c r="BA122" i="21"/>
  <c r="BB122" i="21" s="1"/>
  <c r="BE124" i="21"/>
  <c r="BD124" i="21"/>
  <c r="BC124" i="21"/>
  <c r="BA124" i="21"/>
  <c r="BB124" i="21" s="1"/>
  <c r="BE126" i="21"/>
  <c r="BD126" i="21"/>
  <c r="BC126" i="21"/>
  <c r="BA126" i="21"/>
  <c r="BB126" i="21" s="1"/>
  <c r="BE128" i="21"/>
  <c r="BD128" i="21"/>
  <c r="BC128" i="21"/>
  <c r="BA128" i="21"/>
  <c r="BB128" i="21" s="1"/>
  <c r="BE130" i="21"/>
  <c r="BD130" i="21"/>
  <c r="BC130" i="21"/>
  <c r="BA130" i="21"/>
  <c r="BB130" i="21" s="1"/>
  <c r="BE132" i="21"/>
  <c r="BD132" i="21"/>
  <c r="BC132" i="21"/>
  <c r="BA132" i="21"/>
  <c r="BB132" i="21" s="1"/>
  <c r="BE134" i="21"/>
  <c r="BD134" i="21"/>
  <c r="BC134" i="21"/>
  <c r="BA134" i="21"/>
  <c r="BB134" i="21" s="1"/>
  <c r="BE136" i="21"/>
  <c r="BD136" i="21"/>
  <c r="BC136" i="21"/>
  <c r="BA136" i="21"/>
  <c r="BB136" i="21" s="1"/>
  <c r="BE138" i="21"/>
  <c r="BD138" i="21"/>
  <c r="BC138" i="21"/>
  <c r="BA138" i="21"/>
  <c r="BB138" i="21" s="1"/>
  <c r="BE140" i="21"/>
  <c r="BD140" i="21"/>
  <c r="BC140" i="21"/>
  <c r="BA140" i="21"/>
  <c r="BB140" i="21" s="1"/>
  <c r="BE142" i="21"/>
  <c r="BD142" i="21"/>
  <c r="BC142" i="21"/>
  <c r="BA142" i="21"/>
  <c r="BB142" i="21" s="1"/>
  <c r="BE144" i="21"/>
  <c r="BD144" i="21"/>
  <c r="BC144" i="21"/>
  <c r="BA144" i="21"/>
  <c r="BB144" i="21" s="1"/>
  <c r="BE146" i="21"/>
  <c r="BD146" i="21"/>
  <c r="BC146" i="21"/>
  <c r="BA146" i="21"/>
  <c r="BB146" i="21" s="1"/>
  <c r="BE148" i="21"/>
  <c r="BD148" i="21"/>
  <c r="BC148" i="21"/>
  <c r="BA148" i="21"/>
  <c r="BB148" i="21" s="1"/>
  <c r="BE150" i="21"/>
  <c r="BD150" i="21"/>
  <c r="BC150" i="21"/>
  <c r="BA150" i="21"/>
  <c r="BB150" i="21" s="1"/>
  <c r="BE152" i="21"/>
  <c r="BD152" i="21"/>
  <c r="BC152" i="21"/>
  <c r="BA152" i="21"/>
  <c r="BB152" i="21" s="1"/>
  <c r="BD154" i="21"/>
  <c r="BA154" i="21"/>
  <c r="BB154" i="21" s="1"/>
  <c r="BC154" i="21"/>
  <c r="BD175" i="21"/>
  <c r="BC188" i="21"/>
  <c r="BE162" i="21"/>
  <c r="BC49" i="21"/>
  <c r="BC50" i="21"/>
  <c r="BC51" i="21"/>
  <c r="BC52" i="21"/>
  <c r="BC53" i="21"/>
  <c r="BC54" i="21"/>
  <c r="BC55" i="21"/>
  <c r="BC56" i="21"/>
  <c r="BC57" i="21"/>
  <c r="BC58" i="21"/>
  <c r="BC59" i="21"/>
  <c r="BC60" i="21"/>
  <c r="BC61" i="21"/>
  <c r="BC62" i="21"/>
  <c r="BC63" i="21"/>
  <c r="BC64" i="21"/>
  <c r="BC65" i="21"/>
  <c r="BC66" i="21"/>
  <c r="BC67" i="21"/>
  <c r="BC68" i="21"/>
  <c r="BC69" i="21"/>
  <c r="BC70" i="21"/>
  <c r="BC71" i="21"/>
  <c r="BC72" i="21"/>
  <c r="BC73" i="21"/>
  <c r="BC74" i="21"/>
  <c r="BC75" i="21"/>
  <c r="BC76" i="21"/>
  <c r="BC77" i="21"/>
  <c r="BC78" i="21"/>
  <c r="BC79" i="21"/>
  <c r="BC80" i="21"/>
  <c r="BC81" i="21"/>
  <c r="BC82" i="21"/>
  <c r="BD83" i="21"/>
  <c r="BC160" i="21"/>
  <c r="BC180" i="21"/>
  <c r="BE83" i="21"/>
  <c r="BE85" i="21"/>
  <c r="BC85" i="21"/>
  <c r="BA85" i="21"/>
  <c r="BB85" i="21" s="1"/>
  <c r="BD159" i="21"/>
  <c r="BA159" i="21"/>
  <c r="BB159" i="21" s="1"/>
  <c r="BE159" i="21"/>
  <c r="BC189" i="21"/>
  <c r="BE189" i="21"/>
  <c r="BE87" i="21"/>
  <c r="BD87" i="21"/>
  <c r="BC87" i="21"/>
  <c r="BA87" i="21"/>
  <c r="BB87" i="21" s="1"/>
  <c r="BE89" i="21"/>
  <c r="BD89" i="21"/>
  <c r="BC89" i="21"/>
  <c r="BA89" i="21"/>
  <c r="BB89" i="21" s="1"/>
  <c r="BE91" i="21"/>
  <c r="BD91" i="21"/>
  <c r="BC91" i="21"/>
  <c r="BA91" i="21"/>
  <c r="BB91" i="21" s="1"/>
  <c r="BE93" i="21"/>
  <c r="BD93" i="21"/>
  <c r="BC93" i="21"/>
  <c r="BA93" i="21"/>
  <c r="BB93" i="21" s="1"/>
  <c r="BE95" i="21"/>
  <c r="BD95" i="21"/>
  <c r="BC95" i="21"/>
  <c r="BA95" i="21"/>
  <c r="BB95" i="21" s="1"/>
  <c r="BE97" i="21"/>
  <c r="BD97" i="21"/>
  <c r="BC97" i="21"/>
  <c r="BA97" i="21"/>
  <c r="BB97" i="21" s="1"/>
  <c r="BE99" i="21"/>
  <c r="BD99" i="21"/>
  <c r="BC99" i="21"/>
  <c r="BA99" i="21"/>
  <c r="BB99" i="21" s="1"/>
  <c r="BE101" i="21"/>
  <c r="BD101" i="21"/>
  <c r="BC101" i="21"/>
  <c r="BA101" i="21"/>
  <c r="BB101" i="21" s="1"/>
  <c r="BE103" i="21"/>
  <c r="BD103" i="21"/>
  <c r="BC103" i="21"/>
  <c r="BA103" i="21"/>
  <c r="BB103" i="21" s="1"/>
  <c r="BE105" i="21"/>
  <c r="BD105" i="21"/>
  <c r="BC105" i="21"/>
  <c r="BA105" i="21"/>
  <c r="BB105" i="21" s="1"/>
  <c r="BE107" i="21"/>
  <c r="BD107" i="21"/>
  <c r="BC107" i="21"/>
  <c r="BA107" i="21"/>
  <c r="BB107" i="21" s="1"/>
  <c r="BE109" i="21"/>
  <c r="BD109" i="21"/>
  <c r="BC109" i="21"/>
  <c r="BA109" i="21"/>
  <c r="BB109" i="21" s="1"/>
  <c r="BE111" i="21"/>
  <c r="BD111" i="21"/>
  <c r="BC111" i="21"/>
  <c r="BA111" i="21"/>
  <c r="BB111" i="21" s="1"/>
  <c r="BE113" i="21"/>
  <c r="BD113" i="21"/>
  <c r="BC113" i="21"/>
  <c r="BA113" i="21"/>
  <c r="BB113" i="21" s="1"/>
  <c r="BE115" i="21"/>
  <c r="BD115" i="21"/>
  <c r="BC115" i="21"/>
  <c r="BA115" i="21"/>
  <c r="BB115" i="21" s="1"/>
  <c r="BE117" i="21"/>
  <c r="BD117" i="21"/>
  <c r="BC117" i="21"/>
  <c r="BA117" i="21"/>
  <c r="BB117" i="21" s="1"/>
  <c r="BE119" i="21"/>
  <c r="BD119" i="21"/>
  <c r="BC119" i="21"/>
  <c r="BA119" i="21"/>
  <c r="BB119" i="21" s="1"/>
  <c r="BE121" i="21"/>
  <c r="BD121" i="21"/>
  <c r="BC121" i="21"/>
  <c r="BA121" i="21"/>
  <c r="BB121" i="21" s="1"/>
  <c r="BE123" i="21"/>
  <c r="BD123" i="21"/>
  <c r="BC123" i="21"/>
  <c r="BA123" i="21"/>
  <c r="BB123" i="21" s="1"/>
  <c r="BE125" i="21"/>
  <c r="BD125" i="21"/>
  <c r="BC125" i="21"/>
  <c r="BA125" i="21"/>
  <c r="BB125" i="21" s="1"/>
  <c r="BE127" i="21"/>
  <c r="BD127" i="21"/>
  <c r="BC127" i="21"/>
  <c r="BA127" i="21"/>
  <c r="BB127" i="21" s="1"/>
  <c r="BE129" i="21"/>
  <c r="BD129" i="21"/>
  <c r="BC129" i="21"/>
  <c r="BA129" i="21"/>
  <c r="BB129" i="21" s="1"/>
  <c r="BE131" i="21"/>
  <c r="BD131" i="21"/>
  <c r="BC131" i="21"/>
  <c r="BA131" i="21"/>
  <c r="BB131" i="21" s="1"/>
  <c r="BE133" i="21"/>
  <c r="BD133" i="21"/>
  <c r="BC133" i="21"/>
  <c r="BA133" i="21"/>
  <c r="BB133" i="21" s="1"/>
  <c r="BE135" i="21"/>
  <c r="BD135" i="21"/>
  <c r="BC135" i="21"/>
  <c r="BA135" i="21"/>
  <c r="BB135" i="21" s="1"/>
  <c r="BE137" i="21"/>
  <c r="BD137" i="21"/>
  <c r="BC137" i="21"/>
  <c r="BA137" i="21"/>
  <c r="BB137" i="21" s="1"/>
  <c r="BE139" i="21"/>
  <c r="BD139" i="21"/>
  <c r="BC139" i="21"/>
  <c r="BA139" i="21"/>
  <c r="BB139" i="21" s="1"/>
  <c r="BE141" i="21"/>
  <c r="BD141" i="21"/>
  <c r="BC141" i="21"/>
  <c r="BA141" i="21"/>
  <c r="BB141" i="21" s="1"/>
  <c r="BE143" i="21"/>
  <c r="BD143" i="21"/>
  <c r="BC143" i="21"/>
  <c r="BA143" i="21"/>
  <c r="BB143" i="21" s="1"/>
  <c r="BE145" i="21"/>
  <c r="BD145" i="21"/>
  <c r="BC145" i="21"/>
  <c r="BA145" i="21"/>
  <c r="BB145" i="21" s="1"/>
  <c r="BE147" i="21"/>
  <c r="BD147" i="21"/>
  <c r="BC147" i="21"/>
  <c r="BA147" i="21"/>
  <c r="BB147" i="21" s="1"/>
  <c r="BE149" i="21"/>
  <c r="BD149" i="21"/>
  <c r="BC149" i="21"/>
  <c r="BA149" i="21"/>
  <c r="BB149" i="21" s="1"/>
  <c r="BE151" i="21"/>
  <c r="BD151" i="21"/>
  <c r="BC151" i="21"/>
  <c r="BA151" i="21"/>
  <c r="BB151" i="21" s="1"/>
  <c r="BE153" i="21"/>
  <c r="BD153" i="21"/>
  <c r="BC153" i="21"/>
  <c r="BA153" i="21"/>
  <c r="BB153" i="21" s="1"/>
  <c r="BE157" i="21"/>
  <c r="BE164" i="21"/>
  <c r="BD174" i="21"/>
  <c r="BE183" i="21"/>
  <c r="BC187" i="21"/>
  <c r="BD161" i="21"/>
  <c r="BA161" i="21"/>
  <c r="BB161" i="21" s="1"/>
  <c r="BD169" i="21"/>
  <c r="BD177" i="21"/>
  <c r="BD185" i="21"/>
  <c r="BD193" i="21"/>
  <c r="BD155" i="21"/>
  <c r="BA155" i="21"/>
  <c r="BB155" i="21" s="1"/>
  <c r="BC156" i="21"/>
  <c r="BD163" i="21"/>
  <c r="BC164" i="21"/>
  <c r="BD171" i="21"/>
  <c r="BC172" i="21"/>
  <c r="BD179" i="21"/>
  <c r="BD187" i="21"/>
  <c r="BD160" i="21"/>
  <c r="BA160" i="21"/>
  <c r="BB160" i="21" s="1"/>
  <c r="BC161" i="21"/>
  <c r="BD168" i="21"/>
  <c r="BD176" i="21"/>
  <c r="BD184" i="21"/>
  <c r="BD192" i="21"/>
  <c r="BD157" i="21"/>
  <c r="BA157" i="21"/>
  <c r="BB157" i="21" s="1"/>
  <c r="BE161" i="21"/>
  <c r="BD165" i="21"/>
  <c r="BD173" i="21"/>
  <c r="BD181" i="21"/>
  <c r="BD189" i="21"/>
  <c r="BE193" i="21"/>
  <c r="BC193" i="21"/>
  <c r="BD156" i="21"/>
  <c r="BA156" i="21"/>
  <c r="BB156" i="21" s="1"/>
  <c r="BD164" i="21"/>
  <c r="BD172" i="21"/>
  <c r="BD180" i="21"/>
  <c r="BD188" i="21"/>
  <c r="BA163" i="21"/>
  <c r="BB163" i="21" s="1"/>
  <c r="BA164" i="21"/>
  <c r="BB164" i="21" s="1"/>
  <c r="BA165" i="21"/>
  <c r="BB165" i="21" s="1"/>
  <c r="BA166" i="21"/>
  <c r="BB166" i="21" s="1"/>
  <c r="BA167" i="21"/>
  <c r="BB167" i="21" s="1"/>
  <c r="BA168" i="21"/>
  <c r="BB168" i="21" s="1"/>
  <c r="BA169" i="21"/>
  <c r="BB169" i="21" s="1"/>
  <c r="BA170" i="21"/>
  <c r="BB170" i="21" s="1"/>
  <c r="BA171" i="21"/>
  <c r="BB171" i="21" s="1"/>
  <c r="BA172" i="21"/>
  <c r="BB172" i="21" s="1"/>
  <c r="BA173" i="21"/>
  <c r="BB173" i="21" s="1"/>
  <c r="BA174" i="21"/>
  <c r="BB174" i="21" s="1"/>
  <c r="BA175" i="21"/>
  <c r="BB175" i="21" s="1"/>
  <c r="BA176" i="21"/>
  <c r="BB176" i="21" s="1"/>
  <c r="BA177" i="21"/>
  <c r="BB177" i="21" s="1"/>
  <c r="BA178" i="21"/>
  <c r="BB178" i="21" s="1"/>
  <c r="BA179" i="21"/>
  <c r="BB179" i="21" s="1"/>
  <c r="BA180" i="21"/>
  <c r="BB180" i="21" s="1"/>
  <c r="BA181" i="21"/>
  <c r="BB181" i="21" s="1"/>
  <c r="BA182" i="21"/>
  <c r="BB182" i="21" s="1"/>
  <c r="BA183" i="21"/>
  <c r="BB183" i="21" s="1"/>
  <c r="BA184" i="21"/>
  <c r="BB184" i="21" s="1"/>
  <c r="BA185" i="21"/>
  <c r="BB185" i="21" s="1"/>
  <c r="BA186" i="21"/>
  <c r="BB186" i="21" s="1"/>
  <c r="BA187" i="21"/>
  <c r="BB187" i="21" s="1"/>
  <c r="BA188" i="21"/>
  <c r="BB188" i="21" s="1"/>
  <c r="BA189" i="21"/>
  <c r="BB189" i="21" s="1"/>
  <c r="BA190" i="21"/>
  <c r="BB190" i="21" s="1"/>
  <c r="BA191" i="21"/>
  <c r="BB191" i="21" s="1"/>
  <c r="BA192" i="21"/>
  <c r="BB192" i="21" s="1"/>
  <c r="BA193" i="21"/>
  <c r="BB193" i="21" s="1"/>
  <c r="M152" i="7" l="1"/>
  <c r="P125" i="7"/>
  <c r="N64" i="6"/>
  <c r="M63" i="3" s="1"/>
  <c r="AB61" i="14"/>
  <c r="AL15" i="8"/>
  <c r="W115" i="8"/>
  <c r="W129" i="8"/>
  <c r="W137" i="8"/>
  <c r="W144" i="8"/>
  <c r="W92" i="8"/>
  <c r="N153" i="8"/>
  <c r="K140" i="8"/>
  <c r="W73" i="8"/>
  <c r="X73" i="8" s="1"/>
  <c r="S72" i="3" s="1"/>
  <c r="H36" i="8"/>
  <c r="W13" i="8"/>
  <c r="O18" i="8"/>
  <c r="N40" i="8"/>
  <c r="AN20" i="14"/>
  <c r="AG4" i="14"/>
  <c r="W126" i="8"/>
  <c r="H145" i="8"/>
  <c r="O145" i="8" s="1"/>
  <c r="N120" i="8"/>
  <c r="K151" i="8"/>
  <c r="W83" i="8"/>
  <c r="N105" i="8"/>
  <c r="K91" i="8"/>
  <c r="H96" i="8"/>
  <c r="W88" i="8"/>
  <c r="O54" i="8"/>
  <c r="W39" i="8"/>
  <c r="H35" i="8"/>
  <c r="N21" i="8"/>
  <c r="H64" i="8"/>
  <c r="O64" i="8" s="1"/>
  <c r="X64" i="8" s="1"/>
  <c r="S63" i="3" s="1"/>
  <c r="H38" i="8"/>
  <c r="O38" i="8" s="1"/>
  <c r="X38" i="8" s="1"/>
  <c r="S37" i="3" s="1"/>
  <c r="K137" i="14"/>
  <c r="R64" i="8"/>
  <c r="AJ72" i="14"/>
  <c r="L50" i="14"/>
  <c r="D50" i="14" s="1"/>
  <c r="V9" i="15"/>
  <c r="G9" i="11" s="1"/>
  <c r="D9" i="11" s="1"/>
  <c r="W125" i="8"/>
  <c r="H139" i="8"/>
  <c r="O139" i="8" s="1"/>
  <c r="N132" i="8"/>
  <c r="K118" i="8"/>
  <c r="O84" i="8"/>
  <c r="W134" i="8"/>
  <c r="K119" i="8"/>
  <c r="W103" i="8"/>
  <c r="H91" i="8"/>
  <c r="W123" i="8"/>
  <c r="K150" i="8"/>
  <c r="K79" i="8"/>
  <c r="N65" i="8"/>
  <c r="W44" i="8"/>
  <c r="H43" i="8"/>
  <c r="K54" i="8"/>
  <c r="H47" i="8"/>
  <c r="K17" i="8"/>
  <c r="AL114" i="8"/>
  <c r="W148" i="8"/>
  <c r="AN120" i="14"/>
  <c r="AJ74" i="14"/>
  <c r="AL24" i="8"/>
  <c r="W99" i="8"/>
  <c r="W50" i="8"/>
  <c r="W84" i="8"/>
  <c r="N103" i="8"/>
  <c r="O33" i="8"/>
  <c r="O25" i="8"/>
  <c r="O86" i="8"/>
  <c r="V112" i="15"/>
  <c r="G112" i="11" s="1"/>
  <c r="D112" i="11" s="1"/>
  <c r="AH113" i="8"/>
  <c r="AN16" i="14"/>
  <c r="O136" i="8"/>
  <c r="O127" i="8"/>
  <c r="W128" i="8"/>
  <c r="W133" i="8"/>
  <c r="K45" i="8"/>
  <c r="W24" i="8"/>
  <c r="H32" i="8"/>
  <c r="K13" i="8"/>
  <c r="O13" i="8" s="1"/>
  <c r="O16" i="8"/>
  <c r="K50" i="8"/>
  <c r="H50" i="8"/>
  <c r="O50" i="8" s="1"/>
  <c r="AN138" i="14"/>
  <c r="P133" i="7"/>
  <c r="N10" i="6"/>
  <c r="M9" i="3" s="1"/>
  <c r="AB58" i="14"/>
  <c r="Z58" i="14" s="1"/>
  <c r="AG29" i="14"/>
  <c r="AG19" i="14"/>
  <c r="O130" i="8"/>
  <c r="N135" i="8"/>
  <c r="W94" i="8"/>
  <c r="N71" i="8"/>
  <c r="O71" i="8" s="1"/>
  <c r="W40" i="8"/>
  <c r="H141" i="8"/>
  <c r="K120" i="8"/>
  <c r="H83" i="8"/>
  <c r="O83" i="8" s="1"/>
  <c r="O49" i="8"/>
  <c r="W104" i="8"/>
  <c r="O58" i="8"/>
  <c r="W150" i="8"/>
  <c r="H150" i="8"/>
  <c r="K86" i="8"/>
  <c r="N32" i="8"/>
  <c r="K15" i="8"/>
  <c r="H37" i="8"/>
  <c r="K62" i="8"/>
  <c r="K20" i="8"/>
  <c r="K23" i="8"/>
  <c r="N108" i="6"/>
  <c r="M107" i="3" s="1"/>
  <c r="AH81" i="8"/>
  <c r="L72" i="14"/>
  <c r="G62" i="14"/>
  <c r="K40" i="14"/>
  <c r="W130" i="8"/>
  <c r="K128" i="8"/>
  <c r="N55" i="8"/>
  <c r="W132" i="8"/>
  <c r="N118" i="8"/>
  <c r="K117" i="8"/>
  <c r="W93" i="8"/>
  <c r="W120" i="8"/>
  <c r="H90" i="8"/>
  <c r="O90" i="8" s="1"/>
  <c r="H105" i="8"/>
  <c r="K61" i="8"/>
  <c r="K26" i="8"/>
  <c r="K56" i="8"/>
  <c r="H41" i="8"/>
  <c r="H40" i="8"/>
  <c r="N44" i="8"/>
  <c r="H48" i="8"/>
  <c r="O48" i="8" s="1"/>
  <c r="K144" i="6"/>
  <c r="L144" i="6" s="1"/>
  <c r="M144" i="6" s="1"/>
  <c r="K142" i="6"/>
  <c r="L142" i="6" s="1"/>
  <c r="M142" i="6" s="1"/>
  <c r="V148" i="10"/>
  <c r="Y151" i="8"/>
  <c r="Z151" i="8" s="1"/>
  <c r="F144" i="6"/>
  <c r="G144" i="6"/>
  <c r="H144" i="6" s="1"/>
  <c r="I144" i="6" s="1"/>
  <c r="C146" i="8"/>
  <c r="C146" i="7"/>
  <c r="C146" i="6"/>
  <c r="C145" i="3"/>
  <c r="V136" i="10"/>
  <c r="Y139" i="8"/>
  <c r="Z139" i="8" s="1"/>
  <c r="V128" i="10"/>
  <c r="Y131" i="8"/>
  <c r="Z131" i="8" s="1"/>
  <c r="G125" i="6"/>
  <c r="H125" i="6" s="1"/>
  <c r="F125" i="6"/>
  <c r="V120" i="10"/>
  <c r="Y123" i="8"/>
  <c r="Z123" i="8" s="1"/>
  <c r="P123" i="6"/>
  <c r="Q123" i="6" s="1"/>
  <c r="O123" i="6"/>
  <c r="T123" i="6"/>
  <c r="U123" i="6" s="1"/>
  <c r="V123" i="6" s="1"/>
  <c r="Q45" i="8"/>
  <c r="R45" i="8" s="1"/>
  <c r="Q46" i="8"/>
  <c r="Q83" i="8"/>
  <c r="Q82" i="8"/>
  <c r="R82" i="8" s="1"/>
  <c r="P121" i="7"/>
  <c r="C6" i="8"/>
  <c r="O133" i="7"/>
  <c r="O61" i="7"/>
  <c r="O10" i="7"/>
  <c r="P152" i="7"/>
  <c r="P14" i="7"/>
  <c r="L61" i="7"/>
  <c r="O14" i="7"/>
  <c r="C6" i="7"/>
  <c r="P78" i="7"/>
  <c r="P32" i="7"/>
  <c r="P113" i="7"/>
  <c r="L113" i="7"/>
  <c r="C6" i="6"/>
  <c r="C5" i="3"/>
  <c r="L14" i="7"/>
  <c r="L72" i="7"/>
  <c r="P40" i="7"/>
  <c r="L125" i="7"/>
  <c r="O7" i="7"/>
  <c r="L7" i="7"/>
  <c r="P72" i="7"/>
  <c r="L10" i="7"/>
  <c r="O72" i="7"/>
  <c r="P10" i="7"/>
  <c r="O93" i="7"/>
  <c r="L147" i="7"/>
  <c r="O94" i="7"/>
  <c r="L140" i="7"/>
  <c r="L67" i="7"/>
  <c r="O140" i="7"/>
  <c r="P7" i="7"/>
  <c r="N53" i="7"/>
  <c r="O43" i="7"/>
  <c r="O121" i="7"/>
  <c r="P53" i="7"/>
  <c r="M53" i="7"/>
  <c r="O147" i="7"/>
  <c r="X122" i="6"/>
  <c r="Y122" i="6" s="1"/>
  <c r="W122" i="6"/>
  <c r="X120" i="6"/>
  <c r="Y120" i="6" s="1"/>
  <c r="Z120" i="6" s="1"/>
  <c r="T120" i="6"/>
  <c r="U120" i="6" s="1"/>
  <c r="V120" i="6" s="1"/>
  <c r="P120" i="6"/>
  <c r="Q120" i="6" s="1"/>
  <c r="O120" i="6"/>
  <c r="V113" i="10"/>
  <c r="Y116" i="8"/>
  <c r="Z116" i="8" s="1"/>
  <c r="J151" i="6"/>
  <c r="C155" i="8"/>
  <c r="C155" i="7"/>
  <c r="C155" i="6"/>
  <c r="C154" i="3"/>
  <c r="M151" i="7"/>
  <c r="O144" i="6"/>
  <c r="T144" i="6"/>
  <c r="U144" i="6" s="1"/>
  <c r="V144" i="6" s="1"/>
  <c r="P144" i="6"/>
  <c r="Q144" i="6" s="1"/>
  <c r="AJ141" i="14"/>
  <c r="P140" i="7"/>
  <c r="J135" i="6"/>
  <c r="G137" i="6"/>
  <c r="H137" i="6" s="1"/>
  <c r="F137" i="6"/>
  <c r="O134" i="6"/>
  <c r="C128" i="8"/>
  <c r="C128" i="7"/>
  <c r="C128" i="6"/>
  <c r="C127" i="3"/>
  <c r="S131" i="6"/>
  <c r="T131" i="6"/>
  <c r="U131" i="6" s="1"/>
  <c r="V131" i="6" s="1"/>
  <c r="G131" i="6"/>
  <c r="H131" i="6" s="1"/>
  <c r="I131" i="6" s="1"/>
  <c r="F131" i="6"/>
  <c r="V125" i="10"/>
  <c r="Y128" i="8"/>
  <c r="Z128" i="8" s="1"/>
  <c r="J124" i="6"/>
  <c r="P124" i="6"/>
  <c r="Q124" i="6" s="1"/>
  <c r="R124" i="6" s="1"/>
  <c r="AE121" i="8"/>
  <c r="L121" i="7"/>
  <c r="C118" i="8"/>
  <c r="C118" i="7"/>
  <c r="C118" i="6"/>
  <c r="C117" i="3"/>
  <c r="C138" i="8"/>
  <c r="C138" i="7"/>
  <c r="M138" i="7" s="1"/>
  <c r="C138" i="6"/>
  <c r="C137" i="3"/>
  <c r="W140" i="6"/>
  <c r="T141" i="6"/>
  <c r="U141" i="6" s="1"/>
  <c r="O141" i="6"/>
  <c r="P141" i="6"/>
  <c r="Q141" i="6" s="1"/>
  <c r="W139" i="6"/>
  <c r="AE132" i="8"/>
  <c r="G132" i="6"/>
  <c r="H132" i="6" s="1"/>
  <c r="F132" i="6"/>
  <c r="C130" i="8"/>
  <c r="C130" i="7"/>
  <c r="P130" i="7" s="1"/>
  <c r="C130" i="6"/>
  <c r="C129" i="3"/>
  <c r="G129" i="6"/>
  <c r="H129" i="6" s="1"/>
  <c r="F129" i="6"/>
  <c r="X126" i="6"/>
  <c r="Y126" i="6" s="1"/>
  <c r="Z126" i="6" s="1"/>
  <c r="W126" i="6"/>
  <c r="Q125" i="8"/>
  <c r="R125" i="8" s="1"/>
  <c r="Q126" i="8"/>
  <c r="R126" i="8" s="1"/>
  <c r="J123" i="6"/>
  <c r="O122" i="6"/>
  <c r="T122" i="6"/>
  <c r="U122" i="6" s="1"/>
  <c r="V122" i="6" s="1"/>
  <c r="Q75" i="8"/>
  <c r="R75" i="8" s="1"/>
  <c r="X75" i="8" s="1"/>
  <c r="S74" i="3" s="1"/>
  <c r="Q73" i="8"/>
  <c r="R73" i="8" s="1"/>
  <c r="Q76" i="8"/>
  <c r="Q74" i="8"/>
  <c r="Q32" i="8"/>
  <c r="Q31" i="8"/>
  <c r="R31" i="8" s="1"/>
  <c r="Q33" i="8"/>
  <c r="M118" i="7"/>
  <c r="AM115" i="8"/>
  <c r="AN115" i="8" s="1"/>
  <c r="T114" i="3" s="1"/>
  <c r="AE113" i="8"/>
  <c r="X65" i="6"/>
  <c r="Y65" i="6" s="1"/>
  <c r="Z65" i="6" s="1"/>
  <c r="W65" i="6"/>
  <c r="N67" i="7"/>
  <c r="K67" i="7"/>
  <c r="P66" i="3" s="1"/>
  <c r="W151" i="6"/>
  <c r="G148" i="6"/>
  <c r="H148" i="6" s="1"/>
  <c r="F148" i="6"/>
  <c r="P149" i="6"/>
  <c r="Q149" i="6" s="1"/>
  <c r="R149" i="6" s="1"/>
  <c r="O149" i="6"/>
  <c r="X149" i="6"/>
  <c r="Y149" i="6" s="1"/>
  <c r="Z149" i="6" s="1"/>
  <c r="M147" i="7"/>
  <c r="W147" i="6"/>
  <c r="G144" i="14"/>
  <c r="AH144" i="8"/>
  <c r="V135" i="10"/>
  <c r="Y138" i="8"/>
  <c r="Z138" i="8" s="1"/>
  <c r="G140" i="6"/>
  <c r="H140" i="6" s="1"/>
  <c r="F140" i="6"/>
  <c r="P135" i="6"/>
  <c r="Q135" i="6" s="1"/>
  <c r="R135" i="6" s="1"/>
  <c r="O135" i="6"/>
  <c r="W134" i="6"/>
  <c r="X134" i="6"/>
  <c r="Y134" i="6" s="1"/>
  <c r="T129" i="6"/>
  <c r="U129" i="6" s="1"/>
  <c r="S129" i="6"/>
  <c r="C126" i="8"/>
  <c r="C126" i="7"/>
  <c r="C126" i="6"/>
  <c r="C125" i="3"/>
  <c r="F124" i="6"/>
  <c r="G124" i="6"/>
  <c r="H124" i="6" s="1"/>
  <c r="Q40" i="8"/>
  <c r="Q38" i="8"/>
  <c r="R38" i="8" s="1"/>
  <c r="Q39" i="8"/>
  <c r="R39" i="8" s="1"/>
  <c r="Q41" i="8"/>
  <c r="Q97" i="8"/>
  <c r="R97" i="8" s="1"/>
  <c r="Q96" i="8"/>
  <c r="F119" i="6"/>
  <c r="G119" i="6"/>
  <c r="H119" i="6" s="1"/>
  <c r="W118" i="6"/>
  <c r="C116" i="8"/>
  <c r="C116" i="7"/>
  <c r="M116" i="7" s="1"/>
  <c r="C116" i="6"/>
  <c r="K116" i="6" s="1"/>
  <c r="L116" i="6" s="1"/>
  <c r="M116" i="6" s="1"/>
  <c r="C115" i="3"/>
  <c r="M149" i="7"/>
  <c r="J155" i="6"/>
  <c r="C149" i="7"/>
  <c r="O149" i="7" s="1"/>
  <c r="C149" i="8"/>
  <c r="C149" i="6"/>
  <c r="C148" i="3"/>
  <c r="O150" i="6"/>
  <c r="J147" i="6"/>
  <c r="C141" i="7"/>
  <c r="C141" i="8"/>
  <c r="C141" i="6"/>
  <c r="C140" i="3"/>
  <c r="K141" i="14"/>
  <c r="M140" i="7"/>
  <c r="C135" i="8"/>
  <c r="C135" i="7"/>
  <c r="P135" i="7" s="1"/>
  <c r="C135" i="6"/>
  <c r="C134" i="3"/>
  <c r="V140" i="10"/>
  <c r="Y143" i="8"/>
  <c r="Z143" i="8" s="1"/>
  <c r="M133" i="7"/>
  <c r="AG129" i="14"/>
  <c r="M130" i="14"/>
  <c r="P132" i="6"/>
  <c r="Q132" i="6" s="1"/>
  <c r="O132" i="6"/>
  <c r="C131" i="8"/>
  <c r="C131" i="7"/>
  <c r="C131" i="6"/>
  <c r="C130" i="3"/>
  <c r="O127" i="7"/>
  <c r="X127" i="6"/>
  <c r="Y127" i="6" s="1"/>
  <c r="Z127" i="6" s="1"/>
  <c r="W127" i="6"/>
  <c r="P127" i="6"/>
  <c r="Q127" i="6" s="1"/>
  <c r="O127" i="6"/>
  <c r="M125" i="7"/>
  <c r="C123" i="8"/>
  <c r="C123" i="7"/>
  <c r="O123" i="7" s="1"/>
  <c r="C123" i="6"/>
  <c r="C122" i="3"/>
  <c r="C122" i="8"/>
  <c r="C122" i="7"/>
  <c r="C122" i="6"/>
  <c r="C121" i="3"/>
  <c r="K121" i="7"/>
  <c r="P120" i="3" s="1"/>
  <c r="N121" i="7"/>
  <c r="Q121" i="7" s="1"/>
  <c r="F117" i="6"/>
  <c r="G117" i="6"/>
  <c r="H117" i="6" s="1"/>
  <c r="F151" i="6"/>
  <c r="G151" i="6"/>
  <c r="H151" i="6" s="1"/>
  <c r="C150" i="8"/>
  <c r="C150" i="7"/>
  <c r="C150" i="6"/>
  <c r="C149" i="3"/>
  <c r="V144" i="10"/>
  <c r="Y147" i="8"/>
  <c r="Z147" i="8" s="1"/>
  <c r="C144" i="8"/>
  <c r="C144" i="7"/>
  <c r="M144" i="7" s="1"/>
  <c r="C144" i="6"/>
  <c r="C143" i="3"/>
  <c r="C142" i="8"/>
  <c r="C142" i="7"/>
  <c r="L142" i="7" s="1"/>
  <c r="C142" i="6"/>
  <c r="C141" i="3"/>
  <c r="AE140" i="8"/>
  <c r="X144" i="6"/>
  <c r="Y144" i="6" s="1"/>
  <c r="W144" i="6"/>
  <c r="C143" i="8"/>
  <c r="C143" i="7"/>
  <c r="C143" i="6"/>
  <c r="C142" i="3"/>
  <c r="K141" i="7"/>
  <c r="P140" i="3" s="1"/>
  <c r="N141" i="7"/>
  <c r="Q141" i="7" s="1"/>
  <c r="P138" i="7"/>
  <c r="C136" i="8"/>
  <c r="C136" i="7"/>
  <c r="C136" i="6"/>
  <c r="C135" i="3"/>
  <c r="AH124" i="8"/>
  <c r="C124" i="8"/>
  <c r="C124" i="7"/>
  <c r="C124" i="6"/>
  <c r="C123" i="3"/>
  <c r="C119" i="8"/>
  <c r="C119" i="7"/>
  <c r="C119" i="6"/>
  <c r="C118" i="3"/>
  <c r="AH116" i="8"/>
  <c r="C148" i="8"/>
  <c r="C148" i="6"/>
  <c r="C148" i="7"/>
  <c r="C147" i="3"/>
  <c r="V141" i="10"/>
  <c r="Y144" i="8"/>
  <c r="Z144" i="8" s="1"/>
  <c r="C145" i="8"/>
  <c r="C145" i="7"/>
  <c r="C145" i="6"/>
  <c r="C144" i="3"/>
  <c r="C134" i="8"/>
  <c r="C134" i="7"/>
  <c r="C134" i="6"/>
  <c r="C133" i="3"/>
  <c r="C137" i="8"/>
  <c r="C137" i="7"/>
  <c r="C137" i="6"/>
  <c r="C136" i="3"/>
  <c r="C132" i="8"/>
  <c r="C132" i="7"/>
  <c r="L132" i="7" s="1"/>
  <c r="C132" i="6"/>
  <c r="C131" i="3"/>
  <c r="L133" i="7"/>
  <c r="K128" i="7"/>
  <c r="P127" i="3" s="1"/>
  <c r="S126" i="6"/>
  <c r="T126" i="6"/>
  <c r="U126" i="6" s="1"/>
  <c r="E6" i="8"/>
  <c r="E6" i="7"/>
  <c r="E6" i="6"/>
  <c r="E5" i="3"/>
  <c r="Q77" i="8"/>
  <c r="Q78" i="8"/>
  <c r="Q79" i="8"/>
  <c r="C117" i="7"/>
  <c r="P117" i="7" s="1"/>
  <c r="C117" i="8"/>
  <c r="C117" i="6"/>
  <c r="C116" i="3"/>
  <c r="K118" i="6"/>
  <c r="L118" i="6" s="1"/>
  <c r="J118" i="6"/>
  <c r="M113" i="7"/>
  <c r="J13" i="6"/>
  <c r="G152" i="6"/>
  <c r="H152" i="6" s="1"/>
  <c r="F152" i="6"/>
  <c r="AM151" i="8"/>
  <c r="O151" i="7"/>
  <c r="G147" i="6"/>
  <c r="H147" i="6" s="1"/>
  <c r="F147" i="6"/>
  <c r="L141" i="14"/>
  <c r="D141" i="14" s="1"/>
  <c r="C139" i="8"/>
  <c r="C139" i="7"/>
  <c r="C139" i="6"/>
  <c r="C138" i="3"/>
  <c r="J138" i="6"/>
  <c r="AE133" i="8"/>
  <c r="M135" i="7"/>
  <c r="J132" i="6"/>
  <c r="K134" i="7"/>
  <c r="P133" i="3" s="1"/>
  <c r="K130" i="6"/>
  <c r="L130" i="6" s="1"/>
  <c r="J130" i="6"/>
  <c r="C129" i="7"/>
  <c r="C129" i="8"/>
  <c r="C129" i="6"/>
  <c r="C128" i="3"/>
  <c r="C127" i="8"/>
  <c r="C127" i="7"/>
  <c r="P127" i="7" s="1"/>
  <c r="C127" i="6"/>
  <c r="C126" i="3"/>
  <c r="V121" i="10"/>
  <c r="Y124" i="8"/>
  <c r="Z124" i="8" s="1"/>
  <c r="P119" i="10"/>
  <c r="M121" i="7"/>
  <c r="Q62" i="8"/>
  <c r="Q61" i="8"/>
  <c r="Q119" i="10"/>
  <c r="F122" i="7" s="1"/>
  <c r="C114" i="8"/>
  <c r="C114" i="7"/>
  <c r="C114" i="6"/>
  <c r="C113" i="3"/>
  <c r="C111" i="8"/>
  <c r="C111" i="7"/>
  <c r="C111" i="6"/>
  <c r="C110" i="3"/>
  <c r="C110" i="8"/>
  <c r="C110" i="7"/>
  <c r="C110" i="6"/>
  <c r="C109" i="3"/>
  <c r="S58" i="14"/>
  <c r="C58" i="14"/>
  <c r="H58" i="11" s="1"/>
  <c r="E58" i="11" s="1"/>
  <c r="B58" i="14"/>
  <c r="F58" i="11" s="1"/>
  <c r="C58" i="11" s="1"/>
  <c r="AH118" i="8"/>
  <c r="AG112" i="14"/>
  <c r="AB112" i="14" s="1"/>
  <c r="Z112" i="14" s="1"/>
  <c r="J111" i="6"/>
  <c r="K111" i="6"/>
  <c r="L111" i="6" s="1"/>
  <c r="M111" i="6" s="1"/>
  <c r="T107" i="6"/>
  <c r="U107" i="6" s="1"/>
  <c r="V107" i="6" s="1"/>
  <c r="P107" i="6"/>
  <c r="Q107" i="6" s="1"/>
  <c r="O107" i="6"/>
  <c r="P105" i="6"/>
  <c r="Q105" i="6" s="1"/>
  <c r="R105" i="6" s="1"/>
  <c r="J105" i="6"/>
  <c r="C103" i="8"/>
  <c r="C103" i="7"/>
  <c r="C103" i="6"/>
  <c r="C102" i="3"/>
  <c r="C102" i="8"/>
  <c r="C102" i="7"/>
  <c r="C102" i="6"/>
  <c r="C101" i="3"/>
  <c r="O95" i="6"/>
  <c r="T95" i="6"/>
  <c r="U95" i="6" s="1"/>
  <c r="V95" i="6" s="1"/>
  <c r="G94" i="6"/>
  <c r="H94" i="6" s="1"/>
  <c r="I94" i="6" s="1"/>
  <c r="N94" i="6" s="1"/>
  <c r="M93" i="3" s="1"/>
  <c r="F94" i="6"/>
  <c r="F85" i="6"/>
  <c r="G85" i="6"/>
  <c r="H85" i="6" s="1"/>
  <c r="O82" i="6"/>
  <c r="L78" i="7"/>
  <c r="C80" i="8"/>
  <c r="C80" i="7"/>
  <c r="C80" i="6"/>
  <c r="C79" i="3"/>
  <c r="O73" i="6"/>
  <c r="T73" i="6"/>
  <c r="U73" i="6" s="1"/>
  <c r="V73" i="6" s="1"/>
  <c r="C70" i="8"/>
  <c r="C70" i="7"/>
  <c r="C70" i="6"/>
  <c r="C69" i="3"/>
  <c r="G68" i="6"/>
  <c r="H68" i="6" s="1"/>
  <c r="I68" i="6" s="1"/>
  <c r="F68" i="6"/>
  <c r="P65" i="6"/>
  <c r="Q65" i="6" s="1"/>
  <c r="O65" i="6"/>
  <c r="Z61" i="14"/>
  <c r="S61" i="14" s="1"/>
  <c r="K65" i="6"/>
  <c r="L65" i="6" s="1"/>
  <c r="J65" i="6"/>
  <c r="W64" i="6"/>
  <c r="X64" i="6"/>
  <c r="Y64" i="6" s="1"/>
  <c r="S61" i="6"/>
  <c r="T61" i="6"/>
  <c r="U61" i="6" s="1"/>
  <c r="X53" i="6"/>
  <c r="Y53" i="6" s="1"/>
  <c r="Z53" i="6" s="1"/>
  <c r="O53" i="6"/>
  <c r="T53" i="6"/>
  <c r="U53" i="6" s="1"/>
  <c r="V53" i="6" s="1"/>
  <c r="P53" i="6"/>
  <c r="Q53" i="6" s="1"/>
  <c r="R53" i="6" s="1"/>
  <c r="C51" i="8"/>
  <c r="C51" i="7"/>
  <c r="C51" i="6"/>
  <c r="C50" i="3"/>
  <c r="AE43" i="8"/>
  <c r="M43" i="7"/>
  <c r="C46" i="8"/>
  <c r="C46" i="7"/>
  <c r="C46" i="6"/>
  <c r="C45" i="3"/>
  <c r="O44" i="6"/>
  <c r="L43" i="7"/>
  <c r="C34" i="8"/>
  <c r="C34" i="7"/>
  <c r="C34" i="6"/>
  <c r="C33" i="3"/>
  <c r="J40" i="6"/>
  <c r="W32" i="6"/>
  <c r="C31" i="8"/>
  <c r="C31" i="7"/>
  <c r="C31" i="6"/>
  <c r="C30" i="3"/>
  <c r="W35" i="6"/>
  <c r="K32" i="6"/>
  <c r="L32" i="6" s="1"/>
  <c r="M32" i="6" s="1"/>
  <c r="N32" i="6" s="1"/>
  <c r="M31" i="3" s="1"/>
  <c r="J32" i="6"/>
  <c r="V27" i="10"/>
  <c r="Y30" i="8"/>
  <c r="Z30" i="8" s="1"/>
  <c r="V23" i="10"/>
  <c r="Y26" i="8"/>
  <c r="Z26" i="8" s="1"/>
  <c r="AB16" i="10"/>
  <c r="AD19" i="8" s="1"/>
  <c r="AE19" i="8" s="1"/>
  <c r="P16" i="15"/>
  <c r="J18" i="14"/>
  <c r="AG18" i="14"/>
  <c r="P7" i="10"/>
  <c r="P16" i="14"/>
  <c r="D15" i="15"/>
  <c r="H15" i="14"/>
  <c r="C18" i="8"/>
  <c r="C18" i="7"/>
  <c r="C18" i="6"/>
  <c r="C17" i="3"/>
  <c r="D14" i="15"/>
  <c r="H14" i="14"/>
  <c r="L14" i="14" s="1"/>
  <c r="F14" i="14"/>
  <c r="C14" i="15"/>
  <c r="G14" i="10"/>
  <c r="C16" i="8"/>
  <c r="C16" i="7"/>
  <c r="C16" i="6"/>
  <c r="C15" i="3"/>
  <c r="O12" i="10"/>
  <c r="K14" i="7"/>
  <c r="P13" i="3" s="1"/>
  <c r="N14" i="7"/>
  <c r="AF10" i="10"/>
  <c r="AJ13" i="8" s="1"/>
  <c r="T10" i="15"/>
  <c r="E9" i="14"/>
  <c r="B9" i="15"/>
  <c r="F9" i="10"/>
  <c r="N6" i="14"/>
  <c r="M6" i="14" s="1"/>
  <c r="Q6" i="10"/>
  <c r="F9" i="7" s="1"/>
  <c r="L9" i="7" s="1"/>
  <c r="G6" i="15"/>
  <c r="S13" i="10"/>
  <c r="H16" i="7" s="1"/>
  <c r="X15" i="6"/>
  <c r="Y15" i="6" s="1"/>
  <c r="Z15" i="6" s="1"/>
  <c r="O15" i="6"/>
  <c r="T15" i="6"/>
  <c r="U15" i="6" s="1"/>
  <c r="V15" i="6" s="1"/>
  <c r="S10" i="15"/>
  <c r="AE10" i="10"/>
  <c r="AI13" i="8" s="1"/>
  <c r="AK10" i="14"/>
  <c r="K8" i="10"/>
  <c r="S8" i="15"/>
  <c r="AK8" i="14"/>
  <c r="AN8" i="14" s="1"/>
  <c r="AE8" i="10"/>
  <c r="AI11" i="8" s="1"/>
  <c r="AL11" i="8" s="1"/>
  <c r="P4" i="10"/>
  <c r="AK6" i="14"/>
  <c r="S6" i="15"/>
  <c r="AE6" i="10"/>
  <c r="AI9" i="8" s="1"/>
  <c r="J13" i="12"/>
  <c r="Q9" i="8" s="1"/>
  <c r="R9" i="8" s="1"/>
  <c r="W6" i="14"/>
  <c r="X6" i="14" s="1"/>
  <c r="T6" i="14" s="1"/>
  <c r="J6" i="10"/>
  <c r="W5" i="10"/>
  <c r="F5" i="14"/>
  <c r="C5" i="15"/>
  <c r="G5" i="10"/>
  <c r="S5" i="10"/>
  <c r="H8" i="7" s="1"/>
  <c r="H113" i="8"/>
  <c r="O113" i="8" s="1"/>
  <c r="H135" i="8"/>
  <c r="W55" i="8"/>
  <c r="W10" i="8"/>
  <c r="O132" i="8"/>
  <c r="K97" i="8"/>
  <c r="O97" i="8" s="1"/>
  <c r="P3" i="10"/>
  <c r="C3" i="15"/>
  <c r="G3" i="10"/>
  <c r="F3" i="14"/>
  <c r="G3" i="14" s="1"/>
  <c r="K3" i="10"/>
  <c r="R117" i="8"/>
  <c r="R113" i="8"/>
  <c r="W100" i="8"/>
  <c r="O82" i="8"/>
  <c r="O100" i="8"/>
  <c r="R84" i="8"/>
  <c r="X84" i="8" s="1"/>
  <c r="S83" i="3" s="1"/>
  <c r="H147" i="8"/>
  <c r="W105" i="8"/>
  <c r="K153" i="8"/>
  <c r="R140" i="8"/>
  <c r="W69" i="8"/>
  <c r="K123" i="8"/>
  <c r="Q86" i="8"/>
  <c r="R86" i="8" s="1"/>
  <c r="X86" i="8" s="1"/>
  <c r="S85" i="3" s="1"/>
  <c r="K121" i="8"/>
  <c r="O77" i="8"/>
  <c r="W76" i="8"/>
  <c r="W57" i="8"/>
  <c r="K53" i="8"/>
  <c r="W37" i="8"/>
  <c r="R46" i="8"/>
  <c r="W48" i="8"/>
  <c r="N28" i="8"/>
  <c r="R33" i="8"/>
  <c r="W31" i="8"/>
  <c r="W25" i="8"/>
  <c r="L7" i="8"/>
  <c r="N7" i="8" s="1"/>
  <c r="H29" i="8"/>
  <c r="W29" i="8"/>
  <c r="R17" i="8"/>
  <c r="T31" i="5"/>
  <c r="T65" i="5"/>
  <c r="T33" i="5"/>
  <c r="K93" i="6"/>
  <c r="L93" i="6" s="1"/>
  <c r="M93" i="6" s="1"/>
  <c r="T10" i="5"/>
  <c r="T69" i="5"/>
  <c r="T64" i="5"/>
  <c r="T42" i="5"/>
  <c r="T8" i="5"/>
  <c r="T58" i="5"/>
  <c r="T48" i="5"/>
  <c r="T108" i="4"/>
  <c r="T11" i="5"/>
  <c r="T55" i="4"/>
  <c r="T119" i="4"/>
  <c r="T105" i="4"/>
  <c r="T54" i="4"/>
  <c r="T75" i="4"/>
  <c r="T61" i="4"/>
  <c r="T97" i="4"/>
  <c r="T68" i="4"/>
  <c r="T67" i="4"/>
  <c r="T82" i="4"/>
  <c r="T34" i="4"/>
  <c r="T25" i="4"/>
  <c r="T72" i="4"/>
  <c r="T8" i="4"/>
  <c r="M123" i="7"/>
  <c r="N123" i="7"/>
  <c r="AE120" i="8"/>
  <c r="L117" i="14"/>
  <c r="D117" i="14" s="1"/>
  <c r="O118" i="7"/>
  <c r="L104" i="14"/>
  <c r="V102" i="10"/>
  <c r="Y105" i="8"/>
  <c r="Z105" i="8" s="1"/>
  <c r="C99" i="8"/>
  <c r="C99" i="7"/>
  <c r="C99" i="6"/>
  <c r="C98" i="3"/>
  <c r="C97" i="8"/>
  <c r="C97" i="7"/>
  <c r="C97" i="6"/>
  <c r="C96" i="3"/>
  <c r="V95" i="10"/>
  <c r="Y98" i="8"/>
  <c r="Z98" i="8" s="1"/>
  <c r="J101" i="6"/>
  <c r="J96" i="6"/>
  <c r="C87" i="8"/>
  <c r="C87" i="7"/>
  <c r="C87" i="6"/>
  <c r="C86" i="3"/>
  <c r="C84" i="8"/>
  <c r="C84" i="7"/>
  <c r="O84" i="7" s="1"/>
  <c r="C84" i="6"/>
  <c r="C83" i="3"/>
  <c r="AH86" i="8"/>
  <c r="C79" i="8"/>
  <c r="C79" i="7"/>
  <c r="C79" i="6"/>
  <c r="C78" i="3"/>
  <c r="C73" i="8"/>
  <c r="C73" i="7"/>
  <c r="C73" i="6"/>
  <c r="C72" i="3"/>
  <c r="X71" i="6"/>
  <c r="Y71" i="6" s="1"/>
  <c r="W71" i="6"/>
  <c r="AB67" i="10"/>
  <c r="AD70" i="8" s="1"/>
  <c r="T68" i="6"/>
  <c r="U68" i="6" s="1"/>
  <c r="S68" i="6"/>
  <c r="V61" i="10"/>
  <c r="Y64" i="8"/>
  <c r="Z64" i="8" s="1"/>
  <c r="AE61" i="8"/>
  <c r="C59" i="8"/>
  <c r="C59" i="7"/>
  <c r="C59" i="6"/>
  <c r="C58" i="3"/>
  <c r="X57" i="6"/>
  <c r="Y57" i="6" s="1"/>
  <c r="Z57" i="6" s="1"/>
  <c r="W57" i="6"/>
  <c r="G52" i="6"/>
  <c r="H52" i="6" s="1"/>
  <c r="F52" i="6"/>
  <c r="C48" i="8"/>
  <c r="C48" i="7"/>
  <c r="C48" i="6"/>
  <c r="C47" i="3"/>
  <c r="C47" i="8"/>
  <c r="C47" i="7"/>
  <c r="C47" i="6"/>
  <c r="C46" i="3"/>
  <c r="C45" i="8"/>
  <c r="C45" i="7"/>
  <c r="L45" i="7" s="1"/>
  <c r="C45" i="6"/>
  <c r="C44" i="3"/>
  <c r="AL45" i="8"/>
  <c r="X45" i="6"/>
  <c r="Y45" i="6" s="1"/>
  <c r="W45" i="6"/>
  <c r="AL44" i="8"/>
  <c r="M40" i="7"/>
  <c r="L42" i="14"/>
  <c r="L40" i="7"/>
  <c r="M28" i="7"/>
  <c r="C30" i="8"/>
  <c r="C30" i="7"/>
  <c r="O30" i="7" s="1"/>
  <c r="C30" i="6"/>
  <c r="C29" i="3"/>
  <c r="C45" i="5" s="1"/>
  <c r="L32" i="7"/>
  <c r="M32" i="7"/>
  <c r="O28" i="7"/>
  <c r="G31" i="6"/>
  <c r="H31" i="6" s="1"/>
  <c r="F31" i="6"/>
  <c r="X16" i="10"/>
  <c r="C19" i="8"/>
  <c r="C19" i="7"/>
  <c r="C19" i="6"/>
  <c r="C18" i="3"/>
  <c r="C29" i="8"/>
  <c r="C29" i="7"/>
  <c r="C29" i="6"/>
  <c r="C28" i="3"/>
  <c r="AE17" i="10"/>
  <c r="AI20" i="8" s="1"/>
  <c r="H7" i="14"/>
  <c r="D7" i="15"/>
  <c r="H7" i="10"/>
  <c r="P20" i="6"/>
  <c r="Q20" i="6" s="1"/>
  <c r="R20" i="6" s="1"/>
  <c r="J20" i="6"/>
  <c r="N15" i="15"/>
  <c r="AD15" i="14"/>
  <c r="R14" i="10"/>
  <c r="G17" i="7" s="1"/>
  <c r="H14" i="15"/>
  <c r="O14" i="10"/>
  <c r="O31" i="12"/>
  <c r="L12" i="15"/>
  <c r="V12" i="15" s="1"/>
  <c r="G12" i="11" s="1"/>
  <c r="D12" i="11" s="1"/>
  <c r="AE14" i="8"/>
  <c r="I10" i="15"/>
  <c r="C13" i="8"/>
  <c r="C13" i="7"/>
  <c r="C13" i="6"/>
  <c r="C12" i="3"/>
  <c r="N9" i="10"/>
  <c r="X6" i="10"/>
  <c r="T13" i="15"/>
  <c r="AF13" i="10"/>
  <c r="AJ16" i="8" s="1"/>
  <c r="AL13" i="14"/>
  <c r="I13" i="15"/>
  <c r="J10" i="10"/>
  <c r="Z10" i="10"/>
  <c r="AB13" i="8" s="1"/>
  <c r="AD10" i="14"/>
  <c r="V9" i="10"/>
  <c r="Y12" i="8"/>
  <c r="Z12" i="8" s="1"/>
  <c r="H4" i="14"/>
  <c r="L4" i="14" s="1"/>
  <c r="D4" i="14" s="1"/>
  <c r="H4" i="10"/>
  <c r="D4" i="15"/>
  <c r="AC6" i="14"/>
  <c r="M6" i="15"/>
  <c r="Y6" i="10"/>
  <c r="AA9" i="8" s="1"/>
  <c r="O6" i="14"/>
  <c r="R6" i="10"/>
  <c r="G9" i="7" s="1"/>
  <c r="M9" i="7" s="1"/>
  <c r="H6" i="15"/>
  <c r="N5" i="10"/>
  <c r="O5" i="10"/>
  <c r="B5" i="15"/>
  <c r="F5" i="10"/>
  <c r="E5" i="14"/>
  <c r="AE7" i="8"/>
  <c r="N151" i="8"/>
  <c r="W113" i="8"/>
  <c r="W82" i="8"/>
  <c r="W28" i="8"/>
  <c r="H155" i="8"/>
  <c r="O155" i="8" s="1"/>
  <c r="H119" i="8"/>
  <c r="O119" i="8" s="1"/>
  <c r="O94" i="8"/>
  <c r="W97" i="8"/>
  <c r="W145" i="8"/>
  <c r="N3" i="14"/>
  <c r="Q3" i="10"/>
  <c r="F6" i="7" s="1"/>
  <c r="J3" i="15"/>
  <c r="Q3" i="14"/>
  <c r="T3" i="10"/>
  <c r="I6" i="7" s="1"/>
  <c r="W3" i="10"/>
  <c r="K142" i="8"/>
  <c r="H120" i="8"/>
  <c r="O120" i="8" s="1"/>
  <c r="N146" i="8"/>
  <c r="K65" i="8"/>
  <c r="H144" i="8"/>
  <c r="O80" i="8"/>
  <c r="N147" i="8"/>
  <c r="H134" i="8"/>
  <c r="K146" i="8"/>
  <c r="K147" i="8"/>
  <c r="N131" i="8"/>
  <c r="N68" i="8"/>
  <c r="O68" i="8" s="1"/>
  <c r="K135" i="8"/>
  <c r="H123" i="8"/>
  <c r="W86" i="8"/>
  <c r="H70" i="8"/>
  <c r="O70" i="8" s="1"/>
  <c r="W26" i="8"/>
  <c r="W121" i="8"/>
  <c r="N88" i="8"/>
  <c r="O88" i="8" s="1"/>
  <c r="N87" i="8"/>
  <c r="W87" i="8"/>
  <c r="R77" i="8"/>
  <c r="H65" i="8"/>
  <c r="O65" i="8" s="1"/>
  <c r="W53" i="8"/>
  <c r="R37" i="8"/>
  <c r="W46" i="8"/>
  <c r="O45" i="8"/>
  <c r="O32" i="8"/>
  <c r="H62" i="8"/>
  <c r="O62" i="8" s="1"/>
  <c r="W52" i="8"/>
  <c r="H27" i="8"/>
  <c r="O27" i="8" s="1"/>
  <c r="O19" i="8"/>
  <c r="K44" i="8"/>
  <c r="O44" i="8" s="1"/>
  <c r="X44" i="8" s="1"/>
  <c r="R63" i="8"/>
  <c r="Q7" i="8"/>
  <c r="R62" i="8"/>
  <c r="W62" i="8"/>
  <c r="H59" i="8"/>
  <c r="H42" i="8"/>
  <c r="N35" i="8"/>
  <c r="H17" i="8"/>
  <c r="O17" i="8" s="1"/>
  <c r="N10" i="8"/>
  <c r="O10" i="8" s="1"/>
  <c r="H9" i="8"/>
  <c r="O9" i="8" s="1"/>
  <c r="R115" i="7"/>
  <c r="O114" i="3" s="1"/>
  <c r="Q114" i="3"/>
  <c r="H23" i="8"/>
  <c r="N8" i="8"/>
  <c r="T73" i="5"/>
  <c r="T46" i="5"/>
  <c r="T90" i="4"/>
  <c r="T14" i="5"/>
  <c r="T6" i="5"/>
  <c r="C6" i="5"/>
  <c r="U6" i="5"/>
  <c r="T20" i="5"/>
  <c r="T103" i="4"/>
  <c r="T76" i="4"/>
  <c r="T31" i="4"/>
  <c r="T30" i="4"/>
  <c r="T111" i="4"/>
  <c r="T37" i="4"/>
  <c r="T44" i="4"/>
  <c r="T43" i="4"/>
  <c r="T10" i="4"/>
  <c r="T65" i="4"/>
  <c r="T86" i="4"/>
  <c r="T48" i="4"/>
  <c r="C120" i="8"/>
  <c r="C120" i="7"/>
  <c r="L120" i="7" s="1"/>
  <c r="C120" i="6"/>
  <c r="C119" i="3"/>
  <c r="M124" i="7"/>
  <c r="L118" i="7"/>
  <c r="P118" i="7"/>
  <c r="V114" i="10"/>
  <c r="Y117" i="8"/>
  <c r="Z117" i="8" s="1"/>
  <c r="P116" i="7"/>
  <c r="F114" i="6"/>
  <c r="G114" i="6"/>
  <c r="H114" i="6" s="1"/>
  <c r="V110" i="10"/>
  <c r="Y113" i="8"/>
  <c r="Z113" i="8" s="1"/>
  <c r="C112" i="8"/>
  <c r="C112" i="7"/>
  <c r="C112" i="6"/>
  <c r="C111" i="3"/>
  <c r="C107" i="8"/>
  <c r="C107" i="7"/>
  <c r="N107" i="7" s="1"/>
  <c r="C107" i="6"/>
  <c r="K107" i="6" s="1"/>
  <c r="L107" i="6" s="1"/>
  <c r="M107" i="6" s="1"/>
  <c r="C106" i="3"/>
  <c r="AE108" i="8"/>
  <c r="J107" i="6"/>
  <c r="C106" i="8"/>
  <c r="C106" i="7"/>
  <c r="C106" i="6"/>
  <c r="C105" i="3"/>
  <c r="C104" i="8"/>
  <c r="C104" i="7"/>
  <c r="C104" i="6"/>
  <c r="C103" i="3"/>
  <c r="L94" i="7"/>
  <c r="T97" i="6"/>
  <c r="U97" i="6" s="1"/>
  <c r="P97" i="6"/>
  <c r="Q97" i="6" s="1"/>
  <c r="O97" i="6"/>
  <c r="AE94" i="8"/>
  <c r="AE93" i="8"/>
  <c r="AJ87" i="14"/>
  <c r="P93" i="7"/>
  <c r="C89" i="8"/>
  <c r="C89" i="7"/>
  <c r="C89" i="6"/>
  <c r="C88" i="3"/>
  <c r="K90" i="6"/>
  <c r="L90" i="6" s="1"/>
  <c r="M90" i="6" s="1"/>
  <c r="J90" i="6"/>
  <c r="P90" i="6"/>
  <c r="Q90" i="6" s="1"/>
  <c r="R90" i="6" s="1"/>
  <c r="C88" i="8"/>
  <c r="C88" i="7"/>
  <c r="C88" i="6"/>
  <c r="C87" i="3"/>
  <c r="V78" i="10"/>
  <c r="Y81" i="8"/>
  <c r="Z81" i="8" s="1"/>
  <c r="V79" i="10"/>
  <c r="Y82" i="8"/>
  <c r="Z82" i="8" s="1"/>
  <c r="V76" i="10"/>
  <c r="Y79" i="8"/>
  <c r="Z79" i="8" s="1"/>
  <c r="AG75" i="14"/>
  <c r="AE72" i="8"/>
  <c r="G72" i="6"/>
  <c r="H72" i="6" s="1"/>
  <c r="I72" i="6" s="1"/>
  <c r="N72" i="6" s="1"/>
  <c r="M71" i="3" s="1"/>
  <c r="F72" i="6"/>
  <c r="C71" i="8"/>
  <c r="C71" i="7"/>
  <c r="C71" i="6"/>
  <c r="C70" i="3"/>
  <c r="AE67" i="8"/>
  <c r="M67" i="7"/>
  <c r="AE64" i="8"/>
  <c r="AM64" i="8" s="1"/>
  <c r="P61" i="7"/>
  <c r="O63" i="6"/>
  <c r="V56" i="10"/>
  <c r="Y59" i="8"/>
  <c r="Z59" i="8" s="1"/>
  <c r="C57" i="8"/>
  <c r="C57" i="7"/>
  <c r="C57" i="6"/>
  <c r="C56" i="3"/>
  <c r="C54" i="8"/>
  <c r="C54" i="7"/>
  <c r="C54" i="6"/>
  <c r="C53" i="3"/>
  <c r="AG50" i="14"/>
  <c r="C49" i="8"/>
  <c r="C49" i="7"/>
  <c r="C49" i="6"/>
  <c r="C48" i="3"/>
  <c r="T50" i="6"/>
  <c r="U50" i="6" s="1"/>
  <c r="V50" i="6" s="1"/>
  <c r="P50" i="6"/>
  <c r="Q50" i="6" s="1"/>
  <c r="O50" i="6"/>
  <c r="P47" i="6"/>
  <c r="Q47" i="6" s="1"/>
  <c r="O47" i="6"/>
  <c r="G47" i="6"/>
  <c r="H47" i="6" s="1"/>
  <c r="F47" i="6"/>
  <c r="M47" i="7"/>
  <c r="AJ39" i="14"/>
  <c r="C41" i="8"/>
  <c r="C41" i="7"/>
  <c r="C41" i="6"/>
  <c r="C40" i="3"/>
  <c r="V37" i="10"/>
  <c r="Y40" i="8"/>
  <c r="Z40" i="8" s="1"/>
  <c r="N40" i="7"/>
  <c r="K40" i="7"/>
  <c r="P39" i="3" s="1"/>
  <c r="C39" i="8"/>
  <c r="C39" i="7"/>
  <c r="C39" i="6"/>
  <c r="C38" i="3"/>
  <c r="V33" i="10"/>
  <c r="Y36" i="8"/>
  <c r="Z36" i="8" s="1"/>
  <c r="F37" i="6"/>
  <c r="G37" i="6"/>
  <c r="H37" i="6" s="1"/>
  <c r="J38" i="6"/>
  <c r="C33" i="8"/>
  <c r="C33" i="7"/>
  <c r="C33" i="6"/>
  <c r="C32" i="3"/>
  <c r="P34" i="7"/>
  <c r="C24" i="8"/>
  <c r="C24" i="7"/>
  <c r="L24" i="7" s="1"/>
  <c r="C24" i="6"/>
  <c r="C23" i="3"/>
  <c r="P28" i="7"/>
  <c r="AE11" i="10"/>
  <c r="AI14" i="8" s="1"/>
  <c r="AL14" i="8" s="1"/>
  <c r="S11" i="15"/>
  <c r="C20" i="8"/>
  <c r="C20" i="7"/>
  <c r="L20" i="7" s="1"/>
  <c r="C20" i="6"/>
  <c r="C19" i="3"/>
  <c r="C21" i="8"/>
  <c r="C21" i="7"/>
  <c r="C21" i="6"/>
  <c r="C20" i="3"/>
  <c r="V24" i="10"/>
  <c r="Y27" i="8"/>
  <c r="Z27" i="8" s="1"/>
  <c r="P20" i="7"/>
  <c r="C15" i="15"/>
  <c r="G15" i="10"/>
  <c r="O18" i="7" s="1"/>
  <c r="F15" i="14"/>
  <c r="AD14" i="14"/>
  <c r="AG14" i="14" s="1"/>
  <c r="N14" i="15"/>
  <c r="Z14" i="10"/>
  <c r="AB17" i="8" s="1"/>
  <c r="AE17" i="8" s="1"/>
  <c r="L14" i="15"/>
  <c r="D13" i="15"/>
  <c r="H13" i="14"/>
  <c r="R12" i="15"/>
  <c r="M14" i="7"/>
  <c r="W9" i="14"/>
  <c r="X9" i="14" s="1"/>
  <c r="T9" i="14" s="1"/>
  <c r="J18" i="12"/>
  <c r="Q12" i="8" s="1"/>
  <c r="S6" i="10"/>
  <c r="H9" i="7" s="1"/>
  <c r="AL6" i="14"/>
  <c r="T6" i="15"/>
  <c r="AF6" i="10"/>
  <c r="AJ9" i="8" s="1"/>
  <c r="L18" i="7"/>
  <c r="O13" i="14"/>
  <c r="R13" i="10"/>
  <c r="G16" i="7" s="1"/>
  <c r="H13" i="15"/>
  <c r="K16" i="6"/>
  <c r="L16" i="6" s="1"/>
  <c r="J16" i="6"/>
  <c r="V13" i="10"/>
  <c r="Y16" i="8"/>
  <c r="Z16" i="8" s="1"/>
  <c r="AG11" i="14"/>
  <c r="E10" i="15"/>
  <c r="I10" i="10"/>
  <c r="S13" i="6" s="1"/>
  <c r="I10" i="14"/>
  <c r="M10" i="15"/>
  <c r="Y10" i="10"/>
  <c r="AA13" i="8" s="1"/>
  <c r="AC10" i="14"/>
  <c r="M13" i="7"/>
  <c r="J10" i="15"/>
  <c r="Q10" i="14"/>
  <c r="T10" i="10"/>
  <c r="I13" i="7" s="1"/>
  <c r="O13" i="7" s="1"/>
  <c r="K9" i="14"/>
  <c r="L9" i="14" s="1"/>
  <c r="AC6" i="10"/>
  <c r="AF9" i="8" s="1"/>
  <c r="AH9" i="8" s="1"/>
  <c r="Q6" i="15"/>
  <c r="AH6" i="14"/>
  <c r="AJ6" i="14" s="1"/>
  <c r="P6" i="15"/>
  <c r="AF6" i="14"/>
  <c r="AB6" i="10"/>
  <c r="AD9" i="8" s="1"/>
  <c r="AG7" i="14"/>
  <c r="I5" i="15"/>
  <c r="AA5" i="14"/>
  <c r="L5" i="15"/>
  <c r="G9" i="6"/>
  <c r="H9" i="6" s="1"/>
  <c r="F9" i="6"/>
  <c r="L5" i="10"/>
  <c r="J5" i="14"/>
  <c r="F5" i="15"/>
  <c r="M4" i="14"/>
  <c r="H140" i="8"/>
  <c r="O125" i="8"/>
  <c r="N99" i="8"/>
  <c r="W67" i="8"/>
  <c r="W16" i="8"/>
  <c r="H138" i="8"/>
  <c r="O138" i="8" s="1"/>
  <c r="O149" i="8"/>
  <c r="X149" i="8" s="1"/>
  <c r="S148" i="3" s="1"/>
  <c r="W122" i="8"/>
  <c r="W118" i="8"/>
  <c r="M3" i="10"/>
  <c r="R3" i="14"/>
  <c r="U3" i="10"/>
  <c r="J6" i="7" s="1"/>
  <c r="K3" i="15"/>
  <c r="O3" i="15"/>
  <c r="AE3" i="14"/>
  <c r="AA3" i="10"/>
  <c r="AC6" i="8" s="1"/>
  <c r="Z3" i="10"/>
  <c r="AB6" i="8" s="1"/>
  <c r="AD3" i="14"/>
  <c r="N3" i="15"/>
  <c r="O117" i="8"/>
  <c r="H93" i="8"/>
  <c r="O93" i="8" s="1"/>
  <c r="W146" i="8"/>
  <c r="W124" i="8"/>
  <c r="W65" i="8"/>
  <c r="K144" i="8"/>
  <c r="N124" i="8"/>
  <c r="H146" i="8"/>
  <c r="H103" i="8"/>
  <c r="K69" i="8"/>
  <c r="W91" i="8"/>
  <c r="N123" i="8"/>
  <c r="N150" i="8"/>
  <c r="N98" i="8"/>
  <c r="W70" i="8"/>
  <c r="K21" i="8"/>
  <c r="O21" i="8" s="1"/>
  <c r="H79" i="8"/>
  <c r="O67" i="8"/>
  <c r="K72" i="8"/>
  <c r="K46" i="8"/>
  <c r="W42" i="8"/>
  <c r="K43" i="8"/>
  <c r="O43" i="8" s="1"/>
  <c r="R32" i="8"/>
  <c r="O26" i="8"/>
  <c r="O60" i="8"/>
  <c r="O51" i="8"/>
  <c r="W27" i="8"/>
  <c r="H74" i="8"/>
  <c r="O74" i="8" s="1"/>
  <c r="H57" i="8"/>
  <c r="N42" i="8"/>
  <c r="K42" i="8"/>
  <c r="H24" i="8"/>
  <c r="O24" i="8" s="1"/>
  <c r="H12" i="8"/>
  <c r="K59" i="8"/>
  <c r="W59" i="8"/>
  <c r="K47" i="8"/>
  <c r="O47" i="8" s="1"/>
  <c r="N41" i="8"/>
  <c r="O41" i="8" s="1"/>
  <c r="R30" i="8"/>
  <c r="K29" i="8"/>
  <c r="W9" i="8"/>
  <c r="T71" i="5"/>
  <c r="T38" i="5"/>
  <c r="T30" i="5"/>
  <c r="T34" i="5"/>
  <c r="T71" i="4"/>
  <c r="T7" i="4"/>
  <c r="T102" i="4"/>
  <c r="T70" i="4"/>
  <c r="T6" i="4"/>
  <c r="C6" i="4"/>
  <c r="U6" i="4"/>
  <c r="T13" i="4"/>
  <c r="T79" i="4"/>
  <c r="T20" i="4"/>
  <c r="T83" i="4"/>
  <c r="T19" i="4"/>
  <c r="T50" i="4"/>
  <c r="T41" i="4"/>
  <c r="T114" i="4"/>
  <c r="T24" i="4"/>
  <c r="O110" i="6"/>
  <c r="L107" i="7"/>
  <c r="W107" i="6"/>
  <c r="X107" i="6"/>
  <c r="Y107" i="6" s="1"/>
  <c r="L101" i="14"/>
  <c r="V98" i="10"/>
  <c r="Y101" i="8"/>
  <c r="Z101" i="8" s="1"/>
  <c r="C98" i="8"/>
  <c r="C98" i="7"/>
  <c r="C98" i="6"/>
  <c r="C97" i="3"/>
  <c r="C100" i="8"/>
  <c r="C100" i="7"/>
  <c r="C100" i="6"/>
  <c r="C99" i="3"/>
  <c r="V89" i="10"/>
  <c r="Y92" i="8"/>
  <c r="Z92" i="8" s="1"/>
  <c r="P84" i="6"/>
  <c r="Q84" i="6" s="1"/>
  <c r="O84" i="6"/>
  <c r="T84" i="6"/>
  <c r="U84" i="6" s="1"/>
  <c r="V84" i="6" s="1"/>
  <c r="T81" i="6"/>
  <c r="U81" i="6" s="1"/>
  <c r="S81" i="6"/>
  <c r="W88" i="6"/>
  <c r="K81" i="14"/>
  <c r="L81" i="14" s="1"/>
  <c r="AE78" i="8"/>
  <c r="O77" i="7"/>
  <c r="J77" i="6"/>
  <c r="K77" i="6"/>
  <c r="L77" i="6" s="1"/>
  <c r="W75" i="6"/>
  <c r="X75" i="6"/>
  <c r="Y75" i="6" s="1"/>
  <c r="Z75" i="6" s="1"/>
  <c r="AE67" i="14"/>
  <c r="C68" i="8"/>
  <c r="C68" i="7"/>
  <c r="C68" i="6"/>
  <c r="C67" i="3"/>
  <c r="G73" i="6"/>
  <c r="H73" i="6" s="1"/>
  <c r="F73" i="6"/>
  <c r="V66" i="10"/>
  <c r="Y69" i="8"/>
  <c r="Z69" i="8" s="1"/>
  <c r="J67" i="6"/>
  <c r="M61" i="7"/>
  <c r="J59" i="6"/>
  <c r="C60" i="8"/>
  <c r="C60" i="7"/>
  <c r="C60" i="6"/>
  <c r="C59" i="3"/>
  <c r="O57" i="6"/>
  <c r="T57" i="6"/>
  <c r="U57" i="6" s="1"/>
  <c r="V57" i="6" s="1"/>
  <c r="AA57" i="6" s="1"/>
  <c r="L54" i="14"/>
  <c r="AE53" i="8"/>
  <c r="V45" i="10"/>
  <c r="Y48" i="8"/>
  <c r="Z48" i="8" s="1"/>
  <c r="O47" i="7"/>
  <c r="W42" i="6"/>
  <c r="AN41" i="14"/>
  <c r="O40" i="7"/>
  <c r="C36" i="8"/>
  <c r="C36" i="7"/>
  <c r="C36" i="6"/>
  <c r="C35" i="3"/>
  <c r="L30" i="7"/>
  <c r="P27" i="6"/>
  <c r="Q27" i="6" s="1"/>
  <c r="R27" i="6" s="1"/>
  <c r="O27" i="6"/>
  <c r="M17" i="15"/>
  <c r="AC17" i="14"/>
  <c r="AG17" i="14" s="1"/>
  <c r="W11" i="10"/>
  <c r="K28" i="6"/>
  <c r="L28" i="6" s="1"/>
  <c r="J28" i="6"/>
  <c r="B18" i="15"/>
  <c r="E18" i="14"/>
  <c r="F18" i="10"/>
  <c r="K26" i="6"/>
  <c r="L26" i="6" s="1"/>
  <c r="M26" i="6" s="1"/>
  <c r="J26" i="6"/>
  <c r="V20" i="10"/>
  <c r="Y23" i="8"/>
  <c r="Z23" i="8" s="1"/>
  <c r="E15" i="15"/>
  <c r="I15" i="14"/>
  <c r="K15" i="14" s="1"/>
  <c r="I15" i="10"/>
  <c r="S18" i="6" s="1"/>
  <c r="M15" i="15"/>
  <c r="Y15" i="10"/>
  <c r="AA18" i="8" s="1"/>
  <c r="AC15" i="14"/>
  <c r="T14" i="15"/>
  <c r="AD13" i="14"/>
  <c r="N13" i="15"/>
  <c r="Z13" i="10"/>
  <c r="AB16" i="8" s="1"/>
  <c r="N12" i="10"/>
  <c r="C15" i="8"/>
  <c r="C15" i="7"/>
  <c r="L15" i="7" s="1"/>
  <c r="C15" i="6"/>
  <c r="C14" i="3"/>
  <c r="AH9" i="14"/>
  <c r="AJ9" i="14" s="1"/>
  <c r="AB9" i="14" s="1"/>
  <c r="Z9" i="14" s="1"/>
  <c r="S9" i="14" s="1"/>
  <c r="Q9" i="15"/>
  <c r="AC9" i="10"/>
  <c r="AF12" i="8" s="1"/>
  <c r="AH12" i="8" s="1"/>
  <c r="AM12" i="8" s="1"/>
  <c r="F8" i="14"/>
  <c r="G8" i="10"/>
  <c r="C8" i="15"/>
  <c r="C9" i="8"/>
  <c r="C9" i="7"/>
  <c r="C9" i="6"/>
  <c r="C8" i="3"/>
  <c r="M13" i="10"/>
  <c r="I14" i="15"/>
  <c r="P13" i="14"/>
  <c r="P16" i="7"/>
  <c r="V11" i="10"/>
  <c r="Y14" i="8"/>
  <c r="Z14" i="8" s="1"/>
  <c r="W10" i="14"/>
  <c r="X10" i="14" s="1"/>
  <c r="T10" i="14" s="1"/>
  <c r="J26" i="12"/>
  <c r="W12" i="6"/>
  <c r="X12" i="6"/>
  <c r="Y12" i="6" s="1"/>
  <c r="P8" i="14"/>
  <c r="V7" i="10"/>
  <c r="Y10" i="8"/>
  <c r="Z10" i="8" s="1"/>
  <c r="AD6" i="14"/>
  <c r="N6" i="15"/>
  <c r="U6" i="15"/>
  <c r="AG6" i="10"/>
  <c r="AK9" i="8" s="1"/>
  <c r="AM6" i="14"/>
  <c r="P5" i="14"/>
  <c r="J5" i="10"/>
  <c r="AH5" i="14"/>
  <c r="Q5" i="15"/>
  <c r="AC5" i="10"/>
  <c r="AF8" i="8" s="1"/>
  <c r="K5" i="10"/>
  <c r="W151" i="8"/>
  <c r="N7" i="7"/>
  <c r="K7" i="7"/>
  <c r="P6" i="3" s="1"/>
  <c r="O129" i="8"/>
  <c r="X129" i="8" s="1"/>
  <c r="S128" i="3" s="1"/>
  <c r="N20" i="8"/>
  <c r="O20" i="8" s="1"/>
  <c r="T7" i="8"/>
  <c r="I7" i="8"/>
  <c r="P7" i="8"/>
  <c r="R7" i="8" s="1"/>
  <c r="F7" i="8"/>
  <c r="J7" i="8"/>
  <c r="G7" i="8"/>
  <c r="U7" i="8"/>
  <c r="O118" i="8"/>
  <c r="E3" i="15"/>
  <c r="I3" i="14"/>
  <c r="I3" i="10"/>
  <c r="S6" i="6" s="1"/>
  <c r="AH3" i="14"/>
  <c r="AC3" i="10"/>
  <c r="AF6" i="8" s="1"/>
  <c r="Q3" i="15"/>
  <c r="O3" i="10"/>
  <c r="J3" i="10"/>
  <c r="N142" i="8"/>
  <c r="R124" i="8"/>
  <c r="R61" i="8"/>
  <c r="O78" i="8"/>
  <c r="O69" i="8"/>
  <c r="X69" i="8" s="1"/>
  <c r="S68" i="3" s="1"/>
  <c r="O96" i="8"/>
  <c r="O92" i="8"/>
  <c r="N57" i="8"/>
  <c r="O53" i="8"/>
  <c r="Q70" i="8"/>
  <c r="H52" i="8"/>
  <c r="O52" i="8" s="1"/>
  <c r="O87" i="8"/>
  <c r="O56" i="8"/>
  <c r="R26" i="8"/>
  <c r="K57" i="8"/>
  <c r="V7" i="8"/>
  <c r="W23" i="8"/>
  <c r="T85" i="5"/>
  <c r="T55" i="5"/>
  <c r="T80" i="5"/>
  <c r="T40" i="5"/>
  <c r="T29" i="5"/>
  <c r="T116" i="4"/>
  <c r="T84" i="4"/>
  <c r="T98" i="4"/>
  <c r="T61" i="5"/>
  <c r="T32" i="5"/>
  <c r="T7" i="5"/>
  <c r="T123" i="4"/>
  <c r="T47" i="4"/>
  <c r="T46" i="4"/>
  <c r="T53" i="4"/>
  <c r="T110" i="4"/>
  <c r="T60" i="4"/>
  <c r="T59" i="4"/>
  <c r="T26" i="4"/>
  <c r="T17" i="4"/>
  <c r="T64" i="4"/>
  <c r="W123" i="6"/>
  <c r="X123" i="6"/>
  <c r="Y123" i="6" s="1"/>
  <c r="Z123" i="6" s="1"/>
  <c r="W119" i="6"/>
  <c r="P116" i="6"/>
  <c r="Q116" i="6" s="1"/>
  <c r="O116" i="6"/>
  <c r="N117" i="7"/>
  <c r="AN111" i="14"/>
  <c r="O113" i="7"/>
  <c r="P107" i="7"/>
  <c r="W108" i="6"/>
  <c r="X105" i="6"/>
  <c r="Y105" i="6" s="1"/>
  <c r="W105" i="6"/>
  <c r="AL104" i="8"/>
  <c r="X104" i="6"/>
  <c r="Y104" i="6" s="1"/>
  <c r="W104" i="6"/>
  <c r="W102" i="6"/>
  <c r="X97" i="6"/>
  <c r="Y97" i="6" s="1"/>
  <c r="W97" i="6"/>
  <c r="P94" i="7"/>
  <c r="C91" i="8"/>
  <c r="C91" i="7"/>
  <c r="C91" i="6"/>
  <c r="C90" i="3"/>
  <c r="O87" i="7"/>
  <c r="K87" i="7"/>
  <c r="P86" i="3" s="1"/>
  <c r="G86" i="6"/>
  <c r="H86" i="6" s="1"/>
  <c r="F86" i="6"/>
  <c r="X87" i="6"/>
  <c r="Y87" i="6" s="1"/>
  <c r="W87" i="6"/>
  <c r="V81" i="10"/>
  <c r="Y84" i="8"/>
  <c r="Z84" i="8" s="1"/>
  <c r="O83" i="6"/>
  <c r="O78" i="7"/>
  <c r="C75" i="8"/>
  <c r="C75" i="7"/>
  <c r="C75" i="6"/>
  <c r="C74" i="3"/>
  <c r="F74" i="6"/>
  <c r="G74" i="6"/>
  <c r="H74" i="6" s="1"/>
  <c r="I74" i="6" s="1"/>
  <c r="N72" i="7"/>
  <c r="K72" i="7"/>
  <c r="P71" i="3" s="1"/>
  <c r="O71" i="7"/>
  <c r="AA67" i="10"/>
  <c r="AC70" i="8" s="1"/>
  <c r="C65" i="8"/>
  <c r="C65" i="7"/>
  <c r="P65" i="7" s="1"/>
  <c r="C65" i="6"/>
  <c r="C64" i="3"/>
  <c r="V68" i="10"/>
  <c r="Y71" i="8"/>
  <c r="Z71" i="8" s="1"/>
  <c r="AH71" i="8"/>
  <c r="G65" i="6"/>
  <c r="H65" i="6" s="1"/>
  <c r="F65" i="6"/>
  <c r="C63" i="8"/>
  <c r="C63" i="7"/>
  <c r="C63" i="6"/>
  <c r="C62" i="3"/>
  <c r="AL61" i="8"/>
  <c r="V53" i="10"/>
  <c r="Y56" i="8"/>
  <c r="Z56" i="8" s="1"/>
  <c r="AL53" i="8"/>
  <c r="AM53" i="8" s="1"/>
  <c r="AN53" i="8" s="1"/>
  <c r="T52" i="3" s="1"/>
  <c r="C50" i="8"/>
  <c r="C50" i="7"/>
  <c r="M50" i="7" s="1"/>
  <c r="C50" i="6"/>
  <c r="C49" i="3"/>
  <c r="V44" i="10"/>
  <c r="Y47" i="8"/>
  <c r="Z47" i="8" s="1"/>
  <c r="O45" i="7"/>
  <c r="AN42" i="14"/>
  <c r="AH42" i="8"/>
  <c r="M45" i="7"/>
  <c r="O41" i="6"/>
  <c r="C35" i="8"/>
  <c r="C35" i="7"/>
  <c r="C35" i="6"/>
  <c r="C34" i="3"/>
  <c r="K31" i="6"/>
  <c r="L31" i="6" s="1"/>
  <c r="J31" i="6"/>
  <c r="K32" i="7"/>
  <c r="P31" i="3" s="1"/>
  <c r="N32" i="7"/>
  <c r="K30" i="6"/>
  <c r="L30" i="6" s="1"/>
  <c r="J30" i="6"/>
  <c r="L28" i="7"/>
  <c r="E16" i="14"/>
  <c r="F16" i="10"/>
  <c r="B16" i="15"/>
  <c r="P11" i="10"/>
  <c r="P19" i="6"/>
  <c r="Q19" i="6" s="1"/>
  <c r="R19" i="6" s="1"/>
  <c r="J19" i="6"/>
  <c r="M18" i="10"/>
  <c r="X25" i="6"/>
  <c r="Y25" i="6" s="1"/>
  <c r="W25" i="6"/>
  <c r="M24" i="7"/>
  <c r="X19" i="6"/>
  <c r="Y19" i="6" s="1"/>
  <c r="Z19" i="6" s="1"/>
  <c r="AA19" i="6" s="1"/>
  <c r="W19" i="6"/>
  <c r="P18" i="7"/>
  <c r="F15" i="10"/>
  <c r="B15" i="15"/>
  <c r="M14" i="10"/>
  <c r="C17" i="8"/>
  <c r="C17" i="7"/>
  <c r="O17" i="7" s="1"/>
  <c r="C17" i="6"/>
  <c r="C16" i="3"/>
  <c r="B13" i="15"/>
  <c r="F13" i="10"/>
  <c r="O10" i="10"/>
  <c r="O26" i="12"/>
  <c r="K13" i="6" s="1"/>
  <c r="L13" i="6" s="1"/>
  <c r="M13" i="6" s="1"/>
  <c r="C12" i="8"/>
  <c r="C12" i="7"/>
  <c r="P12" i="7" s="1"/>
  <c r="C12" i="6"/>
  <c r="C11" i="3"/>
  <c r="O8" i="10"/>
  <c r="Z6" i="10"/>
  <c r="AB9" i="8" s="1"/>
  <c r="AM5" i="14"/>
  <c r="U5" i="15"/>
  <c r="AG5" i="10"/>
  <c r="AK8" i="8" s="1"/>
  <c r="K13" i="14"/>
  <c r="H10" i="10"/>
  <c r="D10" i="15"/>
  <c r="H10" i="14"/>
  <c r="P10" i="10"/>
  <c r="G11" i="6"/>
  <c r="H11" i="6" s="1"/>
  <c r="F11" i="6"/>
  <c r="D6" i="15"/>
  <c r="H6" i="10"/>
  <c r="H6" i="14"/>
  <c r="K5" i="15"/>
  <c r="U5" i="10"/>
  <c r="J8" i="7" s="1"/>
  <c r="R5" i="14"/>
  <c r="H5" i="15"/>
  <c r="R5" i="10"/>
  <c r="G8" i="7" s="1"/>
  <c r="O5" i="14"/>
  <c r="I5" i="10"/>
  <c r="S8" i="6" s="1"/>
  <c r="I5" i="14"/>
  <c r="E5" i="15"/>
  <c r="O151" i="8"/>
  <c r="W20" i="8"/>
  <c r="W152" i="8"/>
  <c r="W102" i="8"/>
  <c r="N143" i="8"/>
  <c r="L3" i="10"/>
  <c r="F3" i="15"/>
  <c r="J3" i="14"/>
  <c r="K3" i="14" s="1"/>
  <c r="R3" i="15"/>
  <c r="AD3" i="10"/>
  <c r="AG6" i="8" s="1"/>
  <c r="AI3" i="14"/>
  <c r="O3" i="14"/>
  <c r="R3" i="10"/>
  <c r="G6" i="7" s="1"/>
  <c r="H3" i="15"/>
  <c r="X3" i="10"/>
  <c r="N89" i="8"/>
  <c r="O89" i="8" s="1"/>
  <c r="H142" i="8"/>
  <c r="W119" i="8"/>
  <c r="R83" i="8"/>
  <c r="X83" i="8" s="1"/>
  <c r="S82" i="3" s="1"/>
  <c r="W61" i="8"/>
  <c r="K134" i="8"/>
  <c r="O105" i="8"/>
  <c r="K99" i="8"/>
  <c r="O99" i="8" s="1"/>
  <c r="W90" i="8"/>
  <c r="K133" i="8"/>
  <c r="N140" i="8"/>
  <c r="O85" i="8"/>
  <c r="W45" i="8"/>
  <c r="H98" i="8"/>
  <c r="R78" i="8"/>
  <c r="N66" i="8"/>
  <c r="O66" i="8" s="1"/>
  <c r="R96" i="8"/>
  <c r="R89" i="8"/>
  <c r="W77" i="8"/>
  <c r="R43" i="8"/>
  <c r="W34" i="8"/>
  <c r="W15" i="8"/>
  <c r="N72" i="8"/>
  <c r="Q56" i="8"/>
  <c r="R56" i="8" s="1"/>
  <c r="K12" i="8"/>
  <c r="O37" i="8"/>
  <c r="X37" i="8" s="1"/>
  <c r="S36" i="3" s="1"/>
  <c r="R49" i="8"/>
  <c r="S7" i="8"/>
  <c r="N59" i="8"/>
  <c r="K40" i="8"/>
  <c r="H28" i="8"/>
  <c r="W17" i="8"/>
  <c r="H8" i="8"/>
  <c r="N23" i="8"/>
  <c r="K8" i="8"/>
  <c r="T49" i="5"/>
  <c r="T23" i="5"/>
  <c r="T5" i="5"/>
  <c r="C5" i="5"/>
  <c r="T53" i="5"/>
  <c r="T37" i="5"/>
  <c r="T72" i="5"/>
  <c r="T12" i="5"/>
  <c r="T88" i="4"/>
  <c r="T23" i="4"/>
  <c r="T22" i="4"/>
  <c r="T29" i="4"/>
  <c r="T36" i="4"/>
  <c r="T35" i="4"/>
  <c r="T66" i="4"/>
  <c r="T122" i="4"/>
  <c r="T57" i="4"/>
  <c r="T40" i="4"/>
  <c r="J117" i="6"/>
  <c r="K117" i="6"/>
  <c r="L117" i="6" s="1"/>
  <c r="T115" i="6"/>
  <c r="U115" i="6" s="1"/>
  <c r="V115" i="6" s="1"/>
  <c r="P115" i="6"/>
  <c r="Q115" i="6" s="1"/>
  <c r="O115" i="6"/>
  <c r="X115" i="6"/>
  <c r="Y115" i="6" s="1"/>
  <c r="Z115" i="6" s="1"/>
  <c r="K113" i="6"/>
  <c r="L113" i="6" s="1"/>
  <c r="J113" i="6"/>
  <c r="C109" i="8"/>
  <c r="C109" i="7"/>
  <c r="C109" i="6"/>
  <c r="C108" i="3"/>
  <c r="C105" i="8"/>
  <c r="C105" i="7"/>
  <c r="O105" i="7" s="1"/>
  <c r="C105" i="6"/>
  <c r="C104" i="3"/>
  <c r="AL105" i="8"/>
  <c r="G103" i="6"/>
  <c r="H103" i="6" s="1"/>
  <c r="F103" i="6"/>
  <c r="M93" i="7"/>
  <c r="G93" i="6"/>
  <c r="H93" i="6" s="1"/>
  <c r="I93" i="6" s="1"/>
  <c r="F93" i="6"/>
  <c r="C86" i="8"/>
  <c r="C86" i="7"/>
  <c r="C86" i="6"/>
  <c r="C85" i="3"/>
  <c r="M78" i="7"/>
  <c r="AE77" i="8"/>
  <c r="P77" i="7"/>
  <c r="W76" i="6"/>
  <c r="C76" i="8"/>
  <c r="C76" i="7"/>
  <c r="O76" i="7" s="1"/>
  <c r="C76" i="6"/>
  <c r="C75" i="3"/>
  <c r="G76" i="6"/>
  <c r="H76" i="6" s="1"/>
  <c r="F76" i="6"/>
  <c r="P67" i="7"/>
  <c r="X68" i="6"/>
  <c r="Y68" i="6" s="1"/>
  <c r="W68" i="6"/>
  <c r="V60" i="10"/>
  <c r="Y63" i="8"/>
  <c r="Z63" i="8" s="1"/>
  <c r="C56" i="8"/>
  <c r="C56" i="7"/>
  <c r="P56" i="7" s="1"/>
  <c r="C56" i="6"/>
  <c r="C55" i="3"/>
  <c r="C58" i="8"/>
  <c r="C58" i="7"/>
  <c r="C58" i="6"/>
  <c r="C57" i="3"/>
  <c r="L56" i="7"/>
  <c r="AN50" i="14"/>
  <c r="K47" i="6"/>
  <c r="L47" i="6" s="1"/>
  <c r="J47" i="6"/>
  <c r="V42" i="10"/>
  <c r="Y45" i="8"/>
  <c r="Z45" i="8" s="1"/>
  <c r="AE40" i="8"/>
  <c r="AM40" i="8"/>
  <c r="C42" i="8"/>
  <c r="C42" i="7"/>
  <c r="C42" i="6"/>
  <c r="C41" i="3"/>
  <c r="P45" i="6"/>
  <c r="Q45" i="6" s="1"/>
  <c r="O45" i="6"/>
  <c r="T45" i="6"/>
  <c r="U45" i="6" s="1"/>
  <c r="V45" i="6" s="1"/>
  <c r="G41" i="6"/>
  <c r="H41" i="6" s="1"/>
  <c r="F41" i="6"/>
  <c r="O32" i="7"/>
  <c r="C23" i="8"/>
  <c r="C23" i="7"/>
  <c r="C23" i="6"/>
  <c r="C22" i="3"/>
  <c r="H11" i="10"/>
  <c r="S24" i="6"/>
  <c r="T24" i="6"/>
  <c r="U24" i="6" s="1"/>
  <c r="V24" i="6" s="1"/>
  <c r="AK18" i="14"/>
  <c r="AE18" i="10"/>
  <c r="AI21" i="8" s="1"/>
  <c r="R18" i="10"/>
  <c r="G21" i="7" s="1"/>
  <c r="V17" i="10"/>
  <c r="Y20" i="8"/>
  <c r="Z20" i="8" s="1"/>
  <c r="J22" i="6"/>
  <c r="P17" i="14"/>
  <c r="I16" i="15"/>
  <c r="AE15" i="14"/>
  <c r="AA15" i="10"/>
  <c r="AC18" i="8" s="1"/>
  <c r="P14" i="10"/>
  <c r="P12" i="14"/>
  <c r="M12" i="14" s="1"/>
  <c r="W12" i="14"/>
  <c r="X12" i="14" s="1"/>
  <c r="T12" i="14" s="1"/>
  <c r="M10" i="10"/>
  <c r="AA8" i="14"/>
  <c r="L8" i="15"/>
  <c r="K10" i="7"/>
  <c r="P9" i="3" s="1"/>
  <c r="N10" i="7"/>
  <c r="C8" i="8"/>
  <c r="R32" i="4" s="1"/>
  <c r="C8" i="7"/>
  <c r="C8" i="6"/>
  <c r="C7" i="3"/>
  <c r="AG13" i="10"/>
  <c r="AK16" i="8" s="1"/>
  <c r="U13" i="15"/>
  <c r="AM13" i="14"/>
  <c r="AN13" i="14" s="1"/>
  <c r="T13" i="10"/>
  <c r="I16" i="7" s="1"/>
  <c r="O16" i="7" s="1"/>
  <c r="Q13" i="14"/>
  <c r="AD13" i="10"/>
  <c r="AG16" i="8" s="1"/>
  <c r="AI13" i="14"/>
  <c r="R13" i="15"/>
  <c r="C10" i="15"/>
  <c r="F10" i="14"/>
  <c r="G10" i="14" s="1"/>
  <c r="AM10" i="14"/>
  <c r="AG10" i="10"/>
  <c r="AK13" i="8" s="1"/>
  <c r="U10" i="15"/>
  <c r="F10" i="15"/>
  <c r="L10" i="10"/>
  <c r="J10" i="14"/>
  <c r="K10" i="14" s="1"/>
  <c r="W10" i="10"/>
  <c r="P9" i="14"/>
  <c r="M9" i="14" s="1"/>
  <c r="J8" i="10"/>
  <c r="S8" i="10"/>
  <c r="H11" i="7" s="1"/>
  <c r="I7" i="15"/>
  <c r="L6" i="10"/>
  <c r="J6" i="14"/>
  <c r="F6" i="15"/>
  <c r="O6" i="10"/>
  <c r="AL5" i="14"/>
  <c r="AN5" i="14" s="1"/>
  <c r="AF5" i="10"/>
  <c r="AJ8" i="8" s="1"/>
  <c r="AL8" i="8" s="1"/>
  <c r="T5" i="15"/>
  <c r="M5" i="14"/>
  <c r="D5" i="15"/>
  <c r="H5" i="14"/>
  <c r="H5" i="10"/>
  <c r="X115" i="8"/>
  <c r="S114" i="3" s="1"/>
  <c r="G7" i="6"/>
  <c r="H7" i="6" s="1"/>
  <c r="I7" i="6" s="1"/>
  <c r="N7" i="6" s="1"/>
  <c r="F7" i="6"/>
  <c r="N126" i="8"/>
  <c r="W60" i="8"/>
  <c r="W12" i="8"/>
  <c r="R141" i="8"/>
  <c r="O122" i="8"/>
  <c r="AB3" i="10"/>
  <c r="AD6" i="8" s="1"/>
  <c r="P3" i="15"/>
  <c r="AF3" i="14"/>
  <c r="J4" i="12"/>
  <c r="W3" i="14"/>
  <c r="X3" i="14" s="1"/>
  <c r="T3" i="14" s="1"/>
  <c r="AK3" i="14"/>
  <c r="S3" i="15"/>
  <c r="AE3" i="10"/>
  <c r="AI6" i="8" s="1"/>
  <c r="AL3" i="14"/>
  <c r="AF3" i="10"/>
  <c r="AJ6" i="8" s="1"/>
  <c r="T3" i="15"/>
  <c r="W80" i="8"/>
  <c r="R105" i="8"/>
  <c r="H153" i="8"/>
  <c r="O153" i="8" s="1"/>
  <c r="N133" i="8"/>
  <c r="O133" i="8" s="1"/>
  <c r="O104" i="8"/>
  <c r="W140" i="8"/>
  <c r="R85" i="8"/>
  <c r="W98" i="8"/>
  <c r="H76" i="8"/>
  <c r="O76" i="8" s="1"/>
  <c r="N79" i="8"/>
  <c r="R79" i="8"/>
  <c r="R65" i="8"/>
  <c r="Q57" i="8"/>
  <c r="R57" i="8" s="1"/>
  <c r="R72" i="8"/>
  <c r="R74" i="8"/>
  <c r="H55" i="8"/>
  <c r="O55" i="8" s="1"/>
  <c r="W33" i="8"/>
  <c r="X33" i="8" s="1"/>
  <c r="S32" i="3" s="1"/>
  <c r="N63" i="8"/>
  <c r="O11" i="8"/>
  <c r="W14" i="8"/>
  <c r="K35" i="8"/>
  <c r="O35" i="8" s="1"/>
  <c r="R8" i="8"/>
  <c r="W8" i="8"/>
  <c r="T84" i="5"/>
  <c r="T63" i="5"/>
  <c r="T16" i="5"/>
  <c r="T68" i="5"/>
  <c r="T62" i="5"/>
  <c r="T52" i="5"/>
  <c r="T113" i="4"/>
  <c r="T63" i="4"/>
  <c r="T62" i="4"/>
  <c r="T69" i="4"/>
  <c r="T5" i="4"/>
  <c r="C5" i="4"/>
  <c r="T12" i="4"/>
  <c r="T11" i="4"/>
  <c r="T127" i="4"/>
  <c r="T42" i="4"/>
  <c r="T87" i="4"/>
  <c r="T33" i="4"/>
  <c r="T16" i="4"/>
  <c r="O104" i="6"/>
  <c r="T104" i="6"/>
  <c r="U104" i="6" s="1"/>
  <c r="V104" i="6" s="1"/>
  <c r="V94" i="10"/>
  <c r="Y97" i="8"/>
  <c r="Z97" i="8" s="1"/>
  <c r="C101" i="8"/>
  <c r="C101" i="7"/>
  <c r="P101" i="7" s="1"/>
  <c r="C101" i="6"/>
  <c r="C100" i="3"/>
  <c r="J97" i="6"/>
  <c r="F90" i="6"/>
  <c r="G90" i="6"/>
  <c r="H90" i="6" s="1"/>
  <c r="V82" i="10"/>
  <c r="Y85" i="8"/>
  <c r="Z85" i="8" s="1"/>
  <c r="C81" i="8"/>
  <c r="C81" i="7"/>
  <c r="M81" i="7" s="1"/>
  <c r="C81" i="6"/>
  <c r="C80" i="3"/>
  <c r="T87" i="6"/>
  <c r="U87" i="6" s="1"/>
  <c r="S87" i="6"/>
  <c r="W86" i="6"/>
  <c r="J84" i="6"/>
  <c r="X84" i="6"/>
  <c r="Y84" i="6" s="1"/>
  <c r="W84" i="6"/>
  <c r="C83" i="8"/>
  <c r="C83" i="7"/>
  <c r="C83" i="6"/>
  <c r="C82" i="3"/>
  <c r="K78" i="7"/>
  <c r="P77" i="3" s="1"/>
  <c r="N78" i="7"/>
  <c r="Q78" i="7" s="1"/>
  <c r="V71" i="10"/>
  <c r="Y74" i="8"/>
  <c r="Z74" i="8" s="1"/>
  <c r="M72" i="7"/>
  <c r="O74" i="6"/>
  <c r="T74" i="6"/>
  <c r="U74" i="6" s="1"/>
  <c r="V74" i="6" s="1"/>
  <c r="M56" i="7"/>
  <c r="C55" i="8"/>
  <c r="C55" i="7"/>
  <c r="C55" i="6"/>
  <c r="C54" i="3"/>
  <c r="G56" i="6"/>
  <c r="H56" i="6" s="1"/>
  <c r="F56" i="6"/>
  <c r="J56" i="6"/>
  <c r="K56" i="6"/>
  <c r="L56" i="6" s="1"/>
  <c r="M56" i="6" s="1"/>
  <c r="C52" i="8"/>
  <c r="C52" i="7"/>
  <c r="C52" i="6"/>
  <c r="C51" i="3"/>
  <c r="L53" i="7"/>
  <c r="G49" i="6"/>
  <c r="H49" i="6" s="1"/>
  <c r="F49" i="6"/>
  <c r="C44" i="8"/>
  <c r="C44" i="7"/>
  <c r="C44" i="6"/>
  <c r="C43" i="3"/>
  <c r="P45" i="7"/>
  <c r="V31" i="10"/>
  <c r="Y34" i="8"/>
  <c r="Z34" i="8" s="1"/>
  <c r="G39" i="6"/>
  <c r="H39" i="6" s="1"/>
  <c r="F39" i="6"/>
  <c r="AE32" i="8"/>
  <c r="G38" i="6"/>
  <c r="H38" i="6" s="1"/>
  <c r="F38" i="6"/>
  <c r="G35" i="6"/>
  <c r="H35" i="6" s="1"/>
  <c r="F35" i="6"/>
  <c r="W28" i="6"/>
  <c r="C27" i="8"/>
  <c r="C27" i="7"/>
  <c r="P27" i="7" s="1"/>
  <c r="C27" i="6"/>
  <c r="C26" i="3"/>
  <c r="K28" i="7"/>
  <c r="P27" i="3" s="1"/>
  <c r="N28" i="7"/>
  <c r="G27" i="6"/>
  <c r="H27" i="6" s="1"/>
  <c r="I27" i="6" s="1"/>
  <c r="N27" i="6" s="1"/>
  <c r="M26" i="3" s="1"/>
  <c r="F27" i="6"/>
  <c r="C22" i="8"/>
  <c r="C22" i="7"/>
  <c r="O22" i="7" s="1"/>
  <c r="C22" i="6"/>
  <c r="C21" i="3"/>
  <c r="O25" i="6"/>
  <c r="AK7" i="14"/>
  <c r="AN7" i="14" s="1"/>
  <c r="AB7" i="14" s="1"/>
  <c r="Z7" i="14" s="1"/>
  <c r="S7" i="14" s="1"/>
  <c r="AE7" i="10"/>
  <c r="AI10" i="8" s="1"/>
  <c r="AL10" i="8" s="1"/>
  <c r="S7" i="15"/>
  <c r="C25" i="8"/>
  <c r="C25" i="7"/>
  <c r="C25" i="6"/>
  <c r="C24" i="3"/>
  <c r="T16" i="10"/>
  <c r="I19" i="7" s="1"/>
  <c r="AK15" i="14"/>
  <c r="AN15" i="14" s="1"/>
  <c r="S15" i="15"/>
  <c r="L17" i="7"/>
  <c r="R14" i="14"/>
  <c r="R10" i="14"/>
  <c r="U10" i="10"/>
  <c r="J13" i="7" s="1"/>
  <c r="P13" i="7" s="1"/>
  <c r="K10" i="15"/>
  <c r="T12" i="6"/>
  <c r="U12" i="6" s="1"/>
  <c r="V12" i="6" s="1"/>
  <c r="P12" i="6"/>
  <c r="Q12" i="6" s="1"/>
  <c r="O12" i="6"/>
  <c r="AI8" i="14"/>
  <c r="AJ8" i="14" s="1"/>
  <c r="AD8" i="10"/>
  <c r="AG11" i="8" s="1"/>
  <c r="AH11" i="8" s="1"/>
  <c r="R8" i="15"/>
  <c r="AE10" i="8"/>
  <c r="M10" i="7"/>
  <c r="I6" i="14"/>
  <c r="I6" i="10"/>
  <c r="S9" i="6" s="1"/>
  <c r="E6" i="15"/>
  <c r="W18" i="6"/>
  <c r="M13" i="15"/>
  <c r="AC13" i="14"/>
  <c r="AG13" i="14" s="1"/>
  <c r="Y13" i="10"/>
  <c r="AA16" i="8" s="1"/>
  <c r="W16" i="6"/>
  <c r="Q10" i="15"/>
  <c r="AC10" i="10"/>
  <c r="AF13" i="8" s="1"/>
  <c r="AH10" i="14"/>
  <c r="G13" i="6"/>
  <c r="H13" i="6" s="1"/>
  <c r="F13" i="6"/>
  <c r="L10" i="15"/>
  <c r="AA10" i="14"/>
  <c r="N10" i="10"/>
  <c r="AD10" i="10"/>
  <c r="AG13" i="8" s="1"/>
  <c r="AI10" i="14"/>
  <c r="R8" i="10"/>
  <c r="G11" i="7" s="1"/>
  <c r="H8" i="15"/>
  <c r="O8" i="14"/>
  <c r="M8" i="14" s="1"/>
  <c r="AK4" i="14"/>
  <c r="AN4" i="14" s="1"/>
  <c r="AB4" i="14" s="1"/>
  <c r="Z4" i="14" s="1"/>
  <c r="S4" i="14" s="1"/>
  <c r="S4" i="15"/>
  <c r="AE4" i="10"/>
  <c r="AI7" i="8" s="1"/>
  <c r="AL7" i="8" s="1"/>
  <c r="O13" i="12"/>
  <c r="T6" i="10"/>
  <c r="I9" i="7" s="1"/>
  <c r="O9" i="7" s="1"/>
  <c r="Q6" i="14"/>
  <c r="J6" i="15"/>
  <c r="P5" i="15"/>
  <c r="AB5" i="10"/>
  <c r="AD8" i="8" s="1"/>
  <c r="AF5" i="14"/>
  <c r="M5" i="15"/>
  <c r="Y5" i="10"/>
  <c r="AA8" i="8" s="1"/>
  <c r="AC5" i="14"/>
  <c r="O143" i="8"/>
  <c r="P5" i="10"/>
  <c r="O9" i="12"/>
  <c r="V4" i="10"/>
  <c r="Y7" i="8"/>
  <c r="Z7" i="8" s="1"/>
  <c r="M7" i="7"/>
  <c r="O141" i="8"/>
  <c r="O4" i="12"/>
  <c r="L3" i="15"/>
  <c r="AA3" i="14"/>
  <c r="U3" i="15"/>
  <c r="AM3" i="14"/>
  <c r="AG3" i="10"/>
  <c r="AK6" i="8" s="1"/>
  <c r="Q71" i="8"/>
  <c r="R71" i="8" s="1"/>
  <c r="N91" i="8"/>
  <c r="O91" i="8" s="1"/>
  <c r="R70" i="8"/>
  <c r="O36" i="8"/>
  <c r="Q88" i="8"/>
  <c r="R88" i="8" s="1"/>
  <c r="Q87" i="8"/>
  <c r="R87" i="8" s="1"/>
  <c r="R76" i="8"/>
  <c r="X31" i="8"/>
  <c r="S30" i="3" s="1"/>
  <c r="R41" i="8"/>
  <c r="W74" i="8"/>
  <c r="H15" i="8"/>
  <c r="O15" i="8" s="1"/>
  <c r="R11" i="8"/>
  <c r="W47" i="8"/>
  <c r="O40" i="8"/>
  <c r="R12" i="8"/>
  <c r="O63" i="8"/>
  <c r="R23" i="8"/>
  <c r="K12" i="7"/>
  <c r="P11" i="3" s="1"/>
  <c r="T83" i="5"/>
  <c r="T81" i="5"/>
  <c r="T82" i="5"/>
  <c r="T70" i="5"/>
  <c r="T19" i="5"/>
  <c r="T56" i="5"/>
  <c r="T130" i="4"/>
  <c r="T15" i="5"/>
  <c r="T78" i="5"/>
  <c r="T26" i="5"/>
  <c r="T134" i="4"/>
  <c r="T74" i="5"/>
  <c r="T24" i="5"/>
  <c r="T57" i="5"/>
  <c r="T106" i="4"/>
  <c r="T39" i="4"/>
  <c r="T38" i="4"/>
  <c r="T101" i="4"/>
  <c r="T45" i="4"/>
  <c r="T74" i="4"/>
  <c r="T52" i="4"/>
  <c r="T109" i="4"/>
  <c r="T78" i="4"/>
  <c r="T51" i="4"/>
  <c r="T18" i="4"/>
  <c r="O9" i="4"/>
  <c r="U9" i="4"/>
  <c r="T9" i="4"/>
  <c r="L9" i="4"/>
  <c r="C9" i="4"/>
  <c r="T56" i="4"/>
  <c r="J115" i="6"/>
  <c r="K115" i="6"/>
  <c r="L115" i="6" s="1"/>
  <c r="D112" i="14"/>
  <c r="B112" i="14" s="1"/>
  <c r="F112" i="11" s="1"/>
  <c r="C112" i="11" s="1"/>
  <c r="X111" i="6"/>
  <c r="Y111" i="6" s="1"/>
  <c r="W111" i="6"/>
  <c r="G112" i="6"/>
  <c r="H112" i="6" s="1"/>
  <c r="I112" i="6" s="1"/>
  <c r="F112" i="6"/>
  <c r="G109" i="6"/>
  <c r="H109" i="6" s="1"/>
  <c r="F109" i="6"/>
  <c r="AN101" i="14"/>
  <c r="O99" i="6"/>
  <c r="O98" i="6"/>
  <c r="C96" i="8"/>
  <c r="C96" i="7"/>
  <c r="C96" i="6"/>
  <c r="C95" i="3"/>
  <c r="C126" i="4" s="1"/>
  <c r="M94" i="7"/>
  <c r="C95" i="8"/>
  <c r="C95" i="7"/>
  <c r="C95" i="6"/>
  <c r="C94" i="3"/>
  <c r="C90" i="8"/>
  <c r="C90" i="7"/>
  <c r="P90" i="7" s="1"/>
  <c r="C90" i="6"/>
  <c r="C89" i="3"/>
  <c r="C92" i="8"/>
  <c r="C92" i="7"/>
  <c r="C92" i="6"/>
  <c r="C91" i="3"/>
  <c r="K92" i="6"/>
  <c r="L92" i="6" s="1"/>
  <c r="J92" i="6"/>
  <c r="V90" i="10"/>
  <c r="Y93" i="8"/>
  <c r="Z93" i="8" s="1"/>
  <c r="V87" i="10"/>
  <c r="Y90" i="8"/>
  <c r="Z90" i="8" s="1"/>
  <c r="C85" i="8"/>
  <c r="C85" i="7"/>
  <c r="C85" i="6"/>
  <c r="C84" i="3"/>
  <c r="AN82" i="14"/>
  <c r="C82" i="8"/>
  <c r="C82" i="7"/>
  <c r="C82" i="6"/>
  <c r="C81" i="3"/>
  <c r="M77" i="7"/>
  <c r="L81" i="7"/>
  <c r="G73" i="14"/>
  <c r="T75" i="6"/>
  <c r="U75" i="6" s="1"/>
  <c r="V75" i="6" s="1"/>
  <c r="AA75" i="6" s="1"/>
  <c r="S75" i="6"/>
  <c r="C74" i="8"/>
  <c r="C74" i="7"/>
  <c r="C74" i="6"/>
  <c r="C73" i="3"/>
  <c r="N71" i="7"/>
  <c r="K71" i="7"/>
  <c r="P70" i="3" s="1"/>
  <c r="C69" i="8"/>
  <c r="C69" i="7"/>
  <c r="C69" i="6"/>
  <c r="C68" i="3"/>
  <c r="C66" i="8"/>
  <c r="C66" i="7"/>
  <c r="C66" i="6"/>
  <c r="C65" i="3"/>
  <c r="X73" i="6"/>
  <c r="Y73" i="6" s="1"/>
  <c r="W73" i="6"/>
  <c r="K68" i="7"/>
  <c r="P67" i="3" s="1"/>
  <c r="AJ64" i="14"/>
  <c r="O67" i="7"/>
  <c r="V63" i="10"/>
  <c r="Y66" i="8"/>
  <c r="Z66" i="8" s="1"/>
  <c r="K62" i="6"/>
  <c r="L62" i="6" s="1"/>
  <c r="J62" i="6"/>
  <c r="C62" i="8"/>
  <c r="C62" i="7"/>
  <c r="C62" i="6"/>
  <c r="C61" i="3"/>
  <c r="C61" i="14"/>
  <c r="H61" i="11" s="1"/>
  <c r="E61" i="11" s="1"/>
  <c r="K61" i="7"/>
  <c r="P60" i="3" s="1"/>
  <c r="N61" i="7"/>
  <c r="AE56" i="8"/>
  <c r="O56" i="7"/>
  <c r="G55" i="6"/>
  <c r="H55" i="6" s="1"/>
  <c r="F55" i="6"/>
  <c r="J50" i="6"/>
  <c r="M50" i="14"/>
  <c r="O52" i="6"/>
  <c r="T52" i="6"/>
  <c r="U52" i="6" s="1"/>
  <c r="V52" i="6" s="1"/>
  <c r="T49" i="6"/>
  <c r="U49" i="6" s="1"/>
  <c r="V49" i="6" s="1"/>
  <c r="P49" i="6"/>
  <c r="Q49" i="6" s="1"/>
  <c r="O49" i="6"/>
  <c r="X47" i="6"/>
  <c r="Y47" i="6" s="1"/>
  <c r="W47" i="6"/>
  <c r="G46" i="6"/>
  <c r="H46" i="6" s="1"/>
  <c r="F46" i="6"/>
  <c r="P43" i="7"/>
  <c r="C38" i="8"/>
  <c r="C38" i="7"/>
  <c r="L38" i="7" s="1"/>
  <c r="C38" i="6"/>
  <c r="C37" i="3"/>
  <c r="W39" i="6"/>
  <c r="C37" i="8"/>
  <c r="C37" i="7"/>
  <c r="C37" i="6"/>
  <c r="C36" i="3"/>
  <c r="AE28" i="8"/>
  <c r="W37" i="6"/>
  <c r="O34" i="7"/>
  <c r="C26" i="8"/>
  <c r="C26" i="7"/>
  <c r="L26" i="7" s="1"/>
  <c r="C26" i="6"/>
  <c r="C25" i="3"/>
  <c r="M25" i="14"/>
  <c r="AI17" i="14"/>
  <c r="AD17" i="10"/>
  <c r="AG20" i="8" s="1"/>
  <c r="X23" i="6"/>
  <c r="Y23" i="6" s="1"/>
  <c r="Z23" i="6" s="1"/>
  <c r="W23" i="6"/>
  <c r="W7" i="10"/>
  <c r="G23" i="6"/>
  <c r="H23" i="6" s="1"/>
  <c r="F23" i="6"/>
  <c r="AH19" i="8"/>
  <c r="V16" i="10"/>
  <c r="Y19" i="8"/>
  <c r="Z19" i="8" s="1"/>
  <c r="V15" i="10"/>
  <c r="Y18" i="8"/>
  <c r="Z18" i="8" s="1"/>
  <c r="O37" i="12"/>
  <c r="K20" i="6" s="1"/>
  <c r="L20" i="6" s="1"/>
  <c r="M20" i="6" s="1"/>
  <c r="AC15" i="10"/>
  <c r="AF18" i="8" s="1"/>
  <c r="AH18" i="8" s="1"/>
  <c r="Q15" i="15"/>
  <c r="N17" i="7"/>
  <c r="E14" i="14"/>
  <c r="B14" i="15"/>
  <c r="F14" i="10"/>
  <c r="W14" i="10"/>
  <c r="AL16" i="8"/>
  <c r="AC13" i="10"/>
  <c r="AF16" i="8" s="1"/>
  <c r="AH16" i="8" s="1"/>
  <c r="Q13" i="15"/>
  <c r="G12" i="10"/>
  <c r="C12" i="15"/>
  <c r="R10" i="15"/>
  <c r="AF10" i="14"/>
  <c r="AB10" i="10"/>
  <c r="AD13" i="8" s="1"/>
  <c r="P10" i="15"/>
  <c r="T11" i="6"/>
  <c r="U11" i="6" s="1"/>
  <c r="S11" i="6"/>
  <c r="C11" i="8"/>
  <c r="C11" i="7"/>
  <c r="O11" i="7" s="1"/>
  <c r="C11" i="6"/>
  <c r="L28" i="4" s="1"/>
  <c r="C10" i="3"/>
  <c r="C66" i="5" s="1"/>
  <c r="L16" i="7"/>
  <c r="K14" i="6"/>
  <c r="L14" i="6" s="1"/>
  <c r="M14" i="6" s="1"/>
  <c r="N14" i="6" s="1"/>
  <c r="M13" i="3" s="1"/>
  <c r="J14" i="6"/>
  <c r="K15" i="7"/>
  <c r="P14" i="3" s="1"/>
  <c r="AA10" i="10"/>
  <c r="AC13" i="8" s="1"/>
  <c r="O10" i="15"/>
  <c r="AE10" i="14"/>
  <c r="G10" i="15"/>
  <c r="Q10" i="10"/>
  <c r="F13" i="7" s="1"/>
  <c r="L13" i="7" s="1"/>
  <c r="N10" i="14"/>
  <c r="AB8" i="10"/>
  <c r="AD11" i="8" s="1"/>
  <c r="AE11" i="8" s="1"/>
  <c r="AF8" i="14"/>
  <c r="AG8" i="14" s="1"/>
  <c r="W4" i="10"/>
  <c r="M6" i="10"/>
  <c r="F6" i="14"/>
  <c r="G6" i="14" s="1"/>
  <c r="G6" i="10"/>
  <c r="AD5" i="10"/>
  <c r="AG8" i="8" s="1"/>
  <c r="AI5" i="14"/>
  <c r="R5" i="15"/>
  <c r="I4" i="15"/>
  <c r="P6" i="14"/>
  <c r="O5" i="15"/>
  <c r="AE5" i="14"/>
  <c r="AA5" i="10"/>
  <c r="AC8" i="8" s="1"/>
  <c r="W135" i="8"/>
  <c r="H128" i="8"/>
  <c r="O128" i="8" s="1"/>
  <c r="X128" i="8" s="1"/>
  <c r="S127" i="3" s="1"/>
  <c r="O126" i="8"/>
  <c r="X126" i="8" s="1"/>
  <c r="S125" i="3" s="1"/>
  <c r="W71" i="8"/>
  <c r="W18" i="8"/>
  <c r="W138" i="8"/>
  <c r="O137" i="8"/>
  <c r="K152" i="8"/>
  <c r="O152" i="8" s="1"/>
  <c r="N108" i="8"/>
  <c r="O108" i="8" s="1"/>
  <c r="X108" i="8" s="1"/>
  <c r="S107" i="3" s="1"/>
  <c r="N3" i="10"/>
  <c r="AC3" i="14"/>
  <c r="AG3" i="14" s="1"/>
  <c r="Y3" i="10"/>
  <c r="AA6" i="8" s="1"/>
  <c r="M3" i="15"/>
  <c r="D3" i="15"/>
  <c r="H3" i="14"/>
  <c r="L3" i="14" s="1"/>
  <c r="D3" i="14" s="1"/>
  <c r="H3" i="10"/>
  <c r="W89" i="8"/>
  <c r="O124" i="8"/>
  <c r="X124" i="8" s="1"/>
  <c r="S123" i="3" s="1"/>
  <c r="W66" i="8"/>
  <c r="W63" i="8"/>
  <c r="W49" i="8"/>
  <c r="G6" i="6"/>
  <c r="H6" i="6" s="1"/>
  <c r="F6" i="6"/>
  <c r="O95" i="8"/>
  <c r="W153" i="8"/>
  <c r="K131" i="8"/>
  <c r="O131" i="8" s="1"/>
  <c r="K103" i="8"/>
  <c r="W36" i="8"/>
  <c r="W85" i="8"/>
  <c r="O150" i="8"/>
  <c r="N121" i="8"/>
  <c r="O121" i="8" s="1"/>
  <c r="W96" i="8"/>
  <c r="W58" i="8"/>
  <c r="X58" i="8" s="1"/>
  <c r="W43" i="8"/>
  <c r="W30" i="8"/>
  <c r="O61" i="8"/>
  <c r="X61" i="8" s="1"/>
  <c r="S60" i="3" s="1"/>
  <c r="H72" i="8"/>
  <c r="W56" i="8"/>
  <c r="W41" i="8"/>
  <c r="K28" i="8"/>
  <c r="W22" i="8"/>
  <c r="X22" i="8" s="1"/>
  <c r="S21" i="3" s="1"/>
  <c r="H34" i="8"/>
  <c r="O34" i="8" s="1"/>
  <c r="H30" i="8"/>
  <c r="O30" i="8" s="1"/>
  <c r="X30" i="8" s="1"/>
  <c r="S29" i="3" s="1"/>
  <c r="H39" i="8"/>
  <c r="O39" i="8" s="1"/>
  <c r="X39" i="8" s="1"/>
  <c r="S38" i="3" s="1"/>
  <c r="H46" i="8"/>
  <c r="O46" i="8" s="1"/>
  <c r="X46" i="8" s="1"/>
  <c r="S45" i="3" s="1"/>
  <c r="R40" i="8"/>
  <c r="T39" i="5"/>
  <c r="T79" i="5"/>
  <c r="T86" i="5"/>
  <c r="T66" i="5"/>
  <c r="T50" i="5"/>
  <c r="T45" i="5"/>
  <c r="T126" i="4"/>
  <c r="T80" i="4"/>
  <c r="T15" i="4"/>
  <c r="T14" i="4"/>
  <c r="T118" i="4"/>
  <c r="T21" i="4"/>
  <c r="O28" i="4"/>
  <c r="T28" i="4"/>
  <c r="T27" i="4"/>
  <c r="T58" i="4"/>
  <c r="U58" i="4"/>
  <c r="T115" i="4"/>
  <c r="T49" i="4"/>
  <c r="T107" i="4"/>
  <c r="T32" i="4"/>
  <c r="H74" i="10"/>
  <c r="D74" i="15"/>
  <c r="E74" i="15"/>
  <c r="AE69" i="10"/>
  <c r="AI72" i="8" s="1"/>
  <c r="AL72" i="8" s="1"/>
  <c r="S69" i="15"/>
  <c r="W69" i="10"/>
  <c r="P69" i="10"/>
  <c r="H69" i="10"/>
  <c r="D69" i="15"/>
  <c r="V69" i="15" s="1"/>
  <c r="G69" i="11" s="1"/>
  <c r="D69" i="11" s="1"/>
  <c r="AK64" i="14"/>
  <c r="AN64" i="14" s="1"/>
  <c r="AE64" i="10"/>
  <c r="AI67" i="8" s="1"/>
  <c r="AL67" i="8" s="1"/>
  <c r="AM67" i="8" s="1"/>
  <c r="AN67" i="8" s="1"/>
  <c r="S64" i="15"/>
  <c r="W64" i="10"/>
  <c r="P64" i="10"/>
  <c r="H64" i="14"/>
  <c r="H64" i="10"/>
  <c r="D64" i="15"/>
  <c r="W73" i="14"/>
  <c r="X73" i="14" s="1"/>
  <c r="T73" i="14" s="1"/>
  <c r="AA73" i="14"/>
  <c r="AD73" i="14"/>
  <c r="AK73" i="14"/>
  <c r="W73" i="10"/>
  <c r="O73" i="10"/>
  <c r="K73" i="15"/>
  <c r="H73" i="14"/>
  <c r="AE73" i="14"/>
  <c r="M73" i="15"/>
  <c r="AG73" i="10"/>
  <c r="AK76" i="8" s="1"/>
  <c r="E73" i="15"/>
  <c r="G73" i="15"/>
  <c r="X73" i="10"/>
  <c r="AF73" i="10"/>
  <c r="AJ76" i="8" s="1"/>
  <c r="L72" i="15"/>
  <c r="AE72" i="14"/>
  <c r="Q72" i="14"/>
  <c r="F72" i="10"/>
  <c r="B72" i="15"/>
  <c r="E72" i="14"/>
  <c r="O72" i="10"/>
  <c r="AF72" i="14"/>
  <c r="C72" i="15"/>
  <c r="G72" i="10"/>
  <c r="X72" i="10"/>
  <c r="K72" i="10"/>
  <c r="N72" i="15"/>
  <c r="H72" i="15"/>
  <c r="Y72" i="10"/>
  <c r="AA75" i="8" s="1"/>
  <c r="U72" i="15"/>
  <c r="AG72" i="10"/>
  <c r="AK75" i="8" s="1"/>
  <c r="Q71" i="10"/>
  <c r="F74" i="7" s="1"/>
  <c r="Y71" i="10"/>
  <c r="AA74" i="8" s="1"/>
  <c r="AC71" i="14"/>
  <c r="Q71" i="15"/>
  <c r="AH71" i="14"/>
  <c r="C71" i="15"/>
  <c r="F71" i="14"/>
  <c r="R71" i="14"/>
  <c r="R71" i="15"/>
  <c r="AD71" i="10"/>
  <c r="AG74" i="8" s="1"/>
  <c r="F71" i="15"/>
  <c r="L71" i="10"/>
  <c r="AA71" i="10"/>
  <c r="AC74" i="8" s="1"/>
  <c r="O71" i="15"/>
  <c r="Z71" i="10"/>
  <c r="AB74" i="8" s="1"/>
  <c r="S70" i="10"/>
  <c r="H73" i="7" s="1"/>
  <c r="I70" i="15"/>
  <c r="R70" i="14"/>
  <c r="J70" i="10"/>
  <c r="H70" i="15"/>
  <c r="R70" i="10"/>
  <c r="G73" i="7" s="1"/>
  <c r="AB70" i="10"/>
  <c r="AD73" i="8" s="1"/>
  <c r="S70" i="15"/>
  <c r="AC70" i="14"/>
  <c r="Y70" i="10"/>
  <c r="AA73" i="8" s="1"/>
  <c r="M70" i="15"/>
  <c r="AG70" i="10"/>
  <c r="AK73" i="8" s="1"/>
  <c r="G70" i="10"/>
  <c r="C70" i="15"/>
  <c r="O70" i="10"/>
  <c r="L70" i="15"/>
  <c r="AD70" i="10"/>
  <c r="AG73" i="8" s="1"/>
  <c r="AH73" i="8" s="1"/>
  <c r="P68" i="14"/>
  <c r="N68" i="10"/>
  <c r="W68" i="14"/>
  <c r="X68" i="14" s="1"/>
  <c r="T68" i="14" s="1"/>
  <c r="E68" i="15"/>
  <c r="V68" i="15" s="1"/>
  <c r="G68" i="11" s="1"/>
  <c r="D68" i="11" s="1"/>
  <c r="G68" i="15"/>
  <c r="X68" i="10"/>
  <c r="AL68" i="14"/>
  <c r="AN68" i="14" s="1"/>
  <c r="AB68" i="14" s="1"/>
  <c r="Z68" i="14" s="1"/>
  <c r="T68" i="15"/>
  <c r="AF68" i="10"/>
  <c r="AJ71" i="8" s="1"/>
  <c r="AL71" i="8" s="1"/>
  <c r="I67" i="10"/>
  <c r="S70" i="6" s="1"/>
  <c r="E67" i="15"/>
  <c r="I67" i="14"/>
  <c r="J67" i="14"/>
  <c r="F67" i="15"/>
  <c r="G67" i="15"/>
  <c r="N67" i="14"/>
  <c r="Q67" i="10"/>
  <c r="F70" i="7" s="1"/>
  <c r="Q67" i="14"/>
  <c r="J67" i="15"/>
  <c r="AD67" i="10"/>
  <c r="AG70" i="8" s="1"/>
  <c r="AI67" i="14"/>
  <c r="R67" i="15"/>
  <c r="J67" i="10"/>
  <c r="R67" i="10"/>
  <c r="G70" i="7" s="1"/>
  <c r="H67" i="15"/>
  <c r="M67" i="15"/>
  <c r="U67" i="15"/>
  <c r="AG67" i="10"/>
  <c r="AK70" i="8" s="1"/>
  <c r="C66" i="15"/>
  <c r="G66" i="10"/>
  <c r="F66" i="14"/>
  <c r="M66" i="15"/>
  <c r="Y66" i="10"/>
  <c r="AA69" i="8" s="1"/>
  <c r="AC66" i="14"/>
  <c r="P66" i="15"/>
  <c r="AF66" i="14"/>
  <c r="K66" i="10"/>
  <c r="N66" i="15"/>
  <c r="Z66" i="10"/>
  <c r="AB69" i="8" s="1"/>
  <c r="F65" i="14"/>
  <c r="C65" i="15"/>
  <c r="G65" i="10"/>
  <c r="O65" i="10"/>
  <c r="AA65" i="14"/>
  <c r="L65" i="15"/>
  <c r="V65" i="15" s="1"/>
  <c r="G65" i="11" s="1"/>
  <c r="D65" i="11" s="1"/>
  <c r="N65" i="15"/>
  <c r="AD65" i="14"/>
  <c r="Z65" i="10"/>
  <c r="AB68" i="8" s="1"/>
  <c r="AH65" i="14"/>
  <c r="AJ65" i="14" s="1"/>
  <c r="Q65" i="15"/>
  <c r="O65" i="15"/>
  <c r="AA65" i="10"/>
  <c r="AC68" i="8" s="1"/>
  <c r="S63" i="10"/>
  <c r="H66" i="7" s="1"/>
  <c r="I63" i="14"/>
  <c r="I63" i="10"/>
  <c r="S66" i="6" s="1"/>
  <c r="E63" i="15"/>
  <c r="N63" i="14"/>
  <c r="Q63" i="10"/>
  <c r="F66" i="7" s="1"/>
  <c r="G63" i="15"/>
  <c r="X63" i="10"/>
  <c r="AL63" i="14"/>
  <c r="AF63" i="10"/>
  <c r="AJ66" i="8" s="1"/>
  <c r="AL66" i="8" s="1"/>
  <c r="T63" i="15"/>
  <c r="J62" i="10"/>
  <c r="O62" i="14"/>
  <c r="H62" i="15"/>
  <c r="R62" i="10"/>
  <c r="G65" i="7" s="1"/>
  <c r="AC62" i="14"/>
  <c r="Y62" i="10"/>
  <c r="AA65" i="8" s="1"/>
  <c r="M62" i="15"/>
  <c r="AM62" i="14"/>
  <c r="AN62" i="14" s="1"/>
  <c r="U62" i="15"/>
  <c r="AG62" i="10"/>
  <c r="AK65" i="8" s="1"/>
  <c r="AL65" i="8" s="1"/>
  <c r="AC67" i="10"/>
  <c r="AF70" i="8" s="1"/>
  <c r="Q67" i="15"/>
  <c r="AH67" i="14"/>
  <c r="AJ67" i="14" s="1"/>
  <c r="K67" i="10"/>
  <c r="O67" i="15"/>
  <c r="X67" i="10"/>
  <c r="W67" i="10"/>
  <c r="L67" i="15"/>
  <c r="AA67" i="14"/>
  <c r="F67" i="10"/>
  <c r="B67" i="15"/>
  <c r="AK67" i="14"/>
  <c r="AE67" i="10"/>
  <c r="AI70" i="8" s="1"/>
  <c r="M67" i="10"/>
  <c r="G67" i="10"/>
  <c r="C67" i="15"/>
  <c r="F67" i="14"/>
  <c r="G67" i="14" s="1"/>
  <c r="N67" i="10"/>
  <c r="AL67" i="14"/>
  <c r="AF67" i="10"/>
  <c r="AJ70" i="8" s="1"/>
  <c r="T67" i="15"/>
  <c r="H67" i="10"/>
  <c r="H67" i="14"/>
  <c r="P67" i="15"/>
  <c r="AF67" i="14"/>
  <c r="AE62" i="14"/>
  <c r="O62" i="15"/>
  <c r="Q62" i="15"/>
  <c r="AH62" i="14"/>
  <c r="AC62" i="10"/>
  <c r="AF65" i="8" s="1"/>
  <c r="L62" i="15"/>
  <c r="AA62" i="14"/>
  <c r="K62" i="10"/>
  <c r="E62" i="15"/>
  <c r="I62" i="10"/>
  <c r="S65" i="6" s="1"/>
  <c r="I62" i="14"/>
  <c r="F62" i="15"/>
  <c r="J62" i="14"/>
  <c r="N62" i="14"/>
  <c r="G62" i="15"/>
  <c r="Q62" i="10"/>
  <c r="F65" i="7" s="1"/>
  <c r="J62" i="15"/>
  <c r="Q62" i="14"/>
  <c r="AI62" i="14"/>
  <c r="AD62" i="10"/>
  <c r="AG65" i="8" s="1"/>
  <c r="R62" i="15"/>
  <c r="P64" i="14"/>
  <c r="M64" i="14" s="1"/>
  <c r="I64" i="15"/>
  <c r="W63" i="10"/>
  <c r="S62" i="10"/>
  <c r="H65" i="7" s="1"/>
  <c r="P62" i="14"/>
  <c r="O111" i="12"/>
  <c r="K67" i="6" s="1"/>
  <c r="L67" i="6" s="1"/>
  <c r="M67" i="6" s="1"/>
  <c r="N67" i="6" s="1"/>
  <c r="M63" i="15"/>
  <c r="AC63" i="14"/>
  <c r="Y63" i="10"/>
  <c r="AA66" i="8" s="1"/>
  <c r="G63" i="10"/>
  <c r="F63" i="14"/>
  <c r="AD63" i="10"/>
  <c r="AG66" i="8" s="1"/>
  <c r="AI63" i="14"/>
  <c r="H63" i="15"/>
  <c r="O63" i="14"/>
  <c r="R63" i="10"/>
  <c r="G66" i="7" s="1"/>
  <c r="L63" i="10"/>
  <c r="F63" i="15"/>
  <c r="J63" i="14"/>
  <c r="AA63" i="10"/>
  <c r="AC66" i="8" s="1"/>
  <c r="O63" i="15"/>
  <c r="AE63" i="14"/>
  <c r="H63" i="14"/>
  <c r="H63" i="10"/>
  <c r="D63" i="15"/>
  <c r="J63" i="10"/>
  <c r="T63" i="10"/>
  <c r="I66" i="7" s="1"/>
  <c r="J63" i="15"/>
  <c r="Q63" i="14"/>
  <c r="P63" i="15"/>
  <c r="AB63" i="10"/>
  <c r="AD66" i="8" s="1"/>
  <c r="AF63" i="14"/>
  <c r="E63" i="14"/>
  <c r="F63" i="10"/>
  <c r="B63" i="15"/>
  <c r="M63" i="10"/>
  <c r="P63" i="10"/>
  <c r="U63" i="15"/>
  <c r="AM63" i="14"/>
  <c r="AG63" i="10"/>
  <c r="AK66" i="8" s="1"/>
  <c r="N63" i="10"/>
  <c r="W63" i="14"/>
  <c r="X63" i="14" s="1"/>
  <c r="T63" i="14" s="1"/>
  <c r="J111" i="12"/>
  <c r="AH63" i="14"/>
  <c r="AC63" i="10"/>
  <c r="AF66" i="8" s="1"/>
  <c r="AH66" i="8" s="1"/>
  <c r="Q63" i="15"/>
  <c r="P61" i="14"/>
  <c r="S61" i="10"/>
  <c r="H64" i="7" s="1"/>
  <c r="I61" i="15"/>
  <c r="V61" i="15" s="1"/>
  <c r="G61" i="11" s="1"/>
  <c r="D61" i="11" s="1"/>
  <c r="K60" i="10"/>
  <c r="AC60" i="10"/>
  <c r="AF63" i="8" s="1"/>
  <c r="AH60" i="14"/>
  <c r="Q60" i="15"/>
  <c r="H60" i="15"/>
  <c r="O60" i="14"/>
  <c r="R60" i="10"/>
  <c r="G63" i="7" s="1"/>
  <c r="J60" i="10"/>
  <c r="F60" i="10"/>
  <c r="E60" i="14"/>
  <c r="B60" i="15"/>
  <c r="O60" i="10"/>
  <c r="K60" i="15"/>
  <c r="R60" i="14"/>
  <c r="U60" i="10"/>
  <c r="J63" i="7" s="1"/>
  <c r="AK60" i="14"/>
  <c r="AE60" i="10"/>
  <c r="AI63" i="8" s="1"/>
  <c r="S60" i="15"/>
  <c r="J60" i="14"/>
  <c r="F60" i="15"/>
  <c r="L60" i="10"/>
  <c r="J60" i="15"/>
  <c r="T60" i="10"/>
  <c r="I63" i="7" s="1"/>
  <c r="Q60" i="14"/>
  <c r="R60" i="15"/>
  <c r="AI60" i="14"/>
  <c r="AD60" i="10"/>
  <c r="AG63" i="8" s="1"/>
  <c r="AG60" i="10"/>
  <c r="AK63" i="8" s="1"/>
  <c r="U60" i="15"/>
  <c r="AM60" i="14"/>
  <c r="X60" i="10"/>
  <c r="AL60" i="14"/>
  <c r="AF60" i="10"/>
  <c r="AJ63" i="8" s="1"/>
  <c r="T60" i="15"/>
  <c r="W60" i="10"/>
  <c r="AE60" i="14"/>
  <c r="AG60" i="14" s="1"/>
  <c r="O60" i="15"/>
  <c r="AA60" i="10"/>
  <c r="AC63" i="8" s="1"/>
  <c r="AE63" i="8" s="1"/>
  <c r="Q60" i="10"/>
  <c r="F63" i="7" s="1"/>
  <c r="N60" i="14"/>
  <c r="G60" i="15"/>
  <c r="N60" i="10"/>
  <c r="I60" i="10"/>
  <c r="S63" i="6" s="1"/>
  <c r="I60" i="14"/>
  <c r="E60" i="15"/>
  <c r="C60" i="15"/>
  <c r="G60" i="10"/>
  <c r="F60" i="14"/>
  <c r="G60" i="14" s="1"/>
  <c r="N59" i="14"/>
  <c r="G59" i="15"/>
  <c r="Q59" i="10"/>
  <c r="F62" i="7" s="1"/>
  <c r="L62" i="7" s="1"/>
  <c r="F59" i="15"/>
  <c r="J59" i="14"/>
  <c r="L59" i="10"/>
  <c r="E59" i="15"/>
  <c r="I59" i="14"/>
  <c r="I59" i="10"/>
  <c r="S62" i="6" s="1"/>
  <c r="B59" i="15"/>
  <c r="E59" i="14"/>
  <c r="F59" i="10"/>
  <c r="AD59" i="10"/>
  <c r="AG62" i="8" s="1"/>
  <c r="AI59" i="14"/>
  <c r="R59" i="15"/>
  <c r="H59" i="10"/>
  <c r="D59" i="15"/>
  <c r="H59" i="14"/>
  <c r="N59" i="15"/>
  <c r="Z59" i="10"/>
  <c r="AB62" i="8" s="1"/>
  <c r="AD59" i="14"/>
  <c r="Q59" i="15"/>
  <c r="AC59" i="10"/>
  <c r="AF62" i="8" s="1"/>
  <c r="AH59" i="14"/>
  <c r="P59" i="10"/>
  <c r="W59" i="10"/>
  <c r="J59" i="10"/>
  <c r="R59" i="10"/>
  <c r="G62" i="7" s="1"/>
  <c r="M62" i="7" s="1"/>
  <c r="O59" i="14"/>
  <c r="H59" i="15"/>
  <c r="S59" i="15"/>
  <c r="AE59" i="10"/>
  <c r="AI62" i="8" s="1"/>
  <c r="AK59" i="14"/>
  <c r="O59" i="10"/>
  <c r="J59" i="15"/>
  <c r="Q59" i="14"/>
  <c r="T59" i="10"/>
  <c r="I62" i="7" s="1"/>
  <c r="O62" i="7" s="1"/>
  <c r="L59" i="15"/>
  <c r="AA59" i="14"/>
  <c r="AG59" i="10"/>
  <c r="AK62" i="8" s="1"/>
  <c r="AM59" i="14"/>
  <c r="U59" i="15"/>
  <c r="X59" i="10"/>
  <c r="M59" i="10"/>
  <c r="R59" i="14"/>
  <c r="U59" i="10"/>
  <c r="J62" i="7" s="1"/>
  <c r="P62" i="7" s="1"/>
  <c r="K59" i="15"/>
  <c r="AF59" i="14"/>
  <c r="AB59" i="10"/>
  <c r="AD62" i="8" s="1"/>
  <c r="P59" i="15"/>
  <c r="W59" i="14"/>
  <c r="X59" i="14" s="1"/>
  <c r="T59" i="14" s="1"/>
  <c r="N59" i="10"/>
  <c r="AE59" i="14"/>
  <c r="O59" i="15"/>
  <c r="AA59" i="10"/>
  <c r="AC62" i="8" s="1"/>
  <c r="O57" i="10"/>
  <c r="AD56" i="10"/>
  <c r="AG59" i="8" s="1"/>
  <c r="AI56" i="14"/>
  <c r="R56" i="15"/>
  <c r="N56" i="15"/>
  <c r="Z56" i="10"/>
  <c r="AB59" i="8" s="1"/>
  <c r="AD56" i="14"/>
  <c r="H56" i="10"/>
  <c r="H56" i="14"/>
  <c r="L56" i="14" s="1"/>
  <c r="D56" i="15"/>
  <c r="K56" i="10"/>
  <c r="N56" i="10"/>
  <c r="J99" i="12"/>
  <c r="W56" i="14"/>
  <c r="X56" i="14" s="1"/>
  <c r="T56" i="14" s="1"/>
  <c r="AL56" i="14"/>
  <c r="AF56" i="10"/>
  <c r="AJ59" i="8" s="1"/>
  <c r="T56" i="15"/>
  <c r="J56" i="10"/>
  <c r="O56" i="14"/>
  <c r="R56" i="10"/>
  <c r="G59" i="7" s="1"/>
  <c r="M59" i="7" s="1"/>
  <c r="H56" i="15"/>
  <c r="AK56" i="14"/>
  <c r="AE56" i="10"/>
  <c r="AI59" i="8" s="1"/>
  <c r="S56" i="15"/>
  <c r="O99" i="12"/>
  <c r="K59" i="6" s="1"/>
  <c r="L59" i="6" s="1"/>
  <c r="M59" i="6" s="1"/>
  <c r="M56" i="10"/>
  <c r="R56" i="14"/>
  <c r="K56" i="15"/>
  <c r="U56" i="10"/>
  <c r="J59" i="7" s="1"/>
  <c r="P59" i="7" s="1"/>
  <c r="AF56" i="14"/>
  <c r="P56" i="15"/>
  <c r="AB56" i="10"/>
  <c r="AD59" i="8" s="1"/>
  <c r="AB57" i="10"/>
  <c r="AD60" i="8" s="1"/>
  <c r="P57" i="15"/>
  <c r="AF57" i="14"/>
  <c r="P57" i="10"/>
  <c r="G57" i="10"/>
  <c r="F57" i="14"/>
  <c r="C57" i="15"/>
  <c r="F57" i="10"/>
  <c r="E57" i="14"/>
  <c r="B57" i="15"/>
  <c r="J56" i="14"/>
  <c r="K56" i="14" s="1"/>
  <c r="L56" i="10"/>
  <c r="F56" i="15"/>
  <c r="AH56" i="14"/>
  <c r="AJ56" i="14" s="1"/>
  <c r="Q56" i="15"/>
  <c r="AC56" i="10"/>
  <c r="AF59" i="8" s="1"/>
  <c r="AC56" i="14"/>
  <c r="M56" i="15"/>
  <c r="Y56" i="10"/>
  <c r="AA59" i="8" s="1"/>
  <c r="Q56" i="10"/>
  <c r="F59" i="7" s="1"/>
  <c r="L59" i="7" s="1"/>
  <c r="G56" i="15"/>
  <c r="N56" i="14"/>
  <c r="X56" i="10"/>
  <c r="O56" i="10"/>
  <c r="B56" i="15"/>
  <c r="F56" i="10"/>
  <c r="E56" i="14"/>
  <c r="G56" i="14" s="1"/>
  <c r="T53" i="15"/>
  <c r="AF53" i="10"/>
  <c r="AJ56" i="8" s="1"/>
  <c r="AL53" i="14"/>
  <c r="Q53" i="15"/>
  <c r="AC53" i="10"/>
  <c r="AF56" i="8" s="1"/>
  <c r="AH56" i="8" s="1"/>
  <c r="AH53" i="14"/>
  <c r="AJ53" i="14" s="1"/>
  <c r="H53" i="14"/>
  <c r="L53" i="14" s="1"/>
  <c r="D53" i="14" s="1"/>
  <c r="D53" i="15"/>
  <c r="H53" i="10"/>
  <c r="P53" i="10"/>
  <c r="W53" i="10"/>
  <c r="AK53" i="14"/>
  <c r="S53" i="15"/>
  <c r="AE53" i="10"/>
  <c r="AI56" i="8" s="1"/>
  <c r="L57" i="15"/>
  <c r="AA57" i="14"/>
  <c r="J57" i="10"/>
  <c r="M57" i="10"/>
  <c r="R57" i="15"/>
  <c r="AI57" i="14"/>
  <c r="AD57" i="10"/>
  <c r="AG60" i="8" s="1"/>
  <c r="E57" i="15"/>
  <c r="I57" i="14"/>
  <c r="I57" i="10"/>
  <c r="S60" i="6" s="1"/>
  <c r="U57" i="10"/>
  <c r="J60" i="7" s="1"/>
  <c r="K57" i="15"/>
  <c r="R57" i="14"/>
  <c r="H57" i="10"/>
  <c r="D57" i="15"/>
  <c r="H57" i="14"/>
  <c r="W57" i="14"/>
  <c r="X57" i="14" s="1"/>
  <c r="T57" i="14" s="1"/>
  <c r="N57" i="15"/>
  <c r="AD57" i="14"/>
  <c r="Z57" i="10"/>
  <c r="AB60" i="8" s="1"/>
  <c r="Q57" i="15"/>
  <c r="AH57" i="14"/>
  <c r="AC57" i="10"/>
  <c r="AF60" i="8" s="1"/>
  <c r="AH60" i="8" s="1"/>
  <c r="AG57" i="10"/>
  <c r="AK60" i="8" s="1"/>
  <c r="AM57" i="14"/>
  <c r="U57" i="15"/>
  <c r="J57" i="14"/>
  <c r="F57" i="15"/>
  <c r="L57" i="10"/>
  <c r="T57" i="10"/>
  <c r="I60" i="7" s="1"/>
  <c r="O60" i="7" s="1"/>
  <c r="Q57" i="14"/>
  <c r="J57" i="15"/>
  <c r="AA57" i="10"/>
  <c r="AC60" i="8" s="1"/>
  <c r="AE57" i="14"/>
  <c r="O57" i="15"/>
  <c r="O57" i="14"/>
  <c r="H57" i="15"/>
  <c r="R57" i="10"/>
  <c r="G60" i="7" s="1"/>
  <c r="M60" i="7" s="1"/>
  <c r="AC57" i="14"/>
  <c r="M57" i="15"/>
  <c r="Y57" i="10"/>
  <c r="AA60" i="8" s="1"/>
  <c r="AL57" i="14"/>
  <c r="T57" i="15"/>
  <c r="AF57" i="10"/>
  <c r="AJ60" i="8" s="1"/>
  <c r="AL60" i="8" s="1"/>
  <c r="W56" i="10"/>
  <c r="Q56" i="14"/>
  <c r="J56" i="15"/>
  <c r="T56" i="10"/>
  <c r="I59" i="7" s="1"/>
  <c r="O59" i="7" s="1"/>
  <c r="X57" i="10"/>
  <c r="AM56" i="14"/>
  <c r="AG56" i="10"/>
  <c r="AK59" i="8" s="1"/>
  <c r="U56" i="15"/>
  <c r="J54" i="10"/>
  <c r="E54" i="14"/>
  <c r="B54" i="15"/>
  <c r="F54" i="10"/>
  <c r="P52" i="15"/>
  <c r="AB52" i="10"/>
  <c r="AD55" i="8" s="1"/>
  <c r="AE55" i="8" s="1"/>
  <c r="AF52" i="14"/>
  <c r="AG52" i="14" s="1"/>
  <c r="Q52" i="14"/>
  <c r="J52" i="15"/>
  <c r="J52" i="14"/>
  <c r="K52" i="14" s="1"/>
  <c r="L52" i="10"/>
  <c r="F52" i="15"/>
  <c r="O55" i="15"/>
  <c r="AA55" i="10"/>
  <c r="AC58" i="8" s="1"/>
  <c r="AE55" i="14"/>
  <c r="J55" i="10"/>
  <c r="P55" i="15"/>
  <c r="AB55" i="10"/>
  <c r="AD58" i="8" s="1"/>
  <c r="AF55" i="14"/>
  <c r="K55" i="15"/>
  <c r="U55" i="10"/>
  <c r="J58" i="7" s="1"/>
  <c r="R55" i="14"/>
  <c r="X55" i="10"/>
  <c r="Q55" i="10"/>
  <c r="F58" i="7" s="1"/>
  <c r="N55" i="14"/>
  <c r="G55" i="15"/>
  <c r="M55" i="15"/>
  <c r="Y55" i="10"/>
  <c r="AA58" i="8" s="1"/>
  <c r="AC55" i="14"/>
  <c r="H55" i="10"/>
  <c r="H55" i="14"/>
  <c r="D55" i="15"/>
  <c r="R55" i="10"/>
  <c r="G58" i="7" s="1"/>
  <c r="H55" i="15"/>
  <c r="O55" i="14"/>
  <c r="AD55" i="14"/>
  <c r="N55" i="15"/>
  <c r="Z55" i="10"/>
  <c r="AB58" i="8" s="1"/>
  <c r="AI55" i="14"/>
  <c r="R55" i="15"/>
  <c r="AD55" i="10"/>
  <c r="AG58" i="8" s="1"/>
  <c r="M55" i="10"/>
  <c r="F55" i="15"/>
  <c r="L55" i="10"/>
  <c r="J55" i="14"/>
  <c r="K55" i="14" s="1"/>
  <c r="O55" i="10"/>
  <c r="J55" i="15"/>
  <c r="Q55" i="14"/>
  <c r="T55" i="10"/>
  <c r="I58" i="7" s="1"/>
  <c r="AA55" i="14"/>
  <c r="L55" i="15"/>
  <c r="AG55" i="10"/>
  <c r="AK58" i="8" s="1"/>
  <c r="U55" i="15"/>
  <c r="AM55" i="14"/>
  <c r="K55" i="10"/>
  <c r="AL55" i="14"/>
  <c r="AN55" i="14" s="1"/>
  <c r="T55" i="15"/>
  <c r="AF55" i="10"/>
  <c r="AJ58" i="8" s="1"/>
  <c r="AL58" i="8" s="1"/>
  <c r="E55" i="14"/>
  <c r="F55" i="10"/>
  <c r="B55" i="15"/>
  <c r="N55" i="10"/>
  <c r="W55" i="14"/>
  <c r="X55" i="14" s="1"/>
  <c r="T55" i="14" s="1"/>
  <c r="AH55" i="14"/>
  <c r="AJ55" i="14" s="1"/>
  <c r="Q55" i="15"/>
  <c r="AC55" i="10"/>
  <c r="AF58" i="8" s="1"/>
  <c r="AM54" i="14"/>
  <c r="U54" i="15"/>
  <c r="AG54" i="10"/>
  <c r="AK57" i="8" s="1"/>
  <c r="X54" i="10"/>
  <c r="I55" i="10"/>
  <c r="S58" i="6" s="1"/>
  <c r="I55" i="14"/>
  <c r="E55" i="15"/>
  <c r="AH54" i="14"/>
  <c r="Q54" i="15"/>
  <c r="AC54" i="10"/>
  <c r="AF57" i="8" s="1"/>
  <c r="AH57" i="8" s="1"/>
  <c r="Y54" i="10"/>
  <c r="AA57" i="8" s="1"/>
  <c r="AC54" i="14"/>
  <c r="M54" i="15"/>
  <c r="N54" i="10"/>
  <c r="M54" i="10"/>
  <c r="P54" i="10"/>
  <c r="K54" i="15"/>
  <c r="U54" i="10"/>
  <c r="J57" i="7" s="1"/>
  <c r="R54" i="14"/>
  <c r="Z54" i="10"/>
  <c r="AB57" i="8" s="1"/>
  <c r="N54" i="15"/>
  <c r="AD54" i="14"/>
  <c r="P54" i="15"/>
  <c r="AF54" i="14"/>
  <c r="AB54" i="10"/>
  <c r="AD57" i="8" s="1"/>
  <c r="S54" i="15"/>
  <c r="AE54" i="10"/>
  <c r="AI57" i="8" s="1"/>
  <c r="AK54" i="14"/>
  <c r="AE54" i="14"/>
  <c r="AA54" i="10"/>
  <c r="AC57" i="8" s="1"/>
  <c r="O54" i="15"/>
  <c r="F54" i="14"/>
  <c r="G54" i="14" s="1"/>
  <c r="C54" i="15"/>
  <c r="G54" i="10"/>
  <c r="P57" i="6" s="1"/>
  <c r="Q57" i="6" s="1"/>
  <c r="R57" i="6" s="1"/>
  <c r="AB57" i="6" s="1"/>
  <c r="N56" i="3" s="1"/>
  <c r="O54" i="10"/>
  <c r="AA54" i="14"/>
  <c r="L54" i="15"/>
  <c r="AI54" i="14"/>
  <c r="AD54" i="10"/>
  <c r="AG57" i="8" s="1"/>
  <c r="R54" i="15"/>
  <c r="J88" i="12"/>
  <c r="Q55" i="8" s="1"/>
  <c r="R55" i="8" s="1"/>
  <c r="W52" i="14"/>
  <c r="X52" i="14" s="1"/>
  <c r="T52" i="14" s="1"/>
  <c r="P52" i="10"/>
  <c r="H52" i="14"/>
  <c r="D52" i="15"/>
  <c r="H52" i="10"/>
  <c r="X52" i="10"/>
  <c r="AL52" i="14"/>
  <c r="AN52" i="14" s="1"/>
  <c r="AF52" i="10"/>
  <c r="AJ55" i="8" s="1"/>
  <c r="AL55" i="8" s="1"/>
  <c r="T52" i="15"/>
  <c r="C55" i="15"/>
  <c r="G55" i="10"/>
  <c r="F55" i="14"/>
  <c r="G55" i="14" s="1"/>
  <c r="K54" i="10"/>
  <c r="R52" i="15"/>
  <c r="AD52" i="10"/>
  <c r="AG55" i="8" s="1"/>
  <c r="AH55" i="8" s="1"/>
  <c r="AI52" i="14"/>
  <c r="AJ52" i="14" s="1"/>
  <c r="H52" i="15"/>
  <c r="R52" i="10"/>
  <c r="G55" i="7" s="1"/>
  <c r="M55" i="7" s="1"/>
  <c r="O52" i="14"/>
  <c r="J52" i="10"/>
  <c r="AC51" i="10"/>
  <c r="AF54" i="8" s="1"/>
  <c r="Q51" i="15"/>
  <c r="AH51" i="14"/>
  <c r="U51" i="15"/>
  <c r="AG51" i="10"/>
  <c r="AK54" i="8" s="1"/>
  <c r="AM51" i="14"/>
  <c r="J86" i="12"/>
  <c r="Q54" i="8" s="1"/>
  <c r="R54" i="8" s="1"/>
  <c r="X54" i="8" s="1"/>
  <c r="S53" i="3" s="1"/>
  <c r="W51" i="14"/>
  <c r="X51" i="14" s="1"/>
  <c r="T51" i="14" s="1"/>
  <c r="L51" i="15"/>
  <c r="AA51" i="14"/>
  <c r="W51" i="10"/>
  <c r="B51" i="15"/>
  <c r="E51" i="14"/>
  <c r="F51" i="10"/>
  <c r="P51" i="10"/>
  <c r="AD51" i="10"/>
  <c r="AG54" i="8" s="1"/>
  <c r="R51" i="15"/>
  <c r="AI51" i="14"/>
  <c r="G51" i="10"/>
  <c r="C51" i="15"/>
  <c r="F51" i="14"/>
  <c r="G51" i="14" s="1"/>
  <c r="J51" i="14"/>
  <c r="F51" i="15"/>
  <c r="L51" i="10"/>
  <c r="K51" i="10"/>
  <c r="N51" i="15"/>
  <c r="Z51" i="10"/>
  <c r="AB54" i="8" s="1"/>
  <c r="AE54" i="8" s="1"/>
  <c r="AD51" i="14"/>
  <c r="X51" i="10"/>
  <c r="AL51" i="14"/>
  <c r="T51" i="15"/>
  <c r="AF51" i="10"/>
  <c r="AJ54" i="8" s="1"/>
  <c r="O86" i="12"/>
  <c r="M51" i="10"/>
  <c r="R51" i="14"/>
  <c r="U51" i="10"/>
  <c r="J54" i="7" s="1"/>
  <c r="K51" i="15"/>
  <c r="AF51" i="14"/>
  <c r="AB51" i="10"/>
  <c r="AD54" i="8" s="1"/>
  <c r="P51" i="15"/>
  <c r="N51" i="10"/>
  <c r="O51" i="15"/>
  <c r="AE51" i="14"/>
  <c r="AA51" i="10"/>
  <c r="AC54" i="8" s="1"/>
  <c r="J51" i="15"/>
  <c r="Q51" i="14"/>
  <c r="T51" i="10"/>
  <c r="I54" i="7" s="1"/>
  <c r="O51" i="14"/>
  <c r="R51" i="10"/>
  <c r="G54" i="7" s="1"/>
  <c r="H51" i="15"/>
  <c r="G51" i="15"/>
  <c r="Q51" i="10"/>
  <c r="F54" i="7" s="1"/>
  <c r="N51" i="14"/>
  <c r="J51" i="10"/>
  <c r="E51" i="15"/>
  <c r="I51" i="10"/>
  <c r="S54" i="6" s="1"/>
  <c r="I51" i="14"/>
  <c r="D51" i="15"/>
  <c r="H51" i="10"/>
  <c r="H51" i="14"/>
  <c r="T50" i="10"/>
  <c r="I53" i="7" s="1"/>
  <c r="AH49" i="14"/>
  <c r="Q49" i="15"/>
  <c r="AC49" i="10"/>
  <c r="AF52" i="8" s="1"/>
  <c r="L47" i="15"/>
  <c r="AA47" i="14"/>
  <c r="K47" i="10"/>
  <c r="M47" i="10"/>
  <c r="P47" i="10"/>
  <c r="R47" i="14"/>
  <c r="U47" i="10"/>
  <c r="J50" i="7" s="1"/>
  <c r="P50" i="7" s="1"/>
  <c r="K47" i="15"/>
  <c r="W47" i="10"/>
  <c r="E47" i="14"/>
  <c r="F47" i="10"/>
  <c r="B47" i="15"/>
  <c r="N47" i="10"/>
  <c r="W47" i="14"/>
  <c r="X47" i="14" s="1"/>
  <c r="T47" i="14" s="1"/>
  <c r="J82" i="12"/>
  <c r="Q50" i="8" s="1"/>
  <c r="R50" i="8" s="1"/>
  <c r="X50" i="8" s="1"/>
  <c r="S49" i="3" s="1"/>
  <c r="AH47" i="14"/>
  <c r="AJ47" i="14" s="1"/>
  <c r="AC47" i="10"/>
  <c r="AF50" i="8" s="1"/>
  <c r="AH50" i="8" s="1"/>
  <c r="Q47" i="15"/>
  <c r="AF49" i="10"/>
  <c r="AJ52" i="8" s="1"/>
  <c r="AL49" i="14"/>
  <c r="T49" i="15"/>
  <c r="P49" i="10"/>
  <c r="X47" i="10"/>
  <c r="S49" i="15"/>
  <c r="AE49" i="10"/>
  <c r="AI52" i="8" s="1"/>
  <c r="AK49" i="14"/>
  <c r="O49" i="15"/>
  <c r="AA49" i="10"/>
  <c r="AC52" i="8" s="1"/>
  <c r="AE52" i="8" s="1"/>
  <c r="AE49" i="14"/>
  <c r="AG49" i="14" s="1"/>
  <c r="L49" i="10"/>
  <c r="F49" i="15"/>
  <c r="J49" i="14"/>
  <c r="K49" i="14" s="1"/>
  <c r="L49" i="14" s="1"/>
  <c r="Q49" i="10"/>
  <c r="F52" i="7" s="1"/>
  <c r="G49" i="15"/>
  <c r="N49" i="14"/>
  <c r="W49" i="10"/>
  <c r="N49" i="10"/>
  <c r="W49" i="14"/>
  <c r="X49" i="14" s="1"/>
  <c r="T49" i="14" s="1"/>
  <c r="X49" i="10"/>
  <c r="F49" i="14"/>
  <c r="G49" i="14" s="1"/>
  <c r="G49" i="10"/>
  <c r="P52" i="6" s="1"/>
  <c r="Q52" i="6" s="1"/>
  <c r="R52" i="6" s="1"/>
  <c r="C49" i="15"/>
  <c r="O49" i="10"/>
  <c r="AA49" i="14"/>
  <c r="L49" i="15"/>
  <c r="AI49" i="14"/>
  <c r="AD49" i="10"/>
  <c r="AG52" i="8" s="1"/>
  <c r="R49" i="15"/>
  <c r="J47" i="15"/>
  <c r="T47" i="10"/>
  <c r="I50" i="7" s="1"/>
  <c r="O50" i="7" s="1"/>
  <c r="Q47" i="14"/>
  <c r="I49" i="15"/>
  <c r="AF47" i="10"/>
  <c r="AJ50" i="8" s="1"/>
  <c r="AL50" i="8" s="1"/>
  <c r="T47" i="15"/>
  <c r="AL47" i="14"/>
  <c r="AN47" i="14" s="1"/>
  <c r="G47" i="15"/>
  <c r="Q47" i="10"/>
  <c r="F50" i="7" s="1"/>
  <c r="L50" i="7" s="1"/>
  <c r="N47" i="14"/>
  <c r="F47" i="15"/>
  <c r="L47" i="10"/>
  <c r="J47" i="14"/>
  <c r="K47" i="14" s="1"/>
  <c r="L47" i="14" s="1"/>
  <c r="O82" i="12"/>
  <c r="K50" i="6" s="1"/>
  <c r="L50" i="6" s="1"/>
  <c r="M50" i="6" s="1"/>
  <c r="S49" i="10"/>
  <c r="H52" i="7" s="1"/>
  <c r="P49" i="14"/>
  <c r="AC47" i="14"/>
  <c r="AG47" i="14" s="1"/>
  <c r="M47" i="15"/>
  <c r="Y47" i="10"/>
  <c r="AA50" i="8" s="1"/>
  <c r="P46" i="15"/>
  <c r="AF46" i="14"/>
  <c r="AB46" i="10"/>
  <c r="AD49" i="8" s="1"/>
  <c r="AD46" i="14"/>
  <c r="N46" i="15"/>
  <c r="Z46" i="10"/>
  <c r="AB49" i="8" s="1"/>
  <c r="O80" i="12"/>
  <c r="M46" i="10"/>
  <c r="O46" i="14"/>
  <c r="H46" i="15"/>
  <c r="R46" i="10"/>
  <c r="G49" i="7" s="1"/>
  <c r="M49" i="7" s="1"/>
  <c r="U46" i="15"/>
  <c r="AG46" i="10"/>
  <c r="AK49" i="8" s="1"/>
  <c r="AM46" i="14"/>
  <c r="K46" i="15"/>
  <c r="U46" i="10"/>
  <c r="J49" i="7" s="1"/>
  <c r="P49" i="7" s="1"/>
  <c r="R46" i="14"/>
  <c r="N46" i="10"/>
  <c r="M46" i="15"/>
  <c r="AC46" i="14"/>
  <c r="Y46" i="10"/>
  <c r="AA49" i="8" s="1"/>
  <c r="J46" i="14"/>
  <c r="K46" i="14" s="1"/>
  <c r="L46" i="14" s="1"/>
  <c r="D46" i="14" s="1"/>
  <c r="L46" i="10"/>
  <c r="F46" i="15"/>
  <c r="Q46" i="10"/>
  <c r="F49" i="7" s="1"/>
  <c r="N46" i="14"/>
  <c r="G46" i="15"/>
  <c r="W46" i="10"/>
  <c r="K46" i="10"/>
  <c r="Q46" i="15"/>
  <c r="AH46" i="14"/>
  <c r="AC46" i="10"/>
  <c r="AF49" i="8" s="1"/>
  <c r="AH49" i="8" s="1"/>
  <c r="AF46" i="10"/>
  <c r="AJ49" i="8" s="1"/>
  <c r="T46" i="15"/>
  <c r="AL46" i="14"/>
  <c r="O46" i="10"/>
  <c r="AA46" i="14"/>
  <c r="L46" i="15"/>
  <c r="AI46" i="14"/>
  <c r="R46" i="15"/>
  <c r="AD46" i="10"/>
  <c r="AG49" i="8" s="1"/>
  <c r="P45" i="14"/>
  <c r="N48" i="14"/>
  <c r="Q48" i="10"/>
  <c r="F51" i="7" s="1"/>
  <c r="G48" i="15"/>
  <c r="E48" i="14"/>
  <c r="B48" i="15"/>
  <c r="F48" i="10"/>
  <c r="R48" i="10"/>
  <c r="G51" i="7" s="1"/>
  <c r="O48" i="14"/>
  <c r="H48" i="15"/>
  <c r="X48" i="10"/>
  <c r="K48" i="10"/>
  <c r="P48" i="10"/>
  <c r="W48" i="10"/>
  <c r="AB48" i="10"/>
  <c r="AD51" i="8" s="1"/>
  <c r="P48" i="15"/>
  <c r="AF48" i="14"/>
  <c r="AF48" i="10"/>
  <c r="AJ51" i="8" s="1"/>
  <c r="T48" i="15"/>
  <c r="AL48" i="14"/>
  <c r="J48" i="10"/>
  <c r="W48" i="14"/>
  <c r="X48" i="14" s="1"/>
  <c r="T48" i="14" s="1"/>
  <c r="J83" i="12"/>
  <c r="L48" i="10"/>
  <c r="J48" i="14"/>
  <c r="F48" i="15"/>
  <c r="O48" i="10"/>
  <c r="Q48" i="14"/>
  <c r="T48" i="10"/>
  <c r="I51" i="7" s="1"/>
  <c r="J48" i="15"/>
  <c r="AA48" i="14"/>
  <c r="L48" i="15"/>
  <c r="Q48" i="15"/>
  <c r="AC48" i="10"/>
  <c r="AF51" i="8" s="1"/>
  <c r="AH48" i="14"/>
  <c r="O83" i="12"/>
  <c r="K53" i="6" s="1"/>
  <c r="L53" i="6" s="1"/>
  <c r="M53" i="6" s="1"/>
  <c r="N53" i="6" s="1"/>
  <c r="M52" i="3" s="1"/>
  <c r="M48" i="10"/>
  <c r="R48" i="14"/>
  <c r="K48" i="15"/>
  <c r="U48" i="10"/>
  <c r="J51" i="7" s="1"/>
  <c r="AI48" i="14"/>
  <c r="R48" i="15"/>
  <c r="AD48" i="10"/>
  <c r="AG51" i="8" s="1"/>
  <c r="AG48" i="10"/>
  <c r="AK51" i="8" s="1"/>
  <c r="AM48" i="14"/>
  <c r="U48" i="15"/>
  <c r="AK48" i="14"/>
  <c r="AN48" i="14" s="1"/>
  <c r="S48" i="15"/>
  <c r="AE48" i="10"/>
  <c r="AI51" i="8" s="1"/>
  <c r="C46" i="15"/>
  <c r="G46" i="10"/>
  <c r="F46" i="14"/>
  <c r="G46" i="14" s="1"/>
  <c r="AD45" i="10"/>
  <c r="AG48" i="8" s="1"/>
  <c r="AH48" i="8" s="1"/>
  <c r="R45" i="15"/>
  <c r="AI45" i="14"/>
  <c r="AJ45" i="14" s="1"/>
  <c r="L45" i="10"/>
  <c r="F45" i="15"/>
  <c r="J45" i="14"/>
  <c r="K45" i="14" s="1"/>
  <c r="D45" i="15"/>
  <c r="H45" i="14"/>
  <c r="H45" i="10"/>
  <c r="N45" i="10"/>
  <c r="W45" i="14"/>
  <c r="X45" i="14" s="1"/>
  <c r="T45" i="14" s="1"/>
  <c r="J79" i="12"/>
  <c r="Q48" i="8" s="1"/>
  <c r="R48" i="8" s="1"/>
  <c r="T45" i="15"/>
  <c r="AL45" i="14"/>
  <c r="AN45" i="14" s="1"/>
  <c r="AF45" i="10"/>
  <c r="AJ48" i="8" s="1"/>
  <c r="C45" i="15"/>
  <c r="G45" i="10"/>
  <c r="F45" i="14"/>
  <c r="P45" i="15"/>
  <c r="AF45" i="14"/>
  <c r="AB45" i="10"/>
  <c r="AD48" i="8" s="1"/>
  <c r="J45" i="10"/>
  <c r="O45" i="14"/>
  <c r="M45" i="14" s="1"/>
  <c r="H45" i="15"/>
  <c r="R45" i="10"/>
  <c r="G48" i="7" s="1"/>
  <c r="M48" i="7" s="1"/>
  <c r="AC45" i="14"/>
  <c r="M45" i="15"/>
  <c r="Y45" i="10"/>
  <c r="AA48" i="8" s="1"/>
  <c r="AM45" i="14"/>
  <c r="U45" i="15"/>
  <c r="AG45" i="10"/>
  <c r="AK48" i="8" s="1"/>
  <c r="M48" i="15"/>
  <c r="Y48" i="10"/>
  <c r="AA51" i="8" s="1"/>
  <c r="AC48" i="14"/>
  <c r="D48" i="15"/>
  <c r="H48" i="14"/>
  <c r="H48" i="10"/>
  <c r="S46" i="15"/>
  <c r="AE46" i="10"/>
  <c r="AI49" i="8" s="1"/>
  <c r="AL49" i="8" s="1"/>
  <c r="AK46" i="14"/>
  <c r="J46" i="10"/>
  <c r="N48" i="15"/>
  <c r="AD48" i="14"/>
  <c r="Z48" i="10"/>
  <c r="AB51" i="8" s="1"/>
  <c r="I48" i="14"/>
  <c r="E48" i="15"/>
  <c r="I48" i="10"/>
  <c r="S51" i="6" s="1"/>
  <c r="G48" i="10"/>
  <c r="C48" i="15"/>
  <c r="F48" i="14"/>
  <c r="Q46" i="14"/>
  <c r="J46" i="15"/>
  <c r="T46" i="10"/>
  <c r="I49" i="7" s="1"/>
  <c r="O49" i="7" s="1"/>
  <c r="P46" i="10"/>
  <c r="W45" i="10"/>
  <c r="I45" i="15"/>
  <c r="S45" i="10"/>
  <c r="H48" i="7" s="1"/>
  <c r="X44" i="10"/>
  <c r="AB44" i="10"/>
  <c r="AD47" i="8" s="1"/>
  <c r="AF44" i="14"/>
  <c r="P44" i="15"/>
  <c r="AK44" i="14"/>
  <c r="AN44" i="14" s="1"/>
  <c r="AE44" i="10"/>
  <c r="AI47" i="8" s="1"/>
  <c r="AL47" i="8" s="1"/>
  <c r="S44" i="15"/>
  <c r="M44" i="10"/>
  <c r="R44" i="14"/>
  <c r="K44" i="15"/>
  <c r="U44" i="10"/>
  <c r="J47" i="7" s="1"/>
  <c r="P47" i="7" s="1"/>
  <c r="R44" i="15"/>
  <c r="AD44" i="10"/>
  <c r="AG47" i="8" s="1"/>
  <c r="AH47" i="8" s="1"/>
  <c r="AI44" i="14"/>
  <c r="AJ44" i="14" s="1"/>
  <c r="I44" i="14"/>
  <c r="K44" i="14" s="1"/>
  <c r="L44" i="14" s="1"/>
  <c r="D44" i="14" s="1"/>
  <c r="E44" i="15"/>
  <c r="I44" i="10"/>
  <c r="S47" i="6" s="1"/>
  <c r="N44" i="14"/>
  <c r="G44" i="15"/>
  <c r="Q44" i="10"/>
  <c r="F47" i="7" s="1"/>
  <c r="L47" i="7" s="1"/>
  <c r="W44" i="10"/>
  <c r="AD44" i="14"/>
  <c r="N44" i="15"/>
  <c r="Z44" i="10"/>
  <c r="AB47" i="8" s="1"/>
  <c r="O42" i="15"/>
  <c r="AA42" i="10"/>
  <c r="AC45" i="8" s="1"/>
  <c r="AE42" i="14"/>
  <c r="X42" i="10"/>
  <c r="B42" i="15"/>
  <c r="E42" i="14"/>
  <c r="F42" i="10"/>
  <c r="K42" i="10"/>
  <c r="AD42" i="14"/>
  <c r="N42" i="15"/>
  <c r="Z42" i="10"/>
  <c r="AB45" i="8" s="1"/>
  <c r="AK40" i="14"/>
  <c r="AN40" i="14" s="1"/>
  <c r="AB40" i="14" s="1"/>
  <c r="Z40" i="14" s="1"/>
  <c r="S40" i="14" s="1"/>
  <c r="AE40" i="10"/>
  <c r="AI43" i="8" s="1"/>
  <c r="AL43" i="8" s="1"/>
  <c r="S40" i="15"/>
  <c r="W40" i="10"/>
  <c r="P40" i="10"/>
  <c r="H40" i="14"/>
  <c r="L40" i="14" s="1"/>
  <c r="D40" i="14" s="1"/>
  <c r="D40" i="15"/>
  <c r="H40" i="10"/>
  <c r="AF43" i="10"/>
  <c r="AJ46" i="8" s="1"/>
  <c r="T43" i="15"/>
  <c r="AL43" i="14"/>
  <c r="R43" i="14"/>
  <c r="K43" i="15"/>
  <c r="U43" i="10"/>
  <c r="J46" i="7" s="1"/>
  <c r="T43" i="10"/>
  <c r="I46" i="7" s="1"/>
  <c r="Q43" i="14"/>
  <c r="J43" i="15"/>
  <c r="M43" i="10"/>
  <c r="I43" i="14"/>
  <c r="E43" i="15"/>
  <c r="I43" i="10"/>
  <c r="S46" i="6" s="1"/>
  <c r="Q41" i="10"/>
  <c r="F44" i="7" s="1"/>
  <c r="N41" i="14"/>
  <c r="G41" i="15"/>
  <c r="I41" i="10"/>
  <c r="S44" i="6" s="1"/>
  <c r="I41" i="14"/>
  <c r="E41" i="15"/>
  <c r="E41" i="14"/>
  <c r="B41" i="15"/>
  <c r="F41" i="10"/>
  <c r="F41" i="14"/>
  <c r="G41" i="14" s="1"/>
  <c r="G41" i="10"/>
  <c r="C41" i="15"/>
  <c r="O41" i="10"/>
  <c r="AA41" i="14"/>
  <c r="L41" i="15"/>
  <c r="AI41" i="14"/>
  <c r="AJ41" i="14" s="1"/>
  <c r="AD41" i="10"/>
  <c r="AG44" i="8" s="1"/>
  <c r="AH44" i="8" s="1"/>
  <c r="R41" i="15"/>
  <c r="AE41" i="14"/>
  <c r="AG41" i="14" s="1"/>
  <c r="O41" i="15"/>
  <c r="AA41" i="10"/>
  <c r="AC44" i="8" s="1"/>
  <c r="AE44" i="8" s="1"/>
  <c r="AM44" i="8" s="1"/>
  <c r="T41" i="10"/>
  <c r="I44" i="7" s="1"/>
  <c r="Q41" i="14"/>
  <c r="J41" i="15"/>
  <c r="L41" i="10"/>
  <c r="J41" i="14"/>
  <c r="F41" i="15"/>
  <c r="L43" i="10"/>
  <c r="F43" i="15"/>
  <c r="J43" i="14"/>
  <c r="K43" i="14" s="1"/>
  <c r="D43" i="15"/>
  <c r="H43" i="10"/>
  <c r="H43" i="14"/>
  <c r="K43" i="10"/>
  <c r="AD43" i="10"/>
  <c r="AG46" i="8" s="1"/>
  <c r="R43" i="15"/>
  <c r="AI43" i="14"/>
  <c r="C43" i="15"/>
  <c r="G43" i="10"/>
  <c r="L46" i="7" s="1"/>
  <c r="F43" i="14"/>
  <c r="G43" i="14" s="1"/>
  <c r="X43" i="10"/>
  <c r="S43" i="15"/>
  <c r="AE43" i="10"/>
  <c r="AI46" i="8" s="1"/>
  <c r="AK43" i="14"/>
  <c r="AN43" i="14" s="1"/>
  <c r="AH43" i="14"/>
  <c r="AJ43" i="14" s="1"/>
  <c r="AC43" i="10"/>
  <c r="AF46" i="8" s="1"/>
  <c r="Q43" i="15"/>
  <c r="J43" i="10"/>
  <c r="O43" i="14"/>
  <c r="H43" i="15"/>
  <c r="R43" i="10"/>
  <c r="G46" i="7" s="1"/>
  <c r="AC43" i="14"/>
  <c r="M43" i="15"/>
  <c r="Y43" i="10"/>
  <c r="AA46" i="8" s="1"/>
  <c r="AM43" i="14"/>
  <c r="U43" i="15"/>
  <c r="AG43" i="10"/>
  <c r="AK46" i="8" s="1"/>
  <c r="P44" i="14"/>
  <c r="I44" i="15"/>
  <c r="S44" i="10"/>
  <c r="H47" i="7" s="1"/>
  <c r="AA43" i="10"/>
  <c r="AC46" i="8" s="1"/>
  <c r="O43" i="15"/>
  <c r="AE43" i="14"/>
  <c r="P43" i="10"/>
  <c r="R41" i="10"/>
  <c r="G44" i="7" s="1"/>
  <c r="O41" i="14"/>
  <c r="H41" i="15"/>
  <c r="J41" i="10"/>
  <c r="AE37" i="10"/>
  <c r="AI40" i="8" s="1"/>
  <c r="AL40" i="8" s="1"/>
  <c r="AK37" i="14"/>
  <c r="AN37" i="14" s="1"/>
  <c r="AB37" i="14" s="1"/>
  <c r="Z37" i="14" s="1"/>
  <c r="S37" i="14" s="1"/>
  <c r="S37" i="15"/>
  <c r="W37" i="10"/>
  <c r="P37" i="10"/>
  <c r="H37" i="10"/>
  <c r="H37" i="14"/>
  <c r="D37" i="15"/>
  <c r="V37" i="15" s="1"/>
  <c r="G37" i="11" s="1"/>
  <c r="D37" i="11" s="1"/>
  <c r="I40" i="15"/>
  <c r="P41" i="14"/>
  <c r="S41" i="10"/>
  <c r="H44" i="7" s="1"/>
  <c r="I38" i="15"/>
  <c r="AF39" i="14"/>
  <c r="P39" i="15"/>
  <c r="AB39" i="10"/>
  <c r="AD42" i="8" s="1"/>
  <c r="Y39" i="10"/>
  <c r="AA42" i="8" s="1"/>
  <c r="M39" i="15"/>
  <c r="AC39" i="14"/>
  <c r="J39" i="10"/>
  <c r="H39" i="10"/>
  <c r="X42" i="6" s="1"/>
  <c r="Y42" i="6" s="1"/>
  <c r="H39" i="14"/>
  <c r="D39" i="15"/>
  <c r="B39" i="15"/>
  <c r="F39" i="10"/>
  <c r="E39" i="14"/>
  <c r="L39" i="15"/>
  <c r="AA39" i="14"/>
  <c r="J39" i="15"/>
  <c r="T39" i="10"/>
  <c r="I42" i="7" s="1"/>
  <c r="Q39" i="14"/>
  <c r="C39" i="15"/>
  <c r="F39" i="14"/>
  <c r="G39" i="10"/>
  <c r="Q38" i="10"/>
  <c r="F41" i="7" s="1"/>
  <c r="G38" i="15"/>
  <c r="N38" i="14"/>
  <c r="I38" i="10"/>
  <c r="S41" i="6" s="1"/>
  <c r="E38" i="15"/>
  <c r="V38" i="15" s="1"/>
  <c r="G38" i="11" s="1"/>
  <c r="D38" i="11" s="1"/>
  <c r="I38" i="14"/>
  <c r="G38" i="10"/>
  <c r="P41" i="6" s="1"/>
  <c r="Q41" i="6" s="1"/>
  <c r="R41" i="6" s="1"/>
  <c r="F38" i="14"/>
  <c r="G38" i="14" s="1"/>
  <c r="C38" i="15"/>
  <c r="O38" i="10"/>
  <c r="AA38" i="14"/>
  <c r="L38" i="15"/>
  <c r="AD38" i="10"/>
  <c r="AG41" i="8" s="1"/>
  <c r="AH41" i="8" s="1"/>
  <c r="R38" i="15"/>
  <c r="AI38" i="14"/>
  <c r="AJ38" i="14" s="1"/>
  <c r="M38" i="10"/>
  <c r="R38" i="14"/>
  <c r="K38" i="15"/>
  <c r="U38" i="10"/>
  <c r="J41" i="7" s="1"/>
  <c r="AF38" i="14"/>
  <c r="P38" i="15"/>
  <c r="AB38" i="10"/>
  <c r="AD41" i="8" s="1"/>
  <c r="AL38" i="14"/>
  <c r="AN38" i="14" s="1"/>
  <c r="T38" i="15"/>
  <c r="AF38" i="10"/>
  <c r="AJ41" i="8" s="1"/>
  <c r="AL41" i="8" s="1"/>
  <c r="J38" i="14"/>
  <c r="F38" i="15"/>
  <c r="L38" i="10"/>
  <c r="Q38" i="14"/>
  <c r="J38" i="15"/>
  <c r="AE38" i="14"/>
  <c r="AG38" i="14" s="1"/>
  <c r="O38" i="15"/>
  <c r="AA38" i="10"/>
  <c r="AC41" i="8" s="1"/>
  <c r="AM38" i="14"/>
  <c r="U38" i="15"/>
  <c r="AG38" i="10"/>
  <c r="AK41" i="8" s="1"/>
  <c r="AK29" i="14"/>
  <c r="AN29" i="14" s="1"/>
  <c r="AB29" i="14" s="1"/>
  <c r="Z29" i="14" s="1"/>
  <c r="S29" i="14" s="1"/>
  <c r="S29" i="15"/>
  <c r="AE29" i="10"/>
  <c r="AI32" i="8" s="1"/>
  <c r="AL32" i="8" s="1"/>
  <c r="AM32" i="8" s="1"/>
  <c r="AN32" i="8" s="1"/>
  <c r="W29" i="10"/>
  <c r="P29" i="10"/>
  <c r="H29" i="14"/>
  <c r="L29" i="14" s="1"/>
  <c r="D29" i="14" s="1"/>
  <c r="D29" i="15"/>
  <c r="V29" i="15" s="1"/>
  <c r="G29" i="11" s="1"/>
  <c r="D29" i="11" s="1"/>
  <c r="H29" i="10"/>
  <c r="P40" i="14"/>
  <c r="M40" i="14" s="1"/>
  <c r="B40" i="14" s="1"/>
  <c r="F40" i="11" s="1"/>
  <c r="C40" i="11" s="1"/>
  <c r="O39" i="14"/>
  <c r="H39" i="15"/>
  <c r="R39" i="10"/>
  <c r="G42" i="7" s="1"/>
  <c r="M42" i="7" s="1"/>
  <c r="P38" i="14"/>
  <c r="P37" i="14"/>
  <c r="M37" i="14" s="1"/>
  <c r="N39" i="10"/>
  <c r="J71" i="12"/>
  <c r="Q42" i="8" s="1"/>
  <c r="R42" i="8" s="1"/>
  <c r="W39" i="14"/>
  <c r="X39" i="14" s="1"/>
  <c r="T39" i="14" s="1"/>
  <c r="O71" i="12"/>
  <c r="P39" i="10"/>
  <c r="W39" i="10"/>
  <c r="Z39" i="10"/>
  <c r="AB42" i="8" s="1"/>
  <c r="N39" i="15"/>
  <c r="AD39" i="14"/>
  <c r="M39" i="10"/>
  <c r="R39" i="14"/>
  <c r="U39" i="10"/>
  <c r="J42" i="7" s="1"/>
  <c r="K39" i="15"/>
  <c r="AK39" i="14"/>
  <c r="S39" i="15"/>
  <c r="AE39" i="10"/>
  <c r="AI42" i="8" s="1"/>
  <c r="I39" i="14"/>
  <c r="K39" i="14" s="1"/>
  <c r="E39" i="15"/>
  <c r="I39" i="10"/>
  <c r="S42" i="6" s="1"/>
  <c r="N39" i="14"/>
  <c r="G39" i="15"/>
  <c r="Q39" i="10"/>
  <c r="F42" i="7" s="1"/>
  <c r="L42" i="7" s="1"/>
  <c r="X39" i="10"/>
  <c r="AL39" i="14"/>
  <c r="AF39" i="10"/>
  <c r="AJ42" i="8" s="1"/>
  <c r="T39" i="15"/>
  <c r="S40" i="10"/>
  <c r="H43" i="7" s="1"/>
  <c r="AK36" i="14"/>
  <c r="S36" i="15"/>
  <c r="AE36" i="10"/>
  <c r="AI39" i="8" s="1"/>
  <c r="AA35" i="10"/>
  <c r="AC38" i="8" s="1"/>
  <c r="AE35" i="14"/>
  <c r="O35" i="15"/>
  <c r="O58" i="12"/>
  <c r="K40" i="6" s="1"/>
  <c r="L40" i="6" s="1"/>
  <c r="M40" i="6" s="1"/>
  <c r="N40" i="6" s="1"/>
  <c r="M39" i="3" s="1"/>
  <c r="G34" i="15"/>
  <c r="N34" i="14"/>
  <c r="Q34" i="10"/>
  <c r="F37" i="7" s="1"/>
  <c r="AF31" i="10"/>
  <c r="AJ34" i="8" s="1"/>
  <c r="T31" i="15"/>
  <c r="AL31" i="14"/>
  <c r="G31" i="15"/>
  <c r="N31" i="14"/>
  <c r="Q31" i="10"/>
  <c r="F34" i="7" s="1"/>
  <c r="L34" i="7" s="1"/>
  <c r="F31" i="15"/>
  <c r="J31" i="14"/>
  <c r="K31" i="14" s="1"/>
  <c r="L31" i="10"/>
  <c r="E31" i="14"/>
  <c r="G31" i="14" s="1"/>
  <c r="B31" i="15"/>
  <c r="F31" i="10"/>
  <c r="J31" i="10"/>
  <c r="R31" i="10"/>
  <c r="G34" i="7" s="1"/>
  <c r="M34" i="7" s="1"/>
  <c r="O31" i="14"/>
  <c r="H31" i="15"/>
  <c r="AF31" i="14"/>
  <c r="P31" i="15"/>
  <c r="AB31" i="10"/>
  <c r="AD34" i="8" s="1"/>
  <c r="AE31" i="10"/>
  <c r="AI34" i="8" s="1"/>
  <c r="AK31" i="14"/>
  <c r="S31" i="15"/>
  <c r="N31" i="10"/>
  <c r="W31" i="14"/>
  <c r="X31" i="14" s="1"/>
  <c r="T31" i="14" s="1"/>
  <c r="J53" i="12"/>
  <c r="Q34" i="8" s="1"/>
  <c r="R34" i="8" s="1"/>
  <c r="AH31" i="14"/>
  <c r="AJ31" i="14" s="1"/>
  <c r="Q31" i="15"/>
  <c r="AC31" i="10"/>
  <c r="AF34" i="8" s="1"/>
  <c r="AH34" i="8" s="1"/>
  <c r="AC36" i="14"/>
  <c r="Y36" i="10"/>
  <c r="AA39" i="8" s="1"/>
  <c r="M36" i="15"/>
  <c r="J36" i="10"/>
  <c r="R36" i="10"/>
  <c r="G39" i="7" s="1"/>
  <c r="H36" i="15"/>
  <c r="O36" i="14"/>
  <c r="AA36" i="10"/>
  <c r="AC39" i="8" s="1"/>
  <c r="O36" i="15"/>
  <c r="AE36" i="14"/>
  <c r="H36" i="14"/>
  <c r="D36" i="15"/>
  <c r="H36" i="10"/>
  <c r="M36" i="10"/>
  <c r="K36" i="15"/>
  <c r="R36" i="14"/>
  <c r="U36" i="10"/>
  <c r="J39" i="7" s="1"/>
  <c r="P39" i="7" s="1"/>
  <c r="I36" i="10"/>
  <c r="S39" i="6" s="1"/>
  <c r="I36" i="14"/>
  <c r="K36" i="14" s="1"/>
  <c r="E36" i="15"/>
  <c r="Q36" i="10"/>
  <c r="F39" i="7" s="1"/>
  <c r="L39" i="7" s="1"/>
  <c r="N36" i="14"/>
  <c r="G36" i="15"/>
  <c r="X36" i="10"/>
  <c r="AF36" i="10"/>
  <c r="AJ39" i="8" s="1"/>
  <c r="AL36" i="14"/>
  <c r="T36" i="15"/>
  <c r="F36" i="14"/>
  <c r="G36" i="14" s="1"/>
  <c r="C36" i="15"/>
  <c r="G36" i="10"/>
  <c r="O36" i="10"/>
  <c r="AA36" i="14"/>
  <c r="L36" i="15"/>
  <c r="AI36" i="14"/>
  <c r="AJ36" i="14" s="1"/>
  <c r="R36" i="15"/>
  <c r="AD36" i="10"/>
  <c r="AG39" i="8" s="1"/>
  <c r="AH39" i="8" s="1"/>
  <c r="AA35" i="14"/>
  <c r="L35" i="15"/>
  <c r="K35" i="15"/>
  <c r="R35" i="14"/>
  <c r="U35" i="10"/>
  <c r="J38" i="7" s="1"/>
  <c r="P38" i="7" s="1"/>
  <c r="O35" i="10"/>
  <c r="M35" i="10"/>
  <c r="D35" i="15"/>
  <c r="H35" i="10"/>
  <c r="H35" i="14"/>
  <c r="Z35" i="10"/>
  <c r="AB38" i="8" s="1"/>
  <c r="AD35" i="14"/>
  <c r="N35" i="15"/>
  <c r="I35" i="14"/>
  <c r="I35" i="10"/>
  <c r="S38" i="6" s="1"/>
  <c r="E35" i="15"/>
  <c r="L35" i="10"/>
  <c r="F35" i="15"/>
  <c r="J35" i="14"/>
  <c r="T35" i="10"/>
  <c r="I38" i="7" s="1"/>
  <c r="O38" i="7" s="1"/>
  <c r="J35" i="15"/>
  <c r="Q35" i="14"/>
  <c r="X35" i="10"/>
  <c r="Q35" i="15"/>
  <c r="AH35" i="14"/>
  <c r="AJ35" i="14" s="1"/>
  <c r="AC35" i="10"/>
  <c r="AF38" i="8" s="1"/>
  <c r="AH38" i="8" s="1"/>
  <c r="J35" i="10"/>
  <c r="R35" i="10"/>
  <c r="G38" i="7" s="1"/>
  <c r="M38" i="7" s="1"/>
  <c r="O35" i="14"/>
  <c r="H35" i="15"/>
  <c r="Y35" i="10"/>
  <c r="AA38" i="8" s="1"/>
  <c r="AC35" i="14"/>
  <c r="M35" i="15"/>
  <c r="AG35" i="10"/>
  <c r="AK38" i="8" s="1"/>
  <c r="AM35" i="14"/>
  <c r="U35" i="15"/>
  <c r="P35" i="10"/>
  <c r="W35" i="10"/>
  <c r="AK35" i="14"/>
  <c r="S35" i="15"/>
  <c r="AE35" i="10"/>
  <c r="AI38" i="8" s="1"/>
  <c r="AL38" i="8" s="1"/>
  <c r="O34" i="15"/>
  <c r="AA34" i="10"/>
  <c r="AC37" i="8" s="1"/>
  <c r="AE34" i="14"/>
  <c r="K31" i="10"/>
  <c r="AA34" i="14"/>
  <c r="L34" i="15"/>
  <c r="H34" i="10"/>
  <c r="H34" i="14"/>
  <c r="L34" i="14" s="1"/>
  <c r="D34" i="14" s="1"/>
  <c r="D34" i="15"/>
  <c r="J34" i="10"/>
  <c r="M34" i="10"/>
  <c r="O34" i="14"/>
  <c r="R34" i="10"/>
  <c r="G37" i="7" s="1"/>
  <c r="H34" i="15"/>
  <c r="U34" i="10"/>
  <c r="J37" i="7" s="1"/>
  <c r="R34" i="14"/>
  <c r="K34" i="15"/>
  <c r="S34" i="15"/>
  <c r="AE34" i="10"/>
  <c r="AI37" i="8" s="1"/>
  <c r="AL37" i="8" s="1"/>
  <c r="AK34" i="14"/>
  <c r="AN34" i="14" s="1"/>
  <c r="F34" i="14"/>
  <c r="G34" i="14" s="1"/>
  <c r="C34" i="15"/>
  <c r="G34" i="10"/>
  <c r="AC34" i="14"/>
  <c r="AG34" i="14" s="1"/>
  <c r="M34" i="15"/>
  <c r="Y34" i="10"/>
  <c r="AA37" i="8" s="1"/>
  <c r="AB34" i="10"/>
  <c r="AD37" i="8" s="1"/>
  <c r="AF34" i="14"/>
  <c r="P34" i="15"/>
  <c r="K34" i="10"/>
  <c r="AD34" i="14"/>
  <c r="Z34" i="10"/>
  <c r="AB37" i="8" s="1"/>
  <c r="N34" i="15"/>
  <c r="AG31" i="10"/>
  <c r="AK34" i="8" s="1"/>
  <c r="U31" i="15"/>
  <c r="AM31" i="14"/>
  <c r="Z31" i="10"/>
  <c r="AB34" i="8" s="1"/>
  <c r="AE34" i="8" s="1"/>
  <c r="N31" i="15"/>
  <c r="AD31" i="14"/>
  <c r="O31" i="10"/>
  <c r="H31" i="10"/>
  <c r="D31" i="15"/>
  <c r="H31" i="14"/>
  <c r="L31" i="14" s="1"/>
  <c r="O53" i="12"/>
  <c r="K34" i="6" s="1"/>
  <c r="L34" i="6" s="1"/>
  <c r="M34" i="6" s="1"/>
  <c r="Q32" i="15"/>
  <c r="AC32" i="10"/>
  <c r="AF35" i="8" s="1"/>
  <c r="AH35" i="8" s="1"/>
  <c r="AH32" i="14"/>
  <c r="L32" i="15"/>
  <c r="AA32" i="14"/>
  <c r="H32" i="10"/>
  <c r="X35" i="6" s="1"/>
  <c r="Y35" i="6" s="1"/>
  <c r="Z35" i="6" s="1"/>
  <c r="D32" i="15"/>
  <c r="H32" i="14"/>
  <c r="G32" i="10"/>
  <c r="O35" i="7" s="1"/>
  <c r="C32" i="15"/>
  <c r="F32" i="14"/>
  <c r="G32" i="14" s="1"/>
  <c r="N32" i="10"/>
  <c r="Y32" i="10"/>
  <c r="AA35" i="8" s="1"/>
  <c r="M32" i="15"/>
  <c r="AC32" i="14"/>
  <c r="AE32" i="10"/>
  <c r="AI35" i="8" s="1"/>
  <c r="AK32" i="14"/>
  <c r="S32" i="15"/>
  <c r="J32" i="10"/>
  <c r="W32" i="14"/>
  <c r="X32" i="14" s="1"/>
  <c r="T32" i="14" s="1"/>
  <c r="J54" i="12"/>
  <c r="Q35" i="8" s="1"/>
  <c r="R35" i="8" s="1"/>
  <c r="K32" i="10"/>
  <c r="U32" i="15"/>
  <c r="AM32" i="14"/>
  <c r="AG32" i="10"/>
  <c r="AK35" i="8" s="1"/>
  <c r="I32" i="14"/>
  <c r="K32" i="14" s="1"/>
  <c r="I32" i="10"/>
  <c r="S35" i="6" s="1"/>
  <c r="E32" i="15"/>
  <c r="Q32" i="10"/>
  <c r="F35" i="7" s="1"/>
  <c r="N32" i="14"/>
  <c r="G32" i="15"/>
  <c r="AE32" i="14"/>
  <c r="O32" i="15"/>
  <c r="AA32" i="10"/>
  <c r="AC35" i="8" s="1"/>
  <c r="AD32" i="10"/>
  <c r="AG35" i="8" s="1"/>
  <c r="AI32" i="14"/>
  <c r="R32" i="15"/>
  <c r="O54" i="12"/>
  <c r="M32" i="10"/>
  <c r="R32" i="14"/>
  <c r="U32" i="10"/>
  <c r="J35" i="7" s="1"/>
  <c r="P35" i="7" s="1"/>
  <c r="K32" i="15"/>
  <c r="AF32" i="14"/>
  <c r="AB32" i="10"/>
  <c r="AD35" i="8" s="1"/>
  <c r="P32" i="15"/>
  <c r="M33" i="15"/>
  <c r="AC33" i="14"/>
  <c r="Y33" i="10"/>
  <c r="AA36" i="8" s="1"/>
  <c r="C33" i="15"/>
  <c r="F33" i="14"/>
  <c r="G33" i="10"/>
  <c r="W32" i="10"/>
  <c r="J30" i="15"/>
  <c r="T30" i="10"/>
  <c r="I33" i="7" s="1"/>
  <c r="O33" i="7" s="1"/>
  <c r="Q30" i="14"/>
  <c r="J30" i="10"/>
  <c r="Q28" i="15"/>
  <c r="AH28" i="14"/>
  <c r="AC28" i="10"/>
  <c r="AF31" i="8" s="1"/>
  <c r="L28" i="15"/>
  <c r="AA28" i="14"/>
  <c r="K28" i="10"/>
  <c r="L28" i="10"/>
  <c r="J28" i="14"/>
  <c r="K28" i="14" s="1"/>
  <c r="F28" i="15"/>
  <c r="J28" i="15"/>
  <c r="T28" i="10"/>
  <c r="I31" i="7" s="1"/>
  <c r="O31" i="7" s="1"/>
  <c r="Q28" i="14"/>
  <c r="R28" i="15"/>
  <c r="AD28" i="10"/>
  <c r="AG31" i="8" s="1"/>
  <c r="AI28" i="14"/>
  <c r="U28" i="15"/>
  <c r="AG28" i="10"/>
  <c r="AK31" i="8" s="1"/>
  <c r="AM28" i="14"/>
  <c r="I28" i="14"/>
  <c r="I28" i="10"/>
  <c r="S31" i="6" s="1"/>
  <c r="E28" i="15"/>
  <c r="N28" i="14"/>
  <c r="M28" i="14" s="1"/>
  <c r="Q28" i="10"/>
  <c r="F31" i="7" s="1"/>
  <c r="L31" i="7" s="1"/>
  <c r="G28" i="15"/>
  <c r="X28" i="10"/>
  <c r="AL28" i="14"/>
  <c r="AN28" i="14" s="1"/>
  <c r="T28" i="15"/>
  <c r="AF28" i="10"/>
  <c r="AJ31" i="8" s="1"/>
  <c r="P36" i="14"/>
  <c r="S36" i="10"/>
  <c r="H39" i="7" s="1"/>
  <c r="P33" i="15"/>
  <c r="AB33" i="10"/>
  <c r="AD36" i="8" s="1"/>
  <c r="AF33" i="14"/>
  <c r="X32" i="10"/>
  <c r="I30" i="15"/>
  <c r="S30" i="10"/>
  <c r="H33" i="7" s="1"/>
  <c r="I30" i="10"/>
  <c r="S33" i="6" s="1"/>
  <c r="E30" i="15"/>
  <c r="I30" i="14"/>
  <c r="P29" i="14"/>
  <c r="M29" i="14" s="1"/>
  <c r="R28" i="10"/>
  <c r="G31" i="7" s="1"/>
  <c r="M31" i="7" s="1"/>
  <c r="O28" i="14"/>
  <c r="H28" i="15"/>
  <c r="M28" i="10"/>
  <c r="AI27" i="14"/>
  <c r="AJ27" i="14" s="1"/>
  <c r="AD27" i="10"/>
  <c r="AG30" i="8" s="1"/>
  <c r="AH30" i="8" s="1"/>
  <c r="R27" i="15"/>
  <c r="W27" i="10"/>
  <c r="L27" i="10"/>
  <c r="J27" i="14"/>
  <c r="K27" i="14" s="1"/>
  <c r="F27" i="15"/>
  <c r="D27" i="15"/>
  <c r="H27" i="10"/>
  <c r="H27" i="14"/>
  <c r="AK25" i="14"/>
  <c r="AN25" i="14" s="1"/>
  <c r="AB25" i="14" s="1"/>
  <c r="Z25" i="14" s="1"/>
  <c r="S25" i="14" s="1"/>
  <c r="S25" i="15"/>
  <c r="AE25" i="10"/>
  <c r="AI28" i="8" s="1"/>
  <c r="AL28" i="8" s="1"/>
  <c r="AM28" i="8" s="1"/>
  <c r="AN28" i="8" s="1"/>
  <c r="T27" i="3" s="1"/>
  <c r="W25" i="10"/>
  <c r="P25" i="10"/>
  <c r="H25" i="14"/>
  <c r="D25" i="15"/>
  <c r="H25" i="10"/>
  <c r="X28" i="6" s="1"/>
  <c r="Y28" i="6" s="1"/>
  <c r="Z28" i="6" s="1"/>
  <c r="P30" i="14"/>
  <c r="N32" i="15"/>
  <c r="Z32" i="10"/>
  <c r="AB35" i="8" s="1"/>
  <c r="AD32" i="14"/>
  <c r="O32" i="14"/>
  <c r="R32" i="10"/>
  <c r="G35" i="7" s="1"/>
  <c r="M35" i="7" s="1"/>
  <c r="H32" i="15"/>
  <c r="S31" i="10"/>
  <c r="H34" i="7" s="1"/>
  <c r="M30" i="10"/>
  <c r="AB28" i="10"/>
  <c r="AD31" i="8" s="1"/>
  <c r="AE31" i="8" s="1"/>
  <c r="P28" i="15"/>
  <c r="AF28" i="14"/>
  <c r="AG28" i="14" s="1"/>
  <c r="J28" i="10"/>
  <c r="D28" i="15"/>
  <c r="H28" i="10"/>
  <c r="H28" i="14"/>
  <c r="AA27" i="10"/>
  <c r="AC30" i="8" s="1"/>
  <c r="O27" i="15"/>
  <c r="AE27" i="14"/>
  <c r="K27" i="15"/>
  <c r="R27" i="14"/>
  <c r="U27" i="10"/>
  <c r="J30" i="7" s="1"/>
  <c r="P30" i="7" s="1"/>
  <c r="P27" i="10"/>
  <c r="F27" i="10"/>
  <c r="B27" i="15"/>
  <c r="E27" i="14"/>
  <c r="AF27" i="14"/>
  <c r="P27" i="15"/>
  <c r="AB27" i="10"/>
  <c r="AD30" i="8" s="1"/>
  <c r="J27" i="10"/>
  <c r="O27" i="14"/>
  <c r="H27" i="15"/>
  <c r="R27" i="10"/>
  <c r="G30" i="7" s="1"/>
  <c r="M30" i="7" s="1"/>
  <c r="AC27" i="14"/>
  <c r="Y27" i="10"/>
  <c r="AA30" i="8" s="1"/>
  <c r="M27" i="15"/>
  <c r="AM27" i="14"/>
  <c r="AN27" i="14" s="1"/>
  <c r="U27" i="15"/>
  <c r="AG27" i="10"/>
  <c r="AK30" i="8" s="1"/>
  <c r="AL30" i="8" s="1"/>
  <c r="Q33" i="10"/>
  <c r="F36" i="7" s="1"/>
  <c r="N33" i="14"/>
  <c r="G33" i="15"/>
  <c r="P33" i="10"/>
  <c r="AD33" i="10"/>
  <c r="AG36" i="8" s="1"/>
  <c r="AI33" i="14"/>
  <c r="R33" i="15"/>
  <c r="O55" i="12"/>
  <c r="I33" i="10"/>
  <c r="S36" i="6" s="1"/>
  <c r="E33" i="15"/>
  <c r="I33" i="14"/>
  <c r="W33" i="10"/>
  <c r="J33" i="10"/>
  <c r="F33" i="10"/>
  <c r="B33" i="15"/>
  <c r="E33" i="14"/>
  <c r="O33" i="10"/>
  <c r="R33" i="14"/>
  <c r="U33" i="10"/>
  <c r="J36" i="7" s="1"/>
  <c r="P36" i="7" s="1"/>
  <c r="K33" i="15"/>
  <c r="X33" i="10"/>
  <c r="U33" i="15"/>
  <c r="AM33" i="14"/>
  <c r="AG33" i="10"/>
  <c r="AK36" i="8" s="1"/>
  <c r="K33" i="10"/>
  <c r="N33" i="10"/>
  <c r="J55" i="12"/>
  <c r="Q36" i="8" s="1"/>
  <c r="R36" i="8" s="1"/>
  <c r="W33" i="14"/>
  <c r="X33" i="14" s="1"/>
  <c r="T33" i="14" s="1"/>
  <c r="T33" i="15"/>
  <c r="AL33" i="14"/>
  <c r="AF33" i="10"/>
  <c r="AJ36" i="8" s="1"/>
  <c r="AL36" i="8" s="1"/>
  <c r="H33" i="14"/>
  <c r="D33" i="15"/>
  <c r="H33" i="10"/>
  <c r="AD33" i="14"/>
  <c r="N33" i="15"/>
  <c r="Z33" i="10"/>
  <c r="AB36" i="8" s="1"/>
  <c r="AC33" i="10"/>
  <c r="AF36" i="8" s="1"/>
  <c r="AH33" i="14"/>
  <c r="AJ33" i="14" s="1"/>
  <c r="Q33" i="15"/>
  <c r="J33" i="14"/>
  <c r="F33" i="15"/>
  <c r="L33" i="10"/>
  <c r="Q33" i="14"/>
  <c r="T33" i="10"/>
  <c r="I36" i="7" s="1"/>
  <c r="O36" i="7" s="1"/>
  <c r="J33" i="15"/>
  <c r="AE33" i="14"/>
  <c r="AA33" i="10"/>
  <c r="AC36" i="8" s="1"/>
  <c r="O33" i="15"/>
  <c r="O32" i="10"/>
  <c r="P31" i="14"/>
  <c r="AM30" i="14"/>
  <c r="U30" i="15"/>
  <c r="AG30" i="10"/>
  <c r="AK33" i="8" s="1"/>
  <c r="AF30" i="10"/>
  <c r="AJ33" i="8" s="1"/>
  <c r="T30" i="15"/>
  <c r="AL30" i="14"/>
  <c r="AE30" i="10"/>
  <c r="AI33" i="8" s="1"/>
  <c r="S30" i="15"/>
  <c r="AK30" i="14"/>
  <c r="H30" i="15"/>
  <c r="O30" i="14"/>
  <c r="R30" i="10"/>
  <c r="G33" i="7" s="1"/>
  <c r="M33" i="7" s="1"/>
  <c r="F30" i="15"/>
  <c r="L30" i="10"/>
  <c r="J30" i="14"/>
  <c r="K30" i="14" s="1"/>
  <c r="N30" i="10"/>
  <c r="W30" i="14"/>
  <c r="X30" i="14" s="1"/>
  <c r="T30" i="14" s="1"/>
  <c r="X30" i="10"/>
  <c r="D30" i="15"/>
  <c r="H30" i="10"/>
  <c r="H30" i="14"/>
  <c r="AD30" i="14"/>
  <c r="Z30" i="10"/>
  <c r="AB33" i="8" s="1"/>
  <c r="N30" i="15"/>
  <c r="AC30" i="14"/>
  <c r="AG30" i="14" s="1"/>
  <c r="Y30" i="10"/>
  <c r="AA33" i="8" s="1"/>
  <c r="M30" i="15"/>
  <c r="F30" i="14"/>
  <c r="C30" i="15"/>
  <c r="G30" i="10"/>
  <c r="O30" i="10"/>
  <c r="AA30" i="14"/>
  <c r="L30" i="15"/>
  <c r="AI30" i="14"/>
  <c r="AJ30" i="14" s="1"/>
  <c r="AD30" i="10"/>
  <c r="AG33" i="8" s="1"/>
  <c r="AH33" i="8" s="1"/>
  <c r="R30" i="15"/>
  <c r="I25" i="15"/>
  <c r="AH24" i="14"/>
  <c r="AJ24" i="14" s="1"/>
  <c r="Q24" i="15"/>
  <c r="AC24" i="10"/>
  <c r="AF27" i="8" s="1"/>
  <c r="AH27" i="8" s="1"/>
  <c r="Q24" i="14"/>
  <c r="J24" i="15"/>
  <c r="T24" i="10"/>
  <c r="I27" i="7" s="1"/>
  <c r="J24" i="14"/>
  <c r="F24" i="15"/>
  <c r="L24" i="10"/>
  <c r="AI21" i="14"/>
  <c r="AD21" i="10"/>
  <c r="AG24" i="8" s="1"/>
  <c r="R21" i="15"/>
  <c r="F21" i="10"/>
  <c r="B21" i="15"/>
  <c r="E21" i="14"/>
  <c r="J40" i="12"/>
  <c r="W21" i="14"/>
  <c r="X21" i="14" s="1"/>
  <c r="T21" i="14" s="1"/>
  <c r="AC21" i="10"/>
  <c r="AF24" i="8" s="1"/>
  <c r="AH21" i="14"/>
  <c r="Q21" i="15"/>
  <c r="J21" i="14"/>
  <c r="K21" i="14" s="1"/>
  <c r="L21" i="14" s="1"/>
  <c r="L21" i="10"/>
  <c r="F21" i="15"/>
  <c r="Q21" i="14"/>
  <c r="J21" i="15"/>
  <c r="T21" i="10"/>
  <c r="I24" i="7" s="1"/>
  <c r="O24" i="7" s="1"/>
  <c r="AE21" i="14"/>
  <c r="AG21" i="14" s="1"/>
  <c r="O21" i="15"/>
  <c r="AA21" i="10"/>
  <c r="AC24" i="8" s="1"/>
  <c r="AE24" i="8" s="1"/>
  <c r="P27" i="14"/>
  <c r="AE24" i="10"/>
  <c r="AI27" i="8" s="1"/>
  <c r="AL27" i="8" s="1"/>
  <c r="AK24" i="14"/>
  <c r="S24" i="15"/>
  <c r="J48" i="12"/>
  <c r="W24" i="14"/>
  <c r="X24" i="14" s="1"/>
  <c r="T24" i="14" s="1"/>
  <c r="N24" i="10"/>
  <c r="K24" i="10"/>
  <c r="Z24" i="10"/>
  <c r="AB27" i="8" s="1"/>
  <c r="AE27" i="8" s="1"/>
  <c r="AD24" i="14"/>
  <c r="AG24" i="14" s="1"/>
  <c r="N24" i="15"/>
  <c r="I24" i="14"/>
  <c r="E24" i="15"/>
  <c r="I24" i="10"/>
  <c r="S27" i="6" s="1"/>
  <c r="N24" i="14"/>
  <c r="G24" i="15"/>
  <c r="Q24" i="10"/>
  <c r="F27" i="7" s="1"/>
  <c r="X24" i="10"/>
  <c r="AL24" i="14"/>
  <c r="T24" i="15"/>
  <c r="AF24" i="10"/>
  <c r="AJ27" i="8" s="1"/>
  <c r="I28" i="15"/>
  <c r="P28" i="14"/>
  <c r="S28" i="10"/>
  <c r="H31" i="7" s="1"/>
  <c r="S27" i="10"/>
  <c r="H30" i="7" s="1"/>
  <c r="I27" i="15"/>
  <c r="AD23" i="14"/>
  <c r="N23" i="15"/>
  <c r="Z23" i="10"/>
  <c r="AB26" i="8" s="1"/>
  <c r="D23" i="15"/>
  <c r="H23" i="10"/>
  <c r="H23" i="14"/>
  <c r="F23" i="10"/>
  <c r="E23" i="14"/>
  <c r="B23" i="15"/>
  <c r="K23" i="10"/>
  <c r="P23" i="10"/>
  <c r="W23" i="10"/>
  <c r="L23" i="10"/>
  <c r="J23" i="14"/>
  <c r="K23" i="14" s="1"/>
  <c r="F23" i="15"/>
  <c r="T23" i="10"/>
  <c r="I26" i="7" s="1"/>
  <c r="O26" i="7" s="1"/>
  <c r="Q23" i="14"/>
  <c r="J23" i="15"/>
  <c r="AA23" i="10"/>
  <c r="AC26" i="8" s="1"/>
  <c r="AE23" i="14"/>
  <c r="O23" i="15"/>
  <c r="J23" i="10"/>
  <c r="O23" i="14"/>
  <c r="H23" i="15"/>
  <c r="R23" i="10"/>
  <c r="G26" i="7" s="1"/>
  <c r="AC23" i="14"/>
  <c r="M23" i="15"/>
  <c r="Y23" i="10"/>
  <c r="AA26" i="8" s="1"/>
  <c r="AM23" i="14"/>
  <c r="AN23" i="14" s="1"/>
  <c r="U23" i="15"/>
  <c r="AG23" i="10"/>
  <c r="AK26" i="8" s="1"/>
  <c r="AL26" i="8" s="1"/>
  <c r="Q20" i="15"/>
  <c r="AH20" i="14"/>
  <c r="AJ20" i="14" s="1"/>
  <c r="AC20" i="10"/>
  <c r="AF23" i="8" s="1"/>
  <c r="AH23" i="8" s="1"/>
  <c r="O20" i="15"/>
  <c r="AE20" i="14"/>
  <c r="AA20" i="10"/>
  <c r="AC23" i="8" s="1"/>
  <c r="E20" i="15"/>
  <c r="I20" i="14"/>
  <c r="K20" i="14" s="1"/>
  <c r="L20" i="14" s="1"/>
  <c r="I20" i="10"/>
  <c r="G20" i="10"/>
  <c r="C20" i="15"/>
  <c r="F20" i="14"/>
  <c r="G20" i="14" s="1"/>
  <c r="M20" i="15"/>
  <c r="AC20" i="14"/>
  <c r="Y20" i="10"/>
  <c r="AA23" i="8" s="1"/>
  <c r="O39" i="12"/>
  <c r="M20" i="10"/>
  <c r="R20" i="14"/>
  <c r="M20" i="14" s="1"/>
  <c r="K20" i="15"/>
  <c r="AF20" i="14"/>
  <c r="AB20" i="10"/>
  <c r="AD23" i="8" s="1"/>
  <c r="P20" i="15"/>
  <c r="T19" i="15"/>
  <c r="AL19" i="14"/>
  <c r="AN19" i="14" s="1"/>
  <c r="AF19" i="10"/>
  <c r="AJ22" i="8" s="1"/>
  <c r="AL22" i="8" s="1"/>
  <c r="W19" i="10"/>
  <c r="N19" i="14"/>
  <c r="Q19" i="10"/>
  <c r="F22" i="7" s="1"/>
  <c r="G19" i="15"/>
  <c r="F19" i="15"/>
  <c r="J19" i="14"/>
  <c r="K19" i="14" s="1"/>
  <c r="L19" i="14" s="1"/>
  <c r="L19" i="10"/>
  <c r="AF17" i="10"/>
  <c r="AJ20" i="8" s="1"/>
  <c r="T17" i="15"/>
  <c r="AL17" i="14"/>
  <c r="Y17" i="10"/>
  <c r="AA20" i="8" s="1"/>
  <c r="W17" i="10"/>
  <c r="P17" i="10"/>
  <c r="M16" i="10"/>
  <c r="R16" i="14"/>
  <c r="K16" i="15"/>
  <c r="U16" i="10"/>
  <c r="J19" i="7" s="1"/>
  <c r="AF16" i="14"/>
  <c r="AG16" i="14" s="1"/>
  <c r="AB16" i="14" s="1"/>
  <c r="Z16" i="14" s="1"/>
  <c r="S16" i="14" s="1"/>
  <c r="AK11" i="14"/>
  <c r="AN11" i="14" s="1"/>
  <c r="AB11" i="14" s="1"/>
  <c r="Z11" i="14" s="1"/>
  <c r="S11" i="14" s="1"/>
  <c r="H11" i="14"/>
  <c r="L11" i="14" s="1"/>
  <c r="D11" i="14" s="1"/>
  <c r="D11" i="15"/>
  <c r="V11" i="15" s="1"/>
  <c r="G11" i="11" s="1"/>
  <c r="D11" i="11" s="1"/>
  <c r="AC26" i="14"/>
  <c r="Y26" i="10"/>
  <c r="AA29" i="8" s="1"/>
  <c r="M26" i="15"/>
  <c r="AH26" i="14"/>
  <c r="Q26" i="15"/>
  <c r="AC26" i="10"/>
  <c r="AF29" i="8" s="1"/>
  <c r="AB26" i="10"/>
  <c r="AD29" i="8" s="1"/>
  <c r="P26" i="15"/>
  <c r="AF26" i="14"/>
  <c r="AD26" i="10"/>
  <c r="AG29" i="8" s="1"/>
  <c r="AI26" i="14"/>
  <c r="R26" i="15"/>
  <c r="S26" i="15"/>
  <c r="AE26" i="10"/>
  <c r="AI29" i="8" s="1"/>
  <c r="AK26" i="14"/>
  <c r="J26" i="10"/>
  <c r="P26" i="10"/>
  <c r="R26" i="10"/>
  <c r="G29" i="7" s="1"/>
  <c r="H26" i="15"/>
  <c r="O26" i="14"/>
  <c r="K26" i="10"/>
  <c r="F26" i="15"/>
  <c r="J26" i="14"/>
  <c r="K26" i="14" s="1"/>
  <c r="L26" i="10"/>
  <c r="J26" i="15"/>
  <c r="Q26" i="14"/>
  <c r="T26" i="10"/>
  <c r="I29" i="7" s="1"/>
  <c r="I26" i="10"/>
  <c r="S29" i="6" s="1"/>
  <c r="I26" i="14"/>
  <c r="E26" i="15"/>
  <c r="Q26" i="10"/>
  <c r="F29" i="7" s="1"/>
  <c r="N26" i="14"/>
  <c r="G26" i="15"/>
  <c r="AA26" i="14"/>
  <c r="L26" i="15"/>
  <c r="AG26" i="10"/>
  <c r="AK29" i="8" s="1"/>
  <c r="U26" i="15"/>
  <c r="AM26" i="14"/>
  <c r="F26" i="14"/>
  <c r="C26" i="15"/>
  <c r="G26" i="10"/>
  <c r="O26" i="10"/>
  <c r="X26" i="10"/>
  <c r="AA26" i="10"/>
  <c r="AC29" i="8" s="1"/>
  <c r="O26" i="15"/>
  <c r="AE26" i="14"/>
  <c r="E26" i="14"/>
  <c r="B26" i="15"/>
  <c r="F26" i="10"/>
  <c r="N26" i="10"/>
  <c r="W26" i="14"/>
  <c r="X26" i="14" s="1"/>
  <c r="T26" i="14" s="1"/>
  <c r="T26" i="15"/>
  <c r="AL26" i="14"/>
  <c r="AF26" i="10"/>
  <c r="AJ29" i="8" s="1"/>
  <c r="AD26" i="14"/>
  <c r="Z26" i="10"/>
  <c r="AB29" i="8" s="1"/>
  <c r="N26" i="15"/>
  <c r="M26" i="10"/>
  <c r="H26" i="10"/>
  <c r="H26" i="14"/>
  <c r="D26" i="15"/>
  <c r="L19" i="15"/>
  <c r="AA19" i="14"/>
  <c r="R19" i="14"/>
  <c r="K19" i="15"/>
  <c r="U19" i="10"/>
  <c r="J22" i="7" s="1"/>
  <c r="K19" i="10"/>
  <c r="O38" i="12"/>
  <c r="K22" i="6" s="1"/>
  <c r="L22" i="6" s="1"/>
  <c r="M22" i="6" s="1"/>
  <c r="H19" i="10"/>
  <c r="D19" i="15"/>
  <c r="Z19" i="10"/>
  <c r="AB22" i="8" s="1"/>
  <c r="AE22" i="8" s="1"/>
  <c r="N19" i="15"/>
  <c r="E19" i="14"/>
  <c r="G19" i="14" s="1"/>
  <c r="F19" i="10"/>
  <c r="B19" i="15"/>
  <c r="N19" i="10"/>
  <c r="W19" i="14"/>
  <c r="X19" i="14" s="1"/>
  <c r="T19" i="14" s="1"/>
  <c r="J38" i="12"/>
  <c r="Q22" i="8" s="1"/>
  <c r="R22" i="8" s="1"/>
  <c r="AH19" i="14"/>
  <c r="AJ19" i="14" s="1"/>
  <c r="Q19" i="15"/>
  <c r="AC19" i="10"/>
  <c r="AF22" i="8" s="1"/>
  <c r="AH22" i="8" s="1"/>
  <c r="Q17" i="15"/>
  <c r="AH17" i="14"/>
  <c r="AJ17" i="14" s="1"/>
  <c r="AC17" i="10"/>
  <c r="AF20" i="8" s="1"/>
  <c r="AH20" i="8" s="1"/>
  <c r="F17" i="10"/>
  <c r="E17" i="14"/>
  <c r="B17" i="15"/>
  <c r="J17" i="14"/>
  <c r="K17" i="14" s="1"/>
  <c r="L17" i="14" s="1"/>
  <c r="F17" i="15"/>
  <c r="L17" i="10"/>
  <c r="Q17" i="14"/>
  <c r="J17" i="15"/>
  <c r="T17" i="10"/>
  <c r="I20" i="7" s="1"/>
  <c r="O20" i="7" s="1"/>
  <c r="R17" i="15"/>
  <c r="AG17" i="10"/>
  <c r="AK20" i="8" s="1"/>
  <c r="AM17" i="14"/>
  <c r="AK17" i="14"/>
  <c r="S17" i="15"/>
  <c r="S18" i="15"/>
  <c r="I18" i="10"/>
  <c r="S21" i="6" s="1"/>
  <c r="E18" i="15"/>
  <c r="I18" i="14"/>
  <c r="H18" i="10"/>
  <c r="H18" i="14"/>
  <c r="D18" i="15"/>
  <c r="L18" i="10"/>
  <c r="F18" i="15"/>
  <c r="Q18" i="10"/>
  <c r="F21" i="7" s="1"/>
  <c r="G18" i="15"/>
  <c r="W18" i="10"/>
  <c r="H18" i="15"/>
  <c r="O18" i="14"/>
  <c r="AG18" i="10"/>
  <c r="AK21" i="8" s="1"/>
  <c r="AM18" i="14"/>
  <c r="Y18" i="10"/>
  <c r="AA21" i="8" s="1"/>
  <c r="M18" i="15"/>
  <c r="AF18" i="10"/>
  <c r="AJ21" i="8" s="1"/>
  <c r="AL18" i="14"/>
  <c r="T18" i="15"/>
  <c r="N18" i="10"/>
  <c r="W18" i="14"/>
  <c r="X18" i="14" s="1"/>
  <c r="T18" i="14" s="1"/>
  <c r="X18" i="10"/>
  <c r="F18" i="14"/>
  <c r="G18" i="14" s="1"/>
  <c r="G18" i="10"/>
  <c r="C18" i="15"/>
  <c r="O18" i="10"/>
  <c r="AA18" i="14"/>
  <c r="L18" i="15"/>
  <c r="AI18" i="14"/>
  <c r="AJ18" i="14" s="1"/>
  <c r="AD18" i="10"/>
  <c r="AG21" i="8" s="1"/>
  <c r="AH21" i="8" s="1"/>
  <c r="R18" i="15"/>
  <c r="I20" i="15"/>
  <c r="P19" i="14"/>
  <c r="S19" i="10"/>
  <c r="H22" i="7" s="1"/>
  <c r="T22" i="10"/>
  <c r="I25" i="7" s="1"/>
  <c r="Q22" i="14"/>
  <c r="J22" i="15"/>
  <c r="E22" i="15"/>
  <c r="I22" i="14"/>
  <c r="K22" i="14" s="1"/>
  <c r="L22" i="14" s="1"/>
  <c r="I22" i="10"/>
  <c r="S25" i="6" s="1"/>
  <c r="P22" i="10"/>
  <c r="W22" i="10"/>
  <c r="X22" i="10"/>
  <c r="AC22" i="14"/>
  <c r="M22" i="15"/>
  <c r="Y22" i="10"/>
  <c r="AA25" i="8" s="1"/>
  <c r="O22" i="15"/>
  <c r="AE22" i="14"/>
  <c r="AA22" i="10"/>
  <c r="AC25" i="8" s="1"/>
  <c r="E22" i="14"/>
  <c r="B22" i="15"/>
  <c r="F22" i="10"/>
  <c r="AD22" i="10"/>
  <c r="AG25" i="8" s="1"/>
  <c r="AI22" i="14"/>
  <c r="R22" i="15"/>
  <c r="T22" i="15"/>
  <c r="AF22" i="10"/>
  <c r="AJ25" i="8" s="1"/>
  <c r="AL22" i="14"/>
  <c r="G22" i="10"/>
  <c r="P25" i="6" s="1"/>
  <c r="Q25" i="6" s="1"/>
  <c r="R25" i="6" s="1"/>
  <c r="C22" i="15"/>
  <c r="F22" i="14"/>
  <c r="G22" i="15"/>
  <c r="N22" i="14"/>
  <c r="Q22" i="10"/>
  <c r="F25" i="7" s="1"/>
  <c r="O22" i="10"/>
  <c r="L22" i="15"/>
  <c r="AA22" i="14"/>
  <c r="N22" i="10"/>
  <c r="W22" i="14"/>
  <c r="X22" i="14" s="1"/>
  <c r="T22" i="14" s="1"/>
  <c r="S22" i="15"/>
  <c r="AE22" i="10"/>
  <c r="AI25" i="8" s="1"/>
  <c r="AK22" i="14"/>
  <c r="J22" i="10"/>
  <c r="O22" i="14"/>
  <c r="H22" i="15"/>
  <c r="R22" i="10"/>
  <c r="G25" i="7" s="1"/>
  <c r="AH22" i="14"/>
  <c r="AC22" i="10"/>
  <c r="AF25" i="8" s="1"/>
  <c r="Q22" i="15"/>
  <c r="M22" i="10"/>
  <c r="U22" i="10"/>
  <c r="J25" i="7" s="1"/>
  <c r="R22" i="14"/>
  <c r="K22" i="15"/>
  <c r="AB22" i="10"/>
  <c r="AD25" i="8" s="1"/>
  <c r="AF22" i="14"/>
  <c r="P22" i="15"/>
  <c r="K22" i="10"/>
  <c r="AD22" i="14"/>
  <c r="N22" i="15"/>
  <c r="Z22" i="10"/>
  <c r="AB25" i="8" s="1"/>
  <c r="O15" i="15"/>
  <c r="AE15" i="10"/>
  <c r="AI18" i="8" s="1"/>
  <c r="AL18" i="8" s="1"/>
  <c r="H15" i="10"/>
  <c r="X18" i="6" s="1"/>
  <c r="Y18" i="6" s="1"/>
  <c r="Z18" i="6" s="1"/>
  <c r="Z15" i="10"/>
  <c r="AB18" i="8" s="1"/>
  <c r="E15" i="14"/>
  <c r="N15" i="10"/>
  <c r="W15" i="14"/>
  <c r="X15" i="14" s="1"/>
  <c r="T15" i="14" s="1"/>
  <c r="J37" i="12"/>
  <c r="AH15" i="14"/>
  <c r="AJ15" i="14" s="1"/>
  <c r="H14" i="10"/>
  <c r="O14" i="14"/>
  <c r="M14" i="14" s="1"/>
  <c r="AF14" i="10"/>
  <c r="AJ17" i="8" s="1"/>
  <c r="AL17" i="8" s="1"/>
  <c r="AL14" i="14"/>
  <c r="AN14" i="14" s="1"/>
  <c r="K14" i="15"/>
  <c r="AA14" i="14"/>
  <c r="AI14" i="14"/>
  <c r="AJ14" i="14" s="1"/>
  <c r="R14" i="15"/>
  <c r="AD14" i="10"/>
  <c r="AG17" i="8" s="1"/>
  <c r="AH17" i="8" s="1"/>
  <c r="H13" i="10"/>
  <c r="E13" i="14"/>
  <c r="G13" i="14" s="1"/>
  <c r="N13" i="10"/>
  <c r="W13" i="14"/>
  <c r="X13" i="14" s="1"/>
  <c r="T13" i="14" s="1"/>
  <c r="J31" i="12"/>
  <c r="Q16" i="8" s="1"/>
  <c r="R16" i="8" s="1"/>
  <c r="AH13" i="14"/>
  <c r="AJ13" i="14" s="1"/>
  <c r="X12" i="10"/>
  <c r="F12" i="14"/>
  <c r="AA12" i="14"/>
  <c r="Z12" i="14" s="1"/>
  <c r="S12" i="14" s="1"/>
  <c r="AI12" i="14"/>
  <c r="AJ12" i="14" s="1"/>
  <c r="AB12" i="14" s="1"/>
  <c r="AD12" i="10"/>
  <c r="AG15" i="8" s="1"/>
  <c r="AH15" i="8" s="1"/>
  <c r="AM15" i="8" s="1"/>
  <c r="AL10" i="14"/>
  <c r="S122" i="15"/>
  <c r="AE122" i="10"/>
  <c r="AI125" i="8" s="1"/>
  <c r="AL125" i="8" s="1"/>
  <c r="W122" i="10"/>
  <c r="P122" i="10"/>
  <c r="H122" i="10"/>
  <c r="D122" i="15"/>
  <c r="I129" i="14"/>
  <c r="I129" i="10"/>
  <c r="S132" i="6" s="1"/>
  <c r="J129" i="10"/>
  <c r="F129" i="15"/>
  <c r="W129" i="14"/>
  <c r="X129" i="14" s="1"/>
  <c r="T129" i="14" s="1"/>
  <c r="P125" i="15"/>
  <c r="AB125" i="10"/>
  <c r="AD128" i="8" s="1"/>
  <c r="AE128" i="8" s="1"/>
  <c r="H125" i="15"/>
  <c r="C125" i="15"/>
  <c r="G125" i="10"/>
  <c r="D125" i="15"/>
  <c r="AE125" i="10"/>
  <c r="AI128" i="8" s="1"/>
  <c r="AL128" i="8" s="1"/>
  <c r="S125" i="15"/>
  <c r="AD122" i="14"/>
  <c r="Z122" i="10"/>
  <c r="AB125" i="8" s="1"/>
  <c r="N122" i="15"/>
  <c r="K122" i="10"/>
  <c r="AI118" i="14"/>
  <c r="AJ118" i="14" s="1"/>
  <c r="R118" i="15"/>
  <c r="AD118" i="10"/>
  <c r="AG121" i="8" s="1"/>
  <c r="AH121" i="8" s="1"/>
  <c r="AM121" i="8" s="1"/>
  <c r="AA118" i="14"/>
  <c r="L118" i="15"/>
  <c r="M125" i="10"/>
  <c r="O122" i="15"/>
  <c r="AA122" i="10"/>
  <c r="AC125" i="8" s="1"/>
  <c r="J122" i="15"/>
  <c r="T122" i="10"/>
  <c r="I125" i="7" s="1"/>
  <c r="O125" i="7" s="1"/>
  <c r="F122" i="15"/>
  <c r="L122" i="10"/>
  <c r="AK118" i="14"/>
  <c r="AN118" i="14" s="1"/>
  <c r="S118" i="15"/>
  <c r="AE118" i="10"/>
  <c r="AI121" i="8" s="1"/>
  <c r="AL121" i="8" s="1"/>
  <c r="W118" i="10"/>
  <c r="P118" i="10"/>
  <c r="H118" i="14"/>
  <c r="D118" i="15"/>
  <c r="H118" i="10"/>
  <c r="S129" i="10"/>
  <c r="H132" i="7" s="1"/>
  <c r="F128" i="14"/>
  <c r="G128" i="14" s="1"/>
  <c r="J128" i="14"/>
  <c r="K128" i="14" s="1"/>
  <c r="L128" i="14" s="1"/>
  <c r="L128" i="10"/>
  <c r="G128" i="15"/>
  <c r="N128" i="14"/>
  <c r="W128" i="10"/>
  <c r="R128" i="10"/>
  <c r="G131" i="7" s="1"/>
  <c r="H128" i="15"/>
  <c r="U128" i="15"/>
  <c r="AG128" i="10"/>
  <c r="AK131" i="8" s="1"/>
  <c r="K128" i="10"/>
  <c r="J170" i="12"/>
  <c r="T128" i="15"/>
  <c r="AL128" i="14"/>
  <c r="O170" i="12"/>
  <c r="K133" i="6" s="1"/>
  <c r="L133" i="6" s="1"/>
  <c r="M133" i="6" s="1"/>
  <c r="N133" i="6" s="1"/>
  <c r="M132" i="3" s="1"/>
  <c r="M128" i="10"/>
  <c r="H127" i="14"/>
  <c r="AD127" i="14"/>
  <c r="AG127" i="14" s="1"/>
  <c r="Z127" i="10"/>
  <c r="AB130" i="8" s="1"/>
  <c r="AE130" i="8" s="1"/>
  <c r="M127" i="10"/>
  <c r="O127" i="14"/>
  <c r="H127" i="15"/>
  <c r="X127" i="10"/>
  <c r="L127" i="10"/>
  <c r="Q127" i="14"/>
  <c r="L127" i="15"/>
  <c r="AG127" i="10"/>
  <c r="AK130" i="8" s="1"/>
  <c r="AL130" i="8" s="1"/>
  <c r="U127" i="15"/>
  <c r="AM127" i="14"/>
  <c r="AN127" i="14" s="1"/>
  <c r="F127" i="10"/>
  <c r="N127" i="10"/>
  <c r="M126" i="15"/>
  <c r="Y126" i="10"/>
  <c r="AA129" i="8" s="1"/>
  <c r="L126" i="10"/>
  <c r="F126" i="15"/>
  <c r="N126" i="14"/>
  <c r="T126" i="15"/>
  <c r="AL126" i="14"/>
  <c r="K126" i="10"/>
  <c r="AD126" i="14"/>
  <c r="N126" i="15"/>
  <c r="AG126" i="10"/>
  <c r="AK129" i="8" s="1"/>
  <c r="AM126" i="14"/>
  <c r="U126" i="15"/>
  <c r="H126" i="15"/>
  <c r="O126" i="14"/>
  <c r="R126" i="10"/>
  <c r="G129" i="7" s="1"/>
  <c r="AE126" i="10"/>
  <c r="AI129" i="8" s="1"/>
  <c r="O126" i="10"/>
  <c r="R126" i="15"/>
  <c r="AD126" i="10"/>
  <c r="AG129" i="8" s="1"/>
  <c r="AH129" i="8" s="1"/>
  <c r="S124" i="10"/>
  <c r="H127" i="7" s="1"/>
  <c r="J124" i="10"/>
  <c r="R124" i="10"/>
  <c r="G127" i="7" s="1"/>
  <c r="M127" i="7" s="1"/>
  <c r="H124" i="15"/>
  <c r="Y124" i="10"/>
  <c r="AA127" i="8" s="1"/>
  <c r="M124" i="15"/>
  <c r="U124" i="15"/>
  <c r="AG124" i="10"/>
  <c r="AK127" i="8" s="1"/>
  <c r="I124" i="14"/>
  <c r="K124" i="14" s="1"/>
  <c r="L124" i="14" s="1"/>
  <c r="I124" i="10"/>
  <c r="S127" i="6" s="1"/>
  <c r="E124" i="15"/>
  <c r="V124" i="15" s="1"/>
  <c r="G124" i="11" s="1"/>
  <c r="D124" i="11" s="1"/>
  <c r="N124" i="14"/>
  <c r="Q124" i="10"/>
  <c r="F127" i="7" s="1"/>
  <c r="L127" i="7" s="1"/>
  <c r="G124" i="15"/>
  <c r="X124" i="10"/>
  <c r="AL124" i="14"/>
  <c r="AN124" i="14" s="1"/>
  <c r="T124" i="15"/>
  <c r="AF124" i="10"/>
  <c r="AJ127" i="8" s="1"/>
  <c r="F124" i="10"/>
  <c r="B124" i="15"/>
  <c r="N124" i="10"/>
  <c r="J161" i="12"/>
  <c r="Q127" i="8" s="1"/>
  <c r="R127" i="8" s="1"/>
  <c r="X127" i="8" s="1"/>
  <c r="S126" i="3" s="1"/>
  <c r="Q124" i="15"/>
  <c r="AC124" i="10"/>
  <c r="AF127" i="8" s="1"/>
  <c r="AH127" i="8" s="1"/>
  <c r="K123" i="10"/>
  <c r="N123" i="15"/>
  <c r="Z123" i="10"/>
  <c r="AB126" i="8" s="1"/>
  <c r="J123" i="10"/>
  <c r="O123" i="14"/>
  <c r="H123" i="15"/>
  <c r="R123" i="10"/>
  <c r="G126" i="7" s="1"/>
  <c r="AC123" i="14"/>
  <c r="M123" i="15"/>
  <c r="Y123" i="10"/>
  <c r="AA126" i="8" s="1"/>
  <c r="AM123" i="14"/>
  <c r="AN123" i="14" s="1"/>
  <c r="AG123" i="10"/>
  <c r="AK126" i="8" s="1"/>
  <c r="AL126" i="8" s="1"/>
  <c r="U123" i="15"/>
  <c r="G123" i="10"/>
  <c r="C123" i="15"/>
  <c r="O123" i="10"/>
  <c r="L123" i="15"/>
  <c r="AD123" i="10"/>
  <c r="AG126" i="8" s="1"/>
  <c r="AH126" i="8" s="1"/>
  <c r="R123" i="15"/>
  <c r="I121" i="15"/>
  <c r="O158" i="12"/>
  <c r="K124" i="6" s="1"/>
  <c r="L124" i="6" s="1"/>
  <c r="M124" i="6" s="1"/>
  <c r="M121" i="10"/>
  <c r="R121" i="14"/>
  <c r="U121" i="10"/>
  <c r="J124" i="7" s="1"/>
  <c r="P124" i="7" s="1"/>
  <c r="K121" i="15"/>
  <c r="AF121" i="14"/>
  <c r="P121" i="15"/>
  <c r="AB121" i="10"/>
  <c r="AD124" i="8" s="1"/>
  <c r="J121" i="14"/>
  <c r="F121" i="15"/>
  <c r="L121" i="10"/>
  <c r="Q121" i="14"/>
  <c r="M121" i="14" s="1"/>
  <c r="J121" i="15"/>
  <c r="AE121" i="14"/>
  <c r="AG121" i="14" s="1"/>
  <c r="O121" i="15"/>
  <c r="AA121" i="10"/>
  <c r="AC124" i="8" s="1"/>
  <c r="AF121" i="10"/>
  <c r="AJ124" i="8" s="1"/>
  <c r="AL124" i="8" s="1"/>
  <c r="T121" i="15"/>
  <c r="I120" i="15"/>
  <c r="E120" i="14"/>
  <c r="F120" i="10"/>
  <c r="B120" i="15"/>
  <c r="N120" i="10"/>
  <c r="W120" i="14"/>
  <c r="X120" i="14" s="1"/>
  <c r="T120" i="14" s="1"/>
  <c r="J154" i="12"/>
  <c r="Q123" i="8" s="1"/>
  <c r="R123" i="8" s="1"/>
  <c r="AH120" i="14"/>
  <c r="AJ120" i="14" s="1"/>
  <c r="Q120" i="15"/>
  <c r="AC120" i="10"/>
  <c r="AF123" i="8" s="1"/>
  <c r="AH123" i="8" s="1"/>
  <c r="O154" i="12"/>
  <c r="K123" i="6" s="1"/>
  <c r="L123" i="6" s="1"/>
  <c r="M123" i="6" s="1"/>
  <c r="M120" i="10"/>
  <c r="R120" i="14"/>
  <c r="M120" i="14" s="1"/>
  <c r="K120" i="15"/>
  <c r="AF120" i="14"/>
  <c r="AG120" i="14" s="1"/>
  <c r="P120" i="15"/>
  <c r="AB120" i="10"/>
  <c r="AD123" i="8" s="1"/>
  <c r="AE123" i="8" s="1"/>
  <c r="F119" i="14"/>
  <c r="G119" i="10"/>
  <c r="M122" i="7" s="1"/>
  <c r="C119" i="15"/>
  <c r="O119" i="10"/>
  <c r="AA119" i="14"/>
  <c r="L119" i="15"/>
  <c r="AI119" i="14"/>
  <c r="R119" i="15"/>
  <c r="AD119" i="10"/>
  <c r="AG122" i="8" s="1"/>
  <c r="E119" i="14"/>
  <c r="F119" i="10"/>
  <c r="B119" i="15"/>
  <c r="N119" i="10"/>
  <c r="W119" i="14"/>
  <c r="X119" i="14" s="1"/>
  <c r="T119" i="14" s="1"/>
  <c r="AH119" i="14"/>
  <c r="AC119" i="10"/>
  <c r="AF122" i="8" s="1"/>
  <c r="Q119" i="15"/>
  <c r="X117" i="10"/>
  <c r="AL117" i="14"/>
  <c r="AN117" i="14" s="1"/>
  <c r="AB117" i="14" s="1"/>
  <c r="Z117" i="14" s="1"/>
  <c r="AF117" i="10"/>
  <c r="AJ120" i="8" s="1"/>
  <c r="AL120" i="8" s="1"/>
  <c r="AM120" i="8" s="1"/>
  <c r="AN120" i="8" s="1"/>
  <c r="T119" i="3" s="1"/>
  <c r="T117" i="15"/>
  <c r="U119" i="15"/>
  <c r="AG119" i="10"/>
  <c r="AK122" i="8" s="1"/>
  <c r="AL122" i="8" s="1"/>
  <c r="AM119" i="14"/>
  <c r="T119" i="15"/>
  <c r="AL119" i="14"/>
  <c r="N119" i="15"/>
  <c r="Z119" i="10"/>
  <c r="AB122" i="8" s="1"/>
  <c r="AE122" i="8" s="1"/>
  <c r="AD119" i="14"/>
  <c r="AG119" i="14" s="1"/>
  <c r="I119" i="15"/>
  <c r="S119" i="10"/>
  <c r="H122" i="7" s="1"/>
  <c r="G119" i="15"/>
  <c r="N119" i="14"/>
  <c r="M119" i="14" s="1"/>
  <c r="E119" i="15"/>
  <c r="I119" i="14"/>
  <c r="K119" i="14" s="1"/>
  <c r="L119" i="14" s="1"/>
  <c r="I117" i="15"/>
  <c r="V117" i="15" s="1"/>
  <c r="G117" i="11" s="1"/>
  <c r="D117" i="11" s="1"/>
  <c r="S117" i="10"/>
  <c r="H120" i="7" s="1"/>
  <c r="J115" i="10"/>
  <c r="B115" i="15"/>
  <c r="E115" i="14"/>
  <c r="F115" i="10"/>
  <c r="N115" i="10"/>
  <c r="J151" i="12"/>
  <c r="Q118" i="8" s="1"/>
  <c r="R118" i="8" s="1"/>
  <c r="W115" i="14"/>
  <c r="X115" i="14" s="1"/>
  <c r="T115" i="14" s="1"/>
  <c r="X115" i="10"/>
  <c r="N115" i="15"/>
  <c r="Z115" i="10"/>
  <c r="AB118" i="8" s="1"/>
  <c r="AE118" i="8" s="1"/>
  <c r="AM118" i="8" s="1"/>
  <c r="AN118" i="8" s="1"/>
  <c r="T117" i="3" s="1"/>
  <c r="AD115" i="14"/>
  <c r="AG115" i="14" s="1"/>
  <c r="H115" i="14"/>
  <c r="L115" i="14" s="1"/>
  <c r="H115" i="10"/>
  <c r="X118" i="6" s="1"/>
  <c r="Y118" i="6" s="1"/>
  <c r="Z118" i="6" s="1"/>
  <c r="D115" i="15"/>
  <c r="P115" i="10"/>
  <c r="W115" i="10"/>
  <c r="AK115" i="14"/>
  <c r="AN115" i="14" s="1"/>
  <c r="AB115" i="14" s="1"/>
  <c r="Z115" i="14" s="1"/>
  <c r="S115" i="14" s="1"/>
  <c r="S115" i="15"/>
  <c r="AE115" i="10"/>
  <c r="AI118" i="8" s="1"/>
  <c r="AL118" i="8" s="1"/>
  <c r="I116" i="10"/>
  <c r="S119" i="6" s="1"/>
  <c r="E116" i="15"/>
  <c r="I116" i="14"/>
  <c r="K116" i="14" s="1"/>
  <c r="W116" i="10"/>
  <c r="K116" i="15"/>
  <c r="U116" i="10"/>
  <c r="J119" i="7" s="1"/>
  <c r="P119" i="7" s="1"/>
  <c r="R116" i="14"/>
  <c r="AE114" i="10"/>
  <c r="AI117" i="8" s="1"/>
  <c r="AL117" i="8" s="1"/>
  <c r="S114" i="15"/>
  <c r="AK114" i="14"/>
  <c r="AN114" i="14" s="1"/>
  <c r="G114" i="15"/>
  <c r="Q114" i="10"/>
  <c r="F117" i="7" s="1"/>
  <c r="L117" i="7" s="1"/>
  <c r="N114" i="14"/>
  <c r="H114" i="14"/>
  <c r="L114" i="14" s="1"/>
  <c r="D114" i="14" s="1"/>
  <c r="D114" i="15"/>
  <c r="H114" i="10"/>
  <c r="P114" i="15"/>
  <c r="AF114" i="14"/>
  <c r="AB114" i="10"/>
  <c r="AD117" i="8" s="1"/>
  <c r="Q114" i="14"/>
  <c r="J114" i="15"/>
  <c r="AE114" i="14"/>
  <c r="AG114" i="14" s="1"/>
  <c r="O114" i="15"/>
  <c r="AA114" i="10"/>
  <c r="AC117" i="8" s="1"/>
  <c r="AF116" i="10"/>
  <c r="AJ119" i="8" s="1"/>
  <c r="T116" i="15"/>
  <c r="AL116" i="14"/>
  <c r="X116" i="10"/>
  <c r="J153" i="12"/>
  <c r="W116" i="14"/>
  <c r="X116" i="14" s="1"/>
  <c r="T116" i="14" s="1"/>
  <c r="H114" i="15"/>
  <c r="R114" i="10"/>
  <c r="G117" i="7" s="1"/>
  <c r="M117" i="7" s="1"/>
  <c r="O114" i="14"/>
  <c r="K114" i="10"/>
  <c r="O116" i="15"/>
  <c r="AE116" i="14"/>
  <c r="AA116" i="10"/>
  <c r="AC119" i="8" s="1"/>
  <c r="P116" i="10"/>
  <c r="N116" i="10"/>
  <c r="Q116" i="14"/>
  <c r="J116" i="15"/>
  <c r="T116" i="10"/>
  <c r="I119" i="7" s="1"/>
  <c r="O119" i="7" s="1"/>
  <c r="AH116" i="14"/>
  <c r="AC116" i="10"/>
  <c r="AF119" i="8" s="1"/>
  <c r="Q116" i="15"/>
  <c r="AM116" i="14"/>
  <c r="U116" i="15"/>
  <c r="AG116" i="10"/>
  <c r="AK119" i="8" s="1"/>
  <c r="M116" i="10"/>
  <c r="O153" i="12"/>
  <c r="D116" i="15"/>
  <c r="H116" i="10"/>
  <c r="H116" i="14"/>
  <c r="Z116" i="10"/>
  <c r="AB119" i="8" s="1"/>
  <c r="AD116" i="14"/>
  <c r="N116" i="15"/>
  <c r="J116" i="10"/>
  <c r="H116" i="15"/>
  <c r="R116" i="10"/>
  <c r="G119" i="7" s="1"/>
  <c r="M119" i="7" s="1"/>
  <c r="O116" i="14"/>
  <c r="P116" i="15"/>
  <c r="AF116" i="14"/>
  <c r="AB116" i="10"/>
  <c r="AD119" i="8" s="1"/>
  <c r="AE116" i="10"/>
  <c r="AI119" i="8" s="1"/>
  <c r="S116" i="15"/>
  <c r="AK116" i="14"/>
  <c r="AC116" i="14"/>
  <c r="Y116" i="10"/>
  <c r="AA119" i="8" s="1"/>
  <c r="M116" i="15"/>
  <c r="F116" i="14"/>
  <c r="G116" i="14" s="1"/>
  <c r="C116" i="15"/>
  <c r="G116" i="10"/>
  <c r="O116" i="10"/>
  <c r="AA116" i="14"/>
  <c r="L116" i="15"/>
  <c r="AI116" i="14"/>
  <c r="R116" i="15"/>
  <c r="AD116" i="10"/>
  <c r="AG119" i="8" s="1"/>
  <c r="K116" i="10"/>
  <c r="W113" i="10"/>
  <c r="P113" i="10"/>
  <c r="K113" i="10"/>
  <c r="F113" i="10"/>
  <c r="B113" i="15"/>
  <c r="E113" i="14"/>
  <c r="J113" i="14"/>
  <c r="K113" i="14" s="1"/>
  <c r="L113" i="14" s="1"/>
  <c r="F113" i="15"/>
  <c r="L113" i="10"/>
  <c r="Q113" i="14"/>
  <c r="J113" i="15"/>
  <c r="T113" i="10"/>
  <c r="I116" i="7" s="1"/>
  <c r="O116" i="7" s="1"/>
  <c r="AE113" i="14"/>
  <c r="AG113" i="14" s="1"/>
  <c r="O113" i="15"/>
  <c r="AA113" i="10"/>
  <c r="AC116" i="8" s="1"/>
  <c r="AE116" i="8" s="1"/>
  <c r="AM116" i="8" s="1"/>
  <c r="I113" i="14"/>
  <c r="I113" i="10"/>
  <c r="S116" i="6" s="1"/>
  <c r="E113" i="15"/>
  <c r="N113" i="14"/>
  <c r="Q113" i="10"/>
  <c r="F116" i="7" s="1"/>
  <c r="L116" i="7" s="1"/>
  <c r="G113" i="15"/>
  <c r="X113" i="10"/>
  <c r="AL113" i="14"/>
  <c r="AN113" i="14" s="1"/>
  <c r="T113" i="15"/>
  <c r="AF113" i="10"/>
  <c r="AJ116" i="8" s="1"/>
  <c r="AL116" i="8" s="1"/>
  <c r="AK110" i="14"/>
  <c r="AN110" i="14" s="1"/>
  <c r="AB110" i="14" s="1"/>
  <c r="Z110" i="14" s="1"/>
  <c r="S110" i="14" s="1"/>
  <c r="AE110" i="10"/>
  <c r="AI113" i="8" s="1"/>
  <c r="AL113" i="8" s="1"/>
  <c r="AM113" i="8" s="1"/>
  <c r="S110" i="15"/>
  <c r="W110" i="10"/>
  <c r="P110" i="10"/>
  <c r="H110" i="14"/>
  <c r="H110" i="10"/>
  <c r="D110" i="15"/>
  <c r="AC111" i="10"/>
  <c r="AF114" i="8" s="1"/>
  <c r="Q111" i="15"/>
  <c r="AH111" i="14"/>
  <c r="Q111" i="10"/>
  <c r="F114" i="7" s="1"/>
  <c r="N111" i="14"/>
  <c r="G111" i="15"/>
  <c r="N111" i="15"/>
  <c r="AD111" i="14"/>
  <c r="Z111" i="10"/>
  <c r="AB114" i="8" s="1"/>
  <c r="H111" i="15"/>
  <c r="R111" i="10"/>
  <c r="G114" i="7" s="1"/>
  <c r="O111" i="14"/>
  <c r="H111" i="14"/>
  <c r="L111" i="14" s="1"/>
  <c r="H111" i="10"/>
  <c r="D111" i="15"/>
  <c r="M111" i="10"/>
  <c r="K111" i="15"/>
  <c r="U111" i="10"/>
  <c r="J114" i="7" s="1"/>
  <c r="R111" i="14"/>
  <c r="M111" i="15"/>
  <c r="Y111" i="10"/>
  <c r="AA114" i="8" s="1"/>
  <c r="AC111" i="14"/>
  <c r="F111" i="14"/>
  <c r="G111" i="14" s="1"/>
  <c r="C111" i="15"/>
  <c r="G111" i="10"/>
  <c r="O111" i="10"/>
  <c r="AA111" i="14"/>
  <c r="L111" i="15"/>
  <c r="AI111" i="14"/>
  <c r="R111" i="15"/>
  <c r="AD111" i="10"/>
  <c r="AG114" i="8" s="1"/>
  <c r="J111" i="14"/>
  <c r="K111" i="14" s="1"/>
  <c r="F111" i="15"/>
  <c r="L111" i="10"/>
  <c r="Q111" i="14"/>
  <c r="T111" i="10"/>
  <c r="I114" i="7" s="1"/>
  <c r="J111" i="15"/>
  <c r="AE111" i="14"/>
  <c r="AA111" i="10"/>
  <c r="AC114" i="8" s="1"/>
  <c r="O111" i="15"/>
  <c r="S110" i="10"/>
  <c r="H113" i="7" s="1"/>
  <c r="S111" i="10"/>
  <c r="H114" i="7" s="1"/>
  <c r="I111" i="15"/>
  <c r="I110" i="15"/>
  <c r="P110" i="14"/>
  <c r="M110" i="14" s="1"/>
  <c r="AK105" i="14"/>
  <c r="AN105" i="14" s="1"/>
  <c r="AB105" i="14" s="1"/>
  <c r="Z105" i="14" s="1"/>
  <c r="S105" i="14" s="1"/>
  <c r="S105" i="15"/>
  <c r="AE105" i="10"/>
  <c r="AI108" i="8" s="1"/>
  <c r="AL108" i="8" s="1"/>
  <c r="W105" i="10"/>
  <c r="P105" i="10"/>
  <c r="H105" i="14"/>
  <c r="D105" i="15"/>
  <c r="V105" i="15" s="1"/>
  <c r="G105" i="11" s="1"/>
  <c r="D105" i="11" s="1"/>
  <c r="H105" i="10"/>
  <c r="X108" i="6" s="1"/>
  <c r="Y108" i="6" s="1"/>
  <c r="Z108" i="6" s="1"/>
  <c r="P109" i="15"/>
  <c r="AB109" i="10"/>
  <c r="AD112" i="8" s="1"/>
  <c r="AF109" i="14"/>
  <c r="U109" i="10"/>
  <c r="J112" i="7" s="1"/>
  <c r="P112" i="7" s="1"/>
  <c r="K109" i="15"/>
  <c r="R109" i="14"/>
  <c r="Q109" i="14"/>
  <c r="J109" i="15"/>
  <c r="T109" i="10"/>
  <c r="I112" i="7" s="1"/>
  <c r="O112" i="7" s="1"/>
  <c r="P109" i="10"/>
  <c r="Z108" i="10"/>
  <c r="AB111" i="8" s="1"/>
  <c r="N108" i="15"/>
  <c r="AD108" i="14"/>
  <c r="N108" i="10"/>
  <c r="K108" i="10"/>
  <c r="AM107" i="14"/>
  <c r="AN107" i="14" s="1"/>
  <c r="AG107" i="10"/>
  <c r="AK110" i="8" s="1"/>
  <c r="AL110" i="8" s="1"/>
  <c r="U107" i="15"/>
  <c r="AA107" i="14"/>
  <c r="L107" i="15"/>
  <c r="J107" i="15"/>
  <c r="Q107" i="14"/>
  <c r="O107" i="10"/>
  <c r="F107" i="15"/>
  <c r="J107" i="14"/>
  <c r="L107" i="10"/>
  <c r="R108" i="15"/>
  <c r="AD108" i="10"/>
  <c r="AG111" i="8" s="1"/>
  <c r="AI108" i="14"/>
  <c r="L108" i="15"/>
  <c r="AA108" i="14"/>
  <c r="F108" i="10"/>
  <c r="B108" i="15"/>
  <c r="E108" i="14"/>
  <c r="F8" i="13"/>
  <c r="M108" i="10"/>
  <c r="U108" i="10"/>
  <c r="J111" i="7" s="1"/>
  <c r="P111" i="7" s="1"/>
  <c r="R108" i="14"/>
  <c r="K108" i="15"/>
  <c r="AC108" i="10"/>
  <c r="AF111" i="8" s="1"/>
  <c r="AH108" i="14"/>
  <c r="AJ108" i="14" s="1"/>
  <c r="Q108" i="15"/>
  <c r="S108" i="15"/>
  <c r="AE108" i="10"/>
  <c r="AI111" i="8" s="1"/>
  <c r="AL111" i="8" s="1"/>
  <c r="AK108" i="14"/>
  <c r="AC108" i="14"/>
  <c r="M108" i="15"/>
  <c r="Y108" i="10"/>
  <c r="AA111" i="8" s="1"/>
  <c r="AM108" i="14"/>
  <c r="U108" i="15"/>
  <c r="AG108" i="10"/>
  <c r="AK111" i="8" s="1"/>
  <c r="Y107" i="10"/>
  <c r="AA110" i="8" s="1"/>
  <c r="AC107" i="14"/>
  <c r="M107" i="15"/>
  <c r="G107" i="10"/>
  <c r="P110" i="7" s="1"/>
  <c r="C107" i="15"/>
  <c r="F107" i="14"/>
  <c r="R109" i="10"/>
  <c r="G112" i="7" s="1"/>
  <c r="M112" i="7" s="1"/>
  <c r="O109" i="14"/>
  <c r="H109" i="15"/>
  <c r="M109" i="10"/>
  <c r="J109" i="14"/>
  <c r="F109" i="15"/>
  <c r="L109" i="10"/>
  <c r="K109" i="10"/>
  <c r="W109" i="14"/>
  <c r="X109" i="14" s="1"/>
  <c r="T109" i="14" s="1"/>
  <c r="N9" i="13"/>
  <c r="Z109" i="10"/>
  <c r="AB112" i="8" s="1"/>
  <c r="N109" i="15"/>
  <c r="AD109" i="14"/>
  <c r="R109" i="15"/>
  <c r="AI109" i="14"/>
  <c r="AD109" i="10"/>
  <c r="AG112" i="8" s="1"/>
  <c r="C109" i="15"/>
  <c r="G109" i="10"/>
  <c r="F109" i="14"/>
  <c r="G109" i="14" s="1"/>
  <c r="N109" i="10"/>
  <c r="O109" i="10"/>
  <c r="L109" i="15"/>
  <c r="AA109" i="14"/>
  <c r="AC109" i="14"/>
  <c r="M109" i="15"/>
  <c r="Y109" i="10"/>
  <c r="AA112" i="8" s="1"/>
  <c r="Q109" i="15"/>
  <c r="AH109" i="14"/>
  <c r="AC109" i="10"/>
  <c r="AF112" i="8" s="1"/>
  <c r="I109" i="14"/>
  <c r="I109" i="10"/>
  <c r="S112" i="6" s="1"/>
  <c r="V112" i="6" s="1"/>
  <c r="E109" i="15"/>
  <c r="N109" i="14"/>
  <c r="M109" i="14" s="1"/>
  <c r="G109" i="15"/>
  <c r="Q109" i="10"/>
  <c r="F112" i="7" s="1"/>
  <c r="L112" i="7" s="1"/>
  <c r="X109" i="10"/>
  <c r="AL109" i="14"/>
  <c r="AN109" i="14" s="1"/>
  <c r="T109" i="15"/>
  <c r="AF109" i="10"/>
  <c r="AJ112" i="8" s="1"/>
  <c r="AL112" i="8" s="1"/>
  <c r="X107" i="10"/>
  <c r="AA108" i="10"/>
  <c r="AC111" i="8" s="1"/>
  <c r="O108" i="15"/>
  <c r="AE108" i="14"/>
  <c r="W108" i="10"/>
  <c r="AI107" i="14"/>
  <c r="AD107" i="10"/>
  <c r="AG110" i="8" s="1"/>
  <c r="R107" i="15"/>
  <c r="O107" i="15"/>
  <c r="AE107" i="14"/>
  <c r="AA107" i="10"/>
  <c r="AC110" i="8" s="1"/>
  <c r="N107" i="14"/>
  <c r="M107" i="14" s="1"/>
  <c r="Q107" i="10"/>
  <c r="F110" i="7" s="1"/>
  <c r="G107" i="15"/>
  <c r="I107" i="14"/>
  <c r="I107" i="10"/>
  <c r="S110" i="6" s="1"/>
  <c r="E107" i="15"/>
  <c r="E107" i="14"/>
  <c r="F107" i="10"/>
  <c r="B107" i="15"/>
  <c r="N107" i="10"/>
  <c r="W107" i="14"/>
  <c r="X107" i="14" s="1"/>
  <c r="T107" i="14" s="1"/>
  <c r="N7" i="13"/>
  <c r="AH107" i="14"/>
  <c r="Q107" i="15"/>
  <c r="AC107" i="10"/>
  <c r="AF110" i="8" s="1"/>
  <c r="P107" i="14"/>
  <c r="I107" i="15"/>
  <c r="AC106" i="14"/>
  <c r="Y106" i="10"/>
  <c r="AA109" i="8" s="1"/>
  <c r="M106" i="15"/>
  <c r="J106" i="14"/>
  <c r="K106" i="14" s="1"/>
  <c r="F106" i="15"/>
  <c r="L106" i="10"/>
  <c r="Q106" i="14"/>
  <c r="J106" i="15"/>
  <c r="T106" i="10"/>
  <c r="I109" i="7" s="1"/>
  <c r="AM106" i="14"/>
  <c r="AG106" i="10"/>
  <c r="AK109" i="8" s="1"/>
  <c r="U106" i="15"/>
  <c r="M106" i="10"/>
  <c r="P106" i="10"/>
  <c r="K106" i="15"/>
  <c r="U106" i="10"/>
  <c r="J109" i="7" s="1"/>
  <c r="R106" i="14"/>
  <c r="W106" i="10"/>
  <c r="J106" i="10"/>
  <c r="O106" i="14"/>
  <c r="R106" i="10"/>
  <c r="G109" i="7" s="1"/>
  <c r="H106" i="15"/>
  <c r="P106" i="15"/>
  <c r="AF106" i="14"/>
  <c r="AB106" i="10"/>
  <c r="AD109" i="8" s="1"/>
  <c r="AK106" i="14"/>
  <c r="AN106" i="14" s="1"/>
  <c r="AE106" i="10"/>
  <c r="AI109" i="8" s="1"/>
  <c r="S106" i="15"/>
  <c r="F106" i="14"/>
  <c r="G106" i="14" s="1"/>
  <c r="G106" i="10"/>
  <c r="C106" i="15"/>
  <c r="O106" i="10"/>
  <c r="AA106" i="14"/>
  <c r="L106" i="15"/>
  <c r="AI106" i="14"/>
  <c r="AJ106" i="14" s="1"/>
  <c r="R106" i="15"/>
  <c r="AD106" i="10"/>
  <c r="AG109" i="8" s="1"/>
  <c r="AH109" i="8" s="1"/>
  <c r="B104" i="15"/>
  <c r="E104" i="14"/>
  <c r="F104" i="10"/>
  <c r="W104" i="10"/>
  <c r="Z104" i="10"/>
  <c r="AB107" i="8" s="1"/>
  <c r="AE107" i="8" s="1"/>
  <c r="N104" i="15"/>
  <c r="AD104" i="14"/>
  <c r="AG104" i="14" s="1"/>
  <c r="J104" i="10"/>
  <c r="O104" i="14"/>
  <c r="M104" i="14" s="1"/>
  <c r="H104" i="15"/>
  <c r="V104" i="15" s="1"/>
  <c r="G104" i="11" s="1"/>
  <c r="D104" i="11" s="1"/>
  <c r="R104" i="10"/>
  <c r="G107" i="7" s="1"/>
  <c r="M107" i="7" s="1"/>
  <c r="N4" i="13"/>
  <c r="W104" i="14"/>
  <c r="X104" i="14" s="1"/>
  <c r="T104" i="14" s="1"/>
  <c r="X104" i="10"/>
  <c r="AL104" i="14"/>
  <c r="AN104" i="14" s="1"/>
  <c r="AB104" i="14" s="1"/>
  <c r="Z104" i="14" s="1"/>
  <c r="AF104" i="10"/>
  <c r="AJ107" i="8" s="1"/>
  <c r="AL107" i="8" s="1"/>
  <c r="T104" i="15"/>
  <c r="Q106" i="10"/>
  <c r="F109" i="7" s="1"/>
  <c r="G106" i="15"/>
  <c r="N106" i="14"/>
  <c r="N106" i="10"/>
  <c r="K106" i="10"/>
  <c r="H106" i="10"/>
  <c r="D106" i="15"/>
  <c r="H106" i="14"/>
  <c r="L106" i="14" s="1"/>
  <c r="I106" i="15"/>
  <c r="S106" i="10"/>
  <c r="H109" i="7" s="1"/>
  <c r="T104" i="10"/>
  <c r="I107" i="7" s="1"/>
  <c r="S105" i="10"/>
  <c r="H108" i="7" s="1"/>
  <c r="P106" i="14"/>
  <c r="X102" i="10"/>
  <c r="E102" i="14"/>
  <c r="B102" i="15"/>
  <c r="F102" i="10"/>
  <c r="O146" i="12"/>
  <c r="K105" i="6" s="1"/>
  <c r="L105" i="6" s="1"/>
  <c r="M105" i="6" s="1"/>
  <c r="M102" i="10"/>
  <c r="R102" i="14"/>
  <c r="K102" i="15"/>
  <c r="U102" i="10"/>
  <c r="J105" i="7" s="1"/>
  <c r="P105" i="7" s="1"/>
  <c r="AF102" i="14"/>
  <c r="AG102" i="14" s="1"/>
  <c r="AB102" i="14" s="1"/>
  <c r="Z102" i="14" s="1"/>
  <c r="S102" i="14" s="1"/>
  <c r="P102" i="15"/>
  <c r="AB102" i="10"/>
  <c r="AD105" i="8" s="1"/>
  <c r="AE105" i="8" s="1"/>
  <c r="AM105" i="8" s="1"/>
  <c r="G103" i="15"/>
  <c r="N103" i="14"/>
  <c r="Q103" i="10"/>
  <c r="F106" i="7" s="1"/>
  <c r="N103" i="10"/>
  <c r="U103" i="10"/>
  <c r="J106" i="7" s="1"/>
  <c r="K103" i="15"/>
  <c r="R103" i="14"/>
  <c r="Q103" i="14"/>
  <c r="J103" i="15"/>
  <c r="T103" i="10"/>
  <c r="I106" i="7" s="1"/>
  <c r="E103" i="14"/>
  <c r="B103" i="15"/>
  <c r="F103" i="10"/>
  <c r="M103" i="10"/>
  <c r="F3" i="13"/>
  <c r="W103" i="14"/>
  <c r="X103" i="14" s="1"/>
  <c r="T103" i="14" s="1"/>
  <c r="N3" i="13"/>
  <c r="E103" i="15"/>
  <c r="I103" i="10"/>
  <c r="S106" i="6" s="1"/>
  <c r="I103" i="14"/>
  <c r="L103" i="10"/>
  <c r="F103" i="15"/>
  <c r="J103" i="14"/>
  <c r="AA103" i="10"/>
  <c r="AC106" i="8" s="1"/>
  <c r="O103" i="15"/>
  <c r="AE103" i="14"/>
  <c r="P103" i="10"/>
  <c r="H103" i="10"/>
  <c r="D103" i="15"/>
  <c r="H103" i="14"/>
  <c r="J103" i="10"/>
  <c r="AI103" i="14"/>
  <c r="AD103" i="10"/>
  <c r="AG106" i="8" s="1"/>
  <c r="R103" i="15"/>
  <c r="X103" i="10"/>
  <c r="Q103" i="15"/>
  <c r="AC103" i="10"/>
  <c r="AF106" i="8" s="1"/>
  <c r="AH103" i="14"/>
  <c r="AJ103" i="14" s="1"/>
  <c r="C103" i="15"/>
  <c r="F103" i="14"/>
  <c r="G103" i="10"/>
  <c r="Y103" i="10"/>
  <c r="AA106" i="8" s="1"/>
  <c r="AC103" i="14"/>
  <c r="M103" i="15"/>
  <c r="T103" i="15"/>
  <c r="AL103" i="14"/>
  <c r="AN103" i="14" s="1"/>
  <c r="AF103" i="10"/>
  <c r="AJ106" i="8" s="1"/>
  <c r="AL106" i="8" s="1"/>
  <c r="L103" i="15"/>
  <c r="AA103" i="14"/>
  <c r="AM103" i="14"/>
  <c r="AG103" i="10"/>
  <c r="AK106" i="8" s="1"/>
  <c r="U103" i="15"/>
  <c r="K103" i="10"/>
  <c r="AD103" i="14"/>
  <c r="Z103" i="10"/>
  <c r="AB106" i="8" s="1"/>
  <c r="N103" i="15"/>
  <c r="AB103" i="10"/>
  <c r="AD106" i="8" s="1"/>
  <c r="P103" i="15"/>
  <c r="AF103" i="14"/>
  <c r="W103" i="10"/>
  <c r="O103" i="14"/>
  <c r="H103" i="15"/>
  <c r="R103" i="10"/>
  <c r="G106" i="7" s="1"/>
  <c r="O103" i="10"/>
  <c r="S102" i="10"/>
  <c r="H105" i="7" s="1"/>
  <c r="P102" i="14"/>
  <c r="I102" i="15"/>
  <c r="J101" i="15"/>
  <c r="Q101" i="14"/>
  <c r="T101" i="10"/>
  <c r="I104" i="7" s="1"/>
  <c r="H101" i="15"/>
  <c r="O101" i="14"/>
  <c r="R101" i="10"/>
  <c r="G104" i="7" s="1"/>
  <c r="M104" i="7" s="1"/>
  <c r="M101" i="10"/>
  <c r="W101" i="10"/>
  <c r="AI101" i="14"/>
  <c r="R101" i="15"/>
  <c r="AD101" i="10"/>
  <c r="AG104" i="8" s="1"/>
  <c r="O101" i="15"/>
  <c r="AA101" i="10"/>
  <c r="AC104" i="8" s="1"/>
  <c r="AE101" i="14"/>
  <c r="P101" i="10"/>
  <c r="C101" i="15"/>
  <c r="F101" i="14"/>
  <c r="G101" i="10"/>
  <c r="P104" i="6" s="1"/>
  <c r="Q104" i="6" s="1"/>
  <c r="R104" i="6" s="1"/>
  <c r="AC101" i="14"/>
  <c r="Y101" i="10"/>
  <c r="AA104" i="8" s="1"/>
  <c r="M101" i="15"/>
  <c r="E101" i="14"/>
  <c r="B101" i="15"/>
  <c r="F101" i="10"/>
  <c r="N101" i="10"/>
  <c r="W101" i="14"/>
  <c r="X101" i="14" s="1"/>
  <c r="T101" i="14" s="1"/>
  <c r="J143" i="12"/>
  <c r="Q104" i="8" s="1"/>
  <c r="R104" i="8" s="1"/>
  <c r="AH101" i="14"/>
  <c r="AC101" i="10"/>
  <c r="AF104" i="8" s="1"/>
  <c r="Q101" i="15"/>
  <c r="J100" i="15"/>
  <c r="Q100" i="14"/>
  <c r="T100" i="10"/>
  <c r="I103" i="7" s="1"/>
  <c r="N100" i="10"/>
  <c r="F100" i="15"/>
  <c r="J100" i="14"/>
  <c r="L100" i="10"/>
  <c r="Q100" i="10"/>
  <c r="F103" i="7" s="1"/>
  <c r="N100" i="14"/>
  <c r="G100" i="15"/>
  <c r="W100" i="10"/>
  <c r="P100" i="15"/>
  <c r="AB100" i="10"/>
  <c r="AD103" i="8" s="1"/>
  <c r="AF100" i="14"/>
  <c r="I100" i="10"/>
  <c r="S103" i="6" s="1"/>
  <c r="E100" i="15"/>
  <c r="I100" i="14"/>
  <c r="P100" i="10"/>
  <c r="AA100" i="10"/>
  <c r="AC103" i="8" s="1"/>
  <c r="O100" i="15"/>
  <c r="AE100" i="14"/>
  <c r="O142" i="12"/>
  <c r="D100" i="15"/>
  <c r="H100" i="10"/>
  <c r="H100" i="14"/>
  <c r="Z100" i="10"/>
  <c r="AB103" i="8" s="1"/>
  <c r="N100" i="15"/>
  <c r="AD100" i="14"/>
  <c r="AG100" i="10"/>
  <c r="AK103" i="8" s="1"/>
  <c r="U100" i="15"/>
  <c r="AM100" i="14"/>
  <c r="F100" i="14"/>
  <c r="G100" i="14" s="1"/>
  <c r="G100" i="10"/>
  <c r="M103" i="7" s="1"/>
  <c r="C100" i="15"/>
  <c r="O100" i="10"/>
  <c r="AA100" i="14"/>
  <c r="L100" i="15"/>
  <c r="AI100" i="14"/>
  <c r="R100" i="15"/>
  <c r="AD100" i="10"/>
  <c r="AG103" i="8" s="1"/>
  <c r="X96" i="10"/>
  <c r="F96" i="10"/>
  <c r="E96" i="14"/>
  <c r="B96" i="15"/>
  <c r="J96" i="14"/>
  <c r="L96" i="10"/>
  <c r="F96" i="15"/>
  <c r="J96" i="15"/>
  <c r="Q96" i="14"/>
  <c r="T96" i="10"/>
  <c r="I99" i="7" s="1"/>
  <c r="O96" i="15"/>
  <c r="AE96" i="14"/>
  <c r="AA96" i="10"/>
  <c r="AC99" i="8" s="1"/>
  <c r="AE99" i="8" s="1"/>
  <c r="W96" i="14"/>
  <c r="X96" i="14" s="1"/>
  <c r="T96" i="14" s="1"/>
  <c r="J138" i="12"/>
  <c r="Q99" i="8" s="1"/>
  <c r="R99" i="8" s="1"/>
  <c r="AH96" i="14"/>
  <c r="AJ96" i="14" s="1"/>
  <c r="AC96" i="10"/>
  <c r="AF99" i="8" s="1"/>
  <c r="AH99" i="8" s="1"/>
  <c r="Q96" i="15"/>
  <c r="AH100" i="14"/>
  <c r="AJ100" i="14" s="1"/>
  <c r="AC100" i="10"/>
  <c r="AF103" i="8" s="1"/>
  <c r="Q100" i="15"/>
  <c r="Y100" i="10"/>
  <c r="AA103" i="8" s="1"/>
  <c r="M100" i="15"/>
  <c r="AC100" i="14"/>
  <c r="X100" i="10"/>
  <c r="Q96" i="10"/>
  <c r="F99" i="7" s="1"/>
  <c r="G96" i="15"/>
  <c r="N96" i="14"/>
  <c r="I96" i="10"/>
  <c r="S99" i="6" s="1"/>
  <c r="E96" i="15"/>
  <c r="I96" i="14"/>
  <c r="AK100" i="14"/>
  <c r="AE100" i="10"/>
  <c r="AI103" i="8" s="1"/>
  <c r="S100" i="15"/>
  <c r="U96" i="15"/>
  <c r="AG96" i="10"/>
  <c r="AK99" i="8" s="1"/>
  <c r="AL99" i="8" s="1"/>
  <c r="AM96" i="14"/>
  <c r="AN96" i="14" s="1"/>
  <c r="P96" i="15"/>
  <c r="AB96" i="10"/>
  <c r="AD99" i="8" s="1"/>
  <c r="AF96" i="14"/>
  <c r="W96" i="10"/>
  <c r="G96" i="10"/>
  <c r="M99" i="7" s="1"/>
  <c r="C96" i="15"/>
  <c r="F96" i="14"/>
  <c r="AF100" i="10"/>
  <c r="AJ103" i="8" s="1"/>
  <c r="T100" i="15"/>
  <c r="AL100" i="14"/>
  <c r="J142" i="12"/>
  <c r="Q103" i="8" s="1"/>
  <c r="R103" i="8" s="1"/>
  <c r="W100" i="14"/>
  <c r="X100" i="14" s="1"/>
  <c r="T100" i="14" s="1"/>
  <c r="K100" i="15"/>
  <c r="R100" i="14"/>
  <c r="U100" i="10"/>
  <c r="J103" i="7" s="1"/>
  <c r="J97" i="15"/>
  <c r="Q97" i="14"/>
  <c r="T97" i="10"/>
  <c r="I100" i="7" s="1"/>
  <c r="D97" i="15"/>
  <c r="H97" i="10"/>
  <c r="H97" i="14"/>
  <c r="AM95" i="14"/>
  <c r="U95" i="15"/>
  <c r="AG95" i="10"/>
  <c r="AK98" i="8" s="1"/>
  <c r="AD95" i="10"/>
  <c r="AG98" i="8" s="1"/>
  <c r="R95" i="15"/>
  <c r="AI95" i="14"/>
  <c r="O95" i="10"/>
  <c r="AG94" i="10"/>
  <c r="AK97" i="8" s="1"/>
  <c r="U94" i="15"/>
  <c r="AM94" i="14"/>
  <c r="N94" i="15"/>
  <c r="AD94" i="14"/>
  <c r="Z94" i="10"/>
  <c r="AB97" i="8" s="1"/>
  <c r="S94" i="10"/>
  <c r="H97" i="7" s="1"/>
  <c r="N94" i="14"/>
  <c r="M94" i="14" s="1"/>
  <c r="G94" i="15"/>
  <c r="Q94" i="10"/>
  <c r="F97" i="7" s="1"/>
  <c r="L97" i="7" s="1"/>
  <c r="E94" i="15"/>
  <c r="I94" i="10"/>
  <c r="S97" i="6" s="1"/>
  <c r="I94" i="14"/>
  <c r="K94" i="14" s="1"/>
  <c r="L94" i="14" s="1"/>
  <c r="AE94" i="10"/>
  <c r="AI97" i="8" s="1"/>
  <c r="AK94" i="14"/>
  <c r="S94" i="15"/>
  <c r="E94" i="14"/>
  <c r="F94" i="10"/>
  <c r="B94" i="15"/>
  <c r="N94" i="10"/>
  <c r="W94" i="14"/>
  <c r="X94" i="14" s="1"/>
  <c r="T94" i="14" s="1"/>
  <c r="AH94" i="14"/>
  <c r="AJ94" i="14" s="1"/>
  <c r="Q94" i="15"/>
  <c r="AC94" i="10"/>
  <c r="AF97" i="8" s="1"/>
  <c r="AH97" i="8" s="1"/>
  <c r="M94" i="10"/>
  <c r="R94" i="14"/>
  <c r="K94" i="15"/>
  <c r="U94" i="10"/>
  <c r="J97" i="7" s="1"/>
  <c r="P97" i="7" s="1"/>
  <c r="AF94" i="14"/>
  <c r="AB94" i="10"/>
  <c r="AD97" i="8" s="1"/>
  <c r="P94" i="15"/>
  <c r="AK90" i="14"/>
  <c r="S90" i="15"/>
  <c r="AE90" i="10"/>
  <c r="AI93" i="8" s="1"/>
  <c r="W90" i="10"/>
  <c r="P90" i="10"/>
  <c r="H90" i="14"/>
  <c r="D90" i="15"/>
  <c r="H90" i="10"/>
  <c r="AH98" i="14"/>
  <c r="Q98" i="15"/>
  <c r="AC98" i="10"/>
  <c r="AF101" i="8" s="1"/>
  <c r="K98" i="10"/>
  <c r="D98" i="15"/>
  <c r="H98" i="14"/>
  <c r="H98" i="10"/>
  <c r="AC97" i="10"/>
  <c r="AF100" i="8" s="1"/>
  <c r="Q97" i="15"/>
  <c r="AH97" i="14"/>
  <c r="O95" i="15"/>
  <c r="AE95" i="14"/>
  <c r="AA95" i="10"/>
  <c r="AC98" i="8" s="1"/>
  <c r="X95" i="10"/>
  <c r="W95" i="10"/>
  <c r="J137" i="12"/>
  <c r="Q98" i="8" s="1"/>
  <c r="R98" i="8" s="1"/>
  <c r="W95" i="14"/>
  <c r="X95" i="14" s="1"/>
  <c r="T95" i="14" s="1"/>
  <c r="S95" i="10"/>
  <c r="H98" i="7" s="1"/>
  <c r="F95" i="10"/>
  <c r="B95" i="15"/>
  <c r="E95" i="14"/>
  <c r="W94" i="10"/>
  <c r="P94" i="10"/>
  <c r="AK91" i="14"/>
  <c r="AN91" i="14" s="1"/>
  <c r="AB91" i="14" s="1"/>
  <c r="Z91" i="14" s="1"/>
  <c r="S91" i="14" s="1"/>
  <c r="AE91" i="10"/>
  <c r="AI94" i="8" s="1"/>
  <c r="AL94" i="8" s="1"/>
  <c r="AM94" i="8" s="1"/>
  <c r="AN94" i="8" s="1"/>
  <c r="T93" i="3" s="1"/>
  <c r="S91" i="15"/>
  <c r="W91" i="10"/>
  <c r="P91" i="10"/>
  <c r="H91" i="14"/>
  <c r="D91" i="15"/>
  <c r="V91" i="15" s="1"/>
  <c r="G91" i="11" s="1"/>
  <c r="D91" i="11" s="1"/>
  <c r="H91" i="10"/>
  <c r="AL90" i="14"/>
  <c r="T90" i="15"/>
  <c r="AF90" i="10"/>
  <c r="AJ93" i="8" s="1"/>
  <c r="X90" i="10"/>
  <c r="N90" i="14"/>
  <c r="Q90" i="10"/>
  <c r="F93" i="7" s="1"/>
  <c r="L93" i="7" s="1"/>
  <c r="G90" i="15"/>
  <c r="I90" i="14"/>
  <c r="K90" i="14" s="1"/>
  <c r="I90" i="10"/>
  <c r="S93" i="6" s="1"/>
  <c r="E90" i="15"/>
  <c r="S98" i="10"/>
  <c r="H101" i="7" s="1"/>
  <c r="I98" i="15"/>
  <c r="P98" i="14"/>
  <c r="W97" i="14"/>
  <c r="X97" i="14" s="1"/>
  <c r="T97" i="14" s="1"/>
  <c r="J139" i="12"/>
  <c r="J97" i="10"/>
  <c r="E97" i="15"/>
  <c r="I97" i="14"/>
  <c r="I97" i="10"/>
  <c r="S100" i="6" s="1"/>
  <c r="S96" i="10"/>
  <c r="H99" i="7" s="1"/>
  <c r="I95" i="15"/>
  <c r="I94" i="15"/>
  <c r="L99" i="15"/>
  <c r="AA99" i="14"/>
  <c r="C99" i="15"/>
  <c r="F99" i="14"/>
  <c r="G99" i="10"/>
  <c r="K99" i="10"/>
  <c r="Y99" i="10"/>
  <c r="AA102" i="8" s="1"/>
  <c r="M99" i="15"/>
  <c r="AC99" i="14"/>
  <c r="Z99" i="10"/>
  <c r="AB102" i="8" s="1"/>
  <c r="N99" i="15"/>
  <c r="AD99" i="14"/>
  <c r="O99" i="15"/>
  <c r="AE99" i="14"/>
  <c r="AA99" i="10"/>
  <c r="AC102" i="8" s="1"/>
  <c r="Q99" i="15"/>
  <c r="AH99" i="14"/>
  <c r="AC99" i="10"/>
  <c r="AF102" i="8" s="1"/>
  <c r="Q99" i="10"/>
  <c r="F102" i="7" s="1"/>
  <c r="L102" i="7" s="1"/>
  <c r="N99" i="14"/>
  <c r="G99" i="15"/>
  <c r="AD99" i="10"/>
  <c r="AG102" i="8" s="1"/>
  <c r="R99" i="15"/>
  <c r="AI99" i="14"/>
  <c r="O99" i="10"/>
  <c r="T99" i="10"/>
  <c r="I102" i="7" s="1"/>
  <c r="J99" i="15"/>
  <c r="Q99" i="14"/>
  <c r="R99" i="14"/>
  <c r="U99" i="10"/>
  <c r="J102" i="7" s="1"/>
  <c r="K99" i="15"/>
  <c r="AL99" i="14"/>
  <c r="T99" i="15"/>
  <c r="AF99" i="10"/>
  <c r="AJ102" i="8" s="1"/>
  <c r="B99" i="15"/>
  <c r="E99" i="14"/>
  <c r="F99" i="10"/>
  <c r="M99" i="10"/>
  <c r="R99" i="10"/>
  <c r="G102" i="7" s="1"/>
  <c r="H99" i="15"/>
  <c r="O99" i="14"/>
  <c r="AG99" i="10"/>
  <c r="AK102" i="8" s="1"/>
  <c r="AM99" i="14"/>
  <c r="U99" i="15"/>
  <c r="P99" i="15"/>
  <c r="AB99" i="10"/>
  <c r="AD102" i="8" s="1"/>
  <c r="AF99" i="14"/>
  <c r="I99" i="14"/>
  <c r="K99" i="14" s="1"/>
  <c r="I99" i="10"/>
  <c r="S102" i="6" s="1"/>
  <c r="E99" i="15"/>
  <c r="N99" i="10"/>
  <c r="W99" i="14"/>
  <c r="X99" i="14" s="1"/>
  <c r="T99" i="14" s="1"/>
  <c r="X99" i="10"/>
  <c r="P99" i="10"/>
  <c r="W99" i="10"/>
  <c r="AK99" i="14"/>
  <c r="S99" i="15"/>
  <c r="AE99" i="10"/>
  <c r="AI102" i="8" s="1"/>
  <c r="AK97" i="14"/>
  <c r="AE97" i="10"/>
  <c r="AI100" i="8" s="1"/>
  <c r="S97" i="15"/>
  <c r="J97" i="14"/>
  <c r="K97" i="14" s="1"/>
  <c r="L97" i="10"/>
  <c r="F97" i="15"/>
  <c r="P96" i="14"/>
  <c r="AB98" i="10"/>
  <c r="AD101" i="8" s="1"/>
  <c r="P98" i="15"/>
  <c r="AF98" i="14"/>
  <c r="X97" i="10"/>
  <c r="I95" i="10"/>
  <c r="S98" i="6" s="1"/>
  <c r="I95" i="14"/>
  <c r="E95" i="15"/>
  <c r="V95" i="15" s="1"/>
  <c r="G95" i="11" s="1"/>
  <c r="D95" i="11" s="1"/>
  <c r="G95" i="10"/>
  <c r="F95" i="14"/>
  <c r="C95" i="15"/>
  <c r="N95" i="15"/>
  <c r="Z95" i="10"/>
  <c r="AB98" i="8" s="1"/>
  <c r="AD95" i="14"/>
  <c r="Q95" i="15"/>
  <c r="AH95" i="14"/>
  <c r="AC95" i="10"/>
  <c r="AF98" i="8" s="1"/>
  <c r="AH98" i="8" s="1"/>
  <c r="O137" i="12"/>
  <c r="R95" i="10"/>
  <c r="G98" i="7" s="1"/>
  <c r="M98" i="7" s="1"/>
  <c r="H95" i="15"/>
  <c r="O95" i="14"/>
  <c r="S95" i="15"/>
  <c r="AK95" i="14"/>
  <c r="AE95" i="10"/>
  <c r="AI98" i="8" s="1"/>
  <c r="AL98" i="8" s="1"/>
  <c r="J95" i="14"/>
  <c r="K95" i="14" s="1"/>
  <c r="L95" i="14" s="1"/>
  <c r="F95" i="15"/>
  <c r="L95" i="10"/>
  <c r="AC95" i="14"/>
  <c r="Y95" i="10"/>
  <c r="AA98" i="8" s="1"/>
  <c r="M95" i="15"/>
  <c r="M95" i="10"/>
  <c r="R95" i="14"/>
  <c r="U95" i="10"/>
  <c r="J98" i="7" s="1"/>
  <c r="P98" i="7" s="1"/>
  <c r="K95" i="15"/>
  <c r="AF95" i="14"/>
  <c r="P95" i="15"/>
  <c r="AB95" i="10"/>
  <c r="AD98" i="8" s="1"/>
  <c r="H99" i="14"/>
  <c r="D99" i="15"/>
  <c r="H99" i="10"/>
  <c r="E98" i="14"/>
  <c r="B98" i="15"/>
  <c r="F98" i="10"/>
  <c r="N98" i="15"/>
  <c r="AD98" i="14"/>
  <c r="Z98" i="10"/>
  <c r="AB101" i="8" s="1"/>
  <c r="W98" i="10"/>
  <c r="AA98" i="10"/>
  <c r="AC101" i="8" s="1"/>
  <c r="AE98" i="14"/>
  <c r="O98" i="15"/>
  <c r="P98" i="10"/>
  <c r="N98" i="10"/>
  <c r="W98" i="14"/>
  <c r="X98" i="14" s="1"/>
  <c r="T98" i="14" s="1"/>
  <c r="AL98" i="14"/>
  <c r="AN98" i="14" s="1"/>
  <c r="T98" i="15"/>
  <c r="AF98" i="10"/>
  <c r="AJ101" i="8" s="1"/>
  <c r="AL101" i="8" s="1"/>
  <c r="I98" i="10"/>
  <c r="S101" i="6" s="1"/>
  <c r="E98" i="15"/>
  <c r="I98" i="14"/>
  <c r="L98" i="10"/>
  <c r="F98" i="15"/>
  <c r="J98" i="14"/>
  <c r="Q98" i="10"/>
  <c r="F101" i="7" s="1"/>
  <c r="L101" i="7" s="1"/>
  <c r="N98" i="14"/>
  <c r="M98" i="14" s="1"/>
  <c r="G98" i="15"/>
  <c r="T98" i="10"/>
  <c r="I101" i="7" s="1"/>
  <c r="O101" i="7" s="1"/>
  <c r="J98" i="15"/>
  <c r="Q98" i="14"/>
  <c r="AD98" i="10"/>
  <c r="AG101" i="8" s="1"/>
  <c r="R98" i="15"/>
  <c r="AI98" i="14"/>
  <c r="J98" i="10"/>
  <c r="O98" i="14"/>
  <c r="H98" i="15"/>
  <c r="R98" i="10"/>
  <c r="G101" i="7" s="1"/>
  <c r="M101" i="7" s="1"/>
  <c r="AC98" i="14"/>
  <c r="Y98" i="10"/>
  <c r="AA101" i="8" s="1"/>
  <c r="M98" i="15"/>
  <c r="AM98" i="14"/>
  <c r="U98" i="15"/>
  <c r="AG98" i="10"/>
  <c r="AK101" i="8" s="1"/>
  <c r="Y97" i="10"/>
  <c r="AA100" i="8" s="1"/>
  <c r="M97" i="15"/>
  <c r="AC97" i="14"/>
  <c r="H97" i="15"/>
  <c r="O97" i="14"/>
  <c r="R97" i="10"/>
  <c r="G100" i="7" s="1"/>
  <c r="G97" i="15"/>
  <c r="N97" i="14"/>
  <c r="Q97" i="10"/>
  <c r="F100" i="7" s="1"/>
  <c r="L100" i="7" s="1"/>
  <c r="N97" i="10"/>
  <c r="G97" i="10"/>
  <c r="C97" i="15"/>
  <c r="F97" i="14"/>
  <c r="O97" i="10"/>
  <c r="L97" i="15"/>
  <c r="AA97" i="14"/>
  <c r="O97" i="15"/>
  <c r="AE97" i="14"/>
  <c r="AA97" i="10"/>
  <c r="AC100" i="8" s="1"/>
  <c r="T97" i="15"/>
  <c r="AF97" i="10"/>
  <c r="AJ100" i="8" s="1"/>
  <c r="AL97" i="14"/>
  <c r="AD97" i="10"/>
  <c r="AG100" i="8" s="1"/>
  <c r="AI97" i="14"/>
  <c r="R97" i="15"/>
  <c r="AM97" i="14"/>
  <c r="AG97" i="10"/>
  <c r="AK100" i="8" s="1"/>
  <c r="U97" i="15"/>
  <c r="B97" i="15"/>
  <c r="E97" i="14"/>
  <c r="F97" i="10"/>
  <c r="P97" i="10"/>
  <c r="W97" i="10"/>
  <c r="K97" i="10"/>
  <c r="N97" i="15"/>
  <c r="AD97" i="14"/>
  <c r="Z97" i="10"/>
  <c r="AB100" i="8" s="1"/>
  <c r="O139" i="12"/>
  <c r="K101" i="6" s="1"/>
  <c r="L101" i="6" s="1"/>
  <c r="M101" i="6" s="1"/>
  <c r="M97" i="10"/>
  <c r="R97" i="14"/>
  <c r="U97" i="10"/>
  <c r="J100" i="7" s="1"/>
  <c r="K97" i="15"/>
  <c r="AF97" i="14"/>
  <c r="AB97" i="10"/>
  <c r="AD100" i="8" s="1"/>
  <c r="P97" i="15"/>
  <c r="N93" i="10"/>
  <c r="H93" i="10"/>
  <c r="D93" i="15"/>
  <c r="H93" i="14"/>
  <c r="Q93" i="10"/>
  <c r="F96" i="7" s="1"/>
  <c r="L96" i="7" s="1"/>
  <c r="G93" i="15"/>
  <c r="N93" i="14"/>
  <c r="I93" i="10"/>
  <c r="S96" i="6" s="1"/>
  <c r="E93" i="15"/>
  <c r="I93" i="14"/>
  <c r="P93" i="15"/>
  <c r="AF93" i="14"/>
  <c r="AB93" i="10"/>
  <c r="AD96" i="8" s="1"/>
  <c r="F93" i="15"/>
  <c r="J93" i="14"/>
  <c r="L93" i="10"/>
  <c r="J93" i="15"/>
  <c r="Q93" i="14"/>
  <c r="T93" i="10"/>
  <c r="I96" i="7" s="1"/>
  <c r="O96" i="7" s="1"/>
  <c r="U93" i="15"/>
  <c r="AM93" i="14"/>
  <c r="AG93" i="10"/>
  <c r="AK96" i="8" s="1"/>
  <c r="AD93" i="14"/>
  <c r="Z93" i="10"/>
  <c r="AB96" i="8" s="1"/>
  <c r="N93" i="15"/>
  <c r="E93" i="14"/>
  <c r="G93" i="14" s="1"/>
  <c r="B93" i="15"/>
  <c r="F93" i="10"/>
  <c r="O93" i="15"/>
  <c r="AE93" i="14"/>
  <c r="AA93" i="10"/>
  <c r="AC96" i="8" s="1"/>
  <c r="O136" i="12"/>
  <c r="K96" i="6" s="1"/>
  <c r="L96" i="6" s="1"/>
  <c r="M96" i="6" s="1"/>
  <c r="M93" i="10"/>
  <c r="P93" i="10"/>
  <c r="K93" i="15"/>
  <c r="R93" i="14"/>
  <c r="U93" i="10"/>
  <c r="J96" i="7" s="1"/>
  <c r="P96" i="7" s="1"/>
  <c r="W93" i="10"/>
  <c r="AF93" i="10"/>
  <c r="AJ96" i="8" s="1"/>
  <c r="AL96" i="8" s="1"/>
  <c r="T93" i="15"/>
  <c r="AL93" i="14"/>
  <c r="O93" i="10"/>
  <c r="AA93" i="14"/>
  <c r="L93" i="15"/>
  <c r="AI93" i="14"/>
  <c r="R93" i="15"/>
  <c r="AD93" i="10"/>
  <c r="AG96" i="8" s="1"/>
  <c r="AH93" i="14"/>
  <c r="AC93" i="10"/>
  <c r="AF96" i="8" s="1"/>
  <c r="Q93" i="15"/>
  <c r="O93" i="14"/>
  <c r="R93" i="10"/>
  <c r="G96" i="7" s="1"/>
  <c r="M96" i="7" s="1"/>
  <c r="H93" i="15"/>
  <c r="J93" i="10"/>
  <c r="X93" i="10"/>
  <c r="K93" i="10"/>
  <c r="U92" i="15"/>
  <c r="AM92" i="14"/>
  <c r="AN92" i="14" s="1"/>
  <c r="AG92" i="10"/>
  <c r="AK95" i="8" s="1"/>
  <c r="AL95" i="8" s="1"/>
  <c r="H92" i="15"/>
  <c r="O92" i="14"/>
  <c r="R92" i="10"/>
  <c r="G95" i="7" s="1"/>
  <c r="J92" i="10"/>
  <c r="F92" i="15"/>
  <c r="J92" i="14"/>
  <c r="K92" i="14" s="1"/>
  <c r="L92" i="14" s="1"/>
  <c r="L92" i="10"/>
  <c r="J92" i="15"/>
  <c r="Q92" i="14"/>
  <c r="T92" i="10"/>
  <c r="I95" i="7" s="1"/>
  <c r="O95" i="7" s="1"/>
  <c r="O92" i="15"/>
  <c r="AE92" i="14"/>
  <c r="AA92" i="10"/>
  <c r="AC95" i="8" s="1"/>
  <c r="K92" i="10"/>
  <c r="AD92" i="14"/>
  <c r="AG92" i="14" s="1"/>
  <c r="N92" i="15"/>
  <c r="Z92" i="10"/>
  <c r="AB95" i="8" s="1"/>
  <c r="F92" i="14"/>
  <c r="G92" i="10"/>
  <c r="C92" i="15"/>
  <c r="O92" i="10"/>
  <c r="AA92" i="14"/>
  <c r="L92" i="15"/>
  <c r="AI92" i="14"/>
  <c r="AD92" i="10"/>
  <c r="AG95" i="8" s="1"/>
  <c r="R92" i="15"/>
  <c r="E92" i="14"/>
  <c r="F92" i="10"/>
  <c r="B92" i="15"/>
  <c r="N92" i="10"/>
  <c r="W92" i="14"/>
  <c r="X92" i="14" s="1"/>
  <c r="T92" i="14" s="1"/>
  <c r="J129" i="12"/>
  <c r="Q95" i="8" s="1"/>
  <c r="R95" i="8" s="1"/>
  <c r="AH92" i="14"/>
  <c r="AC92" i="10"/>
  <c r="AF95" i="8" s="1"/>
  <c r="Q92" i="15"/>
  <c r="P91" i="14"/>
  <c r="M91" i="14" s="1"/>
  <c r="AE87" i="10"/>
  <c r="AI90" i="8" s="1"/>
  <c r="AL90" i="8" s="1"/>
  <c r="S87" i="15"/>
  <c r="AK87" i="14"/>
  <c r="AN87" i="14" s="1"/>
  <c r="J128" i="12"/>
  <c r="W87" i="14"/>
  <c r="X87" i="14" s="1"/>
  <c r="T87" i="14" s="1"/>
  <c r="N87" i="10"/>
  <c r="J87" i="14"/>
  <c r="K87" i="14" s="1"/>
  <c r="L87" i="14" s="1"/>
  <c r="D87" i="14" s="1"/>
  <c r="F87" i="15"/>
  <c r="L87" i="10"/>
  <c r="Q87" i="14"/>
  <c r="J87" i="15"/>
  <c r="T87" i="10"/>
  <c r="I90" i="7" s="1"/>
  <c r="O90" i="7" s="1"/>
  <c r="AE87" i="14"/>
  <c r="O87" i="15"/>
  <c r="AA87" i="10"/>
  <c r="AC90" i="8" s="1"/>
  <c r="K87" i="10"/>
  <c r="AD87" i="14"/>
  <c r="Z87" i="10"/>
  <c r="AB90" i="8" s="1"/>
  <c r="AE90" i="8" s="1"/>
  <c r="N87" i="15"/>
  <c r="M92" i="10"/>
  <c r="AC93" i="14"/>
  <c r="AG93" i="14" s="1"/>
  <c r="M93" i="15"/>
  <c r="Y93" i="10"/>
  <c r="AA96" i="8" s="1"/>
  <c r="X92" i="10"/>
  <c r="S91" i="10"/>
  <c r="H94" i="7" s="1"/>
  <c r="I90" i="15"/>
  <c r="S90" i="10"/>
  <c r="H93" i="7" s="1"/>
  <c r="E89" i="14"/>
  <c r="F89" i="10"/>
  <c r="B89" i="15"/>
  <c r="P89" i="10"/>
  <c r="W89" i="10"/>
  <c r="K89" i="10"/>
  <c r="AF89" i="14"/>
  <c r="AB89" i="10"/>
  <c r="AD92" i="8" s="1"/>
  <c r="P89" i="15"/>
  <c r="J89" i="10"/>
  <c r="O89" i="14"/>
  <c r="H89" i="15"/>
  <c r="R89" i="10"/>
  <c r="G92" i="7" s="1"/>
  <c r="M92" i="7" s="1"/>
  <c r="AC89" i="14"/>
  <c r="AG89" i="14" s="1"/>
  <c r="Y89" i="10"/>
  <c r="AA92" i="8" s="1"/>
  <c r="M89" i="15"/>
  <c r="AM89" i="14"/>
  <c r="U89" i="15"/>
  <c r="AG89" i="10"/>
  <c r="AK92" i="8" s="1"/>
  <c r="I89" i="14"/>
  <c r="E89" i="15"/>
  <c r="I89" i="10"/>
  <c r="S92" i="6" s="1"/>
  <c r="N89" i="14"/>
  <c r="G89" i="15"/>
  <c r="Q89" i="10"/>
  <c r="F92" i="7" s="1"/>
  <c r="L92" i="7" s="1"/>
  <c r="X89" i="10"/>
  <c r="AL89" i="14"/>
  <c r="T89" i="15"/>
  <c r="AF89" i="10"/>
  <c r="AJ92" i="8" s="1"/>
  <c r="K89" i="15"/>
  <c r="U89" i="10"/>
  <c r="J92" i="7" s="1"/>
  <c r="P92" i="7" s="1"/>
  <c r="R89" i="14"/>
  <c r="O89" i="10"/>
  <c r="M89" i="10"/>
  <c r="W89" i="14"/>
  <c r="X89" i="14" s="1"/>
  <c r="T89" i="14" s="1"/>
  <c r="T89" i="10"/>
  <c r="I92" i="7" s="1"/>
  <c r="O92" i="7" s="1"/>
  <c r="J89" i="15"/>
  <c r="Q89" i="14"/>
  <c r="N89" i="10"/>
  <c r="L89" i="10"/>
  <c r="F89" i="15"/>
  <c r="J89" i="14"/>
  <c r="K89" i="14" s="1"/>
  <c r="P90" i="14"/>
  <c r="D89" i="15"/>
  <c r="H89" i="10"/>
  <c r="H89" i="14"/>
  <c r="L89" i="14" s="1"/>
  <c r="S89" i="15"/>
  <c r="AK89" i="14"/>
  <c r="AE89" i="10"/>
  <c r="AI92" i="8" s="1"/>
  <c r="AH89" i="14"/>
  <c r="AJ89" i="14" s="1"/>
  <c r="AC89" i="10"/>
  <c r="AF92" i="8" s="1"/>
  <c r="AH92" i="8" s="1"/>
  <c r="Q89" i="15"/>
  <c r="AA89" i="10"/>
  <c r="AC92" i="8" s="1"/>
  <c r="O89" i="15"/>
  <c r="AE89" i="14"/>
  <c r="T84" i="15"/>
  <c r="AF84" i="10"/>
  <c r="AJ87" i="8" s="1"/>
  <c r="AL84" i="14"/>
  <c r="B84" i="15"/>
  <c r="E84" i="14"/>
  <c r="F84" i="10"/>
  <c r="J84" i="10"/>
  <c r="O84" i="14"/>
  <c r="M84" i="14" s="1"/>
  <c r="R84" i="10"/>
  <c r="G87" i="7" s="1"/>
  <c r="M87" i="7" s="1"/>
  <c r="H84" i="15"/>
  <c r="V84" i="15" s="1"/>
  <c r="G84" i="11" s="1"/>
  <c r="D84" i="11" s="1"/>
  <c r="P84" i="15"/>
  <c r="AF84" i="14"/>
  <c r="AG84" i="14" s="1"/>
  <c r="AB84" i="10"/>
  <c r="AD87" i="8" s="1"/>
  <c r="AE87" i="8" s="1"/>
  <c r="AE84" i="10"/>
  <c r="AI87" i="8" s="1"/>
  <c r="AK84" i="14"/>
  <c r="AN84" i="14" s="1"/>
  <c r="S84" i="15"/>
  <c r="AH84" i="14"/>
  <c r="AJ84" i="14" s="1"/>
  <c r="Q84" i="15"/>
  <c r="AC84" i="10"/>
  <c r="AF87" i="8" s="1"/>
  <c r="AH87" i="8" s="1"/>
  <c r="X81" i="10"/>
  <c r="F81" i="10"/>
  <c r="B81" i="15"/>
  <c r="E81" i="14"/>
  <c r="O125" i="12"/>
  <c r="K84" i="6" s="1"/>
  <c r="L84" i="6" s="1"/>
  <c r="M84" i="6" s="1"/>
  <c r="M81" i="10"/>
  <c r="R81" i="14"/>
  <c r="K81" i="15"/>
  <c r="U81" i="10"/>
  <c r="J84" i="7" s="1"/>
  <c r="P84" i="7" s="1"/>
  <c r="AF81" i="14"/>
  <c r="AG81" i="14" s="1"/>
  <c r="AB81" i="14" s="1"/>
  <c r="Z81" i="14" s="1"/>
  <c r="S81" i="14" s="1"/>
  <c r="P81" i="15"/>
  <c r="AB81" i="10"/>
  <c r="AD84" i="8" s="1"/>
  <c r="AE84" i="8" s="1"/>
  <c r="AM84" i="8" s="1"/>
  <c r="AB88" i="10"/>
  <c r="AD91" i="8" s="1"/>
  <c r="AF88" i="14"/>
  <c r="P88" i="15"/>
  <c r="AI88" i="14"/>
  <c r="AD88" i="10"/>
  <c r="AG91" i="8" s="1"/>
  <c r="R88" i="15"/>
  <c r="E88" i="14"/>
  <c r="F88" i="10"/>
  <c r="B88" i="15"/>
  <c r="Q88" i="15"/>
  <c r="AC88" i="10"/>
  <c r="AF91" i="8" s="1"/>
  <c r="AH88" i="14"/>
  <c r="AJ88" i="14" s="1"/>
  <c r="S88" i="15"/>
  <c r="AK88" i="14"/>
  <c r="AE88" i="10"/>
  <c r="AI91" i="8" s="1"/>
  <c r="C88" i="15"/>
  <c r="G88" i="10"/>
  <c r="F88" i="14"/>
  <c r="E88" i="15"/>
  <c r="I88" i="14"/>
  <c r="I88" i="10"/>
  <c r="S91" i="6" s="1"/>
  <c r="G88" i="15"/>
  <c r="N88" i="14"/>
  <c r="Q88" i="10"/>
  <c r="F91" i="7" s="1"/>
  <c r="M88" i="10"/>
  <c r="U88" i="10"/>
  <c r="J91" i="7" s="1"/>
  <c r="P91" i="7" s="1"/>
  <c r="R88" i="14"/>
  <c r="K88" i="15"/>
  <c r="L88" i="10"/>
  <c r="F88" i="15"/>
  <c r="J88" i="14"/>
  <c r="N88" i="10"/>
  <c r="P88" i="10"/>
  <c r="T88" i="10"/>
  <c r="I91" i="7" s="1"/>
  <c r="O91" i="7" s="1"/>
  <c r="J88" i="15"/>
  <c r="Q88" i="14"/>
  <c r="W88" i="14"/>
  <c r="X88" i="14" s="1"/>
  <c r="T88" i="14" s="1"/>
  <c r="W88" i="10"/>
  <c r="X88" i="10"/>
  <c r="O88" i="10"/>
  <c r="L88" i="15"/>
  <c r="AA88" i="14"/>
  <c r="T88" i="15"/>
  <c r="AL88" i="14"/>
  <c r="AF88" i="10"/>
  <c r="AJ91" i="8" s="1"/>
  <c r="D88" i="15"/>
  <c r="H88" i="10"/>
  <c r="H88" i="14"/>
  <c r="AA88" i="10"/>
  <c r="AC91" i="8" s="1"/>
  <c r="AE88" i="14"/>
  <c r="O88" i="15"/>
  <c r="K88" i="10"/>
  <c r="AD88" i="14"/>
  <c r="N88" i="15"/>
  <c r="Z88" i="10"/>
  <c r="AB91" i="8" s="1"/>
  <c r="J88" i="10"/>
  <c r="O88" i="14"/>
  <c r="R88" i="10"/>
  <c r="G91" i="7" s="1"/>
  <c r="M91" i="7" s="1"/>
  <c r="H88" i="15"/>
  <c r="AC88" i="14"/>
  <c r="Y88" i="10"/>
  <c r="AA91" i="8" s="1"/>
  <c r="M88" i="15"/>
  <c r="AM88" i="14"/>
  <c r="U88" i="15"/>
  <c r="AG88" i="10"/>
  <c r="AK91" i="8" s="1"/>
  <c r="X86" i="10"/>
  <c r="F86" i="10"/>
  <c r="E86" i="14"/>
  <c r="B86" i="15"/>
  <c r="M86" i="10"/>
  <c r="L86" i="15"/>
  <c r="AA86" i="14"/>
  <c r="AK86" i="14"/>
  <c r="S86" i="15"/>
  <c r="AE86" i="10"/>
  <c r="AI89" i="8" s="1"/>
  <c r="J86" i="10"/>
  <c r="P86" i="15"/>
  <c r="AF86" i="14"/>
  <c r="AB86" i="10"/>
  <c r="AD89" i="8" s="1"/>
  <c r="U86" i="15"/>
  <c r="AG86" i="10"/>
  <c r="AK89" i="8" s="1"/>
  <c r="AM86" i="14"/>
  <c r="C86" i="15"/>
  <c r="F86" i="14"/>
  <c r="G86" i="14" s="1"/>
  <c r="G86" i="10"/>
  <c r="P86" i="10"/>
  <c r="Q86" i="10"/>
  <c r="F89" i="7" s="1"/>
  <c r="G86" i="15"/>
  <c r="N86" i="14"/>
  <c r="M86" i="15"/>
  <c r="AC86" i="14"/>
  <c r="Y86" i="10"/>
  <c r="AA89" i="8" s="1"/>
  <c r="K86" i="10"/>
  <c r="N86" i="10"/>
  <c r="W86" i="14"/>
  <c r="X86" i="14" s="1"/>
  <c r="T86" i="14" s="1"/>
  <c r="AF86" i="10"/>
  <c r="AJ89" i="8" s="1"/>
  <c r="T86" i="15"/>
  <c r="AL86" i="14"/>
  <c r="H86" i="14"/>
  <c r="D86" i="15"/>
  <c r="H86" i="10"/>
  <c r="AD86" i="14"/>
  <c r="Z86" i="10"/>
  <c r="AB89" i="8" s="1"/>
  <c r="N86" i="15"/>
  <c r="AC86" i="10"/>
  <c r="AF89" i="8" s="1"/>
  <c r="AH89" i="8" s="1"/>
  <c r="AH86" i="14"/>
  <c r="AJ86" i="14" s="1"/>
  <c r="Q86" i="15"/>
  <c r="J86" i="14"/>
  <c r="K86" i="14" s="1"/>
  <c r="L86" i="10"/>
  <c r="F86" i="15"/>
  <c r="Q86" i="14"/>
  <c r="J86" i="15"/>
  <c r="T86" i="10"/>
  <c r="I89" i="7" s="1"/>
  <c r="AE86" i="14"/>
  <c r="AA86" i="10"/>
  <c r="AC89" i="8" s="1"/>
  <c r="O86" i="15"/>
  <c r="AC82" i="10"/>
  <c r="AF85" i="8" s="1"/>
  <c r="AH85" i="8" s="1"/>
  <c r="Q82" i="15"/>
  <c r="AH82" i="14"/>
  <c r="AJ82" i="14" s="1"/>
  <c r="R82" i="14"/>
  <c r="U82" i="10"/>
  <c r="J85" i="7" s="1"/>
  <c r="P85" i="7" s="1"/>
  <c r="K82" i="15"/>
  <c r="E82" i="15"/>
  <c r="I82" i="14"/>
  <c r="I82" i="10"/>
  <c r="O126" i="12"/>
  <c r="K85" i="6" s="1"/>
  <c r="L85" i="6" s="1"/>
  <c r="M85" i="6" s="1"/>
  <c r="P82" i="10"/>
  <c r="W82" i="10"/>
  <c r="J82" i="14"/>
  <c r="K82" i="14" s="1"/>
  <c r="L82" i="14" s="1"/>
  <c r="D82" i="14" s="1"/>
  <c r="F82" i="15"/>
  <c r="L82" i="10"/>
  <c r="Q82" i="14"/>
  <c r="J82" i="15"/>
  <c r="T82" i="10"/>
  <c r="I85" i="7" s="1"/>
  <c r="O85" i="7" s="1"/>
  <c r="AE82" i="14"/>
  <c r="AG82" i="14" s="1"/>
  <c r="O82" i="15"/>
  <c r="AA82" i="10"/>
  <c r="AC85" i="8" s="1"/>
  <c r="AE85" i="8" s="1"/>
  <c r="O83" i="15"/>
  <c r="AE83" i="14"/>
  <c r="AA83" i="10"/>
  <c r="AC86" i="8" s="1"/>
  <c r="F83" i="14"/>
  <c r="G83" i="14" s="1"/>
  <c r="C83" i="15"/>
  <c r="G83" i="10"/>
  <c r="P86" i="7" s="1"/>
  <c r="AL78" i="14"/>
  <c r="AN78" i="14" s="1"/>
  <c r="AF78" i="10"/>
  <c r="AJ81" i="8" s="1"/>
  <c r="AL81" i="8" s="1"/>
  <c r="T78" i="15"/>
  <c r="W78" i="14"/>
  <c r="X78" i="14" s="1"/>
  <c r="T78" i="14" s="1"/>
  <c r="N78" i="10"/>
  <c r="K78" i="10"/>
  <c r="AI75" i="14"/>
  <c r="AJ75" i="14" s="1"/>
  <c r="AD75" i="10"/>
  <c r="AG78" i="8" s="1"/>
  <c r="AH78" i="8" s="1"/>
  <c r="R75" i="15"/>
  <c r="AA75" i="14"/>
  <c r="L75" i="15"/>
  <c r="AK74" i="14"/>
  <c r="AE74" i="10"/>
  <c r="AI77" i="8" s="1"/>
  <c r="W74" i="10"/>
  <c r="P74" i="10"/>
  <c r="H74" i="14"/>
  <c r="Y85" i="10"/>
  <c r="AA88" i="8" s="1"/>
  <c r="M85" i="15"/>
  <c r="AC85" i="14"/>
  <c r="M83" i="15"/>
  <c r="Y83" i="10"/>
  <c r="AA86" i="8" s="1"/>
  <c r="AC83" i="14"/>
  <c r="X78" i="10"/>
  <c r="F78" i="10"/>
  <c r="B78" i="15"/>
  <c r="E78" i="14"/>
  <c r="J78" i="14"/>
  <c r="K78" i="14" s="1"/>
  <c r="L78" i="14" s="1"/>
  <c r="L78" i="10"/>
  <c r="F78" i="15"/>
  <c r="Q78" i="14"/>
  <c r="T78" i="10"/>
  <c r="I81" i="7" s="1"/>
  <c r="O81" i="7" s="1"/>
  <c r="J78" i="15"/>
  <c r="AE78" i="14"/>
  <c r="AG78" i="14" s="1"/>
  <c r="AA78" i="10"/>
  <c r="AC81" i="8" s="1"/>
  <c r="AE81" i="8" s="1"/>
  <c r="AM81" i="8" s="1"/>
  <c r="O78" i="15"/>
  <c r="AK75" i="14"/>
  <c r="AN75" i="14" s="1"/>
  <c r="S75" i="15"/>
  <c r="AE75" i="10"/>
  <c r="AI78" i="8" s="1"/>
  <c r="AL78" i="8" s="1"/>
  <c r="W75" i="10"/>
  <c r="P75" i="10"/>
  <c r="H75" i="14"/>
  <c r="D75" i="15"/>
  <c r="H75" i="10"/>
  <c r="AL74" i="14"/>
  <c r="T74" i="15"/>
  <c r="AF74" i="10"/>
  <c r="AJ77" i="8" s="1"/>
  <c r="X74" i="10"/>
  <c r="N74" i="14"/>
  <c r="M74" i="14" s="1"/>
  <c r="G74" i="15"/>
  <c r="Q74" i="10"/>
  <c r="F77" i="7" s="1"/>
  <c r="L77" i="7" s="1"/>
  <c r="I74" i="14"/>
  <c r="K74" i="14" s="1"/>
  <c r="I74" i="10"/>
  <c r="S77" i="6" s="1"/>
  <c r="H85" i="10"/>
  <c r="X88" i="6" s="1"/>
  <c r="Y88" i="6" s="1"/>
  <c r="Z88" i="6" s="1"/>
  <c r="H85" i="14"/>
  <c r="D85" i="15"/>
  <c r="X85" i="10"/>
  <c r="P85" i="10"/>
  <c r="W85" i="14"/>
  <c r="X85" i="14" s="1"/>
  <c r="T85" i="14" s="1"/>
  <c r="E85" i="14"/>
  <c r="B85" i="15"/>
  <c r="F85" i="10"/>
  <c r="AE85" i="10"/>
  <c r="AI88" i="8" s="1"/>
  <c r="S85" i="15"/>
  <c r="AK85" i="14"/>
  <c r="K85" i="10"/>
  <c r="N85" i="10"/>
  <c r="W85" i="10"/>
  <c r="AL85" i="14"/>
  <c r="T85" i="15"/>
  <c r="AF85" i="10"/>
  <c r="AJ88" i="8" s="1"/>
  <c r="G85" i="10"/>
  <c r="C85" i="15"/>
  <c r="F85" i="14"/>
  <c r="Q85" i="15"/>
  <c r="AH85" i="14"/>
  <c r="AJ85" i="14" s="1"/>
  <c r="AC85" i="10"/>
  <c r="AF88" i="8" s="1"/>
  <c r="J85" i="10"/>
  <c r="R85" i="10"/>
  <c r="G88" i="7" s="1"/>
  <c r="M88" i="7" s="1"/>
  <c r="H85" i="15"/>
  <c r="O85" i="14"/>
  <c r="N85" i="15"/>
  <c r="AD85" i="14"/>
  <c r="Z85" i="10"/>
  <c r="AB88" i="8" s="1"/>
  <c r="O85" i="10"/>
  <c r="J85" i="15"/>
  <c r="T85" i="10"/>
  <c r="I88" i="7" s="1"/>
  <c r="O88" i="7" s="1"/>
  <c r="Q85" i="14"/>
  <c r="L85" i="15"/>
  <c r="AA85" i="14"/>
  <c r="U85" i="15"/>
  <c r="AG85" i="10"/>
  <c r="AK88" i="8" s="1"/>
  <c r="AM85" i="14"/>
  <c r="I85" i="10"/>
  <c r="S88" i="6" s="1"/>
  <c r="I85" i="14"/>
  <c r="K85" i="14" s="1"/>
  <c r="E85" i="15"/>
  <c r="N85" i="14"/>
  <c r="Q85" i="10"/>
  <c r="F88" i="7" s="1"/>
  <c r="L88" i="7" s="1"/>
  <c r="G85" i="15"/>
  <c r="AE85" i="14"/>
  <c r="AA85" i="10"/>
  <c r="AC88" i="8" s="1"/>
  <c r="O85" i="15"/>
  <c r="AD85" i="10"/>
  <c r="AG88" i="8" s="1"/>
  <c r="AI85" i="14"/>
  <c r="R85" i="15"/>
  <c r="M85" i="10"/>
  <c r="R85" i="14"/>
  <c r="K85" i="15"/>
  <c r="U85" i="10"/>
  <c r="J88" i="7" s="1"/>
  <c r="P88" i="7" s="1"/>
  <c r="AF85" i="14"/>
  <c r="AB85" i="10"/>
  <c r="AD88" i="8" s="1"/>
  <c r="P85" i="15"/>
  <c r="T83" i="15"/>
  <c r="AF83" i="10"/>
  <c r="AJ86" i="8" s="1"/>
  <c r="AL86" i="8" s="1"/>
  <c r="AL83" i="14"/>
  <c r="J83" i="15"/>
  <c r="Q83" i="14"/>
  <c r="T83" i="10"/>
  <c r="I86" i="7" s="1"/>
  <c r="O86" i="7" s="1"/>
  <c r="E83" i="15"/>
  <c r="I83" i="14"/>
  <c r="K83" i="14" s="1"/>
  <c r="I83" i="10"/>
  <c r="S86" i="6" s="1"/>
  <c r="AB83" i="10"/>
  <c r="AD86" i="8" s="1"/>
  <c r="AF83" i="14"/>
  <c r="P83" i="15"/>
  <c r="G83" i="15"/>
  <c r="N83" i="14"/>
  <c r="Q83" i="10"/>
  <c r="F86" i="7" s="1"/>
  <c r="L86" i="7" s="1"/>
  <c r="D83" i="15"/>
  <c r="H83" i="14"/>
  <c r="H83" i="10"/>
  <c r="O83" i="10"/>
  <c r="L83" i="15"/>
  <c r="AA83" i="14"/>
  <c r="U83" i="15"/>
  <c r="AM83" i="14"/>
  <c r="AG83" i="10"/>
  <c r="AK86" i="8" s="1"/>
  <c r="W83" i="10"/>
  <c r="K83" i="10"/>
  <c r="AD83" i="14"/>
  <c r="Z83" i="10"/>
  <c r="AB86" i="8" s="1"/>
  <c r="N83" i="15"/>
  <c r="AC79" i="10"/>
  <c r="AF82" i="8" s="1"/>
  <c r="Q79" i="15"/>
  <c r="AH79" i="14"/>
  <c r="AE80" i="10"/>
  <c r="AI83" i="8" s="1"/>
  <c r="S80" i="15"/>
  <c r="AK80" i="14"/>
  <c r="W80" i="10"/>
  <c r="S80" i="10"/>
  <c r="H83" i="7" s="1"/>
  <c r="P80" i="10"/>
  <c r="X79" i="10"/>
  <c r="B79" i="15"/>
  <c r="E79" i="14"/>
  <c r="F79" i="10"/>
  <c r="F79" i="14"/>
  <c r="G79" i="14" s="1"/>
  <c r="G79" i="10"/>
  <c r="C79" i="15"/>
  <c r="AC79" i="14"/>
  <c r="Y79" i="10"/>
  <c r="AA82" i="8" s="1"/>
  <c r="M79" i="15"/>
  <c r="AB79" i="10"/>
  <c r="AD82" i="8" s="1"/>
  <c r="AF79" i="14"/>
  <c r="P79" i="15"/>
  <c r="E79" i="15"/>
  <c r="I79" i="14"/>
  <c r="I79" i="10"/>
  <c r="S82" i="6" s="1"/>
  <c r="F79" i="15"/>
  <c r="J79" i="14"/>
  <c r="L79" i="10"/>
  <c r="G79" i="15"/>
  <c r="N79" i="14"/>
  <c r="Q79" i="10"/>
  <c r="F82" i="7" s="1"/>
  <c r="L82" i="7" s="1"/>
  <c r="J79" i="15"/>
  <c r="Q79" i="14"/>
  <c r="T79" i="10"/>
  <c r="I82" i="7" s="1"/>
  <c r="O82" i="7" s="1"/>
  <c r="R79" i="15"/>
  <c r="AI79" i="14"/>
  <c r="AD79" i="10"/>
  <c r="AG82" i="8" s="1"/>
  <c r="O124" i="12"/>
  <c r="P79" i="10"/>
  <c r="W79" i="10"/>
  <c r="J79" i="10"/>
  <c r="M79" i="10"/>
  <c r="O79" i="14"/>
  <c r="R79" i="10"/>
  <c r="G82" i="7" s="1"/>
  <c r="H79" i="15"/>
  <c r="U79" i="10"/>
  <c r="J82" i="7" s="1"/>
  <c r="R79" i="14"/>
  <c r="K79" i="15"/>
  <c r="AK79" i="14"/>
  <c r="AN79" i="14" s="1"/>
  <c r="AE79" i="10"/>
  <c r="AI82" i="8" s="1"/>
  <c r="AL82" i="8" s="1"/>
  <c r="S79" i="15"/>
  <c r="K79" i="10"/>
  <c r="AD79" i="14"/>
  <c r="Z79" i="10"/>
  <c r="AB82" i="8" s="1"/>
  <c r="N79" i="15"/>
  <c r="P80" i="14"/>
  <c r="I80" i="15"/>
  <c r="P82" i="14"/>
  <c r="M82" i="14" s="1"/>
  <c r="S81" i="10"/>
  <c r="H84" i="7" s="1"/>
  <c r="AF80" i="14"/>
  <c r="AB80" i="10"/>
  <c r="AD83" i="8" s="1"/>
  <c r="P80" i="15"/>
  <c r="X80" i="10"/>
  <c r="E80" i="14"/>
  <c r="F80" i="10"/>
  <c r="B80" i="15"/>
  <c r="S74" i="10"/>
  <c r="H77" i="7" s="1"/>
  <c r="AK69" i="14"/>
  <c r="AN69" i="14" s="1"/>
  <c r="AB69" i="14" s="1"/>
  <c r="Z69" i="14" s="1"/>
  <c r="S69" i="14" s="1"/>
  <c r="H69" i="14"/>
  <c r="I82" i="15"/>
  <c r="S82" i="10"/>
  <c r="H85" i="7" s="1"/>
  <c r="P81" i="14"/>
  <c r="M81" i="14" s="1"/>
  <c r="I81" i="15"/>
  <c r="V81" i="15" s="1"/>
  <c r="G81" i="11" s="1"/>
  <c r="D81" i="11" s="1"/>
  <c r="U80" i="10"/>
  <c r="J83" i="7" s="1"/>
  <c r="K80" i="15"/>
  <c r="R80" i="14"/>
  <c r="M80" i="10"/>
  <c r="I80" i="14"/>
  <c r="I80" i="10"/>
  <c r="S83" i="6" s="1"/>
  <c r="E80" i="15"/>
  <c r="L80" i="10"/>
  <c r="J80" i="14"/>
  <c r="K80" i="14" s="1"/>
  <c r="L80" i="14" s="1"/>
  <c r="D80" i="14" s="1"/>
  <c r="F80" i="15"/>
  <c r="N80" i="14"/>
  <c r="Q80" i="10"/>
  <c r="F83" i="7" s="1"/>
  <c r="G80" i="15"/>
  <c r="T80" i="10"/>
  <c r="I83" i="7" s="1"/>
  <c r="O83" i="7" s="1"/>
  <c r="Q80" i="14"/>
  <c r="J80" i="15"/>
  <c r="AI80" i="14"/>
  <c r="AD80" i="10"/>
  <c r="AG83" i="8" s="1"/>
  <c r="R80" i="15"/>
  <c r="N80" i="10"/>
  <c r="W80" i="14"/>
  <c r="X80" i="14" s="1"/>
  <c r="T80" i="14" s="1"/>
  <c r="AD80" i="14"/>
  <c r="N80" i="15"/>
  <c r="Z80" i="10"/>
  <c r="AB83" i="8" s="1"/>
  <c r="AM80" i="14"/>
  <c r="U80" i="15"/>
  <c r="AG80" i="10"/>
  <c r="AK83" i="8" s="1"/>
  <c r="C80" i="15"/>
  <c r="G80" i="10"/>
  <c r="F80" i="14"/>
  <c r="G80" i="14" s="1"/>
  <c r="O80" i="10"/>
  <c r="AA80" i="14"/>
  <c r="L80" i="15"/>
  <c r="T80" i="15"/>
  <c r="AL80" i="14"/>
  <c r="AF80" i="10"/>
  <c r="AJ83" i="8" s="1"/>
  <c r="J80" i="10"/>
  <c r="O80" i="14"/>
  <c r="R80" i="10"/>
  <c r="G83" i="7" s="1"/>
  <c r="H80" i="15"/>
  <c r="Y80" i="10"/>
  <c r="AA83" i="8" s="1"/>
  <c r="M80" i="15"/>
  <c r="AC80" i="14"/>
  <c r="AH80" i="14"/>
  <c r="Q80" i="15"/>
  <c r="AC80" i="10"/>
  <c r="AF83" i="8" s="1"/>
  <c r="AH83" i="8" s="1"/>
  <c r="W77" i="10"/>
  <c r="AE77" i="10"/>
  <c r="AI80" i="8" s="1"/>
  <c r="AK77" i="14"/>
  <c r="S77" i="15"/>
  <c r="O76" i="10"/>
  <c r="P77" i="10"/>
  <c r="K77" i="10"/>
  <c r="F76" i="14"/>
  <c r="C76" i="15"/>
  <c r="G76" i="10"/>
  <c r="D77" i="15"/>
  <c r="H77" i="14"/>
  <c r="H77" i="10"/>
  <c r="G76" i="15"/>
  <c r="N76" i="14"/>
  <c r="Q76" i="10"/>
  <c r="F79" i="7" s="1"/>
  <c r="J76" i="15"/>
  <c r="Q76" i="14"/>
  <c r="T76" i="10"/>
  <c r="I79" i="7" s="1"/>
  <c r="E76" i="15"/>
  <c r="I76" i="10"/>
  <c r="S79" i="6" s="1"/>
  <c r="I76" i="14"/>
  <c r="F76" i="15"/>
  <c r="L76" i="10"/>
  <c r="J76" i="14"/>
  <c r="K76" i="14" s="1"/>
  <c r="X76" i="10"/>
  <c r="O76" i="15"/>
  <c r="AA76" i="10"/>
  <c r="AC79" i="8" s="1"/>
  <c r="AE76" i="14"/>
  <c r="AF76" i="10"/>
  <c r="AJ79" i="8" s="1"/>
  <c r="T76" i="15"/>
  <c r="AL76" i="14"/>
  <c r="J76" i="10"/>
  <c r="O76" i="14"/>
  <c r="H76" i="15"/>
  <c r="R76" i="10"/>
  <c r="G79" i="7" s="1"/>
  <c r="M79" i="7" s="1"/>
  <c r="AF76" i="14"/>
  <c r="P76" i="15"/>
  <c r="AB76" i="10"/>
  <c r="AD79" i="8" s="1"/>
  <c r="AE76" i="10"/>
  <c r="AI79" i="8" s="1"/>
  <c r="AL79" i="8" s="1"/>
  <c r="AK76" i="14"/>
  <c r="S76" i="15"/>
  <c r="H76" i="10"/>
  <c r="H76" i="14"/>
  <c r="D76" i="15"/>
  <c r="Z76" i="10"/>
  <c r="AB79" i="8" s="1"/>
  <c r="AD76" i="14"/>
  <c r="N76" i="15"/>
  <c r="M76" i="10"/>
  <c r="P76" i="10"/>
  <c r="R76" i="14"/>
  <c r="K76" i="15"/>
  <c r="U76" i="10"/>
  <c r="J79" i="7" s="1"/>
  <c r="W76" i="10"/>
  <c r="E76" i="14"/>
  <c r="B76" i="15"/>
  <c r="F76" i="10"/>
  <c r="N76" i="10"/>
  <c r="W76" i="14"/>
  <c r="X76" i="14" s="1"/>
  <c r="T76" i="14" s="1"/>
  <c r="AH76" i="14"/>
  <c r="AJ76" i="14" s="1"/>
  <c r="AC76" i="10"/>
  <c r="AF79" i="8" s="1"/>
  <c r="AH79" i="8" s="1"/>
  <c r="Q76" i="15"/>
  <c r="P75" i="14"/>
  <c r="M75" i="14" s="1"/>
  <c r="AC76" i="14"/>
  <c r="AG76" i="14" s="1"/>
  <c r="M76" i="15"/>
  <c r="Y76" i="10"/>
  <c r="AA79" i="8" s="1"/>
  <c r="N77" i="15"/>
  <c r="AD77" i="14"/>
  <c r="Z77" i="10"/>
  <c r="AB80" i="8" s="1"/>
  <c r="E77" i="14"/>
  <c r="F77" i="10"/>
  <c r="B77" i="15"/>
  <c r="R77" i="10"/>
  <c r="G80" i="7" s="1"/>
  <c r="O77" i="14"/>
  <c r="H77" i="15"/>
  <c r="W77" i="14"/>
  <c r="X77" i="14" s="1"/>
  <c r="T77" i="14" s="1"/>
  <c r="J122" i="12"/>
  <c r="X77" i="10"/>
  <c r="J77" i="10"/>
  <c r="N77" i="10"/>
  <c r="Q77" i="15"/>
  <c r="AH77" i="14"/>
  <c r="AC77" i="10"/>
  <c r="AF80" i="8" s="1"/>
  <c r="T77" i="15"/>
  <c r="AF77" i="10"/>
  <c r="AJ80" i="8" s="1"/>
  <c r="AL77" i="14"/>
  <c r="I77" i="14"/>
  <c r="I77" i="10"/>
  <c r="S80" i="6" s="1"/>
  <c r="E77" i="15"/>
  <c r="N77" i="14"/>
  <c r="Q77" i="10"/>
  <c r="F80" i="7" s="1"/>
  <c r="G77" i="15"/>
  <c r="AE77" i="14"/>
  <c r="O77" i="15"/>
  <c r="AA77" i="10"/>
  <c r="AC80" i="8" s="1"/>
  <c r="AD77" i="10"/>
  <c r="AG80" i="8" s="1"/>
  <c r="AI77" i="14"/>
  <c r="R77" i="15"/>
  <c r="G77" i="10"/>
  <c r="C77" i="15"/>
  <c r="F77" i="14"/>
  <c r="Y77" i="10"/>
  <c r="AA80" i="8" s="1"/>
  <c r="M77" i="15"/>
  <c r="AC77" i="14"/>
  <c r="J77" i="14"/>
  <c r="K77" i="14" s="1"/>
  <c r="F77" i="15"/>
  <c r="L77" i="10"/>
  <c r="O77" i="10"/>
  <c r="Q77" i="14"/>
  <c r="J77" i="15"/>
  <c r="T77" i="10"/>
  <c r="I80" i="7" s="1"/>
  <c r="AA77" i="14"/>
  <c r="L77" i="15"/>
  <c r="AM77" i="14"/>
  <c r="U77" i="15"/>
  <c r="AG77" i="10"/>
  <c r="AK80" i="8" s="1"/>
  <c r="O122" i="12"/>
  <c r="K81" i="6" s="1"/>
  <c r="L81" i="6" s="1"/>
  <c r="M81" i="6" s="1"/>
  <c r="M77" i="10"/>
  <c r="R77" i="14"/>
  <c r="U77" i="10"/>
  <c r="J80" i="7" s="1"/>
  <c r="K77" i="15"/>
  <c r="AF77" i="14"/>
  <c r="AB77" i="10"/>
  <c r="AD80" i="8" s="1"/>
  <c r="P77" i="15"/>
  <c r="R73" i="15"/>
  <c r="AI73" i="14"/>
  <c r="AJ73" i="14" s="1"/>
  <c r="AD73" i="10"/>
  <c r="AG76" i="8" s="1"/>
  <c r="AH76" i="8" s="1"/>
  <c r="M73" i="10"/>
  <c r="L73" i="15"/>
  <c r="Z73" i="10"/>
  <c r="AB76" i="8" s="1"/>
  <c r="N73" i="15"/>
  <c r="S73" i="15"/>
  <c r="AE73" i="10"/>
  <c r="AI76" i="8" s="1"/>
  <c r="AL76" i="8" s="1"/>
  <c r="N73" i="10"/>
  <c r="R73" i="14"/>
  <c r="U73" i="10"/>
  <c r="J76" i="7" s="1"/>
  <c r="P76" i="7" s="1"/>
  <c r="D73" i="15"/>
  <c r="H73" i="10"/>
  <c r="X76" i="6" s="1"/>
  <c r="Y76" i="6" s="1"/>
  <c r="Z76" i="6" s="1"/>
  <c r="AA73" i="10"/>
  <c r="AC76" i="8" s="1"/>
  <c r="O73" i="15"/>
  <c r="J73" i="10"/>
  <c r="O73" i="14"/>
  <c r="R73" i="10"/>
  <c r="G76" i="7" s="1"/>
  <c r="M76" i="7" s="1"/>
  <c r="H73" i="15"/>
  <c r="AC73" i="14"/>
  <c r="Y73" i="10"/>
  <c r="AA76" i="8" s="1"/>
  <c r="AM73" i="14"/>
  <c r="U73" i="15"/>
  <c r="I73" i="14"/>
  <c r="K73" i="14" s="1"/>
  <c r="I73" i="10"/>
  <c r="S76" i="6" s="1"/>
  <c r="N73" i="14"/>
  <c r="Q73" i="10"/>
  <c r="F76" i="7" s="1"/>
  <c r="L76" i="7" s="1"/>
  <c r="AL73" i="14"/>
  <c r="T73" i="15"/>
  <c r="AA72" i="14"/>
  <c r="W72" i="10"/>
  <c r="AA72" i="10"/>
  <c r="AC75" i="8" s="1"/>
  <c r="O72" i="15"/>
  <c r="T72" i="15"/>
  <c r="AL72" i="14"/>
  <c r="AN72" i="14" s="1"/>
  <c r="AF72" i="10"/>
  <c r="AJ75" i="8" s="1"/>
  <c r="AL75" i="8" s="1"/>
  <c r="N72" i="10"/>
  <c r="T72" i="10"/>
  <c r="I75" i="7" s="1"/>
  <c r="O75" i="7" s="1"/>
  <c r="J72" i="15"/>
  <c r="AB72" i="10"/>
  <c r="AD75" i="8" s="1"/>
  <c r="P72" i="15"/>
  <c r="F72" i="14"/>
  <c r="G72" i="14" s="1"/>
  <c r="D72" i="14" s="1"/>
  <c r="AD72" i="14"/>
  <c r="Z72" i="10"/>
  <c r="AB75" i="8" s="1"/>
  <c r="J72" i="10"/>
  <c r="O72" i="14"/>
  <c r="R72" i="10"/>
  <c r="G75" i="7" s="1"/>
  <c r="AC72" i="14"/>
  <c r="M72" i="15"/>
  <c r="AM72" i="14"/>
  <c r="P71" i="10"/>
  <c r="X71" i="10"/>
  <c r="AB71" i="10"/>
  <c r="AD74" i="8" s="1"/>
  <c r="AF71" i="14"/>
  <c r="P71" i="15"/>
  <c r="U71" i="15"/>
  <c r="AG71" i="10"/>
  <c r="AK74" i="8" s="1"/>
  <c r="AL74" i="8" s="1"/>
  <c r="AM71" i="14"/>
  <c r="AN71" i="14" s="1"/>
  <c r="N71" i="10"/>
  <c r="G71" i="15"/>
  <c r="N71" i="14"/>
  <c r="M71" i="15"/>
  <c r="AC71" i="10"/>
  <c r="AF74" i="8" s="1"/>
  <c r="AH74" i="8" s="1"/>
  <c r="G71" i="10"/>
  <c r="P74" i="6" s="1"/>
  <c r="Q74" i="6" s="1"/>
  <c r="R74" i="6" s="1"/>
  <c r="U71" i="10"/>
  <c r="J74" i="7" s="1"/>
  <c r="K71" i="15"/>
  <c r="AI71" i="14"/>
  <c r="J71" i="14"/>
  <c r="K71" i="14" s="1"/>
  <c r="L71" i="14" s="1"/>
  <c r="Q71" i="14"/>
  <c r="J71" i="15"/>
  <c r="T71" i="10"/>
  <c r="I74" i="7" s="1"/>
  <c r="O74" i="7" s="1"/>
  <c r="AE71" i="14"/>
  <c r="AD71" i="14"/>
  <c r="N71" i="15"/>
  <c r="M70" i="10"/>
  <c r="P70" i="10"/>
  <c r="K70" i="15"/>
  <c r="U70" i="10"/>
  <c r="J73" i="7" s="1"/>
  <c r="P73" i="7" s="1"/>
  <c r="W70" i="10"/>
  <c r="O70" i="14"/>
  <c r="M70" i="14" s="1"/>
  <c r="P70" i="15"/>
  <c r="AF70" i="14"/>
  <c r="AE70" i="10"/>
  <c r="AI73" i="8" s="1"/>
  <c r="AL73" i="8" s="1"/>
  <c r="AK70" i="14"/>
  <c r="U70" i="15"/>
  <c r="AM70" i="14"/>
  <c r="F70" i="14"/>
  <c r="AA70" i="14"/>
  <c r="AI70" i="14"/>
  <c r="AJ70" i="14" s="1"/>
  <c r="R70" i="15"/>
  <c r="I68" i="14"/>
  <c r="I68" i="10"/>
  <c r="N68" i="14"/>
  <c r="Q68" i="10"/>
  <c r="F71" i="7" s="1"/>
  <c r="L71" i="7" s="1"/>
  <c r="L67" i="10"/>
  <c r="T67" i="10"/>
  <c r="I70" i="7" s="1"/>
  <c r="O70" i="7" s="1"/>
  <c r="O67" i="14"/>
  <c r="AC67" i="14"/>
  <c r="AG67" i="14" s="1"/>
  <c r="Y67" i="10"/>
  <c r="AA70" i="8" s="1"/>
  <c r="AM67" i="14"/>
  <c r="AB66" i="10"/>
  <c r="AD69" i="8" s="1"/>
  <c r="AD66" i="14"/>
  <c r="AC65" i="10"/>
  <c r="AF68" i="8" s="1"/>
  <c r="AH68" i="8" s="1"/>
  <c r="AE65" i="14"/>
  <c r="P152" i="10"/>
  <c r="H152" i="14"/>
  <c r="D152" i="15"/>
  <c r="H152" i="10"/>
  <c r="W152" i="10"/>
  <c r="S152" i="15"/>
  <c r="AE152" i="10"/>
  <c r="AI155" i="8" s="1"/>
  <c r="AK152" i="14"/>
  <c r="L152" i="15"/>
  <c r="AA152" i="14"/>
  <c r="R152" i="15"/>
  <c r="AD152" i="10"/>
  <c r="AG155" i="8" s="1"/>
  <c r="AI152" i="14"/>
  <c r="W152" i="14"/>
  <c r="X152" i="14" s="1"/>
  <c r="T152" i="14" s="1"/>
  <c r="J195" i="12"/>
  <c r="Q155" i="8" s="1"/>
  <c r="R155" i="8" s="1"/>
  <c r="AC152" i="10"/>
  <c r="AF155" i="8" s="1"/>
  <c r="AH152" i="14"/>
  <c r="AJ152" i="14" s="1"/>
  <c r="Q152" i="15"/>
  <c r="U152" i="10"/>
  <c r="J155" i="7" s="1"/>
  <c r="P155" i="7" s="1"/>
  <c r="R152" i="14"/>
  <c r="K152" i="15"/>
  <c r="AB152" i="10"/>
  <c r="AD155" i="8" s="1"/>
  <c r="AF152" i="14"/>
  <c r="P152" i="15"/>
  <c r="AA152" i="10"/>
  <c r="AC155" i="8" s="1"/>
  <c r="AE152" i="14"/>
  <c r="O152" i="15"/>
  <c r="Z152" i="10"/>
  <c r="AB155" i="8" s="1"/>
  <c r="AD152" i="14"/>
  <c r="N152" i="15"/>
  <c r="AC152" i="14"/>
  <c r="Y152" i="10"/>
  <c r="AA155" i="8" s="1"/>
  <c r="M152" i="15"/>
  <c r="AM152" i="14"/>
  <c r="U152" i="15"/>
  <c r="AG152" i="10"/>
  <c r="AK155" i="8" s="1"/>
  <c r="X152" i="10"/>
  <c r="AL152" i="14"/>
  <c r="T152" i="15"/>
  <c r="AF152" i="10"/>
  <c r="AJ155" i="8" s="1"/>
  <c r="AL151" i="14"/>
  <c r="T151" i="15"/>
  <c r="AF151" i="10"/>
  <c r="AJ154" i="8" s="1"/>
  <c r="X151" i="10"/>
  <c r="N151" i="14"/>
  <c r="G151" i="15"/>
  <c r="Q151" i="10"/>
  <c r="F154" i="7" s="1"/>
  <c r="I151" i="14"/>
  <c r="E151" i="15"/>
  <c r="I151" i="10"/>
  <c r="S154" i="6" s="1"/>
  <c r="AM150" i="14"/>
  <c r="U150" i="15"/>
  <c r="AG150" i="10"/>
  <c r="AK153" i="8" s="1"/>
  <c r="AC150" i="14"/>
  <c r="M150" i="15"/>
  <c r="Y150" i="10"/>
  <c r="AA153" i="8" s="1"/>
  <c r="O150" i="14"/>
  <c r="H150" i="15"/>
  <c r="R150" i="10"/>
  <c r="G153" i="7" s="1"/>
  <c r="J150" i="10"/>
  <c r="AD149" i="14"/>
  <c r="N149" i="15"/>
  <c r="Z149" i="10"/>
  <c r="AB152" i="8" s="1"/>
  <c r="I152" i="14"/>
  <c r="E152" i="15"/>
  <c r="I152" i="10"/>
  <c r="S155" i="6" s="1"/>
  <c r="AM151" i="14"/>
  <c r="U151" i="15"/>
  <c r="AG151" i="10"/>
  <c r="AK154" i="8" s="1"/>
  <c r="AC151" i="14"/>
  <c r="M151" i="15"/>
  <c r="Y151" i="10"/>
  <c r="AA154" i="8" s="1"/>
  <c r="O151" i="14"/>
  <c r="H151" i="15"/>
  <c r="R151" i="10"/>
  <c r="G154" i="7" s="1"/>
  <c r="J151" i="10"/>
  <c r="AD150" i="14"/>
  <c r="N150" i="15"/>
  <c r="Z150" i="10"/>
  <c r="AB153" i="8" s="1"/>
  <c r="K150" i="10"/>
  <c r="AE149" i="14"/>
  <c r="O149" i="15"/>
  <c r="AA149" i="10"/>
  <c r="AC152" i="8" s="1"/>
  <c r="Q149" i="14"/>
  <c r="M149" i="14" s="1"/>
  <c r="J149" i="15"/>
  <c r="T149" i="10"/>
  <c r="I152" i="7" s="1"/>
  <c r="O152" i="7" s="1"/>
  <c r="AF148" i="14"/>
  <c r="AG148" i="14" s="1"/>
  <c r="P148" i="15"/>
  <c r="AB148" i="10"/>
  <c r="AD151" i="8" s="1"/>
  <c r="AE151" i="8" s="1"/>
  <c r="R148" i="14"/>
  <c r="U148" i="10"/>
  <c r="J151" i="7" s="1"/>
  <c r="P151" i="7" s="1"/>
  <c r="K148" i="15"/>
  <c r="M148" i="10"/>
  <c r="O188" i="12"/>
  <c r="K151" i="6" s="1"/>
  <c r="L151" i="6" s="1"/>
  <c r="M151" i="6" s="1"/>
  <c r="T152" i="10"/>
  <c r="I155" i="7" s="1"/>
  <c r="O155" i="7" s="1"/>
  <c r="J152" i="15"/>
  <c r="Q152" i="14"/>
  <c r="G152" i="15"/>
  <c r="Q152" i="10"/>
  <c r="F155" i="7" s="1"/>
  <c r="L155" i="7" s="1"/>
  <c r="N152" i="14"/>
  <c r="J152" i="10"/>
  <c r="Z151" i="10"/>
  <c r="AB154" i="8" s="1"/>
  <c r="AD151" i="14"/>
  <c r="N151" i="15"/>
  <c r="K151" i="10"/>
  <c r="AA150" i="10"/>
  <c r="AC153" i="8" s="1"/>
  <c r="AE150" i="14"/>
  <c r="O150" i="15"/>
  <c r="T150" i="10"/>
  <c r="I153" i="7" s="1"/>
  <c r="Q150" i="14"/>
  <c r="J150" i="15"/>
  <c r="L150" i="10"/>
  <c r="J150" i="14"/>
  <c r="K150" i="14" s="1"/>
  <c r="F150" i="15"/>
  <c r="AB149" i="10"/>
  <c r="AD152" i="8" s="1"/>
  <c r="AF149" i="14"/>
  <c r="P149" i="15"/>
  <c r="K152" i="10"/>
  <c r="AA151" i="10"/>
  <c r="AC154" i="8" s="1"/>
  <c r="AE151" i="14"/>
  <c r="O151" i="15"/>
  <c r="T151" i="10"/>
  <c r="I154" i="7" s="1"/>
  <c r="Q151" i="14"/>
  <c r="J151" i="15"/>
  <c r="L151" i="10"/>
  <c r="J151" i="14"/>
  <c r="K151" i="14" s="1"/>
  <c r="F151" i="15"/>
  <c r="AB150" i="10"/>
  <c r="AD153" i="8" s="1"/>
  <c r="AF150" i="14"/>
  <c r="P150" i="15"/>
  <c r="U150" i="10"/>
  <c r="J153" i="7" s="1"/>
  <c r="R150" i="14"/>
  <c r="K150" i="15"/>
  <c r="M150" i="10"/>
  <c r="AC149" i="10"/>
  <c r="AF152" i="8" s="1"/>
  <c r="AH149" i="14"/>
  <c r="Q149" i="15"/>
  <c r="J192" i="12"/>
  <c r="W149" i="14"/>
  <c r="X149" i="14" s="1"/>
  <c r="T149" i="14" s="1"/>
  <c r="L152" i="10"/>
  <c r="J152" i="14"/>
  <c r="F152" i="15"/>
  <c r="AB151" i="10"/>
  <c r="AD154" i="8" s="1"/>
  <c r="AF151" i="14"/>
  <c r="P151" i="15"/>
  <c r="U151" i="10"/>
  <c r="J154" i="7" s="1"/>
  <c r="P154" i="7" s="1"/>
  <c r="R151" i="14"/>
  <c r="K151" i="15"/>
  <c r="M151" i="10"/>
  <c r="O194" i="12"/>
  <c r="AC150" i="10"/>
  <c r="AF153" i="8" s="1"/>
  <c r="AH150" i="14"/>
  <c r="Q150" i="15"/>
  <c r="W150" i="14"/>
  <c r="X150" i="14" s="1"/>
  <c r="T150" i="14" s="1"/>
  <c r="N150" i="10"/>
  <c r="F150" i="10"/>
  <c r="E150" i="14"/>
  <c r="B150" i="15"/>
  <c r="AD149" i="10"/>
  <c r="AG152" i="8" s="1"/>
  <c r="AI149" i="14"/>
  <c r="R149" i="15"/>
  <c r="AA149" i="14"/>
  <c r="L149" i="15"/>
  <c r="AK148" i="14"/>
  <c r="S148" i="15"/>
  <c r="AE148" i="10"/>
  <c r="AI151" i="8" s="1"/>
  <c r="AL151" i="8" s="1"/>
  <c r="W148" i="10"/>
  <c r="P148" i="10"/>
  <c r="H148" i="14"/>
  <c r="D148" i="15"/>
  <c r="H148" i="10"/>
  <c r="M152" i="10"/>
  <c r="O195" i="12"/>
  <c r="K155" i="6" s="1"/>
  <c r="L155" i="6" s="1"/>
  <c r="M155" i="6" s="1"/>
  <c r="AC151" i="10"/>
  <c r="AF154" i="8" s="1"/>
  <c r="AH151" i="14"/>
  <c r="Q151" i="15"/>
  <c r="J194" i="12"/>
  <c r="Q154" i="8" s="1"/>
  <c r="R154" i="8" s="1"/>
  <c r="X154" i="8" s="1"/>
  <c r="S153" i="3" s="1"/>
  <c r="W151" i="14"/>
  <c r="X151" i="14" s="1"/>
  <c r="T151" i="14" s="1"/>
  <c r="N151" i="10"/>
  <c r="F151" i="10"/>
  <c r="E151" i="14"/>
  <c r="B151" i="15"/>
  <c r="AD150" i="10"/>
  <c r="AG153" i="8" s="1"/>
  <c r="AI150" i="14"/>
  <c r="R150" i="15"/>
  <c r="AA150" i="14"/>
  <c r="L150" i="15"/>
  <c r="O150" i="10"/>
  <c r="G150" i="10"/>
  <c r="F150" i="14"/>
  <c r="G150" i="14" s="1"/>
  <c r="C150" i="15"/>
  <c r="AE149" i="10"/>
  <c r="AI152" i="8" s="1"/>
  <c r="AK149" i="14"/>
  <c r="S149" i="15"/>
  <c r="W149" i="10"/>
  <c r="P149" i="10"/>
  <c r="H149" i="10"/>
  <c r="H149" i="14"/>
  <c r="D149" i="15"/>
  <c r="AL148" i="14"/>
  <c r="T148" i="15"/>
  <c r="AF148" i="10"/>
  <c r="AJ151" i="8" s="1"/>
  <c r="X148" i="10"/>
  <c r="N148" i="14"/>
  <c r="G148" i="15"/>
  <c r="Q148" i="10"/>
  <c r="F151" i="7" s="1"/>
  <c r="L151" i="7" s="1"/>
  <c r="I148" i="14"/>
  <c r="K148" i="14" s="1"/>
  <c r="E148" i="15"/>
  <c r="I148" i="10"/>
  <c r="S151" i="6" s="1"/>
  <c r="O152" i="14"/>
  <c r="R152" i="10"/>
  <c r="G155" i="7" s="1"/>
  <c r="M155" i="7" s="1"/>
  <c r="H152" i="15"/>
  <c r="N152" i="10"/>
  <c r="B152" i="15"/>
  <c r="F152" i="10"/>
  <c r="E152" i="14"/>
  <c r="G152" i="14" s="1"/>
  <c r="R151" i="15"/>
  <c r="AD151" i="10"/>
  <c r="AG154" i="8" s="1"/>
  <c r="AI151" i="14"/>
  <c r="L151" i="15"/>
  <c r="AA151" i="14"/>
  <c r="O151" i="10"/>
  <c r="C151" i="15"/>
  <c r="G151" i="10"/>
  <c r="F151" i="14"/>
  <c r="G151" i="14" s="1"/>
  <c r="S150" i="15"/>
  <c r="AE150" i="10"/>
  <c r="AI153" i="8" s="1"/>
  <c r="AK150" i="14"/>
  <c r="W150" i="10"/>
  <c r="P150" i="10"/>
  <c r="D150" i="15"/>
  <c r="H150" i="10"/>
  <c r="H150" i="14"/>
  <c r="L150" i="14" s="1"/>
  <c r="T149" i="15"/>
  <c r="AF149" i="10"/>
  <c r="AJ152" i="8" s="1"/>
  <c r="AL149" i="14"/>
  <c r="X149" i="10"/>
  <c r="O152" i="10"/>
  <c r="S151" i="15"/>
  <c r="AE151" i="10"/>
  <c r="AI154" i="8" s="1"/>
  <c r="AK151" i="14"/>
  <c r="W151" i="10"/>
  <c r="P151" i="10"/>
  <c r="D151" i="15"/>
  <c r="H151" i="10"/>
  <c r="H151" i="14"/>
  <c r="T150" i="15"/>
  <c r="AF150" i="10"/>
  <c r="AJ153" i="8" s="1"/>
  <c r="AL150" i="14"/>
  <c r="X150" i="10"/>
  <c r="G150" i="15"/>
  <c r="Q150" i="10"/>
  <c r="F153" i="7" s="1"/>
  <c r="L153" i="7" s="1"/>
  <c r="N150" i="14"/>
  <c r="U149" i="15"/>
  <c r="AG149" i="10"/>
  <c r="AK152" i="8" s="1"/>
  <c r="AM149" i="14"/>
  <c r="S149" i="10"/>
  <c r="H152" i="7" s="1"/>
  <c r="I149" i="15"/>
  <c r="AF144" i="14"/>
  <c r="AG144" i="14" s="1"/>
  <c r="P144" i="15"/>
  <c r="AB144" i="10"/>
  <c r="AD147" i="8" s="1"/>
  <c r="AE147" i="8" s="1"/>
  <c r="R144" i="14"/>
  <c r="K144" i="15"/>
  <c r="U144" i="10"/>
  <c r="J147" i="7" s="1"/>
  <c r="P147" i="7" s="1"/>
  <c r="M144" i="10"/>
  <c r="AK144" i="14"/>
  <c r="AN144" i="14" s="1"/>
  <c r="AE144" i="10"/>
  <c r="AI147" i="8" s="1"/>
  <c r="AL147" i="8" s="1"/>
  <c r="S144" i="15"/>
  <c r="W144" i="10"/>
  <c r="P144" i="10"/>
  <c r="H144" i="14"/>
  <c r="L144" i="14" s="1"/>
  <c r="D144" i="14" s="1"/>
  <c r="D144" i="15"/>
  <c r="H144" i="10"/>
  <c r="P148" i="14"/>
  <c r="S148" i="10"/>
  <c r="H151" i="7" s="1"/>
  <c r="I148" i="15"/>
  <c r="O147" i="15"/>
  <c r="AA147" i="10"/>
  <c r="AC150" i="8" s="1"/>
  <c r="AE147" i="14"/>
  <c r="E147" i="15"/>
  <c r="I147" i="10"/>
  <c r="S150" i="6" s="1"/>
  <c r="I147" i="14"/>
  <c r="M145" i="15"/>
  <c r="AC145" i="14"/>
  <c r="Y145" i="10"/>
  <c r="AA148" i="8" s="1"/>
  <c r="K145" i="15"/>
  <c r="R145" i="14"/>
  <c r="U145" i="10"/>
  <c r="J148" i="7" s="1"/>
  <c r="M145" i="10"/>
  <c r="H145" i="14"/>
  <c r="H145" i="10"/>
  <c r="D145" i="15"/>
  <c r="G146" i="15"/>
  <c r="N146" i="14"/>
  <c r="Q146" i="10"/>
  <c r="F149" i="7" s="1"/>
  <c r="L149" i="7" s="1"/>
  <c r="E146" i="15"/>
  <c r="I146" i="14"/>
  <c r="K146" i="14" s="1"/>
  <c r="L146" i="14" s="1"/>
  <c r="I146" i="10"/>
  <c r="S149" i="6" s="1"/>
  <c r="E146" i="14"/>
  <c r="B146" i="15"/>
  <c r="F146" i="10"/>
  <c r="N146" i="10"/>
  <c r="K146" i="15"/>
  <c r="R146" i="14"/>
  <c r="U146" i="10"/>
  <c r="J149" i="7" s="1"/>
  <c r="P149" i="7" s="1"/>
  <c r="W146" i="10"/>
  <c r="K146" i="10"/>
  <c r="U146" i="15"/>
  <c r="AM146" i="14"/>
  <c r="AG146" i="10"/>
  <c r="AK149" i="8" s="1"/>
  <c r="AA146" i="10"/>
  <c r="AC149" i="8" s="1"/>
  <c r="AE149" i="8" s="1"/>
  <c r="AE146" i="14"/>
  <c r="AG146" i="14" s="1"/>
  <c r="O146" i="15"/>
  <c r="Q146" i="15"/>
  <c r="AC146" i="10"/>
  <c r="AF149" i="8" s="1"/>
  <c r="AH149" i="8" s="1"/>
  <c r="AH146" i="14"/>
  <c r="AF146" i="10"/>
  <c r="AJ149" i="8" s="1"/>
  <c r="AL146" i="14"/>
  <c r="AN146" i="14" s="1"/>
  <c r="T146" i="15"/>
  <c r="AA146" i="14"/>
  <c r="L146" i="15"/>
  <c r="AI146" i="14"/>
  <c r="R146" i="15"/>
  <c r="AD146" i="10"/>
  <c r="AG149" i="8" s="1"/>
  <c r="AF145" i="10"/>
  <c r="AJ148" i="8" s="1"/>
  <c r="AL148" i="8" s="1"/>
  <c r="T145" i="15"/>
  <c r="AL145" i="14"/>
  <c r="AN145" i="14" s="1"/>
  <c r="P145" i="14"/>
  <c r="J147" i="10"/>
  <c r="H145" i="15"/>
  <c r="R145" i="10"/>
  <c r="G148" i="7" s="1"/>
  <c r="M148" i="7" s="1"/>
  <c r="O145" i="14"/>
  <c r="J145" i="10"/>
  <c r="Z147" i="10"/>
  <c r="AB150" i="8" s="1"/>
  <c r="AD147" i="14"/>
  <c r="N147" i="15"/>
  <c r="N145" i="15"/>
  <c r="AD145" i="14"/>
  <c r="Z145" i="10"/>
  <c r="AB148" i="8" s="1"/>
  <c r="W145" i="14"/>
  <c r="X145" i="14" s="1"/>
  <c r="T145" i="14" s="1"/>
  <c r="S145" i="10"/>
  <c r="H148" i="7" s="1"/>
  <c r="Q145" i="10"/>
  <c r="F148" i="7" s="1"/>
  <c r="N145" i="14"/>
  <c r="G145" i="15"/>
  <c r="N145" i="10"/>
  <c r="I145" i="10"/>
  <c r="S148" i="6" s="1"/>
  <c r="I145" i="14"/>
  <c r="E145" i="15"/>
  <c r="F145" i="14"/>
  <c r="G145" i="14" s="1"/>
  <c r="C145" i="15"/>
  <c r="G145" i="10"/>
  <c r="O145" i="10"/>
  <c r="AA145" i="14"/>
  <c r="L145" i="15"/>
  <c r="AI145" i="14"/>
  <c r="AJ145" i="14" s="1"/>
  <c r="R145" i="15"/>
  <c r="AD145" i="10"/>
  <c r="AG148" i="8" s="1"/>
  <c r="AH148" i="8" s="1"/>
  <c r="J145" i="14"/>
  <c r="F145" i="15"/>
  <c r="L145" i="10"/>
  <c r="Q145" i="14"/>
  <c r="J145" i="15"/>
  <c r="T145" i="10"/>
  <c r="I148" i="7" s="1"/>
  <c r="O148" i="7" s="1"/>
  <c r="AE145" i="14"/>
  <c r="AA145" i="10"/>
  <c r="AC148" i="8" s="1"/>
  <c r="O145" i="15"/>
  <c r="AE147" i="10"/>
  <c r="AI150" i="8" s="1"/>
  <c r="S147" i="15"/>
  <c r="AK147" i="14"/>
  <c r="J147" i="15"/>
  <c r="T147" i="10"/>
  <c r="I150" i="7" s="1"/>
  <c r="O150" i="7" s="1"/>
  <c r="Q147" i="14"/>
  <c r="F147" i="15"/>
  <c r="L147" i="10"/>
  <c r="J147" i="14"/>
  <c r="C147" i="15"/>
  <c r="F147" i="14"/>
  <c r="G147" i="10"/>
  <c r="M147" i="10"/>
  <c r="U147" i="10"/>
  <c r="J150" i="7" s="1"/>
  <c r="P150" i="7" s="1"/>
  <c r="K147" i="15"/>
  <c r="R147" i="14"/>
  <c r="O147" i="10"/>
  <c r="L147" i="15"/>
  <c r="AA147" i="14"/>
  <c r="P147" i="15"/>
  <c r="AF147" i="14"/>
  <c r="AB147" i="10"/>
  <c r="AD150" i="8" s="1"/>
  <c r="K147" i="10"/>
  <c r="P147" i="10"/>
  <c r="W147" i="10"/>
  <c r="R147" i="15"/>
  <c r="AI147" i="14"/>
  <c r="AD147" i="10"/>
  <c r="AG150" i="8" s="1"/>
  <c r="O147" i="14"/>
  <c r="H147" i="15"/>
  <c r="R147" i="10"/>
  <c r="G150" i="7" s="1"/>
  <c r="AC147" i="14"/>
  <c r="M147" i="15"/>
  <c r="Y147" i="10"/>
  <c r="AA150" i="8" s="1"/>
  <c r="AM147" i="14"/>
  <c r="U147" i="15"/>
  <c r="AG147" i="10"/>
  <c r="AK150" i="8" s="1"/>
  <c r="N147" i="14"/>
  <c r="G147" i="15"/>
  <c r="Q147" i="10"/>
  <c r="F150" i="7" s="1"/>
  <c r="L150" i="7" s="1"/>
  <c r="X147" i="10"/>
  <c r="AL147" i="14"/>
  <c r="AF147" i="10"/>
  <c r="AJ150" i="8" s="1"/>
  <c r="T147" i="15"/>
  <c r="E147" i="14"/>
  <c r="F147" i="10"/>
  <c r="B147" i="15"/>
  <c r="N147" i="10"/>
  <c r="W147" i="14"/>
  <c r="X147" i="14" s="1"/>
  <c r="T147" i="14" s="1"/>
  <c r="J183" i="12"/>
  <c r="Q150" i="8" s="1"/>
  <c r="R150" i="8" s="1"/>
  <c r="AH147" i="14"/>
  <c r="AJ147" i="14" s="1"/>
  <c r="AC147" i="10"/>
  <c r="AF150" i="8" s="1"/>
  <c r="AH150" i="8" s="1"/>
  <c r="Q147" i="15"/>
  <c r="P144" i="14"/>
  <c r="S144" i="10"/>
  <c r="H147" i="7" s="1"/>
  <c r="I144" i="15"/>
  <c r="O141" i="15"/>
  <c r="AE141" i="14"/>
  <c r="AA141" i="10"/>
  <c r="AC144" i="8" s="1"/>
  <c r="N141" i="10"/>
  <c r="K141" i="10"/>
  <c r="AD141" i="14"/>
  <c r="AG141" i="14" s="1"/>
  <c r="Z141" i="10"/>
  <c r="AB144" i="8" s="1"/>
  <c r="AE144" i="8" s="1"/>
  <c r="N141" i="15"/>
  <c r="J141" i="10"/>
  <c r="R141" i="14"/>
  <c r="U141" i="10"/>
  <c r="J144" i="7" s="1"/>
  <c r="P144" i="7" s="1"/>
  <c r="K141" i="15"/>
  <c r="P141" i="10"/>
  <c r="W141" i="10"/>
  <c r="AK141" i="14"/>
  <c r="AN141" i="14" s="1"/>
  <c r="S141" i="15"/>
  <c r="AE141" i="10"/>
  <c r="AI144" i="8" s="1"/>
  <c r="AL144" i="8" s="1"/>
  <c r="AK137" i="14"/>
  <c r="AN137" i="14" s="1"/>
  <c r="AB137" i="14" s="1"/>
  <c r="Z137" i="14" s="1"/>
  <c r="S137" i="14" s="1"/>
  <c r="AE137" i="10"/>
  <c r="AI140" i="8" s="1"/>
  <c r="AL140" i="8" s="1"/>
  <c r="AM140" i="8" s="1"/>
  <c r="AN140" i="8" s="1"/>
  <c r="T139" i="3" s="1"/>
  <c r="S137" i="15"/>
  <c r="W137" i="10"/>
  <c r="P137" i="10"/>
  <c r="H137" i="14"/>
  <c r="H137" i="10"/>
  <c r="D137" i="15"/>
  <c r="J142" i="14"/>
  <c r="L142" i="10"/>
  <c r="F142" i="15"/>
  <c r="AC139" i="10"/>
  <c r="AF142" i="8" s="1"/>
  <c r="AH142" i="8" s="1"/>
  <c r="Q139" i="15"/>
  <c r="AH139" i="14"/>
  <c r="AJ139" i="14" s="1"/>
  <c r="I139" i="14"/>
  <c r="E139" i="15"/>
  <c r="I139" i="10"/>
  <c r="S142" i="6" s="1"/>
  <c r="O139" i="10"/>
  <c r="AA139" i="14"/>
  <c r="L139" i="15"/>
  <c r="U139" i="15"/>
  <c r="AG139" i="10"/>
  <c r="AK142" i="8" s="1"/>
  <c r="AL142" i="8" s="1"/>
  <c r="AM139" i="14"/>
  <c r="AN139" i="14" s="1"/>
  <c r="J139" i="14"/>
  <c r="F139" i="15"/>
  <c r="L139" i="10"/>
  <c r="Q139" i="14"/>
  <c r="J139" i="15"/>
  <c r="T139" i="10"/>
  <c r="I142" i="7" s="1"/>
  <c r="O142" i="7" s="1"/>
  <c r="AE139" i="14"/>
  <c r="O139" i="15"/>
  <c r="AA139" i="10"/>
  <c r="AC142" i="8" s="1"/>
  <c r="C143" i="15"/>
  <c r="F143" i="14"/>
  <c r="G143" i="10"/>
  <c r="R140" i="15"/>
  <c r="AI140" i="14"/>
  <c r="AD140" i="10"/>
  <c r="AG143" i="8" s="1"/>
  <c r="W140" i="14"/>
  <c r="X140" i="14" s="1"/>
  <c r="T140" i="14" s="1"/>
  <c r="H140" i="15"/>
  <c r="R140" i="10"/>
  <c r="G143" i="7" s="1"/>
  <c r="O140" i="14"/>
  <c r="M139" i="10"/>
  <c r="K139" i="10"/>
  <c r="W142" i="10"/>
  <c r="AC140" i="10"/>
  <c r="AF143" i="8" s="1"/>
  <c r="AH143" i="8" s="1"/>
  <c r="Q140" i="15"/>
  <c r="AH140" i="14"/>
  <c r="P140" i="10"/>
  <c r="X139" i="10"/>
  <c r="H139" i="15"/>
  <c r="R139" i="10"/>
  <c r="G142" i="7" s="1"/>
  <c r="M142" i="7" s="1"/>
  <c r="O139" i="14"/>
  <c r="F139" i="10"/>
  <c r="E139" i="14"/>
  <c r="B139" i="15"/>
  <c r="O181" i="12"/>
  <c r="K147" i="6" s="1"/>
  <c r="L147" i="6" s="1"/>
  <c r="M147" i="6" s="1"/>
  <c r="AF142" i="10"/>
  <c r="AJ145" i="8" s="1"/>
  <c r="AL142" i="14"/>
  <c r="T142" i="15"/>
  <c r="U140" i="10"/>
  <c r="J143" i="7" s="1"/>
  <c r="K140" i="15"/>
  <c r="R140" i="14"/>
  <c r="G140" i="15"/>
  <c r="Q140" i="10"/>
  <c r="F143" i="7" s="1"/>
  <c r="L143" i="7" s="1"/>
  <c r="N140" i="14"/>
  <c r="O140" i="10"/>
  <c r="C140" i="15"/>
  <c r="G140" i="10"/>
  <c r="F140" i="14"/>
  <c r="AB139" i="10"/>
  <c r="AD142" i="8" s="1"/>
  <c r="P139" i="15"/>
  <c r="AF139" i="14"/>
  <c r="N139" i="15"/>
  <c r="Z139" i="10"/>
  <c r="AB142" i="8" s="1"/>
  <c r="AD139" i="14"/>
  <c r="AG139" i="14" s="1"/>
  <c r="D139" i="15"/>
  <c r="H139" i="10"/>
  <c r="H139" i="14"/>
  <c r="AA138" i="10"/>
  <c r="AC141" i="8" s="1"/>
  <c r="AE141" i="8" s="1"/>
  <c r="AM141" i="8" s="1"/>
  <c r="AE138" i="14"/>
  <c r="AG138" i="14" s="1"/>
  <c r="O138" i="15"/>
  <c r="Q138" i="10"/>
  <c r="F141" i="7" s="1"/>
  <c r="L141" i="7" s="1"/>
  <c r="N138" i="14"/>
  <c r="M138" i="14" s="1"/>
  <c r="G138" i="15"/>
  <c r="I138" i="10"/>
  <c r="S141" i="6" s="1"/>
  <c r="I138" i="14"/>
  <c r="E138" i="15"/>
  <c r="F138" i="10"/>
  <c r="E138" i="14"/>
  <c r="B138" i="15"/>
  <c r="F138" i="14"/>
  <c r="G138" i="14" s="1"/>
  <c r="C138" i="15"/>
  <c r="G138" i="10"/>
  <c r="O138" i="10"/>
  <c r="AA138" i="14"/>
  <c r="L138" i="15"/>
  <c r="AI138" i="14"/>
  <c r="AJ138" i="14" s="1"/>
  <c r="AD138" i="10"/>
  <c r="AG141" i="8" s="1"/>
  <c r="AH141" i="8" s="1"/>
  <c r="R138" i="15"/>
  <c r="W142" i="14"/>
  <c r="X142" i="14" s="1"/>
  <c r="T142" i="14" s="1"/>
  <c r="U140" i="15"/>
  <c r="AM140" i="14"/>
  <c r="AG140" i="10"/>
  <c r="AK143" i="8" s="1"/>
  <c r="AB140" i="10"/>
  <c r="AD143" i="8" s="1"/>
  <c r="P140" i="15"/>
  <c r="AF140" i="14"/>
  <c r="X140" i="10"/>
  <c r="J179" i="12"/>
  <c r="W139" i="14"/>
  <c r="X139" i="14" s="1"/>
  <c r="T139" i="14" s="1"/>
  <c r="J139" i="10"/>
  <c r="L138" i="10"/>
  <c r="J138" i="14"/>
  <c r="F138" i="15"/>
  <c r="AK130" i="14"/>
  <c r="AN130" i="14" s="1"/>
  <c r="AB130" i="14" s="1"/>
  <c r="Z130" i="14" s="1"/>
  <c r="S130" i="14" s="1"/>
  <c r="AE130" i="10"/>
  <c r="AI133" i="8" s="1"/>
  <c r="AL133" i="8" s="1"/>
  <c r="AM133" i="8" s="1"/>
  <c r="AN133" i="8" s="1"/>
  <c r="T132" i="3" s="1"/>
  <c r="S130" i="15"/>
  <c r="W130" i="10"/>
  <c r="P130" i="10"/>
  <c r="H130" i="14"/>
  <c r="H130" i="10"/>
  <c r="D130" i="15"/>
  <c r="J143" i="15"/>
  <c r="T143" i="10"/>
  <c r="I146" i="7" s="1"/>
  <c r="O146" i="7" s="1"/>
  <c r="Q143" i="14"/>
  <c r="P143" i="10"/>
  <c r="B142" i="15"/>
  <c r="E142" i="14"/>
  <c r="F142" i="10"/>
  <c r="T140" i="15"/>
  <c r="AL140" i="14"/>
  <c r="AF140" i="10"/>
  <c r="AJ143" i="8" s="1"/>
  <c r="AL143" i="8" s="1"/>
  <c r="N140" i="10"/>
  <c r="J140" i="10"/>
  <c r="D140" i="15"/>
  <c r="H140" i="14"/>
  <c r="H140" i="10"/>
  <c r="M140" i="15"/>
  <c r="Y140" i="10"/>
  <c r="AA143" i="8" s="1"/>
  <c r="AC140" i="14"/>
  <c r="J140" i="14"/>
  <c r="K140" i="14" s="1"/>
  <c r="F140" i="15"/>
  <c r="L140" i="10"/>
  <c r="Q140" i="14"/>
  <c r="J140" i="15"/>
  <c r="T140" i="10"/>
  <c r="I143" i="7" s="1"/>
  <c r="AE140" i="14"/>
  <c r="AA140" i="10"/>
  <c r="AC143" i="8" s="1"/>
  <c r="O140" i="15"/>
  <c r="K140" i="10"/>
  <c r="AD140" i="14"/>
  <c r="N140" i="15"/>
  <c r="Z140" i="10"/>
  <c r="AB143" i="8" s="1"/>
  <c r="W143" i="10"/>
  <c r="F143" i="15"/>
  <c r="L143" i="10"/>
  <c r="J143" i="14"/>
  <c r="AG143" i="10"/>
  <c r="AK146" i="8" s="1"/>
  <c r="AM143" i="14"/>
  <c r="U143" i="15"/>
  <c r="K143" i="10"/>
  <c r="R143" i="15"/>
  <c r="AI143" i="14"/>
  <c r="AD143" i="10"/>
  <c r="AG146" i="8" s="1"/>
  <c r="AF143" i="14"/>
  <c r="AB143" i="10"/>
  <c r="AD146" i="8" s="1"/>
  <c r="P143" i="15"/>
  <c r="Z143" i="10"/>
  <c r="AB146" i="8" s="1"/>
  <c r="AE146" i="8" s="1"/>
  <c r="AD143" i="14"/>
  <c r="N143" i="15"/>
  <c r="AE143" i="10"/>
  <c r="AI146" i="8" s="1"/>
  <c r="S143" i="15"/>
  <c r="AK143" i="14"/>
  <c r="J143" i="10"/>
  <c r="O143" i="10"/>
  <c r="R143" i="10"/>
  <c r="G146" i="7" s="1"/>
  <c r="M146" i="7" s="1"/>
  <c r="O143" i="14"/>
  <c r="H143" i="15"/>
  <c r="L143" i="15"/>
  <c r="AA143" i="14"/>
  <c r="O143" i="15"/>
  <c r="AA143" i="10"/>
  <c r="AC146" i="8" s="1"/>
  <c r="AE143" i="14"/>
  <c r="H143" i="10"/>
  <c r="H143" i="14"/>
  <c r="D143" i="15"/>
  <c r="M143" i="10"/>
  <c r="K143" i="15"/>
  <c r="R143" i="14"/>
  <c r="U143" i="10"/>
  <c r="J146" i="7" s="1"/>
  <c r="P146" i="7" s="1"/>
  <c r="I143" i="14"/>
  <c r="E143" i="15"/>
  <c r="I143" i="10"/>
  <c r="S146" i="6" s="1"/>
  <c r="N143" i="14"/>
  <c r="G143" i="15"/>
  <c r="Q143" i="10"/>
  <c r="F146" i="7" s="1"/>
  <c r="L146" i="7" s="1"/>
  <c r="X143" i="10"/>
  <c r="AL143" i="14"/>
  <c r="T143" i="15"/>
  <c r="AF143" i="10"/>
  <c r="AJ146" i="8" s="1"/>
  <c r="E143" i="14"/>
  <c r="B143" i="15"/>
  <c r="F143" i="10"/>
  <c r="N143" i="10"/>
  <c r="W143" i="14"/>
  <c r="X143" i="14" s="1"/>
  <c r="T143" i="14" s="1"/>
  <c r="J181" i="12"/>
  <c r="AH143" i="14"/>
  <c r="Q143" i="15"/>
  <c r="AC143" i="10"/>
  <c r="AF146" i="8" s="1"/>
  <c r="E140" i="14"/>
  <c r="B140" i="15"/>
  <c r="F140" i="10"/>
  <c r="P142" i="15"/>
  <c r="AB142" i="10"/>
  <c r="AD145" i="8" s="1"/>
  <c r="AF142" i="14"/>
  <c r="Q142" i="10"/>
  <c r="F145" i="7" s="1"/>
  <c r="L145" i="7" s="1"/>
  <c r="N142" i="14"/>
  <c r="G142" i="15"/>
  <c r="K142" i="10"/>
  <c r="H142" i="10"/>
  <c r="D142" i="15"/>
  <c r="H142" i="14"/>
  <c r="M142" i="10"/>
  <c r="N142" i="10"/>
  <c r="P142" i="10"/>
  <c r="AA142" i="10"/>
  <c r="AC145" i="8" s="1"/>
  <c r="AE142" i="14"/>
  <c r="O142" i="15"/>
  <c r="I142" i="10"/>
  <c r="S145" i="6" s="1"/>
  <c r="I142" i="14"/>
  <c r="E142" i="15"/>
  <c r="J142" i="10"/>
  <c r="Z142" i="10"/>
  <c r="AB145" i="8" s="1"/>
  <c r="N142" i="15"/>
  <c r="AD142" i="14"/>
  <c r="S142" i="15"/>
  <c r="AE142" i="10"/>
  <c r="AI145" i="8" s="1"/>
  <c r="AL145" i="8" s="1"/>
  <c r="AK142" i="14"/>
  <c r="T142" i="10"/>
  <c r="I145" i="7" s="1"/>
  <c r="O145" i="7" s="1"/>
  <c r="J142" i="15"/>
  <c r="Q142" i="14"/>
  <c r="X142" i="10"/>
  <c r="AH142" i="14"/>
  <c r="AC142" i="10"/>
  <c r="AF145" i="8" s="1"/>
  <c r="Q142" i="15"/>
  <c r="O142" i="14"/>
  <c r="H142" i="15"/>
  <c r="R142" i="10"/>
  <c r="G145" i="7" s="1"/>
  <c r="M145" i="7" s="1"/>
  <c r="AC142" i="14"/>
  <c r="M142" i="15"/>
  <c r="Y142" i="10"/>
  <c r="AA145" i="8" s="1"/>
  <c r="AM142" i="14"/>
  <c r="U142" i="15"/>
  <c r="AG142" i="10"/>
  <c r="AK145" i="8" s="1"/>
  <c r="F142" i="14"/>
  <c r="G142" i="14" s="1"/>
  <c r="G142" i="10"/>
  <c r="C142" i="15"/>
  <c r="O142" i="10"/>
  <c r="AA142" i="14"/>
  <c r="L142" i="15"/>
  <c r="AI142" i="14"/>
  <c r="R142" i="15"/>
  <c r="AD142" i="10"/>
  <c r="AG145" i="8" s="1"/>
  <c r="W136" i="14"/>
  <c r="X136" i="14" s="1"/>
  <c r="T136" i="14" s="1"/>
  <c r="J176" i="12"/>
  <c r="Q139" i="8" s="1"/>
  <c r="R139" i="8" s="1"/>
  <c r="X139" i="8" s="1"/>
  <c r="S138" i="3" s="1"/>
  <c r="N136" i="10"/>
  <c r="J136" i="10"/>
  <c r="O136" i="14"/>
  <c r="H136" i="15"/>
  <c r="R136" i="10"/>
  <c r="G139" i="7" s="1"/>
  <c r="AC136" i="14"/>
  <c r="M136" i="15"/>
  <c r="Y136" i="10"/>
  <c r="AA139" i="8" s="1"/>
  <c r="I136" i="14"/>
  <c r="K136" i="14" s="1"/>
  <c r="I136" i="10"/>
  <c r="S139" i="6" s="1"/>
  <c r="E136" i="15"/>
  <c r="N136" i="14"/>
  <c r="Q136" i="10"/>
  <c r="F139" i="7" s="1"/>
  <c r="G136" i="15"/>
  <c r="X136" i="10"/>
  <c r="AK136" i="14"/>
  <c r="AE136" i="10"/>
  <c r="AI139" i="8" s="1"/>
  <c r="S136" i="15"/>
  <c r="AL136" i="14"/>
  <c r="AF136" i="10"/>
  <c r="AJ139" i="8" s="1"/>
  <c r="T136" i="15"/>
  <c r="I137" i="15"/>
  <c r="K136" i="10"/>
  <c r="AA135" i="10"/>
  <c r="AC138" i="8" s="1"/>
  <c r="AE135" i="14"/>
  <c r="O135" i="15"/>
  <c r="X135" i="10"/>
  <c r="E135" i="14"/>
  <c r="F135" i="10"/>
  <c r="B135" i="15"/>
  <c r="K135" i="10"/>
  <c r="AD135" i="14"/>
  <c r="N135" i="15"/>
  <c r="Z135" i="10"/>
  <c r="AB138" i="8" s="1"/>
  <c r="AM135" i="14"/>
  <c r="AN135" i="14" s="1"/>
  <c r="U135" i="15"/>
  <c r="AG135" i="10"/>
  <c r="AK138" i="8" s="1"/>
  <c r="AL138" i="8" s="1"/>
  <c r="AI132" i="14"/>
  <c r="AD132" i="10"/>
  <c r="AG135" i="8" s="1"/>
  <c r="R132" i="15"/>
  <c r="O132" i="15"/>
  <c r="AE132" i="14"/>
  <c r="AG132" i="14" s="1"/>
  <c r="AA132" i="10"/>
  <c r="AC135" i="8" s="1"/>
  <c r="AE135" i="8" s="1"/>
  <c r="N132" i="14"/>
  <c r="Q132" i="10"/>
  <c r="F135" i="7" s="1"/>
  <c r="L135" i="7" s="1"/>
  <c r="G132" i="15"/>
  <c r="I132" i="14"/>
  <c r="I132" i="10"/>
  <c r="S135" i="6" s="1"/>
  <c r="E132" i="15"/>
  <c r="E132" i="14"/>
  <c r="F132" i="10"/>
  <c r="B132" i="15"/>
  <c r="N132" i="10"/>
  <c r="W132" i="14"/>
  <c r="X132" i="14" s="1"/>
  <c r="T132" i="14" s="1"/>
  <c r="AH132" i="14"/>
  <c r="Q132" i="15"/>
  <c r="AC132" i="10"/>
  <c r="AF135" i="8" s="1"/>
  <c r="S139" i="10"/>
  <c r="H142" i="7" s="1"/>
  <c r="W136" i="10"/>
  <c r="P136" i="10"/>
  <c r="B136" i="15"/>
  <c r="F136" i="10"/>
  <c r="E136" i="14"/>
  <c r="AD135" i="10"/>
  <c r="AG138" i="8" s="1"/>
  <c r="AI135" i="14"/>
  <c r="R135" i="15"/>
  <c r="T135" i="10"/>
  <c r="I138" i="7" s="1"/>
  <c r="O138" i="7" s="1"/>
  <c r="J135" i="15"/>
  <c r="Q135" i="14"/>
  <c r="G135" i="15"/>
  <c r="N135" i="14"/>
  <c r="Q135" i="10"/>
  <c r="F138" i="7" s="1"/>
  <c r="L138" i="7" s="1"/>
  <c r="L135" i="10"/>
  <c r="F135" i="15"/>
  <c r="J135" i="14"/>
  <c r="E135" i="15"/>
  <c r="I135" i="14"/>
  <c r="I135" i="10"/>
  <c r="S138" i="6" s="1"/>
  <c r="L132" i="15"/>
  <c r="AA132" i="14"/>
  <c r="J132" i="15"/>
  <c r="Q132" i="14"/>
  <c r="T132" i="10"/>
  <c r="I135" i="7" s="1"/>
  <c r="O135" i="7" s="1"/>
  <c r="O132" i="10"/>
  <c r="F132" i="15"/>
  <c r="L132" i="10"/>
  <c r="J132" i="14"/>
  <c r="K132" i="14" s="1"/>
  <c r="L132" i="14" s="1"/>
  <c r="P139" i="14"/>
  <c r="I139" i="15"/>
  <c r="R136" i="15"/>
  <c r="AD136" i="10"/>
  <c r="AG139" i="8" s="1"/>
  <c r="AH139" i="8" s="1"/>
  <c r="AI136" i="14"/>
  <c r="AJ136" i="14" s="1"/>
  <c r="U136" i="15"/>
  <c r="AG136" i="10"/>
  <c r="AK139" i="8" s="1"/>
  <c r="AM136" i="14"/>
  <c r="AA136" i="10"/>
  <c r="AC139" i="8" s="1"/>
  <c r="O136" i="15"/>
  <c r="AE136" i="14"/>
  <c r="D136" i="15"/>
  <c r="H136" i="10"/>
  <c r="X139" i="6" s="1"/>
  <c r="Y139" i="6" s="1"/>
  <c r="Z139" i="6" s="1"/>
  <c r="H136" i="14"/>
  <c r="S137" i="10"/>
  <c r="H140" i="7" s="1"/>
  <c r="Z136" i="10"/>
  <c r="AB139" i="8" s="1"/>
  <c r="AD136" i="14"/>
  <c r="N136" i="15"/>
  <c r="C136" i="15"/>
  <c r="F136" i="14"/>
  <c r="G136" i="14" s="1"/>
  <c r="G136" i="10"/>
  <c r="AH135" i="14"/>
  <c r="Q135" i="15"/>
  <c r="AC135" i="10"/>
  <c r="AF138" i="8" s="1"/>
  <c r="H135" i="14"/>
  <c r="H135" i="10"/>
  <c r="D135" i="15"/>
  <c r="AL132" i="14"/>
  <c r="AN132" i="14" s="1"/>
  <c r="AF132" i="10"/>
  <c r="AJ135" i="8" s="1"/>
  <c r="AL135" i="8" s="1"/>
  <c r="T132" i="15"/>
  <c r="K132" i="10"/>
  <c r="O131" i="15"/>
  <c r="AE131" i="14"/>
  <c r="AG131" i="14" s="1"/>
  <c r="AA131" i="10"/>
  <c r="AC134" i="8" s="1"/>
  <c r="AE134" i="8" s="1"/>
  <c r="Q131" i="10"/>
  <c r="F134" i="7" s="1"/>
  <c r="G131" i="15"/>
  <c r="N131" i="14"/>
  <c r="M131" i="14" s="1"/>
  <c r="I131" i="10"/>
  <c r="S134" i="6" s="1"/>
  <c r="E131" i="15"/>
  <c r="V131" i="15" s="1"/>
  <c r="G131" i="11" s="1"/>
  <c r="D131" i="11" s="1"/>
  <c r="I131" i="14"/>
  <c r="K131" i="14" s="1"/>
  <c r="L131" i="14" s="1"/>
  <c r="B131" i="15"/>
  <c r="E131" i="14"/>
  <c r="F131" i="10"/>
  <c r="F131" i="14"/>
  <c r="G131" i="10"/>
  <c r="P134" i="7" s="1"/>
  <c r="C131" i="15"/>
  <c r="O131" i="10"/>
  <c r="AA131" i="14"/>
  <c r="L131" i="15"/>
  <c r="AI131" i="14"/>
  <c r="AJ131" i="14" s="1"/>
  <c r="R131" i="15"/>
  <c r="AD131" i="10"/>
  <c r="AG134" i="8" s="1"/>
  <c r="AH134" i="8" s="1"/>
  <c r="I134" i="14"/>
  <c r="I134" i="10"/>
  <c r="S137" i="6" s="1"/>
  <c r="E134" i="15"/>
  <c r="N134" i="14"/>
  <c r="Q134" i="10"/>
  <c r="F137" i="7" s="1"/>
  <c r="L137" i="7" s="1"/>
  <c r="G134" i="15"/>
  <c r="R134" i="15"/>
  <c r="AI134" i="14"/>
  <c r="AD134" i="10"/>
  <c r="AG137" i="8" s="1"/>
  <c r="H134" i="10"/>
  <c r="D134" i="15"/>
  <c r="H134" i="14"/>
  <c r="Z134" i="10"/>
  <c r="AB137" i="8" s="1"/>
  <c r="N134" i="15"/>
  <c r="AD134" i="14"/>
  <c r="AC134" i="10"/>
  <c r="AF137" i="8" s="1"/>
  <c r="AH137" i="8" s="1"/>
  <c r="Q134" i="15"/>
  <c r="AH134" i="14"/>
  <c r="J134" i="10"/>
  <c r="M134" i="10"/>
  <c r="H134" i="15"/>
  <c r="O134" i="14"/>
  <c r="R134" i="10"/>
  <c r="G137" i="7" s="1"/>
  <c r="M137" i="7" s="1"/>
  <c r="U134" i="10"/>
  <c r="J137" i="7" s="1"/>
  <c r="P137" i="7" s="1"/>
  <c r="K134" i="15"/>
  <c r="R134" i="14"/>
  <c r="AE134" i="10"/>
  <c r="AI137" i="8" s="1"/>
  <c r="AL137" i="8" s="1"/>
  <c r="S134" i="15"/>
  <c r="AK134" i="14"/>
  <c r="AN134" i="14" s="1"/>
  <c r="F134" i="14"/>
  <c r="G134" i="14" s="1"/>
  <c r="G134" i="10"/>
  <c r="C134" i="15"/>
  <c r="M134" i="15"/>
  <c r="AC134" i="14"/>
  <c r="Y134" i="10"/>
  <c r="AA137" i="8" s="1"/>
  <c r="AF134" i="14"/>
  <c r="AB134" i="10"/>
  <c r="AD137" i="8" s="1"/>
  <c r="P134" i="15"/>
  <c r="J134" i="14"/>
  <c r="F134" i="15"/>
  <c r="L134" i="10"/>
  <c r="Q134" i="14"/>
  <c r="J134" i="15"/>
  <c r="T134" i="10"/>
  <c r="I137" i="7" s="1"/>
  <c r="O137" i="7" s="1"/>
  <c r="AE134" i="14"/>
  <c r="O134" i="15"/>
  <c r="AA134" i="10"/>
  <c r="AC137" i="8" s="1"/>
  <c r="U133" i="15"/>
  <c r="AM133" i="14"/>
  <c r="AG133" i="10"/>
  <c r="AK136" i="8" s="1"/>
  <c r="L133" i="15"/>
  <c r="AA133" i="14"/>
  <c r="I131" i="15"/>
  <c r="X133" i="10"/>
  <c r="F133" i="10"/>
  <c r="E133" i="14"/>
  <c r="B133" i="15"/>
  <c r="AA134" i="14"/>
  <c r="L134" i="15"/>
  <c r="O134" i="10"/>
  <c r="Q133" i="14"/>
  <c r="T133" i="10"/>
  <c r="I136" i="7" s="1"/>
  <c r="J133" i="15"/>
  <c r="J133" i="14"/>
  <c r="K133" i="14" s="1"/>
  <c r="L133" i="10"/>
  <c r="F133" i="15"/>
  <c r="W134" i="10"/>
  <c r="P134" i="10"/>
  <c r="M133" i="15"/>
  <c r="Y133" i="10"/>
  <c r="AA136" i="8" s="1"/>
  <c r="AC133" i="14"/>
  <c r="G133" i="10"/>
  <c r="C133" i="15"/>
  <c r="F133" i="14"/>
  <c r="J133" i="10"/>
  <c r="R133" i="10"/>
  <c r="G136" i="7" s="1"/>
  <c r="H133" i="15"/>
  <c r="O133" i="14"/>
  <c r="AK133" i="14"/>
  <c r="AE133" i="10"/>
  <c r="AI136" i="8" s="1"/>
  <c r="S133" i="15"/>
  <c r="I133" i="10"/>
  <c r="S136" i="6" s="1"/>
  <c r="E133" i="15"/>
  <c r="I133" i="14"/>
  <c r="Q133" i="10"/>
  <c r="F136" i="7" s="1"/>
  <c r="G133" i="15"/>
  <c r="N133" i="14"/>
  <c r="AA133" i="10"/>
  <c r="AC136" i="8" s="1"/>
  <c r="O133" i="15"/>
  <c r="AE133" i="14"/>
  <c r="AD133" i="10"/>
  <c r="AG136" i="8" s="1"/>
  <c r="AI133" i="14"/>
  <c r="R133" i="15"/>
  <c r="K133" i="10"/>
  <c r="N133" i="10"/>
  <c r="J172" i="12"/>
  <c r="W133" i="14"/>
  <c r="X133" i="14" s="1"/>
  <c r="T133" i="14" s="1"/>
  <c r="T133" i="15"/>
  <c r="AL133" i="14"/>
  <c r="AF133" i="10"/>
  <c r="AJ136" i="8" s="1"/>
  <c r="H133" i="14"/>
  <c r="H133" i="10"/>
  <c r="D133" i="15"/>
  <c r="N133" i="15"/>
  <c r="AD133" i="14"/>
  <c r="Z133" i="10"/>
  <c r="AB136" i="8" s="1"/>
  <c r="AH133" i="14"/>
  <c r="AJ133" i="14" s="1"/>
  <c r="AC133" i="10"/>
  <c r="AF136" i="8" s="1"/>
  <c r="Q133" i="15"/>
  <c r="O172" i="12"/>
  <c r="K138" i="6" s="1"/>
  <c r="L138" i="6" s="1"/>
  <c r="M138" i="6" s="1"/>
  <c r="M133" i="10"/>
  <c r="R133" i="14"/>
  <c r="U133" i="10"/>
  <c r="J136" i="7" s="1"/>
  <c r="K133" i="15"/>
  <c r="AF133" i="14"/>
  <c r="P133" i="15"/>
  <c r="AB133" i="10"/>
  <c r="AD136" i="8" s="1"/>
  <c r="K134" i="10"/>
  <c r="AK122" i="14"/>
  <c r="AN122" i="14" s="1"/>
  <c r="H122" i="14"/>
  <c r="S130" i="10"/>
  <c r="H133" i="7" s="1"/>
  <c r="I130" i="15"/>
  <c r="AM129" i="14"/>
  <c r="AG129" i="10"/>
  <c r="AK132" i="8" s="1"/>
  <c r="U129" i="15"/>
  <c r="L129" i="15"/>
  <c r="E129" i="15"/>
  <c r="M129" i="10"/>
  <c r="R129" i="15"/>
  <c r="AD129" i="10"/>
  <c r="AG132" i="8" s="1"/>
  <c r="AH132" i="8" s="1"/>
  <c r="AI129" i="14"/>
  <c r="AJ129" i="14" s="1"/>
  <c r="J129" i="14"/>
  <c r="L129" i="10"/>
  <c r="R129" i="14"/>
  <c r="U129" i="10"/>
  <c r="J132" i="7" s="1"/>
  <c r="P132" i="7" s="1"/>
  <c r="K129" i="15"/>
  <c r="S129" i="15"/>
  <c r="AK129" i="14"/>
  <c r="AE129" i="10"/>
  <c r="AI132" i="8" s="1"/>
  <c r="AL132" i="8" s="1"/>
  <c r="X129" i="10"/>
  <c r="AL129" i="14"/>
  <c r="AF129" i="10"/>
  <c r="AJ132" i="8" s="1"/>
  <c r="T129" i="15"/>
  <c r="AF125" i="14"/>
  <c r="AG125" i="14" s="1"/>
  <c r="R125" i="10"/>
  <c r="G128" i="7" s="1"/>
  <c r="M128" i="7" s="1"/>
  <c r="O125" i="14"/>
  <c r="M125" i="14" s="1"/>
  <c r="J125" i="10"/>
  <c r="F125" i="14"/>
  <c r="H125" i="14"/>
  <c r="L125" i="14" s="1"/>
  <c r="H125" i="10"/>
  <c r="P125" i="10"/>
  <c r="W125" i="10"/>
  <c r="AK125" i="14"/>
  <c r="AN125" i="14" s="1"/>
  <c r="K129" i="10"/>
  <c r="AE122" i="14"/>
  <c r="Q122" i="14"/>
  <c r="J122" i="14"/>
  <c r="K122" i="14" s="1"/>
  <c r="P129" i="14"/>
  <c r="M129" i="14" s="1"/>
  <c r="G128" i="10"/>
  <c r="C128" i="15"/>
  <c r="M128" i="15"/>
  <c r="Y128" i="10"/>
  <c r="AA131" i="8" s="1"/>
  <c r="F128" i="15"/>
  <c r="Q128" i="10"/>
  <c r="F131" i="7" s="1"/>
  <c r="L131" i="7" s="1"/>
  <c r="AD128" i="10"/>
  <c r="AG131" i="8" s="1"/>
  <c r="AH131" i="8" s="1"/>
  <c r="R128" i="15"/>
  <c r="AI128" i="14"/>
  <c r="AJ128" i="14" s="1"/>
  <c r="O128" i="10"/>
  <c r="O128" i="14"/>
  <c r="AM128" i="14"/>
  <c r="N128" i="10"/>
  <c r="W128" i="14"/>
  <c r="X128" i="14" s="1"/>
  <c r="T128" i="14" s="1"/>
  <c r="AF128" i="10"/>
  <c r="AJ131" i="8" s="1"/>
  <c r="AL131" i="8" s="1"/>
  <c r="R128" i="14"/>
  <c r="K128" i="15"/>
  <c r="U128" i="10"/>
  <c r="J131" i="7" s="1"/>
  <c r="P131" i="7" s="1"/>
  <c r="AF128" i="14"/>
  <c r="AG128" i="14" s="1"/>
  <c r="P128" i="15"/>
  <c r="AB128" i="10"/>
  <c r="AD131" i="8" s="1"/>
  <c r="H127" i="10"/>
  <c r="D127" i="15"/>
  <c r="N127" i="15"/>
  <c r="R127" i="10"/>
  <c r="G130" i="7" s="1"/>
  <c r="M130" i="7" s="1"/>
  <c r="P127" i="10"/>
  <c r="F127" i="15"/>
  <c r="J127" i="14"/>
  <c r="K127" i="14" s="1"/>
  <c r="O127" i="10"/>
  <c r="J127" i="15"/>
  <c r="T127" i="10"/>
  <c r="I130" i="7" s="1"/>
  <c r="O130" i="7" s="1"/>
  <c r="AA127" i="14"/>
  <c r="E127" i="14"/>
  <c r="G127" i="14" s="1"/>
  <c r="B127" i="15"/>
  <c r="W127" i="14"/>
  <c r="X127" i="14" s="1"/>
  <c r="T127" i="14" s="1"/>
  <c r="J169" i="12"/>
  <c r="Q130" i="8" s="1"/>
  <c r="R130" i="8" s="1"/>
  <c r="X130" i="8" s="1"/>
  <c r="AH127" i="14"/>
  <c r="AJ127" i="14" s="1"/>
  <c r="Q127" i="15"/>
  <c r="AC127" i="10"/>
  <c r="AF130" i="8" s="1"/>
  <c r="AH130" i="8" s="1"/>
  <c r="AC126" i="14"/>
  <c r="J126" i="14"/>
  <c r="K126" i="14" s="1"/>
  <c r="L126" i="14" s="1"/>
  <c r="Q126" i="10"/>
  <c r="F129" i="7" s="1"/>
  <c r="G126" i="15"/>
  <c r="AF126" i="10"/>
  <c r="AJ129" i="8" s="1"/>
  <c r="Z126" i="10"/>
  <c r="AB129" i="8" s="1"/>
  <c r="P126" i="15"/>
  <c r="AB126" i="10"/>
  <c r="AD129" i="8" s="1"/>
  <c r="AF126" i="14"/>
  <c r="AK126" i="14"/>
  <c r="S126" i="15"/>
  <c r="F126" i="14"/>
  <c r="G126" i="14" s="1"/>
  <c r="C126" i="15"/>
  <c r="G126" i="10"/>
  <c r="AA126" i="14"/>
  <c r="L126" i="15"/>
  <c r="AI126" i="14"/>
  <c r="AJ126" i="14" s="1"/>
  <c r="O124" i="14"/>
  <c r="AC124" i="14"/>
  <c r="AG124" i="14" s="1"/>
  <c r="AM124" i="14"/>
  <c r="E124" i="14"/>
  <c r="W124" i="14"/>
  <c r="X124" i="14" s="1"/>
  <c r="T124" i="14" s="1"/>
  <c r="AH124" i="14"/>
  <c r="AJ124" i="14" s="1"/>
  <c r="AD123" i="14"/>
  <c r="F123" i="14"/>
  <c r="AA123" i="14"/>
  <c r="AI123" i="14"/>
  <c r="AJ123" i="14" s="1"/>
  <c r="AL121" i="14"/>
  <c r="AN121" i="14" s="1"/>
  <c r="AB121" i="14" s="1"/>
  <c r="Z121" i="14" s="1"/>
  <c r="S121" i="14" s="1"/>
  <c r="P80" i="7" l="1"/>
  <c r="AG85" i="14"/>
  <c r="AN89" i="14"/>
  <c r="C32" i="4"/>
  <c r="C27" i="4"/>
  <c r="C79" i="5"/>
  <c r="K134" i="14"/>
  <c r="AG126" i="14"/>
  <c r="AB131" i="14"/>
  <c r="AM134" i="8"/>
  <c r="AH135" i="8"/>
  <c r="O143" i="7"/>
  <c r="AN151" i="14"/>
  <c r="D150" i="14"/>
  <c r="G85" i="14"/>
  <c r="AB78" i="14"/>
  <c r="Z78" i="14" s="1"/>
  <c r="S78" i="14" s="1"/>
  <c r="L91" i="7"/>
  <c r="K98" i="14"/>
  <c r="G101" i="14"/>
  <c r="O114" i="7"/>
  <c r="V118" i="15"/>
  <c r="G118" i="11" s="1"/>
  <c r="D118" i="11" s="1"/>
  <c r="V19" i="15"/>
  <c r="G19" i="11" s="1"/>
  <c r="D19" i="11" s="1"/>
  <c r="L22" i="7"/>
  <c r="AL33" i="8"/>
  <c r="Z42" i="6"/>
  <c r="AE47" i="8"/>
  <c r="AM47" i="8" s="1"/>
  <c r="V44" i="15"/>
  <c r="G44" i="11" s="1"/>
  <c r="D44" i="11" s="1"/>
  <c r="L52" i="7"/>
  <c r="M54" i="7"/>
  <c r="AE62" i="8"/>
  <c r="C28" i="4"/>
  <c r="C50" i="5"/>
  <c r="C39" i="5"/>
  <c r="P95" i="7"/>
  <c r="M13" i="14"/>
  <c r="N23" i="7"/>
  <c r="AM7" i="8"/>
  <c r="AJ95" i="14"/>
  <c r="V107" i="15"/>
  <c r="G107" i="11" s="1"/>
  <c r="D107" i="11" s="1"/>
  <c r="L136" i="7"/>
  <c r="AH146" i="8"/>
  <c r="AG143" i="14"/>
  <c r="K138" i="14"/>
  <c r="L138" i="14" s="1"/>
  <c r="D138" i="14" s="1"/>
  <c r="P148" i="7"/>
  <c r="AL154" i="8"/>
  <c r="P79" i="7"/>
  <c r="AG80" i="14"/>
  <c r="M80" i="14"/>
  <c r="M82" i="7"/>
  <c r="AN85" i="14"/>
  <c r="AB85" i="14" s="1"/>
  <c r="Z85" i="14" s="1"/>
  <c r="S85" i="14" s="1"/>
  <c r="AM78" i="8"/>
  <c r="AL87" i="8"/>
  <c r="AM87" i="8" s="1"/>
  <c r="AN87" i="8" s="1"/>
  <c r="L99" i="7"/>
  <c r="V102" i="15"/>
  <c r="G102" i="11" s="1"/>
  <c r="D102" i="11" s="1"/>
  <c r="AH112" i="8"/>
  <c r="M114" i="7"/>
  <c r="AG116" i="14"/>
  <c r="AL127" i="8"/>
  <c r="V125" i="15"/>
  <c r="G125" i="11" s="1"/>
  <c r="D125" i="11" s="1"/>
  <c r="P25" i="7"/>
  <c r="K33" i="14"/>
  <c r="L36" i="7"/>
  <c r="V31" i="15"/>
  <c r="G31" i="11" s="1"/>
  <c r="D31" i="11" s="1"/>
  <c r="AN46" i="14"/>
  <c r="D49" i="14"/>
  <c r="AL54" i="8"/>
  <c r="AJ63" i="14"/>
  <c r="V62" i="15"/>
  <c r="G62" i="11" s="1"/>
  <c r="D62" i="11" s="1"/>
  <c r="M65" i="7"/>
  <c r="C80" i="4"/>
  <c r="I6" i="6"/>
  <c r="I55" i="6"/>
  <c r="N55" i="6" s="1"/>
  <c r="P52" i="7"/>
  <c r="M47" i="6"/>
  <c r="O142" i="8"/>
  <c r="X151" i="8"/>
  <c r="S150" i="3" s="1"/>
  <c r="AB19" i="6"/>
  <c r="N18" i="3" s="1"/>
  <c r="P24" i="7"/>
  <c r="I47" i="6"/>
  <c r="AM72" i="8"/>
  <c r="AN72" i="8" s="1"/>
  <c r="T71" i="3" s="1"/>
  <c r="P48" i="7"/>
  <c r="M65" i="6"/>
  <c r="O139" i="7"/>
  <c r="I152" i="6"/>
  <c r="N152" i="6" s="1"/>
  <c r="M151" i="3" s="1"/>
  <c r="Z144" i="6"/>
  <c r="I151" i="6"/>
  <c r="N151" i="6" s="1"/>
  <c r="I119" i="6"/>
  <c r="I125" i="6"/>
  <c r="N125" i="6" s="1"/>
  <c r="M124" i="3" s="1"/>
  <c r="AN51" i="14"/>
  <c r="AG101" i="14"/>
  <c r="M25" i="7"/>
  <c r="K129" i="14"/>
  <c r="L129" i="14" s="1"/>
  <c r="D129" i="14" s="1"/>
  <c r="AH136" i="8"/>
  <c r="M136" i="7"/>
  <c r="Z131" i="14"/>
  <c r="S131" i="14" s="1"/>
  <c r="AH138" i="8"/>
  <c r="AJ132" i="14"/>
  <c r="V138" i="15"/>
  <c r="G138" i="11" s="1"/>
  <c r="D138" i="11" s="1"/>
  <c r="K139" i="14"/>
  <c r="V149" i="15"/>
  <c r="G149" i="11" s="1"/>
  <c r="D149" i="11" s="1"/>
  <c r="AE152" i="8"/>
  <c r="M75" i="7"/>
  <c r="M95" i="7"/>
  <c r="G99" i="14"/>
  <c r="AN90" i="14"/>
  <c r="AB90" i="14" s="1"/>
  <c r="Z90" i="14" s="1"/>
  <c r="S90" i="14" s="1"/>
  <c r="M102" i="14"/>
  <c r="L110" i="7"/>
  <c r="AN108" i="14"/>
  <c r="V119" i="15"/>
  <c r="G119" i="11" s="1"/>
  <c r="D119" i="11" s="1"/>
  <c r="AB118" i="14"/>
  <c r="AN22" i="14"/>
  <c r="L25" i="7"/>
  <c r="L21" i="7"/>
  <c r="P19" i="7"/>
  <c r="M26" i="7"/>
  <c r="M27" i="14"/>
  <c r="L35" i="7"/>
  <c r="AE41" i="8"/>
  <c r="AM41" i="8" s="1"/>
  <c r="AH46" i="8"/>
  <c r="O44" i="7"/>
  <c r="V41" i="15"/>
  <c r="G41" i="11" s="1"/>
  <c r="D41" i="11" s="1"/>
  <c r="AG44" i="14"/>
  <c r="AL48" i="8"/>
  <c r="V49" i="15"/>
  <c r="G49" i="11" s="1"/>
  <c r="D49" i="11" s="1"/>
  <c r="O54" i="7"/>
  <c r="M52" i="14"/>
  <c r="AN54" i="14"/>
  <c r="AM55" i="8"/>
  <c r="AN55" i="8" s="1"/>
  <c r="AN57" i="14"/>
  <c r="O66" i="7"/>
  <c r="K63" i="14"/>
  <c r="L65" i="7"/>
  <c r="AH70" i="8"/>
  <c r="O72" i="8"/>
  <c r="X72" i="8" s="1"/>
  <c r="S71" i="3" s="1"/>
  <c r="X49" i="8"/>
  <c r="S48" i="3" s="1"/>
  <c r="N15" i="7"/>
  <c r="AM10" i="8"/>
  <c r="AB50" i="14"/>
  <c r="Z50" i="14" s="1"/>
  <c r="S50" i="14" s="1"/>
  <c r="X89" i="8"/>
  <c r="S88" i="3" s="1"/>
  <c r="Z104" i="6"/>
  <c r="Z12" i="6"/>
  <c r="AA12" i="6" s="1"/>
  <c r="X47" i="8"/>
  <c r="S46" i="3" s="1"/>
  <c r="M16" i="7"/>
  <c r="M57" i="7"/>
  <c r="R97" i="6"/>
  <c r="O6" i="7"/>
  <c r="B58" i="11"/>
  <c r="P122" i="7"/>
  <c r="L123" i="7"/>
  <c r="I137" i="6"/>
  <c r="AM43" i="8"/>
  <c r="AN43" i="8" s="1"/>
  <c r="T42" i="3" s="1"/>
  <c r="AM132" i="8"/>
  <c r="G133" i="14"/>
  <c r="AG134" i="14"/>
  <c r="AN142" i="14"/>
  <c r="G140" i="14"/>
  <c r="AM144" i="8"/>
  <c r="M150" i="7"/>
  <c r="AL149" i="8"/>
  <c r="AM147" i="8"/>
  <c r="AG149" i="14"/>
  <c r="M68" i="14"/>
  <c r="AJ77" i="14"/>
  <c r="AL77" i="8"/>
  <c r="AM77" i="8" s="1"/>
  <c r="AN77" i="8" s="1"/>
  <c r="AG88" i="14"/>
  <c r="AE95" i="8"/>
  <c r="G95" i="14"/>
  <c r="AH102" i="8"/>
  <c r="AE97" i="8"/>
  <c r="L109" i="7"/>
  <c r="AL119" i="8"/>
  <c r="AE117" i="8"/>
  <c r="AM117" i="8" s="1"/>
  <c r="AM123" i="8"/>
  <c r="V120" i="15"/>
  <c r="G120" i="11" s="1"/>
  <c r="D120" i="11" s="1"/>
  <c r="D128" i="14"/>
  <c r="AH25" i="8"/>
  <c r="P22" i="7"/>
  <c r="D20" i="14"/>
  <c r="L27" i="7"/>
  <c r="AM27" i="8"/>
  <c r="O27" i="7"/>
  <c r="V30" i="15"/>
  <c r="G30" i="11" s="1"/>
  <c r="D30" i="11" s="1"/>
  <c r="AN33" i="14"/>
  <c r="AG31" i="14"/>
  <c r="P37" i="7"/>
  <c r="AG35" i="14"/>
  <c r="AB38" i="14"/>
  <c r="G39" i="14"/>
  <c r="AL51" i="8"/>
  <c r="AG56" i="14"/>
  <c r="AL62" i="8"/>
  <c r="AJ59" i="14"/>
  <c r="B61" i="11"/>
  <c r="O58" i="4"/>
  <c r="C86" i="5"/>
  <c r="Q61" i="7"/>
  <c r="M62" i="6"/>
  <c r="I39" i="6"/>
  <c r="X35" i="8"/>
  <c r="S34" i="3" s="1"/>
  <c r="M17" i="14"/>
  <c r="I41" i="6"/>
  <c r="M105" i="7"/>
  <c r="M31" i="6"/>
  <c r="V81" i="6"/>
  <c r="X16" i="8"/>
  <c r="O39" i="7"/>
  <c r="I52" i="6"/>
  <c r="R65" i="6"/>
  <c r="R107" i="6"/>
  <c r="R132" i="6"/>
  <c r="L130" i="7"/>
  <c r="I129" i="6"/>
  <c r="X71" i="8"/>
  <c r="S70" i="3" s="1"/>
  <c r="V16" i="15"/>
  <c r="G16" i="11" s="1"/>
  <c r="D16" i="11" s="1"/>
  <c r="P143" i="7"/>
  <c r="M144" i="14"/>
  <c r="AN150" i="14"/>
  <c r="AG73" i="14"/>
  <c r="V80" i="15"/>
  <c r="G80" i="11" s="1"/>
  <c r="D80" i="11" s="1"/>
  <c r="AH88" i="8"/>
  <c r="AL92" i="8"/>
  <c r="D95" i="14"/>
  <c r="AJ99" i="14"/>
  <c r="AG94" i="14"/>
  <c r="V96" i="15"/>
  <c r="G96" i="11" s="1"/>
  <c r="D96" i="11" s="1"/>
  <c r="K103" i="14"/>
  <c r="D106" i="14"/>
  <c r="AE125" i="8"/>
  <c r="AM125" i="8" s="1"/>
  <c r="AN125" i="8" s="1"/>
  <c r="T124" i="3" s="1"/>
  <c r="AM128" i="8"/>
  <c r="G22" i="14"/>
  <c r="D22" i="14" s="1"/>
  <c r="L23" i="14"/>
  <c r="G33" i="14"/>
  <c r="L36" i="14"/>
  <c r="P42" i="7"/>
  <c r="AE45" i="8"/>
  <c r="AM45" i="8" s="1"/>
  <c r="L54" i="7"/>
  <c r="AG51" i="14"/>
  <c r="L63" i="7"/>
  <c r="AH65" i="8"/>
  <c r="S68" i="14"/>
  <c r="O118" i="4"/>
  <c r="M22" i="7"/>
  <c r="V8" i="15"/>
  <c r="G8" i="11" s="1"/>
  <c r="D8" i="11" s="1"/>
  <c r="AA104" i="6"/>
  <c r="C65" i="5"/>
  <c r="M86" i="7"/>
  <c r="O98" i="8"/>
  <c r="M6" i="7"/>
  <c r="L75" i="7"/>
  <c r="M77" i="6"/>
  <c r="N77" i="6" s="1"/>
  <c r="M76" i="3" s="1"/>
  <c r="Z107" i="6"/>
  <c r="X117" i="8"/>
  <c r="S116" i="3" s="1"/>
  <c r="P6" i="7"/>
  <c r="X88" i="8"/>
  <c r="S87" i="3" s="1"/>
  <c r="L6" i="7"/>
  <c r="Z45" i="6"/>
  <c r="AA45" i="6" s="1"/>
  <c r="R141" i="6"/>
  <c r="P66" i="7"/>
  <c r="AM71" i="8"/>
  <c r="O146" i="8"/>
  <c r="AM108" i="8"/>
  <c r="AN108" i="8" s="1"/>
  <c r="T107" i="3" s="1"/>
  <c r="X10" i="8"/>
  <c r="X97" i="8"/>
  <c r="S96" i="3" s="1"/>
  <c r="L119" i="7"/>
  <c r="L126" i="7"/>
  <c r="AL63" i="8"/>
  <c r="L63" i="14"/>
  <c r="AN126" i="14"/>
  <c r="AB126" i="14" s="1"/>
  <c r="Z126" i="14" s="1"/>
  <c r="S126" i="14" s="1"/>
  <c r="D126" i="14"/>
  <c r="V129" i="15"/>
  <c r="G129" i="11" s="1"/>
  <c r="D129" i="11" s="1"/>
  <c r="L134" i="7"/>
  <c r="AE138" i="8"/>
  <c r="AM138" i="8" s="1"/>
  <c r="AJ142" i="14"/>
  <c r="AL146" i="8"/>
  <c r="AM146" i="8" s="1"/>
  <c r="AN140" i="14"/>
  <c r="AE142" i="8"/>
  <c r="O80" i="7"/>
  <c r="P82" i="7"/>
  <c r="AN83" i="14"/>
  <c r="V75" i="15"/>
  <c r="G75" i="11" s="1"/>
  <c r="D75" i="11" s="1"/>
  <c r="AM85" i="8"/>
  <c r="AN93" i="14"/>
  <c r="AN95" i="14"/>
  <c r="M102" i="7"/>
  <c r="V94" i="15"/>
  <c r="G94" i="11" s="1"/>
  <c r="D94" i="11" s="1"/>
  <c r="G96" i="14"/>
  <c r="AH103" i="8"/>
  <c r="AB104" i="6"/>
  <c r="N103" i="3" s="1"/>
  <c r="AH106" i="8"/>
  <c r="S104" i="14"/>
  <c r="AJ107" i="14"/>
  <c r="AH111" i="8"/>
  <c r="D111" i="14"/>
  <c r="AM22" i="8"/>
  <c r="G26" i="14"/>
  <c r="AJ21" i="14"/>
  <c r="B29" i="14"/>
  <c r="F29" i="11" s="1"/>
  <c r="C29" i="11" s="1"/>
  <c r="AB34" i="14"/>
  <c r="AG36" i="14"/>
  <c r="O42" i="7"/>
  <c r="M44" i="7"/>
  <c r="L43" i="14"/>
  <c r="D43" i="14" s="1"/>
  <c r="L44" i="7"/>
  <c r="AG42" i="14"/>
  <c r="AB42" i="14" s="1"/>
  <c r="Z42" i="14" s="1"/>
  <c r="S42" i="14" s="1"/>
  <c r="G48" i="14"/>
  <c r="AG59" i="14"/>
  <c r="K59" i="14"/>
  <c r="AN63" i="14"/>
  <c r="M73" i="7"/>
  <c r="X141" i="8"/>
  <c r="S140" i="3" s="1"/>
  <c r="Q28" i="7"/>
  <c r="I35" i="6"/>
  <c r="W7" i="8"/>
  <c r="I11" i="6"/>
  <c r="AM61" i="8"/>
  <c r="AN61" i="8" s="1"/>
  <c r="T60" i="3" s="1"/>
  <c r="R60" i="3" s="1"/>
  <c r="Z97" i="6"/>
  <c r="R84" i="6"/>
  <c r="X125" i="8"/>
  <c r="S124" i="3" s="1"/>
  <c r="AM14" i="8"/>
  <c r="V68" i="6"/>
  <c r="AA15" i="6"/>
  <c r="M110" i="7"/>
  <c r="P129" i="7"/>
  <c r="Z122" i="6"/>
  <c r="S117" i="14"/>
  <c r="B117" i="14" s="1"/>
  <c r="F117" i="11" s="1"/>
  <c r="C117" i="11" s="1"/>
  <c r="C117" i="14"/>
  <c r="H117" i="11" s="1"/>
  <c r="E117" i="11" s="1"/>
  <c r="M54" i="3"/>
  <c r="L49" i="4"/>
  <c r="M6" i="3"/>
  <c r="L6" i="5"/>
  <c r="L6" i="4"/>
  <c r="R107" i="3"/>
  <c r="S9" i="3"/>
  <c r="R9" i="4"/>
  <c r="AB144" i="14"/>
  <c r="Z144" i="14" s="1"/>
  <c r="S144" i="14" s="1"/>
  <c r="B11" i="14"/>
  <c r="F11" i="11" s="1"/>
  <c r="C11" i="11" s="1"/>
  <c r="S43" i="3"/>
  <c r="R39" i="4"/>
  <c r="AM135" i="8"/>
  <c r="AB14" i="14"/>
  <c r="S15" i="3"/>
  <c r="R14" i="4"/>
  <c r="M66" i="3"/>
  <c r="L58" i="4"/>
  <c r="AM11" i="8"/>
  <c r="X48" i="8"/>
  <c r="S47" i="3" s="1"/>
  <c r="S112" i="14"/>
  <c r="C112" i="14"/>
  <c r="H112" i="11" s="1"/>
  <c r="E112" i="11" s="1"/>
  <c r="B112" i="11" s="1"/>
  <c r="T31" i="3"/>
  <c r="S28" i="4"/>
  <c r="T54" i="3"/>
  <c r="S49" i="4"/>
  <c r="S129" i="3"/>
  <c r="R115" i="4"/>
  <c r="AB113" i="14"/>
  <c r="Z113" i="14" s="1"/>
  <c r="S113" i="14" s="1"/>
  <c r="S57" i="3"/>
  <c r="R51" i="4"/>
  <c r="AM99" i="8"/>
  <c r="AN99" i="8" s="1"/>
  <c r="T98" i="3" s="1"/>
  <c r="D19" i="14"/>
  <c r="AB52" i="14"/>
  <c r="Z52" i="14" s="1"/>
  <c r="S52" i="14" s="1"/>
  <c r="I61" i="11"/>
  <c r="K63" i="3"/>
  <c r="T66" i="3"/>
  <c r="S58" i="4"/>
  <c r="AN133" i="14"/>
  <c r="K136" i="6"/>
  <c r="L136" i="6" s="1"/>
  <c r="M136" i="6" s="1"/>
  <c r="J136" i="6"/>
  <c r="W136" i="6"/>
  <c r="X136" i="6"/>
  <c r="Y136" i="6" s="1"/>
  <c r="G136" i="6"/>
  <c r="H136" i="6" s="1"/>
  <c r="F136" i="6"/>
  <c r="V133" i="10"/>
  <c r="Y136" i="8"/>
  <c r="Z136" i="8" s="1"/>
  <c r="AE137" i="8"/>
  <c r="AM137" i="8" s="1"/>
  <c r="T137" i="6"/>
  <c r="U137" i="6" s="1"/>
  <c r="V137" i="6" s="1"/>
  <c r="P137" i="6"/>
  <c r="Q137" i="6" s="1"/>
  <c r="O137" i="6"/>
  <c r="K142" i="7"/>
  <c r="P141" i="3" s="1"/>
  <c r="N142" i="7"/>
  <c r="G138" i="6"/>
  <c r="H138" i="6" s="1"/>
  <c r="F138" i="6"/>
  <c r="L130" i="14"/>
  <c r="D130" i="14" s="1"/>
  <c r="C130" i="14"/>
  <c r="H130" i="11" s="1"/>
  <c r="E130" i="11" s="1"/>
  <c r="F141" i="6"/>
  <c r="G141" i="6"/>
  <c r="H141" i="6" s="1"/>
  <c r="I141" i="6" s="1"/>
  <c r="AM142" i="8"/>
  <c r="T140" i="6"/>
  <c r="U140" i="6" s="1"/>
  <c r="V140" i="6" s="1"/>
  <c r="P140" i="6"/>
  <c r="Q140" i="6" s="1"/>
  <c r="O140" i="6"/>
  <c r="G149" i="6"/>
  <c r="H149" i="6" s="1"/>
  <c r="I149" i="6" s="1"/>
  <c r="N149" i="6" s="1"/>
  <c r="F149" i="6"/>
  <c r="J154" i="6"/>
  <c r="K154" i="6"/>
  <c r="L154" i="6" s="1"/>
  <c r="M154" i="6" s="1"/>
  <c r="AH153" i="8"/>
  <c r="P153" i="7"/>
  <c r="O153" i="7"/>
  <c r="AE154" i="8"/>
  <c r="AG150" i="14"/>
  <c r="AL155" i="8"/>
  <c r="AN70" i="14"/>
  <c r="V73" i="10"/>
  <c r="Y76" i="8"/>
  <c r="Z76" i="8" s="1"/>
  <c r="G77" i="14"/>
  <c r="O79" i="7"/>
  <c r="K83" i="6"/>
  <c r="L83" i="6" s="1"/>
  <c r="J83" i="6"/>
  <c r="K77" i="7"/>
  <c r="P76" i="3" s="1"/>
  <c r="N77" i="7"/>
  <c r="Q77" i="7" s="1"/>
  <c r="N83" i="7"/>
  <c r="K83" i="7"/>
  <c r="P82" i="3" s="1"/>
  <c r="T86" i="6"/>
  <c r="U86" i="6" s="1"/>
  <c r="V86" i="6" s="1"/>
  <c r="P86" i="6"/>
  <c r="Q86" i="6" s="1"/>
  <c r="O86" i="6"/>
  <c r="AL88" i="8"/>
  <c r="AN74" i="14"/>
  <c r="AB74" i="14" s="1"/>
  <c r="Z74" i="14" s="1"/>
  <c r="S74" i="14" s="1"/>
  <c r="V82" i="15"/>
  <c r="G82" i="11" s="1"/>
  <c r="D82" i="11" s="1"/>
  <c r="O89" i="7"/>
  <c r="L89" i="7"/>
  <c r="AN86" i="14"/>
  <c r="AE91" i="8"/>
  <c r="C81" i="14"/>
  <c r="H81" i="11" s="1"/>
  <c r="E81" i="11" s="1"/>
  <c r="G81" i="14"/>
  <c r="G84" i="14"/>
  <c r="D84" i="14" s="1"/>
  <c r="X92" i="6"/>
  <c r="Y92" i="6" s="1"/>
  <c r="Z92" i="6" s="1"/>
  <c r="W92" i="6"/>
  <c r="G92" i="6"/>
  <c r="H92" i="6" s="1"/>
  <c r="I92" i="6" s="1"/>
  <c r="F92" i="6"/>
  <c r="AJ92" i="14"/>
  <c r="AB92" i="14" s="1"/>
  <c r="AH96" i="8"/>
  <c r="K93" i="14"/>
  <c r="AE100" i="8"/>
  <c r="X101" i="6"/>
  <c r="Y101" i="6" s="1"/>
  <c r="Z101" i="6" s="1"/>
  <c r="W101" i="6"/>
  <c r="AE98" i="8"/>
  <c r="AM98" i="8" s="1"/>
  <c r="AN98" i="8" s="1"/>
  <c r="AN97" i="14"/>
  <c r="K102" i="6"/>
  <c r="L102" i="6" s="1"/>
  <c r="J102" i="6"/>
  <c r="AH101" i="8"/>
  <c r="P93" i="6"/>
  <c r="Q93" i="6" s="1"/>
  <c r="X93" i="6"/>
  <c r="Y93" i="6" s="1"/>
  <c r="Z93" i="6" s="1"/>
  <c r="O93" i="6"/>
  <c r="T93" i="6"/>
  <c r="U93" i="6" s="1"/>
  <c r="V93" i="6" s="1"/>
  <c r="K97" i="7"/>
  <c r="P96" i="3" s="1"/>
  <c r="N97" i="7"/>
  <c r="Q97" i="7" s="1"/>
  <c r="V100" i="10"/>
  <c r="Y103" i="8"/>
  <c r="Z103" i="8" s="1"/>
  <c r="C102" i="14"/>
  <c r="H102" i="11" s="1"/>
  <c r="E102" i="11" s="1"/>
  <c r="K109" i="7"/>
  <c r="P108" i="3" s="1"/>
  <c r="N109" i="7"/>
  <c r="O109" i="6"/>
  <c r="T109" i="6"/>
  <c r="U109" i="6" s="1"/>
  <c r="V109" i="6" s="1"/>
  <c r="P109" i="6"/>
  <c r="Q109" i="6" s="1"/>
  <c r="V106" i="10"/>
  <c r="Y109" i="8"/>
  <c r="Z109" i="8" s="1"/>
  <c r="P109" i="7"/>
  <c r="AG109" i="14"/>
  <c r="AE110" i="8"/>
  <c r="N114" i="7"/>
  <c r="K114" i="7"/>
  <c r="P113" i="3" s="1"/>
  <c r="K114" i="6"/>
  <c r="L114" i="6" s="1"/>
  <c r="M114" i="6" s="1"/>
  <c r="J114" i="6"/>
  <c r="AN116" i="14"/>
  <c r="AJ116" i="14"/>
  <c r="X117" i="6"/>
  <c r="Y117" i="6" s="1"/>
  <c r="Z117" i="6" s="1"/>
  <c r="O117" i="6"/>
  <c r="T117" i="6"/>
  <c r="U117" i="6" s="1"/>
  <c r="V117" i="6" s="1"/>
  <c r="P117" i="6"/>
  <c r="Q117" i="6" s="1"/>
  <c r="R117" i="6" s="1"/>
  <c r="G119" i="14"/>
  <c r="D119" i="14" s="1"/>
  <c r="AE124" i="8"/>
  <c r="AM124" i="8" s="1"/>
  <c r="J126" i="6"/>
  <c r="P126" i="6"/>
  <c r="Q126" i="6" s="1"/>
  <c r="R126" i="6" s="1"/>
  <c r="K126" i="6"/>
  <c r="L126" i="6" s="1"/>
  <c r="M126" i="7"/>
  <c r="G127" i="6"/>
  <c r="H127" i="6" s="1"/>
  <c r="F127" i="6"/>
  <c r="V127" i="10"/>
  <c r="Y130" i="8"/>
  <c r="Z130" i="8" s="1"/>
  <c r="L127" i="14"/>
  <c r="D127" i="14" s="1"/>
  <c r="W131" i="6"/>
  <c r="X131" i="6"/>
  <c r="Y131" i="6" s="1"/>
  <c r="T121" i="6"/>
  <c r="U121" i="6" s="1"/>
  <c r="V121" i="6" s="1"/>
  <c r="P121" i="6"/>
  <c r="Q121" i="6" s="1"/>
  <c r="O121" i="6"/>
  <c r="X121" i="6"/>
  <c r="Y121" i="6" s="1"/>
  <c r="Z121" i="6" s="1"/>
  <c r="AG122" i="14"/>
  <c r="AB13" i="14"/>
  <c r="Z13" i="14" s="1"/>
  <c r="S13" i="14" s="1"/>
  <c r="N22" i="7"/>
  <c r="Q22" i="7" s="1"/>
  <c r="K22" i="7"/>
  <c r="P21" i="3" s="1"/>
  <c r="AE21" i="8"/>
  <c r="V18" i="15"/>
  <c r="G18" i="11" s="1"/>
  <c r="D18" i="11" s="1"/>
  <c r="O29" i="7"/>
  <c r="M29" i="7"/>
  <c r="AN26" i="14"/>
  <c r="X22" i="6"/>
  <c r="Y22" i="6" s="1"/>
  <c r="W22" i="6"/>
  <c r="X26" i="6"/>
  <c r="Y26" i="6" s="1"/>
  <c r="Z26" i="6" s="1"/>
  <c r="W26" i="6"/>
  <c r="K31" i="7"/>
  <c r="N31" i="7"/>
  <c r="Q31" i="7" s="1"/>
  <c r="X24" i="6"/>
  <c r="Y24" i="6" s="1"/>
  <c r="W24" i="6"/>
  <c r="T33" i="6"/>
  <c r="U33" i="6" s="1"/>
  <c r="V33" i="6" s="1"/>
  <c r="P33" i="6"/>
  <c r="Q33" i="6" s="1"/>
  <c r="R33" i="6" s="1"/>
  <c r="O33" i="6"/>
  <c r="AM30" i="8"/>
  <c r="AE30" i="8"/>
  <c r="P31" i="6"/>
  <c r="Q31" i="6" s="1"/>
  <c r="O31" i="6"/>
  <c r="T31" i="6"/>
  <c r="U31" i="6" s="1"/>
  <c r="V31" i="6" s="1"/>
  <c r="L25" i="14"/>
  <c r="D25" i="14" s="1"/>
  <c r="C25" i="14"/>
  <c r="H25" i="11" s="1"/>
  <c r="E25" i="11" s="1"/>
  <c r="P30" i="6"/>
  <c r="Q30" i="6" s="1"/>
  <c r="R30" i="6" s="1"/>
  <c r="O30" i="6"/>
  <c r="T30" i="6"/>
  <c r="U30" i="6" s="1"/>
  <c r="V30" i="6" s="1"/>
  <c r="AE35" i="8"/>
  <c r="L32" i="14"/>
  <c r="D32" i="14" s="1"/>
  <c r="T34" i="6"/>
  <c r="U34" i="6" s="1"/>
  <c r="V34" i="6" s="1"/>
  <c r="P34" i="6"/>
  <c r="Q34" i="6" s="1"/>
  <c r="O34" i="6"/>
  <c r="D36" i="14"/>
  <c r="AL34" i="8"/>
  <c r="AM34" i="8" s="1"/>
  <c r="AN34" i="8" s="1"/>
  <c r="AL42" i="8"/>
  <c r="P41" i="7"/>
  <c r="L37" i="14"/>
  <c r="D37" i="14" s="1"/>
  <c r="B37" i="14" s="1"/>
  <c r="F37" i="11" s="1"/>
  <c r="C37" i="11" s="1"/>
  <c r="B37" i="11" s="1"/>
  <c r="C37" i="14"/>
  <c r="H37" i="11" s="1"/>
  <c r="E37" i="11" s="1"/>
  <c r="K41" i="14"/>
  <c r="L41" i="14" s="1"/>
  <c r="D41" i="14" s="1"/>
  <c r="AB41" i="14"/>
  <c r="G44" i="6"/>
  <c r="H44" i="6" s="1"/>
  <c r="I44" i="6" s="1"/>
  <c r="F44" i="6"/>
  <c r="M41" i="14"/>
  <c r="P46" i="7"/>
  <c r="V40" i="15"/>
  <c r="G40" i="11" s="1"/>
  <c r="D40" i="11" s="1"/>
  <c r="G45" i="6"/>
  <c r="H45" i="6" s="1"/>
  <c r="F45" i="6"/>
  <c r="M44" i="14"/>
  <c r="B44" i="14" s="1"/>
  <c r="F44" i="11" s="1"/>
  <c r="C44" i="11" s="1"/>
  <c r="AB44" i="14"/>
  <c r="Z44" i="14" s="1"/>
  <c r="S44" i="14" s="1"/>
  <c r="K51" i="6"/>
  <c r="L51" i="6" s="1"/>
  <c r="J51" i="6"/>
  <c r="AE51" i="8"/>
  <c r="AE49" i="8"/>
  <c r="AM49" i="8" s="1"/>
  <c r="N52" i="7"/>
  <c r="K52" i="7"/>
  <c r="P51" i="3" s="1"/>
  <c r="V47" i="10"/>
  <c r="Y50" i="8"/>
  <c r="Z50" i="8" s="1"/>
  <c r="AG54" i="14"/>
  <c r="V55" i="10"/>
  <c r="Y58" i="8"/>
  <c r="Z58" i="8" s="1"/>
  <c r="AE58" i="8"/>
  <c r="T52" i="10"/>
  <c r="I55" i="7" s="1"/>
  <c r="X60" i="6"/>
  <c r="Y60" i="6" s="1"/>
  <c r="W60" i="6"/>
  <c r="W59" i="6"/>
  <c r="X59" i="6"/>
  <c r="Y59" i="6" s="1"/>
  <c r="K60" i="6"/>
  <c r="L60" i="6" s="1"/>
  <c r="J60" i="6"/>
  <c r="X62" i="6"/>
  <c r="Y62" i="6" s="1"/>
  <c r="Z62" i="6" s="1"/>
  <c r="W62" i="6"/>
  <c r="AG63" i="14"/>
  <c r="K73" i="6"/>
  <c r="L73" i="6" s="1"/>
  <c r="M73" i="6" s="1"/>
  <c r="J73" i="6"/>
  <c r="AE73" i="8"/>
  <c r="AM73" i="8" s="1"/>
  <c r="AM74" i="8"/>
  <c r="AE74" i="8"/>
  <c r="L64" i="14"/>
  <c r="D64" i="14" s="1"/>
  <c r="J9" i="6"/>
  <c r="K9" i="6"/>
  <c r="L9" i="6" s="1"/>
  <c r="F17" i="6"/>
  <c r="G17" i="6"/>
  <c r="H17" i="6" s="1"/>
  <c r="V25" i="3" a="1"/>
  <c r="V25" i="3" s="1"/>
  <c r="U25" i="3"/>
  <c r="V37" i="3" a="1"/>
  <c r="V37" i="3" s="1"/>
  <c r="U27" i="5" s="1"/>
  <c r="U37" i="3"/>
  <c r="L69" i="7"/>
  <c r="M69" i="7"/>
  <c r="V81" i="3" a="1"/>
  <c r="V81" i="3" s="1"/>
  <c r="U81" i="3"/>
  <c r="U94" i="3"/>
  <c r="V94" i="3" a="1"/>
  <c r="V94" i="3" s="1"/>
  <c r="T99" i="6"/>
  <c r="U99" i="6" s="1"/>
  <c r="V99" i="6" s="1"/>
  <c r="C74" i="4"/>
  <c r="O101" i="4"/>
  <c r="U106" i="4"/>
  <c r="C74" i="5"/>
  <c r="C19" i="5"/>
  <c r="R81" i="5"/>
  <c r="U83" i="5"/>
  <c r="AJ10" i="14"/>
  <c r="U14" i="10"/>
  <c r="J17" i="7" s="1"/>
  <c r="P44" i="7"/>
  <c r="AN85" i="8"/>
  <c r="T84" i="3" s="1"/>
  <c r="C11" i="4"/>
  <c r="X55" i="8"/>
  <c r="V5" i="15"/>
  <c r="G5" i="11" s="1"/>
  <c r="D5" i="11" s="1"/>
  <c r="X13" i="6"/>
  <c r="Y13" i="6" s="1"/>
  <c r="W13" i="6"/>
  <c r="P14" i="6"/>
  <c r="Q14" i="6" s="1"/>
  <c r="R14" i="6" s="1"/>
  <c r="X14" i="6"/>
  <c r="Y14" i="6" s="1"/>
  <c r="Z14" i="6" s="1"/>
  <c r="O14" i="6"/>
  <c r="T14" i="6"/>
  <c r="U14" i="6" s="1"/>
  <c r="V14" i="6" s="1"/>
  <c r="AA14" i="6" s="1"/>
  <c r="V55" i="3" a="1"/>
  <c r="V55" i="3" s="1"/>
  <c r="U39" i="5" s="1"/>
  <c r="U55" i="3"/>
  <c r="V85" i="3" a="1"/>
  <c r="V85" i="3" s="1"/>
  <c r="U85" i="3"/>
  <c r="R122" i="4"/>
  <c r="O66" i="4"/>
  <c r="L35" i="4"/>
  <c r="C36" i="4"/>
  <c r="R72" i="5"/>
  <c r="U49" i="5"/>
  <c r="O8" i="8"/>
  <c r="X8" i="8" s="1"/>
  <c r="S7" i="3" s="1"/>
  <c r="V6" i="15"/>
  <c r="G6" i="11" s="1"/>
  <c r="D6" i="11" s="1"/>
  <c r="L10" i="14"/>
  <c r="D10" i="14" s="1"/>
  <c r="G18" i="6"/>
  <c r="H18" i="6" s="1"/>
  <c r="F18" i="6"/>
  <c r="V64" i="3" a="1"/>
  <c r="V64" i="3" s="1"/>
  <c r="U44" i="5" s="1"/>
  <c r="U64" i="3"/>
  <c r="V90" i="3" a="1"/>
  <c r="V90" i="3" s="1"/>
  <c r="U90" i="3"/>
  <c r="R64" i="4"/>
  <c r="U47" i="4"/>
  <c r="O84" i="4"/>
  <c r="C116" i="4"/>
  <c r="L29" i="5"/>
  <c r="K7" i="8"/>
  <c r="Q7" i="7"/>
  <c r="AJ5" i="14"/>
  <c r="M36" i="7"/>
  <c r="D54" i="14"/>
  <c r="O24" i="4"/>
  <c r="AM17" i="8"/>
  <c r="AN27" i="8"/>
  <c r="T26" i="3" s="1"/>
  <c r="V32" i="3" a="1"/>
  <c r="V32" i="3" s="1"/>
  <c r="U22" i="5" s="1"/>
  <c r="U32" i="3"/>
  <c r="C29" i="14"/>
  <c r="H29" i="11" s="1"/>
  <c r="E29" i="11" s="1"/>
  <c r="B29" i="11" s="1"/>
  <c r="R47" i="6"/>
  <c r="V87" i="3" a="1"/>
  <c r="V87" i="3" s="1"/>
  <c r="U75" i="4" s="1"/>
  <c r="U87" i="3"/>
  <c r="U107" i="8"/>
  <c r="G107" i="8"/>
  <c r="P107" i="8"/>
  <c r="I107" i="8"/>
  <c r="M107" i="8"/>
  <c r="F107" i="8"/>
  <c r="H107" i="8" s="1"/>
  <c r="S107" i="8"/>
  <c r="V107" i="8"/>
  <c r="T107" i="8"/>
  <c r="L107" i="8"/>
  <c r="J107" i="8"/>
  <c r="Q107" i="8"/>
  <c r="I114" i="6"/>
  <c r="C86" i="4"/>
  <c r="C111" i="4"/>
  <c r="C31" i="4"/>
  <c r="O23" i="8"/>
  <c r="X23" i="8" s="1"/>
  <c r="S22" i="3" s="1"/>
  <c r="O42" i="8"/>
  <c r="X42" i="8" s="1"/>
  <c r="S41" i="3" s="1"/>
  <c r="S3" i="10"/>
  <c r="H6" i="7" s="1"/>
  <c r="AG6" i="14"/>
  <c r="P11" i="7"/>
  <c r="S10" i="10"/>
  <c r="H13" i="7" s="1"/>
  <c r="O15" i="7"/>
  <c r="L11" i="7"/>
  <c r="U12" i="3"/>
  <c r="V12" i="3" a="1"/>
  <c r="V12" i="3" s="1"/>
  <c r="U12" i="5" s="1"/>
  <c r="P29" i="7"/>
  <c r="U86" i="3"/>
  <c r="V86" i="3" a="1"/>
  <c r="V86" i="3" s="1"/>
  <c r="U74" i="4" s="1"/>
  <c r="AN105" i="8"/>
  <c r="T104" i="3" s="1"/>
  <c r="R72" i="4"/>
  <c r="U82" i="4"/>
  <c r="L69" i="5"/>
  <c r="C10" i="5"/>
  <c r="R33" i="5"/>
  <c r="G5" i="14"/>
  <c r="L8" i="7"/>
  <c r="N16" i="7"/>
  <c r="Q16" i="7" s="1"/>
  <c r="K16" i="7"/>
  <c r="M27" i="7"/>
  <c r="O52" i="7"/>
  <c r="Z64" i="6"/>
  <c r="AA64" i="6" s="1"/>
  <c r="AB64" i="6" s="1"/>
  <c r="N63" i="3" s="1"/>
  <c r="L63" i="3" s="1"/>
  <c r="T82" i="6"/>
  <c r="U82" i="6" s="1"/>
  <c r="V82" i="6" s="1"/>
  <c r="AA107" i="6"/>
  <c r="U110" i="8"/>
  <c r="L110" i="8"/>
  <c r="J110" i="8"/>
  <c r="V110" i="8"/>
  <c r="F110" i="8"/>
  <c r="M110" i="8"/>
  <c r="Q110" i="8"/>
  <c r="G110" i="8"/>
  <c r="T110" i="8"/>
  <c r="P110" i="8"/>
  <c r="I110" i="8"/>
  <c r="K110" i="8" s="1"/>
  <c r="S110" i="8"/>
  <c r="M130" i="6"/>
  <c r="K132" i="6"/>
  <c r="L132" i="6" s="1"/>
  <c r="M132" i="6" s="1"/>
  <c r="M118" i="6"/>
  <c r="V133" i="3" a="1"/>
  <c r="V133" i="3" s="1"/>
  <c r="U118" i="4" s="1"/>
  <c r="U133" i="3"/>
  <c r="AN144" i="8"/>
  <c r="T127" i="6"/>
  <c r="U127" i="6" s="1"/>
  <c r="V127" i="6" s="1"/>
  <c r="AA127" i="6" s="1"/>
  <c r="O131" i="7"/>
  <c r="I124" i="6"/>
  <c r="N124" i="6" s="1"/>
  <c r="V129" i="6"/>
  <c r="P139" i="7"/>
  <c r="I148" i="6"/>
  <c r="V129" i="3" a="1"/>
  <c r="V129" i="3" s="1"/>
  <c r="U115" i="4" s="1"/>
  <c r="U129" i="3"/>
  <c r="R123" i="6"/>
  <c r="AN151" i="8"/>
  <c r="T150" i="3" s="1"/>
  <c r="R150" i="3" s="1"/>
  <c r="C131" i="14"/>
  <c r="H131" i="11" s="1"/>
  <c r="E131" i="11" s="1"/>
  <c r="L139" i="7"/>
  <c r="AG142" i="14"/>
  <c r="T145" i="6"/>
  <c r="U145" i="6" s="1"/>
  <c r="V145" i="6" s="1"/>
  <c r="P145" i="6"/>
  <c r="Q145" i="6" s="1"/>
  <c r="O145" i="6"/>
  <c r="AN143" i="14"/>
  <c r="P143" i="6"/>
  <c r="Q143" i="6" s="1"/>
  <c r="O143" i="6"/>
  <c r="T143" i="6"/>
  <c r="U143" i="6" s="1"/>
  <c r="V143" i="6" s="1"/>
  <c r="Q143" i="8"/>
  <c r="R143" i="8" s="1"/>
  <c r="Q142" i="8"/>
  <c r="R142" i="8" s="1"/>
  <c r="X142" i="8" s="1"/>
  <c r="Q145" i="8"/>
  <c r="R145" i="8" s="1"/>
  <c r="X145" i="8" s="1"/>
  <c r="S144" i="3" s="1"/>
  <c r="Q144" i="8"/>
  <c r="R144" i="8" s="1"/>
  <c r="P142" i="6"/>
  <c r="Q142" i="6" s="1"/>
  <c r="O142" i="6"/>
  <c r="T142" i="6"/>
  <c r="U142" i="6" s="1"/>
  <c r="V142" i="6" s="1"/>
  <c r="AJ140" i="14"/>
  <c r="V147" i="10"/>
  <c r="Y150" i="8"/>
  <c r="Z150" i="8" s="1"/>
  <c r="AN147" i="14"/>
  <c r="V146" i="10"/>
  <c r="Y149" i="8"/>
  <c r="Z149" i="8" s="1"/>
  <c r="AL153" i="8"/>
  <c r="V150" i="10"/>
  <c r="Y153" i="8"/>
  <c r="Z153" i="8" s="1"/>
  <c r="AN148" i="14"/>
  <c r="AB148" i="14" s="1"/>
  <c r="Z148" i="14" s="1"/>
  <c r="S148" i="14" s="1"/>
  <c r="X153" i="6"/>
  <c r="Y153" i="6" s="1"/>
  <c r="Z153" i="6" s="1"/>
  <c r="W153" i="6"/>
  <c r="M154" i="7"/>
  <c r="V152" i="10"/>
  <c r="Y155" i="8"/>
  <c r="Z155" i="8" s="1"/>
  <c r="T71" i="6"/>
  <c r="U71" i="6" s="1"/>
  <c r="S71" i="6"/>
  <c r="P74" i="7"/>
  <c r="V72" i="10"/>
  <c r="Y75" i="8"/>
  <c r="Z75" i="8" s="1"/>
  <c r="AE79" i="8"/>
  <c r="AM79" i="8" s="1"/>
  <c r="AN79" i="8" s="1"/>
  <c r="V80" i="10"/>
  <c r="Y83" i="8"/>
  <c r="Z83" i="8" s="1"/>
  <c r="X82" i="6"/>
  <c r="Y82" i="6" s="1"/>
  <c r="W82" i="6"/>
  <c r="AE82" i="8"/>
  <c r="AM82" i="8" s="1"/>
  <c r="AN82" i="8" s="1"/>
  <c r="AE88" i="8"/>
  <c r="AM88" i="8" s="1"/>
  <c r="AB82" i="14"/>
  <c r="Z82" i="14" s="1"/>
  <c r="S82" i="14" s="1"/>
  <c r="B82" i="14" s="1"/>
  <c r="F82" i="11" s="1"/>
  <c r="C82" i="11" s="1"/>
  <c r="K89" i="6"/>
  <c r="L89" i="6" s="1"/>
  <c r="J89" i="6"/>
  <c r="V88" i="10"/>
  <c r="Y91" i="8"/>
  <c r="Z91" i="8" s="1"/>
  <c r="AL91" i="8"/>
  <c r="AH91" i="8"/>
  <c r="AM91" i="8" s="1"/>
  <c r="G92" i="14"/>
  <c r="D92" i="14" s="1"/>
  <c r="G96" i="6"/>
  <c r="H96" i="6" s="1"/>
  <c r="I96" i="6" s="1"/>
  <c r="N96" i="6" s="1"/>
  <c r="F96" i="6"/>
  <c r="F101" i="6"/>
  <c r="G101" i="6"/>
  <c r="H101" i="6" s="1"/>
  <c r="L91" i="14"/>
  <c r="D91" i="14" s="1"/>
  <c r="B91" i="14" s="1"/>
  <c r="F91" i="11" s="1"/>
  <c r="C91" i="11" s="1"/>
  <c r="C91" i="14"/>
  <c r="H91" i="11" s="1"/>
  <c r="E91" i="11" s="1"/>
  <c r="V90" i="15"/>
  <c r="G90" i="11" s="1"/>
  <c r="D90" i="11" s="1"/>
  <c r="P100" i="6"/>
  <c r="Q100" i="6" s="1"/>
  <c r="O100" i="6"/>
  <c r="T100" i="6"/>
  <c r="U100" i="6" s="1"/>
  <c r="V100" i="6" s="1"/>
  <c r="AN100" i="14"/>
  <c r="M96" i="14"/>
  <c r="G104" i="6"/>
  <c r="H104" i="6" s="1"/>
  <c r="F104" i="6"/>
  <c r="K106" i="6"/>
  <c r="L106" i="6" s="1"/>
  <c r="J106" i="6"/>
  <c r="G107" i="6"/>
  <c r="H107" i="6" s="1"/>
  <c r="I107" i="6" s="1"/>
  <c r="N107" i="6" s="1"/>
  <c r="F107" i="6"/>
  <c r="J109" i="6"/>
  <c r="K109" i="6"/>
  <c r="L109" i="6" s="1"/>
  <c r="K112" i="6"/>
  <c r="L112" i="6" s="1"/>
  <c r="J112" i="6"/>
  <c r="AG108" i="14"/>
  <c r="AB108" i="14" s="1"/>
  <c r="Z108" i="14" s="1"/>
  <c r="V108" i="10"/>
  <c r="Y111" i="8"/>
  <c r="Z111" i="8" s="1"/>
  <c r="W114" i="6"/>
  <c r="X114" i="6"/>
  <c r="Y114" i="6" s="1"/>
  <c r="Z114" i="6" s="1"/>
  <c r="M111" i="14"/>
  <c r="G113" i="14"/>
  <c r="D113" i="14" s="1"/>
  <c r="Q122" i="8"/>
  <c r="R122" i="8" s="1"/>
  <c r="Q119" i="8"/>
  <c r="R119" i="8" s="1"/>
  <c r="Q120" i="8"/>
  <c r="R120" i="8" s="1"/>
  <c r="Q121" i="8"/>
  <c r="R121" i="8" s="1"/>
  <c r="X121" i="8" s="1"/>
  <c r="AL129" i="8"/>
  <c r="AN128" i="14"/>
  <c r="AB128" i="14" s="1"/>
  <c r="Z128" i="14" s="1"/>
  <c r="S128" i="14" s="1"/>
  <c r="P128" i="14"/>
  <c r="J128" i="6"/>
  <c r="K128" i="6"/>
  <c r="L128" i="6" s="1"/>
  <c r="I15" i="15"/>
  <c r="G25" i="6"/>
  <c r="H25" i="6" s="1"/>
  <c r="F25" i="6"/>
  <c r="G29" i="6"/>
  <c r="H29" i="6" s="1"/>
  <c r="F29" i="6"/>
  <c r="AE20" i="8"/>
  <c r="M19" i="14"/>
  <c r="F26" i="6"/>
  <c r="G26" i="6"/>
  <c r="H26" i="6" s="1"/>
  <c r="AE33" i="8"/>
  <c r="AM33" i="8" s="1"/>
  <c r="K34" i="7"/>
  <c r="P33" i="3" s="1"/>
  <c r="N34" i="7"/>
  <c r="Q34" i="7" s="1"/>
  <c r="P29" i="4" s="1"/>
  <c r="V28" i="10"/>
  <c r="Y31" i="8"/>
  <c r="Z31" i="8" s="1"/>
  <c r="AE36" i="8"/>
  <c r="AM36" i="8"/>
  <c r="O37" i="6"/>
  <c r="T37" i="6"/>
  <c r="U37" i="6" s="1"/>
  <c r="V37" i="6" s="1"/>
  <c r="P37" i="6"/>
  <c r="Q37" i="6" s="1"/>
  <c r="AM38" i="8"/>
  <c r="AE38" i="8"/>
  <c r="X38" i="6"/>
  <c r="Y38" i="6" s="1"/>
  <c r="W38" i="6"/>
  <c r="L41" i="7"/>
  <c r="P40" i="6"/>
  <c r="Q40" i="6" s="1"/>
  <c r="R40" i="6" s="1"/>
  <c r="X40" i="6"/>
  <c r="Y40" i="6" s="1"/>
  <c r="Z40" i="6" s="1"/>
  <c r="O40" i="6"/>
  <c r="T40" i="6"/>
  <c r="U40" i="6" s="1"/>
  <c r="V40" i="6" s="1"/>
  <c r="X44" i="6"/>
  <c r="Y44" i="6" s="1"/>
  <c r="W44" i="6"/>
  <c r="G42" i="14"/>
  <c r="P51" i="6"/>
  <c r="Q51" i="6" s="1"/>
  <c r="O51" i="6"/>
  <c r="T51" i="6"/>
  <c r="U51" i="6" s="1"/>
  <c r="V51" i="6" s="1"/>
  <c r="AG45" i="14"/>
  <c r="AB45" i="14" s="1"/>
  <c r="Z45" i="14" s="1"/>
  <c r="V45" i="15"/>
  <c r="G45" i="11" s="1"/>
  <c r="D45" i="11" s="1"/>
  <c r="K48" i="14"/>
  <c r="L48" i="14" s="1"/>
  <c r="D48" i="14" s="1"/>
  <c r="M51" i="7"/>
  <c r="K51" i="14"/>
  <c r="L51" i="14" s="1"/>
  <c r="D51" i="14" s="1"/>
  <c r="K54" i="6"/>
  <c r="L54" i="6" s="1"/>
  <c r="M54" i="6" s="1"/>
  <c r="N54" i="6" s="1"/>
  <c r="M53" i="3" s="1"/>
  <c r="J54" i="6"/>
  <c r="G54" i="6"/>
  <c r="H54" i="6" s="1"/>
  <c r="I54" i="6" s="1"/>
  <c r="F54" i="6"/>
  <c r="AH54" i="8"/>
  <c r="AM54" i="8" s="1"/>
  <c r="AE57" i="8"/>
  <c r="F58" i="6"/>
  <c r="G58" i="6"/>
  <c r="H58" i="6" s="1"/>
  <c r="I58" i="6" s="1"/>
  <c r="X55" i="6"/>
  <c r="Y55" i="6" s="1"/>
  <c r="Z55" i="6" s="1"/>
  <c r="W55" i="6"/>
  <c r="P56" i="6"/>
  <c r="Q56" i="6" s="1"/>
  <c r="X56" i="6"/>
  <c r="Y56" i="6" s="1"/>
  <c r="Z56" i="6" s="1"/>
  <c r="O56" i="6"/>
  <c r="T56" i="6"/>
  <c r="U56" i="6" s="1"/>
  <c r="V56" i="6" s="1"/>
  <c r="AA56" i="6" s="1"/>
  <c r="D56" i="14"/>
  <c r="K63" i="6"/>
  <c r="L63" i="6" s="1"/>
  <c r="J63" i="6"/>
  <c r="K60" i="14"/>
  <c r="L60" i="14" s="1"/>
  <c r="D60" i="14" s="1"/>
  <c r="AH63" i="8"/>
  <c r="AM63" i="8" s="1"/>
  <c r="AN63" i="8" s="1"/>
  <c r="X66" i="6"/>
  <c r="Y66" i="6" s="1"/>
  <c r="W66" i="6"/>
  <c r="K66" i="6"/>
  <c r="L66" i="6" s="1"/>
  <c r="M66" i="6" s="1"/>
  <c r="J66" i="6"/>
  <c r="I67" i="15"/>
  <c r="V67" i="15" s="1"/>
  <c r="G67" i="11" s="1"/>
  <c r="D67" i="11" s="1"/>
  <c r="AN67" i="14"/>
  <c r="AB67" i="14" s="1"/>
  <c r="Z67" i="14" s="1"/>
  <c r="S67" i="14" s="1"/>
  <c r="V65" i="10"/>
  <c r="Y68" i="8"/>
  <c r="Z68" i="8" s="1"/>
  <c r="P68" i="6"/>
  <c r="Q68" i="6" s="1"/>
  <c r="R68" i="6" s="1"/>
  <c r="K68" i="6"/>
  <c r="L68" i="6" s="1"/>
  <c r="J68" i="6"/>
  <c r="G66" i="14"/>
  <c r="D66" i="14" s="1"/>
  <c r="M70" i="7"/>
  <c r="K67" i="14"/>
  <c r="L67" i="14" s="1"/>
  <c r="D67" i="14" s="1"/>
  <c r="X150" i="8"/>
  <c r="S149" i="3" s="1"/>
  <c r="I23" i="6"/>
  <c r="Z47" i="6"/>
  <c r="Z73" i="6"/>
  <c r="I109" i="6"/>
  <c r="L56" i="4"/>
  <c r="S101" i="4"/>
  <c r="P101" i="4"/>
  <c r="C106" i="4"/>
  <c r="C57" i="5"/>
  <c r="R26" i="5"/>
  <c r="C78" i="5"/>
  <c r="R130" i="4"/>
  <c r="R70" i="5"/>
  <c r="C82" i="5"/>
  <c r="C83" i="5"/>
  <c r="V3" i="10"/>
  <c r="Y6" i="8"/>
  <c r="Z6" i="8" s="1"/>
  <c r="AH13" i="8"/>
  <c r="AE16" i="8"/>
  <c r="AM16" i="8" s="1"/>
  <c r="AN16" i="8" s="1"/>
  <c r="R12" i="6"/>
  <c r="R28" i="7"/>
  <c r="O27" i="3" s="1"/>
  <c r="Q27" i="3"/>
  <c r="U54" i="3"/>
  <c r="V54" i="3" a="1"/>
  <c r="V54" i="3" s="1"/>
  <c r="R78" i="7"/>
  <c r="O77" i="3" s="1"/>
  <c r="Q77" i="3"/>
  <c r="Z84" i="6"/>
  <c r="P89" i="7"/>
  <c r="K97" i="6"/>
  <c r="L97" i="6" s="1"/>
  <c r="M97" i="6" s="1"/>
  <c r="O12" i="4"/>
  <c r="C84" i="5"/>
  <c r="X76" i="8"/>
  <c r="S75" i="3" s="1"/>
  <c r="V7" i="3" a="1"/>
  <c r="V7" i="3" s="1"/>
  <c r="U7" i="4" s="1"/>
  <c r="U7" i="3"/>
  <c r="P26" i="7"/>
  <c r="Z68" i="6"/>
  <c r="AA68" i="6" s="1"/>
  <c r="L104" i="7"/>
  <c r="M113" i="6"/>
  <c r="N113" i="6" s="1"/>
  <c r="M112" i="3" s="1"/>
  <c r="P66" i="4"/>
  <c r="O35" i="4"/>
  <c r="C29" i="4"/>
  <c r="C37" i="5"/>
  <c r="C23" i="5"/>
  <c r="C49" i="5"/>
  <c r="G16" i="6"/>
  <c r="H16" i="6" s="1"/>
  <c r="I16" i="6" s="1"/>
  <c r="F16" i="6"/>
  <c r="S15" i="10"/>
  <c r="H18" i="7" s="1"/>
  <c r="G27" i="14"/>
  <c r="I65" i="6"/>
  <c r="P75" i="7"/>
  <c r="P83" i="6"/>
  <c r="Q83" i="6" s="1"/>
  <c r="R83" i="6" s="1"/>
  <c r="Z87" i="6"/>
  <c r="C64" i="4"/>
  <c r="C60" i="4"/>
  <c r="R110" i="4"/>
  <c r="C32" i="5"/>
  <c r="P84" i="4"/>
  <c r="U85" i="5"/>
  <c r="X96" i="8"/>
  <c r="S95" i="3" s="1"/>
  <c r="X118" i="8"/>
  <c r="S117" i="3" s="1"/>
  <c r="R117" i="3" s="1"/>
  <c r="L68" i="7"/>
  <c r="C24" i="4"/>
  <c r="P24" i="4"/>
  <c r="C114" i="4"/>
  <c r="R41" i="4"/>
  <c r="C20" i="4"/>
  <c r="R34" i="5"/>
  <c r="S38" i="5"/>
  <c r="C71" i="5"/>
  <c r="X26" i="8"/>
  <c r="S25" i="3" s="1"/>
  <c r="K5" i="14"/>
  <c r="AE13" i="8"/>
  <c r="V13" i="15"/>
  <c r="G13" i="11" s="1"/>
  <c r="D13" i="11" s="1"/>
  <c r="I37" i="6"/>
  <c r="V40" i="3" a="1"/>
  <c r="V40" i="3" s="1"/>
  <c r="U36" i="4" s="1"/>
  <c r="U40" i="3"/>
  <c r="U70" i="3"/>
  <c r="V70" i="3" a="1"/>
  <c r="V70" i="3" s="1"/>
  <c r="V111" i="3" a="1"/>
  <c r="V111" i="3" s="1"/>
  <c r="U111" i="3"/>
  <c r="R48" i="4"/>
  <c r="R76" i="4"/>
  <c r="C20" i="5"/>
  <c r="R46" i="5"/>
  <c r="C73" i="5"/>
  <c r="O59" i="8"/>
  <c r="X70" i="8"/>
  <c r="S69" i="3" s="1"/>
  <c r="V4" i="15"/>
  <c r="G4" i="11" s="1"/>
  <c r="D4" i="11" s="1"/>
  <c r="V29" i="3" a="1"/>
  <c r="V29" i="3" s="1"/>
  <c r="U21" i="5" s="1"/>
  <c r="U29" i="3"/>
  <c r="U46" i="3"/>
  <c r="V46" i="3" a="1"/>
  <c r="V46" i="3" s="1"/>
  <c r="U42" i="4" s="1"/>
  <c r="O120" i="7"/>
  <c r="C72" i="4"/>
  <c r="C82" i="4"/>
  <c r="O61" i="4"/>
  <c r="C119" i="4"/>
  <c r="C108" i="4"/>
  <c r="U8" i="5"/>
  <c r="C64" i="5"/>
  <c r="N8" i="7"/>
  <c r="K8" i="7"/>
  <c r="P7" i="3" s="1"/>
  <c r="AL9" i="8"/>
  <c r="V79" i="3" a="1"/>
  <c r="V79" i="3" s="1"/>
  <c r="U68" i="4" s="1"/>
  <c r="U79" i="3"/>
  <c r="V110" i="3" a="1"/>
  <c r="V110" i="3" s="1"/>
  <c r="U110" i="3"/>
  <c r="M114" i="8"/>
  <c r="I114" i="8"/>
  <c r="T114" i="8"/>
  <c r="S114" i="8"/>
  <c r="Q114" i="8"/>
  <c r="F114" i="8"/>
  <c r="P114" i="8"/>
  <c r="G114" i="8"/>
  <c r="L114" i="8"/>
  <c r="N114" i="8" s="1"/>
  <c r="U114" i="8"/>
  <c r="J114" i="8"/>
  <c r="V114" i="8"/>
  <c r="U116" i="3"/>
  <c r="V116" i="3" a="1"/>
  <c r="V116" i="3" s="1"/>
  <c r="U103" i="4" s="1"/>
  <c r="Q6" i="8"/>
  <c r="G6" i="8"/>
  <c r="L6" i="8"/>
  <c r="V6" i="8"/>
  <c r="J6" i="8"/>
  <c r="I6" i="8"/>
  <c r="F6" i="8"/>
  <c r="S6" i="8"/>
  <c r="P6" i="8"/>
  <c r="R6" i="8" s="1"/>
  <c r="U6" i="8"/>
  <c r="M6" i="8"/>
  <c r="T6" i="8"/>
  <c r="O122" i="7"/>
  <c r="AN147" i="8"/>
  <c r="T146" i="3" s="1"/>
  <c r="R121" i="7"/>
  <c r="O120" i="3" s="1"/>
  <c r="Q120" i="3"/>
  <c r="R127" i="6"/>
  <c r="AB127" i="6" s="1"/>
  <c r="N126" i="3" s="1"/>
  <c r="V140" i="3" a="1"/>
  <c r="V140" i="3" s="1"/>
  <c r="U124" i="4" s="1"/>
  <c r="U140" i="3"/>
  <c r="T150" i="6"/>
  <c r="U150" i="6" s="1"/>
  <c r="V150" i="6" s="1"/>
  <c r="P122" i="6"/>
  <c r="Q122" i="6" s="1"/>
  <c r="R122" i="6" s="1"/>
  <c r="V127" i="3" a="1"/>
  <c r="V127" i="3" s="1"/>
  <c r="U113" i="4" s="1"/>
  <c r="U127" i="3"/>
  <c r="AB141" i="14"/>
  <c r="Z141" i="14" s="1"/>
  <c r="S141" i="14" s="1"/>
  <c r="C59" i="5"/>
  <c r="C27" i="5"/>
  <c r="C36" i="5"/>
  <c r="U47" i="5"/>
  <c r="C47" i="5"/>
  <c r="C117" i="4"/>
  <c r="C104" i="4"/>
  <c r="U99" i="4"/>
  <c r="C99" i="4"/>
  <c r="C94" i="4"/>
  <c r="C89" i="4"/>
  <c r="V5" i="3" a="1"/>
  <c r="V5" i="3" s="1"/>
  <c r="U5" i="3"/>
  <c r="C77" i="4"/>
  <c r="U128" i="4"/>
  <c r="C13" i="5"/>
  <c r="C136" i="4"/>
  <c r="U41" i="5"/>
  <c r="C120" i="4"/>
  <c r="C17" i="5"/>
  <c r="U94" i="4"/>
  <c r="C125" i="4"/>
  <c r="U9" i="5"/>
  <c r="C135" i="4"/>
  <c r="C92" i="4"/>
  <c r="C75" i="5"/>
  <c r="C22" i="5"/>
  <c r="C41" i="5"/>
  <c r="U51" i="5"/>
  <c r="C124" i="4"/>
  <c r="C25" i="5"/>
  <c r="C9" i="5"/>
  <c r="C85" i="4"/>
  <c r="C81" i="4"/>
  <c r="C131" i="4"/>
  <c r="C95" i="4"/>
  <c r="U54" i="5"/>
  <c r="C121" i="4"/>
  <c r="C76" i="5"/>
  <c r="C43" i="5"/>
  <c r="AS232" i="17"/>
  <c r="D232" i="17" s="1"/>
  <c r="AS168" i="17"/>
  <c r="D168" i="17" s="1"/>
  <c r="AS104" i="17"/>
  <c r="D104" i="17" s="1"/>
  <c r="AS40" i="17"/>
  <c r="D40" i="17" s="1"/>
  <c r="AS82" i="17"/>
  <c r="D82" i="17" s="1"/>
  <c r="AS193" i="17"/>
  <c r="D193" i="17" s="1"/>
  <c r="AS129" i="17"/>
  <c r="D129" i="17" s="1"/>
  <c r="AS171" i="17"/>
  <c r="D171" i="17" s="1"/>
  <c r="AS207" i="17"/>
  <c r="D207" i="17" s="1"/>
  <c r="AS79" i="17"/>
  <c r="D79" i="17" s="1"/>
  <c r="AS15" i="17"/>
  <c r="D15" i="17" s="1"/>
  <c r="AS4" i="17"/>
  <c r="D4" i="17" s="1"/>
  <c r="C73" i="4"/>
  <c r="U132" i="4"/>
  <c r="C21" i="5"/>
  <c r="U135" i="4"/>
  <c r="C28" i="5"/>
  <c r="C60" i="5"/>
  <c r="U117" i="4"/>
  <c r="C112" i="4"/>
  <c r="C100" i="4"/>
  <c r="C96" i="4"/>
  <c r="C128" i="4"/>
  <c r="C54" i="5"/>
  <c r="U77" i="5"/>
  <c r="U133" i="4"/>
  <c r="C35" i="5"/>
  <c r="U43" i="5"/>
  <c r="AS216" i="17"/>
  <c r="D216" i="17" s="1"/>
  <c r="AS130" i="17"/>
  <c r="D130" i="17" s="1"/>
  <c r="AS113" i="17"/>
  <c r="D113" i="17" s="1"/>
  <c r="AS155" i="17"/>
  <c r="D155" i="17" s="1"/>
  <c r="AS91" i="17"/>
  <c r="D91" i="17" s="1"/>
  <c r="AS16" i="17"/>
  <c r="D16" i="17" s="1"/>
  <c r="AS191" i="17"/>
  <c r="D191" i="17" s="1"/>
  <c r="AS127" i="17"/>
  <c r="D127" i="17" s="1"/>
  <c r="AS245" i="17"/>
  <c r="D245" i="17" s="1"/>
  <c r="AS227" i="17"/>
  <c r="D227" i="17" s="1"/>
  <c r="AS99" i="17"/>
  <c r="D99" i="17" s="1"/>
  <c r="U81" i="4"/>
  <c r="C91" i="4"/>
  <c r="C67" i="5"/>
  <c r="C77" i="5"/>
  <c r="C44" i="5"/>
  <c r="AS77" i="17"/>
  <c r="D77" i="17" s="1"/>
  <c r="AS13" i="17"/>
  <c r="D13" i="17" s="1"/>
  <c r="AS119" i="17"/>
  <c r="D119" i="17" s="1"/>
  <c r="AS236" i="17"/>
  <c r="D236" i="17" s="1"/>
  <c r="AS44" i="17"/>
  <c r="D44" i="17" s="1"/>
  <c r="AS150" i="17"/>
  <c r="D150" i="17" s="1"/>
  <c r="AS22" i="17"/>
  <c r="D22" i="17" s="1"/>
  <c r="AS133" i="17"/>
  <c r="D133" i="17" s="1"/>
  <c r="AS69" i="17"/>
  <c r="D69" i="17" s="1"/>
  <c r="AS5" i="17"/>
  <c r="D5" i="17" s="1"/>
  <c r="AS169" i="17"/>
  <c r="D169" i="17" s="1"/>
  <c r="AS41" i="17"/>
  <c r="D41" i="17" s="1"/>
  <c r="AS158" i="17"/>
  <c r="D158" i="17" s="1"/>
  <c r="AS30" i="17"/>
  <c r="D30" i="17" s="1"/>
  <c r="C132" i="4"/>
  <c r="C93" i="4"/>
  <c r="C129" i="4"/>
  <c r="C133" i="4"/>
  <c r="C18" i="5"/>
  <c r="C51" i="5"/>
  <c r="AS189" i="17"/>
  <c r="D189" i="17" s="1"/>
  <c r="AS93" i="17"/>
  <c r="D93" i="17" s="1"/>
  <c r="AS114" i="17"/>
  <c r="D114" i="17" s="1"/>
  <c r="AS23" i="17"/>
  <c r="D23" i="17" s="1"/>
  <c r="AS60" i="17"/>
  <c r="D60" i="17" s="1"/>
  <c r="AS75" i="17"/>
  <c r="D75" i="17" s="1"/>
  <c r="AS229" i="17"/>
  <c r="D229" i="17" s="1"/>
  <c r="AS21" i="17"/>
  <c r="D21" i="17" s="1"/>
  <c r="AS238" i="17"/>
  <c r="D238" i="17" s="1"/>
  <c r="AS131" i="17"/>
  <c r="D131" i="17" s="1"/>
  <c r="AS19" i="17"/>
  <c r="D19" i="17" s="1"/>
  <c r="AS145" i="17"/>
  <c r="D145" i="17" s="1"/>
  <c r="AS112" i="17"/>
  <c r="D112" i="17" s="1"/>
  <c r="AS239" i="17"/>
  <c r="D239" i="17" s="1"/>
  <c r="AS154" i="17"/>
  <c r="D154" i="17" s="1"/>
  <c r="AS84" i="17"/>
  <c r="D84" i="17" s="1"/>
  <c r="AS126" i="17"/>
  <c r="D126" i="17" s="1"/>
  <c r="AS98" i="17"/>
  <c r="D98" i="17" s="1"/>
  <c r="AS28" i="17"/>
  <c r="D28" i="17" s="1"/>
  <c r="AS166" i="17"/>
  <c r="D166" i="17" s="1"/>
  <c r="AS234" i="17"/>
  <c r="D234" i="17" s="1"/>
  <c r="AS31" i="17"/>
  <c r="D31" i="17" s="1"/>
  <c r="AS164" i="17"/>
  <c r="D164" i="17" s="1"/>
  <c r="AS73" i="17"/>
  <c r="D73" i="17" s="1"/>
  <c r="AS244" i="17"/>
  <c r="D244" i="17" s="1"/>
  <c r="AS157" i="17"/>
  <c r="D157" i="17" s="1"/>
  <c r="AS17" i="17"/>
  <c r="D17" i="17" s="1"/>
  <c r="AS85" i="17"/>
  <c r="D85" i="17" s="1"/>
  <c r="AS83" i="17"/>
  <c r="D83" i="17" s="1"/>
  <c r="AS45" i="17"/>
  <c r="D45" i="17" s="1"/>
  <c r="AS167" i="17"/>
  <c r="D167" i="17" s="1"/>
  <c r="AS97" i="17"/>
  <c r="D97" i="17" s="1"/>
  <c r="AS12" i="17"/>
  <c r="D12" i="17" s="1"/>
  <c r="AS38" i="17"/>
  <c r="D38" i="17" s="1"/>
  <c r="AS64" i="17"/>
  <c r="D64" i="17" s="1"/>
  <c r="AS190" i="17"/>
  <c r="D190" i="17" s="1"/>
  <c r="AS78" i="17"/>
  <c r="D78" i="17" s="1"/>
  <c r="AS237" i="17"/>
  <c r="D237" i="17" s="1"/>
  <c r="AS50" i="17"/>
  <c r="D50" i="17" s="1"/>
  <c r="AS230" i="17"/>
  <c r="D230" i="17" s="1"/>
  <c r="AS165" i="17"/>
  <c r="D165" i="17" s="1"/>
  <c r="AS202" i="17"/>
  <c r="D202" i="17" s="1"/>
  <c r="AS228" i="17"/>
  <c r="D228" i="17" s="1"/>
  <c r="AS137" i="17"/>
  <c r="D137" i="17" s="1"/>
  <c r="AS67" i="17"/>
  <c r="D67" i="17" s="1"/>
  <c r="AS8" i="17"/>
  <c r="D8" i="17" s="1"/>
  <c r="AS81" i="17"/>
  <c r="D81" i="17" s="1"/>
  <c r="AS6" i="17"/>
  <c r="D6" i="17" s="1"/>
  <c r="AS20" i="17"/>
  <c r="D20" i="17" s="1"/>
  <c r="AS147" i="17"/>
  <c r="D147" i="17" s="1"/>
  <c r="AS200" i="17"/>
  <c r="D200" i="17" s="1"/>
  <c r="AS76" i="17"/>
  <c r="D76" i="17" s="1"/>
  <c r="AS102" i="17"/>
  <c r="D102" i="17" s="1"/>
  <c r="AS37" i="17"/>
  <c r="D37" i="17" s="1"/>
  <c r="AS212" i="17"/>
  <c r="D212" i="17" s="1"/>
  <c r="AS100" i="17"/>
  <c r="D100" i="17" s="1"/>
  <c r="AN123" i="8"/>
  <c r="T122" i="3" s="1"/>
  <c r="G125" i="14"/>
  <c r="D125" i="14" s="1"/>
  <c r="B125" i="14" s="1"/>
  <c r="F125" i="11" s="1"/>
  <c r="C125" i="11" s="1"/>
  <c r="L129" i="7"/>
  <c r="AN129" i="14"/>
  <c r="AB129" i="14" s="1"/>
  <c r="Z129" i="14" s="1"/>
  <c r="AJ135" i="14"/>
  <c r="N140" i="7"/>
  <c r="Q140" i="7" s="1"/>
  <c r="P123" i="4" s="1"/>
  <c r="K140" i="7"/>
  <c r="P139" i="3" s="1"/>
  <c r="AH145" i="8"/>
  <c r="G143" i="6"/>
  <c r="H143" i="6" s="1"/>
  <c r="F143" i="6"/>
  <c r="Q148" i="8"/>
  <c r="R148" i="8" s="1"/>
  <c r="X148" i="8" s="1"/>
  <c r="S147" i="3" s="1"/>
  <c r="Q147" i="8"/>
  <c r="R147" i="8" s="1"/>
  <c r="Q146" i="8"/>
  <c r="R146" i="8" s="1"/>
  <c r="X146" i="8" s="1"/>
  <c r="K143" i="14"/>
  <c r="L143" i="14" s="1"/>
  <c r="V139" i="15"/>
  <c r="G139" i="11" s="1"/>
  <c r="D139" i="11" s="1"/>
  <c r="G142" i="6"/>
  <c r="H142" i="6" s="1"/>
  <c r="F142" i="6"/>
  <c r="K146" i="6"/>
  <c r="L146" i="6" s="1"/>
  <c r="M146" i="6" s="1"/>
  <c r="J146" i="6"/>
  <c r="AG147" i="14"/>
  <c r="K150" i="6"/>
  <c r="L150" i="6" s="1"/>
  <c r="J150" i="6"/>
  <c r="K147" i="14"/>
  <c r="L147" i="14" s="1"/>
  <c r="K145" i="14"/>
  <c r="L145" i="14" s="1"/>
  <c r="D145" i="14" s="1"/>
  <c r="L148" i="7"/>
  <c r="AM149" i="8"/>
  <c r="AG145" i="14"/>
  <c r="AB145" i="14" s="1"/>
  <c r="Z145" i="14" s="1"/>
  <c r="L151" i="14"/>
  <c r="D151" i="14" s="1"/>
  <c r="O151" i="6"/>
  <c r="P151" i="6"/>
  <c r="Q151" i="6" s="1"/>
  <c r="R151" i="6" s="1"/>
  <c r="T151" i="6"/>
  <c r="U151" i="6" s="1"/>
  <c r="V151" i="6" s="1"/>
  <c r="K152" i="14"/>
  <c r="AJ149" i="14"/>
  <c r="AE153" i="8"/>
  <c r="AM153" i="8" s="1"/>
  <c r="K68" i="14"/>
  <c r="L68" i="14" s="1"/>
  <c r="D68" i="14" s="1"/>
  <c r="B68" i="14" s="1"/>
  <c r="F68" i="11" s="1"/>
  <c r="C68" i="11" s="1"/>
  <c r="C68" i="14"/>
  <c r="H68" i="11" s="1"/>
  <c r="E68" i="11" s="1"/>
  <c r="AG72" i="14"/>
  <c r="AB72" i="14" s="1"/>
  <c r="Z72" i="14" s="1"/>
  <c r="S72" i="14" s="1"/>
  <c r="V77" i="10"/>
  <c r="Y80" i="8"/>
  <c r="Z80" i="8" s="1"/>
  <c r="AG77" i="14"/>
  <c r="AH80" i="8"/>
  <c r="AJ80" i="14"/>
  <c r="L83" i="7"/>
  <c r="X83" i="6"/>
  <c r="Y83" i="6" s="1"/>
  <c r="W83" i="6"/>
  <c r="L69" i="14"/>
  <c r="D69" i="14" s="1"/>
  <c r="B69" i="14" s="1"/>
  <c r="F69" i="11" s="1"/>
  <c r="C69" i="11" s="1"/>
  <c r="B69" i="11" s="1"/>
  <c r="C69" i="14"/>
  <c r="H69" i="11" s="1"/>
  <c r="E69" i="11" s="1"/>
  <c r="G83" i="6"/>
  <c r="H83" i="6" s="1"/>
  <c r="F83" i="6"/>
  <c r="AN80" i="14"/>
  <c r="L83" i="14"/>
  <c r="D83" i="14" s="1"/>
  <c r="L85" i="14"/>
  <c r="D85" i="14" s="1"/>
  <c r="K86" i="6"/>
  <c r="L86" i="6" s="1"/>
  <c r="M86" i="6" s="1"/>
  <c r="J86" i="6"/>
  <c r="T85" i="6"/>
  <c r="U85" i="6" s="1"/>
  <c r="V85" i="6" s="1"/>
  <c r="S85" i="6"/>
  <c r="P89" i="6"/>
  <c r="Q89" i="6" s="1"/>
  <c r="R89" i="6" s="1"/>
  <c r="O89" i="6"/>
  <c r="T89" i="6"/>
  <c r="U89" i="6" s="1"/>
  <c r="V89" i="6" s="1"/>
  <c r="T91" i="6"/>
  <c r="U91" i="6" s="1"/>
  <c r="V91" i="6" s="1"/>
  <c r="P91" i="6"/>
  <c r="Q91" i="6" s="1"/>
  <c r="R91" i="6" s="1"/>
  <c r="O91" i="6"/>
  <c r="W91" i="6"/>
  <c r="X91" i="6"/>
  <c r="Y91" i="6" s="1"/>
  <c r="G88" i="14"/>
  <c r="AN88" i="14"/>
  <c r="AB88" i="14" s="1"/>
  <c r="Z88" i="14" s="1"/>
  <c r="S88" i="14" s="1"/>
  <c r="G84" i="6"/>
  <c r="H84" i="6" s="1"/>
  <c r="F84" i="6"/>
  <c r="AB84" i="14"/>
  <c r="Z84" i="14" s="1"/>
  <c r="S84" i="14" s="1"/>
  <c r="B84" i="14" s="1"/>
  <c r="F84" i="11" s="1"/>
  <c r="C84" i="11" s="1"/>
  <c r="AJ93" i="14"/>
  <c r="AB93" i="14" s="1"/>
  <c r="Z93" i="14" s="1"/>
  <c r="S93" i="14" s="1"/>
  <c r="L93" i="14"/>
  <c r="D93" i="14" s="1"/>
  <c r="P100" i="7"/>
  <c r="T102" i="6"/>
  <c r="U102" i="6" s="1"/>
  <c r="V102" i="6" s="1"/>
  <c r="P102" i="6"/>
  <c r="Q102" i="6" s="1"/>
  <c r="O102" i="6"/>
  <c r="AG95" i="14"/>
  <c r="AB95" i="14" s="1"/>
  <c r="Z95" i="14" s="1"/>
  <c r="M95" i="14"/>
  <c r="K98" i="6"/>
  <c r="L98" i="6" s="1"/>
  <c r="M98" i="6" s="1"/>
  <c r="J98" i="6"/>
  <c r="AL102" i="8"/>
  <c r="AG99" i="14"/>
  <c r="G98" i="6"/>
  <c r="H98" i="6" s="1"/>
  <c r="F98" i="6"/>
  <c r="AJ97" i="14"/>
  <c r="O101" i="6"/>
  <c r="T101" i="6"/>
  <c r="U101" i="6" s="1"/>
  <c r="V101" i="6" s="1"/>
  <c r="AA101" i="6" s="1"/>
  <c r="P101" i="6"/>
  <c r="Q101" i="6" s="1"/>
  <c r="AJ98" i="14"/>
  <c r="P103" i="7"/>
  <c r="AE103" i="8"/>
  <c r="T103" i="6"/>
  <c r="U103" i="6" s="1"/>
  <c r="V103" i="6" s="1"/>
  <c r="P103" i="6"/>
  <c r="Q103" i="6" s="1"/>
  <c r="O103" i="6"/>
  <c r="X103" i="6"/>
  <c r="Y103" i="6" s="1"/>
  <c r="Z103" i="6" s="1"/>
  <c r="W103" i="6"/>
  <c r="AJ101" i="14"/>
  <c r="AB101" i="14" s="1"/>
  <c r="Z101" i="14" s="1"/>
  <c r="S101" i="14" s="1"/>
  <c r="AE104" i="8"/>
  <c r="AM104" i="8" s="1"/>
  <c r="AN104" i="8" s="1"/>
  <c r="L106" i="7"/>
  <c r="M106" i="14"/>
  <c r="C104" i="14"/>
  <c r="H104" i="11" s="1"/>
  <c r="E104" i="11" s="1"/>
  <c r="O109" i="7"/>
  <c r="W112" i="6"/>
  <c r="X112" i="6"/>
  <c r="Y112" i="6" s="1"/>
  <c r="V107" i="10"/>
  <c r="Y110" i="8"/>
  <c r="Z110" i="8" s="1"/>
  <c r="K113" i="7"/>
  <c r="P112" i="3" s="1"/>
  <c r="N113" i="7"/>
  <c r="Q113" i="7" s="1"/>
  <c r="AH114" i="8"/>
  <c r="L110" i="14"/>
  <c r="D110" i="14" s="1"/>
  <c r="B110" i="14" s="1"/>
  <c r="F110" i="11" s="1"/>
  <c r="C110" i="11" s="1"/>
  <c r="C110" i="14"/>
  <c r="H110" i="11" s="1"/>
  <c r="E110" i="11" s="1"/>
  <c r="X116" i="6"/>
  <c r="Y116" i="6" s="1"/>
  <c r="W116" i="6"/>
  <c r="V116" i="10"/>
  <c r="Y119" i="8"/>
  <c r="Z119" i="8" s="1"/>
  <c r="K119" i="6"/>
  <c r="L119" i="6" s="1"/>
  <c r="J119" i="6"/>
  <c r="AE119" i="8"/>
  <c r="T114" i="10"/>
  <c r="I117" i="7" s="1"/>
  <c r="F122" i="6"/>
  <c r="G122" i="6"/>
  <c r="H122" i="6" s="1"/>
  <c r="V121" i="15"/>
  <c r="G121" i="11" s="1"/>
  <c r="D121" i="11" s="1"/>
  <c r="X130" i="6"/>
  <c r="Y130" i="6" s="1"/>
  <c r="W130" i="6"/>
  <c r="AJ22" i="14"/>
  <c r="V22" i="10"/>
  <c r="Y25" i="8"/>
  <c r="Z25" i="8" s="1"/>
  <c r="S18" i="10"/>
  <c r="H21" i="7" s="1"/>
  <c r="O21" i="6"/>
  <c r="T21" i="6"/>
  <c r="U21" i="6" s="1"/>
  <c r="V21" i="6" s="1"/>
  <c r="P21" i="6"/>
  <c r="Q21" i="6" s="1"/>
  <c r="T22" i="6"/>
  <c r="U22" i="6" s="1"/>
  <c r="V22" i="6" s="1"/>
  <c r="P22" i="6"/>
  <c r="Q22" i="6" s="1"/>
  <c r="O22" i="6"/>
  <c r="K23" i="6"/>
  <c r="L23" i="6" s="1"/>
  <c r="J23" i="6"/>
  <c r="P23" i="6"/>
  <c r="Q23" i="6" s="1"/>
  <c r="R23" i="6" s="1"/>
  <c r="AE26" i="8"/>
  <c r="AM26" i="8" s="1"/>
  <c r="AN26" i="8" s="1"/>
  <c r="Q28" i="8"/>
  <c r="R28" i="8" s="1"/>
  <c r="Q29" i="8"/>
  <c r="R29" i="8" s="1"/>
  <c r="Q27" i="8"/>
  <c r="R27" i="8" s="1"/>
  <c r="X27" i="8" s="1"/>
  <c r="G21" i="14"/>
  <c r="D21" i="14" s="1"/>
  <c r="K24" i="14"/>
  <c r="L24" i="14" s="1"/>
  <c r="D24" i="14" s="1"/>
  <c r="K33" i="6"/>
  <c r="L33" i="6" s="1"/>
  <c r="J33" i="6"/>
  <c r="AN30" i="14"/>
  <c r="AB30" i="14" s="1"/>
  <c r="Z30" i="14" s="1"/>
  <c r="G36" i="6"/>
  <c r="H36" i="6" s="1"/>
  <c r="F36" i="6"/>
  <c r="AG27" i="14"/>
  <c r="AB27" i="14" s="1"/>
  <c r="Z27" i="14" s="1"/>
  <c r="V28" i="15"/>
  <c r="G28" i="11" s="1"/>
  <c r="D28" i="11" s="1"/>
  <c r="T28" i="6"/>
  <c r="U28" i="6" s="1"/>
  <c r="V28" i="6" s="1"/>
  <c r="AA28" i="6" s="1"/>
  <c r="P28" i="6"/>
  <c r="Q28" i="6" s="1"/>
  <c r="O28" i="6"/>
  <c r="X30" i="6"/>
  <c r="Y30" i="6" s="1"/>
  <c r="W30" i="6"/>
  <c r="K33" i="7"/>
  <c r="P32" i="3" s="1"/>
  <c r="N33" i="7"/>
  <c r="Q33" i="7" s="1"/>
  <c r="AL31" i="8"/>
  <c r="AG33" i="14"/>
  <c r="K37" i="6"/>
  <c r="L37" i="6" s="1"/>
  <c r="M37" i="6" s="1"/>
  <c r="N37" i="6" s="1"/>
  <c r="J37" i="6"/>
  <c r="M37" i="7"/>
  <c r="K39" i="6"/>
  <c r="L39" i="6" s="1"/>
  <c r="J39" i="6"/>
  <c r="AE39" i="8"/>
  <c r="AN39" i="14"/>
  <c r="X41" i="6"/>
  <c r="Y41" i="6" s="1"/>
  <c r="W41" i="6"/>
  <c r="F42" i="6"/>
  <c r="G42" i="6"/>
  <c r="H42" i="6" s="1"/>
  <c r="AE42" i="8"/>
  <c r="AM42" i="8"/>
  <c r="P46" i="6"/>
  <c r="Q46" i="6" s="1"/>
  <c r="R46" i="6" s="1"/>
  <c r="O46" i="6"/>
  <c r="T46" i="6"/>
  <c r="U46" i="6" s="1"/>
  <c r="V46" i="6" s="1"/>
  <c r="AJ48" i="14"/>
  <c r="O51" i="7"/>
  <c r="X51" i="6"/>
  <c r="Y51" i="6" s="1"/>
  <c r="W51" i="6"/>
  <c r="AJ46" i="14"/>
  <c r="X49" i="6"/>
  <c r="Y49" i="6" s="1"/>
  <c r="Z49" i="6" s="1"/>
  <c r="AA49" i="6" s="1"/>
  <c r="W49" i="6"/>
  <c r="X50" i="6"/>
  <c r="Y50" i="6" s="1"/>
  <c r="W50" i="6"/>
  <c r="G47" i="14"/>
  <c r="D47" i="14" s="1"/>
  <c r="AH58" i="8"/>
  <c r="L58" i="7"/>
  <c r="AG57" i="14"/>
  <c r="AJ57" i="14"/>
  <c r="V57" i="10"/>
  <c r="Y60" i="8"/>
  <c r="Z60" i="8" s="1"/>
  <c r="AN53" i="14"/>
  <c r="AB53" i="14" s="1"/>
  <c r="Z53" i="14" s="1"/>
  <c r="S53" i="14" s="1"/>
  <c r="G59" i="6"/>
  <c r="H59" i="6" s="1"/>
  <c r="I59" i="6" s="1"/>
  <c r="N59" i="6" s="1"/>
  <c r="F59" i="6"/>
  <c r="AH59" i="8"/>
  <c r="G60" i="6"/>
  <c r="H60" i="6" s="1"/>
  <c r="F60" i="6"/>
  <c r="T59" i="6"/>
  <c r="U59" i="6" s="1"/>
  <c r="V59" i="6" s="1"/>
  <c r="P59" i="6"/>
  <c r="Q59" i="6" s="1"/>
  <c r="O59" i="6"/>
  <c r="AH62" i="8"/>
  <c r="AM62" i="8" s="1"/>
  <c r="P62" i="6"/>
  <c r="Q62" i="6" s="1"/>
  <c r="O62" i="6"/>
  <c r="T62" i="6"/>
  <c r="U62" i="6" s="1"/>
  <c r="V62" i="6" s="1"/>
  <c r="AA62" i="6" s="1"/>
  <c r="G62" i="6"/>
  <c r="H62" i="6" s="1"/>
  <c r="F62" i="6"/>
  <c r="P63" i="7"/>
  <c r="T66" i="6"/>
  <c r="U66" i="6" s="1"/>
  <c r="V66" i="6" s="1"/>
  <c r="P66" i="6"/>
  <c r="Q66" i="6" s="1"/>
  <c r="R66" i="6" s="1"/>
  <c r="O66" i="6"/>
  <c r="AJ62" i="14"/>
  <c r="AE65" i="8"/>
  <c r="AM65" i="8" s="1"/>
  <c r="AE68" i="8"/>
  <c r="AM68" i="8" s="1"/>
  <c r="K69" i="6"/>
  <c r="L69" i="6" s="1"/>
  <c r="J69" i="6"/>
  <c r="P69" i="6"/>
  <c r="Q69" i="6" s="1"/>
  <c r="R69" i="6" s="1"/>
  <c r="AB69" i="6" s="1"/>
  <c r="N68" i="3" s="1"/>
  <c r="I71" i="15"/>
  <c r="V71" i="15" s="1"/>
  <c r="G71" i="11" s="1"/>
  <c r="D71" i="11" s="1"/>
  <c r="AJ71" i="14"/>
  <c r="C49" i="4"/>
  <c r="C58" i="4"/>
  <c r="R27" i="4"/>
  <c r="U28" i="4"/>
  <c r="X95" i="8"/>
  <c r="S94" i="3" s="1"/>
  <c r="V11" i="6"/>
  <c r="AA11" i="6" s="1"/>
  <c r="U36" i="3"/>
  <c r="V36" i="3" a="1"/>
  <c r="V36" i="3" s="1"/>
  <c r="U32" i="4" s="1"/>
  <c r="V61" i="3" a="1"/>
  <c r="V61" i="3" s="1"/>
  <c r="U54" i="4" s="1"/>
  <c r="U61" i="3"/>
  <c r="V65" i="3" a="1"/>
  <c r="V65" i="3" s="1"/>
  <c r="U45" i="5" s="1"/>
  <c r="U65" i="3"/>
  <c r="P99" i="6"/>
  <c r="Q99" i="6" s="1"/>
  <c r="R99" i="6" s="1"/>
  <c r="M115" i="6"/>
  <c r="N115" i="6" s="1"/>
  <c r="C134" i="4"/>
  <c r="C130" i="4"/>
  <c r="L81" i="5"/>
  <c r="X63" i="8"/>
  <c r="S62" i="3" s="1"/>
  <c r="V80" i="3" a="1"/>
  <c r="V80" i="3" s="1"/>
  <c r="U80" i="3"/>
  <c r="I90" i="6"/>
  <c r="N90" i="6" s="1"/>
  <c r="C16" i="4"/>
  <c r="R42" i="4"/>
  <c r="C12" i="4"/>
  <c r="R62" i="4"/>
  <c r="R52" i="5"/>
  <c r="R68" i="5"/>
  <c r="S63" i="5"/>
  <c r="L84" i="5"/>
  <c r="P104" i="7"/>
  <c r="U57" i="4"/>
  <c r="C53" i="5"/>
  <c r="O49" i="5"/>
  <c r="P8" i="7"/>
  <c r="U11" i="3"/>
  <c r="V11" i="3" a="1"/>
  <c r="V11" i="3" s="1"/>
  <c r="U11" i="5" s="1"/>
  <c r="T41" i="6"/>
  <c r="U41" i="6" s="1"/>
  <c r="V41" i="6" s="1"/>
  <c r="V49" i="3" a="1"/>
  <c r="V49" i="3" s="1"/>
  <c r="U45" i="4" s="1"/>
  <c r="U49" i="3"/>
  <c r="Q72" i="7"/>
  <c r="X102" i="6"/>
  <c r="Y102" i="6" s="1"/>
  <c r="Z102" i="6" s="1"/>
  <c r="C17" i="4"/>
  <c r="O59" i="4"/>
  <c r="U110" i="4"/>
  <c r="C46" i="4"/>
  <c r="R7" i="5"/>
  <c r="C85" i="5"/>
  <c r="X56" i="8"/>
  <c r="S24" i="4"/>
  <c r="M50" i="4"/>
  <c r="C50" i="4"/>
  <c r="R19" i="4"/>
  <c r="C102" i="4"/>
  <c r="O71" i="4"/>
  <c r="R30" i="5"/>
  <c r="O79" i="8"/>
  <c r="X79" i="8" s="1"/>
  <c r="S78" i="3" s="1"/>
  <c r="O140" i="8"/>
  <c r="X140" i="8" s="1"/>
  <c r="S139" i="3" s="1"/>
  <c r="R139" i="3" s="1"/>
  <c r="X8" i="6"/>
  <c r="Y8" i="6" s="1"/>
  <c r="W8" i="6"/>
  <c r="P15" i="7"/>
  <c r="V23" i="3" a="1"/>
  <c r="V23" i="3" s="1"/>
  <c r="U21" i="4" s="1"/>
  <c r="U23" i="3"/>
  <c r="L95" i="7"/>
  <c r="V105" i="3" a="1"/>
  <c r="V105" i="3" s="1"/>
  <c r="U92" i="4" s="1"/>
  <c r="U105" i="3"/>
  <c r="C48" i="4"/>
  <c r="R37" i="4"/>
  <c r="C76" i="4"/>
  <c r="S20" i="5"/>
  <c r="I114" i="3"/>
  <c r="X62" i="8"/>
  <c r="S61" i="3" s="1"/>
  <c r="X65" i="8"/>
  <c r="S64" i="3" s="1"/>
  <c r="X120" i="8"/>
  <c r="S119" i="3" s="1"/>
  <c r="R119" i="3" s="1"/>
  <c r="O8" i="7"/>
  <c r="AN12" i="8"/>
  <c r="T11" i="3" s="1"/>
  <c r="U18" i="3"/>
  <c r="V18" i="3" a="1"/>
  <c r="V18" i="3" s="1"/>
  <c r="V47" i="3" a="1"/>
  <c r="V47" i="3" s="1"/>
  <c r="U33" i="5" s="1"/>
  <c r="U47" i="3"/>
  <c r="L73" i="7"/>
  <c r="P87" i="7"/>
  <c r="N87" i="7"/>
  <c r="L87" i="7"/>
  <c r="V98" i="3" a="1"/>
  <c r="V98" i="3" s="1"/>
  <c r="U59" i="5" s="1"/>
  <c r="U98" i="3"/>
  <c r="C25" i="4"/>
  <c r="R67" i="4"/>
  <c r="C61" i="4"/>
  <c r="R75" i="4"/>
  <c r="C54" i="4"/>
  <c r="O147" i="8"/>
  <c r="X147" i="8" s="1"/>
  <c r="S146" i="3" s="1"/>
  <c r="K6" i="6"/>
  <c r="L6" i="6" s="1"/>
  <c r="J6" i="6"/>
  <c r="K8" i="6"/>
  <c r="L8" i="6" s="1"/>
  <c r="M8" i="6" s="1"/>
  <c r="J8" i="6"/>
  <c r="G12" i="6"/>
  <c r="H12" i="6" s="1"/>
  <c r="I12" i="6" s="1"/>
  <c r="N12" i="6" s="1"/>
  <c r="M11" i="3" s="1"/>
  <c r="F12" i="6"/>
  <c r="L15" i="14"/>
  <c r="V18" i="10"/>
  <c r="Y21" i="8"/>
  <c r="Z21" i="8" s="1"/>
  <c r="V45" i="3" a="1"/>
  <c r="V45" i="3" s="1"/>
  <c r="U41" i="4" s="1"/>
  <c r="U45" i="3"/>
  <c r="L122" i="7"/>
  <c r="U128" i="3"/>
  <c r="V128" i="3" a="1"/>
  <c r="V128" i="3" s="1"/>
  <c r="U72" i="5" s="1"/>
  <c r="V138" i="3" a="1"/>
  <c r="V138" i="3" s="1"/>
  <c r="U122" i="4" s="1"/>
  <c r="U138" i="3"/>
  <c r="I147" i="6"/>
  <c r="N147" i="6" s="1"/>
  <c r="V126" i="6"/>
  <c r="AA126" i="6" s="1"/>
  <c r="O134" i="7"/>
  <c r="M134" i="7"/>
  <c r="N110" i="7"/>
  <c r="V134" i="3" a="1"/>
  <c r="V134" i="3" s="1"/>
  <c r="U134" i="3"/>
  <c r="P150" i="6"/>
  <c r="Q150" i="6" s="1"/>
  <c r="R150" i="6" s="1"/>
  <c r="U115" i="3"/>
  <c r="V115" i="3" a="1"/>
  <c r="V115" i="3" s="1"/>
  <c r="U102" i="4" s="1"/>
  <c r="V125" i="3" a="1"/>
  <c r="V125" i="3" s="1"/>
  <c r="U111" i="4" s="1"/>
  <c r="U125" i="3"/>
  <c r="T135" i="6"/>
  <c r="U135" i="6" s="1"/>
  <c r="V135" i="6" s="1"/>
  <c r="T149" i="6"/>
  <c r="U149" i="6" s="1"/>
  <c r="V149" i="6" s="1"/>
  <c r="AA149" i="6" s="1"/>
  <c r="AB149" i="6" s="1"/>
  <c r="AA122" i="6"/>
  <c r="O126" i="7"/>
  <c r="X140" i="6"/>
  <c r="Y140" i="6" s="1"/>
  <c r="Z140" i="6" s="1"/>
  <c r="R144" i="6"/>
  <c r="R120" i="6"/>
  <c r="L47" i="5"/>
  <c r="L94" i="4"/>
  <c r="L81" i="4"/>
  <c r="L117" i="4"/>
  <c r="L133" i="4"/>
  <c r="L9" i="5"/>
  <c r="L43" i="5"/>
  <c r="L41" i="5"/>
  <c r="AB125" i="14"/>
  <c r="Z125" i="14" s="1"/>
  <c r="S125" i="14" s="1"/>
  <c r="AB127" i="14"/>
  <c r="Z127" i="14" s="1"/>
  <c r="S127" i="14" s="1"/>
  <c r="AB124" i="14"/>
  <c r="Z124" i="14" s="1"/>
  <c r="S124" i="14" s="1"/>
  <c r="P129" i="6"/>
  <c r="Q129" i="6" s="1"/>
  <c r="R129" i="6" s="1"/>
  <c r="K129" i="6"/>
  <c r="L129" i="6" s="1"/>
  <c r="J129" i="6"/>
  <c r="X132" i="6"/>
  <c r="Y132" i="6" s="1"/>
  <c r="W132" i="6"/>
  <c r="K133" i="7"/>
  <c r="P132" i="3" s="1"/>
  <c r="N133" i="7"/>
  <c r="Q133" i="7" s="1"/>
  <c r="T136" i="6"/>
  <c r="U136" i="6" s="1"/>
  <c r="V136" i="6" s="1"/>
  <c r="P136" i="6"/>
  <c r="Q136" i="6" s="1"/>
  <c r="O136" i="6"/>
  <c r="G131" i="14"/>
  <c r="D131" i="14" s="1"/>
  <c r="B131" i="14" s="1"/>
  <c r="F131" i="11" s="1"/>
  <c r="C131" i="11" s="1"/>
  <c r="B131" i="11" s="1"/>
  <c r="L136" i="14"/>
  <c r="D136" i="14" s="1"/>
  <c r="G135" i="6"/>
  <c r="H135" i="6" s="1"/>
  <c r="I135" i="6" s="1"/>
  <c r="F135" i="6"/>
  <c r="G135" i="14"/>
  <c r="AL139" i="8"/>
  <c r="AG136" i="14"/>
  <c r="AE145" i="8"/>
  <c r="AM145" i="8" s="1"/>
  <c r="AB142" i="14"/>
  <c r="Z142" i="14" s="1"/>
  <c r="S142" i="14" s="1"/>
  <c r="T146" i="6"/>
  <c r="U146" i="6" s="1"/>
  <c r="V146" i="6" s="1"/>
  <c r="O146" i="6"/>
  <c r="P146" i="6"/>
  <c r="Q146" i="6" s="1"/>
  <c r="AG140" i="14"/>
  <c r="L140" i="14"/>
  <c r="D140" i="14" s="1"/>
  <c r="V130" i="15"/>
  <c r="G130" i="11" s="1"/>
  <c r="D130" i="11" s="1"/>
  <c r="X141" i="6"/>
  <c r="Y141" i="6" s="1"/>
  <c r="W141" i="6"/>
  <c r="G143" i="14"/>
  <c r="N147" i="7"/>
  <c r="Q147" i="7" s="1"/>
  <c r="K147" i="7"/>
  <c r="P146" i="3" s="1"/>
  <c r="K148" i="6"/>
  <c r="L148" i="6" s="1"/>
  <c r="J148" i="6"/>
  <c r="V145" i="15"/>
  <c r="G145" i="11" s="1"/>
  <c r="D145" i="11" s="1"/>
  <c r="P147" i="6"/>
  <c r="Q147" i="6" s="1"/>
  <c r="T147" i="6"/>
  <c r="U147" i="6" s="1"/>
  <c r="V147" i="6" s="1"/>
  <c r="O147" i="6"/>
  <c r="P154" i="6"/>
  <c r="Q154" i="6" s="1"/>
  <c r="T154" i="6"/>
  <c r="U154" i="6" s="1"/>
  <c r="V154" i="6" s="1"/>
  <c r="O154" i="6"/>
  <c r="M148" i="14"/>
  <c r="B148" i="14" s="1"/>
  <c r="F148" i="11" s="1"/>
  <c r="C148" i="11" s="1"/>
  <c r="AN149" i="14"/>
  <c r="K153" i="6"/>
  <c r="L153" i="6" s="1"/>
  <c r="J153" i="6"/>
  <c r="AJ151" i="14"/>
  <c r="V148" i="15"/>
  <c r="G148" i="11" s="1"/>
  <c r="D148" i="11" s="1"/>
  <c r="G153" i="6"/>
  <c r="H153" i="6" s="1"/>
  <c r="F153" i="6"/>
  <c r="X155" i="6"/>
  <c r="Y155" i="6" s="1"/>
  <c r="Z155" i="6" s="1"/>
  <c r="W155" i="6"/>
  <c r="AH152" i="8"/>
  <c r="M153" i="7"/>
  <c r="AE155" i="8"/>
  <c r="L152" i="14"/>
  <c r="D152" i="14" s="1"/>
  <c r="AE70" i="8"/>
  <c r="X70" i="6"/>
  <c r="Y70" i="6" s="1"/>
  <c r="W70" i="6"/>
  <c r="G70" i="14"/>
  <c r="D70" i="14" s="1"/>
  <c r="P72" i="14"/>
  <c r="M72" i="14" s="1"/>
  <c r="AE76" i="8"/>
  <c r="AM76" i="8" s="1"/>
  <c r="M80" i="7"/>
  <c r="L76" i="14"/>
  <c r="AN76" i="14"/>
  <c r="AB76" i="14" s="1"/>
  <c r="Z76" i="14" s="1"/>
  <c r="S76" i="14" s="1"/>
  <c r="X79" i="6"/>
  <c r="Y79" i="6" s="1"/>
  <c r="W79" i="6"/>
  <c r="T80" i="6"/>
  <c r="U80" i="6" s="1"/>
  <c r="V80" i="6" s="1"/>
  <c r="P80" i="6"/>
  <c r="Q80" i="6" s="1"/>
  <c r="O80" i="6"/>
  <c r="AL80" i="8"/>
  <c r="K79" i="14"/>
  <c r="L79" i="14" s="1"/>
  <c r="D79" i="14" s="1"/>
  <c r="AG79" i="14"/>
  <c r="L75" i="14"/>
  <c r="D75" i="14" s="1"/>
  <c r="X81" i="6"/>
  <c r="Y81" i="6" s="1"/>
  <c r="W81" i="6"/>
  <c r="G81" i="6"/>
  <c r="H81" i="6" s="1"/>
  <c r="F81" i="6"/>
  <c r="V75" i="10"/>
  <c r="Y78" i="8"/>
  <c r="Z78" i="8" s="1"/>
  <c r="AN78" i="8" s="1"/>
  <c r="T77" i="3" s="1"/>
  <c r="C82" i="14"/>
  <c r="H82" i="11" s="1"/>
  <c r="E82" i="11" s="1"/>
  <c r="K91" i="6"/>
  <c r="L91" i="6" s="1"/>
  <c r="M91" i="6" s="1"/>
  <c r="J91" i="6"/>
  <c r="AE92" i="8"/>
  <c r="AM92" i="8" s="1"/>
  <c r="AN92" i="8" s="1"/>
  <c r="N94" i="7"/>
  <c r="Q94" i="7" s="1"/>
  <c r="K94" i="7"/>
  <c r="P93" i="3" s="1"/>
  <c r="AM90" i="8"/>
  <c r="AN90" i="8" s="1"/>
  <c r="G95" i="6"/>
  <c r="H95" i="6" s="1"/>
  <c r="F95" i="6"/>
  <c r="Z92" i="14"/>
  <c r="S92" i="14" s="1"/>
  <c r="V99" i="10"/>
  <c r="Y102" i="8"/>
  <c r="Z102" i="8" s="1"/>
  <c r="K99" i="7"/>
  <c r="P98" i="3" s="1"/>
  <c r="N99" i="7"/>
  <c r="O100" i="7"/>
  <c r="K99" i="6"/>
  <c r="L99" i="6" s="1"/>
  <c r="J99" i="6"/>
  <c r="K105" i="7"/>
  <c r="P104" i="3" s="1"/>
  <c r="N105" i="7"/>
  <c r="M106" i="7"/>
  <c r="G103" i="14"/>
  <c r="G105" i="6"/>
  <c r="H105" i="6" s="1"/>
  <c r="F105" i="6"/>
  <c r="W109" i="6"/>
  <c r="X109" i="6"/>
  <c r="Y109" i="6" s="1"/>
  <c r="Z109" i="6" s="1"/>
  <c r="AH110" i="8"/>
  <c r="AM110" i="8" s="1"/>
  <c r="G110" i="6"/>
  <c r="H110" i="6" s="1"/>
  <c r="F110" i="6"/>
  <c r="AE112" i="8"/>
  <c r="AM112" i="8" s="1"/>
  <c r="AM111" i="8"/>
  <c r="AE111" i="8"/>
  <c r="G111" i="6"/>
  <c r="H111" i="6" s="1"/>
  <c r="F111" i="6"/>
  <c r="T107" i="10"/>
  <c r="I110" i="7" s="1"/>
  <c r="L105" i="14"/>
  <c r="D105" i="14" s="1"/>
  <c r="B105" i="14" s="1"/>
  <c r="F105" i="11" s="1"/>
  <c r="C105" i="11" s="1"/>
  <c r="C105" i="14"/>
  <c r="H105" i="11" s="1"/>
  <c r="E105" i="11" s="1"/>
  <c r="V111" i="15"/>
  <c r="G111" i="11" s="1"/>
  <c r="D111" i="11" s="1"/>
  <c r="L114" i="7"/>
  <c r="L116" i="14"/>
  <c r="D116" i="14" s="1"/>
  <c r="G118" i="6"/>
  <c r="H118" i="6" s="1"/>
  <c r="F118" i="6"/>
  <c r="AH122" i="8"/>
  <c r="AM122" i="8" s="1"/>
  <c r="AB120" i="14"/>
  <c r="Z120" i="14" s="1"/>
  <c r="S120" i="14" s="1"/>
  <c r="K121" i="14"/>
  <c r="L121" i="14" s="1"/>
  <c r="D121" i="14" s="1"/>
  <c r="B121" i="14" s="1"/>
  <c r="F121" i="11" s="1"/>
  <c r="C121" i="11" s="1"/>
  <c r="C121" i="14"/>
  <c r="H121" i="11" s="1"/>
  <c r="E121" i="11" s="1"/>
  <c r="AM126" i="8"/>
  <c r="AE126" i="8"/>
  <c r="I123" i="15"/>
  <c r="V123" i="15" s="1"/>
  <c r="G123" i="11" s="1"/>
  <c r="D123" i="11" s="1"/>
  <c r="AE127" i="8"/>
  <c r="AM127" i="8" s="1"/>
  <c r="AN127" i="8" s="1"/>
  <c r="S126" i="10"/>
  <c r="H129" i="7" s="1"/>
  <c r="I127" i="15"/>
  <c r="V127" i="15" s="1"/>
  <c r="G127" i="11" s="1"/>
  <c r="D127" i="11" s="1"/>
  <c r="X125" i="6"/>
  <c r="Y125" i="6" s="1"/>
  <c r="W125" i="6"/>
  <c r="V118" i="10"/>
  <c r="Y121" i="8"/>
  <c r="Z121" i="8" s="1"/>
  <c r="AN121" i="8" s="1"/>
  <c r="T120" i="3" s="1"/>
  <c r="T125" i="6"/>
  <c r="U125" i="6" s="1"/>
  <c r="V125" i="6" s="1"/>
  <c r="O125" i="6"/>
  <c r="P125" i="6"/>
  <c r="Q125" i="6" s="1"/>
  <c r="AN17" i="14"/>
  <c r="AB17" i="14" s="1"/>
  <c r="Z17" i="14" s="1"/>
  <c r="AB19" i="14"/>
  <c r="Z19" i="14" s="1"/>
  <c r="V19" i="10"/>
  <c r="Y22" i="8"/>
  <c r="Z22" i="8" s="1"/>
  <c r="AN22" i="8" s="1"/>
  <c r="T21" i="3" s="1"/>
  <c r="R21" i="3" s="1"/>
  <c r="L26" i="14"/>
  <c r="D26" i="14" s="1"/>
  <c r="AL29" i="8"/>
  <c r="AJ26" i="14"/>
  <c r="AG20" i="14"/>
  <c r="AB20" i="14" s="1"/>
  <c r="Z20" i="14" s="1"/>
  <c r="V30" i="10"/>
  <c r="Y33" i="8"/>
  <c r="Z33" i="8" s="1"/>
  <c r="X36" i="6"/>
  <c r="Y36" i="6" s="1"/>
  <c r="W36" i="6"/>
  <c r="L33" i="14"/>
  <c r="D33" i="14" s="1"/>
  <c r="K36" i="6"/>
  <c r="L36" i="6" s="1"/>
  <c r="J36" i="6"/>
  <c r="V32" i="10"/>
  <c r="Y35" i="8"/>
  <c r="Z35" i="8" s="1"/>
  <c r="AE37" i="8"/>
  <c r="AM37" i="8" s="1"/>
  <c r="M36" i="14"/>
  <c r="T39" i="6"/>
  <c r="U39" i="6" s="1"/>
  <c r="V39" i="6" s="1"/>
  <c r="P39" i="6"/>
  <c r="Q39" i="6" s="1"/>
  <c r="O39" i="6"/>
  <c r="T32" i="6"/>
  <c r="U32" i="6" s="1"/>
  <c r="V32" i="6" s="1"/>
  <c r="P32" i="6"/>
  <c r="Q32" i="6" s="1"/>
  <c r="O32" i="6"/>
  <c r="T38" i="10"/>
  <c r="I41" i="7" s="1"/>
  <c r="V39" i="10"/>
  <c r="Y42" i="8"/>
  <c r="Z42" i="8" s="1"/>
  <c r="AE46" i="8"/>
  <c r="M46" i="7"/>
  <c r="X46" i="6"/>
  <c r="Y46" i="6" s="1"/>
  <c r="W46" i="6"/>
  <c r="K44" i="6"/>
  <c r="L44" i="6" s="1"/>
  <c r="J44" i="6"/>
  <c r="N48" i="7"/>
  <c r="K48" i="7"/>
  <c r="P47" i="3" s="1"/>
  <c r="K48" i="6"/>
  <c r="L48" i="6" s="1"/>
  <c r="J48" i="6"/>
  <c r="T48" i="6"/>
  <c r="U48" i="6" s="1"/>
  <c r="V48" i="6" s="1"/>
  <c r="P48" i="6"/>
  <c r="Q48" i="6" s="1"/>
  <c r="O48" i="6"/>
  <c r="K49" i="6"/>
  <c r="L49" i="6" s="1"/>
  <c r="J49" i="6"/>
  <c r="G51" i="6"/>
  <c r="H51" i="6" s="1"/>
  <c r="I51" i="6" s="1"/>
  <c r="F51" i="6"/>
  <c r="V46" i="10"/>
  <c r="Y49" i="8"/>
  <c r="Z49" i="8" s="1"/>
  <c r="AG46" i="14"/>
  <c r="X52" i="6"/>
  <c r="Y52" i="6" s="1"/>
  <c r="Z52" i="6" s="1"/>
  <c r="AA52" i="6" s="1"/>
  <c r="AB52" i="6" s="1"/>
  <c r="W52" i="6"/>
  <c r="AN49" i="14"/>
  <c r="AJ49" i="14"/>
  <c r="T54" i="6"/>
  <c r="U54" i="6" s="1"/>
  <c r="V54" i="6" s="1"/>
  <c r="P54" i="6"/>
  <c r="Q54" i="6" s="1"/>
  <c r="O54" i="6"/>
  <c r="K58" i="6"/>
  <c r="L58" i="6" s="1"/>
  <c r="M58" i="6" s="1"/>
  <c r="N58" i="6" s="1"/>
  <c r="M57" i="3" s="1"/>
  <c r="J58" i="6"/>
  <c r="T55" i="6"/>
  <c r="U55" i="6" s="1"/>
  <c r="V55" i="6" s="1"/>
  <c r="P55" i="6"/>
  <c r="Q55" i="6" s="1"/>
  <c r="O55" i="6"/>
  <c r="M58" i="7"/>
  <c r="L55" i="14"/>
  <c r="D55" i="14" s="1"/>
  <c r="Q66" i="8"/>
  <c r="R66" i="8" s="1"/>
  <c r="X66" i="8" s="1"/>
  <c r="Q68" i="8"/>
  <c r="R68" i="8" s="1"/>
  <c r="X68" i="8" s="1"/>
  <c r="Q67" i="8"/>
  <c r="R67" i="8" s="1"/>
  <c r="X67" i="8" s="1"/>
  <c r="M66" i="7"/>
  <c r="K65" i="7"/>
  <c r="P64" i="3" s="1"/>
  <c r="N65" i="7"/>
  <c r="T70" i="6"/>
  <c r="U70" i="6" s="1"/>
  <c r="V70" i="6" s="1"/>
  <c r="P70" i="6"/>
  <c r="Q70" i="6" s="1"/>
  <c r="O70" i="6"/>
  <c r="G70" i="6"/>
  <c r="H70" i="6" s="1"/>
  <c r="F70" i="6"/>
  <c r="AG62" i="14"/>
  <c r="AG70" i="14"/>
  <c r="K75" i="6"/>
  <c r="L75" i="6" s="1"/>
  <c r="J75" i="6"/>
  <c r="P75" i="6"/>
  <c r="Q75" i="6" s="1"/>
  <c r="R75" i="6" s="1"/>
  <c r="AB75" i="6" s="1"/>
  <c r="N74" i="3" s="1"/>
  <c r="B25" i="14"/>
  <c r="F25" i="11" s="1"/>
  <c r="C25" i="11" s="1"/>
  <c r="M56" i="4"/>
  <c r="K56" i="4" s="1"/>
  <c r="R109" i="4"/>
  <c r="O74" i="4"/>
  <c r="C101" i="4"/>
  <c r="R101" i="4"/>
  <c r="O78" i="5"/>
  <c r="AN7" i="8"/>
  <c r="X143" i="8"/>
  <c r="S142" i="3" s="1"/>
  <c r="M11" i="7"/>
  <c r="T25" i="6"/>
  <c r="U25" i="6" s="1"/>
  <c r="V25" i="6" s="1"/>
  <c r="U26" i="3"/>
  <c r="V26" i="3" a="1"/>
  <c r="V26" i="3" s="1"/>
  <c r="L55" i="7"/>
  <c r="P55" i="7"/>
  <c r="U100" i="3"/>
  <c r="V100" i="3" a="1"/>
  <c r="V100" i="3" s="1"/>
  <c r="U87" i="4" s="1"/>
  <c r="L98" i="7"/>
  <c r="C33" i="4"/>
  <c r="C42" i="4"/>
  <c r="R127" i="4"/>
  <c r="O11" i="4"/>
  <c r="C62" i="4"/>
  <c r="O113" i="4"/>
  <c r="C68" i="5"/>
  <c r="U84" i="5"/>
  <c r="X122" i="8"/>
  <c r="S121" i="3" s="1"/>
  <c r="K11" i="7"/>
  <c r="P10" i="3" s="1"/>
  <c r="N11" i="7"/>
  <c r="V8" i="10"/>
  <c r="Y11" i="8"/>
  <c r="Z11" i="8" s="1"/>
  <c r="AN11" i="8" s="1"/>
  <c r="T10" i="3" s="1"/>
  <c r="AN45" i="8"/>
  <c r="T44" i="3" s="1"/>
  <c r="V57" i="3" a="1"/>
  <c r="V57" i="3" s="1"/>
  <c r="U51" i="4" s="1"/>
  <c r="U57" i="3"/>
  <c r="U75" i="3"/>
  <c r="V75" i="3" a="1"/>
  <c r="V75" i="3" s="1"/>
  <c r="U65" i="4" s="1"/>
  <c r="G102" i="14"/>
  <c r="D102" i="14" s="1"/>
  <c r="B102" i="14" s="1"/>
  <c r="F102" i="11" s="1"/>
  <c r="C102" i="11" s="1"/>
  <c r="B102" i="11" s="1"/>
  <c r="C122" i="4"/>
  <c r="U35" i="4"/>
  <c r="U23" i="4"/>
  <c r="C12" i="5"/>
  <c r="P49" i="5"/>
  <c r="L49" i="5"/>
  <c r="O28" i="8"/>
  <c r="X99" i="8"/>
  <c r="S98" i="3" s="1"/>
  <c r="V10" i="15"/>
  <c r="G10" i="11" s="1"/>
  <c r="D10" i="11" s="1"/>
  <c r="P15" i="14"/>
  <c r="M15" i="14" s="1"/>
  <c r="K19" i="6"/>
  <c r="L19" i="6" s="1"/>
  <c r="M19" i="6" s="1"/>
  <c r="O68" i="7"/>
  <c r="T116" i="6"/>
  <c r="U116" i="6" s="1"/>
  <c r="V116" i="6" s="1"/>
  <c r="C110" i="4"/>
  <c r="S110" i="4"/>
  <c r="Q110" i="4" s="1"/>
  <c r="C47" i="4"/>
  <c r="C123" i="4"/>
  <c r="C7" i="5"/>
  <c r="U32" i="5"/>
  <c r="C84" i="4"/>
  <c r="S29" i="5"/>
  <c r="C40" i="5"/>
  <c r="C80" i="5"/>
  <c r="X87" i="8"/>
  <c r="S86" i="3" s="1"/>
  <c r="AH6" i="8"/>
  <c r="AH8" i="8"/>
  <c r="AN14" i="8"/>
  <c r="T13" i="3" s="1"/>
  <c r="V8" i="3" a="1"/>
  <c r="V8" i="3" s="1"/>
  <c r="U8" i="4" s="1"/>
  <c r="U8" i="3"/>
  <c r="K11" i="6"/>
  <c r="L11" i="6" s="1"/>
  <c r="J11" i="6"/>
  <c r="P11" i="6"/>
  <c r="Q11" i="6" s="1"/>
  <c r="R11" i="6" s="1"/>
  <c r="C19" i="4"/>
  <c r="C83" i="4"/>
  <c r="C7" i="4"/>
  <c r="C30" i="5"/>
  <c r="C38" i="5"/>
  <c r="O71" i="5"/>
  <c r="O57" i="8"/>
  <c r="X57" i="8" s="1"/>
  <c r="S56" i="3" s="1"/>
  <c r="O103" i="8"/>
  <c r="X103" i="8" s="1"/>
  <c r="S102" i="3" s="1"/>
  <c r="B4" i="14"/>
  <c r="F4" i="11" s="1"/>
  <c r="C4" i="11" s="1"/>
  <c r="V5" i="10"/>
  <c r="Y8" i="8"/>
  <c r="Z8" i="8" s="1"/>
  <c r="U19" i="3"/>
  <c r="V19" i="3" a="1"/>
  <c r="V19" i="3" s="1"/>
  <c r="M41" i="7"/>
  <c r="V56" i="3" a="1"/>
  <c r="V56" i="3" s="1"/>
  <c r="U50" i="4" s="1"/>
  <c r="U56" i="3"/>
  <c r="M71" i="7"/>
  <c r="P71" i="7"/>
  <c r="AN81" i="8"/>
  <c r="V88" i="3" a="1"/>
  <c r="V88" i="3" s="1"/>
  <c r="U76" i="4" s="1"/>
  <c r="U88" i="3"/>
  <c r="V119" i="3" a="1"/>
  <c r="V119" i="3" s="1"/>
  <c r="U105" i="4" s="1"/>
  <c r="U119" i="3"/>
  <c r="C10" i="4"/>
  <c r="R43" i="4"/>
  <c r="L20" i="5"/>
  <c r="C90" i="4"/>
  <c r="X32" i="8"/>
  <c r="P3" i="14"/>
  <c r="M17" i="7"/>
  <c r="AL20" i="8"/>
  <c r="C67" i="4"/>
  <c r="C75" i="4"/>
  <c r="C55" i="4"/>
  <c r="C58" i="5"/>
  <c r="U64" i="5"/>
  <c r="O10" i="5"/>
  <c r="AN10" i="14"/>
  <c r="K17" i="6"/>
  <c r="L17" i="6" s="1"/>
  <c r="J17" i="6"/>
  <c r="AN30" i="8"/>
  <c r="T29" i="3" s="1"/>
  <c r="R29" i="3" s="1"/>
  <c r="X32" i="6"/>
  <c r="Y32" i="6" s="1"/>
  <c r="Z32" i="6" s="1"/>
  <c r="N65" i="6"/>
  <c r="M64" i="3" s="1"/>
  <c r="AA73" i="6"/>
  <c r="N134" i="7"/>
  <c r="R141" i="7"/>
  <c r="O140" i="3" s="1"/>
  <c r="Q140" i="3"/>
  <c r="V149" i="3" a="1"/>
  <c r="V149" i="3" s="1"/>
  <c r="U131" i="4" s="1"/>
  <c r="U149" i="3"/>
  <c r="I117" i="6"/>
  <c r="V121" i="3" a="1"/>
  <c r="V121" i="3" s="1"/>
  <c r="U107" i="4" s="1"/>
  <c r="U121" i="3"/>
  <c r="T132" i="6"/>
  <c r="U132" i="6" s="1"/>
  <c r="V132" i="6" s="1"/>
  <c r="X151" i="6"/>
  <c r="Y151" i="6" s="1"/>
  <c r="Z151" i="6" s="1"/>
  <c r="O128" i="7"/>
  <c r="P128" i="7"/>
  <c r="L128" i="7"/>
  <c r="AA144" i="6"/>
  <c r="V154" i="3" a="1"/>
  <c r="V154" i="3" s="1"/>
  <c r="U136" i="4" s="1"/>
  <c r="U154" i="3"/>
  <c r="AA120" i="6"/>
  <c r="V129" i="10"/>
  <c r="Y132" i="8"/>
  <c r="Z132" i="8" s="1"/>
  <c r="AN132" i="8" s="1"/>
  <c r="T131" i="3" s="1"/>
  <c r="Q136" i="8"/>
  <c r="R136" i="8" s="1"/>
  <c r="X136" i="8" s="1"/>
  <c r="S135" i="3" s="1"/>
  <c r="Q138" i="8"/>
  <c r="R138" i="8" s="1"/>
  <c r="X138" i="8" s="1"/>
  <c r="Q137" i="8"/>
  <c r="R137" i="8" s="1"/>
  <c r="AG133" i="14"/>
  <c r="L134" i="14"/>
  <c r="D134" i="14" s="1"/>
  <c r="V131" i="10"/>
  <c r="Y134" i="8"/>
  <c r="Z134" i="8" s="1"/>
  <c r="AN134" i="8" s="1"/>
  <c r="K139" i="6"/>
  <c r="L139" i="6" s="1"/>
  <c r="J139" i="6"/>
  <c r="X138" i="6"/>
  <c r="Y138" i="6" s="1"/>
  <c r="Z138" i="6" s="1"/>
  <c r="W138" i="6"/>
  <c r="G132" i="14"/>
  <c r="D132" i="14" s="1"/>
  <c r="P133" i="6"/>
  <c r="Q133" i="6" s="1"/>
  <c r="R133" i="6" s="1"/>
  <c r="X133" i="6"/>
  <c r="Y133" i="6" s="1"/>
  <c r="Z133" i="6" s="1"/>
  <c r="O133" i="6"/>
  <c r="T133" i="6"/>
  <c r="U133" i="6" s="1"/>
  <c r="V133" i="6" s="1"/>
  <c r="AB138" i="14"/>
  <c r="Z138" i="14" s="1"/>
  <c r="S138" i="14" s="1"/>
  <c r="B138" i="14" s="1"/>
  <c r="F138" i="11" s="1"/>
  <c r="C138" i="11" s="1"/>
  <c r="V139" i="10"/>
  <c r="Y142" i="8"/>
  <c r="Z142" i="8" s="1"/>
  <c r="AN142" i="8" s="1"/>
  <c r="T141" i="3" s="1"/>
  <c r="AB139" i="14"/>
  <c r="Z139" i="14" s="1"/>
  <c r="S139" i="14" s="1"/>
  <c r="W145" i="6"/>
  <c r="X145" i="6"/>
  <c r="Y145" i="6" s="1"/>
  <c r="Z145" i="6" s="1"/>
  <c r="L137" i="14"/>
  <c r="D137" i="14" s="1"/>
  <c r="B137" i="14" s="1"/>
  <c r="F137" i="11" s="1"/>
  <c r="C137" i="11" s="1"/>
  <c r="C137" i="14"/>
  <c r="H137" i="11" s="1"/>
  <c r="E137" i="11" s="1"/>
  <c r="G147" i="14"/>
  <c r="W150" i="6"/>
  <c r="X150" i="6"/>
  <c r="Y150" i="6" s="1"/>
  <c r="AL150" i="8"/>
  <c r="P148" i="6"/>
  <c r="Q148" i="6" s="1"/>
  <c r="O148" i="6"/>
  <c r="T148" i="6"/>
  <c r="U148" i="6" s="1"/>
  <c r="V148" i="6" s="1"/>
  <c r="T153" i="6"/>
  <c r="U153" i="6" s="1"/>
  <c r="V153" i="6" s="1"/>
  <c r="O153" i="6"/>
  <c r="P153" i="6"/>
  <c r="Q153" i="6" s="1"/>
  <c r="G155" i="6"/>
  <c r="H155" i="6" s="1"/>
  <c r="F155" i="6"/>
  <c r="AL152" i="8"/>
  <c r="AH154" i="8"/>
  <c r="L148" i="14"/>
  <c r="D148" i="14" s="1"/>
  <c r="Q152" i="8"/>
  <c r="R152" i="8" s="1"/>
  <c r="X152" i="8" s="1"/>
  <c r="Q153" i="8"/>
  <c r="R153" i="8" s="1"/>
  <c r="X153" i="8" s="1"/>
  <c r="W80" i="6"/>
  <c r="X80" i="6"/>
  <c r="Y80" i="6" s="1"/>
  <c r="K79" i="6"/>
  <c r="L79" i="6" s="1"/>
  <c r="J79" i="6"/>
  <c r="AH82" i="8"/>
  <c r="V83" i="10"/>
  <c r="Y86" i="8"/>
  <c r="Z86" i="8" s="1"/>
  <c r="P88" i="6"/>
  <c r="Q88" i="6" s="1"/>
  <c r="O88" i="6"/>
  <c r="T88" i="6"/>
  <c r="U88" i="6" s="1"/>
  <c r="V88" i="6" s="1"/>
  <c r="AA88" i="6" s="1"/>
  <c r="K100" i="6"/>
  <c r="L100" i="6" s="1"/>
  <c r="J100" i="6"/>
  <c r="M100" i="7"/>
  <c r="M90" i="14"/>
  <c r="P94" i="6"/>
  <c r="Q94" i="6" s="1"/>
  <c r="R94" i="6" s="1"/>
  <c r="X94" i="6"/>
  <c r="Y94" i="6" s="1"/>
  <c r="Z94" i="6" s="1"/>
  <c r="O94" i="6"/>
  <c r="T94" i="6"/>
  <c r="U94" i="6" s="1"/>
  <c r="V94" i="6" s="1"/>
  <c r="L90" i="14"/>
  <c r="D90" i="14" s="1"/>
  <c r="K100" i="14"/>
  <c r="L100" i="14" s="1"/>
  <c r="D100" i="14" s="1"/>
  <c r="V103" i="10"/>
  <c r="Y106" i="8"/>
  <c r="Z106" i="8" s="1"/>
  <c r="L103" i="14"/>
  <c r="D103" i="14" s="1"/>
  <c r="F106" i="6"/>
  <c r="G106" i="6"/>
  <c r="H106" i="6" s="1"/>
  <c r="I106" i="6" s="1"/>
  <c r="N108" i="7"/>
  <c r="Q108" i="7" s="1"/>
  <c r="K108" i="7"/>
  <c r="P107" i="3" s="1"/>
  <c r="AE109" i="8"/>
  <c r="V109" i="10"/>
  <c r="Y112" i="8"/>
  <c r="Z112" i="8" s="1"/>
  <c r="J110" i="6"/>
  <c r="K110" i="6"/>
  <c r="L110" i="6" s="1"/>
  <c r="V111" i="10"/>
  <c r="Y114" i="8"/>
  <c r="Z114" i="8" s="1"/>
  <c r="T114" i="6"/>
  <c r="U114" i="6" s="1"/>
  <c r="V114" i="6" s="1"/>
  <c r="AA114" i="6" s="1"/>
  <c r="P114" i="6"/>
  <c r="Q114" i="6" s="1"/>
  <c r="R114" i="6" s="1"/>
  <c r="O114" i="6"/>
  <c r="V110" i="15"/>
  <c r="G110" i="11" s="1"/>
  <c r="D110" i="11" s="1"/>
  <c r="T119" i="6"/>
  <c r="U119" i="6" s="1"/>
  <c r="V119" i="6" s="1"/>
  <c r="O119" i="6"/>
  <c r="P119" i="6"/>
  <c r="Q119" i="6" s="1"/>
  <c r="K120" i="6"/>
  <c r="L120" i="6" s="1"/>
  <c r="M120" i="6" s="1"/>
  <c r="N120" i="6" s="1"/>
  <c r="M119" i="3" s="1"/>
  <c r="K121" i="6"/>
  <c r="L121" i="6" s="1"/>
  <c r="M121" i="6" s="1"/>
  <c r="N121" i="6" s="1"/>
  <c r="M120" i="3" s="1"/>
  <c r="V114" i="15"/>
  <c r="G114" i="11" s="1"/>
  <c r="D114" i="11" s="1"/>
  <c r="M129" i="7"/>
  <c r="I126" i="15"/>
  <c r="V126" i="15" s="1"/>
  <c r="G126" i="11" s="1"/>
  <c r="D126" i="11" s="1"/>
  <c r="AM130" i="8"/>
  <c r="Q132" i="8"/>
  <c r="R132" i="8" s="1"/>
  <c r="X132" i="8" s="1"/>
  <c r="Q131" i="8"/>
  <c r="R131" i="8" s="1"/>
  <c r="X131" i="8" s="1"/>
  <c r="Q134" i="8"/>
  <c r="R134" i="8" s="1"/>
  <c r="Q135" i="8"/>
  <c r="R135" i="8" s="1"/>
  <c r="Q133" i="8"/>
  <c r="R133" i="8" s="1"/>
  <c r="X133" i="8" s="1"/>
  <c r="Z118" i="14"/>
  <c r="S118" i="14" s="1"/>
  <c r="G12" i="14"/>
  <c r="D12" i="14" s="1"/>
  <c r="B12" i="14" s="1"/>
  <c r="F12" i="11" s="1"/>
  <c r="C12" i="11" s="1"/>
  <c r="B12" i="11" s="1"/>
  <c r="C12" i="14"/>
  <c r="H12" i="11" s="1"/>
  <c r="E12" i="11" s="1"/>
  <c r="P18" i="14"/>
  <c r="M18" i="14" s="1"/>
  <c r="G17" i="14"/>
  <c r="D17" i="14" s="1"/>
  <c r="G22" i="6"/>
  <c r="H22" i="6" s="1"/>
  <c r="I22" i="6" s="1"/>
  <c r="N22" i="6" s="1"/>
  <c r="F22" i="6"/>
  <c r="P29" i="6"/>
  <c r="Q29" i="6" s="1"/>
  <c r="O29" i="6"/>
  <c r="T29" i="6"/>
  <c r="U29" i="6" s="1"/>
  <c r="V29" i="6" s="1"/>
  <c r="T23" i="6"/>
  <c r="U23" i="6" s="1"/>
  <c r="S23" i="6"/>
  <c r="G30" i="6"/>
  <c r="H30" i="6" s="1"/>
  <c r="F30" i="6"/>
  <c r="V27" i="15"/>
  <c r="G27" i="11" s="1"/>
  <c r="D27" i="11" s="1"/>
  <c r="N39" i="7"/>
  <c r="K39" i="7"/>
  <c r="P38" i="3" s="1"/>
  <c r="P35" i="6"/>
  <c r="Q35" i="6" s="1"/>
  <c r="O35" i="6"/>
  <c r="T35" i="6"/>
  <c r="U35" i="6" s="1"/>
  <c r="V35" i="6" s="1"/>
  <c r="AA35" i="6" s="1"/>
  <c r="D31" i="14"/>
  <c r="V34" i="10"/>
  <c r="Y37" i="8"/>
  <c r="Z37" i="8" s="1"/>
  <c r="L39" i="14"/>
  <c r="D39" i="14" s="1"/>
  <c r="V41" i="10"/>
  <c r="Y44" i="8"/>
  <c r="Z44" i="8" s="1"/>
  <c r="AN44" i="8" s="1"/>
  <c r="T43" i="3" s="1"/>
  <c r="R43" i="3" s="1"/>
  <c r="AH51" i="8"/>
  <c r="L51" i="7"/>
  <c r="V51" i="10"/>
  <c r="Y54" i="8"/>
  <c r="Z54" i="8" s="1"/>
  <c r="V54" i="10"/>
  <c r="Y57" i="8"/>
  <c r="Z57" i="8" s="1"/>
  <c r="P57" i="7"/>
  <c r="O58" i="6"/>
  <c r="T58" i="6"/>
  <c r="U58" i="6" s="1"/>
  <c r="V58" i="6" s="1"/>
  <c r="P58" i="6"/>
  <c r="Q58" i="6" s="1"/>
  <c r="G57" i="6"/>
  <c r="H57" i="6" s="1"/>
  <c r="F57" i="6"/>
  <c r="AM60" i="8"/>
  <c r="AE60" i="8"/>
  <c r="AE59" i="8"/>
  <c r="Q60" i="8"/>
  <c r="R60" i="8" s="1"/>
  <c r="Q59" i="8"/>
  <c r="R59" i="8" s="1"/>
  <c r="V59" i="10"/>
  <c r="Y62" i="8"/>
  <c r="Z62" i="8" s="1"/>
  <c r="G63" i="6"/>
  <c r="H63" i="6" s="1"/>
  <c r="F63" i="6"/>
  <c r="N64" i="7"/>
  <c r="Q64" i="7" s="1"/>
  <c r="K64" i="7"/>
  <c r="P63" i="3" s="1"/>
  <c r="AE66" i="8"/>
  <c r="AM66" i="8" s="1"/>
  <c r="AN66" i="8" s="1"/>
  <c r="L66" i="7"/>
  <c r="X74" i="6"/>
  <c r="Y74" i="6" s="1"/>
  <c r="W74" i="6"/>
  <c r="K15" i="6"/>
  <c r="L15" i="6" s="1"/>
  <c r="J15" i="6"/>
  <c r="X37" i="6"/>
  <c r="Y37" i="6" s="1"/>
  <c r="Z37" i="6" s="1"/>
  <c r="O37" i="7"/>
  <c r="AB64" i="14"/>
  <c r="Z64" i="14" s="1"/>
  <c r="S64" i="14" s="1"/>
  <c r="V73" i="3" a="1"/>
  <c r="V73" i="3" s="1"/>
  <c r="U63" i="4" s="1"/>
  <c r="U73" i="3"/>
  <c r="V89" i="3" a="1"/>
  <c r="V89" i="3" s="1"/>
  <c r="U77" i="4" s="1"/>
  <c r="U89" i="3"/>
  <c r="P98" i="6"/>
  <c r="Q98" i="6" s="1"/>
  <c r="R98" i="6" s="1"/>
  <c r="U56" i="4"/>
  <c r="C18" i="4"/>
  <c r="C78" i="4"/>
  <c r="C45" i="4"/>
  <c r="C38" i="4"/>
  <c r="O106" i="4"/>
  <c r="P78" i="5"/>
  <c r="C15" i="5"/>
  <c r="C81" i="5"/>
  <c r="X40" i="8"/>
  <c r="S39" i="3" s="1"/>
  <c r="X43" i="8"/>
  <c r="S42" i="3" s="1"/>
  <c r="R42" i="3" s="1"/>
  <c r="O19" i="7"/>
  <c r="K19" i="7"/>
  <c r="P18" i="3" s="1"/>
  <c r="I38" i="6"/>
  <c r="I49" i="6"/>
  <c r="U82" i="3"/>
  <c r="V82" i="3" a="1"/>
  <c r="V82" i="3" s="1"/>
  <c r="U71" i="4" s="1"/>
  <c r="L12" i="4"/>
  <c r="U69" i="4"/>
  <c r="U62" i="4"/>
  <c r="S62" i="4"/>
  <c r="C63" i="4"/>
  <c r="C62" i="5"/>
  <c r="R16" i="5"/>
  <c r="O16" i="5"/>
  <c r="C63" i="5"/>
  <c r="AN3" i="14"/>
  <c r="P8" i="6"/>
  <c r="Q8" i="6" s="1"/>
  <c r="O8" i="6"/>
  <c r="T8" i="6"/>
  <c r="U8" i="6" s="1"/>
  <c r="V8" i="6" s="1"/>
  <c r="K6" i="14"/>
  <c r="R45" i="6"/>
  <c r="U108" i="3"/>
  <c r="V108" i="3" a="1"/>
  <c r="V108" i="3" s="1"/>
  <c r="U95" i="4" s="1"/>
  <c r="C40" i="4"/>
  <c r="R66" i="4"/>
  <c r="X98" i="8"/>
  <c r="S97" i="3" s="1"/>
  <c r="X105" i="8"/>
  <c r="S104" i="3" s="1"/>
  <c r="M8" i="7"/>
  <c r="P13" i="6"/>
  <c r="Q13" i="6" s="1"/>
  <c r="O13" i="6"/>
  <c r="T13" i="6"/>
  <c r="U13" i="6" s="1"/>
  <c r="V13" i="6" s="1"/>
  <c r="N12" i="7"/>
  <c r="O12" i="7"/>
  <c r="L12" i="7"/>
  <c r="M12" i="7"/>
  <c r="Z25" i="6"/>
  <c r="G19" i="6"/>
  <c r="H19" i="6" s="1"/>
  <c r="I19" i="6" s="1"/>
  <c r="F19" i="6"/>
  <c r="U62" i="3"/>
  <c r="V62" i="3" a="1"/>
  <c r="V62" i="3" s="1"/>
  <c r="U42" i="5" s="1"/>
  <c r="P81" i="7"/>
  <c r="I86" i="6"/>
  <c r="O98" i="7"/>
  <c r="Z105" i="6"/>
  <c r="AA105" i="6" s="1"/>
  <c r="AB105" i="6" s="1"/>
  <c r="N104" i="3" s="1"/>
  <c r="R116" i="6"/>
  <c r="L110" i="4"/>
  <c r="S47" i="4"/>
  <c r="U98" i="4"/>
  <c r="S116" i="4"/>
  <c r="U29" i="5"/>
  <c r="X52" i="8"/>
  <c r="S51" i="3" s="1"/>
  <c r="X78" i="8"/>
  <c r="S77" i="3" s="1"/>
  <c r="M28" i="6"/>
  <c r="N28" i="6" s="1"/>
  <c r="M27" i="3" s="1"/>
  <c r="O48" i="7"/>
  <c r="I73" i="6"/>
  <c r="AA84" i="6"/>
  <c r="V97" i="3" a="1"/>
  <c r="V97" i="3" s="1"/>
  <c r="U85" i="4" s="1"/>
  <c r="U97" i="3"/>
  <c r="D101" i="14"/>
  <c r="P110" i="6"/>
  <c r="Q110" i="6" s="1"/>
  <c r="R110" i="6" s="1"/>
  <c r="L38" i="5"/>
  <c r="X74" i="8"/>
  <c r="S73" i="3" s="1"/>
  <c r="V14" i="10"/>
  <c r="Y17" i="8"/>
  <c r="Z17" i="8" s="1"/>
  <c r="AN17" i="8" s="1"/>
  <c r="G15" i="14"/>
  <c r="U20" i="3"/>
  <c r="V20" i="3" a="1"/>
  <c r="V20" i="3" s="1"/>
  <c r="AN36" i="8"/>
  <c r="T35" i="3" s="1"/>
  <c r="Q40" i="7"/>
  <c r="P35" i="4" s="1"/>
  <c r="V53" i="3" a="1"/>
  <c r="V53" i="3" s="1"/>
  <c r="U37" i="5" s="1"/>
  <c r="U53" i="3"/>
  <c r="T63" i="6"/>
  <c r="U63" i="6" s="1"/>
  <c r="V63" i="6" s="1"/>
  <c r="M112" i="8"/>
  <c r="S112" i="8"/>
  <c r="I112" i="8"/>
  <c r="G112" i="8"/>
  <c r="U112" i="8"/>
  <c r="V112" i="8"/>
  <c r="T112" i="8"/>
  <c r="F112" i="8"/>
  <c r="J112" i="8"/>
  <c r="P112" i="8"/>
  <c r="Q112" i="8"/>
  <c r="L112" i="8"/>
  <c r="AN117" i="8"/>
  <c r="T116" i="3" s="1"/>
  <c r="R116" i="3" s="1"/>
  <c r="S10" i="4"/>
  <c r="C43" i="4"/>
  <c r="R111" i="4"/>
  <c r="O6" i="5"/>
  <c r="M90" i="4"/>
  <c r="X9" i="8"/>
  <c r="S8" i="3" s="1"/>
  <c r="X45" i="8"/>
  <c r="S44" i="3" s="1"/>
  <c r="O123" i="8"/>
  <c r="X123" i="8" s="1"/>
  <c r="S122" i="3" s="1"/>
  <c r="O134" i="8"/>
  <c r="X119" i="8"/>
  <c r="AE9" i="8"/>
  <c r="AM9" i="8" s="1"/>
  <c r="AN9" i="8" s="1"/>
  <c r="P10" i="14"/>
  <c r="X10" i="6"/>
  <c r="Y10" i="6" s="1"/>
  <c r="Z10" i="6" s="1"/>
  <c r="O10" i="6"/>
  <c r="T10" i="6"/>
  <c r="U10" i="6" s="1"/>
  <c r="V10" i="6" s="1"/>
  <c r="P10" i="6"/>
  <c r="Q10" i="6" s="1"/>
  <c r="M19" i="7"/>
  <c r="L19" i="7"/>
  <c r="N19" i="7"/>
  <c r="U78" i="3"/>
  <c r="V78" i="3" a="1"/>
  <c r="V78" i="3" s="1"/>
  <c r="U67" i="4" s="1"/>
  <c r="U83" i="3"/>
  <c r="V83" i="3" a="1"/>
  <c r="V83" i="3" s="1"/>
  <c r="U52" i="5" s="1"/>
  <c r="P99" i="7"/>
  <c r="R8" i="4"/>
  <c r="C97" i="4"/>
  <c r="L61" i="4"/>
  <c r="C8" i="5"/>
  <c r="R69" i="5"/>
  <c r="C33" i="5"/>
  <c r="R65" i="5"/>
  <c r="C31" i="5"/>
  <c r="AN6" i="14"/>
  <c r="AL13" i="8"/>
  <c r="V14" i="15"/>
  <c r="G14" i="11" s="1"/>
  <c r="D14" i="11" s="1"/>
  <c r="V15" i="15"/>
  <c r="G15" i="11" s="1"/>
  <c r="D15" i="11" s="1"/>
  <c r="AM19" i="8"/>
  <c r="AN19" i="8" s="1"/>
  <c r="U50" i="3"/>
  <c r="V50" i="3" a="1"/>
  <c r="V50" i="3" s="1"/>
  <c r="U36" i="5" s="1"/>
  <c r="T111" i="8"/>
  <c r="V111" i="8"/>
  <c r="U111" i="8"/>
  <c r="F111" i="8"/>
  <c r="M111" i="8"/>
  <c r="S111" i="8"/>
  <c r="I111" i="8"/>
  <c r="J111" i="8"/>
  <c r="Q111" i="8"/>
  <c r="G111" i="8"/>
  <c r="L111" i="8"/>
  <c r="P111" i="8"/>
  <c r="AN124" i="8"/>
  <c r="T123" i="3" s="1"/>
  <c r="R123" i="3" s="1"/>
  <c r="P126" i="7"/>
  <c r="U136" i="3"/>
  <c r="V136" i="3" a="1"/>
  <c r="V136" i="3" s="1"/>
  <c r="U120" i="4" s="1"/>
  <c r="U144" i="3"/>
  <c r="V144" i="3" a="1"/>
  <c r="V144" i="3" s="1"/>
  <c r="U127" i="4" s="1"/>
  <c r="C144" i="14"/>
  <c r="H144" i="11" s="1"/>
  <c r="E144" i="11" s="1"/>
  <c r="U148" i="3"/>
  <c r="V148" i="3" a="1"/>
  <c r="V148" i="3" s="1"/>
  <c r="U81" i="5" s="1"/>
  <c r="V137" i="3" a="1"/>
  <c r="V137" i="3" s="1"/>
  <c r="U121" i="4" s="1"/>
  <c r="U137" i="3"/>
  <c r="K135" i="6"/>
  <c r="L135" i="6" s="1"/>
  <c r="M135" i="6" s="1"/>
  <c r="O132" i="7"/>
  <c r="N144" i="6"/>
  <c r="G124" i="14"/>
  <c r="D124" i="14" s="1"/>
  <c r="V134" i="10"/>
  <c r="Y137" i="8"/>
  <c r="Z137" i="8" s="1"/>
  <c r="O139" i="6"/>
  <c r="P139" i="6"/>
  <c r="Q139" i="6" s="1"/>
  <c r="T139" i="6"/>
  <c r="U139" i="6" s="1"/>
  <c r="V139" i="6" s="1"/>
  <c r="AA139" i="6" s="1"/>
  <c r="X135" i="6"/>
  <c r="Y135" i="6" s="1"/>
  <c r="Z135" i="6" s="1"/>
  <c r="W135" i="6"/>
  <c r="F139" i="6"/>
  <c r="G139" i="6"/>
  <c r="H139" i="6" s="1"/>
  <c r="M139" i="7"/>
  <c r="F146" i="6"/>
  <c r="G146" i="6"/>
  <c r="H146" i="6" s="1"/>
  <c r="X146" i="6"/>
  <c r="Y146" i="6" s="1"/>
  <c r="W146" i="6"/>
  <c r="AM143" i="8"/>
  <c r="AN143" i="8" s="1"/>
  <c r="AE143" i="8"/>
  <c r="K141" i="6"/>
  <c r="L141" i="6" s="1"/>
  <c r="J141" i="6"/>
  <c r="M139" i="14"/>
  <c r="N148" i="7"/>
  <c r="Q148" i="7" s="1"/>
  <c r="K148" i="7"/>
  <c r="P147" i="3" s="1"/>
  <c r="N152" i="7"/>
  <c r="Q152" i="7" s="1"/>
  <c r="K152" i="7"/>
  <c r="P151" i="3" s="1"/>
  <c r="V149" i="10"/>
  <c r="Y152" i="8"/>
  <c r="Z152" i="8" s="1"/>
  <c r="O154" i="7"/>
  <c r="P155" i="6"/>
  <c r="Q155" i="6" s="1"/>
  <c r="O155" i="6"/>
  <c r="T155" i="6"/>
  <c r="U155" i="6" s="1"/>
  <c r="V155" i="6" s="1"/>
  <c r="AB70" i="14"/>
  <c r="Z70" i="14" s="1"/>
  <c r="K74" i="6"/>
  <c r="L74" i="6" s="1"/>
  <c r="J74" i="6"/>
  <c r="T76" i="6"/>
  <c r="U76" i="6" s="1"/>
  <c r="V76" i="6" s="1"/>
  <c r="AA76" i="6" s="1"/>
  <c r="P76" i="6"/>
  <c r="Q76" i="6" s="1"/>
  <c r="O76" i="6"/>
  <c r="K80" i="6"/>
  <c r="L80" i="6" s="1"/>
  <c r="M80" i="6" s="1"/>
  <c r="J80" i="6"/>
  <c r="G80" i="6"/>
  <c r="H80" i="6" s="1"/>
  <c r="F80" i="6"/>
  <c r="G82" i="6"/>
  <c r="H82" i="6" s="1"/>
  <c r="F82" i="6"/>
  <c r="AL83" i="8"/>
  <c r="V85" i="10"/>
  <c r="Y88" i="8"/>
  <c r="Z88" i="8" s="1"/>
  <c r="G88" i="6"/>
  <c r="H88" i="6" s="1"/>
  <c r="I88" i="6" s="1"/>
  <c r="F88" i="6"/>
  <c r="P78" i="6"/>
  <c r="Q78" i="6" s="1"/>
  <c r="X78" i="6"/>
  <c r="Y78" i="6" s="1"/>
  <c r="Z78" i="6" s="1"/>
  <c r="O78" i="6"/>
  <c r="T78" i="6"/>
  <c r="U78" i="6" s="1"/>
  <c r="V78" i="6" s="1"/>
  <c r="AG83" i="14"/>
  <c r="AB83" i="14" s="1"/>
  <c r="Z83" i="14" s="1"/>
  <c r="S83" i="14" s="1"/>
  <c r="AE89" i="8"/>
  <c r="AM89" i="8" s="1"/>
  <c r="T92" i="6"/>
  <c r="U92" i="6" s="1"/>
  <c r="V92" i="6" s="1"/>
  <c r="AA92" i="6" s="1"/>
  <c r="P92" i="6"/>
  <c r="Q92" i="6" s="1"/>
  <c r="O92" i="6"/>
  <c r="AE96" i="8"/>
  <c r="AM96" i="8" s="1"/>
  <c r="V93" i="10"/>
  <c r="Y96" i="8"/>
  <c r="Z96" i="8" s="1"/>
  <c r="W96" i="6"/>
  <c r="X96" i="6"/>
  <c r="Y96" i="6" s="1"/>
  <c r="AG97" i="14"/>
  <c r="X100" i="6"/>
  <c r="Y100" i="6" s="1"/>
  <c r="W100" i="6"/>
  <c r="AL100" i="8"/>
  <c r="K98" i="7"/>
  <c r="P97" i="3" s="1"/>
  <c r="N98" i="7"/>
  <c r="L98" i="14"/>
  <c r="G99" i="6"/>
  <c r="H99" i="6" s="1"/>
  <c r="F99" i="6"/>
  <c r="K103" i="6"/>
  <c r="L103" i="6" s="1"/>
  <c r="J103" i="6"/>
  <c r="O103" i="7"/>
  <c r="O106" i="7"/>
  <c r="M109" i="7"/>
  <c r="X110" i="6"/>
  <c r="Y110" i="6" s="1"/>
  <c r="W110" i="6"/>
  <c r="O108" i="6"/>
  <c r="T108" i="6"/>
  <c r="U108" i="6" s="1"/>
  <c r="V108" i="6" s="1"/>
  <c r="AA108" i="6" s="1"/>
  <c r="P108" i="6"/>
  <c r="Q108" i="6" s="1"/>
  <c r="AG111" i="14"/>
  <c r="AB114" i="14"/>
  <c r="Z114" i="14" s="1"/>
  <c r="S114" i="14" s="1"/>
  <c r="G115" i="14"/>
  <c r="D115" i="14" s="1"/>
  <c r="V119" i="10"/>
  <c r="Y122" i="8"/>
  <c r="Z122" i="8" s="1"/>
  <c r="U120" i="10"/>
  <c r="J123" i="7" s="1"/>
  <c r="X124" i="6"/>
  <c r="Y124" i="6" s="1"/>
  <c r="Z124" i="6" s="1"/>
  <c r="AA124" i="6" s="1"/>
  <c r="AB124" i="6" s="1"/>
  <c r="W124" i="6"/>
  <c r="W129" i="6"/>
  <c r="X129" i="6"/>
  <c r="Y129" i="6" s="1"/>
  <c r="Z129" i="6" s="1"/>
  <c r="S127" i="10"/>
  <c r="H130" i="7" s="1"/>
  <c r="L118" i="14"/>
  <c r="D118" i="14" s="1"/>
  <c r="T17" i="6"/>
  <c r="U17" i="6" s="1"/>
  <c r="V17" i="6" s="1"/>
  <c r="X17" i="6"/>
  <c r="Y17" i="6" s="1"/>
  <c r="Z17" i="6" s="1"/>
  <c r="O17" i="6"/>
  <c r="P17" i="6"/>
  <c r="Q17" i="6" s="1"/>
  <c r="Q19" i="8"/>
  <c r="R19" i="8" s="1"/>
  <c r="Q18" i="8"/>
  <c r="R18" i="8" s="1"/>
  <c r="X18" i="8" s="1"/>
  <c r="Q20" i="8"/>
  <c r="R20" i="8" s="1"/>
  <c r="X20" i="8" s="1"/>
  <c r="Q21" i="8"/>
  <c r="R21" i="8" s="1"/>
  <c r="X21" i="8" s="1"/>
  <c r="AG22" i="14"/>
  <c r="X20" i="6"/>
  <c r="Y20" i="6" s="1"/>
  <c r="W20" i="6"/>
  <c r="G20" i="6"/>
  <c r="H20" i="6" s="1"/>
  <c r="F20" i="6"/>
  <c r="J29" i="6"/>
  <c r="K29" i="6"/>
  <c r="L29" i="6" s="1"/>
  <c r="AE29" i="8"/>
  <c r="G24" i="6"/>
  <c r="H24" i="6" s="1"/>
  <c r="F24" i="6"/>
  <c r="W27" i="6"/>
  <c r="X27" i="6"/>
  <c r="Y27" i="6" s="1"/>
  <c r="X33" i="6"/>
  <c r="Y33" i="6" s="1"/>
  <c r="W33" i="6"/>
  <c r="AB33" i="14"/>
  <c r="Z33" i="14" s="1"/>
  <c r="S33" i="14" s="1"/>
  <c r="X31" i="6"/>
  <c r="Y31" i="6" s="1"/>
  <c r="W31" i="6"/>
  <c r="AH31" i="8"/>
  <c r="AM31" i="8" s="1"/>
  <c r="AG32" i="14"/>
  <c r="K35" i="6"/>
  <c r="L35" i="6" s="1"/>
  <c r="J35" i="6"/>
  <c r="T38" i="6"/>
  <c r="U38" i="6" s="1"/>
  <c r="V38" i="6" s="1"/>
  <c r="P38" i="6"/>
  <c r="Q38" i="6" s="1"/>
  <c r="O38" i="6"/>
  <c r="V36" i="15"/>
  <c r="G36" i="11" s="1"/>
  <c r="D36" i="11" s="1"/>
  <c r="L37" i="7"/>
  <c r="AN36" i="14"/>
  <c r="AB36" i="14" s="1"/>
  <c r="Z36" i="14" s="1"/>
  <c r="K41" i="6"/>
  <c r="L41" i="6" s="1"/>
  <c r="J41" i="6"/>
  <c r="K47" i="7"/>
  <c r="P46" i="3" s="1"/>
  <c r="N47" i="7"/>
  <c r="Q47" i="7" s="1"/>
  <c r="K46" i="6"/>
  <c r="L46" i="6" s="1"/>
  <c r="J46" i="6"/>
  <c r="V48" i="10"/>
  <c r="Y51" i="8"/>
  <c r="Z51" i="8" s="1"/>
  <c r="Q52" i="8"/>
  <c r="R52" i="8" s="1"/>
  <c r="Q53" i="8"/>
  <c r="R53" i="8" s="1"/>
  <c r="X53" i="8" s="1"/>
  <c r="S52" i="3" s="1"/>
  <c r="R52" i="3" s="1"/>
  <c r="Q51" i="8"/>
  <c r="R51" i="8" s="1"/>
  <c r="AB47" i="14"/>
  <c r="O53" i="7"/>
  <c r="Q53" i="7" s="1"/>
  <c r="K53" i="7"/>
  <c r="P52" i="3" s="1"/>
  <c r="K57" i="6"/>
  <c r="L57" i="6" s="1"/>
  <c r="J57" i="6"/>
  <c r="P58" i="7"/>
  <c r="X63" i="6"/>
  <c r="Y63" i="6" s="1"/>
  <c r="W63" i="6"/>
  <c r="M63" i="7"/>
  <c r="AB63" i="14"/>
  <c r="Z63" i="14" s="1"/>
  <c r="S63" i="14" s="1"/>
  <c r="V62" i="10"/>
  <c r="Y65" i="8"/>
  <c r="Z65" i="8" s="1"/>
  <c r="G65" i="14"/>
  <c r="D65" i="14" s="1"/>
  <c r="AG66" i="14"/>
  <c r="AB66" i="14" s="1"/>
  <c r="Z66" i="14" s="1"/>
  <c r="S66" i="14" s="1"/>
  <c r="L74" i="7"/>
  <c r="G75" i="6"/>
  <c r="H75" i="6" s="1"/>
  <c r="F75" i="6"/>
  <c r="AN73" i="14"/>
  <c r="AB73" i="14" s="1"/>
  <c r="Z73" i="14" s="1"/>
  <c r="S73" i="14" s="1"/>
  <c r="V64" i="15"/>
  <c r="G64" i="11" s="1"/>
  <c r="D64" i="11" s="1"/>
  <c r="X34" i="8"/>
  <c r="S33" i="3" s="1"/>
  <c r="T6" i="6"/>
  <c r="U6" i="6" s="1"/>
  <c r="V6" i="6" s="1"/>
  <c r="P6" i="6"/>
  <c r="Q6" i="6" s="1"/>
  <c r="O6" i="6"/>
  <c r="X137" i="8"/>
  <c r="S136" i="3" s="1"/>
  <c r="M10" i="14"/>
  <c r="U10" i="3"/>
  <c r="V10" i="3" a="1"/>
  <c r="V10" i="3" s="1"/>
  <c r="U10" i="4" s="1"/>
  <c r="N41" i="7"/>
  <c r="B50" i="14"/>
  <c r="F50" i="11" s="1"/>
  <c r="C50" i="11" s="1"/>
  <c r="C50" i="14"/>
  <c r="H50" i="11" s="1"/>
  <c r="E50" i="11" s="1"/>
  <c r="N68" i="7"/>
  <c r="U84" i="3"/>
  <c r="V84" i="3" a="1"/>
  <c r="V84" i="3" s="1"/>
  <c r="U73" i="4" s="1"/>
  <c r="V95" i="3" a="1"/>
  <c r="V95" i="3" s="1"/>
  <c r="U57" i="5" s="1"/>
  <c r="U95" i="3"/>
  <c r="T98" i="6"/>
  <c r="U98" i="6" s="1"/>
  <c r="V98" i="6" s="1"/>
  <c r="U18" i="4"/>
  <c r="C51" i="4"/>
  <c r="U78" i="4"/>
  <c r="C109" i="4"/>
  <c r="U101" i="4"/>
  <c r="U38" i="4"/>
  <c r="S38" i="4"/>
  <c r="C39" i="4"/>
  <c r="P106" i="4"/>
  <c r="R24" i="5"/>
  <c r="C26" i="5"/>
  <c r="R78" i="5"/>
  <c r="C56" i="5"/>
  <c r="U19" i="5"/>
  <c r="C70" i="5"/>
  <c r="AG5" i="14"/>
  <c r="X86" i="6"/>
  <c r="Y86" i="6" s="1"/>
  <c r="Z86" i="6" s="1"/>
  <c r="C127" i="4"/>
  <c r="U11" i="4"/>
  <c r="L62" i="4"/>
  <c r="U68" i="5"/>
  <c r="C16" i="5"/>
  <c r="P16" i="5"/>
  <c r="P84" i="5"/>
  <c r="X11" i="8"/>
  <c r="S10" i="3" s="1"/>
  <c r="Q10" i="7"/>
  <c r="M21" i="7"/>
  <c r="U22" i="3"/>
  <c r="V22" i="3" a="1"/>
  <c r="V22" i="3" s="1"/>
  <c r="U17" i="5" s="1"/>
  <c r="V41" i="3" a="1"/>
  <c r="V41" i="3" s="1"/>
  <c r="U28" i="5" s="1"/>
  <c r="U41" i="3"/>
  <c r="I76" i="6"/>
  <c r="N76" i="6" s="1"/>
  <c r="M75" i="3" s="1"/>
  <c r="M89" i="7"/>
  <c r="R115" i="6"/>
  <c r="S40" i="4"/>
  <c r="C57" i="4"/>
  <c r="C66" i="4"/>
  <c r="C22" i="4"/>
  <c r="R23" i="4"/>
  <c r="P23" i="5"/>
  <c r="V16" i="3" a="1"/>
  <c r="V16" i="3" s="1"/>
  <c r="U15" i="4" s="1"/>
  <c r="U16" i="3"/>
  <c r="M30" i="6"/>
  <c r="U34" i="3"/>
  <c r="V34" i="3" a="1"/>
  <c r="V34" i="3" s="1"/>
  <c r="U30" i="4" s="1"/>
  <c r="AN71" i="8"/>
  <c r="T70" i="3" s="1"/>
  <c r="R70" i="3" s="1"/>
  <c r="U74" i="3"/>
  <c r="V74" i="3" a="1"/>
  <c r="V74" i="3" s="1"/>
  <c r="AN84" i="8"/>
  <c r="T83" i="3" s="1"/>
  <c r="R83" i="3" s="1"/>
  <c r="R26" i="4"/>
  <c r="O46" i="4"/>
  <c r="L47" i="4"/>
  <c r="S123" i="4"/>
  <c r="O123" i="4"/>
  <c r="P32" i="5"/>
  <c r="R32" i="5"/>
  <c r="C61" i="5"/>
  <c r="C98" i="4"/>
  <c r="U84" i="4"/>
  <c r="C29" i="5"/>
  <c r="C55" i="5"/>
  <c r="G8" i="14"/>
  <c r="D8" i="14" s="1"/>
  <c r="U14" i="3"/>
  <c r="V14" i="3" a="1"/>
  <c r="V14" i="3" s="1"/>
  <c r="U13" i="4" s="1"/>
  <c r="AG15" i="14"/>
  <c r="AB15" i="14" s="1"/>
  <c r="Z15" i="14" s="1"/>
  <c r="L60" i="7"/>
  <c r="U67" i="3"/>
  <c r="V67" i="3" a="1"/>
  <c r="V67" i="3" s="1"/>
  <c r="U59" i="4" s="1"/>
  <c r="L105" i="7"/>
  <c r="T110" i="6"/>
  <c r="U110" i="6" s="1"/>
  <c r="V110" i="6" s="1"/>
  <c r="R114" i="4"/>
  <c r="O13" i="4"/>
  <c r="O6" i="4"/>
  <c r="R70" i="4"/>
  <c r="C34" i="5"/>
  <c r="U38" i="5"/>
  <c r="R71" i="5"/>
  <c r="I9" i="6"/>
  <c r="AB6" i="14"/>
  <c r="Z6" i="14" s="1"/>
  <c r="S6" i="14" s="1"/>
  <c r="K38" i="6"/>
  <c r="L38" i="6" s="1"/>
  <c r="M38" i="6" s="1"/>
  <c r="C40" i="14"/>
  <c r="H40" i="11" s="1"/>
  <c r="E40" i="11" s="1"/>
  <c r="R50" i="6"/>
  <c r="O57" i="7"/>
  <c r="V103" i="3" a="1"/>
  <c r="V103" i="3" s="1"/>
  <c r="U90" i="4" s="1"/>
  <c r="U103" i="3"/>
  <c r="J106" i="8"/>
  <c r="P106" i="8"/>
  <c r="L106" i="8"/>
  <c r="U106" i="8"/>
  <c r="T106" i="8"/>
  <c r="V106" i="8"/>
  <c r="I106" i="8"/>
  <c r="F106" i="8"/>
  <c r="H106" i="8" s="1"/>
  <c r="S106" i="8"/>
  <c r="Q106" i="8"/>
  <c r="G106" i="8"/>
  <c r="M106" i="8"/>
  <c r="V106" i="3" a="1"/>
  <c r="V106" i="3" s="1"/>
  <c r="U93" i="4" s="1"/>
  <c r="U106" i="3"/>
  <c r="P120" i="7"/>
  <c r="M120" i="7"/>
  <c r="R44" i="4"/>
  <c r="R103" i="4"/>
  <c r="C14" i="5"/>
  <c r="C46" i="5"/>
  <c r="R73" i="5"/>
  <c r="I3" i="15"/>
  <c r="G3" i="15"/>
  <c r="V3" i="15" s="1"/>
  <c r="M3" i="14"/>
  <c r="X155" i="8"/>
  <c r="R136" i="4" s="1"/>
  <c r="P7" i="6"/>
  <c r="Q7" i="6" s="1"/>
  <c r="T7" i="6"/>
  <c r="U7" i="6" s="1"/>
  <c r="V7" i="6" s="1"/>
  <c r="O7" i="6"/>
  <c r="X7" i="6"/>
  <c r="Y7" i="6" s="1"/>
  <c r="Z7" i="6" s="1"/>
  <c r="V12" i="10"/>
  <c r="Y15" i="8"/>
  <c r="Z15" i="8" s="1"/>
  <c r="AN15" i="8" s="1"/>
  <c r="T14" i="3" s="1"/>
  <c r="I31" i="6"/>
  <c r="N31" i="6" s="1"/>
  <c r="D42" i="14"/>
  <c r="U44" i="3"/>
  <c r="V44" i="3" a="1"/>
  <c r="V44" i="3" s="1"/>
  <c r="U40" i="4" s="1"/>
  <c r="L57" i="7"/>
  <c r="AN64" i="8"/>
  <c r="T63" i="3" s="1"/>
  <c r="R63" i="3" s="1"/>
  <c r="Z71" i="6"/>
  <c r="C8" i="4"/>
  <c r="P8" i="4"/>
  <c r="R34" i="4"/>
  <c r="R82" i="4"/>
  <c r="C68" i="4"/>
  <c r="R61" i="4"/>
  <c r="O11" i="5"/>
  <c r="C48" i="5"/>
  <c r="R48" i="5"/>
  <c r="U58" i="5"/>
  <c r="R42" i="5"/>
  <c r="R64" i="5"/>
  <c r="Q14" i="7"/>
  <c r="P12" i="4" s="1"/>
  <c r="V15" i="3" a="1"/>
  <c r="V15" i="3" s="1"/>
  <c r="U13" i="5" s="1"/>
  <c r="U15" i="3"/>
  <c r="V17" i="3" a="1"/>
  <c r="V17" i="3" s="1"/>
  <c r="U15" i="5" s="1"/>
  <c r="U17" i="3"/>
  <c r="M16" i="14"/>
  <c r="U30" i="3"/>
  <c r="V30" i="3" a="1"/>
  <c r="V30" i="3" s="1"/>
  <c r="U27" i="4" s="1"/>
  <c r="P44" i="6"/>
  <c r="Q44" i="6" s="1"/>
  <c r="R44" i="6" s="1"/>
  <c r="AA53" i="6"/>
  <c r="AB53" i="6" s="1"/>
  <c r="V61" i="6"/>
  <c r="AA61" i="6" s="1"/>
  <c r="AB61" i="6" s="1"/>
  <c r="N60" i="3" s="1"/>
  <c r="L60" i="3" s="1"/>
  <c r="P73" i="6"/>
  <c r="Q73" i="6" s="1"/>
  <c r="R73" i="6" s="1"/>
  <c r="AB73" i="6" s="1"/>
  <c r="N72" i="3" s="1"/>
  <c r="I85" i="6"/>
  <c r="N85" i="6" s="1"/>
  <c r="K20" i="7"/>
  <c r="P19" i="3" s="1"/>
  <c r="V109" i="3" a="1"/>
  <c r="V109" i="3" s="1"/>
  <c r="U96" i="4" s="1"/>
  <c r="U109" i="3"/>
  <c r="O129" i="7"/>
  <c r="G146" i="14"/>
  <c r="D146" i="14" s="1"/>
  <c r="V118" i="3" a="1"/>
  <c r="V118" i="3" s="1"/>
  <c r="U66" i="5" s="1"/>
  <c r="U118" i="3"/>
  <c r="U123" i="3"/>
  <c r="V123" i="3" a="1"/>
  <c r="V123" i="3" s="1"/>
  <c r="V135" i="3" a="1"/>
  <c r="V135" i="3" s="1"/>
  <c r="U75" i="5" s="1"/>
  <c r="U135" i="3"/>
  <c r="U143" i="3"/>
  <c r="V143" i="3" a="1"/>
  <c r="V143" i="3" s="1"/>
  <c r="U126" i="4" s="1"/>
  <c r="B130" i="14"/>
  <c r="F130" i="11" s="1"/>
  <c r="C130" i="11" s="1"/>
  <c r="B130" i="11" s="1"/>
  <c r="G116" i="8"/>
  <c r="J116" i="8"/>
  <c r="L116" i="8"/>
  <c r="U116" i="8"/>
  <c r="S116" i="8"/>
  <c r="M116" i="8"/>
  <c r="P116" i="8"/>
  <c r="R116" i="8" s="1"/>
  <c r="V116" i="8"/>
  <c r="F116" i="8"/>
  <c r="H116" i="8" s="1"/>
  <c r="Q116" i="8"/>
  <c r="T116" i="8"/>
  <c r="I116" i="8"/>
  <c r="K116" i="8" s="1"/>
  <c r="M132" i="7"/>
  <c r="I140" i="6"/>
  <c r="N140" i="6" s="1"/>
  <c r="M139" i="3" s="1"/>
  <c r="Q67" i="7"/>
  <c r="I132" i="6"/>
  <c r="T134" i="6"/>
  <c r="U134" i="6" s="1"/>
  <c r="V134" i="6" s="1"/>
  <c r="P142" i="7"/>
  <c r="X128" i="6"/>
  <c r="Y128" i="6" s="1"/>
  <c r="Z128" i="6" s="1"/>
  <c r="O128" i="6"/>
  <c r="T128" i="6"/>
  <c r="U128" i="6" s="1"/>
  <c r="V128" i="6" s="1"/>
  <c r="P128" i="6"/>
  <c r="Q128" i="6" s="1"/>
  <c r="R128" i="6" s="1"/>
  <c r="AE136" i="8"/>
  <c r="AM136" i="8" s="1"/>
  <c r="AE131" i="8"/>
  <c r="AM131" i="8" s="1"/>
  <c r="AN131" i="8" s="1"/>
  <c r="J131" i="6"/>
  <c r="P131" i="6"/>
  <c r="Q131" i="6" s="1"/>
  <c r="R131" i="6" s="1"/>
  <c r="K131" i="6"/>
  <c r="L131" i="6" s="1"/>
  <c r="L122" i="14"/>
  <c r="D122" i="14" s="1"/>
  <c r="P136" i="7"/>
  <c r="L133" i="14"/>
  <c r="D133" i="14" s="1"/>
  <c r="AJ134" i="14"/>
  <c r="AB134" i="14" s="1"/>
  <c r="Z134" i="14" s="1"/>
  <c r="S134" i="14" s="1"/>
  <c r="K134" i="6"/>
  <c r="L134" i="6" s="1"/>
  <c r="J134" i="6"/>
  <c r="V132" i="10"/>
  <c r="Y135" i="8"/>
  <c r="Z135" i="8" s="1"/>
  <c r="AN135" i="8" s="1"/>
  <c r="T134" i="3" s="1"/>
  <c r="AG135" i="14"/>
  <c r="AJ143" i="14"/>
  <c r="AB143" i="14" s="1"/>
  <c r="Z143" i="14" s="1"/>
  <c r="S143" i="14" s="1"/>
  <c r="X143" i="6"/>
  <c r="Y143" i="6" s="1"/>
  <c r="W143" i="6"/>
  <c r="G145" i="6"/>
  <c r="H145" i="6" s="1"/>
  <c r="F145" i="6"/>
  <c r="L139" i="14"/>
  <c r="K143" i="6"/>
  <c r="L143" i="6" s="1"/>
  <c r="J143" i="6"/>
  <c r="K142" i="14"/>
  <c r="L142" i="14" s="1"/>
  <c r="D142" i="14" s="1"/>
  <c r="V137" i="15"/>
  <c r="G137" i="11" s="1"/>
  <c r="D137" i="11" s="1"/>
  <c r="X148" i="6"/>
  <c r="Y148" i="6" s="1"/>
  <c r="W148" i="6"/>
  <c r="AJ146" i="14"/>
  <c r="AB146" i="14" s="1"/>
  <c r="Z146" i="14" s="1"/>
  <c r="S146" i="14" s="1"/>
  <c r="V151" i="10"/>
  <c r="Y154" i="8"/>
  <c r="Z154" i="8" s="1"/>
  <c r="L149" i="14"/>
  <c r="D149" i="14" s="1"/>
  <c r="W154" i="6"/>
  <c r="X154" i="6"/>
  <c r="Y154" i="6" s="1"/>
  <c r="AG151" i="14"/>
  <c r="AH155" i="8"/>
  <c r="AM155" i="8" s="1"/>
  <c r="AE80" i="8"/>
  <c r="AM80" i="8" s="1"/>
  <c r="Q81" i="8"/>
  <c r="R81" i="8" s="1"/>
  <c r="X81" i="8" s="1"/>
  <c r="R69" i="4" s="1"/>
  <c r="Q80" i="8"/>
  <c r="R80" i="8" s="1"/>
  <c r="X80" i="8" s="1"/>
  <c r="P79" i="6"/>
  <c r="Q79" i="6" s="1"/>
  <c r="O79" i="6"/>
  <c r="T79" i="6"/>
  <c r="U79" i="6" s="1"/>
  <c r="V79" i="6" s="1"/>
  <c r="L77" i="14"/>
  <c r="D77" i="14" s="1"/>
  <c r="AE83" i="8"/>
  <c r="K85" i="7"/>
  <c r="P84" i="3" s="1"/>
  <c r="N85" i="7"/>
  <c r="J88" i="6"/>
  <c r="K88" i="6"/>
  <c r="L88" i="6" s="1"/>
  <c r="M88" i="6" s="1"/>
  <c r="L74" i="14"/>
  <c r="D74" i="14" s="1"/>
  <c r="C74" i="14"/>
  <c r="H74" i="11" s="1"/>
  <c r="E74" i="11" s="1"/>
  <c r="AB75" i="14"/>
  <c r="Z75" i="14" s="1"/>
  <c r="X85" i="6"/>
  <c r="Y85" i="6" s="1"/>
  <c r="W85" i="6"/>
  <c r="X89" i="6"/>
  <c r="Y89" i="6" s="1"/>
  <c r="W89" i="6"/>
  <c r="L86" i="14"/>
  <c r="D86" i="14" s="1"/>
  <c r="AL89" i="8"/>
  <c r="V86" i="10"/>
  <c r="Y89" i="8"/>
  <c r="Z89" i="8" s="1"/>
  <c r="K88" i="14"/>
  <c r="L88" i="14" s="1"/>
  <c r="D88" i="14" s="1"/>
  <c r="AB89" i="14"/>
  <c r="Z89" i="14" s="1"/>
  <c r="S89" i="14" s="1"/>
  <c r="AH95" i="8"/>
  <c r="AM95" i="8" s="1"/>
  <c r="V92" i="10"/>
  <c r="Y95" i="8"/>
  <c r="Z95" i="8" s="1"/>
  <c r="K95" i="6"/>
  <c r="L95" i="6" s="1"/>
  <c r="J95" i="6"/>
  <c r="X95" i="6"/>
  <c r="Y95" i="6" s="1"/>
  <c r="Z95" i="6" s="1"/>
  <c r="AA95" i="6" s="1"/>
  <c r="W95" i="6"/>
  <c r="T96" i="6"/>
  <c r="U96" i="6" s="1"/>
  <c r="V96" i="6" s="1"/>
  <c r="P96" i="6"/>
  <c r="Q96" i="6" s="1"/>
  <c r="O96" i="6"/>
  <c r="G100" i="6"/>
  <c r="H100" i="6" s="1"/>
  <c r="F100" i="6"/>
  <c r="V97" i="10"/>
  <c r="Y100" i="8"/>
  <c r="Z100" i="8" s="1"/>
  <c r="AE101" i="8"/>
  <c r="AM101" i="8" s="1"/>
  <c r="AN101" i="8" s="1"/>
  <c r="L99" i="14"/>
  <c r="D99" i="14" s="1"/>
  <c r="G102" i="6"/>
  <c r="H102" i="6" s="1"/>
  <c r="F102" i="6"/>
  <c r="P102" i="7"/>
  <c r="O102" i="7"/>
  <c r="Q102" i="8"/>
  <c r="R102" i="8" s="1"/>
  <c r="X102" i="8" s="1"/>
  <c r="S101" i="3" s="1"/>
  <c r="Q101" i="8"/>
  <c r="R101" i="8" s="1"/>
  <c r="X101" i="8" s="1"/>
  <c r="S100" i="3" s="1"/>
  <c r="Q100" i="8"/>
  <c r="R100" i="8" s="1"/>
  <c r="X100" i="8" s="1"/>
  <c r="S99" i="3" s="1"/>
  <c r="K101" i="7"/>
  <c r="P100" i="3" s="1"/>
  <c r="N101" i="7"/>
  <c r="Q101" i="7" s="1"/>
  <c r="P87" i="4" s="1"/>
  <c r="AL93" i="8"/>
  <c r="AM93" i="8" s="1"/>
  <c r="AN93" i="8" s="1"/>
  <c r="AN94" i="14"/>
  <c r="AB94" i="14" s="1"/>
  <c r="Z94" i="14" s="1"/>
  <c r="L97" i="14"/>
  <c r="AL103" i="8"/>
  <c r="AM103" i="8" s="1"/>
  <c r="O99" i="7"/>
  <c r="X99" i="6"/>
  <c r="Y99" i="6" s="1"/>
  <c r="W99" i="6"/>
  <c r="L103" i="7"/>
  <c r="AG103" i="14"/>
  <c r="AB103" i="14" s="1"/>
  <c r="Z103" i="14" s="1"/>
  <c r="S103" i="14" s="1"/>
  <c r="X106" i="6"/>
  <c r="Y106" i="6" s="1"/>
  <c r="W106" i="6"/>
  <c r="O107" i="7"/>
  <c r="K107" i="7"/>
  <c r="P106" i="3" s="1"/>
  <c r="AL109" i="8"/>
  <c r="AG106" i="14"/>
  <c r="AB106" i="14" s="1"/>
  <c r="Z106" i="14" s="1"/>
  <c r="G107" i="14"/>
  <c r="G108" i="14"/>
  <c r="D108" i="14" s="1"/>
  <c r="B108" i="14" s="1"/>
  <c r="F108" i="11" s="1"/>
  <c r="C108" i="11" s="1"/>
  <c r="K107" i="14"/>
  <c r="L107" i="14" s="1"/>
  <c r="AE114" i="8"/>
  <c r="AM114" i="8"/>
  <c r="AJ111" i="14"/>
  <c r="G116" i="6"/>
  <c r="H116" i="6" s="1"/>
  <c r="F116" i="6"/>
  <c r="AH119" i="8"/>
  <c r="AM119" i="8" s="1"/>
  <c r="J122" i="6"/>
  <c r="K122" i="6"/>
  <c r="L122" i="6" s="1"/>
  <c r="G123" i="6"/>
  <c r="H123" i="6" s="1"/>
  <c r="F123" i="6"/>
  <c r="T121" i="10"/>
  <c r="I124" i="7" s="1"/>
  <c r="V123" i="10"/>
  <c r="Y126" i="8"/>
  <c r="Z126" i="8" s="1"/>
  <c r="M124" i="14"/>
  <c r="C124" i="14" s="1"/>
  <c r="H124" i="11" s="1"/>
  <c r="E124" i="11" s="1"/>
  <c r="AE129" i="8"/>
  <c r="AM129" i="8" s="1"/>
  <c r="F130" i="6"/>
  <c r="G130" i="6"/>
  <c r="H130" i="6" s="1"/>
  <c r="I130" i="6" s="1"/>
  <c r="M128" i="14"/>
  <c r="K132" i="7"/>
  <c r="P131" i="3" s="1"/>
  <c r="N132" i="7"/>
  <c r="C13" i="14"/>
  <c r="H13" i="11" s="1"/>
  <c r="E13" i="11" s="1"/>
  <c r="Z14" i="14"/>
  <c r="S14" i="14" s="1"/>
  <c r="K21" i="6"/>
  <c r="L21" i="6" s="1"/>
  <c r="J21" i="6"/>
  <c r="V17" i="15"/>
  <c r="G17" i="11" s="1"/>
  <c r="D17" i="11" s="1"/>
  <c r="U20" i="10"/>
  <c r="J23" i="7" s="1"/>
  <c r="V20" i="15"/>
  <c r="G20" i="11" s="1"/>
  <c r="D20" i="11" s="1"/>
  <c r="AG23" i="14"/>
  <c r="AB23" i="14" s="1"/>
  <c r="Z23" i="14" s="1"/>
  <c r="S23" i="14" s="1"/>
  <c r="K30" i="7"/>
  <c r="P29" i="3" s="1"/>
  <c r="N30" i="7"/>
  <c r="Q30" i="7" s="1"/>
  <c r="P26" i="4" s="1"/>
  <c r="AB21" i="14"/>
  <c r="Z21" i="14" s="1"/>
  <c r="S21" i="14" s="1"/>
  <c r="Q24" i="8"/>
  <c r="R24" i="8" s="1"/>
  <c r="X24" i="8" s="1"/>
  <c r="Q25" i="8"/>
  <c r="R25" i="8" s="1"/>
  <c r="X25" i="8" s="1"/>
  <c r="L30" i="14"/>
  <c r="AH36" i="8"/>
  <c r="L28" i="14"/>
  <c r="D28" i="14" s="1"/>
  <c r="B28" i="14" s="1"/>
  <c r="F28" i="11" s="1"/>
  <c r="C28" i="11" s="1"/>
  <c r="L27" i="14"/>
  <c r="D27" i="14" s="1"/>
  <c r="AN32" i="14"/>
  <c r="AJ32" i="14"/>
  <c r="AN35" i="14"/>
  <c r="AB35" i="14" s="1"/>
  <c r="Z35" i="14" s="1"/>
  <c r="S35" i="14" s="1"/>
  <c r="K35" i="14"/>
  <c r="L35" i="14" s="1"/>
  <c r="D35" i="14" s="1"/>
  <c r="V36" i="10"/>
  <c r="Y39" i="8"/>
  <c r="Z39" i="8" s="1"/>
  <c r="AN31" i="14"/>
  <c r="AB31" i="14" s="1"/>
  <c r="Z31" i="14" s="1"/>
  <c r="S31" i="14" s="1"/>
  <c r="Z38" i="14"/>
  <c r="S38" i="14" s="1"/>
  <c r="O42" i="6"/>
  <c r="T42" i="6"/>
  <c r="U42" i="6" s="1"/>
  <c r="V42" i="6" s="1"/>
  <c r="AA42" i="6" s="1"/>
  <c r="P42" i="6"/>
  <c r="Q42" i="6" s="1"/>
  <c r="R42" i="6" s="1"/>
  <c r="AB42" i="6" s="1"/>
  <c r="N41" i="3" s="1"/>
  <c r="AG39" i="14"/>
  <c r="AB39" i="14" s="1"/>
  <c r="Z39" i="14" s="1"/>
  <c r="S39" i="14" s="1"/>
  <c r="O46" i="7"/>
  <c r="T43" i="6"/>
  <c r="U43" i="6" s="1"/>
  <c r="V43" i="6" s="1"/>
  <c r="P43" i="6"/>
  <c r="Q43" i="6" s="1"/>
  <c r="X43" i="6"/>
  <c r="Y43" i="6" s="1"/>
  <c r="Z43" i="6" s="1"/>
  <c r="O43" i="6"/>
  <c r="AG48" i="14"/>
  <c r="AE48" i="8"/>
  <c r="AM48" i="8" s="1"/>
  <c r="AN48" i="8" s="1"/>
  <c r="L45" i="14"/>
  <c r="D45" i="14" s="1"/>
  <c r="P51" i="7"/>
  <c r="AE50" i="8"/>
  <c r="AM50" i="8" s="1"/>
  <c r="K52" i="6"/>
  <c r="L52" i="6" s="1"/>
  <c r="J52" i="6"/>
  <c r="AL52" i="8"/>
  <c r="Z47" i="14"/>
  <c r="S47" i="14" s="1"/>
  <c r="AH52" i="8"/>
  <c r="AM52" i="8" s="1"/>
  <c r="X54" i="6"/>
  <c r="Y54" i="6" s="1"/>
  <c r="W54" i="6"/>
  <c r="AJ51" i="14"/>
  <c r="AB51" i="14" s="1"/>
  <c r="Z51" i="14" s="1"/>
  <c r="S51" i="14" s="1"/>
  <c r="V52" i="15"/>
  <c r="G52" i="11" s="1"/>
  <c r="D52" i="11" s="1"/>
  <c r="AL57" i="8"/>
  <c r="AM57" i="8" s="1"/>
  <c r="K57" i="14"/>
  <c r="L57" i="14" s="1"/>
  <c r="T60" i="6"/>
  <c r="U60" i="6" s="1"/>
  <c r="V60" i="6" s="1"/>
  <c r="P60" i="6"/>
  <c r="Q60" i="6" s="1"/>
  <c r="O60" i="6"/>
  <c r="P60" i="7"/>
  <c r="AL56" i="8"/>
  <c r="AM56" i="8" s="1"/>
  <c r="AN56" i="8" s="1"/>
  <c r="AL59" i="8"/>
  <c r="AN59" i="14"/>
  <c r="AB59" i="14" s="1"/>
  <c r="Z59" i="14" s="1"/>
  <c r="AN60" i="14"/>
  <c r="AJ60" i="14"/>
  <c r="AB60" i="14" s="1"/>
  <c r="Z60" i="14" s="1"/>
  <c r="S60" i="14" s="1"/>
  <c r="G66" i="6"/>
  <c r="H66" i="6" s="1"/>
  <c r="F66" i="6"/>
  <c r="M62" i="14"/>
  <c r="K70" i="6"/>
  <c r="L70" i="6" s="1"/>
  <c r="J70" i="6"/>
  <c r="AL70" i="8"/>
  <c r="V67" i="10"/>
  <c r="Y70" i="8"/>
  <c r="Z70" i="8" s="1"/>
  <c r="AG65" i="14"/>
  <c r="AB65" i="14" s="1"/>
  <c r="Z65" i="14" s="1"/>
  <c r="AE69" i="8"/>
  <c r="AM69" i="8" s="1"/>
  <c r="AN69" i="8" s="1"/>
  <c r="L70" i="7"/>
  <c r="V70" i="10"/>
  <c r="Y73" i="8"/>
  <c r="Z73" i="8" s="1"/>
  <c r="K73" i="7"/>
  <c r="P72" i="3" s="1"/>
  <c r="N73" i="7"/>
  <c r="L73" i="14"/>
  <c r="D73" i="14" s="1"/>
  <c r="V74" i="15"/>
  <c r="G74" i="11" s="1"/>
  <c r="D74" i="11" s="1"/>
  <c r="C107" i="4"/>
  <c r="C21" i="4"/>
  <c r="C14" i="4"/>
  <c r="U80" i="4"/>
  <c r="AE6" i="8"/>
  <c r="R49" i="6"/>
  <c r="M52" i="7"/>
  <c r="U68" i="3"/>
  <c r="V68" i="3" a="1"/>
  <c r="V68" i="3" s="1"/>
  <c r="U46" i="5" s="1"/>
  <c r="M74" i="7"/>
  <c r="M92" i="6"/>
  <c r="N92" i="6" s="1"/>
  <c r="M91" i="3" s="1"/>
  <c r="L90" i="7"/>
  <c r="M90" i="7"/>
  <c r="Z111" i="6"/>
  <c r="AA111" i="6" s="1"/>
  <c r="AB111" i="6" s="1"/>
  <c r="N110" i="3" s="1"/>
  <c r="R56" i="4"/>
  <c r="L38" i="4"/>
  <c r="L106" i="4"/>
  <c r="C24" i="5"/>
  <c r="L26" i="5"/>
  <c r="X36" i="8"/>
  <c r="S35" i="3" s="1"/>
  <c r="V24" i="3" a="1"/>
  <c r="V24" i="3" s="1"/>
  <c r="U22" i="4" s="1"/>
  <c r="U24" i="3"/>
  <c r="V21" i="3" a="1"/>
  <c r="V21" i="3" s="1"/>
  <c r="U19" i="4" s="1"/>
  <c r="U21" i="3"/>
  <c r="U43" i="3"/>
  <c r="V43" i="3" a="1"/>
  <c r="V43" i="3" s="1"/>
  <c r="U30" i="5" s="1"/>
  <c r="U51" i="3"/>
  <c r="V51" i="3" a="1"/>
  <c r="V51" i="3" s="1"/>
  <c r="U46" i="4" s="1"/>
  <c r="M16" i="4"/>
  <c r="R33" i="4"/>
  <c r="C87" i="4"/>
  <c r="O62" i="4"/>
  <c r="C113" i="4"/>
  <c r="R113" i="4"/>
  <c r="U62" i="5"/>
  <c r="L5" i="14"/>
  <c r="D5" i="14" s="1"/>
  <c r="X9" i="6"/>
  <c r="Y9" i="6" s="1"/>
  <c r="W9" i="6"/>
  <c r="AL21" i="8"/>
  <c r="G89" i="14"/>
  <c r="D89" i="14" s="1"/>
  <c r="AA115" i="6"/>
  <c r="U66" i="4"/>
  <c r="S66" i="4"/>
  <c r="Q66" i="4" s="1"/>
  <c r="C35" i="4"/>
  <c r="C23" i="4"/>
  <c r="C88" i="4"/>
  <c r="C72" i="5"/>
  <c r="R53" i="5"/>
  <c r="X85" i="8"/>
  <c r="S84" i="3" s="1"/>
  <c r="L6" i="14"/>
  <c r="D6" i="14" s="1"/>
  <c r="B6" i="14" s="1"/>
  <c r="F6" i="11" s="1"/>
  <c r="C6" i="11" s="1"/>
  <c r="V10" i="10"/>
  <c r="Y13" i="8"/>
  <c r="Z13" i="8" s="1"/>
  <c r="Q32" i="7"/>
  <c r="AN47" i="8"/>
  <c r="T46" i="3" s="1"/>
  <c r="R46" i="3" s="1"/>
  <c r="X119" i="6"/>
  <c r="Y119" i="6" s="1"/>
  <c r="Z119" i="6" s="1"/>
  <c r="U64" i="4"/>
  <c r="C26" i="4"/>
  <c r="C53" i="4"/>
  <c r="O47" i="4"/>
  <c r="O7" i="5"/>
  <c r="AJ3" i="14"/>
  <c r="H7" i="8"/>
  <c r="O7" i="8" s="1"/>
  <c r="X7" i="8" s="1"/>
  <c r="AN10" i="8"/>
  <c r="AE18" i="8"/>
  <c r="AM18" i="8" s="1"/>
  <c r="AN18" i="8" s="1"/>
  <c r="O21" i="7"/>
  <c r="G23" i="14"/>
  <c r="D23" i="14" s="1"/>
  <c r="U35" i="3"/>
  <c r="V35" i="3" a="1"/>
  <c r="V35" i="3" s="1"/>
  <c r="U25" i="5" s="1"/>
  <c r="U59" i="3"/>
  <c r="V59" i="3" a="1"/>
  <c r="V59" i="3" s="1"/>
  <c r="U53" i="4" s="1"/>
  <c r="AB84" i="6"/>
  <c r="N83" i="3" s="1"/>
  <c r="U99" i="3"/>
  <c r="V99" i="3" a="1"/>
  <c r="V99" i="3" s="1"/>
  <c r="U60" i="5" s="1"/>
  <c r="G104" i="14"/>
  <c r="D104" i="14" s="1"/>
  <c r="B104" i="14" s="1"/>
  <c r="F104" i="11" s="1"/>
  <c r="C104" i="11" s="1"/>
  <c r="B104" i="11" s="1"/>
  <c r="U24" i="4"/>
  <c r="C41" i="4"/>
  <c r="O19" i="4"/>
  <c r="U20" i="4"/>
  <c r="C13" i="4"/>
  <c r="C70" i="4"/>
  <c r="O7" i="4"/>
  <c r="R71" i="4"/>
  <c r="X51" i="8"/>
  <c r="S50" i="3" s="1"/>
  <c r="AG10" i="14"/>
  <c r="L13" i="14"/>
  <c r="D13" i="14" s="1"/>
  <c r="B13" i="14" s="1"/>
  <c r="F13" i="11" s="1"/>
  <c r="C13" i="11" s="1"/>
  <c r="K18" i="6"/>
  <c r="L18" i="6" s="1"/>
  <c r="J18" i="6"/>
  <c r="T47" i="6"/>
  <c r="U47" i="6" s="1"/>
  <c r="V47" i="6" s="1"/>
  <c r="AA47" i="6" s="1"/>
  <c r="P63" i="6"/>
  <c r="Q63" i="6" s="1"/>
  <c r="R63" i="6" s="1"/>
  <c r="G78" i="14"/>
  <c r="D78" i="14" s="1"/>
  <c r="AN113" i="8"/>
  <c r="T112" i="3" s="1"/>
  <c r="S86" i="4"/>
  <c r="C44" i="4"/>
  <c r="R30" i="4"/>
  <c r="C103" i="4"/>
  <c r="U20" i="5"/>
  <c r="S14" i="5"/>
  <c r="X17" i="8"/>
  <c r="R14" i="5" s="1"/>
  <c r="C11" i="14"/>
  <c r="H11" i="11" s="1"/>
  <c r="E11" i="11" s="1"/>
  <c r="V7" i="15"/>
  <c r="G7" i="11" s="1"/>
  <c r="D7" i="11" s="1"/>
  <c r="U28" i="3"/>
  <c r="V28" i="3" a="1"/>
  <c r="V28" i="3" s="1"/>
  <c r="U25" i="4" s="1"/>
  <c r="V72" i="3" a="1"/>
  <c r="V72" i="3" s="1"/>
  <c r="U48" i="5" s="1"/>
  <c r="U72" i="3"/>
  <c r="L84" i="7"/>
  <c r="M84" i="7"/>
  <c r="V96" i="3" a="1"/>
  <c r="V96" i="3" s="1"/>
  <c r="U96" i="3"/>
  <c r="U72" i="4"/>
  <c r="C34" i="4"/>
  <c r="U97" i="4"/>
  <c r="C105" i="4"/>
  <c r="S105" i="4"/>
  <c r="C11" i="5"/>
  <c r="C42" i="5"/>
  <c r="C69" i="5"/>
  <c r="S69" i="5"/>
  <c r="Q69" i="5" s="1"/>
  <c r="N93" i="6"/>
  <c r="S65" i="5"/>
  <c r="U31" i="5"/>
  <c r="O29" i="8"/>
  <c r="X29" i="8" s="1"/>
  <c r="S28" i="3" s="1"/>
  <c r="X77" i="8"/>
  <c r="S76" i="3" s="1"/>
  <c r="X82" i="8"/>
  <c r="S81" i="3" s="1"/>
  <c r="O135" i="8"/>
  <c r="X135" i="8" s="1"/>
  <c r="S134" i="3" s="1"/>
  <c r="P15" i="6"/>
  <c r="Q15" i="6" s="1"/>
  <c r="R15" i="6" s="1"/>
  <c r="AB15" i="6" s="1"/>
  <c r="N14" i="3" s="1"/>
  <c r="M20" i="7"/>
  <c r="K18" i="14"/>
  <c r="L18" i="14" s="1"/>
  <c r="D18" i="14" s="1"/>
  <c r="T44" i="6"/>
  <c r="U44" i="6" s="1"/>
  <c r="V44" i="6" s="1"/>
  <c r="P95" i="6"/>
  <c r="Q95" i="6" s="1"/>
  <c r="R95" i="6" s="1"/>
  <c r="U102" i="3"/>
  <c r="V102" i="3" a="1"/>
  <c r="V102" i="3" s="1"/>
  <c r="U89" i="4" s="1"/>
  <c r="N20" i="7"/>
  <c r="V113" i="3" a="1"/>
  <c r="V113" i="3" s="1"/>
  <c r="U100" i="4" s="1"/>
  <c r="U113" i="3"/>
  <c r="V126" i="3" a="1"/>
  <c r="V126" i="3" s="1"/>
  <c r="U112" i="4" s="1"/>
  <c r="U126" i="3"/>
  <c r="N128" i="7"/>
  <c r="G139" i="14"/>
  <c r="V147" i="3" a="1"/>
  <c r="V147" i="3" s="1"/>
  <c r="U129" i="4" s="1"/>
  <c r="U147" i="3"/>
  <c r="V142" i="3" a="1"/>
  <c r="V142" i="3" s="1"/>
  <c r="U125" i="4" s="1"/>
  <c r="U142" i="3"/>
  <c r="O65" i="7"/>
  <c r="V130" i="3" a="1"/>
  <c r="V130" i="3" s="1"/>
  <c r="U74" i="5" s="1"/>
  <c r="U130" i="3"/>
  <c r="Z134" i="6"/>
  <c r="AN138" i="8"/>
  <c r="T137" i="3" s="1"/>
  <c r="X147" i="6"/>
  <c r="Y147" i="6" s="1"/>
  <c r="Z147" i="6" s="1"/>
  <c r="R114" i="3"/>
  <c r="G120" i="14"/>
  <c r="D120" i="14" s="1"/>
  <c r="B120" i="14" s="1"/>
  <c r="F120" i="11" s="1"/>
  <c r="C120" i="11" s="1"/>
  <c r="AN128" i="8"/>
  <c r="T127" i="3" s="1"/>
  <c r="R127" i="3" s="1"/>
  <c r="AA123" i="6"/>
  <c r="G123" i="14"/>
  <c r="D123" i="14" s="1"/>
  <c r="T130" i="6"/>
  <c r="U130" i="6" s="1"/>
  <c r="V130" i="6" s="1"/>
  <c r="O130" i="6"/>
  <c r="P130" i="6"/>
  <c r="Q130" i="6" s="1"/>
  <c r="AB122" i="14"/>
  <c r="Z122" i="14" s="1"/>
  <c r="S122" i="14" s="1"/>
  <c r="AB133" i="14"/>
  <c r="Z133" i="14" s="1"/>
  <c r="S133" i="14" s="1"/>
  <c r="AL136" i="8"/>
  <c r="O136" i="7"/>
  <c r="W137" i="6"/>
  <c r="X137" i="6"/>
  <c r="Y137" i="6" s="1"/>
  <c r="K137" i="6"/>
  <c r="L137" i="6" s="1"/>
  <c r="J137" i="6"/>
  <c r="G134" i="6"/>
  <c r="H134" i="6" s="1"/>
  <c r="I134" i="6" s="1"/>
  <c r="F134" i="6"/>
  <c r="P138" i="6"/>
  <c r="Q138" i="6" s="1"/>
  <c r="O138" i="6"/>
  <c r="T138" i="6"/>
  <c r="U138" i="6" s="1"/>
  <c r="V138" i="6" s="1"/>
  <c r="AA138" i="6" s="1"/>
  <c r="K135" i="14"/>
  <c r="L135" i="14" s="1"/>
  <c r="D135" i="14" s="1"/>
  <c r="AB132" i="14"/>
  <c r="Z132" i="14" s="1"/>
  <c r="S132" i="14" s="1"/>
  <c r="AN136" i="14"/>
  <c r="AB136" i="14" s="1"/>
  <c r="Z136" i="14" s="1"/>
  <c r="S136" i="14" s="1"/>
  <c r="AE139" i="8"/>
  <c r="AM139" i="8" s="1"/>
  <c r="AN139" i="8" s="1"/>
  <c r="V142" i="10"/>
  <c r="Y145" i="8"/>
  <c r="Z145" i="8" s="1"/>
  <c r="K145" i="6"/>
  <c r="L145" i="6" s="1"/>
  <c r="J145" i="6"/>
  <c r="V143" i="10"/>
  <c r="Y146" i="8"/>
  <c r="Z146" i="8" s="1"/>
  <c r="V138" i="10"/>
  <c r="Y141" i="8"/>
  <c r="Z141" i="8" s="1"/>
  <c r="AN141" i="8" s="1"/>
  <c r="T140" i="3" s="1"/>
  <c r="R140" i="3" s="1"/>
  <c r="M143" i="7"/>
  <c r="X142" i="6"/>
  <c r="Y142" i="6" s="1"/>
  <c r="W142" i="6"/>
  <c r="G150" i="6"/>
  <c r="H150" i="6" s="1"/>
  <c r="F150" i="6"/>
  <c r="AE150" i="8"/>
  <c r="AM150" i="8" s="1"/>
  <c r="V145" i="10"/>
  <c r="Y148" i="8"/>
  <c r="Z148" i="8" s="1"/>
  <c r="M145" i="14"/>
  <c r="AE148" i="8"/>
  <c r="AM148" i="8" s="1"/>
  <c r="N151" i="7"/>
  <c r="Q151" i="7" s="1"/>
  <c r="K151" i="7"/>
  <c r="P150" i="3" s="1"/>
  <c r="V144" i="15"/>
  <c r="G144" i="11" s="1"/>
  <c r="D144" i="11" s="1"/>
  <c r="T152" i="6"/>
  <c r="U152" i="6" s="1"/>
  <c r="V152" i="6" s="1"/>
  <c r="O152" i="6"/>
  <c r="X152" i="6"/>
  <c r="Y152" i="6" s="1"/>
  <c r="Z152" i="6" s="1"/>
  <c r="P152" i="6"/>
  <c r="Q152" i="6" s="1"/>
  <c r="G154" i="6"/>
  <c r="H154" i="6" s="1"/>
  <c r="F154" i="6"/>
  <c r="AJ150" i="14"/>
  <c r="AB150" i="14" s="1"/>
  <c r="Z150" i="14" s="1"/>
  <c r="S150" i="14" s="1"/>
  <c r="L154" i="7"/>
  <c r="AG152" i="14"/>
  <c r="AN152" i="14"/>
  <c r="AB152" i="14" s="1"/>
  <c r="Z152" i="14" s="1"/>
  <c r="S152" i="14" s="1"/>
  <c r="L80" i="7"/>
  <c r="G79" i="6"/>
  <c r="H79" i="6" s="1"/>
  <c r="F79" i="6"/>
  <c r="L79" i="7"/>
  <c r="G76" i="14"/>
  <c r="AN77" i="14"/>
  <c r="AB77" i="14" s="1"/>
  <c r="Z77" i="14" s="1"/>
  <c r="S77" i="14" s="1"/>
  <c r="M83" i="7"/>
  <c r="P83" i="7"/>
  <c r="N84" i="7"/>
  <c r="K84" i="7"/>
  <c r="P83" i="3" s="1"/>
  <c r="K82" i="6"/>
  <c r="L82" i="6" s="1"/>
  <c r="J82" i="6"/>
  <c r="AJ79" i="14"/>
  <c r="AB79" i="14" s="1"/>
  <c r="Z79" i="14" s="1"/>
  <c r="S79" i="14" s="1"/>
  <c r="B74" i="14"/>
  <c r="F74" i="11" s="1"/>
  <c r="C74" i="11" s="1"/>
  <c r="AE86" i="8"/>
  <c r="AM86" i="8" s="1"/>
  <c r="AG86" i="14"/>
  <c r="G89" i="6"/>
  <c r="H89" i="6" s="1"/>
  <c r="I89" i="6" s="1"/>
  <c r="F89" i="6"/>
  <c r="G91" i="6"/>
  <c r="H91" i="6" s="1"/>
  <c r="F91" i="6"/>
  <c r="G87" i="6"/>
  <c r="H87" i="6" s="1"/>
  <c r="F87" i="6"/>
  <c r="K93" i="7"/>
  <c r="N93" i="7"/>
  <c r="Q93" i="7" s="1"/>
  <c r="AG87" i="14"/>
  <c r="AB87" i="14" s="1"/>
  <c r="Z87" i="14" s="1"/>
  <c r="S87" i="14" s="1"/>
  <c r="X90" i="6"/>
  <c r="Y90" i="6" s="1"/>
  <c r="W90" i="6"/>
  <c r="Q90" i="8"/>
  <c r="R90" i="8" s="1"/>
  <c r="X90" i="8" s="1"/>
  <c r="Q93" i="8"/>
  <c r="R93" i="8" s="1"/>
  <c r="X93" i="8" s="1"/>
  <c r="Q91" i="8"/>
  <c r="R91" i="8" s="1"/>
  <c r="X91" i="8" s="1"/>
  <c r="Q92" i="8"/>
  <c r="R92" i="8" s="1"/>
  <c r="X92" i="8" s="1"/>
  <c r="Q94" i="8"/>
  <c r="R94" i="8" s="1"/>
  <c r="X94" i="8" s="1"/>
  <c r="S93" i="3" s="1"/>
  <c r="R93" i="3" s="1"/>
  <c r="G97" i="14"/>
  <c r="AG98" i="14"/>
  <c r="X98" i="6"/>
  <c r="Y98" i="6" s="1"/>
  <c r="W98" i="6"/>
  <c r="AN99" i="14"/>
  <c r="AB99" i="14" s="1"/>
  <c r="Z99" i="14" s="1"/>
  <c r="S99" i="14" s="1"/>
  <c r="AE102" i="8"/>
  <c r="AM102" i="8" s="1"/>
  <c r="AH100" i="8"/>
  <c r="V98" i="15"/>
  <c r="G98" i="11" s="1"/>
  <c r="D98" i="11" s="1"/>
  <c r="G97" i="6"/>
  <c r="H97" i="6" s="1"/>
  <c r="F97" i="6"/>
  <c r="AL97" i="8"/>
  <c r="AM97" i="8" s="1"/>
  <c r="AN97" i="8" s="1"/>
  <c r="AG100" i="14"/>
  <c r="AB100" i="14" s="1"/>
  <c r="Z100" i="14" s="1"/>
  <c r="S100" i="14" s="1"/>
  <c r="AG96" i="14"/>
  <c r="AB96" i="14" s="1"/>
  <c r="Z96" i="14" s="1"/>
  <c r="K96" i="14"/>
  <c r="L96" i="14" s="1"/>
  <c r="D96" i="14" s="1"/>
  <c r="AH104" i="8"/>
  <c r="J104" i="6"/>
  <c r="K104" i="6"/>
  <c r="L104" i="6" s="1"/>
  <c r="O104" i="7"/>
  <c r="AE106" i="8"/>
  <c r="AM106" i="8" s="1"/>
  <c r="O106" i="6"/>
  <c r="T106" i="6"/>
  <c r="U106" i="6" s="1"/>
  <c r="V106" i="6" s="1"/>
  <c r="P106" i="6"/>
  <c r="Q106" i="6" s="1"/>
  <c r="P106" i="7"/>
  <c r="V106" i="15"/>
  <c r="G106" i="11" s="1"/>
  <c r="D106" i="11" s="1"/>
  <c r="AJ109" i="14"/>
  <c r="AB109" i="14" s="1"/>
  <c r="Z109" i="14" s="1"/>
  <c r="K109" i="14"/>
  <c r="L109" i="14" s="1"/>
  <c r="D109" i="14" s="1"/>
  <c r="B109" i="14" s="1"/>
  <c r="F109" i="11" s="1"/>
  <c r="C109" i="11" s="1"/>
  <c r="AG107" i="14"/>
  <c r="AB107" i="14" s="1"/>
  <c r="Z107" i="14" s="1"/>
  <c r="P114" i="7"/>
  <c r="P113" i="6"/>
  <c r="Q113" i="6" s="1"/>
  <c r="X113" i="6"/>
  <c r="Y113" i="6" s="1"/>
  <c r="Z113" i="6" s="1"/>
  <c r="T113" i="6"/>
  <c r="U113" i="6" s="1"/>
  <c r="V113" i="6" s="1"/>
  <c r="O113" i="6"/>
  <c r="M114" i="14"/>
  <c r="P118" i="6"/>
  <c r="Q118" i="6" s="1"/>
  <c r="O118" i="6"/>
  <c r="T118" i="6"/>
  <c r="U118" i="6" s="1"/>
  <c r="V118" i="6" s="1"/>
  <c r="AA118" i="6" s="1"/>
  <c r="N120" i="7"/>
  <c r="K120" i="7"/>
  <c r="P119" i="3" s="1"/>
  <c r="K122" i="7"/>
  <c r="P121" i="3" s="1"/>
  <c r="N122" i="7"/>
  <c r="Q122" i="7" s="1"/>
  <c r="AN119" i="14"/>
  <c r="AJ119" i="14"/>
  <c r="AB119" i="14" s="1"/>
  <c r="Z119" i="14" s="1"/>
  <c r="AG123" i="14"/>
  <c r="AB123" i="14" s="1"/>
  <c r="Z123" i="14" s="1"/>
  <c r="S123" i="14" s="1"/>
  <c r="N127" i="7"/>
  <c r="Q127" i="7" s="1"/>
  <c r="K127" i="7"/>
  <c r="P126" i="3" s="1"/>
  <c r="V126" i="10"/>
  <c r="Y129" i="8"/>
  <c r="Z129" i="8" s="1"/>
  <c r="M131" i="7"/>
  <c r="S122" i="10"/>
  <c r="H125" i="7" s="1"/>
  <c r="T16" i="6"/>
  <c r="U16" i="6" s="1"/>
  <c r="V16" i="6" s="1"/>
  <c r="P16" i="6"/>
  <c r="Q16" i="6" s="1"/>
  <c r="O16" i="6"/>
  <c r="T18" i="6"/>
  <c r="U18" i="6" s="1"/>
  <c r="V18" i="6" s="1"/>
  <c r="AA18" i="6" s="1"/>
  <c r="P18" i="6"/>
  <c r="Q18" i="6" s="1"/>
  <c r="O18" i="6"/>
  <c r="AL25" i="8"/>
  <c r="K25" i="6"/>
  <c r="L25" i="6" s="1"/>
  <c r="J25" i="6"/>
  <c r="AE25" i="8"/>
  <c r="O25" i="7"/>
  <c r="X21" i="6"/>
  <c r="Y21" i="6" s="1"/>
  <c r="W21" i="6"/>
  <c r="V26" i="10"/>
  <c r="Y29" i="8"/>
  <c r="Z29" i="8" s="1"/>
  <c r="L29" i="7"/>
  <c r="X29" i="6"/>
  <c r="Y29" i="6" s="1"/>
  <c r="W29" i="6"/>
  <c r="AH29" i="8"/>
  <c r="AM29" i="8" s="1"/>
  <c r="AG26" i="14"/>
  <c r="AE23" i="8"/>
  <c r="AM23" i="8"/>
  <c r="AN23" i="8" s="1"/>
  <c r="O26" i="6"/>
  <c r="T26" i="6"/>
  <c r="U26" i="6" s="1"/>
  <c r="V26" i="6" s="1"/>
  <c r="AA26" i="6" s="1"/>
  <c r="P26" i="6"/>
  <c r="Q26" i="6" s="1"/>
  <c r="V24" i="15"/>
  <c r="G24" i="11" s="1"/>
  <c r="D24" i="11" s="1"/>
  <c r="AN24" i="14"/>
  <c r="AB24" i="14" s="1"/>
  <c r="Z24" i="14" s="1"/>
  <c r="S24" i="14" s="1"/>
  <c r="AH24" i="8"/>
  <c r="AM24" i="8" s="1"/>
  <c r="AN24" i="8" s="1"/>
  <c r="G30" i="14"/>
  <c r="P36" i="6"/>
  <c r="Q36" i="6" s="1"/>
  <c r="R36" i="6" s="1"/>
  <c r="O36" i="6"/>
  <c r="T36" i="6"/>
  <c r="U36" i="6" s="1"/>
  <c r="V36" i="6" s="1"/>
  <c r="V25" i="15"/>
  <c r="G25" i="11" s="1"/>
  <c r="D25" i="11" s="1"/>
  <c r="AJ28" i="14"/>
  <c r="AB28" i="14" s="1"/>
  <c r="Z28" i="14" s="1"/>
  <c r="AL35" i="8"/>
  <c r="AM35" i="8" s="1"/>
  <c r="Z34" i="14"/>
  <c r="S34" i="14" s="1"/>
  <c r="V35" i="10"/>
  <c r="Y38" i="8"/>
  <c r="Z38" i="8" s="1"/>
  <c r="AN38" i="8" s="1"/>
  <c r="T37" i="3" s="1"/>
  <c r="R37" i="3" s="1"/>
  <c r="M39" i="7"/>
  <c r="G34" i="6"/>
  <c r="H34" i="6" s="1"/>
  <c r="F34" i="6"/>
  <c r="X34" i="6"/>
  <c r="Y34" i="6" s="1"/>
  <c r="W34" i="6"/>
  <c r="M31" i="14"/>
  <c r="AL39" i="8"/>
  <c r="AM39" i="8" s="1"/>
  <c r="K43" i="7"/>
  <c r="P42" i="3" s="1"/>
  <c r="N43" i="7"/>
  <c r="Q43" i="7" s="1"/>
  <c r="P38" i="4" s="1"/>
  <c r="K38" i="14"/>
  <c r="L38" i="14" s="1"/>
  <c r="D38" i="14" s="1"/>
  <c r="V38" i="10"/>
  <c r="Y41" i="8"/>
  <c r="Z41" i="8" s="1"/>
  <c r="AN41" i="8" s="1"/>
  <c r="T40" i="3" s="1"/>
  <c r="R40" i="3" s="1"/>
  <c r="M38" i="14"/>
  <c r="K42" i="6"/>
  <c r="L42" i="6" s="1"/>
  <c r="J42" i="6"/>
  <c r="K44" i="7"/>
  <c r="P43" i="3" s="1"/>
  <c r="N44" i="7"/>
  <c r="Q44" i="7" s="1"/>
  <c r="P30" i="5" s="1"/>
  <c r="AG43" i="14"/>
  <c r="AB43" i="14" s="1"/>
  <c r="Z43" i="14" s="1"/>
  <c r="S43" i="14" s="1"/>
  <c r="AL46" i="8"/>
  <c r="AM46" i="8" s="1"/>
  <c r="AN46" i="8" s="1"/>
  <c r="Z41" i="14"/>
  <c r="S41" i="14" s="1"/>
  <c r="C44" i="14"/>
  <c r="H44" i="11" s="1"/>
  <c r="E44" i="11" s="1"/>
  <c r="G45" i="14"/>
  <c r="W48" i="6"/>
  <c r="X48" i="6"/>
  <c r="Y48" i="6" s="1"/>
  <c r="Z48" i="6" s="1"/>
  <c r="L49" i="7"/>
  <c r="V49" i="10"/>
  <c r="Y52" i="8"/>
  <c r="Z52" i="8" s="1"/>
  <c r="M49" i="14"/>
  <c r="G50" i="6"/>
  <c r="H50" i="6" s="1"/>
  <c r="F50" i="6"/>
  <c r="P54" i="7"/>
  <c r="L52" i="14"/>
  <c r="D52" i="14" s="1"/>
  <c r="B52" i="14" s="1"/>
  <c r="F52" i="11" s="1"/>
  <c r="C52" i="11" s="1"/>
  <c r="B52" i="11" s="1"/>
  <c r="C52" i="14"/>
  <c r="H52" i="11" s="1"/>
  <c r="E52" i="11" s="1"/>
  <c r="AJ54" i="14"/>
  <c r="AB54" i="14" s="1"/>
  <c r="Z54" i="14" s="1"/>
  <c r="S54" i="14" s="1"/>
  <c r="O58" i="7"/>
  <c r="X58" i="6"/>
  <c r="Y58" i="6" s="1"/>
  <c r="W58" i="6"/>
  <c r="AG55" i="14"/>
  <c r="AB55" i="14" s="1"/>
  <c r="Z55" i="14" s="1"/>
  <c r="S55" i="14" s="1"/>
  <c r="G57" i="14"/>
  <c r="AN56" i="14"/>
  <c r="AB56" i="14" s="1"/>
  <c r="Z56" i="14" s="1"/>
  <c r="S56" i="14" s="1"/>
  <c r="L59" i="14"/>
  <c r="O63" i="7"/>
  <c r="G63" i="14"/>
  <c r="D63" i="14" s="1"/>
  <c r="K62" i="14"/>
  <c r="L62" i="14" s="1"/>
  <c r="D62" i="14" s="1"/>
  <c r="K66" i="7"/>
  <c r="N66" i="7"/>
  <c r="V70" i="15"/>
  <c r="G70" i="11" s="1"/>
  <c r="D70" i="11" s="1"/>
  <c r="G71" i="14"/>
  <c r="D71" i="14" s="1"/>
  <c r="AG71" i="14"/>
  <c r="AE75" i="8"/>
  <c r="AM75" i="8" s="1"/>
  <c r="P67" i="6"/>
  <c r="Q67" i="6" s="1"/>
  <c r="X67" i="6"/>
  <c r="Y67" i="6" s="1"/>
  <c r="Z67" i="6" s="1"/>
  <c r="O67" i="6"/>
  <c r="T67" i="6"/>
  <c r="U67" i="6" s="1"/>
  <c r="V67" i="6" s="1"/>
  <c r="P72" i="6"/>
  <c r="Q72" i="6" s="1"/>
  <c r="X72" i="6"/>
  <c r="Y72" i="6" s="1"/>
  <c r="Z72" i="6" s="1"/>
  <c r="O72" i="6"/>
  <c r="T72" i="6"/>
  <c r="U72" i="6" s="1"/>
  <c r="V72" i="6" s="1"/>
  <c r="P77" i="6"/>
  <c r="Q77" i="6" s="1"/>
  <c r="X77" i="6"/>
  <c r="Y77" i="6" s="1"/>
  <c r="Z77" i="6" s="1"/>
  <c r="O77" i="6"/>
  <c r="T77" i="6"/>
  <c r="U77" i="6" s="1"/>
  <c r="V77" i="6" s="1"/>
  <c r="U49" i="4"/>
  <c r="C115" i="4"/>
  <c r="C118" i="4"/>
  <c r="C15" i="4"/>
  <c r="U50" i="5"/>
  <c r="S79" i="5"/>
  <c r="O79" i="5"/>
  <c r="L23" i="7"/>
  <c r="X39" i="6"/>
  <c r="Y39" i="6" s="1"/>
  <c r="Z39" i="6" s="1"/>
  <c r="I46" i="6"/>
  <c r="R61" i="7"/>
  <c r="O60" i="3" s="1"/>
  <c r="Q60" i="3"/>
  <c r="M85" i="7"/>
  <c r="L85" i="7"/>
  <c r="U91" i="3"/>
  <c r="V91" i="3" a="1"/>
  <c r="V91" i="3" s="1"/>
  <c r="U79" i="4" s="1"/>
  <c r="G94" i="14"/>
  <c r="D94" i="14" s="1"/>
  <c r="B94" i="14" s="1"/>
  <c r="F94" i="11" s="1"/>
  <c r="C94" i="11" s="1"/>
  <c r="C56" i="4"/>
  <c r="P56" i="4"/>
  <c r="U109" i="4"/>
  <c r="C52" i="4"/>
  <c r="R74" i="4"/>
  <c r="R45" i="4"/>
  <c r="N101" i="4"/>
  <c r="S106" i="4"/>
  <c r="R57" i="5"/>
  <c r="U134" i="4"/>
  <c r="U26" i="5"/>
  <c r="U78" i="5"/>
  <c r="N78" i="5"/>
  <c r="U130" i="4"/>
  <c r="U56" i="5"/>
  <c r="R19" i="5"/>
  <c r="U70" i="5"/>
  <c r="R83" i="5"/>
  <c r="AE8" i="8"/>
  <c r="AM8" i="8" s="1"/>
  <c r="I13" i="6"/>
  <c r="N13" i="6" s="1"/>
  <c r="X16" i="6"/>
  <c r="Y16" i="6" s="1"/>
  <c r="Z16" i="6" s="1"/>
  <c r="AB8" i="14"/>
  <c r="Z8" i="14" s="1"/>
  <c r="I56" i="6"/>
  <c r="N56" i="6" s="1"/>
  <c r="G59" i="14"/>
  <c r="AN74" i="8"/>
  <c r="T73" i="3" s="1"/>
  <c r="R73" i="3" s="1"/>
  <c r="V87" i="6"/>
  <c r="AA87" i="6" s="1"/>
  <c r="AB87" i="6" s="1"/>
  <c r="N86" i="3" s="1"/>
  <c r="G98" i="14"/>
  <c r="U16" i="4"/>
  <c r="P42" i="4"/>
  <c r="U12" i="4"/>
  <c r="C69" i="4"/>
  <c r="P62" i="4"/>
  <c r="C52" i="5"/>
  <c r="M62" i="5"/>
  <c r="X104" i="8"/>
  <c r="S103" i="3" s="1"/>
  <c r="AL6" i="8"/>
  <c r="AM6" i="8" s="1"/>
  <c r="AN18" i="14"/>
  <c r="AB18" i="14" s="1"/>
  <c r="Z18" i="14" s="1"/>
  <c r="S18" i="14" s="1"/>
  <c r="M23" i="7"/>
  <c r="O23" i="7"/>
  <c r="L48" i="7"/>
  <c r="I103" i="6"/>
  <c r="U104" i="3"/>
  <c r="V104" i="3" a="1"/>
  <c r="V104" i="3" s="1"/>
  <c r="U91" i="4" s="1"/>
  <c r="V109" i="8"/>
  <c r="M109" i="8"/>
  <c r="L109" i="8"/>
  <c r="N109" i="8" s="1"/>
  <c r="T109" i="8"/>
  <c r="S109" i="8"/>
  <c r="I109" i="8"/>
  <c r="Q109" i="8"/>
  <c r="P109" i="8"/>
  <c r="R109" i="8" s="1"/>
  <c r="F109" i="8"/>
  <c r="H109" i="8" s="1"/>
  <c r="U109" i="8"/>
  <c r="G109" i="8"/>
  <c r="J109" i="8"/>
  <c r="M117" i="6"/>
  <c r="N117" i="6" s="1"/>
  <c r="M116" i="3" s="1"/>
  <c r="N66" i="4"/>
  <c r="L66" i="4"/>
  <c r="S35" i="4"/>
  <c r="R37" i="5"/>
  <c r="W6" i="6"/>
  <c r="X6" i="6"/>
  <c r="Y6" i="6" s="1"/>
  <c r="Z6" i="6" s="1"/>
  <c r="C4" i="14"/>
  <c r="H4" i="11" s="1"/>
  <c r="E4" i="11" s="1"/>
  <c r="P9" i="6"/>
  <c r="Q9" i="6" s="1"/>
  <c r="O9" i="6"/>
  <c r="T9" i="6"/>
  <c r="U9" i="6" s="1"/>
  <c r="V9" i="6" s="1"/>
  <c r="G16" i="14"/>
  <c r="D16" i="14" s="1"/>
  <c r="N55" i="7"/>
  <c r="O73" i="7"/>
  <c r="T83" i="6"/>
  <c r="U83" i="6" s="1"/>
  <c r="V83" i="6" s="1"/>
  <c r="U17" i="4"/>
  <c r="U26" i="4"/>
  <c r="C59" i="4"/>
  <c r="U123" i="4"/>
  <c r="R84" i="4"/>
  <c r="U116" i="4"/>
  <c r="U55" i="5"/>
  <c r="R85" i="5"/>
  <c r="X41" i="8"/>
  <c r="S40" i="3" s="1"/>
  <c r="Q13" i="8"/>
  <c r="R13" i="8" s="1"/>
  <c r="X13" i="8" s="1"/>
  <c r="S12" i="3" s="1"/>
  <c r="Q14" i="8"/>
  <c r="R14" i="8" s="1"/>
  <c r="X14" i="8" s="1"/>
  <c r="S13" i="3" s="1"/>
  <c r="Q15" i="8"/>
  <c r="R15" i="8" s="1"/>
  <c r="X15" i="8" s="1"/>
  <c r="M15" i="7"/>
  <c r="Q15" i="7" s="1"/>
  <c r="P21" i="7"/>
  <c r="F21" i="6"/>
  <c r="G21" i="6"/>
  <c r="H21" i="6" s="1"/>
  <c r="T27" i="6"/>
  <c r="U27" i="6" s="1"/>
  <c r="V27" i="6" s="1"/>
  <c r="M68" i="7"/>
  <c r="P68" i="7"/>
  <c r="D81" i="14"/>
  <c r="B81" i="14" s="1"/>
  <c r="F81" i="11" s="1"/>
  <c r="C81" i="11" s="1"/>
  <c r="B81" i="11" s="1"/>
  <c r="N24" i="4"/>
  <c r="P19" i="4"/>
  <c r="C79" i="4"/>
  <c r="S13" i="4"/>
  <c r="U70" i="4"/>
  <c r="C71" i="4"/>
  <c r="R38" i="5"/>
  <c r="O12" i="8"/>
  <c r="X12" i="8" s="1"/>
  <c r="S11" i="3" s="1"/>
  <c r="X60" i="8"/>
  <c r="S59" i="3" s="1"/>
  <c r="M16" i="6"/>
  <c r="N16" i="6" s="1"/>
  <c r="K9" i="7"/>
  <c r="P8" i="3" s="1"/>
  <c r="N9" i="7"/>
  <c r="Q9" i="7" s="1"/>
  <c r="U38" i="3"/>
  <c r="V38" i="3" a="1"/>
  <c r="V38" i="3" s="1"/>
  <c r="U34" i="4" s="1"/>
  <c r="AN40" i="8"/>
  <c r="T39" i="3" s="1"/>
  <c r="V48" i="3" a="1"/>
  <c r="V48" i="3" s="1"/>
  <c r="U34" i="5" s="1"/>
  <c r="U48" i="3"/>
  <c r="V97" i="6"/>
  <c r="AA97" i="6" s="1"/>
  <c r="AB97" i="6" s="1"/>
  <c r="N96" i="3" s="1"/>
  <c r="Q107" i="7"/>
  <c r="P93" i="4" s="1"/>
  <c r="U48" i="4"/>
  <c r="U86" i="4"/>
  <c r="C65" i="4"/>
  <c r="C37" i="4"/>
  <c r="C30" i="4"/>
  <c r="X19" i="8"/>
  <c r="S18" i="3" s="1"/>
  <c r="O144" i="8"/>
  <c r="X144" i="8" s="1"/>
  <c r="G8" i="6"/>
  <c r="H8" i="6" s="1"/>
  <c r="F8" i="6"/>
  <c r="L7" i="14"/>
  <c r="D7" i="14" s="1"/>
  <c r="B7" i="14" s="1"/>
  <c r="F7" i="11" s="1"/>
  <c r="C7" i="11" s="1"/>
  <c r="B7" i="11" s="1"/>
  <c r="C7" i="14"/>
  <c r="H7" i="11" s="1"/>
  <c r="E7" i="11" s="1"/>
  <c r="U58" i="3"/>
  <c r="V58" i="3" a="1"/>
  <c r="V58" i="3" s="1"/>
  <c r="U52" i="4" s="1"/>
  <c r="M97" i="4"/>
  <c r="U61" i="4"/>
  <c r="L105" i="4"/>
  <c r="U119" i="4"/>
  <c r="S11" i="5"/>
  <c r="S108" i="4"/>
  <c r="R58" i="5"/>
  <c r="O58" i="5"/>
  <c r="S64" i="5"/>
  <c r="U69" i="5"/>
  <c r="X113" i="8"/>
  <c r="S112" i="3" s="1"/>
  <c r="C9" i="14"/>
  <c r="H9" i="11" s="1"/>
  <c r="E9" i="11" s="1"/>
  <c r="G9" i="14"/>
  <c r="D9" i="14" s="1"/>
  <c r="B9" i="14" s="1"/>
  <c r="F9" i="11" s="1"/>
  <c r="C9" i="11" s="1"/>
  <c r="B9" i="11" s="1"/>
  <c r="G14" i="14"/>
  <c r="D14" i="14" s="1"/>
  <c r="M18" i="7"/>
  <c r="V33" i="3" a="1"/>
  <c r="V33" i="3" s="1"/>
  <c r="U29" i="4" s="1"/>
  <c r="U33" i="3"/>
  <c r="T65" i="6"/>
  <c r="U65" i="6" s="1"/>
  <c r="V65" i="6" s="1"/>
  <c r="AA65" i="6" s="1"/>
  <c r="AB65" i="6" s="1"/>
  <c r="V69" i="3" a="1"/>
  <c r="V69" i="3" s="1"/>
  <c r="U60" i="4" s="1"/>
  <c r="U69" i="3"/>
  <c r="P82" i="6"/>
  <c r="Q82" i="6" s="1"/>
  <c r="R82" i="6" s="1"/>
  <c r="V101" i="3" a="1"/>
  <c r="V101" i="3" s="1"/>
  <c r="U88" i="4" s="1"/>
  <c r="U101" i="3"/>
  <c r="AB107" i="6"/>
  <c r="N106" i="3" s="1"/>
  <c r="I58" i="11"/>
  <c r="J41" i="5" s="1"/>
  <c r="K60" i="3"/>
  <c r="U131" i="3"/>
  <c r="V131" i="3" a="1"/>
  <c r="V131" i="3" s="1"/>
  <c r="L124" i="7"/>
  <c r="N124" i="7"/>
  <c r="V141" i="3" a="1"/>
  <c r="V141" i="3" s="1"/>
  <c r="U79" i="5" s="1"/>
  <c r="U141" i="3"/>
  <c r="L144" i="7"/>
  <c r="O144" i="7"/>
  <c r="V122" i="3" a="1"/>
  <c r="V122" i="3" s="1"/>
  <c r="U67" i="5" s="1"/>
  <c r="U122" i="3"/>
  <c r="V141" i="6"/>
  <c r="V117" i="3" a="1"/>
  <c r="V117" i="3" s="1"/>
  <c r="U104" i="4" s="1"/>
  <c r="U117" i="3"/>
  <c r="P134" i="6"/>
  <c r="Q134" i="6" s="1"/>
  <c r="R134" i="6" s="1"/>
  <c r="AN116" i="8"/>
  <c r="T115" i="3" s="1"/>
  <c r="O59" i="5"/>
  <c r="P41" i="5"/>
  <c r="O91" i="4"/>
  <c r="O93" i="4"/>
  <c r="N124" i="4"/>
  <c r="O85" i="4"/>
  <c r="P21" i="5"/>
  <c r="P117" i="4"/>
  <c r="P43" i="5"/>
  <c r="P47" i="5"/>
  <c r="O124" i="4"/>
  <c r="O44" i="5"/>
  <c r="P77" i="5"/>
  <c r="P112" i="4"/>
  <c r="O128" i="4"/>
  <c r="O100" i="4"/>
  <c r="O22" i="5"/>
  <c r="P22" i="5"/>
  <c r="P129" i="4"/>
  <c r="O81" i="4"/>
  <c r="P99" i="4"/>
  <c r="P13" i="5"/>
  <c r="O129" i="4"/>
  <c r="O133" i="4"/>
  <c r="O94" i="4"/>
  <c r="N41" i="5"/>
  <c r="O13" i="5"/>
  <c r="O99" i="4"/>
  <c r="O43" i="5"/>
  <c r="O41" i="5"/>
  <c r="P128" i="4"/>
  <c r="P9" i="5"/>
  <c r="O47" i="5"/>
  <c r="P124" i="4"/>
  <c r="O95" i="4"/>
  <c r="O9" i="5"/>
  <c r="O77" i="5"/>
  <c r="R27" i="5"/>
  <c r="R43" i="5"/>
  <c r="S104" i="4"/>
  <c r="Q104" i="4" s="1"/>
  <c r="S94" i="4"/>
  <c r="R94" i="4"/>
  <c r="R132" i="4"/>
  <c r="R129" i="4"/>
  <c r="R76" i="5"/>
  <c r="R35" i="5"/>
  <c r="S77" i="5"/>
  <c r="R73" i="4"/>
  <c r="R124" i="4"/>
  <c r="R112" i="4"/>
  <c r="S117" i="4"/>
  <c r="R89" i="4"/>
  <c r="R13" i="5"/>
  <c r="S25" i="5"/>
  <c r="R54" i="5"/>
  <c r="R67" i="5"/>
  <c r="S81" i="4"/>
  <c r="R17" i="5"/>
  <c r="R125" i="4"/>
  <c r="R22" i="5"/>
  <c r="R44" i="5"/>
  <c r="S73" i="4"/>
  <c r="S21" i="5"/>
  <c r="R9" i="5"/>
  <c r="S93" i="4"/>
  <c r="R135" i="4"/>
  <c r="R85" i="4"/>
  <c r="S67" i="5"/>
  <c r="S99" i="4"/>
  <c r="R131" i="4"/>
  <c r="R91" i="4"/>
  <c r="R21" i="5"/>
  <c r="S41" i="5"/>
  <c r="Q41" i="5" s="1"/>
  <c r="S91" i="4"/>
  <c r="S132" i="4"/>
  <c r="R128" i="4"/>
  <c r="S59" i="5"/>
  <c r="S47" i="5"/>
  <c r="R47" i="5"/>
  <c r="R77" i="5"/>
  <c r="R104" i="4"/>
  <c r="R28" i="5"/>
  <c r="R41" i="5"/>
  <c r="U145" i="3"/>
  <c r="V145" i="3" a="1"/>
  <c r="V145" i="3" s="1"/>
  <c r="U80" i="5" s="1"/>
  <c r="P66" i="14"/>
  <c r="M66" i="14" s="1"/>
  <c r="B66" i="14" s="1"/>
  <c r="F66" i="11" s="1"/>
  <c r="C66" i="11" s="1"/>
  <c r="P71" i="14"/>
  <c r="M71" i="14" s="1"/>
  <c r="S22" i="10"/>
  <c r="H25" i="7" s="1"/>
  <c r="I22" i="15"/>
  <c r="V22" i="15" s="1"/>
  <c r="G22" i="11" s="1"/>
  <c r="D22" i="11" s="1"/>
  <c r="P22" i="14"/>
  <c r="M22" i="14" s="1"/>
  <c r="P26" i="14"/>
  <c r="M26" i="14" s="1"/>
  <c r="I26" i="15"/>
  <c r="V26" i="15" s="1"/>
  <c r="G26" i="11" s="1"/>
  <c r="D26" i="11" s="1"/>
  <c r="S26" i="10"/>
  <c r="H29" i="7" s="1"/>
  <c r="S23" i="10"/>
  <c r="H26" i="7" s="1"/>
  <c r="I23" i="15"/>
  <c r="V23" i="15" s="1"/>
  <c r="G23" i="11" s="1"/>
  <c r="D23" i="11" s="1"/>
  <c r="P23" i="14"/>
  <c r="M23" i="14" s="1"/>
  <c r="I24" i="15"/>
  <c r="P24" i="14"/>
  <c r="M24" i="14" s="1"/>
  <c r="S24" i="10"/>
  <c r="H27" i="7" s="1"/>
  <c r="P21" i="14"/>
  <c r="M21" i="14" s="1"/>
  <c r="S21" i="10"/>
  <c r="H24" i="7" s="1"/>
  <c r="I21" i="15"/>
  <c r="V21" i="15" s="1"/>
  <c r="G21" i="11" s="1"/>
  <c r="D21" i="11" s="1"/>
  <c r="S32" i="10"/>
  <c r="H35" i="7" s="1"/>
  <c r="P32" i="14"/>
  <c r="M32" i="14" s="1"/>
  <c r="I32" i="15"/>
  <c r="V32" i="15" s="1"/>
  <c r="G32" i="11" s="1"/>
  <c r="D32" i="11" s="1"/>
  <c r="P33" i="14"/>
  <c r="M33" i="14" s="1"/>
  <c r="S33" i="10"/>
  <c r="H36" i="7" s="1"/>
  <c r="I33" i="15"/>
  <c r="V33" i="15" s="1"/>
  <c r="G33" i="11" s="1"/>
  <c r="D33" i="11" s="1"/>
  <c r="I34" i="15"/>
  <c r="V34" i="15" s="1"/>
  <c r="G34" i="11" s="1"/>
  <c r="D34" i="11" s="1"/>
  <c r="S34" i="10"/>
  <c r="H37" i="7" s="1"/>
  <c r="P34" i="14"/>
  <c r="M34" i="14" s="1"/>
  <c r="P35" i="14"/>
  <c r="M35" i="14" s="1"/>
  <c r="S35" i="10"/>
  <c r="H38" i="7" s="1"/>
  <c r="I35" i="15"/>
  <c r="V35" i="15" s="1"/>
  <c r="G35" i="11" s="1"/>
  <c r="D35" i="11" s="1"/>
  <c r="I39" i="15"/>
  <c r="V39" i="15" s="1"/>
  <c r="G39" i="11" s="1"/>
  <c r="D39" i="11" s="1"/>
  <c r="P39" i="14"/>
  <c r="M39" i="14" s="1"/>
  <c r="S39" i="10"/>
  <c r="H42" i="7" s="1"/>
  <c r="P43" i="14"/>
  <c r="M43" i="14" s="1"/>
  <c r="I43" i="15"/>
  <c r="V43" i="15" s="1"/>
  <c r="G43" i="11" s="1"/>
  <c r="D43" i="11" s="1"/>
  <c r="S43" i="10"/>
  <c r="H46" i="7" s="1"/>
  <c r="I42" i="15"/>
  <c r="V42" i="15" s="1"/>
  <c r="G42" i="11" s="1"/>
  <c r="D42" i="11" s="1"/>
  <c r="S42" i="10"/>
  <c r="H45" i="7" s="1"/>
  <c r="P42" i="14"/>
  <c r="M42" i="14" s="1"/>
  <c r="P48" i="14"/>
  <c r="M48" i="14" s="1"/>
  <c r="S48" i="10"/>
  <c r="H51" i="7" s="1"/>
  <c r="I48" i="15"/>
  <c r="V48" i="15" s="1"/>
  <c r="G48" i="11" s="1"/>
  <c r="D48" i="11" s="1"/>
  <c r="P46" i="14"/>
  <c r="M46" i="14" s="1"/>
  <c r="I46" i="15"/>
  <c r="V46" i="15" s="1"/>
  <c r="G46" i="11" s="1"/>
  <c r="D46" i="11" s="1"/>
  <c r="S46" i="10"/>
  <c r="H49" i="7" s="1"/>
  <c r="I47" i="15"/>
  <c r="V47" i="15" s="1"/>
  <c r="G47" i="11" s="1"/>
  <c r="D47" i="11" s="1"/>
  <c r="P47" i="14"/>
  <c r="M47" i="14" s="1"/>
  <c r="S47" i="10"/>
  <c r="H50" i="7" s="1"/>
  <c r="P51" i="14"/>
  <c r="M51" i="14" s="1"/>
  <c r="S51" i="10"/>
  <c r="H54" i="7" s="1"/>
  <c r="I51" i="15"/>
  <c r="V51" i="15" s="1"/>
  <c r="G51" i="11" s="1"/>
  <c r="D51" i="11" s="1"/>
  <c r="P54" i="14"/>
  <c r="M54" i="14" s="1"/>
  <c r="S54" i="10"/>
  <c r="H57" i="7" s="1"/>
  <c r="I54" i="15"/>
  <c r="V54" i="15" s="1"/>
  <c r="G54" i="11" s="1"/>
  <c r="D54" i="11" s="1"/>
  <c r="I55" i="15"/>
  <c r="V55" i="15" s="1"/>
  <c r="G55" i="11" s="1"/>
  <c r="D55" i="11" s="1"/>
  <c r="S55" i="10"/>
  <c r="H58" i="7" s="1"/>
  <c r="P55" i="14"/>
  <c r="M55" i="14" s="1"/>
  <c r="I53" i="15"/>
  <c r="V53" i="15" s="1"/>
  <c r="G53" i="11" s="1"/>
  <c r="D53" i="11" s="1"/>
  <c r="P53" i="14"/>
  <c r="M53" i="14" s="1"/>
  <c r="S53" i="10"/>
  <c r="H56" i="7" s="1"/>
  <c r="S56" i="10"/>
  <c r="H59" i="7" s="1"/>
  <c r="P56" i="14"/>
  <c r="M56" i="14" s="1"/>
  <c r="I56" i="15"/>
  <c r="V56" i="15" s="1"/>
  <c r="G56" i="11" s="1"/>
  <c r="D56" i="11" s="1"/>
  <c r="S57" i="10"/>
  <c r="H60" i="7" s="1"/>
  <c r="P57" i="14"/>
  <c r="M57" i="14" s="1"/>
  <c r="I57" i="15"/>
  <c r="V57" i="15" s="1"/>
  <c r="G57" i="11" s="1"/>
  <c r="D57" i="11" s="1"/>
  <c r="P59" i="14"/>
  <c r="M59" i="14" s="1"/>
  <c r="S59" i="10"/>
  <c r="H62" i="7" s="1"/>
  <c r="I59" i="15"/>
  <c r="V59" i="15" s="1"/>
  <c r="G59" i="11" s="1"/>
  <c r="D59" i="11" s="1"/>
  <c r="S60" i="10"/>
  <c r="H63" i="7" s="1"/>
  <c r="I60" i="15"/>
  <c r="V60" i="15" s="1"/>
  <c r="G60" i="11" s="1"/>
  <c r="D60" i="11" s="1"/>
  <c r="P60" i="14"/>
  <c r="M60" i="14" s="1"/>
  <c r="I63" i="15"/>
  <c r="V63" i="15" s="1"/>
  <c r="G63" i="11" s="1"/>
  <c r="D63" i="11" s="1"/>
  <c r="P63" i="14"/>
  <c r="M63" i="14" s="1"/>
  <c r="S67" i="10"/>
  <c r="H70" i="7" s="1"/>
  <c r="P67" i="14"/>
  <c r="M67" i="14" s="1"/>
  <c r="S66" i="10"/>
  <c r="H69" i="7" s="1"/>
  <c r="I66" i="15"/>
  <c r="V66" i="15" s="1"/>
  <c r="G66" i="11" s="1"/>
  <c r="D66" i="11" s="1"/>
  <c r="S71" i="10"/>
  <c r="H74" i="7" s="1"/>
  <c r="P123" i="14"/>
  <c r="M123" i="14" s="1"/>
  <c r="S72" i="10"/>
  <c r="H75" i="7" s="1"/>
  <c r="I72" i="15"/>
  <c r="V72" i="15" s="1"/>
  <c r="G72" i="11" s="1"/>
  <c r="D72" i="11" s="1"/>
  <c r="P73" i="14"/>
  <c r="M73" i="14" s="1"/>
  <c r="I73" i="15"/>
  <c r="V73" i="15" s="1"/>
  <c r="G73" i="11" s="1"/>
  <c r="D73" i="11" s="1"/>
  <c r="S73" i="10"/>
  <c r="H76" i="7" s="1"/>
  <c r="S77" i="10"/>
  <c r="H80" i="7" s="1"/>
  <c r="P77" i="14"/>
  <c r="M77" i="14" s="1"/>
  <c r="I77" i="15"/>
  <c r="V77" i="15" s="1"/>
  <c r="G77" i="11" s="1"/>
  <c r="D77" i="11" s="1"/>
  <c r="I76" i="15"/>
  <c r="V76" i="15" s="1"/>
  <c r="G76" i="11" s="1"/>
  <c r="D76" i="11" s="1"/>
  <c r="P76" i="14"/>
  <c r="M76" i="14" s="1"/>
  <c r="S76" i="10"/>
  <c r="H79" i="7" s="1"/>
  <c r="I79" i="15"/>
  <c r="V79" i="15" s="1"/>
  <c r="G79" i="11" s="1"/>
  <c r="D79" i="11" s="1"/>
  <c r="S79" i="10"/>
  <c r="H82" i="7" s="1"/>
  <c r="P79" i="14"/>
  <c r="M79" i="14" s="1"/>
  <c r="I83" i="15"/>
  <c r="V83" i="15" s="1"/>
  <c r="G83" i="11" s="1"/>
  <c r="D83" i="11" s="1"/>
  <c r="S83" i="10"/>
  <c r="H86" i="7" s="1"/>
  <c r="P83" i="14"/>
  <c r="M83" i="14" s="1"/>
  <c r="S85" i="10"/>
  <c r="H88" i="7" s="1"/>
  <c r="P85" i="14"/>
  <c r="M85" i="14" s="1"/>
  <c r="I85" i="15"/>
  <c r="V85" i="15" s="1"/>
  <c r="G85" i="11" s="1"/>
  <c r="D85" i="11" s="1"/>
  <c r="I78" i="15"/>
  <c r="V78" i="15" s="1"/>
  <c r="G78" i="11" s="1"/>
  <c r="D78" i="11" s="1"/>
  <c r="S78" i="10"/>
  <c r="H81" i="7" s="1"/>
  <c r="P78" i="14"/>
  <c r="M78" i="14" s="1"/>
  <c r="C78" i="14" s="1"/>
  <c r="H78" i="11" s="1"/>
  <c r="E78" i="11" s="1"/>
  <c r="S86" i="10"/>
  <c r="H89" i="7" s="1"/>
  <c r="P86" i="14"/>
  <c r="M86" i="14" s="1"/>
  <c r="I86" i="15"/>
  <c r="V86" i="15" s="1"/>
  <c r="G86" i="11" s="1"/>
  <c r="D86" i="11" s="1"/>
  <c r="S88" i="10"/>
  <c r="H91" i="7" s="1"/>
  <c r="I88" i="15"/>
  <c r="V88" i="15" s="1"/>
  <c r="G88" i="11" s="1"/>
  <c r="D88" i="11" s="1"/>
  <c r="P88" i="14"/>
  <c r="M88" i="14" s="1"/>
  <c r="P89" i="14"/>
  <c r="M89" i="14" s="1"/>
  <c r="I89" i="15"/>
  <c r="V89" i="15" s="1"/>
  <c r="G89" i="11" s="1"/>
  <c r="D89" i="11" s="1"/>
  <c r="S89" i="10"/>
  <c r="H92" i="7" s="1"/>
  <c r="I87" i="15"/>
  <c r="V87" i="15" s="1"/>
  <c r="G87" i="11" s="1"/>
  <c r="D87" i="11" s="1"/>
  <c r="S87" i="10"/>
  <c r="H90" i="7" s="1"/>
  <c r="P87" i="14"/>
  <c r="M87" i="14" s="1"/>
  <c r="I92" i="15"/>
  <c r="V92" i="15" s="1"/>
  <c r="G92" i="11" s="1"/>
  <c r="D92" i="11" s="1"/>
  <c r="S92" i="10"/>
  <c r="H95" i="7" s="1"/>
  <c r="P92" i="14"/>
  <c r="M92" i="14" s="1"/>
  <c r="P93" i="14"/>
  <c r="M93" i="14" s="1"/>
  <c r="I93" i="15"/>
  <c r="V93" i="15" s="1"/>
  <c r="G93" i="11" s="1"/>
  <c r="D93" i="11" s="1"/>
  <c r="S93" i="10"/>
  <c r="H96" i="7" s="1"/>
  <c r="S97" i="10"/>
  <c r="H100" i="7" s="1"/>
  <c r="P97" i="14"/>
  <c r="M97" i="14" s="1"/>
  <c r="I97" i="15"/>
  <c r="V97" i="15" s="1"/>
  <c r="G97" i="11" s="1"/>
  <c r="D97" i="11" s="1"/>
  <c r="S99" i="10"/>
  <c r="H102" i="7" s="1"/>
  <c r="I99" i="15"/>
  <c r="V99" i="15" s="1"/>
  <c r="G99" i="11" s="1"/>
  <c r="D99" i="11" s="1"/>
  <c r="P99" i="14"/>
  <c r="M99" i="14" s="1"/>
  <c r="P100" i="14"/>
  <c r="M100" i="14" s="1"/>
  <c r="I100" i="15"/>
  <c r="V100" i="15" s="1"/>
  <c r="G100" i="11" s="1"/>
  <c r="D100" i="11" s="1"/>
  <c r="S100" i="10"/>
  <c r="H103" i="7" s="1"/>
  <c r="P101" i="14"/>
  <c r="M101" i="14" s="1"/>
  <c r="S101" i="10"/>
  <c r="H104" i="7" s="1"/>
  <c r="I101" i="15"/>
  <c r="V101" i="15" s="1"/>
  <c r="G101" i="11" s="1"/>
  <c r="D101" i="11" s="1"/>
  <c r="I103" i="15"/>
  <c r="V103" i="15" s="1"/>
  <c r="G103" i="11" s="1"/>
  <c r="D103" i="11" s="1"/>
  <c r="S103" i="10"/>
  <c r="H106" i="7" s="1"/>
  <c r="P103" i="14"/>
  <c r="M103" i="14" s="1"/>
  <c r="P109" i="14"/>
  <c r="I109" i="15"/>
  <c r="V109" i="15" s="1"/>
  <c r="G109" i="11" s="1"/>
  <c r="D109" i="11" s="1"/>
  <c r="S109" i="10"/>
  <c r="H112" i="7" s="1"/>
  <c r="S108" i="10"/>
  <c r="H111" i="7" s="1"/>
  <c r="P108" i="14"/>
  <c r="I108" i="15"/>
  <c r="V108" i="15" s="1"/>
  <c r="G108" i="11" s="1"/>
  <c r="D108" i="11" s="1"/>
  <c r="P113" i="14"/>
  <c r="M113" i="14" s="1"/>
  <c r="I113" i="15"/>
  <c r="V113" i="15" s="1"/>
  <c r="G113" i="11" s="1"/>
  <c r="D113" i="11" s="1"/>
  <c r="S113" i="10"/>
  <c r="H116" i="7" s="1"/>
  <c r="S116" i="10"/>
  <c r="H119" i="7" s="1"/>
  <c r="P116" i="14"/>
  <c r="M116" i="14" s="1"/>
  <c r="I116" i="15"/>
  <c r="V116" i="15" s="1"/>
  <c r="G116" i="11" s="1"/>
  <c r="D116" i="11" s="1"/>
  <c r="I115" i="15"/>
  <c r="V115" i="15" s="1"/>
  <c r="G115" i="11" s="1"/>
  <c r="D115" i="11" s="1"/>
  <c r="S115" i="10"/>
  <c r="H118" i="7" s="1"/>
  <c r="P115" i="14"/>
  <c r="M115" i="14" s="1"/>
  <c r="S123" i="10"/>
  <c r="H126" i="7" s="1"/>
  <c r="P126" i="14"/>
  <c r="M126" i="14" s="1"/>
  <c r="P127" i="14"/>
  <c r="M127" i="14" s="1"/>
  <c r="I122" i="15"/>
  <c r="V122" i="15" s="1"/>
  <c r="G122" i="11" s="1"/>
  <c r="D122" i="11" s="1"/>
  <c r="P122" i="14"/>
  <c r="M122" i="14" s="1"/>
  <c r="S128" i="10"/>
  <c r="H131" i="7" s="1"/>
  <c r="I128" i="15"/>
  <c r="V128" i="15" s="1"/>
  <c r="G128" i="11" s="1"/>
  <c r="D128" i="11" s="1"/>
  <c r="S134" i="10"/>
  <c r="H137" i="7" s="1"/>
  <c r="P134" i="14"/>
  <c r="M134" i="14" s="1"/>
  <c r="I134" i="15"/>
  <c r="V134" i="15" s="1"/>
  <c r="G134" i="11" s="1"/>
  <c r="D134" i="11" s="1"/>
  <c r="P133" i="14"/>
  <c r="M133" i="14" s="1"/>
  <c r="S133" i="10"/>
  <c r="H136" i="7" s="1"/>
  <c r="I133" i="15"/>
  <c r="V133" i="15" s="1"/>
  <c r="G133" i="11" s="1"/>
  <c r="D133" i="11" s="1"/>
  <c r="P132" i="14"/>
  <c r="M132" i="14" s="1"/>
  <c r="I132" i="15"/>
  <c r="V132" i="15" s="1"/>
  <c r="G132" i="11" s="1"/>
  <c r="D132" i="11" s="1"/>
  <c r="S132" i="10"/>
  <c r="H135" i="7" s="1"/>
  <c r="S135" i="10"/>
  <c r="H138" i="7" s="1"/>
  <c r="I135" i="15"/>
  <c r="V135" i="15" s="1"/>
  <c r="G135" i="11" s="1"/>
  <c r="D135" i="11" s="1"/>
  <c r="P135" i="14"/>
  <c r="M135" i="14" s="1"/>
  <c r="I136" i="15"/>
  <c r="V136" i="15" s="1"/>
  <c r="G136" i="11" s="1"/>
  <c r="D136" i="11" s="1"/>
  <c r="P136" i="14"/>
  <c r="M136" i="14" s="1"/>
  <c r="S136" i="10"/>
  <c r="H139" i="7" s="1"/>
  <c r="S142" i="10"/>
  <c r="H145" i="7" s="1"/>
  <c r="P142" i="14"/>
  <c r="M142" i="14" s="1"/>
  <c r="I142" i="15"/>
  <c r="V142" i="15" s="1"/>
  <c r="G142" i="11" s="1"/>
  <c r="D142" i="11" s="1"/>
  <c r="S140" i="10"/>
  <c r="H143" i="7" s="1"/>
  <c r="I140" i="15"/>
  <c r="V140" i="15" s="1"/>
  <c r="G140" i="11" s="1"/>
  <c r="D140" i="11" s="1"/>
  <c r="P140" i="14"/>
  <c r="M140" i="14" s="1"/>
  <c r="I143" i="15"/>
  <c r="V143" i="15" s="1"/>
  <c r="G143" i="11" s="1"/>
  <c r="D143" i="11" s="1"/>
  <c r="P143" i="14"/>
  <c r="M143" i="14" s="1"/>
  <c r="S143" i="10"/>
  <c r="H146" i="7" s="1"/>
  <c r="P141" i="14"/>
  <c r="M141" i="14" s="1"/>
  <c r="I141" i="15"/>
  <c r="V141" i="15" s="1"/>
  <c r="G141" i="11" s="1"/>
  <c r="D141" i="11" s="1"/>
  <c r="S141" i="10"/>
  <c r="H144" i="7" s="1"/>
  <c r="P147" i="14"/>
  <c r="M147" i="14" s="1"/>
  <c r="I147" i="15"/>
  <c r="V147" i="15" s="1"/>
  <c r="G147" i="11" s="1"/>
  <c r="D147" i="11" s="1"/>
  <c r="S147" i="10"/>
  <c r="H150" i="7" s="1"/>
  <c r="S146" i="10"/>
  <c r="H149" i="7" s="1"/>
  <c r="I146" i="15"/>
  <c r="V146" i="15" s="1"/>
  <c r="G146" i="11" s="1"/>
  <c r="D146" i="11" s="1"/>
  <c r="P146" i="14"/>
  <c r="M146" i="14" s="1"/>
  <c r="I151" i="15"/>
  <c r="V151" i="15" s="1"/>
  <c r="G151" i="11" s="1"/>
  <c r="D151" i="11" s="1"/>
  <c r="P151" i="14"/>
  <c r="M151" i="14" s="1"/>
  <c r="S151" i="10"/>
  <c r="H154" i="7" s="1"/>
  <c r="S150" i="10"/>
  <c r="H153" i="7" s="1"/>
  <c r="I150" i="15"/>
  <c r="V150" i="15" s="1"/>
  <c r="G150" i="11" s="1"/>
  <c r="D150" i="11" s="1"/>
  <c r="P150" i="14"/>
  <c r="M150" i="14" s="1"/>
  <c r="I152" i="15"/>
  <c r="V152" i="15" s="1"/>
  <c r="G152" i="11" s="1"/>
  <c r="D152" i="11" s="1"/>
  <c r="P152" i="14"/>
  <c r="M152" i="14" s="1"/>
  <c r="S152" i="10"/>
  <c r="H155" i="7" s="1"/>
  <c r="S15" i="14" l="1"/>
  <c r="C15" i="14"/>
  <c r="H15" i="11" s="1"/>
  <c r="E15" i="11" s="1"/>
  <c r="S137" i="3"/>
  <c r="R121" i="4"/>
  <c r="M150" i="3"/>
  <c r="L132" i="4"/>
  <c r="L83" i="5"/>
  <c r="T76" i="3"/>
  <c r="S49" i="5"/>
  <c r="T86" i="3"/>
  <c r="S74" i="4"/>
  <c r="T45" i="3"/>
  <c r="R45" i="3" s="1"/>
  <c r="S41" i="4"/>
  <c r="Q41" i="4" s="1"/>
  <c r="T8" i="3"/>
  <c r="R8" i="3" s="1"/>
  <c r="S8" i="4"/>
  <c r="Q8" i="4" s="1"/>
  <c r="T103" i="3"/>
  <c r="S62" i="5"/>
  <c r="T97" i="3"/>
  <c r="R97" i="3" s="1"/>
  <c r="S85" i="4"/>
  <c r="Q85" i="4" s="1"/>
  <c r="S132" i="3"/>
  <c r="R132" i="3" s="1"/>
  <c r="R117" i="4"/>
  <c r="R10" i="4"/>
  <c r="U82" i="5"/>
  <c r="D143" i="14"/>
  <c r="AB12" i="6"/>
  <c r="U7" i="5"/>
  <c r="AM51" i="8"/>
  <c r="AM154" i="8"/>
  <c r="R118" i="6"/>
  <c r="AB118" i="6" s="1"/>
  <c r="N117" i="3" s="1"/>
  <c r="M82" i="6"/>
  <c r="AB45" i="6"/>
  <c r="N44" i="3" s="1"/>
  <c r="AM59" i="8"/>
  <c r="AN59" i="8" s="1"/>
  <c r="U108" i="4"/>
  <c r="I118" i="6"/>
  <c r="R87" i="4"/>
  <c r="AB62" i="14"/>
  <c r="Z62" i="14" s="1"/>
  <c r="S62" i="14" s="1"/>
  <c r="M39" i="6"/>
  <c r="N39" i="6" s="1"/>
  <c r="I36" i="6"/>
  <c r="R103" i="6"/>
  <c r="H114" i="8"/>
  <c r="M63" i="6"/>
  <c r="M60" i="6"/>
  <c r="I127" i="6"/>
  <c r="N127" i="6" s="1"/>
  <c r="AA117" i="6"/>
  <c r="AA93" i="6"/>
  <c r="AB86" i="14"/>
  <c r="Z86" i="14" s="1"/>
  <c r="S86" i="14" s="1"/>
  <c r="R86" i="6"/>
  <c r="R140" i="6"/>
  <c r="I138" i="6"/>
  <c r="N138" i="6" s="1"/>
  <c r="O8" i="4"/>
  <c r="U65" i="5"/>
  <c r="S26" i="4"/>
  <c r="M52" i="6"/>
  <c r="N52" i="6" s="1"/>
  <c r="M51" i="3" s="1"/>
  <c r="I102" i="6"/>
  <c r="Q47" i="5"/>
  <c r="R99" i="4"/>
  <c r="R51" i="5"/>
  <c r="O132" i="4"/>
  <c r="AA72" i="6"/>
  <c r="I34" i="6"/>
  <c r="N34" i="6" s="1"/>
  <c r="B114" i="14"/>
  <c r="F114" i="11" s="1"/>
  <c r="C114" i="11" s="1"/>
  <c r="M104" i="6"/>
  <c r="Z142" i="6"/>
  <c r="Q65" i="5"/>
  <c r="C62" i="14"/>
  <c r="H62" i="11" s="1"/>
  <c r="E62" i="11" s="1"/>
  <c r="Q85" i="7"/>
  <c r="P53" i="5" s="1"/>
  <c r="AA134" i="6"/>
  <c r="N38" i="6"/>
  <c r="M37" i="3" s="1"/>
  <c r="M64" i="4"/>
  <c r="C118" i="14"/>
  <c r="H118" i="11" s="1"/>
  <c r="E118" i="11" s="1"/>
  <c r="I139" i="6"/>
  <c r="X134" i="8"/>
  <c r="R29" i="6"/>
  <c r="AA153" i="6"/>
  <c r="M139" i="6"/>
  <c r="M17" i="6"/>
  <c r="U71" i="5"/>
  <c r="L24" i="4"/>
  <c r="AA55" i="6"/>
  <c r="M99" i="6"/>
  <c r="AM70" i="8"/>
  <c r="I153" i="6"/>
  <c r="M6" i="6"/>
  <c r="N6" i="6" s="1"/>
  <c r="R62" i="6"/>
  <c r="AB62" i="6" s="1"/>
  <c r="N61" i="3" s="1"/>
  <c r="B68" i="11"/>
  <c r="AB147" i="14"/>
  <c r="Z147" i="14" s="1"/>
  <c r="S147" i="14" s="1"/>
  <c r="U76" i="5"/>
  <c r="AM13" i="8"/>
  <c r="Z38" i="6"/>
  <c r="M112" i="6"/>
  <c r="N112" i="6" s="1"/>
  <c r="B91" i="11"/>
  <c r="I17" i="6"/>
  <c r="AM21" i="8"/>
  <c r="B117" i="11"/>
  <c r="AN73" i="8"/>
  <c r="S27" i="5"/>
  <c r="Q27" i="5" s="1"/>
  <c r="AB134" i="6"/>
  <c r="Q64" i="5"/>
  <c r="I21" i="6"/>
  <c r="AM25" i="8"/>
  <c r="S39" i="4"/>
  <c r="Q39" i="4" s="1"/>
  <c r="R7" i="6"/>
  <c r="M29" i="6"/>
  <c r="B118" i="14"/>
  <c r="F118" i="11" s="1"/>
  <c r="C118" i="11" s="1"/>
  <c r="D98" i="14"/>
  <c r="Z96" i="6"/>
  <c r="AA96" i="6" s="1"/>
  <c r="H111" i="8"/>
  <c r="R29" i="4"/>
  <c r="AB114" i="6"/>
  <c r="N113" i="3" s="1"/>
  <c r="AM109" i="8"/>
  <c r="R86" i="3"/>
  <c r="S12" i="4"/>
  <c r="R56" i="5"/>
  <c r="R146" i="6"/>
  <c r="AB80" i="14"/>
  <c r="Z80" i="14" s="1"/>
  <c r="R146" i="3"/>
  <c r="K6" i="8"/>
  <c r="AM20" i="8"/>
  <c r="AN20" i="8" s="1"/>
  <c r="I101" i="6"/>
  <c r="N101" i="6" s="1"/>
  <c r="H110" i="8"/>
  <c r="K107" i="8"/>
  <c r="O107" i="8" s="1"/>
  <c r="Z131" i="6"/>
  <c r="AA131" i="6" s="1"/>
  <c r="N47" i="6"/>
  <c r="Q77" i="5"/>
  <c r="R25" i="4"/>
  <c r="W106" i="8"/>
  <c r="AA38" i="6"/>
  <c r="Q12" i="7"/>
  <c r="P11" i="5" s="1"/>
  <c r="AA132" i="6"/>
  <c r="AB132" i="6" s="1"/>
  <c r="AN33" i="8"/>
  <c r="AB122" i="6"/>
  <c r="R57" i="4"/>
  <c r="R124" i="3"/>
  <c r="R71" i="3"/>
  <c r="O57" i="4"/>
  <c r="R8" i="6"/>
  <c r="I57" i="6"/>
  <c r="I30" i="6"/>
  <c r="R148" i="6"/>
  <c r="U44" i="4"/>
  <c r="R32" i="6"/>
  <c r="Z125" i="6"/>
  <c r="AA125" i="6" s="1"/>
  <c r="AB125" i="6" s="1"/>
  <c r="B121" i="11"/>
  <c r="I81" i="6"/>
  <c r="N81" i="6" s="1"/>
  <c r="R80" i="6"/>
  <c r="Z132" i="6"/>
  <c r="U86" i="5"/>
  <c r="Z50" i="6"/>
  <c r="AA50" i="6" s="1"/>
  <c r="Z41" i="6"/>
  <c r="AB98" i="14"/>
  <c r="Z98" i="14" s="1"/>
  <c r="I83" i="6"/>
  <c r="R37" i="6"/>
  <c r="I29" i="6"/>
  <c r="M89" i="6"/>
  <c r="AN149" i="8"/>
  <c r="U73" i="5"/>
  <c r="N107" i="8"/>
  <c r="S53" i="5"/>
  <c r="Z60" i="6"/>
  <c r="AA60" i="6" s="1"/>
  <c r="AM100" i="8"/>
  <c r="R137" i="6"/>
  <c r="B14" i="14"/>
  <c r="F14" i="11" s="1"/>
  <c r="C14" i="11" s="1"/>
  <c r="O107" i="4"/>
  <c r="AA152" i="6"/>
  <c r="Q20" i="7"/>
  <c r="P17" i="4" s="1"/>
  <c r="AA77" i="6"/>
  <c r="AA67" i="6"/>
  <c r="AN146" i="8"/>
  <c r="T145" i="3" s="1"/>
  <c r="R137" i="3"/>
  <c r="O83" i="5"/>
  <c r="AB32" i="14"/>
  <c r="Z32" i="14" s="1"/>
  <c r="S32" i="14" s="1"/>
  <c r="I123" i="6"/>
  <c r="N123" i="6" s="1"/>
  <c r="Z148" i="6"/>
  <c r="AA128" i="6"/>
  <c r="R11" i="5"/>
  <c r="U40" i="5"/>
  <c r="R6" i="6"/>
  <c r="M41" i="6"/>
  <c r="N41" i="6" s="1"/>
  <c r="M40" i="3" s="1"/>
  <c r="Z27" i="6"/>
  <c r="AA27" i="6" s="1"/>
  <c r="AB27" i="6" s="1"/>
  <c r="I20" i="6"/>
  <c r="N20" i="6" s="1"/>
  <c r="R17" i="6"/>
  <c r="M79" i="6"/>
  <c r="O8" i="5"/>
  <c r="Q71" i="7"/>
  <c r="B4" i="11"/>
  <c r="AM152" i="8"/>
  <c r="M153" i="6"/>
  <c r="R147" i="6"/>
  <c r="M112" i="4"/>
  <c r="R101" i="6"/>
  <c r="S10" i="5"/>
  <c r="B82" i="11"/>
  <c r="M46" i="5"/>
  <c r="Z13" i="6"/>
  <c r="AA13" i="6" s="1"/>
  <c r="B64" i="14"/>
  <c r="F64" i="11" s="1"/>
  <c r="C64" i="11" s="1"/>
  <c r="I45" i="6"/>
  <c r="N45" i="6" s="1"/>
  <c r="AN89" i="8"/>
  <c r="T88" i="3" s="1"/>
  <c r="R88" i="3" s="1"/>
  <c r="AB128" i="6"/>
  <c r="N127" i="3" s="1"/>
  <c r="Q132" i="4"/>
  <c r="R25" i="5"/>
  <c r="Q25" i="5" s="1"/>
  <c r="Q94" i="4"/>
  <c r="Q91" i="4"/>
  <c r="S124" i="4"/>
  <c r="Q124" i="4" s="1"/>
  <c r="Q11" i="5"/>
  <c r="R39" i="3"/>
  <c r="B38" i="14"/>
  <c r="F38" i="11" s="1"/>
  <c r="C38" i="11" s="1"/>
  <c r="R76" i="3"/>
  <c r="B13" i="11"/>
  <c r="I13" i="11" s="1"/>
  <c r="D57" i="14"/>
  <c r="M122" i="6"/>
  <c r="S119" i="4"/>
  <c r="AM83" i="8"/>
  <c r="I146" i="6"/>
  <c r="R139" i="6"/>
  <c r="M110" i="6"/>
  <c r="Z80" i="6"/>
  <c r="I155" i="6"/>
  <c r="N155" i="6" s="1"/>
  <c r="Z150" i="6"/>
  <c r="L37" i="5"/>
  <c r="M48" i="6"/>
  <c r="N48" i="6" s="1"/>
  <c r="R125" i="6"/>
  <c r="I110" i="6"/>
  <c r="Z81" i="6"/>
  <c r="AA81" i="6" s="1"/>
  <c r="AB81" i="6" s="1"/>
  <c r="Z141" i="6"/>
  <c r="AA141" i="6" s="1"/>
  <c r="AB141" i="6" s="1"/>
  <c r="M129" i="6"/>
  <c r="N129" i="6" s="1"/>
  <c r="Q87" i="7"/>
  <c r="B110" i="11"/>
  <c r="AM58" i="8"/>
  <c r="B40" i="11"/>
  <c r="N114" i="6"/>
  <c r="B144" i="14"/>
  <c r="F144" i="11" s="1"/>
  <c r="C144" i="11" s="1"/>
  <c r="B144" i="11" s="1"/>
  <c r="B23" i="14"/>
  <c r="F23" i="11" s="1"/>
  <c r="C23" i="11" s="1"/>
  <c r="C23" i="14"/>
  <c r="H23" i="11" s="1"/>
  <c r="E23" i="11" s="1"/>
  <c r="S23" i="3"/>
  <c r="R21" i="4"/>
  <c r="R18" i="5"/>
  <c r="S20" i="14"/>
  <c r="B20" i="14" s="1"/>
  <c r="F20" i="11" s="1"/>
  <c r="C20" i="11" s="1"/>
  <c r="C20" i="14"/>
  <c r="H20" i="11" s="1"/>
  <c r="E20" i="11" s="1"/>
  <c r="S108" i="14"/>
  <c r="C108" i="14"/>
  <c r="H108" i="11" s="1"/>
  <c r="E108" i="11" s="1"/>
  <c r="T19" i="3"/>
  <c r="S17" i="4"/>
  <c r="B123" i="14"/>
  <c r="F123" i="11" s="1"/>
  <c r="C123" i="11" s="1"/>
  <c r="C123" i="14"/>
  <c r="H123" i="11" s="1"/>
  <c r="E123" i="11" s="1"/>
  <c r="I52" i="11"/>
  <c r="K54" i="3"/>
  <c r="S89" i="3"/>
  <c r="R55" i="5"/>
  <c r="R77" i="4"/>
  <c r="I9" i="11"/>
  <c r="K11" i="3"/>
  <c r="M55" i="3"/>
  <c r="L39" i="5"/>
  <c r="S109" i="14"/>
  <c r="C109" i="14"/>
  <c r="H109" i="11" s="1"/>
  <c r="E109" i="11" s="1"/>
  <c r="R53" i="7"/>
  <c r="Q52" i="3"/>
  <c r="P47" i="4"/>
  <c r="S20" i="3"/>
  <c r="R18" i="4"/>
  <c r="N123" i="3"/>
  <c r="M109" i="4"/>
  <c r="M68" i="5"/>
  <c r="S130" i="3"/>
  <c r="R74" i="5"/>
  <c r="T89" i="3"/>
  <c r="R89" i="3" s="1"/>
  <c r="S55" i="5"/>
  <c r="S77" i="4"/>
  <c r="Q77" i="4" s="1"/>
  <c r="M146" i="3"/>
  <c r="L128" i="4"/>
  <c r="I104" i="11"/>
  <c r="J93" i="4" s="1"/>
  <c r="K106" i="3"/>
  <c r="I110" i="11"/>
  <c r="J99" i="4" s="1"/>
  <c r="K112" i="3"/>
  <c r="I91" i="11"/>
  <c r="J81" i="4" s="1"/>
  <c r="K93" i="3"/>
  <c r="B32" i="14"/>
  <c r="F32" i="11" s="1"/>
  <c r="C32" i="11" s="1"/>
  <c r="C32" i="14"/>
  <c r="H32" i="11" s="1"/>
  <c r="E32" i="11" s="1"/>
  <c r="B109" i="11"/>
  <c r="K15" i="3"/>
  <c r="S151" i="3"/>
  <c r="R133" i="4"/>
  <c r="R84" i="5"/>
  <c r="B142" i="14"/>
  <c r="F142" i="11" s="1"/>
  <c r="C142" i="11" s="1"/>
  <c r="C142" i="14"/>
  <c r="H142" i="11" s="1"/>
  <c r="E142" i="11" s="1"/>
  <c r="B113" i="14"/>
  <c r="F113" i="11" s="1"/>
  <c r="C113" i="11" s="1"/>
  <c r="C113" i="14"/>
  <c r="H113" i="11" s="1"/>
  <c r="E113" i="11" s="1"/>
  <c r="B101" i="14"/>
  <c r="F101" i="11" s="1"/>
  <c r="C101" i="11" s="1"/>
  <c r="C101" i="14"/>
  <c r="H101" i="11" s="1"/>
  <c r="E101" i="11" s="1"/>
  <c r="B99" i="14"/>
  <c r="F99" i="11" s="1"/>
  <c r="C99" i="11" s="1"/>
  <c r="B99" i="11" s="1"/>
  <c r="C99" i="14"/>
  <c r="H99" i="11" s="1"/>
  <c r="E99" i="11" s="1"/>
  <c r="B93" i="14"/>
  <c r="F93" i="11" s="1"/>
  <c r="C93" i="11" s="1"/>
  <c r="C93" i="14"/>
  <c r="H93" i="11" s="1"/>
  <c r="E93" i="11" s="1"/>
  <c r="B85" i="14"/>
  <c r="F85" i="11" s="1"/>
  <c r="C85" i="11" s="1"/>
  <c r="C85" i="14"/>
  <c r="H85" i="11" s="1"/>
  <c r="E85" i="11" s="1"/>
  <c r="B77" i="14"/>
  <c r="F77" i="11" s="1"/>
  <c r="C77" i="11" s="1"/>
  <c r="C77" i="14"/>
  <c r="H77" i="11" s="1"/>
  <c r="E77" i="11" s="1"/>
  <c r="B73" i="14"/>
  <c r="F73" i="11" s="1"/>
  <c r="C73" i="11" s="1"/>
  <c r="B73" i="11" s="1"/>
  <c r="C73" i="14"/>
  <c r="H73" i="11" s="1"/>
  <c r="E73" i="11" s="1"/>
  <c r="B47" i="14"/>
  <c r="F47" i="11" s="1"/>
  <c r="C47" i="11" s="1"/>
  <c r="C47" i="14"/>
  <c r="H47" i="11" s="1"/>
  <c r="E47" i="11" s="1"/>
  <c r="B34" i="14"/>
  <c r="F34" i="11" s="1"/>
  <c r="C34" i="11" s="1"/>
  <c r="C34" i="14"/>
  <c r="H34" i="11" s="1"/>
  <c r="E34" i="11" s="1"/>
  <c r="R15" i="7"/>
  <c r="Q14" i="3"/>
  <c r="P13" i="4"/>
  <c r="S8" i="14"/>
  <c r="C8" i="14"/>
  <c r="H8" i="11" s="1"/>
  <c r="E8" i="11" s="1"/>
  <c r="T23" i="3"/>
  <c r="R23" i="3" s="1"/>
  <c r="S18" i="5"/>
  <c r="Q18" i="5" s="1"/>
  <c r="S21" i="4"/>
  <c r="Q21" i="4" s="1"/>
  <c r="S59" i="14"/>
  <c r="C59" i="14"/>
  <c r="H59" i="11" s="1"/>
  <c r="E59" i="11" s="1"/>
  <c r="S75" i="14"/>
  <c r="B75" i="14" s="1"/>
  <c r="F75" i="11" s="1"/>
  <c r="C75" i="11" s="1"/>
  <c r="B75" i="11" s="1"/>
  <c r="C75" i="14"/>
  <c r="H75" i="11" s="1"/>
  <c r="E75" i="11" s="1"/>
  <c r="N52" i="3"/>
  <c r="L52" i="3" s="1"/>
  <c r="M47" i="4"/>
  <c r="K47" i="4" s="1"/>
  <c r="M30" i="3"/>
  <c r="L27" i="4"/>
  <c r="B8" i="14"/>
  <c r="F8" i="11" s="1"/>
  <c r="C8" i="11" s="1"/>
  <c r="B8" i="11" s="1"/>
  <c r="S19" i="3"/>
  <c r="R17" i="4"/>
  <c r="B18" i="14"/>
  <c r="F18" i="11" s="1"/>
  <c r="C18" i="11" s="1"/>
  <c r="B18" i="11" s="1"/>
  <c r="C18" i="14"/>
  <c r="H18" i="11" s="1"/>
  <c r="E18" i="11" s="1"/>
  <c r="S131" i="3"/>
  <c r="R116" i="4"/>
  <c r="N131" i="3"/>
  <c r="M116" i="4"/>
  <c r="I121" i="11"/>
  <c r="K123" i="3"/>
  <c r="M89" i="3"/>
  <c r="L55" i="5"/>
  <c r="L77" i="4"/>
  <c r="S30" i="14"/>
  <c r="C30" i="14"/>
  <c r="H30" i="11" s="1"/>
  <c r="E30" i="11" s="1"/>
  <c r="T25" i="3"/>
  <c r="R25" i="3" s="1"/>
  <c r="S23" i="4"/>
  <c r="Q23" i="4" s="1"/>
  <c r="S19" i="5"/>
  <c r="Q19" i="5" s="1"/>
  <c r="S45" i="14"/>
  <c r="C45" i="14"/>
  <c r="H45" i="11" s="1"/>
  <c r="E45" i="11" s="1"/>
  <c r="M100" i="3"/>
  <c r="L87" i="4"/>
  <c r="M123" i="3"/>
  <c r="L109" i="4"/>
  <c r="L68" i="5"/>
  <c r="T96" i="3"/>
  <c r="R96" i="3" s="1"/>
  <c r="S84" i="4"/>
  <c r="Q84" i="4" s="1"/>
  <c r="T100" i="3"/>
  <c r="R100" i="3" s="1"/>
  <c r="S87" i="4"/>
  <c r="Q87" i="4" s="1"/>
  <c r="B152" i="14"/>
  <c r="F152" i="11" s="1"/>
  <c r="C152" i="11" s="1"/>
  <c r="B152" i="11" s="1"/>
  <c r="C152" i="14"/>
  <c r="H152" i="11" s="1"/>
  <c r="E152" i="11" s="1"/>
  <c r="S14" i="3"/>
  <c r="R13" i="4"/>
  <c r="B27" i="14"/>
  <c r="F27" i="11" s="1"/>
  <c r="C27" i="11" s="1"/>
  <c r="M122" i="3"/>
  <c r="L67" i="5"/>
  <c r="L108" i="4"/>
  <c r="S17" i="3"/>
  <c r="R15" i="5"/>
  <c r="T65" i="3"/>
  <c r="S45" i="5"/>
  <c r="S66" i="3"/>
  <c r="R58" i="4"/>
  <c r="M80" i="3"/>
  <c r="L50" i="5"/>
  <c r="L69" i="4"/>
  <c r="M58" i="3"/>
  <c r="L52" i="4"/>
  <c r="S95" i="14"/>
  <c r="C95" i="14"/>
  <c r="H95" i="11" s="1"/>
  <c r="E95" i="11" s="1"/>
  <c r="T62" i="3"/>
  <c r="R62" i="3" s="1"/>
  <c r="S42" i="5"/>
  <c r="Q42" i="5" s="1"/>
  <c r="S55" i="4"/>
  <c r="B136" i="14"/>
  <c r="F136" i="11" s="1"/>
  <c r="C136" i="11" s="1"/>
  <c r="B136" i="11" s="1"/>
  <c r="C136" i="14"/>
  <c r="H136" i="11" s="1"/>
  <c r="E136" i="11" s="1"/>
  <c r="B103" i="14"/>
  <c r="F103" i="11" s="1"/>
  <c r="C103" i="11" s="1"/>
  <c r="C103" i="14"/>
  <c r="H103" i="11" s="1"/>
  <c r="E103" i="11" s="1"/>
  <c r="B60" i="14"/>
  <c r="F60" i="11" s="1"/>
  <c r="C60" i="11" s="1"/>
  <c r="B60" i="11" s="1"/>
  <c r="C60" i="14"/>
  <c r="H60" i="11" s="1"/>
  <c r="E60" i="11" s="1"/>
  <c r="B39" i="14"/>
  <c r="F39" i="11" s="1"/>
  <c r="C39" i="11" s="1"/>
  <c r="C39" i="14"/>
  <c r="H39" i="11" s="1"/>
  <c r="E39" i="11" s="1"/>
  <c r="B127" i="14"/>
  <c r="F127" i="11" s="1"/>
  <c r="C127" i="11" s="1"/>
  <c r="C127" i="14"/>
  <c r="H127" i="11" s="1"/>
  <c r="E127" i="11" s="1"/>
  <c r="B79" i="14"/>
  <c r="F79" i="11" s="1"/>
  <c r="C79" i="11" s="1"/>
  <c r="B79" i="11" s="1"/>
  <c r="C79" i="14"/>
  <c r="H79" i="11" s="1"/>
  <c r="E79" i="11" s="1"/>
  <c r="B33" i="14"/>
  <c r="F33" i="11" s="1"/>
  <c r="C33" i="11" s="1"/>
  <c r="B33" i="11" s="1"/>
  <c r="C33" i="14"/>
  <c r="H33" i="11" s="1"/>
  <c r="E33" i="11" s="1"/>
  <c r="B24" i="14"/>
  <c r="F24" i="11" s="1"/>
  <c r="C24" i="11" s="1"/>
  <c r="C24" i="14"/>
  <c r="H24" i="11" s="1"/>
  <c r="E24" i="11" s="1"/>
  <c r="N64" i="3"/>
  <c r="L64" i="3" s="1"/>
  <c r="M57" i="4"/>
  <c r="M44" i="5"/>
  <c r="M12" i="3"/>
  <c r="L12" i="5"/>
  <c r="S28" i="14"/>
  <c r="C28" i="14"/>
  <c r="H28" i="11" s="1"/>
  <c r="E28" i="11" s="1"/>
  <c r="B28" i="11" s="1"/>
  <c r="T68" i="3"/>
  <c r="R68" i="3" s="1"/>
  <c r="S46" i="5"/>
  <c r="Q46" i="5" s="1"/>
  <c r="T55" i="3"/>
  <c r="S39" i="5"/>
  <c r="S94" i="14"/>
  <c r="C94" i="14"/>
  <c r="H94" i="11" s="1"/>
  <c r="E94" i="11" s="1"/>
  <c r="B94" i="11" s="1"/>
  <c r="T130" i="3"/>
  <c r="R130" i="3" s="1"/>
  <c r="S74" i="5"/>
  <c r="Q74" i="5" s="1"/>
  <c r="T18" i="3"/>
  <c r="R18" i="3" s="1"/>
  <c r="S16" i="4"/>
  <c r="T58" i="3"/>
  <c r="S52" i="4"/>
  <c r="I102" i="11"/>
  <c r="K104" i="3"/>
  <c r="S67" i="3"/>
  <c r="R59" i="4"/>
  <c r="N51" i="3"/>
  <c r="L51" i="3" s="1"/>
  <c r="M46" i="4"/>
  <c r="T126" i="3"/>
  <c r="R126" i="3" s="1"/>
  <c r="S70" i="5"/>
  <c r="Q70" i="5" s="1"/>
  <c r="S112" i="4"/>
  <c r="Q112" i="4" s="1"/>
  <c r="T91" i="3"/>
  <c r="S79" i="4"/>
  <c r="N148" i="3"/>
  <c r="M130" i="4"/>
  <c r="M81" i="5"/>
  <c r="K81" i="5" s="1"/>
  <c r="I68" i="11"/>
  <c r="J61" i="4" s="1"/>
  <c r="K70" i="3"/>
  <c r="S145" i="3"/>
  <c r="R80" i="5"/>
  <c r="T78" i="3"/>
  <c r="R78" i="3" s="1"/>
  <c r="S67" i="4"/>
  <c r="Q67" i="4" s="1"/>
  <c r="I40" i="11"/>
  <c r="K42" i="3"/>
  <c r="I37" i="11"/>
  <c r="J35" i="4" s="1"/>
  <c r="K39" i="3"/>
  <c r="I144" i="11"/>
  <c r="J128" i="4" s="1"/>
  <c r="K146" i="3"/>
  <c r="C147" i="14"/>
  <c r="H147" i="11" s="1"/>
  <c r="E147" i="11" s="1"/>
  <c r="B133" i="14"/>
  <c r="F133" i="11" s="1"/>
  <c r="C133" i="11" s="1"/>
  <c r="C133" i="14"/>
  <c r="H133" i="11" s="1"/>
  <c r="E133" i="11" s="1"/>
  <c r="C76" i="14"/>
  <c r="H76" i="11" s="1"/>
  <c r="E76" i="11" s="1"/>
  <c r="S91" i="3"/>
  <c r="R79" i="4"/>
  <c r="T138" i="3"/>
  <c r="R138" i="3" s="1"/>
  <c r="S76" i="5"/>
  <c r="Q76" i="5" s="1"/>
  <c r="S122" i="4"/>
  <c r="Q122" i="4" s="1"/>
  <c r="S65" i="14"/>
  <c r="C65" i="14"/>
  <c r="H65" i="11" s="1"/>
  <c r="E65" i="11" s="1"/>
  <c r="T92" i="3"/>
  <c r="S80" i="4"/>
  <c r="M19" i="3"/>
  <c r="L17" i="4"/>
  <c r="S70" i="14"/>
  <c r="C70" i="14"/>
  <c r="H70" i="11" s="1"/>
  <c r="E70" i="11" s="1"/>
  <c r="M154" i="3"/>
  <c r="L86" i="5"/>
  <c r="L136" i="4"/>
  <c r="R71" i="7"/>
  <c r="Q70" i="3"/>
  <c r="P61" i="4"/>
  <c r="S65" i="3"/>
  <c r="R45" i="5"/>
  <c r="N80" i="3"/>
  <c r="M50" i="5"/>
  <c r="M69" i="4"/>
  <c r="K69" i="4" s="1"/>
  <c r="B72" i="14"/>
  <c r="F72" i="11" s="1"/>
  <c r="C72" i="11" s="1"/>
  <c r="C72" i="14"/>
  <c r="H72" i="11" s="1"/>
  <c r="E72" i="11" s="1"/>
  <c r="I131" i="11"/>
  <c r="J118" i="4" s="1"/>
  <c r="K133" i="3"/>
  <c r="S80" i="14"/>
  <c r="B80" i="14" s="1"/>
  <c r="F80" i="11" s="1"/>
  <c r="C80" i="11" s="1"/>
  <c r="B80" i="11" s="1"/>
  <c r="C80" i="14"/>
  <c r="H80" i="11" s="1"/>
  <c r="E80" i="11" s="1"/>
  <c r="S145" i="14"/>
  <c r="C145" i="14"/>
  <c r="H145" i="11" s="1"/>
  <c r="E145" i="11" s="1"/>
  <c r="S129" i="14"/>
  <c r="B129" i="14" s="1"/>
  <c r="F129" i="11" s="1"/>
  <c r="C129" i="11" s="1"/>
  <c r="C129" i="14"/>
  <c r="H129" i="11" s="1"/>
  <c r="E129" i="11" s="1"/>
  <c r="T15" i="3"/>
  <c r="R15" i="3" s="1"/>
  <c r="S14" i="4"/>
  <c r="Q14" i="4" s="1"/>
  <c r="S13" i="5"/>
  <c r="Q13" i="5" s="1"/>
  <c r="S120" i="3"/>
  <c r="R106" i="4"/>
  <c r="M106" i="3"/>
  <c r="L93" i="4"/>
  <c r="M95" i="3"/>
  <c r="L57" i="5"/>
  <c r="L83" i="4"/>
  <c r="I82" i="11"/>
  <c r="K84" i="3"/>
  <c r="I29" i="11"/>
  <c r="J28" i="4" s="1"/>
  <c r="K31" i="3"/>
  <c r="B134" i="14"/>
  <c r="F134" i="11" s="1"/>
  <c r="C134" i="11" s="1"/>
  <c r="C134" i="14"/>
  <c r="H134" i="11" s="1"/>
  <c r="E134" i="11" s="1"/>
  <c r="B67" i="14"/>
  <c r="F67" i="11" s="1"/>
  <c r="C67" i="11" s="1"/>
  <c r="B67" i="11" s="1"/>
  <c r="C67" i="14"/>
  <c r="H67" i="11" s="1"/>
  <c r="E67" i="11" s="1"/>
  <c r="B35" i="14"/>
  <c r="F35" i="11" s="1"/>
  <c r="C35" i="11" s="1"/>
  <c r="B35" i="11" s="1"/>
  <c r="C35" i="14"/>
  <c r="H35" i="11" s="1"/>
  <c r="E35" i="11" s="1"/>
  <c r="B89" i="14"/>
  <c r="F89" i="11" s="1"/>
  <c r="C89" i="11" s="1"/>
  <c r="C89" i="14"/>
  <c r="H89" i="11" s="1"/>
  <c r="E89" i="11" s="1"/>
  <c r="B63" i="14"/>
  <c r="F63" i="11" s="1"/>
  <c r="C63" i="11" s="1"/>
  <c r="C63" i="14"/>
  <c r="H63" i="11" s="1"/>
  <c r="E63" i="11" s="1"/>
  <c r="B56" i="14"/>
  <c r="F56" i="11" s="1"/>
  <c r="C56" i="11" s="1"/>
  <c r="B56" i="11" s="1"/>
  <c r="C56" i="14"/>
  <c r="H56" i="11" s="1"/>
  <c r="E56" i="11" s="1"/>
  <c r="B43" i="14"/>
  <c r="F43" i="11" s="1"/>
  <c r="C43" i="11" s="1"/>
  <c r="B43" i="11" s="1"/>
  <c r="C43" i="14"/>
  <c r="H43" i="11" s="1"/>
  <c r="E43" i="11" s="1"/>
  <c r="B150" i="14"/>
  <c r="F150" i="11" s="1"/>
  <c r="C150" i="11" s="1"/>
  <c r="C150" i="14"/>
  <c r="H150" i="11" s="1"/>
  <c r="E150" i="11" s="1"/>
  <c r="B143" i="14"/>
  <c r="F143" i="11" s="1"/>
  <c r="C143" i="11" s="1"/>
  <c r="C143" i="14"/>
  <c r="H143" i="11" s="1"/>
  <c r="E143" i="11" s="1"/>
  <c r="B132" i="14"/>
  <c r="F132" i="11" s="1"/>
  <c r="C132" i="11" s="1"/>
  <c r="B132" i="11" s="1"/>
  <c r="C132" i="14"/>
  <c r="H132" i="11" s="1"/>
  <c r="E132" i="11" s="1"/>
  <c r="B88" i="14"/>
  <c r="F88" i="11" s="1"/>
  <c r="C88" i="11" s="1"/>
  <c r="B88" i="11" s="1"/>
  <c r="C88" i="14"/>
  <c r="H88" i="11" s="1"/>
  <c r="E88" i="11" s="1"/>
  <c r="B86" i="14"/>
  <c r="F86" i="11" s="1"/>
  <c r="C86" i="11" s="1"/>
  <c r="C86" i="14"/>
  <c r="H86" i="11" s="1"/>
  <c r="E86" i="11" s="1"/>
  <c r="B83" i="14"/>
  <c r="F83" i="11" s="1"/>
  <c r="C83" i="11" s="1"/>
  <c r="C83" i="14"/>
  <c r="H83" i="11" s="1"/>
  <c r="E83" i="11" s="1"/>
  <c r="B55" i="14"/>
  <c r="F55" i="11" s="1"/>
  <c r="C55" i="11" s="1"/>
  <c r="B55" i="11" s="1"/>
  <c r="C55" i="14"/>
  <c r="H55" i="11" s="1"/>
  <c r="E55" i="11" s="1"/>
  <c r="B51" i="14"/>
  <c r="F51" i="11" s="1"/>
  <c r="C51" i="11" s="1"/>
  <c r="B51" i="11" s="1"/>
  <c r="C51" i="14"/>
  <c r="H51" i="11" s="1"/>
  <c r="E51" i="11" s="1"/>
  <c r="M33" i="3"/>
  <c r="L29" i="4"/>
  <c r="L23" i="5"/>
  <c r="S96" i="14"/>
  <c r="C96" i="14"/>
  <c r="H96" i="11" s="1"/>
  <c r="E96" i="11" s="1"/>
  <c r="S90" i="3"/>
  <c r="R78" i="4"/>
  <c r="B45" i="14"/>
  <c r="F45" i="11" s="1"/>
  <c r="C45" i="11" s="1"/>
  <c r="B45" i="11" s="1"/>
  <c r="S79" i="3"/>
  <c r="R68" i="4"/>
  <c r="S36" i="14"/>
  <c r="B36" i="14" s="1"/>
  <c r="F36" i="11" s="1"/>
  <c r="C36" i="11" s="1"/>
  <c r="C36" i="14"/>
  <c r="H36" i="11" s="1"/>
  <c r="E36" i="11" s="1"/>
  <c r="T142" i="3"/>
  <c r="R142" i="3" s="1"/>
  <c r="S125" i="4"/>
  <c r="Q125" i="4" s="1"/>
  <c r="S19" i="14"/>
  <c r="B19" i="14" s="1"/>
  <c r="F19" i="11" s="1"/>
  <c r="C19" i="11" s="1"/>
  <c r="B19" i="11" s="1"/>
  <c r="C19" i="14"/>
  <c r="H19" i="11" s="1"/>
  <c r="E19" i="11" s="1"/>
  <c r="B70" i="14"/>
  <c r="F70" i="11" s="1"/>
  <c r="C70" i="11" s="1"/>
  <c r="M137" i="3"/>
  <c r="L121" i="4"/>
  <c r="B100" i="14"/>
  <c r="F100" i="11" s="1"/>
  <c r="C100" i="11" s="1"/>
  <c r="B100" i="11" s="1"/>
  <c r="C100" i="14"/>
  <c r="H100" i="11" s="1"/>
  <c r="E100" i="11" s="1"/>
  <c r="T22" i="3"/>
  <c r="R22" i="3" s="1"/>
  <c r="S20" i="4"/>
  <c r="S17" i="5"/>
  <c r="Q17" i="5" s="1"/>
  <c r="B92" i="14"/>
  <c r="F92" i="11" s="1"/>
  <c r="C92" i="11" s="1"/>
  <c r="C92" i="14"/>
  <c r="H92" i="11" s="1"/>
  <c r="E92" i="11" s="1"/>
  <c r="B126" i="14"/>
  <c r="F126" i="11" s="1"/>
  <c r="C126" i="11" s="1"/>
  <c r="C126" i="14"/>
  <c r="H126" i="11" s="1"/>
  <c r="E126" i="11" s="1"/>
  <c r="S119" i="14"/>
  <c r="B119" i="14" s="1"/>
  <c r="F119" i="11" s="1"/>
  <c r="C119" i="11" s="1"/>
  <c r="C119" i="14"/>
  <c r="H119" i="11" s="1"/>
  <c r="E119" i="11" s="1"/>
  <c r="S107" i="14"/>
  <c r="C107" i="14"/>
  <c r="H107" i="11" s="1"/>
  <c r="E107" i="11" s="1"/>
  <c r="T17" i="3"/>
  <c r="R17" i="3" s="1"/>
  <c r="S15" i="5"/>
  <c r="Q15" i="5" s="1"/>
  <c r="T47" i="3"/>
  <c r="R47" i="3" s="1"/>
  <c r="S43" i="4"/>
  <c r="Q43" i="4" s="1"/>
  <c r="S33" i="5"/>
  <c r="Q33" i="5" s="1"/>
  <c r="S24" i="3"/>
  <c r="R22" i="4"/>
  <c r="S106" i="14"/>
  <c r="C106" i="14"/>
  <c r="H106" i="11" s="1"/>
  <c r="E106" i="11" s="1"/>
  <c r="M84" i="3"/>
  <c r="L73" i="4"/>
  <c r="L53" i="5"/>
  <c r="M21" i="3"/>
  <c r="L19" i="4"/>
  <c r="L16" i="5"/>
  <c r="S152" i="3"/>
  <c r="R134" i="4"/>
  <c r="S17" i="14"/>
  <c r="B17" i="14" s="1"/>
  <c r="F17" i="11" s="1"/>
  <c r="C17" i="11" s="1"/>
  <c r="C17" i="14"/>
  <c r="H17" i="11" s="1"/>
  <c r="E17" i="11" s="1"/>
  <c r="S27" i="14"/>
  <c r="C27" i="14"/>
  <c r="H27" i="11" s="1"/>
  <c r="E27" i="11" s="1"/>
  <c r="S26" i="3"/>
  <c r="R26" i="3" s="1"/>
  <c r="R20" i="5"/>
  <c r="T81" i="3"/>
  <c r="R81" i="3" s="1"/>
  <c r="S51" i="5"/>
  <c r="Q51" i="5" s="1"/>
  <c r="S70" i="4"/>
  <c r="Q70" i="4" s="1"/>
  <c r="T33" i="3"/>
  <c r="R33" i="3" s="1"/>
  <c r="S29" i="4"/>
  <c r="Q29" i="4" s="1"/>
  <c r="S23" i="5"/>
  <c r="I112" i="11"/>
  <c r="J101" i="4" s="1"/>
  <c r="K114" i="3"/>
  <c r="I117" i="11"/>
  <c r="J105" i="4" s="1"/>
  <c r="K119" i="3"/>
  <c r="L106" i="3"/>
  <c r="S143" i="3"/>
  <c r="R126" i="4"/>
  <c r="W109" i="8"/>
  <c r="H101" i="4"/>
  <c r="AN52" i="8"/>
  <c r="B31" i="14"/>
  <c r="F31" i="11" s="1"/>
  <c r="C31" i="11" s="1"/>
  <c r="AN29" i="8"/>
  <c r="P92" i="3"/>
  <c r="O80" i="4"/>
  <c r="AN148" i="8"/>
  <c r="AN145" i="8"/>
  <c r="M5" i="3"/>
  <c r="L5" i="5"/>
  <c r="L5" i="4"/>
  <c r="S55" i="3"/>
  <c r="R39" i="5"/>
  <c r="S141" i="3"/>
  <c r="R79" i="5"/>
  <c r="Q79" i="5" s="1"/>
  <c r="R33" i="7"/>
  <c r="Q32" i="3"/>
  <c r="Q8" i="7"/>
  <c r="R53" i="4"/>
  <c r="U53" i="5"/>
  <c r="AB123" i="6"/>
  <c r="N118" i="6"/>
  <c r="U55" i="4"/>
  <c r="O39" i="4"/>
  <c r="C64" i="14"/>
  <c r="H64" i="11" s="1"/>
  <c r="E64" i="11" s="1"/>
  <c r="B64" i="11" s="1"/>
  <c r="O55" i="7"/>
  <c r="K55" i="7"/>
  <c r="Q109" i="7"/>
  <c r="M148" i="3"/>
  <c r="L130" i="4"/>
  <c r="Q142" i="7"/>
  <c r="J43" i="5"/>
  <c r="J56" i="4"/>
  <c r="R98" i="3"/>
  <c r="N119" i="7"/>
  <c r="Q119" i="7" s="1"/>
  <c r="K119" i="7"/>
  <c r="K103" i="7"/>
  <c r="N103" i="7"/>
  <c r="Q103" i="7" s="1"/>
  <c r="K90" i="7"/>
  <c r="N90" i="7"/>
  <c r="Q90" i="7" s="1"/>
  <c r="N63" i="7"/>
  <c r="Q63" i="7" s="1"/>
  <c r="K63" i="7"/>
  <c r="K45" i="7"/>
  <c r="N45" i="7"/>
  <c r="Q45" i="7" s="1"/>
  <c r="N133" i="3"/>
  <c r="M118" i="4"/>
  <c r="I7" i="11"/>
  <c r="K9" i="3"/>
  <c r="M15" i="3"/>
  <c r="L14" i="4"/>
  <c r="K155" i="7"/>
  <c r="N155" i="7"/>
  <c r="Q155" i="7" s="1"/>
  <c r="K150" i="7"/>
  <c r="N150" i="7"/>
  <c r="Q150" i="7" s="1"/>
  <c r="K138" i="7"/>
  <c r="N138" i="7"/>
  <c r="Q138" i="7" s="1"/>
  <c r="B122" i="14"/>
  <c r="F122" i="11" s="1"/>
  <c r="C122" i="11" s="1"/>
  <c r="N126" i="7"/>
  <c r="Q126" i="7" s="1"/>
  <c r="K126" i="7"/>
  <c r="N111" i="7"/>
  <c r="Q111" i="7" s="1"/>
  <c r="K111" i="7"/>
  <c r="K104" i="7"/>
  <c r="N104" i="7"/>
  <c r="Q104" i="7" s="1"/>
  <c r="K92" i="7"/>
  <c r="N92" i="7"/>
  <c r="Q92" i="7" s="1"/>
  <c r="K89" i="7"/>
  <c r="N89" i="7"/>
  <c r="Q89" i="7" s="1"/>
  <c r="N86" i="7"/>
  <c r="Q86" i="7" s="1"/>
  <c r="K86" i="7"/>
  <c r="K62" i="7"/>
  <c r="N62" i="7"/>
  <c r="Q62" i="7" s="1"/>
  <c r="K60" i="7"/>
  <c r="N60" i="7"/>
  <c r="Q60" i="7" s="1"/>
  <c r="K56" i="7"/>
  <c r="N56" i="7"/>
  <c r="Q56" i="7" s="1"/>
  <c r="K58" i="7"/>
  <c r="N58" i="7"/>
  <c r="Q58" i="7" s="1"/>
  <c r="B54" i="14"/>
  <c r="F54" i="11" s="1"/>
  <c r="C54" i="11" s="1"/>
  <c r="N50" i="7"/>
  <c r="Q50" i="7" s="1"/>
  <c r="K50" i="7"/>
  <c r="K46" i="7"/>
  <c r="N46" i="7"/>
  <c r="Q46" i="7" s="1"/>
  <c r="B21" i="14"/>
  <c r="F21" i="11" s="1"/>
  <c r="C21" i="11" s="1"/>
  <c r="B21" i="11" s="1"/>
  <c r="K25" i="7"/>
  <c r="N25" i="7"/>
  <c r="Q25" i="7" s="1"/>
  <c r="Q117" i="4"/>
  <c r="B16" i="14"/>
  <c r="F16" i="11" s="1"/>
  <c r="C16" i="11" s="1"/>
  <c r="S92" i="3"/>
  <c r="R80" i="4"/>
  <c r="R63" i="4"/>
  <c r="K129" i="7"/>
  <c r="N129" i="7"/>
  <c r="Q129" i="7" s="1"/>
  <c r="L77" i="5"/>
  <c r="R75" i="5"/>
  <c r="H124" i="4"/>
  <c r="L103" i="4"/>
  <c r="I97" i="6"/>
  <c r="T9" i="3"/>
  <c r="R9" i="3" s="1"/>
  <c r="S9" i="4"/>
  <c r="Q9" i="4" s="1"/>
  <c r="U63" i="5"/>
  <c r="AN70" i="8"/>
  <c r="I66" i="6"/>
  <c r="R96" i="6"/>
  <c r="M143" i="6"/>
  <c r="N143" i="6" s="1"/>
  <c r="N116" i="8"/>
  <c r="AB50" i="6"/>
  <c r="Q68" i="7"/>
  <c r="Z33" i="6"/>
  <c r="B118" i="11"/>
  <c r="Q98" i="7"/>
  <c r="R92" i="6"/>
  <c r="AB92" i="6" s="1"/>
  <c r="R155" i="6"/>
  <c r="M143" i="3"/>
  <c r="L126" i="4"/>
  <c r="H112" i="8"/>
  <c r="R35" i="3"/>
  <c r="S19" i="4"/>
  <c r="Q19" i="4" s="1"/>
  <c r="L46" i="4"/>
  <c r="O84" i="5"/>
  <c r="S113" i="4"/>
  <c r="Q113" i="4" s="1"/>
  <c r="AN62" i="8"/>
  <c r="C41" i="14"/>
  <c r="H41" i="11" s="1"/>
  <c r="E41" i="11" s="1"/>
  <c r="R119" i="6"/>
  <c r="C148" i="14"/>
  <c r="H148" i="11" s="1"/>
  <c r="E148" i="11" s="1"/>
  <c r="O86" i="4"/>
  <c r="R13" i="3"/>
  <c r="R40" i="4"/>
  <c r="Q40" i="4" s="1"/>
  <c r="R44" i="3"/>
  <c r="S130" i="4"/>
  <c r="Q130" i="4" s="1"/>
  <c r="U24" i="5"/>
  <c r="M75" i="6"/>
  <c r="N75" i="6" s="1"/>
  <c r="M49" i="6"/>
  <c r="N49" i="6" s="1"/>
  <c r="Q48" i="7"/>
  <c r="AN42" i="8"/>
  <c r="R39" i="6"/>
  <c r="R120" i="3"/>
  <c r="B105" i="11"/>
  <c r="I105" i="6"/>
  <c r="N105" i="6" s="1"/>
  <c r="AN102" i="8"/>
  <c r="R77" i="3"/>
  <c r="Z79" i="6"/>
  <c r="AA79" i="6" s="1"/>
  <c r="M148" i="6"/>
  <c r="N148" i="6" s="1"/>
  <c r="M91" i="4"/>
  <c r="D15" i="14"/>
  <c r="B15" i="14" s="1"/>
  <c r="F15" i="11" s="1"/>
  <c r="C15" i="11" s="1"/>
  <c r="B15" i="11" s="1"/>
  <c r="L64" i="5"/>
  <c r="R55" i="4"/>
  <c r="R65" i="4"/>
  <c r="L123" i="4"/>
  <c r="R12" i="5"/>
  <c r="U16" i="5"/>
  <c r="M69" i="6"/>
  <c r="N69" i="6" s="1"/>
  <c r="C21" i="14"/>
  <c r="H21" i="11" s="1"/>
  <c r="E21" i="11" s="1"/>
  <c r="M23" i="6"/>
  <c r="N23" i="6" s="1"/>
  <c r="K21" i="7"/>
  <c r="N21" i="7"/>
  <c r="Q21" i="7" s="1"/>
  <c r="I122" i="6"/>
  <c r="N122" i="6" s="1"/>
  <c r="M119" i="6"/>
  <c r="N119" i="6" s="1"/>
  <c r="R113" i="7"/>
  <c r="Q112" i="3"/>
  <c r="AB101" i="6"/>
  <c r="Z91" i="6"/>
  <c r="AA91" i="6" s="1"/>
  <c r="AB91" i="6" s="1"/>
  <c r="AA151" i="6"/>
  <c r="D147" i="14"/>
  <c r="B147" i="14" s="1"/>
  <c r="F147" i="11" s="1"/>
  <c r="C147" i="11" s="1"/>
  <c r="B147" i="11" s="1"/>
  <c r="I142" i="6"/>
  <c r="N142" i="6" s="1"/>
  <c r="I143" i="6"/>
  <c r="AA150" i="6"/>
  <c r="W114" i="8"/>
  <c r="O16" i="4"/>
  <c r="Z66" i="6"/>
  <c r="AA66" i="6" s="1"/>
  <c r="AB66" i="6" s="1"/>
  <c r="R51" i="6"/>
  <c r="R34" i="7"/>
  <c r="Q33" i="3"/>
  <c r="I26" i="6"/>
  <c r="N26" i="6" s="1"/>
  <c r="AN75" i="8"/>
  <c r="R142" i="6"/>
  <c r="R143" i="6"/>
  <c r="N132" i="6"/>
  <c r="K13" i="7"/>
  <c r="N13" i="7"/>
  <c r="Q13" i="7" s="1"/>
  <c r="W107" i="8"/>
  <c r="U33" i="4"/>
  <c r="B41" i="14"/>
  <c r="F41" i="11" s="1"/>
  <c r="C41" i="11" s="1"/>
  <c r="R31" i="6"/>
  <c r="C120" i="14"/>
  <c r="H120" i="11" s="1"/>
  <c r="E120" i="11" s="1"/>
  <c r="B120" i="11" s="1"/>
  <c r="C84" i="14"/>
  <c r="H84" i="11" s="1"/>
  <c r="E84" i="11" s="1"/>
  <c r="B84" i="11" s="1"/>
  <c r="R10" i="5"/>
  <c r="Q10" i="5" s="1"/>
  <c r="P65" i="3"/>
  <c r="O45" i="5"/>
  <c r="R44" i="7"/>
  <c r="Q43" i="3"/>
  <c r="R43" i="7"/>
  <c r="Q42" i="3"/>
  <c r="R151" i="7"/>
  <c r="Q150" i="3"/>
  <c r="R145" i="3"/>
  <c r="M70" i="6"/>
  <c r="AN39" i="8"/>
  <c r="M21" i="6"/>
  <c r="N21" i="6" s="1"/>
  <c r="B128" i="14"/>
  <c r="F128" i="11" s="1"/>
  <c r="C128" i="11" s="1"/>
  <c r="Z106" i="6"/>
  <c r="AA106" i="6" s="1"/>
  <c r="D97" i="14"/>
  <c r="Z85" i="6"/>
  <c r="AA85" i="6" s="1"/>
  <c r="AB85" i="6" s="1"/>
  <c r="S80" i="3"/>
  <c r="R50" i="5"/>
  <c r="I145" i="6"/>
  <c r="R67" i="7"/>
  <c r="Q66" i="3"/>
  <c r="P58" i="4"/>
  <c r="P23" i="7"/>
  <c r="Q23" i="7" s="1"/>
  <c r="K23" i="7"/>
  <c r="R101" i="7"/>
  <c r="Q100" i="3"/>
  <c r="AN154" i="8"/>
  <c r="C122" i="14"/>
  <c r="H122" i="11" s="1"/>
  <c r="E122" i="11" s="1"/>
  <c r="R40" i="7"/>
  <c r="Q39" i="3"/>
  <c r="R12" i="7"/>
  <c r="Q11" i="3"/>
  <c r="P11" i="4"/>
  <c r="AN37" i="8"/>
  <c r="AN112" i="8"/>
  <c r="R108" i="7"/>
  <c r="Q107" i="3"/>
  <c r="Q99" i="4"/>
  <c r="Q21" i="5"/>
  <c r="O21" i="5"/>
  <c r="O43" i="4"/>
  <c r="D59" i="14"/>
  <c r="B59" i="14" s="1"/>
  <c r="F59" i="11" s="1"/>
  <c r="C59" i="11" s="1"/>
  <c r="B59" i="11" s="1"/>
  <c r="Q120" i="7"/>
  <c r="R113" i="6"/>
  <c r="K153" i="7"/>
  <c r="N153" i="7"/>
  <c r="Q153" i="7" s="1"/>
  <c r="B141" i="14"/>
  <c r="F141" i="11" s="1"/>
  <c r="C141" i="11" s="1"/>
  <c r="C141" i="14"/>
  <c r="H141" i="11" s="1"/>
  <c r="E141" i="11" s="1"/>
  <c r="N135" i="7"/>
  <c r="Q135" i="7" s="1"/>
  <c r="K135" i="7"/>
  <c r="N136" i="7"/>
  <c r="Q136" i="7" s="1"/>
  <c r="K136" i="7"/>
  <c r="K137" i="7"/>
  <c r="N137" i="7"/>
  <c r="Q137" i="7" s="1"/>
  <c r="B115" i="14"/>
  <c r="F115" i="11" s="1"/>
  <c r="C115" i="11" s="1"/>
  <c r="K112" i="7"/>
  <c r="N112" i="7"/>
  <c r="Q112" i="7" s="1"/>
  <c r="N106" i="7"/>
  <c r="Q106" i="7" s="1"/>
  <c r="K106" i="7"/>
  <c r="B87" i="14"/>
  <c r="F87" i="11" s="1"/>
  <c r="C87" i="11" s="1"/>
  <c r="K91" i="7"/>
  <c r="N91" i="7"/>
  <c r="Q91" i="7" s="1"/>
  <c r="B78" i="14"/>
  <c r="F78" i="11" s="1"/>
  <c r="C78" i="11" s="1"/>
  <c r="B78" i="11" s="1"/>
  <c r="K79" i="7"/>
  <c r="N79" i="7"/>
  <c r="Q79" i="7" s="1"/>
  <c r="N74" i="7"/>
  <c r="Q74" i="7" s="1"/>
  <c r="K74" i="7"/>
  <c r="K70" i="7"/>
  <c r="N70" i="7"/>
  <c r="Q70" i="7" s="1"/>
  <c r="B53" i="14"/>
  <c r="F53" i="11" s="1"/>
  <c r="C53" i="11" s="1"/>
  <c r="B42" i="14"/>
  <c r="F42" i="11" s="1"/>
  <c r="C42" i="11" s="1"/>
  <c r="N36" i="7"/>
  <c r="Q36" i="7" s="1"/>
  <c r="K36" i="7"/>
  <c r="K35" i="7"/>
  <c r="N35" i="7"/>
  <c r="Q35" i="7" s="1"/>
  <c r="K27" i="7"/>
  <c r="N27" i="7"/>
  <c r="Q27" i="7" s="1"/>
  <c r="R36" i="5"/>
  <c r="O112" i="4"/>
  <c r="P132" i="4"/>
  <c r="S6" i="3"/>
  <c r="R6" i="5"/>
  <c r="R6" i="4"/>
  <c r="O29" i="5"/>
  <c r="U23" i="5"/>
  <c r="S16" i="5"/>
  <c r="Q16" i="5" s="1"/>
  <c r="R43" i="6"/>
  <c r="B124" i="14"/>
  <c r="F124" i="11" s="1"/>
  <c r="C124" i="11" s="1"/>
  <c r="B124" i="11" s="1"/>
  <c r="D107" i="14"/>
  <c r="B107" i="14" s="1"/>
  <c r="F107" i="11" s="1"/>
  <c r="C107" i="11" s="1"/>
  <c r="B107" i="11" s="1"/>
  <c r="Z99" i="6"/>
  <c r="N88" i="6"/>
  <c r="D139" i="14"/>
  <c r="B139" i="14" s="1"/>
  <c r="F139" i="11" s="1"/>
  <c r="C139" i="11" s="1"/>
  <c r="B139" i="11" s="1"/>
  <c r="M134" i="6"/>
  <c r="N134" i="6" s="1"/>
  <c r="M131" i="6"/>
  <c r="N131" i="6" s="1"/>
  <c r="U31" i="4"/>
  <c r="N106" i="8"/>
  <c r="O53" i="5"/>
  <c r="AB115" i="6"/>
  <c r="I75" i="6"/>
  <c r="M35" i="6"/>
  <c r="N35" i="6" s="1"/>
  <c r="P123" i="7"/>
  <c r="Q123" i="7" s="1"/>
  <c r="K123" i="7"/>
  <c r="R78" i="6"/>
  <c r="I82" i="6"/>
  <c r="N82" i="6" s="1"/>
  <c r="R76" i="6"/>
  <c r="AB76" i="6" s="1"/>
  <c r="R152" i="7"/>
  <c r="Q151" i="3"/>
  <c r="M141" i="6"/>
  <c r="N141" i="6" s="1"/>
  <c r="AB139" i="6"/>
  <c r="K111" i="8"/>
  <c r="R10" i="6"/>
  <c r="AB10" i="6" s="1"/>
  <c r="C6" i="14"/>
  <c r="H6" i="11" s="1"/>
  <c r="E6" i="11" s="1"/>
  <c r="B6" i="11" s="1"/>
  <c r="R86" i="4"/>
  <c r="Q86" i="4" s="1"/>
  <c r="C87" i="14"/>
  <c r="H87" i="11" s="1"/>
  <c r="E87" i="11" s="1"/>
  <c r="AN54" i="8"/>
  <c r="AN114" i="8"/>
  <c r="B90" i="14"/>
  <c r="F90" i="11" s="1"/>
  <c r="C90" i="11" s="1"/>
  <c r="AA148" i="6"/>
  <c r="AA133" i="6"/>
  <c r="U39" i="4"/>
  <c r="U5" i="5"/>
  <c r="U5" i="4"/>
  <c r="C128" i="14"/>
  <c r="H128" i="11" s="1"/>
  <c r="E128" i="11" s="1"/>
  <c r="O23" i="5"/>
  <c r="Z59" i="6"/>
  <c r="AA59" i="6" s="1"/>
  <c r="M51" i="6"/>
  <c r="N51" i="6" s="1"/>
  <c r="Z24" i="6"/>
  <c r="AA24" i="6" s="1"/>
  <c r="AB24" i="6" s="1"/>
  <c r="Z22" i="6"/>
  <c r="R121" i="6"/>
  <c r="R93" i="6"/>
  <c r="AB93" i="6" s="1"/>
  <c r="M83" i="6"/>
  <c r="N83" i="6" s="1"/>
  <c r="I136" i="6"/>
  <c r="Q59" i="5"/>
  <c r="S32" i="5"/>
  <c r="Q32" i="5" s="1"/>
  <c r="Q55" i="7"/>
  <c r="S63" i="4"/>
  <c r="L33" i="4"/>
  <c r="AN65" i="8"/>
  <c r="R9" i="7"/>
  <c r="Q8" i="3"/>
  <c r="O30" i="5"/>
  <c r="Q13" i="4"/>
  <c r="R9" i="6"/>
  <c r="G60" i="3"/>
  <c r="U14" i="4"/>
  <c r="Z34" i="6"/>
  <c r="R16" i="6"/>
  <c r="R127" i="7"/>
  <c r="Q126" i="3"/>
  <c r="R106" i="6"/>
  <c r="Z98" i="6"/>
  <c r="AA98" i="6" s="1"/>
  <c r="AB98" i="6" s="1"/>
  <c r="I87" i="6"/>
  <c r="N87" i="6" s="1"/>
  <c r="R138" i="6"/>
  <c r="AB138" i="6" s="1"/>
  <c r="AB95" i="6"/>
  <c r="Q14" i="5"/>
  <c r="M18" i="6"/>
  <c r="S42" i="4"/>
  <c r="Q42" i="4" s="1"/>
  <c r="S61" i="4"/>
  <c r="Q61" i="4" s="1"/>
  <c r="T80" i="3"/>
  <c r="R80" i="3" s="1"/>
  <c r="S50" i="5"/>
  <c r="N19" i="6"/>
  <c r="T6" i="3"/>
  <c r="S6" i="5"/>
  <c r="S6" i="4"/>
  <c r="Q65" i="7"/>
  <c r="AA39" i="6"/>
  <c r="R94" i="7"/>
  <c r="Q93" i="3"/>
  <c r="AB151" i="14"/>
  <c r="Z151" i="14" s="1"/>
  <c r="S151" i="14" s="1"/>
  <c r="B151" i="14" s="1"/>
  <c r="F151" i="11" s="1"/>
  <c r="C151" i="11" s="1"/>
  <c r="R154" i="6"/>
  <c r="S72" i="4"/>
  <c r="Q72" i="4" s="1"/>
  <c r="R87" i="7"/>
  <c r="Q86" i="3"/>
  <c r="M13" i="4"/>
  <c r="R107" i="4"/>
  <c r="AN25" i="8"/>
  <c r="AN119" i="8"/>
  <c r="B106" i="14"/>
  <c r="F106" i="11" s="1"/>
  <c r="C106" i="11" s="1"/>
  <c r="B106" i="11" s="1"/>
  <c r="AB151" i="6"/>
  <c r="R105" i="4"/>
  <c r="Q105" i="4" s="1"/>
  <c r="C53" i="14"/>
  <c r="H53" i="11" s="1"/>
  <c r="E53" i="11" s="1"/>
  <c r="Q38" i="5"/>
  <c r="L79" i="4"/>
  <c r="R61" i="5"/>
  <c r="K18" i="7"/>
  <c r="N18" i="7"/>
  <c r="Q18" i="7" s="1"/>
  <c r="S36" i="4"/>
  <c r="O63" i="5"/>
  <c r="R16" i="4"/>
  <c r="O70" i="5"/>
  <c r="C66" i="14"/>
  <c r="H66" i="11" s="1"/>
  <c r="E66" i="11" s="1"/>
  <c r="AA37" i="6"/>
  <c r="AB37" i="6" s="1"/>
  <c r="N89" i="6"/>
  <c r="N130" i="6"/>
  <c r="R20" i="4"/>
  <c r="R60" i="5"/>
  <c r="S128" i="4"/>
  <c r="Q128" i="4" s="1"/>
  <c r="S43" i="5"/>
  <c r="Q43" i="5" s="1"/>
  <c r="Q67" i="5"/>
  <c r="Q73" i="4"/>
  <c r="S121" i="4"/>
  <c r="Q121" i="4" s="1"/>
  <c r="S9" i="5"/>
  <c r="Q9" i="5" s="1"/>
  <c r="R120" i="4"/>
  <c r="R59" i="5"/>
  <c r="P73" i="4"/>
  <c r="P133" i="4"/>
  <c r="P81" i="4"/>
  <c r="O117" i="4"/>
  <c r="P94" i="4"/>
  <c r="R31" i="4"/>
  <c r="R36" i="4"/>
  <c r="S52" i="5"/>
  <c r="Q52" i="5" s="1"/>
  <c r="R11" i="4"/>
  <c r="R77" i="6"/>
  <c r="AB77" i="6" s="1"/>
  <c r="R67" i="6"/>
  <c r="AB67" i="6" s="1"/>
  <c r="Q66" i="7"/>
  <c r="M25" i="6"/>
  <c r="AA16" i="6"/>
  <c r="R112" i="3"/>
  <c r="AB3" i="14"/>
  <c r="Z3" i="14" s="1"/>
  <c r="M84" i="4"/>
  <c r="O56" i="4"/>
  <c r="R60" i="6"/>
  <c r="Z54" i="6"/>
  <c r="AA43" i="6"/>
  <c r="R30" i="7"/>
  <c r="Q29" i="3"/>
  <c r="Q132" i="7"/>
  <c r="AN126" i="8"/>
  <c r="B108" i="11"/>
  <c r="Z89" i="6"/>
  <c r="R79" i="6"/>
  <c r="Z154" i="6"/>
  <c r="AA154" i="6" s="1"/>
  <c r="C138" i="14"/>
  <c r="H138" i="11" s="1"/>
  <c r="E138" i="11" s="1"/>
  <c r="B138" i="11" s="1"/>
  <c r="AB131" i="6"/>
  <c r="O116" i="8"/>
  <c r="U10" i="5"/>
  <c r="M72" i="4"/>
  <c r="AA7" i="6"/>
  <c r="AB7" i="6" s="1"/>
  <c r="R106" i="8"/>
  <c r="N30" i="6"/>
  <c r="R35" i="4"/>
  <c r="Q35" i="4" s="1"/>
  <c r="B50" i="11"/>
  <c r="M46" i="6"/>
  <c r="N46" i="6" s="1"/>
  <c r="C31" i="14"/>
  <c r="H31" i="11" s="1"/>
  <c r="E31" i="11" s="1"/>
  <c r="AN122" i="8"/>
  <c r="R108" i="6"/>
  <c r="AB108" i="6" s="1"/>
  <c r="AN96" i="8"/>
  <c r="N135" i="6"/>
  <c r="W111" i="8"/>
  <c r="AA10" i="6"/>
  <c r="S118" i="3"/>
  <c r="R66" i="5"/>
  <c r="U37" i="4"/>
  <c r="L48" i="4"/>
  <c r="U61" i="5"/>
  <c r="C90" i="14"/>
  <c r="H90" i="11" s="1"/>
  <c r="E90" i="11" s="1"/>
  <c r="R13" i="6"/>
  <c r="Q62" i="4"/>
  <c r="P74" i="4"/>
  <c r="C14" i="14"/>
  <c r="H14" i="11" s="1"/>
  <c r="E14" i="11" s="1"/>
  <c r="B14" i="11" s="1"/>
  <c r="R58" i="6"/>
  <c r="AA119" i="6"/>
  <c r="R88" i="6"/>
  <c r="AB88" i="6" s="1"/>
  <c r="B137" i="11"/>
  <c r="I140" i="3"/>
  <c r="S90" i="4"/>
  <c r="M37" i="4"/>
  <c r="AB11" i="6"/>
  <c r="O116" i="4"/>
  <c r="R10" i="3"/>
  <c r="S83" i="5"/>
  <c r="Q83" i="5" s="1"/>
  <c r="N106" i="4"/>
  <c r="B25" i="11"/>
  <c r="R54" i="6"/>
  <c r="AN49" i="8"/>
  <c r="R48" i="6"/>
  <c r="M44" i="6"/>
  <c r="N44" i="6" s="1"/>
  <c r="M36" i="6"/>
  <c r="N36" i="6" s="1"/>
  <c r="O110" i="7"/>
  <c r="Q110" i="7" s="1"/>
  <c r="K110" i="7"/>
  <c r="D76" i="14"/>
  <c r="B76" i="14" s="1"/>
  <c r="F76" i="11" s="1"/>
  <c r="C76" i="11" s="1"/>
  <c r="B76" i="11" s="1"/>
  <c r="R147" i="7"/>
  <c r="Q146" i="3"/>
  <c r="L44" i="5"/>
  <c r="L13" i="5"/>
  <c r="M43" i="5"/>
  <c r="K43" i="5" s="1"/>
  <c r="S31" i="5"/>
  <c r="R47" i="4"/>
  <c r="Q47" i="4" s="1"/>
  <c r="AA41" i="6"/>
  <c r="AB41" i="6" s="1"/>
  <c r="L11" i="4"/>
  <c r="R59" i="6"/>
  <c r="AB46" i="14"/>
  <c r="Z46" i="14" s="1"/>
  <c r="S46" i="14" s="1"/>
  <c r="B46" i="14" s="1"/>
  <c r="F46" i="11" s="1"/>
  <c r="C46" i="11" s="1"/>
  <c r="Z30" i="6"/>
  <c r="AA30" i="6" s="1"/>
  <c r="AB30" i="6" s="1"/>
  <c r="R22" i="6"/>
  <c r="AA103" i="6"/>
  <c r="AB103" i="6" s="1"/>
  <c r="B95" i="14"/>
  <c r="F95" i="11" s="1"/>
  <c r="C95" i="11" s="1"/>
  <c r="B95" i="11" s="1"/>
  <c r="M150" i="6"/>
  <c r="U35" i="5"/>
  <c r="N6" i="8"/>
  <c r="K114" i="8"/>
  <c r="M65" i="5"/>
  <c r="O34" i="4"/>
  <c r="X59" i="8"/>
  <c r="R12" i="4"/>
  <c r="Q12" i="4" s="1"/>
  <c r="AN6" i="8"/>
  <c r="P39" i="4"/>
  <c r="R56" i="6"/>
  <c r="AB56" i="6" s="1"/>
  <c r="C42" i="14"/>
  <c r="H42" i="11" s="1"/>
  <c r="E42" i="11" s="1"/>
  <c r="I25" i="6"/>
  <c r="M106" i="6"/>
  <c r="N106" i="6" s="1"/>
  <c r="R100" i="6"/>
  <c r="AN150" i="8"/>
  <c r="W110" i="8"/>
  <c r="O72" i="4"/>
  <c r="R23" i="5"/>
  <c r="M40" i="4"/>
  <c r="S54" i="3"/>
  <c r="R54" i="3" s="1"/>
  <c r="R49" i="4"/>
  <c r="Q49" i="4" s="1"/>
  <c r="R84" i="3"/>
  <c r="S56" i="4"/>
  <c r="Q56" i="4" s="1"/>
  <c r="AN58" i="8"/>
  <c r="Q52" i="7"/>
  <c r="AA121" i="6"/>
  <c r="AB117" i="6"/>
  <c r="AN109" i="8"/>
  <c r="AN103" i="8"/>
  <c r="Z136" i="6"/>
  <c r="AA136" i="6" s="1"/>
  <c r="O33" i="5"/>
  <c r="K154" i="7"/>
  <c r="N154" i="7"/>
  <c r="Q154" i="7" s="1"/>
  <c r="N146" i="7"/>
  <c r="Q146" i="7" s="1"/>
  <c r="K146" i="7"/>
  <c r="K145" i="7"/>
  <c r="N145" i="7"/>
  <c r="Q145" i="7" s="1"/>
  <c r="K118" i="7"/>
  <c r="N118" i="7"/>
  <c r="Q118" i="7" s="1"/>
  <c r="K100" i="7"/>
  <c r="N100" i="7"/>
  <c r="Q100" i="7" s="1"/>
  <c r="K81" i="7"/>
  <c r="N81" i="7"/>
  <c r="Q81" i="7" s="1"/>
  <c r="N88" i="7"/>
  <c r="Q88" i="7" s="1"/>
  <c r="K88" i="7"/>
  <c r="K80" i="7"/>
  <c r="N80" i="7"/>
  <c r="Q80" i="7" s="1"/>
  <c r="K54" i="7"/>
  <c r="N54" i="7"/>
  <c r="Q54" i="7" s="1"/>
  <c r="K37" i="7"/>
  <c r="N37" i="7"/>
  <c r="Q37" i="7" s="1"/>
  <c r="K26" i="7"/>
  <c r="N26" i="7"/>
  <c r="Q26" i="7" s="1"/>
  <c r="B66" i="11"/>
  <c r="AN100" i="8"/>
  <c r="R85" i="7"/>
  <c r="Q84" i="3"/>
  <c r="I130" i="11"/>
  <c r="J117" i="4" s="1"/>
  <c r="K132" i="3"/>
  <c r="R40" i="5"/>
  <c r="I12" i="11"/>
  <c r="J13" i="4" s="1"/>
  <c r="K14" i="3"/>
  <c r="R47" i="7"/>
  <c r="Q46" i="3"/>
  <c r="K130" i="7"/>
  <c r="N130" i="7"/>
  <c r="Q130" i="7" s="1"/>
  <c r="B146" i="14"/>
  <c r="F146" i="11" s="1"/>
  <c r="C146" i="11" s="1"/>
  <c r="AN137" i="8"/>
  <c r="S133" i="3"/>
  <c r="R118" i="4"/>
  <c r="O32" i="5"/>
  <c r="AN86" i="8"/>
  <c r="AB148" i="6"/>
  <c r="N139" i="6"/>
  <c r="S109" i="4"/>
  <c r="Q109" i="4" s="1"/>
  <c r="X157" i="15"/>
  <c r="X156" i="15"/>
  <c r="G3" i="11"/>
  <c r="D3" i="11" s="1"/>
  <c r="AA54" i="6"/>
  <c r="AA48" i="6"/>
  <c r="O41" i="7"/>
  <c r="Q41" i="7" s="1"/>
  <c r="K41" i="7"/>
  <c r="N153" i="6"/>
  <c r="AA147" i="6"/>
  <c r="L27" i="5"/>
  <c r="AB150" i="6"/>
  <c r="R11" i="3"/>
  <c r="M52" i="5"/>
  <c r="AB71" i="14"/>
  <c r="Z71" i="14" s="1"/>
  <c r="S71" i="14" s="1"/>
  <c r="B71" i="14" s="1"/>
  <c r="F71" i="11" s="1"/>
  <c r="C71" i="11" s="1"/>
  <c r="AN60" i="8"/>
  <c r="M36" i="3"/>
  <c r="L32" i="4"/>
  <c r="AA22" i="6"/>
  <c r="AB22" i="14"/>
  <c r="Z22" i="14" s="1"/>
  <c r="S22" i="14" s="1"/>
  <c r="B22" i="14" s="1"/>
  <c r="F22" i="11" s="1"/>
  <c r="C22" i="11" s="1"/>
  <c r="AN110" i="8"/>
  <c r="R103" i="3"/>
  <c r="AB97" i="14"/>
  <c r="Z97" i="14" s="1"/>
  <c r="S97" i="14" s="1"/>
  <c r="B97" i="14" s="1"/>
  <c r="F97" i="11" s="1"/>
  <c r="C97" i="11" s="1"/>
  <c r="N86" i="6"/>
  <c r="I69" i="11"/>
  <c r="K71" i="3"/>
  <c r="AN80" i="8"/>
  <c r="C125" i="14"/>
  <c r="H125" i="11" s="1"/>
  <c r="E125" i="11" s="1"/>
  <c r="B125" i="11" s="1"/>
  <c r="L33" i="5"/>
  <c r="S58" i="5"/>
  <c r="Q58" i="5" s="1"/>
  <c r="R54" i="4"/>
  <c r="U43" i="4"/>
  <c r="S68" i="5"/>
  <c r="Q68" i="5" s="1"/>
  <c r="S11" i="4"/>
  <c r="Q11" i="4" s="1"/>
  <c r="N97" i="6"/>
  <c r="AN153" i="8"/>
  <c r="T143" i="3"/>
  <c r="R143" i="3" s="1"/>
  <c r="S126" i="4"/>
  <c r="Q126" i="4" s="1"/>
  <c r="R31" i="5"/>
  <c r="S102" i="4"/>
  <c r="Q53" i="5"/>
  <c r="O29" i="4"/>
  <c r="S69" i="4"/>
  <c r="Q69" i="4" s="1"/>
  <c r="R82" i="5"/>
  <c r="AA99" i="6"/>
  <c r="AB99" i="6" s="1"/>
  <c r="B44" i="11"/>
  <c r="R31" i="7"/>
  <c r="Q30" i="3"/>
  <c r="P27" i="4"/>
  <c r="AA86" i="6"/>
  <c r="AB86" i="6" s="1"/>
  <c r="AA140" i="6"/>
  <c r="AB140" i="6" s="1"/>
  <c r="Q58" i="4"/>
  <c r="Q106" i="4"/>
  <c r="Z21" i="6"/>
  <c r="K125" i="7"/>
  <c r="N125" i="7"/>
  <c r="Q125" i="7" s="1"/>
  <c r="Z90" i="6"/>
  <c r="AA90" i="6" s="1"/>
  <c r="AB90" i="6" s="1"/>
  <c r="I91" i="6"/>
  <c r="I79" i="6"/>
  <c r="N79" i="6" s="1"/>
  <c r="I154" i="6"/>
  <c r="N154" i="6" s="1"/>
  <c r="S154" i="3"/>
  <c r="R86" i="5"/>
  <c r="AA6" i="6"/>
  <c r="AB6" i="6" s="1"/>
  <c r="Z63" i="6"/>
  <c r="AA63" i="6" s="1"/>
  <c r="AB63" i="6" s="1"/>
  <c r="M57" i="6"/>
  <c r="N57" i="6" s="1"/>
  <c r="I24" i="6"/>
  <c r="N24" i="6" s="1"/>
  <c r="M103" i="6"/>
  <c r="N103" i="6" s="1"/>
  <c r="Z100" i="6"/>
  <c r="AA100" i="6" s="1"/>
  <c r="AN88" i="8"/>
  <c r="M74" i="6"/>
  <c r="N74" i="6" s="1"/>
  <c r="AN152" i="8"/>
  <c r="R111" i="8"/>
  <c r="O111" i="8"/>
  <c r="X111" i="8" s="1"/>
  <c r="P8" i="5"/>
  <c r="S103" i="4"/>
  <c r="Q103" i="4" s="1"/>
  <c r="N112" i="8"/>
  <c r="M71" i="5"/>
  <c r="L114" i="4"/>
  <c r="S33" i="4"/>
  <c r="Q33" i="4" s="1"/>
  <c r="M15" i="6"/>
  <c r="N15" i="6" s="1"/>
  <c r="R64" i="7"/>
  <c r="Q63" i="3"/>
  <c r="R35" i="6"/>
  <c r="AB35" i="6" s="1"/>
  <c r="V23" i="6"/>
  <c r="AA23" i="6" s="1"/>
  <c r="AN106" i="8"/>
  <c r="M100" i="6"/>
  <c r="AB133" i="6"/>
  <c r="T133" i="3"/>
  <c r="S118" i="4"/>
  <c r="Q118" i="4" s="1"/>
  <c r="R131" i="3"/>
  <c r="Q134" i="7"/>
  <c r="R8" i="5"/>
  <c r="R119" i="4"/>
  <c r="Q119" i="4" s="1"/>
  <c r="AN8" i="8"/>
  <c r="M11" i="6"/>
  <c r="N11" i="6" s="1"/>
  <c r="Q11" i="7"/>
  <c r="R62" i="5"/>
  <c r="Q62" i="5" s="1"/>
  <c r="R38" i="4"/>
  <c r="I70" i="6"/>
  <c r="R55" i="6"/>
  <c r="AB55" i="6" s="1"/>
  <c r="AB49" i="14"/>
  <c r="Z49" i="14" s="1"/>
  <c r="S49" i="14" s="1"/>
  <c r="B49" i="14" s="1"/>
  <c r="F49" i="11" s="1"/>
  <c r="C49" i="11" s="1"/>
  <c r="Z46" i="6"/>
  <c r="AA46" i="6" s="1"/>
  <c r="AB46" i="6" s="1"/>
  <c r="AB26" i="14"/>
  <c r="Z26" i="14" s="1"/>
  <c r="S26" i="14" s="1"/>
  <c r="B26" i="14" s="1"/>
  <c r="F26" i="11" s="1"/>
  <c r="C26" i="11" s="1"/>
  <c r="I111" i="6"/>
  <c r="N111" i="6" s="1"/>
  <c r="Q105" i="7"/>
  <c r="Z70" i="6"/>
  <c r="AA70" i="6" s="1"/>
  <c r="AB147" i="6"/>
  <c r="R136" i="6"/>
  <c r="AB129" i="6"/>
  <c r="M41" i="5"/>
  <c r="K41" i="5" s="1"/>
  <c r="F41" i="5" s="1"/>
  <c r="G41" i="5" s="1"/>
  <c r="H41" i="5" s="1"/>
  <c r="L99" i="4"/>
  <c r="AA135" i="6"/>
  <c r="AB135" i="6" s="1"/>
  <c r="O48" i="5"/>
  <c r="U14" i="5"/>
  <c r="R83" i="4"/>
  <c r="P70" i="5"/>
  <c r="I62" i="6"/>
  <c r="N62" i="6" s="1"/>
  <c r="Z51" i="6"/>
  <c r="R28" i="6"/>
  <c r="AB28" i="6" s="1"/>
  <c r="R21" i="6"/>
  <c r="O117" i="7"/>
  <c r="Q117" i="7" s="1"/>
  <c r="K117" i="7"/>
  <c r="Z116" i="6"/>
  <c r="R140" i="7"/>
  <c r="Q139" i="3"/>
  <c r="L65" i="4"/>
  <c r="R29" i="5"/>
  <c r="Q29" i="5" s="1"/>
  <c r="O26" i="4"/>
  <c r="Q101" i="4"/>
  <c r="M68" i="6"/>
  <c r="N68" i="6" s="1"/>
  <c r="Z44" i="6"/>
  <c r="AA44" i="6" s="1"/>
  <c r="AB44" i="6" s="1"/>
  <c r="M109" i="6"/>
  <c r="N109" i="6" s="1"/>
  <c r="I104" i="6"/>
  <c r="N104" i="6" s="1"/>
  <c r="Z82" i="6"/>
  <c r="AA82" i="6" s="1"/>
  <c r="AB82" i="6" s="1"/>
  <c r="V71" i="6"/>
  <c r="AA71" i="6" s="1"/>
  <c r="AB71" i="6" s="1"/>
  <c r="R145" i="6"/>
  <c r="R110" i="8"/>
  <c r="N110" i="8"/>
  <c r="O110" i="8" s="1"/>
  <c r="M48" i="5"/>
  <c r="R104" i="3"/>
  <c r="N6" i="7"/>
  <c r="Q6" i="7" s="1"/>
  <c r="K6" i="7"/>
  <c r="R107" i="8"/>
  <c r="AB5" i="14"/>
  <c r="Z5" i="14" s="1"/>
  <c r="I18" i="6"/>
  <c r="AB14" i="6"/>
  <c r="R63" i="5"/>
  <c r="Q63" i="5" s="1"/>
  <c r="M70" i="5"/>
  <c r="M74" i="4"/>
  <c r="R34" i="6"/>
  <c r="P30" i="3"/>
  <c r="O27" i="4"/>
  <c r="R22" i="7"/>
  <c r="Q21" i="3"/>
  <c r="M126" i="6"/>
  <c r="N126" i="6" s="1"/>
  <c r="R109" i="6"/>
  <c r="R97" i="7"/>
  <c r="Q96" i="3"/>
  <c r="M102" i="6"/>
  <c r="N102" i="6" s="1"/>
  <c r="R66" i="3"/>
  <c r="M31" i="5"/>
  <c r="R88" i="4"/>
  <c r="K149" i="7"/>
  <c r="N149" i="7"/>
  <c r="Q149" i="7" s="1"/>
  <c r="N144" i="7"/>
  <c r="Q144" i="7" s="1"/>
  <c r="K144" i="7"/>
  <c r="N143" i="7"/>
  <c r="Q143" i="7" s="1"/>
  <c r="K143" i="7"/>
  <c r="K139" i="7"/>
  <c r="N139" i="7"/>
  <c r="Q139" i="7" s="1"/>
  <c r="K131" i="7"/>
  <c r="N131" i="7"/>
  <c r="Q131" i="7" s="1"/>
  <c r="K116" i="7"/>
  <c r="N116" i="7"/>
  <c r="Q116" i="7" s="1"/>
  <c r="K102" i="7"/>
  <c r="N102" i="7"/>
  <c r="Q102" i="7" s="1"/>
  <c r="N96" i="7"/>
  <c r="Q96" i="7" s="1"/>
  <c r="K96" i="7"/>
  <c r="N95" i="7"/>
  <c r="Q95" i="7" s="1"/>
  <c r="K95" i="7"/>
  <c r="N82" i="7"/>
  <c r="Q82" i="7" s="1"/>
  <c r="K82" i="7"/>
  <c r="N76" i="7"/>
  <c r="Q76" i="7" s="1"/>
  <c r="K76" i="7"/>
  <c r="N75" i="7"/>
  <c r="Q75" i="7" s="1"/>
  <c r="K75" i="7"/>
  <c r="K69" i="7"/>
  <c r="N69" i="7"/>
  <c r="Q69" i="7" s="1"/>
  <c r="K59" i="7"/>
  <c r="N59" i="7"/>
  <c r="Q59" i="7" s="1"/>
  <c r="K57" i="7"/>
  <c r="N57" i="7"/>
  <c r="Q57" i="7" s="1"/>
  <c r="K49" i="7"/>
  <c r="N49" i="7"/>
  <c r="Q49" i="7" s="1"/>
  <c r="N51" i="7"/>
  <c r="Q51" i="7" s="1"/>
  <c r="K51" i="7"/>
  <c r="N42" i="7"/>
  <c r="Q42" i="7" s="1"/>
  <c r="K42" i="7"/>
  <c r="K38" i="7"/>
  <c r="N38" i="7"/>
  <c r="Q38" i="7" s="1"/>
  <c r="N24" i="7"/>
  <c r="Q24" i="7" s="1"/>
  <c r="K24" i="7"/>
  <c r="K29" i="7"/>
  <c r="N29" i="7"/>
  <c r="Q29" i="7" s="1"/>
  <c r="O73" i="4"/>
  <c r="P29" i="5"/>
  <c r="P83" i="5"/>
  <c r="Z58" i="6"/>
  <c r="AA58" i="6" s="1"/>
  <c r="I50" i="6"/>
  <c r="N50" i="6" s="1"/>
  <c r="R26" i="6"/>
  <c r="AB26" i="6" s="1"/>
  <c r="Z29" i="6"/>
  <c r="R122" i="7"/>
  <c r="Q121" i="3"/>
  <c r="P107" i="4"/>
  <c r="B74" i="11"/>
  <c r="Q84" i="7"/>
  <c r="R152" i="6"/>
  <c r="AB152" i="6" s="1"/>
  <c r="I150" i="6"/>
  <c r="M137" i="6"/>
  <c r="N137" i="6" s="1"/>
  <c r="R20" i="7"/>
  <c r="Q19" i="3"/>
  <c r="AN13" i="8"/>
  <c r="Z9" i="6"/>
  <c r="AA9" i="6" s="1"/>
  <c r="O42" i="4"/>
  <c r="AB49" i="6"/>
  <c r="B62" i="14"/>
  <c r="F62" i="11" s="1"/>
  <c r="C62" i="11" s="1"/>
  <c r="B62" i="11" s="1"/>
  <c r="C54" i="14"/>
  <c r="H54" i="11" s="1"/>
  <c r="E54" i="11" s="1"/>
  <c r="O124" i="7"/>
  <c r="Q124" i="7" s="1"/>
  <c r="K124" i="7"/>
  <c r="I116" i="6"/>
  <c r="N116" i="6" s="1"/>
  <c r="M95" i="6"/>
  <c r="R134" i="3"/>
  <c r="K106" i="8"/>
  <c r="O106" i="8" s="1"/>
  <c r="X106" i="8" s="1"/>
  <c r="U83" i="4"/>
  <c r="R10" i="7"/>
  <c r="Q9" i="3"/>
  <c r="P9" i="4"/>
  <c r="S78" i="5"/>
  <c r="Q78" i="5" s="1"/>
  <c r="Q38" i="4"/>
  <c r="R38" i="6"/>
  <c r="AB38" i="6" s="1"/>
  <c r="Z31" i="6"/>
  <c r="AA31" i="6" s="1"/>
  <c r="Z20" i="6"/>
  <c r="AA20" i="6" s="1"/>
  <c r="AB20" i="6" s="1"/>
  <c r="C115" i="14"/>
  <c r="H115" i="11" s="1"/>
  <c r="E115" i="11" s="1"/>
  <c r="I80" i="6"/>
  <c r="N80" i="6" s="1"/>
  <c r="Z146" i="6"/>
  <c r="AA146" i="6" s="1"/>
  <c r="AB146" i="6" s="1"/>
  <c r="N111" i="8"/>
  <c r="Q10" i="4"/>
  <c r="K112" i="8"/>
  <c r="T16" i="3"/>
  <c r="R16" i="3" s="1"/>
  <c r="S15" i="4"/>
  <c r="AA29" i="6"/>
  <c r="AB29" i="6" s="1"/>
  <c r="N110" i="6"/>
  <c r="AA94" i="6"/>
  <c r="AB94" i="6" s="1"/>
  <c r="O105" i="4"/>
  <c r="C114" i="14"/>
  <c r="H114" i="11" s="1"/>
  <c r="E114" i="11" s="1"/>
  <c r="B114" i="11" s="1"/>
  <c r="AA25" i="6"/>
  <c r="AB25" i="6" s="1"/>
  <c r="AB32" i="6"/>
  <c r="N91" i="6"/>
  <c r="B148" i="11"/>
  <c r="M100" i="4"/>
  <c r="M93" i="4"/>
  <c r="K93" i="4" s="1"/>
  <c r="AB120" i="6"/>
  <c r="M54" i="4"/>
  <c r="Q20" i="5"/>
  <c r="R7" i="4"/>
  <c r="L36" i="4"/>
  <c r="I60" i="6"/>
  <c r="N60" i="6" s="1"/>
  <c r="AB57" i="14"/>
  <c r="Z57" i="14" s="1"/>
  <c r="S57" i="14" s="1"/>
  <c r="B57" i="14" s="1"/>
  <c r="F57" i="11" s="1"/>
  <c r="C57" i="11" s="1"/>
  <c r="M33" i="6"/>
  <c r="N33" i="6" s="1"/>
  <c r="AA21" i="6"/>
  <c r="Z130" i="6"/>
  <c r="AA130" i="6" s="1"/>
  <c r="Z112" i="6"/>
  <c r="AA112" i="6" s="1"/>
  <c r="AB112" i="6" s="1"/>
  <c r="I98" i="6"/>
  <c r="N98" i="6" s="1"/>
  <c r="R102" i="6"/>
  <c r="I84" i="6"/>
  <c r="N84" i="6" s="1"/>
  <c r="AA89" i="6"/>
  <c r="AB89" i="6" s="1"/>
  <c r="Z83" i="6"/>
  <c r="AA83" i="6" s="1"/>
  <c r="AB83" i="6" s="1"/>
  <c r="AB149" i="14"/>
  <c r="Z149" i="14" s="1"/>
  <c r="AB135" i="14"/>
  <c r="Z135" i="14" s="1"/>
  <c r="S135" i="14" s="1"/>
  <c r="B135" i="14" s="1"/>
  <c r="F135" i="11" s="1"/>
  <c r="C135" i="11" s="1"/>
  <c r="W6" i="8"/>
  <c r="R114" i="8"/>
  <c r="R50" i="4"/>
  <c r="O17" i="4"/>
  <c r="C38" i="14"/>
  <c r="H38" i="11" s="1"/>
  <c r="E38" i="11" s="1"/>
  <c r="B38" i="11" s="1"/>
  <c r="AB68" i="6"/>
  <c r="N63" i="6"/>
  <c r="AA40" i="6"/>
  <c r="AB40" i="6" s="1"/>
  <c r="AN111" i="8"/>
  <c r="C97" i="14"/>
  <c r="H97" i="11" s="1"/>
  <c r="E97" i="11" s="1"/>
  <c r="AN83" i="8"/>
  <c r="AN155" i="8"/>
  <c r="AB140" i="14"/>
  <c r="Z140" i="14" s="1"/>
  <c r="S140" i="14" s="1"/>
  <c r="B140" i="14" s="1"/>
  <c r="F140" i="11" s="1"/>
  <c r="C140" i="11" s="1"/>
  <c r="AA145" i="6"/>
  <c r="P15" i="3"/>
  <c r="O14" i="4"/>
  <c r="R108" i="4"/>
  <c r="Q108" i="4" s="1"/>
  <c r="AB47" i="6"/>
  <c r="U114" i="4"/>
  <c r="R7" i="7"/>
  <c r="Q6" i="3"/>
  <c r="P6" i="5"/>
  <c r="P6" i="4"/>
  <c r="R60" i="4"/>
  <c r="P17" i="7"/>
  <c r="Q17" i="7" s="1"/>
  <c r="K17" i="7"/>
  <c r="M9" i="6"/>
  <c r="N9" i="6" s="1"/>
  <c r="AA34" i="6"/>
  <c r="AB126" i="6"/>
  <c r="Q114" i="7"/>
  <c r="AA109" i="6"/>
  <c r="Q83" i="7"/>
  <c r="C139" i="14"/>
  <c r="H139" i="11" s="1"/>
  <c r="E139" i="11" s="1"/>
  <c r="N136" i="6"/>
  <c r="B11" i="11"/>
  <c r="R32" i="7"/>
  <c r="Q31" i="3"/>
  <c r="P28" i="4"/>
  <c r="R81" i="4"/>
  <c r="Q81" i="4" s="1"/>
  <c r="I8" i="6"/>
  <c r="N8" i="6" s="1"/>
  <c r="R107" i="7"/>
  <c r="Q106" i="3"/>
  <c r="S71" i="5"/>
  <c r="Q71" i="5" s="1"/>
  <c r="Q26" i="4"/>
  <c r="C16" i="14"/>
  <c r="H16" i="11" s="1"/>
  <c r="E16" i="11" s="1"/>
  <c r="L57" i="4"/>
  <c r="K109" i="8"/>
  <c r="O109" i="8" s="1"/>
  <c r="X109" i="8" s="1"/>
  <c r="O87" i="4"/>
  <c r="H78" i="5"/>
  <c r="O38" i="4"/>
  <c r="L51" i="4"/>
  <c r="R72" i="6"/>
  <c r="AB72" i="6" s="1"/>
  <c r="M42" i="6"/>
  <c r="R18" i="6"/>
  <c r="AB18" i="6" s="1"/>
  <c r="AN129" i="8"/>
  <c r="AA113" i="6"/>
  <c r="R93" i="7"/>
  <c r="Q92" i="3"/>
  <c r="P80" i="4"/>
  <c r="B145" i="14"/>
  <c r="F145" i="11" s="1"/>
  <c r="C145" i="11" s="1"/>
  <c r="B145" i="11" s="1"/>
  <c r="M145" i="6"/>
  <c r="N145" i="6" s="1"/>
  <c r="Z137" i="6"/>
  <c r="AA137" i="6" s="1"/>
  <c r="AB137" i="6" s="1"/>
  <c r="R130" i="6"/>
  <c r="Q128" i="7"/>
  <c r="M92" i="3"/>
  <c r="L80" i="4"/>
  <c r="S16" i="3"/>
  <c r="R15" i="4"/>
  <c r="O10" i="4"/>
  <c r="S80" i="5"/>
  <c r="Q80" i="5" s="1"/>
  <c r="Q73" i="7"/>
  <c r="D30" i="14"/>
  <c r="B30" i="14" s="1"/>
  <c r="F30" i="11" s="1"/>
  <c r="C30" i="11" s="1"/>
  <c r="B30" i="11" s="1"/>
  <c r="AB111" i="14"/>
  <c r="Z111" i="14" s="1"/>
  <c r="I100" i="6"/>
  <c r="AN95" i="8"/>
  <c r="Z143" i="6"/>
  <c r="AA143" i="6" s="1"/>
  <c r="W116" i="8"/>
  <c r="R14" i="7"/>
  <c r="Q13" i="3"/>
  <c r="S8" i="5"/>
  <c r="Q8" i="5" s="1"/>
  <c r="R14" i="3"/>
  <c r="R49" i="5"/>
  <c r="Q49" i="5" s="1"/>
  <c r="B65" i="14"/>
  <c r="F65" i="11" s="1"/>
  <c r="C65" i="11" s="1"/>
  <c r="B65" i="11" s="1"/>
  <c r="AN51" i="8"/>
  <c r="AA17" i="6"/>
  <c r="AB17" i="6" s="1"/>
  <c r="Z110" i="6"/>
  <c r="AA110" i="6" s="1"/>
  <c r="AB110" i="6" s="1"/>
  <c r="I99" i="6"/>
  <c r="N99" i="6" s="1"/>
  <c r="AA78" i="6"/>
  <c r="AA155" i="6"/>
  <c r="R148" i="7"/>
  <c r="Q147" i="3"/>
  <c r="Q19" i="7"/>
  <c r="R112" i="8"/>
  <c r="W112" i="8"/>
  <c r="S30" i="5"/>
  <c r="Q30" i="5" s="1"/>
  <c r="Q116" i="4"/>
  <c r="R123" i="4"/>
  <c r="Q123" i="4" s="1"/>
  <c r="O52" i="5"/>
  <c r="Z74" i="6"/>
  <c r="AA74" i="6" s="1"/>
  <c r="AB74" i="6" s="1"/>
  <c r="I63" i="6"/>
  <c r="AN57" i="8"/>
  <c r="Q39" i="7"/>
  <c r="I81" i="11"/>
  <c r="K83" i="3"/>
  <c r="R153" i="6"/>
  <c r="AB153" i="6" s="1"/>
  <c r="R141" i="3"/>
  <c r="S31" i="3"/>
  <c r="R31" i="3" s="1"/>
  <c r="R28" i="4"/>
  <c r="S76" i="4"/>
  <c r="Q76" i="4" s="1"/>
  <c r="I4" i="11"/>
  <c r="K6" i="3"/>
  <c r="AA116" i="6"/>
  <c r="AB116" i="6" s="1"/>
  <c r="X28" i="8"/>
  <c r="R70" i="6"/>
  <c r="AA32" i="6"/>
  <c r="AN35" i="8"/>
  <c r="Z36" i="6"/>
  <c r="AA36" i="6" s="1"/>
  <c r="AB36" i="6" s="1"/>
  <c r="Q99" i="7"/>
  <c r="I95" i="6"/>
  <c r="AA80" i="6"/>
  <c r="AB80" i="6" s="1"/>
  <c r="C146" i="14"/>
  <c r="H146" i="11" s="1"/>
  <c r="E146" i="11" s="1"/>
  <c r="R133" i="7"/>
  <c r="Q132" i="3"/>
  <c r="M28" i="5"/>
  <c r="M104" i="4"/>
  <c r="AB144" i="6"/>
  <c r="AN21" i="8"/>
  <c r="Z8" i="6"/>
  <c r="AA8" i="6" s="1"/>
  <c r="AB8" i="6" s="1"/>
  <c r="R72" i="7"/>
  <c r="Q71" i="3"/>
  <c r="M114" i="3"/>
  <c r="L101" i="4"/>
  <c r="AB48" i="14"/>
  <c r="Z48" i="14" s="1"/>
  <c r="S48" i="14" s="1"/>
  <c r="B48" i="14" s="1"/>
  <c r="F48" i="11" s="1"/>
  <c r="C48" i="11" s="1"/>
  <c r="I42" i="6"/>
  <c r="AB23" i="6"/>
  <c r="AA102" i="6"/>
  <c r="N146" i="6"/>
  <c r="R122" i="3"/>
  <c r="U18" i="5"/>
  <c r="N121" i="3"/>
  <c r="M107" i="4"/>
  <c r="H6" i="8"/>
  <c r="O6" i="8" s="1"/>
  <c r="O114" i="8"/>
  <c r="R90" i="4"/>
  <c r="S31" i="4"/>
  <c r="Q31" i="4" s="1"/>
  <c r="R46" i="4"/>
  <c r="M113" i="4"/>
  <c r="Q74" i="4"/>
  <c r="AN68" i="8"/>
  <c r="N66" i="6"/>
  <c r="AA51" i="6"/>
  <c r="AN31" i="8"/>
  <c r="M128" i="6"/>
  <c r="N128" i="6" s="1"/>
  <c r="B96" i="14"/>
  <c r="F96" i="11" s="1"/>
  <c r="C96" i="11" s="1"/>
  <c r="B96" i="11" s="1"/>
  <c r="AN91" i="8"/>
  <c r="AA142" i="6"/>
  <c r="AA129" i="6"/>
  <c r="R16" i="7"/>
  <c r="Q15" i="3"/>
  <c r="P14" i="4"/>
  <c r="L11" i="5"/>
  <c r="AB10" i="14"/>
  <c r="Z10" i="14" s="1"/>
  <c r="S10" i="14" s="1"/>
  <c r="B10" i="14" s="1"/>
  <c r="F10" i="11" s="1"/>
  <c r="C10" i="11" s="1"/>
  <c r="N73" i="6"/>
  <c r="AN50" i="8"/>
  <c r="AA33" i="6"/>
  <c r="AB33" i="6" s="1"/>
  <c r="AN130" i="8"/>
  <c r="AB116" i="14"/>
  <c r="Z116" i="14" s="1"/>
  <c r="S116" i="14" s="1"/>
  <c r="B116" i="14" s="1"/>
  <c r="F116" i="11" s="1"/>
  <c r="C116" i="11" s="1"/>
  <c r="R77" i="7"/>
  <c r="Q76" i="3"/>
  <c r="AN76" i="8"/>
  <c r="AN136" i="8"/>
  <c r="M63" i="5"/>
  <c r="Q28" i="4"/>
  <c r="N140" i="3" l="1"/>
  <c r="M124" i="4"/>
  <c r="M78" i="5"/>
  <c r="N26" i="3"/>
  <c r="L26" i="3" s="1"/>
  <c r="M20" i="5"/>
  <c r="K20" i="5" s="1"/>
  <c r="K31" i="5"/>
  <c r="AB13" i="6"/>
  <c r="AB78" i="6"/>
  <c r="Q79" i="4"/>
  <c r="T32" i="3"/>
  <c r="R32" i="3" s="1"/>
  <c r="S22" i="5"/>
  <c r="Q22" i="5" s="1"/>
  <c r="M111" i="3"/>
  <c r="L98" i="4"/>
  <c r="L44" i="3"/>
  <c r="B97" i="11"/>
  <c r="B53" i="11"/>
  <c r="M113" i="3"/>
  <c r="L100" i="4"/>
  <c r="M38" i="3"/>
  <c r="L34" i="4"/>
  <c r="R6" i="3"/>
  <c r="B17" i="11"/>
  <c r="B36" i="11"/>
  <c r="B83" i="11"/>
  <c r="B143" i="11"/>
  <c r="B63" i="11"/>
  <c r="B134" i="11"/>
  <c r="B129" i="11"/>
  <c r="B72" i="11"/>
  <c r="K74" i="3" s="1"/>
  <c r="B20" i="11"/>
  <c r="M126" i="3"/>
  <c r="L126" i="3" s="1"/>
  <c r="L70" i="5"/>
  <c r="L112" i="4"/>
  <c r="R133" i="3"/>
  <c r="AB22" i="6"/>
  <c r="AB60" i="6"/>
  <c r="N59" i="3" s="1"/>
  <c r="L59" i="3" s="1"/>
  <c r="B70" i="11"/>
  <c r="M47" i="3"/>
  <c r="L43" i="4"/>
  <c r="K112" i="4"/>
  <c r="S98" i="14"/>
  <c r="B98" i="14" s="1"/>
  <c r="F98" i="11" s="1"/>
  <c r="C98" i="11" s="1"/>
  <c r="B98" i="11" s="1"/>
  <c r="C98" i="14"/>
  <c r="H98" i="11" s="1"/>
  <c r="E98" i="11" s="1"/>
  <c r="N29" i="6"/>
  <c r="T72" i="3"/>
  <c r="R72" i="3" s="1"/>
  <c r="S48" i="5"/>
  <c r="Q48" i="5" s="1"/>
  <c r="K100" i="4"/>
  <c r="Q50" i="5"/>
  <c r="AB96" i="6"/>
  <c r="B86" i="11"/>
  <c r="B150" i="11"/>
  <c r="B89" i="11"/>
  <c r="K91" i="3" s="1"/>
  <c r="K50" i="5"/>
  <c r="Q80" i="4"/>
  <c r="M44" i="3"/>
  <c r="L31" i="5"/>
  <c r="L40" i="4"/>
  <c r="K40" i="4" s="1"/>
  <c r="AB102" i="6"/>
  <c r="AB109" i="6"/>
  <c r="K70" i="5"/>
  <c r="B122" i="11"/>
  <c r="L113" i="3"/>
  <c r="M128" i="3"/>
  <c r="L72" i="5"/>
  <c r="T148" i="3"/>
  <c r="R148" i="3" s="1"/>
  <c r="S81" i="5"/>
  <c r="Q81" i="5" s="1"/>
  <c r="N17" i="6"/>
  <c r="N11" i="3"/>
  <c r="L11" i="3" s="1"/>
  <c r="M11" i="5"/>
  <c r="K11" i="5" s="1"/>
  <c r="M11" i="4"/>
  <c r="K11" i="4" s="1"/>
  <c r="X107" i="8"/>
  <c r="X110" i="8"/>
  <c r="AB54" i="6"/>
  <c r="B133" i="11"/>
  <c r="B24" i="11"/>
  <c r="B39" i="11"/>
  <c r="K41" i="3" s="1"/>
  <c r="M46" i="3"/>
  <c r="L32" i="5"/>
  <c r="L42" i="4"/>
  <c r="M98" i="3"/>
  <c r="L59" i="5"/>
  <c r="L86" i="4"/>
  <c r="M7" i="3"/>
  <c r="L7" i="4"/>
  <c r="L7" i="5"/>
  <c r="N39" i="3"/>
  <c r="L39" i="3" s="1"/>
  <c r="M35" i="4"/>
  <c r="K35" i="4" s="1"/>
  <c r="S105" i="3"/>
  <c r="R92" i="4"/>
  <c r="N139" i="3"/>
  <c r="L139" i="3" s="1"/>
  <c r="M123" i="4"/>
  <c r="K123" i="4" s="1"/>
  <c r="M77" i="5"/>
  <c r="K77" i="5" s="1"/>
  <c r="I125" i="11"/>
  <c r="K127" i="3"/>
  <c r="I76" i="11"/>
  <c r="J67" i="4" s="1"/>
  <c r="K78" i="3"/>
  <c r="I138" i="11"/>
  <c r="K140" i="3"/>
  <c r="N82" i="3"/>
  <c r="M71" i="4"/>
  <c r="N84" i="3"/>
  <c r="L84" i="3" s="1"/>
  <c r="M73" i="4"/>
  <c r="K73" i="4" s="1"/>
  <c r="M53" i="5"/>
  <c r="K53" i="5" s="1"/>
  <c r="N35" i="3"/>
  <c r="M31" i="4"/>
  <c r="M25" i="5"/>
  <c r="N136" i="3"/>
  <c r="M120" i="4"/>
  <c r="S108" i="3"/>
  <c r="R95" i="4"/>
  <c r="N85" i="3"/>
  <c r="M54" i="5"/>
  <c r="R23" i="7"/>
  <c r="Q22" i="3"/>
  <c r="P20" i="4"/>
  <c r="P17" i="5"/>
  <c r="I84" i="11"/>
  <c r="J74" i="4" s="1"/>
  <c r="K86" i="3"/>
  <c r="I94" i="11"/>
  <c r="J84" i="4" s="1"/>
  <c r="K96" i="3"/>
  <c r="I114" i="11"/>
  <c r="K116" i="3"/>
  <c r="N109" i="3"/>
  <c r="M96" i="4"/>
  <c r="N102" i="3"/>
  <c r="M61" i="5"/>
  <c r="M89" i="4"/>
  <c r="R110" i="7"/>
  <c r="Q109" i="3"/>
  <c r="P96" i="4"/>
  <c r="I120" i="11"/>
  <c r="K122" i="3"/>
  <c r="I17" i="11"/>
  <c r="J17" i="4" s="1"/>
  <c r="K19" i="3"/>
  <c r="I36" i="11"/>
  <c r="J34" i="4" s="1"/>
  <c r="K38" i="3"/>
  <c r="I38" i="11"/>
  <c r="J36" i="4" s="1"/>
  <c r="K40" i="3"/>
  <c r="N81" i="3"/>
  <c r="M70" i="4"/>
  <c r="M51" i="5"/>
  <c r="N62" i="3"/>
  <c r="M55" i="4"/>
  <c r="M42" i="5"/>
  <c r="N6" i="3"/>
  <c r="L6" i="3" s="1"/>
  <c r="M6" i="5"/>
  <c r="K6" i="5" s="1"/>
  <c r="M6" i="4"/>
  <c r="K6" i="4" s="1"/>
  <c r="N36" i="3"/>
  <c r="L36" i="3" s="1"/>
  <c r="M32" i="4"/>
  <c r="K32" i="4" s="1"/>
  <c r="M26" i="5"/>
  <c r="K26" i="5" s="1"/>
  <c r="N65" i="3"/>
  <c r="M45" i="5"/>
  <c r="I15" i="11"/>
  <c r="J15" i="5" s="1"/>
  <c r="K17" i="3"/>
  <c r="N88" i="3"/>
  <c r="M76" i="4"/>
  <c r="M59" i="3"/>
  <c r="L53" i="4"/>
  <c r="L40" i="5"/>
  <c r="N93" i="3"/>
  <c r="L93" i="3" s="1"/>
  <c r="M81" i="4"/>
  <c r="K81" i="4" s="1"/>
  <c r="N145" i="3"/>
  <c r="M80" i="5"/>
  <c r="M103" i="3"/>
  <c r="L103" i="3" s="1"/>
  <c r="L62" i="5"/>
  <c r="K62" i="5" s="1"/>
  <c r="L90" i="4"/>
  <c r="K90" i="4" s="1"/>
  <c r="N5" i="3"/>
  <c r="L5" i="3" s="1"/>
  <c r="M5" i="4"/>
  <c r="K5" i="4" s="1"/>
  <c r="M5" i="5"/>
  <c r="K5" i="5" s="1"/>
  <c r="M79" i="3"/>
  <c r="L68" i="4"/>
  <c r="R124" i="7"/>
  <c r="Q123" i="3"/>
  <c r="P109" i="4"/>
  <c r="P68" i="5"/>
  <c r="N45" i="3"/>
  <c r="M41" i="4"/>
  <c r="I14" i="11"/>
  <c r="K16" i="3"/>
  <c r="N97" i="3"/>
  <c r="M85" i="4"/>
  <c r="M58" i="5"/>
  <c r="N7" i="3"/>
  <c r="L7" i="3" s="1"/>
  <c r="M7" i="5"/>
  <c r="K7" i="5" s="1"/>
  <c r="M7" i="4"/>
  <c r="N115" i="3"/>
  <c r="M102" i="4"/>
  <c r="N28" i="3"/>
  <c r="M25" i="4"/>
  <c r="N43" i="3"/>
  <c r="M30" i="5"/>
  <c r="M39" i="4"/>
  <c r="I97" i="11"/>
  <c r="J60" i="5" s="1"/>
  <c r="K99" i="3"/>
  <c r="S106" i="3"/>
  <c r="R106" i="3" s="1"/>
  <c r="R93" i="4"/>
  <c r="Q93" i="4" s="1"/>
  <c r="M121" i="3"/>
  <c r="L107" i="4"/>
  <c r="I64" i="11"/>
  <c r="J58" i="4" s="1"/>
  <c r="K66" i="3"/>
  <c r="N32" i="3"/>
  <c r="M22" i="5"/>
  <c r="N79" i="3"/>
  <c r="L79" i="3" s="1"/>
  <c r="M68" i="4"/>
  <c r="K68" i="4" s="1"/>
  <c r="S109" i="3"/>
  <c r="R96" i="4"/>
  <c r="M153" i="3"/>
  <c r="L135" i="4"/>
  <c r="L85" i="5"/>
  <c r="N98" i="3"/>
  <c r="L98" i="3" s="1"/>
  <c r="M86" i="4"/>
  <c r="K86" i="4" s="1"/>
  <c r="M59" i="5"/>
  <c r="K59" i="5" s="1"/>
  <c r="I6" i="11"/>
  <c r="K8" i="3"/>
  <c r="M81" i="3"/>
  <c r="L70" i="4"/>
  <c r="L51" i="5"/>
  <c r="I147" i="11"/>
  <c r="K149" i="3"/>
  <c r="I28" i="11"/>
  <c r="J27" i="4" s="1"/>
  <c r="K30" i="3"/>
  <c r="M127" i="3"/>
  <c r="L127" i="3" s="1"/>
  <c r="L113" i="4"/>
  <c r="L71" i="5"/>
  <c r="R143" i="7"/>
  <c r="Q142" i="3"/>
  <c r="P125" i="4"/>
  <c r="O21" i="3"/>
  <c r="N19" i="4"/>
  <c r="N16" i="5"/>
  <c r="M102" i="3"/>
  <c r="L61" i="5"/>
  <c r="L89" i="4"/>
  <c r="J47" i="5"/>
  <c r="J62" i="4"/>
  <c r="I137" i="11"/>
  <c r="K139" i="3"/>
  <c r="O39" i="3"/>
  <c r="N35" i="4"/>
  <c r="I30" i="11"/>
  <c r="J22" i="5" s="1"/>
  <c r="K32" i="3"/>
  <c r="M62" i="3"/>
  <c r="L42" i="5"/>
  <c r="L55" i="4"/>
  <c r="R84" i="7"/>
  <c r="Q83" i="3"/>
  <c r="P52" i="5"/>
  <c r="P72" i="4"/>
  <c r="M49" i="3"/>
  <c r="L45" i="4"/>
  <c r="L35" i="5"/>
  <c r="P58" i="3"/>
  <c r="O52" i="4"/>
  <c r="R82" i="7"/>
  <c r="Q81" i="3"/>
  <c r="P51" i="5"/>
  <c r="P70" i="4"/>
  <c r="P115" i="3"/>
  <c r="O102" i="4"/>
  <c r="N70" i="3"/>
  <c r="L70" i="3" s="1"/>
  <c r="M61" i="4"/>
  <c r="K61" i="4" s="1"/>
  <c r="R117" i="7"/>
  <c r="Q116" i="3"/>
  <c r="P103" i="4"/>
  <c r="P64" i="5"/>
  <c r="R105" i="7"/>
  <c r="Q104" i="3"/>
  <c r="P63" i="5"/>
  <c r="P91" i="4"/>
  <c r="O63" i="3"/>
  <c r="N43" i="5"/>
  <c r="N56" i="4"/>
  <c r="S110" i="3"/>
  <c r="R97" i="4"/>
  <c r="M56" i="3"/>
  <c r="L56" i="3" s="1"/>
  <c r="L50" i="4"/>
  <c r="K50" i="4" s="1"/>
  <c r="N29" i="3"/>
  <c r="M21" i="5"/>
  <c r="M26" i="4"/>
  <c r="N90" i="3"/>
  <c r="M78" i="4"/>
  <c r="T59" i="3"/>
  <c r="R59" i="3" s="1"/>
  <c r="S53" i="4"/>
  <c r="Q53" i="4" s="1"/>
  <c r="S40" i="5"/>
  <c r="Q40" i="5" s="1"/>
  <c r="M138" i="3"/>
  <c r="L122" i="4"/>
  <c r="L76" i="5"/>
  <c r="O46" i="3"/>
  <c r="N42" i="4"/>
  <c r="N32" i="5"/>
  <c r="R26" i="7"/>
  <c r="Q25" i="3"/>
  <c r="P19" i="5"/>
  <c r="P23" i="4"/>
  <c r="P87" i="3"/>
  <c r="O75" i="4"/>
  <c r="R145" i="7"/>
  <c r="Q144" i="3"/>
  <c r="P127" i="4"/>
  <c r="T57" i="3"/>
  <c r="R57" i="3" s="1"/>
  <c r="S51" i="4"/>
  <c r="Q51" i="4" s="1"/>
  <c r="M43" i="3"/>
  <c r="L39" i="4"/>
  <c r="L30" i="5"/>
  <c r="N107" i="3"/>
  <c r="L107" i="3" s="1"/>
  <c r="M94" i="4"/>
  <c r="K94" i="4" s="1"/>
  <c r="M53" i="4"/>
  <c r="K53" i="4" s="1"/>
  <c r="R66" i="7"/>
  <c r="Q65" i="3"/>
  <c r="P45" i="5"/>
  <c r="I106" i="11"/>
  <c r="J95" i="4" s="1"/>
  <c r="K108" i="3"/>
  <c r="Q6" i="5"/>
  <c r="N18" i="6"/>
  <c r="O126" i="3"/>
  <c r="N70" i="5"/>
  <c r="N112" i="4"/>
  <c r="T64" i="3"/>
  <c r="R64" i="3" s="1"/>
  <c r="S44" i="5"/>
  <c r="Q44" i="5" s="1"/>
  <c r="S57" i="4"/>
  <c r="Q57" i="4" s="1"/>
  <c r="N92" i="3"/>
  <c r="L92" i="3" s="1"/>
  <c r="M80" i="4"/>
  <c r="K80" i="4" s="1"/>
  <c r="T113" i="3"/>
  <c r="S100" i="4"/>
  <c r="N138" i="3"/>
  <c r="L138" i="3" s="1"/>
  <c r="M122" i="4"/>
  <c r="M76" i="5"/>
  <c r="K76" i="5" s="1"/>
  <c r="R123" i="7"/>
  <c r="Q122" i="3"/>
  <c r="P108" i="4"/>
  <c r="P67" i="5"/>
  <c r="M130" i="3"/>
  <c r="L74" i="5"/>
  <c r="I53" i="11"/>
  <c r="J39" i="5" s="1"/>
  <c r="K55" i="3"/>
  <c r="R91" i="7"/>
  <c r="Q90" i="3"/>
  <c r="P78" i="4"/>
  <c r="R137" i="7"/>
  <c r="Q136" i="3"/>
  <c r="P120" i="4"/>
  <c r="R153" i="7"/>
  <c r="Q152" i="3"/>
  <c r="P134" i="4"/>
  <c r="T153" i="3"/>
  <c r="R153" i="3" s="1"/>
  <c r="S135" i="4"/>
  <c r="Q135" i="4" s="1"/>
  <c r="S85" i="5"/>
  <c r="Q85" i="5" s="1"/>
  <c r="O66" i="3"/>
  <c r="N58" i="4"/>
  <c r="M20" i="3"/>
  <c r="L18" i="4"/>
  <c r="P12" i="3"/>
  <c r="O12" i="5"/>
  <c r="O33" i="3"/>
  <c r="N23" i="5"/>
  <c r="N29" i="4"/>
  <c r="M118" i="3"/>
  <c r="L66" i="5"/>
  <c r="M147" i="3"/>
  <c r="L129" i="4"/>
  <c r="AB39" i="6"/>
  <c r="I21" i="11"/>
  <c r="K23" i="3"/>
  <c r="R56" i="7"/>
  <c r="Q55" i="3"/>
  <c r="P39" i="5"/>
  <c r="R89" i="7"/>
  <c r="Q88" i="3"/>
  <c r="P76" i="4"/>
  <c r="P125" i="3"/>
  <c r="O111" i="4"/>
  <c r="P154" i="3"/>
  <c r="O86" i="5"/>
  <c r="O136" i="4"/>
  <c r="R90" i="7"/>
  <c r="Q89" i="3"/>
  <c r="P77" i="4"/>
  <c r="P55" i="5"/>
  <c r="I45" i="11"/>
  <c r="K47" i="3"/>
  <c r="I83" i="11"/>
  <c r="J54" i="5" s="1"/>
  <c r="K85" i="3"/>
  <c r="I143" i="11"/>
  <c r="J80" i="5" s="1"/>
  <c r="K145" i="3"/>
  <c r="I56" i="11"/>
  <c r="J52" i="4" s="1"/>
  <c r="K58" i="3"/>
  <c r="I67" i="11"/>
  <c r="J60" i="4" s="1"/>
  <c r="K69" i="3"/>
  <c r="I133" i="11"/>
  <c r="J75" i="5" s="1"/>
  <c r="K135" i="3"/>
  <c r="Q39" i="5"/>
  <c r="I24" i="11"/>
  <c r="J20" i="5" s="1"/>
  <c r="K26" i="3"/>
  <c r="I39" i="11"/>
  <c r="I136" i="11"/>
  <c r="K138" i="3"/>
  <c r="I18" i="11"/>
  <c r="J18" i="4" s="1"/>
  <c r="K20" i="3"/>
  <c r="Q55" i="5"/>
  <c r="C116" i="14"/>
  <c r="H116" i="11" s="1"/>
  <c r="E116" i="11" s="1"/>
  <c r="B116" i="11" s="1"/>
  <c r="N25" i="3"/>
  <c r="M19" i="5"/>
  <c r="M23" i="4"/>
  <c r="N149" i="3"/>
  <c r="M131" i="4"/>
  <c r="M82" i="5"/>
  <c r="N16" i="3"/>
  <c r="M15" i="4"/>
  <c r="M14" i="5"/>
  <c r="M29" i="3"/>
  <c r="L21" i="5"/>
  <c r="L26" i="4"/>
  <c r="AB106" i="6"/>
  <c r="O150" i="3"/>
  <c r="N83" i="5"/>
  <c r="N132" i="4"/>
  <c r="O15" i="3"/>
  <c r="N14" i="4"/>
  <c r="N13" i="5"/>
  <c r="J6" i="5"/>
  <c r="J6" i="4"/>
  <c r="N111" i="3"/>
  <c r="L111" i="3" s="1"/>
  <c r="M98" i="4"/>
  <c r="K98" i="4" s="1"/>
  <c r="R42" i="7"/>
  <c r="Q41" i="3"/>
  <c r="P37" i="4"/>
  <c r="P28" i="5"/>
  <c r="R144" i="7"/>
  <c r="Q143" i="3"/>
  <c r="P126" i="4"/>
  <c r="M101" i="3"/>
  <c r="L88" i="4"/>
  <c r="M65" i="3"/>
  <c r="L45" i="5"/>
  <c r="X114" i="8"/>
  <c r="M145" i="3"/>
  <c r="L80" i="5"/>
  <c r="T34" i="3"/>
  <c r="R34" i="3" s="1"/>
  <c r="S24" i="5"/>
  <c r="Q24" i="5" s="1"/>
  <c r="S30" i="4"/>
  <c r="Q30" i="4" s="1"/>
  <c r="T56" i="3"/>
  <c r="R56" i="3" s="1"/>
  <c r="S50" i="4"/>
  <c r="Q50" i="4" s="1"/>
  <c r="R73" i="7"/>
  <c r="Q72" i="3"/>
  <c r="P48" i="5"/>
  <c r="O92" i="3"/>
  <c r="N80" i="4"/>
  <c r="O31" i="3"/>
  <c r="N28" i="4"/>
  <c r="N125" i="3"/>
  <c r="M111" i="4"/>
  <c r="N67" i="3"/>
  <c r="M59" i="4"/>
  <c r="M109" i="3"/>
  <c r="L96" i="4"/>
  <c r="N95" i="6"/>
  <c r="I74" i="11"/>
  <c r="J49" i="5" s="1"/>
  <c r="K76" i="3"/>
  <c r="R29" i="7"/>
  <c r="Q28" i="3"/>
  <c r="P25" i="4"/>
  <c r="P50" i="3"/>
  <c r="O36" i="5"/>
  <c r="R69" i="7"/>
  <c r="Q68" i="3"/>
  <c r="P46" i="5"/>
  <c r="P94" i="3"/>
  <c r="O82" i="4"/>
  <c r="O56" i="5"/>
  <c r="R131" i="7"/>
  <c r="Q130" i="3"/>
  <c r="P74" i="5"/>
  <c r="R149" i="7"/>
  <c r="Q148" i="3"/>
  <c r="P130" i="4"/>
  <c r="P81" i="5"/>
  <c r="AB34" i="6"/>
  <c r="P5" i="3"/>
  <c r="O5" i="4"/>
  <c r="O5" i="5"/>
  <c r="AB21" i="6"/>
  <c r="N134" i="3"/>
  <c r="M119" i="4"/>
  <c r="M110" i="3"/>
  <c r="L110" i="3" s="1"/>
  <c r="L97" i="4"/>
  <c r="K97" i="4" s="1"/>
  <c r="R11" i="7"/>
  <c r="Q10" i="3"/>
  <c r="P10" i="4"/>
  <c r="P10" i="5"/>
  <c r="M14" i="3"/>
  <c r="L14" i="3" s="1"/>
  <c r="L13" i="4"/>
  <c r="N89" i="3"/>
  <c r="L89" i="3" s="1"/>
  <c r="M77" i="4"/>
  <c r="K77" i="4" s="1"/>
  <c r="M55" i="5"/>
  <c r="K55" i="5" s="1"/>
  <c r="I44" i="11"/>
  <c r="K46" i="3"/>
  <c r="N147" i="3"/>
  <c r="L147" i="3" s="1"/>
  <c r="M129" i="4"/>
  <c r="K129" i="4" s="1"/>
  <c r="P25" i="3"/>
  <c r="O23" i="4"/>
  <c r="O19" i="5"/>
  <c r="R88" i="7"/>
  <c r="Q87" i="3"/>
  <c r="P75" i="4"/>
  <c r="P144" i="3"/>
  <c r="O127" i="4"/>
  <c r="N55" i="3"/>
  <c r="L55" i="3" s="1"/>
  <c r="M39" i="5"/>
  <c r="K39" i="5" s="1"/>
  <c r="AB59" i="6"/>
  <c r="AB48" i="6"/>
  <c r="N10" i="3"/>
  <c r="M10" i="4"/>
  <c r="M10" i="5"/>
  <c r="AB58" i="6"/>
  <c r="T121" i="3"/>
  <c r="R121" i="3" s="1"/>
  <c r="S107" i="4"/>
  <c r="Q107" i="4" s="1"/>
  <c r="I108" i="11"/>
  <c r="J97" i="4" s="1"/>
  <c r="K110" i="3"/>
  <c r="N66" i="3"/>
  <c r="L66" i="3" s="1"/>
  <c r="M58" i="4"/>
  <c r="K58" i="4" s="1"/>
  <c r="T118" i="3"/>
  <c r="R118" i="3" s="1"/>
  <c r="S66" i="5"/>
  <c r="Q66" i="5" s="1"/>
  <c r="AB154" i="6"/>
  <c r="AB16" i="6"/>
  <c r="AB121" i="6"/>
  <c r="T53" i="3"/>
  <c r="R53" i="3" s="1"/>
  <c r="S48" i="4"/>
  <c r="Q48" i="4" s="1"/>
  <c r="S37" i="5"/>
  <c r="Q37" i="5" s="1"/>
  <c r="M140" i="3"/>
  <c r="L140" i="3" s="1"/>
  <c r="G140" i="3" s="1"/>
  <c r="L124" i="4"/>
  <c r="L78" i="5"/>
  <c r="M34" i="3"/>
  <c r="L24" i="5"/>
  <c r="L30" i="4"/>
  <c r="M133" i="3"/>
  <c r="L118" i="4"/>
  <c r="R27" i="7"/>
  <c r="Q26" i="3"/>
  <c r="P20" i="5"/>
  <c r="R70" i="7"/>
  <c r="Q69" i="3"/>
  <c r="P60" i="4"/>
  <c r="P90" i="3"/>
  <c r="O78" i="4"/>
  <c r="P136" i="3"/>
  <c r="O120" i="4"/>
  <c r="P152" i="3"/>
  <c r="O134" i="4"/>
  <c r="T38" i="3"/>
  <c r="R38" i="3" s="1"/>
  <c r="S34" i="4"/>
  <c r="Q34" i="4" s="1"/>
  <c r="M131" i="3"/>
  <c r="L116" i="4"/>
  <c r="M141" i="3"/>
  <c r="L79" i="5"/>
  <c r="T41" i="3"/>
  <c r="R41" i="3" s="1"/>
  <c r="S37" i="4"/>
  <c r="Q37" i="4" s="1"/>
  <c r="S28" i="5"/>
  <c r="Q28" i="5" s="1"/>
  <c r="AB155" i="6"/>
  <c r="N49" i="3"/>
  <c r="L49" i="3" s="1"/>
  <c r="M35" i="5"/>
  <c r="K35" i="5" s="1"/>
  <c r="M45" i="4"/>
  <c r="K45" i="4" s="1"/>
  <c r="T69" i="3"/>
  <c r="R69" i="3" s="1"/>
  <c r="S60" i="4"/>
  <c r="Q60" i="4" s="1"/>
  <c r="R46" i="7"/>
  <c r="Q45" i="3"/>
  <c r="P41" i="4"/>
  <c r="P55" i="3"/>
  <c r="O39" i="5"/>
  <c r="P88" i="3"/>
  <c r="O76" i="4"/>
  <c r="R126" i="7"/>
  <c r="Q125" i="3"/>
  <c r="P111" i="4"/>
  <c r="P89" i="3"/>
  <c r="O55" i="5"/>
  <c r="O77" i="4"/>
  <c r="B126" i="11"/>
  <c r="C151" i="14"/>
  <c r="H151" i="11" s="1"/>
  <c r="E151" i="11" s="1"/>
  <c r="B151" i="11" s="1"/>
  <c r="J29" i="5"/>
  <c r="J38" i="4"/>
  <c r="K130" i="4"/>
  <c r="K46" i="4"/>
  <c r="Q16" i="4"/>
  <c r="R55" i="3"/>
  <c r="C48" i="14"/>
  <c r="H48" i="11" s="1"/>
  <c r="E48" i="11" s="1"/>
  <c r="B48" i="11" s="1"/>
  <c r="Q55" i="4"/>
  <c r="B34" i="11"/>
  <c r="B77" i="11"/>
  <c r="B101" i="11"/>
  <c r="I145" i="11"/>
  <c r="J129" i="4" s="1"/>
  <c r="K147" i="3"/>
  <c r="R83" i="7"/>
  <c r="Q82" i="3"/>
  <c r="P71" i="4"/>
  <c r="I62" i="11"/>
  <c r="K64" i="3"/>
  <c r="P37" i="3"/>
  <c r="O27" i="5"/>
  <c r="O33" i="4"/>
  <c r="R80" i="7"/>
  <c r="Q79" i="3"/>
  <c r="P68" i="4"/>
  <c r="N9" i="3"/>
  <c r="L9" i="3" s="1"/>
  <c r="M9" i="4"/>
  <c r="K9" i="4" s="1"/>
  <c r="M9" i="5"/>
  <c r="K9" i="5" s="1"/>
  <c r="I124" i="11"/>
  <c r="K126" i="3"/>
  <c r="P111" i="3"/>
  <c r="O98" i="4"/>
  <c r="T49" i="3"/>
  <c r="R49" i="3" s="1"/>
  <c r="S35" i="5"/>
  <c r="Q35" i="5" s="1"/>
  <c r="S45" i="4"/>
  <c r="Q45" i="4" s="1"/>
  <c r="T67" i="3"/>
  <c r="R67" i="3" s="1"/>
  <c r="S59" i="4"/>
  <c r="Q59" i="4" s="1"/>
  <c r="O71" i="3"/>
  <c r="N47" i="5"/>
  <c r="N62" i="4"/>
  <c r="O13" i="3"/>
  <c r="N12" i="4"/>
  <c r="R128" i="7"/>
  <c r="Q127" i="3"/>
  <c r="P113" i="4"/>
  <c r="P71" i="5"/>
  <c r="M90" i="3"/>
  <c r="L78" i="4"/>
  <c r="T12" i="3"/>
  <c r="R12" i="3" s="1"/>
  <c r="S12" i="5"/>
  <c r="Q12" i="5" s="1"/>
  <c r="R51" i="7"/>
  <c r="Q50" i="3"/>
  <c r="P36" i="5"/>
  <c r="P68" i="3"/>
  <c r="O46" i="5"/>
  <c r="R95" i="7"/>
  <c r="Q94" i="3"/>
  <c r="P56" i="5"/>
  <c r="P82" i="4"/>
  <c r="P130" i="3"/>
  <c r="O74" i="5"/>
  <c r="P148" i="3"/>
  <c r="O130" i="4"/>
  <c r="O81" i="5"/>
  <c r="O96" i="3"/>
  <c r="N84" i="4"/>
  <c r="R6" i="7"/>
  <c r="Q5" i="3"/>
  <c r="P5" i="4"/>
  <c r="P5" i="5"/>
  <c r="N27" i="3"/>
  <c r="L27" i="3" s="1"/>
  <c r="M24" i="4"/>
  <c r="K24" i="4" s="1"/>
  <c r="M10" i="3"/>
  <c r="L10" i="5"/>
  <c r="L10" i="4"/>
  <c r="N132" i="3"/>
  <c r="L132" i="3" s="1"/>
  <c r="M117" i="4"/>
  <c r="K117" i="4" s="1"/>
  <c r="T151" i="3"/>
  <c r="R151" i="3" s="1"/>
  <c r="S84" i="5"/>
  <c r="Q84" i="5" s="1"/>
  <c r="S133" i="4"/>
  <c r="Q133" i="4" s="1"/>
  <c r="M152" i="3"/>
  <c r="L134" i="4"/>
  <c r="T85" i="3"/>
  <c r="R85" i="3" s="1"/>
  <c r="S54" i="5"/>
  <c r="Q54" i="5" s="1"/>
  <c r="T136" i="3"/>
  <c r="R136" i="3" s="1"/>
  <c r="S120" i="4"/>
  <c r="Q120" i="4" s="1"/>
  <c r="R41" i="7"/>
  <c r="Q40" i="3"/>
  <c r="P36" i="4"/>
  <c r="R37" i="7"/>
  <c r="Q36" i="3"/>
  <c r="P32" i="4"/>
  <c r="P26" i="5"/>
  <c r="R81" i="7"/>
  <c r="Q80" i="3"/>
  <c r="P50" i="5"/>
  <c r="P69" i="4"/>
  <c r="P145" i="3"/>
  <c r="O80" i="5"/>
  <c r="T149" i="3"/>
  <c r="R149" i="3" s="1"/>
  <c r="S131" i="4"/>
  <c r="Q131" i="4" s="1"/>
  <c r="S82" i="5"/>
  <c r="Q82" i="5" s="1"/>
  <c r="O146" i="3"/>
  <c r="N128" i="4"/>
  <c r="T48" i="3"/>
  <c r="R48" i="3" s="1"/>
  <c r="S34" i="5"/>
  <c r="Q34" i="5" s="1"/>
  <c r="S44" i="4"/>
  <c r="Q44" i="4" s="1"/>
  <c r="T125" i="3"/>
  <c r="R125" i="3" s="1"/>
  <c r="S111" i="4"/>
  <c r="Q111" i="4" s="1"/>
  <c r="N76" i="3"/>
  <c r="L76" i="3" s="1"/>
  <c r="M49" i="5"/>
  <c r="K49" i="5" s="1"/>
  <c r="T24" i="3"/>
  <c r="R24" i="3" s="1"/>
  <c r="S22" i="4"/>
  <c r="Q22" i="4" s="1"/>
  <c r="M18" i="3"/>
  <c r="L18" i="3" s="1"/>
  <c r="L16" i="4"/>
  <c r="K16" i="4" s="1"/>
  <c r="N94" i="3"/>
  <c r="M56" i="5"/>
  <c r="M82" i="4"/>
  <c r="Q63" i="4"/>
  <c r="P26" i="3"/>
  <c r="O20" i="5"/>
  <c r="P69" i="3"/>
  <c r="O60" i="4"/>
  <c r="B87" i="11"/>
  <c r="P135" i="3"/>
  <c r="O75" i="5"/>
  <c r="O11" i="3"/>
  <c r="N11" i="5"/>
  <c r="N11" i="4"/>
  <c r="O100" i="3"/>
  <c r="N87" i="4"/>
  <c r="N70" i="6"/>
  <c r="AB143" i="6"/>
  <c r="R21" i="7"/>
  <c r="Q20" i="3"/>
  <c r="P18" i="4"/>
  <c r="R48" i="7"/>
  <c r="Q47" i="3"/>
  <c r="P43" i="4"/>
  <c r="P33" i="5"/>
  <c r="N91" i="3"/>
  <c r="L91" i="3" s="1"/>
  <c r="M79" i="4"/>
  <c r="K79" i="4" s="1"/>
  <c r="R129" i="7"/>
  <c r="Q128" i="3"/>
  <c r="P114" i="4"/>
  <c r="P72" i="5"/>
  <c r="P45" i="3"/>
  <c r="O41" i="4"/>
  <c r="R60" i="7"/>
  <c r="Q59" i="3"/>
  <c r="P40" i="5"/>
  <c r="P53" i="4"/>
  <c r="R92" i="7"/>
  <c r="Q91" i="3"/>
  <c r="P79" i="4"/>
  <c r="I122" i="11"/>
  <c r="K124" i="3"/>
  <c r="K118" i="4"/>
  <c r="R103" i="7"/>
  <c r="Q102" i="3"/>
  <c r="P89" i="4"/>
  <c r="P61" i="5"/>
  <c r="R142" i="7"/>
  <c r="Q141" i="3"/>
  <c r="P79" i="5"/>
  <c r="I100" i="11"/>
  <c r="K102" i="3"/>
  <c r="I51" i="11"/>
  <c r="K53" i="3"/>
  <c r="I86" i="11"/>
  <c r="J76" i="4" s="1"/>
  <c r="K88" i="3"/>
  <c r="I63" i="11"/>
  <c r="J45" i="5" s="1"/>
  <c r="K65" i="3"/>
  <c r="I134" i="11"/>
  <c r="J120" i="4" s="1"/>
  <c r="K136" i="3"/>
  <c r="I129" i="11"/>
  <c r="J116" i="4" s="1"/>
  <c r="K131" i="3"/>
  <c r="O70" i="3"/>
  <c r="N61" i="4"/>
  <c r="L148" i="3"/>
  <c r="K44" i="5"/>
  <c r="I33" i="11"/>
  <c r="K35" i="3"/>
  <c r="I152" i="11"/>
  <c r="K154" i="3"/>
  <c r="J109" i="4"/>
  <c r="J68" i="5"/>
  <c r="C46" i="14"/>
  <c r="H46" i="11" s="1"/>
  <c r="E46" i="11" s="1"/>
  <c r="B46" i="11" s="1"/>
  <c r="J11" i="4"/>
  <c r="J11" i="5"/>
  <c r="J49" i="4"/>
  <c r="J38" i="5"/>
  <c r="I20" i="11"/>
  <c r="K22" i="3"/>
  <c r="T20" i="3"/>
  <c r="R20" i="3" s="1"/>
  <c r="S18" i="4"/>
  <c r="Q18" i="4" s="1"/>
  <c r="R17" i="7"/>
  <c r="Q16" i="3"/>
  <c r="P15" i="4"/>
  <c r="P14" i="5"/>
  <c r="T110" i="3"/>
  <c r="R110" i="3" s="1"/>
  <c r="S97" i="4"/>
  <c r="Q97" i="4" s="1"/>
  <c r="P56" i="3"/>
  <c r="O50" i="4"/>
  <c r="P101" i="3"/>
  <c r="O88" i="4"/>
  <c r="N146" i="3"/>
  <c r="L146" i="3" s="1"/>
  <c r="M128" i="4"/>
  <c r="K128" i="4" s="1"/>
  <c r="R134" i="7"/>
  <c r="Q133" i="3"/>
  <c r="P118" i="4"/>
  <c r="R118" i="7"/>
  <c r="Q117" i="3"/>
  <c r="P65" i="5"/>
  <c r="P104" i="4"/>
  <c r="I139" i="11"/>
  <c r="J79" i="5" s="1"/>
  <c r="K141" i="3"/>
  <c r="N77" i="3"/>
  <c r="L77" i="3" s="1"/>
  <c r="M66" i="4"/>
  <c r="K66" i="4" s="1"/>
  <c r="P78" i="3"/>
  <c r="O67" i="4"/>
  <c r="R39" i="7"/>
  <c r="Q38" i="3"/>
  <c r="P34" i="4"/>
  <c r="R114" i="7"/>
  <c r="Q113" i="3"/>
  <c r="P100" i="4"/>
  <c r="I148" i="11"/>
  <c r="K150" i="3"/>
  <c r="T135" i="3"/>
  <c r="R135" i="3" s="1"/>
  <c r="S75" i="5"/>
  <c r="Q75" i="5" s="1"/>
  <c r="X6" i="8"/>
  <c r="S149" i="14"/>
  <c r="B149" i="14" s="1"/>
  <c r="F149" i="11" s="1"/>
  <c r="C149" i="11" s="1"/>
  <c r="C149" i="14"/>
  <c r="H149" i="11" s="1"/>
  <c r="E149" i="11" s="1"/>
  <c r="M115" i="3"/>
  <c r="L102" i="4"/>
  <c r="P28" i="3"/>
  <c r="O25" i="4"/>
  <c r="T75" i="3"/>
  <c r="R75" i="3" s="1"/>
  <c r="S65" i="4"/>
  <c r="Q65" i="4" s="1"/>
  <c r="M72" i="3"/>
  <c r="L72" i="3" s="1"/>
  <c r="L48" i="5"/>
  <c r="N22" i="3"/>
  <c r="M20" i="4"/>
  <c r="M17" i="5"/>
  <c r="C10" i="14"/>
  <c r="H10" i="11" s="1"/>
  <c r="E10" i="11" s="1"/>
  <c r="B10" i="11" s="1"/>
  <c r="O132" i="3"/>
  <c r="N117" i="4"/>
  <c r="AB70" i="6"/>
  <c r="N73" i="3"/>
  <c r="M63" i="4"/>
  <c r="R19" i="7"/>
  <c r="Q18" i="3"/>
  <c r="P16" i="4"/>
  <c r="T50" i="3"/>
  <c r="R50" i="3" s="1"/>
  <c r="S36" i="5"/>
  <c r="Q36" i="5" s="1"/>
  <c r="AB130" i="6"/>
  <c r="T128" i="3"/>
  <c r="R128" i="3" s="1"/>
  <c r="S72" i="5"/>
  <c r="Q72" i="5" s="1"/>
  <c r="S114" i="4"/>
  <c r="Q114" i="4" s="1"/>
  <c r="O106" i="3"/>
  <c r="N93" i="4"/>
  <c r="I11" i="11"/>
  <c r="J12" i="4" s="1"/>
  <c r="K13" i="3"/>
  <c r="O6" i="3"/>
  <c r="N6" i="5"/>
  <c r="N6" i="4"/>
  <c r="T154" i="3"/>
  <c r="R154" i="3" s="1"/>
  <c r="S86" i="5"/>
  <c r="Q86" i="5" s="1"/>
  <c r="S136" i="4"/>
  <c r="Q136" i="4" s="1"/>
  <c r="M32" i="3"/>
  <c r="L22" i="5"/>
  <c r="N119" i="3"/>
  <c r="L119" i="3" s="1"/>
  <c r="M105" i="4"/>
  <c r="K105" i="4" s="1"/>
  <c r="N124" i="3"/>
  <c r="L124" i="3" s="1"/>
  <c r="M110" i="4"/>
  <c r="K110" i="4" s="1"/>
  <c r="M69" i="5"/>
  <c r="K69" i="5" s="1"/>
  <c r="P123" i="3"/>
  <c r="O68" i="5"/>
  <c r="O109" i="4"/>
  <c r="P23" i="3"/>
  <c r="O21" i="4"/>
  <c r="O18" i="5"/>
  <c r="R49" i="7"/>
  <c r="Q48" i="3"/>
  <c r="P34" i="5"/>
  <c r="P44" i="4"/>
  <c r="P74" i="3"/>
  <c r="O64" i="4"/>
  <c r="P95" i="3"/>
  <c r="O57" i="5"/>
  <c r="O83" i="4"/>
  <c r="R139" i="7"/>
  <c r="Q138" i="3"/>
  <c r="P76" i="5"/>
  <c r="P122" i="4"/>
  <c r="N108" i="3"/>
  <c r="M95" i="4"/>
  <c r="K95" i="4" s="1"/>
  <c r="M108" i="3"/>
  <c r="L95" i="4"/>
  <c r="T7" i="3"/>
  <c r="R7" i="3" s="1"/>
  <c r="S7" i="5"/>
  <c r="Q7" i="5" s="1"/>
  <c r="S7" i="4"/>
  <c r="Q7" i="4" s="1"/>
  <c r="N100" i="6"/>
  <c r="M73" i="3"/>
  <c r="L63" i="4"/>
  <c r="R125" i="7"/>
  <c r="Q124" i="3"/>
  <c r="P110" i="4"/>
  <c r="P69" i="5"/>
  <c r="T152" i="3"/>
  <c r="R152" i="3" s="1"/>
  <c r="S134" i="4"/>
  <c r="Q134" i="4" s="1"/>
  <c r="T109" i="3"/>
  <c r="R109" i="3" s="1"/>
  <c r="S96" i="4"/>
  <c r="Q96" i="4" s="1"/>
  <c r="B146" i="11"/>
  <c r="P36" i="3"/>
  <c r="O32" i="4"/>
  <c r="O26" i="5"/>
  <c r="P80" i="3"/>
  <c r="O50" i="5"/>
  <c r="O69" i="4"/>
  <c r="R146" i="7"/>
  <c r="Q145" i="3"/>
  <c r="P80" i="5"/>
  <c r="T102" i="3"/>
  <c r="R102" i="3" s="1"/>
  <c r="S61" i="5"/>
  <c r="Q61" i="5" s="1"/>
  <c r="S89" i="4"/>
  <c r="Q89" i="4" s="1"/>
  <c r="AB100" i="6"/>
  <c r="T5" i="3"/>
  <c r="S5" i="4"/>
  <c r="S5" i="5"/>
  <c r="N150" i="6"/>
  <c r="N40" i="3"/>
  <c r="L40" i="3" s="1"/>
  <c r="M36" i="4"/>
  <c r="K36" i="4" s="1"/>
  <c r="N53" i="3"/>
  <c r="L53" i="3" s="1"/>
  <c r="M37" i="5"/>
  <c r="K37" i="5" s="1"/>
  <c r="M48" i="4"/>
  <c r="K48" i="4" s="1"/>
  <c r="Q90" i="4"/>
  <c r="M45" i="3"/>
  <c r="L41" i="4"/>
  <c r="X116" i="8"/>
  <c r="R132" i="7"/>
  <c r="Q131" i="3"/>
  <c r="P116" i="4"/>
  <c r="S3" i="14"/>
  <c r="B3" i="14" s="1"/>
  <c r="F3" i="11" s="1"/>
  <c r="C3" i="11" s="1"/>
  <c r="C3" i="14"/>
  <c r="H3" i="11" s="1"/>
  <c r="E3" i="11" s="1"/>
  <c r="Q36" i="4"/>
  <c r="N137" i="3"/>
  <c r="L137" i="3" s="1"/>
  <c r="M121" i="4"/>
  <c r="K121" i="4" s="1"/>
  <c r="R55" i="7"/>
  <c r="Q54" i="3"/>
  <c r="P38" i="5"/>
  <c r="P49" i="4"/>
  <c r="N23" i="3"/>
  <c r="M21" i="4"/>
  <c r="M18" i="5"/>
  <c r="O151" i="3"/>
  <c r="N84" i="5"/>
  <c r="N133" i="4"/>
  <c r="M87" i="3"/>
  <c r="L75" i="4"/>
  <c r="R35" i="7"/>
  <c r="Q34" i="3"/>
  <c r="P24" i="5"/>
  <c r="P30" i="4"/>
  <c r="P73" i="3"/>
  <c r="O63" i="4"/>
  <c r="P105" i="3"/>
  <c r="O92" i="4"/>
  <c r="R136" i="7"/>
  <c r="Q135" i="3"/>
  <c r="P75" i="5"/>
  <c r="AB113" i="6"/>
  <c r="O107" i="3"/>
  <c r="N94" i="4"/>
  <c r="P22" i="3"/>
  <c r="O20" i="4"/>
  <c r="O17" i="5"/>
  <c r="O42" i="3"/>
  <c r="N29" i="5"/>
  <c r="N38" i="4"/>
  <c r="AB31" i="6"/>
  <c r="AB142" i="6"/>
  <c r="AB51" i="6"/>
  <c r="P20" i="3"/>
  <c r="O18" i="4"/>
  <c r="M48" i="3"/>
  <c r="L44" i="4"/>
  <c r="L34" i="5"/>
  <c r="R98" i="7"/>
  <c r="Q97" i="3"/>
  <c r="P58" i="5"/>
  <c r="P85" i="4"/>
  <c r="P128" i="3"/>
  <c r="O72" i="5"/>
  <c r="O114" i="4"/>
  <c r="B16" i="11"/>
  <c r="P49" i="3"/>
  <c r="O35" i="5"/>
  <c r="O45" i="4"/>
  <c r="P59" i="3"/>
  <c r="O40" i="5"/>
  <c r="O53" i="4"/>
  <c r="P91" i="3"/>
  <c r="O79" i="4"/>
  <c r="R138" i="7"/>
  <c r="Q137" i="3"/>
  <c r="P121" i="4"/>
  <c r="L133" i="3"/>
  <c r="P102" i="3"/>
  <c r="O61" i="5"/>
  <c r="O89" i="4"/>
  <c r="R8" i="7"/>
  <c r="Q7" i="3"/>
  <c r="P7" i="5"/>
  <c r="P7" i="4"/>
  <c r="T28" i="3"/>
  <c r="R28" i="3" s="1"/>
  <c r="S25" i="4"/>
  <c r="Q25" i="4" s="1"/>
  <c r="B92" i="11"/>
  <c r="K57" i="4"/>
  <c r="K116" i="4"/>
  <c r="I8" i="11"/>
  <c r="K10" i="3"/>
  <c r="O14" i="3"/>
  <c r="N13" i="4"/>
  <c r="B85" i="11"/>
  <c r="B113" i="11"/>
  <c r="J13" i="5"/>
  <c r="J14" i="4"/>
  <c r="O52" i="3"/>
  <c r="N47" i="4"/>
  <c r="K78" i="5"/>
  <c r="F78" i="5" s="1"/>
  <c r="G78" i="5" s="1"/>
  <c r="T90" i="3"/>
  <c r="R90" i="3" s="1"/>
  <c r="S78" i="4"/>
  <c r="Q78" i="4" s="1"/>
  <c r="I65" i="11"/>
  <c r="J59" i="4" s="1"/>
  <c r="K67" i="3"/>
  <c r="M135" i="3"/>
  <c r="L75" i="5"/>
  <c r="M8" i="3"/>
  <c r="L8" i="4"/>
  <c r="L8" i="5"/>
  <c r="O9" i="3"/>
  <c r="N9" i="4"/>
  <c r="N9" i="5"/>
  <c r="R24" i="7"/>
  <c r="Q23" i="3"/>
  <c r="P21" i="4"/>
  <c r="P18" i="5"/>
  <c r="P48" i="3"/>
  <c r="O44" i="4"/>
  <c r="O34" i="5"/>
  <c r="R75" i="7"/>
  <c r="Q74" i="3"/>
  <c r="P64" i="4"/>
  <c r="M125" i="3"/>
  <c r="L111" i="4"/>
  <c r="K48" i="5"/>
  <c r="O139" i="3"/>
  <c r="N123" i="4"/>
  <c r="N77" i="5"/>
  <c r="M61" i="3"/>
  <c r="L61" i="3" s="1"/>
  <c r="L54" i="4"/>
  <c r="K54" i="4" s="1"/>
  <c r="N128" i="3"/>
  <c r="L128" i="3" s="1"/>
  <c r="M72" i="5"/>
  <c r="K72" i="5" s="1"/>
  <c r="M114" i="4"/>
  <c r="K114" i="4" s="1"/>
  <c r="T105" i="3"/>
  <c r="R105" i="3" s="1"/>
  <c r="S92" i="4"/>
  <c r="Q92" i="4" s="1"/>
  <c r="K71" i="5"/>
  <c r="T87" i="3"/>
  <c r="R87" i="3" s="1"/>
  <c r="S75" i="4"/>
  <c r="Q75" i="4" s="1"/>
  <c r="P124" i="3"/>
  <c r="O69" i="5"/>
  <c r="O110" i="4"/>
  <c r="M96" i="3"/>
  <c r="L96" i="3" s="1"/>
  <c r="L84" i="4"/>
  <c r="K84" i="4" s="1"/>
  <c r="T79" i="3"/>
  <c r="R79" i="3" s="1"/>
  <c r="S68" i="4"/>
  <c r="Q68" i="4" s="1"/>
  <c r="P40" i="3"/>
  <c r="O36" i="4"/>
  <c r="R130" i="7"/>
  <c r="Q129" i="3"/>
  <c r="P115" i="4"/>
  <c r="P73" i="5"/>
  <c r="R54" i="7"/>
  <c r="Q53" i="3"/>
  <c r="P48" i="4"/>
  <c r="P37" i="5"/>
  <c r="R100" i="7"/>
  <c r="Q99" i="3"/>
  <c r="P60" i="5"/>
  <c r="R154" i="7"/>
  <c r="Q153" i="3"/>
  <c r="P135" i="4"/>
  <c r="P85" i="5"/>
  <c r="T108" i="3"/>
  <c r="R108" i="3" s="1"/>
  <c r="S95" i="4"/>
  <c r="Q95" i="4" s="1"/>
  <c r="M105" i="3"/>
  <c r="L92" i="4"/>
  <c r="I95" i="11"/>
  <c r="K97" i="3"/>
  <c r="P109" i="3"/>
  <c r="O96" i="4"/>
  <c r="I25" i="11"/>
  <c r="J24" i="4" s="1"/>
  <c r="K27" i="3"/>
  <c r="I50" i="11"/>
  <c r="J47" i="4" s="1"/>
  <c r="K52" i="3"/>
  <c r="N130" i="3"/>
  <c r="L130" i="3" s="1"/>
  <c r="M74" i="5"/>
  <c r="K74" i="5" s="1"/>
  <c r="M129" i="3"/>
  <c r="L115" i="4"/>
  <c r="L73" i="5"/>
  <c r="R18" i="7"/>
  <c r="Q17" i="3"/>
  <c r="P15" i="5"/>
  <c r="N150" i="3"/>
  <c r="L150" i="3" s="1"/>
  <c r="M132" i="4"/>
  <c r="K132" i="4" s="1"/>
  <c r="M83" i="5"/>
  <c r="K83" i="5" s="1"/>
  <c r="O93" i="3"/>
  <c r="N81" i="4"/>
  <c r="M86" i="3"/>
  <c r="L86" i="3" s="1"/>
  <c r="L74" i="4"/>
  <c r="K74" i="4" s="1"/>
  <c r="N75" i="3"/>
  <c r="L75" i="3" s="1"/>
  <c r="M65" i="4"/>
  <c r="K65" i="4" s="1"/>
  <c r="N114" i="3"/>
  <c r="L114" i="3" s="1"/>
  <c r="G114" i="3" s="1"/>
  <c r="M101" i="4"/>
  <c r="K101" i="4" s="1"/>
  <c r="F101" i="4" s="1"/>
  <c r="G101" i="4" s="1"/>
  <c r="P34" i="3"/>
  <c r="O24" i="5"/>
  <c r="O30" i="4"/>
  <c r="R74" i="7"/>
  <c r="Q73" i="3"/>
  <c r="P63" i="4"/>
  <c r="R106" i="7"/>
  <c r="Q105" i="3"/>
  <c r="P92" i="4"/>
  <c r="P134" i="3"/>
  <c r="O119" i="4"/>
  <c r="R120" i="7"/>
  <c r="Q119" i="3"/>
  <c r="P105" i="4"/>
  <c r="T111" i="3"/>
  <c r="S98" i="4"/>
  <c r="B41" i="11"/>
  <c r="T74" i="3"/>
  <c r="R74" i="3" s="1"/>
  <c r="S64" i="4"/>
  <c r="Q64" i="4" s="1"/>
  <c r="M22" i="3"/>
  <c r="L17" i="5"/>
  <c r="L20" i="4"/>
  <c r="T101" i="3"/>
  <c r="R101" i="3" s="1"/>
  <c r="S88" i="4"/>
  <c r="Q88" i="4" s="1"/>
  <c r="M74" i="3"/>
  <c r="L74" i="3" s="1"/>
  <c r="L64" i="4"/>
  <c r="K64" i="4" s="1"/>
  <c r="I118" i="11"/>
  <c r="J106" i="4" s="1"/>
  <c r="K120" i="3"/>
  <c r="M142" i="3"/>
  <c r="L125" i="4"/>
  <c r="I59" i="11"/>
  <c r="J54" i="4" s="1"/>
  <c r="K61" i="3"/>
  <c r="R50" i="7"/>
  <c r="Q49" i="3"/>
  <c r="P35" i="5"/>
  <c r="P45" i="4"/>
  <c r="R62" i="7"/>
  <c r="Q61" i="3"/>
  <c r="P54" i="4"/>
  <c r="R104" i="7"/>
  <c r="Q103" i="3"/>
  <c r="P62" i="5"/>
  <c r="P90" i="4"/>
  <c r="P137" i="3"/>
  <c r="O121" i="4"/>
  <c r="R45" i="7"/>
  <c r="Q44" i="3"/>
  <c r="P40" i="4"/>
  <c r="P31" i="5"/>
  <c r="P118" i="3"/>
  <c r="O66" i="5"/>
  <c r="C135" i="14"/>
  <c r="H135" i="11" s="1"/>
  <c r="E135" i="11" s="1"/>
  <c r="B135" i="11" s="1"/>
  <c r="I55" i="11"/>
  <c r="J51" i="4" s="1"/>
  <c r="K57" i="3"/>
  <c r="I88" i="11"/>
  <c r="J78" i="4" s="1"/>
  <c r="K90" i="3"/>
  <c r="I150" i="11"/>
  <c r="J134" i="4" s="1"/>
  <c r="K152" i="3"/>
  <c r="I89" i="11"/>
  <c r="J79" i="4" s="1"/>
  <c r="I79" i="11"/>
  <c r="K81" i="3"/>
  <c r="I60" i="11"/>
  <c r="K62" i="3"/>
  <c r="B27" i="11"/>
  <c r="L131" i="3"/>
  <c r="C71" i="14"/>
  <c r="H71" i="11" s="1"/>
  <c r="E71" i="11" s="1"/>
  <c r="B71" i="11" s="1"/>
  <c r="I109" i="11"/>
  <c r="J98" i="4" s="1"/>
  <c r="K111" i="3"/>
  <c r="K68" i="5"/>
  <c r="K124" i="4"/>
  <c r="F124" i="4" s="1"/>
  <c r="G124" i="4" s="1"/>
  <c r="B123" i="11"/>
  <c r="L121" i="3"/>
  <c r="N17" i="3"/>
  <c r="M15" i="5"/>
  <c r="T82" i="3"/>
  <c r="R82" i="3" s="1"/>
  <c r="S71" i="4"/>
  <c r="Q71" i="4" s="1"/>
  <c r="N31" i="3"/>
  <c r="L31" i="3" s="1"/>
  <c r="M28" i="4"/>
  <c r="K28" i="4" s="1"/>
  <c r="O19" i="3"/>
  <c r="N17" i="4"/>
  <c r="O121" i="3"/>
  <c r="N107" i="4"/>
  <c r="R96" i="7"/>
  <c r="Q95" i="3"/>
  <c r="P83" i="4"/>
  <c r="P57" i="5"/>
  <c r="P138" i="3"/>
  <c r="O122" i="4"/>
  <c r="O76" i="5"/>
  <c r="O76" i="3"/>
  <c r="N49" i="5"/>
  <c r="I96" i="11"/>
  <c r="K98" i="3"/>
  <c r="K113" i="4"/>
  <c r="K107" i="4"/>
  <c r="S27" i="3"/>
  <c r="R27" i="3" s="1"/>
  <c r="R24" i="4"/>
  <c r="Q24" i="4" s="1"/>
  <c r="N152" i="3"/>
  <c r="L152" i="3" s="1"/>
  <c r="M134" i="4"/>
  <c r="K134" i="4" s="1"/>
  <c r="O147" i="3"/>
  <c r="N129" i="4"/>
  <c r="T94" i="3"/>
  <c r="R94" i="3" s="1"/>
  <c r="S82" i="4"/>
  <c r="Q82" i="4" s="1"/>
  <c r="S56" i="5"/>
  <c r="Q56" i="5" s="1"/>
  <c r="M144" i="3"/>
  <c r="L127" i="4"/>
  <c r="N42" i="6"/>
  <c r="P16" i="3"/>
  <c r="O15" i="4"/>
  <c r="O14" i="5"/>
  <c r="N46" i="3"/>
  <c r="L46" i="3" s="1"/>
  <c r="M32" i="5"/>
  <c r="K32" i="5" s="1"/>
  <c r="M42" i="4"/>
  <c r="K42" i="4" s="1"/>
  <c r="M83" i="3"/>
  <c r="L83" i="3" s="1"/>
  <c r="L72" i="4"/>
  <c r="K72" i="4" s="1"/>
  <c r="L52" i="5"/>
  <c r="K52" i="5" s="1"/>
  <c r="N24" i="3"/>
  <c r="M22" i="4"/>
  <c r="Q15" i="4"/>
  <c r="N19" i="3"/>
  <c r="L19" i="3" s="1"/>
  <c r="M17" i="4"/>
  <c r="K17" i="4" s="1"/>
  <c r="M136" i="3"/>
  <c r="L120" i="4"/>
  <c r="R38" i="7"/>
  <c r="Q37" i="3"/>
  <c r="P27" i="5"/>
  <c r="P33" i="4"/>
  <c r="R57" i="7"/>
  <c r="Q56" i="3"/>
  <c r="P50" i="4"/>
  <c r="P75" i="3"/>
  <c r="O65" i="4"/>
  <c r="R102" i="7"/>
  <c r="Q101" i="3"/>
  <c r="P88" i="4"/>
  <c r="P142" i="3"/>
  <c r="O125" i="4"/>
  <c r="N13" i="3"/>
  <c r="L13" i="3" s="1"/>
  <c r="M12" i="4"/>
  <c r="K12" i="4" s="1"/>
  <c r="M67" i="3"/>
  <c r="L59" i="4"/>
  <c r="AB136" i="6"/>
  <c r="N54" i="3"/>
  <c r="L54" i="3" s="1"/>
  <c r="M49" i="4"/>
  <c r="K49" i="4" s="1"/>
  <c r="M38" i="5"/>
  <c r="K38" i="5" s="1"/>
  <c r="P129" i="3"/>
  <c r="O115" i="4"/>
  <c r="O73" i="5"/>
  <c r="O84" i="3"/>
  <c r="N53" i="5"/>
  <c r="N73" i="4"/>
  <c r="P53" i="3"/>
  <c r="O48" i="4"/>
  <c r="O37" i="5"/>
  <c r="P99" i="3"/>
  <c r="O60" i="5"/>
  <c r="P153" i="3"/>
  <c r="O85" i="5"/>
  <c r="O135" i="4"/>
  <c r="N116" i="3"/>
  <c r="L116" i="3" s="1"/>
  <c r="M103" i="4"/>
  <c r="K103" i="4" s="1"/>
  <c r="M64" i="5"/>
  <c r="K64" i="5" s="1"/>
  <c r="S58" i="3"/>
  <c r="R58" i="3" s="1"/>
  <c r="R52" i="4"/>
  <c r="Q31" i="5"/>
  <c r="N12" i="3"/>
  <c r="L12" i="3" s="1"/>
  <c r="M12" i="5"/>
  <c r="K12" i="5" s="1"/>
  <c r="O29" i="3"/>
  <c r="N26" i="4"/>
  <c r="N21" i="5"/>
  <c r="M88" i="3"/>
  <c r="L76" i="4"/>
  <c r="P17" i="3"/>
  <c r="O15" i="5"/>
  <c r="K13" i="4"/>
  <c r="H60" i="3"/>
  <c r="I60" i="3" s="1"/>
  <c r="AS105" i="17"/>
  <c r="D105" i="17" s="1"/>
  <c r="O8" i="3"/>
  <c r="N8" i="5"/>
  <c r="N8" i="4"/>
  <c r="M50" i="3"/>
  <c r="L36" i="5"/>
  <c r="I107" i="11"/>
  <c r="J96" i="4" s="1"/>
  <c r="K109" i="3"/>
  <c r="P35" i="3"/>
  <c r="O25" i="5"/>
  <c r="O31" i="4"/>
  <c r="R79" i="7"/>
  <c r="Q78" i="3"/>
  <c r="P67" i="4"/>
  <c r="R112" i="7"/>
  <c r="Q111" i="3"/>
  <c r="P98" i="4"/>
  <c r="R135" i="7"/>
  <c r="Q134" i="3"/>
  <c r="P119" i="4"/>
  <c r="O43" i="3"/>
  <c r="N39" i="4"/>
  <c r="N30" i="5"/>
  <c r="N100" i="3"/>
  <c r="L100" i="3" s="1"/>
  <c r="M87" i="4"/>
  <c r="K87" i="4" s="1"/>
  <c r="M104" i="3"/>
  <c r="L104" i="3" s="1"/>
  <c r="L91" i="4"/>
  <c r="L63" i="5"/>
  <c r="K63" i="5" s="1"/>
  <c r="AB119" i="6"/>
  <c r="O112" i="8"/>
  <c r="X112" i="8" s="1"/>
  <c r="B54" i="11"/>
  <c r="P61" i="3"/>
  <c r="O54" i="4"/>
  <c r="P103" i="3"/>
  <c r="O62" i="5"/>
  <c r="O90" i="4"/>
  <c r="R150" i="7"/>
  <c r="Q149" i="3"/>
  <c r="P82" i="5"/>
  <c r="P131" i="4"/>
  <c r="P44" i="3"/>
  <c r="O31" i="5"/>
  <c r="O40" i="4"/>
  <c r="R119" i="7"/>
  <c r="Q118" i="3"/>
  <c r="P66" i="5"/>
  <c r="R109" i="7"/>
  <c r="Q108" i="3"/>
  <c r="P95" i="4"/>
  <c r="M117" i="3"/>
  <c r="L117" i="3" s="1"/>
  <c r="L104" i="4"/>
  <c r="K104" i="4" s="1"/>
  <c r="L65" i="5"/>
  <c r="K65" i="5" s="1"/>
  <c r="B31" i="11"/>
  <c r="Q23" i="5"/>
  <c r="I70" i="11"/>
  <c r="J48" i="5" s="1"/>
  <c r="K72" i="3"/>
  <c r="C57" i="14"/>
  <c r="H57" i="11" s="1"/>
  <c r="E57" i="11" s="1"/>
  <c r="B57" i="11" s="1"/>
  <c r="L80" i="3"/>
  <c r="R92" i="3"/>
  <c r="R91" i="3"/>
  <c r="C22" i="14"/>
  <c r="H22" i="11" s="1"/>
  <c r="E22" i="11" s="1"/>
  <c r="B22" i="11" s="1"/>
  <c r="Q45" i="5"/>
  <c r="B47" i="11"/>
  <c r="B93" i="11"/>
  <c r="B142" i="11"/>
  <c r="K109" i="4"/>
  <c r="Q17" i="4"/>
  <c r="N101" i="3"/>
  <c r="L101" i="3" s="1"/>
  <c r="M88" i="4"/>
  <c r="K88" i="4" s="1"/>
  <c r="R76" i="7"/>
  <c r="Q75" i="3"/>
  <c r="P65" i="4"/>
  <c r="I75" i="11"/>
  <c r="J66" i="4" s="1"/>
  <c r="K77" i="3"/>
  <c r="I132" i="11"/>
  <c r="J119" i="4" s="1"/>
  <c r="K134" i="3"/>
  <c r="I43" i="11"/>
  <c r="J41" i="4" s="1"/>
  <c r="K45" i="3"/>
  <c r="I35" i="11"/>
  <c r="K37" i="3"/>
  <c r="J73" i="4"/>
  <c r="J53" i="5"/>
  <c r="I80" i="11"/>
  <c r="J71" i="4" s="1"/>
  <c r="K82" i="3"/>
  <c r="J91" i="4"/>
  <c r="J63" i="5"/>
  <c r="B127" i="11"/>
  <c r="B103" i="11"/>
  <c r="R65" i="3"/>
  <c r="C26" i="14"/>
  <c r="H26" i="11" s="1"/>
  <c r="E26" i="11" s="1"/>
  <c r="B26" i="11" s="1"/>
  <c r="B32" i="11"/>
  <c r="L123" i="3"/>
  <c r="R19" i="3"/>
  <c r="N34" i="3"/>
  <c r="L34" i="3" s="1"/>
  <c r="M24" i="5"/>
  <c r="K24" i="5" s="1"/>
  <c r="M30" i="4"/>
  <c r="K30" i="4" s="1"/>
  <c r="T99" i="3"/>
  <c r="R99" i="3" s="1"/>
  <c r="S60" i="5"/>
  <c r="Q60" i="5" s="1"/>
  <c r="N21" i="3"/>
  <c r="L21" i="3" s="1"/>
  <c r="M19" i="4"/>
  <c r="K19" i="4" s="1"/>
  <c r="M16" i="5"/>
  <c r="K16" i="5" s="1"/>
  <c r="M35" i="3"/>
  <c r="L25" i="5"/>
  <c r="L31" i="4"/>
  <c r="M134" i="3"/>
  <c r="L119" i="4"/>
  <c r="M97" i="3"/>
  <c r="L58" i="5"/>
  <c r="L85" i="4"/>
  <c r="R65" i="7"/>
  <c r="Q64" i="3"/>
  <c r="P57" i="4"/>
  <c r="P44" i="5"/>
  <c r="M78" i="3"/>
  <c r="L67" i="4"/>
  <c r="R36" i="7"/>
  <c r="Q35" i="3"/>
  <c r="P31" i="4"/>
  <c r="P25" i="5"/>
  <c r="T36" i="3"/>
  <c r="R36" i="3" s="1"/>
  <c r="S32" i="4"/>
  <c r="Q32" i="4" s="1"/>
  <c r="S26" i="5"/>
  <c r="Q26" i="5" s="1"/>
  <c r="M25" i="3"/>
  <c r="L19" i="5"/>
  <c r="L23" i="4"/>
  <c r="I105" i="11"/>
  <c r="J94" i="4" s="1"/>
  <c r="K107" i="3"/>
  <c r="N95" i="3"/>
  <c r="L95" i="3" s="1"/>
  <c r="M83" i="4"/>
  <c r="K83" i="4" s="1"/>
  <c r="M57" i="5"/>
  <c r="K57" i="5" s="1"/>
  <c r="R25" i="7"/>
  <c r="Q24" i="3"/>
  <c r="P22" i="4"/>
  <c r="R58" i="7"/>
  <c r="Q57" i="3"/>
  <c r="P51" i="4"/>
  <c r="P85" i="3"/>
  <c r="O54" i="5"/>
  <c r="P110" i="3"/>
  <c r="O97" i="4"/>
  <c r="P149" i="3"/>
  <c r="O82" i="5"/>
  <c r="O131" i="4"/>
  <c r="P62" i="3"/>
  <c r="O42" i="5"/>
  <c r="O55" i="4"/>
  <c r="P54" i="3"/>
  <c r="O49" i="4"/>
  <c r="O38" i="5"/>
  <c r="N122" i="3"/>
  <c r="L122" i="3" s="1"/>
  <c r="M67" i="5"/>
  <c r="K67" i="5" s="1"/>
  <c r="M108" i="4"/>
  <c r="K108" i="4" s="1"/>
  <c r="O32" i="3"/>
  <c r="N22" i="5"/>
  <c r="T144" i="3"/>
  <c r="R144" i="3" s="1"/>
  <c r="S127" i="4"/>
  <c r="Q127" i="4" s="1"/>
  <c r="T129" i="3"/>
  <c r="R129" i="3" s="1"/>
  <c r="S115" i="4"/>
  <c r="Q115" i="4" s="1"/>
  <c r="S73" i="5"/>
  <c r="Q73" i="5" s="1"/>
  <c r="T30" i="3"/>
  <c r="R30" i="3" s="1"/>
  <c r="S27" i="4"/>
  <c r="Q27" i="4" s="1"/>
  <c r="N143" i="3"/>
  <c r="L143" i="3" s="1"/>
  <c r="M126" i="4"/>
  <c r="K126" i="4" s="1"/>
  <c r="R99" i="7"/>
  <c r="Q98" i="3"/>
  <c r="P59" i="5"/>
  <c r="P86" i="4"/>
  <c r="J72" i="4"/>
  <c r="J52" i="5"/>
  <c r="S111" i="14"/>
  <c r="B111" i="14" s="1"/>
  <c r="F111" i="11" s="1"/>
  <c r="C111" i="11" s="1"/>
  <c r="B111" i="11" s="1"/>
  <c r="C111" i="14"/>
  <c r="H111" i="11" s="1"/>
  <c r="E111" i="11" s="1"/>
  <c r="N71" i="3"/>
  <c r="L71" i="3" s="1"/>
  <c r="M47" i="5"/>
  <c r="K47" i="5" s="1"/>
  <c r="M62" i="4"/>
  <c r="K62" i="4" s="1"/>
  <c r="N37" i="3"/>
  <c r="L37" i="3" s="1"/>
  <c r="M27" i="5"/>
  <c r="K27" i="5" s="1"/>
  <c r="M33" i="4"/>
  <c r="K33" i="4" s="1"/>
  <c r="N48" i="3"/>
  <c r="L48" i="3" s="1"/>
  <c r="M44" i="4"/>
  <c r="M34" i="5"/>
  <c r="K34" i="5" s="1"/>
  <c r="N151" i="3"/>
  <c r="L151" i="3" s="1"/>
  <c r="M133" i="4"/>
  <c r="K133" i="4" s="1"/>
  <c r="M84" i="5"/>
  <c r="K84" i="5" s="1"/>
  <c r="P41" i="3"/>
  <c r="O37" i="4"/>
  <c r="O28" i="5"/>
  <c r="R59" i="7"/>
  <c r="Q58" i="3"/>
  <c r="P52" i="4"/>
  <c r="P81" i="3"/>
  <c r="O51" i="5"/>
  <c r="O70" i="4"/>
  <c r="R116" i="7"/>
  <c r="Q115" i="3"/>
  <c r="P102" i="4"/>
  <c r="P143" i="3"/>
  <c r="O126" i="4"/>
  <c r="S5" i="14"/>
  <c r="B5" i="14" s="1"/>
  <c r="F5" i="11" s="1"/>
  <c r="C5" i="11" s="1"/>
  <c r="C5" i="14"/>
  <c r="H5" i="11" s="1"/>
  <c r="E5" i="11" s="1"/>
  <c r="AB145" i="6"/>
  <c r="P116" i="3"/>
  <c r="O103" i="4"/>
  <c r="O64" i="5"/>
  <c r="M23" i="3"/>
  <c r="L21" i="4"/>
  <c r="L18" i="5"/>
  <c r="O30" i="3"/>
  <c r="N27" i="4"/>
  <c r="M85" i="3"/>
  <c r="L54" i="5"/>
  <c r="I66" i="11"/>
  <c r="J46" i="5" s="1"/>
  <c r="K68" i="3"/>
  <c r="P79" i="3"/>
  <c r="O68" i="4"/>
  <c r="P117" i="3"/>
  <c r="O65" i="5"/>
  <c r="O104" i="4"/>
  <c r="R52" i="7"/>
  <c r="Q51" i="3"/>
  <c r="P46" i="4"/>
  <c r="I19" i="11"/>
  <c r="K21" i="3"/>
  <c r="N87" i="3"/>
  <c r="L87" i="3" s="1"/>
  <c r="M75" i="4"/>
  <c r="K75" i="4" s="1"/>
  <c r="T95" i="3"/>
  <c r="R95" i="3" s="1"/>
  <c r="S57" i="5"/>
  <c r="Q57" i="5" s="1"/>
  <c r="S83" i="4"/>
  <c r="Q83" i="4" s="1"/>
  <c r="AB79" i="6"/>
  <c r="N25" i="6"/>
  <c r="O86" i="3"/>
  <c r="N74" i="4"/>
  <c r="Q6" i="4"/>
  <c r="AB9" i="6"/>
  <c r="M82" i="3"/>
  <c r="L71" i="4"/>
  <c r="B90" i="11"/>
  <c r="P122" i="3"/>
  <c r="O108" i="4"/>
  <c r="O67" i="5"/>
  <c r="AB43" i="6"/>
  <c r="B42" i="11"/>
  <c r="I78" i="11"/>
  <c r="K80" i="3"/>
  <c r="B115" i="11"/>
  <c r="B141" i="11"/>
  <c r="B128" i="11"/>
  <c r="R13" i="7"/>
  <c r="Q12" i="3"/>
  <c r="P12" i="5"/>
  <c r="O112" i="3"/>
  <c r="N99" i="4"/>
  <c r="M68" i="3"/>
  <c r="L68" i="3" s="1"/>
  <c r="L46" i="5"/>
  <c r="K46" i="5" s="1"/>
  <c r="K91" i="4"/>
  <c r="T61" i="3"/>
  <c r="R61" i="3" s="1"/>
  <c r="S54" i="4"/>
  <c r="Q54" i="4" s="1"/>
  <c r="R68" i="7"/>
  <c r="Q67" i="3"/>
  <c r="P59" i="4"/>
  <c r="P24" i="3"/>
  <c r="O22" i="4"/>
  <c r="P57" i="3"/>
  <c r="O51" i="4"/>
  <c r="R86" i="7"/>
  <c r="Q85" i="3"/>
  <c r="P54" i="5"/>
  <c r="R111" i="7"/>
  <c r="Q110" i="3"/>
  <c r="P97" i="4"/>
  <c r="R155" i="7"/>
  <c r="Q154" i="3"/>
  <c r="P86" i="5"/>
  <c r="P136" i="4"/>
  <c r="J9" i="5"/>
  <c r="J9" i="4"/>
  <c r="R63" i="7"/>
  <c r="Q62" i="3"/>
  <c r="P55" i="4"/>
  <c r="P42" i="5"/>
  <c r="T147" i="3"/>
  <c r="R147" i="3" s="1"/>
  <c r="S129" i="4"/>
  <c r="Q129" i="4" s="1"/>
  <c r="T51" i="3"/>
  <c r="R51" i="3" s="1"/>
  <c r="S46" i="4"/>
  <c r="Q46" i="4" s="1"/>
  <c r="B119" i="11"/>
  <c r="Q20" i="4"/>
  <c r="Q52" i="4"/>
  <c r="C49" i="14"/>
  <c r="H49" i="11" s="1"/>
  <c r="E49" i="11" s="1"/>
  <c r="B49" i="11" s="1"/>
  <c r="C140" i="14"/>
  <c r="H140" i="11" s="1"/>
  <c r="E140" i="11" s="1"/>
  <c r="B140" i="11" s="1"/>
  <c r="I73" i="11"/>
  <c r="J65" i="4" s="1"/>
  <c r="K75" i="3"/>
  <c r="I99" i="11"/>
  <c r="J88" i="4" s="1"/>
  <c r="K101" i="3"/>
  <c r="B23" i="11"/>
  <c r="I98" i="11" l="1"/>
  <c r="J87" i="4" s="1"/>
  <c r="K100" i="3"/>
  <c r="I72" i="11"/>
  <c r="J64" i="4" s="1"/>
  <c r="L43" i="3"/>
  <c r="M40" i="5"/>
  <c r="K40" i="5" s="1"/>
  <c r="L81" i="3"/>
  <c r="L14" i="5"/>
  <c r="K14" i="5" s="1"/>
  <c r="M16" i="3"/>
  <c r="L15" i="4"/>
  <c r="K15" i="4" s="1"/>
  <c r="M28" i="3"/>
  <c r="L28" i="3" s="1"/>
  <c r="L25" i="4"/>
  <c r="K25" i="4" s="1"/>
  <c r="L16" i="3"/>
  <c r="L145" i="3"/>
  <c r="K63" i="4"/>
  <c r="K7" i="4"/>
  <c r="K122" i="4"/>
  <c r="L108" i="3"/>
  <c r="B149" i="11"/>
  <c r="I26" i="11"/>
  <c r="J25" i="4" s="1"/>
  <c r="K28" i="3"/>
  <c r="I135" i="11"/>
  <c r="J121" i="4" s="1"/>
  <c r="K137" i="3"/>
  <c r="I71" i="11"/>
  <c r="J63" i="4" s="1"/>
  <c r="K73" i="3"/>
  <c r="I140" i="11"/>
  <c r="J125" i="4" s="1"/>
  <c r="K142" i="3"/>
  <c r="I57" i="11"/>
  <c r="K59" i="3"/>
  <c r="I151" i="11"/>
  <c r="K153" i="3"/>
  <c r="I10" i="11"/>
  <c r="J12" i="5" s="1"/>
  <c r="K12" i="3"/>
  <c r="I48" i="11"/>
  <c r="J36" i="5" s="1"/>
  <c r="K50" i="3"/>
  <c r="I116" i="11"/>
  <c r="J66" i="5" s="1"/>
  <c r="K118" i="3"/>
  <c r="I49" i="11"/>
  <c r="J46" i="4" s="1"/>
  <c r="K51" i="3"/>
  <c r="I46" i="11"/>
  <c r="K48" i="3"/>
  <c r="I22" i="11"/>
  <c r="J22" i="4" s="1"/>
  <c r="K24" i="3"/>
  <c r="F53" i="5"/>
  <c r="G53" i="5" s="1"/>
  <c r="H53" i="5" s="1"/>
  <c r="N135" i="3"/>
  <c r="L135" i="3" s="1"/>
  <c r="M75" i="5"/>
  <c r="K75" i="5" s="1"/>
  <c r="J42" i="5"/>
  <c r="J55" i="4"/>
  <c r="O105" i="3"/>
  <c r="N92" i="4"/>
  <c r="H114" i="3"/>
  <c r="AS184" i="17"/>
  <c r="D184" i="17" s="1"/>
  <c r="O53" i="3"/>
  <c r="N37" i="5"/>
  <c r="N48" i="4"/>
  <c r="F77" i="5"/>
  <c r="G77" i="5" s="1"/>
  <c r="H77" i="5" s="1"/>
  <c r="O74" i="3"/>
  <c r="N64" i="4"/>
  <c r="F9" i="5"/>
  <c r="G9" i="5" s="1"/>
  <c r="H9" i="5" s="1"/>
  <c r="K18" i="5"/>
  <c r="M149" i="3"/>
  <c r="L82" i="5"/>
  <c r="L131" i="4"/>
  <c r="O138" i="3"/>
  <c r="N122" i="4"/>
  <c r="N76" i="5"/>
  <c r="G106" i="3"/>
  <c r="K17" i="5"/>
  <c r="J25" i="5"/>
  <c r="J31" i="4"/>
  <c r="J48" i="4"/>
  <c r="J37" i="5"/>
  <c r="F11" i="5"/>
  <c r="G11" i="5" s="1"/>
  <c r="H11" i="5" s="1"/>
  <c r="O36" i="3"/>
  <c r="N32" i="4"/>
  <c r="N26" i="5"/>
  <c r="O50" i="3"/>
  <c r="N36" i="5"/>
  <c r="O127" i="3"/>
  <c r="N113" i="4"/>
  <c r="N71" i="5"/>
  <c r="I77" i="11"/>
  <c r="J68" i="4" s="1"/>
  <c r="K79" i="3"/>
  <c r="O45" i="3"/>
  <c r="N41" i="4"/>
  <c r="O69" i="3"/>
  <c r="N60" i="4"/>
  <c r="N15" i="3"/>
  <c r="L15" i="3" s="1"/>
  <c r="M14" i="4"/>
  <c r="K14" i="4" s="1"/>
  <c r="M13" i="5"/>
  <c r="K13" i="5" s="1"/>
  <c r="N58" i="3"/>
  <c r="L58" i="3" s="1"/>
  <c r="M52" i="4"/>
  <c r="K52" i="4" s="1"/>
  <c r="N33" i="3"/>
  <c r="L33" i="3" s="1"/>
  <c r="G33" i="3" s="1"/>
  <c r="M23" i="5"/>
  <c r="K23" i="5" s="1"/>
  <c r="M29" i="4"/>
  <c r="K29" i="4" s="1"/>
  <c r="G92" i="3"/>
  <c r="O41" i="3"/>
  <c r="N37" i="4"/>
  <c r="N28" i="5"/>
  <c r="F132" i="4"/>
  <c r="G132" i="4" s="1"/>
  <c r="H132" i="4" s="1"/>
  <c r="J18" i="5"/>
  <c r="J21" i="4"/>
  <c r="M17" i="3"/>
  <c r="L15" i="5"/>
  <c r="J77" i="5"/>
  <c r="J123" i="4"/>
  <c r="G21" i="3"/>
  <c r="L45" i="3"/>
  <c r="K96" i="4"/>
  <c r="I111" i="11"/>
  <c r="J100" i="4" s="1"/>
  <c r="K113" i="3"/>
  <c r="O118" i="3"/>
  <c r="N66" i="5"/>
  <c r="O12" i="3"/>
  <c r="N12" i="5"/>
  <c r="H74" i="4"/>
  <c r="F74" i="4"/>
  <c r="G74" i="4" s="1"/>
  <c r="O115" i="3"/>
  <c r="N102" i="4"/>
  <c r="I32" i="3"/>
  <c r="H140" i="3"/>
  <c r="AS219" i="17"/>
  <c r="D219" i="17" s="1"/>
  <c r="H8" i="5"/>
  <c r="G84" i="3"/>
  <c r="O101" i="3"/>
  <c r="N88" i="4"/>
  <c r="F129" i="4"/>
  <c r="G129" i="4" s="1"/>
  <c r="H129" i="4" s="1"/>
  <c r="O44" i="3"/>
  <c r="N31" i="5"/>
  <c r="N40" i="4"/>
  <c r="J85" i="4"/>
  <c r="J58" i="5"/>
  <c r="O153" i="3"/>
  <c r="N135" i="4"/>
  <c r="N85" i="5"/>
  <c r="F123" i="4"/>
  <c r="G123" i="4" s="1"/>
  <c r="H123" i="4" s="1"/>
  <c r="F9" i="4"/>
  <c r="G9" i="4" s="1"/>
  <c r="H9" i="4" s="1"/>
  <c r="I113" i="11"/>
  <c r="J102" i="4" s="1"/>
  <c r="K115" i="3"/>
  <c r="I92" i="11"/>
  <c r="K94" i="3"/>
  <c r="K21" i="4"/>
  <c r="I146" i="11"/>
  <c r="K148" i="3"/>
  <c r="O48" i="3"/>
  <c r="N44" i="4"/>
  <c r="N34" i="5"/>
  <c r="O18" i="3"/>
  <c r="N16" i="4"/>
  <c r="K20" i="4"/>
  <c r="J132" i="4"/>
  <c r="J83" i="5"/>
  <c r="O16" i="3"/>
  <c r="N15" i="4"/>
  <c r="N14" i="5"/>
  <c r="O102" i="3"/>
  <c r="N61" i="5"/>
  <c r="N89" i="4"/>
  <c r="O128" i="3"/>
  <c r="N72" i="5"/>
  <c r="N114" i="4"/>
  <c r="G11" i="3"/>
  <c r="H84" i="4"/>
  <c r="F84" i="4"/>
  <c r="G84" i="4" s="1"/>
  <c r="F12" i="4"/>
  <c r="G12" i="4" s="1"/>
  <c r="H12" i="4" s="1"/>
  <c r="J44" i="5"/>
  <c r="J57" i="4"/>
  <c r="I34" i="11"/>
  <c r="K36" i="3"/>
  <c r="O125" i="3"/>
  <c r="N111" i="4"/>
  <c r="N153" i="3"/>
  <c r="L153" i="3" s="1"/>
  <c r="M85" i="5"/>
  <c r="K85" i="5" s="1"/>
  <c r="M135" i="4"/>
  <c r="K135" i="4" s="1"/>
  <c r="K59" i="4"/>
  <c r="F83" i="5"/>
  <c r="G83" i="5" s="1"/>
  <c r="H83" i="5" s="1"/>
  <c r="N38" i="3"/>
  <c r="L38" i="3" s="1"/>
  <c r="M34" i="4"/>
  <c r="K34" i="4" s="1"/>
  <c r="O25" i="3"/>
  <c r="N19" i="5"/>
  <c r="N23" i="4"/>
  <c r="K58" i="5"/>
  <c r="J67" i="5"/>
  <c r="J108" i="4"/>
  <c r="L109" i="3"/>
  <c r="J71" i="5"/>
  <c r="J113" i="4"/>
  <c r="N144" i="3"/>
  <c r="L144" i="3" s="1"/>
  <c r="M127" i="4"/>
  <c r="K127" i="4" s="1"/>
  <c r="I103" i="11"/>
  <c r="J92" i="4" s="1"/>
  <c r="K105" i="3"/>
  <c r="O134" i="3"/>
  <c r="N119" i="4"/>
  <c r="I8" i="3"/>
  <c r="O37" i="3"/>
  <c r="N27" i="5"/>
  <c r="N33" i="4"/>
  <c r="G147" i="3"/>
  <c r="J59" i="5"/>
  <c r="J86" i="4"/>
  <c r="J51" i="5"/>
  <c r="J70" i="4"/>
  <c r="O61" i="3"/>
  <c r="N54" i="4"/>
  <c r="G139" i="3"/>
  <c r="G9" i="3"/>
  <c r="I85" i="11"/>
  <c r="J75" i="4" s="1"/>
  <c r="K87" i="3"/>
  <c r="O135" i="3"/>
  <c r="N75" i="5"/>
  <c r="O34" i="3"/>
  <c r="N24" i="5"/>
  <c r="N30" i="4"/>
  <c r="L23" i="3"/>
  <c r="O145" i="3"/>
  <c r="N80" i="5"/>
  <c r="O124" i="3"/>
  <c r="N110" i="4"/>
  <c r="N69" i="5"/>
  <c r="F6" i="4"/>
  <c r="G6" i="4" s="1"/>
  <c r="H6" i="4" s="1"/>
  <c r="L22" i="3"/>
  <c r="O117" i="3"/>
  <c r="N65" i="5"/>
  <c r="N104" i="4"/>
  <c r="J89" i="4"/>
  <c r="J61" i="5"/>
  <c r="O20" i="3"/>
  <c r="N18" i="4"/>
  <c r="F128" i="4"/>
  <c r="G128" i="4" s="1"/>
  <c r="H128" i="4" s="1"/>
  <c r="F24" i="4"/>
  <c r="G24" i="4" s="1"/>
  <c r="H24" i="4" s="1"/>
  <c r="G96" i="3"/>
  <c r="I96" i="3"/>
  <c r="G13" i="3"/>
  <c r="K119" i="4"/>
  <c r="O28" i="3"/>
  <c r="N25" i="4"/>
  <c r="L67" i="3"/>
  <c r="G150" i="3"/>
  <c r="K82" i="5"/>
  <c r="O90" i="3"/>
  <c r="N78" i="4"/>
  <c r="O122" i="3"/>
  <c r="N67" i="5"/>
  <c r="N108" i="4"/>
  <c r="F32" i="5"/>
  <c r="G32" i="5" s="1"/>
  <c r="H32" i="5" s="1"/>
  <c r="O104" i="3"/>
  <c r="N63" i="5"/>
  <c r="N91" i="4"/>
  <c r="J131" i="4"/>
  <c r="J82" i="5"/>
  <c r="K85" i="4"/>
  <c r="K45" i="5"/>
  <c r="K120" i="4"/>
  <c r="K71" i="4"/>
  <c r="I128" i="11"/>
  <c r="J74" i="5" s="1"/>
  <c r="K130" i="3"/>
  <c r="H27" i="4"/>
  <c r="I141" i="11"/>
  <c r="J126" i="4" s="1"/>
  <c r="K143" i="3"/>
  <c r="I127" i="11"/>
  <c r="K129" i="3"/>
  <c r="J27" i="5"/>
  <c r="J33" i="4"/>
  <c r="I142" i="11"/>
  <c r="J127" i="4" s="1"/>
  <c r="K144" i="3"/>
  <c r="J60" i="3"/>
  <c r="I41" i="5"/>
  <c r="M41" i="3"/>
  <c r="L41" i="3" s="1"/>
  <c r="L37" i="4"/>
  <c r="K37" i="4" s="1"/>
  <c r="L28" i="5"/>
  <c r="K28" i="5" s="1"/>
  <c r="F49" i="5"/>
  <c r="G49" i="5" s="1"/>
  <c r="H49" i="5" s="1"/>
  <c r="O95" i="3"/>
  <c r="N83" i="4"/>
  <c r="N57" i="5"/>
  <c r="O119" i="3"/>
  <c r="N105" i="4"/>
  <c r="O73" i="3"/>
  <c r="N63" i="4"/>
  <c r="F13" i="4"/>
  <c r="G13" i="4" s="1"/>
  <c r="H13" i="4" s="1"/>
  <c r="B3" i="11"/>
  <c r="H6" i="5"/>
  <c r="F6" i="5"/>
  <c r="G6" i="5" s="1"/>
  <c r="L73" i="3"/>
  <c r="F66" i="4"/>
  <c r="G66" i="4" s="1"/>
  <c r="H66" i="4" s="1"/>
  <c r="F61" i="4"/>
  <c r="G61" i="4" s="1"/>
  <c r="H61" i="4" s="1"/>
  <c r="O59" i="3"/>
  <c r="N53" i="4"/>
  <c r="N40" i="5"/>
  <c r="N142" i="3"/>
  <c r="L142" i="3" s="1"/>
  <c r="M125" i="4"/>
  <c r="K125" i="4" s="1"/>
  <c r="G146" i="3"/>
  <c r="O40" i="3"/>
  <c r="N36" i="4"/>
  <c r="G27" i="3"/>
  <c r="O94" i="3"/>
  <c r="N56" i="5"/>
  <c r="N82" i="4"/>
  <c r="F62" i="4"/>
  <c r="G62" i="4" s="1"/>
  <c r="H62" i="4" s="1"/>
  <c r="I126" i="11"/>
  <c r="K128" i="3"/>
  <c r="O26" i="3"/>
  <c r="N20" i="5"/>
  <c r="N57" i="3"/>
  <c r="L57" i="3" s="1"/>
  <c r="M51" i="4"/>
  <c r="K51" i="4" s="1"/>
  <c r="L134" i="3"/>
  <c r="K111" i="4"/>
  <c r="O72" i="3"/>
  <c r="N48" i="5"/>
  <c r="N105" i="3"/>
  <c r="L105" i="3" s="1"/>
  <c r="M92" i="4"/>
  <c r="K92" i="4" s="1"/>
  <c r="K131" i="4"/>
  <c r="O89" i="3"/>
  <c r="N77" i="4"/>
  <c r="N55" i="5"/>
  <c r="O88" i="3"/>
  <c r="N76" i="4"/>
  <c r="O144" i="3"/>
  <c r="N127" i="4"/>
  <c r="F42" i="4"/>
  <c r="G42" i="4" s="1"/>
  <c r="H42" i="4" s="1"/>
  <c r="K78" i="4"/>
  <c r="O142" i="3"/>
  <c r="N125" i="4"/>
  <c r="K22" i="5"/>
  <c r="K102" i="4"/>
  <c r="L97" i="3"/>
  <c r="L65" i="3"/>
  <c r="K42" i="5"/>
  <c r="J64" i="5"/>
  <c r="J103" i="4"/>
  <c r="L136" i="3"/>
  <c r="L82" i="3"/>
  <c r="H8" i="4"/>
  <c r="O154" i="3"/>
  <c r="N86" i="5"/>
  <c r="N136" i="4"/>
  <c r="O62" i="3"/>
  <c r="N55" i="4"/>
  <c r="N42" i="5"/>
  <c r="N78" i="3"/>
  <c r="L78" i="3" s="1"/>
  <c r="M67" i="4"/>
  <c r="K67" i="4" s="1"/>
  <c r="O64" i="3"/>
  <c r="N57" i="4"/>
  <c r="N44" i="5"/>
  <c r="I93" i="11"/>
  <c r="K95" i="3"/>
  <c r="G76" i="3"/>
  <c r="F107" i="4"/>
  <c r="G107" i="4" s="1"/>
  <c r="H107" i="4" s="1"/>
  <c r="K15" i="5"/>
  <c r="O17" i="3"/>
  <c r="N15" i="5"/>
  <c r="O99" i="3"/>
  <c r="N60" i="5"/>
  <c r="O129" i="3"/>
  <c r="N115" i="4"/>
  <c r="N73" i="5"/>
  <c r="G14" i="3"/>
  <c r="N50" i="3"/>
  <c r="L50" i="3" s="1"/>
  <c r="M36" i="5"/>
  <c r="K36" i="5" s="1"/>
  <c r="N99" i="3"/>
  <c r="M60" i="5"/>
  <c r="G6" i="3"/>
  <c r="N129" i="3"/>
  <c r="L129" i="3" s="1"/>
  <c r="M115" i="4"/>
  <c r="K115" i="4" s="1"/>
  <c r="M73" i="5"/>
  <c r="K73" i="5" s="1"/>
  <c r="N69" i="3"/>
  <c r="M60" i="4"/>
  <c r="I149" i="11"/>
  <c r="K151" i="3"/>
  <c r="O113" i="3"/>
  <c r="N100" i="4"/>
  <c r="G77" i="3"/>
  <c r="G70" i="3"/>
  <c r="J69" i="5"/>
  <c r="J110" i="4"/>
  <c r="M69" i="3"/>
  <c r="L60" i="4"/>
  <c r="I87" i="11"/>
  <c r="K89" i="3"/>
  <c r="O80" i="3"/>
  <c r="N50" i="5"/>
  <c r="N69" i="4"/>
  <c r="F47" i="5"/>
  <c r="G47" i="5" s="1"/>
  <c r="H47" i="5" s="1"/>
  <c r="O79" i="3"/>
  <c r="N68" i="4"/>
  <c r="O82" i="3"/>
  <c r="N71" i="4"/>
  <c r="K10" i="5"/>
  <c r="N20" i="3"/>
  <c r="L20" i="3" s="1"/>
  <c r="M18" i="4"/>
  <c r="K18" i="4" s="1"/>
  <c r="O148" i="3"/>
  <c r="N81" i="5"/>
  <c r="N130" i="4"/>
  <c r="L125" i="3"/>
  <c r="S113" i="3"/>
  <c r="R100" i="4"/>
  <c r="Q100" i="4" s="1"/>
  <c r="O143" i="3"/>
  <c r="N126" i="4"/>
  <c r="L149" i="3"/>
  <c r="O152" i="3"/>
  <c r="N134" i="4"/>
  <c r="G46" i="3"/>
  <c r="L90" i="3"/>
  <c r="H56" i="4"/>
  <c r="F56" i="4"/>
  <c r="G56" i="4" s="1"/>
  <c r="L32" i="3"/>
  <c r="G32" i="3" s="1"/>
  <c r="L115" i="3"/>
  <c r="O123" i="3"/>
  <c r="N109" i="4"/>
  <c r="N68" i="5"/>
  <c r="K55" i="4"/>
  <c r="O109" i="3"/>
  <c r="N96" i="4"/>
  <c r="O22" i="3"/>
  <c r="N17" i="5"/>
  <c r="N20" i="4"/>
  <c r="K25" i="5"/>
  <c r="H22" i="5"/>
  <c r="F22" i="5"/>
  <c r="G22" i="5" s="1"/>
  <c r="O75" i="3"/>
  <c r="N65" i="4"/>
  <c r="O110" i="3"/>
  <c r="N97" i="4"/>
  <c r="I47" i="11"/>
  <c r="K49" i="3"/>
  <c r="O108" i="3"/>
  <c r="N95" i="4"/>
  <c r="I54" i="11"/>
  <c r="J50" i="4" s="1"/>
  <c r="K56" i="3"/>
  <c r="O111" i="3"/>
  <c r="N98" i="4"/>
  <c r="G121" i="3"/>
  <c r="L17" i="3"/>
  <c r="F81" i="4"/>
  <c r="G81" i="4" s="1"/>
  <c r="H81" i="4" s="1"/>
  <c r="F47" i="4"/>
  <c r="G47" i="4" s="1"/>
  <c r="H47" i="4" s="1"/>
  <c r="N141" i="3"/>
  <c r="L141" i="3" s="1"/>
  <c r="M79" i="5"/>
  <c r="K79" i="5" s="1"/>
  <c r="F94" i="4"/>
  <c r="G94" i="4" s="1"/>
  <c r="H94" i="4"/>
  <c r="F133" i="4"/>
  <c r="G133" i="4" s="1"/>
  <c r="H133" i="4" s="1"/>
  <c r="M99" i="3"/>
  <c r="L60" i="5"/>
  <c r="F117" i="4"/>
  <c r="G117" i="4" s="1"/>
  <c r="H117" i="4" s="1"/>
  <c r="S5" i="3"/>
  <c r="R5" i="3" s="1"/>
  <c r="R5" i="4"/>
  <c r="Q5" i="4" s="1"/>
  <c r="R5" i="5"/>
  <c r="Q5" i="5" s="1"/>
  <c r="O133" i="3"/>
  <c r="N118" i="4"/>
  <c r="J17" i="5"/>
  <c r="J20" i="4"/>
  <c r="O141" i="3"/>
  <c r="N79" i="5"/>
  <c r="F87" i="4"/>
  <c r="G87" i="4" s="1"/>
  <c r="H87" i="4"/>
  <c r="G71" i="3"/>
  <c r="K10" i="4"/>
  <c r="O68" i="3"/>
  <c r="N46" i="5"/>
  <c r="M94" i="3"/>
  <c r="L94" i="3" s="1"/>
  <c r="L82" i="4"/>
  <c r="K82" i="4" s="1"/>
  <c r="L56" i="5"/>
  <c r="K56" i="5" s="1"/>
  <c r="H28" i="4"/>
  <c r="F28" i="4"/>
  <c r="G28" i="4" s="1"/>
  <c r="F13" i="5"/>
  <c r="G13" i="5" s="1"/>
  <c r="H13" i="5" s="1"/>
  <c r="K23" i="4"/>
  <c r="J76" i="5"/>
  <c r="J122" i="4"/>
  <c r="F58" i="4"/>
  <c r="G58" i="4" s="1"/>
  <c r="H58" i="4" s="1"/>
  <c r="H112" i="4"/>
  <c r="F112" i="4"/>
  <c r="G112" i="4" s="1"/>
  <c r="K26" i="4"/>
  <c r="H43" i="5"/>
  <c r="F43" i="5"/>
  <c r="G43" i="5" s="1"/>
  <c r="F35" i="4"/>
  <c r="G35" i="4" s="1"/>
  <c r="H35" i="4"/>
  <c r="J15" i="4"/>
  <c r="J14" i="5"/>
  <c r="L62" i="3"/>
  <c r="K89" i="4"/>
  <c r="K31" i="4"/>
  <c r="J124" i="4"/>
  <c r="J78" i="5"/>
  <c r="O85" i="3"/>
  <c r="N54" i="5"/>
  <c r="I23" i="11"/>
  <c r="K25" i="3"/>
  <c r="I90" i="11"/>
  <c r="J80" i="4" s="1"/>
  <c r="K92" i="3"/>
  <c r="B5" i="11"/>
  <c r="O57" i="3"/>
  <c r="N51" i="4"/>
  <c r="J50" i="5"/>
  <c r="J69" i="4"/>
  <c r="O98" i="3"/>
  <c r="N86" i="4"/>
  <c r="N59" i="5"/>
  <c r="O35" i="3"/>
  <c r="N31" i="4"/>
  <c r="N25" i="5"/>
  <c r="S111" i="3"/>
  <c r="R111" i="3" s="1"/>
  <c r="R98" i="4"/>
  <c r="Q98" i="4" s="1"/>
  <c r="O56" i="3"/>
  <c r="N50" i="4"/>
  <c r="H17" i="4"/>
  <c r="F17" i="4"/>
  <c r="G17" i="4" s="1"/>
  <c r="I27" i="11"/>
  <c r="K29" i="3"/>
  <c r="O49" i="3"/>
  <c r="N45" i="4"/>
  <c r="N35" i="5"/>
  <c r="I41" i="11"/>
  <c r="K43" i="3"/>
  <c r="G93" i="3"/>
  <c r="G52" i="3"/>
  <c r="J10" i="5"/>
  <c r="J10" i="4"/>
  <c r="O137" i="3"/>
  <c r="N121" i="4"/>
  <c r="O97" i="3"/>
  <c r="N58" i="5"/>
  <c r="N85" i="4"/>
  <c r="N30" i="3"/>
  <c r="L30" i="3" s="1"/>
  <c r="M27" i="4"/>
  <c r="K27" i="4" s="1"/>
  <c r="F27" i="4" s="1"/>
  <c r="G27" i="4" s="1"/>
  <c r="I107" i="3"/>
  <c r="G107" i="3"/>
  <c r="F84" i="5"/>
  <c r="G84" i="5" s="1"/>
  <c r="H84" i="5" s="1"/>
  <c r="O54" i="3"/>
  <c r="N49" i="4"/>
  <c r="N38" i="5"/>
  <c r="O131" i="3"/>
  <c r="N116" i="4"/>
  <c r="G132" i="3"/>
  <c r="J136" i="4"/>
  <c r="J86" i="5"/>
  <c r="G100" i="3"/>
  <c r="J112" i="4"/>
  <c r="J70" i="5"/>
  <c r="N154" i="3"/>
  <c r="L154" i="3" s="1"/>
  <c r="M86" i="5"/>
  <c r="K86" i="5" s="1"/>
  <c r="M136" i="4"/>
  <c r="K136" i="4" s="1"/>
  <c r="L10" i="3"/>
  <c r="J32" i="5"/>
  <c r="J42" i="4"/>
  <c r="G31" i="3"/>
  <c r="F14" i="4"/>
  <c r="G14" i="4" s="1"/>
  <c r="H14" i="4" s="1"/>
  <c r="K19" i="5"/>
  <c r="O55" i="3"/>
  <c r="N39" i="5"/>
  <c r="F29" i="4"/>
  <c r="G29" i="4" s="1"/>
  <c r="H29" i="4" s="1"/>
  <c r="G66" i="3"/>
  <c r="F70" i="5"/>
  <c r="G70" i="5" s="1"/>
  <c r="H70" i="5" s="1"/>
  <c r="O65" i="3"/>
  <c r="N45" i="5"/>
  <c r="K21" i="5"/>
  <c r="I63" i="3"/>
  <c r="G63" i="3"/>
  <c r="O116" i="3"/>
  <c r="N64" i="5"/>
  <c r="N103" i="4"/>
  <c r="O81" i="3"/>
  <c r="N70" i="4"/>
  <c r="N51" i="5"/>
  <c r="G39" i="3"/>
  <c r="F16" i="5"/>
  <c r="G16" i="5" s="1"/>
  <c r="H16" i="5" s="1"/>
  <c r="K39" i="4"/>
  <c r="K76" i="4"/>
  <c r="K51" i="5"/>
  <c r="K61" i="5"/>
  <c r="K54" i="5"/>
  <c r="L35" i="3"/>
  <c r="N42" i="3"/>
  <c r="L42" i="3" s="1"/>
  <c r="G42" i="3" s="1"/>
  <c r="M38" i="4"/>
  <c r="K38" i="4" s="1"/>
  <c r="M29" i="5"/>
  <c r="K29" i="5" s="1"/>
  <c r="O78" i="3"/>
  <c r="N67" i="4"/>
  <c r="G86" i="3"/>
  <c r="M24" i="3"/>
  <c r="L24" i="3" s="1"/>
  <c r="L22" i="4"/>
  <c r="K22" i="4" s="1"/>
  <c r="G30" i="3"/>
  <c r="I30" i="3"/>
  <c r="I119" i="11"/>
  <c r="J107" i="4" s="1"/>
  <c r="K121" i="3"/>
  <c r="I115" i="11"/>
  <c r="K117" i="3"/>
  <c r="J16" i="5"/>
  <c r="J19" i="4"/>
  <c r="O67" i="3"/>
  <c r="N59" i="4"/>
  <c r="I42" i="11"/>
  <c r="K44" i="3"/>
  <c r="N8" i="3"/>
  <c r="L8" i="3" s="1"/>
  <c r="G8" i="3" s="1"/>
  <c r="M8" i="4"/>
  <c r="K8" i="4" s="1"/>
  <c r="F8" i="4" s="1"/>
  <c r="G8" i="4" s="1"/>
  <c r="M8" i="5"/>
  <c r="K8" i="5" s="1"/>
  <c r="F8" i="5" s="1"/>
  <c r="G8" i="5" s="1"/>
  <c r="O51" i="3"/>
  <c r="N46" i="4"/>
  <c r="O58" i="3"/>
  <c r="N52" i="4"/>
  <c r="K44" i="4"/>
  <c r="O24" i="3"/>
  <c r="N22" i="4"/>
  <c r="I32" i="11"/>
  <c r="K34" i="3"/>
  <c r="I31" i="11"/>
  <c r="K33" i="3"/>
  <c r="O149" i="3"/>
  <c r="N131" i="4"/>
  <c r="N82" i="5"/>
  <c r="N118" i="3"/>
  <c r="L118" i="3" s="1"/>
  <c r="M66" i="5"/>
  <c r="K66" i="5" s="1"/>
  <c r="G43" i="3"/>
  <c r="F73" i="4"/>
  <c r="G73" i="4" s="1"/>
  <c r="H73" i="4" s="1"/>
  <c r="G19" i="3"/>
  <c r="I123" i="11"/>
  <c r="J111" i="4" s="1"/>
  <c r="K125" i="3"/>
  <c r="O103" i="3"/>
  <c r="N90" i="4"/>
  <c r="N62" i="5"/>
  <c r="O23" i="3"/>
  <c r="N21" i="4"/>
  <c r="N18" i="5"/>
  <c r="O7" i="3"/>
  <c r="N7" i="4"/>
  <c r="N7" i="5"/>
  <c r="I16" i="11"/>
  <c r="J16" i="4" s="1"/>
  <c r="K18" i="3"/>
  <c r="N112" i="3"/>
  <c r="L112" i="3" s="1"/>
  <c r="G112" i="3" s="1"/>
  <c r="M99" i="4"/>
  <c r="K99" i="4" s="1"/>
  <c r="F99" i="4" s="1"/>
  <c r="G99" i="4" s="1"/>
  <c r="G151" i="3"/>
  <c r="S115" i="3"/>
  <c r="R115" i="3" s="1"/>
  <c r="R102" i="4"/>
  <c r="Q102" i="4" s="1"/>
  <c r="F93" i="4"/>
  <c r="G93" i="4" s="1"/>
  <c r="H93" i="4" s="1"/>
  <c r="O38" i="3"/>
  <c r="N34" i="4"/>
  <c r="O91" i="3"/>
  <c r="N79" i="4"/>
  <c r="O47" i="3"/>
  <c r="N43" i="4"/>
  <c r="N33" i="5"/>
  <c r="F11" i="4"/>
  <c r="G11" i="4" s="1"/>
  <c r="H11" i="4" s="1"/>
  <c r="O5" i="3"/>
  <c r="N5" i="5"/>
  <c r="N5" i="4"/>
  <c r="I101" i="11"/>
  <c r="K103" i="3"/>
  <c r="N120" i="3"/>
  <c r="L120" i="3" s="1"/>
  <c r="M106" i="4"/>
  <c r="K106" i="4" s="1"/>
  <c r="N47" i="3"/>
  <c r="L47" i="3" s="1"/>
  <c r="M43" i="4"/>
  <c r="K43" i="4" s="1"/>
  <c r="M33" i="5"/>
  <c r="K33" i="5" s="1"/>
  <c r="O87" i="3"/>
  <c r="N75" i="4"/>
  <c r="O10" i="3"/>
  <c r="N10" i="5"/>
  <c r="N10" i="4"/>
  <c r="O130" i="3"/>
  <c r="N74" i="5"/>
  <c r="F80" i="4"/>
  <c r="G80" i="4" s="1"/>
  <c r="H80" i="4" s="1"/>
  <c r="G15" i="3"/>
  <c r="L25" i="3"/>
  <c r="J28" i="5"/>
  <c r="J37" i="4"/>
  <c r="J43" i="4"/>
  <c r="J33" i="5"/>
  <c r="F23" i="5"/>
  <c r="G23" i="5" s="1"/>
  <c r="H23" i="5" s="1"/>
  <c r="O136" i="3"/>
  <c r="N120" i="4"/>
  <c r="R113" i="3"/>
  <c r="G126" i="3"/>
  <c r="L29" i="3"/>
  <c r="G29" i="3" s="1"/>
  <c r="O83" i="3"/>
  <c r="N52" i="5"/>
  <c r="N72" i="4"/>
  <c r="F19" i="4"/>
  <c r="G19" i="4" s="1"/>
  <c r="H19" i="4" s="1"/>
  <c r="J8" i="4"/>
  <c r="J8" i="5"/>
  <c r="K30" i="5"/>
  <c r="F30" i="5" s="1"/>
  <c r="G30" i="5" s="1"/>
  <c r="K41" i="4"/>
  <c r="K80" i="5"/>
  <c r="L88" i="3"/>
  <c r="K70" i="4"/>
  <c r="L102" i="3"/>
  <c r="L85" i="3"/>
  <c r="L69" i="3" l="1"/>
  <c r="K60" i="4"/>
  <c r="H8" i="3"/>
  <c r="AS10" i="17"/>
  <c r="D10" i="17" s="1"/>
  <c r="H33" i="3"/>
  <c r="I33" i="3" s="1"/>
  <c r="AS55" i="17"/>
  <c r="D55" i="17" s="1"/>
  <c r="H29" i="3"/>
  <c r="AS51" i="17"/>
  <c r="D51" i="17" s="1"/>
  <c r="H112" i="3"/>
  <c r="AS182" i="17"/>
  <c r="D182" i="17" s="1"/>
  <c r="H32" i="3"/>
  <c r="AS54" i="17"/>
  <c r="D54" i="17" s="1"/>
  <c r="H42" i="3"/>
  <c r="AS66" i="17"/>
  <c r="D66" i="17" s="1"/>
  <c r="F34" i="4"/>
  <c r="G34" i="4" s="1"/>
  <c r="H34" i="4" s="1"/>
  <c r="G7" i="3"/>
  <c r="F52" i="5"/>
  <c r="G52" i="5" s="1"/>
  <c r="H52" i="5" s="1"/>
  <c r="F75" i="4"/>
  <c r="G75" i="4" s="1"/>
  <c r="H75" i="4" s="1"/>
  <c r="J62" i="5"/>
  <c r="J90" i="4"/>
  <c r="G47" i="3"/>
  <c r="F62" i="5"/>
  <c r="G62" i="5" s="1"/>
  <c r="H62" i="5" s="1"/>
  <c r="G58" i="3"/>
  <c r="F59" i="4"/>
  <c r="G59" i="4" s="1"/>
  <c r="H59" i="4"/>
  <c r="F67" i="4"/>
  <c r="G67" i="4" s="1"/>
  <c r="H67" i="4"/>
  <c r="F70" i="4"/>
  <c r="G70" i="4" s="1"/>
  <c r="H70" i="4" s="1"/>
  <c r="H45" i="5"/>
  <c r="F45" i="5"/>
  <c r="G45" i="5" s="1"/>
  <c r="H100" i="3"/>
  <c r="I100" i="3" s="1"/>
  <c r="AS163" i="17"/>
  <c r="D163" i="17" s="1"/>
  <c r="F38" i="5"/>
  <c r="G38" i="5" s="1"/>
  <c r="H38" i="5" s="1"/>
  <c r="G49" i="3"/>
  <c r="F39" i="4"/>
  <c r="G39" i="4" s="1"/>
  <c r="H39" i="4" s="1"/>
  <c r="G98" i="3"/>
  <c r="F46" i="5"/>
  <c r="G46" i="5" s="1"/>
  <c r="H46" i="5"/>
  <c r="G141" i="3"/>
  <c r="G108" i="3"/>
  <c r="G75" i="3"/>
  <c r="G109" i="3"/>
  <c r="G143" i="3"/>
  <c r="F69" i="4"/>
  <c r="G69" i="4" s="1"/>
  <c r="H69" i="4" s="1"/>
  <c r="H6" i="3"/>
  <c r="I6" i="3" s="1"/>
  <c r="AS7" i="17"/>
  <c r="D7" i="17" s="1"/>
  <c r="F115" i="4"/>
  <c r="G115" i="4" s="1"/>
  <c r="H115" i="4" s="1"/>
  <c r="F127" i="4"/>
  <c r="G127" i="4" s="1"/>
  <c r="H127" i="4"/>
  <c r="F20" i="5"/>
  <c r="G20" i="5" s="1"/>
  <c r="H20" i="5" s="1"/>
  <c r="G94" i="3"/>
  <c r="F63" i="4"/>
  <c r="G63" i="4" s="1"/>
  <c r="H63" i="4" s="1"/>
  <c r="F67" i="5"/>
  <c r="G67" i="5" s="1"/>
  <c r="H67" i="5" s="1"/>
  <c r="F25" i="4"/>
  <c r="G25" i="4" s="1"/>
  <c r="H25" i="4" s="1"/>
  <c r="F104" i="4"/>
  <c r="G104" i="4" s="1"/>
  <c r="H104" i="4" s="1"/>
  <c r="G124" i="3"/>
  <c r="F75" i="5"/>
  <c r="G75" i="5" s="1"/>
  <c r="H75" i="5" s="1"/>
  <c r="F54" i="4"/>
  <c r="G54" i="4" s="1"/>
  <c r="H54" i="4" s="1"/>
  <c r="F33" i="4"/>
  <c r="G33" i="4" s="1"/>
  <c r="H33" i="4" s="1"/>
  <c r="G134" i="3"/>
  <c r="H11" i="3"/>
  <c r="I11" i="3" s="1"/>
  <c r="AS18" i="17"/>
  <c r="D18" i="17" s="1"/>
  <c r="F14" i="5"/>
  <c r="G14" i="5" s="1"/>
  <c r="H14" i="5" s="1"/>
  <c r="F34" i="5"/>
  <c r="G34" i="5" s="1"/>
  <c r="H34" i="5"/>
  <c r="I42" i="3"/>
  <c r="G44" i="3"/>
  <c r="G41" i="3"/>
  <c r="G36" i="3"/>
  <c r="G87" i="3"/>
  <c r="F5" i="4"/>
  <c r="G5" i="4" s="1"/>
  <c r="H5" i="4" s="1"/>
  <c r="F79" i="4"/>
  <c r="G79" i="4" s="1"/>
  <c r="H79" i="4" s="1"/>
  <c r="H151" i="3"/>
  <c r="I151" i="3" s="1"/>
  <c r="AS240" i="17"/>
  <c r="D240" i="17" s="1"/>
  <c r="F7" i="5"/>
  <c r="G7" i="5" s="1"/>
  <c r="H7" i="5"/>
  <c r="F90" i="4"/>
  <c r="G90" i="4" s="1"/>
  <c r="H90" i="4" s="1"/>
  <c r="H43" i="3"/>
  <c r="I43" i="3" s="1"/>
  <c r="AS68" i="17"/>
  <c r="D68" i="17" s="1"/>
  <c r="J23" i="5"/>
  <c r="J29" i="4"/>
  <c r="F46" i="4"/>
  <c r="G46" i="4" s="1"/>
  <c r="H46" i="4" s="1"/>
  <c r="G67" i="3"/>
  <c r="G78" i="3"/>
  <c r="G81" i="3"/>
  <c r="G65" i="3"/>
  <c r="F39" i="5"/>
  <c r="G39" i="5" s="1"/>
  <c r="H39" i="5" s="1"/>
  <c r="H49" i="4"/>
  <c r="F49" i="4"/>
  <c r="G49" i="4" s="1"/>
  <c r="F85" i="4"/>
  <c r="G85" i="4" s="1"/>
  <c r="H85" i="4" s="1"/>
  <c r="H52" i="3"/>
  <c r="I52" i="3" s="1"/>
  <c r="AS89" i="17"/>
  <c r="D89" i="17" s="1"/>
  <c r="G68" i="3"/>
  <c r="I68" i="3"/>
  <c r="H98" i="4"/>
  <c r="F98" i="4"/>
  <c r="G98" i="4" s="1"/>
  <c r="F50" i="5"/>
  <c r="G50" i="5" s="1"/>
  <c r="H50" i="5"/>
  <c r="J133" i="4"/>
  <c r="J84" i="5"/>
  <c r="K60" i="5"/>
  <c r="G129" i="3"/>
  <c r="I144" i="3"/>
  <c r="G144" i="3"/>
  <c r="G26" i="3"/>
  <c r="H27" i="3"/>
  <c r="I27" i="3" s="1"/>
  <c r="AS48" i="17"/>
  <c r="D48" i="17" s="1"/>
  <c r="G73" i="3"/>
  <c r="G122" i="3"/>
  <c r="G28" i="3"/>
  <c r="F65" i="5"/>
  <c r="G65" i="5" s="1"/>
  <c r="H65" i="5" s="1"/>
  <c r="F80" i="5"/>
  <c r="G80" i="5" s="1"/>
  <c r="H80" i="5"/>
  <c r="G135" i="3"/>
  <c r="G61" i="3"/>
  <c r="F27" i="5"/>
  <c r="G27" i="5" s="1"/>
  <c r="H27" i="5" s="1"/>
  <c r="J32" i="4"/>
  <c r="J26" i="5"/>
  <c r="F15" i="4"/>
  <c r="G15" i="4" s="1"/>
  <c r="H15" i="4"/>
  <c r="H44" i="4"/>
  <c r="F44" i="4"/>
  <c r="G44" i="4" s="1"/>
  <c r="F85" i="5"/>
  <c r="G85" i="5" s="1"/>
  <c r="H85" i="5" s="1"/>
  <c r="H92" i="3"/>
  <c r="I92" i="3" s="1"/>
  <c r="AS151" i="17"/>
  <c r="D151" i="17" s="1"/>
  <c r="F71" i="5"/>
  <c r="G71" i="5" s="1"/>
  <c r="H71" i="5" s="1"/>
  <c r="H106" i="3"/>
  <c r="I106" i="3" s="1"/>
  <c r="AS176" i="17"/>
  <c r="D176" i="17" s="1"/>
  <c r="F29" i="5"/>
  <c r="G29" i="5" s="1"/>
  <c r="H29" i="5" s="1"/>
  <c r="F48" i="4"/>
  <c r="G48" i="4" s="1"/>
  <c r="H48" i="4" s="1"/>
  <c r="G83" i="3"/>
  <c r="F5" i="5"/>
  <c r="G5" i="5" s="1"/>
  <c r="H5" i="5" s="1"/>
  <c r="G91" i="3"/>
  <c r="F7" i="4"/>
  <c r="G7" i="4" s="1"/>
  <c r="H7" i="4" s="1"/>
  <c r="G103" i="3"/>
  <c r="G51" i="3"/>
  <c r="H99" i="4"/>
  <c r="F103" i="4"/>
  <c r="G103" i="4" s="1"/>
  <c r="H103" i="4" s="1"/>
  <c r="G55" i="3"/>
  <c r="G54" i="3"/>
  <c r="F58" i="5"/>
  <c r="G58" i="5" s="1"/>
  <c r="H58" i="5" s="1"/>
  <c r="J21" i="5"/>
  <c r="J26" i="4"/>
  <c r="I111" i="3"/>
  <c r="G111" i="3"/>
  <c r="J35" i="5"/>
  <c r="J45" i="4"/>
  <c r="F68" i="5"/>
  <c r="G68" i="5" s="1"/>
  <c r="H68" i="5" s="1"/>
  <c r="F71" i="4"/>
  <c r="G71" i="4" s="1"/>
  <c r="H71" i="4" s="1"/>
  <c r="G80" i="3"/>
  <c r="L99" i="3"/>
  <c r="F60" i="5"/>
  <c r="G60" i="5" s="1"/>
  <c r="H60" i="5" s="1"/>
  <c r="H76" i="3"/>
  <c r="I76" i="3" s="1"/>
  <c r="AS125" i="17"/>
  <c r="D125" i="17" s="1"/>
  <c r="F42" i="5"/>
  <c r="G42" i="5" s="1"/>
  <c r="H42" i="5" s="1"/>
  <c r="H76" i="4"/>
  <c r="F76" i="4"/>
  <c r="G76" i="4" s="1"/>
  <c r="F48" i="5"/>
  <c r="G48" i="5" s="1"/>
  <c r="H48" i="5" s="1"/>
  <c r="F40" i="5"/>
  <c r="G40" i="5" s="1"/>
  <c r="H40" i="5" s="1"/>
  <c r="F105" i="4"/>
  <c r="G105" i="4" s="1"/>
  <c r="H105" i="4" s="1"/>
  <c r="F91" i="4"/>
  <c r="G91" i="4" s="1"/>
  <c r="H91" i="4" s="1"/>
  <c r="F78" i="4"/>
  <c r="G78" i="4" s="1"/>
  <c r="H78" i="4" s="1"/>
  <c r="G117" i="3"/>
  <c r="G145" i="3"/>
  <c r="G37" i="3"/>
  <c r="F114" i="4"/>
  <c r="G114" i="4" s="1"/>
  <c r="H114" i="4" s="1"/>
  <c r="G16" i="3"/>
  <c r="G48" i="3"/>
  <c r="I48" i="3"/>
  <c r="J82" i="4"/>
  <c r="J56" i="5"/>
  <c r="F135" i="4"/>
  <c r="G135" i="4" s="1"/>
  <c r="H135" i="4" s="1"/>
  <c r="I124" i="4"/>
  <c r="I78" i="5"/>
  <c r="J140" i="3"/>
  <c r="F12" i="5"/>
  <c r="G12" i="5" s="1"/>
  <c r="H12" i="5" s="1"/>
  <c r="F113" i="4"/>
  <c r="G113" i="4" s="1"/>
  <c r="H113" i="4" s="1"/>
  <c r="F76" i="5"/>
  <c r="G76" i="5" s="1"/>
  <c r="H76" i="5" s="1"/>
  <c r="H37" i="5"/>
  <c r="F37" i="5"/>
  <c r="G37" i="5" s="1"/>
  <c r="F64" i="5"/>
  <c r="G64" i="5" s="1"/>
  <c r="H64" i="5" s="1"/>
  <c r="G97" i="3"/>
  <c r="H93" i="3"/>
  <c r="I93" i="3" s="1"/>
  <c r="AS152" i="17"/>
  <c r="D152" i="17" s="1"/>
  <c r="F25" i="5"/>
  <c r="G25" i="5" s="1"/>
  <c r="H25" i="5" s="1"/>
  <c r="I112" i="3"/>
  <c r="J19" i="5"/>
  <c r="J23" i="4"/>
  <c r="H71" i="3"/>
  <c r="I71" i="3" s="1"/>
  <c r="AS120" i="17"/>
  <c r="D120" i="17" s="1"/>
  <c r="F118" i="4"/>
  <c r="G118" i="4" s="1"/>
  <c r="H118" i="4" s="1"/>
  <c r="H30" i="5"/>
  <c r="H97" i="4"/>
  <c r="F97" i="4"/>
  <c r="G97" i="4" s="1"/>
  <c r="F109" i="4"/>
  <c r="G109" i="4" s="1"/>
  <c r="H109" i="4" s="1"/>
  <c r="H46" i="3"/>
  <c r="I46" i="3" s="1"/>
  <c r="AS72" i="17"/>
  <c r="D72" i="17" s="1"/>
  <c r="G82" i="3"/>
  <c r="H70" i="3"/>
  <c r="I70" i="3" s="1"/>
  <c r="AS118" i="17"/>
  <c r="D118" i="17" s="1"/>
  <c r="G99" i="3"/>
  <c r="F55" i="4"/>
  <c r="G55" i="4" s="1"/>
  <c r="H55" i="4" s="1"/>
  <c r="F125" i="4"/>
  <c r="G125" i="4" s="1"/>
  <c r="H125" i="4" s="1"/>
  <c r="G88" i="3"/>
  <c r="G72" i="3"/>
  <c r="J72" i="5"/>
  <c r="J114" i="4"/>
  <c r="H36" i="4"/>
  <c r="F36" i="4"/>
  <c r="G36" i="4" s="1"/>
  <c r="F53" i="4"/>
  <c r="G53" i="4" s="1"/>
  <c r="H53" i="4" s="1"/>
  <c r="G119" i="3"/>
  <c r="F63" i="5"/>
  <c r="G63" i="5" s="1"/>
  <c r="H63" i="5" s="1"/>
  <c r="G90" i="3"/>
  <c r="F21" i="5"/>
  <c r="G21" i="5" s="1"/>
  <c r="H21" i="5" s="1"/>
  <c r="F23" i="4"/>
  <c r="G23" i="4" s="1"/>
  <c r="H23" i="4" s="1"/>
  <c r="H72" i="5"/>
  <c r="F72" i="5"/>
  <c r="G72" i="5" s="1"/>
  <c r="G153" i="3"/>
  <c r="G12" i="3"/>
  <c r="H21" i="3"/>
  <c r="I21" i="3" s="1"/>
  <c r="AS36" i="17"/>
  <c r="D36" i="17" s="1"/>
  <c r="H60" i="4"/>
  <c r="F60" i="4"/>
  <c r="G60" i="4" s="1"/>
  <c r="G127" i="3"/>
  <c r="F122" i="4"/>
  <c r="G122" i="4" s="1"/>
  <c r="H122" i="4" s="1"/>
  <c r="G53" i="3"/>
  <c r="J44" i="4"/>
  <c r="J34" i="5"/>
  <c r="J30" i="4"/>
  <c r="J24" i="5"/>
  <c r="H18" i="5"/>
  <c r="F18" i="5"/>
  <c r="G18" i="5" s="1"/>
  <c r="H132" i="3"/>
  <c r="I132" i="3" s="1"/>
  <c r="AS209" i="17"/>
  <c r="D209" i="17" s="1"/>
  <c r="F31" i="4"/>
  <c r="G31" i="4" s="1"/>
  <c r="H31" i="4" s="1"/>
  <c r="G110" i="3"/>
  <c r="I110" i="3"/>
  <c r="H20" i="4"/>
  <c r="F20" i="4"/>
  <c r="G20" i="4" s="1"/>
  <c r="G123" i="3"/>
  <c r="F134" i="4"/>
  <c r="G134" i="4" s="1"/>
  <c r="H134" i="4" s="1"/>
  <c r="F130" i="4"/>
  <c r="G130" i="4" s="1"/>
  <c r="H130" i="4" s="1"/>
  <c r="H68" i="4"/>
  <c r="F68" i="4"/>
  <c r="G68" i="4" s="1"/>
  <c r="H77" i="3"/>
  <c r="I77" i="3" s="1"/>
  <c r="AS128" i="17"/>
  <c r="D128" i="17" s="1"/>
  <c r="F15" i="5"/>
  <c r="G15" i="5" s="1"/>
  <c r="H15" i="5" s="1"/>
  <c r="J83" i="4"/>
  <c r="J57" i="5"/>
  <c r="G62" i="3"/>
  <c r="G142" i="3"/>
  <c r="F55" i="5"/>
  <c r="G55" i="5" s="1"/>
  <c r="H55" i="5" s="1"/>
  <c r="G40" i="3"/>
  <c r="G59" i="3"/>
  <c r="F57" i="5"/>
  <c r="G57" i="5" s="1"/>
  <c r="H57" i="5" s="1"/>
  <c r="F26" i="4"/>
  <c r="G26" i="4" s="1"/>
  <c r="H26" i="4" s="1"/>
  <c r="G104" i="3"/>
  <c r="H13" i="3"/>
  <c r="I13" i="3" s="1"/>
  <c r="AS25" i="17"/>
  <c r="D25" i="17" s="1"/>
  <c r="F18" i="4"/>
  <c r="G18" i="4" s="1"/>
  <c r="H18" i="4" s="1"/>
  <c r="H9" i="3"/>
  <c r="I9" i="3" s="1"/>
  <c r="AS11" i="17"/>
  <c r="D11" i="17" s="1"/>
  <c r="F19" i="5"/>
  <c r="G19" i="5" s="1"/>
  <c r="H19" i="5"/>
  <c r="G128" i="3"/>
  <c r="J81" i="5"/>
  <c r="J130" i="4"/>
  <c r="F88" i="4"/>
  <c r="G88" i="4" s="1"/>
  <c r="H88" i="4" s="1"/>
  <c r="F66" i="5"/>
  <c r="G66" i="5" s="1"/>
  <c r="H66" i="5" s="1"/>
  <c r="G69" i="3"/>
  <c r="I69" i="3"/>
  <c r="F36" i="5"/>
  <c r="G36" i="5" s="1"/>
  <c r="H36" i="5" s="1"/>
  <c r="G138" i="3"/>
  <c r="J114" i="3"/>
  <c r="I101" i="4"/>
  <c r="H30" i="3"/>
  <c r="AS52" i="17"/>
  <c r="D52" i="17" s="1"/>
  <c r="G130" i="3"/>
  <c r="F121" i="4"/>
  <c r="G121" i="4" s="1"/>
  <c r="H121" i="4" s="1"/>
  <c r="F54" i="5"/>
  <c r="G54" i="5" s="1"/>
  <c r="H54" i="5"/>
  <c r="G133" i="3"/>
  <c r="F10" i="4"/>
  <c r="G10" i="4" s="1"/>
  <c r="H10" i="4" s="1"/>
  <c r="F106" i="4"/>
  <c r="G106" i="4" s="1"/>
  <c r="H106" i="4" s="1"/>
  <c r="F38" i="4"/>
  <c r="G38" i="4" s="1"/>
  <c r="H38" i="4" s="1"/>
  <c r="F21" i="4"/>
  <c r="G21" i="4" s="1"/>
  <c r="H21" i="4" s="1"/>
  <c r="H19" i="3"/>
  <c r="I19" i="3" s="1"/>
  <c r="AS34" i="17"/>
  <c r="D34" i="17" s="1"/>
  <c r="F82" i="5"/>
  <c r="G82" i="5" s="1"/>
  <c r="H82" i="5" s="1"/>
  <c r="G24" i="3"/>
  <c r="H39" i="3"/>
  <c r="I39" i="3" s="1"/>
  <c r="AS62" i="17"/>
  <c r="D62" i="17" s="1"/>
  <c r="H63" i="3"/>
  <c r="AS108" i="17"/>
  <c r="D108" i="17" s="1"/>
  <c r="H66" i="3"/>
  <c r="I66" i="3" s="1"/>
  <c r="AS111" i="17"/>
  <c r="D111" i="17" s="1"/>
  <c r="H107" i="3"/>
  <c r="AS177" i="17"/>
  <c r="D177" i="17" s="1"/>
  <c r="G137" i="3"/>
  <c r="J30" i="5"/>
  <c r="J39" i="4"/>
  <c r="H50" i="4"/>
  <c r="F50" i="4"/>
  <c r="G50" i="4" s="1"/>
  <c r="G35" i="3"/>
  <c r="F51" i="4"/>
  <c r="G51" i="4" s="1"/>
  <c r="H51" i="4"/>
  <c r="G85" i="3"/>
  <c r="I29" i="3"/>
  <c r="F17" i="5"/>
  <c r="G17" i="5" s="1"/>
  <c r="H17" i="5" s="1"/>
  <c r="G152" i="3"/>
  <c r="H81" i="5"/>
  <c r="F81" i="5"/>
  <c r="G81" i="5" s="1"/>
  <c r="G79" i="3"/>
  <c r="J77" i="4"/>
  <c r="J55" i="5"/>
  <c r="G17" i="3"/>
  <c r="F44" i="5"/>
  <c r="G44" i="5" s="1"/>
  <c r="H44" i="5" s="1"/>
  <c r="F136" i="4"/>
  <c r="G136" i="4" s="1"/>
  <c r="H136" i="4" s="1"/>
  <c r="F77" i="4"/>
  <c r="G77" i="4" s="1"/>
  <c r="H77" i="4" s="1"/>
  <c r="H146" i="3"/>
  <c r="I146" i="3" s="1"/>
  <c r="AS225" i="17"/>
  <c r="D225" i="17" s="1"/>
  <c r="I3" i="11"/>
  <c r="K5" i="3"/>
  <c r="F83" i="4"/>
  <c r="G83" i="4" s="1"/>
  <c r="H83" i="4"/>
  <c r="J115" i="4"/>
  <c r="J73" i="5"/>
  <c r="G20" i="3"/>
  <c r="H30" i="4"/>
  <c r="F30" i="4"/>
  <c r="G30" i="4" s="1"/>
  <c r="G25" i="3"/>
  <c r="F89" i="4"/>
  <c r="G89" i="4" s="1"/>
  <c r="H89" i="4"/>
  <c r="G101" i="3"/>
  <c r="G118" i="3"/>
  <c r="F41" i="4"/>
  <c r="G41" i="4" s="1"/>
  <c r="H41" i="4" s="1"/>
  <c r="G50" i="3"/>
  <c r="F64" i="4"/>
  <c r="G64" i="4" s="1"/>
  <c r="H64" i="4" s="1"/>
  <c r="J135" i="4"/>
  <c r="J85" i="5"/>
  <c r="H126" i="3"/>
  <c r="I126" i="3" s="1"/>
  <c r="AS201" i="17"/>
  <c r="D201" i="17" s="1"/>
  <c r="G38" i="3"/>
  <c r="F22" i="4"/>
  <c r="G22" i="4" s="1"/>
  <c r="H22" i="4" s="1"/>
  <c r="G116" i="3"/>
  <c r="H120" i="4"/>
  <c r="F120" i="4"/>
  <c r="G120" i="4" s="1"/>
  <c r="F10" i="5"/>
  <c r="G10" i="5" s="1"/>
  <c r="H10" i="5" s="1"/>
  <c r="G120" i="3"/>
  <c r="H33" i="5"/>
  <c r="F33" i="5"/>
  <c r="G33" i="5" s="1"/>
  <c r="G23" i="3"/>
  <c r="F131" i="4"/>
  <c r="G131" i="4" s="1"/>
  <c r="H131" i="4" s="1"/>
  <c r="H31" i="3"/>
  <c r="I31" i="3" s="1"/>
  <c r="AS53" i="17"/>
  <c r="D53" i="17" s="1"/>
  <c r="F116" i="4"/>
  <c r="G116" i="4" s="1"/>
  <c r="H116" i="4" s="1"/>
  <c r="F35" i="5"/>
  <c r="G35" i="5" s="1"/>
  <c r="H35" i="5" s="1"/>
  <c r="G56" i="3"/>
  <c r="F59" i="5"/>
  <c r="G59" i="5" s="1"/>
  <c r="H59" i="5" s="1"/>
  <c r="G57" i="3"/>
  <c r="G22" i="3"/>
  <c r="G148" i="3"/>
  <c r="F100" i="4"/>
  <c r="G100" i="4" s="1"/>
  <c r="H100" i="4" s="1"/>
  <c r="H14" i="3"/>
  <c r="I14" i="3" s="1"/>
  <c r="AS26" i="17"/>
  <c r="D26" i="17" s="1"/>
  <c r="F57" i="4"/>
  <c r="G57" i="4" s="1"/>
  <c r="H57" i="4" s="1"/>
  <c r="F86" i="5"/>
  <c r="G86" i="5" s="1"/>
  <c r="H86" i="5" s="1"/>
  <c r="G89" i="3"/>
  <c r="F82" i="4"/>
  <c r="G82" i="4" s="1"/>
  <c r="H82" i="4" s="1"/>
  <c r="G95" i="3"/>
  <c r="H150" i="3"/>
  <c r="I150" i="3" s="1"/>
  <c r="AS235" i="17"/>
  <c r="D235" i="17" s="1"/>
  <c r="H96" i="3"/>
  <c r="AS159" i="17"/>
  <c r="D159" i="17" s="1"/>
  <c r="F69" i="5"/>
  <c r="G69" i="5" s="1"/>
  <c r="H69" i="5" s="1"/>
  <c r="F24" i="5"/>
  <c r="G24" i="5" s="1"/>
  <c r="H24" i="5" s="1"/>
  <c r="H139" i="3"/>
  <c r="I139" i="3" s="1"/>
  <c r="AS218" i="17"/>
  <c r="D218" i="17" s="1"/>
  <c r="H147" i="3"/>
  <c r="I147" i="3" s="1"/>
  <c r="AS226" i="17"/>
  <c r="D226" i="17" s="1"/>
  <c r="F111" i="4"/>
  <c r="G111" i="4" s="1"/>
  <c r="H111" i="4" s="1"/>
  <c r="F61" i="5"/>
  <c r="G61" i="5" s="1"/>
  <c r="H61" i="5" s="1"/>
  <c r="F16" i="4"/>
  <c r="G16" i="4" s="1"/>
  <c r="H16" i="4" s="1"/>
  <c r="F40" i="4"/>
  <c r="G40" i="4" s="1"/>
  <c r="H40" i="4" s="1"/>
  <c r="H102" i="4"/>
  <c r="F102" i="4"/>
  <c r="G102" i="4" s="1"/>
  <c r="F28" i="5"/>
  <c r="G28" i="5" s="1"/>
  <c r="H28" i="5" s="1"/>
  <c r="G45" i="3"/>
  <c r="F26" i="5"/>
  <c r="G26" i="5" s="1"/>
  <c r="H26" i="5" s="1"/>
  <c r="G74" i="3"/>
  <c r="F92" i="4"/>
  <c r="G92" i="4" s="1"/>
  <c r="H92" i="4" s="1"/>
  <c r="F74" i="5"/>
  <c r="G74" i="5" s="1"/>
  <c r="H74" i="5" s="1"/>
  <c r="G5" i="3"/>
  <c r="H72" i="4"/>
  <c r="F72" i="4"/>
  <c r="G72" i="4" s="1"/>
  <c r="I136" i="3"/>
  <c r="G136" i="3"/>
  <c r="H15" i="3"/>
  <c r="I15" i="3" s="1"/>
  <c r="AS27" i="17"/>
  <c r="D27" i="17" s="1"/>
  <c r="G10" i="3"/>
  <c r="F43" i="4"/>
  <c r="G43" i="4" s="1"/>
  <c r="H43" i="4" s="1"/>
  <c r="G149" i="3"/>
  <c r="F52" i="4"/>
  <c r="G52" i="4" s="1"/>
  <c r="H52" i="4" s="1"/>
  <c r="J40" i="4"/>
  <c r="J31" i="5"/>
  <c r="J104" i="4"/>
  <c r="J65" i="5"/>
  <c r="H86" i="3"/>
  <c r="I86" i="3" s="1"/>
  <c r="AS142" i="17"/>
  <c r="D142" i="17" s="1"/>
  <c r="F51" i="5"/>
  <c r="G51" i="5" s="1"/>
  <c r="H51" i="5" s="1"/>
  <c r="G131" i="3"/>
  <c r="F45" i="4"/>
  <c r="G45" i="4" s="1"/>
  <c r="H45" i="4" s="1"/>
  <c r="F86" i="4"/>
  <c r="G86" i="4" s="1"/>
  <c r="H86" i="4" s="1"/>
  <c r="I5" i="11"/>
  <c r="K7" i="3"/>
  <c r="F79" i="5"/>
  <c r="G79" i="5" s="1"/>
  <c r="H79" i="5" s="1"/>
  <c r="H121" i="3"/>
  <c r="I121" i="3" s="1"/>
  <c r="AS195" i="17"/>
  <c r="D195" i="17" s="1"/>
  <c r="F95" i="4"/>
  <c r="G95" i="4" s="1"/>
  <c r="H95" i="4"/>
  <c r="F65" i="4"/>
  <c r="G65" i="4" s="1"/>
  <c r="H65" i="4" s="1"/>
  <c r="F96" i="4"/>
  <c r="G96" i="4" s="1"/>
  <c r="H96" i="4" s="1"/>
  <c r="F126" i="4"/>
  <c r="G126" i="4" s="1"/>
  <c r="H126" i="4" s="1"/>
  <c r="G113" i="3"/>
  <c r="F73" i="5"/>
  <c r="G73" i="5" s="1"/>
  <c r="H73" i="5" s="1"/>
  <c r="G64" i="3"/>
  <c r="G154" i="3"/>
  <c r="F56" i="5"/>
  <c r="G56" i="5" s="1"/>
  <c r="H56" i="5" s="1"/>
  <c r="F108" i="4"/>
  <c r="G108" i="4" s="1"/>
  <c r="H108" i="4" s="1"/>
  <c r="F110" i="4"/>
  <c r="G110" i="4" s="1"/>
  <c r="H110" i="4" s="1"/>
  <c r="G34" i="3"/>
  <c r="F119" i="4"/>
  <c r="G119" i="4" s="1"/>
  <c r="H119" i="4" s="1"/>
  <c r="G125" i="3"/>
  <c r="G102" i="3"/>
  <c r="G18" i="3"/>
  <c r="F31" i="5"/>
  <c r="G31" i="5" s="1"/>
  <c r="H31" i="5" s="1"/>
  <c r="H84" i="3"/>
  <c r="I84" i="3" s="1"/>
  <c r="AS140" i="17"/>
  <c r="D140" i="17" s="1"/>
  <c r="G115" i="3"/>
  <c r="F37" i="4"/>
  <c r="G37" i="4" s="1"/>
  <c r="H37" i="4" s="1"/>
  <c r="F32" i="4"/>
  <c r="G32" i="4" s="1"/>
  <c r="H32" i="4" s="1"/>
  <c r="G105" i="3"/>
  <c r="J40" i="5"/>
  <c r="J53" i="4"/>
  <c r="H135" i="3" l="1"/>
  <c r="I135" i="3" s="1"/>
  <c r="AS213" i="17"/>
  <c r="D213" i="17" s="1"/>
  <c r="H144" i="3"/>
  <c r="AS223" i="17"/>
  <c r="D223" i="17" s="1"/>
  <c r="H36" i="3"/>
  <c r="I36" i="3" s="1"/>
  <c r="AS58" i="17"/>
  <c r="D58" i="17" s="1"/>
  <c r="H108" i="3"/>
  <c r="I108" i="3" s="1"/>
  <c r="AS178" i="17"/>
  <c r="D178" i="17" s="1"/>
  <c r="J42" i="3"/>
  <c r="I38" i="4"/>
  <c r="I29" i="5"/>
  <c r="I73" i="4"/>
  <c r="I53" i="5"/>
  <c r="J84" i="3"/>
  <c r="J139" i="3"/>
  <c r="I77" i="5"/>
  <c r="I123" i="4"/>
  <c r="H24" i="3"/>
  <c r="I24" i="3" s="1"/>
  <c r="AS43" i="17"/>
  <c r="D43" i="17" s="1"/>
  <c r="I9" i="5"/>
  <c r="J9" i="3"/>
  <c r="I9" i="4"/>
  <c r="H119" i="3"/>
  <c r="I119" i="3" s="1"/>
  <c r="AS192" i="17"/>
  <c r="D192" i="17" s="1"/>
  <c r="H99" i="3"/>
  <c r="I99" i="3" s="1"/>
  <c r="AS162" i="17"/>
  <c r="D162" i="17" s="1"/>
  <c r="H125" i="3"/>
  <c r="I125" i="3" s="1"/>
  <c r="AS199" i="17"/>
  <c r="D199" i="17" s="1"/>
  <c r="J7" i="4"/>
  <c r="J7" i="5"/>
  <c r="H45" i="3"/>
  <c r="I45" i="3" s="1"/>
  <c r="AS71" i="17"/>
  <c r="D71" i="17" s="1"/>
  <c r="H148" i="3"/>
  <c r="I148" i="3" s="1"/>
  <c r="AS231" i="17"/>
  <c r="D231" i="17" s="1"/>
  <c r="H56" i="3"/>
  <c r="I56" i="3" s="1"/>
  <c r="AS95" i="17"/>
  <c r="D95" i="17" s="1"/>
  <c r="H38" i="3"/>
  <c r="I38" i="3" s="1"/>
  <c r="AS61" i="17"/>
  <c r="D61" i="17" s="1"/>
  <c r="J66" i="3"/>
  <c r="I58" i="4"/>
  <c r="H138" i="3"/>
  <c r="I138" i="3" s="1"/>
  <c r="AS217" i="17"/>
  <c r="D217" i="17" s="1"/>
  <c r="H142" i="3"/>
  <c r="I142" i="3" s="1"/>
  <c r="AS221" i="17"/>
  <c r="D221" i="17" s="1"/>
  <c r="J77" i="3"/>
  <c r="I66" i="4"/>
  <c r="H123" i="3"/>
  <c r="I123" i="3" s="1"/>
  <c r="AS197" i="17"/>
  <c r="D197" i="17" s="1"/>
  <c r="J132" i="3"/>
  <c r="I117" i="4"/>
  <c r="I16" i="5"/>
  <c r="I19" i="4"/>
  <c r="J21" i="3"/>
  <c r="H72" i="3"/>
  <c r="I72" i="3" s="1"/>
  <c r="AS121" i="17"/>
  <c r="D121" i="17" s="1"/>
  <c r="H54" i="3"/>
  <c r="I54" i="3" s="1"/>
  <c r="AS92" i="17"/>
  <c r="D92" i="17" s="1"/>
  <c r="H103" i="3"/>
  <c r="I103" i="3" s="1"/>
  <c r="AS173" i="17"/>
  <c r="D173" i="17" s="1"/>
  <c r="H83" i="3"/>
  <c r="I83" i="3" s="1"/>
  <c r="AS139" i="17"/>
  <c r="D139" i="17" s="1"/>
  <c r="H122" i="3"/>
  <c r="I122" i="3" s="1"/>
  <c r="AS196" i="17"/>
  <c r="D196" i="17" s="1"/>
  <c r="I39" i="4"/>
  <c r="I30" i="5"/>
  <c r="J43" i="3"/>
  <c r="H41" i="3"/>
  <c r="I41" i="3" s="1"/>
  <c r="AS65" i="17"/>
  <c r="D65" i="17" s="1"/>
  <c r="H49" i="3"/>
  <c r="I49" i="3" s="1"/>
  <c r="AS86" i="17"/>
  <c r="D86" i="17" s="1"/>
  <c r="I23" i="5"/>
  <c r="I29" i="4"/>
  <c r="J33" i="3"/>
  <c r="I13" i="5"/>
  <c r="I14" i="4"/>
  <c r="J15" i="3"/>
  <c r="I74" i="4"/>
  <c r="J86" i="3"/>
  <c r="I112" i="4"/>
  <c r="I70" i="5"/>
  <c r="J126" i="3"/>
  <c r="H25" i="3"/>
  <c r="I25" i="3" s="1"/>
  <c r="AS46" i="17"/>
  <c r="D46" i="17" s="1"/>
  <c r="H79" i="3"/>
  <c r="I79" i="3" s="1"/>
  <c r="AS134" i="17"/>
  <c r="D134" i="17" s="1"/>
  <c r="H53" i="3"/>
  <c r="I53" i="3" s="1"/>
  <c r="AS90" i="17"/>
  <c r="D90" i="17" s="1"/>
  <c r="I61" i="4"/>
  <c r="J70" i="3"/>
  <c r="H37" i="3"/>
  <c r="I37" i="3" s="1"/>
  <c r="AS59" i="17"/>
  <c r="D59" i="17" s="1"/>
  <c r="H80" i="3"/>
  <c r="I80" i="3" s="1"/>
  <c r="AS135" i="17"/>
  <c r="D135" i="17" s="1"/>
  <c r="H111" i="3"/>
  <c r="AS181" i="17"/>
  <c r="D181" i="17" s="1"/>
  <c r="H55" i="3"/>
  <c r="I55" i="3" s="1"/>
  <c r="AS94" i="17"/>
  <c r="D94" i="17" s="1"/>
  <c r="J92" i="3"/>
  <c r="I80" i="4"/>
  <c r="H73" i="3"/>
  <c r="I73" i="3" s="1"/>
  <c r="AS122" i="17"/>
  <c r="D122" i="17" s="1"/>
  <c r="H129" i="3"/>
  <c r="I129" i="3" s="1"/>
  <c r="AS205" i="17"/>
  <c r="D205" i="17" s="1"/>
  <c r="H78" i="3"/>
  <c r="I78" i="3" s="1"/>
  <c r="AS132" i="17"/>
  <c r="D132" i="17" s="1"/>
  <c r="I11" i="4"/>
  <c r="I11" i="5"/>
  <c r="J11" i="3"/>
  <c r="H143" i="3"/>
  <c r="I143" i="3" s="1"/>
  <c r="AS222" i="17"/>
  <c r="D222" i="17" s="1"/>
  <c r="H141" i="3"/>
  <c r="I141" i="3" s="1"/>
  <c r="AS220" i="17"/>
  <c r="D220" i="17" s="1"/>
  <c r="I22" i="5"/>
  <c r="J32" i="3"/>
  <c r="H105" i="3"/>
  <c r="I105" i="3" s="1"/>
  <c r="AS175" i="17"/>
  <c r="D175" i="17" s="1"/>
  <c r="H97" i="3"/>
  <c r="I97" i="3" s="1"/>
  <c r="AS160" i="17"/>
  <c r="D160" i="17" s="1"/>
  <c r="H113" i="3"/>
  <c r="I113" i="3" s="1"/>
  <c r="AS183" i="17"/>
  <c r="D183" i="17" s="1"/>
  <c r="H149" i="3"/>
  <c r="I149" i="3" s="1"/>
  <c r="AS233" i="17"/>
  <c r="D233" i="17" s="1"/>
  <c r="H136" i="3"/>
  <c r="AS214" i="17"/>
  <c r="D214" i="17" s="1"/>
  <c r="H95" i="3"/>
  <c r="I95" i="3" s="1"/>
  <c r="AS156" i="17"/>
  <c r="D156" i="17" s="1"/>
  <c r="H23" i="3"/>
  <c r="I23" i="3" s="1"/>
  <c r="AS42" i="17"/>
  <c r="D42" i="17" s="1"/>
  <c r="H22" i="3"/>
  <c r="I22" i="3" s="1"/>
  <c r="AS39" i="17"/>
  <c r="D39" i="17" s="1"/>
  <c r="I43" i="5"/>
  <c r="J63" i="3"/>
  <c r="I56" i="4"/>
  <c r="I17" i="4"/>
  <c r="J19" i="3"/>
  <c r="H130" i="3"/>
  <c r="I130" i="3" s="1"/>
  <c r="AS206" i="17"/>
  <c r="D206" i="17" s="1"/>
  <c r="H59" i="3"/>
  <c r="I59" i="3" s="1"/>
  <c r="AS103" i="17"/>
  <c r="D103" i="17" s="1"/>
  <c r="H88" i="3"/>
  <c r="I88" i="3" s="1"/>
  <c r="AS144" i="17"/>
  <c r="D144" i="17" s="1"/>
  <c r="H67" i="3"/>
  <c r="I67" i="3" s="1"/>
  <c r="AS115" i="17"/>
  <c r="D115" i="17" s="1"/>
  <c r="H47" i="3"/>
  <c r="I47" i="3" s="1"/>
  <c r="AS74" i="17"/>
  <c r="D74" i="17" s="1"/>
  <c r="H7" i="3"/>
  <c r="I7" i="3" s="1"/>
  <c r="AS9" i="17"/>
  <c r="D9" i="17" s="1"/>
  <c r="J150" i="3"/>
  <c r="I132" i="4"/>
  <c r="I83" i="5"/>
  <c r="H50" i="3"/>
  <c r="I50" i="3" s="1"/>
  <c r="AS87" i="17"/>
  <c r="D87" i="17" s="1"/>
  <c r="H18" i="3"/>
  <c r="I18" i="3" s="1"/>
  <c r="AS33" i="17"/>
  <c r="D33" i="17" s="1"/>
  <c r="H34" i="3"/>
  <c r="I34" i="3" s="1"/>
  <c r="AS56" i="17"/>
  <c r="D56" i="17" s="1"/>
  <c r="H154" i="3"/>
  <c r="I154" i="3" s="1"/>
  <c r="AS243" i="17"/>
  <c r="D243" i="17" s="1"/>
  <c r="I107" i="4"/>
  <c r="J121" i="3"/>
  <c r="H74" i="3"/>
  <c r="I74" i="3" s="1"/>
  <c r="AS123" i="17"/>
  <c r="D123" i="17" s="1"/>
  <c r="I13" i="4"/>
  <c r="J14" i="3"/>
  <c r="H57" i="3"/>
  <c r="I57" i="3" s="1"/>
  <c r="AS96" i="17"/>
  <c r="D96" i="17" s="1"/>
  <c r="H116" i="3"/>
  <c r="I116" i="3" s="1"/>
  <c r="AS186" i="17"/>
  <c r="D186" i="17" s="1"/>
  <c r="H85" i="3"/>
  <c r="I85" i="3" s="1"/>
  <c r="AS141" i="17"/>
  <c r="D141" i="17" s="1"/>
  <c r="I27" i="4"/>
  <c r="J30" i="3"/>
  <c r="H128" i="3"/>
  <c r="I128" i="3" s="1"/>
  <c r="AS204" i="17"/>
  <c r="D204" i="17" s="1"/>
  <c r="J13" i="3"/>
  <c r="I12" i="4"/>
  <c r="H62" i="3"/>
  <c r="I62" i="3" s="1"/>
  <c r="AS107" i="17"/>
  <c r="D107" i="17" s="1"/>
  <c r="H12" i="3"/>
  <c r="I12" i="3" s="1"/>
  <c r="AS24" i="17"/>
  <c r="D24" i="17" s="1"/>
  <c r="H90" i="3"/>
  <c r="I90" i="3" s="1"/>
  <c r="AS148" i="17"/>
  <c r="D148" i="17" s="1"/>
  <c r="H82" i="3"/>
  <c r="I82" i="3" s="1"/>
  <c r="AS138" i="17"/>
  <c r="D138" i="17" s="1"/>
  <c r="H48" i="3"/>
  <c r="AS80" i="17"/>
  <c r="D80" i="17" s="1"/>
  <c r="H145" i="3"/>
  <c r="I145" i="3" s="1"/>
  <c r="AS224" i="17"/>
  <c r="D224" i="17" s="1"/>
  <c r="J27" i="3"/>
  <c r="I24" i="4"/>
  <c r="H68" i="3"/>
  <c r="AS116" i="17"/>
  <c r="D116" i="17" s="1"/>
  <c r="H44" i="3"/>
  <c r="I44" i="3" s="1"/>
  <c r="AS70" i="17"/>
  <c r="D70" i="17" s="1"/>
  <c r="H124" i="3"/>
  <c r="I124" i="3" s="1"/>
  <c r="AS198" i="17"/>
  <c r="D198" i="17" s="1"/>
  <c r="J5" i="4"/>
  <c r="J5" i="5"/>
  <c r="H137" i="3"/>
  <c r="I137" i="3" s="1"/>
  <c r="AS215" i="17"/>
  <c r="D215" i="17" s="1"/>
  <c r="J39" i="3"/>
  <c r="I35" i="4"/>
  <c r="H133" i="3"/>
  <c r="I133" i="3" s="1"/>
  <c r="AS210" i="17"/>
  <c r="D210" i="17" s="1"/>
  <c r="H69" i="3"/>
  <c r="AS117" i="17"/>
  <c r="D117" i="17" s="1"/>
  <c r="H127" i="3"/>
  <c r="I127" i="3" s="1"/>
  <c r="AS203" i="17"/>
  <c r="D203" i="17" s="1"/>
  <c r="H153" i="3"/>
  <c r="I153" i="3" s="1"/>
  <c r="AS242" i="17"/>
  <c r="D242" i="17" s="1"/>
  <c r="J76" i="3"/>
  <c r="I49" i="5"/>
  <c r="H91" i="3"/>
  <c r="I91" i="3" s="1"/>
  <c r="AS149" i="17"/>
  <c r="D149" i="17" s="1"/>
  <c r="J52" i="3"/>
  <c r="I47" i="4"/>
  <c r="H65" i="3"/>
  <c r="I65" i="3" s="1"/>
  <c r="AS110" i="17"/>
  <c r="D110" i="17" s="1"/>
  <c r="H87" i="3"/>
  <c r="I87" i="3" s="1"/>
  <c r="AS143" i="17"/>
  <c r="D143" i="17" s="1"/>
  <c r="H134" i="3"/>
  <c r="I134" i="3" s="1"/>
  <c r="AS211" i="17"/>
  <c r="D211" i="17" s="1"/>
  <c r="H109" i="3"/>
  <c r="I109" i="3" s="1"/>
  <c r="AS179" i="17"/>
  <c r="D179" i="17" s="1"/>
  <c r="I87" i="4"/>
  <c r="J100" i="3"/>
  <c r="J112" i="3"/>
  <c r="I99" i="4"/>
  <c r="H115" i="3"/>
  <c r="I115" i="3" s="1"/>
  <c r="AS185" i="17"/>
  <c r="D185" i="17" s="1"/>
  <c r="I129" i="4"/>
  <c r="J147" i="3"/>
  <c r="J31" i="3"/>
  <c r="I28" i="4"/>
  <c r="H120" i="3"/>
  <c r="I120" i="3" s="1"/>
  <c r="AS194" i="17"/>
  <c r="D194" i="17" s="1"/>
  <c r="J146" i="3"/>
  <c r="I128" i="4"/>
  <c r="H17" i="3"/>
  <c r="I17" i="3" s="1"/>
  <c r="AS32" i="17"/>
  <c r="D32" i="17" s="1"/>
  <c r="H152" i="3"/>
  <c r="I152" i="3" s="1"/>
  <c r="AS241" i="17"/>
  <c r="D241" i="17" s="1"/>
  <c r="H40" i="3"/>
  <c r="I40" i="3" s="1"/>
  <c r="AS63" i="17"/>
  <c r="D63" i="17" s="1"/>
  <c r="H110" i="3"/>
  <c r="AS180" i="17"/>
  <c r="D180" i="17" s="1"/>
  <c r="I32" i="5"/>
  <c r="I42" i="4"/>
  <c r="J46" i="3"/>
  <c r="J93" i="3"/>
  <c r="I81" i="4"/>
  <c r="H16" i="3"/>
  <c r="I16" i="3" s="1"/>
  <c r="AS29" i="17"/>
  <c r="D29" i="17" s="1"/>
  <c r="H117" i="3"/>
  <c r="I117" i="3" s="1"/>
  <c r="AS187" i="17"/>
  <c r="D187" i="17" s="1"/>
  <c r="I93" i="4"/>
  <c r="J106" i="3"/>
  <c r="H26" i="3"/>
  <c r="I26" i="3" s="1"/>
  <c r="AS47" i="17"/>
  <c r="D47" i="17" s="1"/>
  <c r="J6" i="3"/>
  <c r="I6" i="4"/>
  <c r="I6" i="5"/>
  <c r="H75" i="3"/>
  <c r="I75" i="3" s="1"/>
  <c r="AS124" i="17"/>
  <c r="D124" i="17" s="1"/>
  <c r="H98" i="3"/>
  <c r="I98" i="3" s="1"/>
  <c r="AS161" i="17"/>
  <c r="D161" i="17" s="1"/>
  <c r="I8" i="5"/>
  <c r="I8" i="4"/>
  <c r="J8" i="3"/>
  <c r="H118" i="3"/>
  <c r="I118" i="3" s="1"/>
  <c r="AS188" i="17"/>
  <c r="D188" i="17" s="1"/>
  <c r="H131" i="3"/>
  <c r="I131" i="3" s="1"/>
  <c r="AS208" i="17"/>
  <c r="D208" i="17" s="1"/>
  <c r="H10" i="3"/>
  <c r="I10" i="3" s="1"/>
  <c r="AS14" i="17"/>
  <c r="D14" i="17" s="1"/>
  <c r="I84" i="4"/>
  <c r="J96" i="3"/>
  <c r="H89" i="3"/>
  <c r="I89" i="3" s="1"/>
  <c r="AS146" i="17"/>
  <c r="D146" i="17" s="1"/>
  <c r="H102" i="3"/>
  <c r="I102" i="3" s="1"/>
  <c r="AS172" i="17"/>
  <c r="D172" i="17" s="1"/>
  <c r="H64" i="3"/>
  <c r="I64" i="3" s="1"/>
  <c r="AS109" i="17"/>
  <c r="D109" i="17" s="1"/>
  <c r="H5" i="3"/>
  <c r="I5" i="3" s="1"/>
  <c r="AS3" i="17"/>
  <c r="D3" i="17" s="1"/>
  <c r="H101" i="3"/>
  <c r="I101" i="3" s="1"/>
  <c r="AS170" i="17"/>
  <c r="D170" i="17" s="1"/>
  <c r="H20" i="3"/>
  <c r="I20" i="3" s="1"/>
  <c r="AS35" i="17"/>
  <c r="D35" i="17" s="1"/>
  <c r="H35" i="3"/>
  <c r="I35" i="3" s="1"/>
  <c r="AS57" i="17"/>
  <c r="D57" i="17" s="1"/>
  <c r="J107" i="3"/>
  <c r="I94" i="4"/>
  <c r="H104" i="3"/>
  <c r="I104" i="3" s="1"/>
  <c r="AS174" i="17"/>
  <c r="D174" i="17" s="1"/>
  <c r="I47" i="5"/>
  <c r="J71" i="3"/>
  <c r="I62" i="4"/>
  <c r="H51" i="3"/>
  <c r="I51" i="3" s="1"/>
  <c r="AS88" i="17"/>
  <c r="D88" i="17" s="1"/>
  <c r="H61" i="3"/>
  <c r="I61" i="3" s="1"/>
  <c r="AS106" i="17"/>
  <c r="D106" i="17" s="1"/>
  <c r="H28" i="3"/>
  <c r="I28" i="3" s="1"/>
  <c r="AS49" i="17"/>
  <c r="D49" i="17" s="1"/>
  <c r="H81" i="3"/>
  <c r="I81" i="3" s="1"/>
  <c r="AS136" i="17"/>
  <c r="D136" i="17" s="1"/>
  <c r="J151" i="3"/>
  <c r="I133" i="4"/>
  <c r="I84" i="5"/>
  <c r="H94" i="3"/>
  <c r="I94" i="3" s="1"/>
  <c r="AS153" i="17"/>
  <c r="D153" i="17" s="1"/>
  <c r="H58" i="3"/>
  <c r="I58" i="3" s="1"/>
  <c r="AS101" i="17"/>
  <c r="D101" i="17" s="1"/>
  <c r="I21" i="5"/>
  <c r="I26" i="4"/>
  <c r="J29" i="3"/>
  <c r="I18" i="5" l="1"/>
  <c r="I21" i="4"/>
  <c r="J23" i="3"/>
  <c r="I100" i="4"/>
  <c r="J113" i="3"/>
  <c r="I79" i="5"/>
  <c r="J141" i="3"/>
  <c r="I109" i="4"/>
  <c r="I68" i="5"/>
  <c r="J123" i="3"/>
  <c r="I41" i="4"/>
  <c r="J45" i="3"/>
  <c r="I105" i="4"/>
  <c r="J119" i="3"/>
  <c r="I95" i="4"/>
  <c r="J108" i="3"/>
  <c r="I25" i="4"/>
  <c r="J28" i="3"/>
  <c r="I15" i="5"/>
  <c r="J17" i="3"/>
  <c r="I36" i="5"/>
  <c r="J50" i="3"/>
  <c r="I82" i="4"/>
  <c r="I56" i="5"/>
  <c r="J94" i="3"/>
  <c r="I91" i="4"/>
  <c r="I63" i="5"/>
  <c r="J104" i="3"/>
  <c r="I88" i="4"/>
  <c r="J101" i="3"/>
  <c r="I77" i="4"/>
  <c r="I55" i="5"/>
  <c r="J89" i="3"/>
  <c r="I66" i="5"/>
  <c r="J118" i="3"/>
  <c r="I104" i="4"/>
  <c r="I65" i="5"/>
  <c r="J117" i="3"/>
  <c r="I59" i="4"/>
  <c r="J67" i="3"/>
  <c r="I115" i="4"/>
  <c r="I73" i="5"/>
  <c r="J129" i="3"/>
  <c r="I98" i="4"/>
  <c r="J111" i="3"/>
  <c r="I48" i="4"/>
  <c r="I37" i="5"/>
  <c r="J53" i="3"/>
  <c r="I67" i="5"/>
  <c r="I108" i="4"/>
  <c r="J122" i="3"/>
  <c r="I48" i="5"/>
  <c r="J72" i="3"/>
  <c r="I71" i="5"/>
  <c r="I113" i="4"/>
  <c r="J127" i="3"/>
  <c r="I71" i="4"/>
  <c r="J82" i="3"/>
  <c r="I97" i="4"/>
  <c r="J110" i="3"/>
  <c r="I119" i="4"/>
  <c r="J134" i="3"/>
  <c r="I79" i="4"/>
  <c r="J91" i="3"/>
  <c r="I60" i="4"/>
  <c r="J69" i="3"/>
  <c r="I78" i="4"/>
  <c r="J90" i="3"/>
  <c r="I72" i="5"/>
  <c r="I114" i="4"/>
  <c r="J128" i="3"/>
  <c r="I51" i="4"/>
  <c r="J57" i="3"/>
  <c r="I136" i="4"/>
  <c r="I86" i="5"/>
  <c r="J154" i="3"/>
  <c r="I57" i="5"/>
  <c r="I83" i="4"/>
  <c r="J95" i="3"/>
  <c r="I85" i="4"/>
  <c r="I58" i="5"/>
  <c r="J97" i="3"/>
  <c r="I126" i="4"/>
  <c r="J143" i="3"/>
  <c r="I35" i="5"/>
  <c r="I45" i="4"/>
  <c r="J49" i="3"/>
  <c r="I34" i="4"/>
  <c r="J38" i="3"/>
  <c r="I32" i="4"/>
  <c r="I26" i="5"/>
  <c r="J36" i="3"/>
  <c r="I96" i="4"/>
  <c r="J109" i="3"/>
  <c r="I64" i="5"/>
  <c r="I103" i="4"/>
  <c r="J116" i="3"/>
  <c r="I5" i="4"/>
  <c r="I5" i="5"/>
  <c r="J5" i="3"/>
  <c r="I15" i="4"/>
  <c r="I14" i="5"/>
  <c r="J16" i="3"/>
  <c r="I76" i="4"/>
  <c r="J88" i="3"/>
  <c r="I63" i="4"/>
  <c r="J73" i="3"/>
  <c r="I50" i="5"/>
  <c r="I69" i="4"/>
  <c r="J80" i="3"/>
  <c r="I68" i="4"/>
  <c r="J79" i="3"/>
  <c r="I72" i="4"/>
  <c r="I52" i="5"/>
  <c r="J83" i="3"/>
  <c r="I121" i="4"/>
  <c r="J137" i="3"/>
  <c r="I54" i="4"/>
  <c r="J61" i="3"/>
  <c r="J120" i="3"/>
  <c r="I106" i="4"/>
  <c r="I75" i="4"/>
  <c r="J87" i="3"/>
  <c r="I118" i="4"/>
  <c r="J133" i="3"/>
  <c r="J124" i="3"/>
  <c r="I69" i="5"/>
  <c r="I110" i="4"/>
  <c r="I80" i="5"/>
  <c r="J145" i="3"/>
  <c r="I12" i="5"/>
  <c r="J12" i="3"/>
  <c r="I24" i="5"/>
  <c r="I30" i="4"/>
  <c r="J34" i="3"/>
  <c r="I120" i="4"/>
  <c r="J136" i="3"/>
  <c r="I92" i="4"/>
  <c r="J105" i="3"/>
  <c r="I28" i="5"/>
  <c r="I37" i="4"/>
  <c r="J41" i="3"/>
  <c r="I125" i="4"/>
  <c r="J142" i="3"/>
  <c r="I50" i="4"/>
  <c r="J56" i="3"/>
  <c r="I111" i="4"/>
  <c r="J125" i="3"/>
  <c r="I127" i="4"/>
  <c r="J144" i="3"/>
  <c r="I46" i="5"/>
  <c r="J68" i="3"/>
  <c r="I102" i="4"/>
  <c r="J115" i="3"/>
  <c r="I46" i="4"/>
  <c r="J51" i="3"/>
  <c r="I36" i="4"/>
  <c r="J40" i="3"/>
  <c r="I25" i="5"/>
  <c r="I31" i="4"/>
  <c r="J35" i="3"/>
  <c r="I44" i="5"/>
  <c r="I57" i="4"/>
  <c r="J64" i="3"/>
  <c r="I10" i="5"/>
  <c r="I10" i="4"/>
  <c r="J10" i="3"/>
  <c r="I20" i="5"/>
  <c r="J26" i="3"/>
  <c r="I7" i="4"/>
  <c r="I7" i="5"/>
  <c r="J7" i="3"/>
  <c r="I53" i="4"/>
  <c r="I40" i="5"/>
  <c r="J59" i="3"/>
  <c r="I27" i="5"/>
  <c r="I33" i="4"/>
  <c r="J37" i="3"/>
  <c r="I19" i="5"/>
  <c r="I23" i="4"/>
  <c r="J25" i="3"/>
  <c r="I62" i="5"/>
  <c r="I90" i="4"/>
  <c r="J103" i="3"/>
  <c r="I22" i="4"/>
  <c r="J24" i="3"/>
  <c r="I65" i="4"/>
  <c r="J75" i="3"/>
  <c r="I51" i="5"/>
  <c r="I70" i="4"/>
  <c r="J81" i="3"/>
  <c r="I59" i="5"/>
  <c r="I86" i="4"/>
  <c r="J98" i="3"/>
  <c r="J152" i="3"/>
  <c r="I134" i="4"/>
  <c r="I45" i="5"/>
  <c r="J65" i="3"/>
  <c r="I135" i="4"/>
  <c r="J153" i="3"/>
  <c r="I85" i="5"/>
  <c r="I31" i="5"/>
  <c r="I40" i="4"/>
  <c r="J44" i="3"/>
  <c r="I44" i="4"/>
  <c r="I34" i="5"/>
  <c r="J48" i="3"/>
  <c r="I42" i="5"/>
  <c r="I55" i="4"/>
  <c r="J62" i="3"/>
  <c r="I54" i="5"/>
  <c r="J85" i="3"/>
  <c r="I64" i="4"/>
  <c r="J74" i="3"/>
  <c r="I16" i="4"/>
  <c r="J18" i="3"/>
  <c r="I17" i="5"/>
  <c r="I20" i="4"/>
  <c r="J22" i="3"/>
  <c r="I131" i="4"/>
  <c r="I82" i="5"/>
  <c r="J149" i="3"/>
  <c r="I76" i="5"/>
  <c r="I122" i="4"/>
  <c r="J138" i="3"/>
  <c r="I81" i="5"/>
  <c r="I130" i="4"/>
  <c r="J148" i="3"/>
  <c r="I60" i="5"/>
  <c r="J99" i="3"/>
  <c r="I75" i="5"/>
  <c r="J135" i="3"/>
  <c r="I52" i="4"/>
  <c r="J58" i="3"/>
  <c r="I18" i="4"/>
  <c r="J20" i="3"/>
  <c r="I89" i="4"/>
  <c r="I61" i="5"/>
  <c r="J102" i="3"/>
  <c r="I116" i="4"/>
  <c r="J131" i="3"/>
  <c r="I33" i="5"/>
  <c r="I43" i="4"/>
  <c r="J47" i="3"/>
  <c r="I74" i="5"/>
  <c r="J130" i="3"/>
  <c r="I67" i="4"/>
  <c r="J78" i="3"/>
  <c r="I39" i="5"/>
  <c r="J55" i="3"/>
  <c r="I38" i="5"/>
  <c r="I49" i="4"/>
  <c r="J54"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Luca Vernaccini</author>
  </authors>
  <commentList>
    <comment ref="S3" authorId="0" shapeId="0" xr:uid="{00000000-0006-0000-1300-000001000000}">
      <text>
        <r>
          <rPr>
            <sz val="11"/>
            <color theme="1"/>
            <rFont val="Calibri"/>
            <family val="2"/>
            <scheme val="minor"/>
          </rPr>
          <t>Luca Vernaccini:
Data of 2016 at 17/8/2016</t>
        </r>
      </text>
    </comment>
    <comment ref="AJ3" authorId="0" shapeId="0" xr:uid="{00000000-0006-0000-1300-000002000000}">
      <text>
        <r>
          <rPr>
            <sz val="11"/>
            <color theme="1"/>
            <rFont val="Calibri"/>
            <family val="2"/>
            <scheme val="minor"/>
          </rPr>
          <t>Luca Vernaccini:
As of 18 August 2016</t>
        </r>
      </text>
    </comment>
  </commentList>
</comments>
</file>

<file path=xl/sharedStrings.xml><?xml version="1.0" encoding="utf-8"?>
<sst xmlns="http://schemas.openxmlformats.org/spreadsheetml/2006/main" count="80746" uniqueCount="9268">
  <si>
    <t>Crisis</t>
  </si>
  <si>
    <t>Crisis ID</t>
  </si>
  <si>
    <t>Country</t>
  </si>
  <si>
    <t>Indicator</t>
  </si>
  <si>
    <t>Figure</t>
  </si>
  <si>
    <t>Source and Date</t>
  </si>
  <si>
    <t>Reliability</t>
  </si>
  <si>
    <t>Reliability Score</t>
  </si>
  <si>
    <t>Link</t>
  </si>
  <si>
    <t>Justification</t>
  </si>
  <si>
    <t>Helper</t>
  </si>
  <si>
    <t>Date of entry</t>
  </si>
  <si>
    <t>Type of entry</t>
  </si>
  <si>
    <t>Complex crisis in Mali</t>
  </si>
  <si>
    <t>MLI001</t>
  </si>
  <si>
    <t>Mali</t>
  </si>
  <si>
    <t>Buildings damaged</t>
  </si>
  <si>
    <t>x</t>
  </si>
  <si>
    <t>No data available</t>
  </si>
  <si>
    <t>MLI001Buildings damaged</t>
  </si>
  <si>
    <t>Humanitarian development</t>
  </si>
  <si>
    <t>Buildings destroyed</t>
  </si>
  <si>
    <t>Low</t>
  </si>
  <si>
    <t>MLI001Buildings destroyed</t>
  </si>
  <si>
    <t>Crisis affected groups</t>
  </si>
  <si>
    <t>Medium</t>
  </si>
  <si>
    <t>IDPs, refugees, returnees, host and non-host are all affected by the complex crisis</t>
  </si>
  <si>
    <t>MLI001Crisis affected groups</t>
  </si>
  <si>
    <t>Economic Losses</t>
  </si>
  <si>
    <t>MLI001Economic Losses</t>
  </si>
  <si>
    <t>People facing limited access constraints</t>
  </si>
  <si>
    <t>MLI001People facing limited access constraints</t>
  </si>
  <si>
    <t>People facing restricted access constraints</t>
  </si>
  <si>
    <t>MLI001People facing restricted access constraints</t>
  </si>
  <si>
    <t>Socioeconomic crisis in Nicaragua</t>
  </si>
  <si>
    <t>NIC001</t>
  </si>
  <si>
    <t>Nicaragua</t>
  </si>
  <si>
    <t>NIC001Buildings damaged</t>
  </si>
  <si>
    <t>NIC001Buildings destroyed</t>
  </si>
  <si>
    <t>FUNIDES 11/11/2018</t>
  </si>
  <si>
    <t>http://funides.com/media/attachment/nota_prensa_segundo_monitoreo_actividades_economicas.pdf</t>
  </si>
  <si>
    <t>Economic losses as of October 2018. The number is now most likely higher, but FUNIDES stopped providing updates</t>
  </si>
  <si>
    <t>NIC001Economic Losses</t>
  </si>
  <si>
    <t>NIC001People facing limited access constraints</t>
  </si>
  <si>
    <t>NIC001People facing restricted access constraints</t>
  </si>
  <si>
    <t>Drought in Senegal</t>
  </si>
  <si>
    <t>SEN002</t>
  </si>
  <si>
    <t>Senegal</t>
  </si>
  <si>
    <t>SEN002Buildings damaged</t>
  </si>
  <si>
    <t>SEN002Buildings destroyed</t>
  </si>
  <si>
    <t>High</t>
  </si>
  <si>
    <t>IDPs, refugees, host and non-host</t>
  </si>
  <si>
    <t>SEN002Crisis affected groups</t>
  </si>
  <si>
    <t>No recent number reflecting agricultural losses, or the impact of the drought on smallholder agricutlure and transhumance patterns disrupting rural economies</t>
  </si>
  <si>
    <t>SEN002Economic Losses</t>
  </si>
  <si>
    <t>Fatalities in all crises</t>
  </si>
  <si>
    <t>SEN002Fatalities in all crises</t>
  </si>
  <si>
    <t>Fatalities reported</t>
  </si>
  <si>
    <t>SEN002Fatalities reported</t>
  </si>
  <si>
    <t>Illness cases reported</t>
  </si>
  <si>
    <t>SEN002Illness cases reported</t>
  </si>
  <si>
    <t>Injuries reported</t>
  </si>
  <si>
    <t>SEN002Injuries reported</t>
  </si>
  <si>
    <t>Complex crisis in Haiti</t>
  </si>
  <si>
    <t>HTI001</t>
  </si>
  <si>
    <t>Haiti</t>
  </si>
  <si>
    <t>HTI001Economic Losses</t>
  </si>
  <si>
    <t>Complex crisis in DPRK</t>
  </si>
  <si>
    <t>PRK001</t>
  </si>
  <si>
    <t>DPRK</t>
  </si>
  <si>
    <t>PRK001Buildings damaged</t>
  </si>
  <si>
    <t>PRK001Buildings destroyed</t>
  </si>
  <si>
    <t>Country population</t>
  </si>
  <si>
    <t>PRK001Crisis affected groups</t>
  </si>
  <si>
    <t>PRK001Economic Losses</t>
  </si>
  <si>
    <t>PRK001Illness cases reported</t>
  </si>
  <si>
    <t>PRK001Injuries reported</t>
  </si>
  <si>
    <t>PRK001People facing limited access constraints</t>
  </si>
  <si>
    <t>PRK001People facing restricted access constraints</t>
  </si>
  <si>
    <t>Conflict in Yemen</t>
  </si>
  <si>
    <t>YEM001</t>
  </si>
  <si>
    <t>Yemen</t>
  </si>
  <si>
    <t>YEM001Buildings damaged</t>
  </si>
  <si>
    <t>YEM001Buildings destroyed</t>
  </si>
  <si>
    <t>All groups are affected</t>
  </si>
  <si>
    <t>YEM001Crisis affected groups</t>
  </si>
  <si>
    <t>YEM001Economic Losses</t>
  </si>
  <si>
    <t>YEM001People facing limited access constraints</t>
  </si>
  <si>
    <t>YEM001People facing restricted access constraints</t>
  </si>
  <si>
    <t>Complex crisis in Venezuela</t>
  </si>
  <si>
    <t>VEN001</t>
  </si>
  <si>
    <t>Venezuela</t>
  </si>
  <si>
    <t>People reportedly abandoning their houses + basic services infrastructures stopping working</t>
  </si>
  <si>
    <t>VEN001Buildings damaged</t>
  </si>
  <si>
    <t>VEN001Buildings destroyed</t>
  </si>
  <si>
    <t>IMF Accessed 25/01/2019</t>
  </si>
  <si>
    <t>https://www.imf.org/external/datamapper/PPPGDP@WEO/OEMDC/ADVEC/WEOWORLD/VEN</t>
  </si>
  <si>
    <t>Substraction from pre-crisis GDP in 2014 (543 and forecasted 2018 GDP (320.140 billion dollars)</t>
  </si>
  <si>
    <t>VEN001Economic Losses</t>
  </si>
  <si>
    <t>Injuries during protests or from police and military brutality are likely to occur, but lack of data to give a real estimation</t>
  </si>
  <si>
    <t>VEN001Injuries reported</t>
  </si>
  <si>
    <t>VEN001People facing restricted access constraints</t>
  </si>
  <si>
    <t>Complex crisis in Afghanistan</t>
  </si>
  <si>
    <t>AFG001</t>
  </si>
  <si>
    <t>Afghanistan</t>
  </si>
  <si>
    <t>AFG001Buildings damaged</t>
  </si>
  <si>
    <t>Economic Institute of Peace, World Bank</t>
  </si>
  <si>
    <t>http://visionofhumanity.org/app/uploads/2018/11/Economic-Value-of-Peace-2018.pdf, https://data.worldbank.org/indicator/NY.GDP.MKTP.CD</t>
  </si>
  <si>
    <t>Based on Economic Insitute of Peace estimates the economic costs due to conflict in Afghanistan at 63% of the GDP (2017), subsequent calculation based on 2017 World Bank figures. This does not include any estimations for economic losses due to the drought.</t>
  </si>
  <si>
    <t>AFG001Economic Losses</t>
  </si>
  <si>
    <t>AFG001Illness cases reported</t>
  </si>
  <si>
    <t>AFG001People facing limited access constraints</t>
  </si>
  <si>
    <t>AFG001People facing restricted access constraints</t>
  </si>
  <si>
    <t>Drought in Lesotho</t>
  </si>
  <si>
    <t>LSO002</t>
  </si>
  <si>
    <t>Lesotho</t>
  </si>
  <si>
    <t>No damages related to the crisis</t>
  </si>
  <si>
    <t>LSO002Buildings damaged</t>
  </si>
  <si>
    <t>LSO002Buildings destroyed</t>
  </si>
  <si>
    <t>LSO002Economic Losses</t>
  </si>
  <si>
    <t>No cases of illness directly related to the crisis</t>
  </si>
  <si>
    <t>LSO002Illness cases reported</t>
  </si>
  <si>
    <t>No cases of injuries directly related to the crisis</t>
  </si>
  <si>
    <t>LSO002Injuries reported</t>
  </si>
  <si>
    <t>There are no access constraints observed</t>
  </si>
  <si>
    <t>LSO002People facing limited access constraints</t>
  </si>
  <si>
    <t>LSO002People facing restricted access constraints</t>
  </si>
  <si>
    <t>Syrian conflict</t>
  </si>
  <si>
    <t>SYR001</t>
  </si>
  <si>
    <t>Syria</t>
  </si>
  <si>
    <t>Every kind of group is affected by this crisis as it covers the entire country and those displaced by it.</t>
  </si>
  <si>
    <t>SYR001Crisis affected groups</t>
  </si>
  <si>
    <t>There are too many illnesses in Syria, which are reported very sporadically to be able to adequately captured here.</t>
  </si>
  <si>
    <t>SYR001Illness cases reported</t>
  </si>
  <si>
    <t>This number is not known though it should not be assumed that most of the populaytion outside of hard to reach areas are not also affected by strong access constraints - espeacially in areas with ongoing conflict, and when considering that the Israeli, Turkish, Lebanese and Jordanian borders are closed.</t>
  </si>
  <si>
    <t>SYR001People facing limited access constraints</t>
  </si>
  <si>
    <t>OCHA</t>
  </si>
  <si>
    <t>https://reliefweb.int/sites/reliefweb.int/files/resources/acc-11_syr_overview_of_hard_to_reach_areas_20181029.pdf</t>
  </si>
  <si>
    <t>This number represents the number of people that are hard to reach as defined by OCHA. This definition is "An area that is not regularly accessible to humanitarian actors for the purposes of sustained humanitarian programming as a result of denial of access,including the need to negotiate access on an ad hoc basis,or due to restrictions such as active conflict,multiple security checkpoints,or failure of the a uthorities to provide timely approval" . It is a groslly conservative estimate at best</t>
  </si>
  <si>
    <t>SYR001People facing restricted access constraints</t>
  </si>
  <si>
    <t>International Displacement in Tanzania</t>
  </si>
  <si>
    <t>TZA002</t>
  </si>
  <si>
    <t>Tanzania</t>
  </si>
  <si>
    <t>TZA002Buildings damaged</t>
  </si>
  <si>
    <t>TZA002Buildings destroyed</t>
  </si>
  <si>
    <t>TZA002Economic Losses</t>
  </si>
  <si>
    <t>TZA002Illness cases reported</t>
  </si>
  <si>
    <t>TZA002People facing limited access constraints</t>
  </si>
  <si>
    <t>TZA002People facing restricted access constraints</t>
  </si>
  <si>
    <t>Complex crisis in Somalia</t>
  </si>
  <si>
    <t>SOM001</t>
  </si>
  <si>
    <t>Somalia</t>
  </si>
  <si>
    <t>SOM001Buildings damaged</t>
  </si>
  <si>
    <t>SOM001Buildings destroyed</t>
  </si>
  <si>
    <t>SOM001Crisis affected groups</t>
  </si>
  <si>
    <t>SOM001People facing limited access constraints</t>
  </si>
  <si>
    <t>SOM001People facing restricted access constraints</t>
  </si>
  <si>
    <t>Mixed migration flows in Greece</t>
  </si>
  <si>
    <t>GRC002</t>
  </si>
  <si>
    <t>Greece</t>
  </si>
  <si>
    <t>GRC002Buildings damaged</t>
  </si>
  <si>
    <t>GRC002Buildings destroyed</t>
  </si>
  <si>
    <t>AS + Refs, Host population</t>
  </si>
  <si>
    <t>GRC002Crisis affected groups</t>
  </si>
  <si>
    <t>GRC002Economic Losses</t>
  </si>
  <si>
    <t>GRC002Illness cases reported</t>
  </si>
  <si>
    <t>GRC002People facing limited access constraints</t>
  </si>
  <si>
    <t>GRC002People facing restricted access constraints</t>
  </si>
  <si>
    <t>Complex crisis in Zimbabwe</t>
  </si>
  <si>
    <t>ZWE001</t>
  </si>
  <si>
    <t>Zimbabwe</t>
  </si>
  <si>
    <t>ZWE001Economic Losses</t>
  </si>
  <si>
    <t>ZWE001People facing limited access constraints</t>
  </si>
  <si>
    <t>ZWE001People facing restricted access constraints</t>
  </si>
  <si>
    <t>Rohingya refugee crisis</t>
  </si>
  <si>
    <t>BGD002</t>
  </si>
  <si>
    <t>Bangladesh</t>
  </si>
  <si>
    <t>There is no indication that there are direct access constraints.</t>
  </si>
  <si>
    <t>BGD002People facing limited access constraints</t>
  </si>
  <si>
    <t>Acaps Access Map</t>
  </si>
  <si>
    <t>BGD002People facing restricted access constraints</t>
  </si>
  <si>
    <t>Syrian refugees in Jordan</t>
  </si>
  <si>
    <t>JOR002</t>
  </si>
  <si>
    <t>Jordan</t>
  </si>
  <si>
    <t>No available data</t>
  </si>
  <si>
    <t>JOR002People facing limited access constraints</t>
  </si>
  <si>
    <t>JOR002People facing restricted access constraints</t>
  </si>
  <si>
    <t>Complex crisis in Libya</t>
  </si>
  <si>
    <t>LBY001</t>
  </si>
  <si>
    <t>Libya</t>
  </si>
  <si>
    <t>LBY001Buildings damaged</t>
  </si>
  <si>
    <t>LBY001Buildings destroyed</t>
  </si>
  <si>
    <t>LBY001Economic Losses</t>
  </si>
  <si>
    <t>LBY001Illness cases reported</t>
  </si>
  <si>
    <t>Mixed migration flows in Libya</t>
  </si>
  <si>
    <t>LBY002</t>
  </si>
  <si>
    <t>LBY002Buildings damaged</t>
  </si>
  <si>
    <t>LBY002Buildings destroyed</t>
  </si>
  <si>
    <t>LBY002Economic Losses</t>
  </si>
  <si>
    <t>LBY002Illness cases reported</t>
  </si>
  <si>
    <t>LBY002Injuries reported</t>
  </si>
  <si>
    <t>Complex crisis in Pakistan</t>
  </si>
  <si>
    <t>PAK001</t>
  </si>
  <si>
    <t>Pakistan</t>
  </si>
  <si>
    <t>No data on crisis related damages</t>
  </si>
  <si>
    <t>PAK001Buildings damaged</t>
  </si>
  <si>
    <t>PAK001Buildings destroyed</t>
  </si>
  <si>
    <t>UNICEF 01/2019</t>
  </si>
  <si>
    <t>Returnees, IDPs, Afghan refugees, host and non-host</t>
  </si>
  <si>
    <t>PAK001Crisis affected groups</t>
  </si>
  <si>
    <t>TheNews 05/26/2017</t>
  </si>
  <si>
    <t>https://www.acleddata.com/</t>
  </si>
  <si>
    <t>In fiscal year 2017, $3.88 billion (Rs407.2 billion) losses to economy were recorded. There is no updated sources for 2018.</t>
  </si>
  <si>
    <t>PAK001Economic Losses</t>
  </si>
  <si>
    <t>Conflict in Palestine</t>
  </si>
  <si>
    <t>PSE002</t>
  </si>
  <si>
    <t>Palestine</t>
  </si>
  <si>
    <t>Shelter cluster Nov 2018</t>
  </si>
  <si>
    <t>https://www.ochaopt.org/reports/protection-of-civilians,</t>
  </si>
  <si>
    <t>The number of houses that experienced minro, major and severe damage during 2014 war.</t>
  </si>
  <si>
    <t>PSE002Buildings damaged</t>
  </si>
  <si>
    <t>https://www.sheltercluster.org/sites/default/files/docs/one_page_factsheet_nov_2018_0.pdf</t>
  </si>
  <si>
    <t>The total of houses destroyed in Gaza by the 2014 war, as well as housing demolitions in the West Bank and East Jerusalem as of November 2018.</t>
  </si>
  <si>
    <t>PSE002Buildings destroyed</t>
  </si>
  <si>
    <t>There are IDP's, refugees, host and non-host groups in Gaza, the West Bank and East Jerusalem.</t>
  </si>
  <si>
    <t>PSE002Crisis affected groups</t>
  </si>
  <si>
    <t>A total of the number of Palestinian injuries resulting directly from conflict between June and December 2018.</t>
  </si>
  <si>
    <t>PSE002Illness cases reported</t>
  </si>
  <si>
    <t>PSE002People facing limited access constraints</t>
  </si>
  <si>
    <t>Syrian Refugee Crisis in Egypt</t>
  </si>
  <si>
    <t>EGY002</t>
  </si>
  <si>
    <t>Egypt</t>
  </si>
  <si>
    <t>EGY002People facing limited access constraints</t>
  </si>
  <si>
    <t>EGY002People facing restricted access constraints</t>
  </si>
  <si>
    <t>Complex crisis in CAR</t>
  </si>
  <si>
    <t>CAF001</t>
  </si>
  <si>
    <t>CAR</t>
  </si>
  <si>
    <t>No information currently available</t>
  </si>
  <si>
    <t>CAF001Buildings damaged</t>
  </si>
  <si>
    <t>CAF001Buildings destroyed</t>
  </si>
  <si>
    <t>CAF001Economic Losses</t>
  </si>
  <si>
    <t>CAF001Injuries reported</t>
  </si>
  <si>
    <t>Landmass affected</t>
  </si>
  <si>
    <t>WB 2017</t>
  </si>
  <si>
    <t>https://databank.worldbank.org/data/views/reports/reportwidget.aspx?Report_Name=CountryProfile&amp;Id=b450fd57&amp;tbar=y&amp;dd=y&amp;inf=n&amp;zm=n&amp;country=CAF</t>
  </si>
  <si>
    <t>The entire national territory is affected by the complex crisis</t>
  </si>
  <si>
    <t>CAF001Landmass affected</t>
  </si>
  <si>
    <t>CAF001People facing limited access constraints</t>
  </si>
  <si>
    <t>CAF001People facing restricted access constraints</t>
  </si>
  <si>
    <t>Multiple crises in Niger</t>
  </si>
  <si>
    <t>NER001</t>
  </si>
  <si>
    <t>Niger</t>
  </si>
  <si>
    <t>NER001Buildings damaged</t>
  </si>
  <si>
    <t>NER001Buildings destroyed</t>
  </si>
  <si>
    <t>OCHA 01/2019</t>
  </si>
  <si>
    <t>https://reliefweb.int/sites/reliefweb.int/files/resources/ner_hno_2019.pdf</t>
  </si>
  <si>
    <t>Refugees, returnees, IDPs, host and non host populations affected by the conflict</t>
  </si>
  <si>
    <t>NER001Crisis affected groups</t>
  </si>
  <si>
    <t>NER001Economic Losses</t>
  </si>
  <si>
    <t>NER001Illness cases reported</t>
  </si>
  <si>
    <t>NER001Injuries reported</t>
  </si>
  <si>
    <t>Government of Niger 2016</t>
  </si>
  <si>
    <t>http://www.stat-niger.org/statistique/file/DSEDS/TBS_2016.pdf</t>
  </si>
  <si>
    <t>The whole country shows protection, food, and/or WASH need even outside of the two identified crisis</t>
  </si>
  <si>
    <t>NER001Landmass affected</t>
  </si>
  <si>
    <t>NER001People facing limited access constraints</t>
  </si>
  <si>
    <t>NER001People facing restricted access constraints</t>
  </si>
  <si>
    <t>Boko Haram in Niger</t>
  </si>
  <si>
    <t>NER002</t>
  </si>
  <si>
    <t>NER002Crisis affected groups</t>
  </si>
  <si>
    <t>NER002Economic Losses</t>
  </si>
  <si>
    <t>NER002Illness cases reported</t>
  </si>
  <si>
    <t>The whole territory of the state of Diffa is affected by the consequences of the Boko Haram crisis</t>
  </si>
  <si>
    <t>NER002Landmass affected</t>
  </si>
  <si>
    <t>NER002People facing limited access constraints</t>
  </si>
  <si>
    <t>NER002People facing restricted access constraints</t>
  </si>
  <si>
    <t>Mali/Burkina Faso conflict</t>
  </si>
  <si>
    <t>NER003</t>
  </si>
  <si>
    <t>NER003Buildings damaged</t>
  </si>
  <si>
    <t>NER003Buildings destroyed</t>
  </si>
  <si>
    <t>NER003Crisis affected groups</t>
  </si>
  <si>
    <t>NER003Economic Losses</t>
  </si>
  <si>
    <t>NER003Illness cases reported</t>
  </si>
  <si>
    <t>NER003Injuries reported</t>
  </si>
  <si>
    <t>Government of Niger 2016, OCHA 31/12/2018, UNHCR 31/12/2018</t>
  </si>
  <si>
    <t>https://data.humdata.org/dataset/niger-administrative-level-0-3-population-statistics https://data2.unhcr.org/en/documents/download/67565 https://data.humdata.org/dataset/refugees-originating-ner</t>
  </si>
  <si>
    <t>Liptako-Gourma regions of Niger, bordering Mali and Burkina Faso : Tahoua and Tillaberi excluding the city of Niamey</t>
  </si>
  <si>
    <t>NER003Landmass affected</t>
  </si>
  <si>
    <t>NER003People facing limited access constraints</t>
  </si>
  <si>
    <t>NER003People facing restricted access constraints</t>
  </si>
  <si>
    <t>Multiple crises in Cameroon</t>
  </si>
  <si>
    <t>CMR001</t>
  </si>
  <si>
    <t>Cameroon</t>
  </si>
  <si>
    <t>IDPS, refugees, returnees (from Libya), host, and non-host</t>
  </si>
  <si>
    <t>CMR001Crisis affected groups</t>
  </si>
  <si>
    <t>CMR001People facing limited access constraints</t>
  </si>
  <si>
    <t>Boko Haram in Cameroon</t>
  </si>
  <si>
    <t>CMR002</t>
  </si>
  <si>
    <t>CMR002Buildings damaged</t>
  </si>
  <si>
    <t>CMR002Buildings destroyed</t>
  </si>
  <si>
    <t>World Bank 01/08/2018</t>
  </si>
  <si>
    <t>http://documents.worldbank.org/curated/fr/500811535650451258/pdf/127883-FRENCH-REPORT-CEMAC-Agriculture.pdf</t>
  </si>
  <si>
    <t>Since 2013, the cattle stolen by Boko Haram from local farmers amounts to 5.2 million of dollars in economic losses</t>
  </si>
  <si>
    <t>CMR002Economic Losses</t>
  </si>
  <si>
    <t>CMR002People facing limited access constraints</t>
  </si>
  <si>
    <t>CMR002People facing restricted access constraints</t>
  </si>
  <si>
    <t>Anglophone Crisis in Cameroon</t>
  </si>
  <si>
    <t>CMR003</t>
  </si>
  <si>
    <t>CMR003People facing limited access constraints</t>
  </si>
  <si>
    <t>VOA 24/01/2019</t>
  </si>
  <si>
    <t>https://www.voanews.com/a/cameroon-struggles-to-aid-idps-in-anglophone-separatist-areas/4756930.html?utm_source=NEWS&amp;utm_medium=email&amp;utm_content=1st+section+1st+story+voa&amp;utm_campaign=HQ_EN_therefugeebrief_external_20190125</t>
  </si>
  <si>
    <t>Cameroon authorities assisted 60,000 IDPs in the separatist areas, but are unable to reach most of the displaced in need because many have fled to remote areas and are trapped by ongoing fighting
437,500 IDPs - 60,000 IDPs reached by the Cameroonian authorities</t>
  </si>
  <si>
    <t>CMR003People facing restricted access constraints</t>
  </si>
  <si>
    <t>CAR refugees in Cameroon</t>
  </si>
  <si>
    <t>CMR004</t>
  </si>
  <si>
    <t>CMR004Buildings damaged</t>
  </si>
  <si>
    <t>CMR004Buildings destroyed</t>
  </si>
  <si>
    <t>CMR004Crisis affected groups</t>
  </si>
  <si>
    <t>CMR004Economic Losses</t>
  </si>
  <si>
    <t>CMR004Injuries reported</t>
  </si>
  <si>
    <t>CMR004People facing limited access constraints</t>
  </si>
  <si>
    <t>CMR004People facing restricted access constraints</t>
  </si>
  <si>
    <t>Complex crisis in DRC</t>
  </si>
  <si>
    <t>COD001</t>
  </si>
  <si>
    <t>DRC</t>
  </si>
  <si>
    <t>COD001Buildings damaged</t>
  </si>
  <si>
    <t>COD001Buildings destroyed</t>
  </si>
  <si>
    <t>COD001Crisis affected groups</t>
  </si>
  <si>
    <t>WFP accessed 06/02/2019</t>
  </si>
  <si>
    <t>https://www1.wfp.org/countries/democratic-republic-congo</t>
  </si>
  <si>
    <t>The 2016 Cost of Hunger in Africa study found that undernutrition costs the DRC 4.6% of its GDP, equivalent to US$ 1.7 billion every year</t>
  </si>
  <si>
    <t>COD001Economic Losses</t>
  </si>
  <si>
    <t>Complex crisis in Eritrea</t>
  </si>
  <si>
    <t>ERI001</t>
  </si>
  <si>
    <t>Eritrea</t>
  </si>
  <si>
    <t>No information available</t>
  </si>
  <si>
    <t>ERI001Buildings damaged</t>
  </si>
  <si>
    <t>ERI001Buildings destroyed</t>
  </si>
  <si>
    <t>ERI001People facing limited access constraints</t>
  </si>
  <si>
    <t>ERI001People facing restricted access constraints</t>
  </si>
  <si>
    <t>Complex crisis in Honduras</t>
  </si>
  <si>
    <t>HND001</t>
  </si>
  <si>
    <t>Honduras</t>
  </si>
  <si>
    <t>HND001Buildings damaged</t>
  </si>
  <si>
    <t>HND001Buildings destroyed</t>
  </si>
  <si>
    <t>IMF accessed 12/02/2019
Institute for Economics and Peace 11/2018</t>
  </si>
  <si>
    <t>https://www.imf.org/external/datamapper/PPPGDP@WEO/OEMDC/ADVEC/WEOWORLD/VEN/HND http://visionofhumanity.org/app/uploads/2018/11/Economic-Value-of-Peace-2018.pdf</t>
  </si>
  <si>
    <t>The economic impact of homicides is estimated to be 25% of GDP in Honduras.
2019 projected GDP of Honduras: 51.86 billion dollars (25% = 12.965 billion dollars)</t>
  </si>
  <si>
    <t>HND001Economic Losses</t>
  </si>
  <si>
    <t>Complex crisis in El Salvador</t>
  </si>
  <si>
    <t>SLV001</t>
  </si>
  <si>
    <t>El Salvador</t>
  </si>
  <si>
    <t>SLV001Buildings damaged</t>
  </si>
  <si>
    <t>SLV001Buildings destroyed</t>
  </si>
  <si>
    <t>SLV001Injuries reported</t>
  </si>
  <si>
    <t>Multiple situations in Thailand</t>
  </si>
  <si>
    <t>THA001</t>
  </si>
  <si>
    <t>Thailand</t>
  </si>
  <si>
    <t>THA001Buildings damaged</t>
  </si>
  <si>
    <t>THA001Buildings destroyed</t>
  </si>
  <si>
    <t>UNHCR 31/12/2018, Border Consortium 31/12/2018</t>
  </si>
  <si>
    <t>http://data.unhcr.org/thailand/regional.php https://reliefweb.int/sites/reliefweb.int/files/resources/Thailand%20Report%202019_22012019_LowRes.pdf https://www.theborderconsortium.org/media/119470/2018-12-december-map-tbc-unhcr.pdf</t>
  </si>
  <si>
    <t>Non host (in the south) and refugees (at the border with myanmar)</t>
  </si>
  <si>
    <t>THA001Crisis affected groups</t>
  </si>
  <si>
    <t>THA001Economic Losses</t>
  </si>
  <si>
    <t>THA001Illness cases reported</t>
  </si>
  <si>
    <t>THA001People facing limited access constraints</t>
  </si>
  <si>
    <t>THA001People facing restricted access constraints</t>
  </si>
  <si>
    <t xml:space="preserve">Conflict in southern Thailand </t>
  </si>
  <si>
    <t>THA002</t>
  </si>
  <si>
    <t>THA002Buildings damaged</t>
  </si>
  <si>
    <t>THA002Buildings destroyed</t>
  </si>
  <si>
    <t>Non host population though there might also be displaced population (no information found)</t>
  </si>
  <si>
    <t>THA002Crisis affected groups</t>
  </si>
  <si>
    <t>THA002Economic Losses</t>
  </si>
  <si>
    <t>THA002Illness cases reported</t>
  </si>
  <si>
    <t>THA002People facing limited access constraints</t>
  </si>
  <si>
    <t>THA002People facing restricted access constraints</t>
  </si>
  <si>
    <t>Myanmar refugees in Thailand</t>
  </si>
  <si>
    <t>THA003</t>
  </si>
  <si>
    <t>THA003Buildings damaged</t>
  </si>
  <si>
    <t>THA003Buildings destroyed</t>
  </si>
  <si>
    <t>Refugee populations</t>
  </si>
  <si>
    <t>THA003Crisis affected groups</t>
  </si>
  <si>
    <t>THA003Economic Losses</t>
  </si>
  <si>
    <t>THA003Illness cases reported</t>
  </si>
  <si>
    <t>THA003People facing limited access constraints</t>
  </si>
  <si>
    <t>THA003People facing restricted access constraints</t>
  </si>
  <si>
    <t>Drought in Zambia</t>
  </si>
  <si>
    <t>ZMB002</t>
  </si>
  <si>
    <t>Zambia</t>
  </si>
  <si>
    <t>No damages due to drought</t>
  </si>
  <si>
    <t>ZMB002Buildings damaged</t>
  </si>
  <si>
    <t>ZMB002Buildings destroyed</t>
  </si>
  <si>
    <t>Complex crisis in Colombia</t>
  </si>
  <si>
    <t>COL001</t>
  </si>
  <si>
    <t>Colombia</t>
  </si>
  <si>
    <t>COL001Economic Losses</t>
  </si>
  <si>
    <t>OCHA HNO 15/01/2023</t>
  </si>
  <si>
    <t>https://reliefweb.int/sites/reliefweb.int/files/resources/14012019_hno_2019_es.pdf</t>
  </si>
  <si>
    <t>COL001People facing limited access constraints</t>
  </si>
  <si>
    <t>COL001People facing restricted access constraints</t>
  </si>
  <si>
    <t>Venezuela displacement in Colombia</t>
  </si>
  <si>
    <t>COL002</t>
  </si>
  <si>
    <t>COL002Buildings damaged</t>
  </si>
  <si>
    <t>COL002Buildings destroyed</t>
  </si>
  <si>
    <t>COL002Economic Losses</t>
  </si>
  <si>
    <t>COL002People facing limited access constraints</t>
  </si>
  <si>
    <t>COL002People facing restricted access constraints</t>
  </si>
  <si>
    <t>Mixed migration in Djibouti</t>
  </si>
  <si>
    <t>DJI002</t>
  </si>
  <si>
    <t>Djibouti</t>
  </si>
  <si>
    <t>DJI002Buildings damaged</t>
  </si>
  <si>
    <t>DJI002Buildings destroyed</t>
  </si>
  <si>
    <t>DJI002Economic Losses</t>
  </si>
  <si>
    <t>DJI002Injuries reported</t>
  </si>
  <si>
    <t>DJI002People facing limited access constraints</t>
  </si>
  <si>
    <t>DJI002People facing restricted access constraints</t>
  </si>
  <si>
    <t>Drought in Djibouti</t>
  </si>
  <si>
    <t>DJI003</t>
  </si>
  <si>
    <t>DJI003Buildings damaged</t>
  </si>
  <si>
    <t>DJI003Buildings destroyed</t>
  </si>
  <si>
    <t>DJI003Economic Losses</t>
  </si>
  <si>
    <t>DJI003Injuries reported</t>
  </si>
  <si>
    <t>DJI003People facing limited access constraints</t>
  </si>
  <si>
    <t>DJI003People facing restricted access constraints</t>
  </si>
  <si>
    <t>Venezuela displacement in Ecuador</t>
  </si>
  <si>
    <t>ECU002</t>
  </si>
  <si>
    <t>Ecuador</t>
  </si>
  <si>
    <t>ECU002Buildings damaged</t>
  </si>
  <si>
    <t>ECU002Buildings destroyed</t>
  </si>
  <si>
    <t>Host, refs</t>
  </si>
  <si>
    <t>ECU002Crisis affected groups</t>
  </si>
  <si>
    <t>ECU002People facing limited access constraints</t>
  </si>
  <si>
    <t>Mixed migration flows in spain</t>
  </si>
  <si>
    <t>ESP002</t>
  </si>
  <si>
    <t>Spain</t>
  </si>
  <si>
    <t>ESP002Buildings damaged</t>
  </si>
  <si>
    <t>ESP002Buildings destroyed</t>
  </si>
  <si>
    <t>Host and refugees/asylum seekers are the only affected groups</t>
  </si>
  <si>
    <t>ESP002Crisis affected groups</t>
  </si>
  <si>
    <t>ESP002Economic Losses</t>
  </si>
  <si>
    <t>ESP002Illness cases reported</t>
  </si>
  <si>
    <t>ESP002Injuries reported</t>
  </si>
  <si>
    <t>ESP002People facing limited access constraints</t>
  </si>
  <si>
    <t>ESP002People facing restricted access constraints</t>
  </si>
  <si>
    <t>Complex crisis in Guatemala</t>
  </si>
  <si>
    <t>GTM001</t>
  </si>
  <si>
    <t>Guatemala</t>
  </si>
  <si>
    <t>GTM001Buildings damaged</t>
  </si>
  <si>
    <t>GTM001Buildings destroyed</t>
  </si>
  <si>
    <t>GTM001Economic Losses</t>
  </si>
  <si>
    <t>GTM001Injuries reported</t>
  </si>
  <si>
    <t>Rakhine Conflict</t>
  </si>
  <si>
    <t>MMR002</t>
  </si>
  <si>
    <t>Myanmar</t>
  </si>
  <si>
    <t>MMR002Buildings damaged</t>
  </si>
  <si>
    <t>MMR002Buildings destroyed</t>
  </si>
  <si>
    <t>MMR002Economic Losses</t>
  </si>
  <si>
    <t>MMR002People facing limited access constraints</t>
  </si>
  <si>
    <t>MMR002People facing restricted access constraints</t>
  </si>
  <si>
    <t>Kachin and Shan Conflict</t>
  </si>
  <si>
    <t>MMR003</t>
  </si>
  <si>
    <t>MMR003Buildings damaged</t>
  </si>
  <si>
    <t>MMR003Buildings destroyed</t>
  </si>
  <si>
    <t>MMR003Economic Losses</t>
  </si>
  <si>
    <t>MMR003Illness cases reported</t>
  </si>
  <si>
    <t>MMR003Injuries reported</t>
  </si>
  <si>
    <t>MMR003People facing limited access constraints</t>
  </si>
  <si>
    <t>MMR003People facing restricted access constraints</t>
  </si>
  <si>
    <t>Refugees from Mali in Mauritania</t>
  </si>
  <si>
    <t>MRT002</t>
  </si>
  <si>
    <t>Mauritania</t>
  </si>
  <si>
    <t>MRT002Crisis affected groups</t>
  </si>
  <si>
    <t>MRT002Economic Losses</t>
  </si>
  <si>
    <t>MRT002Illness cases reported</t>
  </si>
  <si>
    <t>UNFPA, UNHCR</t>
  </si>
  <si>
    <t>Bassikounou commune, next to which the Mbera camp is located</t>
  </si>
  <si>
    <t>MRT002Landmass affected</t>
  </si>
  <si>
    <t>MRT002People facing limited access constraints</t>
  </si>
  <si>
    <t>MRT002People facing restricted access constraints</t>
  </si>
  <si>
    <t>Complex crisis in South Sudan</t>
  </si>
  <si>
    <t>SSD001</t>
  </si>
  <si>
    <t>South Sudan</t>
  </si>
  <si>
    <t>SSD001Buildings damaged</t>
  </si>
  <si>
    <t>SSD001Buildings destroyed</t>
  </si>
  <si>
    <t>World Bank</t>
  </si>
  <si>
    <t>https://databank.worldbank.org/data/reports.aspx?source=2&amp;type=metadata&amp;series=NY.GDP.MKTP.CD</t>
  </si>
  <si>
    <t>Result difference between GDP in 2011 year of independence and 2016 latest data available</t>
  </si>
  <si>
    <t>SSD001Economic Losses</t>
  </si>
  <si>
    <t>SSD001Injuries reported</t>
  </si>
  <si>
    <t>SSD001People facing limited access constraints</t>
  </si>
  <si>
    <t>OCHA HNO 13/12/2018</t>
  </si>
  <si>
    <t>https://reliefweb.int/sites/reliefweb.int/files/resources/South_Sudan_2019_Humanitarian_Needs_Overview.pdf</t>
  </si>
  <si>
    <t>SSD001People facing restricted access constraints</t>
  </si>
  <si>
    <t>Conflict in Burkina Faso</t>
  </si>
  <si>
    <t>BFA002</t>
  </si>
  <si>
    <t>Burkina Faso</t>
  </si>
  <si>
    <t>BFA002Buildings damaged</t>
  </si>
  <si>
    <t>BFA002Buildings destroyed</t>
  </si>
  <si>
    <t>Refugees, IDP, host and non host</t>
  </si>
  <si>
    <t>BFA002Crisis affected groups</t>
  </si>
  <si>
    <t>BFA002Economic Losses</t>
  </si>
  <si>
    <t>BFA002Illness cases reported</t>
  </si>
  <si>
    <t>BFA002Injuries reported</t>
  </si>
  <si>
    <t>Venezuela displacement in Brazil</t>
  </si>
  <si>
    <t>BRA002</t>
  </si>
  <si>
    <t>Brazil</t>
  </si>
  <si>
    <t>Refugee, host</t>
  </si>
  <si>
    <t>BRA002Crisis affected groups</t>
  </si>
  <si>
    <t>No comprehensive data available.</t>
  </si>
  <si>
    <t>BRA002Illness cases reported</t>
  </si>
  <si>
    <t>BRA002Injuries reported</t>
  </si>
  <si>
    <t>BRA002People facing limited access constraints</t>
  </si>
  <si>
    <t>BRA002People facing restricted access constraints</t>
  </si>
  <si>
    <t>Mixed migration flows in Algeria</t>
  </si>
  <si>
    <t>DZA002</t>
  </si>
  <si>
    <t>Algeria</t>
  </si>
  <si>
    <t>No cases of damages reported</t>
  </si>
  <si>
    <t>DZA002Buildings damaged</t>
  </si>
  <si>
    <t>DZA002Buildings destroyed</t>
  </si>
  <si>
    <t>DZA002Economic Losses</t>
  </si>
  <si>
    <t>No data available but limited access to detention centers where human rights abuses have been reported</t>
  </si>
  <si>
    <t>DZA002People facing limited access constraints</t>
  </si>
  <si>
    <t>DZA002People facing restricted access constraints</t>
  </si>
  <si>
    <t>Sahrawi refugees in Algeria</t>
  </si>
  <si>
    <t>DZA003</t>
  </si>
  <si>
    <t>No reports of access constraints</t>
  </si>
  <si>
    <t>DZA003People facing limited access constraints</t>
  </si>
  <si>
    <t>DZA003People facing restricted access constraints</t>
  </si>
  <si>
    <t>Complex crisis in Ethiopia</t>
  </si>
  <si>
    <t>ETH001</t>
  </si>
  <si>
    <t>Ethiopia</t>
  </si>
  <si>
    <t>IDMC 09/2018</t>
  </si>
  <si>
    <t>https://reliefweb.int/sites/reliefweb.int/files/resources/201809-mid-year-figures.pdf</t>
  </si>
  <si>
    <t>Many buldings have been damaged and destroyed as a result of intercommunal conflict in several regions in Ethiopia. Shelter needs among the displaced population are a particular concern. Despite this, almost no reliable data has been collected.</t>
  </si>
  <si>
    <t>ETH001Buildings damaged</t>
  </si>
  <si>
    <t>ETH001Buildings destroyed</t>
  </si>
  <si>
    <t>No reliable data exists concerning the economic impact of the complex crisis in ethiopia.</t>
  </si>
  <si>
    <t>ETH001Economic Losses</t>
  </si>
  <si>
    <t>Conflict  in Iraq</t>
  </si>
  <si>
    <t>IRQ002</t>
  </si>
  <si>
    <t>Iraq</t>
  </si>
  <si>
    <t>IRQ002Buildings damaged</t>
  </si>
  <si>
    <t>IRQ002Buildings destroyed</t>
  </si>
  <si>
    <t>IRQ002Illness cases reported</t>
  </si>
  <si>
    <t>Syrian and Palestinian refugees in iraq</t>
  </si>
  <si>
    <t>IRQ003</t>
  </si>
  <si>
    <t>no data available</t>
  </si>
  <si>
    <t>IRQ003Buildings damaged</t>
  </si>
  <si>
    <t>IRQ003Buildings destroyed</t>
  </si>
  <si>
    <t>OCHA 11/2018; OCHA 08/2018</t>
  </si>
  <si>
    <t>https://reliefweb.int/sites/reliefweb.int/files/resources/irq_2019_hno.pdf https://data2.unhcr.org/en/documents/download/67489</t>
  </si>
  <si>
    <t>all groups are affected as the syrian refugees are spread and living in camps, non camps as well as remote and urban areas.</t>
  </si>
  <si>
    <t>IRQ003Crisis affected groups</t>
  </si>
  <si>
    <t>IRQ003Economic Losses</t>
  </si>
  <si>
    <t>IRQ003Illness cases reported</t>
  </si>
  <si>
    <t>IRQ003Injuries reported</t>
  </si>
  <si>
    <t>Mixed migration flows in Italy</t>
  </si>
  <si>
    <t>ITA002</t>
  </si>
  <si>
    <t>Italy</t>
  </si>
  <si>
    <t>ITA002Buildings damaged</t>
  </si>
  <si>
    <t>No damage reported</t>
  </si>
  <si>
    <t>ITA002Buildings destroyed</t>
  </si>
  <si>
    <t>Host communities and refugees</t>
  </si>
  <si>
    <t>ITA002Crisis affected groups</t>
  </si>
  <si>
    <t>ITA002Economic Losses</t>
  </si>
  <si>
    <t>ITA002Illness cases reported</t>
  </si>
  <si>
    <t>ITA002Injuries reported</t>
  </si>
  <si>
    <t>https://data2.unhcr.org/en/situations/mediterranean/location/5205</t>
  </si>
  <si>
    <t>Hot spots in Sicily and Calabria</t>
  </si>
  <si>
    <t>ITA002Landmass affected</t>
  </si>
  <si>
    <t>ITA002People facing limited access constraints</t>
  </si>
  <si>
    <t>ITA002People facing restricted access constraints</t>
  </si>
  <si>
    <t>Refugee situation in Kenya</t>
  </si>
  <si>
    <t>KEN002</t>
  </si>
  <si>
    <t>Kenya</t>
  </si>
  <si>
    <t>KEN002People facing restricted access constraints</t>
  </si>
  <si>
    <t>Mixed migration flows in Morocco</t>
  </si>
  <si>
    <t>MAR002</t>
  </si>
  <si>
    <t>Morocco</t>
  </si>
  <si>
    <t>No damages expected due to mixed migration.</t>
  </si>
  <si>
    <t>MAR002Buildings damaged</t>
  </si>
  <si>
    <t>MAR002Buildings destroyed</t>
  </si>
  <si>
    <t>No economic losses expected due to mixed migration.</t>
  </si>
  <si>
    <t>MAR002Economic Losses</t>
  </si>
  <si>
    <t>No indications for access constraints.</t>
  </si>
  <si>
    <t>MAR002People facing limited access constraints</t>
  </si>
  <si>
    <t>MAR002People facing restricted access constraints</t>
  </si>
  <si>
    <t>Complex crisis in Malawi</t>
  </si>
  <si>
    <t>MWI002</t>
  </si>
  <si>
    <t>Malawi</t>
  </si>
  <si>
    <t>MWI002People facing restricted access constraints</t>
  </si>
  <si>
    <t>Venezuela displacement in Panama</t>
  </si>
  <si>
    <t>PAN002</t>
  </si>
  <si>
    <t>Panama</t>
  </si>
  <si>
    <t>PAN002Buildings damaged</t>
  </si>
  <si>
    <t>PAN002Buildings destroyed</t>
  </si>
  <si>
    <t>PAN002Economic Losses</t>
  </si>
  <si>
    <t>PAN002People facing limited access constraints</t>
  </si>
  <si>
    <t>PAN002People facing restricted access constraints</t>
  </si>
  <si>
    <t>Venezuela displacement in Peru</t>
  </si>
  <si>
    <t>PER002</t>
  </si>
  <si>
    <t>Peru</t>
  </si>
  <si>
    <t>PER002Buildings damaged</t>
  </si>
  <si>
    <t>PER002Buildings destroyed</t>
  </si>
  <si>
    <t>There is certainly a cost of answering to the influx but unclear what could be considered economic losses due to international displacement.</t>
  </si>
  <si>
    <t>PER002Economic Losses</t>
  </si>
  <si>
    <t>Burundi and DRC refugees in Rwanda</t>
  </si>
  <si>
    <t>RWA002</t>
  </si>
  <si>
    <t>Rwanda</t>
  </si>
  <si>
    <t>No indication of (recent) damages due to international displacement.</t>
  </si>
  <si>
    <t>RWA002Buildings damaged</t>
  </si>
  <si>
    <t>RWA002Buildings destroyed</t>
  </si>
  <si>
    <t>No indication of economic losses due to international displacement</t>
  </si>
  <si>
    <t>RWA002Economic Losses</t>
  </si>
  <si>
    <t>UNHCR 2018</t>
  </si>
  <si>
    <t>https://reliefweb.int/sites/reliefweb.int/files/resources/Rwanda_2017_Mahama.pdf https://reliefweb.int/sites/reliefweb.int/files/resources/Rwanda_2017_Mugombwa.pdf  https://reliefweb.int/sites/reliefweb.int/files/resources/Rwanda_2017_Nyabiheke.pdf https://reliefweb.int/sites/reliefweb.int/files/resources/Rwanda_2017_Kiziba.pdf https://reliefweb.int/sites/reliefweb.int/files/resources/Rwanda_2017_Kigeme.pdf  https://reliefweb.int/sites/reliefweb.int/files/resources/Rwanda_2017_Gihembe.pdf</t>
  </si>
  <si>
    <t>No recent information on illnesses of the internationally displaced population. Could be calculated based on 2017 camp reports.</t>
  </si>
  <si>
    <t>RWA002Illness cases reported</t>
  </si>
  <si>
    <t>No recent information on injuries of the internationally displaced population. Could be calculated based on 2017 camp reports.</t>
  </si>
  <si>
    <t>RWA002Injuries reported</t>
  </si>
  <si>
    <t>No (significant) access constraints.</t>
  </si>
  <si>
    <t>RWA002People facing limited access constraints</t>
  </si>
  <si>
    <t>RWA002People facing restricted access constraints</t>
  </si>
  <si>
    <t>Complex crisis in Sudan</t>
  </si>
  <si>
    <t>SDN001</t>
  </si>
  <si>
    <t>Sudan</t>
  </si>
  <si>
    <t>SDN001People facing limited access constraints</t>
  </si>
  <si>
    <t>SDN001People facing restricted access constraints</t>
  </si>
  <si>
    <t>Boko Haram in Chad</t>
  </si>
  <si>
    <t>TCD003</t>
  </si>
  <si>
    <t>Chad</t>
  </si>
  <si>
    <t>TCD003Buildings damaged</t>
  </si>
  <si>
    <t>TCD003Buildings destroyed</t>
  </si>
  <si>
    <t>Refugee, IDP, host, non-host, returnee</t>
  </si>
  <si>
    <t>TCD003Crisis affected groups</t>
  </si>
  <si>
    <t>TCD003Economic Losses</t>
  </si>
  <si>
    <t>TCD003Illness cases reported</t>
  </si>
  <si>
    <t>TCD003Injuries reported</t>
  </si>
  <si>
    <t>Populationdata.net</t>
  </si>
  <si>
    <t>https://www.populationdata.net/pays/tchad/divisions</t>
  </si>
  <si>
    <t>Area of Lac region. The crisis affects the entirety of the region.</t>
  </si>
  <si>
    <t>TCD003Landmass affected</t>
  </si>
  <si>
    <t>TCD003People facing limited access constraints</t>
  </si>
  <si>
    <t>TCD003People facing restricted access constraints</t>
  </si>
  <si>
    <t>CAR refugees in Chad</t>
  </si>
  <si>
    <t>TCD004</t>
  </si>
  <si>
    <t>TCD004Buildings damaged</t>
  </si>
  <si>
    <t>https://www.acleddata.com/data/</t>
  </si>
  <si>
    <t>The presence of refugees from CAR has not been associated with damaged buildings</t>
  </si>
  <si>
    <t>TCD004Buildings destroyed</t>
  </si>
  <si>
    <t>https://www.humanitarianresponse.info/en/operations/chad/document/tchad-aper%C3%A7u-des-besoins-humanitaires-2019-hno-2019-21-dec-2018</t>
  </si>
  <si>
    <t>Refugees, returnees, host communities</t>
  </si>
  <si>
    <t>TCD004Crisis affected groups</t>
  </si>
  <si>
    <t>TCD004Economic Losses</t>
  </si>
  <si>
    <t>TCD004Fatalities reported</t>
  </si>
  <si>
    <t>TCD004Illness cases reported</t>
  </si>
  <si>
    <t>TCD004Injuries reported</t>
  </si>
  <si>
    <t>TCD004People facing limited access constraints</t>
  </si>
  <si>
    <t>TCD004People facing restricted access constraints</t>
  </si>
  <si>
    <t>Darfur refugees in Chad</t>
  </si>
  <si>
    <t>TCD005</t>
  </si>
  <si>
    <t>TCD005Buildings damaged</t>
  </si>
  <si>
    <t>The presence of refugees from Darfur has not been associated with damaged buildings</t>
  </si>
  <si>
    <t>TCD005Buildings destroyed</t>
  </si>
  <si>
    <t>Refugees, host communities</t>
  </si>
  <si>
    <t>TCD005Crisis affected groups</t>
  </si>
  <si>
    <t>TCD005Economic Losses</t>
  </si>
  <si>
    <t>TCD005Illness cases reported</t>
  </si>
  <si>
    <t>TCD005Injuries reported</t>
  </si>
  <si>
    <t>TCD005People facing limited access constraints</t>
  </si>
  <si>
    <t>TCD005People facing restricted access constraints</t>
  </si>
  <si>
    <t>Tibesti Conflict in Chad</t>
  </si>
  <si>
    <t>TCD006</t>
  </si>
  <si>
    <t>TCD006Buildings damaged</t>
  </si>
  <si>
    <t>TCD006Buildings destroyed</t>
  </si>
  <si>
    <t>TCD006Economic Losses</t>
  </si>
  <si>
    <t>TCD006Illness cases reported</t>
  </si>
  <si>
    <t>TCD006Injuries reported</t>
  </si>
  <si>
    <t>Area of Tibesti region</t>
  </si>
  <si>
    <t>TCD006Landmass affected</t>
  </si>
  <si>
    <t>People displaced</t>
  </si>
  <si>
    <t>TCD006People displaced</t>
  </si>
  <si>
    <t>TCD006People facing limited access constraints</t>
  </si>
  <si>
    <t>TCD006People facing restricted access constraints</t>
  </si>
  <si>
    <t>Mixed migration flows in Tunisia</t>
  </si>
  <si>
    <t>TUN002</t>
  </si>
  <si>
    <t>Tunisia</t>
  </si>
  <si>
    <t>TUN002Buildings damaged</t>
  </si>
  <si>
    <t>TUN002Buildings destroyed</t>
  </si>
  <si>
    <t>TUN002Economic Losses</t>
  </si>
  <si>
    <t>Extreme humanitarian conditions - Level 5</t>
  </si>
  <si>
    <t>TUN002Extreme humanitarian conditions - Level 5</t>
  </si>
  <si>
    <t>TUN002Illness cases reported</t>
  </si>
  <si>
    <t>TUN002Injuries reported</t>
  </si>
  <si>
    <t>Minimal humanitarian conditions - Level 1</t>
  </si>
  <si>
    <t>TUN002Minimal humanitarian conditions - Level 1</t>
  </si>
  <si>
    <t>Moderate humanitarian conditions - Level 3</t>
  </si>
  <si>
    <t>TUN002Moderate humanitarian conditions - Level 3</t>
  </si>
  <si>
    <t>TUN002People facing limited access constraints</t>
  </si>
  <si>
    <t>TUN002People facing restricted access constraints</t>
  </si>
  <si>
    <t>People in Need</t>
  </si>
  <si>
    <t>TUN002People in Need</t>
  </si>
  <si>
    <t>Severe humanitarian conditions - Level 4</t>
  </si>
  <si>
    <t>TUN002Severe humanitarian conditions - Level 4</t>
  </si>
  <si>
    <t>Stressed humanitarian conditions - Level 2</t>
  </si>
  <si>
    <t>TUN002Stressed humanitarian conditions - Level 2</t>
  </si>
  <si>
    <t>Complex situation in Turkey</t>
  </si>
  <si>
    <t>TUR001</t>
  </si>
  <si>
    <t>Turkey</t>
  </si>
  <si>
    <t>Figure represents the number of fatilities from the Kurdish conflict from August 2018-Early February 2019 (673) +  the number of migrants and refugees who died in Turkey August 2018-early February 2019 (116).</t>
  </si>
  <si>
    <t>TUR001Buildings damaged</t>
  </si>
  <si>
    <t>No information available.</t>
  </si>
  <si>
    <t>TUR001Buildings destroyed</t>
  </si>
  <si>
    <t>Refugees, IDPs, host, non-host</t>
  </si>
  <si>
    <t>TUR001Crisis affected groups</t>
  </si>
  <si>
    <t>TUR001Economic Losses</t>
  </si>
  <si>
    <t>TUR001Illness cases reported</t>
  </si>
  <si>
    <t>TUR001Injuries reported</t>
  </si>
  <si>
    <t>Province area: wikipedia</t>
  </si>
  <si>
    <t>https://en.wikipedia.org/wiki/Provinces_of_Turkey</t>
  </si>
  <si>
    <t>Represents the total area of provinces affected by one or more crisis.</t>
  </si>
  <si>
    <t>TUR001Landmass affected</t>
  </si>
  <si>
    <t>TUR001People facing limited access constraints</t>
  </si>
  <si>
    <t>TUR001People facing restricted access constraints</t>
  </si>
  <si>
    <t>Syrian Refugees in Turkey</t>
  </si>
  <si>
    <t>TUR002</t>
  </si>
  <si>
    <t>The Syrian refugees crisis has not caused a significant number of partial damages.</t>
  </si>
  <si>
    <t>TUR002Buildings damaged</t>
  </si>
  <si>
    <t>The Syrian refugees crisis has not caused a significant number of total damages.</t>
  </si>
  <si>
    <t>TUR002Buildings destroyed</t>
  </si>
  <si>
    <t>Refugees, host</t>
  </si>
  <si>
    <t>TUR002Crisis affected groups</t>
  </si>
  <si>
    <t>No comprehensive data about the economic impact of  the Syrian refugee crisis in Turkey exists. This is a topic that is very politically divisive.</t>
  </si>
  <si>
    <t>TUR002Economic Losses</t>
  </si>
  <si>
    <t>No comprehensive data about the number of illnesses among Syrian refugees</t>
  </si>
  <si>
    <t>TUR002Illness cases reported</t>
  </si>
  <si>
    <t>No comprehensive data about the number of injuries among Syrian refugees</t>
  </si>
  <si>
    <t>TUR002Injuries reported</t>
  </si>
  <si>
    <t>Province area: Wikipedia
Most affected provinces: UNHCR 12/2018</t>
  </si>
  <si>
    <t>https://en.wikipedia.org/wiki/Provinces_of_Turkey https://data2.unhcr.org/en/documents/download/67206</t>
  </si>
  <si>
    <t>Figure represents the combined total area of provinces with &gt; 100,000 Syrian refugees. Likely to be over-estimation. Provinces included: Istanbul, Hatay, Bursa Gaziantep, Sanliurfa, Izmir, Konya, Mersin, Adana, Kilis</t>
  </si>
  <si>
    <t>TUR002Landmass affected</t>
  </si>
  <si>
    <t>Data about the number of Syrian refugees facing access constraints is unavailable</t>
  </si>
  <si>
    <t>TUR002People facing limited access constraints</t>
  </si>
  <si>
    <t>TUR002People facing restricted access constraints</t>
  </si>
  <si>
    <t>Mixed Migration Flows in Turkey</t>
  </si>
  <si>
    <t>TUR003</t>
  </si>
  <si>
    <t>TUR003Buildings damaged</t>
  </si>
  <si>
    <t>TUR003Buildings destroyed</t>
  </si>
  <si>
    <t>Refugee/asylum seekers, host</t>
  </si>
  <si>
    <t>TUR003Crisis affected groups</t>
  </si>
  <si>
    <t>TUR003Economic Losses</t>
  </si>
  <si>
    <t>TUR003Illness cases reported</t>
  </si>
  <si>
    <t>TUR003Injuries reported</t>
  </si>
  <si>
    <t>Province area: wikipedia
Affected provinces: IOM</t>
  </si>
  <si>
    <t>https://data.worldbank.org/country/turkey</t>
  </si>
  <si>
    <t>TUR003Landmass affected</t>
  </si>
  <si>
    <t>The number of people facing limited access is unknown</t>
  </si>
  <si>
    <t>TUR003People facing limited access constraints</t>
  </si>
  <si>
    <t>The number of people facing restricted access is unknown</t>
  </si>
  <si>
    <t>TUR003People facing restricted access constraints</t>
  </si>
  <si>
    <t>Kurdish Conflict</t>
  </si>
  <si>
    <t>TUR004</t>
  </si>
  <si>
    <t>TUR004Buildings damaged</t>
  </si>
  <si>
    <t>TUR004Buildings destroyed</t>
  </si>
  <si>
    <t>IDP, host, non-host</t>
  </si>
  <si>
    <t>TUR004Crisis affected groups</t>
  </si>
  <si>
    <t>TUR004Economic Losses</t>
  </si>
  <si>
    <t>TUR004Extreme humanitarian conditions - Level 5</t>
  </si>
  <si>
    <t>TUR004Illness cases reported</t>
  </si>
  <si>
    <t>TUR004Injuries reported</t>
  </si>
  <si>
    <t>Acled, ICG, Wikipedia</t>
  </si>
  <si>
    <t>https://en.wikipedia.org/wiki/Provinces_of_Turkey https://www.acleddata.com/ http://www.crisisgroup.be/interactives/turkey/</t>
  </si>
  <si>
    <t>TUR004Landmass affected</t>
  </si>
  <si>
    <t>No data available.</t>
  </si>
  <si>
    <t>TUR004Minimal humanitarian conditions - Level 1</t>
  </si>
  <si>
    <t>TUR004Moderate humanitarian conditions - Level 3</t>
  </si>
  <si>
    <t>People affected</t>
  </si>
  <si>
    <t>TUR004People affected</t>
  </si>
  <si>
    <t>http://www.internal-displacement.org/sites/default/files/2018-05/GRID%202018%20-%20Figure%20Analysis%20-%20TURKEY.pdf</t>
  </si>
  <si>
    <t>According to IDMC, up to 1,100,000 people could potentially be internally displaced in southeastern Turkey as a result of fighting between government forces and non-state armed groups.</t>
  </si>
  <si>
    <t>TUR004People displaced</t>
  </si>
  <si>
    <t>People exposed</t>
  </si>
  <si>
    <t>GoT, Acled, ICG</t>
  </si>
  <si>
    <t>http://web.turkstat.gov.tr/UstMenu.do?metod=temelist https://www.acleddata.com/ http://www.crisisgroup.be/interactives/turkey/</t>
  </si>
  <si>
    <t>TUR004People exposed</t>
  </si>
  <si>
    <t>The precise number of people in need facing access constraints is unknown. In general, humanitarian access in conflict-affected areas is extremely limited, which constrains both information gathering and servce delivery.</t>
  </si>
  <si>
    <t>TUR004People facing limited access constraints</t>
  </si>
  <si>
    <t>TUR004People facing restricted access constraints</t>
  </si>
  <si>
    <t>The number of people in need of humanitarian assistance as a result of the kurdish conflict is unknown, but expected to be high. Affected regions of southeastern Turkey have been subjected to decades of violence, which has deeply affected many aspects of life. Large numbers of people remain in a situation of protracted displacement, though their specific needs are not known.</t>
  </si>
  <si>
    <t>TUR004People in Need</t>
  </si>
  <si>
    <t>TUR004Severe humanitarian conditions - Level 4</t>
  </si>
  <si>
    <t>TUR004Stressed humanitarian conditions - Level 2</t>
  </si>
  <si>
    <t>Conflict in Ukraine</t>
  </si>
  <si>
    <t>UKR002</t>
  </si>
  <si>
    <t>Ukraine</t>
  </si>
  <si>
    <t>UKR002Buildings damaged</t>
  </si>
  <si>
    <t>UKR002Buildings destroyed</t>
  </si>
  <si>
    <t>UKR002People facing restricted access constraints</t>
  </si>
  <si>
    <t>AFG001Buildings destroyed</t>
  </si>
  <si>
    <t>Collapase of the health infrastructure because of the conflict. The data available does not reflect the situation.</t>
  </si>
  <si>
    <t>CAF001Illness cases reported</t>
  </si>
  <si>
    <t>Complex in Burundi</t>
  </si>
  <si>
    <t>BDI001</t>
  </si>
  <si>
    <t>Burundi</t>
  </si>
  <si>
    <t>No mayor damaged in relation to this specific crisis recently reported.</t>
  </si>
  <si>
    <t>BDI001Buildings damaged</t>
  </si>
  <si>
    <t>BDI001Buildings destroyed</t>
  </si>
  <si>
    <t>Institute for Economics and Peace, November 2018 World Bank Data, accessed 30/01/19</t>
  </si>
  <si>
    <t>http://visionofhumanity.org/app/uploads/2018/11/Economic-Value-of-Peace-2018.pdf https://data.worldbank.org/country/burundi</t>
  </si>
  <si>
    <t>14% of the GDP (IEP) and 3.172 Billion GDP (WB). This number only refers to the political/conflict situation and it is unclear how a) a reduction in aid due to the human rights track record is reflected in that number and b) what economic losses due to natural disasters amount to.</t>
  </si>
  <si>
    <t>BDI001Economic Losses</t>
  </si>
  <si>
    <t>BDI001People facing limited access constraints</t>
  </si>
  <si>
    <t>BDI001People facing restricted access constraints</t>
  </si>
  <si>
    <t>Kashmir conflict in Pakistan</t>
  </si>
  <si>
    <t>PAK004</t>
  </si>
  <si>
    <t>No data for the amount of crisis related damages due to the increased insecurity in Azad Kashmir.</t>
  </si>
  <si>
    <t>PAK004Buildings damaged</t>
  </si>
  <si>
    <t>No data for the amount of total damages due to the increased insecurity in Azad Kashmir.</t>
  </si>
  <si>
    <t>PAK004Buildings destroyed</t>
  </si>
  <si>
    <t>UNHCR 31/12/2018</t>
  </si>
  <si>
    <t>https://reliefweb.int/sites/reliefweb.int/files/resources/67668.pdf</t>
  </si>
  <si>
    <t>Afghan refugees, host and non-host</t>
  </si>
  <si>
    <t>PAK004Crisis affected groups</t>
  </si>
  <si>
    <t>No data on economic losses due to the increased insecurity in Azad Kashmir.</t>
  </si>
  <si>
    <t>PAK004Economic Losses</t>
  </si>
  <si>
    <t>No data for the amount of illnesses as a direct result of increased insecurity in Azad Kashmir.</t>
  </si>
  <si>
    <t>PAK004Illness cases reported</t>
  </si>
  <si>
    <t>No data for the amount of injuries due to the increased insecurity in Azad Kashmir.</t>
  </si>
  <si>
    <t>PAK004Injuries reported</t>
  </si>
  <si>
    <t>Mixed migration flows in Yemen</t>
  </si>
  <si>
    <t>YEM002</t>
  </si>
  <si>
    <t>Refs, host</t>
  </si>
  <si>
    <t>YEM002Crisis affected groups</t>
  </si>
  <si>
    <t>YEM002People facing limited access constraints</t>
  </si>
  <si>
    <t>YEM002People facing restricted access constraints</t>
  </si>
  <si>
    <t>as UNAMI is not publishing the injuries numbers anymore from Jan 2019 onwards, there is no data available</t>
  </si>
  <si>
    <t>IRQ002Injuries reported</t>
  </si>
  <si>
    <t>Venezuelan refugees in Trinidad and Tobago</t>
  </si>
  <si>
    <t>TTO002</t>
  </si>
  <si>
    <t>Trinidad and Tobago</t>
  </si>
  <si>
    <t>TTO002Buildings damaged</t>
  </si>
  <si>
    <t>TTO002Buildings destroyed</t>
  </si>
  <si>
    <t>TTO002Economic Losses</t>
  </si>
  <si>
    <t>TTO002Illness cases reported</t>
  </si>
  <si>
    <t>Wolrd Bank</t>
  </si>
  <si>
    <t>https://databank.worldbank.org/data/reports.aspx?source=2&amp;country=TTO</t>
  </si>
  <si>
    <t>Total surface of the country</t>
  </si>
  <si>
    <t>TTO002Landmass affected</t>
  </si>
  <si>
    <t>Due to lack of legal status many Venezuelans tend to hide and also lack access to basic services</t>
  </si>
  <si>
    <t>TTO002People facing limited access constraints</t>
  </si>
  <si>
    <t>TTO002People facing restricted access constraints</t>
  </si>
  <si>
    <t>YEM002Buildings damaged</t>
  </si>
  <si>
    <t>YEM002Buildings destroyed</t>
  </si>
  <si>
    <t>YEM002Economic Losses</t>
  </si>
  <si>
    <t>Regional Boko Haram Crisis</t>
  </si>
  <si>
    <t>REG001</t>
  </si>
  <si>
    <t>Nigeria,Niger,Chad,Cameroon</t>
  </si>
  <si>
    <t>REG001Buildings damaged</t>
  </si>
  <si>
    <t>OCHA 11/2018</t>
  </si>
  <si>
    <t>Total buildings damaged due to the BH crisis in Nigeria.</t>
  </si>
  <si>
    <t>REG001Buildings destroyed</t>
  </si>
  <si>
    <t>World Bank 8/1/2018</t>
  </si>
  <si>
    <t>Economic losses in Cameroon, no data from other crisis.</t>
  </si>
  <si>
    <t>REG001Economic Losses</t>
  </si>
  <si>
    <t>Cabo Delgado Islamist Insurgency</t>
  </si>
  <si>
    <t>MOZ004</t>
  </si>
  <si>
    <t>Mozambique</t>
  </si>
  <si>
    <t>MOZ004Buildings damaged</t>
  </si>
  <si>
    <t>MOZ004Buildings destroyed</t>
  </si>
  <si>
    <t>MOZ004Economic Losses</t>
  </si>
  <si>
    <t>It is likely they people living in Cabo Delgado suffer some kind of mobility restrictions</t>
  </si>
  <si>
    <t>MOZ004People facing limited access constraints</t>
  </si>
  <si>
    <t>Total population</t>
  </si>
  <si>
    <t>INE 2018</t>
  </si>
  <si>
    <t>http://www.ine.gov.mz/operacoes-estatisticas/censos/censo-2007/censo-2017</t>
  </si>
  <si>
    <t>Based on 2017 census</t>
  </si>
  <si>
    <t>MOZ004Total population</t>
  </si>
  <si>
    <t>Burnt shelters have been reported during Boko Haram attacks</t>
  </si>
  <si>
    <t>NER002Buildings damaged</t>
  </si>
  <si>
    <t>NER002Buildings destroyed</t>
  </si>
  <si>
    <t>Conflict in Jammu and Kashmir</t>
  </si>
  <si>
    <t>IND002</t>
  </si>
  <si>
    <t>India</t>
  </si>
  <si>
    <t>IND002Buildings damaged</t>
  </si>
  <si>
    <t>Change in the data/methodology</t>
  </si>
  <si>
    <t>IND002Buildings destroyed</t>
  </si>
  <si>
    <t>IND002Economic Losses</t>
  </si>
  <si>
    <t>There is no reporting on conflict related illnesses in Jammu and Kashmir.</t>
  </si>
  <si>
    <t>IND002Illness cases reported</t>
  </si>
  <si>
    <t>IND002Injuries reported</t>
  </si>
  <si>
    <t>IND002People facing limited access constraints</t>
  </si>
  <si>
    <t>IND002People facing restricted access constraints</t>
  </si>
  <si>
    <t>Nicaraguan refugees in Costa Rica</t>
  </si>
  <si>
    <t>CRI002</t>
  </si>
  <si>
    <t>Costa Rica</t>
  </si>
  <si>
    <t>CRI002Buildings damaged</t>
  </si>
  <si>
    <t>CRI002Buildings destroyed</t>
  </si>
  <si>
    <t>refugees and host community is affected</t>
  </si>
  <si>
    <t>CRI002Crisis affected groups</t>
  </si>
  <si>
    <t>CRI002Economic Losses</t>
  </si>
  <si>
    <t>CRI002Illness cases reported</t>
  </si>
  <si>
    <t>CRI002Injuries reported</t>
  </si>
  <si>
    <t>Humanitarian Access Overview ACAPS 04/2019</t>
  </si>
  <si>
    <t>CRI002People facing limited access constraints</t>
  </si>
  <si>
    <t>ACAPS ACCESS MAP</t>
  </si>
  <si>
    <t>http://humanitarianaccess.acaps.org/</t>
  </si>
  <si>
    <t>HTI001People facing limited access constraints</t>
  </si>
  <si>
    <t>HTI001People facing restricted access constraints</t>
  </si>
  <si>
    <t>Acaps Acces map score</t>
  </si>
  <si>
    <t>PAK001People facing limited access constraints</t>
  </si>
  <si>
    <t>PAK001People facing restricted access constraints</t>
  </si>
  <si>
    <t>PAK004People facing limited access constraints</t>
  </si>
  <si>
    <t>PAK004People facing restricted access constraints</t>
  </si>
  <si>
    <t>Mindanao conflict</t>
  </si>
  <si>
    <t>PHL003</t>
  </si>
  <si>
    <t>Philippines</t>
  </si>
  <si>
    <t>PHL003People facing limited access constraints</t>
  </si>
  <si>
    <t>PHL003People facing restricted access constraints</t>
  </si>
  <si>
    <t>humanitarianaccess.acaps.org/</t>
  </si>
  <si>
    <t>ZMB002People facing limited access constraints</t>
  </si>
  <si>
    <t>ZMB002People facing restricted access constraints</t>
  </si>
  <si>
    <t>N&amp;P 2019</t>
  </si>
  <si>
    <t>https://reliefweb.int/sites/reliefweb.int/files/resources/DPRK%20NP%202019%20Final.pdf</t>
  </si>
  <si>
    <t>PIN based on OCHA's Needs and Priorities</t>
  </si>
  <si>
    <t>PRK001People in Need</t>
  </si>
  <si>
    <t>Regional Kashmir conflict</t>
  </si>
  <si>
    <t>REG003</t>
  </si>
  <si>
    <t>India,Pakistan</t>
  </si>
  <si>
    <t>REG003Buildings damaged</t>
  </si>
  <si>
    <t>REG003Buildings destroyed</t>
  </si>
  <si>
    <t>There is limited data available of those people affected by the Kashmir conflict, although it is likely that Afghan refugees, host and non-host groups as well as IDPs are affected.</t>
  </si>
  <si>
    <t>REG003Crisis affected groups</t>
  </si>
  <si>
    <t>REG003Economic Losses</t>
  </si>
  <si>
    <t>REG003Extreme humanitarian conditions - Level 5</t>
  </si>
  <si>
    <t>REG003Illness cases reported</t>
  </si>
  <si>
    <t>REG003Injuries reported</t>
  </si>
  <si>
    <t>REG003Moderate humanitarian conditions - Level 3</t>
  </si>
  <si>
    <t>REG003People facing limited access constraints</t>
  </si>
  <si>
    <t>REG003People facing restricted access constraints</t>
  </si>
  <si>
    <t>REG003People in Need</t>
  </si>
  <si>
    <t>REG003Severe humanitarian conditions - Level 4</t>
  </si>
  <si>
    <t>REG003Stressed humanitarian conditions - Level 2</t>
  </si>
  <si>
    <t>UNHCR 18/10/2018
UNHCR 12/31/2018
PBS 2017  GoI 2011, india Population 2018</t>
  </si>
  <si>
    <t>https://reliefweb.int/sites/reliefweb.int/files/resources/67667.pdf http://reporting.unhcr.org/sites/default/files/2018-2019%20Solutions%20Strategy%20for%20Afghan%20Refugees%20-%20October%202018.pdf http://www.pbs.gov.pk/sites/default/files/PAKISTAN%20TEHSIL%20WISE%20FOR%20WEB%20CENSUS_2017.pdf  https://www.census2011.co.in/states.php http://indiapopulation2018.in/population-of-telangana-2018.html</t>
  </si>
  <si>
    <t>Pakistan: The total population according to census data in addition to undocumented Afghans in Pakistan, Afghan PoR cardholders minus the Pakistani refugees in Afghanistan.  India; Based on 2011 Census, plus excluded information on Telangana. Outdated data.</t>
  </si>
  <si>
    <t>REG003Total population</t>
  </si>
  <si>
    <t>SEN002People facing limited access constraints</t>
  </si>
  <si>
    <t>SEN002People facing restricted access constraints</t>
  </si>
  <si>
    <t>Central Mediterranean Route</t>
  </si>
  <si>
    <t>REG007</t>
  </si>
  <si>
    <t>Algeria,Tunisia,Libya,Italy</t>
  </si>
  <si>
    <t>REG007Buildings damaged</t>
  </si>
  <si>
    <t>REG007Buildings destroyed</t>
  </si>
  <si>
    <t>REG007Crisis affected groups</t>
  </si>
  <si>
    <t>REG007Economic Losses</t>
  </si>
  <si>
    <t>REG007Extreme humanitarian conditions - Level 5</t>
  </si>
  <si>
    <t>REG007Illness cases reported</t>
  </si>
  <si>
    <t>REG007Injuries reported</t>
  </si>
  <si>
    <t>REG007Landmass affected</t>
  </si>
  <si>
    <t>REG007Minimal humanitarian conditions - Level 1</t>
  </si>
  <si>
    <t>REG007Moderate humanitarian conditions - Level 3</t>
  </si>
  <si>
    <t>REG007People affected</t>
  </si>
  <si>
    <t>REG007People displaced</t>
  </si>
  <si>
    <t>REG007People exposed</t>
  </si>
  <si>
    <t>REG007People facing limited access constraints</t>
  </si>
  <si>
    <t>REG007People facing restricted access constraints</t>
  </si>
  <si>
    <t>REG007People in Need</t>
  </si>
  <si>
    <t>REG007Severe humanitarian conditions - Level 4</t>
  </si>
  <si>
    <t>REG007Stressed humanitarian conditions - Level 2</t>
  </si>
  <si>
    <t>Western Mediterranean Route</t>
  </si>
  <si>
    <t>REG008</t>
  </si>
  <si>
    <t>Algeria,Morocco,Spain</t>
  </si>
  <si>
    <t>REG008Buildings damaged</t>
  </si>
  <si>
    <t>REG008Buildings destroyed</t>
  </si>
  <si>
    <t>REG008Crisis affected groups</t>
  </si>
  <si>
    <t>REG008Economic Losses</t>
  </si>
  <si>
    <t>REG008Extreme humanitarian conditions - Level 5</t>
  </si>
  <si>
    <t>REG008Illness cases reported</t>
  </si>
  <si>
    <t>REG008Injuries reported</t>
  </si>
  <si>
    <t>REG008Landmass affected</t>
  </si>
  <si>
    <t>REG008Minimal humanitarian conditions - Level 1</t>
  </si>
  <si>
    <t>REG008Moderate humanitarian conditions - Level 3</t>
  </si>
  <si>
    <t>REG008People affected</t>
  </si>
  <si>
    <t>REG008People displaced</t>
  </si>
  <si>
    <t>REG008People exposed</t>
  </si>
  <si>
    <t>REG008People facing limited access constraints</t>
  </si>
  <si>
    <t>REG008People facing restricted access constraints</t>
  </si>
  <si>
    <t>REG008People in Need</t>
  </si>
  <si>
    <t>REG008Severe humanitarian conditions - Level 4</t>
  </si>
  <si>
    <t>REG008Stressed humanitarian conditions - Level 2</t>
  </si>
  <si>
    <t>ACLED</t>
  </si>
  <si>
    <t>01/10/2018-31/03/2019</t>
  </si>
  <si>
    <t>CMR001Injuries reported</t>
  </si>
  <si>
    <t>IDPs, Refugees, Host, Non-Host, Returnees</t>
  </si>
  <si>
    <t>CMR002Crisis affected groups</t>
  </si>
  <si>
    <t>Mixed Migration Flows in Somalia</t>
  </si>
  <si>
    <t>SOM002</t>
  </si>
  <si>
    <t>SOM002Buildings damaged</t>
  </si>
  <si>
    <t>SOM002Buildings destroyed</t>
  </si>
  <si>
    <t>SOM002Economic Losses</t>
  </si>
  <si>
    <t>SOM002Illness cases reported</t>
  </si>
  <si>
    <t>SOM002Injuries reported</t>
  </si>
  <si>
    <t>SOM002People facing limited access constraints</t>
  </si>
  <si>
    <t>SOM002People facing restricted access constraints</t>
  </si>
  <si>
    <t>GRC002Injuries reported</t>
  </si>
  <si>
    <t>World bank 2017 and UNHCR 2019</t>
  </si>
  <si>
    <t>https://data.worldbank.org/indicator/SP.POP.TOTL?locations=GR and https://data2.unhcr.org/en/documents/download/68057</t>
  </si>
  <si>
    <t>Only the areas most affected have been counted:  Lesvos, Samos, Chios, Kos, Leros. For cities the municipal areas and population have been used</t>
  </si>
  <si>
    <t>GRC002Landmass affected</t>
  </si>
  <si>
    <t>OCHA 16/12/2018</t>
  </si>
  <si>
    <t>https://reliefweb.int/report/occupied-palestinian-territory/occupied-palestinian-territory-humanitarian-needs-overview-3</t>
  </si>
  <si>
    <t>The total population of the West Bank, Gaza and East Jerusalem face severe access constraints. Paticularly in Gaza and the West Bank which are walled off which closely guarded perimetres. In Gaza there is little room for displacement and Palestinian strugle to access service and cannot easily leave to access them.</t>
  </si>
  <si>
    <t>PSE002People facing restricted access constraints</t>
  </si>
  <si>
    <t>Venezuela Regional Crisis</t>
  </si>
  <si>
    <t>REG002</t>
  </si>
  <si>
    <t>Venezuela,Brazil,Colombia,Ecuador,Peru,Trinidad and Tobago,Chile,Dominican Republic,Panama</t>
  </si>
  <si>
    <t>REG002Buildings damaged</t>
  </si>
  <si>
    <t>REG002Buildings destroyed</t>
  </si>
  <si>
    <t>Non-host, host, refugees, returnees</t>
  </si>
  <si>
    <t>REG002Crisis affected groups</t>
  </si>
  <si>
    <t>VEN: The population faces limited access to assistance, only few humanitarian organizations are allowed to operate. However it is hard to do an estimation.</t>
  </si>
  <si>
    <t>REG002People facing limited access constraints</t>
  </si>
  <si>
    <t>REG002People facing restricted access constraints</t>
  </si>
  <si>
    <t>Rohingya Regional Crisis</t>
  </si>
  <si>
    <t>REG011</t>
  </si>
  <si>
    <t>Bangladesh,Myanmar</t>
  </si>
  <si>
    <t>REG011Buildings damaged</t>
  </si>
  <si>
    <t>REG011Buildings destroyed</t>
  </si>
  <si>
    <t>REG011Economic Losses</t>
  </si>
  <si>
    <t>REG011People facing limited access constraints</t>
  </si>
  <si>
    <t>REG011People facing restricted access constraints</t>
  </si>
  <si>
    <t>The population faces limited access to assistance, only few humanitarian organizations are allowed to operate. However it is hard to do an estimation.</t>
  </si>
  <si>
    <t>VEN001People facing limited access constraints</t>
  </si>
  <si>
    <t>REG001Crisis affected groups</t>
  </si>
  <si>
    <t>ACAPS Access MAP</t>
  </si>
  <si>
    <t>REG001People facing limited access constraints</t>
  </si>
  <si>
    <t>https://reliefweb.int/report/cameroon/cameroun-aper-u-des-besoins-humanitaires-2019-janvier-2019 https://data.humdata.org/dataset/cameroon-humanitarian-needs-overview</t>
  </si>
  <si>
    <t>People facing access contraints in Nigeria</t>
  </si>
  <si>
    <t>REG001People facing restricted access constraints</t>
  </si>
  <si>
    <t xml:space="preserve">Eastern Mediterranean Route </t>
  </si>
  <si>
    <t>REG006</t>
  </si>
  <si>
    <t>Turkey,Greece</t>
  </si>
  <si>
    <t>REG006Buildings damaged</t>
  </si>
  <si>
    <t>REG006Buildings destroyed</t>
  </si>
  <si>
    <t>refugees and host population</t>
  </si>
  <si>
    <t>REG006Crisis affected groups</t>
  </si>
  <si>
    <t>REG006Economic Losses</t>
  </si>
  <si>
    <t>REG006Illness cases reported</t>
  </si>
  <si>
    <t>REG006Injuries reported</t>
  </si>
  <si>
    <t>REG006People facing limited access constraints</t>
  </si>
  <si>
    <t>REG006People facing restricted access constraints</t>
  </si>
  <si>
    <t>Syrian Regional Crisis</t>
  </si>
  <si>
    <t>REG004</t>
  </si>
  <si>
    <t>Syria,Turkey,Iraq,Egypt,Jordan,Lebanon</t>
  </si>
  <si>
    <t>See the individual crises</t>
  </si>
  <si>
    <t>No recent reliable data available</t>
  </si>
  <si>
    <t>REG004Buildings damaged</t>
  </si>
  <si>
    <t>REG004Buildings destroyed</t>
  </si>
  <si>
    <t>The syrian number of affected groups in the affected area</t>
  </si>
  <si>
    <t>REG004Crisis affected groups</t>
  </si>
  <si>
    <t>REG004Economic Losses</t>
  </si>
  <si>
    <t>BGD002Buildings damaged</t>
  </si>
  <si>
    <t>BGD002Buildings destroyed</t>
  </si>
  <si>
    <t>MMR002Illness cases reported</t>
  </si>
  <si>
    <t>MMR002Injuries reported</t>
  </si>
  <si>
    <t>UNICEF</t>
  </si>
  <si>
    <t>https://reliefweb.int/sites/reliefweb.int/files/resources/UNICEF%20Djibouti%20Situation%20Report_Year%20End%202018.pdf</t>
  </si>
  <si>
    <t>20,000 cases annually of acute malnutrition. According to estimates by the Nutrition sector working group, 85,128 people (children under five years, pregnant and lactating women and others) are affected by either acute malnutrition or chronic malnutrition. The majority of the affected population is the local population of 80,497 living in the suburban area of Balbala, as well as in the regions of Obock, Ali Sabieh, Dikhil, and 4,631 children and women in the refugee camps.</t>
  </si>
  <si>
    <t>DJI003Illness cases reported</t>
  </si>
  <si>
    <t>UNSOM 05/2019</t>
  </si>
  <si>
    <t>https://unsom.unmissions.org/documents</t>
  </si>
  <si>
    <t>Limited information available. Last report in December 2018.</t>
  </si>
  <si>
    <t>SOM001Injuries reported</t>
  </si>
  <si>
    <t>MoH Cameroon as of 26/06/2019</t>
  </si>
  <si>
    <t>http://www.minsante.cm/</t>
  </si>
  <si>
    <t>Website is currently not available and no recent updates have been posted.</t>
  </si>
  <si>
    <t>CMR001Illness cases reported</t>
  </si>
  <si>
    <t>CMR003Illness cases reported</t>
  </si>
  <si>
    <t>CMR004Illness cases reported</t>
  </si>
  <si>
    <t>GoM 09/06/2019</t>
  </si>
  <si>
    <t>https://reliefweb.int/report/mali/bulletin-epidemiologique-hebdomadaire-n-23-du-03-au-09062019</t>
  </si>
  <si>
    <t>MLI001Illness cases reported</t>
  </si>
  <si>
    <t>ECU002Economic Losses</t>
  </si>
  <si>
    <t>ECU002People facing restricted access constraints</t>
  </si>
  <si>
    <t>MRT002Buildings damaged</t>
  </si>
  <si>
    <t>MRT002Buildings destroyed</t>
  </si>
  <si>
    <t>MRT002Injuries reported</t>
  </si>
  <si>
    <t>CIA</t>
  </si>
  <si>
    <t>https://www.cia.gov/library/publications/the-world-factbook/geos/od.html</t>
  </si>
  <si>
    <t>Th ehwole country is considered affected</t>
  </si>
  <si>
    <t>SSD001Landmass affected</t>
  </si>
  <si>
    <t>Non-host community and IDPs (despite a lack of information on displaced population figure, they have to be taken into account)</t>
  </si>
  <si>
    <t>VEN001Crisis affected groups</t>
  </si>
  <si>
    <t>Boko Haram crisis in Nigeria</t>
  </si>
  <si>
    <t>NGA004</t>
  </si>
  <si>
    <t>Nigeria</t>
  </si>
  <si>
    <t>Limited information available</t>
  </si>
  <si>
    <t>NGA004Buildings damaged</t>
  </si>
  <si>
    <t>https://www.humanitarianresponse.info/sites/www.humanitarianresponse.info/files/documents/files/13022018_ocha_humanitarian_needs_overview.pdf</t>
  </si>
  <si>
    <t>700 public buildings, 1,200 schools, 800 health facilities and 1,600 water supply sources have been destroyed in the conflict</t>
  </si>
  <si>
    <t>NGA004Buildings destroyed</t>
  </si>
  <si>
    <t>IDPs, returnees, host and non-host.</t>
  </si>
  <si>
    <t>NGA004Crisis affected groups</t>
  </si>
  <si>
    <t>Preimium Times 11/08/2017</t>
  </si>
  <si>
    <t>https://www.premiumtimesng.com/news/more-news/239927-economic-impact-boko-haram-nigerias-north-east-now-9billion-buratai.html</t>
  </si>
  <si>
    <t>The economic impact of Boko Haram activities in the Northeast Nigeria is estimated at $9 billion</t>
  </si>
  <si>
    <t>NGA004Economic Losses</t>
  </si>
  <si>
    <t>National Bureau of Statistics 2011
OCHA 01/02/2019</t>
  </si>
  <si>
    <t>http://istmat.info/files/uploads/53129/annual_abstract_of_statistics_2011.pdf https://reliefweb.int/sites/reliefweb.int/files/resources/01022019_ocha_nigeria_humanitarian_needs_overview.pdf</t>
  </si>
  <si>
    <t>The total square kilometers of Adamawa, Borno, and Yobe states</t>
  </si>
  <si>
    <t>NGA004Landmass affected</t>
  </si>
  <si>
    <t>NGA004People facing limited access constraints</t>
  </si>
  <si>
    <t>OCHA 01/02/2019</t>
  </si>
  <si>
    <t>https://reliefweb.int/sites/reliefweb.int/files/resources/01022019_ocha_nigeria_humanitarian_needs_overview.pdf</t>
  </si>
  <si>
    <t>Around 800,000 people live in areas that are inaccessible to humanitarian organisations</t>
  </si>
  <si>
    <t>NGA004People facing restricted access constraints</t>
  </si>
  <si>
    <t>Middle belt conflict</t>
  </si>
  <si>
    <t>NGA003</t>
  </si>
  <si>
    <t>NGA003Buildings damaged</t>
  </si>
  <si>
    <t>NGA003Buildings destroyed</t>
  </si>
  <si>
    <t>IDPs, refugees, returnees, host and non-host</t>
  </si>
  <si>
    <t>NGA003Crisis affected groups</t>
  </si>
  <si>
    <t>NGA003Economic Losses</t>
  </si>
  <si>
    <t>There is no data on the number of people in need facing limited access constraints</t>
  </si>
  <si>
    <t>NGA003People facing limited access constraints</t>
  </si>
  <si>
    <t>There is no data on the number of people in need facing restricted acces constraints</t>
  </si>
  <si>
    <t>NGA003People facing restricted access constraints</t>
  </si>
  <si>
    <t>Complex crisis in Nigeria</t>
  </si>
  <si>
    <t>NGA001</t>
  </si>
  <si>
    <t>NGA001Buildings damaged</t>
  </si>
  <si>
    <t>700 public buildings, 1,200 schools, 800 health facilities and 1,600 water supply sources have been destroyed in the Boko Haram conflict</t>
  </si>
  <si>
    <t>NGA001Buildings destroyed</t>
  </si>
  <si>
    <t>IDPs, refugees from Cameroon, returnees, host and non-host.</t>
  </si>
  <si>
    <t>NGA001Crisis affected groups</t>
  </si>
  <si>
    <t>The economic impact of Boko Haram activities in the North East is estimated at $9 billion</t>
  </si>
  <si>
    <t>NGA001Economic Losses</t>
  </si>
  <si>
    <t>UNHCR 20/12/2018 11/01/2019 National Bureau of Statistics 2011</t>
  </si>
  <si>
    <t>https://reliefweb.int/sites/reliefweb.int/files/resources/67364.pdf https://reliefweb.int/sites/reliefweb.int/files/resources/ECDM_20190111_Cameroon_Crisis.pdf http://istmat.info/files/uploads/53129/annual_abstract_of_statistics_2011.pdf</t>
  </si>
  <si>
    <t>All states are considered affected by the complex crisis, including: food security, armer-herder violence, Boko Haram, the cameroon refugee influx in southern states, and other (political) violence. As such, the total landmass of Nigeria is considered affected.</t>
  </si>
  <si>
    <t>NGA001Landmass affected</t>
  </si>
  <si>
    <t>NGA001People facing limited access constraints</t>
  </si>
  <si>
    <t>NGA001People facing restricted access constraints</t>
  </si>
  <si>
    <t>Drought in Madagascar</t>
  </si>
  <si>
    <t>MDG002</t>
  </si>
  <si>
    <t>Madagascar</t>
  </si>
  <si>
    <t>No/limited available data/information</t>
  </si>
  <si>
    <t>MDG002Buildings damaged</t>
  </si>
  <si>
    <t>MDG002Buildings destroyed</t>
  </si>
  <si>
    <t>MDG002Economic Losses</t>
  </si>
  <si>
    <t>MDG002Illness cases reported</t>
  </si>
  <si>
    <t>MDG002Injuries reported</t>
  </si>
  <si>
    <t>MDG002People facing limited access constraints</t>
  </si>
  <si>
    <t>MDG002People facing restricted access constraints</t>
  </si>
  <si>
    <t>TZA002Injuries reported</t>
  </si>
  <si>
    <t>No/limited data/information available</t>
  </si>
  <si>
    <t>NGA001Illness cases reported</t>
  </si>
  <si>
    <t>NGA001Injuries reported</t>
  </si>
  <si>
    <t>NGA003Illness cases reported</t>
  </si>
  <si>
    <t>NGA003Injuries reported</t>
  </si>
  <si>
    <t>NGA004Illness cases reported</t>
  </si>
  <si>
    <t>NGA004Injuries reported</t>
  </si>
  <si>
    <t>DJI002Illness cases reported</t>
  </si>
  <si>
    <t>ECU002Illness cases reported</t>
  </si>
  <si>
    <t>Papua Conflict</t>
  </si>
  <si>
    <t>IDN002</t>
  </si>
  <si>
    <t>Indonesia</t>
  </si>
  <si>
    <t>IDN002Buildings damaged</t>
  </si>
  <si>
    <t>IDN002Buildings destroyed</t>
  </si>
  <si>
    <t>IDPs, returnees, host and non-host</t>
  </si>
  <si>
    <t>IDN002Crisis affected groups</t>
  </si>
  <si>
    <t>IDN002Economic Losses</t>
  </si>
  <si>
    <t>IDN002Illness cases reported</t>
  </si>
  <si>
    <t>IDN002Injuries reported</t>
  </si>
  <si>
    <t>IDN002People facing limited access constraints</t>
  </si>
  <si>
    <t>IDN002People facing restricted access constraints</t>
  </si>
  <si>
    <t>Multiple Crises in Mozambique</t>
  </si>
  <si>
    <t>MOZ001</t>
  </si>
  <si>
    <t>MOZ001People facing limited access constraints</t>
  </si>
  <si>
    <t>MOZ001People facing restricted access constraints</t>
  </si>
  <si>
    <t>There have been widespread reports of houses and other buildings being damaged/destroyed by the flooding, however the total number is currently unknown.</t>
  </si>
  <si>
    <t>MWI002Buildings damaged</t>
  </si>
  <si>
    <t>MWI002Buildings destroyed</t>
  </si>
  <si>
    <t>No information about economic losses is available, though crops, infrastructure, property, and livestock have reportedly been affected.</t>
  </si>
  <si>
    <t>MWI002Economic Losses</t>
  </si>
  <si>
    <t>Government of Thailand, 2010</t>
  </si>
  <si>
    <t>https://www.ilo.org/surveydata/index.php/catalog/1127</t>
  </si>
  <si>
    <t>Area affected by the conflict in the south and the refugees crisis at the border with Myanmar</t>
  </si>
  <si>
    <t>THA001Landmass affected</t>
  </si>
  <si>
    <t>Areas affected by the South Thailand insurgency: Songkla (7,394) Pattani (1.940), Yala (4,521), and Narathiwat (4,475)</t>
  </si>
  <si>
    <t>THA002Landmass affected</t>
  </si>
  <si>
    <t>THA002People displaced</t>
  </si>
  <si>
    <t>Areas affected by the South Thailand insurgency: Songkla (1,424,230) Pattani (709,796), Yala (527,295), and Narathiwat (796,239)</t>
  </si>
  <si>
    <t>THA002People exposed</t>
  </si>
  <si>
    <t>X</t>
  </si>
  <si>
    <t>THA002People in Need</t>
  </si>
  <si>
    <t>No reliable data is available. However, we assume that the total # crisis related injuries is zero or negligible.</t>
  </si>
  <si>
    <t>THA003Injuries reported</t>
  </si>
  <si>
    <t>Not enough data available</t>
  </si>
  <si>
    <t>CMR001Buildings damaged</t>
  </si>
  <si>
    <t>CMR001Buildings destroyed</t>
  </si>
  <si>
    <t>CMR001Economic Losses</t>
  </si>
  <si>
    <t>CMR001People facing restricted access constraints</t>
  </si>
  <si>
    <t>The current Cholera outbreak in the Far North Region is not clearly connected to the Boko Haram crisis. Data on illnesses that can be related to the BH crisis is insufficient.</t>
  </si>
  <si>
    <t>CMR002Illness cases reported</t>
  </si>
  <si>
    <t>Publicly available data is insufficient to give an approximate number of injuries.</t>
  </si>
  <si>
    <t>CMR002Injuries reported</t>
  </si>
  <si>
    <t>Bureau Central des Recensements et des Etudes de Population Cameroon 2010</t>
  </si>
  <si>
    <t>http://www.statistics-cameroon.org/downloads/Rapport_de_presentation_3_RGPH.pdf</t>
  </si>
  <si>
    <t>Total square km of the Extreme-Nord region of Cameroon</t>
  </si>
  <si>
    <t>CMR002Landmass affected</t>
  </si>
  <si>
    <t>Not enough information available.</t>
  </si>
  <si>
    <t>CMR003Buildings damaged</t>
  </si>
  <si>
    <t>CMR003Buildings destroyed</t>
  </si>
  <si>
    <t>https://reliefweb.int/sites/reliefweb.int/files/resources/OCHA-Cameroon_Situation_Report_no2_Final.pdf</t>
  </si>
  <si>
    <t>IPDs, host, non host and refugees</t>
  </si>
  <si>
    <t>CMR003Crisis affected groups</t>
  </si>
  <si>
    <t>CMR003Economic Losses</t>
  </si>
  <si>
    <t>CMR003Injuries reported</t>
  </si>
  <si>
    <t>Not enough data available (consistency across crisis)</t>
  </si>
  <si>
    <t>COD001People facing limited access constraints</t>
  </si>
  <si>
    <t>COD001People facing restricted access constraints</t>
  </si>
  <si>
    <t>WHO Weekly bulletin from 02/2019 to 07/2019</t>
  </si>
  <si>
    <t>https://www.afro.who.int/publications/south-sudan-weekly-disease-surveillance-bulletin-2019</t>
  </si>
  <si>
    <t>600,000 cases including malaria, ARI, AWD, bloody diarrhoea, AJS, measles, other. There is a lack of data for the months of May, June and July therefore the decrease in the number of casualties is not a decrease in the actual situation,</t>
  </si>
  <si>
    <t>SSD001Illness cases reported</t>
  </si>
  <si>
    <t>No representative data is available regarding the number of injuries from the complex emergency in Mali over the last six months.</t>
  </si>
  <si>
    <t>MLI001Injuries reported</t>
  </si>
  <si>
    <t>No indication that there has been drought related dispalcement.</t>
  </si>
  <si>
    <t>ZMB002People displaced</t>
  </si>
  <si>
    <t>https://www.imf.org/external/datamapper/PPPGDP@WEO/OEMDC/ADVEC/WEOWORLD/VEN/SLV</t>
  </si>
  <si>
    <t>There are figures for economic losses from 2018, but not updated ones for 2019.</t>
  </si>
  <si>
    <t>SLV001Economic Losses</t>
  </si>
  <si>
    <t>277,460 cases of cholera and malaria were reported following Cyclone Idai and Kenneth. This is no longer within the 6 month reporting period. It is unknown how many illnesses have occurred due to food insecurity.
Cyclone Idai: 6,768 cholera cases + 104,850 malaria cases + 458 pellagra cases + 453 others
Cyclone Kenneth: 7,052 cholera cases + 157,897 malaria cases as of 28 July</t>
  </si>
  <si>
    <t>MOZ004Illness cases reported</t>
  </si>
  <si>
    <t>Cyclone Idai resulted in 672 injuries, but no longer falls under the 6 month time frame. Infuries from drought or food insecurity are assumed to be 0.</t>
  </si>
  <si>
    <t>MWI002Illness cases reported</t>
  </si>
  <si>
    <t>It is difficult to determine what illnesses can be considered a result of the crisis given the complexity of drought, conflict, and natural disasters.</t>
  </si>
  <si>
    <t>PAK001Illness cases reported</t>
  </si>
  <si>
    <t>No data on crisis related injuries</t>
  </si>
  <si>
    <t>PAK001Injuries reported</t>
  </si>
  <si>
    <t>More than 10,700 cases of cholera confirmed in Zmibabwe between Sept 2019 and Feb 2019. The last update of cumulative cases is from a WHO report in April 2019. It cannot be confirmed how many cases have been identified during the last 6 months.</t>
  </si>
  <si>
    <t>ZWE001Illness cases reported</t>
  </si>
  <si>
    <t>According to the government. 186 people were injured during Cyclone Idai. This is likely an underestimate, especially given injuries cause by unrest throughout Zimbabwe. However, these numbers are not available and the cyclone is now out of the 6 month reporting period.</t>
  </si>
  <si>
    <t>ZWE001Injuries reported</t>
  </si>
  <si>
    <t>SOM001Economic Losses</t>
  </si>
  <si>
    <t>World Bank 2018 UNHCR 2019 UNHCR 08/2019</t>
  </si>
  <si>
    <t>https://data.worldbank.org/indicator/AG.LND.TOTL.K2?locations=SO</t>
  </si>
  <si>
    <t>Total landmass as the whole country is considered affected by the complex crisis</t>
  </si>
  <si>
    <t>SOM001Landmass affected</t>
  </si>
  <si>
    <t>No reliable data available for number of all peope injured due to the complex crisis.</t>
  </si>
  <si>
    <t>LBY001Injuries reported</t>
  </si>
  <si>
    <t>SYR001Buildings damaged</t>
  </si>
  <si>
    <t>SYR001Buildings destroyed</t>
  </si>
  <si>
    <t>Health Cluster Dec  2018-May 2019</t>
  </si>
  <si>
    <t>https://www.who.int/health-cluster/countries/syria/en/</t>
  </si>
  <si>
    <t>We previously  used the data on "trauma's suppported" registered by the health cluster. As data currently is only available untill May, we decided to X this indicator for Syria.</t>
  </si>
  <si>
    <t>SYR001Injuries reported</t>
  </si>
  <si>
    <t>REG001Illness cases reported</t>
  </si>
  <si>
    <t>REG001Injuries reported</t>
  </si>
  <si>
    <t>Host and displaced comunities are also present in Tibesti</t>
  </si>
  <si>
    <t>TCD006Crisis affected groups</t>
  </si>
  <si>
    <t>COD001Injuries reported</t>
  </si>
  <si>
    <t>MOZ004Injuries reported</t>
  </si>
  <si>
    <t>MOZ004People facing restricted access constraints</t>
  </si>
  <si>
    <t>ZMB002Economic Losses</t>
  </si>
  <si>
    <t>ZMB002Illness cases reported</t>
  </si>
  <si>
    <t>ZMB002Injuries reported</t>
  </si>
  <si>
    <t>PBS 2017; GoI 2011</t>
  </si>
  <si>
    <t>http://www.pbs.gov.pk/sites/default/files/PAKISTAN%20TEHSIL%20WISE%20FOR%20WEB%20CENSUS_2017.pdf  https://www.census2011.co.in/states.php</t>
  </si>
  <si>
    <t>The whole region of Kashmir is affected by ongoing insecurity.</t>
  </si>
  <si>
    <t>REG003Landmass affected</t>
  </si>
  <si>
    <t>REG003Minimal humanitarian conditions - Level 1</t>
  </si>
  <si>
    <t>Pakistan: In March 2019, 15 000 people have been displaced in the border area with India, further to the recent incidents along the Line of Control between the two countries. This data is outdated. India: No conclusive information on displacement in the state available</t>
  </si>
  <si>
    <t>REG003People displaced</t>
  </si>
  <si>
    <t>Pakistan: The total amount of people living in the affected area. People are likely to be affected to different extents.  India: Population in Jammu and Kashmir according to 2011 Census</t>
  </si>
  <si>
    <t>REG003People exposed</t>
  </si>
  <si>
    <t>UKR002Economic Losses</t>
  </si>
  <si>
    <t>ZWE001Buildings damaged</t>
  </si>
  <si>
    <t>ZWE001Buildings destroyed</t>
  </si>
  <si>
    <t>There is not enough information to determine if there are IDPs, host communities, non-host communtiies, etc. affected by the Kashmir crisis.</t>
  </si>
  <si>
    <t>IND002Crisis affected groups</t>
  </si>
  <si>
    <t>IBGE 2018</t>
  </si>
  <si>
    <t>https://www.ibge.gov.br/cidades-e-estados/rr.html</t>
  </si>
  <si>
    <t>Figure represents the area of Roraima state. The vast majority of Venezuelan refugees and migrants in Brazil have gone to Roraima, with a much smaller number choosing  Amazonas, specifically the city of Manaus.</t>
  </si>
  <si>
    <t>BRA002Landmass affected</t>
  </si>
  <si>
    <t>IBGE 2019</t>
  </si>
  <si>
    <t>https://www.ibge.gov.br/cidades-e-estados.html?&amp;t=destaques</t>
  </si>
  <si>
    <t>2019 population estimate, according to Brazilian government</t>
  </si>
  <si>
    <t>BRA002Total population</t>
  </si>
  <si>
    <t>DZA002Illness cases reported</t>
  </si>
  <si>
    <t>DZA002Injuries reported</t>
  </si>
  <si>
    <t>DZA003Buildings damaged</t>
  </si>
  <si>
    <t>DZA003Buildings destroyed</t>
  </si>
  <si>
    <t>DZA003Economic Losses</t>
  </si>
  <si>
    <t>DZA003Illness cases reported</t>
  </si>
  <si>
    <t>MAR002Extreme humanitarian conditions - Level 5</t>
  </si>
  <si>
    <t>MAR002Illness cases reported</t>
  </si>
  <si>
    <t>MAR002Injuries reported</t>
  </si>
  <si>
    <t>MAR002Minimal humanitarian conditions - Level 1</t>
  </si>
  <si>
    <t>MAR002Moderate humanitarian conditions - Level 3</t>
  </si>
  <si>
    <t>MAR002People in Need</t>
  </si>
  <si>
    <t>MAR002Severe humanitarian conditions - Level 4</t>
  </si>
  <si>
    <t>MAR002Stressed humanitarian conditions - Level 2</t>
  </si>
  <si>
    <t>Multiple crisis in Mexico</t>
  </si>
  <si>
    <t>MEX001</t>
  </si>
  <si>
    <t>Mexico</t>
  </si>
  <si>
    <t>No Information is currently available.</t>
  </si>
  <si>
    <t>MEX001Buildings damaged</t>
  </si>
  <si>
    <t>MEX001Buildings destroyed</t>
  </si>
  <si>
    <t>No country-wide reliable Information is currently available.</t>
  </si>
  <si>
    <t>MEX001Economic Losses</t>
  </si>
  <si>
    <t>MEX001People facing limited access constraints</t>
  </si>
  <si>
    <t>MEX001People facing restricted access constraints</t>
  </si>
  <si>
    <t>Criminal Violence in Mexico</t>
  </si>
  <si>
    <t>MEX002</t>
  </si>
  <si>
    <t>MEX002Buildings damaged</t>
  </si>
  <si>
    <t>MEX002Buildings destroyed</t>
  </si>
  <si>
    <t>IDPs, Refugees/asylum-seekers/migrants, Host, Non-Host</t>
  </si>
  <si>
    <t>MEX002Crisis affected groups</t>
  </si>
  <si>
    <t>MEX002Economic Losses</t>
  </si>
  <si>
    <t>MEX002People facing limited access constraints</t>
  </si>
  <si>
    <t>MEX002People facing restricted access constraints</t>
  </si>
  <si>
    <t>Mixed Migration in Mexico</t>
  </si>
  <si>
    <t>MEX003</t>
  </si>
  <si>
    <t>MEX003Buildings damaged</t>
  </si>
  <si>
    <t>MEX003Buildings destroyed</t>
  </si>
  <si>
    <t>MEX003Economic Losses</t>
  </si>
  <si>
    <t>MEX003People facing limited access constraints</t>
  </si>
  <si>
    <t>MEX003People facing restricted access constraints</t>
  </si>
  <si>
    <t>PHL003Buildings damaged</t>
  </si>
  <si>
    <t>PHL003Buildings destroyed</t>
  </si>
  <si>
    <t>Host, non-host, returnees and IDPs that are affected by the ongoing insecurity in Mindanao</t>
  </si>
  <si>
    <t>PHL003Crisis affected groups</t>
  </si>
  <si>
    <t>PHL003Economic Losses</t>
  </si>
  <si>
    <t>PHL003Injuries reported</t>
  </si>
  <si>
    <t>Census Data 2015</t>
  </si>
  <si>
    <t>http://www.psa.gov.ph/content/philippine-population-density-based-2015-census-population</t>
  </si>
  <si>
    <t>Regions included: Region IX (Zamboanga Peninsula), Region XI (Davao Region), Region X (Northern Mindanao), Region XII (Soccsksargen), Region XIII (Caraga), Bangsamoro Autonomous Region In Muslim Mindanao (BARMM)</t>
  </si>
  <si>
    <t>PHL003Landmass affected</t>
  </si>
  <si>
    <t>No sufficient data available</t>
  </si>
  <si>
    <t>REG002Economic Losses</t>
  </si>
  <si>
    <t>REG011Illness cases reported</t>
  </si>
  <si>
    <t>REG011Injuries reported</t>
  </si>
  <si>
    <t>Refugees and host communities</t>
  </si>
  <si>
    <t>TTO002Crisis affected groups</t>
  </si>
  <si>
    <t>No sufficient data available for assessment</t>
  </si>
  <si>
    <t>TTO002Injuries reported</t>
  </si>
  <si>
    <t>International Displacement in Uganda</t>
  </si>
  <si>
    <t>UGA005</t>
  </si>
  <si>
    <t>Uganda</t>
  </si>
  <si>
    <t>UGA005Buildings damaged</t>
  </si>
  <si>
    <t>UGA005Buildings destroyed</t>
  </si>
  <si>
    <t>UGA005Economic Losses</t>
  </si>
  <si>
    <t>UGA005Illness cases reported</t>
  </si>
  <si>
    <t>UGA005Injuries reported</t>
  </si>
  <si>
    <t>UNCHR 31/10/2019 Wikipedia 2019</t>
  </si>
  <si>
    <t>https://ugandarefugees.org/en/country/uga#category-4 https://en.wikipedia.org/wiki/Districts_of_Uganda</t>
  </si>
  <si>
    <t>The 12 main refugee hosting districts:  Adjumani, Arua, Isngiro Kampala Kamwenge, Kikuube, Kiyandongo, Koboko, Kyegegewa, Lamwo, Obongi, Yumbe. Unforunately, Obongi and Kikuube could not be included in the square km, as they are new districts with very little information.</t>
  </si>
  <si>
    <t>UGA005Landmass affected</t>
  </si>
  <si>
    <t>Refugees in neighbouring countries fled violence in Casamance. Most IDPs (22,000) were also displaced due to conflict and violence.</t>
  </si>
  <si>
    <t>SEN002People displaced</t>
  </si>
  <si>
    <t>AFG001Injuries reported</t>
  </si>
  <si>
    <t>Nigerian Refugees</t>
  </si>
  <si>
    <t>NER004</t>
  </si>
  <si>
    <t>Although refugees may put strain on available resources and may also provide opportunities to host communities, there is no information available about their impact on host communities.</t>
  </si>
  <si>
    <t>NER004Buildings damaged</t>
  </si>
  <si>
    <t>NER004Buildings destroyed</t>
  </si>
  <si>
    <t>UNHCR 09/2019</t>
  </si>
  <si>
    <t>https://data2.unhcr.org/en/country/ner https://reliefweb.int/sites/reliefweb.int/files/resources/71485.pdf https://www.humanitarianresponse.info/sites/www.humanitarianresponse.info/files/documents/files/ner_hno_2019.pdf</t>
  </si>
  <si>
    <t>Displaced, and host populations.</t>
  </si>
  <si>
    <t>NER004Crisis affected groups</t>
  </si>
  <si>
    <t>NER004Economic Losses</t>
  </si>
  <si>
    <t>NER004Illness cases reported</t>
  </si>
  <si>
    <t>NER004Injuries reported</t>
  </si>
  <si>
    <t>NER004People facing limited access constraints</t>
  </si>
  <si>
    <t>NER004People facing restricted access constraints</t>
  </si>
  <si>
    <t>Northwest Banditry</t>
  </si>
  <si>
    <t>NGA007</t>
  </si>
  <si>
    <t>GOZ 04/05/2019; Citizen 11/09/2018</t>
  </si>
  <si>
    <t>https://leadership.ng/2019/05/04/banditry-army-expands-operations-to-states-bordering-zamfara/   https://thecitizenng.com/bandits-killed-2500-people-in-zamfara-state-govt/</t>
  </si>
  <si>
    <t>This figure was put out by the Government of Zamfara as the number of shops razed down by bandits and their activities between 2009 to 2018. However, the figure is of low reliability because it is the only official figure available, and it is specific to Zamfara state.</t>
  </si>
  <si>
    <t>NGA007Buildings damaged</t>
  </si>
  <si>
    <t>GOZ 04/05/2019; Citizen 11/09/2019</t>
  </si>
  <si>
    <t>NGA007Buildings destroyed</t>
  </si>
  <si>
    <t>IDPs, refugees, returnees, host and non-host communities</t>
  </si>
  <si>
    <t>NGA007Crisis affected groups</t>
  </si>
  <si>
    <t>GOZ 04/05/2019; Citizen 11/09/2019; Legit 11/2019</t>
  </si>
  <si>
    <t>https://leadership.ng/2019/05/04/banditry-army-expands-operations-to-states-bordering-zamfara/   https://thecitizenng.com/bandits-killed-2500-people-in-zamfara-state-govt/   https://www.legit.ng/1265699-banditry-relatives-victims-paid-n3bn-ransom-bandits-zamfara---committee.html</t>
  </si>
  <si>
    <t>This figure was put out by the Government of Zamfara state. $41.1m dollars was stated as the cost of rebuiliding destroyed farmlands and buildings between 2009 to 2018. $8.3m was stated as the amount paid to the bandits as ransome for kidnapped persons. However, the figure is of low reliability because it is the only official figure available, and it is specific to Zamfara state.</t>
  </si>
  <si>
    <t>NGA007Economic Losses</t>
  </si>
  <si>
    <t>NGA007Illness cases reported</t>
  </si>
  <si>
    <t>NGA007Injuries reported</t>
  </si>
  <si>
    <t>Sum of the crisis related ilnesses of the individual crises</t>
  </si>
  <si>
    <t>REG004Illness cases reported</t>
  </si>
  <si>
    <t>The injuries recorded in Syria caused by the conflict in the last six months (until April 2019)</t>
  </si>
  <si>
    <t>REG004Injuries reported</t>
  </si>
  <si>
    <t>Multiple crises in Djibouti</t>
  </si>
  <si>
    <t>DJI001</t>
  </si>
  <si>
    <t>DJI001Buildings damaged</t>
  </si>
  <si>
    <t>DJI001Buildings destroyed</t>
  </si>
  <si>
    <t>DJI001Economic Losses</t>
  </si>
  <si>
    <t>UNICEF 2018, UN Djibouti and Ministry of the Interior 05/12/2019</t>
  </si>
  <si>
    <t>DJI001Illness cases reported</t>
  </si>
  <si>
    <t>DJI001Injuries reported</t>
  </si>
  <si>
    <t>DJI001People facing limited access constraints</t>
  </si>
  <si>
    <t>DJI001People facing restricted access constraints</t>
  </si>
  <si>
    <t>Not enough data available for assessment</t>
  </si>
  <si>
    <t>ECU002Injuries reported</t>
  </si>
  <si>
    <t>UNCTAD 02/12/2019</t>
  </si>
  <si>
    <t>https://unctad.org/en/pages/newsdetails.aspx?OriginalVersionID=2254</t>
  </si>
  <si>
    <t>The fiscal cost of the occupation for the Palestinian economy between 2000 and 2017 was estimated at USD 47.7 billion.  The fiscal cost is one component of wider economic losses following the occupation and consists of leaked Palestinian fiscal revenues to Israel and other fiscal losses caused by measures introduced under the occupation.</t>
  </si>
  <si>
    <t>PSE002Economic Losses</t>
  </si>
  <si>
    <t>NGA007People facing limited access constraints</t>
  </si>
  <si>
    <t>NGA007People facing restricted access constraints</t>
  </si>
  <si>
    <t>not enough verifiable data available</t>
  </si>
  <si>
    <t>COD001Illness cases reported</t>
  </si>
  <si>
    <t>PHL003Illness cases reported</t>
  </si>
  <si>
    <t>Cameroonian Refugees in Nigeria</t>
  </si>
  <si>
    <t>NGA008</t>
  </si>
  <si>
    <t>NGA008Buildings damaged</t>
  </si>
  <si>
    <t>NGA008Buildings destroyed</t>
  </si>
  <si>
    <t>NGA008Economic Losses</t>
  </si>
  <si>
    <t>NGA008Illness cases reported</t>
  </si>
  <si>
    <t>NGA008Injuries reported</t>
  </si>
  <si>
    <t>NGA008People facing limited access constraints</t>
  </si>
  <si>
    <t>NGA008People facing restricted access constraints</t>
  </si>
  <si>
    <t>ACLED 12/2019; CFR 12/2019</t>
  </si>
  <si>
    <t>https://www.acleddata.com/data/   https://www.cfr.org/nigeria/nigeria-security-tracker/p29484</t>
  </si>
  <si>
    <t>Total number of people killed in the country in the last six months (July to December) due to the Boko Haram conflict, farmer-herder violence, riots, military forces, unidentified armed groups and other violence in country.</t>
  </si>
  <si>
    <t>NGA008Crisis affected groups</t>
  </si>
  <si>
    <t>THA001Injuries reported</t>
  </si>
  <si>
    <t>THA002Injuries reported</t>
  </si>
  <si>
    <t>UKR002Injuries reported</t>
  </si>
  <si>
    <t>BGD002Economic Losses</t>
  </si>
  <si>
    <t>No comprehensive data available. Anecdotal accounts suggest that refugee-hosting areas have experienced an increase in crime.</t>
  </si>
  <si>
    <t>BRA002Buildings damaged</t>
  </si>
  <si>
    <t>BRA002Buildings destroyed</t>
  </si>
  <si>
    <t>BRA002Economic Losses</t>
  </si>
  <si>
    <t>UNHCR 13/08/2018; División Territorial Administrativa, Instituto Geográfico Nacional, San José, Costa Rica, Imprenta Nacional, 2001; Government of Costa Rica</t>
  </si>
  <si>
    <t>https://www.unhcr.org/news/latest/2018/8/5b7176f04/fleeing-violence-nicaraguans-seek-safety-costa-rica.html https://ccp.ucr.ac.cr/bvp/pdf/proye/regiones-cantones.pdf http://www.migracion.go.cr/Documentos%20compartidos/Centro%20de%20Estadísticas%20y%20Documentos/Documentos%20Varios/Plan%20Integral%20para%20la%20Atención%20de%20Flujos%20Migratorios%20Mixtos%202018%20-%202022.pdf</t>
  </si>
  <si>
    <t>The majority of the Nicaraguan population moves to the Gran Área Metropolitana which includes San José, Alajuela, Cartago and Heredia. Most  seem to arrive in the capital San Jose. Therefore only the area of the province of San Jose is considered. However, other areas (entry points) are impacted as well.</t>
  </si>
  <si>
    <t>CRI002Landmass affected</t>
  </si>
  <si>
    <t>DZA003Injuries reported</t>
  </si>
  <si>
    <t>INEC Ecuador, 2018</t>
  </si>
  <si>
    <t>https://www.ecuadorencifras.gob.ec/search/Poblaci%C3%B3n,+superficie+(km2),+densidad+poblacional+a+nivel+parroquial/</t>
  </si>
  <si>
    <t>The majority of refugees and migrants from Venezuela wishing to settle in Ecuador have done so mainly in cities located in the provinces of: Carchi (city of Tulcan), Pichincha (city of Quito), Guayas (city of Santiago de Guayaquil) El Oro (city of Huaquillas) and Sucumbios (city of Lago Agrio)</t>
  </si>
  <si>
    <t>ECU002Landmass affected</t>
  </si>
  <si>
    <t>OCHA 11/2019</t>
  </si>
  <si>
    <t>https://www.humanitarianresponse.info/sites/www.humanitarianresponse.info/files/documents/files/iraq_hno_2020.pdf</t>
  </si>
  <si>
    <t>All groups are affected by the impact and aftermarth of the crisis</t>
  </si>
  <si>
    <t>IRQ002Crisis affected groups</t>
  </si>
  <si>
    <t>MOROCCO: Centre d’Etudes et de Recherches Démographiques (CERED) 05/2017 ALGERIA: UN World Population Prospects 2019 SPAIN: INE. Instituto Nacional de Estadística 08/01/2020</t>
  </si>
  <si>
    <t>MOROCCO: https://www.hcp.ma/Les-projections-de-la-population-et-des-menages-entre-2014-et-2050_a1920.html ALGERIA: https://population.un.org/wpp/Graphs/1_Demographic%20Profiles/Algeria.pdf https://population.un.org/wpp/Methodology/ SPAIN: https://www.ine.es/dyngs/INEbase/es/operacion.htm?c=Estadistica_C&amp;cid=1254736176951&amp;menu=ultiDatos&amp;idp=1254735572981 https://www.ine.es/inebaseDYN/cp30321/docs/meto_cifras_pobla.pdf</t>
  </si>
  <si>
    <t>The sum of the total population of Morocco (35,586,616), Spain (47,100,396) and Algeria (43,100,000). For country-specific justifications of the population figures, please see entries for Algeria Mixed Migration crisis and Morocco Mixed Migration Crisis. The population figure for Spain already takes into account migration fluxes.</t>
  </si>
  <si>
    <t>REG008Total population</t>
  </si>
  <si>
    <t>Observatorio Venezolano de Violencia 27/12/2018</t>
  </si>
  <si>
    <t>https://observatoriodeviolencia.org.ve/news/informe-anual-de-violencia-2019/</t>
  </si>
  <si>
    <t>According to the Informe Annual de Violencia 2019, a total of 16,506 people died due to violent causes in 2019 including 5,286 from police and military violence, 6,588 homicides and 4,632 under investigation. Due to the lack of disaggregated data per month, this number was divided by two to give an estimation for the period covered (6 months) although not reflective of the variation by months.</t>
  </si>
  <si>
    <t>VEN001Fatalities in all crises</t>
  </si>
  <si>
    <t>VEN001Fatalities reported</t>
  </si>
  <si>
    <t>WHO/PAHO July - December 2019</t>
  </si>
  <si>
    <t>https://www.paho.org/hq/index.php?option=com_docman&amp;view=download&amp;category_slug=measles-2204&amp;alias=50420-25-september-2019-measles-epidemiological-update&amp;Itemid=270&amp;lang=en https://www.paho.org/hq/index.php?option=com_docman&amp;view=download&amp;category_slug=measles-2204&amp;alias=49586-7-august-2019-measles-epidemiological-update-1&amp;Itemid=270&amp;lang=en https://www.paho.org/hq/index.php?option=com_docman&amp;view=download&amp;category_slug=2019-2&amp;alias=51237-13-december-2019-measles-epidemiological-update&amp;Itemid=270&amp;lang=en https://www.paho.org/hq/index.php?option=com_docman&amp;view=download&amp;category_slug=measles-2204&amp;alias=48288-18-april-2019-measles-epidemiological-update-1&amp;Itemid=270&amp;lang=en https://www.paho.org/hq/index.php?option=com_docman&amp;view=download&amp;category_slug=measles-2204&amp;alias=50910-1-november-2019-measles-epidemiological-update-1&amp;Itemid=270&amp;lang=en https://reliefweb.int/sites/reliefweb.int/files/resources/2019-dec-06-phe-epi-update-diphtheria.pdf https://reliefweb.int/report/venezuela-bolivarian-republic/venezuela-el-pa-s-de-am-rica-latina-con-m-s-casos-de-malaria; https://reliefweb.int/report/venezuela-bolivarian-republic/venezuela-el-pa-s-de-am-rica-latina-con-m-s-casos-de-malaria</t>
  </si>
  <si>
    <t>Rough estimation of measles and and diphteria cases in the last 6 months (July to December). There is an overall lack of reliable information on illnesses. 43 new confirmed diphteria cases between July and December 221 new confirmed measles cases between July and December. In 2019, Venezuela has been declared the South American country with the highest number of malaria cases: 320,000.</t>
  </si>
  <si>
    <t>VEN001Illness cases reported</t>
  </si>
  <si>
    <t>Food Security Crisis in Namibia</t>
  </si>
  <si>
    <t>NAM002</t>
  </si>
  <si>
    <t>Namibia</t>
  </si>
  <si>
    <t>NAM002People displaced</t>
  </si>
  <si>
    <t>SDN001Buildings damaged</t>
  </si>
  <si>
    <t>SDN001Buildings destroyed</t>
  </si>
  <si>
    <t>SDN001Economic Losses</t>
  </si>
  <si>
    <t>SDN001Illness cases reported</t>
  </si>
  <si>
    <t>SDN001Injuries reported</t>
  </si>
  <si>
    <t>Refugees in Sudan</t>
  </si>
  <si>
    <t>SDN005</t>
  </si>
  <si>
    <t>SDN005Buildings damaged</t>
  </si>
  <si>
    <t>SDN005Buildings destroyed</t>
  </si>
  <si>
    <t>SDN005Economic Losses</t>
  </si>
  <si>
    <t>SDN005Illness cases reported</t>
  </si>
  <si>
    <t>SDN005Injuries reported</t>
  </si>
  <si>
    <t>NAM002Illness cases reported</t>
  </si>
  <si>
    <t>NAM002Injuries reported</t>
  </si>
  <si>
    <t>Southern Africa Regional Food Security Crisis</t>
  </si>
  <si>
    <t>REG012</t>
  </si>
  <si>
    <t>Lesotho,Madagascar,Malawi,Namibia,Eswatini,Zambia,Zimbabwe,Tanzania</t>
  </si>
  <si>
    <t>REG012Buildings destroyed</t>
  </si>
  <si>
    <t>REG012Economic Losses</t>
  </si>
  <si>
    <t>REG012Illness cases reported</t>
  </si>
  <si>
    <t>REG012Injuries reported</t>
  </si>
  <si>
    <t>Food Security Crisis in Eswatini</t>
  </si>
  <si>
    <t>SWZ001</t>
  </si>
  <si>
    <t>Eswatini</t>
  </si>
  <si>
    <t>SWZ001Illness cases reported</t>
  </si>
  <si>
    <t>SWZ001Injuries reported</t>
  </si>
  <si>
    <t>SWZ001People displaced</t>
  </si>
  <si>
    <t>REG012Buildings damaged</t>
  </si>
  <si>
    <t>OCHA 01/2020; UNHCR 29/02/2020</t>
  </si>
  <si>
    <t>https://www.humanitarianresponse.info/es/operations/chad/document/tchad-aper%C3%A7u-des-besoins-humanitaires-2020-hno-2020 https://data2.unhcr.org/en/country/tcd</t>
  </si>
  <si>
    <t>PIN figures are based on OCHA HNO 2020 report for the 5 regions most affected by the CAR refugee crisis: Logone Occiddental, Logone Oriental, Moyen Chari, Salamat, Mandoul.</t>
  </si>
  <si>
    <t>TCD004Extreme humanitarian conditions - Level 5</t>
  </si>
  <si>
    <t>UNHCR 31/02/2020</t>
  </si>
  <si>
    <t>https://data2.unhcr.org/en/documents/download/74360</t>
  </si>
  <si>
    <t>Combined area of the regions identified by UNHCR as being affected. Regions included: Logone Occidental, Logone Oriental, Moyen Chari, Salamat, Mandoul.</t>
  </si>
  <si>
    <t>TCD004Landmass affected</t>
  </si>
  <si>
    <t>TCD004Minimal humanitarian conditions - Level 1</t>
  </si>
  <si>
    <t>TCD004Moderate humanitarian conditions - Level 3</t>
  </si>
  <si>
    <t>OCHA 01/2020;</t>
  </si>
  <si>
    <t>In the absence of additional data, the PIN figure has been used as an approximation of the people affected.</t>
  </si>
  <si>
    <t>TCD004People affected</t>
  </si>
  <si>
    <t>Combined population of the regions identified by UNHCR as being affected. Regions included: Logone Occidental, Logone Oriental, Moyen Chari, Salamat, Mandoul.</t>
  </si>
  <si>
    <t>TCD004People exposed</t>
  </si>
  <si>
    <t>TCD004People in Need</t>
  </si>
  <si>
    <t>TCD004Severe humanitarian conditions - Level 4</t>
  </si>
  <si>
    <t>TCD004Stressed humanitarian conditions - Level 2</t>
  </si>
  <si>
    <t>https://www.humanitarianresponse.info/es/operations/chad/document/tchad-aper%C3%A7u-des-besoins-humanitaires-2020-hno-2020</t>
  </si>
  <si>
    <t>Sum of the PIN figure of the four regions most affected by the Sudan refugee crisis: Ennedi Est, Wadi Fira, Ouaddai, and Sila. The total population of the regions is identified by UNHCR as being affected and thus has been placed in Level 1. PIN figure has been provided by OCHA HNO 2020. People in need have been placed in severity levels 3 and 4.  ** A decision was made to include host communities in the PIN. This was done because:  - there is often little systematic difference in vulnerability between refugees and host communities in the affected areas.  - humanitarian responses in the affected areas typically target both refugees and hosts.  - Due to the protracted nature of displacement, the line between emergency relief and strutural development is blurred.</t>
  </si>
  <si>
    <t>TCD005Extreme humanitarian conditions - Level 5</t>
  </si>
  <si>
    <t>populationdata.net 2019; UNHCR 31/02/2020</t>
  </si>
  <si>
    <t>Most affected regions: https://data2.unhcr.org/fr/documents/download/67654 Area figures: https://www.populationdata.net/pays/tchad/divisions</t>
  </si>
  <si>
    <t>Combined area of the regions identified by UNHCR as being affected. Regions included: Ennedi Est, Wadi Fira, Ouaddai, Sila.</t>
  </si>
  <si>
    <t>TCD005Landmass affected</t>
  </si>
  <si>
    <t>TCD005Minimal humanitarian conditions - Level 1</t>
  </si>
  <si>
    <t>TCD005Moderate humanitarian conditions - Level 3</t>
  </si>
  <si>
    <t>TCD005People affected</t>
  </si>
  <si>
    <t>OCHA 01/2020; UNHCR 29/02/2020; UNHCR 31/02/2020</t>
  </si>
  <si>
    <t>Most affected regions: https://data2.unhcr.org/en/documents/download/74360 Population figures: https://www.humanitarianresponse.info/es/operations/chad/document/tchad-aper%C3%A7u-des-besoins-humanitaires-2020-hno-2020</t>
  </si>
  <si>
    <t>Combined population of the regions identified by UNHCR as being affected. Regions included: Ennedi Est, Wadi Fira, Ouaddai, Sila.</t>
  </si>
  <si>
    <t>TCD005People exposed</t>
  </si>
  <si>
    <t>TCD005People in Need</t>
  </si>
  <si>
    <t>TCD005Severe humanitarian conditions - Level 4</t>
  </si>
  <si>
    <t>TCD005Stressed humanitarian conditions - Level 2</t>
  </si>
  <si>
    <t>Population of Tibesti region</t>
  </si>
  <si>
    <t>TCD006People affected</t>
  </si>
  <si>
    <t>TCD006People exposed</t>
  </si>
  <si>
    <t>Government of Bangladesh 2011, JRP 28/02/2020, ISCG MSNA 30/09/2019, REACH-UNHCR 26/01/2020, ACAPS 20/12/2020</t>
  </si>
  <si>
    <t>http://203.112.218.65:8008/WebTestApplication/userfiles/Image/PopCen2011/Com_Cox%27s%20Bazar.pdf https://www.humanitarianresponse.info/sites/www.humanitarianresponse.info/files/documents/files/jrp_2020_summary_2-pager_280220.pdf https://www.humanitarianresponse.info/en/operations/bangladesh/document/coxs-bazar-joint-multi-sector-needs-assessment-msna-fact-sheet https://data2.unhcr.org/en/documents/details/73601 https://www.acaps.org/special-report/vulnerabilities-rohingya-refugee-camps</t>
  </si>
  <si>
    <t>Rohingya refugees, host and non host.</t>
  </si>
  <si>
    <t>BGD002Crisis affected groups</t>
  </si>
  <si>
    <t>OCHA HNO 10/2019</t>
  </si>
  <si>
    <t>https://www.humanitarianresponse.info/sites/www.humanitarianresponse.info/files/documents/files/ocha_car_11102019_hno_fr_0.pdf</t>
  </si>
  <si>
    <t>IDP, returnees, refugees, host and non host affected by the complex crisis and in need of aid</t>
  </si>
  <si>
    <t>CAF001Crisis affected groups</t>
  </si>
  <si>
    <t>Afghan Refugees in Iran</t>
  </si>
  <si>
    <t>IRN004</t>
  </si>
  <si>
    <t>Iran</t>
  </si>
  <si>
    <t>IRN004Buildings damaged</t>
  </si>
  <si>
    <t>IRN004Buildings destroyed</t>
  </si>
  <si>
    <t>IRN004Economic Losses</t>
  </si>
  <si>
    <t>IRN004Illness cases reported</t>
  </si>
  <si>
    <t>IRN004Injuries reported</t>
  </si>
  <si>
    <t>IRN004People facing limited access constraints</t>
  </si>
  <si>
    <t>IRN004People facing restricted access constraints</t>
  </si>
  <si>
    <t>Multiple crises in Myanmar</t>
  </si>
  <si>
    <t>MMR001</t>
  </si>
  <si>
    <t>MMR001Buildings damaged</t>
  </si>
  <si>
    <t>MMR001Buildings destroyed</t>
  </si>
  <si>
    <t>MMR001Economic Losses</t>
  </si>
  <si>
    <t>MMR001Illness cases reported</t>
  </si>
  <si>
    <t>MMR001Injuries reported</t>
  </si>
  <si>
    <t>MMR001People facing limited access constraints</t>
  </si>
  <si>
    <t>MMR001People facing restricted access constraints</t>
  </si>
  <si>
    <t>Needs and Priorities 2020</t>
  </si>
  <si>
    <t>https://reliefweb.int/sites/reliefweb.int/files/resources/2020_DPRK_N%26P_Overview_Provisional.pdf</t>
  </si>
  <si>
    <t>The PIN is 10.4 million as assessed by the 2020 Needs and Priorities Overview. There is no Level 1 because everyone exposed is considered affected. Level 2 is the entire country population (25 million) minus the PIN. Level 3 includes the PIN, minus those considered in severe need. Level 4 includes those considered especially vulnerable and experiencing higher needs - this is calculated using the target PIN figure, which also includes 1.7 million children under 5. Given that the biggest needs relate to food and nutrition, this population is considered especially vulnerable. There is no one considered to be on Level 5.</t>
  </si>
  <si>
    <t>PRK001Extreme humanitarian conditions - Level 5</t>
  </si>
  <si>
    <t>PRK001Minimal humanitarian conditions - Level 1</t>
  </si>
  <si>
    <t>PRK001Moderate humanitarian conditions - Level 3</t>
  </si>
  <si>
    <t>PRK001Severe humanitarian conditions - Level 4</t>
  </si>
  <si>
    <t>PRK001Stressed humanitarian conditions - Level 2</t>
  </si>
  <si>
    <t>There is limited information available regarding humanitarian needs in Thailand's southern provinces. Protection is a concern given the possibility of attacks and violence related to the insurgency. It can also be assumed that movement can become restricted and at times access to school, market places, or other public spaces is disrupted. However, this cannot be quantified.</t>
  </si>
  <si>
    <t>THA002Extreme humanitarian conditions - Level 5</t>
  </si>
  <si>
    <t>THA002Moderate humanitarian conditions - Level 3</t>
  </si>
  <si>
    <t>THA002Severe humanitarian conditions - Level 4</t>
  </si>
  <si>
    <t>THA002Stressed humanitarian conditions - Level 2</t>
  </si>
  <si>
    <t>UKR002Illness cases reported</t>
  </si>
  <si>
    <t>UKR002People facing limited access constraints</t>
  </si>
  <si>
    <t>Nigeria Bureau of Statistics (NBS) 2012; OCHA 2016</t>
  </si>
  <si>
    <t>https://nigerianstat.gov.ng/elibrary   https://en.wikipedia.org/wiki/List_of_Nigerian_states_by_area   https://data.humdata.org/dataset/nigeria-2016-population-data https://reliefweb.int/sites/reliefweb.int/files/resources/Nigeria%20-%20DTM%20Round%2027%20Report%20%28May%202019%29.pdf</t>
  </si>
  <si>
    <t>Total landmass of people living in Zamfara, Sokoto, Katsina, Kaduna, Niger and Kebbi states in Northwest Nigeria are considered affected by the banditry violence in the area.</t>
  </si>
  <si>
    <t>NGA007Landmass affected</t>
  </si>
  <si>
    <t>EGY002Buildings damaged</t>
  </si>
  <si>
    <t>EGY002Buildings destroyed</t>
  </si>
  <si>
    <t>EGY002Economic Losses</t>
  </si>
  <si>
    <t>EGY002Illness cases reported</t>
  </si>
  <si>
    <t>EGY002Injuries reported</t>
  </si>
  <si>
    <t>Multiple crises in Iraq</t>
  </si>
  <si>
    <t>IRQ001</t>
  </si>
  <si>
    <t>no sufficient data available</t>
  </si>
  <si>
    <t>IRQ001Buildings damaged</t>
  </si>
  <si>
    <t>IRQ001Buildings destroyed</t>
  </si>
  <si>
    <t>All groups are affected by the impact and aftermarth of the conflict/crisis</t>
  </si>
  <si>
    <t>IRQ001Crisis affected groups</t>
  </si>
  <si>
    <t>World Bank Spring 2018, data based on 2017 figures</t>
  </si>
  <si>
    <t>http://documents.worldbank.org/curated/en/771451524124058858/pdf/125406-WP-PUBLIC-P163016-Iraq-Economic-Monitor-text-Spring-2018-4-18-18web.pdf</t>
  </si>
  <si>
    <t>The 2017 Iraq Damage and Needs Assessment (DNA) on  seven directly affected governorates estimates the overall damages to be US$45.7 billion and reconstruction and recovery needs to a total US$88.2 billion. This is limited to data assessed at the end of 2017 and not including all Iraqi governorates. Therefore the reliability of this indicator is low.</t>
  </si>
  <si>
    <t>IRQ001Economic Losses</t>
  </si>
  <si>
    <t>IRQ001Illness cases reported</t>
  </si>
  <si>
    <t>as UNAMI is not publishing injuries numbers from Jan 2019 onwards anymore. There is no other (reliable) data available</t>
  </si>
  <si>
    <t>IRQ001Injuries reported</t>
  </si>
  <si>
    <t>Spring 2018, data based on 2017 figures World Bank 02/2018</t>
  </si>
  <si>
    <t>http://documents.worldbank.org/curated/en/771451524124058858/pdf/125406-WP-PUBLIC-P163016-Iraq-Economic-Monitor-text-Spring-2018-4-18-18web.pdf http://documents.worldbank.org/curated/en/600181520000498420/pdf/123631-REVISED-Iraq-Reconstruction-and-Investment-Part-2-Damage-and-Needs-Assessment-of-Affected-Governorates.pdf</t>
  </si>
  <si>
    <t>IRQ002Economic Losses</t>
  </si>
  <si>
    <t>No mention of damaged buidlings found</t>
  </si>
  <si>
    <t>JOR002Buildings damaged</t>
  </si>
  <si>
    <t>No mention of destroyed buildings found</t>
  </si>
  <si>
    <t>JOR002Buildings destroyed</t>
  </si>
  <si>
    <t>JOR002Illness cases reported</t>
  </si>
  <si>
    <t>Socioeconomic crisis in Lebanon</t>
  </si>
  <si>
    <t>LBN004</t>
  </si>
  <si>
    <t>Lebanon</t>
  </si>
  <si>
    <t>LCRP 2017-2020 (2020 Update)</t>
  </si>
  <si>
    <t>https://data2.unhcr.org/en/documents/download/74641</t>
  </si>
  <si>
    <t>Host, non-host, refugees and asylum seekers are the main groups affected by the crisis.</t>
  </si>
  <si>
    <t>LBN004Crisis affected groups</t>
  </si>
  <si>
    <t>https://www.worldbank.org/en/country/lebanon/publication/lebanon-economic-monitor-fall-2019</t>
  </si>
  <si>
    <t>The World Bank reports it is too early to fully assess the economic impact of the crisis and protests. Lebanon is expected to enter a phase of deeper recession. Poverty is expected to rise and so is unemployment. 200,000 people have lost their jobs since October 2019.</t>
  </si>
  <si>
    <t>LBN004Economic Losses</t>
  </si>
  <si>
    <t>LBN004Illness cases reported</t>
  </si>
  <si>
    <t>No Data Available</t>
  </si>
  <si>
    <t>LBN004People facing limited access constraints</t>
  </si>
  <si>
    <t>LBN004People facing restricted access constraints</t>
  </si>
  <si>
    <t>ALGERIA: UN World Population Prospects 2019 TUNISIA: INS Tunisie 2014, p.32 LIBYA: World Population Prospects 2019 ITALY: ISTAT 09/2019</t>
  </si>
  <si>
    <t>ALGERIA: https://population.un.org/wpp/Graphs/1_Demographic%20Profiles/Algeria.pdf https://population.un.org/wpp/Methodology/ TUNISIA: http://census.ins.tn/sites/default/files/projection_2014.pdf LIBYA: https://population.un.org/wpp/Download/Standard/Population/; https://population.un.org/wpp/Methodology/ ITALY: http://demo.istat.it/bilmens2019gen/index.html</t>
  </si>
  <si>
    <t>Sum of the population of Algeria, Tunisia, Libya and Italy. For country-specific justifications of the population figures, please see entries for Libya Mixed Migration crisis, Tunisia Mixed Migration Crisis and Algeria Mixed Migration crisis. The figure for the Italian population represents the population resident in the country as of September 2019. Migrants not registered by local registry offices are thus not included in the figure.</t>
  </si>
  <si>
    <t>REG007Total population</t>
  </si>
  <si>
    <t>UNHCR 30/04/2020</t>
  </si>
  <si>
    <t>https://data2.unhcr.org/en/documents/download/75574</t>
  </si>
  <si>
    <t>IDPs in Diffa + returnees in Diffa</t>
  </si>
  <si>
    <t>NER002Injuries reported</t>
  </si>
  <si>
    <t>Bureau Central des Recensements et des Etudes de Population Cameroon 2010; populationdata.net; http://www.stat-niger.org/statistique/file/DSEDS/TBS_2016.pdf; National Bureau of Statistics 2011; OCHA 01/02/2019;</t>
  </si>
  <si>
    <t>http://www.statistics-cameroon.org/downloads/Rapport_de_presentation_3_RGPH.pdf; https://www.populationdata.net/pays/tchad/divisions; http://www.stat-niger.org/statistique/file/Regions/Maradi/AS_Maradi_2013_2017.pdf; http://istmat.info/files/uploads/53129/annual_abstract_of_statistics_2011.pdf https://reliefweb.int/sites/reliefweb.int/files/resources/01022019_ocha_nigeria_humanitarian_needs_overview.pdf</t>
  </si>
  <si>
    <t>Total SQ of Diffa (Niger) Yobe, Borno, Adamawa (Nigeria) Far North (Cameroon) and Lac (Chad)</t>
  </si>
  <si>
    <t>REG001Landmass affected</t>
  </si>
  <si>
    <t>Syrian refugees in Lebanon</t>
  </si>
  <si>
    <t>LBN002</t>
  </si>
  <si>
    <t>ACLED 2020</t>
  </si>
  <si>
    <t>ACLED contains reports of tents burned and demolished. Episodes of government planned demolition of makeshift shelters erected by Syrian refugees following new  measures adopted from 1 July 2019. There is however not enough data available to score either the  partial or total damages indicator.</t>
  </si>
  <si>
    <t>LBN002Buildings damaged</t>
  </si>
  <si>
    <t>LBN002Buildings destroyed</t>
  </si>
  <si>
    <t>LCRP 2017-2020 (2019 Update) /</t>
  </si>
  <si>
    <t>https://reliefweb.int/sites/reliefweb.int/files/resources/67780.pdf</t>
  </si>
  <si>
    <t>Host and refugee</t>
  </si>
  <si>
    <t>LBN002Crisis affected groups</t>
  </si>
  <si>
    <t>International Crisi Group 13/02/2020 LCRP 17/03/2020</t>
  </si>
  <si>
    <t>https://www.crisisgroup.org/middle-east-north-africa/eastern-mediterranean/lebanon/211-easing-syrian-refugees-plight-lebanon; https://data2.unhcr.org/en/documents/download/74641</t>
  </si>
  <si>
    <t>Estimating economic losses in a displacement crisis is complex and highly political. In some cases, the host population may actually be benefitting from the displacement when the displacement is creating jobs, increasing the demand, etc. Last data reporting Lebanon's economic losses due to the crisis goes back to the end of 2015: Lebanon was estimated to have lost USD 18.15 billion following the lowering of the GDP growth rate and USD 4.2 billion due to the lower revenues received between 2012 and 2015 (TOTAL: USD 22.53 billion).  However, due to the reasons listed above, the indicator was xed.</t>
  </si>
  <si>
    <t>LBN002Economic Losses</t>
  </si>
  <si>
    <t>No Data Availble but it assumed that number of injuries caused by the displacement crisis is too low to have an effect in the model. Therefore we scored this indicator 0.</t>
  </si>
  <si>
    <t>LBN002Illness cases reported</t>
  </si>
  <si>
    <t>LBN002Injuries reported</t>
  </si>
  <si>
    <t>LBN002People facing limited access constraints</t>
  </si>
  <si>
    <t>LBN002People facing restricted access constraints</t>
  </si>
  <si>
    <t>While there are deaths occuring in Uganda over the last six months, it is unclear whether they are crisis related so they were omitted.</t>
  </si>
  <si>
    <t>UGA005Fatalities reported</t>
  </si>
  <si>
    <t>UNHCR 02/2020; UN DESA 2019</t>
  </si>
  <si>
    <t>http://reporting.unhcr.org/sites/default/files/UNHCR%20Morocco%20Fact%20Sheet%20-%20February%202020.pdf;  https://migrationdataportal.org/data?cm49=504&amp;focus=profile&amp;i=stock_abs_&amp;t=2019</t>
  </si>
  <si>
    <t>As of 31/01/2020 there were 10,150 refugees and asylum seekers in Morocco registered by UNHCR. UN DESA estimated that 98,600 international migrants were in the country as of mid 2019, but it is difficult to assess out of this number who are the migrants affected in the mixed migration crisis. In lack of clear figures for migrants, the indicator was xed.</t>
  </si>
  <si>
    <t>MAR002People affected</t>
  </si>
  <si>
    <t>UNHCR 02/2020;  UN DESA 2019</t>
  </si>
  <si>
    <t>As of 31/01/2020 there were 10,150 refugees and asylum seekers in Morocco registered by UNHCR.  UN DESA estimated that 98,600 international migrants were in the country as of mid 2019, but it is difficult to assess out of this number who are the migrants affected in the mixed migration crisis. In lack of clear figures for migrants, the indicator was xed.</t>
  </si>
  <si>
    <t>MAR002People displaced</t>
  </si>
  <si>
    <t>Brookings 01/2019; Ansamed 12/2018; UNHCR 30/04/2020; UN DESA 2019; The New Humanitarian 22/01/2020; Mercy Corps and REACH 10/2018</t>
  </si>
  <si>
    <t>https://www.brookings.edu/blog/order-from-chaos/2019/01/17/tunisias-migration-to-the-north/; http://www.ansamed.info/ansamed/en/news/sections/politics/2018/12/19/migrants-tunisia-rejects-practice-of-forced-repatriations_e3320c3f-a2fc-456c-804e-536f6c10a760.html; https://migrationdataportal.org/data?cm49=788&amp;focus=profile&amp;i=stock_abs_&amp;t=2019; https://www.thenewhumanitarian.org/news-feature/2020/1/22/Libya-Tunisia-migration; https://www.mercycorps.org/sites/default/files/2020-01/Tunisia_country_of_destination_and_transit_for_sub-saharan_migrants.pdf¨</t>
  </si>
  <si>
    <t>Little clear information is available regarding numbers of people  affected within the mixed migration crisis. The population of  migrants could be up to 60,000, according to the Brookings Institute. This includes people who intend to stay in Tunisia, as well as those who seek to move on to other places. UN DESA reported that as of mid-2019, 57,500 international migrants were present in Tunisia. However, it is difficult to establish out of this figure how many are affected within the mixed migration crisis.  Unofficial estimates show that around 10,000 undocuments migrants are also  in Tunisia but there are no reliable figures for this category. They are especially  vulnerable due to their legal status. The number of refugees and asylum seekers as of 30 April was 4,447.</t>
  </si>
  <si>
    <t>TUN002People affected</t>
  </si>
  <si>
    <t>Due to lack of info on actual number of migrants affected within the mixed migration crisis, included undocumented migrants, the indicator was xed.</t>
  </si>
  <si>
    <t>TUN002People displaced</t>
  </si>
  <si>
    <t>Lack of specific data on access contraints faced by PIN</t>
  </si>
  <si>
    <t>BFA002People facing limited access constraints</t>
  </si>
  <si>
    <t>BFA002People facing restricted access constraints</t>
  </si>
  <si>
    <t>Multiple crises in Algeria</t>
  </si>
  <si>
    <t>DZA004</t>
  </si>
  <si>
    <t>No damages reported</t>
  </si>
  <si>
    <t>DZA004Buildings damaged</t>
  </si>
  <si>
    <t>DZA004Buildings destroyed</t>
  </si>
  <si>
    <t>DZA004Economic Losses</t>
  </si>
  <si>
    <t>DZA004Illness cases reported</t>
  </si>
  <si>
    <t>No data available. Detention and deportation conditions are likely to cause injuries among the migrant population.</t>
  </si>
  <si>
    <t>DZA004Injuries reported</t>
  </si>
  <si>
    <t>DZA004People facing limited access constraints</t>
  </si>
  <si>
    <t>DZA004People facing restricted access constraints</t>
  </si>
  <si>
    <t>IOM Missing Migrants Dec-May 2020 ACLED Dec-May 2020</t>
  </si>
  <si>
    <t>https://missingmigrants.iom.int/downloads https://acleddata.com/data-export-tool/</t>
  </si>
  <si>
    <t>Crisis-related fatalities in the past six months.</t>
  </si>
  <si>
    <t>CRI002Fatalities in all crises</t>
  </si>
  <si>
    <t>CRI002Fatalities reported</t>
  </si>
  <si>
    <t>IOM Missing Migrants Project December 2019 - May 2020</t>
  </si>
  <si>
    <t>https://missingmigrants.iom.int/downloads</t>
  </si>
  <si>
    <t>Fatalities in the last six months. The dataset does not account for migrant fatalities and disappearances once migrants have settled in the new country, if they are in immigration detention centres or if the death occurs due to labour exploitation for example. The dataset gives a "minimum estimate" of the actual number of migrant fatalities.</t>
  </si>
  <si>
    <t>ECU002Fatalities in all crises</t>
  </si>
  <si>
    <t>ECU002Fatalities reported</t>
  </si>
  <si>
    <t>International Displacement</t>
  </si>
  <si>
    <t>ETH003</t>
  </si>
  <si>
    <t>Not enough reliable data, damaged buildings as a result of the conflict, not the refugee situation.</t>
  </si>
  <si>
    <t>ETH003Buildings damaged</t>
  </si>
  <si>
    <t>ETH003Buildings destroyed</t>
  </si>
  <si>
    <t>Not enough reliable data</t>
  </si>
  <si>
    <t>ETH003Economic Losses</t>
  </si>
  <si>
    <t>OCHA 08/05/2020</t>
  </si>
  <si>
    <t>https://www.humanitarianresponse.info/sites/www.humanitarianresponse.info/files/documents/files/20200508_humanitarian_access_severity.pdf</t>
  </si>
  <si>
    <t>People in need living in Admin 2 areas classified as 'moderate access constraints' or 'medium access severiy' as defined by OCHA. Humanitarian operations in these areas continue, but restrictions are regular.</t>
  </si>
  <si>
    <t>IRQ001People facing limited access constraints</t>
  </si>
  <si>
    <t>People in need living in Admin 2 areas classified as  'high access constraints' defined by OCHA. Humanitarian actors face consistent difficulties and might be unable to operate in these areas.</t>
  </si>
  <si>
    <t>IRQ001People facing restricted access constraints</t>
  </si>
  <si>
    <t>People in need living in districts  classified as having 'moderate access constraints' or 'medium access severiy' as defined by OCHA. Humanitarian operations in these areas continue, but restrictions are common.</t>
  </si>
  <si>
    <t>IRQ002People facing limited access constraints</t>
  </si>
  <si>
    <t>People in need living in districts classified as  'high access constraints' defined by OCHA. Humanitarian actors face consistent difficulties and might be unable to operate in these areas.</t>
  </si>
  <si>
    <t>IRQ002People facing restricted access constraints</t>
  </si>
  <si>
    <t>OCHA 08/05/2020; UNHCR 12/04/2020</t>
  </si>
  <si>
    <t>https://www.humanitarianresponse.info/sites/www.humanitarianresponse.info/files/documents/files/20200508_humanitarian_access_severity.pdf; https://data2.unhcr.org/en/documents/download/75369</t>
  </si>
  <si>
    <t>9,000 people in need in the governorate of Sulaymanya live in districts with a medium access severity. The figure was not logged because it was not possible to verify whether these 9,000 people in need where either Syrian refugees or part of the 207,458 Iraqi hosts impacted by the refugee influx considered in this crisis.</t>
  </si>
  <si>
    <t>IRQ003People facing limited access constraints</t>
  </si>
  <si>
    <t>No reports of districts with high access constraints in KR-I, where 99% of Syrian refugees in Iraq live.</t>
  </si>
  <si>
    <t>IRQ003People facing restricted access constraints</t>
  </si>
  <si>
    <t>JRP 23/06/2020</t>
  </si>
  <si>
    <t>https://data2.unhcr.org/en/documents/download/77262</t>
  </si>
  <si>
    <t>Refugees, asylum seekers and others of concern + host</t>
  </si>
  <si>
    <t>JOR002Crisis affected groups</t>
  </si>
  <si>
    <t>JRP 2018-2020; JRP 23/06/2020</t>
  </si>
  <si>
    <t>http://www.3rpsyriacrisis.org/wp-content/uploads/2019/07/JRP-Executive-Summary-Final-Copy.pdf; https://data2.unhcr.org/en/documents/download/77262</t>
  </si>
  <si>
    <t>The total direct cost of the Syria crisis in Jordan was estimated to be of USD 10,291 billion. The 2020 JRP specified that the estimated direct cost of hosting 1.36 million Syrian refugees per year amounts to  USD 1.5 billion. Not enough information is available to globally assess losses and gains related to the refugee crisis.</t>
  </si>
  <si>
    <t>JOR002Economic Losses</t>
  </si>
  <si>
    <t>ACLED 2020; OHCHR 21/01/2020</t>
  </si>
  <si>
    <t>https://www.acleddata.com/data/; https://reliefweb.int/report/lebanon/press-briefing-note-lebanon-21-january-2020</t>
  </si>
  <si>
    <t>Several episodes of vandalism targeting ATMs, banks, shops and public property were reported. However, it is not possible to quantify the damages due to insufficient data.</t>
  </si>
  <si>
    <t>LBN004Buildings damaged</t>
  </si>
  <si>
    <t>No  Data available</t>
  </si>
  <si>
    <t>LBN004Buildings destroyed</t>
  </si>
  <si>
    <t>HNO 2020; Humanitarian Access Report 30/04/2020</t>
  </si>
  <si>
    <t>https://www.humanitarianresponse.info/sites/www.humanitarianresponse.info/files/documents/files/libya_hno_2020-fullen_final.pdf; https://www.humanitarianresponse.info/sites/www.humanitarianresponse.info/files/documents/files/access_report_-_april_2020.pdf</t>
  </si>
  <si>
    <t>Calculations based on HNO and Humanitarian Access Report Data: combining report access map on 5 access severity levels with the HNO PIN data. People in need living in admin level 1 areas on level 4 and 5 are considered as facing restricted access constraints; people in need living in admin level 1 areas on level 2 and 3 are considered as facing limited access constraints.  Level 1 areas were not included in the figures.   This is a general estimation which does not reflect the specific access challenges per distict or distinguish between different categories of people in need. The usage of OCHA level 4 and 5 for restricted access constraints and level 2 and 3 frr limited access constraint is also an attempt to translate OCHA's 5 severity levels into ACAPS' two  categories, also considering the lack of methodology notes in the Access report. For these reasons, reliability is set as low for both access indicators as the above figures are most likely an overestimation, as no specific figure for people in need affected by access constraints was found.</t>
  </si>
  <si>
    <t>LBY001People facing limited access constraints</t>
  </si>
  <si>
    <t>LBY001People facing restricted access constraints</t>
  </si>
  <si>
    <t>Calculations based on HNO and Humanitarian Access Report Data: combining report access map on 5 access severity levels with the HNO PIN data for migrants and refugees. Migrants and refugees in need living in admin level 1 areas on level 4 and 5 are considered as facing restricted access constraints; migrants and refugees in need living in admin level 1 areas on level 2 and 3 are considered as facing limited access constraints. Level 1 areas were not included in the figures. This is a general estimation which does not reflect the specific access challenges per district or distinguish between different categories of migrants and refugees in need. The usage of OCHA level 4 and 5 for restricted access constraints and level 2 and 3 for limited access constraint is also an attempt to translate OCHA's 5 severity levels into ACAPS' two  categories. For these reasons, reliability is set as low for both access indicators as the above figures are most likely an overestimation and no specific figure for migrants and refugees in need affected by access constraints was found.</t>
  </si>
  <si>
    <t>LBY002People facing limited access constraints</t>
  </si>
  <si>
    <t>LBY002People facing restricted access constraints</t>
  </si>
  <si>
    <t>REG004People facing restricted access constraints</t>
  </si>
  <si>
    <t>UNHCR 31/05/2020 FEWS NET 06/2020</t>
  </si>
  <si>
    <t>https://ugandarefugees.org/en/country/uga#category-4 https://fews.net/sites/default/files/documents/reports/UGANDA_Food_Security_Outlook_June2020_final.pdf</t>
  </si>
  <si>
    <t>Refugees and host communities are exposed.</t>
  </si>
  <si>
    <t>UGA005Crisis affected groups</t>
  </si>
  <si>
    <t>OCHA 01/2020</t>
  </si>
  <si>
    <t>https://data.humdata.org/dataset/5988a0cf-6706-4f9a-aecf-db57a985ba20/resource/89193e25-f203-4d97-a23b-1ebf03040374/download/tcd_hno_2020.xlsx</t>
  </si>
  <si>
    <t>Data taken from 2020 HNO</t>
  </si>
  <si>
    <t>TCD006Extreme humanitarian conditions - Level 5</t>
  </si>
  <si>
    <t>TCD006Minimal humanitarian conditions - Level 1</t>
  </si>
  <si>
    <t>TCD006Moderate humanitarian conditions - Level 3</t>
  </si>
  <si>
    <t>TCD006People in Need</t>
  </si>
  <si>
    <t>TCD006Severe humanitarian conditions - Level 4</t>
  </si>
  <si>
    <t>TCD006Stressed humanitarian conditions - Level 2</t>
  </si>
  <si>
    <t>The World Bank 2017; BBC News 15/06/2020</t>
  </si>
  <si>
    <t>https://www.worldbank.org/en/country/syria/publication/the-toll-of-war-the-economic-and-social-consequences-of-the-conflict-in-syria; https://www.bbc.com/news/world-middle-east-53020105</t>
  </si>
  <si>
    <t>"From 2011 until the end of 2016, the cumulative losses in gross domestic product (GDP) have been estimated at $226 billion, about four times the Syrian GDP in 2010." Though measurement of economic losses is paticularly difficult, this is one of the best estimations of the cumulative cost of the crisis, represented as a loss of gdp. There are no exact estimates of the economic losses in Syria, one estimate puts it at USD 630 billion worthof destruction.</t>
  </si>
  <si>
    <t>SYR001Economic Losses</t>
  </si>
  <si>
    <t>Food Security in Mauritania</t>
  </si>
  <si>
    <t>MRT003</t>
  </si>
  <si>
    <t>MRT003Buildings damaged</t>
  </si>
  <si>
    <t>MRT003Buildings destroyed</t>
  </si>
  <si>
    <t>Refugees, Host and Non-host</t>
  </si>
  <si>
    <t>MRT003Crisis affected groups</t>
  </si>
  <si>
    <t>MRT003Economic Losses</t>
  </si>
  <si>
    <t>MRT003Illness cases reported</t>
  </si>
  <si>
    <t>MRT003Injuries reported</t>
  </si>
  <si>
    <t>UNHCR 15/05/2019</t>
  </si>
  <si>
    <t>https://reliefweb.int/sites/reliefweb.int/files/resources/69662.pdf</t>
  </si>
  <si>
    <t>In previous GCSIs the total number of displaced in the country were represented in the Drought crisis because it was mistakenly considered "country level".</t>
  </si>
  <si>
    <t>MRT003People displaced</t>
  </si>
  <si>
    <t>MRT003People facing limited access constraints</t>
  </si>
  <si>
    <t>MRT003People facing restricted access constraints</t>
  </si>
  <si>
    <t>ACLED April-Sep 2020</t>
  </si>
  <si>
    <t>https://acleddata.com/data-export-tool/</t>
  </si>
  <si>
    <t>Not enough available data. Three Syrian refugee children were injured due to to an ERW explosion close to Zarqa in May 2020.</t>
  </si>
  <si>
    <t>JOR002Injuries reported</t>
  </si>
  <si>
    <t>World Bank 2018</t>
  </si>
  <si>
    <t>https://data.worldbank.org/indicator/AG.LND.TOTL.K2?locations=MR</t>
  </si>
  <si>
    <t>entire country covered</t>
  </si>
  <si>
    <t>MRT003Landmass affected</t>
  </si>
  <si>
    <t>ACLED Apr-Sep 2020</t>
  </si>
  <si>
    <t>Both protesters and security forces have been injured during clashes, but it is not possible to estimate an accurate figure for injuries.</t>
  </si>
  <si>
    <t>LBN004Injuries reported</t>
  </si>
  <si>
    <t>CIA World Factbook</t>
  </si>
  <si>
    <t>https://www.cia.gov/library/publications/the-world-factbook/attachments/summaries/CG-summary.pdf</t>
  </si>
  <si>
    <t>The whole country is affected by the crisis</t>
  </si>
  <si>
    <t>COD001Landmass affected</t>
  </si>
  <si>
    <t>https://www.cia.gov/library/publications/the-world-factbook/attachments/summaries/ML-summary.pdf</t>
  </si>
  <si>
    <t>Total country</t>
  </si>
  <si>
    <t>MLI001Landmass affected</t>
  </si>
  <si>
    <t>https://www.cia.gov/library/publications/the-world-factbook/attachments/summaries/SG-summary.pdf</t>
  </si>
  <si>
    <t>The whole country is affected by the drought</t>
  </si>
  <si>
    <t>SEN002Landmass affected</t>
  </si>
  <si>
    <t>IOM Missing Migrants Project April - September 2020</t>
  </si>
  <si>
    <t>The dataset does not account for migrant fatalities and disappearances once migrants have settled in the new country, if they are in immigration detention centres or if the death occurs due to labour exploitation for example. The dataset gives a "minimum estimate" of the actual number of migrant fatalities.</t>
  </si>
  <si>
    <t>BRA002Fatalities in all crises</t>
  </si>
  <si>
    <t>BRA002Fatalities reported</t>
  </si>
  <si>
    <t>UNHCR 31/10/2019; INEC Costa Rica; Government of Costa Rica; UNHCR 28/08/2020</t>
  </si>
  <si>
    <t>http://reporting.unhcr.org/sites/default/files/UNHCR%20Nicaragua%20Situation%20Fact%20Sheet%20-%20November%202018.pdf; https://www.unhcr.org/news/briefing/2020/3/5e6759934/years-political-social-crisis-nicaragua-forces-100000-flee.html; http://www.inec.go.cr/poblacion/estimaciones-y-proyecciones-de-poblacion; http://www.migracion.go.cr/Documentos%20compartidos/Centro%20de%20Estadísticas%20y%20Documentos/Documentos%20Varios/Plan%20Integral%20para%20la%20Atención%20de%20Flujos%20Migratorios%20Mixtos%202018%20-%202022.pdf; https://reliefweb.int/report/costa-rica/covid-19-driving-nicaraguan-refugees-hunger-and-desperation</t>
  </si>
  <si>
    <t>According to the United Nations High Commissioner for Refugees, 81,000 Nicaraguans have entered Costa Rica in the period April 2018- September 2020. 50% of  registered Nicaraguans have been identified as having special protection necessities,both legally and physically, as well as having serious medical conditions. As  disaggreated numbers of registered Nicaraguans are unavailable, the 50% figure has been taken from the total figure of registered Nicaraguans in Costa Rica and accounts for Level 3 severity. There is currently no exact number of people in need known. Level 1 is obtained subtracting the figures for people affected and in need from the figure for people exposed. Level 2 is the Nicaraguan population in Costa Rica according to UNHCR without special needs. The hosting community is not really impacted by the limited number of Nicaraguans still residing in Costa Rica today and that is why it is not included beyond level 1.</t>
  </si>
  <si>
    <t>CRI002Extreme humanitarian conditions - Level 5</t>
  </si>
  <si>
    <t>https://www.unhcr.org/5d6cdeb24;  https://reliefweb.int/sites/reliefweb.int/files/resources/UNHCR%20Costa%20Rica%20Fact%20Sheet%20-%20November%202019.pdf; http://www.inec.go.cr/poblacion/estimaciones-y-proyecciones-de-poblacion; http://www.migracion.go.cr/Documentos%20compartidos/Centro%20de%20Estadísticas%20y%20Documentos/Documentos%20Varios/Plan%20Integral%20para%20la%20Atención%20de%20Flujos%20Migratorios%20Mixtos%202018%20-%202022.pdf; https://reliefweb.int/report/costa-rica/covid-19-driving-nicaraguan-refugees-hunger-and-desperation</t>
  </si>
  <si>
    <t>The majority of the Nicaraguan population moves to the Gran Área Metropolitana which includes San José, Alajuela, Cartago and Heredia. Most  seem to arrive in the capital San Jose. Therefore only the population residing in the San Jose province (1648561) is considered. The figure for the poulation of the province of San Jose is an estimation for 30/06/2019 based on 2011 census data. Migration is one of the variables taken into account in the calculations. However, since the influx of 81,000 Nicaraguans since April 2018 is out of the ordinary, this figure was added to the projection. However, other areas of the country (entry points) are impacted as well.  There is no admin 1 disaggregated data to refer to for numbers of Nicaraguans in Costa Rica.</t>
  </si>
  <si>
    <t>CRI002People exposed</t>
  </si>
  <si>
    <t>CRI002Severe humanitarian conditions - Level 4</t>
  </si>
  <si>
    <t>REG003People affected</t>
  </si>
  <si>
    <t>World Bank 2019</t>
  </si>
  <si>
    <t>https://data.worldbank.org/country/trinidad-and-tobago</t>
  </si>
  <si>
    <t>1,394,973 local population + 60,000 Venezuelan refugees</t>
  </si>
  <si>
    <t>TTO002Total population</t>
  </si>
  <si>
    <t>https://data.worldbank.org/indicator/AG.LND.TOTL.K2?view=map</t>
  </si>
  <si>
    <t>The whole country is considered to be affected by the crisis</t>
  </si>
  <si>
    <t>VEN001Landmass affected</t>
  </si>
  <si>
    <t>LSO002People displaced</t>
  </si>
  <si>
    <t>According to OCHA HNO 2020 the humanitarian needs in the Lac Region have reached a level of the severity catastrophic , specially in the areas of Fouli and Mamdi. As a result all people in the affected area (Lac) have been considered as affected or in need, and have therefore been placed in level 2 to 5. Level 2 represents total population of Lac Region, whilst the number of people in immediate need of humanitarian assistance are in level 3, 4 and 5, according to OCHA HNO 2020.</t>
  </si>
  <si>
    <t>TCD003Extreme humanitarian conditions - Level 5</t>
  </si>
  <si>
    <t>TCD003Minimal humanitarian conditions - Level 1</t>
  </si>
  <si>
    <t>TCD003Moderate humanitarian conditions - Level 3</t>
  </si>
  <si>
    <t>TCD003People in Need</t>
  </si>
  <si>
    <t>TCD003Severe humanitarian conditions - Level 4</t>
  </si>
  <si>
    <t>TCD003Stressed humanitarian conditions - Level 2</t>
  </si>
  <si>
    <t>OCHA HNO 20/10/2020</t>
  </si>
  <si>
    <t>https://www.humanitarianresponse.info/sites/www.humanitarianresponse.info/files/documents/files/hno_car_2021_final_fr.pdf</t>
  </si>
  <si>
    <t>The whole population is considered affected by the complex crisis and faces humanitarian needs as a result. Based on qualitative research, it was decided to classify all population outside of PIN on HC2 level which is likely an overestimation. HC4 is based on HNO 2021 for people in severe needs. CAR refugees outside the country are not considered.</t>
  </si>
  <si>
    <t>CAF001Extreme humanitarian conditions - Level 5</t>
  </si>
  <si>
    <t>CAF001Minimal humanitarian conditions - Level 1</t>
  </si>
  <si>
    <t>CAF001Moderate humanitarian conditions - Level 3</t>
  </si>
  <si>
    <t>CAF001Stressed humanitarian conditions - Level 2</t>
  </si>
  <si>
    <t>CARE, ESCWA, UN Women 28/10/2020; ACLED May-Oct. 2020</t>
  </si>
  <si>
    <t>https://reliefweb.int/sites/reliefweb.int/files/resources/Rapid%20Gender%20Analysis_August%202020%20Beirut%20Port%20Explosion_October2020.pdf https://www.acleddata.com/data/</t>
  </si>
  <si>
    <t>The latest figure of the total number of people killed by the explosion + deaths from protests and riots</t>
  </si>
  <si>
    <t>LBN002Fatalities in all crises</t>
  </si>
  <si>
    <t>No available data on the number of fatalities related to the crisis.</t>
  </si>
  <si>
    <t>RWA002Fatalities in all crises</t>
  </si>
  <si>
    <t>RWA002Fatalities reported</t>
  </si>
  <si>
    <t>Nagorno-Karabakh Conflict in Armenia</t>
  </si>
  <si>
    <t>ARM002</t>
  </si>
  <si>
    <t>Armenia</t>
  </si>
  <si>
    <t>ARM002Buildings damaged</t>
  </si>
  <si>
    <t>ARM002Buildings destroyed</t>
  </si>
  <si>
    <t>ARM002Economic Losses</t>
  </si>
  <si>
    <t>ARM002Illness cases reported</t>
  </si>
  <si>
    <t>ARM002Injuries reported</t>
  </si>
  <si>
    <t>ARM002People facing limited access constraints</t>
  </si>
  <si>
    <t>ARM002People facing restricted access constraints</t>
  </si>
  <si>
    <t>Nagorno-Karabakh conflict in Azerbaijan</t>
  </si>
  <si>
    <t>AZE002</t>
  </si>
  <si>
    <t>Azerbaijan</t>
  </si>
  <si>
    <t>AZE002Buildings damaged</t>
  </si>
  <si>
    <t>AZE002Buildings destroyed</t>
  </si>
  <si>
    <t>Host, non-host and IDPs have been affected by the conflict</t>
  </si>
  <si>
    <t>AZE002Crisis affected groups</t>
  </si>
  <si>
    <t>AZE002Economic Losses</t>
  </si>
  <si>
    <t>Information on the severity of needs is not available</t>
  </si>
  <si>
    <t>AZE002Extreme humanitarian conditions - Level 5</t>
  </si>
  <si>
    <t>AZE002Illness cases reported</t>
  </si>
  <si>
    <t>AZE002Injuries reported</t>
  </si>
  <si>
    <t>State Statistical Committee of the Republic of Azerbaijan</t>
  </si>
  <si>
    <t>https://www.stat.gov.az/source/demoqraphy/ap/?lang=en</t>
  </si>
  <si>
    <t>Regions affected:   Ganja-Qazakh, Kalbajar-Lachin, Upper Karabakh. Districts/cities affected: Mingachevir, Yevlakh District, Yevlakh, Barda District, Aghjabadi District, Beylagan District</t>
  </si>
  <si>
    <t>AZE002Landmass affected</t>
  </si>
  <si>
    <t>AZE002Minimal humanitarian conditions - Level 1</t>
  </si>
  <si>
    <t>AZE002Moderate humanitarian conditions - Level 3</t>
  </si>
  <si>
    <t>AZE002People facing limited access constraints</t>
  </si>
  <si>
    <t>AZE002People facing restricted access constraints</t>
  </si>
  <si>
    <t>AZE002People in Need</t>
  </si>
  <si>
    <t>AZE002Severe humanitarian conditions - Level 4</t>
  </si>
  <si>
    <t>AZE002Stressed humanitarian conditions - Level 2</t>
  </si>
  <si>
    <t>Nagorno-Karabakh Conflict</t>
  </si>
  <si>
    <t>REG013</t>
  </si>
  <si>
    <t>Armenia,Azerbaijan</t>
  </si>
  <si>
    <t>REG013Buildings damaged</t>
  </si>
  <si>
    <t>REG013Buildings destroyed</t>
  </si>
  <si>
    <t>REG013Crisis affected groups</t>
  </si>
  <si>
    <t>REG013Economic Losses</t>
  </si>
  <si>
    <t>REG013Extreme humanitarian conditions - Level 5</t>
  </si>
  <si>
    <t>OHCHR 02/11/2020</t>
  </si>
  <si>
    <t>https://www.ohchr.org/EN/NewsEvents/Pages/DisplayNews.aspx?NewsID=26464&amp;LangID=E</t>
  </si>
  <si>
    <t>Civilian fatalities reported by Armenian and Azeri authorities</t>
  </si>
  <si>
    <t>REG013Fatalities in all crises</t>
  </si>
  <si>
    <t>REG013Fatalities reported</t>
  </si>
  <si>
    <t>REG013Illness cases reported</t>
  </si>
  <si>
    <t>REG013Injuries reported</t>
  </si>
  <si>
    <t>REG013Minimal humanitarian conditions - Level 1</t>
  </si>
  <si>
    <t>REG013Moderate humanitarian conditions - Level 3</t>
  </si>
  <si>
    <t>REG013People facing limited access constraints</t>
  </si>
  <si>
    <t>REG013People facing restricted access constraints</t>
  </si>
  <si>
    <t>REG013People in Need</t>
  </si>
  <si>
    <t>REG013Severe humanitarian conditions - Level 4</t>
  </si>
  <si>
    <t>REG013Stressed humanitarian conditions - Level 2</t>
  </si>
  <si>
    <t>ENCOVI, 2018; OCHA; UNHCR; R4V 05/09/2020</t>
  </si>
  <si>
    <t>http://elucabista.com/wp-content/uploads/2019/02/Presentacion-Encovi-2018-y-Plan-Pa%C3%ADs-Def.pdf; https://data.humdata.org/dataset/venezuela-administrative-level-0-1-2-and-3-population-statistics-and-gazeteer; https://s3.amazonaws.com/unhcrsharedmedia/2018/RMRP_Venezuela_2019_OnlineVersion.pdf</t>
  </si>
  <si>
    <t>51% of the total population in the country is considered to be 'structurally' poor based on a multidimension perspective which included living standards, employment and social protection, education, access to services and shelter conditions. This figure is used as the PIN. However it is hard to provide further reliable information.</t>
  </si>
  <si>
    <t>VEN001Extreme humanitarian conditions - Level 5</t>
  </si>
  <si>
    <t>VEN001Severe humanitarian conditions - Level 4</t>
  </si>
  <si>
    <t>https://www.cia.gov/library/publications/the-world-factbook/attachments/summaries/AM-summary.pdf</t>
  </si>
  <si>
    <t>Spontaneous arrivals have been reported in all of the country's regions</t>
  </si>
  <si>
    <t>ARM002Landmass affected</t>
  </si>
  <si>
    <t>CIA World Factbook; State Statistical Committee of the Republic of Azerbaijan</t>
  </si>
  <si>
    <t>https://www.cia.gov/library/publications/the-world-factbook/attachments/summaries/AM-summary.pdf; https://www.stat.gov.az/source/demoqraphy/ap/?lang=en</t>
  </si>
  <si>
    <t>Spontaneous arrivals have been reported in all of the Armenia's regions. The following areas are affected in Azerbaijan: Regions:  Ganja-Qazakh, Kalbajar-Lachin, Upper Karabakh. Districts/cities: Mingachevir, Yevlakh District, Yevlakh, Barda District, Aghjabadi District, Beylagan District</t>
  </si>
  <si>
    <t>REG013Landmass affected</t>
  </si>
  <si>
    <t>OCHA, 2018; R4V Ecuador 16/09/2020</t>
  </si>
  <si>
    <t>https://data.humdata.org/dataset/ecuador-admin-level-2-boundaries#; https://data2.unhcr.org/en/situations/platform/location/7512</t>
  </si>
  <si>
    <t>Population (14,483,499) + 417,199 Venezuelans in Ecuador as of September 2020</t>
  </si>
  <si>
    <t>ECU002Total population</t>
  </si>
  <si>
    <t>IOM Missing Migrants Project April - September 2020; ACLED 27/11/2021</t>
  </si>
  <si>
    <t>https://missingmigrants.iom.int/downloads; https://acleddata.com/data-export-tool/</t>
  </si>
  <si>
    <t>Fatalities in the last six months. The dataset does not account for migrant fatalities and disappearances once migrants have settled in the new country, if they are in immigration detention centres or if the death occurs due to labour exploitation for example. The dataset gives a "minimum estimate" of the actual number of migrant fatalities. Added to this are the deaths reported by ACLED (checked 27/11/2020)</t>
  </si>
  <si>
    <t>TTO002Fatalities in all crises</t>
  </si>
  <si>
    <t>IOM Missing Migrants Project April - September 2020; ACLED 27/11/2020</t>
  </si>
  <si>
    <t>TTO002Fatalities reported</t>
  </si>
  <si>
    <t>ACLED 27/11/2020</t>
  </si>
  <si>
    <t>Fatalities recorded by ACLED between June and November 2020. This figure no longer incudes the number of people who were affected by Flooding, as that occurred in May and there have been no reported casualties since.</t>
  </si>
  <si>
    <t>UGA005Fatalities in all crises</t>
  </si>
  <si>
    <t>https://data.worldbank.org/country/cameroon</t>
  </si>
  <si>
    <t>Total population as estimated by the World Bank, based on the de facto definition of population, which counts all residents regardless of legal status or citizenship. The values shown are midyear estimates.</t>
  </si>
  <si>
    <t>CMR001Total population</t>
  </si>
  <si>
    <t>CMR002Total population</t>
  </si>
  <si>
    <t>CMR003Total population</t>
  </si>
  <si>
    <t>CMR004Total population</t>
  </si>
  <si>
    <t>ACLED June-Nov. 2020</t>
  </si>
  <si>
    <t>No reported fatalities</t>
  </si>
  <si>
    <t>JOR002Fatalities in all crises</t>
  </si>
  <si>
    <t>JOR002Fatalities reported</t>
  </si>
  <si>
    <t>National Bureau of Statistics 2011</t>
  </si>
  <si>
    <t>http://istmat.info/files/uploads/53129/annual_abstract_of_statistics_2011.pdf</t>
  </si>
  <si>
    <t>The sum of square km of Adamawa, Benue, Nasarawa, Plateau, and Taraba states. Adamawa is excluded to avoir double-counting.</t>
  </si>
  <si>
    <t>NGA003Landmass affected</t>
  </si>
  <si>
    <t>World Bank 2019; IOM 11/12/2020; State Statistical Committee of the Republic of Azerbaijan</t>
  </si>
  <si>
    <t>https://data.worldbank.org/country/AM; https://displacement.iom.int/system/tdf/reports/ARMENIA%20DTM%20Round%203%20Narrative_v4.pdf?file=1&amp;type=node&amp;id=10330; https://www.stat.gov.az/source/demoqraphy/ap/?lang=en</t>
  </si>
  <si>
    <t>Due to more granular data not being available, all of the exposed population is considered affected</t>
  </si>
  <si>
    <t>AZE002People affected</t>
  </si>
  <si>
    <t>Armenian populations + spontaneous arrivals registered in Armenia + population in the affected areas of Azerbaijan: Regions:  Ganja-Qazakh, Kalbajar-Lachin, Upper Karabakh. Districts/cities: Mingachevir, Yevlakh District, Yevlakh, Barda District, Aghjabadi District, Beylagan District</t>
  </si>
  <si>
    <t>AZE002People exposed</t>
  </si>
  <si>
    <t>IOM June-November 2020</t>
  </si>
  <si>
    <t>https://missingmigrants.iom.int/region/mediterranean</t>
  </si>
  <si>
    <t>All fatalities and people missing recorded on the Western Mediterranean Route. IOM data is intended to be "a minimum estimate of the number of migrant deaths." Deaths happening in detention centres or due to labour exploitation are not included.</t>
  </si>
  <si>
    <t>REG008Fatalities in all crises</t>
  </si>
  <si>
    <t>OCHA number of total population (entire population is affected, this also means that the figure is likely an overestimation)</t>
  </si>
  <si>
    <t>CAF001People affected</t>
  </si>
  <si>
    <t>OCHA number of 4,9 mio people for total population includes IDPs (641,000), returnees (92,000), host population (2,100,000) &amp; refugees (10,000)</t>
  </si>
  <si>
    <t>CAF001People exposed</t>
  </si>
  <si>
    <t>State Statistical Committee of the Republic of Azerbaijan; IOM 11/12/2020; World Bank 2019</t>
  </si>
  <si>
    <t>https://www.stat.gov.az/source/demoqraphy/ap/?lang=en; https://displacement.iom.int/system/tdf/reports/ARMENIA%20DTM%20Round%203%20Narrative_v4.pdf?file=1&amp;type=node&amp;id=10330; https://data.worldbank.org/country/AM</t>
  </si>
  <si>
    <t>Population of Armenia, Nagorno-Karabakh and surrounding Azeri regions</t>
  </si>
  <si>
    <t>REG013Total population</t>
  </si>
  <si>
    <t>Refugees from Ethiopia</t>
  </si>
  <si>
    <t>SDN007</t>
  </si>
  <si>
    <t>The refugee influx has not lead to any reported building damages in Sudan.</t>
  </si>
  <si>
    <t>SDN007Buildings damaged</t>
  </si>
  <si>
    <t>The refugee influx has not lead to any reported destruction of buildings in Sudan.</t>
  </si>
  <si>
    <t>SDN007Buildings destroyed</t>
  </si>
  <si>
    <t>The refugee influx has not lead to any reported economic losses in Sudan.</t>
  </si>
  <si>
    <t>SDN007Economic Losses</t>
  </si>
  <si>
    <t>Aid orgaisations have reported illnesses among the refugees such as chronic diseases and HIV. Furthermore, crowded camp situations often have threats of waterborne diseases. However, there are no accurate esimates or numbers of people with illnesses therefore this section is left blank for December 2020.</t>
  </si>
  <si>
    <t>SDN007Illness cases reported</t>
  </si>
  <si>
    <t>Although there are no number of reported injuries, it can be assumed that some of the refugees arriving have been injurged by the conflict or by the long travel to East Sudan. But for December 2020, this section will be left blank.</t>
  </si>
  <si>
    <t>SDN007Injuries reported</t>
  </si>
  <si>
    <t>No information available for December 2020</t>
  </si>
  <si>
    <t>SDN007People facing limited access constraints</t>
  </si>
  <si>
    <t>SDN007People facing restricted access constraints</t>
  </si>
  <si>
    <t>Complex crisis in Chad</t>
  </si>
  <si>
    <t>TCD001</t>
  </si>
  <si>
    <t>TCD001Buildings damaged</t>
  </si>
  <si>
    <t>TCD001Buildings destroyed</t>
  </si>
  <si>
    <t>Refugee, IDP, Host, non-host, returnees</t>
  </si>
  <si>
    <t>TCD001Crisis affected groups</t>
  </si>
  <si>
    <t>TCD001Economic Losses</t>
  </si>
  <si>
    <t>OCHA 01/2020; OCHA 29/06/2020</t>
  </si>
  <si>
    <t>https://www.humanitarianresponse.info/sites/www.humanitarianresponse.info/files/documents/files/tcd_str_hno2020_20200210.pdf; https://www.humanitarianresponse.info/sites/www.humanitarianresponse.info/files/documents/files/tcd_str_hrp2020revision_20200616.pdf</t>
  </si>
  <si>
    <t>2020 Revised HRP PIN applied to 2020 HNO ratios. According to OCHA HNO 2020 the whole population of Chad lives in an area affected by one or more humanitarian crises (Level 1). The number of People in need estimated in the HNO have been placed in severity levels 3 and 4. In addition it is estimated that around 3% of the country's population should be placed in Level 5.</t>
  </si>
  <si>
    <t>TCD001Extreme humanitarian conditions - Level 5</t>
  </si>
  <si>
    <t>TCD001Illness cases reported</t>
  </si>
  <si>
    <t>TCD001Injuries reported</t>
  </si>
  <si>
    <t>https://www.cia.gov/library/publications/resources/the-world-factbook/geos/print_cd.html</t>
  </si>
  <si>
    <t>The entire country is affected by three humanitarian crisis: food insecurity and malnutrition, population movements and lack of health assistance</t>
  </si>
  <si>
    <t>TCD001Landmass affected</t>
  </si>
  <si>
    <t>TCD001Minimal humanitarian conditions - Level 1</t>
  </si>
  <si>
    <t>TCD001Moderate humanitarian conditions - Level 3</t>
  </si>
  <si>
    <t>https://www.humanitarianresponse.info/es/operations/chad/document/tchad-aper%C3%A7u-des-besoins-humanitaires-2020-hno-2020; https://www.humanitarianresponse.info/sites/www.humanitarianresponse.info/files/documents/files/tcd_str_hno2020_20200210.pdf</t>
  </si>
  <si>
    <t>2020 HNO Affected/PIN ratio applied to 2020 revised HRP PIN</t>
  </si>
  <si>
    <t>TCD001People affected</t>
  </si>
  <si>
    <t>TCD001People facing limited access constraints</t>
  </si>
  <si>
    <t>TCD001People facing restricted access constraints</t>
  </si>
  <si>
    <t>TCD001People in Need</t>
  </si>
  <si>
    <t>TCD001Severe humanitarian conditions - Level 4</t>
  </si>
  <si>
    <t>TCD001Stressed humanitarian conditions - Level 2</t>
  </si>
  <si>
    <t>Complex crisis in Congo</t>
  </si>
  <si>
    <t>COG001</t>
  </si>
  <si>
    <t>Congo</t>
  </si>
  <si>
    <t>World Bank 2019; UNICEF 14/12/2020</t>
  </si>
  <si>
    <t>https://databank.worldbank.org/data/reports.aspx?source=2&amp;country=COG; https://www.unicef.org/media/87101/file/2021-HAC-Congo.pdf</t>
  </si>
  <si>
    <t>5,380,508 population estimate for 2019 + refugees and asylum seekers from CAR, DRC and Rwanda</t>
  </si>
  <si>
    <t>COG001Total population</t>
  </si>
  <si>
    <t>CIA World Factbook 04/2020</t>
  </si>
  <si>
    <t>https://www.cia.gov/the-world-factbook/static/de6af332054faf76fe05b98fd99891fe/CF-summary.pdf</t>
  </si>
  <si>
    <t>Whole country is affected by the complex crisis</t>
  </si>
  <si>
    <t>COG001Landmass affected</t>
  </si>
  <si>
    <t>COG001People exposed</t>
  </si>
  <si>
    <t>UNICEF 14/12/2020</t>
  </si>
  <si>
    <t>https://www.unicef.org/media/87101/file/2021-HAC-Congo.pdf</t>
  </si>
  <si>
    <t>Specific data for people affected is unavailable, PIN number is used instead</t>
  </si>
  <si>
    <t>COG001People affected</t>
  </si>
  <si>
    <t>Includes refugees and asylum seekers from CAR, DRC and Rwanda as well as IDPs in Pool region</t>
  </si>
  <si>
    <t>COG001People displaced</t>
  </si>
  <si>
    <t>COG001Injuries reported</t>
  </si>
  <si>
    <t>COG001Illness cases reported</t>
  </si>
  <si>
    <t>Crisis does not involve conflict fatalities. Information on fatalities from other conflict drivers not available</t>
  </si>
  <si>
    <t>COG001Fatalities reported</t>
  </si>
  <si>
    <t>COG001Buildings damaged</t>
  </si>
  <si>
    <t>COG001Buildings destroyed</t>
  </si>
  <si>
    <t>COG001Economic Losses</t>
  </si>
  <si>
    <t>Disaggregated data on the severity of humanitarian needs not available. All PIN are considered L3, and no population is considered L2. All of the rest is L1</t>
  </si>
  <si>
    <t>COG001People in Need</t>
  </si>
  <si>
    <t>COG001Minimal humanitarian conditions - Level 1</t>
  </si>
  <si>
    <t>COG001Stressed humanitarian conditions - Level 2</t>
  </si>
  <si>
    <t>COG001Moderate humanitarian conditions - Level 3</t>
  </si>
  <si>
    <t>COG001Severe humanitarian conditions - Level 4</t>
  </si>
  <si>
    <t>COG001Extreme humanitarian conditions - Level 5</t>
  </si>
  <si>
    <t>COG001Fatalities in all crises</t>
  </si>
  <si>
    <t>IDPs, Returnees, Host, Non-Host and refugees are affected by the complex crisis</t>
  </si>
  <si>
    <t>COG001Crisis affected groups</t>
  </si>
  <si>
    <t>COG001People facing limited access constraints</t>
  </si>
  <si>
    <t>COG001People facing restricted access constraints</t>
  </si>
  <si>
    <t>HNO 2021, World Bank 2020</t>
  </si>
  <si>
    <t>https://reliefweb.int/sites/reliefweb.int/files/resources/afghanistan_humanitarian_needs_overview_2021_0.pdf; https://data.worldbank.org/indicator/SP.POP.TOTL?locations=AF</t>
  </si>
  <si>
    <t xml:space="preserve">Total PIN according to HNO 2021 severity distribution is 18.4 million. There was a significant increase in PIN between 2020 and 2021 due to methodological changes, the effects of COVID-19 and increasing levels of food insecurity. Level 1 (exposed) is zero because the entire country population is considered to be affected to a certain degree - meaning no one in the country is only exposed to the crisis. Level 2 is therefore the entire country population (all are affected by various drivers - food insecurity, conflict, drought, etc.) minus the number of people in need. Level 3-5 are PIN figures using the figures from 2021. Level 3 = HNO levels 3. Level 4 = HNO level 4. According to HNO data, there are 500,000 people in severity level 5. This is a 500,000 people increase compared to the last HNO. </t>
  </si>
  <si>
    <t>AFG001Crisis affected groups</t>
  </si>
  <si>
    <t>GoI 2011, India Population 2018</t>
  </si>
  <si>
    <t xml:space="preserve">https://www.census2011.co.in/states.php http://indiapopulation2018.in/population-of-telangana-2018.html </t>
  </si>
  <si>
    <t>Based on the 2011 Indian census. This information is likely outdated.</t>
  </si>
  <si>
    <t>IND002Total population</t>
  </si>
  <si>
    <t>GoI 2011</t>
  </si>
  <si>
    <t>https://www.census2011.co.in/states.php</t>
  </si>
  <si>
    <t xml:space="preserve">The total geographic size of what India considers to be Jammu and Kashmir. </t>
  </si>
  <si>
    <t>IND002Landmass affected</t>
  </si>
  <si>
    <t>The entire population in Jammu and Kashmir according to 2011 Census</t>
  </si>
  <si>
    <t>IND002People exposed</t>
  </si>
  <si>
    <t>It is unclear how many people are directly affected. Recent escalations in conflict were concentrated in Srinagar and Puwama districts, though to a certain degree the entire area faces restrictions that could cause humanitarian needs (i.e. schools and markets closed, cerfews, communications blackouts) as well as insecurity caused by militants and Indian armed forces.</t>
  </si>
  <si>
    <t>IND002People affected</t>
  </si>
  <si>
    <t>The population exposed (Level 1) includes the total population of Jammua and Kashmir. While it can be assummed that there is a high population facing humanitarian needs, particularly following the crackdown that began in August 2019 which has resulted in anecdotal reports of shortages, protection concerns, and lack of access to education, healthcare, and food markets, the information is not verifiable.</t>
  </si>
  <si>
    <t>IND002Moderate humanitarian conditions - Level 3</t>
  </si>
  <si>
    <t>IND002People in Need</t>
  </si>
  <si>
    <t>IND002Minimal humanitarian conditions - Level 1</t>
  </si>
  <si>
    <t>IND002Stressed humanitarian conditions - Level 2</t>
  </si>
  <si>
    <t xml:space="preserve">x
</t>
  </si>
  <si>
    <t>IND002Severe humanitarian conditions - Level 4</t>
  </si>
  <si>
    <t>IND002Extreme humanitarian conditions - Level 5</t>
  </si>
  <si>
    <t>No conclusive information on displacement in the state available</t>
  </si>
  <si>
    <t>IND002People displaced</t>
  </si>
  <si>
    <t>UNCT Armenia 22/01/2021; UNHCR 17/01/2021</t>
  </si>
  <si>
    <t>https://reliefweb.int/sites/reliefweb.int/files/resources/Armenia%20Inter-Agency%20Response%20Plan.pdf; https://reliefweb.int/sites/reliefweb.int/files/resources/UNHCR%20Armenia_Operational%20Update_%20Dec_Jan%202021.pdf</t>
  </si>
  <si>
    <t>The UNCT targets the entire displaced population, which we have placed in L3. The plan also targets 18,000 members of the host communiy, mainly to strengthen cohesion between host and displaced populations, they are placed L2</t>
  </si>
  <si>
    <t>ARM002Severe humanitarian conditions - Level 4</t>
  </si>
  <si>
    <t>ARM002Extreme humanitarian conditions - Level 5</t>
  </si>
  <si>
    <t>UNCT Armenia 22/01/2021</t>
  </si>
  <si>
    <t>https://reliefweb.int/sites/reliefweb.int/files/resources/Armenia%20Inter-Agency%20Response%20Plan.pdf</t>
  </si>
  <si>
    <t>Host, IDPs</t>
  </si>
  <si>
    <t>ARM002Crisis affected groups</t>
  </si>
  <si>
    <t>World Bank 2019; UNHCR 17/01/2021; State Statistical Committee of the Republic of Azerbaijan</t>
  </si>
  <si>
    <t>https://data.worldbank.org/country/AM; https://reliefweb.int/sites/reliefweb.int/files/resources/UNHCR%20Armenia_Operational%20Update_%20Dec_Jan%202021.pdf; https://www.stat.gov.az/source/demoqraphy/ap/?lang=en</t>
  </si>
  <si>
    <t>REG013People exposed</t>
  </si>
  <si>
    <t>State Statistical Committee of the Republic of Azerbaijan; UNCT Armenia 22/01/2021; UNHCR 17/01/2021</t>
  </si>
  <si>
    <t>https://www.stat.gov.az/source/demoqraphy/ap/?lang=en; =CONCATENATE("https://reliefweb.int/sites/reliefweb.int/files/resources/Armenia%20Inter-Agency%20Response%20Plan.pdf; ", G8)</t>
  </si>
  <si>
    <t>In Azerbaijan, exposed population is considered affected due to shellings and population movement, and lack of more granular data. In Armenia, the two groups targetted by the UNCT response have been considered affected: the displaced population, and the host population</t>
  </si>
  <si>
    <t>REG013People affected</t>
  </si>
  <si>
    <t>UNHCR 17/01/2021; Key Informant Interview 14/12/2020</t>
  </si>
  <si>
    <t>https://reliefweb.int/sites/reliefweb.int/files/resources/UNHCR%20Armenia_Operational%20Update_%20Dec_Jan%202021.pdf</t>
  </si>
  <si>
    <t>People displaced according to Armenian and an estimate of people in Azerbaijan displaced by the 2020 conflict that still hadn't returned (350-400)</t>
  </si>
  <si>
    <t>REG013People displaced</t>
  </si>
  <si>
    <t>https://data.worldbank.org/country/ES</t>
  </si>
  <si>
    <t xml:space="preserve">The total population of Spain </t>
  </si>
  <si>
    <t>ESP002Total population</t>
  </si>
  <si>
    <t>IOM Missing Migrants Project 2020; ACLED 01/08/2020-27/01/2021; OCHA 13/11/2020</t>
  </si>
  <si>
    <t>https://missingmigrants.iom.int/downloads; https://data.humdata.org/dataset/acled-data-for-mexico; https://reliefweb.int/sites/reliefweb.int/files/resources/MEXICO_Tormenta%20Eta%20y%20FF%2011%20OCHA_Flash%20Update%201%20%28ONUMX%29.pdf</t>
  </si>
  <si>
    <t>Fatalaties by cartels/gangs/militias/authorities in last 6 months according to ACLED dataset (3454) + Figure of dead migrants along the US-Mexican border according to IOM data base (233) + hurricane related fatalities (27)</t>
  </si>
  <si>
    <t>MEX001Fatalities in all crises</t>
  </si>
  <si>
    <t>ACLED 01/08/2020-27/01/2021</t>
  </si>
  <si>
    <t>https://data.humdata.org/dataset/acled-data-for-mexico</t>
  </si>
  <si>
    <t>Fatalaties by cartels/gangs/militias/authorities in last 6 months according to ACLED dataset</t>
  </si>
  <si>
    <t>MEX002Fatalities reported</t>
  </si>
  <si>
    <t>MEX002Fatalities in all crises</t>
  </si>
  <si>
    <t>MEX003Fatalities in all crises</t>
  </si>
  <si>
    <t>Instituto Nacional de Ciencias Forenses de Guatemala 12/2020; CONRED 16/12/2020</t>
  </si>
  <si>
    <t>https://www.inacif.gob.gt/index.php/datos-numericos/informacion-mensual; https://conred.gob.gt/category/emergencia/emergencia-eta/</t>
  </si>
  <si>
    <t>This is the total of homicides between July - December 2020 (latest month available) for the whole country (1.876) plus hurricane related deaths (61)</t>
  </si>
  <si>
    <t>GTM001Fatalities in all crises</t>
  </si>
  <si>
    <t xml:space="preserve">INEC Costa Rica 2011; World Bank 2019; UNHCR 20/08/2020 </t>
  </si>
  <si>
    <t>www.inec.go.cr/poblacion/estimaciones-y-proyecciones-de-poblacion; https://data.worldbank.org/country/CR; https://www.unhcr.org/news/stories/2020/8/5f3ea3734/nicaraguan-refugee-heals-wounds-persecution-costa-rica.html</t>
  </si>
  <si>
    <t>Projections of the 2020 population of Costa Rica based on 2011 Census data estimate that the population is of 5.111.238 people. The calculations already take into account migration flows. However, since the influx of 86.000 Nicaraguans since April 2018 is out of the ordinary, this figure was added to the projection. Reliability is set as high as the figure also comes  close to the 2019 estimation of the World Bank (5,047,561).</t>
  </si>
  <si>
    <t>CRI002Total population</t>
  </si>
  <si>
    <t>UNHCR 28/08/2020</t>
  </si>
  <si>
    <t>https://www.unhcr.org/news/stories/2020/8/5f3ea3734/nicaraguan-refugee-heals-wounds-persecution-costa-rica.html</t>
  </si>
  <si>
    <t>Since the start of the Nicaraguan socio-economic crisis in April 2018 an estimated 86,000 Nicaraguans settled in Costa Rica. Host community is not really impacted by the number of Nicaraguans  residing in Costa Rica today (about 1.5% of the population). The actual number of Nicaraguans in the country might be higher as some might not be included in the refugee registration process.</t>
  </si>
  <si>
    <t>CRI002People affected</t>
  </si>
  <si>
    <t>CRI002People displaced</t>
  </si>
  <si>
    <t>UNHCR 31/10/2019; INEC Costa Rica; Government of Costa Rica; UNHCR 25/08/2020</t>
  </si>
  <si>
    <t>http://reporting.unhcr.org/sites/default/files/UNHCR%20Nicaragua%20Situation%20Fact%20Sheet%20-%20November%202018.pdf; https://www.unhcr.org/news/briefing/2020/3/5e6759934/years-political-social-crisis-nicaragua-forces-100000-flee.html; http://www.inec.go.cr/poblacion/estimaciones-y-proyecciones-de-poblacion; http://www.migracion.go.cr/Documentos%20compartidos/Centro%20de%20Estadísticas%20y%20Documentos/Documentos%20Varios/Plan%20Integral%20para%20la%20Atención%20de%20Flujos%20Migratorios%20Mixtos%202018%20-%202022.pdf; https://www.unhcr.org/news/stories/2020/8/5f3ea3734/nicaraguan-refugee-heals-wounds-persecution-costa-rica.html</t>
  </si>
  <si>
    <t>According to the United Nations High Commissioner for Refugees, 86.000 Nicaraguans have entered Costa Rica in the period April 2018- September 2020. 50% of  registered Nicaraguans have been identified as having special protection necessities,both legally and physically, as well as having serious medical conditions. As  disaggreated numbers of registered Nicaraguans are unavailable, the 50% figure has been taken from the total figure of registered Nicaraguans in Costa Rica and accounts for Level 3 severity. There is currently no exact number of people in need known. Level 1 is obtained subtracting the figures for people affected from the figure for people exposed. Level 2 is the remaining Nicaraguan population in Costa Rica. The hosting community is not really impacted by the limited number of Nicaraguans still residing in Costa Rica today and that is why it is not included beyond level 1.</t>
  </si>
  <si>
    <t>CRI002People in Need</t>
  </si>
  <si>
    <t>CRI002Minimal humanitarian conditions - Level 1</t>
  </si>
  <si>
    <t>CRI002Stressed humanitarian conditions - Level 2</t>
  </si>
  <si>
    <t>CRI002Moderate humanitarian conditions - Level 3</t>
  </si>
  <si>
    <t>UNHCR 24/01/2021
City Population 2020</t>
  </si>
  <si>
    <t>https://data2.unhcr.org/en/country/esp
https://www.citypopulation.de/en/spain/admin/</t>
  </si>
  <si>
    <t xml:space="preserve">Only the most affected areas are considered Canary Islands, Mainland Andalucia, Melilla, Balearic Islands, and Ceuta. </t>
  </si>
  <si>
    <t>ESP002Landmass affected</t>
  </si>
  <si>
    <t xml:space="preserve">Only the total population of the most affected areas are considered Canary Islands, Mainland Andalucia, Melilla, Balearic Islands, and Ceuta. 
</t>
  </si>
  <si>
    <t>ESP002People exposed</t>
  </si>
  <si>
    <t>THA003Fatalities reported</t>
  </si>
  <si>
    <t>OCHA 05/2018; R4V 05/01/2021</t>
  </si>
  <si>
    <t>https://data.humdata.org/dataset/venezuela-administrative-level-0-1-2-and-3-population-statistics-and-gazeteer; https://r4v.info/es/situations/platform</t>
  </si>
  <si>
    <t>OCHA figures based on government data (the latest census in 2011) using projections for 2018. Subtracted number of Venezuelans who left the country since 2015 when the crisis began.</t>
  </si>
  <si>
    <t>VEN001Total population</t>
  </si>
  <si>
    <t>VEN001People exposed</t>
  </si>
  <si>
    <t xml:space="preserve">OCHA figures are based on government data (the latest census in 2011) using projections for 2018.
Subtracted number of Venezuelans who left the country since 2015 when the crisis began. Despite being affected by this crisis, they are included in the displacement indicator but their needs would have to be addressed outside of Venezuela, therefore they are not included as affected.
</t>
  </si>
  <si>
    <t>VEN001People affected</t>
  </si>
  <si>
    <t>R4V 05/01/2021; R4V 14/01/2021</t>
  </si>
  <si>
    <t>https://r4v.info/es/situations/platform; https://reliefweb.int/sites/reliefweb.int/files/resources/R4V_Stock_Jan21_Eng.pdf</t>
  </si>
  <si>
    <t xml:space="preserve">Number of Venezuelans who have left their country. 3.3m left after 2015 when the economic crisis started spiralling down. Out of the total 5.4m people displaced, 4.6m are in Latin American and Carribean countries (January 2021). </t>
  </si>
  <si>
    <t>VEN001People displaced</t>
  </si>
  <si>
    <t>ENCOVI 2020; RMRP 2021; OCHA 23/07/2020</t>
  </si>
  <si>
    <t>https://assets.website-files.com/5d14c6a5c4ad42a4e794d0f7/5f03875cac6fc11b6d67a8a5_Presentaci%C3%B3n%20%20ENCOVI%202019-Pobreza_compressed.pdf; https://rmrp.r4v.info/; https://data.humdata.org/dataset/venezuela-administrative-level-0-1-2-and-3-population-statistics-and-gazeteer</t>
  </si>
  <si>
    <t>54% of the total population in the country is considered to be 'structurally' poor based on a multidimension perspective which included living standards, employment and social protection, education, access to services and shelter conditions. This figure is used as the PIN (level 3). However it is hard to provide further reliable information. Level 2 = people affected - PiN</t>
  </si>
  <si>
    <t>VEN001People in Need</t>
  </si>
  <si>
    <t>VEN001Minimal humanitarian conditions - Level 1</t>
  </si>
  <si>
    <t>VEN001Stressed humanitarian conditions - Level 2</t>
  </si>
  <si>
    <t>VEN001Moderate humanitarian conditions - Level 3</t>
  </si>
  <si>
    <t>OCHA 18/03/2020; UNHCR 31/10/2020; UNHCR 31/10/2020; UNHCR 31/10/2020</t>
  </si>
  <si>
    <t>https://data.humdata.org/dataset/senegal-population-statistics; https://data2.unhcr.org/en/country/sen; https://data2.unhcr.org/en/country/gnb; https://data2.unhcr.org/en/country/gmb</t>
  </si>
  <si>
    <t xml:space="preserve">OCHA population data + refugees in Senegal - Senegalese refugees in Gambia and Guinea-Bissau
</t>
  </si>
  <si>
    <t>SEN002Total population</t>
  </si>
  <si>
    <t>SEN002People exposed</t>
  </si>
  <si>
    <t>Cadre Harmonise 11/12/2020</t>
  </si>
  <si>
    <t>https://data.humdata.org/dataset/cadre-harmonise</t>
  </si>
  <si>
    <t>Results of the 2020 Cadre Harmonise for the Sep-Dec 2020 period. Population in IPC2 and above is considered affected.</t>
  </si>
  <si>
    <t>SEN002People affected</t>
  </si>
  <si>
    <t>Estimated number of people in IPC phases 1-5 according to the Cadre Harmonise make up the "Current Humanitarian conditions" indicators (current period Sep-Dec 2020)</t>
  </si>
  <si>
    <t>SEN002People in Need</t>
  </si>
  <si>
    <t>SEN002Minimal humanitarian conditions - Level 1</t>
  </si>
  <si>
    <t>SEN002Stressed humanitarian conditions - Level 2</t>
  </si>
  <si>
    <t>SEN002Moderate humanitarian conditions - Level 3</t>
  </si>
  <si>
    <t>SEN002Severe humanitarian conditions - Level 4</t>
  </si>
  <si>
    <t>SEN002Extreme humanitarian conditions - Level 5</t>
  </si>
  <si>
    <t>OCHA 25/01/2021</t>
  </si>
  <si>
    <t>https://www.humanitarianresponse.info/sites/www.humanitarianresponse.info/files/documents/files/25012021_ner_hno_2021.pdf</t>
  </si>
  <si>
    <t>2021 population estimate as stated in the 2021 HNO</t>
  </si>
  <si>
    <t>NER001Total population</t>
  </si>
  <si>
    <t>NER001People exposed</t>
  </si>
  <si>
    <t>Sum of PIN and L2 needs from 2021 HNO</t>
  </si>
  <si>
    <t>NER001People affected</t>
  </si>
  <si>
    <t>PIN and severity figures for L2-L5 severity taken from 2021 HNO figures. L1 is the remaining population</t>
  </si>
  <si>
    <t>NER001People in Need</t>
  </si>
  <si>
    <t>NER001Minimal humanitarian conditions - Level 1</t>
  </si>
  <si>
    <t>NER001Stressed humanitarian conditions - Level 2</t>
  </si>
  <si>
    <t>NER001Moderate humanitarian conditions - Level 3</t>
  </si>
  <si>
    <t>NER001Severe humanitarian conditions - Level 4</t>
  </si>
  <si>
    <t>NER001Extreme humanitarian conditions - Level 5</t>
  </si>
  <si>
    <t>NER002Total population</t>
  </si>
  <si>
    <t>Whole population living in Diffa</t>
  </si>
  <si>
    <t>NER002People exposed</t>
  </si>
  <si>
    <t>Population facing L2-L5 needs according to 2021 HNO</t>
  </si>
  <si>
    <t>NER002People affected</t>
  </si>
  <si>
    <t>NER002People in Need</t>
  </si>
  <si>
    <t>NER002Minimal humanitarian conditions - Level 1</t>
  </si>
  <si>
    <t>NER002Stressed humanitarian conditions - Level 2</t>
  </si>
  <si>
    <t>NER002Moderate humanitarian conditions - Level 3</t>
  </si>
  <si>
    <t>NER002Severe humanitarian conditions - Level 4</t>
  </si>
  <si>
    <t>NER002Extreme humanitarian conditions - Level 5</t>
  </si>
  <si>
    <t>NER003Total population</t>
  </si>
  <si>
    <t>Population of Tahoua and Tillaberi according to 2021 HNO</t>
  </si>
  <si>
    <t>NER003People exposed</t>
  </si>
  <si>
    <t>NER003People affected</t>
  </si>
  <si>
    <t>NER003People in Need</t>
  </si>
  <si>
    <t>NER003Minimal humanitarian conditions - Level 1</t>
  </si>
  <si>
    <t>NER003Stressed humanitarian conditions - Level 2</t>
  </si>
  <si>
    <t>NER003Moderate humanitarian conditions - Level 3</t>
  </si>
  <si>
    <t>NER003Severe humanitarian conditions - Level 4</t>
  </si>
  <si>
    <t>NER003Extreme humanitarian conditions - Level 5</t>
  </si>
  <si>
    <t>NER004Total population</t>
  </si>
  <si>
    <t>Institut National de la Statistique de Niger 2018</t>
  </si>
  <si>
    <t>https://www.stat-niger.org/wp-content/uploads/2020/05/AS_Maradi_2013_2017.pdf</t>
  </si>
  <si>
    <t>Area size of Guidan-Roumdji and Madarounfa departments where IDPs and refugee presence has been recorded</t>
  </si>
  <si>
    <t>NER004Landmass affected</t>
  </si>
  <si>
    <t>OCHA 26/04/2018</t>
  </si>
  <si>
    <t>https://data.humdata.org/dataset/niger-administrative-level-0-3-population-statistics</t>
  </si>
  <si>
    <t>Population of Maradi's Guidan-Roumdji and Madarounfa departments + displaced population in Maradi. The latest available population data at this administrative level is from 2018.</t>
  </si>
  <si>
    <t>NER004People exposed</t>
  </si>
  <si>
    <t>NER004People affected</t>
  </si>
  <si>
    <t>NER004People in Need</t>
  </si>
  <si>
    <t>NER004Minimal humanitarian conditions - Level 1</t>
  </si>
  <si>
    <t>NER004Stressed humanitarian conditions - Level 2</t>
  </si>
  <si>
    <t>NER004Moderate humanitarian conditions - Level 3</t>
  </si>
  <si>
    <t>NER004Severe humanitarian conditions - Level 4</t>
  </si>
  <si>
    <t>NER004Extreme humanitarian conditions - Level 5</t>
  </si>
  <si>
    <t>CMR004Fatalities reported</t>
  </si>
  <si>
    <t xml:space="preserve">R4V Ecuador 27/01/2021 UNHCR 31/12/2020
</t>
  </si>
  <si>
    <t>https://data2.unhcr.org/es/situations/platform/location/7512
  ;
  https://reliefweb.int/sites/reliefweb.int/files/resources/Refugiados%20y%20migrantes%20en%20Ecuador%20-%20Reporte%20de%20situaci%C3%B3n%20%28Diciembre%202020%29.pdf</t>
  </si>
  <si>
    <t xml:space="preserve">As of 27 January,  2021, 415835 Venezuelans were estimated to be in Ecuador, many of whom were in need of food, health and nutrition assistance. 
</t>
  </si>
  <si>
    <t>ECU002People displaced</t>
  </si>
  <si>
    <t xml:space="preserve">ACLED  27/01/2021
</t>
  </si>
  <si>
    <t xml:space="preserve">No information available (June 2020-January 2021)
</t>
  </si>
  <si>
    <t>ERI001Fatalities in all crises</t>
  </si>
  <si>
    <t>Jordanian Department of Statistics 2020</t>
  </si>
  <si>
    <t>http://dosweb.dos.gov.jo/DataBank/Population_Estimares/PopulationEstimates.pdf
http://dosweb.dos.gov.jo/ar/
http://www.dos.gov.jo/dos_home_e/main/Demograghy/Methodology.pdf</t>
  </si>
  <si>
    <t>The figure takes into account migration and emigration trends, including new population dynamics following the 2011 Syrian conflict. The figure represents the Estimated Population of all Jordan governorates, at End-year 2020</t>
  </si>
  <si>
    <t>JOR002Total population</t>
  </si>
  <si>
    <t>Myanmar National Census 2014; HNO 2021</t>
  </si>
  <si>
    <t>https://myanmar.unfpa.org/en/publications/union-report-volume-3k-rakhine-state-report; https://reliefweb.int/sites/reliefweb.int/files/resources/mmr_humanitarian_needs_overview_2021_final.pdf</t>
  </si>
  <si>
    <t>IDP, host, non-host, refugees</t>
  </si>
  <si>
    <t>MMR001Crisis affected groups</t>
  </si>
  <si>
    <t>MMR002Crisis affected groups</t>
  </si>
  <si>
    <t xml:space="preserve">Myanmar Census 2014
</t>
  </si>
  <si>
    <t>https://myanmar.unfpa.org/en/publications/union-report-volume-3k-rakhine-state-report</t>
  </si>
  <si>
    <t>The geographic size of the two states affected by conflict. Even though the conflict in Shan state is localized in the north we assume the whole state is affected to a certain degree. Further, it is also assumed that the whole of the Kachin state is affected by the conflict.</t>
  </si>
  <si>
    <t>MMR003Landmass affected</t>
  </si>
  <si>
    <t>HNO 2021</t>
  </si>
  <si>
    <t>https://myanmar.unfpa.org/en/publications/union-report-volume-3k-rakhine-state-report; https://reliefweb.int/report/myanmar/myanmar-humanitarian-needs-overview-2020-december-2019</t>
  </si>
  <si>
    <t xml:space="preserve">IDP, host, and non-host </t>
  </si>
  <si>
    <t>MMR003Crisis affected groups</t>
  </si>
  <si>
    <t>CH 11/12/2020; UNHCR 31/12/2020</t>
  </si>
  <si>
    <t>https://data.humdata.org/dataset/cadre-harmonise
https://data2.unhcr.org/en/country/mrt</t>
  </si>
  <si>
    <t>The current humanitarian conditions indicators are based off of Cadre Harmonisé Levels 1-5 Food Insecurity analysis for September-December 2020. Level 3 also includes those refugees and asylum-seekers in the country. Despite Malian refugees receive food aid in Mbera camp, they are highly dependant on food distribution, due to very scarce resources in the local community, therefore they are still considered to face moderate humanitarian conditions.</t>
  </si>
  <si>
    <t>MRT003Extreme humanitarian conditions - Level 5</t>
  </si>
  <si>
    <t>INE 2018; OCHA 23/02/2021</t>
  </si>
  <si>
    <t>http://www.ine.gov.mz/estatisticas/estatisticas-territorias-distritais; https://www.unocha.org/southern-and-eastern-africa-rosea/mozambique</t>
  </si>
  <si>
    <t xml:space="preserve">Total surface area of Cabo Delgado, Niassa and Nampula. Although Cabo Delgado is by far the most affected province, the two neighbouring provinces host displaced people and people in need because of the conflict. However not all parts of these two provinces may be affected by the crisis. </t>
  </si>
  <si>
    <t>MOZ004Landmass affected</t>
  </si>
  <si>
    <t>UNHCR Protection Cluster 25/02/2021; Govt of Philippines 2015</t>
  </si>
  <si>
    <t xml:space="preserve">http://www.protectionclusterphilippines.org/?p=2982; https://data.humdata.org/dataset/philippines-2015-census-population-administrative-level-1-to-4 </t>
  </si>
  <si>
    <t xml:space="preserve">The entire Mindanao island and surrounding region is considered affected by conflict. Level 1 includes the entire population of this area. There is limited information regarding how the conflict affects people in the region. Level 2 are those affected but not displaced. Level 3 are all those displaced. People displaced by conflict in Mindanao are likely to face stressed humanitarian conditions due to the ongoing insecurity and the need for humanitarian assistance. National response capacity is strong and displaced persons typically shelter in evacuation centers or with friends or family. There is no one considered to be on Level 4 or 5. </t>
  </si>
  <si>
    <t>PHL003Stressed humanitarian conditions - Level 2</t>
  </si>
  <si>
    <t>PHL003Severe humanitarian conditions - Level 4</t>
  </si>
  <si>
    <t>PHL003Extreme humanitarian conditions - Level 5</t>
  </si>
  <si>
    <t>OCHA 24/01/2020; UNHCR 28/02/2021; UNHCR 31/01/2021; UNHCR 31/01/2021; UNHCR 31/01/2021; UNHCR 31/01/2021</t>
  </si>
  <si>
    <t>https://www.humanitarianresponse.info/sites/www.humanitarianresponse.info/files/documents/files/ocha_mli_hno_2020_20200124_version_finale.pdf; https://data2.unhcr.org/en/country/ner; https://data2.unhcr.org/en/country/mrt; https://data2.unhcr.org/en/country/bfa; https://data2.unhcr.org/en/country/mli; https://data2.unhcr.org/en/country/mli</t>
  </si>
  <si>
    <t>Total population -  Malian refugees in third countries + refugees in Mali + asylum seekers in Mali</t>
  </si>
  <si>
    <t>MLI001Total population</t>
  </si>
  <si>
    <t>The whole population is affected by the complex crisis</t>
  </si>
  <si>
    <t>MLI001People exposed</t>
  </si>
  <si>
    <t>OCHA 03/02/2021</t>
  </si>
  <si>
    <t>https://www.humanitarianresponse.info/sites/www.humanitarianresponse.info/files/documents/files/mli_hno_2021_mali_v4.pdf</t>
  </si>
  <si>
    <t>Affected population based on 2021 HNO</t>
  </si>
  <si>
    <t>MLI001People affected</t>
  </si>
  <si>
    <t>PIN according to 2021 HNO</t>
  </si>
  <si>
    <t>MLI001People in Need</t>
  </si>
  <si>
    <t>The population of people in need of humanitarian assistance has been spread across levels 3, 4, and 5 according to increasing severity of needs. L2 PIN in the 2021 HNO are counted as L3 in the Severity Index, so that they get considered as PIN according to the methodology.</t>
  </si>
  <si>
    <t>MLI001Minimal humanitarian conditions - Level 1</t>
  </si>
  <si>
    <t>MLI001Stressed humanitarian conditions - Level 2</t>
  </si>
  <si>
    <t>MLI001Moderate humanitarian conditions - Level 3</t>
  </si>
  <si>
    <t>MLI001Severe humanitarian conditions - Level 4</t>
  </si>
  <si>
    <t>MLI001Extreme humanitarian conditions - Level 5</t>
  </si>
  <si>
    <t>IMWG  24/02/2021</t>
  </si>
  <si>
    <t>https://data2.unhcr.org/en/documents/details/85321</t>
  </si>
  <si>
    <t>refugee-like arrivals + returnees</t>
  </si>
  <si>
    <t>AZE002People displaced</t>
  </si>
  <si>
    <t>Myanmar Census 2014, Government of Bangladesh 2011, ISCG 01/2019</t>
  </si>
  <si>
    <t>https://myanmar.unfpa.org/en/publications/union-report-volume-3k-rakhine-state-report; http://203.112.218.65:8008/WebTestApplication/userfiles/Image/PopCen2011/Com_Cox%27s%20Bazar.pdf; https://www.humanitarianresponse.info/sites/www.humanitarianresponse.info/files/documents/files/2019_jrp_for_rohingya_humanitarian_crisis_compressed.pdf; https://reliefweb.int/sites/reliefweb.int/files/resources/69524.pdf</t>
  </si>
  <si>
    <t>Total Square kilometers affected. The whole of the Rakhine state (36,778 km²) is affected by the conflict to a degree. Paletwa township in Chin is also affected (8,079 km²). Teknaf and Ukhia Upazila in Bangladesh (650)</t>
  </si>
  <si>
    <t>REG011Landmass affected</t>
  </si>
  <si>
    <t>Myanmar National Census 2014; HNO 2021; Government of Bangladesh 2011, JRP 28/02/2020, ISCG MSNA 30/09/2019, REACH-UNHCR 26/01/2020, ACAPS 20/12/2020</t>
  </si>
  <si>
    <t>https://myanmar.unfpa.org/en/publications/union-report-volume-3k-rakhine-state-report; https://reliefweb.int/sites/reliefweb.int/files/resources/mmr_humanitarian_needs_overview_2021_final.pdf; http://203.112.218.65:8008/WebTestApplication/userfiles/Image/PopCen2011/Com_Cox%27s%20Bazar.pdf; www.humanitarianresponse.info/files/documents/files/jrp_2020_summary_2-pager_280220.pdf; https://www.humanitarianresponse.info/en/operations/bangladesh/document/coxs-bazar-joint-multi-sector-needs-assessment-msna-fact-sheet; https://data2.unhcr.org/en/documents/details/73601; https://www.acaps.org/special-report/vulnerabilities-rohingya-refugee-camps</t>
  </si>
  <si>
    <t xml:space="preserve">Level 1 includes all people exposed to the crisis. This includes all people exposed to the conflict, which is considered to be the entire population of Rakhine state and Paletwa township in Chin state, minus those directly affected or people in need (2,318,411). In Bangladesh, there is no population that is simply considered to be only exposed. Level 2 includes all people directly affected by the conflict in Rakhine / Rohingya refugee influx. In Rakhine, this is the population of townships where PIN are located (805,162 people). This is based on the assumption that anyone living in townships where there are PIN is likely to be experience direct humanitarian consequences from the conflict.  In Bangladesh, this number includes the host population (471,768). The host population in Cox’s Bazar is considered to be affected by the influx of Rohingya that occurred after September 2017. The PIN includes all people in need in Rakhine state and all Rohingya refugees. In Rakhine, the PIN is calculated using HNO severity data. Level 3 includes all PIN considered to be in stressed and severe conditions (HNO level 2 and 3). In Bangladesh, this includes all refugees that are not classified as particularly vulnerable or experiencing additional needs (647,549). Level 4 in Rakhine includes all those placed in level 4 severity in the HNO as it is considered equal to ACAPS severity methodolody. Level 4 in Bangladesh includes vulnerable populations of refugees (207,246). According to Multi-Sector Needs Assessments from the ISCG, the Joint Humanitarian Response Plan, Settlement and Protection Profiling by UNHCR and REACH, and ACAPS’ analysis on vulnerability within Rohingya camps, there are specific groups that are more likely to face additional challenges in accessing humanitarian assistance. These groups include those living in female-headed households, elderly, unaccompanied or separated children, and individuals with a physical disability. Challenges include physically accessing food distribution, medical care, or income-generating opportunities (social hierarchies, hilly and unstable terrain, long distances), as well as increased risk of security incidents such as robbery or assault – particularly in Teknaf camps. Thus, this population is classified as Level 4 as they are assumed to have a more severe need than other groups within the camp population. According to the new HNO 2021, 150,000 non-displaced Rohingya in Rakhine are facing extreme humanitarian needs. </t>
  </si>
  <si>
    <t>REG011Crisis affected groups</t>
  </si>
  <si>
    <t>Iran Statistical Centre 2016 (Census), UNHCR 2021</t>
  </si>
  <si>
    <t>https://www.amar.org.ir/english/Population-and-Housing-Censuses http://reporting.unhcr.org/node/2527#_ga=2.90842078.552184647.1580732886-2131988880.1565351050</t>
  </si>
  <si>
    <t>Population of Iran according to the 2016 census (79,926,270). It is estimated that approximately 3 million undocumented afghans and registered afghan refugees also live in the country. These 3 million are not included in the census but are added to the population total.</t>
  </si>
  <si>
    <t>IRN004Total population</t>
  </si>
  <si>
    <t>Iran Statistical Centre 2016 (Census), UNHCR 31/01/2021 Statoids 02/2020</t>
  </si>
  <si>
    <t>https://www.amar.org.ir/english/Population-and-Housing-Censuses; https://reliefweb.int/sites/reliefweb.int/files/resources/IRN%20Population%20movement%20snapshot%20Jan%202021.pdf; http://www.statoids.com/uir.html</t>
  </si>
  <si>
    <t>While refugee settlements are limited to specific provinces, only 4% of the 780,000 registered Afghan refugees in Iran live in 20 refugee settlements. The vast majority live in urban areas. An additional 2 million undocumented Afghans also live in urban areas. To avoid making a dramatic overestimate, the top 3 refugee-hosting regions are used to determine the geographic and human exposure to the refugee situation. This includes the provinces of Tehran, Isfahan, and Khorasan Razavi. This is still an overestimate.</t>
  </si>
  <si>
    <t>IRN004Landmass affected</t>
  </si>
  <si>
    <t>Although undocumented Afghans and Afghan refugees are located throughout the country, it is assumed that not the entire country is actually exposed or affected by the crisis. To avoid making a dramatic overestimate, the top 3 refugee-hosting regions are used to determine the geographic and human exposure to the refugee situation. This includes the provinces of Tehran, Isfahan, and Khorasan Razavi. This is still an overestimate.</t>
  </si>
  <si>
    <t>IRN004People exposed</t>
  </si>
  <si>
    <t>UNHCR 03/03/2021; UNHCR 31/01/2021; Amnesty International 20/06/2019</t>
  </si>
  <si>
    <t>https://data2.unhcr.org/en/documents/details/85215; https://reliefweb.int/sites/reliefweb.int/files/resources/IRN%20Population%20movement%20snapshot%20Jan%202021.pdf; https://www.amnesty.org/en/latest/news/2019/06/afghanistan-refugees-forty-years/</t>
  </si>
  <si>
    <t>Refugees, host communities (especially in largest refugee-hosting provinces)</t>
  </si>
  <si>
    <t>IRN004Crisis affected groups</t>
  </si>
  <si>
    <t>https://data.worldbank.org/indicator/SP.POP.TOTL</t>
  </si>
  <si>
    <t>Total population in country</t>
  </si>
  <si>
    <t>PRK001Total population</t>
  </si>
  <si>
    <t xml:space="preserve">World Bank 2018
</t>
  </si>
  <si>
    <t>https://data.worldbank.org/indicator/AG.LND.TOTL.K2?locations=KP</t>
  </si>
  <si>
    <t>The whole of the country is considered affected</t>
  </si>
  <si>
    <t>PRK001Landmass affected</t>
  </si>
  <si>
    <t>The whole country is considered affected, this figure therefore includes total population</t>
  </si>
  <si>
    <t>PRK001People exposed</t>
  </si>
  <si>
    <t>Total population is considered affected by the various crises</t>
  </si>
  <si>
    <t>PRK001People affected</t>
  </si>
  <si>
    <t>OCHA 09/07/2019; INSD; UNHCR 28/02/2021; IOM 25/02/2021</t>
  </si>
  <si>
    <t>https://data.humdata.org/dataset/burkina-faso-population-statistic; http://www.insd.bf/n/contenu/Tableaux/T0316.htm; https://data2.unhcr.org/en/country/bfa; https://displacement.iom.int/system/tdf/reports/LGC_Monthly_Dashboard_February_2021_v5_0.pdf?file=1&amp;type=node&amp;id=10848</t>
  </si>
  <si>
    <t>Total population in BF inlcuding refugees in Burkina and minus Burkinabe refugees in other countries</t>
  </si>
  <si>
    <t>BFA002Total population</t>
  </si>
  <si>
    <t>ACLED 01/09/2020-28/02/2021</t>
  </si>
  <si>
    <t>https://data.humdata.org/dataset/acled-data-for-burkina-faso</t>
  </si>
  <si>
    <t>All casualties in the Boucle du Mouhoun, Centre-Nord, Est, Nord and Sahel in the last 6 months (01 September - 29 February).</t>
  </si>
  <si>
    <t>BFA002Fatalities in all crises</t>
  </si>
  <si>
    <t>ACLED 02/2021</t>
  </si>
  <si>
    <t>Total number of fatalities reported by ACLED in Cameroon between 15 August 2020 to 15 February 2021.</t>
  </si>
  <si>
    <t>CMR001Fatalities in all crises</t>
  </si>
  <si>
    <t>CMR002Fatalities in all crises</t>
  </si>
  <si>
    <t>UNHCR 28/02/2020; UNHCR 09/03/2021</t>
  </si>
  <si>
    <t>https://data2.unhcr.org/en/country/nga; https://data2.unhcr.org/en/country/cmr; https://data2.unhcr.org/en/documents/download/85302</t>
  </si>
  <si>
    <t xml:space="preserve">Total number of people internally displaced plus the total number of Cameroonian refugees in Nigeria. 
</t>
  </si>
  <si>
    <t>CMR003People displaced</t>
  </si>
  <si>
    <t>Total of fatalities reported in the Southwest and Northwest regions between 15 August 2020 to 15 February2021.</t>
  </si>
  <si>
    <t>CMR003Fatalities reported</t>
  </si>
  <si>
    <t>CMR003Fatalities in all crises</t>
  </si>
  <si>
    <t>CMR004Fatalities in all crises</t>
  </si>
  <si>
    <t>OCHA 01/2020; UNHCR 28/02/2021</t>
  </si>
  <si>
    <t>https://www.humanitarianresponse.info/es/operations/chad/document/tchad-aper%C3%A7u-des-besoins-humanitaires-2020-hno-2020; https://data2.unhcr.org/en/country/tcd</t>
  </si>
  <si>
    <t xml:space="preserve">Total country popluation according to OCHA HNO 2020 (16,300,000) + Refugees + asylum seekers </t>
  </si>
  <si>
    <t>TCD001Total population</t>
  </si>
  <si>
    <t>TCD001People exposed</t>
  </si>
  <si>
    <t>ACLED 01/09/2020 - 28/02/2021</t>
  </si>
  <si>
    <t>https://acleddata.com/dashboard/#/dashboard</t>
  </si>
  <si>
    <t>Number of casualties across Chad between September-February. Figure is likely an underestimation, as violent incidents often go unreported.</t>
  </si>
  <si>
    <t>TCD001Fatalities in all crises</t>
  </si>
  <si>
    <t>TCD005Total population</t>
  </si>
  <si>
    <t>UNHCR 28/02/2021</t>
  </si>
  <si>
    <t>https://data2.unhcr.org/en/country/tcd</t>
  </si>
  <si>
    <t>Recent figures from UNHCR on number of Sudanese refugees in Chad</t>
  </si>
  <si>
    <t>TCD005People displaced</t>
  </si>
  <si>
    <t>Number of reported fatalities between September-February in Ennedi Est, Wadi Fira, Ouaddai and Sila.</t>
  </si>
  <si>
    <t>TCD005Fatalities reported</t>
  </si>
  <si>
    <t>TCD005Fatalities in all crises</t>
  </si>
  <si>
    <t>TCD003Total population</t>
  </si>
  <si>
    <t xml:space="preserve">Baseline population of Lac region (639,000) + Nigerian refugees  + Chadian returnees from Lake Chad bassin as they come from abroad and increase baseline population. However most IDPs originate from Lac region so likely counted within baseline estimates, therefore not taken into account here. </t>
  </si>
  <si>
    <t>TCD003People exposed</t>
  </si>
  <si>
    <t>The entire population of Lac region is affected by the crisis.</t>
  </si>
  <si>
    <t>TCD003People affected</t>
  </si>
  <si>
    <t>Nigerian refugee population + IDPs in Lac region + Returnees from Lake Chad Bassin</t>
  </si>
  <si>
    <t>TCD003People displaced</t>
  </si>
  <si>
    <t xml:space="preserve">Total number of fatilities recorded by ACLED in Lac region September-February. Figure is likely an under-estimation, as violent incidents often go unreported.  </t>
  </si>
  <si>
    <t>TCD003Fatalities reported</t>
  </si>
  <si>
    <t>TCD003Fatalities in all crises</t>
  </si>
  <si>
    <t>TCD004Total population</t>
  </si>
  <si>
    <t xml:space="preserve">Sum of CAR refugees + Chadian returnees from CAR . Both refugees and returnees have been forcibly displaced for the same reasons. </t>
  </si>
  <si>
    <t>TCD004People displaced</t>
  </si>
  <si>
    <t>TCD004Fatalities in all crises</t>
  </si>
  <si>
    <t>TCD006Total population</t>
  </si>
  <si>
    <t>Number of casualties in Tibesti region between September-February. This figure is almost certainly an underestimation, due to attacks that go unreported, and the fact that very little information is available about the Tibesti conflict.</t>
  </si>
  <si>
    <t>TCD006Fatalities reported</t>
  </si>
  <si>
    <t>TCD006Fatalities in all crises</t>
  </si>
  <si>
    <t>OCHA 01/01/2021; UNHCR 28/02/2021; UNHCR 28/02/2021</t>
  </si>
  <si>
    <t>https://www.humanitarianresponse.info/sites/www.humanitarianresponse.info/files/documents/files/hno_2021_drc_finalv2.pdf; https://data2.unhcr.org/en/situations/drc; https://data2.unhcr.org/en/documents/download/85384</t>
  </si>
  <si>
    <t>103,200,000 OCHA population projection from Jan 2021 HNO. There hasn't been a census since 1984. + refugees from neighbouring countries - refugees and asylum seekers from DRC. Returnees are assumed to be included in the projections from the census and are therefore not taken into account in these calculations</t>
  </si>
  <si>
    <t>COD001Total population</t>
  </si>
  <si>
    <t>ACLED 01/09/2020-29/02/2021</t>
  </si>
  <si>
    <t>Figure represents the number of fatalities across Niger (September-February), according to ACLED. The data may not reflect the reality on the ground, as attacks often go unreported.</t>
  </si>
  <si>
    <t>NER001Fatalities in all crises</t>
  </si>
  <si>
    <t>NER002Fatalities in all crises</t>
  </si>
  <si>
    <t>NER003Fatalities in all crises</t>
  </si>
  <si>
    <t>NER004Fatalities in all crises</t>
  </si>
  <si>
    <t>Total number of casualties country-wide from September-February. Total number of casualties is very likely to be an underestimation, some events go unreported.</t>
  </si>
  <si>
    <t>MLI001Fatalities in all crises</t>
  </si>
  <si>
    <t>See individual crises</t>
  </si>
  <si>
    <t>The number is the total population of all countries affected by the Boko Haram crisis. These are Cameroon, Chad, Niger and Cameroon.</t>
  </si>
  <si>
    <t>REG001Total population</t>
  </si>
  <si>
    <t>This is the total number of people exposed to the Boko Haram crisis in all 4 countries.</t>
  </si>
  <si>
    <t>REG001People exposed</t>
  </si>
  <si>
    <t>This is the total number of people affected by the Boko Haram crisis in all 4 countries.</t>
  </si>
  <si>
    <t>REG001People affected</t>
  </si>
  <si>
    <t>This is the total number of IDPs and refugees displaced by the Boko Haram crisis in all 4 countries.</t>
  </si>
  <si>
    <t>REG001People displaced</t>
  </si>
  <si>
    <t>This is the total number of people killed in the Boko Haram crisis in the last six months in all 4 countries.</t>
  </si>
  <si>
    <t>REG001Fatalities reported</t>
  </si>
  <si>
    <t>This is the total number of people killed in all crises in the 4 countries affected by Boko Haram in the last six months. Some of these crises include complex, drought, displacement, intercommunal, farmer/herder and banditry crisis.</t>
  </si>
  <si>
    <t>REG001Fatalities in all crises</t>
  </si>
  <si>
    <t>PIN figures and levels 1 to 5 are a combination of figures for all 4 affected countries.</t>
  </si>
  <si>
    <t>REG001People in Need</t>
  </si>
  <si>
    <t>REG001Minimal humanitarian conditions - Level 1</t>
  </si>
  <si>
    <t>REG001Stressed humanitarian conditions - Level 2</t>
  </si>
  <si>
    <t>REG001Moderate humanitarian conditions - Level 3</t>
  </si>
  <si>
    <t>REG001Severe humanitarian conditions - Level 4</t>
  </si>
  <si>
    <t>REG001Extreme humanitarian conditions - Level 5</t>
  </si>
  <si>
    <t>International Refugees in Malaysia</t>
  </si>
  <si>
    <t>MYS001</t>
  </si>
  <si>
    <t>Malaysia</t>
  </si>
  <si>
    <t>Department of statistics Malaysia 2010; UNHCR 31/01/2021</t>
  </si>
  <si>
    <t>https://www.dosm.gov.my/v1/index.php?r=column/cthemeByCat&amp;cat=117&amp;bul_id=MDMxdHZjWTk1SjFzTzNkRXYzcVZjdz09&amp;menu_id=L0pheU43NWJwRWVSZklWdzQ4TlhUUT09;
  https://www.unhcr.org/en-us/figures-at-a-glance-in-malaysia.html</t>
  </si>
  <si>
    <t xml:space="preserve">Asylum seekers, refugees and host population. </t>
  </si>
  <si>
    <t>MYS001Crisis affected groups</t>
  </si>
  <si>
    <t>IOM 30/03/2021</t>
  </si>
  <si>
    <t>https://missingmigrants.iom.int/region/mediterranean?migrant_route%5B%5D=1376 ; http://missingmigrants.iom.int/downloads</t>
  </si>
  <si>
    <t># fatalities and missing migrants on the Central Mediterranean route off the coast of Libya (Libya-Italy) + # migrant fatalities registered on Libyan territory as counted by IOM. Missing Migrants Project (IOM) data include the deaths of migrants who die in transportation accidents, shipwrecks, violent attacks, or due to medical complications during their journeys.  IOM data is intended to be "a minimum estimate of the number of migrant deaths." Deaths happening in detention centres or due to labour exploitation are not included. Data gaps regarding migration routes within North Africa have also been highlighted.</t>
  </si>
  <si>
    <t>REG007Fatalities reported</t>
  </si>
  <si>
    <t>REG007Fatalities in all crises</t>
  </si>
  <si>
    <t xml:space="preserve">http://missingmigrants.iom.int/downloads ; https://missingmigrants.iom.int/region/mediterranean?migrant_route%5B%5D=1378 </t>
  </si>
  <si>
    <t>Fatalities + missing migrants within Morocco and along the Western Mediterranean Route (off the Moroccan coast or involving migrants departing from Morocco if the incident happened off the coast of Spain).</t>
  </si>
  <si>
    <t>REG008Fatalities reported</t>
  </si>
  <si>
    <t>World Bank 2019
UNHCR 24/03/2021</t>
  </si>
  <si>
    <t>https://data.worldbank.org/country/AM; https://data2.unhcr.org/en/country/arm?secret=unhcrrestricted</t>
  </si>
  <si>
    <t>Population of Armenia according to World Bank + refugee-like arrivals</t>
  </si>
  <si>
    <t>ARM002Total population</t>
  </si>
  <si>
    <t>ARM002People exposed</t>
  </si>
  <si>
    <t>UNCT Armenia 22/01/2021; 
UNHCR 24/03/2021</t>
  </si>
  <si>
    <t>https://reliefweb.int/sites/reliefweb.int/files/resources/Armenia%20Inter-Agency%20Response%20Plan.pdf; https://data2.unhcr.org/en/country/arm?secret=unhcrrestricted</t>
  </si>
  <si>
    <t>The two groups targetted by the UNCT response have been considered affected: the refugee-like population, and the host population</t>
  </si>
  <si>
    <t>ARM002People affected</t>
  </si>
  <si>
    <t>UNHCR 24/03/2021</t>
  </si>
  <si>
    <t>https://data2.unhcr.org/en/country/arm?secret=unhcrrestricted</t>
  </si>
  <si>
    <t>Refugee-like arrivals =66051</t>
  </si>
  <si>
    <t>ARM002People displaced</t>
  </si>
  <si>
    <t>The UNCT targets the entire refugee-like population, which we have placed in L3. The plan also targets 18,000 members of the host communiy, mainly to strengthen cohesion between host and displaced populations, they are placed L2</t>
  </si>
  <si>
    <t>ARM002People in Need</t>
  </si>
  <si>
    <t>ARM002Minimal humanitarian conditions - Level 1</t>
  </si>
  <si>
    <t>ARM002Stressed humanitarian conditions - Level 2</t>
  </si>
  <si>
    <t>ARM002Moderate humanitarian conditions - Level 3</t>
  </si>
  <si>
    <t>Violence West-Darfur</t>
  </si>
  <si>
    <t>SDN008</t>
  </si>
  <si>
    <t>OCHA Rosea 20/03/2021</t>
  </si>
  <si>
    <t>https://data.humdata.org/dataset/sudan-administrative-boundaries-levels-0-2</t>
  </si>
  <si>
    <t xml:space="preserve">The state of West Darfur has experienced a sharp increse of intercommunal violence since the beginning of 2021 </t>
  </si>
  <si>
    <t>SDN008Landmass affected</t>
  </si>
  <si>
    <t>SDN008Injuries reported</t>
  </si>
  <si>
    <t>SDN008Illness cases reported</t>
  </si>
  <si>
    <t>OCHA 26/04/2021</t>
  </si>
  <si>
    <t>https://reliefweb.int/sites/reliefweb.int/files/resources/West%20Darfur%20Emergency%20Situation%20Report%20%2301_27%20April%202021.pdf</t>
  </si>
  <si>
    <t>At least 55 schools have been damaged by the violence in West Darfur state. The figure is likely an underestimation</t>
  </si>
  <si>
    <t>SDN008Buildings damaged</t>
  </si>
  <si>
    <t>SDN008Buildings destroyed</t>
  </si>
  <si>
    <t>Buildings in affected area</t>
  </si>
  <si>
    <t>SDN008Buildings in affected area</t>
  </si>
  <si>
    <t>SDN008Economic Losses</t>
  </si>
  <si>
    <t>OCHA 27/04/2021</t>
  </si>
  <si>
    <t>https://reliefweb.int/report/sudan/sudan-west-darfur-emergency-situation-report-no-01-27-april-2021</t>
  </si>
  <si>
    <t xml:space="preserve">Host and non-host communities and IDPs </t>
  </si>
  <si>
    <t>SDN008Crisis affected groups</t>
  </si>
  <si>
    <t>SDN008People facing limited access constraints</t>
  </si>
  <si>
    <t>SDN008People facing restricted access constraints</t>
  </si>
  <si>
    <t>BGD002Illness cases reported</t>
  </si>
  <si>
    <t>OCHA HNO 01/2021</t>
  </si>
  <si>
    <t>https://reliefweb.int/sites/reliefweb.int/files/resources/20200903_HNO_Somalia.pdf</t>
  </si>
  <si>
    <t>HNO figure incorporated incoming/outgoing; More up to date than World Bank figure</t>
  </si>
  <si>
    <t>SOM002Total population</t>
  </si>
  <si>
    <t>UNHCR 17/05/2021; City Population</t>
  </si>
  <si>
    <t>https://data2.unhcr.org/en/documents/details/86676; https://www.citypopulation.de/Somalia.html</t>
  </si>
  <si>
    <t>Total landmass of Woqooyi Galbeed, which has the highest number of refugees (13,256 refugees).</t>
  </si>
  <si>
    <t>SOM002Landmass affected</t>
  </si>
  <si>
    <t>UNHCR 17/05/2021; HDX 10/07/2019</t>
  </si>
  <si>
    <t>https://data2.unhcr.org/en/documents/details/86676; https://data.humdata.org/dataset/somalia-population-data</t>
  </si>
  <si>
    <t>Total population of Woqooyi Galbeed, which hosts the most refugees; Population data from 2019.</t>
  </si>
  <si>
    <t>SOM002People exposed</t>
  </si>
  <si>
    <t>UNHCR 17/05/2021</t>
  </si>
  <si>
    <t>https://data2.unhcr.org/en/documents/details/86676</t>
  </si>
  <si>
    <t>Number of refugees/asylum seekers in Somalia by 30 April 2021.</t>
  </si>
  <si>
    <t>SOM002People affected</t>
  </si>
  <si>
    <t>SOM002People displaced</t>
  </si>
  <si>
    <t>All the refugees/asylum seekers are People in Need</t>
  </si>
  <si>
    <t>SOM002People in Need</t>
  </si>
  <si>
    <t>Level 1 = Exposed population – Affected population – People in Need</t>
  </si>
  <si>
    <t>SOM002Minimal humanitarian conditions - Level 1</t>
  </si>
  <si>
    <t>Number of People affected= Number of People in Need so Level 2=0</t>
  </si>
  <si>
    <t>SOM002Stressed humanitarian conditions - Level 2</t>
  </si>
  <si>
    <t xml:space="preserve">According to the UNHCR 3W Map, Woqooyi Galbeed has 26 humanitarian activities currently ongoing(one of the highest in Somalia regions). It is also one of 2 regions in Somalia where every humanitarian cluster is represented. This is possibly to cater for the refugees hosted there. So all the refugees may have Level 4 needs. Level 3=0
</t>
  </si>
  <si>
    <t>SOM002Moderate humanitarian conditions - Level 3</t>
  </si>
  <si>
    <t>SOM002Severe humanitarian conditions - Level 4</t>
  </si>
  <si>
    <t>Limited information to suggest that any of the refugees have Level 5 needs.</t>
  </si>
  <si>
    <t>SOM002Extreme humanitarian conditions - Level 5</t>
  </si>
  <si>
    <t>Refugees/Asylum seekers</t>
  </si>
  <si>
    <t>SOM002Crisis affected groups</t>
  </si>
  <si>
    <t xml:space="preserve">OCHA 03/2021
</t>
  </si>
  <si>
    <t>https://reliefweb.int/sites/reliefweb.int/files/resources/Cameroon%20Humanitarian%20Needs%20Overview%202021%20%28issued%20Mar%202021%29.pdf</t>
  </si>
  <si>
    <t xml:space="preserve">All regions of Cameroon are affected
</t>
  </si>
  <si>
    <t>CMR001Landmass affected</t>
  </si>
  <si>
    <t xml:space="preserve">The whole country is affected
</t>
  </si>
  <si>
    <t>CMR001People exposed</t>
  </si>
  <si>
    <t xml:space="preserve">OCHA 18/05/2021
</t>
  </si>
  <si>
    <t>https://data.humdata.org/dataset/aa08eb7c-2951-44d0-aac2-d6ed3b839ae0/resource/766b1c71-4040-4eef-b0fe-51087bbd0b70/download/cmr_hpc21_pin_vs_targets_aggregation_v15.xlsx</t>
  </si>
  <si>
    <t xml:space="preserve">People affected (level2 +) are distributed all over the country
</t>
  </si>
  <si>
    <t>CMR001People affected</t>
  </si>
  <si>
    <t xml:space="preserve">OCHA 07/04/2021
</t>
  </si>
  <si>
    <t>PIN is the sum of populations on levels 3-5.</t>
  </si>
  <si>
    <t>CMR001People in Need</t>
  </si>
  <si>
    <t>The number of all people exposed 
not in level 2+</t>
  </si>
  <si>
    <t>CMR001Minimal humanitarian conditions - Level 1</t>
  </si>
  <si>
    <t>OCHA 07/04/2021</t>
  </si>
  <si>
    <t>CMR001Stressed humanitarian conditions - Level 2</t>
  </si>
  <si>
    <t>CMR001Moderate humanitarian conditions - Level 3</t>
  </si>
  <si>
    <t>CMR001Severe humanitarian conditions - Level 4</t>
  </si>
  <si>
    <t>CMR001Extreme humanitarian conditions - Level 5</t>
  </si>
  <si>
    <t>Violence against personnel, facilities and assets</t>
  </si>
  <si>
    <t>ACAPS Access Methodology</t>
  </si>
  <si>
    <t>BGD002Violence against personnel, facilities and assets</t>
  </si>
  <si>
    <t>OCHA 02/2021</t>
  </si>
  <si>
    <t>https://reliefweb.int/sites/reliefweb.int/files/resources/ethiopia_2021_humanitarian_needs_overview_hno.pdf</t>
  </si>
  <si>
    <t xml:space="preserve">Total population in country according to the 2021 HNO </t>
  </si>
  <si>
    <t>ETH001Total population</t>
  </si>
  <si>
    <t>Ethiovisit 2017</t>
  </si>
  <si>
    <t>http://www.ethiovisit.com/ethiopia/ethiopia-regions-and-cities.html</t>
  </si>
  <si>
    <t>Figure represents the total area of Ethiopia. Humanitarian needs are present in all regions and the complex crisis has impacts on the whole country</t>
  </si>
  <si>
    <t>ETH001Landmass affected</t>
  </si>
  <si>
    <t>Thw whole country is imapcted by the crisis and the figure is the total population of Ethiopia/Total number of people exposed is the summation of Level 1-5 humanitarian needs according to ACAPS methodology.</t>
  </si>
  <si>
    <t>ETH001People exposed</t>
  </si>
  <si>
    <t>All population in Ethiopia is affected by the crisis/ Total number of people affected by the crisis is the summation of Level 2-5 humanitarian needs according to ACAPS methodology.</t>
  </si>
  <si>
    <t>ETH001People affected</t>
  </si>
  <si>
    <t>No data</t>
  </si>
  <si>
    <t>ETH001Illness cases reported</t>
  </si>
  <si>
    <t>ETH001Injuries reported</t>
  </si>
  <si>
    <t>OCHA 2021 HNO Ethiopia (05/03/2021)</t>
  </si>
  <si>
    <t>23.5 million people in need in Ethiopia according to latest OCHA 2021 HNO 2021/ The PIN is a summation of Levels 3-5</t>
  </si>
  <si>
    <t>ETH001People in Need</t>
  </si>
  <si>
    <t>Levels 1 = Exposed population - affected population - PIN.</t>
  </si>
  <si>
    <t>ETH001Minimal humanitarian conditions - Level 1</t>
  </si>
  <si>
    <t xml:space="preserve">Level 2 = Affected population - PIN </t>
  </si>
  <si>
    <t>ETH001Stressed humanitarian conditions - Level 2</t>
  </si>
  <si>
    <t>PiN based on latest figure produced by OCHA which is 23.5 m people in Ethiopia. 
 The Severity Classification: minimal 0.9m, stress 5.4 m, sever 11.7 m, extreme 4.8 m, and catastrophic 0.06.
 Level 3, 4 &amp; 5 are calculated according to the number of people classified  by severity level and the number of people in need at that level using OCHA needs summary.</t>
  </si>
  <si>
    <t>ETH001Moderate humanitarian conditions - Level 3</t>
  </si>
  <si>
    <t>ETH001Severe humanitarian conditions - Level 4</t>
  </si>
  <si>
    <t>ETH001Extreme humanitarian conditions - Level 5</t>
  </si>
  <si>
    <t xml:space="preserve">UNFPA 15/04/2021; OCHA 02/2021; OCHA 14/05/2021; </t>
  </si>
  <si>
    <t>https://reliefweb.int/sites/reliefweb.int/files/resources/ethiopia_2021_humanitarian_needs_overview_hno.pdf ; https://reliefweb.int/sites/reliefweb.int/files/resources/Situation%20Report%20-%20Ethiopia%20-%20Tigray%20Region%20Humanitarian%20Update%20-%2014%20May%202021.pdf ; https://reliefweb.int/sites/reliefweb.int/files/resources/extsitrep_15-30apr2021_tigray_response.pdf</t>
  </si>
  <si>
    <t>IDPs, Refugees, Returnees, Host</t>
  </si>
  <si>
    <t>ETH001Crisis affected groups</t>
  </si>
  <si>
    <t>ETH001People facing limited access constraints</t>
  </si>
  <si>
    <t>OCHA 14/05/2021</t>
  </si>
  <si>
    <t>https://reliefweb.int/sites/reliefweb.int/files/resources/Situation%20Report%20-%20Ethiopia%20-%20Tigray%20Region%20Humanitarian%20Update%20-%2014%20May%202021.pdf</t>
  </si>
  <si>
    <t>It is estimated that 7,000-10,000 Eritrean refugees are still in hard to reach areas across the region. The needs are likely to be very high.</t>
  </si>
  <si>
    <t>ETH001People facing restricted access constraints</t>
  </si>
  <si>
    <t>ETH003Total population</t>
  </si>
  <si>
    <t>ETH003Landmass affected</t>
  </si>
  <si>
    <t xml:space="preserve"> This figure is the total popluation of Ethiopia because refugees and asuylum seekers live across all of Ethiopia and not only in camps.</t>
  </si>
  <si>
    <t>ETH003People exposed</t>
  </si>
  <si>
    <t>Ethiovisit 2017; UNHCR 30/04/2021</t>
  </si>
  <si>
    <t>http://www.ethiovisit.com/ethiopia/ethiopia-regions-and-cities.html ; https://data2.unhcr.org/en/country/eth</t>
  </si>
  <si>
    <t xml:space="preserve">Figure represents the total population of the states that has more than 40K refugees: Gambela, Somali, Tigray, Benishangul-Gumuz, Afar, and Addis Ababa (accordignt to UNHCR data portal of Ethiopia). </t>
  </si>
  <si>
    <t>ETH003People affected</t>
  </si>
  <si>
    <t>ETH003Illness cases reported</t>
  </si>
  <si>
    <t>ETH003Injuries reported</t>
  </si>
  <si>
    <t>UNHCR 03/2021</t>
  </si>
  <si>
    <t>https://data2.unhcr.org/en/documents/details/86087</t>
  </si>
  <si>
    <t>Refugees, IDPS, Host</t>
  </si>
  <si>
    <t>ETH003Crisis affected groups</t>
  </si>
  <si>
    <t xml:space="preserve">No data </t>
  </si>
  <si>
    <t>ETH003People facing limited access constraints</t>
  </si>
  <si>
    <t>ETH003People facing restricted access constraints</t>
  </si>
  <si>
    <t>Northern Ethiopia Conflict</t>
  </si>
  <si>
    <t>ETH004</t>
  </si>
  <si>
    <t>ETH004Illness cases reported</t>
  </si>
  <si>
    <t>ETH004Injuries reported</t>
  </si>
  <si>
    <t>ETH004People facing limited access constraints</t>
  </si>
  <si>
    <t>Yonhap News 20/01/2021 ; Ministry of Unification 12/2019</t>
  </si>
  <si>
    <t>https://en.yna.co.kr/view/AEN20210120003100325 ; https://www.unikorea.go.kr/eng_unikorea/whatwedo/support/</t>
  </si>
  <si>
    <t xml:space="preserve">The number of internally displaced is unclear. North Koreans use smuggle routes to reach China or South Korea. 33,752 North Koreans arrived to South Korea by end of 2020. The number of North Koreans in other host countries is also unclear. </t>
  </si>
  <si>
    <t>PRK001People displaced</t>
  </si>
  <si>
    <t>Post-coup conflict in Myanmar</t>
  </si>
  <si>
    <t>MMR004</t>
  </si>
  <si>
    <t>MMR004Injuries reported</t>
  </si>
  <si>
    <t>MMR004Illness cases reported</t>
  </si>
  <si>
    <t>MMR004Buildings damaged</t>
  </si>
  <si>
    <t>MMR004Buildings destroyed</t>
  </si>
  <si>
    <t>MMR004Buildings in affected area</t>
  </si>
  <si>
    <t>MMR004Economic Losses</t>
  </si>
  <si>
    <t>ACLED 11/05/2021</t>
  </si>
  <si>
    <t>https://reliefweb.int/report/myanmar/acled-regional-overview-southeast-asia-22-28-may-2021</t>
  </si>
  <si>
    <t>IDPs, Host, and Non-Host</t>
  </si>
  <si>
    <t>MMR004Crisis affected groups</t>
  </si>
  <si>
    <t>MMR004People facing limited access constraints</t>
  </si>
  <si>
    <t>MMR004People facing restricted access constraints</t>
  </si>
  <si>
    <t>CityPopulation, 2018</t>
  </si>
  <si>
    <t>https://www.citypopulation.de/en/sudan/</t>
  </si>
  <si>
    <t>The number represents all of Sudan because the whole country is impacted by the complex crisis</t>
  </si>
  <si>
    <t>SDN001Landmass affected</t>
  </si>
  <si>
    <t>Host, Non-host, refugees, IDPs, returnees</t>
  </si>
  <si>
    <t>SDN001Crisis affected groups</t>
  </si>
  <si>
    <t>UNHCR 17/06/2021</t>
  </si>
  <si>
    <t>https://data2.unhcr.org/en/documents/details/87270</t>
  </si>
  <si>
    <t xml:space="preserve">All states are hosting refugees but Khartoum, White Nile, and Kassala has the highest numbers (more than 100K). The figure added represents the area of the 3 states. </t>
  </si>
  <si>
    <t>SDN005Landmass affected</t>
  </si>
  <si>
    <t>UNHCR 17/06/2021; CityPopulation, 2018</t>
  </si>
  <si>
    <t>https://data2.unhcr.org/en/documents/details/87270 ; https://www.citypopulation.de/en/sudan/</t>
  </si>
  <si>
    <t xml:space="preserve">All Sudan states hosts refugees, but states that host more than 100K refugees are considered exposed. </t>
  </si>
  <si>
    <t>SDN005People exposed</t>
  </si>
  <si>
    <t>People living in the states that host over 100K refugees are considered affected. (Khartoum, White Nile, and Kassala)</t>
  </si>
  <si>
    <t>SDN005People affected</t>
  </si>
  <si>
    <t>UNHCR 17/06/2021 ; CityPopulation, 2018</t>
  </si>
  <si>
    <t>The figure is the area of the states that host more than 5k refugees from Ethiopia: Khartoum, Gedaref, Kassala, and Blue Nile</t>
  </si>
  <si>
    <t>SDN007Landmass affected</t>
  </si>
  <si>
    <t>The figure is the number of people living in the states that host more than 5k refugees from Ethiopia: Khartoum, Gedaref, Kassala, and Blue Nile</t>
  </si>
  <si>
    <t>SDN007People exposed</t>
  </si>
  <si>
    <t>SDN007People affected</t>
  </si>
  <si>
    <t>refugees and host-community</t>
  </si>
  <si>
    <t>SDN007Crisis affected groups</t>
  </si>
  <si>
    <t>Stat Italia 01/2019</t>
  </si>
  <si>
    <t>http://dati.istat.it/Index.aspx?QueryId=18460&amp;lang=en</t>
  </si>
  <si>
    <t>population =59,257,566
foreiners and immigrants = 5,035,643
(= 64,293,209)
As of January 2019</t>
  </si>
  <si>
    <t>ITA002Total population</t>
  </si>
  <si>
    <t xml:space="preserve">Hot spots in Sicily and Calabria , Sardinia is not considered as very few people are arriving there.
Sicily population + foreiners and immigrants = (4,840,876+190,974 =5,031,850).
Calabria population + foreiners and immigrants = (1,877,728+102,302 =1,980,030)
total population living in Sicily and Calabria = 7,011,880
</t>
  </si>
  <si>
    <t>ITA002People exposed</t>
  </si>
  <si>
    <t>UNHCR 29/06/2021</t>
  </si>
  <si>
    <t>As no information on the total number of asylum seekers and refugees in Italy, we considered affected people are sea arrivals to Italy in the last five years (2017-2021)
2017 = 119,369
2018 = 23,370
2019 = 11,471
2020 = 34,154
2021 (28/06/2021) = 19,727</t>
  </si>
  <si>
    <t>ITA002People affected</t>
  </si>
  <si>
    <t>As no information on the total number of asylum seekers and refugees in Italy, we counted displaced people are sea arrivals to Italy in the last five years (2017-2021)
2017 = 119,369
2018 = 23,370
2019 = 11,471
2020 = 34,154
2021 (28/06/2021) = 19,727</t>
  </si>
  <si>
    <t>ITA002People displaced</t>
  </si>
  <si>
    <t>IOM 29/06/2021</t>
  </si>
  <si>
    <t>https://missingmigrants.iom.int/region/mediterranean?migrant_route%5B%5D=1376</t>
  </si>
  <si>
    <t>dead or missing on central route (from Tunisia and Libya) from Jan - Jun 2021</t>
  </si>
  <si>
    <t>ITA002Fatalities reported</t>
  </si>
  <si>
    <t>ACLED 18/06/2021 ; IOM 29/06/2021</t>
  </si>
  <si>
    <t>https://missingmigrants.iom.int/region/mediterranean?migrant_route%5B%5D=1376 ; https://acleddata.com/data-export-tool/</t>
  </si>
  <si>
    <t>All fatalities in the country + dead or missing on central route (from Tunisia and Libya)
1 + 696 = 697
from Jan - Jun 2021</t>
  </si>
  <si>
    <t>ITA002Fatalities in all crises</t>
  </si>
  <si>
    <t>As no information on the total number of asylum seekers and refugees in Italy, we counted people in need are sea arrivals to Italy in the last five years (2017-2021) and are considered on level 3. No people in need considered level 4 or 5
2017 = 119,369
2018 = 23,370
2019 = 11,471
2020 = 34,154
2021 (28/06/2021) = 19,727</t>
  </si>
  <si>
    <t>ITA002People in Need</t>
  </si>
  <si>
    <t>Stat Italia 01/2019 ; UNHCR 29/06/2021</t>
  </si>
  <si>
    <t>http://dati.istat.it/Index.aspx?QueryId=18460&amp;lang=en ; https://data2.unhcr.org/en/situations/mediterranean/location/5205</t>
  </si>
  <si>
    <t>Exposed population - affected population</t>
  </si>
  <si>
    <t>ITA002Minimal humanitarian conditions - Level 1</t>
  </si>
  <si>
    <t>All affected people  are considered on level 3. No people in need considered level 4 or 5.</t>
  </si>
  <si>
    <t>ITA002Stressed humanitarian conditions - Level 2</t>
  </si>
  <si>
    <t>ITA002Moderate humanitarian conditions - Level 3</t>
  </si>
  <si>
    <t>ITA002Severe humanitarian conditions - Level 4</t>
  </si>
  <si>
    <t>ITA002Extreme humanitarian conditions - Level 5</t>
  </si>
  <si>
    <t>World Gazetteer Accessed 29/06/2021</t>
  </si>
  <si>
    <t>https://archive.is/20130105064307/http:/www.world-gazetteer.com/wg.php?x=1133987757&amp;men=gadm&amp;lng=en&amp;gln=xx&amp;dat=32&amp;geo=-158&amp;srt=pnan&amp;col=aohdq&amp;srt=apnn</t>
  </si>
  <si>
    <t>Total Landmass of Cross River, Taraba and Benue states, which host 98% of Cameroonian refugees</t>
  </si>
  <si>
    <t>NGA008Landmass affected</t>
  </si>
  <si>
    <t>NBS Accessed 29/06/2021</t>
  </si>
  <si>
    <t>https://nigerianstat.gov.ng/elibrary</t>
  </si>
  <si>
    <t>Total population of Cross River, Taraba and Benue states, which host 98% of Cameroonian refugees</t>
  </si>
  <si>
    <t>NGA008People exposed</t>
  </si>
  <si>
    <t>No information on this</t>
  </si>
  <si>
    <t>NGA008Fatalities reported</t>
  </si>
  <si>
    <t xml:space="preserve">UNHCR 13/06/2021 ; UNHCR 31/12/2020 </t>
  </si>
  <si>
    <t>https://data2.unhcr.org/en/country/esp ; https://data2.unhcr.org/en/documents/details/84741</t>
  </si>
  <si>
    <t>We consider only the displaced community to be affected as follow: 
Number of pending asylum seekers application as of Dec 2020 = 103,410
Total arrivals in 2021 (as of 13/06/2021) = 11,599
(=115,009)</t>
  </si>
  <si>
    <t>ESP002People affected</t>
  </si>
  <si>
    <t>Displaced community calculated as follow: 
Number of pending asylum seekers application as of Dec 2020 = 103,410
Total arrivals in 2021 (as of 13/06/2021) = 11,599
(=115,009)</t>
  </si>
  <si>
    <t>ESP002People displaced</t>
  </si>
  <si>
    <t>IOM 28/06/2021</t>
  </si>
  <si>
    <t>https://missingmigrants.iom.int/region/mediterranean?migrant_route%5B%5D=1378</t>
  </si>
  <si>
    <t>The total number of dead and missing according to IOM's missing migrants project. Jan - June 2021</t>
  </si>
  <si>
    <t>ESP002Fatalities reported</t>
  </si>
  <si>
    <t>ACLED 18/06/2021 ; IOM 28/06/2021</t>
  </si>
  <si>
    <t>https://missingmigrants.iom.int/region/mediterranean?migrant_route%5B%5D=1378 ; https://acleddata.com/data-export-tool/</t>
  </si>
  <si>
    <t>All fatalities in the country + dead or missing on Western route.
0 + 131 = 131
from Jan - Jun 2021</t>
  </si>
  <si>
    <t>ESP002Fatalities in all crises</t>
  </si>
  <si>
    <t>We consider people with pending asylum applications and newly arrivals (people arrived in 2021 and not counted in the pending application as of Dec 2020) as people in needs as follow: 
Number of pending asylum seekers application as of Dec 2020 = 103,410
Total arrivals in 2021 (as of 13/06/2021) = 11,599
(=115,009)
-&gt; PiN = 115,009.
-&gt; PiN Level 1 = Exposed - affected
-&gt; PiN Level 2 = Affected - PiN
-&gt; PiN Level 3 = 115,009 (people with pending asylum applications and newly arrivals)
-&gt; PiN Level 4 = 0
-&gt; PiN Level 5 = 0</t>
  </si>
  <si>
    <t>ESP002People in Need</t>
  </si>
  <si>
    <t>ESP002Minimal humanitarian conditions - Level 1</t>
  </si>
  <si>
    <t>ESP002Stressed humanitarian conditions - Level 2</t>
  </si>
  <si>
    <t>ESP002Moderate humanitarian conditions - Level 3</t>
  </si>
  <si>
    <t>ESP002Severe humanitarian conditions - Level 4</t>
  </si>
  <si>
    <t>ESP002Extreme humanitarian conditions - Level 5</t>
  </si>
  <si>
    <t>DOS 12/2020</t>
  </si>
  <si>
    <t>http://dosweb.dos.gov.jo/DataBank/Population_Estimares/PopulationEstimates.pdf</t>
  </si>
  <si>
    <t>Around 87% of the registered Syrian refugees live in Amman, Irbid, Mafraq and Zarqa. Therefore, only these four governorates were counted in the affected landmass. Each of the four governorates has more than 20,000 Syrian refugees per admin 1 level.</t>
  </si>
  <si>
    <t>JOR002Landmass affected</t>
  </si>
  <si>
    <t>The figure represents the Estimated Population of the 4 governorates, at End-year 2020. According to the Jordanian Department of Statistics immigration and emigration, including of Syrian refugees after 2011, are already taken into account in their annual propulation estimates. Therefore the number of people exposed is the sum of the estimated population of the four governorates hosting around 87% of the registered Syrian refugees: Irbid, Amman, Mafraq and Zarqa. Each of the four governorates has more than 20,000 Syrian refugees per admin 1 level.
To avoid double counting UNHCR refugee figures per admin level 1 are therefore not added. The figure might thus be an overestimation of the total number of people exposed.</t>
  </si>
  <si>
    <t>JOR002People exposed</t>
  </si>
  <si>
    <t>OCHA 11/05/2021; INSD</t>
  </si>
  <si>
    <t>https://reliefweb.int/sites/reliefweb.int/files/resources/bfa_viz_hno2021_11052021.pdf; http://www.insd.bf/n/contenu/Tableaux/T0316.htm</t>
  </si>
  <si>
    <t>The number of regions particularly affected by the deterioration of the context and the increase in needs has increased from five to six (Boucle du Mouhoun, Nord, Sahel, Centre-Nord, Est and Centre-Est).</t>
  </si>
  <si>
    <t>BFA002Landmass affected</t>
  </si>
  <si>
    <t>OCHA 11/05/2021</t>
  </si>
  <si>
    <t>https://reliefweb.int/sites/reliefweb.int/files/resources/bfa_viz_hno2021_11052021.pdf</t>
  </si>
  <si>
    <t>The sum of Level 1 to 5 of severity of needs</t>
  </si>
  <si>
    <t>BFA002People exposed</t>
  </si>
  <si>
    <t>The sum of Level 1 to 4 of severity of needs</t>
  </si>
  <si>
    <t>BFA002People affected</t>
  </si>
  <si>
    <t>BFA002People in Need</t>
  </si>
  <si>
    <t>BFA002Minimal humanitarian conditions - Level 1</t>
  </si>
  <si>
    <t>BFA002Stressed humanitarian conditions - Level 2</t>
  </si>
  <si>
    <t>BFA002Moderate humanitarian conditions - Level 3</t>
  </si>
  <si>
    <t>BFA002Severe humanitarian conditions - Level 4</t>
  </si>
  <si>
    <t>BFA002Extreme humanitarian conditions - Level 5</t>
  </si>
  <si>
    <t>Refugees, host-community, Migrants</t>
  </si>
  <si>
    <t>DJI002Crisis affected groups</t>
  </si>
  <si>
    <t>IPC 10/2020</t>
  </si>
  <si>
    <t>http://www.ipcinfo.org/ipc-country-analysis/details-map/en/c/1152928/?iso3=ZWE</t>
  </si>
  <si>
    <t xml:space="preserve">The population of Zimbabwe. </t>
  </si>
  <si>
    <t>ZWE001Total population</t>
  </si>
  <si>
    <t>Britannica 07/07/2021</t>
  </si>
  <si>
    <t>https://www.britannica.com/place/Zimbabwe#ref44142</t>
  </si>
  <si>
    <t>Total area of zimbabwe</t>
  </si>
  <si>
    <t>ZWE001Landmass affected</t>
  </si>
  <si>
    <t>All of Zimbabwe is affected by multiple crises</t>
  </si>
  <si>
    <t>ZWE001People exposed</t>
  </si>
  <si>
    <t>IPC 01/04/2021</t>
  </si>
  <si>
    <t>http://www.ipcinfo.org/ipc-country-analysis/details-map/en/c/1153083/?iso3=SWZ</t>
  </si>
  <si>
    <t>Total population of Eswatini</t>
  </si>
  <si>
    <t>SWZ001Total population</t>
  </si>
  <si>
    <t>UN Statistics 2004</t>
  </si>
  <si>
    <t>https://unstats.un.org/unsd/demographic/products/dyb/DYB2004/Table03.pdf</t>
  </si>
  <si>
    <t>The whole country is affected by the Food insecurity crisis</t>
  </si>
  <si>
    <t>SWZ001Landmass affected</t>
  </si>
  <si>
    <t xml:space="preserve">Affected population </t>
  </si>
  <si>
    <t>SWZ001Crisis affected groups</t>
  </si>
  <si>
    <t>IPC 01/10/2020</t>
  </si>
  <si>
    <t>http://www.ipcinfo.org/ipc-country-analysis/details-map/en/c/1152879/?iso3=NAM</t>
  </si>
  <si>
    <t>Total population of Namibia</t>
  </si>
  <si>
    <t>NAM002Total population</t>
  </si>
  <si>
    <t>The whole country is affected by the food insecurity crisis</t>
  </si>
  <si>
    <t>NAM002Landmass affected</t>
  </si>
  <si>
    <t>Affected population</t>
  </si>
  <si>
    <t>NAM002Crisis affected groups</t>
  </si>
  <si>
    <t>Encyclopedia Britannica 19/03/2021</t>
  </si>
  <si>
    <t>https://www.britannica.com/place/Tanzania</t>
  </si>
  <si>
    <t>Total population of Tanzania in 2020</t>
  </si>
  <si>
    <t>TZA002Total population</t>
  </si>
  <si>
    <t xml:space="preserve"> National Bureau of Statistics 01/12/2017 ; UNHCR 27/04/2021</t>
  </si>
  <si>
    <t>https://www.nbs.go.tz/nbs/takwimu/census2012/Tanzania_Total_Population_by_District-Regions-2016_2017r.pdf ; https://data2.unhcr.org/en/documents/details/86371</t>
  </si>
  <si>
    <t>Total population of regions that host refugees: Kigoma, Katavi, Tabora, Tanga, Dar-es Salaam</t>
  </si>
  <si>
    <t>TZA002People exposed</t>
  </si>
  <si>
    <t>People affected are the total population of regions that host refugees: Kigoma, Katavi, Tabora, Tanga, Dar-es Salaam</t>
  </si>
  <si>
    <t>TZA002People affected</t>
  </si>
  <si>
    <t>Host-community and Refugees</t>
  </si>
  <si>
    <t>TZA002Crisis affected groups</t>
  </si>
  <si>
    <t>http://www.ine.gov.mz/operacoes-estatisticas/censos/censo-2007/censo-2017/divulgacao-de-resultados-preliminares-do-iv-rgph-2017.pdf/view</t>
  </si>
  <si>
    <t>Total population of Cabo Delgado, Niassa and Nampula provinces</t>
  </si>
  <si>
    <t>MOZ004People exposed</t>
  </si>
  <si>
    <t>IDPs, Returnees and Host population affected</t>
  </si>
  <si>
    <t>MOZ004Crisis affected groups</t>
  </si>
  <si>
    <t>Population Census Data 2020</t>
  </si>
  <si>
    <t>https://psa.gov.ph/population-and-housing/node/164857</t>
  </si>
  <si>
    <t>Total population living in the Philippines</t>
  </si>
  <si>
    <t>PHL003Total population</t>
  </si>
  <si>
    <t>Total population living in the areas considered affected</t>
  </si>
  <si>
    <t>PHL003People exposed</t>
  </si>
  <si>
    <t>ACLED 30/07/2021</t>
  </si>
  <si>
    <t xml:space="preserve">Total number of crisis related fatalities in the last six months (1 Feb 2021 to 30 Jul 2021).  This figure is based on all the fatalities in the country, not just related to the refugee situation in Egypt. Most deaths related to conflict, armed attacks, mine explosives and protests. </t>
  </si>
  <si>
    <t>EGY002Fatalities in all crises</t>
  </si>
  <si>
    <t>aa 19/02/2020</t>
  </si>
  <si>
    <t>https://www.aa.com.tr/en/world/azerbaijani-civilian-killed-in-karabakh-mine-explosion/2150143</t>
  </si>
  <si>
    <t>Civillians killed within the internationally-recognized Armenian.</t>
  </si>
  <si>
    <t>ARM002Fatalities reported</t>
  </si>
  <si>
    <t>(ACLED 31/07/2021) (aa 19/02/2020)</t>
  </si>
  <si>
    <t>https://acleddata.com/data-export-tool/ ; https://www.aa.com.tr/en/world/azerbaijani-civilian-killed-in-karabakh-mine-explosion/2150143</t>
  </si>
  <si>
    <t>Total civilians fatalities within the internationally-recognized Armenian according to ACLED and aa.</t>
  </si>
  <si>
    <t>ARM002Fatalities in all crises</t>
  </si>
  <si>
    <t>NBS Accessed 09/08/2021</t>
  </si>
  <si>
    <t>Total population of Taraba, Benue, Plateau, Nasarawa(most affected by Middle Belt crisis)</t>
  </si>
  <si>
    <t>NGA003People exposed</t>
  </si>
  <si>
    <t xml:space="preserve">Total population of Zamfara, Kaduna, Niger, Sokoto, Kebbi and Katsina states, which are most affected by NW banditry
</t>
  </si>
  <si>
    <t>NGA007People exposed</t>
  </si>
  <si>
    <t>(CH 08/2020); (UNHCR 30/06/2021)</t>
  </si>
  <si>
    <t>https://data.humdata.org/dataset/cadre-harmonise ; https://data2.unhcr.org/en/country/mrt ; https://reliefweb.int/sites/reliefweb.int/files/resources/UNHCR%20Mauritania%20-%20Note%20on%20the%20identification%20of%20hard-to-reach%20Malian%20refugees%20in%20Mauritania%20-%20August%202021.pdf</t>
  </si>
  <si>
    <t>4,077,344 total population of the counrty +  refugees and asylum seekers</t>
  </si>
  <si>
    <t>MRT002Total population</t>
  </si>
  <si>
    <t>(City population 25/03/2013), (UNHCR 30/06/2021)</t>
  </si>
  <si>
    <t>https://www.citypopulation.de/php/mauritania-admin.php ; https://data2.unhcr.org/en/country/mrt ; https://reliefweb.int/sites/reliefweb.int/files/resources/UNHCR%20Mauritania%20-%20Note%20on%20the%20identification%20of%20hard-to-reach%20Malian%20refugees%20in%20Mauritania%20-%20August%202021.pdf</t>
  </si>
  <si>
    <t>10,560 population of Bassikounou commune, next to which the Mbera camp is located (as of March 2013) + Malian refugees and asylum seekers population.
Other refugees not included as no information about their location.</t>
  </si>
  <si>
    <t>MRT002People exposed</t>
  </si>
  <si>
    <t xml:space="preserve"> (UNHCR 30/06/2021)</t>
  </si>
  <si>
    <t>https://reliefweb.int/sites/reliefweb.int/files/resources/UNHCR%20Mauritania%20-%20Note%20on%20the%20identification%20of%20hard-to-reach%20Malian%20refugees%20in%20Mauritania%20-%20August%202021.pdf</t>
  </si>
  <si>
    <t>Malian refugees and asylum seekers.</t>
  </si>
  <si>
    <t>MRT002People affected</t>
  </si>
  <si>
    <t>MRT002People displaced</t>
  </si>
  <si>
    <t>(BBC 16/05/2021) ; (mena-monitor 08/08/2021)</t>
  </si>
  <si>
    <t xml:space="preserve">https://www.bbc.com/news/av/world-europe-57089249 ; </t>
  </si>
  <si>
    <t>Two children died because of floods in the south of the country on 08/08/2021.
Teenager found in boat drifting for 22 days at sea on 16/05/2021</t>
  </si>
  <si>
    <t>MRT002Fatalities in all crises</t>
  </si>
  <si>
    <t>(ACLED 30/07/2021)</t>
  </si>
  <si>
    <t>https://mena-monitor.org/%D9%85%D9%82%D8%AA%D9%84-%D8%B7%D9%81%D9%84%D9%8A%D9%86-%D8%B4%D9%82%D9%8A%D9%82%D9%8A%D9%86-%D8%A8%D8%B3%D9%8A%D9%88%D9%84-%D8%AC%D8%A7%D8%B1%D9%81%D8%A9-%D8%A7%D8%AC%D8%AA%D8%A7%D8%AD%D8%AA-%D8%AC/</t>
  </si>
  <si>
    <t>Based on ACLED data there are no fatalities in the last 6 months.</t>
  </si>
  <si>
    <t>MRT002Fatalities reported</t>
  </si>
  <si>
    <t>MRT003Fatalities in all crises</t>
  </si>
  <si>
    <t>MRT003Fatalities reported</t>
  </si>
  <si>
    <t>https://data2.unhcr.org/en/country/mrt https://www.citypopulation.de/php/mauritania-admin.php</t>
  </si>
  <si>
    <t>Level 1 is calculated from the population of Bassikounou commune, next to which the Mbera camp is located.There is no Level 2. Level 3 is the number of Malian refugees in Mbera camp, which also accounts for the PIN figure. There are no Level 4 or 5.</t>
  </si>
  <si>
    <t>MRT002People in Need</t>
  </si>
  <si>
    <t>MRT002Moderate humanitarian conditions - Level 3</t>
  </si>
  <si>
    <t>MRT002Minimal humanitarian conditions - Level 1</t>
  </si>
  <si>
    <t>MRT002Stressed humanitarian conditions - Level 2</t>
  </si>
  <si>
    <t>MRT002Severe humanitarian conditions - Level 4</t>
  </si>
  <si>
    <t>MRT002Extreme humanitarian conditions - Level 5</t>
  </si>
  <si>
    <t>MRT003Total population</t>
  </si>
  <si>
    <t>MRT003People exposed</t>
  </si>
  <si>
    <t>People in IPC Cadre Harmonisé level 2, refugees and asylum seekers are considered to be affected</t>
  </si>
  <si>
    <t>MRT003People affected</t>
  </si>
  <si>
    <t>MRT003People in Need</t>
  </si>
  <si>
    <t xml:space="preserve">World Bank 2020, UNFPA 2021
</t>
  </si>
  <si>
    <t>https://data.worldbank.org/indicator/SP.POP.TOTL?locations=LB;
    https://www.unfpa.org/data/world-population/LB</t>
  </si>
  <si>
    <t xml:space="preserve">Worldbank population data includes the adjustments for people who have come into and gone out of Lebanon. Reliability is medium as the figure does not take into account the migratory dinamycs in 2021.
</t>
  </si>
  <si>
    <t>LBN002Total population</t>
  </si>
  <si>
    <t xml:space="preserve">World Bank 2018, Gov Leb 2001
</t>
  </si>
  <si>
    <t>https://data.worldbank.org/indicator/AG.SRF.TOTL.K2?locations=LB
    http://www.moe.gov.lb/ledo/soer2001pdf/appendix.pdf</t>
  </si>
  <si>
    <t>The socio-economic crisis is affecting the whole of Lebanon and thus the total surface area is reported.</t>
  </si>
  <si>
    <t>LBN002Landmass affected</t>
  </si>
  <si>
    <t>https://data.worldbank.org/indicator/sp.pop.totl?page=2</t>
  </si>
  <si>
    <t xml:space="preserve">Displacement involves the whole country and thus the whole population of Lebanon is reported.Worldbank population data includes the adjustments for people who have come into and gone out of Lebanon. Reliability is medium as the figure does not take into account the migratory dinamycs in 2021.
</t>
  </si>
  <si>
    <t>LBN002People exposed</t>
  </si>
  <si>
    <t>LBN004Total population</t>
  </si>
  <si>
    <t>LBN004Landmass affected</t>
  </si>
  <si>
    <t>MRT003Minimal humanitarian conditions - Level 1</t>
  </si>
  <si>
    <t>MRT003Stressed humanitarian conditions - Level 2</t>
  </si>
  <si>
    <t>MRT003Moderate humanitarian conditions - Level 3</t>
  </si>
  <si>
    <t>MRT003Severe humanitarian conditions - Level 4</t>
  </si>
  <si>
    <t xml:space="preserve">Nippes Earthquake </t>
  </si>
  <si>
    <t>HTI002</t>
  </si>
  <si>
    <t>Reuters 18/08/2021</t>
  </si>
  <si>
    <t>https://www.reuters.com/world/americas/hopes-quake-survivors-dwindle-storm-lashes-haiti-2021-08-17/</t>
  </si>
  <si>
    <t>The number of injuries because of the earthquake as at 18/08/2021.</t>
  </si>
  <si>
    <t>HTI002Illness cases reported</t>
  </si>
  <si>
    <t>HTI002Economic Losses</t>
  </si>
  <si>
    <t>HTI002People facing limited access constraints</t>
  </si>
  <si>
    <t>HTI002People facing restricted access constraints</t>
  </si>
  <si>
    <t>HTI002Severe humanitarian conditions - Level 4</t>
  </si>
  <si>
    <t>HTI002Extreme humanitarian conditions - Level 5</t>
  </si>
  <si>
    <t>World Bank 07/07/2021</t>
  </si>
  <si>
    <t>https://data.worldbank.org/indicator/AG.LND.TOTL.K2?locations=DJ</t>
  </si>
  <si>
    <t>The whole country is affected by the complex crisis</t>
  </si>
  <si>
    <t>DJI001Landmass affected</t>
  </si>
  <si>
    <t>Refugees, host, non-host population,  retunrees, IDPs</t>
  </si>
  <si>
    <t>DJI001Crisis affected groups</t>
  </si>
  <si>
    <t>The whole country, although some areas are more affected being on the migration route, the other areas are were refugees camps are located.</t>
  </si>
  <si>
    <t>DJI002Landmass affected</t>
  </si>
  <si>
    <t>The whole country is affected by the drought crisis</t>
  </si>
  <si>
    <t>DJI003Landmass affected</t>
  </si>
  <si>
    <t>No figures of people being internally displaced because of the drought crisis</t>
  </si>
  <si>
    <t>DJI003People displaced</t>
  </si>
  <si>
    <t>DJI003Crisis affected groups</t>
  </si>
  <si>
    <t>IPC 30/07/2021</t>
  </si>
  <si>
    <t>https://reliefweb.int/report/lesotho/lesotho-ipc-acute-food-insecurity-analysis-july-september-2021-and-projection-october</t>
  </si>
  <si>
    <t>Total population of Lesotho</t>
  </si>
  <si>
    <t>LSO002Total population</t>
  </si>
  <si>
    <t>LSO002Landmass affected</t>
  </si>
  <si>
    <t>LSO002Crisis affected groups</t>
  </si>
  <si>
    <t>World Bank 2020</t>
  </si>
  <si>
    <t>https://data.worldbank.org/indicator/SP.POP.TOTL?locations=MW</t>
  </si>
  <si>
    <t>Total population of the country</t>
  </si>
  <si>
    <t>MWI002Total population</t>
  </si>
  <si>
    <t>https://data.worldbank.org/indicator/AG.LND.TOTL.K2?locations=MW</t>
  </si>
  <si>
    <t>MWI002Landmass affected</t>
  </si>
  <si>
    <t>All population is exposed to the complex crisis</t>
  </si>
  <si>
    <t>MWI002People exposed</t>
  </si>
  <si>
    <t>IPC 18/08/2021</t>
  </si>
  <si>
    <t>https://reliefweb.int/report/zambia/zambia-acute-food-insecurity-situation-july-september-2021-and-projections-october</t>
  </si>
  <si>
    <t>Total population in Zambia</t>
  </si>
  <si>
    <t>ZMB002Total population</t>
  </si>
  <si>
    <t>The whole country is affected by the Drought crisis</t>
  </si>
  <si>
    <t>ZMB002Landmass affected</t>
  </si>
  <si>
    <t>UNHCR 31/03/2021</t>
  </si>
  <si>
    <t>https://data2.unhcr.org/en/country/zmb</t>
  </si>
  <si>
    <t xml:space="preserve">Refugees, host and non-host groups are affected by the crisis. Most refugees are from Angola and DRC, and smaller numbers of refugees are from Rwanda, Burundi, Somalia and other nationalities. </t>
  </si>
  <si>
    <t>ZMB002Crisis affected groups</t>
  </si>
  <si>
    <t>Refugees and host-community</t>
  </si>
  <si>
    <t>SDN005Crisis affected groups</t>
  </si>
  <si>
    <t>https://data.worldbank.org/indicator/SP.POP.TOTL?locations=TR</t>
  </si>
  <si>
    <t>World Bank figures, includes refugee population</t>
  </si>
  <si>
    <t>TUR004Total population</t>
  </si>
  <si>
    <t>TUR002Total population</t>
  </si>
  <si>
    <t>TUR003Total population</t>
  </si>
  <si>
    <t>TUR001Total population</t>
  </si>
  <si>
    <t>World Bank 2020; UNHCR 19/02/2021</t>
  </si>
  <si>
    <t>https://data.worldbank.org/indicator/SP.POP.TOTL?locations=GR; https://data2.unhcr.org/en/documents/details/85006</t>
  </si>
  <si>
    <t xml:space="preserve">Total population is based on the de facto definition of population of the World Bank 2020, which counts all residents regardless of legal status or citizenship + UNHCR figure of the asylum-seekers in Greece (as of end December 2020). </t>
  </si>
  <si>
    <t>GRC002Total population</t>
  </si>
  <si>
    <t>World bank Accessed 17/09/2021; UNHCR 15/09/2021</t>
  </si>
  <si>
    <t>https://data.worldbank.org/indicator/SP.POP.TOTL?locations=UG&amp;page=2%20https://reliefweb.int/sites/reliefweb.int/files/resources/67906.pdf%20Email%20link%20to%20analyst; https://data2.unhcr.org/en/documents/details/88608</t>
  </si>
  <si>
    <t xml:space="preserve">Total Ugandan population (according to WB estimates)+ The total refugee population in Uganda </t>
  </si>
  <si>
    <t>UGA005Total population</t>
  </si>
  <si>
    <t>UNHCR 31/08/2021</t>
  </si>
  <si>
    <t>https://data2.unhcr.org/en/country/uga</t>
  </si>
  <si>
    <t>The total number of Refugees and host population living in the 12 districts that host the majority of the refugees.</t>
  </si>
  <si>
    <t>UGA005People exposed</t>
  </si>
  <si>
    <t xml:space="preserve">Multiple crisis in Kenya </t>
  </si>
  <si>
    <t>KEN001</t>
  </si>
  <si>
    <t>World Bank Accessed 09/09/2021; UNHCR 31/07/2021</t>
  </si>
  <si>
    <t>https://data.worldbank.org/indicator/SP.POP.TOTL?locations=KE&amp;name_desc=true&amp;page=2; https://data2.unhcr.org/en/country/ken</t>
  </si>
  <si>
    <t>Total Kenyan population(World Bank)+Total number of refugees/asylum seekers(UNHCR)</t>
  </si>
  <si>
    <t>KEN001Total population</t>
  </si>
  <si>
    <t>HDX 24/11/2015</t>
  </si>
  <si>
    <t>https://data.humdata.org/dataset/kenya-surface-area-per-county</t>
  </si>
  <si>
    <t>Total landmass of 23 ASAL counties (Turkana, Mandera, Wajir, Garissa, Lamu, Kwale, Kilifi, Tana River, Taita Taveta, Kitui, Makueni, Embu, Nyeri, Meru North, West Pokot, Baringo, Kajiado, Narok, Marsabit, Laikipia, Tharaka Nithi, Samburu and Isiolo)</t>
  </si>
  <si>
    <t>KEN001Landmass affected</t>
  </si>
  <si>
    <t>Infogap</t>
  </si>
  <si>
    <t>KEN001Injuries reported</t>
  </si>
  <si>
    <t>KEN001Fatalities reported</t>
  </si>
  <si>
    <t>KEN001Buildings damaged</t>
  </si>
  <si>
    <t>KEN001Buildings destroyed</t>
  </si>
  <si>
    <t>KEN001Buildings in affected area</t>
  </si>
  <si>
    <t>KEN001Economic Losses</t>
  </si>
  <si>
    <t xml:space="preserve">Infogap
</t>
  </si>
  <si>
    <t>KEN001Fatalities in all crises</t>
  </si>
  <si>
    <t>Refugees, Host population</t>
  </si>
  <si>
    <t>KEN001Crisis affected groups</t>
  </si>
  <si>
    <t>KEN001People facing limited access constraints</t>
  </si>
  <si>
    <t>KEN001People facing restricted access constraints</t>
  </si>
  <si>
    <t>KEN002Total population</t>
  </si>
  <si>
    <t>UN Habitat 06/2021a; UN Habitat 06/2021b</t>
  </si>
  <si>
    <t>https://unhabitat.org/sites/default/files/2021/06/210618_kakuma_kalobeyei_profile_single_page.pdf; https://unhabitat.org/sites/default/files/2021/06/210617_dadaab-profile_lr.pdf</t>
  </si>
  <si>
    <t>Total landmass of Dadaab, Fafi and Turkana west sub-counties, which host Kakuma and Daadab refugee camps</t>
  </si>
  <si>
    <t>KEN002Landmass affected</t>
  </si>
  <si>
    <t>KEN002Injuries reported</t>
  </si>
  <si>
    <t>KEN002Illness cases reported</t>
  </si>
  <si>
    <t>KEN002Fatalities reported</t>
  </si>
  <si>
    <t>KEN002Buildings damaged</t>
  </si>
  <si>
    <t>KEN002Buildings destroyed</t>
  </si>
  <si>
    <t>KEN002Buildings in affected area</t>
  </si>
  <si>
    <t>KEN002Economic Losses</t>
  </si>
  <si>
    <t>Drought in Kenya</t>
  </si>
  <si>
    <t>KEN003</t>
  </si>
  <si>
    <t>KEN003Total population</t>
  </si>
  <si>
    <t>KEN002Crisis affected groups</t>
  </si>
  <si>
    <t>KEN002Fatalities in all crises</t>
  </si>
  <si>
    <t>KEN003Landmass affected</t>
  </si>
  <si>
    <t>KEN003People displaced</t>
  </si>
  <si>
    <t>KEN003Injuries reported</t>
  </si>
  <si>
    <t>KEN003Fatalities reported</t>
  </si>
  <si>
    <t>KEN003Buildings damaged</t>
  </si>
  <si>
    <t>KEN003Buildings destroyed</t>
  </si>
  <si>
    <t>KEN003Buildings in affected area</t>
  </si>
  <si>
    <t>KEN003Economic Losses</t>
  </si>
  <si>
    <t>KEN003Fatalities in all crises</t>
  </si>
  <si>
    <t>Host population, Refugees</t>
  </si>
  <si>
    <t>KEN003Crisis affected groups</t>
  </si>
  <si>
    <t>KEN002People facing limited access constraints</t>
  </si>
  <si>
    <t>KEN003People facing limited access constraints</t>
  </si>
  <si>
    <t>KEN003People facing restricted access constraints</t>
  </si>
  <si>
    <t>JRP 18/05/2021</t>
  </si>
  <si>
    <t>https://reliefweb.int/sites/reliefweb.int/files/resources/2021_jrp_with_annexes.pdf</t>
  </si>
  <si>
    <t>All PIN are at least in Level 3</t>
  </si>
  <si>
    <t>BGD002Severe humanitarian conditions - Level 4</t>
  </si>
  <si>
    <t>BGD002Extreme humanitarian conditions - Level 5</t>
  </si>
  <si>
    <t>UNFPA (15/06/2021); Government of Mexico (2021)</t>
  </si>
  <si>
    <t xml:space="preserve">https://data.humdata.org/dataset/mexican-administrative-level-0-1-and-2-and-populated-places-population-statistics  http://portales.segob.gob.mx/es/PoliticaMigratoria/Mapa_estadisticas </t>
  </si>
  <si>
    <t xml:space="preserve">total population in Mexico </t>
  </si>
  <si>
    <t>MEX001Total population</t>
  </si>
  <si>
    <t xml:space="preserve">https://data.humdata.org/dataset/mexican-administrative-level-0-1-and-2-and-populated-places-population-statistics </t>
  </si>
  <si>
    <t>This is the total area of the Mexican States affected.</t>
  </si>
  <si>
    <t>MEX001Landmass affected</t>
  </si>
  <si>
    <t xml:space="preserve">Sum of number of Mexicans repatriated from the US + asylum seekers (minus those expelled from Mexican territory) + Total population of the states through which migrants pass (all Mexican states minus Yucatan, Baja California Sur, Quintana Roo, Campeche). </t>
  </si>
  <si>
    <t>MEX001People exposed</t>
  </si>
  <si>
    <t>Government of Mexico (2021); UNHCR (2021)</t>
  </si>
  <si>
    <t xml:space="preserve">https://www.unhcr.org/refugee-statistics-uat/download/?url=IgD1r3  http://portales.segob.gob.mx/es/PoliticaMigratoria/Mapa_estadisticas </t>
  </si>
  <si>
    <t xml:space="preserve">Sum of number of Mexicans repatriated from the US + asylum seekers (less expelled from Mexican territory) + total refugees + number of Venezuelans displaced in Mexico. </t>
  </si>
  <si>
    <t>MEX001People affected</t>
  </si>
  <si>
    <t>Around the multiple crises, it is complex to assess the number of people in need. Using UNHCR figures would underestimate the extent of the country's crises, especially as violence affects both host and non-host populations, as well as IDPs.</t>
  </si>
  <si>
    <t>MEX001People in Need</t>
  </si>
  <si>
    <t>MEX001Minimal humanitarian conditions - Level 1</t>
  </si>
  <si>
    <t>People Affected minus people in need</t>
  </si>
  <si>
    <t>MEX001Stressed humanitarian conditions - Level 2</t>
  </si>
  <si>
    <t xml:space="preserve">There is no needs assessment document in Mexico estimating the number of people in need. Nor is there any data that would allow us to estimate this figure on our own. </t>
  </si>
  <si>
    <t>MEX001Moderate humanitarian conditions - Level 3</t>
  </si>
  <si>
    <t>MEX001Severe humanitarian conditions - Level 4</t>
  </si>
  <si>
    <t>MEX001Extreme humanitarian conditions - Level 5</t>
  </si>
  <si>
    <t>UNHCR (2021)</t>
  </si>
  <si>
    <t xml:space="preserve">https://www.unhcr.org/refugee-statistics-uat/download/?url=IgD1r3 </t>
  </si>
  <si>
    <t>Number of displaced Venezuelans in Mexico</t>
  </si>
  <si>
    <t>MEX001People displaced</t>
  </si>
  <si>
    <t>Missing Migrants (10/09/2021)</t>
  </si>
  <si>
    <t>https://missingmigrants.iom.int/region/americas?region=1422</t>
  </si>
  <si>
    <t>Number of fatalities reported by Missing Migrants</t>
  </si>
  <si>
    <t>MEX001Fatalities reported</t>
  </si>
  <si>
    <t>1. Host; 2. migrants refugees, and asylum seekers; 3. Returnees</t>
  </si>
  <si>
    <t>MEX001Crisis affected groups</t>
  </si>
  <si>
    <t xml:space="preserve">It is difficult to establish the number of injuries or illnesses due to criminal violence and mixed migration.
</t>
  </si>
  <si>
    <t>MEX001Illness cases reported</t>
  </si>
  <si>
    <t xml:space="preserve">It is difficult to establish the number of injuries or illnesses due to criminal violence. </t>
  </si>
  <si>
    <t>MEX001Injuries reported</t>
  </si>
  <si>
    <t>MEX002Landmass affected</t>
  </si>
  <si>
    <t xml:space="preserve">Total population in Mexico </t>
  </si>
  <si>
    <t>MEX002Total population</t>
  </si>
  <si>
    <t>Instituto para la Economía y la Paz (IEP) (2021), HDX (2021)</t>
  </si>
  <si>
    <t>https://www.visionofhumanity.org/wp-content/uploads/2021/05/ESP-MPI-2021-web-1.pdf  https://data.humdata.org/dataset/mexican-administrative-level-0-1-and-2-and-populated-places-population-statistics</t>
  </si>
  <si>
    <t>IEP's analysis shows that criminal violence in Mexico is spread across all states. Despite the fact that the states that constitute the drug trafficking corridors registered the highest incidence of criminal violence, organised violent groups are also present in the other states. Therefore, it is established that the total population is exposed to criminal violence, although there are no exact figures.</t>
  </si>
  <si>
    <t>MEX002People exposed</t>
  </si>
  <si>
    <t>InSight Crime (2021)</t>
  </si>
  <si>
    <t>https://es.insightcrime.org/noticias/violencia-aumenta-desplazamientos-mexico/</t>
  </si>
  <si>
    <t xml:space="preserve">The approximate number of people displaced by criminal violence was taken from InSight Crime. As highlighted in the report, the data was collected from reports made by NGOs and the local press. However, there is no institutional data available to provide a more accurate figure. </t>
  </si>
  <si>
    <t>MEX002People affected</t>
  </si>
  <si>
    <t xml:space="preserve">It is difficult to assess the number of people affected. Using UNHCR's figures would underestimate the extent of the country's crises, especially since violence affects host, non-host, as well as IDP populations.
</t>
  </si>
  <si>
    <t>MEX002People in Need</t>
  </si>
  <si>
    <t>MEX002Minimal humanitarian conditions - Level 1</t>
  </si>
  <si>
    <t>MEX002Stressed humanitarian conditions - Level 2</t>
  </si>
  <si>
    <t>It is difficult to assess the number of people in level 3. Using UNHCR's figures would underestimate the extent of the country's crises, especially since violence affects host, non-host, as well as IDP populations.</t>
  </si>
  <si>
    <t>MEX002Moderate humanitarian conditions - Level 3</t>
  </si>
  <si>
    <t>It is difficult to assess the number of people in level 4. Using UNHCR's figures would underestimate the extent of the country's crises, especially since violence affects host, non-host, as well as IDP populations.</t>
  </si>
  <si>
    <t>MEX002Severe humanitarian conditions - Level 4</t>
  </si>
  <si>
    <t>It is difficult to assess the number of people in level 5. Using UNHCR's figures would underestimate the extent of the country's crises, especially since violence affects host, non-host, as well as IDP populations.</t>
  </si>
  <si>
    <t>MEX002Extreme humanitarian conditions - Level 5</t>
  </si>
  <si>
    <t>MEX002People displaced</t>
  </si>
  <si>
    <t xml:space="preserve">It is difficult to establish the number of injuries or illnesses due to criminal violence. 
</t>
  </si>
  <si>
    <t>MEX002Illness cases reported</t>
  </si>
  <si>
    <t>MEX002Injuries reported</t>
  </si>
  <si>
    <t xml:space="preserve">Total population of Mexico </t>
  </si>
  <si>
    <t>MEX003Total population</t>
  </si>
  <si>
    <t>MEX003Landmass affected</t>
  </si>
  <si>
    <t>MEX003People displaced</t>
  </si>
  <si>
    <t>MEX003Fatalities reported</t>
  </si>
  <si>
    <t>MEX003Crisis affected groups</t>
  </si>
  <si>
    <t>It is difficult to count injuries or illnesses, although MSF and other organisations have documented increasing numbers of injury from kidnappings, sexual violence, trauma, and disease. Other research on common illnesses faced by migrants is available: https://www.paho.org/salud-en-las-americas-2017/?post_type=post_t_es&amp;p=313&amp;lang=es</t>
  </si>
  <si>
    <t>MEX003Illness cases reported</t>
  </si>
  <si>
    <t>MEX003Injuries reported</t>
  </si>
  <si>
    <t>https://data2.unhcr.org/en/country/ner</t>
  </si>
  <si>
    <t>Nigerian refugees in Niger</t>
  </si>
  <si>
    <t>NER004People displaced</t>
  </si>
  <si>
    <t>ACLED 28/09/2021</t>
  </si>
  <si>
    <t>From 28/03/2021 to 23/09/2021</t>
  </si>
  <si>
    <t>NER004Fatalities reported</t>
  </si>
  <si>
    <t>UNHCR 08/09/2021</t>
  </si>
  <si>
    <t>https://reliefweb.int/sites/reliefweb.int/files/resources/CMR-Stats_Aout_2021.pdf</t>
  </si>
  <si>
    <t>Sum of Nigerian refugees+IDPs+returnees  in the Far North region</t>
  </si>
  <si>
    <t>CMR002People displaced</t>
  </si>
  <si>
    <t>https://www.humanitarianresponse.info/sites/www.humanitarianresponse.info/files/documents/files/cmr-hno_2021-current-print.pdf</t>
  </si>
  <si>
    <t>CMR002People in Need</t>
  </si>
  <si>
    <t>CMR002Minimal humanitarian conditions - Level 1</t>
  </si>
  <si>
    <t>CMR002Stressed humanitarian conditions - Level 2</t>
  </si>
  <si>
    <t>CMR002Moderate humanitarian conditions - Level 3</t>
  </si>
  <si>
    <t>CMR002Severe humanitarian conditions - Level 4</t>
  </si>
  <si>
    <t>CMR002Extreme humanitarian conditions - Level 5</t>
  </si>
  <si>
    <t>Denial of existence of humanitarian needs or entitlements to assistance</t>
  </si>
  <si>
    <t>COL001Denial of existence of humanitarian needs or entitlements to assistance</t>
  </si>
  <si>
    <t>Impediments to entry into country (bureaucratic and administrative)</t>
  </si>
  <si>
    <t>COL001Impediments to entry into country (bureaucratic and administrative)</t>
  </si>
  <si>
    <t>Interference into implementation of humanitarian activities</t>
  </si>
  <si>
    <t>COL001Interference into implementation of humanitarian activities</t>
  </si>
  <si>
    <t>Ongoing insecurity/hostilities affecting humanitarian assistance</t>
  </si>
  <si>
    <t>COL001Ongoing insecurity/hostilities affecting humanitarian assistance</t>
  </si>
  <si>
    <t>Physical constraints in the environment (obstacles related to terrain, climate, lack of infrastructure, etc.)</t>
  </si>
  <si>
    <t>COL001Physical constraints in the environment (obstacles related to terrain, climate, lack of infrastructure, etc.)</t>
  </si>
  <si>
    <t>Restriction and obstruction of access to services and assistance</t>
  </si>
  <si>
    <t>COL001Restriction and obstruction of access to services and assistance</t>
  </si>
  <si>
    <t>Restriction of movement (impediments to freedom of movement and/or administrative restrictions)</t>
  </si>
  <si>
    <t>COL001Restriction of movement (impediments to freedom of movement and/or administrative restrictions)</t>
  </si>
  <si>
    <t>COL001Violence against personnel, facilities and assets</t>
  </si>
  <si>
    <t>COL002Denial of existence of humanitarian needs or entitlements to assistance</t>
  </si>
  <si>
    <t>COL002Impediments to entry into country (bureaucratic and administrative)</t>
  </si>
  <si>
    <t>COL002Interference into implementation of humanitarian activities</t>
  </si>
  <si>
    <t>COL002Ongoing insecurity/hostilities affecting humanitarian assistance</t>
  </si>
  <si>
    <t>COL002Physical constraints in the environment (obstacles related to terrain, climate, lack of infrastructure, etc.)</t>
  </si>
  <si>
    <t>COL002Restriction and obstruction of access to services and assistance</t>
  </si>
  <si>
    <t>COL002Restriction of movement (impediments to freedom of movement and/or administrative restrictions)</t>
  </si>
  <si>
    <t>COL002Violence against personnel, facilities and assets</t>
  </si>
  <si>
    <t>Presence of mines and improvised explosive devices</t>
  </si>
  <si>
    <t>COL001Presence of mines and improvised explosive devices</t>
  </si>
  <si>
    <t>COL002Presence of mines and improvised explosive devices</t>
  </si>
  <si>
    <t>MEX002Denial of existence of humanitarian needs or entitlements to assistance</t>
  </si>
  <si>
    <t>MEX002Impediments to entry into country (bureaucratic and administrative)</t>
  </si>
  <si>
    <t>MEX002Interference into implementation of humanitarian activities</t>
  </si>
  <si>
    <t>MEX002Ongoing insecurity/hostilities affecting humanitarian assistance</t>
  </si>
  <si>
    <t>MEX002Physical constraints in the environment (obstacles related to terrain, climate, lack of infrastructure, etc.)</t>
  </si>
  <si>
    <t>MEX002Presence of mines and improvised explosive devices</t>
  </si>
  <si>
    <t>MEX002Restriction and obstruction of access to services and assistance</t>
  </si>
  <si>
    <t>MEX002Restriction of movement (impediments to freedom of movement and/or administrative restrictions)</t>
  </si>
  <si>
    <t>MEX002Violence against personnel, facilities and assets</t>
  </si>
  <si>
    <t>AFG001Denial of existence of humanitarian needs or entitlements to assistance</t>
  </si>
  <si>
    <t>AFG001Impediments to entry into country (bureaucratic and administrative)</t>
  </si>
  <si>
    <t>AFG001Interference into implementation of humanitarian activities</t>
  </si>
  <si>
    <t>AFG001Ongoing insecurity/hostilities affecting humanitarian assistance</t>
  </si>
  <si>
    <t>AFG001Physical constraints in the environment (obstacles related to terrain, climate, lack of infrastructure, etc.)</t>
  </si>
  <si>
    <t>AFG001Presence of mines and improvised explosive devices</t>
  </si>
  <si>
    <t>AFG001Restriction and obstruction of access to services and assistance</t>
  </si>
  <si>
    <t>AFG001Restriction of movement (impediments to freedom of movement and/or administrative restrictions)</t>
  </si>
  <si>
    <t>AFG001Violence against personnel, facilities and assets</t>
  </si>
  <si>
    <t>BGD002Denial of existence of humanitarian needs or entitlements to assistance</t>
  </si>
  <si>
    <t>BGD002Restriction and obstruction of access to services and assistance</t>
  </si>
  <si>
    <t>GRC002Denial of existence of humanitarian needs or entitlements to assistance</t>
  </si>
  <si>
    <t>GRC002Impediments to entry into country (bureaucratic and administrative)</t>
  </si>
  <si>
    <t>GRC002Interference into implementation of humanitarian activities</t>
  </si>
  <si>
    <t>GRC002Ongoing insecurity/hostilities affecting humanitarian assistance</t>
  </si>
  <si>
    <t>GRC002Physical constraints in the environment (obstacles related to terrain, climate, lack of infrastructure, etc.)</t>
  </si>
  <si>
    <t>GRC002Presence of mines and improvised explosive devices</t>
  </si>
  <si>
    <t>GRC002Restriction and obstruction of access to services and assistance</t>
  </si>
  <si>
    <t>GRC002Restriction of movement (impediments to freedom of movement and/or administrative restrictions)</t>
  </si>
  <si>
    <t>GRC002Violence against personnel, facilities and assets</t>
  </si>
  <si>
    <t>IRN004Denial of existence of humanitarian needs or entitlements to assistance</t>
  </si>
  <si>
    <t>IRN004Impediments to entry into country (bureaucratic and administrative)</t>
  </si>
  <si>
    <t>IRN004Interference into implementation of humanitarian activities</t>
  </si>
  <si>
    <t>IRN004Ongoing insecurity/hostilities affecting humanitarian assistance</t>
  </si>
  <si>
    <t>IRN004Physical constraints in the environment (obstacles related to terrain, climate, lack of infrastructure, etc.)</t>
  </si>
  <si>
    <t>IRN004Presence of mines and improvised explosive devices</t>
  </si>
  <si>
    <t>IRN004Restriction and obstruction of access to services and assistance</t>
  </si>
  <si>
    <t>IRN004Restriction of movement (impediments to freedom of movement and/or administrative restrictions)</t>
  </si>
  <si>
    <t>IRN004Violence against personnel, facilities and assets</t>
  </si>
  <si>
    <t>IRQ001Denial of existence of humanitarian needs or entitlements to assistance</t>
  </si>
  <si>
    <t>IRQ001Impediments to entry into country (bureaucratic and administrative)</t>
  </si>
  <si>
    <t>IRQ001Interference into implementation of humanitarian activities</t>
  </si>
  <si>
    <t>IRQ001Ongoing insecurity/hostilities affecting humanitarian assistance</t>
  </si>
  <si>
    <t>IRQ001Physical constraints in the environment (obstacles related to terrain, climate, lack of infrastructure, etc.)</t>
  </si>
  <si>
    <t>IRQ001Presence of mines and improvised explosive devices</t>
  </si>
  <si>
    <t>IRQ001Restriction and obstruction of access to services and assistance</t>
  </si>
  <si>
    <t>IRQ001Restriction of movement (impediments to freedom of movement and/or administrative restrictions)</t>
  </si>
  <si>
    <t>IRQ001Violence against personnel, facilities and assets</t>
  </si>
  <si>
    <t>IRQ002Denial of existence of humanitarian needs or entitlements to assistance</t>
  </si>
  <si>
    <t>IRQ002Impediments to entry into country (bureaucratic and administrative)</t>
  </si>
  <si>
    <t>IRQ002Interference into implementation of humanitarian activities</t>
  </si>
  <si>
    <t>IRQ002Ongoing insecurity/hostilities affecting humanitarian assistance</t>
  </si>
  <si>
    <t>IRQ002Physical constraints in the environment (obstacles related to terrain, climate, lack of infrastructure, etc.)</t>
  </si>
  <si>
    <t>IRQ002Presence of mines and improvised explosive devices</t>
  </si>
  <si>
    <t>IRQ002Restriction and obstruction of access to services and assistance</t>
  </si>
  <si>
    <t>IRQ002Restriction of movement (impediments to freedom of movement and/or administrative restrictions)</t>
  </si>
  <si>
    <t>IRQ002Violence against personnel, facilities and assets</t>
  </si>
  <si>
    <t>IRQ003Denial of existence of humanitarian needs or entitlements to assistance</t>
  </si>
  <si>
    <t>IRQ003Impediments to entry into country (bureaucratic and administrative)</t>
  </si>
  <si>
    <t>IRQ003Interference into implementation of humanitarian activities</t>
  </si>
  <si>
    <t>IRQ003Ongoing insecurity/hostilities affecting humanitarian assistance</t>
  </si>
  <si>
    <t>IRQ003Physical constraints in the environment (obstacles related to terrain, climate, lack of infrastructure, etc.)</t>
  </si>
  <si>
    <t>IRQ003Presence of mines and improvised explosive devices</t>
  </si>
  <si>
    <t>IRQ003Restriction and obstruction of access to services and assistance</t>
  </si>
  <si>
    <t>IRQ003Restriction of movement (impediments to freedom of movement and/or administrative restrictions)</t>
  </si>
  <si>
    <t>IRQ003Violence against personnel, facilities and assets</t>
  </si>
  <si>
    <t>JOR002Denial of existence of humanitarian needs or entitlements to assistance</t>
  </si>
  <si>
    <t>JOR002Impediments to entry into country (bureaucratic and administrative)</t>
  </si>
  <si>
    <t>JOR002Interference into implementation of humanitarian activities</t>
  </si>
  <si>
    <t>JOR002Ongoing insecurity/hostilities affecting humanitarian assistance</t>
  </si>
  <si>
    <t>JOR002Physical constraints in the environment (obstacles related to terrain, climate, lack of infrastructure, etc.)</t>
  </si>
  <si>
    <t>JOR002Presence of mines and improvised explosive devices</t>
  </si>
  <si>
    <t>JOR002Restriction and obstruction of access to services and assistance</t>
  </si>
  <si>
    <t>JOR002Restriction of movement (impediments to freedom of movement and/or administrative restrictions)</t>
  </si>
  <si>
    <t>JOR002Violence against personnel, facilities and assets</t>
  </si>
  <si>
    <t>LBN002Denial of existence of humanitarian needs or entitlements to assistance</t>
  </si>
  <si>
    <t>LBN002Impediments to entry into country (bureaucratic and administrative)</t>
  </si>
  <si>
    <t>LBN002Interference into implementation of humanitarian activities</t>
  </si>
  <si>
    <t>LBN002Ongoing insecurity/hostilities affecting humanitarian assistance</t>
  </si>
  <si>
    <t>LBN002Physical constraints in the environment (obstacles related to terrain, climate, lack of infrastructure, etc.)</t>
  </si>
  <si>
    <t>LBN002Presence of mines and improvised explosive devices</t>
  </si>
  <si>
    <t>LBN002Restriction and obstruction of access to services and assistance</t>
  </si>
  <si>
    <t>LBN002Restriction of movement (impediments to freedom of movement and/or administrative restrictions)</t>
  </si>
  <si>
    <t>LBN002Violence against personnel, facilities and assets</t>
  </si>
  <si>
    <t>LBN004Denial of existence of humanitarian needs or entitlements to assistance</t>
  </si>
  <si>
    <t>LBN004Impediments to entry into country (bureaucratic and administrative)</t>
  </si>
  <si>
    <t>LBN004Interference into implementation of humanitarian activities</t>
  </si>
  <si>
    <t>LBN004Ongoing insecurity/hostilities affecting humanitarian assistance</t>
  </si>
  <si>
    <t>LBN004Physical constraints in the environment (obstacles related to terrain, climate, lack of infrastructure, etc.)</t>
  </si>
  <si>
    <t>LBN004Presence of mines and improvised explosive devices</t>
  </si>
  <si>
    <t>LBN004Restriction and obstruction of access to services and assistance</t>
  </si>
  <si>
    <t>LBN004Restriction of movement (impediments to freedom of movement and/or administrative restrictions)</t>
  </si>
  <si>
    <t>LBN004Violence against personnel, facilities and assets</t>
  </si>
  <si>
    <t>MEX001Denial of existence of humanitarian needs or entitlements to assistance</t>
  </si>
  <si>
    <t>MEX001Impediments to entry into country (bureaucratic and administrative)</t>
  </si>
  <si>
    <t>MEX001Interference into implementation of humanitarian activities</t>
  </si>
  <si>
    <t>MEX001Ongoing insecurity/hostilities affecting humanitarian assistance</t>
  </si>
  <si>
    <t>MEX001Physical constraints in the environment (obstacles related to terrain, climate, lack of infrastructure, etc.)</t>
  </si>
  <si>
    <t>MEX001Presence of mines and improvised explosive devices</t>
  </si>
  <si>
    <t>MEX001Restriction and obstruction of access to services and assistance</t>
  </si>
  <si>
    <t>MEX001Restriction of movement (impediments to freedom of movement and/or administrative restrictions)</t>
  </si>
  <si>
    <t>MEX001Violence against personnel, facilities and assets</t>
  </si>
  <si>
    <t>MEX003Denial of existence of humanitarian needs or entitlements to assistance</t>
  </si>
  <si>
    <t>MEX003Impediments to entry into country (bureaucratic and administrative)</t>
  </si>
  <si>
    <t>MEX003Interference into implementation of humanitarian activities</t>
  </si>
  <si>
    <t>MEX003Ongoing insecurity/hostilities affecting humanitarian assistance</t>
  </si>
  <si>
    <t>MEX003Physical constraints in the environment (obstacles related to terrain, climate, lack of infrastructure, etc.)</t>
  </si>
  <si>
    <t>MEX003Presence of mines and improvised explosive devices</t>
  </si>
  <si>
    <t>MEX003Restriction and obstruction of access to services and assistance</t>
  </si>
  <si>
    <t>MEX003Restriction of movement (impediments to freedom of movement and/or administrative restrictions)</t>
  </si>
  <si>
    <t>MEX003Violence against personnel, facilities and assets</t>
  </si>
  <si>
    <t>PAK001Denial of existence of humanitarian needs or entitlements to assistance</t>
  </si>
  <si>
    <t>PAK001Impediments to entry into country (bureaucratic and administrative)</t>
  </si>
  <si>
    <t>PAK001Interference into implementation of humanitarian activities</t>
  </si>
  <si>
    <t>PAK001Ongoing insecurity/hostilities affecting humanitarian assistance</t>
  </si>
  <si>
    <t>PAK001Physical constraints in the environment (obstacles related to terrain, climate, lack of infrastructure, etc.)</t>
  </si>
  <si>
    <t>PAK001Presence of mines and improvised explosive devices</t>
  </si>
  <si>
    <t>PAK001Restriction and obstruction of access to services and assistance</t>
  </si>
  <si>
    <t>PAK001Restriction of movement (impediments to freedom of movement and/or administrative restrictions)</t>
  </si>
  <si>
    <t>PAK001Violence against personnel, facilities and assets</t>
  </si>
  <si>
    <t>PAK004Denial of existence of humanitarian needs or entitlements to assistance</t>
  </si>
  <si>
    <t>PAK004Impediments to entry into country (bureaucratic and administrative)</t>
  </si>
  <si>
    <t>PAK004Interference into implementation of humanitarian activities</t>
  </si>
  <si>
    <t>PAK004Ongoing insecurity/hostilities affecting humanitarian assistance</t>
  </si>
  <si>
    <t>PAK004Physical constraints in the environment (obstacles related to terrain, climate, lack of infrastructure, etc.)</t>
  </si>
  <si>
    <t>PAK004Presence of mines and improvised explosive devices</t>
  </si>
  <si>
    <t>PAK004Restriction and obstruction of access to services and assistance</t>
  </si>
  <si>
    <t>PAK004Restriction of movement (impediments to freedom of movement and/or administrative restrictions)</t>
  </si>
  <si>
    <t>PAK004Violence against personnel, facilities and assets</t>
  </si>
  <si>
    <t>PSE002Denial of existence of humanitarian needs or entitlements to assistance</t>
  </si>
  <si>
    <t>PSE002Impediments to entry into country (bureaucratic and administrative)</t>
  </si>
  <si>
    <t>PSE002Interference into implementation of humanitarian activities</t>
  </si>
  <si>
    <t>PSE002Ongoing insecurity/hostilities affecting humanitarian assistance</t>
  </si>
  <si>
    <t>PSE002Physical constraints in the environment (obstacles related to terrain, climate, lack of infrastructure, etc.)</t>
  </si>
  <si>
    <t>PSE002Presence of mines and improvised explosive devices</t>
  </si>
  <si>
    <t>PSE002Restriction and obstruction of access to services and assistance</t>
  </si>
  <si>
    <t>PSE002Restriction of movement (impediments to freedom of movement and/or administrative restrictions)</t>
  </si>
  <si>
    <t>PSE002Violence against personnel, facilities and assets</t>
  </si>
  <si>
    <t>REG004Denial of existence of humanitarian needs or entitlements to assistance</t>
  </si>
  <si>
    <t>REG004Impediments to entry into country (bureaucratic and administrative)</t>
  </si>
  <si>
    <t>REG004Interference into implementation of humanitarian activities</t>
  </si>
  <si>
    <t>REG004Ongoing insecurity/hostilities affecting humanitarian assistance</t>
  </si>
  <si>
    <t>REG004Physical constraints in the environment (obstacles related to terrain, climate, lack of infrastructure, etc.)</t>
  </si>
  <si>
    <t>REG004Presence of mines and improvised explosive devices</t>
  </si>
  <si>
    <t>REG004Restriction and obstruction of access to services and assistance</t>
  </si>
  <si>
    <t>REG004Restriction of movement (impediments to freedom of movement and/or administrative restrictions)</t>
  </si>
  <si>
    <t>REG004Violence against personnel, facilities and assets</t>
  </si>
  <si>
    <t>REG006Denial of existence of humanitarian needs or entitlements to assistance</t>
  </si>
  <si>
    <t>REG006Impediments to entry into country (bureaucratic and administrative)</t>
  </si>
  <si>
    <t>REG006Interference into implementation of humanitarian activities</t>
  </si>
  <si>
    <t>REG006Ongoing insecurity/hostilities affecting humanitarian assistance</t>
  </si>
  <si>
    <t>REG006Physical constraints in the environment (obstacles related to terrain, climate, lack of infrastructure, etc.)</t>
  </si>
  <si>
    <t>REG006Presence of mines and improvised explosive devices</t>
  </si>
  <si>
    <t>REG006Restriction and obstruction of access to services and assistance</t>
  </si>
  <si>
    <t>REG006Restriction of movement (impediments to freedom of movement and/or administrative restrictions)</t>
  </si>
  <si>
    <t>REG006Violence against personnel, facilities and assets</t>
  </si>
  <si>
    <t>SYR001Denial of existence of humanitarian needs or entitlements to assistance</t>
  </si>
  <si>
    <t>SYR001Impediments to entry into country (bureaucratic and administrative)</t>
  </si>
  <si>
    <t>SYR001Interference into implementation of humanitarian activities</t>
  </si>
  <si>
    <t>SYR001Ongoing insecurity/hostilities affecting humanitarian assistance</t>
  </si>
  <si>
    <t>SYR001Physical constraints in the environment (obstacles related to terrain, climate, lack of infrastructure, etc.)</t>
  </si>
  <si>
    <t>SYR001Presence of mines and improvised explosive devices</t>
  </si>
  <si>
    <t>SYR001Restriction and obstruction of access to services and assistance</t>
  </si>
  <si>
    <t>SYR001Restriction of movement (impediments to freedom of movement and/or administrative restrictions)</t>
  </si>
  <si>
    <t>SYR001Violence against personnel, facilities and assets</t>
  </si>
  <si>
    <t>TUR001Denial of existence of humanitarian needs or entitlements to assistance</t>
  </si>
  <si>
    <t>TUR001Impediments to entry into country (bureaucratic and administrative)</t>
  </si>
  <si>
    <t>TUR001Interference into implementation of humanitarian activities</t>
  </si>
  <si>
    <t>TUR001Ongoing insecurity/hostilities affecting humanitarian assistance</t>
  </si>
  <si>
    <t>TUR001Physical constraints in the environment (obstacles related to terrain, climate, lack of infrastructure, etc.)</t>
  </si>
  <si>
    <t>TUR001Presence of mines and improvised explosive devices</t>
  </si>
  <si>
    <t>TUR001Restriction and obstruction of access to services and assistance</t>
  </si>
  <si>
    <t>TUR001Restriction of movement (impediments to freedom of movement and/or administrative restrictions)</t>
  </si>
  <si>
    <t>TUR001Violence against personnel, facilities and assets</t>
  </si>
  <si>
    <t>TUR002Denial of existence of humanitarian needs or entitlements to assistance</t>
  </si>
  <si>
    <t>TUR002Impediments to entry into country (bureaucratic and administrative)</t>
  </si>
  <si>
    <t>TUR002Interference into implementation of humanitarian activities</t>
  </si>
  <si>
    <t>TUR002Ongoing insecurity/hostilities affecting humanitarian assistance</t>
  </si>
  <si>
    <t>TUR002Physical constraints in the environment (obstacles related to terrain, climate, lack of infrastructure, etc.)</t>
  </si>
  <si>
    <t>TUR002Presence of mines and improvised explosive devices</t>
  </si>
  <si>
    <t>TUR002Restriction and obstruction of access to services and assistance</t>
  </si>
  <si>
    <t>TUR002Restriction of movement (impediments to freedom of movement and/or administrative restrictions)</t>
  </si>
  <si>
    <t>TUR002Violence against personnel, facilities and assets</t>
  </si>
  <si>
    <t>TUR003Denial of existence of humanitarian needs or entitlements to assistance</t>
  </si>
  <si>
    <t>TUR003Impediments to entry into country (bureaucratic and administrative)</t>
  </si>
  <si>
    <t>TUR003Interference into implementation of humanitarian activities</t>
  </si>
  <si>
    <t>TUR003Ongoing insecurity/hostilities affecting humanitarian assistance</t>
  </si>
  <si>
    <t>TUR003Physical constraints in the environment (obstacles related to terrain, climate, lack of infrastructure, etc.)</t>
  </si>
  <si>
    <t>TUR003Presence of mines and improvised explosive devices</t>
  </si>
  <si>
    <t>TUR003Restriction and obstruction of access to services and assistance</t>
  </si>
  <si>
    <t>TUR003Restriction of movement (impediments to freedom of movement and/or administrative restrictions)</t>
  </si>
  <si>
    <t>TUR003Violence against personnel, facilities and assets</t>
  </si>
  <si>
    <t>TUR004Denial of existence of humanitarian needs or entitlements to assistance</t>
  </si>
  <si>
    <t>TUR004Impediments to entry into country (bureaucratic and administrative)</t>
  </si>
  <si>
    <t>TUR004Interference into implementation of humanitarian activities</t>
  </si>
  <si>
    <t>TUR004Ongoing insecurity/hostilities affecting humanitarian assistance</t>
  </si>
  <si>
    <t>TUR004Physical constraints in the environment (obstacles related to terrain, climate, lack of infrastructure, etc.)</t>
  </si>
  <si>
    <t>TUR004Presence of mines and improvised explosive devices</t>
  </si>
  <si>
    <t>TUR004Restriction and obstruction of access to services and assistance</t>
  </si>
  <si>
    <t>TUR004Restriction of movement (impediments to freedom of movement and/or administrative restrictions)</t>
  </si>
  <si>
    <t>TUR004Violence against personnel, facilities and assets</t>
  </si>
  <si>
    <t>VEN001Denial of existence of humanitarian needs or entitlements to assistance</t>
  </si>
  <si>
    <t>VEN001Impediments to entry into country (bureaucratic and administrative)</t>
  </si>
  <si>
    <t>VEN001Interference into implementation of humanitarian activities</t>
  </si>
  <si>
    <t>VEN001Ongoing insecurity/hostilities affecting humanitarian assistance</t>
  </si>
  <si>
    <t>VEN001Physical constraints in the environment (obstacles related to terrain, climate, lack of infrastructure, etc.)</t>
  </si>
  <si>
    <t>VEN001Presence of mines and improvised explosive devices</t>
  </si>
  <si>
    <t>VEN001Restriction and obstruction of access to services and assistance</t>
  </si>
  <si>
    <t>VEN001Restriction of movement (impediments to freedom of movement and/or administrative restrictions)</t>
  </si>
  <si>
    <t>VEN001Violence against personnel, facilities and assets</t>
  </si>
  <si>
    <t>DZA002Denial of existence of humanitarian needs or entitlements to assistance</t>
  </si>
  <si>
    <t>DZA002Impediments to entry into country (bureaucratic and administrative)</t>
  </si>
  <si>
    <t>DZA002Interference into implementation of humanitarian activities</t>
  </si>
  <si>
    <t>DZA002Ongoing insecurity/hostilities affecting humanitarian assistance</t>
  </si>
  <si>
    <t>DZA002Physical constraints in the environment (obstacles related to terrain, climate, lack of infrastructure, etc.)</t>
  </si>
  <si>
    <t>DZA002Presence of mines and improvised explosive devices</t>
  </si>
  <si>
    <t>DZA002Restriction and obstruction of access to services and assistance</t>
  </si>
  <si>
    <t>DZA002Restriction of movement (impediments to freedom of movement and/or administrative restrictions)</t>
  </si>
  <si>
    <t>DZA002Violence against personnel, facilities and assets</t>
  </si>
  <si>
    <t>DZA003Denial of existence of humanitarian needs or entitlements to assistance</t>
  </si>
  <si>
    <t>DZA003Impediments to entry into country (bureaucratic and administrative)</t>
  </si>
  <si>
    <t>DZA003Interference into implementation of humanitarian activities</t>
  </si>
  <si>
    <t>DZA003Ongoing insecurity/hostilities affecting humanitarian assistance</t>
  </si>
  <si>
    <t>DZA003Physical constraints in the environment (obstacles related to terrain, climate, lack of infrastructure, etc.)</t>
  </si>
  <si>
    <t>DZA003Presence of mines and improvised explosive devices</t>
  </si>
  <si>
    <t>DZA003Restriction and obstruction of access to services and assistance</t>
  </si>
  <si>
    <t>DZA003Restriction of movement (impediments to freedom of movement and/or administrative restrictions)</t>
  </si>
  <si>
    <t>DZA003Violence against personnel, facilities and assets</t>
  </si>
  <si>
    <t>DZA004Denial of existence of humanitarian needs or entitlements to assistance</t>
  </si>
  <si>
    <t>DZA004Impediments to entry into country (bureaucratic and administrative)</t>
  </si>
  <si>
    <t>DZA004Interference into implementation of humanitarian activities</t>
  </si>
  <si>
    <t>DZA004Ongoing insecurity/hostilities affecting humanitarian assistance</t>
  </si>
  <si>
    <t>DZA004Physical constraints in the environment (obstacles related to terrain, climate, lack of infrastructure, etc.)</t>
  </si>
  <si>
    <t>DZA004Presence of mines and improvised explosive devices</t>
  </si>
  <si>
    <t>DZA004Restriction and obstruction of access to services and assistance</t>
  </si>
  <si>
    <t>DZA004Restriction of movement (impediments to freedom of movement and/or administrative restrictions)</t>
  </si>
  <si>
    <t>DZA004Violence against personnel, facilities and assets</t>
  </si>
  <si>
    <t>EGY002Denial of existence of humanitarian needs or entitlements to assistance</t>
  </si>
  <si>
    <t>EGY002Impediments to entry into country (bureaucratic and administrative)</t>
  </si>
  <si>
    <t>EGY002Interference into implementation of humanitarian activities</t>
  </si>
  <si>
    <t>EGY002Ongoing insecurity/hostilities affecting humanitarian assistance</t>
  </si>
  <si>
    <t>EGY002Physical constraints in the environment (obstacles related to terrain, climate, lack of infrastructure, etc.)</t>
  </si>
  <si>
    <t>EGY002Presence of mines and improvised explosive devices</t>
  </si>
  <si>
    <t>EGY002Restriction and obstruction of access to services and assistance</t>
  </si>
  <si>
    <t>EGY002Restriction of movement (impediments to freedom of movement and/or administrative restrictions)</t>
  </si>
  <si>
    <t>EGY002Violence against personnel, facilities and assets</t>
  </si>
  <si>
    <t>TUN002Denial of existence of humanitarian needs or entitlements to assistance</t>
  </si>
  <si>
    <t>TUN002Impediments to entry into country (bureaucratic and administrative)</t>
  </si>
  <si>
    <t>TUN002Interference into implementation of humanitarian activities</t>
  </si>
  <si>
    <t>TUN002Ongoing insecurity/hostilities affecting humanitarian assistance</t>
  </si>
  <si>
    <t>TUN002Physical constraints in the environment (obstacles related to terrain, climate, lack of infrastructure, etc.)</t>
  </si>
  <si>
    <t>TUN002Presence of mines and improvised explosive devices</t>
  </si>
  <si>
    <t>TUN002Restriction and obstruction of access to services and assistance</t>
  </si>
  <si>
    <t>TUN002Restriction of movement (impediments to freedom of movement and/or administrative restrictions)</t>
  </si>
  <si>
    <t>TUN002Violence against personnel, facilities and assets</t>
  </si>
  <si>
    <t>GTM001Denial of existence of humanitarian needs or entitlements to assistance</t>
  </si>
  <si>
    <t>GTM001Impediments to entry into country (bureaucratic and administrative)</t>
  </si>
  <si>
    <t>GTM001Interference into implementation of humanitarian activities</t>
  </si>
  <si>
    <t>GTM001Ongoing insecurity/hostilities affecting humanitarian assistance</t>
  </si>
  <si>
    <t>GTM001Physical constraints in the environment (obstacles related to terrain, climate, lack of infrastructure, etc.)</t>
  </si>
  <si>
    <t>GTM001Presence of mines and improvised explosive devices</t>
  </si>
  <si>
    <t>GTM001Restriction and obstruction of access to services and assistance</t>
  </si>
  <si>
    <t>GTM001Restriction of movement (impediments to freedom of movement and/or administrative restrictions)</t>
  </si>
  <si>
    <t>GTM001Violence against personnel, facilities and assets</t>
  </si>
  <si>
    <t>BGD002Impediments to entry into country (bureaucratic and administrative)</t>
  </si>
  <si>
    <t>BGD002Interference into implementation of humanitarian activities</t>
  </si>
  <si>
    <t>BGD002Ongoing insecurity/hostilities affecting humanitarian assistance</t>
  </si>
  <si>
    <t>BGD002Physical constraints in the environment (obstacles related to terrain, climate, lack of infrastructure, etc.)</t>
  </si>
  <si>
    <t>BGD002Presence of mines and improvised explosive devices</t>
  </si>
  <si>
    <t>BGD002Restriction of movement (impediments to freedom of movement and/or administrative restrictions)</t>
  </si>
  <si>
    <t>HND001Denial of existence of humanitarian needs or entitlements to assistance</t>
  </si>
  <si>
    <t>HND001Impediments to entry into country (bureaucratic and administrative)</t>
  </si>
  <si>
    <t>HND001Interference into implementation of humanitarian activities</t>
  </si>
  <si>
    <t>HND001Ongoing insecurity/hostilities affecting humanitarian assistance</t>
  </si>
  <si>
    <t>HND001Physical constraints in the environment (obstacles related to terrain, climate, lack of infrastructure, etc.)</t>
  </si>
  <si>
    <t>HND001Presence of mines and improvised explosive devices</t>
  </si>
  <si>
    <t>HND001Restriction and obstruction of access to services and assistance</t>
  </si>
  <si>
    <t>HND001Restriction of movement (impediments to freedom of movement and/or administrative restrictions)</t>
  </si>
  <si>
    <t>HND001Violence against personnel, facilities and assets</t>
  </si>
  <si>
    <t>IND002Denial of existence of humanitarian needs or entitlements to assistance</t>
  </si>
  <si>
    <t>IND002Impediments to entry into country (bureaucratic and administrative)</t>
  </si>
  <si>
    <t>IND002Interference into implementation of humanitarian activities</t>
  </si>
  <si>
    <t>IND002Ongoing insecurity/hostilities affecting humanitarian assistance</t>
  </si>
  <si>
    <t>IND002Physical constraints in the environment (obstacles related to terrain, climate, lack of infrastructure, etc.)</t>
  </si>
  <si>
    <t>IND002Presence of mines and improvised explosive devices</t>
  </si>
  <si>
    <t>IND002Restriction and obstruction of access to services and assistance</t>
  </si>
  <si>
    <t>IND002Restriction of movement (impediments to freedom of movement and/or administrative restrictions)</t>
  </si>
  <si>
    <t>IND002Violence against personnel, facilities and assets</t>
  </si>
  <si>
    <t>PRK001Denial of existence of humanitarian needs or entitlements to assistance</t>
  </si>
  <si>
    <t>PRK001Impediments to entry into country (bureaucratic and administrative)</t>
  </si>
  <si>
    <t>PRK001Interference into implementation of humanitarian activities</t>
  </si>
  <si>
    <t>PRK001Ongoing insecurity/hostilities affecting humanitarian assistance</t>
  </si>
  <si>
    <t>PRK001Physical constraints in the environment (obstacles related to terrain, climate, lack of infrastructure, etc.)</t>
  </si>
  <si>
    <t>PRK001Presence of mines and improvised explosive devices</t>
  </si>
  <si>
    <t>PRK001Restriction and obstruction of access to services and assistance</t>
  </si>
  <si>
    <t>PRK001Restriction of movement (impediments to freedom of movement and/or administrative restrictions)</t>
  </si>
  <si>
    <t>PRK001Violence against personnel, facilities and assets</t>
  </si>
  <si>
    <t>ESP002Denial of existence of humanitarian needs or entitlements to assistance</t>
  </si>
  <si>
    <t>ESP002Impediments to entry into country (bureaucratic and administrative)</t>
  </si>
  <si>
    <t>ESP002Interference into implementation of humanitarian activities</t>
  </si>
  <si>
    <t>ESP002Ongoing insecurity/hostilities affecting humanitarian assistance</t>
  </si>
  <si>
    <t>ESP002Physical constraints in the environment (obstacles related to terrain, climate, lack of infrastructure, etc.)</t>
  </si>
  <si>
    <t>ESP002Presence of mines and improvised explosive devices</t>
  </si>
  <si>
    <t>ESP002Restriction and obstruction of access to services and assistance</t>
  </si>
  <si>
    <t>ESP002Restriction of movement (impediments to freedom of movement and/or administrative restrictions)</t>
  </si>
  <si>
    <t>ESP002Violence against personnel, facilities and assets</t>
  </si>
  <si>
    <t>IDN002Denial of existence of humanitarian needs or entitlements to assistance</t>
  </si>
  <si>
    <t>IDN002Impediments to entry into country (bureaucratic and administrative)</t>
  </si>
  <si>
    <t>IDN002Interference into implementation of humanitarian activities</t>
  </si>
  <si>
    <t>IDN002Ongoing insecurity/hostilities affecting humanitarian assistance</t>
  </si>
  <si>
    <t>IDN002Physical constraints in the environment (obstacles related to terrain, climate, lack of infrastructure, etc.)</t>
  </si>
  <si>
    <t>IDN002Presence of mines and improvised explosive devices</t>
  </si>
  <si>
    <t>IDN002Restriction and obstruction of access to services and assistance</t>
  </si>
  <si>
    <t>IDN002Restriction of movement (impediments to freedom of movement and/or administrative restrictions)</t>
  </si>
  <si>
    <t>IDN002Violence against personnel, facilities and assets</t>
  </si>
  <si>
    <t>ITA002Denial of existence of humanitarian needs or entitlements to assistance</t>
  </si>
  <si>
    <t>ITA002Impediments to entry into country (bureaucratic and administrative)</t>
  </si>
  <si>
    <t>ITA002Interference into implementation of humanitarian activities</t>
  </si>
  <si>
    <t>ITA002Ongoing insecurity/hostilities affecting humanitarian assistance</t>
  </si>
  <si>
    <t>ITA002Physical constraints in the environment (obstacles related to terrain, climate, lack of infrastructure, etc.)</t>
  </si>
  <si>
    <t>ITA002Presence of mines and improvised explosive devices</t>
  </si>
  <si>
    <t>ITA002Restriction and obstruction of access to services and assistance</t>
  </si>
  <si>
    <t>ITA002Restriction of movement (impediments to freedom of movement and/or administrative restrictions)</t>
  </si>
  <si>
    <t>ITA002Violence against personnel, facilities and assets</t>
  </si>
  <si>
    <t>MAR002Denial of existence of humanitarian needs or entitlements to assistance</t>
  </si>
  <si>
    <t>MAR002Impediments to entry into country (bureaucratic and administrative)</t>
  </si>
  <si>
    <t>MAR002Interference into implementation of humanitarian activities</t>
  </si>
  <si>
    <t>MAR002Ongoing insecurity/hostilities affecting humanitarian assistance</t>
  </si>
  <si>
    <t>MAR002Physical constraints in the environment (obstacles related to terrain, climate, lack of infrastructure, etc.)</t>
  </si>
  <si>
    <t>MAR002Presence of mines and improvised explosive devices</t>
  </si>
  <si>
    <t>MAR002Restriction and obstruction of access to services and assistance</t>
  </si>
  <si>
    <t>MAR002Restriction of movement (impediments to freedom of movement and/or administrative restrictions)</t>
  </si>
  <si>
    <t>MAR002Violence against personnel, facilities and assets</t>
  </si>
  <si>
    <t>MRT002Denial of existence of humanitarian needs or entitlements to assistance</t>
  </si>
  <si>
    <t>MRT002Impediments to entry into country (bureaucratic and administrative)</t>
  </si>
  <si>
    <t>MRT002Interference into implementation of humanitarian activities</t>
  </si>
  <si>
    <t>MRT002Ongoing insecurity/hostilities affecting humanitarian assistance</t>
  </si>
  <si>
    <t>MRT002Physical constraints in the environment (obstacles related to terrain, climate, lack of infrastructure, etc.)</t>
  </si>
  <si>
    <t>MRT002Presence of mines and improvised explosive devices</t>
  </si>
  <si>
    <t>MRT002Restriction and obstruction of access to services and assistance</t>
  </si>
  <si>
    <t>MRT002Restriction of movement (impediments to freedom of movement and/or administrative restrictions)</t>
  </si>
  <si>
    <t>MRT002Violence against personnel, facilities and assets</t>
  </si>
  <si>
    <t>MRT003Denial of existence of humanitarian needs or entitlements to assistance</t>
  </si>
  <si>
    <t>MRT003Impediments to entry into country (bureaucratic and administrative)</t>
  </si>
  <si>
    <t>MRT003Interference into implementation of humanitarian activities</t>
  </si>
  <si>
    <t>MRT003Ongoing insecurity/hostilities affecting humanitarian assistance</t>
  </si>
  <si>
    <t>MRT003Physical constraints in the environment (obstacles related to terrain, climate, lack of infrastructure, etc.)</t>
  </si>
  <si>
    <t>MRT003Presence of mines and improvised explosive devices</t>
  </si>
  <si>
    <t>MRT003Restriction and obstruction of access to services and assistance</t>
  </si>
  <si>
    <t>MRT003Restriction of movement (impediments to freedom of movement and/or administrative restrictions)</t>
  </si>
  <si>
    <t>MRT003Violence against personnel, facilities and assets</t>
  </si>
  <si>
    <t>MYS001Denial of existence of humanitarian needs or entitlements to assistance</t>
  </si>
  <si>
    <t>MYS001Impediments to entry into country (bureaucratic and administrative)</t>
  </si>
  <si>
    <t>MYS001Interference into implementation of humanitarian activities</t>
  </si>
  <si>
    <t>MYS001Ongoing insecurity/hostilities affecting humanitarian assistance</t>
  </si>
  <si>
    <t>MYS001Physical constraints in the environment (obstacles related to terrain, climate, lack of infrastructure, etc.)</t>
  </si>
  <si>
    <t>MYS001Presence of mines and improvised explosive devices</t>
  </si>
  <si>
    <t>MYS001Restriction and obstruction of access to services and assistance</t>
  </si>
  <si>
    <t>MYS001Restriction of movement (impediments to freedom of movement and/or administrative restrictions)</t>
  </si>
  <si>
    <t>MYS001Violence against personnel, facilities and assets</t>
  </si>
  <si>
    <t>PHL003Denial of existence of humanitarian needs or entitlements to assistance</t>
  </si>
  <si>
    <t>PHL003Impediments to entry into country (bureaucratic and administrative)</t>
  </si>
  <si>
    <t>PHL003Interference into implementation of humanitarian activities</t>
  </si>
  <si>
    <t>PHL003Ongoing insecurity/hostilities affecting humanitarian assistance</t>
  </si>
  <si>
    <t>PHL003Physical constraints in the environment (obstacles related to terrain, climate, lack of infrastructure, etc.)</t>
  </si>
  <si>
    <t>PHL003Presence of mines and improvised explosive devices</t>
  </si>
  <si>
    <t>PHL003Restriction and obstruction of access to services and assistance</t>
  </si>
  <si>
    <t>PHL003Restriction of movement (impediments to freedom of movement and/or administrative restrictions)</t>
  </si>
  <si>
    <t>PHL003Violence against personnel, facilities and assets</t>
  </si>
  <si>
    <t>SLV001Denial of existence of humanitarian needs or entitlements to assistance</t>
  </si>
  <si>
    <t>SLV001Impediments to entry into country (bureaucratic and administrative)</t>
  </si>
  <si>
    <t>SLV001Interference into implementation of humanitarian activities</t>
  </si>
  <si>
    <t>SLV001Ongoing insecurity/hostilities affecting humanitarian assistance</t>
  </si>
  <si>
    <t>SLV001Physical constraints in the environment (obstacles related to terrain, climate, lack of infrastructure, etc.)</t>
  </si>
  <si>
    <t>SLV001Presence of mines and improvised explosive devices</t>
  </si>
  <si>
    <t>SLV001Restriction and obstruction of access to services and assistance</t>
  </si>
  <si>
    <t>SLV001Restriction of movement (impediments to freedom of movement and/or administrative restrictions)</t>
  </si>
  <si>
    <t>SLV001Violence against personnel, facilities and assets</t>
  </si>
  <si>
    <t>THA001Denial of existence of humanitarian needs or entitlements to assistance</t>
  </si>
  <si>
    <t>THA001Impediments to entry into country (bureaucratic and administrative)</t>
  </si>
  <si>
    <t>THA001Interference into implementation of humanitarian activities</t>
  </si>
  <si>
    <t>THA001Ongoing insecurity/hostilities affecting humanitarian assistance</t>
  </si>
  <si>
    <t>THA001Physical constraints in the environment (obstacles related to terrain, climate, lack of infrastructure, etc.)</t>
  </si>
  <si>
    <t>THA001Presence of mines and improvised explosive devices</t>
  </si>
  <si>
    <t>THA001Restriction and obstruction of access to services and assistance</t>
  </si>
  <si>
    <t>THA001Restriction of movement (impediments to freedom of movement and/or administrative restrictions)</t>
  </si>
  <si>
    <t>THA001Violence against personnel, facilities and assets</t>
  </si>
  <si>
    <t>THA002Denial of existence of humanitarian needs or entitlements to assistance</t>
  </si>
  <si>
    <t>THA002Impediments to entry into country (bureaucratic and administrative)</t>
  </si>
  <si>
    <t>THA002Interference into implementation of humanitarian activities</t>
  </si>
  <si>
    <t>THA002Ongoing insecurity/hostilities affecting humanitarian assistance</t>
  </si>
  <si>
    <t>THA002Physical constraints in the environment (obstacles related to terrain, climate, lack of infrastructure, etc.)</t>
  </si>
  <si>
    <t>THA002Presence of mines and improvised explosive devices</t>
  </si>
  <si>
    <t>THA002Restriction and obstruction of access to services and assistance</t>
  </si>
  <si>
    <t>THA002Restriction of movement (impediments to freedom of movement and/or administrative restrictions)</t>
  </si>
  <si>
    <t>THA002Violence against personnel, facilities and assets</t>
  </si>
  <si>
    <t>THA003Denial of existence of humanitarian needs or entitlements to assistance</t>
  </si>
  <si>
    <t>THA003Impediments to entry into country (bureaucratic and administrative)</t>
  </si>
  <si>
    <t>THA003Interference into implementation of humanitarian activities</t>
  </si>
  <si>
    <t>THA003Ongoing insecurity/hostilities affecting humanitarian assistance</t>
  </si>
  <si>
    <t>THA003Physical constraints in the environment (obstacles related to terrain, climate, lack of infrastructure, etc.)</t>
  </si>
  <si>
    <t>THA003Presence of mines and improvised explosive devices</t>
  </si>
  <si>
    <t>THA003Restriction and obstruction of access to services and assistance</t>
  </si>
  <si>
    <t>THA003Restriction of movement (impediments to freedom of movement and/or administrative restrictions)</t>
  </si>
  <si>
    <t>THA003Violence against personnel, facilities and assets</t>
  </si>
  <si>
    <t>This is the sum of people facing levels 1-5 humanitarian needs according to ACAPS methodology.</t>
  </si>
  <si>
    <t>CMR002People exposed</t>
  </si>
  <si>
    <t>This is the sum of people facing levels 2-5 humanitarian needs according to ACAPS methodology.</t>
  </si>
  <si>
    <t>CMR002People affected</t>
  </si>
  <si>
    <t>BFA002Denial of existence of humanitarian needs or entitlements to assistance</t>
  </si>
  <si>
    <t>CRI002Denial of existence of humanitarian needs or entitlements to assistance</t>
  </si>
  <si>
    <t>CRI002Impediments to entry into country (bureaucratic and administrative)</t>
  </si>
  <si>
    <t>CRI002Interference into implementation of humanitarian activities</t>
  </si>
  <si>
    <t>CRI002Ongoing insecurity/hostilities affecting humanitarian assistance</t>
  </si>
  <si>
    <t>CRI002Physical constraints in the environment (obstacles related to terrain, climate, lack of infrastructure, etc.)</t>
  </si>
  <si>
    <t>CRI002Presence of mines and improvised explosive devices</t>
  </si>
  <si>
    <t>CRI002Restriction and obstruction of access to services and assistance</t>
  </si>
  <si>
    <t>CRI002Restriction of movement (impediments to freedom of movement and/or administrative restrictions)</t>
  </si>
  <si>
    <t>CRI002Violence against personnel, facilities and assets</t>
  </si>
  <si>
    <t>HTI001Denial of existence of humanitarian needs or entitlements to assistance</t>
  </si>
  <si>
    <t>HTI001Impediments to entry into country (bureaucratic and administrative)</t>
  </si>
  <si>
    <t>HTI001Interference into implementation of humanitarian activities</t>
  </si>
  <si>
    <t>HTI001Ongoing insecurity/hostilities affecting humanitarian assistance</t>
  </si>
  <si>
    <t>HTI001Physical constraints in the environment (obstacles related to terrain, climate, lack of infrastructure, etc.)</t>
  </si>
  <si>
    <t>HTI001Presence of mines and improvised explosive devices</t>
  </si>
  <si>
    <t>HTI001Restriction and obstruction of access to services and assistance</t>
  </si>
  <si>
    <t>HTI001Restriction of movement (impediments to freedom of movement and/or administrative restrictions)</t>
  </si>
  <si>
    <t>HTI001Violence against personnel, facilities and assets</t>
  </si>
  <si>
    <t>HTI002Denial of existence of humanitarian needs or entitlements to assistance</t>
  </si>
  <si>
    <t>HTI002Impediments to entry into country (bureaucratic and administrative)</t>
  </si>
  <si>
    <t>HTI002Interference into implementation of humanitarian activities</t>
  </si>
  <si>
    <t>HTI002Ongoing insecurity/hostilities affecting humanitarian assistance</t>
  </si>
  <si>
    <t>HTI002Physical constraints in the environment (obstacles related to terrain, climate, lack of infrastructure, etc.)</t>
  </si>
  <si>
    <t>HTI002Presence of mines and improvised explosive devices</t>
  </si>
  <si>
    <t>HTI002Restriction and obstruction of access to services and assistance</t>
  </si>
  <si>
    <t>HTI002Restriction of movement (impediments to freedom of movement and/or administrative restrictions)</t>
  </si>
  <si>
    <t>HTI002Violence against personnel, facilities and assets</t>
  </si>
  <si>
    <t>TTO002Denial of existence of humanitarian needs or entitlements to assistance</t>
  </si>
  <si>
    <t>TTO002Impediments to entry into country (bureaucratic and administrative)</t>
  </si>
  <si>
    <t>TTO002Interference into implementation of humanitarian activities</t>
  </si>
  <si>
    <t>TTO002Ongoing insecurity/hostilities affecting humanitarian assistance</t>
  </si>
  <si>
    <t>TTO002Physical constraints in the environment (obstacles related to terrain, climate, lack of infrastructure, etc.)</t>
  </si>
  <si>
    <t>TTO002Presence of mines and improvised explosive devices</t>
  </si>
  <si>
    <t>TTO002Restriction and obstruction of access to services and assistance</t>
  </si>
  <si>
    <t>TTO002Restriction of movement (impediments to freedom of movement and/or administrative restrictions)</t>
  </si>
  <si>
    <t>TTO002Violence against personnel, facilities and assets</t>
  </si>
  <si>
    <t xml:space="preserve">There is limited information available regarding humanitarian needs in Thailand's southern provinces, but protection is a concern given the possibility of attacks and violence related to the insurgency. </t>
  </si>
  <si>
    <t>THA002People affected</t>
  </si>
  <si>
    <t>ARM002Denial of existence of humanitarian needs or entitlements to assistance</t>
  </si>
  <si>
    <t>ARM002Impediments to entry into country (bureaucratic and administrative)</t>
  </si>
  <si>
    <t>ARM002Interference into implementation of humanitarian activities</t>
  </si>
  <si>
    <t>ARM002Ongoing insecurity/hostilities affecting humanitarian assistance</t>
  </si>
  <si>
    <t>ARM002Physical constraints in the environment (obstacles related to terrain, climate, lack of infrastructure, etc.)</t>
  </si>
  <si>
    <t>ARM002Presence of mines and improvised explosive devices</t>
  </si>
  <si>
    <t>ARM002Restriction and obstruction of access to services and assistance</t>
  </si>
  <si>
    <t>ARM002Restriction of movement (impediments to freedom of movement and/or administrative restrictions)</t>
  </si>
  <si>
    <t>ARM002Violence against personnel, facilities and assets</t>
  </si>
  <si>
    <t>AZE002Denial of existence of humanitarian needs or entitlements to assistance</t>
  </si>
  <si>
    <t>AZE002Impediments to entry into country (bureaucratic and administrative)</t>
  </si>
  <si>
    <t>AZE002Interference into implementation of humanitarian activities</t>
  </si>
  <si>
    <t>AZE002Ongoing insecurity/hostilities affecting humanitarian assistance</t>
  </si>
  <si>
    <t>AZE002Physical constraints in the environment (obstacles related to terrain, climate, lack of infrastructure, etc.)</t>
  </si>
  <si>
    <t>AZE002Presence of mines and improvised explosive devices</t>
  </si>
  <si>
    <t>AZE002Restriction and obstruction of access to services and assistance</t>
  </si>
  <si>
    <t>AZE002Restriction of movement (impediments to freedom of movement and/or administrative restrictions)</t>
  </si>
  <si>
    <t>AZE002Violence against personnel, facilities and assets</t>
  </si>
  <si>
    <t>BFA002Impediments to entry into country (bureaucratic and administrative)</t>
  </si>
  <si>
    <t>BFA002Interference into implementation of humanitarian activities</t>
  </si>
  <si>
    <t>BFA002Ongoing insecurity/hostilities affecting humanitarian assistance</t>
  </si>
  <si>
    <t>BFA002Physical constraints in the environment (obstacles related to terrain, climate, lack of infrastructure, etc.)</t>
  </si>
  <si>
    <t>BFA002Presence of mines and improvised explosive devices</t>
  </si>
  <si>
    <t>BFA002Restriction and obstruction of access to services and assistance</t>
  </si>
  <si>
    <t>BFA002Restriction of movement (impediments to freedom of movement and/or administrative restrictions)</t>
  </si>
  <si>
    <t>BFA002Violence against personnel, facilities and assets</t>
  </si>
  <si>
    <t>CAF001Denial of existence of humanitarian needs or entitlements to assistance</t>
  </si>
  <si>
    <t>CAF001Impediments to entry into country (bureaucratic and administrative)</t>
  </si>
  <si>
    <t>CAF001Interference into implementation of humanitarian activities</t>
  </si>
  <si>
    <t>CAF001Ongoing insecurity/hostilities affecting humanitarian assistance</t>
  </si>
  <si>
    <t>CAF001Physical constraints in the environment (obstacles related to terrain, climate, lack of infrastructure, etc.)</t>
  </si>
  <si>
    <t>CAF001Presence of mines and improvised explosive devices</t>
  </si>
  <si>
    <t>CAF001Restriction and obstruction of access to services and assistance</t>
  </si>
  <si>
    <t>CAF001Restriction of movement (impediments to freedom of movement and/or administrative restrictions)</t>
  </si>
  <si>
    <t>CAF001Violence against personnel, facilities and assets</t>
  </si>
  <si>
    <t>COD001Denial of existence of humanitarian needs or entitlements to assistance</t>
  </si>
  <si>
    <t>COD001Impediments to entry into country (bureaucratic and administrative)</t>
  </si>
  <si>
    <t>COD001Interference into implementation of humanitarian activities</t>
  </si>
  <si>
    <t>COD001Ongoing insecurity/hostilities affecting humanitarian assistance</t>
  </si>
  <si>
    <t>COD001Physical constraints in the environment (obstacles related to terrain, climate, lack of infrastructure, etc.)</t>
  </si>
  <si>
    <t>COD001Presence of mines and improvised explosive devices</t>
  </si>
  <si>
    <t>COD001Restriction and obstruction of access to services and assistance</t>
  </si>
  <si>
    <t>COD001Restriction of movement (impediments to freedom of movement and/or administrative restrictions)</t>
  </si>
  <si>
    <t>COD001Violence against personnel, facilities and assets</t>
  </si>
  <si>
    <t>DJI001Denial of existence of humanitarian needs or entitlements to assistance</t>
  </si>
  <si>
    <t>DJI001Impediments to entry into country (bureaucratic and administrative)</t>
  </si>
  <si>
    <t>DJI001Interference into implementation of humanitarian activities</t>
  </si>
  <si>
    <t>DJI001Ongoing insecurity/hostilities affecting humanitarian assistance</t>
  </si>
  <si>
    <t>DJI001Physical constraints in the environment (obstacles related to terrain, climate, lack of infrastructure, etc.)</t>
  </si>
  <si>
    <t>DJI001Presence of mines and improvised explosive devices</t>
  </si>
  <si>
    <t>DJI001Restriction and obstruction of access to services and assistance</t>
  </si>
  <si>
    <t>DJI001Restriction of movement (impediments to freedom of movement and/or administrative restrictions)</t>
  </si>
  <si>
    <t>DJI001Violence against personnel, facilities and assets</t>
  </si>
  <si>
    <t>DJI002Denial of existence of humanitarian needs or entitlements to assistance</t>
  </si>
  <si>
    <t>DJI002Impediments to entry into country (bureaucratic and administrative)</t>
  </si>
  <si>
    <t>DJI002Interference into implementation of humanitarian activities</t>
  </si>
  <si>
    <t>DJI002Ongoing insecurity/hostilities affecting humanitarian assistance</t>
  </si>
  <si>
    <t>DJI002Physical constraints in the environment (obstacles related to terrain, climate, lack of infrastructure, etc.)</t>
  </si>
  <si>
    <t>DJI002Presence of mines and improvised explosive devices</t>
  </si>
  <si>
    <t>DJI002Restriction and obstruction of access to services and assistance</t>
  </si>
  <si>
    <t>DJI002Restriction of movement (impediments to freedom of movement and/or administrative restrictions)</t>
  </si>
  <si>
    <t>DJI002Violence against personnel, facilities and assets</t>
  </si>
  <si>
    <t>DJI003Denial of existence of humanitarian needs or entitlements to assistance</t>
  </si>
  <si>
    <t>DJI003Impediments to entry into country (bureaucratic and administrative)</t>
  </si>
  <si>
    <t>DJI003Interference into implementation of humanitarian activities</t>
  </si>
  <si>
    <t>DJI003Ongoing insecurity/hostilities affecting humanitarian assistance</t>
  </si>
  <si>
    <t>DJI003Physical constraints in the environment (obstacles related to terrain, climate, lack of infrastructure, etc.)</t>
  </si>
  <si>
    <t>DJI003Presence of mines and improvised explosive devices</t>
  </si>
  <si>
    <t>DJI003Restriction and obstruction of access to services and assistance</t>
  </si>
  <si>
    <t>DJI003Restriction of movement (impediments to freedom of movement and/or administrative restrictions)</t>
  </si>
  <si>
    <t>DJI003Violence against personnel, facilities and assets</t>
  </si>
  <si>
    <t>ECU002Denial of existence of humanitarian needs or entitlements to assistance</t>
  </si>
  <si>
    <t>ECU002Impediments to entry into country (bureaucratic and administrative)</t>
  </si>
  <si>
    <t>ECU002Interference into implementation of humanitarian activities</t>
  </si>
  <si>
    <t>ECU002Ongoing insecurity/hostilities affecting humanitarian assistance</t>
  </si>
  <si>
    <t>ECU002Physical constraints in the environment (obstacles related to terrain, climate, lack of infrastructure, etc.)</t>
  </si>
  <si>
    <t>ECU002Presence of mines and improvised explosive devices</t>
  </si>
  <si>
    <t>ECU002Restriction and obstruction of access to services and assistance</t>
  </si>
  <si>
    <t>ECU002Restriction of movement (impediments to freedom of movement and/or administrative restrictions)</t>
  </si>
  <si>
    <t>ECU002Violence against personnel, facilities and assets</t>
  </si>
  <si>
    <t>LBY001Denial of existence of humanitarian needs or entitlements to assistance</t>
  </si>
  <si>
    <t>LBY001Impediments to entry into country (bureaucratic and administrative)</t>
  </si>
  <si>
    <t>LBY001Interference into implementation of humanitarian activities</t>
  </si>
  <si>
    <t>LBY001Ongoing insecurity/hostilities affecting humanitarian assistance</t>
  </si>
  <si>
    <t>LBY001Physical constraints in the environment (obstacles related to terrain, climate, lack of infrastructure, etc.)</t>
  </si>
  <si>
    <t>LBY001Presence of mines and improvised explosive devices</t>
  </si>
  <si>
    <t>LBY001Restriction and obstruction of access to services and assistance</t>
  </si>
  <si>
    <t>LBY001Restriction of movement (impediments to freedom of movement and/or administrative restrictions)</t>
  </si>
  <si>
    <t>LBY001Violence against personnel, facilities and assets</t>
  </si>
  <si>
    <t>LBY002Denial of existence of humanitarian needs or entitlements to assistance</t>
  </si>
  <si>
    <t>LBY002Impediments to entry into country (bureaucratic and administrative)</t>
  </si>
  <si>
    <t>LBY002Interference into implementation of humanitarian activities</t>
  </si>
  <si>
    <t>LBY002Ongoing insecurity/hostilities affecting humanitarian assistance</t>
  </si>
  <si>
    <t>LBY002Physical constraints in the environment (obstacles related to terrain, climate, lack of infrastructure, etc.)</t>
  </si>
  <si>
    <t>LBY002Presence of mines and improvised explosive devices</t>
  </si>
  <si>
    <t>LBY002Restriction and obstruction of access to services and assistance</t>
  </si>
  <si>
    <t>LBY002Restriction of movement (impediments to freedom of movement and/or administrative restrictions)</t>
  </si>
  <si>
    <t>LBY002Violence against personnel, facilities and assets</t>
  </si>
  <si>
    <t>LSO002Denial of existence of humanitarian needs or entitlements to assistance</t>
  </si>
  <si>
    <t>LSO002Impediments to entry into country (bureaucratic and administrative)</t>
  </si>
  <si>
    <t>LSO002Interference into implementation of humanitarian activities</t>
  </si>
  <si>
    <t>LSO002Ongoing insecurity/hostilities affecting humanitarian assistance</t>
  </si>
  <si>
    <t>LSO002Physical constraints in the environment (obstacles related to terrain, climate, lack of infrastructure, etc.)</t>
  </si>
  <si>
    <t>LSO002Presence of mines and improvised explosive devices</t>
  </si>
  <si>
    <t>LSO002Restriction and obstruction of access to services and assistance</t>
  </si>
  <si>
    <t>LSO002Restriction of movement (impediments to freedom of movement and/or administrative restrictions)</t>
  </si>
  <si>
    <t>LSO002Violence against personnel, facilities and assets</t>
  </si>
  <si>
    <t>MDG002Denial of existence of humanitarian needs or entitlements to assistance</t>
  </si>
  <si>
    <t>MDG002Impediments to entry into country (bureaucratic and administrative)</t>
  </si>
  <si>
    <t>MDG002Interference into implementation of humanitarian activities</t>
  </si>
  <si>
    <t>MDG002Ongoing insecurity/hostilities affecting humanitarian assistance</t>
  </si>
  <si>
    <t>MDG002Physical constraints in the environment (obstacles related to terrain, climate, lack of infrastructure, etc.)</t>
  </si>
  <si>
    <t>MDG002Presence of mines and improvised explosive devices</t>
  </si>
  <si>
    <t>MDG002Restriction and obstruction of access to services and assistance</t>
  </si>
  <si>
    <t>MDG002Restriction of movement (impediments to freedom of movement and/or administrative restrictions)</t>
  </si>
  <si>
    <t>MDG002Violence against personnel, facilities and assets</t>
  </si>
  <si>
    <t>MLI001Denial of existence of humanitarian needs or entitlements to assistance</t>
  </si>
  <si>
    <t>MLI001Impediments to entry into country (bureaucratic and administrative)</t>
  </si>
  <si>
    <t>MLI001Interference into implementation of humanitarian activities</t>
  </si>
  <si>
    <t>MLI001Ongoing insecurity/hostilities affecting humanitarian assistance</t>
  </si>
  <si>
    <t>MLI001Physical constraints in the environment (obstacles related to terrain, climate, lack of infrastructure, etc.)</t>
  </si>
  <si>
    <t>MLI001Presence of mines and improvised explosive devices</t>
  </si>
  <si>
    <t>MLI001Restriction and obstruction of access to services and assistance</t>
  </si>
  <si>
    <t>MLI001Restriction of movement (impediments to freedom of movement and/or administrative restrictions)</t>
  </si>
  <si>
    <t>MLI001Violence against personnel, facilities and assets</t>
  </si>
  <si>
    <t>MMR004Denial of existence of humanitarian needs or entitlements to assistance</t>
  </si>
  <si>
    <t>MMR004Impediments to entry into country (bureaucratic and administrative)</t>
  </si>
  <si>
    <t>MMR004Interference into implementation of humanitarian activities</t>
  </si>
  <si>
    <t>MMR004Ongoing insecurity/hostilities affecting humanitarian assistance</t>
  </si>
  <si>
    <t>MMR004Physical constraints in the environment (obstacles related to terrain, climate, lack of infrastructure, etc.)</t>
  </si>
  <si>
    <t>MMR004Presence of mines and improvised explosive devices</t>
  </si>
  <si>
    <t>MMR004Restriction and obstruction of access to services and assistance</t>
  </si>
  <si>
    <t>MMR004Restriction of movement (impediments to freedom of movement and/or administrative restrictions)</t>
  </si>
  <si>
    <t>MMR004Violence against personnel, facilities and assets</t>
  </si>
  <si>
    <t>NAM002Denial of existence of humanitarian needs or entitlements to assistance</t>
  </si>
  <si>
    <t>NAM002Impediments to entry into country (bureaucratic and administrative)</t>
  </si>
  <si>
    <t>NAM002Interference into implementation of humanitarian activities</t>
  </si>
  <si>
    <t>NAM002Ongoing insecurity/hostilities affecting humanitarian assistance</t>
  </si>
  <si>
    <t>NAM002Physical constraints in the environment (obstacles related to terrain, climate, lack of infrastructure, etc.)</t>
  </si>
  <si>
    <t>NAM002Presence of mines and improvised explosive devices</t>
  </si>
  <si>
    <t>NAM002Restriction and obstruction of access to services and assistance</t>
  </si>
  <si>
    <t>NAM002Restriction of movement (impediments to freedom of movement and/or administrative restrictions)</t>
  </si>
  <si>
    <t>NAM002Violence against personnel, facilities and assets</t>
  </si>
  <si>
    <t>PER002Denial of existence of humanitarian needs or entitlements to assistance</t>
  </si>
  <si>
    <t>PER002Impediments to entry into country (bureaucratic and administrative)</t>
  </si>
  <si>
    <t>PER002Interference into implementation of humanitarian activities</t>
  </si>
  <si>
    <t>PER002Ongoing insecurity/hostilities affecting humanitarian assistance</t>
  </si>
  <si>
    <t>PER002Physical constraints in the environment (obstacles related to terrain, climate, lack of infrastructure, etc.)</t>
  </si>
  <si>
    <t>PER002Presence of mines and improvised explosive devices</t>
  </si>
  <si>
    <t>PER002Restriction and obstruction of access to services and assistance</t>
  </si>
  <si>
    <t>PER002Restriction of movement (impediments to freedom of movement and/or administrative restrictions)</t>
  </si>
  <si>
    <t>PER002Violence against personnel, facilities and assets</t>
  </si>
  <si>
    <t>REG002Denial of existence of humanitarian needs or entitlements to assistance</t>
  </si>
  <si>
    <t>REG002Impediments to entry into country (bureaucratic and administrative)</t>
  </si>
  <si>
    <t>REG002Interference into implementation of humanitarian activities</t>
  </si>
  <si>
    <t>REG002Ongoing insecurity/hostilities affecting humanitarian assistance</t>
  </si>
  <si>
    <t>REG002Physical constraints in the environment (obstacles related to terrain, climate, lack of infrastructure, etc.)</t>
  </si>
  <si>
    <t>REG002Presence of mines and improvised explosive devices</t>
  </si>
  <si>
    <t>REG002Restriction and obstruction of access to services and assistance</t>
  </si>
  <si>
    <t>REG002Restriction of movement (impediments to freedom of movement and/or administrative restrictions)</t>
  </si>
  <si>
    <t>REG002Violence against personnel, facilities and assets</t>
  </si>
  <si>
    <t>SDN001Denial of existence of humanitarian needs or entitlements to assistance</t>
  </si>
  <si>
    <t>SDN001Impediments to entry into country (bureaucratic and administrative)</t>
  </si>
  <si>
    <t>SDN001Interference into implementation of humanitarian activities</t>
  </si>
  <si>
    <t>SDN001Ongoing insecurity/hostilities affecting humanitarian assistance</t>
  </si>
  <si>
    <t>SDN001Physical constraints in the environment (obstacles related to terrain, climate, lack of infrastructure, etc.)</t>
  </si>
  <si>
    <t>SDN001Presence of mines and improvised explosive devices</t>
  </si>
  <si>
    <t>SDN001Restriction and obstruction of access to services and assistance</t>
  </si>
  <si>
    <t>SDN001Restriction of movement (impediments to freedom of movement and/or administrative restrictions)</t>
  </si>
  <si>
    <t>SDN001Violence against personnel, facilities and assets</t>
  </si>
  <si>
    <t>SDN005Denial of existence of humanitarian needs or entitlements to assistance</t>
  </si>
  <si>
    <t>SDN005Impediments to entry into country (bureaucratic and administrative)</t>
  </si>
  <si>
    <t>SDN005Interference into implementation of humanitarian activities</t>
  </si>
  <si>
    <t>SDN005Ongoing insecurity/hostilities affecting humanitarian assistance</t>
  </si>
  <si>
    <t>SDN005Physical constraints in the environment (obstacles related to terrain, climate, lack of infrastructure, etc.)</t>
  </si>
  <si>
    <t>SDN005Presence of mines and improvised explosive devices</t>
  </si>
  <si>
    <t>SDN005Restriction and obstruction of access to services and assistance</t>
  </si>
  <si>
    <t>SDN005Restriction of movement (impediments to freedom of movement and/or administrative restrictions)</t>
  </si>
  <si>
    <t>SDN005Violence against personnel, facilities and assets</t>
  </si>
  <si>
    <t>SDN007Denial of existence of humanitarian needs or entitlements to assistance</t>
  </si>
  <si>
    <t>SDN007Impediments to entry into country (bureaucratic and administrative)</t>
  </si>
  <si>
    <t>SDN007Interference into implementation of humanitarian activities</t>
  </si>
  <si>
    <t>SDN007Ongoing insecurity/hostilities affecting humanitarian assistance</t>
  </si>
  <si>
    <t>SDN007Physical constraints in the environment (obstacles related to terrain, climate, lack of infrastructure, etc.)</t>
  </si>
  <si>
    <t>SDN007Presence of mines and improvised explosive devices</t>
  </si>
  <si>
    <t>SDN007Restriction and obstruction of access to services and assistance</t>
  </si>
  <si>
    <t>SDN007Restriction of movement (impediments to freedom of movement and/or administrative restrictions)</t>
  </si>
  <si>
    <t>SDN007Violence against personnel, facilities and assets</t>
  </si>
  <si>
    <t>SDN008Denial of existence of humanitarian needs or entitlements to assistance</t>
  </si>
  <si>
    <t>SDN008Impediments to entry into country (bureaucratic and administrative)</t>
  </si>
  <si>
    <t>SDN008Interference into implementation of humanitarian activities</t>
  </si>
  <si>
    <t>SDN008Ongoing insecurity/hostilities affecting humanitarian assistance</t>
  </si>
  <si>
    <t>SDN008Physical constraints in the environment (obstacles related to terrain, climate, lack of infrastructure, etc.)</t>
  </si>
  <si>
    <t>SDN008Presence of mines and improvised explosive devices</t>
  </si>
  <si>
    <t>SDN008Restriction and obstruction of access to services and assistance</t>
  </si>
  <si>
    <t>SDN008Restriction of movement (impediments to freedom of movement and/or administrative restrictions)</t>
  </si>
  <si>
    <t>SDN008Violence against personnel, facilities and assets</t>
  </si>
  <si>
    <t>SEN002Denial of existence of humanitarian needs or entitlements to assistance</t>
  </si>
  <si>
    <t>SEN002Impediments to entry into country (bureaucratic and administrative)</t>
  </si>
  <si>
    <t>SEN002Interference into implementation of humanitarian activities</t>
  </si>
  <si>
    <t>SEN002Ongoing insecurity/hostilities affecting humanitarian assistance</t>
  </si>
  <si>
    <t>SEN002Physical constraints in the environment (obstacles related to terrain, climate, lack of infrastructure, etc.)</t>
  </si>
  <si>
    <t>SEN002Presence of mines and improvised explosive devices</t>
  </si>
  <si>
    <t>SEN002Restriction and obstruction of access to services and assistance</t>
  </si>
  <si>
    <t>SEN002Restriction of movement (impediments to freedom of movement and/or administrative restrictions)</t>
  </si>
  <si>
    <t>SEN002Violence against personnel, facilities and assets</t>
  </si>
  <si>
    <t>SOM001Denial of existence of humanitarian needs or entitlements to assistance</t>
  </si>
  <si>
    <t>SOM001Impediments to entry into country (bureaucratic and administrative)</t>
  </si>
  <si>
    <t>SOM001Interference into implementation of humanitarian activities</t>
  </si>
  <si>
    <t>SOM001Ongoing insecurity/hostilities affecting humanitarian assistance</t>
  </si>
  <si>
    <t>SOM001Physical constraints in the environment (obstacles related to terrain, climate, lack of infrastructure, etc.)</t>
  </si>
  <si>
    <t>SOM001Presence of mines and improvised explosive devices</t>
  </si>
  <si>
    <t>SOM001Restriction and obstruction of access to services and assistance</t>
  </si>
  <si>
    <t>SOM001Restriction of movement (impediments to freedom of movement and/or administrative restrictions)</t>
  </si>
  <si>
    <t>SOM001Violence against personnel, facilities and assets</t>
  </si>
  <si>
    <t>SSD001Denial of existence of humanitarian needs or entitlements to assistance</t>
  </si>
  <si>
    <t>SSD001Impediments to entry into country (bureaucratic and administrative)</t>
  </si>
  <si>
    <t>SSD001Interference into implementation of humanitarian activities</t>
  </si>
  <si>
    <t>SSD001Ongoing insecurity/hostilities affecting humanitarian assistance</t>
  </si>
  <si>
    <t>SSD001Physical constraints in the environment (obstacles related to terrain, climate, lack of infrastructure, etc.)</t>
  </si>
  <si>
    <t>SSD001Presence of mines and improvised explosive devices</t>
  </si>
  <si>
    <t>SSD001Restriction and obstruction of access to services and assistance</t>
  </si>
  <si>
    <t>SSD001Restriction of movement (impediments to freedom of movement and/or administrative restrictions)</t>
  </si>
  <si>
    <t>SSD001Violence against personnel, facilities and assets</t>
  </si>
  <si>
    <t>SWZ001Denial of existence of humanitarian needs or entitlements to assistance</t>
  </si>
  <si>
    <t>SWZ001Impediments to entry into country (bureaucratic and administrative)</t>
  </si>
  <si>
    <t>SWZ001Interference into implementation of humanitarian activities</t>
  </si>
  <si>
    <t>SWZ001Ongoing insecurity/hostilities affecting humanitarian assistance</t>
  </si>
  <si>
    <t>SWZ001Physical constraints in the environment (obstacles related to terrain, climate, lack of infrastructure, etc.)</t>
  </si>
  <si>
    <t>SWZ001Presence of mines and improvised explosive devices</t>
  </si>
  <si>
    <t>SWZ001Restriction and obstruction of access to services and assistance</t>
  </si>
  <si>
    <t>SWZ001Restriction of movement (impediments to freedom of movement and/or administrative restrictions)</t>
  </si>
  <si>
    <t>SWZ001Violence against personnel, facilities and assets</t>
  </si>
  <si>
    <t>TZA002Denial of existence of humanitarian needs or entitlements to assistance</t>
  </si>
  <si>
    <t>TZA002Impediments to entry into country (bureaucratic and administrative)</t>
  </si>
  <si>
    <t>TZA002Interference into implementation of humanitarian activities</t>
  </si>
  <si>
    <t>TZA002Ongoing insecurity/hostilities affecting humanitarian assistance</t>
  </si>
  <si>
    <t>TZA002Physical constraints in the environment (obstacles related to terrain, climate, lack of infrastructure, etc.)</t>
  </si>
  <si>
    <t>TZA002Presence of mines and improvised explosive devices</t>
  </si>
  <si>
    <t>TZA002Restriction and obstruction of access to services and assistance</t>
  </si>
  <si>
    <t>TZA002Restriction of movement (impediments to freedom of movement and/or administrative restrictions)</t>
  </si>
  <si>
    <t>TZA002Violence against personnel, facilities and assets</t>
  </si>
  <si>
    <t>UKR002Denial of existence of humanitarian needs or entitlements to assistance</t>
  </si>
  <si>
    <t>UKR002Impediments to entry into country (bureaucratic and administrative)</t>
  </si>
  <si>
    <t>UKR002Interference into implementation of humanitarian activities</t>
  </si>
  <si>
    <t>UKR002Ongoing insecurity/hostilities affecting humanitarian assistance</t>
  </si>
  <si>
    <t>UKR002Physical constraints in the environment (obstacles related to terrain, climate, lack of infrastructure, etc.)</t>
  </si>
  <si>
    <t>UKR002Presence of mines and improvised explosive devices</t>
  </si>
  <si>
    <t>UKR002Restriction and obstruction of access to services and assistance</t>
  </si>
  <si>
    <t>UKR002Restriction of movement (impediments to freedom of movement and/or administrative restrictions)</t>
  </si>
  <si>
    <t>UKR002Violence against personnel, facilities and assets</t>
  </si>
  <si>
    <t>ZMB002Denial of existence of humanitarian needs or entitlements to assistance</t>
  </si>
  <si>
    <t>ZMB002Impediments to entry into country (bureaucratic and administrative)</t>
  </si>
  <si>
    <t>ZMB002Interference into implementation of humanitarian activities</t>
  </si>
  <si>
    <t>ZMB002Ongoing insecurity/hostilities affecting humanitarian assistance</t>
  </si>
  <si>
    <t>ZMB002Physical constraints in the environment (obstacles related to terrain, climate, lack of infrastructure, etc.)</t>
  </si>
  <si>
    <t>ZMB002Presence of mines and improvised explosive devices</t>
  </si>
  <si>
    <t>ZMB002Restriction and obstruction of access to services and assistance</t>
  </si>
  <si>
    <t>ZMB002Restriction of movement (impediments to freedom of movement and/or administrative restrictions)</t>
  </si>
  <si>
    <t>ZMB002Violence against personnel, facilities and assets</t>
  </si>
  <si>
    <t>ZWE001Denial of existence of humanitarian needs or entitlements to assistance</t>
  </si>
  <si>
    <t>ZWE001Impediments to entry into country (bureaucratic and administrative)</t>
  </si>
  <si>
    <t>ZWE001Interference into implementation of humanitarian activities</t>
  </si>
  <si>
    <t>ZWE001Ongoing insecurity/hostilities affecting humanitarian assistance</t>
  </si>
  <si>
    <t>ZWE001Physical constraints in the environment (obstacles related to terrain, climate, lack of infrastructure, etc.)</t>
  </si>
  <si>
    <t>ZWE001Presence of mines and improvised explosive devices</t>
  </si>
  <si>
    <t>ZWE001Restriction and obstruction of access to services and assistance</t>
  </si>
  <si>
    <t>ZWE001Restriction of movement (impediments to freedom of movement and/or administrative restrictions)</t>
  </si>
  <si>
    <t>ZWE001Violence against personnel, facilities and assets</t>
  </si>
  <si>
    <t>BRA002Denial of existence of humanitarian needs or entitlements to assistance</t>
  </si>
  <si>
    <t>BRA002Impediments to entry into country (bureaucratic and administrative)</t>
  </si>
  <si>
    <t>BRA002Interference into implementation of humanitarian activities</t>
  </si>
  <si>
    <t>BRA002Ongoing insecurity/hostilities affecting humanitarian assistance</t>
  </si>
  <si>
    <t>BRA002Physical constraints in the environment (obstacles related to terrain, climate, lack of infrastructure, etc.)</t>
  </si>
  <si>
    <t>BRA002Presence of mines and improvised explosive devices</t>
  </si>
  <si>
    <t>BRA002Restriction and obstruction of access to services and assistance</t>
  </si>
  <si>
    <t>BRA002Restriction of movement (impediments to freedom of movement and/or administrative restrictions)</t>
  </si>
  <si>
    <t>BRA002Violence against personnel, facilities and assets</t>
  </si>
  <si>
    <t>CMR002Denial of existence of humanitarian needs or entitlements to assistance</t>
  </si>
  <si>
    <t>CMR002Impediments to entry into country (bureaucratic and administrative)</t>
  </si>
  <si>
    <t>CMR002Interference into implementation of humanitarian activities</t>
  </si>
  <si>
    <t>CMR002Ongoing insecurity/hostilities affecting humanitarian assistance</t>
  </si>
  <si>
    <t>CMR002Physical constraints in the environment (obstacles related to terrain, climate, lack of infrastructure, etc.)</t>
  </si>
  <si>
    <t>CMR002Presence of mines and improvised explosive devices</t>
  </si>
  <si>
    <t>CMR002Restriction and obstruction of access to services and assistance</t>
  </si>
  <si>
    <t>CMR002Restriction of movement (impediments to freedom of movement and/or administrative restrictions)</t>
  </si>
  <si>
    <t>CMR002Violence against personnel, facilities and assets</t>
  </si>
  <si>
    <t>CMR003Denial of existence of humanitarian needs or entitlements to assistance</t>
  </si>
  <si>
    <t>CMR003Impediments to entry into country (bureaucratic and administrative)</t>
  </si>
  <si>
    <t>CMR003Interference into implementation of humanitarian activities</t>
  </si>
  <si>
    <t>CMR003Ongoing insecurity/hostilities affecting humanitarian assistance</t>
  </si>
  <si>
    <t>CMR003Physical constraints in the environment (obstacles related to terrain, climate, lack of infrastructure, etc.)</t>
  </si>
  <si>
    <t>CMR003Presence of mines and improvised explosive devices</t>
  </si>
  <si>
    <t>CMR003Restriction and obstruction of access to services and assistance</t>
  </si>
  <si>
    <t>CMR003Restriction of movement (impediments to freedom of movement and/or administrative restrictions)</t>
  </si>
  <si>
    <t>CMR003Violence against personnel, facilities and assets</t>
  </si>
  <si>
    <t>CMR004Denial of existence of humanitarian needs or entitlements to assistance</t>
  </si>
  <si>
    <t>CMR004Impediments to entry into country (bureaucratic and administrative)</t>
  </si>
  <si>
    <t>CMR004Interference into implementation of humanitarian activities</t>
  </si>
  <si>
    <t>CMR004Ongoing insecurity/hostilities affecting humanitarian assistance</t>
  </si>
  <si>
    <t>CMR004Physical constraints in the environment (obstacles related to terrain, climate, lack of infrastructure, etc.)</t>
  </si>
  <si>
    <t>CMR004Presence of mines and improvised explosive devices</t>
  </si>
  <si>
    <t>CMR004Restriction and obstruction of access to services and assistance</t>
  </si>
  <si>
    <t>CMR004Restriction of movement (impediments to freedom of movement and/or administrative restrictions)</t>
  </si>
  <si>
    <t>CMR004Violence against personnel, facilities and assets</t>
  </si>
  <si>
    <t>COG001Denial of existence of humanitarian needs or entitlements to assistance</t>
  </si>
  <si>
    <t>COG001Impediments to entry into country (bureaucratic and administrative)</t>
  </si>
  <si>
    <t>COG001Interference into implementation of humanitarian activities</t>
  </si>
  <si>
    <t>COG001Ongoing insecurity/hostilities affecting humanitarian assistance</t>
  </si>
  <si>
    <t>COG001Physical constraints in the environment (obstacles related to terrain, climate, lack of infrastructure, etc.)</t>
  </si>
  <si>
    <t>COG001Presence of mines and improvised explosive devices</t>
  </si>
  <si>
    <t>COG001Restriction and obstruction of access to services and assistance</t>
  </si>
  <si>
    <t>COG001Restriction of movement (impediments to freedom of movement and/or administrative restrictions)</t>
  </si>
  <si>
    <t>COG001Violence against personnel, facilities and assets</t>
  </si>
  <si>
    <t>MMR001Denial of existence of humanitarian needs or entitlements to assistance</t>
  </si>
  <si>
    <t>MMR001Impediments to entry into country (bureaucratic and administrative)</t>
  </si>
  <si>
    <t>MMR001Interference into implementation of humanitarian activities</t>
  </si>
  <si>
    <t>MMR001Ongoing insecurity/hostilities affecting humanitarian assistance</t>
  </si>
  <si>
    <t>MMR001Physical constraints in the environment (obstacles related to terrain, climate, lack of infrastructure, etc.)</t>
  </si>
  <si>
    <t>MMR001Presence of mines and improvised explosive devices</t>
  </si>
  <si>
    <t>MMR001Restriction and obstruction of access to services and assistance</t>
  </si>
  <si>
    <t>MMR001Restriction of movement (impediments to freedom of movement and/or administrative restrictions)</t>
  </si>
  <si>
    <t>MMR001Violence against personnel, facilities and assets</t>
  </si>
  <si>
    <t>MMR002Denial of existence of humanitarian needs or entitlements to assistance</t>
  </si>
  <si>
    <t>MMR002Impediments to entry into country (bureaucratic and administrative)</t>
  </si>
  <si>
    <t>MMR002Interference into implementation of humanitarian activities</t>
  </si>
  <si>
    <t>MMR002Ongoing insecurity/hostilities affecting humanitarian assistance</t>
  </si>
  <si>
    <t>MMR002Physical constraints in the environment (obstacles related to terrain, climate, lack of infrastructure, etc.)</t>
  </si>
  <si>
    <t>MMR002Presence of mines and improvised explosive devices</t>
  </si>
  <si>
    <t>MMR002Restriction and obstruction of access to services and assistance</t>
  </si>
  <si>
    <t>MMR002Restriction of movement (impediments to freedom of movement and/or administrative restrictions)</t>
  </si>
  <si>
    <t>MMR002Violence against personnel, facilities and assets</t>
  </si>
  <si>
    <t>MMR003Denial of existence of humanitarian needs or entitlements to assistance</t>
  </si>
  <si>
    <t>MMR003Impediments to entry into country (bureaucratic and administrative)</t>
  </si>
  <si>
    <t>MMR003Interference into implementation of humanitarian activities</t>
  </si>
  <si>
    <t>MMR003Ongoing insecurity/hostilities affecting humanitarian assistance</t>
  </si>
  <si>
    <t>MMR003Physical constraints in the environment (obstacles related to terrain, climate, lack of infrastructure, etc.)</t>
  </si>
  <si>
    <t>MMR003Presence of mines and improvised explosive devices</t>
  </si>
  <si>
    <t>MMR003Restriction and obstruction of access to services and assistance</t>
  </si>
  <si>
    <t>MMR003Restriction of movement (impediments to freedom of movement and/or administrative restrictions)</t>
  </si>
  <si>
    <t>MMR003Violence against personnel, facilities and assets</t>
  </si>
  <si>
    <t>NIC001Denial of existence of humanitarian needs or entitlements to assistance</t>
  </si>
  <si>
    <t>NIC001Impediments to entry into country (bureaucratic and administrative)</t>
  </si>
  <si>
    <t>NIC001Interference into implementation of humanitarian activities</t>
  </si>
  <si>
    <t>NIC001Ongoing insecurity/hostilities affecting humanitarian assistance</t>
  </si>
  <si>
    <t>NIC001Physical constraints in the environment (obstacles related to terrain, climate, lack of infrastructure, etc.)</t>
  </si>
  <si>
    <t>NIC001Presence of mines and improvised explosive devices</t>
  </si>
  <si>
    <t>NIC001Restriction and obstruction of access to services and assistance</t>
  </si>
  <si>
    <t>NIC001Restriction of movement (impediments to freedom of movement and/or administrative restrictions)</t>
  </si>
  <si>
    <t>NIC001Violence against personnel, facilities and assets</t>
  </si>
  <si>
    <t>REG012Denial of existence of humanitarian needs or entitlements to assistance</t>
  </si>
  <si>
    <t>REG012Impediments to entry into country (bureaucratic and administrative)</t>
  </si>
  <si>
    <t>REG012Interference into implementation of humanitarian activities</t>
  </si>
  <si>
    <t>REG012Ongoing insecurity/hostilities affecting humanitarian assistance</t>
  </si>
  <si>
    <t>REG012Physical constraints in the environment (obstacles related to terrain, climate, lack of infrastructure, etc.)</t>
  </si>
  <si>
    <t>REG012Presence of mines and improvised explosive devices</t>
  </si>
  <si>
    <t>REG012Restriction and obstruction of access to services and assistance</t>
  </si>
  <si>
    <t>REG012Restriction of movement (impediments to freedom of movement and/or administrative restrictions)</t>
  </si>
  <si>
    <t>REG012Violence against personnel, facilities and assets</t>
  </si>
  <si>
    <t>SOM002Denial of existence of humanitarian needs or entitlements to assistance</t>
  </si>
  <si>
    <t>SOM002Impediments to entry into country (bureaucratic and administrative)</t>
  </si>
  <si>
    <t>SOM002Interference into implementation of humanitarian activities</t>
  </si>
  <si>
    <t>SOM002Ongoing insecurity/hostilities affecting humanitarian assistance</t>
  </si>
  <si>
    <t>SOM002Physical constraints in the environment (obstacles related to terrain, climate, lack of infrastructure, etc.)</t>
  </si>
  <si>
    <t>SOM002Presence of mines and improvised explosive devices</t>
  </si>
  <si>
    <t>SOM002Restriction and obstruction of access to services and assistance</t>
  </si>
  <si>
    <t>SOM002Restriction of movement (impediments to freedom of movement and/or administrative restrictions)</t>
  </si>
  <si>
    <t>SOM002Violence against personnel, facilities and assets</t>
  </si>
  <si>
    <t>BDI001Denial of existence of humanitarian needs or entitlements to assistance</t>
  </si>
  <si>
    <t>BDI001Impediments to entry into country (bureaucratic and administrative)</t>
  </si>
  <si>
    <t>BDI001Interference into implementation of humanitarian activities</t>
  </si>
  <si>
    <t>BDI001Ongoing insecurity/hostilities affecting humanitarian assistance</t>
  </si>
  <si>
    <t>BDI001Physical constraints in the environment (obstacles related to terrain, climate, lack of infrastructure, etc.)</t>
  </si>
  <si>
    <t>BDI001Presence of mines and improvised explosive devices</t>
  </si>
  <si>
    <t>BDI001Restriction and obstruction of access to services and assistance</t>
  </si>
  <si>
    <t>BDI001Restriction of movement (impediments to freedom of movement and/or administrative restrictions)</t>
  </si>
  <si>
    <t>BDI001Violence against personnel, facilities and assets</t>
  </si>
  <si>
    <t>CMR001Denial of existence of humanitarian needs or entitlements to assistance</t>
  </si>
  <si>
    <t>CMR001Impediments to entry into country (bureaucratic and administrative)</t>
  </si>
  <si>
    <t>CMR001Interference into implementation of humanitarian activities</t>
  </si>
  <si>
    <t>CMR001Ongoing insecurity/hostilities affecting humanitarian assistance</t>
  </si>
  <si>
    <t>CMR001Physical constraints in the environment (obstacles related to terrain, climate, lack of infrastructure, etc.)</t>
  </si>
  <si>
    <t>CMR001Presence of mines and improvised explosive devices</t>
  </si>
  <si>
    <t>CMR001Restriction and obstruction of access to services and assistance</t>
  </si>
  <si>
    <t>CMR001Restriction of movement (impediments to freedom of movement and/or administrative restrictions)</t>
  </si>
  <si>
    <t>CMR001Violence against personnel, facilities and assets</t>
  </si>
  <si>
    <t>ERI001Denial of existence of humanitarian needs or entitlements to assistance</t>
  </si>
  <si>
    <t>ERI001Impediments to entry into country (bureaucratic and administrative)</t>
  </si>
  <si>
    <t>ERI001Interference into implementation of humanitarian activities</t>
  </si>
  <si>
    <t>ERI001Ongoing insecurity/hostilities affecting humanitarian assistance</t>
  </si>
  <si>
    <t>ERI001Physical constraints in the environment (obstacles related to terrain, climate, lack of infrastructure, etc.)</t>
  </si>
  <si>
    <t>ERI001Presence of mines and improvised explosive devices</t>
  </si>
  <si>
    <t>ERI001Restriction and obstruction of access to services and assistance</t>
  </si>
  <si>
    <t>ERI001Restriction of movement (impediments to freedom of movement and/or administrative restrictions)</t>
  </si>
  <si>
    <t>ERI001Violence against personnel, facilities and assets</t>
  </si>
  <si>
    <t>KEN001Denial of existence of humanitarian needs or entitlements to assistance</t>
  </si>
  <si>
    <t>KEN001Impediments to entry into country (bureaucratic and administrative)</t>
  </si>
  <si>
    <t>KEN001Interference into implementation of humanitarian activities</t>
  </si>
  <si>
    <t>KEN001Ongoing insecurity/hostilities affecting humanitarian assistance</t>
  </si>
  <si>
    <t>KEN001Physical constraints in the environment (obstacles related to terrain, climate, lack of infrastructure, etc.)</t>
  </si>
  <si>
    <t>KEN001Presence of mines and improvised explosive devices</t>
  </si>
  <si>
    <t>KEN001Restriction and obstruction of access to services and assistance</t>
  </si>
  <si>
    <t>KEN001Restriction of movement (impediments to freedom of movement and/or administrative restrictions)</t>
  </si>
  <si>
    <t>KEN001Violence against personnel, facilities and assets</t>
  </si>
  <si>
    <t>KEN002Denial of existence of humanitarian needs or entitlements to assistance</t>
  </si>
  <si>
    <t>KEN002Impediments to entry into country (bureaucratic and administrative)</t>
  </si>
  <si>
    <t>KEN002Interference into implementation of humanitarian activities</t>
  </si>
  <si>
    <t>KEN002Ongoing insecurity/hostilities affecting humanitarian assistance</t>
  </si>
  <si>
    <t>KEN002Physical constraints in the environment (obstacles related to terrain, climate, lack of infrastructure, etc.)</t>
  </si>
  <si>
    <t>KEN002Presence of mines and improvised explosive devices</t>
  </si>
  <si>
    <t>KEN002Restriction and obstruction of access to services and assistance</t>
  </si>
  <si>
    <t>KEN002Restriction of movement (impediments to freedom of movement and/or administrative restrictions)</t>
  </si>
  <si>
    <t>KEN002Violence against personnel, facilities and assets</t>
  </si>
  <si>
    <t>KEN003Denial of existence of humanitarian needs or entitlements to assistance</t>
  </si>
  <si>
    <t>KEN003Impediments to entry into country (bureaucratic and administrative)</t>
  </si>
  <si>
    <t>KEN003Interference into implementation of humanitarian activities</t>
  </si>
  <si>
    <t>KEN003Ongoing insecurity/hostilities affecting humanitarian assistance</t>
  </si>
  <si>
    <t>KEN003Physical constraints in the environment (obstacles related to terrain, climate, lack of infrastructure, etc.)</t>
  </si>
  <si>
    <t>KEN003Presence of mines and improvised explosive devices</t>
  </si>
  <si>
    <t>KEN003Restriction and obstruction of access to services and assistance</t>
  </si>
  <si>
    <t>KEN003Restriction of movement (impediments to freedom of movement and/or administrative restrictions)</t>
  </si>
  <si>
    <t>KEN003Violence against personnel, facilities and assets</t>
  </si>
  <si>
    <t>MOZ004Denial of existence of humanitarian needs or entitlements to assistance</t>
  </si>
  <si>
    <t>MOZ004Interference into implementation of humanitarian activities</t>
  </si>
  <si>
    <t>MOZ004Ongoing insecurity/hostilities affecting humanitarian assistance</t>
  </si>
  <si>
    <t>MOZ004Presence of mines and improvised explosive devices</t>
  </si>
  <si>
    <t>MOZ004Restriction and obstruction of access to services and assistance</t>
  </si>
  <si>
    <t>MOZ004Restriction of movement (impediments to freedom of movement and/or administrative restrictions)</t>
  </si>
  <si>
    <t>MOZ004Violence against personnel, facilities and assets</t>
  </si>
  <si>
    <t>NER003Denial of existence of humanitarian needs or entitlements to assistance</t>
  </si>
  <si>
    <t>NER003Impediments to entry into country (bureaucratic and administrative)</t>
  </si>
  <si>
    <t>NER003Interference into implementation of humanitarian activities</t>
  </si>
  <si>
    <t>NER003Ongoing insecurity/hostilities affecting humanitarian assistance</t>
  </si>
  <si>
    <t>NER003Physical constraints in the environment (obstacles related to terrain, climate, lack of infrastructure, etc.)</t>
  </si>
  <si>
    <t>NER003Presence of mines and improvised explosive devices</t>
  </si>
  <si>
    <t>NER003Restriction and obstruction of access to services and assistance</t>
  </si>
  <si>
    <t>NER003Restriction of movement (impediments to freedom of movement and/or administrative restrictions)</t>
  </si>
  <si>
    <t>NER003Violence against personnel, facilities and assets</t>
  </si>
  <si>
    <t>NGA001Denial of existence of humanitarian needs or entitlements to assistance</t>
  </si>
  <si>
    <t>NGA001Impediments to entry into country (bureaucratic and administrative)</t>
  </si>
  <si>
    <t>NGA001Interference into implementation of humanitarian activities</t>
  </si>
  <si>
    <t>NGA001Ongoing insecurity/hostilities affecting humanitarian assistance</t>
  </si>
  <si>
    <t>NGA001Physical constraints in the environment (obstacles related to terrain, climate, lack of infrastructure, etc.)</t>
  </si>
  <si>
    <t>NGA001Presence of mines and improvised explosive devices</t>
  </si>
  <si>
    <t>NGA001Restriction and obstruction of access to services and assistance</t>
  </si>
  <si>
    <t>NGA001Restriction of movement (impediments to freedom of movement and/or administrative restrictions)</t>
  </si>
  <si>
    <t>NGA001Violence against personnel, facilities and assets</t>
  </si>
  <si>
    <t>NGA003Denial of existence of humanitarian needs or entitlements to assistance</t>
  </si>
  <si>
    <t>NGA003Impediments to entry into country (bureaucratic and administrative)</t>
  </si>
  <si>
    <t>NGA003Interference into implementation of humanitarian activities</t>
  </si>
  <si>
    <t>NGA003Ongoing insecurity/hostilities affecting humanitarian assistance</t>
  </si>
  <si>
    <t>NGA003Physical constraints in the environment (obstacles related to terrain, climate, lack of infrastructure, etc.)</t>
  </si>
  <si>
    <t>NGA003Presence of mines and improvised explosive devices</t>
  </si>
  <si>
    <t>NGA003Restriction and obstruction of access to services and assistance</t>
  </si>
  <si>
    <t>NGA003Restriction of movement (impediments to freedom of movement and/or administrative restrictions)</t>
  </si>
  <si>
    <t>NGA003Violence against personnel, facilities and assets</t>
  </si>
  <si>
    <t>NGA004Denial of existence of humanitarian needs or entitlements to assistance</t>
  </si>
  <si>
    <t>NGA004Impediments to entry into country (bureaucratic and administrative)</t>
  </si>
  <si>
    <t>NGA004Interference into implementation of humanitarian activities</t>
  </si>
  <si>
    <t>NGA004Ongoing insecurity/hostilities affecting humanitarian assistance</t>
  </si>
  <si>
    <t>NGA004Physical constraints in the environment (obstacles related to terrain, climate, lack of infrastructure, etc.)</t>
  </si>
  <si>
    <t>NGA004Presence of mines and improvised explosive devices</t>
  </si>
  <si>
    <t>NGA004Restriction and obstruction of access to services and assistance</t>
  </si>
  <si>
    <t>NGA004Restriction of movement (impediments to freedom of movement and/or administrative restrictions)</t>
  </si>
  <si>
    <t>NGA004Violence against personnel, facilities and assets</t>
  </si>
  <si>
    <t>NGA007Denial of existence of humanitarian needs or entitlements to assistance</t>
  </si>
  <si>
    <t>NGA007Impediments to entry into country (bureaucratic and administrative)</t>
  </si>
  <si>
    <t>NGA007Interference into implementation of humanitarian activities</t>
  </si>
  <si>
    <t>NGA007Ongoing insecurity/hostilities affecting humanitarian assistance</t>
  </si>
  <si>
    <t>NGA007Physical constraints in the environment (obstacles related to terrain, climate, lack of infrastructure, etc.)</t>
  </si>
  <si>
    <t>NGA007Presence of mines and improvised explosive devices</t>
  </si>
  <si>
    <t>NGA007Restriction and obstruction of access to services and assistance</t>
  </si>
  <si>
    <t>NGA007Restriction of movement (impediments to freedom of movement and/or administrative restrictions)</t>
  </si>
  <si>
    <t>NGA007Violence against personnel, facilities and assets</t>
  </si>
  <si>
    <t>NGA008Denial of existence of humanitarian needs or entitlements to assistance</t>
  </si>
  <si>
    <t>NGA008Impediments to entry into country (bureaucratic and administrative)</t>
  </si>
  <si>
    <t>NGA008Interference into implementation of humanitarian activities</t>
  </si>
  <si>
    <t>NGA008Ongoing insecurity/hostilities affecting humanitarian assistance</t>
  </si>
  <si>
    <t>NGA008Physical constraints in the environment (obstacles related to terrain, climate, lack of infrastructure, etc.)</t>
  </si>
  <si>
    <t>NGA008Presence of mines and improvised explosive devices</t>
  </si>
  <si>
    <t>NGA008Restriction and obstruction of access to services and assistance</t>
  </si>
  <si>
    <t>NGA008Restriction of movement (impediments to freedom of movement and/or administrative restrictions)</t>
  </si>
  <si>
    <t>NGA008Violence against personnel, facilities and assets</t>
  </si>
  <si>
    <t>RWA002Denial of existence of humanitarian needs or entitlements to assistance</t>
  </si>
  <si>
    <t>RWA002Impediments to entry into country (bureaucratic and administrative)</t>
  </si>
  <si>
    <t>RWA002Interference into implementation of humanitarian activities</t>
  </si>
  <si>
    <t>RWA002Ongoing insecurity/hostilities affecting humanitarian assistance</t>
  </si>
  <si>
    <t>RWA002Physical constraints in the environment (obstacles related to terrain, climate, lack of infrastructure, etc.)</t>
  </si>
  <si>
    <t>RWA002Presence of mines and improvised explosive devices</t>
  </si>
  <si>
    <t>RWA002Restriction and obstruction of access to services and assistance</t>
  </si>
  <si>
    <t>RWA002Restriction of movement (impediments to freedom of movement and/or administrative restrictions)</t>
  </si>
  <si>
    <t>RWA002Violence against personnel, facilities and assets</t>
  </si>
  <si>
    <t>TCD001Denial of existence of humanitarian needs or entitlements to assistance</t>
  </si>
  <si>
    <t>TCD001Impediments to entry into country (bureaucratic and administrative)</t>
  </si>
  <si>
    <t>TCD001Interference into implementation of humanitarian activities</t>
  </si>
  <si>
    <t>TCD001Ongoing insecurity/hostilities affecting humanitarian assistance</t>
  </si>
  <si>
    <t>TCD001Physical constraints in the environment (obstacles related to terrain, climate, lack of infrastructure, etc.)</t>
  </si>
  <si>
    <t>TCD001Presence of mines and improvised explosive devices</t>
  </si>
  <si>
    <t>TCD001Restriction and obstruction of access to services and assistance</t>
  </si>
  <si>
    <t>TCD001Restriction of movement (impediments to freedom of movement and/or administrative restrictions)</t>
  </si>
  <si>
    <t>TCD001Violence against personnel, facilities and assets</t>
  </si>
  <si>
    <t>TCD003Denial of existence of humanitarian needs or entitlements to assistance</t>
  </si>
  <si>
    <t>TCD003Impediments to entry into country (bureaucratic and administrative)</t>
  </si>
  <si>
    <t>TCD003Interference into implementation of humanitarian activities</t>
  </si>
  <si>
    <t>TCD003Ongoing insecurity/hostilities affecting humanitarian assistance</t>
  </si>
  <si>
    <t>TCD003Physical constraints in the environment (obstacles related to terrain, climate, lack of infrastructure, etc.)</t>
  </si>
  <si>
    <t>TCD003Presence of mines and improvised explosive devices</t>
  </si>
  <si>
    <t>TCD003Restriction and obstruction of access to services and assistance</t>
  </si>
  <si>
    <t>TCD003Restriction of movement (impediments to freedom of movement and/or administrative restrictions)</t>
  </si>
  <si>
    <t>TCD003Violence against personnel, facilities and assets</t>
  </si>
  <si>
    <t>TCD004Denial of existence of humanitarian needs or entitlements to assistance</t>
  </si>
  <si>
    <t>TCD004Impediments to entry into country (bureaucratic and administrative)</t>
  </si>
  <si>
    <t>TCD004Interference into implementation of humanitarian activities</t>
  </si>
  <si>
    <t>TCD004Ongoing insecurity/hostilities affecting humanitarian assistance</t>
  </si>
  <si>
    <t>TCD004Physical constraints in the environment (obstacles related to terrain, climate, lack of infrastructure, etc.)</t>
  </si>
  <si>
    <t>TCD004Presence of mines and improvised explosive devices</t>
  </si>
  <si>
    <t>TCD004Restriction and obstruction of access to services and assistance</t>
  </si>
  <si>
    <t>TCD004Restriction of movement (impediments to freedom of movement and/or administrative restrictions)</t>
  </si>
  <si>
    <t>TCD004Violence against personnel, facilities and assets</t>
  </si>
  <si>
    <t>TCD005Denial of existence of humanitarian needs or entitlements to assistance</t>
  </si>
  <si>
    <t>TCD005Impediments to entry into country (bureaucratic and administrative)</t>
  </si>
  <si>
    <t>TCD005Interference into implementation of humanitarian activities</t>
  </si>
  <si>
    <t>TCD005Ongoing insecurity/hostilities affecting humanitarian assistance</t>
  </si>
  <si>
    <t>TCD005Physical constraints in the environment (obstacles related to terrain, climate, lack of infrastructure, etc.)</t>
  </si>
  <si>
    <t>TCD005Presence of mines and improvised explosive devices</t>
  </si>
  <si>
    <t>TCD005Restriction and obstruction of access to services and assistance</t>
  </si>
  <si>
    <t>TCD005Restriction of movement (impediments to freedom of movement and/or administrative restrictions)</t>
  </si>
  <si>
    <t>TCD005Violence against personnel, facilities and assets</t>
  </si>
  <si>
    <t>TCD006Denial of existence of humanitarian needs or entitlements to assistance</t>
  </si>
  <si>
    <t>TCD006Impediments to entry into country (bureaucratic and administrative)</t>
  </si>
  <si>
    <t>TCD006Interference into implementation of humanitarian activities</t>
  </si>
  <si>
    <t>TCD006Ongoing insecurity/hostilities affecting humanitarian assistance</t>
  </si>
  <si>
    <t>TCD006Physical constraints in the environment (obstacles related to terrain, climate, lack of infrastructure, etc.)</t>
  </si>
  <si>
    <t>TCD006Presence of mines and improvised explosive devices</t>
  </si>
  <si>
    <t>TCD006Restriction and obstruction of access to services and assistance</t>
  </si>
  <si>
    <t>TCD006Restriction of movement (impediments to freedom of movement and/or administrative restrictions)</t>
  </si>
  <si>
    <t>TCD006Violence against personnel, facilities and assets</t>
  </si>
  <si>
    <t>UGA005Denial of existence of humanitarian needs or entitlements to assistance</t>
  </si>
  <si>
    <t>UGA005Impediments to entry into country (bureaucratic and administrative)</t>
  </si>
  <si>
    <t>UGA005Interference into implementation of humanitarian activities</t>
  </si>
  <si>
    <t>UGA005Ongoing insecurity/hostilities affecting humanitarian assistance</t>
  </si>
  <si>
    <t>UGA005Physical constraints in the environment (obstacles related to terrain, climate, lack of infrastructure, etc.)</t>
  </si>
  <si>
    <t>UGA005Presence of mines and improvised explosive devices</t>
  </si>
  <si>
    <t>UGA005Restriction and obstruction of access to services and assistance</t>
  </si>
  <si>
    <t>UGA005Restriction of movement (impediments to freedom of movement and/or administrative restrictions)</t>
  </si>
  <si>
    <t>UGA005Violence against personnel, facilities and assets</t>
  </si>
  <si>
    <t>NER001Denial of existence of humanitarian needs or entitlements to assistance</t>
  </si>
  <si>
    <t>NER001Impediments to entry into country (bureaucratic and administrative)</t>
  </si>
  <si>
    <t>NER001Interference into implementation of humanitarian activities</t>
  </si>
  <si>
    <t>NER001Ongoing insecurity/hostilities affecting humanitarian assistance</t>
  </si>
  <si>
    <t>NER001Physical constraints in the environment (obstacles related to terrain, climate, lack of infrastructure, etc.)</t>
  </si>
  <si>
    <t>NER001Presence of mines and improvised explosive devices</t>
  </si>
  <si>
    <t>NER001Restriction and obstruction of access to services and assistance</t>
  </si>
  <si>
    <t>NER001Restriction of movement (impediments to freedom of movement and/or administrative restrictions)</t>
  </si>
  <si>
    <t>NER001Violence against personnel, facilities and assets</t>
  </si>
  <si>
    <t>NER002Denial of existence of humanitarian needs or entitlements to assistance</t>
  </si>
  <si>
    <t>NER002Impediments to entry into country (bureaucratic and administrative)</t>
  </si>
  <si>
    <t>NER002Interference into implementation of humanitarian activities</t>
  </si>
  <si>
    <t>NER002Ongoing insecurity/hostilities affecting humanitarian assistance</t>
  </si>
  <si>
    <t>NER002Physical constraints in the environment (obstacles related to terrain, climate, lack of infrastructure, etc.)</t>
  </si>
  <si>
    <t>NER002Presence of mines and improvised explosive devices</t>
  </si>
  <si>
    <t>NER002Restriction and obstruction of access to services and assistance</t>
  </si>
  <si>
    <t>NER002Restriction of movement (impediments to freedom of movement and/or administrative restrictions)</t>
  </si>
  <si>
    <t>NER002Violence against personnel, facilities and assets</t>
  </si>
  <si>
    <t>NER004Denial of existence of humanitarian needs or entitlements to assistance</t>
  </si>
  <si>
    <t>NER004Impediments to entry into country (bureaucratic and administrative)</t>
  </si>
  <si>
    <t>NER004Interference into implementation of humanitarian activities</t>
  </si>
  <si>
    <t>NER004Ongoing insecurity/hostilities affecting humanitarian assistance</t>
  </si>
  <si>
    <t>NER004Physical constraints in the environment (obstacles related to terrain, climate, lack of infrastructure, etc.)</t>
  </si>
  <si>
    <t>NER004Presence of mines and improvised explosive devices</t>
  </si>
  <si>
    <t>NER004Restriction and obstruction of access to services and assistance</t>
  </si>
  <si>
    <t>NER004Restriction of movement (impediments to freedom of movement and/or administrative restrictions)</t>
  </si>
  <si>
    <t>NER004Violence against personnel, facilities and assets</t>
  </si>
  <si>
    <t>REG001Denial of existence of humanitarian needs or entitlements to assistance</t>
  </si>
  <si>
    <t>REG001Impediments to entry into country (bureaucratic and administrative)</t>
  </si>
  <si>
    <t>REG001Interference into implementation of humanitarian activities</t>
  </si>
  <si>
    <t>REG001Ongoing insecurity/hostilities affecting humanitarian assistance</t>
  </si>
  <si>
    <t>REG001Physical constraints in the environment (obstacles related to terrain, climate, lack of infrastructure, etc.)</t>
  </si>
  <si>
    <t>REG001Presence of mines and improvised explosive devices</t>
  </si>
  <si>
    <t>REG001Restriction and obstruction of access to services and assistance</t>
  </si>
  <si>
    <t>REG001Restriction of movement (impediments to freedom of movement and/or administrative restrictions)</t>
  </si>
  <si>
    <t>REG001Violence against personnel, facilities and assets</t>
  </si>
  <si>
    <t>ETH003Denial of existence of humanitarian needs or entitlements to assistance</t>
  </si>
  <si>
    <t>ETH003Impediments to entry into country (bureaucratic and administrative)</t>
  </si>
  <si>
    <t>ETH003Interference into implementation of humanitarian activities</t>
  </si>
  <si>
    <t>ETH003Ongoing insecurity/hostilities affecting humanitarian assistance</t>
  </si>
  <si>
    <t>ETH003Physical constraints in the environment (obstacles related to terrain, climate, lack of infrastructure, etc.)</t>
  </si>
  <si>
    <t>ETH003Presence of mines and improvised explosive devices</t>
  </si>
  <si>
    <t>ETH003Restriction and obstruction of access to services and assistance</t>
  </si>
  <si>
    <t>ETH003Restriction of movement (impediments to freedom of movement and/or administrative restrictions)</t>
  </si>
  <si>
    <t>ETH003Violence against personnel, facilities and assets</t>
  </si>
  <si>
    <t>ETH004Denial of existence of humanitarian needs or entitlements to assistance</t>
  </si>
  <si>
    <t>ETH004Impediments to entry into country (bureaucratic and administrative)</t>
  </si>
  <si>
    <t>ETH004Interference into implementation of humanitarian activities</t>
  </si>
  <si>
    <t>ETH004Ongoing insecurity/hostilities affecting humanitarian assistance</t>
  </si>
  <si>
    <t>ETH004Physical constraints in the environment (obstacles related to terrain, climate, lack of infrastructure, etc.)</t>
  </si>
  <si>
    <t>ETH004Presence of mines and improvised explosive devices</t>
  </si>
  <si>
    <t>ETH004Restriction and obstruction of access to services and assistance</t>
  </si>
  <si>
    <t>ETH004Restriction of movement (impediments to freedom of movement and/or administrative restrictions)</t>
  </si>
  <si>
    <t>ETH004Violence against personnel, facilities and assets</t>
  </si>
  <si>
    <t>REG003Denial of existence of humanitarian needs or entitlements to assistance</t>
  </si>
  <si>
    <t>REG003Impediments to entry into country (bureaucratic and administrative)</t>
  </si>
  <si>
    <t>REG003Interference into implementation of humanitarian activities</t>
  </si>
  <si>
    <t>REG003Ongoing insecurity/hostilities affecting humanitarian assistance</t>
  </si>
  <si>
    <t>REG003Physical constraints in the environment (obstacles related to terrain, climate, lack of infrastructure, etc.)</t>
  </si>
  <si>
    <t>REG003Presence of mines and improvised explosive devices</t>
  </si>
  <si>
    <t>REG003Restriction and obstruction of access to services and assistance</t>
  </si>
  <si>
    <t>REG003Restriction of movement (impediments to freedom of movement and/or administrative restrictions)</t>
  </si>
  <si>
    <t>REG003Violence against personnel, facilities and assets</t>
  </si>
  <si>
    <t>REG007Denial of existence of humanitarian needs or entitlements to assistance</t>
  </si>
  <si>
    <t>REG007Impediments to entry into country (bureaucratic and administrative)</t>
  </si>
  <si>
    <t>REG007Interference into implementation of humanitarian activities</t>
  </si>
  <si>
    <t>REG007Ongoing insecurity/hostilities affecting humanitarian assistance</t>
  </si>
  <si>
    <t>REG007Physical constraints in the environment (obstacles related to terrain, climate, lack of infrastructure, etc.)</t>
  </si>
  <si>
    <t>REG007Presence of mines and improvised explosive devices</t>
  </si>
  <si>
    <t>REG007Restriction and obstruction of access to services and assistance</t>
  </si>
  <si>
    <t>REG007Restriction of movement (impediments to freedom of movement and/or administrative restrictions)</t>
  </si>
  <si>
    <t>REG007Violence against personnel, facilities and assets</t>
  </si>
  <si>
    <t>REG008Denial of existence of humanitarian needs or entitlements to assistance</t>
  </si>
  <si>
    <t>REG008Impediments to entry into country (bureaucratic and administrative)</t>
  </si>
  <si>
    <t>REG008Interference into implementation of humanitarian activities</t>
  </si>
  <si>
    <t>REG008Ongoing insecurity/hostilities affecting humanitarian assistance</t>
  </si>
  <si>
    <t>REG008Physical constraints in the environment (obstacles related to terrain, climate, lack of infrastructure, etc.)</t>
  </si>
  <si>
    <t>REG008Presence of mines and improvised explosive devices</t>
  </si>
  <si>
    <t>REG008Restriction and obstruction of access to services and assistance</t>
  </si>
  <si>
    <t>REG008Restriction of movement (impediments to freedom of movement and/or administrative restrictions)</t>
  </si>
  <si>
    <t>REG008Violence against personnel, facilities and assets</t>
  </si>
  <si>
    <t>REG011Denial of existence of humanitarian needs or entitlements to assistance</t>
  </si>
  <si>
    <t>REG011Impediments to entry into country (bureaucratic and administrative)</t>
  </si>
  <si>
    <t>REG011Interference into implementation of humanitarian activities</t>
  </si>
  <si>
    <t>REG011Ongoing insecurity/hostilities affecting humanitarian assistance</t>
  </si>
  <si>
    <t>REG011Physical constraints in the environment (obstacles related to terrain, climate, lack of infrastructure, etc.)</t>
  </si>
  <si>
    <t>REG011Presence of mines and improvised explosive devices</t>
  </si>
  <si>
    <t>REG011Restriction and obstruction of access to services and assistance</t>
  </si>
  <si>
    <t>REG011Restriction of movement (impediments to freedom of movement and/or administrative restrictions)</t>
  </si>
  <si>
    <t>REG011Violence against personnel, facilities and assets</t>
  </si>
  <si>
    <t>REG013Denial of existence of humanitarian needs or entitlements to assistance</t>
  </si>
  <si>
    <t>REG013Impediments to entry into country (bureaucratic and administrative)</t>
  </si>
  <si>
    <t>REG013Interference into implementation of humanitarian activities</t>
  </si>
  <si>
    <t>REG013Ongoing insecurity/hostilities affecting humanitarian assistance</t>
  </si>
  <si>
    <t>REG013Physical constraints in the environment (obstacles related to terrain, climate, lack of infrastructure, etc.)</t>
  </si>
  <si>
    <t>REG013Presence of mines and improvised explosive devices</t>
  </si>
  <si>
    <t>REG013Restriction and obstruction of access to services and assistance</t>
  </si>
  <si>
    <t>REG013Restriction of movement (impediments to freedom of movement and/or administrative restrictions)</t>
  </si>
  <si>
    <t>REG013Violence against personnel, facilities and assets</t>
  </si>
  <si>
    <t>YEM001Denial of existence of humanitarian needs or entitlements to assistance</t>
  </si>
  <si>
    <t>YEM001Impediments to entry into country (bureaucratic and administrative)</t>
  </si>
  <si>
    <t>YEM001Interference into implementation of humanitarian activities</t>
  </si>
  <si>
    <t>YEM001Restriction of movement (impediments to freedom of movement and/or administrative restrictions)</t>
  </si>
  <si>
    <t>YEM001Ongoing insecurity/hostilities affecting humanitarian assistance</t>
  </si>
  <si>
    <t>YEM001Physical constraints in the environment (obstacles related to terrain, climate, lack of infrastructure, etc.)</t>
  </si>
  <si>
    <t>YEM001Presence of mines and improvised explosive devices</t>
  </si>
  <si>
    <t>YEM001Restriction and obstruction of access to services and assistance</t>
  </si>
  <si>
    <t>YEM001Violence against personnel, facilities and assets</t>
  </si>
  <si>
    <t>YEM002Denial of existence of humanitarian needs or entitlements to assistance</t>
  </si>
  <si>
    <t>YEM002Impediments to entry into country (bureaucratic and administrative)</t>
  </si>
  <si>
    <t>YEM002Interference into implementation of humanitarian activities</t>
  </si>
  <si>
    <t>YEM002Ongoing insecurity/hostilities affecting humanitarian assistance</t>
  </si>
  <si>
    <t>YEM002Physical constraints in the environment (obstacles related to terrain, climate, lack of infrastructure, etc.)</t>
  </si>
  <si>
    <t>YEM002Presence of mines and improvised explosive devices</t>
  </si>
  <si>
    <t>YEM002Restriction and obstruction of access to services and assistance</t>
  </si>
  <si>
    <t>YEM002Restriction of movement (impediments to freedom of movement and/or administrative restrictions)</t>
  </si>
  <si>
    <t>YEM002Violence against personnel, facilities and assets</t>
  </si>
  <si>
    <t>ETH004Total population</t>
  </si>
  <si>
    <t>The total area of Tigray, Afar, and Amhara as of 2017</t>
  </si>
  <si>
    <t>ETH004Landmass affected</t>
  </si>
  <si>
    <t> OCHA HDX 24/05/2021</t>
  </si>
  <si>
    <t> https://data.humdata.org/dataset/ethiopia-population-data-_-admin-level-0-3</t>
  </si>
  <si>
    <t xml:space="preserve">Number of people living in Tigray (5,7 million), Afar (2 million), and Amhara (22,8 million) including refugees. </t>
  </si>
  <si>
    <t>ETH004People exposed</t>
  </si>
  <si>
    <t>OCHA 02/2021; UNHCR 11/11/2020</t>
  </si>
  <si>
    <t>https://reliefweb.int/sites/reliefweb.int/files/resources/ethiopia_2021_humanitarian_needs_overview_hno.pdf  ; https://data2.unhcr.org/en/documents/details/83745</t>
  </si>
  <si>
    <t xml:space="preserve">All population of Tigray, Afar, and Amhara are affected by Northern Ethiopia crisis. </t>
  </si>
  <si>
    <t>ETH004People affected</t>
  </si>
  <si>
    <t>ETH004Crisis affected groups</t>
  </si>
  <si>
    <t>HNO 07/2021</t>
  </si>
  <si>
    <t>https://reliefweb.int/sites/reliefweb.int/files/resources/El%20Salvador%2C%20Guatemala%20y%20Honduras%20-%20Panorama%20de%20Necesidades%20Humanitarias%20%28Ciclo%20del%20Programa%20Humanitario%202021%2C%20Julio%202021%29.pdf</t>
  </si>
  <si>
    <t xml:space="preserve">Total population according to OCHA 2021 </t>
  </si>
  <si>
    <t>GTM001Total population</t>
  </si>
  <si>
    <t>HDX 16/11/2021</t>
  </si>
  <si>
    <t>https://data.humdata.org/group/gtm</t>
  </si>
  <si>
    <t xml:space="preserve">The entire national territory affected by violence, natural disasters, migration, etc. is considered. </t>
  </si>
  <si>
    <t>GTM001Landmass affected</t>
  </si>
  <si>
    <t>The whole population is affected by the crisis</t>
  </si>
  <si>
    <t>GTM001People exposed</t>
  </si>
  <si>
    <t>Number of people affected by the crisis according to the latest HNO for the region</t>
  </si>
  <si>
    <t>GTM001People affected</t>
  </si>
  <si>
    <t>The main drivers of displacement in Guatemala include gang violence and structural violence, but no data on the number people involved is available because the government does not formally acknowledge the phenomenon on its territory. There were around 242,000 IDPs in the country as of December 2018, but the figure is based on severely decayed data about people displaced during the country’s civil war. It has not been updated since 1997. Natural hazards and development projects also cause displacement every year.  As in previous years, no new displacements were recorded for Guatemala in 2018 given the lack of data on people displaced by violence in the country. About 27,000 new displacements associated with natural hazards, however, were recorded, the majority of which were a result of multiple eruptions of the active “Fuego” volcano.</t>
  </si>
  <si>
    <t>GTM001People displaced</t>
  </si>
  <si>
    <t>GTM001Illness cases reported</t>
  </si>
  <si>
    <t xml:space="preserve">EFE 05/10/2021; INACIF 31/10/2021
</t>
  </si>
  <si>
    <t>https://www.efe.com/efe/america/sociedad/los-asesinatos-con-arma-de-fuego-aumentan-un-8-3-en-guatemala-durante-2021/20000013-4645627   https://www.inacif.gob.gt/index.php/datos-numericos/informacion-mensual</t>
  </si>
  <si>
    <t>Number of people killed by violence</t>
  </si>
  <si>
    <t>GTM001Fatalities reported</t>
  </si>
  <si>
    <t>PIN number has been substracted from the latest HNO. Other levels are taken from IPC classifications.  As the analysis is done on country level, this also includes people affected by gang violence, however the distribution on the severity of the humanitarian conditions for people affected by violence has not been assessed due to lack of data.</t>
  </si>
  <si>
    <t>GTM001People in Need</t>
  </si>
  <si>
    <t>GTM001Minimal humanitarian conditions - Level 1</t>
  </si>
  <si>
    <t>GTM001Stressed humanitarian conditions - Level 2</t>
  </si>
  <si>
    <t>GTM001Moderate humanitarian conditions - Level 3</t>
  </si>
  <si>
    <t>GTM001Severe humanitarian conditions - Level 4</t>
  </si>
  <si>
    <t>GTM001Extreme humanitarian conditions - Level 5</t>
  </si>
  <si>
    <t>hosts, non-hosts, IDPs</t>
  </si>
  <si>
    <t>GTM001Crisis affected groups</t>
  </si>
  <si>
    <t xml:space="preserve">X
</t>
  </si>
  <si>
    <t xml:space="preserve">No data available
</t>
  </si>
  <si>
    <t>GTM001People facing limited access constraints</t>
  </si>
  <si>
    <t>GTM001People facing restricted access constraints</t>
  </si>
  <si>
    <t>Total number of people living in El Salvador</t>
  </si>
  <si>
    <t>SLV001Total population</t>
  </si>
  <si>
    <t>HDX 16/11/2021; World Bank  01/2021</t>
  </si>
  <si>
    <t>https://data.humdata.org/group/slv   https://www.worldbank.org/en/country/elsalvador</t>
  </si>
  <si>
    <t>Total area of El Salvador</t>
  </si>
  <si>
    <t>SLV001Landmass affected</t>
  </si>
  <si>
    <t>The total number of the population is considered to be at exposure.</t>
  </si>
  <si>
    <t>SLV001People exposed</t>
  </si>
  <si>
    <t>Number of affected persons reported by the last HNO</t>
  </si>
  <si>
    <t>SLV001People affected</t>
  </si>
  <si>
    <t>Populations in a situation of human mobility (internally displaced persons, asylum seekers, refugees, migrants and returnees).</t>
  </si>
  <si>
    <t>SLV001People displaced</t>
  </si>
  <si>
    <t>SLV001Illness cases reported</t>
  </si>
  <si>
    <t>EFE 02/11/2021; SWI 03/11/2021; El Comercio 10/11/2021</t>
  </si>
  <si>
    <t>https://www.efe.com/efe/america/sociedad/el-salvador-registra-936-homicidios-en-lo-que-va-de-2021-segun-gobierno/20000013-4667489   https://www.swissinfo.ch/spa/el-salvador-homicidios_el-salvador-registra-936-homicidios-en-lo-que-va-de-2021--seg%C3%BAn-el-gobierno/47082566   https://www.elcomercio.com/actualidad/mundo/homicidios-asesinatos-elsalvador-delitos-pandillas.html</t>
  </si>
  <si>
    <t>Number of people killed due to violence by November 2021</t>
  </si>
  <si>
    <t>SLV001Fatalities reported</t>
  </si>
  <si>
    <t>SLV001Fatalities in all crises</t>
  </si>
  <si>
    <t>Number of persons in need according to the latest HNO</t>
  </si>
  <si>
    <t>SLV001People in Need</t>
  </si>
  <si>
    <t>HNO 07/2021  HRP 08/2021</t>
  </si>
  <si>
    <t>https://reliefweb.int/sites/reliefweb.int/files/resources/El%20Salvador%2C%20Guatemala%20y%20Honduras%20-%20Panorama%20de%20Necesidades%20Humanitarias%20%28Ciclo%20del%20Programa%20Humanitario%202021%2C%20Julio%202021%29.pdf   https://reliefweb.int/sites/reliefweb.int/files/resources/20210818_HRP_El%20Salvador_ESP_0.pdf</t>
  </si>
  <si>
    <t>People exposed minus people affected</t>
  </si>
  <si>
    <t>SLV001Minimal humanitarian conditions - Level 1</t>
  </si>
  <si>
    <t>SLV001Stressed humanitarian conditions - Level 2</t>
  </si>
  <si>
    <t>PIN number has been substracted from the latest HNO. Other levels are taken from IPC classifications.  As the analysis is done on country level, this also includes people affected.</t>
  </si>
  <si>
    <t>SLV001Moderate humanitarian conditions - Level 3</t>
  </si>
  <si>
    <t>Total persons in need minus persons in level 3</t>
  </si>
  <si>
    <t>SLV001Severe humanitarian conditions - Level 4</t>
  </si>
  <si>
    <t xml:space="preserve">No available data
</t>
  </si>
  <si>
    <t>SLV001Extreme humanitarian conditions - Level 5</t>
  </si>
  <si>
    <t>IDPs refugees, Asylum Seekers, Returnees</t>
  </si>
  <si>
    <t>SLV001Crisis affected groups</t>
  </si>
  <si>
    <t>SLV001People facing limited access constraints</t>
  </si>
  <si>
    <t>SLV001People facing restricted access constraints</t>
  </si>
  <si>
    <t>HNO 07/2021  OCHA 08/2021</t>
  </si>
  <si>
    <t>https://reliefweb.int/sites/reliefweb.int/files/resources/El%20Salvador%2C%20Guatemala%20y%20Honduras%20-%20Panorama%20de%20Necesidades%20Humanitarias%20%28Ciclo%20del%20Programa%20Humanitario%202021%2C%20Julio%202021%29.pdf   https://reliefweb.int/sites/reliefweb.int/files/resources/20210817_HRP%20Honduras%20%281%29.pdf</t>
  </si>
  <si>
    <t>Total number of the population according to the last HNO</t>
  </si>
  <si>
    <t>HND001Total population</t>
  </si>
  <si>
    <t>https://data.humdata.org/group/hnd  https://data.worldbank.org/indicator/AG.LND.TOTL.K2?locations=HN</t>
  </si>
  <si>
    <t>Crisis-affected territory</t>
  </si>
  <si>
    <t>HND001Landmass affected</t>
  </si>
  <si>
    <t>The entire population is considered to be exposed to the crisis.</t>
  </si>
  <si>
    <t>HND001People exposed</t>
  </si>
  <si>
    <t>Number of people affected according to the latest report from HNO</t>
  </si>
  <si>
    <t>HND001People affected</t>
  </si>
  <si>
    <t>HND001People displaced</t>
  </si>
  <si>
    <t>Number of people affected by dengue</t>
  </si>
  <si>
    <t>HND001Illness cases reported</t>
  </si>
  <si>
    <t>HND001Injuries reported</t>
  </si>
  <si>
    <t>UNDP 30/06</t>
  </si>
  <si>
    <t>https://www.hn.undp.org/content/honduras/es/home/presscenter/articles/2021/analisis-multidimensional-de-la-seguridad-ciudadana-en-honduras-0.html</t>
  </si>
  <si>
    <t>HND001Fatalities reported</t>
  </si>
  <si>
    <t>HND001Fatalities in all crises</t>
  </si>
  <si>
    <t>HNO 07/2021  OCHA 08/2021; IPC 09/2021</t>
  </si>
  <si>
    <t>https://reliefweb.int/sites/reliefweb.int/files/resources/El%20Salvador%2C%20Guatemala%20y%20Honduras%20-%20Panorama%20de%20Necesidades%20Humanitarias%20%28Ciclo%20del%20Programa%20Humanitario%202021%2C%20Julio%202021%29.pdf   http://www.ipcinfo.org/ipc-country-analysis/details-map/es/c/1153046/?iso3=HND https://reliefweb.int/sites/reliefweb.int/files/resources/20210817_HRP%20Honduras%20%281%29.pdf</t>
  </si>
  <si>
    <t>Although the latest HNO estimates that 2.8M people are living in need, it also notes that this is the number of people affected by natural disasters alone. The document also states that there are around 3M people. The approximation of the figure is therefore given by adding the people in Moderate humanitarian conditions - Level 3, the people in Severe humanitarian conditions - Level 4 - and the people in Extreme humanitarian conditions - Level 5 (IPC 3, 4, 5).</t>
  </si>
  <si>
    <t>HND001People in Need</t>
  </si>
  <si>
    <t>People exposed fewer people affected</t>
  </si>
  <si>
    <t>HND001Minimal humanitarian conditions - Level 1</t>
  </si>
  <si>
    <t>People affected fewer people in need</t>
  </si>
  <si>
    <t>HND001Stressed humanitarian conditions - Level 2</t>
  </si>
  <si>
    <t>The IPC Projected situation for Jul 2021 - Sep 2021. Level 1 is calculated from total population minus those in levels 2 - 5. People estimated to be in IPC 3 and 4 are primarily concentrated in Yoro, El Paraiso, Colón, Gracias a Dios, and Copán. IPC has given no figures for persons living in level 5 food insecurity. People in Need are those in levels 3 to 5. Although many people who have been affected by violence are likely to be accounted for in the IPC figures, this is uncertain and means of representing those affected by violence are being assessed.</t>
  </si>
  <si>
    <t>HND001Moderate humanitarian conditions - Level 3</t>
  </si>
  <si>
    <t>The IPC Projected situation for Jul 2021 - Sep 2021. Level 1 is calculated from total population minus those in levels 2 - 5. People estimated to be in IPC 3 and 4 are primarily concentrated in Yoro, El Paraiso, Colón, Gracias a Dios, and Copán. IPC has given no figures for persons living in level 5 food insecurity.  People in Need are those in levels 3 to 5. Although many people who have been affected by violence are likely to be accounted for in the IPC figures, this is uncertain and means of representing those affected by violence are being assessed.</t>
  </si>
  <si>
    <t>HND001Severe humanitarian conditions - Level 4</t>
  </si>
  <si>
    <t>HND001Extreme humanitarian conditions - Level 5</t>
  </si>
  <si>
    <t>HND001Crisis affected groups</t>
  </si>
  <si>
    <t>HND001People facing limited access constraints</t>
  </si>
  <si>
    <t>HND001People facing restricted access constraints</t>
  </si>
  <si>
    <t xml:space="preserve">IPC 09/2021
</t>
  </si>
  <si>
    <t>http://www.ipcinfo.org/fileadmin/user_upload/ipcinfo/docs/IPC_Kenya_Acute_Food_Insecurity_Malnutrition_2021Jul2022Jan_Report.pdf</t>
  </si>
  <si>
    <t xml:space="preserve">While some cases of acute malnutrition in children have been identified, the drivers behind this are complex and varied. Drivers of malnutition include poor child care practices, poor WASH practices, high morbidities, inadequate dietary intake (quality), sub-optimal coverage of interventions, together with nutrition commodity stock-outs. These factors have been persistently affecting ASAL counties over the seasons. </t>
  </si>
  <si>
    <t>KEN001Illness cases reported</t>
  </si>
  <si>
    <t>IPC 09/2021</t>
  </si>
  <si>
    <t>KEN003Illness cases reported</t>
  </si>
  <si>
    <t>OCHA 24/10/2021</t>
  </si>
  <si>
    <t>https://reliefweb.int/sites/reliefweb.int/files/resources/2022%20Somalia%20HNO.pdf</t>
  </si>
  <si>
    <t>Total population of Somalia</t>
  </si>
  <si>
    <t>SOM001Total population</t>
  </si>
  <si>
    <t>Total number of people living in Somalia</t>
  </si>
  <si>
    <t>SOM001People exposed</t>
  </si>
  <si>
    <t>Computed by adding number of people facing Level 2-5 needs according to the HNO</t>
  </si>
  <si>
    <t>SOM001People affected</t>
  </si>
  <si>
    <t>Number of people in need according to the HNO; Includes people facing Level 3-5 needs</t>
  </si>
  <si>
    <t>SOM001People in Need</t>
  </si>
  <si>
    <t>ACAPS methodology: Exposed= Level 1 + Level 2 + Level 3 + Level 4 +Level 5</t>
  </si>
  <si>
    <t>ZMB002People exposed</t>
  </si>
  <si>
    <t>ACAPS methodology: Affected= Level 2 + Level 3 + Level 4 + Level 5</t>
  </si>
  <si>
    <t>ZMB002People affected</t>
  </si>
  <si>
    <t>ACAPS methodology: PIN= The PIN= Level 3 + Level 4 + Level 5</t>
  </si>
  <si>
    <t>ZMB002People in Need</t>
  </si>
  <si>
    <t>IPC-1 (minimal) severity between OCTOBER 2021 - MARCH 2022</t>
  </si>
  <si>
    <t>ZMB002Minimal humanitarian conditions - Level 1</t>
  </si>
  <si>
    <t>IPC-2 (Stressed) severity between OCTOBER 2021 - MARCH 2022</t>
  </si>
  <si>
    <t>ZMB002Stressed humanitarian conditions - Level 2</t>
  </si>
  <si>
    <t>IPC-3 (Crisis) severity between OCTOBER 2021 - MARCH 2022</t>
  </si>
  <si>
    <t>ZMB002Moderate humanitarian conditions - Level 3</t>
  </si>
  <si>
    <t>IPC-4 (Emergency) severity between OCTOBER 2021 - MARCH 2022</t>
  </si>
  <si>
    <t>ZMB002Severe humanitarian conditions - Level 4</t>
  </si>
  <si>
    <t>IPC-5 (Catastrophe) severity between OCTOBER 2021 - MARCH 2022</t>
  </si>
  <si>
    <t>ZMB002Extreme humanitarian conditions - Level 5</t>
  </si>
  <si>
    <t>UNHCR 17/11/2021</t>
  </si>
  <si>
    <t>https://reliefweb.int/sites/reliefweb.int/files/resources/UNHCR%20TCHAD_Statistiques%20des%20personnes%20relevant%20de%20la%20comp%C3%A9tence%20du%20HCR_Octobre%202021%20%281%29.pdf</t>
  </si>
  <si>
    <t>Sum of IDPs + Refugees + Asylum seekers + returnees</t>
  </si>
  <si>
    <t>TCD001People displaced</t>
  </si>
  <si>
    <t>ACLED 19/11/2021</t>
  </si>
  <si>
    <t>Total Fatalities from 12/05/2021 to 12/11/2021</t>
  </si>
  <si>
    <t>TCD001Fatalities reported</t>
  </si>
  <si>
    <t>UNHCR 08/11/2021</t>
  </si>
  <si>
    <t>https://reliefweb.int/sites/reliefweb.int/files/resources/POCs%20October2021.pdf</t>
  </si>
  <si>
    <t>Sum of refugees+asylum seekers+IDPs+returnees</t>
  </si>
  <si>
    <t>CMR001People displaced</t>
  </si>
  <si>
    <t>ACLED accessed 22/11/2021</t>
  </si>
  <si>
    <t>CMR001Fatalities reported</t>
  </si>
  <si>
    <t>CMR002Fatalities reported</t>
  </si>
  <si>
    <t>HDX 01/01/2021</t>
  </si>
  <si>
    <t>https://data.humdata.org/group/per?</t>
  </si>
  <si>
    <t xml:space="preserve">Total number of people in Perú
</t>
  </si>
  <si>
    <t>PER002Total population</t>
  </si>
  <si>
    <t>INEI 2021; INEI 2021</t>
  </si>
  <si>
    <t>https://www.inei.gob.pe/  https://www.inei.gob.pe/media/MenuRecursivo/publicaciones_digitales/Est/Lib0018/ca322003.htm</t>
  </si>
  <si>
    <t>Peru is the country with the second largest number of Venezuelan migrants (after Colombia). The provinces with the highest number of migrants are Lima, Ancash (46,400), Junín (40,600), Ayacucho (27,800), La Libertad (25,600) and Ica (25,400). The total territory affected by the crisis was obtained by adding up the kilometres of these provinces.</t>
  </si>
  <si>
    <t>PER002Landmass affected</t>
  </si>
  <si>
    <t>UNICEF 2021</t>
  </si>
  <si>
    <t>https://www.unicef.org/media/104551/file/Peru%20Migration%20&amp;%20COVID-19%20Situation%20Report%20No.1%20March%202021.pdf</t>
  </si>
  <si>
    <t>Total number of displaced persons, refugees and asylum seekers in the country</t>
  </si>
  <si>
    <t>PER002People displaced</t>
  </si>
  <si>
    <t>PER002Illness cases reported</t>
  </si>
  <si>
    <t>PER002Injuries reported</t>
  </si>
  <si>
    <t>PER002Fatalities reported</t>
  </si>
  <si>
    <t>PER002Fatalities in all crises</t>
  </si>
  <si>
    <t>Refugees, migrants</t>
  </si>
  <si>
    <t>PER002Crisis affected groups</t>
  </si>
  <si>
    <t>PER002People facing limited access constraints</t>
  </si>
  <si>
    <t>PER002People facing restricted access constraints</t>
  </si>
  <si>
    <t>UNHCR 10/11/2021</t>
  </si>
  <si>
    <t>https://data2.unhcr.org/en/documents/details/89577</t>
  </si>
  <si>
    <t>Total number of Cameroonian refugees in Nigeria</t>
  </si>
  <si>
    <t>NGA008People affected</t>
  </si>
  <si>
    <t>The total PIN for the crisis is equal to People Affected and includes the sum of people in level 3-5 according based on ACAPS methodology calculations. Total number of people experiencing level 1 humanitarian conditions are the host populations of Benue, Cross River and Taraba states. All Cameroonian refugees potentially have Level 3 needs. No information to indicate that the refugees face Level 4 or 5 needs.</t>
  </si>
  <si>
    <t>NGA008People in Need</t>
  </si>
  <si>
    <t>NGA008Minimal humanitarian conditions - Level 1</t>
  </si>
  <si>
    <t>NGA008Stressed humanitarian conditions - Level 2</t>
  </si>
  <si>
    <t>NGA008Moderate humanitarian conditions - Level 3</t>
  </si>
  <si>
    <t>NGA008Severe humanitarian conditions - Level 4</t>
  </si>
  <si>
    <t>NGA008Extreme humanitarian conditions - Level 5</t>
  </si>
  <si>
    <t>NGA008People displaced</t>
  </si>
  <si>
    <t>Cadre Harmonise 23/11/2021</t>
  </si>
  <si>
    <t>https://reliefweb.int/sites/reliefweb.int/files/resources/fiche-nigeria_oct_2021_final.pdf</t>
  </si>
  <si>
    <t>People affected=People in Need(Food insecure in Taraba, Benue, Plateau, Nasarawa)</t>
  </si>
  <si>
    <t>NGA003People affected</t>
  </si>
  <si>
    <t>IOM 06/10/2021</t>
  </si>
  <si>
    <t>https://reliefweb.int/report/nigeria/iom-nigeria-displacement-tracking-matrix-north-central-and-north-west-zones-3</t>
  </si>
  <si>
    <t>Total number of IDPs in Benue, Plateau and Nasarawa states; Assessments by IOM to establish the number of IDPs did not include Taraba state, which is also affected by this crisis</t>
  </si>
  <si>
    <t>NGA003People displaced</t>
  </si>
  <si>
    <t>The total PIN for the crisis is from the number of food insecure people in Taraba, Benue, Plateau, Nasarawa states. Level 1 and 2 are calculated based on ACAPS Methodology. Level 3 are number of people in IPC 3. No information to indicate Level 4 and 5 needs.</t>
  </si>
  <si>
    <t>NGA003People in Need</t>
  </si>
  <si>
    <t>NGA003Minimal humanitarian conditions - Level 1</t>
  </si>
  <si>
    <t>NGA003Stressed humanitarian conditions - Level 2</t>
  </si>
  <si>
    <t>NGA003Moderate humanitarian conditions - Level 3</t>
  </si>
  <si>
    <t>NGA003Severe humanitarian conditions - Level 4</t>
  </si>
  <si>
    <t>NGA003Extreme humanitarian conditions - Level 5</t>
  </si>
  <si>
    <t>People affected=People in Need(Food insecure in Zamfara, Kaduna, Niger, Sokoto, Kebbi and Katsina states)</t>
  </si>
  <si>
    <t>NGA007People affected</t>
  </si>
  <si>
    <t>UNHCR 23/11/2021; UNHCR Accessed 26/11/2021; IOM 06/10/2021</t>
  </si>
  <si>
    <t>https://data2.unhcr.org/en/documents/details/89777; https://data2.unhcr.org/en/situations/nigeriasituation;https://reliefweb.int/report/nigeria/iom-nigeria-displacement-tracking-matrix-north-central-and-north-west-zones-2</t>
  </si>
  <si>
    <t>Total number of IDPs in NW Nigeria, and refugees from NW Nigeria in Maradi (Niger); Assessments by IOM to establish the number of IDPs did not include Niger and Kebbi states, which are also affected by this crisis</t>
  </si>
  <si>
    <t>NGA007People displaced</t>
  </si>
  <si>
    <t>The total PIN for the crisis is from the number of food insecure people in NW Nigeria. Level 1 and 2 are calculated based on ACAPS Methodology. Level 3 are number of people in IPC 3. No information to indicate Level 4 and 5 needs.</t>
  </si>
  <si>
    <t>NGA007People in Need</t>
  </si>
  <si>
    <t>NGA007Minimal humanitarian conditions - Level 1</t>
  </si>
  <si>
    <t>NGA007Stressed humanitarian conditions - Level 2</t>
  </si>
  <si>
    <t>NGA007Moderate humanitarian conditions - Level 3</t>
  </si>
  <si>
    <t>NGA007Severe humanitarian conditions - Level 4</t>
  </si>
  <si>
    <t>NGA007Extreme humanitarian conditions - Level 5</t>
  </si>
  <si>
    <t>Drought in South-West Angola</t>
  </si>
  <si>
    <t>AGO002</t>
  </si>
  <si>
    <t>Angola</t>
  </si>
  <si>
    <t>Wolrd Bank 2020</t>
  </si>
  <si>
    <t>https://data.worldbank.org/indicator/SP.POP.TOTL?locations=AO</t>
  </si>
  <si>
    <t>Total population in country according to Wolrd Bank</t>
  </si>
  <si>
    <t>AGO002Total population</t>
  </si>
  <si>
    <t>GEOREF 13/12/2021</t>
  </si>
  <si>
    <t>http://www.geo-ref.net/en/ago.htm</t>
  </si>
  <si>
    <t xml:space="preserve"> From GEO REF, Total Square kilometres of Cunene, Huila and Namibe provinces</t>
  </si>
  <si>
    <t>AGO002Landmass affected</t>
  </si>
  <si>
    <t>IPC 17/09/2021</t>
  </si>
  <si>
    <t>https://reliefweb.int/sites/reliefweb.int/files/resources/IPC_Angola_FoodSecurity%26Nutrition_2021July2022Mar_Snapshot_English.pdf</t>
  </si>
  <si>
    <t>Sum of PIN on levels 1-5</t>
  </si>
  <si>
    <t>AGO002People exposed</t>
  </si>
  <si>
    <t>Sum of PIN on levels 2-5</t>
  </si>
  <si>
    <t>AGO002People affected</t>
  </si>
  <si>
    <t>ECHO 29/10/2021</t>
  </si>
  <si>
    <t>https://reliefweb.int/report/angola/angola-severe-drought-dg-echo-wfp-unicef-echo-daily-flash-29-october-2021</t>
  </si>
  <si>
    <t>Angolan refugees in Namibia, No IDP figure yet</t>
  </si>
  <si>
    <t>AGO002People displaced</t>
  </si>
  <si>
    <t>ACLED accessed 13/12/2021</t>
  </si>
  <si>
    <t>From 13/05/2021 to 03/12/2021</t>
  </si>
  <si>
    <t>AGO002Fatalities reported</t>
  </si>
  <si>
    <t>AGO002People in Need</t>
  </si>
  <si>
    <t>AGO002Minimal humanitarian conditions - Level 1</t>
  </si>
  <si>
    <t>AGO002Stressed humanitarian conditions - Level 2</t>
  </si>
  <si>
    <t>AGO002Moderate humanitarian conditions - Level 3</t>
  </si>
  <si>
    <t>AGO002Severe humanitarian conditions - Level 4</t>
  </si>
  <si>
    <t>AGO002Extreme humanitarian conditions - Level 5</t>
  </si>
  <si>
    <t>AGO002Denial of existence of humanitarian needs or entitlements to assistance</t>
  </si>
  <si>
    <t>AGO002Impediments to entry into country (bureaucratic and administrative)</t>
  </si>
  <si>
    <t>AGO002Interference into implementation of humanitarian activities</t>
  </si>
  <si>
    <t>AGO002Ongoing insecurity/hostilities affecting humanitarian assistance</t>
  </si>
  <si>
    <t>AGO002Physical constraints in the environment (obstacles related to terrain, climate, lack of infrastructure, etc.)</t>
  </si>
  <si>
    <t>AGO002Presence of mines and improvised explosive devices</t>
  </si>
  <si>
    <t>AGO002Restriction and obstruction of access to services and assistance</t>
  </si>
  <si>
    <t>AGO002Restriction of movement (impediments to freedom of movement and/or administrative restrictions)</t>
  </si>
  <si>
    <t>AGO002Violence against personnel, facilities and assets</t>
  </si>
  <si>
    <t>Multiple crises in the Philippines</t>
  </si>
  <si>
    <t>PHL001</t>
  </si>
  <si>
    <t>PHL001Total population</t>
  </si>
  <si>
    <t>https://psa.gov.ph/population-and-housing</t>
  </si>
  <si>
    <t>PHL001People exposed</t>
  </si>
  <si>
    <t>PHL001Illness cases reported</t>
  </si>
  <si>
    <t>OCHA PDC WFP 15/12/2021</t>
  </si>
  <si>
    <t>https://reliefweb.int/report/philippines/typhoon-rai-odette-philippines-advisory-12-15-december-2021-2100-utc-joint</t>
  </si>
  <si>
    <t>The UN estimated that the cost of rebuilding after typhoon RAI would be $66 billion USD.</t>
  </si>
  <si>
    <t>PHL001Economic Losses</t>
  </si>
  <si>
    <t>PHL001Severe humanitarian conditions - Level 4</t>
  </si>
  <si>
    <t>PHL001Extreme humanitarian conditions - Level 5</t>
  </si>
  <si>
    <t>Host, non-host, returnees and IDPs affceted by all the crises</t>
  </si>
  <si>
    <t>PHL001Crisis affected groups</t>
  </si>
  <si>
    <t>Typhoon RAI</t>
  </si>
  <si>
    <t>PHL010</t>
  </si>
  <si>
    <t>PHL010Total population</t>
  </si>
  <si>
    <t>Total population living in the areas considered affected. Caraga, eastern and central Visayas, and Mimaropa</t>
  </si>
  <si>
    <t>PHL010People exposed</t>
  </si>
  <si>
    <t>PHL010Illness cases reported</t>
  </si>
  <si>
    <t>PHL010Economic Losses</t>
  </si>
  <si>
    <t>OCHA 24/12/2021</t>
  </si>
  <si>
    <t>https://reliefweb.int/sites/reliefweb.int/files/resources/PHL-TyphoonRai-HumanitarianNeedsPriorities-211224%20%281%29.pdf</t>
  </si>
  <si>
    <t>This is the number of the most vulnerable people in need of assistance because of typhoon RAI according to intial assessment by OCHA.</t>
  </si>
  <si>
    <t>PHL010People in Need</t>
  </si>
  <si>
    <t>Level 3 is considered equivalent to number of people in need</t>
  </si>
  <si>
    <t>PHL010Moderate humanitarian conditions - Level 3</t>
  </si>
  <si>
    <t>PHL010Severe humanitarian conditions - Level 4</t>
  </si>
  <si>
    <t>PHL010Extreme humanitarian conditions - Level 5</t>
  </si>
  <si>
    <t>Host, non-host, IDPs,  and returnees that are affected by the typhoon</t>
  </si>
  <si>
    <t>PHL010Crisis affected groups</t>
  </si>
  <si>
    <t>PHL001Denial of existence of humanitarian needs or entitlements to assistance</t>
  </si>
  <si>
    <t>PHL001Impediments to entry into country (bureaucratic and administrative)</t>
  </si>
  <si>
    <t>PHL001Interference into implementation of humanitarian activities</t>
  </si>
  <si>
    <t>PHL001Ongoing insecurity/hostilities affecting humanitarian assistance</t>
  </si>
  <si>
    <t>PHL001Physical constraints in the environment (obstacles related to terrain, climate, lack of infrastructure, etc.)</t>
  </si>
  <si>
    <t>PHL001Presence of mines and improvised explosive devices</t>
  </si>
  <si>
    <t>PHL001Restriction and obstruction of access to services and assistance</t>
  </si>
  <si>
    <t>PHL001Restriction of movement (impediments to freedom of movement and/or administrative restrictions)</t>
  </si>
  <si>
    <t>PHL001Violence against personnel, facilities and assets</t>
  </si>
  <si>
    <t>PHL010Denial of existence of humanitarian needs or entitlements to assistance</t>
  </si>
  <si>
    <t>PHL010Impediments to entry into country (bureaucratic and administrative)</t>
  </si>
  <si>
    <t>PHL010Interference into implementation of humanitarian activities</t>
  </si>
  <si>
    <t>PHL010Ongoing insecurity/hostilities affecting humanitarian assistance</t>
  </si>
  <si>
    <t>PHL010Physical constraints in the environment (obstacles related to terrain, climate, lack of infrastructure, etc.)</t>
  </si>
  <si>
    <t>PHL010Presence of mines and improvised explosive devices</t>
  </si>
  <si>
    <t>PHL010Restriction and obstruction of access to services and assistance</t>
  </si>
  <si>
    <t>PHL010Restriction of movement (impediments to freedom of movement and/or administrative restrictions)</t>
  </si>
  <si>
    <t>PHL010Violence against personnel, facilities and assets</t>
  </si>
  <si>
    <t>Refugees, IDPs, host community</t>
  </si>
  <si>
    <t>AGO002Crisis affected groups</t>
  </si>
  <si>
    <t>ACLED accessed 20/12/2021</t>
  </si>
  <si>
    <t>Fatalities related to riots</t>
  </si>
  <si>
    <t>AGO002Fatalities in all crises</t>
  </si>
  <si>
    <t>IPC 15/12/2021</t>
  </si>
  <si>
    <t>https://reliefweb.int/report/namibia/namibia-acute-food-insecurity-analysis-october-2021-march-2022-issued-december-2021</t>
  </si>
  <si>
    <t>NAM002People exposed</t>
  </si>
  <si>
    <t>NAM002People affected</t>
  </si>
  <si>
    <t>NAM002People in Need</t>
  </si>
  <si>
    <t>IPC-1 (minimal) severity between December 2021 - March 2022</t>
  </si>
  <si>
    <t>NAM002Minimal humanitarian conditions - Level 1</t>
  </si>
  <si>
    <t>IPC-2 (Stressed) severity between December 2021 - March 2022</t>
  </si>
  <si>
    <t>NAM002Stressed humanitarian conditions - Level 2</t>
  </si>
  <si>
    <t>IPC-3 (Crisis) severity between December 2021 - March 2022</t>
  </si>
  <si>
    <t>NAM002Moderate humanitarian conditions - Level 3</t>
  </si>
  <si>
    <t>IPC-4 (Emergency) severity between December 2021 - March 2022</t>
  </si>
  <si>
    <t>NAM002Severe humanitarian conditions - Level 4</t>
  </si>
  <si>
    <t>IPC-5 (Catastrophe) severity between December 2021 - March 2022</t>
  </si>
  <si>
    <t>NAM002Extreme humanitarian conditions - Level 5</t>
  </si>
  <si>
    <t xml:space="preserve">Since there is no enough analysis on the severity of needs and affected populations, this figure represents people in Minimal IPC-1 to Catastrophe IPC-5 in the period JANUARY - MARCH 2021 </t>
  </si>
  <si>
    <t>ZWE001People affected</t>
  </si>
  <si>
    <t>OCHA HNO 29/02/2021 ; IPC 10/2020</t>
  </si>
  <si>
    <t>https://reliefweb.int/report/zimbabwe/zimbabwe-humanitarian-needs-overview-2020-february-2020 ; http://www.ipcinfo.org/ipc-country-analysis/details-map/en/c/1152928/?iso3=ZWE</t>
  </si>
  <si>
    <t>People in need according to the Humanitarian Needs Overview of Zimbabwe</t>
  </si>
  <si>
    <t>ZWE001People in Need</t>
  </si>
  <si>
    <t>ACAPS methodology: Level1= Exposed population - affected population.</t>
  </si>
  <si>
    <t>ZWE001Minimal humanitarian conditions - Level 1</t>
  </si>
  <si>
    <t xml:space="preserve">ACAPS methodology: Level 2 = Affected population - PIN </t>
  </si>
  <si>
    <t>ZWE001Stressed humanitarian conditions - Level 2</t>
  </si>
  <si>
    <t>ACAPS methodology: Level 3 = PiN - Levels 4 and 5</t>
  </si>
  <si>
    <t>ZWE001Moderate humanitarian conditions - Level 3</t>
  </si>
  <si>
    <t>The number of IDPs in Zimbabwe in 2020</t>
  </si>
  <si>
    <t>ZWE001Severe humanitarian conditions - Level 4</t>
  </si>
  <si>
    <t xml:space="preserve">People in Catastrophic IPC5 levels in the period JANUARY - MARCH 2021 </t>
  </si>
  <si>
    <t>ZWE001Extreme humanitarian conditions - Level 5</t>
  </si>
  <si>
    <t>WFP 26/11/2021 ; OCHA 23/12/2021 ; IPC 10/06/2021 ; OCHA 14/12/2021 ; IOM 14/12/2021</t>
  </si>
  <si>
    <t xml:space="preserve">https://reliefweb.int/report/ethiopia/millions-more-need-food-assistance-direct-result-conflict-northern-ethiopia-says-wfp ; https://reliefweb.int/sites/reliefweb.int/files/resources/Ethiopia%20-%20Northern%20Ethiopia%20Humanitarian%20Update%20Situation%20Report%2C%2023%20Dec%202021.pdf ; https://reliefweb.int/report/ethiopia/ethiopia-ipc-acute-food-insecurity-analysis-may-september-2021-issued-june-2021 ; https://www.unocha.org/story/daily-noon-briefing-highlights-ethiopia-33 ; https://reliefweb.int/report/ethiopia/ethiopia-national-displacement-report-10-site-assessment-round-27-village-assessment </t>
  </si>
  <si>
    <t xml:space="preserve">People in need (PiN) in Northern Ethiopia is 9,4 million, including 3,7 million in Amhara, 5,2 million in Tigray 5,2 million, and 500,000 in Afar. </t>
  </si>
  <si>
    <t>ETH004People in Need</t>
  </si>
  <si>
    <t>Levels 1 = the number of people exposed - affected population</t>
  </si>
  <si>
    <t>ETH004Minimal humanitarian conditions - Level 1</t>
  </si>
  <si>
    <t>ETH004Stressed humanitarian conditions - Level 2</t>
  </si>
  <si>
    <t>There are 401000 peope in Catastrophe food security conditions (IPC-5)</t>
  </si>
  <si>
    <t>ETH004Extreme humanitarian conditions - Level 5</t>
  </si>
  <si>
    <t>OCHA HNO 2/12/2021</t>
  </si>
  <si>
    <t>https://reliefweb.int/report/sudan/sudan-humanitarian-needs-overview-2022-december-2021</t>
  </si>
  <si>
    <t>ACAPS methodology for PiN: the sum of levels 3, 4, and 5// People in need in West Darfur (HNO p.46)</t>
  </si>
  <si>
    <t>SDN008People in Need</t>
  </si>
  <si>
    <t>No one is facing minimal humanitarian needs in West Darfur (HNO p.46)</t>
  </si>
  <si>
    <t>SDN008Minimal humanitarian conditions - Level 1</t>
  </si>
  <si>
    <t>People facing stressed humanitarian needs as a result of violence in West Darfur including host community, IDPs, Returnees, refugees (HNO p.46)</t>
  </si>
  <si>
    <t>SDN008Stressed humanitarian conditions - Level 2</t>
  </si>
  <si>
    <t>People facing moderate humanitarian needs as a result of violence in West Darfur including host community, IDPs, Returnees, refugees (HNO p.46)</t>
  </si>
  <si>
    <t>SDN008Moderate humanitarian conditions - Level 3</t>
  </si>
  <si>
    <t>People facing severe humanitarian needs as a result of violence in West Darfur including host community, IDPs, and Returnees. (HNO p.46)</t>
  </si>
  <si>
    <t>SDN008Severe humanitarian conditions - Level 4</t>
  </si>
  <si>
    <t>Around 80,000 people in West Darfur have extreme needs including close to 400 refugees and 78,000 people of the host community because of ongoing intercommunal clashes between tribes. The highest percentage of populations in IPC Phase 3 (Crisis) or worse is in West Darfur (30%) (HNO p.46)</t>
  </si>
  <si>
    <t>SDN008Extreme humanitarian conditions - Level 5</t>
  </si>
  <si>
    <t>People Exposed is the sum of levels 1 to 5, based on ACAPS methodology</t>
  </si>
  <si>
    <t>SDN001People exposed</t>
  </si>
  <si>
    <t>People affected is the sum of levels 2 to 5 based on ACAPS methodology</t>
  </si>
  <si>
    <t>SDN001People affected</t>
  </si>
  <si>
    <t>Number of people in need in Sudan based on OCHA's HNO</t>
  </si>
  <si>
    <t>SDN001People in Need</t>
  </si>
  <si>
    <t>Severity of needs for minimal humanitarian conditions based on OCHA's HNO</t>
  </si>
  <si>
    <t>SDN001Minimal humanitarian conditions - Level 1</t>
  </si>
  <si>
    <t>Severity of needs for stressed humanitarian conditions based on OCHA's HNO</t>
  </si>
  <si>
    <t>SDN001Stressed humanitarian conditions - Level 2</t>
  </si>
  <si>
    <t>Severity of needs for moderated humanitartian conditions based on OCHA's HNO</t>
  </si>
  <si>
    <t>SDN001Moderate humanitarian conditions - Level 3</t>
  </si>
  <si>
    <t>Severity of needs for sever humanitarian needs based on OCHA's HNO</t>
  </si>
  <si>
    <t>SDN001Severe humanitarian conditions - Level 4</t>
  </si>
  <si>
    <t xml:space="preserve">Severity of needs for extreme humanitarian needs based on OCHA's HNO </t>
  </si>
  <si>
    <t>SDN001Extreme humanitarian conditions - Level 5</t>
  </si>
  <si>
    <t>World Bank - Population estimates and projection 2022 (accessed on 28/12/2021)</t>
  </si>
  <si>
    <t>https://databank.worldbank.org/source/population-estimates-and-projections</t>
  </si>
  <si>
    <t xml:space="preserve">The country population of Pakistan estimates in 2022. The number of registerd refugees, undocumented Afghans living in Pakistan, and Pakistani refugees in Afghanistan are not counted to avoid double counting. </t>
  </si>
  <si>
    <t>PAK001Total population</t>
  </si>
  <si>
    <t>World Bank 2020 (accessed on 28/12/2021)</t>
  </si>
  <si>
    <t>https://data.worldbank.org/indicator/AG.LND.TOTL.K2?locations=PK</t>
  </si>
  <si>
    <t xml:space="preserve">This is the geographic size of Pakistan - the whole country is affected by different types of conflict, drought, and natural hazards. Landmass data is from the last World Bank figure of 2019, which is recent and is unlikely to have changed dramatically.  </t>
  </si>
  <si>
    <t>PAK001Landmass affected</t>
  </si>
  <si>
    <t>OCHA HumData (30/05/2021)</t>
  </si>
  <si>
    <t xml:space="preserve">https://data.humdata.org/dataset/idmc-idp-data-for-pakistan#:~:text=Internally%20displaced%20persons%20are%20defined,places%20of%20habitual%20residence%2C%20in
</t>
  </si>
  <si>
    <t xml:space="preserve">The figure includes conflict and violence IDPs and disaster IDPs in Pakistan as of 31 December 2020. No recent figures for 2021. Pakistani refugees are not included because it is difficult to track the numbers. </t>
  </si>
  <si>
    <t>PAK001People displaced</t>
  </si>
  <si>
    <t>PAK004Total population</t>
  </si>
  <si>
    <t xml:space="preserve">PBS 2017 </t>
  </si>
  <si>
    <t>http://www.pbs.gov.pk/sites/default/files/PAKISTAN%20TEHSIL%20WISE%20FOR%20WEB%20CENSUS_2017.pdf</t>
  </si>
  <si>
    <t>Total area exposed to the ongoing insecurity - which is the total area of Azad Jammu and Kashmir.</t>
  </si>
  <si>
    <t>PAK004Landmass affected</t>
  </si>
  <si>
    <t>The total number of people living in the affected area of Azad Jammu and Kashmir.. People are likely to be affected to different extents.</t>
  </si>
  <si>
    <t>PAK004People exposed</t>
  </si>
  <si>
    <t>No data for the amount of people affected due to the increased insecurity in Azad Jammu and Kashmir.</t>
  </si>
  <si>
    <t>PAK004People affected</t>
  </si>
  <si>
    <t>https://reliefweb.int/report/pakistan/pakistan-kashmir-government-pakistan-wfpecho-daily-flash-13-march-2019</t>
  </si>
  <si>
    <t>15,000 people were displaced in the border area with India following conflict incidents along the Line of Control  in March 2019. There are media reports suggesting that displacement is common, though this cannot be verified. In general, there is very limited data available on the impact of the conflict in Kashmir, therefore, this is likely to be a underestimation of the total amount of people displaced. SInce the 15,000 is outdated, it has been removed from the SI calculation.</t>
  </si>
  <si>
    <t>PAK004People displaced</t>
  </si>
  <si>
    <t xml:space="preserve">There is currently no information regarding humanitarian needs caused by the conflict in Azad Jammu and Kashmir. Anecdotal evidence suggests that there is conflict induced displacement and protection concerns due to shelling along the LoC, but this is not quantifiable or verifiable. </t>
  </si>
  <si>
    <t>PAK004People in Need</t>
  </si>
  <si>
    <t>PAK004Minimal humanitarian conditions - Level 1</t>
  </si>
  <si>
    <t>PAK004Stressed humanitarian conditions - Level 2</t>
  </si>
  <si>
    <t>PAK004Moderate humanitarian conditions - Level 3</t>
  </si>
  <si>
    <t>PAK004Severe humanitarian conditions - Level 4</t>
  </si>
  <si>
    <t>PAK004Extreme humanitarian conditions - Level 5</t>
  </si>
  <si>
    <t>Province population: GoT
Most affected provinces: UNHCR 12/2018</t>
  </si>
  <si>
    <t xml:space="preserve">
http://web.turkstat.gov.tr/UstMenu.do?metod=temelist
https://data2.unhcr.org/en/documents/download/67206</t>
  </si>
  <si>
    <t>Figure represents the combined total population of provinces with &gt; 100,000 Syrian refugees. Likely to be over-estimation. Provinces included: Istanbul, Hatay, Gaziantep, Sanliurfa, Izmir, Konya, Mersin, Adana, Kilis</t>
  </si>
  <si>
    <t>TUR002People exposed</t>
  </si>
  <si>
    <t>Province population: GoT
Affected provinces: IOM</t>
  </si>
  <si>
    <t xml:space="preserve">
http://web.turkstat.gov.tr/UstMenu.do?metod=temelist
https://reliefweb.int/sites/reliefweb.int/files/resources/Q4_quarterly-oct-nov-dec-18.pdf</t>
  </si>
  <si>
    <t>Estimation based on the provinces that are the most important entry/exit points for migrants and refugees, according to IOM. Provinces included: Edirne, Kirklareli, Canakkale, Istanbul, Izmir, Mugla, Antala, Hatay, Kilis, Ankara, Gaziantep, Sanliurfa, Agri, Van, Hakkari, Sirnak</t>
  </si>
  <si>
    <t>TUR003People exposed</t>
  </si>
  <si>
    <t>Province population: GoT</t>
  </si>
  <si>
    <t>http://web.turkstat.gov.tr/UstMenu.do?metod=temelist</t>
  </si>
  <si>
    <t xml:space="preserve">Represents the total population of provinces affected by one or more crisis. </t>
  </si>
  <si>
    <t>TUR001People exposed</t>
  </si>
  <si>
    <t>ACAPS methodology: Exposed= Levels 1+2+3+4+5</t>
  </si>
  <si>
    <t>SDN008People exposed</t>
  </si>
  <si>
    <t>ACAPS methodology: Affected= Levels 2+3+4+5</t>
  </si>
  <si>
    <t>SDN008People affected</t>
  </si>
  <si>
    <t>OCHA 27/12/2021</t>
  </si>
  <si>
    <t>https://reliefweb.int/report/democratic-republic-congo/r-publique-d-mocratique-du-congo-aper-u-des-besoins-humanitaires-3</t>
  </si>
  <si>
    <t>COD001People exposed</t>
  </si>
  <si>
    <t>COD001People affected</t>
  </si>
  <si>
    <t>COD001People in Need</t>
  </si>
  <si>
    <t>COD001Minimal humanitarian conditions - Level 1</t>
  </si>
  <si>
    <t>COD001Stressed humanitarian conditions - Level 2</t>
  </si>
  <si>
    <t>COD001Moderate humanitarian conditions - Level 3</t>
  </si>
  <si>
    <t>COD001Severe humanitarian conditions - Level 4</t>
  </si>
  <si>
    <t>COD001Extreme humanitarian conditions - Level 5</t>
  </si>
  <si>
    <t>Country level Brazil</t>
  </si>
  <si>
    <t>BRA001</t>
  </si>
  <si>
    <t>BRA001Denial of existence of humanitarian needs or entitlements to assistance</t>
  </si>
  <si>
    <t>BRA001Impediments to entry into country (bureaucratic and administrative)</t>
  </si>
  <si>
    <t>BRA001Interference into implementation of humanitarian activities</t>
  </si>
  <si>
    <t>BRA001Ongoing insecurity/hostilities affecting humanitarian assistance</t>
  </si>
  <si>
    <t>BRA001Physical constraints in the environment (obstacles related to terrain, climate, lack of infrastructure, etc.)</t>
  </si>
  <si>
    <t>BRA001Presence of mines and improvised explosive devices</t>
  </si>
  <si>
    <t>BRA001Restriction and obstruction of access to services and assistance</t>
  </si>
  <si>
    <t>BRA001Restriction of movement (impediments to freedom of movement and/or administrative restrictions)</t>
  </si>
  <si>
    <t>BRA001Violence against personnel, facilities and assets</t>
  </si>
  <si>
    <t>Floods in rainy season 2022</t>
  </si>
  <si>
    <t>BRA003</t>
  </si>
  <si>
    <t>BRA003Denial of existence of humanitarian needs or entitlements to assistance</t>
  </si>
  <si>
    <t>BRA003Impediments to entry into country (bureaucratic and administrative)</t>
  </si>
  <si>
    <t>BRA003Interference into implementation of humanitarian activities</t>
  </si>
  <si>
    <t>BRA003Ongoing insecurity/hostilities affecting humanitarian assistance</t>
  </si>
  <si>
    <t>BRA003Physical constraints in the environment (obstacles related to terrain, climate, lack of infrastructure, etc.)</t>
  </si>
  <si>
    <t>BRA003Presence of mines and improvised explosive devices</t>
  </si>
  <si>
    <t>BRA003Restriction and obstruction of access to services and assistance</t>
  </si>
  <si>
    <t>BRA003Restriction of movement (impediments to freedom of movement and/or administrative restrictions)</t>
  </si>
  <si>
    <t>BRA003Violence against personnel, facilities and assets</t>
  </si>
  <si>
    <t>OCHA 08/01/2022</t>
  </si>
  <si>
    <t>https://reliefweb.int/sites/reliefweb.int/files/resources/afghanistan-humanitarian-needs-overview-2022.pdf</t>
  </si>
  <si>
    <t xml:space="preserve">Population according to the 2022 HNO. </t>
  </si>
  <si>
    <t>AFG001Total population</t>
  </si>
  <si>
    <t>Central Statistics Organization of the Islamic Republic of Afghanistan 2017</t>
  </si>
  <si>
    <t>http://cso.gov.af/en/page/1500/4722/1396</t>
  </si>
  <si>
    <t>Conflict and natural disasters contribute to humanitarian needs in all provinces and districts in Afghanistan. Though certain areas and populations are considered to be more severely affected, it is assumed that the entire country is experiencing a humanitarian crisis to a certain extent.</t>
  </si>
  <si>
    <t>AFG001Landmass affected</t>
  </si>
  <si>
    <t>While conflict affects the entire country and is the primary driver of need in Afghanistan, the country is also severely impacted by natural hazards such as drought and flooding. The entire country and therefore the entire population is exposed to various crises, though to different degrees.</t>
  </si>
  <si>
    <t>AFG001People exposed</t>
  </si>
  <si>
    <t xml:space="preserve">Given the complexity and protracted nature of the conflict and natural hazards which also drive needs across the country, the 2022 HNO has estimated that Level 2 (stress) + 3 (severe) + 4 (extreme) + 5 (catastrophic) are the affected population </t>
  </si>
  <si>
    <t>AFG001People affected</t>
  </si>
  <si>
    <t>Given that the whole country is affected by different types of conflict, drought, and natural hazards, the entire population is considered to be exposed.</t>
  </si>
  <si>
    <t>PAK001People exposed</t>
  </si>
  <si>
    <t>IPC 08/12/2021; IPC 23/12/2021; IPC 06/01/2022; World Bank (2018)</t>
  </si>
  <si>
    <t>https://www.ipcinfo.org/fileadmin/user_upload/ipcinfo/docs/IPC_Pakistan_Acute_Food_Insecurity_2021Oct2022Jun_Report_KP.pdf; https://reliefweb.int/sites/reliefweb.int/files/resources/IPC_Pakistan_Acute_Food_Insecurity_2021Oct2022Jun_Report_Balochistan-2.pdf; https://reliefweb.int/sites/reliefweb.int/files/resources/IPC_Pakistan_Acute_Food_Insecurity_2021Oct2022Jun_Report_Sindh.pdf; https://data.worldbank.org/indicator/SI.POV.NAHC?locations=PK</t>
  </si>
  <si>
    <t xml:space="preserve">It is difficult to estimate the affected population from natural hazards and sudden-onset crises. The IPC figures are restricted to three provinces (Sindh, Balochistan, and Khyber Pakhtunkhwa). The COVID-19 precautionary measure has had devastating impact on the economy and people living below the poverty.
The entire population included in the IPC phases (1 to 5) are affected, in addition to the people who lives below the poverty line. 
</t>
  </si>
  <si>
    <t>PAK001People affected</t>
  </si>
  <si>
    <t>OCHA (04/2021)</t>
  </si>
  <si>
    <t>https://reliefweb.int/sites/reliefweb.int/files/resources/PAK_HRP_2021.pdf</t>
  </si>
  <si>
    <t xml:space="preserve">The PiN based on the least published HRP in 2021 which is 11 million </t>
  </si>
  <si>
    <t>PAK001People in Need</t>
  </si>
  <si>
    <t>OCHA (04/2021); IPC 08/12/2021; IPC 23/12/2021; IPC 06/01/2022</t>
  </si>
  <si>
    <t>https://reliefweb.int/sites/reliefweb.int/files/resources/PAK_HRP_2021.pdf; https://www.ipcinfo.org/fileadmin/user_upload/ipcinfo/docs/IPC_Pakistan_Acute_Food_Insecurity_2021Oct2022Jun_Report_KP.pdf; https://reliefweb.int/sites/reliefweb.int/files/resources/IPC_Pakistan_Acute_Food_Insecurity_2021Oct2022Jun_Report_Balochistan-2.pdf; https://reliefweb.int/sites/reliefweb.int/files/resources/IPC_Pakistan_Acute_Food_Insecurity_2021Oct2022Jun_Report_Sindh.pdf</t>
  </si>
  <si>
    <t>Level 1 = Exposed population – Affected population – PiN.
Level 2 = Affected population – PiN
The accumulation of 3, 4, &amp; 5 is equal to PiN of the conflict, violence and natural disasters. 
The PiN is 11 m based on 2021 HRP, however the severity of the needs are not clarified.  Additionally, the IPC figures are restricted to three provinces (Sindh, Balochistan, and Khyber Pakhtunkhwa).
IPC data indicated no one are in phase 5, therefore, level 5 is 0. 
People who are in phase 4 are located in Level 4.
While people in Level 3 are the PiN minus the people in IPC level 4. 
This severity of needs is likely to be an underestimation of the total people in need.</t>
  </si>
  <si>
    <t>PAK001Minimal humanitarian conditions - Level 1</t>
  </si>
  <si>
    <t>PAK001Stressed humanitarian conditions - Level 2</t>
  </si>
  <si>
    <t>PAK001Moderate humanitarian conditions - Level 3</t>
  </si>
  <si>
    <t>PAK001Severe humanitarian conditions - Level 4</t>
  </si>
  <si>
    <t>PAK001Extreme humanitarian conditions - Level 5</t>
  </si>
  <si>
    <t>PCBS 2022 projection (26/05/2021)</t>
  </si>
  <si>
    <t>https://www.pcbs.gov.ps/statisticsIndicatorsTables.aspx?lang=en&amp;table_id=676</t>
  </si>
  <si>
    <t xml:space="preserve">The Palestinian Central Bureau of Statistics estimation of 2022 projection. </t>
  </si>
  <si>
    <t>PSE002Total population</t>
  </si>
  <si>
    <t>the Palestinian Central Bureau of Statistics (2021)</t>
  </si>
  <si>
    <t>https://www.pcbs.gov.ps/site/lang__en/881/default.aspx#Census</t>
  </si>
  <si>
    <t>Palestinian central bureau of statistics square kilometre of admin level 1 in the West Bank and Gaza and occupied East Jerusalem</t>
  </si>
  <si>
    <t>PSE002Landmass affected</t>
  </si>
  <si>
    <t>OCHA 16/12/2021</t>
  </si>
  <si>
    <t>https://www.ochaopt.org/sites/default/files/HNO_2022.pdf</t>
  </si>
  <si>
    <t>Everyone in the West Bank and Gaza is affected by the conflict, occupation and in Gaza also by the air, land and sea blockade</t>
  </si>
  <si>
    <t>PSE002People exposed</t>
  </si>
  <si>
    <t>Based on the 2022 HNO – 88% of the population are affected by the conflict, occupation and in Gaza also by the air, land and sea blockade</t>
  </si>
  <si>
    <t>PSE002People affected</t>
  </si>
  <si>
    <t>UNRWA 30/09/2021</t>
  </si>
  <si>
    <t>https://www.unrwa.org/what-we-do/relief-and-social-services/unrwa-registered-population-dashboard</t>
  </si>
  <si>
    <t xml:space="preserve">Total registered Palestine refugees in Jordan, Lebanon, Syria, West Bank and Gaza Strip + Other registered persons. As they are refugees in other countries, they are not considered in needs. </t>
  </si>
  <si>
    <t>PSE002People displaced</t>
  </si>
  <si>
    <t>Tonga Volcano Eruption</t>
  </si>
  <si>
    <t>TON002</t>
  </si>
  <si>
    <t>Tonga</t>
  </si>
  <si>
    <t>https://data.worldbank.org/indicator/SP.POP.TOTL?locations=TO</t>
  </si>
  <si>
    <t>The total population of Tonga as of 2020</t>
  </si>
  <si>
    <t>TON002Total population</t>
  </si>
  <si>
    <t>https://data.worldbank.org/indicator/AG.LND.TOTL.K2?locations=TO</t>
  </si>
  <si>
    <t>The landmass of Tonga</t>
  </si>
  <si>
    <t>TON002Landmass affected</t>
  </si>
  <si>
    <t>The total population of the island are exposed to the crisis</t>
  </si>
  <si>
    <t>TON002People exposed</t>
  </si>
  <si>
    <t>TON002Illness cases reported</t>
  </si>
  <si>
    <t>TON002Injuries reported</t>
  </si>
  <si>
    <t>OCHA 18/01/2022</t>
  </si>
  <si>
    <t>https://www.unocha.org/story/daily-noon-briefing-highlights-tonga-afghanistan</t>
  </si>
  <si>
    <t>Fatalities reported by the government</t>
  </si>
  <si>
    <t>TON002Fatalities reported</t>
  </si>
  <si>
    <t>50 houses were destroyed</t>
  </si>
  <si>
    <t>TON002Buildings destroyed</t>
  </si>
  <si>
    <t>TON002Buildings in affected area</t>
  </si>
  <si>
    <t>TON002Economic Losses</t>
  </si>
  <si>
    <t>The host community</t>
  </si>
  <si>
    <t>TON002Crisis affected groups</t>
  </si>
  <si>
    <t>TON002People facing limited access constraints</t>
  </si>
  <si>
    <t>TON002People facing restricted access constraints</t>
  </si>
  <si>
    <t>TON002Denial of existence of humanitarian needs or entitlements to assistance</t>
  </si>
  <si>
    <t>TON002Impediments to entry into country (bureaucratic and administrative)</t>
  </si>
  <si>
    <t>TON002Interference into implementation of humanitarian activities</t>
  </si>
  <si>
    <t>TON002Ongoing insecurity/hostilities affecting humanitarian assistance</t>
  </si>
  <si>
    <t>TON002Physical constraints in the environment (obstacles related to terrain, climate, lack of infrastructure, etc.)</t>
  </si>
  <si>
    <t>TON002Presence of mines and improvised explosive devices</t>
  </si>
  <si>
    <t>TON002Restriction and obstruction of access to services and assistance</t>
  </si>
  <si>
    <t>TON002Restriction of movement (impediments to freedom of movement and/or administrative restrictions)</t>
  </si>
  <si>
    <t>TON002Violence against personnel, facilities and assets</t>
  </si>
  <si>
    <t>NY Post 31/12/2021</t>
  </si>
  <si>
    <t>https://nypost.com/2021/12/31/typhoon-rai-death-toll-in-philippines-tops-400/</t>
  </si>
  <si>
    <t>Number of fatalities because of typhoon RAI</t>
  </si>
  <si>
    <t>PHL010Fatalities reported</t>
  </si>
  <si>
    <t>Govt of Philippines 2015</t>
  </si>
  <si>
    <t>This is the total area of the affected regions: regions V - XII, Caraga and MIMAROPA</t>
  </si>
  <si>
    <t>PHL010Landmass affected</t>
  </si>
  <si>
    <t xml:space="preserve">The total landmass of crisis affected areas. </t>
  </si>
  <si>
    <t>PHL001Landmass affected</t>
  </si>
  <si>
    <t>Hindustan Times 31/12/2021</t>
  </si>
  <si>
    <t>https://www.hindustantimes.com/world-news/typhoon-rai-over-400-people-dead-thousands-injured-82-missing-says-philippines-disaster-agency-101640928177369.html</t>
  </si>
  <si>
    <t>Number of crisis related in juries in the last 6 months</t>
  </si>
  <si>
    <t>PHL010Injuries reported</t>
  </si>
  <si>
    <t>PHL001Injuries reported</t>
  </si>
  <si>
    <t>Worldometer 24/01/2022 ; HNO 2022</t>
  </si>
  <si>
    <t>https://reliefweb.int/sites/reliefweb.int/files/resources/mmr_humanitarian_needs_overview_2022.pdf ; https://www.worldometers.info/world-population/myanmar-population/</t>
  </si>
  <si>
    <t xml:space="preserve">Total population in country. The last census was in 2015. According to HNO 2022, population is 54 million. HNO 2022 considers all Myanmar to be affected by the multi-dimentional humanitarian crisis. The total sum of population exposed in our dataset is (54,979,807) /According to Worldometer Myanmar population as at 24 January 2022 is slightly less (54,978,693). </t>
  </si>
  <si>
    <t>MMR002Total population</t>
  </si>
  <si>
    <t>HNO 2022</t>
  </si>
  <si>
    <t>https://reliefweb.int/sites/reliefweb.int/files/resources/mmr_humanitarian_needs_overview_2022.pdf</t>
  </si>
  <si>
    <t>Total # of people affected by the crisis</t>
  </si>
  <si>
    <t>MMR002People affected</t>
  </si>
  <si>
    <t>The number of people in need according to HNO 2022</t>
  </si>
  <si>
    <t>MMR002People in Need</t>
  </si>
  <si>
    <t xml:space="preserve">Level 1 includes all people exposed to the conflict, which is considered to be the entire population of Rakhine state minus affected </t>
  </si>
  <si>
    <t>MMR002Minimal humanitarian conditions - Level 1</t>
  </si>
  <si>
    <t>Level 2 includes all people affected minus people in need. This is calculated based on ACAPS GCSI methodology and not taken directly from HNO 2022 (In HNO 2022 there is no population in level 2)</t>
  </si>
  <si>
    <t>MMR002Stressed humanitarian conditions - Level 2</t>
  </si>
  <si>
    <t>MMR002Moderate humanitarian conditions - Level 3</t>
  </si>
  <si>
    <t xml:space="preserve"> Level 4 is considered equal to HNO level 4; those in extreme need. </t>
  </si>
  <si>
    <t>MMR002Severe humanitarian conditions - Level 4</t>
  </si>
  <si>
    <t>MMR002Extreme humanitarian conditions - Level 5</t>
  </si>
  <si>
    <t xml:space="preserve"> HNO 2022</t>
  </si>
  <si>
    <t>This is equivalent to the population affected because according to HNO 2022, population affected is higher than number of people exposed according to the available baseline data from Myanmar 2014 census.</t>
  </si>
  <si>
    <t>MMR003People exposed</t>
  </si>
  <si>
    <t>The population directly affected by conflict in Shan and Kachin states according to HNO 2022</t>
  </si>
  <si>
    <t>MMR003People affected</t>
  </si>
  <si>
    <t>People in need according to HNO 2022 severity data</t>
  </si>
  <si>
    <t>MMR003People in Need</t>
  </si>
  <si>
    <t>The Level 1 (exposed) includes the entire population of Kachin and Shan states minus the number of directly affected. Level 2 severity (affected population) is all those living in the districts where PIN are present - i.e. district populations minus the PIN.  According to HNO 2022 severity data, 5.4 m people are in Level 1. This is equivalent to ACAPS calculations and therefore Level 2 = 0</t>
  </si>
  <si>
    <t>MMR003Minimal humanitarian conditions - Level 1</t>
  </si>
  <si>
    <t>MMR003Stressed humanitarian conditions - Level 2</t>
  </si>
  <si>
    <t>Level 3 includes all PIN considered to be in severe conditions according to HNO 2022 severity data</t>
  </si>
  <si>
    <t>MMR003Moderate humanitarian conditions - Level 3</t>
  </si>
  <si>
    <t xml:space="preserve"> Level 4 is considered equal to HNO level 4, those in extreme need. </t>
  </si>
  <si>
    <t>MMR003Severe humanitarian conditions - Level 4</t>
  </si>
  <si>
    <t xml:space="preserve"> Level 5 is considered equal to HNO level 5, those in catastrophic need </t>
  </si>
  <si>
    <t>MMR003Extreme humanitarian conditions - Level 5</t>
  </si>
  <si>
    <t>HNO Report</t>
  </si>
  <si>
    <t>https://reliefweb.int/sites/reliefweb.int/files/resources/Yemen_HNO_2021_Final.pdf</t>
  </si>
  <si>
    <t>YEM002Minimal humanitarian conditions - Level 1</t>
  </si>
  <si>
    <t>YEM002Stressed humanitarian conditions - Level 2</t>
  </si>
  <si>
    <t>YEM002Moderate humanitarian conditions - Level 3</t>
  </si>
  <si>
    <t>YEM002Severe humanitarian conditions - Level 4</t>
  </si>
  <si>
    <t>YEM002Extreme humanitarian conditions - Level 5</t>
  </si>
  <si>
    <t>YEM002Total population</t>
  </si>
  <si>
    <t xml:space="preserve">World bank </t>
  </si>
  <si>
    <t>https://data.worldbank.org/indicator/AG.LND.TOTL.K2?locations=YE</t>
  </si>
  <si>
    <t>YEM002Landmass affected</t>
  </si>
  <si>
    <t>Calculated by using the humanitarian condition</t>
  </si>
  <si>
    <t>YEM002People exposed</t>
  </si>
  <si>
    <t>YEM002People affected</t>
  </si>
  <si>
    <t>YEM002People in Need</t>
  </si>
  <si>
    <t xml:space="preserve">UNHCR IOM 2022
</t>
  </si>
  <si>
    <t>https://reliefweb.int/sites/reliefweb.int/files/resources/UNHCR%20Yemen%20Operational%20Update%20-%2020%20January%202022.pdf</t>
  </si>
  <si>
    <t>YEM002People displaced</t>
  </si>
  <si>
    <t>YEM001Minimal humanitarian conditions - Level 1</t>
  </si>
  <si>
    <t>YEM001Stressed humanitarian conditions - Level 2</t>
  </si>
  <si>
    <t>YEM001Moderate humanitarian conditions - Level 3</t>
  </si>
  <si>
    <t>YEM001Severe humanitarian conditions - Level 4</t>
  </si>
  <si>
    <t>YEM001Extreme humanitarian conditions - Level 5</t>
  </si>
  <si>
    <t>YEM001Total population</t>
  </si>
  <si>
    <t>YEM001Landmass affected</t>
  </si>
  <si>
    <t>YEM001People exposed</t>
  </si>
  <si>
    <t>YEM001People affected</t>
  </si>
  <si>
    <t>YEM001People in Need</t>
  </si>
  <si>
    <t>YEM001People displaced</t>
  </si>
  <si>
    <t>EOC Yemen 2021</t>
  </si>
  <si>
    <t>https://app.powerbi.com/view?r=eyJrIjoiNTY3YmU0NTItMmFjYy00OTUxLWI2NzEtOTU5N2Q0MDBjMjE5IiwidCI6ImI3ZTNlYmJjLTE2ZTctNGVmMi05NmE5LTVkODc4ZDg3MDM5ZCIsImMiOjl9</t>
  </si>
  <si>
    <t>The data set is until May/2021
I calculated 6 months span From ( Dec 2020- May 2021)
Still no current data</t>
  </si>
  <si>
    <t>YEM002Illness cases reported</t>
  </si>
  <si>
    <t>YEM001Illness cases reported</t>
  </si>
  <si>
    <t>CIMP data set/circulated through email</t>
  </si>
  <si>
    <t xml:space="preserve">CIMP Data , Circulated through email </t>
  </si>
  <si>
    <t>Calculated for 6 months span</t>
  </si>
  <si>
    <t>YEM002Injuries reported</t>
  </si>
  <si>
    <t>YEM002Fatalities reported</t>
  </si>
  <si>
    <t>YEM002Fatalities in all crises</t>
  </si>
  <si>
    <t>YEM001Injuries reported</t>
  </si>
  <si>
    <t>YEM001Fatalities reported</t>
  </si>
  <si>
    <t>YEM001Fatalities in all crises</t>
  </si>
  <si>
    <t>Myanmar National Census 2014; HNO 2022</t>
  </si>
  <si>
    <t>https://myanmar.unfpa.org/en/publications/union-report-volume-3k-rakhine-state-report; https://reliefweb.int/sites/reliefweb.int/files/resources/mmr_humanitarian_needs_overview_2022.pdf</t>
  </si>
  <si>
    <t>All of Rakhine state is considered affected. Population for Rakhine is 3,188,807 according to 2014 census. As the census did not count the Rohingya population, the estimated remaining 470,000 stateless Rohingya in Rakhine is added.</t>
  </si>
  <si>
    <t>MMR002People exposed</t>
  </si>
  <si>
    <t>JRP 18/05/2021 ; Myanmar National Census 2014; HNO 2022</t>
  </si>
  <si>
    <t>https://reliefweb.int/sites/reliefweb.int/files/resources/mmr_humanitarian_needs_overview_2022.pdf ; https://reliefweb.int/sites/reliefweb.int/files/resources/2021_jrp_with_annexes.pdf ; https://myanmar.unfpa.org/en/publications/union-report-volume-3k-rakhine-state-report; https://reliefweb.int/sites/reliefweb.int/files/resources/mmr_humanitarian_needs_overview_2021_final.pdf</t>
  </si>
  <si>
    <t>Total population affecetd by Rohingya crisis in Bangladesh and Myanmar</t>
  </si>
  <si>
    <t>REG011People affected</t>
  </si>
  <si>
    <t>JRP 18/05/2021 ; HNO 2022</t>
  </si>
  <si>
    <t>https://reliefweb.int/sites/reliefweb.int/files/resources/2021_jrp_with_annexes.pdf ; https://reliefweb.int/sites/reliefweb.int/files/resources/mmr_humanitarian_needs_overview_2022.pdf</t>
  </si>
  <si>
    <t xml:space="preserve">This is the sum of PIN of Rohingya crisis in Bangladesh (BGD002) and Myanmar (MMR002). </t>
  </si>
  <si>
    <t>REG011People in Need</t>
  </si>
  <si>
    <t xml:space="preserve">This is the aggregation of Level 1 in BGN002 and MMR002 </t>
  </si>
  <si>
    <t>REG011Minimal humanitarian conditions - Level 1</t>
  </si>
  <si>
    <t xml:space="preserve">Ths is the aggregation of Level 2 in BGN002 and MMR002 </t>
  </si>
  <si>
    <t>REG011Stressed humanitarian conditions - Level 2</t>
  </si>
  <si>
    <t>REG011Moderate humanitarian conditions - Level 3</t>
  </si>
  <si>
    <t xml:space="preserve">This is the aggregation of Level 4 in BGN002 and MMR002 </t>
  </si>
  <si>
    <t>REG011Severe humanitarian conditions - Level 4</t>
  </si>
  <si>
    <t>REG011Extreme humanitarian conditions - Level 5</t>
  </si>
  <si>
    <t>Total population living in areas affected by Rohingya crisis in Bangladesh and Myanmar</t>
  </si>
  <si>
    <t>REG011People exposed</t>
  </si>
  <si>
    <t>Tropical Cyclones Season in 2022 in Madagascar</t>
  </si>
  <si>
    <t>MDG006</t>
  </si>
  <si>
    <t>City popualtion 01/06/2020</t>
  </si>
  <si>
    <t>https://www.citypopulation.de/en/madagascar/admin/</t>
  </si>
  <si>
    <t>The total population of Madagascar (2020 population projections)</t>
  </si>
  <si>
    <t>MDG006Total population</t>
  </si>
  <si>
    <t>MDG006Illness cases reported</t>
  </si>
  <si>
    <t>MDG006Injuries reported</t>
  </si>
  <si>
    <t>MDG006Buildings in affected area</t>
  </si>
  <si>
    <t>MDG006Economic Losses</t>
  </si>
  <si>
    <t>MDG006Crisis affected groups</t>
  </si>
  <si>
    <t>MDG006People facing limited access constraints</t>
  </si>
  <si>
    <t>MDG006People facing restricted access constraints</t>
  </si>
  <si>
    <t>MDG002Total population</t>
  </si>
  <si>
    <t>The total landmass of regions affected the drought: Andoy, Anosy, Atsimo-Anderfana, Atsimo-Atsinana, and Vatovavy Fitovinany</t>
  </si>
  <si>
    <t>MDG002Landmass affected</t>
  </si>
  <si>
    <t>The total population of regions affected the drought: Andoy, Anosy, Atsimo-Anderfana, Atsimo-Atsinana, and Vatovavy Fitovinany</t>
  </si>
  <si>
    <t>MDG002People exposed</t>
  </si>
  <si>
    <t>IPC 03/01/2022</t>
  </si>
  <si>
    <t>https://reliefweb.int/report/madagascar/madagascar-grand-south-grand-south-east-ipc-food-security-nutrition-snapshot</t>
  </si>
  <si>
    <t>Number of people in IPC 2 and above in the Grand South districts for for January-April 2022 period</t>
  </si>
  <si>
    <t>MDG002People affected</t>
  </si>
  <si>
    <t>OCHA 19/08/2021</t>
  </si>
  <si>
    <t>https://reliefweb.int/report/madagascar/madagascar-grand-sud-flash-appeal-january-2021-may-2022-revised-june-2021</t>
  </si>
  <si>
    <t>Because of drought, nearly 3000 people were displaced in the cities and in transit points from December 2020 to March 2021</t>
  </si>
  <si>
    <t>MDG002People displaced</t>
  </si>
  <si>
    <t>People in Crisis (IPC-3) or above for January-April 2022 period</t>
  </si>
  <si>
    <t>MDG002People in Need</t>
  </si>
  <si>
    <t>MDG002Minimal humanitarian conditions - Level 1</t>
  </si>
  <si>
    <t>MDG002Stressed humanitarian conditions - Level 2</t>
  </si>
  <si>
    <t>People in Crisis (IPC-3) for January-April 2022 period</t>
  </si>
  <si>
    <t>MDG002Moderate humanitarian conditions - Level 3</t>
  </si>
  <si>
    <t>People in Emergency (IPC-4) for for January-April 2022 period</t>
  </si>
  <si>
    <t>MDG002Severe humanitarian conditions - Level 4</t>
  </si>
  <si>
    <t>People in Catastrophe (IPC-5) for for January-April 2022 period</t>
  </si>
  <si>
    <t>MDG002Extreme humanitarian conditions - Level 5</t>
  </si>
  <si>
    <t>Host Community</t>
  </si>
  <si>
    <t>MDG002Crisis affected groups</t>
  </si>
  <si>
    <t>Multiple crisis in Madagascar</t>
  </si>
  <si>
    <t>MDG001</t>
  </si>
  <si>
    <t>MDG001Total population</t>
  </si>
  <si>
    <t>MDG001Illness cases reported</t>
  </si>
  <si>
    <t>MDG001Injuries reported</t>
  </si>
  <si>
    <t>MDG001Buildings in affected area</t>
  </si>
  <si>
    <t>MDG001Economic Losses</t>
  </si>
  <si>
    <t>MDG001Crisis affected groups</t>
  </si>
  <si>
    <t>MDG001People facing limited access constraints</t>
  </si>
  <si>
    <t>MDG001People facing restricted access constraints</t>
  </si>
  <si>
    <t>MDG001Denial of existence of humanitarian needs or entitlements to assistance</t>
  </si>
  <si>
    <t>MDG001Impediments to entry into country (bureaucratic and administrative)</t>
  </si>
  <si>
    <t>MDG001Interference into implementation of humanitarian activities</t>
  </si>
  <si>
    <t>MDG001Ongoing insecurity/hostilities affecting humanitarian assistance</t>
  </si>
  <si>
    <t>MDG001Physical constraints in the environment (obstacles related to terrain, climate, lack of infrastructure, etc.)</t>
  </si>
  <si>
    <t>MDG001Presence of mines and improvised explosive devices</t>
  </si>
  <si>
    <t>MDG001Restriction and obstruction of access to services and assistance</t>
  </si>
  <si>
    <t>MDG001Restriction of movement (impediments to freedom of movement and/or administrative restrictions)</t>
  </si>
  <si>
    <t>MDG001Violence against personnel, facilities and assets</t>
  </si>
  <si>
    <t>MDG006Denial of existence of humanitarian needs or entitlements to assistance</t>
  </si>
  <si>
    <t>MDG006Impediments to entry into country (bureaucratic and administrative)</t>
  </si>
  <si>
    <t>MDG006Interference into implementation of humanitarian activities</t>
  </si>
  <si>
    <t>MDG006Ongoing insecurity/hostilities affecting humanitarian assistance</t>
  </si>
  <si>
    <t>MDG006Physical constraints in the environment (obstacles related to terrain, climate, lack of infrastructure, etc.)</t>
  </si>
  <si>
    <t>MDG006Presence of mines and improvised explosive devices</t>
  </si>
  <si>
    <t>MDG006Restriction and obstruction of access to services and assistance</t>
  </si>
  <si>
    <t>MDG006Restriction of movement (impediments to freedom of movement and/or administrative restrictions)</t>
  </si>
  <si>
    <t>MDG006Violence against personnel, facilities and assets</t>
  </si>
  <si>
    <t>ACLED Accessed 27/01/2022; IOM Accessed 27/01/2022</t>
  </si>
  <si>
    <t>https://acleddata.com/data-export-tool/; https://missingmigrants.iom.int/downloads</t>
  </si>
  <si>
    <t>Fatalities in Somalia from July to December 2021</t>
  </si>
  <si>
    <t>SOM002Fatalities in all crises</t>
  </si>
  <si>
    <t>IOM Accessed 27/01/2022</t>
  </si>
  <si>
    <t>IOM- Migrant fatalities in Somalia from July to December 2021</t>
  </si>
  <si>
    <t>SOM002Fatalities reported</t>
  </si>
  <si>
    <t>IPC 25/01/2022</t>
  </si>
  <si>
    <t>https://reliefweb.int/report/eswatini/eswatini-ipc-acute-food-insecurity-analysis-december-2021-march-2022-projection</t>
  </si>
  <si>
    <t>SWZ001People exposed</t>
  </si>
  <si>
    <t>SWZ001People affected</t>
  </si>
  <si>
    <t>SWZ001People in Need</t>
  </si>
  <si>
    <t>Food insecurity level of IPC-1 (minimal severity) between DECEMBER 2021 - MARCH 2022</t>
  </si>
  <si>
    <t>SWZ001Minimal humanitarian conditions - Level 1</t>
  </si>
  <si>
    <t>Food insecurity level of IPC-2 (Stressed severity) between DECEMBER 2021 - MARCH 2022</t>
  </si>
  <si>
    <t>SWZ001Stressed humanitarian conditions - Level 2</t>
  </si>
  <si>
    <t>Food insecurity level of IPC-3 (Crisis severity) between DECEMBER 2021 - MARCH 2022</t>
  </si>
  <si>
    <t>SWZ001Moderate humanitarian conditions - Level 3</t>
  </si>
  <si>
    <t>Food insecurity level of IPC-4 (Emergency severity) between DECEMBER 2021 - MARCH 2022</t>
  </si>
  <si>
    <t>SWZ001Severe humanitarian conditions - Level 4</t>
  </si>
  <si>
    <t>Food insecurity level of IPC-5 (Catastrophe severity) between DECEMBER 2021 - MARCH 2022</t>
  </si>
  <si>
    <t>SWZ001Extreme humanitarian conditions - Level 5</t>
  </si>
  <si>
    <t>LSO002People exposed</t>
  </si>
  <si>
    <t>LSO002People affected</t>
  </si>
  <si>
    <t>IPC 20/01/2022</t>
  </si>
  <si>
    <t>https://reliefweb.int/report/lesotho/lesotho-ipc-acute-food-insecurity-analysis-november-2021-march-2022-issued-january</t>
  </si>
  <si>
    <t>LSO002People in Need</t>
  </si>
  <si>
    <t>IPC-1 (minimal) severity between JANUARY - MARCH 2022</t>
  </si>
  <si>
    <t>LSO002Minimal humanitarian conditions - Level 1</t>
  </si>
  <si>
    <t>IPC-2 (Stressed) severity between JANUARY - MARCH 2022</t>
  </si>
  <si>
    <t>LSO002Stressed humanitarian conditions - Level 2</t>
  </si>
  <si>
    <t>IPC-3 (Crisis) severity between JANUARY - MARCH 2022</t>
  </si>
  <si>
    <t>LSO002Moderate humanitarian conditions - Level 3</t>
  </si>
  <si>
    <t>IPC-4 (Emergency) severity between JANUARY - MARCH 2022</t>
  </si>
  <si>
    <t>LSO002Severe humanitarian conditions - Level 4</t>
  </si>
  <si>
    <t>IPC-5 (Catastrophe) severity between JANUARY - MARCH 2022</t>
  </si>
  <si>
    <t>LSO002Extreme humanitarian conditions - Level 5</t>
  </si>
  <si>
    <t>IOM 16/01/2022</t>
  </si>
  <si>
    <t>https://dtm.iom.int/reports/sudan-mobility-tracking-round-three</t>
  </si>
  <si>
    <t>Number of IDPs in West-Darfur 350,079 as of end o June</t>
  </si>
  <si>
    <t>SDN008People displaced</t>
  </si>
  <si>
    <t>Host community, IDPs, Refugees</t>
  </si>
  <si>
    <t>REG012Crisis affected groups</t>
  </si>
  <si>
    <t>Tropical Cyclone Ana in Malawi</t>
  </si>
  <si>
    <t>MWI004</t>
  </si>
  <si>
    <t>MWI004Total population</t>
  </si>
  <si>
    <t>UNFPA 12/2018</t>
  </si>
  <si>
    <t>https://malawi.unfpa.org/sites/default/files/resource-pdf/2018%20Census%20Preliminary%20Report.pdf</t>
  </si>
  <si>
    <t xml:space="preserve">The total landmass of the districts affected by the storm and floods: Balaka, Blantyre, Chikwawa, Chiradzulu, Dedza, Machinga, Mangochi, Mchinji, Mulanje, Mwanza, Neno, Nsanje, Ntcheu, Phalombe, Thyolo, Zomba. </t>
  </si>
  <si>
    <t>MWI004Landmass affected</t>
  </si>
  <si>
    <t xml:space="preserve">The total population of the districts affected by the storm and floods: Balaka, Blantyre, Chikwawa, Chiradzulu, Dedza, Machinga, Mangochi, Mchinji, Mulanje, Mwanza, Neno, Nsanje, Ntcheu, Phalombe, Thyolo, Zomba. </t>
  </si>
  <si>
    <t>MWI004People exposed</t>
  </si>
  <si>
    <t>Govt. Malawi/iMMAP 29/01/2022 ; ECHO 28/01/2022</t>
  </si>
  <si>
    <t>https://erccportal.jrc.ec.europa.eu/ECHO-Products/Echo-Flash#/echo-flash-items/22294 ; https://reliefweb.int/sites/reliefweb.int/files/resources/019_mw_snpt_20220128_cyclone_ana_flash_update_v4.pdf</t>
  </si>
  <si>
    <t xml:space="preserve">About 92,000 households are affected and the average household size for Malawi is 4.5 </t>
  </si>
  <si>
    <t>MWI004People affected</t>
  </si>
  <si>
    <t xml:space="preserve">Around 17,000 households are displaced and the average household size in Malawi is 4.5 </t>
  </si>
  <si>
    <t>MWI004People displaced</t>
  </si>
  <si>
    <t>MWI004Illness cases reported</t>
  </si>
  <si>
    <t>Xinhua 31/01/2022</t>
  </si>
  <si>
    <t>http://www.xinhuanet.com/english/africa/20220131/252295557e43432fac22f3ef129d3e4b/c.html</t>
  </si>
  <si>
    <t>As of 30 January, at least 147 people are injured</t>
  </si>
  <si>
    <t>MWI004Injuries reported</t>
  </si>
  <si>
    <t>As of 30 January, at least 32 people are killed</t>
  </si>
  <si>
    <t>MWI004Fatalities reported</t>
  </si>
  <si>
    <t>MWI004Buildings damaged</t>
  </si>
  <si>
    <t>MWI004Buildings destroyed</t>
  </si>
  <si>
    <t>MWI004Buildings in affected area</t>
  </si>
  <si>
    <t>MWI004Economic Losses</t>
  </si>
  <si>
    <t>Govt. Malawi/iMMAP 29/01/2022 ; ECHO 28/01/2022 ; UNFPA 12/2018</t>
  </si>
  <si>
    <t xml:space="preserve">Displaced people are considered PiN: Around 17,000 households are displaced and the average household size in Malawi is 4.5 </t>
  </si>
  <si>
    <t>MWI004People in Need</t>
  </si>
  <si>
    <t>https://erccportal.jrc.ec.europa.eu/ECHO-Products/Echo-Flash#/echo-flash-items/22294 ; https://reliefweb.int/sites/reliefweb.int/files/resources/019_mw_snpt_20220128_cyclone_ana_flash_update_v4.pdf ; https://malawi.unfpa.org/sites/default/files/resource-pdf/2018%20Census%20Preliminary%20Report.pdf</t>
  </si>
  <si>
    <t>According to ACAPS methodology, Level1= Exposed population - affected population.</t>
  </si>
  <si>
    <t>MWI004Minimal humanitarian conditions - Level 1</t>
  </si>
  <si>
    <t xml:space="preserve">According to ACAPS methodology, Level 2 = Affected population - PIN </t>
  </si>
  <si>
    <t>MWI004Stressed humanitarian conditions - Level 2</t>
  </si>
  <si>
    <t>There is no information about the severity of needs. All PiN are considered in Level 3 and no one is in Level 4 or 5</t>
  </si>
  <si>
    <t>MWI004Moderate humanitarian conditions - Level 3</t>
  </si>
  <si>
    <t>MWI004Severe humanitarian conditions - Level 4</t>
  </si>
  <si>
    <t>MWI004Extreme humanitarian conditions - Level 5</t>
  </si>
  <si>
    <t>UNHCR 31/05/2021</t>
  </si>
  <si>
    <t>https://data2.unhcr.org/en/country/mwi</t>
  </si>
  <si>
    <t>Host-community and refugees from Congo, Burundi, and Rwanda</t>
  </si>
  <si>
    <t>MWI004Crisis affected groups</t>
  </si>
  <si>
    <t>Govt. Malawi/iMMAP 29/01/2022</t>
  </si>
  <si>
    <t>https://reliefweb.int/sites/reliefweb.int/files/resources/019_mw_snpt_20220128_cyclone_ana_flash_update_v4.pdf</t>
  </si>
  <si>
    <t>Affected households in Chikwawa, Nsanje, Mulanje and Phalombe districts were cut-off and can be reached by boats</t>
  </si>
  <si>
    <t>MWI004People facing limited access constraints</t>
  </si>
  <si>
    <t>MWI004People facing restricted access constraints</t>
  </si>
  <si>
    <t>INE 2017; OCHA 01/09/2021</t>
  </si>
  <si>
    <t>http://www.ine.gov.mz/operacoes-estatisticas/censos/censo-2007/censo-2017/divulgacao-de-resultados-preliminares-do-iv-rgph-2017.pdf/view; https://reports.unocha.org/en/country/mozambique</t>
  </si>
  <si>
    <t>All people living in Cabo Delgado, Niassa and Nampula provinces have been affected by the insurgency</t>
  </si>
  <si>
    <t>MOZ004People affected</t>
  </si>
  <si>
    <t>2022 Tropical Cyclone Seasons in Mozambique</t>
  </si>
  <si>
    <t>MOZ008</t>
  </si>
  <si>
    <t>INE 2017</t>
  </si>
  <si>
    <t>http://www.ine.gov.mz/operacoes-estatisticas/censos/censo-2007/censo-2017/mapa-dos-dados-preliminares-2017-2007-e-1997.pdf/view</t>
  </si>
  <si>
    <t>Total population of Mozambique according to the last census</t>
  </si>
  <si>
    <t>MOZ008Total population</t>
  </si>
  <si>
    <t>No illnesses reported</t>
  </si>
  <si>
    <t>MOZ008Illness cases reported</t>
  </si>
  <si>
    <t>MOZ008Buildings in affected area</t>
  </si>
  <si>
    <t>OCHA 01/02/2022</t>
  </si>
  <si>
    <t>https://reliefweb.int/report/mozambique/mozambique-tropical-storm-ana-flash-update-no7-1-february-2022</t>
  </si>
  <si>
    <t>The Government estimates that the reconstruction activities for Tropical Storm Ana in the three most affected provinces will cost around US$ 1.7 million.</t>
  </si>
  <si>
    <t>MOZ008Economic Losses</t>
  </si>
  <si>
    <t>MOZ001Total population</t>
  </si>
  <si>
    <t>OCHA 28/01/2022; Mappr Accessed 31/01/2022</t>
  </si>
  <si>
    <t>https://reliefweb.int/report/mozambique/mozambique-tropical-storm-ana-flash-update-no5-28-january-2022; https://www.mappr.co/counties/mozambique/</t>
  </si>
  <si>
    <t>Total landmass of provinces affected by the insurgency and cyclone- Cabo Delgado, Niassa, Nampula, Tete, Sofala and Zambezi provinces</t>
  </si>
  <si>
    <t>MOZ001Landmass affected</t>
  </si>
  <si>
    <t>OCHA 28/01/2022; INE 2017</t>
  </si>
  <si>
    <t>https://reliefweb.int/report/mozambique/mozambique-tropical-storm-ana-flash-update-no5-28-january-2022; http://www.ine.gov.mz/operacoes-estatisticas/censos/censo-2007/censo-2017/mapa-dos-dados-preliminares-2017-2007-e-1997.pdf/view</t>
  </si>
  <si>
    <t>Population of provinces affected by the insurgency and cyclone- Cabo Delgado, Niassa, Nampula, Tete and Zambezi provinces</t>
  </si>
  <si>
    <t>MOZ001People exposed</t>
  </si>
  <si>
    <t>MOZ001Illness cases reported</t>
  </si>
  <si>
    <t>MOZ001Buildings in affected area</t>
  </si>
  <si>
    <t>MOZ001Economic Losses</t>
  </si>
  <si>
    <t>MOZ001Denial of existence of humanitarian needs or entitlements to assistance</t>
  </si>
  <si>
    <t>MOZ001Impediments to entry into country (bureaucratic and administrative)</t>
  </si>
  <si>
    <t>MOZ001Interference into implementation of humanitarian activities</t>
  </si>
  <si>
    <t>MOZ001Ongoing insecurity/hostilities affecting humanitarian assistance</t>
  </si>
  <si>
    <t>MOZ001Physical constraints in the environment (obstacles related to terrain, climate, lack of infrastructure, etc.)</t>
  </si>
  <si>
    <t>MOZ001Presence of mines and improvised explosive devices</t>
  </si>
  <si>
    <t>MOZ001Restriction and obstruction of access to services and assistance</t>
  </si>
  <si>
    <t>MOZ001Restriction of movement (impediments to freedom of movement and/or administrative restrictions)</t>
  </si>
  <si>
    <t>MOZ001Violence against personnel, facilities and assets</t>
  </si>
  <si>
    <t>MOZ004Impediments to entry into country (bureaucratic and administrative)</t>
  </si>
  <si>
    <t>MOZ004Physical constraints in the environment (obstacles related to terrain, climate, lack of infrastructure, etc.)</t>
  </si>
  <si>
    <t>MOZ008Denial of existence of humanitarian needs or entitlements to assistance</t>
  </si>
  <si>
    <t>MOZ008Impediments to entry into country (bureaucratic and administrative)</t>
  </si>
  <si>
    <t>MOZ008Interference into implementation of humanitarian activities</t>
  </si>
  <si>
    <t>MOZ008Ongoing insecurity/hostilities affecting humanitarian assistance</t>
  </si>
  <si>
    <t>MOZ008Physical constraints in the environment (obstacles related to terrain, climate, lack of infrastructure, etc.)</t>
  </si>
  <si>
    <t>MOZ008Presence of mines and improvised explosive devices</t>
  </si>
  <si>
    <t>MOZ008Restriction and obstruction of access to services and assistance</t>
  </si>
  <si>
    <t>MOZ008Restriction of movement (impediments to freedom of movement and/or administrative restrictions)</t>
  </si>
  <si>
    <t>MOZ008Violence against personnel, facilities and assets</t>
  </si>
  <si>
    <t>MWI002Denial of existence of humanitarian needs or entitlements to assistance</t>
  </si>
  <si>
    <t>MWI002Impediments to entry into country (bureaucratic and administrative)</t>
  </si>
  <si>
    <t>MWI002Interference into implementation of humanitarian activities</t>
  </si>
  <si>
    <t>MWI002Ongoing insecurity/hostilities affecting humanitarian assistance</t>
  </si>
  <si>
    <t>MWI002Physical constraints in the environment (obstacles related to terrain, climate, lack of infrastructure, etc.)</t>
  </si>
  <si>
    <t>MWI002Presence of mines and improvised explosive devices</t>
  </si>
  <si>
    <t>MWI002Restriction and obstruction of access to services and assistance</t>
  </si>
  <si>
    <t>MWI002Restriction of movement (impediments to freedom of movement and/or administrative restrictions)</t>
  </si>
  <si>
    <t>MWI002Violence against personnel, facilities and assets</t>
  </si>
  <si>
    <t>MWI004Denial of existence of humanitarian needs or entitlements to assistance</t>
  </si>
  <si>
    <t>MWI004Impediments to entry into country (bureaucratic and administrative)</t>
  </si>
  <si>
    <t>MWI004Interference into implementation of humanitarian activities</t>
  </si>
  <si>
    <t>MWI004Ongoing insecurity/hostilities affecting humanitarian assistance</t>
  </si>
  <si>
    <t>MWI004Physical constraints in the environment (obstacles related to terrain, climate, lack of infrastructure, etc.)</t>
  </si>
  <si>
    <t>MWI004Presence of mines and improvised explosive devices</t>
  </si>
  <si>
    <t>MWI004Restriction and obstruction of access to services and assistance</t>
  </si>
  <si>
    <t>MWI004Restriction of movement (impediments to freedom of movement and/or administrative restrictions)</t>
  </si>
  <si>
    <t>MWI004Violence against personnel, facilities and assets</t>
  </si>
  <si>
    <t>Drought in Ethiopia</t>
  </si>
  <si>
    <t>ETH005</t>
  </si>
  <si>
    <t>ETH005Total population</t>
  </si>
  <si>
    <t>The total area of Oromia, Somali, and SNNP regions</t>
  </si>
  <si>
    <t>ETH005Landmass affected</t>
  </si>
  <si>
    <t>Number of people living in Oromia (39,3 million), Somali (6,3 million), and SNNP (16,7 million) regions</t>
  </si>
  <si>
    <t>ETH005People exposed</t>
  </si>
  <si>
    <t>ETH005Illness cases reported</t>
  </si>
  <si>
    <t>ETH005Injuries reported</t>
  </si>
  <si>
    <t>ETH005Buildings damaged</t>
  </si>
  <si>
    <t>ETH005Buildings destroyed</t>
  </si>
  <si>
    <t>ETH005Buildings in affected area</t>
  </si>
  <si>
    <t>between 170,000-220,000 livestock deaths +  In southern parts of Oromia, 70% of the harvest was lost in 2021.</t>
  </si>
  <si>
    <t>ETH005Economic Losses</t>
  </si>
  <si>
    <t>Host community, refugees, IDPs</t>
  </si>
  <si>
    <t>ETH005Crisis affected groups</t>
  </si>
  <si>
    <t>ETH005People facing limited access constraints</t>
  </si>
  <si>
    <t>ETH005People facing restricted access constraints</t>
  </si>
  <si>
    <t>ETH001Denial of existence of humanitarian needs or entitlements to assistance</t>
  </si>
  <si>
    <t>ETH001Impediments to entry into country (bureaucratic and administrative)</t>
  </si>
  <si>
    <t>ETH001Interference into implementation of humanitarian activities</t>
  </si>
  <si>
    <t>ETH001Ongoing insecurity/hostilities affecting humanitarian assistance</t>
  </si>
  <si>
    <t>ETH001Physical constraints in the environment (obstacles related to terrain, climate, lack of infrastructure, etc.)</t>
  </si>
  <si>
    <t>ETH001Presence of mines and improvised explosive devices</t>
  </si>
  <si>
    <t>ETH001Restriction and obstruction of access to services and assistance</t>
  </si>
  <si>
    <t>ETH001Restriction of movement (impediments to freedom of movement and/or administrative restrictions)</t>
  </si>
  <si>
    <t>ETH001Violence against personnel, facilities and assets</t>
  </si>
  <si>
    <t>ETH005Denial of existence of humanitarian needs or entitlements to assistance</t>
  </si>
  <si>
    <t>ETH005Impediments to entry into country (bureaucratic and administrative)</t>
  </si>
  <si>
    <t>ETH005Interference into implementation of humanitarian activities</t>
  </si>
  <si>
    <t>ETH005Ongoing insecurity/hostilities affecting humanitarian assistance</t>
  </si>
  <si>
    <t>ETH005Physical constraints in the environment (obstacles related to terrain, climate, lack of infrastructure, etc.)</t>
  </si>
  <si>
    <t>ETH005Presence of mines and improvised explosive devices</t>
  </si>
  <si>
    <t>ETH005Restriction and obstruction of access to services and assistance</t>
  </si>
  <si>
    <t>ETH005Restriction of movement (impediments to freedom of movement and/or administrative restrictions)</t>
  </si>
  <si>
    <t>ETH005Violence against personnel, facilities and assets</t>
  </si>
  <si>
    <t>City Population 2022</t>
  </si>
  <si>
    <t>https://www.citypopulation.de/en/brazil/cities/roraima/</t>
  </si>
  <si>
    <t>Total number of population in Roraima (State with the highest flow of migrants in Brazil)</t>
  </si>
  <si>
    <t>BRA002People exposed</t>
  </si>
  <si>
    <t>R4V 2022</t>
  </si>
  <si>
    <t>https://data.humdata.org/dataset/rmrp-2022</t>
  </si>
  <si>
    <t>Number calculated with people in destination and host community</t>
  </si>
  <si>
    <t>BRA002People affected</t>
  </si>
  <si>
    <t>Number of people in need (migrants+refugees+host community).</t>
  </si>
  <si>
    <t>BRA002People in Need</t>
  </si>
  <si>
    <t>Number obtained by subtracting people at risk from humanitarian conditions (level 2 and 3)</t>
  </si>
  <si>
    <t>BRA002Minimal humanitarian conditions - Level 1</t>
  </si>
  <si>
    <t>Number obtained by subtracting the number of people affected from the number of people in need</t>
  </si>
  <si>
    <t>BRA002Stressed humanitarian conditions - Level 2</t>
  </si>
  <si>
    <t>BRA002Moderate humanitarian conditions - Level 3</t>
  </si>
  <si>
    <t>No number available</t>
  </si>
  <si>
    <t>BRA002Severe humanitarian conditions - Level 4</t>
  </si>
  <si>
    <t>BRA002Extreme humanitarian conditions - Level 5</t>
  </si>
  <si>
    <t>Total number of population in Pichincha (2,576,287)+ Guayas (3,645,483) + Manabí (1,369,780) (States with the highest flow of migrants). The census of these areas has not been updated.</t>
  </si>
  <si>
    <t>ECU002People exposed</t>
  </si>
  <si>
    <t>R4V 2022; R4V 12/2021</t>
  </si>
  <si>
    <t>https://www.r4v.info/sites/default/files/2021-12/2%20Pager%202022%20%28ENG%29%20ECUADOR_0.pdf  https://www.r4v.info/en/monitoring</t>
  </si>
  <si>
    <t>Migrant population with vocation to stay (551000) + migrant population in transit (252000) + host communities (210000)</t>
  </si>
  <si>
    <t>ECU002People affected</t>
  </si>
  <si>
    <t>ECU002People in Need</t>
  </si>
  <si>
    <t>Number obtained by subtracting people exposed from humanitarian conditions (level 2 and 3)</t>
  </si>
  <si>
    <t>ECU002Minimal humanitarian conditions - Level 1</t>
  </si>
  <si>
    <t>RV4 2022</t>
  </si>
  <si>
    <t>Number obtained by subtracting the number of persons affected from the number of persons in need</t>
  </si>
  <si>
    <t>ECU002Stressed humanitarian conditions - Level 2</t>
  </si>
  <si>
    <t>Total number of people in need according to R4V</t>
  </si>
  <si>
    <t>ECU002Moderate humanitarian conditions - Level 3</t>
  </si>
  <si>
    <t>ECU002Severe humanitarian conditions - Level 4</t>
  </si>
  <si>
    <t>ECU002Extreme humanitarian conditions - Level 5</t>
  </si>
  <si>
    <t>https://www.citypopulation.de/en/peru/cities/</t>
  </si>
  <si>
    <t>Total number of population migrants in Callao (994.494) + Lima (9,674800) Peru (cities with the highest number of Venezuelan migrants)</t>
  </si>
  <si>
    <t>PER002People exposed</t>
  </si>
  <si>
    <t>R4V 2022; R4V2022</t>
  </si>
  <si>
    <t>https://www.r4v.info/sites/default/files/2021-12/2%20Pager%202022%20%28ENG%29%20ECUADOR_0.pdf https://www.r4v.info/en/monitoring</t>
  </si>
  <si>
    <t>Sum of Venezuelan migrants in permanence (1450000)+Venezuelans in transit (113000)+host community (500.000)</t>
  </si>
  <si>
    <t>PER002People affected</t>
  </si>
  <si>
    <t>Number of people in need  (migrants+refugees+host community).</t>
  </si>
  <si>
    <t>PER002People in Need</t>
  </si>
  <si>
    <t>PER002Minimal humanitarian conditions - Level 1</t>
  </si>
  <si>
    <t>PER002Stressed humanitarian conditions - Level 2</t>
  </si>
  <si>
    <t>PER002Moderate humanitarian conditions - Level 3</t>
  </si>
  <si>
    <t>PER002Severe humanitarian conditions - Level 4</t>
  </si>
  <si>
    <t>PER002Extreme humanitarian conditions - Level 5</t>
  </si>
  <si>
    <t>HDX 2021; Gobierno de México 2021</t>
  </si>
  <si>
    <t>https://data.humdata.org/dataset/cod-ps-mex  http://portales.segob.gob.mx/es/PoliticaMigratoria/Mapa_estadisticas/?Mapa=2021</t>
  </si>
  <si>
    <t>MEX003People exposed</t>
  </si>
  <si>
    <t>R4V 2022; Gobierno de México 2021</t>
  </si>
  <si>
    <t>https://app.powerbi.com/view?r=eyJrIjoiY2NiM2NiYmEtOWJkZS00ZmFlLWEyZDMtMjkyNGIyZGNhNWZjIiwidCI6ImU1YzM3OTgxLTY2NjQtNDEzNC04YTBjLTY1NDNkMmFmODBiZSIsImMiOjh9 http://portales.segob.gob.mx/es/PoliticaMigratoria/Mapa_estadisticas/?Mapa=2021</t>
  </si>
  <si>
    <t>MEX003People affected</t>
  </si>
  <si>
    <t>Number of Venezuelan migrants in need. The number of other populations in need is not known with certainty.</t>
  </si>
  <si>
    <t>MEX003People in Need</t>
  </si>
  <si>
    <t>MEX003Minimal humanitarian conditions - Level 1</t>
  </si>
  <si>
    <t>MEX003Stressed humanitarian conditions - Level 2</t>
  </si>
  <si>
    <t>MEX003Moderate humanitarian conditions - Level 3</t>
  </si>
  <si>
    <t>MEX003Severe humanitarian conditions - Level 4</t>
  </si>
  <si>
    <t>MEX003Extreme humanitarian conditions - Level 5</t>
  </si>
  <si>
    <t>Worldometer 2020</t>
  </si>
  <si>
    <t>https://www.worldometers.info/world-population/trinidad-and-tobago-population/</t>
  </si>
  <si>
    <t>Total population of Trinidad and Tobago (data not update)</t>
  </si>
  <si>
    <t>TTO002People exposed</t>
  </si>
  <si>
    <t>R4V 15/02/2022</t>
  </si>
  <si>
    <t>https://www.r4v.info/es/document/2022-rmrp-trinidad-y-tobago-hoja-informativa</t>
  </si>
  <si>
    <t>Sum of host community and Venezuelans in the destination.</t>
  </si>
  <si>
    <t>TTO002People affected</t>
  </si>
  <si>
    <t xml:space="preserve">Number of Venezuelan migrants in need. </t>
  </si>
  <si>
    <t>TTO002People in Need</t>
  </si>
  <si>
    <t>TTO002Minimal humanitarian conditions - Level 1</t>
  </si>
  <si>
    <t>TTO002Stressed humanitarian conditions - Level 2</t>
  </si>
  <si>
    <t>TTO002Moderate humanitarian conditions - Level 3</t>
  </si>
  <si>
    <t>TTO002Severe humanitarian conditions - Level 4</t>
  </si>
  <si>
    <t>TTO002Extreme humanitarian conditions - Level 5</t>
  </si>
  <si>
    <t>Venezuela displacement in Chile</t>
  </si>
  <si>
    <t>CHL002</t>
  </si>
  <si>
    <t>Chile</t>
  </si>
  <si>
    <t>HDX 2022</t>
  </si>
  <si>
    <t>https://data.humdata.org/group/chl</t>
  </si>
  <si>
    <t>CHL002Total population</t>
  </si>
  <si>
    <t>INE 2020; BCN 2022</t>
  </si>
  <si>
    <t>https://www.ine.cl/prensa/2020/06/15/el-74-5-de-las-personas-extranjeras-que-viven-en-chile-se-concentra-en-42-comunas-las-principales-son-santiago-antofagasta-e-independencia  https://www.bcn.cl/siit/nuestropais/nuestropais/region13/  https://www.bcn.cl/siit/nuestropais/nuestropais/region5/  https://www.bcn.cl/siit/nuestropais/region2</t>
  </si>
  <si>
    <t>Calculation of land mass taking into account the regions with the highest concentration of Venezuelan migrants: Metropolitana, Antofagasta and Valparaiso.</t>
  </si>
  <si>
    <t>CHL002Landmass affected</t>
  </si>
  <si>
    <t>HDX 2021</t>
  </si>
  <si>
    <t>https://data.humdata.org/dataset/cod-ps-chl</t>
  </si>
  <si>
    <t>Number calculated with migrant population and host community in Metropolitana, Antofagasta and Valparaiso</t>
  </si>
  <si>
    <t>CHL002People exposed</t>
  </si>
  <si>
    <t>R4V 2022; R4V 02/2022</t>
  </si>
  <si>
    <t>https://www.r4v.info/en/monitoring https://app.powerbi.com/view?r=eyJrIjoiY2NiM2NiYmEtOWJkZS00ZmFlLWEyZDMtMjkyNGIyZGNhNWZjIiwidCI6ImU1YzM3OTgxLTY2NjQtNDEzNC04YTBjLTY1NDNkMmFmODBiZSIsImMiOjh9</t>
  </si>
  <si>
    <t>CHL002People affected</t>
  </si>
  <si>
    <t>IDMC 2020; UN 23/12/2021</t>
  </si>
  <si>
    <t>https://www.internal-displacement.org/countries/chile  https://news.un.org/en/story/2021/12/1108682#:~:text=Venezuelan%20migrants,country%20through%20irregular%20border%20crossings.</t>
  </si>
  <si>
    <t>Sum of IDP and number of Venezuelan migrants</t>
  </si>
  <si>
    <t>CHL002People displaced</t>
  </si>
  <si>
    <t>No numbers available</t>
  </si>
  <si>
    <t>CHL002Illness cases reported</t>
  </si>
  <si>
    <t>CHL002Injuries reported</t>
  </si>
  <si>
    <t>R4V 09/2021</t>
  </si>
  <si>
    <t>https://www.r4v.info/sites/default/files/2022-02/R4V%20Regional%20SitRep%20July%20-%20Sept%202021%20FINAL.pdf</t>
  </si>
  <si>
    <t>number of migrant deaths from January to September 2021 while crossing into chile through irregular crossing points (crisis-related deaths)</t>
  </si>
  <si>
    <t>CHL002Fatalities reported</t>
  </si>
  <si>
    <t>CHL002Fatalities in all crises</t>
  </si>
  <si>
    <t>Number of people in need (migrants+refugees+host community)</t>
  </si>
  <si>
    <t>CHL002People in Need</t>
  </si>
  <si>
    <t>CHL002Minimal humanitarian conditions - Level 1</t>
  </si>
  <si>
    <t>CHL002Stressed humanitarian conditions - Level 2</t>
  </si>
  <si>
    <t>CHL002Moderate humanitarian conditions - Level 3</t>
  </si>
  <si>
    <t>No figures available</t>
  </si>
  <si>
    <t>CHL002Severe humanitarian conditions - Level 4</t>
  </si>
  <si>
    <t>CHL002Extreme humanitarian conditions - Level 5</t>
  </si>
  <si>
    <t>CHL002Denial of existence of humanitarian needs or entitlements to assistance</t>
  </si>
  <si>
    <t>CHL002Impediments to entry into country (bureaucratic and administrative)</t>
  </si>
  <si>
    <t>CHL002Interference into implementation of humanitarian activities</t>
  </si>
  <si>
    <t>CHL002Ongoing insecurity/hostilities affecting humanitarian assistance</t>
  </si>
  <si>
    <t>CHL002Physical constraints in the environment (obstacles related to terrain, climate, lack of infrastructure, etc.)</t>
  </si>
  <si>
    <t>CHL002Presence of mines and improvised explosive devices</t>
  </si>
  <si>
    <t>CHL002Restriction and obstruction of access to services and assistance</t>
  </si>
  <si>
    <t>CHL002Restriction of movement (impediments to freedom of movement and/or administrative restrictions)</t>
  </si>
  <si>
    <t>CHL002Violence against personnel, facilities and assets</t>
  </si>
  <si>
    <t>Venezuela displacement in Dominican Republic</t>
  </si>
  <si>
    <t>DOM002</t>
  </si>
  <si>
    <t>Dominican Republic</t>
  </si>
  <si>
    <t>https://data.humdata.org/group/dom</t>
  </si>
  <si>
    <t>DOM002Total population</t>
  </si>
  <si>
    <t xml:space="preserve">Total landmass of the country </t>
  </si>
  <si>
    <t>DOM002Landmass affected</t>
  </si>
  <si>
    <t>Total population of the country is exposed</t>
  </si>
  <si>
    <t>DOM002People exposed</t>
  </si>
  <si>
    <t>R4V 2022; R4V 2022</t>
  </si>
  <si>
    <t>https://www.r4v.info/en/monitoring  https://www.r4v.info/es/caribe</t>
  </si>
  <si>
    <t>Host community: 9,520 + 121,000 (Venezuelans with permanence vocation)</t>
  </si>
  <si>
    <t>DOM002People affected</t>
  </si>
  <si>
    <t>https://www.r4v.info/es/caribe</t>
  </si>
  <si>
    <t>Total number of Venezuelan migrants</t>
  </si>
  <si>
    <t>DOM002People displaced</t>
  </si>
  <si>
    <t>DOM002Illness cases reported</t>
  </si>
  <si>
    <t>DOM002Injuries reported</t>
  </si>
  <si>
    <t>DOM002Fatalities reported</t>
  </si>
  <si>
    <t>DOM002Fatalities in all crises</t>
  </si>
  <si>
    <t>DOM002People in Need</t>
  </si>
  <si>
    <t>DOM002Minimal humanitarian conditions - Level 1</t>
  </si>
  <si>
    <t>DOM002Stressed humanitarian conditions - Level 2</t>
  </si>
  <si>
    <t>Total number of persons in need according to RV4</t>
  </si>
  <si>
    <t>DOM002Moderate humanitarian conditions - Level 3</t>
  </si>
  <si>
    <t xml:space="preserve">No figures available
</t>
  </si>
  <si>
    <t>DOM002Severe humanitarian conditions - Level 4</t>
  </si>
  <si>
    <t>DOM002Extreme humanitarian conditions - Level 5</t>
  </si>
  <si>
    <t>host community and migrants</t>
  </si>
  <si>
    <t>CHL002Crisis affected groups</t>
  </si>
  <si>
    <t>DOM002Crisis affected groups</t>
  </si>
  <si>
    <t>DOM002Denial of existence of humanitarian needs or entitlements to assistance</t>
  </si>
  <si>
    <t>DOM002Impediments to entry into country (bureaucratic and administrative)</t>
  </si>
  <si>
    <t>DOM002Interference into implementation of humanitarian activities</t>
  </si>
  <si>
    <t>DOM002Ongoing insecurity/hostilities affecting humanitarian assistance</t>
  </si>
  <si>
    <t>DOM002Physical constraints in the environment (obstacles related to terrain, climate, lack of infrastructure, etc.)</t>
  </si>
  <si>
    <t>DOM002Presence of mines and improvised explosive devices</t>
  </si>
  <si>
    <t>DOM002Restriction and obstruction of access to services and assistance</t>
  </si>
  <si>
    <t>DOM002Restriction of movement (impediments to freedom of movement and/or administrative restrictions)</t>
  </si>
  <si>
    <t>DOM002Violence against personnel, facilities and assets</t>
  </si>
  <si>
    <t>The World Bank 12/2021; Data Commons 2021</t>
  </si>
  <si>
    <t>https://datacatalog.worldbank.org/search/dataset/0037712/World-Development-Indicators  https://datacommons.org/ranking/Count_Person/Country/southamerica?h=country%2FBRA&amp;hl=es</t>
  </si>
  <si>
    <t>Total population in Brazil</t>
  </si>
  <si>
    <t>BRA001Total population</t>
  </si>
  <si>
    <t>mapfight 2021; embajada de Brasil 2021; IBGE 2018; Gifex 2022</t>
  </si>
  <si>
    <t>https://mapfight.xyz/map/minas.gerais/  https://www.embajadadebrasil.org/brasil/estados/region-nordeste/bahia.php#.YdR8jWhBw2w  https://www.ibge.gov.br/cidades-e-estados/rr.html  https://www.gifex.com/fullsize1/2018-12-21-15463/Mapa_politico_del_Estado_de_Rio_de_Janeiro.html</t>
  </si>
  <si>
    <t>Sum of KM2 of the states of Minas Gerais, Rio de Janeiro and Bahia (states affected by the floods) and the area of the state of Roraima. The vast majority of Venezuelan refugees and migrants in Brazil have headed to Roraima, with a much smaller number choosing Amazonas, specifically the city of Manaus.</t>
  </si>
  <si>
    <t>BRA001Landmass affected</t>
  </si>
  <si>
    <t>DB 2021;  DB 2021; City Population 2021; Gifex 2022</t>
  </si>
  <si>
    <t>https://es.db-city.com/Brasil--Minas-Gerais  https://es.db-city.com/Brasil--Bah%C3%Ada  https://www.citypopulation.de/en/brazil/cities/roraima/  https://www.gifex.com/fullsize1/2018-12-21-15463/Mapa_politico_del_Estado_de_Rio_de_Janeiro.html</t>
  </si>
  <si>
    <t>Sum of the total population of the states of Minas Gerais, Rio de Janeiro and Bahia and the total number of population in Roraima (State with the highest flow of migrants in Brazil)</t>
  </si>
  <si>
    <t>BRA001People exposed</t>
  </si>
  <si>
    <t>Floodlist 30/12/2021; R4V 2021; Population City 2015; Population City 2015; Cidade Brasil 2021</t>
  </si>
  <si>
    <t xml:space="preserve">https://floodlist.com/america/brazil-floods-bahia-minas-gerais-december-2021  https://www.r4v.info/en/document/rmrp-2021-mid-year-report  http://poblacion.population.city/brasil/miracema/  http://poblacion.population.city/brasil/petropolis/  https://www.cidade-brasil.com.br/municipio-laje-do-muriae.html </t>
  </si>
  <si>
    <t xml:space="preserve">Sum of people affected in Mina Gerais and Bahia by floods until 30 December 2021. The number of people affected in Rio is unknown (the total population of Petrópolis, Miracema and Laje do Muriae, the most affected municipalities in Rio de Janeiro, was taken. Total number of people affected (venezuelans migrants+refugees+asylum seekers+host community)
</t>
  </si>
  <si>
    <t>BRA001People affected</t>
  </si>
  <si>
    <t>Floodlist 30/12/2021; R4V 2021; ECHO 22/02/2022; ECHO 21/02/2022; ECHO 17/02/2022; Aljazeera 17/02/2022; Transcontinental 22/02/2022; Buenos Aires 17/02/2022</t>
  </si>
  <si>
    <t>https://floodlist.com/america/brazil-floods-bahia-minas-gerais-december-2021  https://www.r4v.info/en/document/rmrp-2021-mid-year-report</t>
  </si>
  <si>
    <t>The exact number of people in need due to the floods is unknown. Estimates correspond to the number of displaced persons in the affected states, with the understanding that at least 98.958 persons are in need. The number of people in need due to food insecurity (migrants+refugees+host community) was added up.</t>
  </si>
  <si>
    <t>BRA001People in Need</t>
  </si>
  <si>
    <t>City Population 2021; R4V 2021</t>
  </si>
  <si>
    <t>https://www.citypopulation.de/en/brazil/cities/roraima/ https://www.r4v.info/en/document/rmrp-2021-mid-year-report https://www.r4v.info/en/document/rmrp-2021-mid-year-report</t>
  </si>
  <si>
    <t>Sum of level 1 of Bra002 and Bra003</t>
  </si>
  <si>
    <t>BRA001Minimal humanitarian conditions - Level 1</t>
  </si>
  <si>
    <t>Sum of level 2 of Bra002 and Bra003</t>
  </si>
  <si>
    <t>BRA001Stressed humanitarian conditions - Level 2</t>
  </si>
  <si>
    <t>Floodlist 30/12/2021; R4V 2021</t>
  </si>
  <si>
    <t>BRA001Moderate humanitarian conditions - Level 3</t>
  </si>
  <si>
    <t>BRA001Severe humanitarian conditions - Level 4</t>
  </si>
  <si>
    <t>BRA001Extreme humanitarian conditions - Level 5</t>
  </si>
  <si>
    <t>ECHO 03/01/2021 ECHO 22/02/2022; ECHO 21/02/2022</t>
  </si>
  <si>
    <t>https://reliefweb.int/report/brazil/brazil-floods-update-inmet-media-echo-daily-flash-3-january-2022</t>
  </si>
  <si>
    <t>Number of reported flood injuries. (no data for Bra002)</t>
  </si>
  <si>
    <t>BRA001Injuries reported</t>
  </si>
  <si>
    <t>Number of deaths reported due to flooding (no data for Bra002)</t>
  </si>
  <si>
    <t>BRA001Fatalities reported</t>
  </si>
  <si>
    <t>Floodlist 30/12/2021; R4V 2021 ECHO 22/02/2022; ECHO 21/02/2022</t>
  </si>
  <si>
    <t>https://floodlist.com/america/brazil-floods-bahia-minas-gerais-december-2021; https://data2.unhcr.org/en/documents/download/72193</t>
  </si>
  <si>
    <t>Number of displaced persons in Bra002 y Bra003</t>
  </si>
  <si>
    <t>BRA001People displaced</t>
  </si>
  <si>
    <t>IDP REFUGEES, and HOST (In both crises)</t>
  </si>
  <si>
    <t>BRA001Crisis affected groups</t>
  </si>
  <si>
    <t>Number of reported deaths in all crises</t>
  </si>
  <si>
    <t>BRA001Fatalities in all crises</t>
  </si>
  <si>
    <t>BRA003Total population</t>
  </si>
  <si>
    <t>mapfight 2021; embajada de Brasil 2021; Gifex 2022</t>
  </si>
  <si>
    <t>https://mapfight.xyz/map/minas.gerais/  https://www.embajadadebrasil.org/brasil/estados/region-nordeste/bahia.php#.YdR8jWhBw2w  https://www.gifex.com/fullsize1/2018-12-21-15463/Mapa_politico_del_Estado_de_Rio_de_Janeiro.html</t>
  </si>
  <si>
    <t>Sum of KM2 of the States of Minas Gerais, Bahia, and Rio de Janeiro (states affected by floods).</t>
  </si>
  <si>
    <t>BRA003Landmass affected</t>
  </si>
  <si>
    <t>DB 2021;  DB 2021; Gifex 2022</t>
  </si>
  <si>
    <t>https://es.db-city.com/Brasil--Minas-Gerais  https://es.db-city.com/Brasil--Bah%C3%Ada  https://www.gifex.com/fullsize1/2018-12-21-15463/Mapa_politico_del_Estado_de_Rio_de_Janeiro.html</t>
  </si>
  <si>
    <t>Sum of the total population of the states of Minas Gerais, Rio de Janeiro and Bahia</t>
  </si>
  <si>
    <t>BRA003People exposed</t>
  </si>
  <si>
    <t>Floodlist 30/12/2021; Population City 2015; Population City 2015; Cidade Brasil 2021</t>
  </si>
  <si>
    <t xml:space="preserve">https://floodlist.com/america/brazil-floods-bahia-minas-gerais-december-2021 http://poblacion.population.city/brasil/miracema/  http://poblacion.population.city/brasil/petropolis/  https://www.cidade-brasil.com.br/municipio-laje-do-muriae.html </t>
  </si>
  <si>
    <t xml:space="preserve">Sum of people affected in Mina Gerais and Bahia by floods until 30 December 2021. The number of people affected in Rio is unknown (the total population of Petrópolis, Miracema and Laje do Muriae, the most affected municipalities in Rio de Janeiro, was taken. </t>
  </si>
  <si>
    <t>BRA003People affected</t>
  </si>
  <si>
    <t>Floodlist 30/12/2021; ECHO 22/02/2022; ECHO 21/02/2022; ECHO 17/02/2022</t>
  </si>
  <si>
    <t>https://floodlist.com/america/brazil-floods-bahia-minas-gerais-december-2021  https://reliefweb.int/report/brazil/brazil-landslides-and-floods-update-national-civil-defense-brazil-noaa-cpc-media-echo  https://reliefweb.int/report/brazil/brazil-landslides-and-floods-update-national-civil-defense-brazil-inmet-govbr-media  https://reliefweb.int/report/brazil/brazil-floods-and-landslides-rio-de-janeiro-state-un-ocha-cemaden-inmet-media</t>
  </si>
  <si>
    <t xml:space="preserve">The exact number of people in need is not known. Estimates correspond to the number of displaced persons in the affected states, with the understanding that at least 98.958 persons are persons in need. </t>
  </si>
  <si>
    <t>BRA003People in Need</t>
  </si>
  <si>
    <t>Level 1 obtained from the subtraction of people in need and affected and exposed people</t>
  </si>
  <si>
    <t>BRA003Minimal humanitarian conditions - Level 1</t>
  </si>
  <si>
    <t>Level 2 obtained from the subtraction of people affected and people in need</t>
  </si>
  <si>
    <t>BRA003Stressed humanitarian conditions - Level 2</t>
  </si>
  <si>
    <t>BRA003Moderate humanitarian conditions - Level 3</t>
  </si>
  <si>
    <t>BRA003Severe humanitarian conditions - Level 4</t>
  </si>
  <si>
    <t>BRA003Extreme humanitarian conditions - Level 5</t>
  </si>
  <si>
    <t>https://reliefweb.int/report/brazil/brazil-floods-update-inmet-media-echo-daily-flash-3-january-2022  https://reliefweb.int/report/brazil/brazil-landslides-and-floods-update-national-civil-defense-brazil-noaa-cpc-media-echo  https://reliefweb.int/report/brazil/brazil-landslides-and-floods-update-national-civil-defense-brazil-inmet-govbr-media  https://reliefweb.int/report/brazil/brazil-floods-and-landslides-rio-de-janeiro-state-un-ocha-cemaden-inmet-media</t>
  </si>
  <si>
    <t>Number of reported injuries</t>
  </si>
  <si>
    <t>BRA003Injuries reported</t>
  </si>
  <si>
    <t>Number of reported deaths</t>
  </si>
  <si>
    <t>BRA003Fatalities reported</t>
  </si>
  <si>
    <t>Number of displaced persons in the affected states.</t>
  </si>
  <si>
    <t>BRA003People displaced</t>
  </si>
  <si>
    <t>IDP REFUGEES, and HOST</t>
  </si>
  <si>
    <t>BRA003Crisis affected groups</t>
  </si>
  <si>
    <t>BRA003Fatalities in all crises</t>
  </si>
  <si>
    <t>IFRC 18/02/2022</t>
  </si>
  <si>
    <t>https://reliefweb.int/report/malawi/malawi-africa-tropical-storm-ana-emergency-appeal-n-mdrmw015-operational-strategy-24</t>
  </si>
  <si>
    <t>As of 08 February, 46 people have been reported dead, 18 missing and 206 injured</t>
  </si>
  <si>
    <t>MWI002Injuries reported</t>
  </si>
  <si>
    <t>MWI002Crisis affected groups</t>
  </si>
  <si>
    <t>MWI002People facing limited access constraints</t>
  </si>
  <si>
    <t>World Bank Accessed 23/02/2022</t>
  </si>
  <si>
    <t>https://data.worldbank.org/indicator/SP.POP.TOTL?locations=NG</t>
  </si>
  <si>
    <t>NGA001Total population</t>
  </si>
  <si>
    <t>The entire Nigerian population is exposed to the complex crisis</t>
  </si>
  <si>
    <t>NGA001People exposed</t>
  </si>
  <si>
    <t>Cadre Harmonise 23/11/2021; UNHCR 22/02/2022;HDX 18/06/2021; OCHA 09/02/2022</t>
  </si>
  <si>
    <t>https://reliefweb.int/sites/reliefweb.int/files/resources/fiche-nigeria_oct_2021_final.pdf; https://data2.unhcr.org/en/documents/details/91026; https://data.humdata.org/dataset/cod-ps-nga; https://reliefweb.int/report/nigeria/nigeria-humanitarian-needs-overview-2022-february-2022</t>
  </si>
  <si>
    <t>Total number of people affected by the Boko Haram crisis, the middle belt crisis, the northwest banditry and the Cameroonian refugee crisis.</t>
  </si>
  <si>
    <t>NGA001People affected</t>
  </si>
  <si>
    <t>UNHCR 22/02/2022; UNHCR Accessed 23/02/2022; IOM 06/10/2021; IOM 10/11/2021</t>
  </si>
  <si>
    <t>https://data2.unhcr.org/en/documents/details/91026; https://data2.unhcr.org/en/situations/nigeriasituation;https://reliefweb.int/report/nigeria/iom-nigeria-displacement-tracking-matrix-north-central-and-north-west-zones-2; https://reliefweb.int/report/nigeria/northeast-nigeria-displacement-report-38-october-2021</t>
  </si>
  <si>
    <t>Total number of people displaced by the Boko Haram crisis, the middle belt crisis, the northwest banditry and the Cameroonian refugee crisis.</t>
  </si>
  <si>
    <t>NGA001People displaced</t>
  </si>
  <si>
    <t>ACLED Accessed 23/02/2022</t>
  </si>
  <si>
    <t>Number of fatalities in Nigeria from Aug 2021 to Jan 2022</t>
  </si>
  <si>
    <t>NGA001Fatalities reported</t>
  </si>
  <si>
    <t>Cadre Harmonise 23/11/2021; UNHCR 22/02/2022; OCHA 09/02/2022</t>
  </si>
  <si>
    <t>https://reliefweb.int/sites/reliefweb.int/files/resources/fiche-nigeria_oct_2021_final.pdf; https://data2.unhcr.org/en/documents/details/91026; https://reliefweb.int/report/nigeria/nigeria-humanitarian-needs-overview-2022-february-2022</t>
  </si>
  <si>
    <t xml:space="preserve">The PIN and levels 1-5 are the aggregated figures from the Boko Haram crisis, the middle belt crisis, the northwest banditry and the Cameroonian refugee crisis </t>
  </si>
  <si>
    <t>NGA001People in Need</t>
  </si>
  <si>
    <t>Cadre Harmonise 23/11/2021; UNHCR 22/02/2022; OCHA 09/02/2023</t>
  </si>
  <si>
    <t>https://reliefweb.int/sites/reliefweb.int/files/resources/fiche-nigeria_oct_2021_final.pdf; https://data2.unhcr.org/en/documents/details/91026; https://reliefweb.int/report/nigeria/nigeria-humanitarian-needs-overview-2022-february-2023</t>
  </si>
  <si>
    <t>NGA001Minimal humanitarian conditions - Level 1</t>
  </si>
  <si>
    <t>Cadre Harmonise 23/11/2021; UNHCR 22/02/2022; OCHA 09/02/2024</t>
  </si>
  <si>
    <t>https://reliefweb.int/sites/reliefweb.int/files/resources/fiche-nigeria_oct_2021_final.pdf; https://data2.unhcr.org/en/documents/details/91026; https://reliefweb.int/report/nigeria/nigeria-humanitarian-needs-overview-2022-february-2024</t>
  </si>
  <si>
    <t>NGA001Stressed humanitarian conditions - Level 2</t>
  </si>
  <si>
    <t>Cadre Harmonise 23/11/2021; UNHCR 22/02/2022; OCHA 09/02/2025</t>
  </si>
  <si>
    <t>https://reliefweb.int/sites/reliefweb.int/files/resources/fiche-nigeria_oct_2021_final.pdf; https://data2.unhcr.org/en/documents/details/91026; https://reliefweb.int/report/nigeria/nigeria-humanitarian-needs-overview-2022-february-2025</t>
  </si>
  <si>
    <t>NGA001Moderate humanitarian conditions - Level 3</t>
  </si>
  <si>
    <t>Cadre Harmonise 23/11/2021; UNHCR 22/02/2022; OCHA 09/02/2026</t>
  </si>
  <si>
    <t>https://reliefweb.int/sites/reliefweb.int/files/resources/fiche-nigeria_oct_2021_final.pdf; https://data2.unhcr.org/en/documents/details/91026; https://reliefweb.int/report/nigeria/nigeria-humanitarian-needs-overview-2022-february-2026</t>
  </si>
  <si>
    <t>NGA001Severe humanitarian conditions - Level 4</t>
  </si>
  <si>
    <t>NGA001Extreme humanitarian conditions - Level 5</t>
  </si>
  <si>
    <t xml:space="preserve">Number of fatalities from Aug 2021 to Jan 2022 in Sokoto, Kebbi, Niger, Kaduna, Katsina and Zamfara states, which are most affected by north west banditry. Some of these fatalities may actually be related to the Middle Belt crisis. </t>
  </si>
  <si>
    <t>NGA007Fatalities reported</t>
  </si>
  <si>
    <t>NGA008Total population</t>
  </si>
  <si>
    <t>NGA003Total population</t>
  </si>
  <si>
    <t>NGA004Total population</t>
  </si>
  <si>
    <t>NGA007Total population</t>
  </si>
  <si>
    <t>NGA001Fatalities in all crises</t>
  </si>
  <si>
    <t>NGA003Fatalities in all crises</t>
  </si>
  <si>
    <t>NGA004Fatalities in all crises</t>
  </si>
  <si>
    <t>NGA007Fatalities in all crises</t>
  </si>
  <si>
    <t>NGA008Fatalities in all crises</t>
  </si>
  <si>
    <t>Number of fatalities from Aug 2021 to Jan 2022 in Benue, Nassarawa, Plateau, Taraba states. These areas are most affected by the Middle Belt crisis. However, some of the fatalities may not be related to this crisis. There could also potentially be fatalities in other states related to this crisis.</t>
  </si>
  <si>
    <t>NGA003Fatalities reported</t>
  </si>
  <si>
    <t>HDX 18/06/2021; OCHA 09/02/2022</t>
  </si>
  <si>
    <t>https://data.humdata.org/dataset/cod-ps-nga; https://reliefweb.int/report/nigeria/nigeria-humanitarian-needs-overview-2022-february-2022</t>
  </si>
  <si>
    <t>Total population of Borno, Adamawa and Yobe states, which have been most affected by Boko Haram crisis</t>
  </si>
  <si>
    <t>NGA004People exposed</t>
  </si>
  <si>
    <t>NGA004People affected</t>
  </si>
  <si>
    <t>IOM 10/11/2021; UNHCR Accessed 23/02/2022; UNHCR 15/02/2022</t>
  </si>
  <si>
    <t>https://reliefweb.int/report/nigeria/northeast-nigeria-displacement-report-38-october-2021; https://data2.unhcr.org/en/situations/nigeriasituation; https://data2.unhcr.org/en/documents/details/90922</t>
  </si>
  <si>
    <t>The sum of number of people internally displaced by Boko Haram, total number of returnees to the northeast, Nigerian refugees in Niger, Chad, and Cameroon.</t>
  </si>
  <si>
    <t>NGA004People displaced</t>
  </si>
  <si>
    <t>Number of fatalities related to the insurgency from Aug 2021 to Jan 2022 in Borno, Adamawa and Yobe states</t>
  </si>
  <si>
    <t>NGA004Fatalities reported</t>
  </si>
  <si>
    <t>OCHA 09/02/2022</t>
  </si>
  <si>
    <t>https://reliefweb.int/report/nigeria/nigeria-humanitarian-needs-overview-2022-february-2022</t>
  </si>
  <si>
    <t>The total PIN for the crisis is from the 2022 HNO. Level 1 and 2 are calculated according to ACAPS methodology. Level 3 includes (minimal+stress+severe) from HNO. Level 4 includes people in extreme conditions from HNO. Level 5 includes people in catastrophic conditions from HNO</t>
  </si>
  <si>
    <t>NGA004People in Need</t>
  </si>
  <si>
    <t>NGA004Minimal humanitarian conditions - Level 1</t>
  </si>
  <si>
    <t>NGA004Stressed humanitarian conditions - Level 2</t>
  </si>
  <si>
    <t>NGA004Moderate humanitarian conditions - Level 3</t>
  </si>
  <si>
    <t>NGA004Severe humanitarian conditions - Level 4</t>
  </si>
  <si>
    <t>NGA004Extreme humanitarian conditions - Level 5</t>
  </si>
  <si>
    <t>OCHA 22/02/2022; World Bank (projection) accessed on 23/02/2022</t>
  </si>
  <si>
    <t>https://reliefweb.int/sites/reliefweb.int/files/resources/hno_2022_final_version_210222-2.pdf; https://databank.worldbank.org/source/population-estimates-and-projections</t>
  </si>
  <si>
    <t>The total population in Syria, according to 2022 HNO latest figure</t>
  </si>
  <si>
    <t>SYR001Total population</t>
  </si>
  <si>
    <t>https://data.worldbank.org/indicator/AG.SRF.TOTL.K2?locations=SY</t>
  </si>
  <si>
    <t xml:space="preserve">The whole country landmass of Syria is affected by the crisis.
</t>
  </si>
  <si>
    <t>SYR001Landmass affected</t>
  </si>
  <si>
    <t>The whole population of Syria is affected by the crisis.</t>
  </si>
  <si>
    <t>SYR001People exposed</t>
  </si>
  <si>
    <t>Everyone has been impacted by the war due to its protracted nature.</t>
  </si>
  <si>
    <t>SYR001People affected</t>
  </si>
  <si>
    <t xml:space="preserve">R4V 31/12/2021
</t>
  </si>
  <si>
    <t>https://www.r4v.info/pt/brazil</t>
  </si>
  <si>
    <t>Total number of refugees and migrants in Brazil</t>
  </si>
  <si>
    <t>BRA002People displaced</t>
  </si>
  <si>
    <t>Total number of refugees and migrants in Trinidad &amp; Tobago</t>
  </si>
  <si>
    <t>TTO002People displaced</t>
  </si>
  <si>
    <t>Statoids 23/02/2022 ; UNHCR 27/04/2021</t>
  </si>
  <si>
    <t>http://www.statoids.com/utz.html ; https://data2.unhcr.org/en/documents/details/86371</t>
  </si>
  <si>
    <t>Total landmass of regions that host refugees: Kigoma, Katavi, Tabora, Tanga, Dar-es Salaam</t>
  </si>
  <si>
    <t>TZA002Landmass affected</t>
  </si>
  <si>
    <t>World Bank 23/02/2022</t>
  </si>
  <si>
    <t>https://data.worldbank.org/indicator/AG.LND.TOTL.K2?locations=MG</t>
  </si>
  <si>
    <t>The whole country is affected by the 2022 cyclone season</t>
  </si>
  <si>
    <t>MDG006Landmass affected</t>
  </si>
  <si>
    <t>The total population of Madagascar is exposed to the 2022 cyclone season</t>
  </si>
  <si>
    <t>MDG006People exposed</t>
  </si>
  <si>
    <t>Total landmass of Madagascar</t>
  </si>
  <si>
    <t>MDG001Landmass affected</t>
  </si>
  <si>
    <t>The total population are exposed to the 2022 cyclone season and drought</t>
  </si>
  <si>
    <t>MDG001People exposed</t>
  </si>
  <si>
    <t>OCHA 10/02/2022</t>
  </si>
  <si>
    <t>https://reliefweb.int/report/tonga/tonga-volcanic-eruption-situation-report-no-4-10-february-2022</t>
  </si>
  <si>
    <t>Houses damaged as of 4 February</t>
  </si>
  <si>
    <t>TON002Buildings damaged</t>
  </si>
  <si>
    <t>https://data.humdata.org/group/pan</t>
  </si>
  <si>
    <t>PAN002Total population</t>
  </si>
  <si>
    <t>Total # of square kilometers affected by the crisis</t>
  </si>
  <si>
    <t>PAN002Landmass affected</t>
  </si>
  <si>
    <t>https://www.r4v.info/es/document/r4v-america-latina-y-el-caribe-refugiados-y-migrantes-venezolanos-en-la-region-febrero-1</t>
  </si>
  <si>
    <t>Total # of venezuelan migrants in Panamá</t>
  </si>
  <si>
    <t>PAN002People exposed</t>
  </si>
  <si>
    <t>R4V 2022; R4V 02/2022; APNEWS 01/02/2022</t>
  </si>
  <si>
    <t>https://www.r4v.info/es/document/r4v-america-latina-y-el-caribe-refugiados-y-migrantes-venezolanos-en-la-region-febrero-1   https://data.humdata.org/dataset/rmrp-2022 https://apnews.com/article/noticias-9412f9ff99ff5e89b36dcdec57802516</t>
  </si>
  <si>
    <t>Number of people in need (migrants+refugees+host community+approximation of venezuelan migrants in transit through darien during january and february 2022)</t>
  </si>
  <si>
    <t>PAN002People affected</t>
  </si>
  <si>
    <t>IDMC 2020</t>
  </si>
  <si>
    <t>https://www.internal-displacement.org/countries/panama</t>
  </si>
  <si>
    <t xml:space="preserve">Sum of IDP </t>
  </si>
  <si>
    <t>PAN002People displaced</t>
  </si>
  <si>
    <t>PAN002Illness cases reported</t>
  </si>
  <si>
    <t>PAN002Injuries reported</t>
  </si>
  <si>
    <t>El Pitazo 05/10/2021</t>
  </si>
  <si>
    <t>https://elpitazo.net/migracion/panama-entierra-15-cadaveres-de-migrantes-que-murieron-en-la-selva-del-darien/#:~:text=AP%20rese%C3%B1a%20que%20Panam%C3%A1%20ha,incremente%20la%20cifra%20de%20fallecidos.</t>
  </si>
  <si>
    <t>The exact number is unknown and there are no reports. The crossing through the Darien jungle is a dangerous passage for Venezuelan migrants. At least 15 Venezuelan deaths were registered in 2021.</t>
  </si>
  <si>
    <t>PAN002Fatalities reported</t>
  </si>
  <si>
    <t>PAN002Fatalities in all crises</t>
  </si>
  <si>
    <t xml:space="preserve">R4V 2022
</t>
  </si>
  <si>
    <t>PAN002People in Need</t>
  </si>
  <si>
    <t>PAN002Minimal humanitarian conditions - Level 1</t>
  </si>
  <si>
    <t>PAN002Stressed humanitarian conditions - Level 2</t>
  </si>
  <si>
    <t>PAN002Moderate humanitarian conditions - Level 3</t>
  </si>
  <si>
    <t>PAN002Severe humanitarian conditions - Level 4</t>
  </si>
  <si>
    <t>PAN002Extreme humanitarian conditions - Level 5</t>
  </si>
  <si>
    <t>migrants+host community</t>
  </si>
  <si>
    <t>PAN002Crisis affected groups</t>
  </si>
  <si>
    <t>PAN002Denial of existence of humanitarian needs or entitlements to assistance</t>
  </si>
  <si>
    <t>PAN002Impediments to entry into country (bureaucratic and administrative)</t>
  </si>
  <si>
    <t>PAN002Interference into implementation of humanitarian activities</t>
  </si>
  <si>
    <t>PAN002Ongoing insecurity/hostilities affecting humanitarian assistance</t>
  </si>
  <si>
    <t>PAN002Physical constraints in the environment (obstacles related to terrain, climate, lack of infrastructure, etc.)</t>
  </si>
  <si>
    <t>PAN002Presence of mines and improvised explosive devices</t>
  </si>
  <si>
    <t>PAN002Restriction and obstruction of access to services and assistance</t>
  </si>
  <si>
    <t>PAN002Restriction of movement (impediments to freedom of movement and/or administrative restrictions)</t>
  </si>
  <si>
    <t>PAN002Violence against personnel, facilities and assets</t>
  </si>
  <si>
    <t>Displacement from Ukraine conflict in Poland</t>
  </si>
  <si>
    <t>POL002</t>
  </si>
  <si>
    <t>Poland</t>
  </si>
  <si>
    <t>Government of Poland accessed 28/02/2022</t>
  </si>
  <si>
    <t>https://www.paih.gov.pl/files/?id_plik=17063</t>
  </si>
  <si>
    <t>Displaced people crossed to border areas. Lunlin region surface area 147.5  sqkm.</t>
  </si>
  <si>
    <t>POL002Landmass affected</t>
  </si>
  <si>
    <t>ACLED 18/02/2022</t>
  </si>
  <si>
    <t>All crisis fatalities in Last 6 months (01/08/2021 to 31/01/2022).  Military casualties were not counted.</t>
  </si>
  <si>
    <t>POL002Fatalities reported</t>
  </si>
  <si>
    <t>Populationstat accessed 28/02/2022, Macrotrends accessed 28/02/2022, The Economic Times 27/02/2022, OCHA 27/02/2022</t>
  </si>
  <si>
    <t>https://populationstat.com/poland/lublin ; https://www.macrotrends.net/cities/22146/lublin/population ;  https://economictimes.indiatimes.com/news/international/world-news/at-least-370000-flee-ukraine-after-russian-invasion/articleshow/89872634.cms ; https://reliefweb.int/report/ukraine/ukraine-humanitarian-impact-situation-report-500-pm-eet-27-february-2022</t>
  </si>
  <si>
    <t xml:space="preserve">1. People in need is not available (There is enough response for now and no information that there is PiN.
2. Affected people is the number of Lublin residents + displaced from Ukraine 27/02/2022.
Level 5: =0.
Level 4 0.
Level 3 =0.
Level 2 = Affected - PiN = 156,000-0 = 156,000
Level 1 - Exposed - affected =488,336-156,000=332,336
</t>
  </si>
  <si>
    <t>POL002People in Need</t>
  </si>
  <si>
    <t>All fatalities in Last 6 months (01/08/2021 to 31/01/2022).  Military casualties were not counted.</t>
  </si>
  <si>
    <t>POL002Fatalities in all crises</t>
  </si>
  <si>
    <t>UNHCR 31/01/2022</t>
  </si>
  <si>
    <t>https://reliefweb.int/sites/reliefweb.int/files/resources/COD_HCR_Map_DRC_at_a_Glance_31_January_2022_A3_OK.pdf</t>
  </si>
  <si>
    <t>refugees and asylum seekers in DRC (524,125) + Congolese refugees and asylum seekers in Africa (1,009,167) + IDPs 5,610,000  million  + 2,940,000 million returnees + Repatriated from DRC to neighboring countries (14,506) + Repatriated from neighboring Countries to DRC (201)</t>
  </si>
  <si>
    <t>COD001People displaced</t>
  </si>
  <si>
    <t>https://reliefweb.int/sites/reliefweb.int/files/resources/MLIBA_Monthly%20PoCs%20Stats_Janvier2022.pdf</t>
  </si>
  <si>
    <t xml:space="preserve">Sum of IDPs + IDP returnees + refugees and Malian refugees in third countries </t>
  </si>
  <si>
    <t>MLI001People displaced</t>
  </si>
  <si>
    <t>ACLED 21/02/2022</t>
  </si>
  <si>
    <t>Total Fatalities from 11/08/2021 to 11/02/2022</t>
  </si>
  <si>
    <t>MLI001Fatalities reported</t>
  </si>
  <si>
    <t>https://reliefweb.int/sites/reliefweb.int/files/resources/UNHCR%20Niger_Population%20of%20Concern_%20January%202022.pdf</t>
  </si>
  <si>
    <t xml:space="preserve">Figure represents sum of IDPs + refugees + returnees + Asylum seekers and other persons of concern  </t>
  </si>
  <si>
    <t>NER001People displaced</t>
  </si>
  <si>
    <t>NER001Fatalities reported</t>
  </si>
  <si>
    <t>Nigerian refugees (130,023) + Returnees (35, 491) + IDPs (67, 817) Asylum seekers (3,612)</t>
  </si>
  <si>
    <t>NER002People displaced</t>
  </si>
  <si>
    <t>NER002Fatalities reported</t>
  </si>
  <si>
    <t>Population of concern in Tahoua and Tillaberi + Nigerien refugees in Mali, as they have been displaced by the same crisis</t>
  </si>
  <si>
    <t>NER003People displaced</t>
  </si>
  <si>
    <t>NER003Fatalities reported</t>
  </si>
  <si>
    <t>https://reliefweb.int/sites/reliefweb.int/files/resources/BURKINA%20FASO_Rapport%20statisitique%2031012022.pdf</t>
  </si>
  <si>
    <t>IDPs+Refugees+Asylum seekers</t>
  </si>
  <si>
    <t>BFA002People displaced</t>
  </si>
  <si>
    <t>BFA002Fatalities reported</t>
  </si>
  <si>
    <t>Populationstat accessed 28/02/2022, Macrotrends accessed 28/02/2022, The Economic Times 27/02/2022</t>
  </si>
  <si>
    <t>https://populationstat.com/poland/lublin ; https://www.macrotrends.net/cities/22146/lublin/population ;  https://economictimes.indiatimes.com/news/international/world-news/at-least-370000-flee-ukraine-after-russian-invasion/articleshow/89872634.cms</t>
  </si>
  <si>
    <t>Population of Lublin region + Displaced people</t>
  </si>
  <si>
    <t>POL002Crisis affected groups</t>
  </si>
  <si>
    <t>Displacement from Ukraine conflict in Hungary</t>
  </si>
  <si>
    <t>HUN002</t>
  </si>
  <si>
    <t>Hungary</t>
  </si>
  <si>
    <t>HUN002Denial of existence of humanitarian needs or entitlements to assistance</t>
  </si>
  <si>
    <t>HUN002Impediments to entry into country (bureaucratic and administrative)</t>
  </si>
  <si>
    <t>HUN002Interference into implementation of humanitarian activities</t>
  </si>
  <si>
    <t>HUN002Ongoing insecurity/hostilities affecting humanitarian assistance</t>
  </si>
  <si>
    <t>HUN002Physical constraints in the environment (obstacles related to terrain, climate, lack of infrastructure, etc.)</t>
  </si>
  <si>
    <t>HUN002Presence of mines and improvised explosive devices</t>
  </si>
  <si>
    <t>HUN002Restriction and obstruction of access to services and assistance</t>
  </si>
  <si>
    <t>HUN002Restriction of movement (impediments to freedom of movement and/or administrative restrictions)</t>
  </si>
  <si>
    <t>HUN002Violence against personnel, facilities and assets</t>
  </si>
  <si>
    <t>POL002Denial of existence of humanitarian needs or entitlements to assistance</t>
  </si>
  <si>
    <t>POL002Impediments to entry into country (bureaucratic and administrative)</t>
  </si>
  <si>
    <t>POL002Interference into implementation of humanitarian activities</t>
  </si>
  <si>
    <t>POL002Ongoing insecurity/hostilities affecting humanitarian assistance</t>
  </si>
  <si>
    <t>POL002Physical constraints in the environment (obstacles related to terrain, climate, lack of infrastructure, etc.)</t>
  </si>
  <si>
    <t>POL002Presence of mines and improvised explosive devices</t>
  </si>
  <si>
    <t>POL002Restriction and obstruction of access to services and assistance</t>
  </si>
  <si>
    <t>POL002Restriction of movement (impediments to freedom of movement and/or administrative restrictions)</t>
  </si>
  <si>
    <t>POL002Violence against personnel, facilities and assets</t>
  </si>
  <si>
    <t>Eastern Africa Regional Drought Crisis</t>
  </si>
  <si>
    <t>REG014</t>
  </si>
  <si>
    <t>Ethiopia,Somalia,Kenya</t>
  </si>
  <si>
    <t>REG014Illness cases reported</t>
  </si>
  <si>
    <t>REG014Injuries reported</t>
  </si>
  <si>
    <t>REG014Buildings damaged</t>
  </si>
  <si>
    <t>REG014Buildings destroyed</t>
  </si>
  <si>
    <t>REG014Buildings in affected area</t>
  </si>
  <si>
    <t>REG014Economic Losses</t>
  </si>
  <si>
    <t>OCHA 03/01/2022 ; IOM 13/12/2021 x x</t>
  </si>
  <si>
    <t>https://dtm.iom.int/reports/ethiopia-%E2%80%94-national-displacement-report-10-august-september-2021 ; https://reliefweb.int/sites/reliefweb.int/files/resources/Ethiopia%20Humanitarian%20Bulletin%20-%203%20January%202022.pdf  x</t>
  </si>
  <si>
    <t>The sum of Level 5 figures for the drought crisis from ACAPS INFORM Severity Index of each country (Ethiopia, Kenya, and Somalia)</t>
  </si>
  <si>
    <t>REG014Extreme humanitarian conditions - Level 5</t>
  </si>
  <si>
    <t>REG014Crisis affected groups</t>
  </si>
  <si>
    <t>REG014People facing limited access constraints</t>
  </si>
  <si>
    <t>REG014People facing restricted access constraints</t>
  </si>
  <si>
    <t>https://reliefweb.int/report/uganda/uganda-refugee-statistics-january-2022-0</t>
  </si>
  <si>
    <t>This is the cumulative number of refugees in Uganda. The highest population of refugees originate from South Sudan and DRC. There are also refugees in smaller numbers from Rwanda, Burundi, Somalia, Eritrea, Ethiopia and Sudan</t>
  </si>
  <si>
    <t>UGA005People affected</t>
  </si>
  <si>
    <t>This is the cumulative number of refugees/asylum seekers in Uganda. The highest population of refugees originate from South Sudan and DRC. There are also refugees in smaller numbers from Rwanda, Burundi, Somalia, Eritrea, Ethiopia and Sudan</t>
  </si>
  <si>
    <t>UGA005People displaced</t>
  </si>
  <si>
    <t>UNHCR 15/09/2021; UNHCR 17/06/2021; UNHCR 31/01/2022</t>
  </si>
  <si>
    <t>https://data2.unhcr.org/en/documents/details/88608; https://www.unhcr.org/news/press/2021/6/60cb0dc14/covid-19-poses-major-threat-life-welfare-refugees-uganda-60cb0dc14.html;https://reliefweb.int/report/uganda/uganda-refugees-ipc-acute-malnutrition-analysis-november-2020-september-2021-issued; https://reliefweb.int/report/uganda/uganda-refugee-statistics-january-2022-0</t>
  </si>
  <si>
    <t xml:space="preserve">While there may be refugees living in Uganda that are experiencing level 4 humanitarian conditions, they were catergorised under level 3 as there was no clear evidence to stratify them differently. Level 1 and 2 were calculated according to ACAPS methodology. </t>
  </si>
  <si>
    <t>UGA005Minimal humanitarian conditions - Level 1</t>
  </si>
  <si>
    <t>UGA005Stressed humanitarian conditions - Level 2</t>
  </si>
  <si>
    <t>UGA005Moderate humanitarian conditions - Level 3</t>
  </si>
  <si>
    <t>UGA005Severe humanitarian conditions - Level 4</t>
  </si>
  <si>
    <t>UGA005Extreme humanitarian conditions - Level 5</t>
  </si>
  <si>
    <t>All refugees living in Uganda are in need. Even those who have integrated with the host population need assistance due to the socio-economic impact of Covid 19</t>
  </si>
  <si>
    <t>UGA005People in Need</t>
  </si>
  <si>
    <t>REG014Denial of existence of humanitarian needs or entitlements to assistance</t>
  </si>
  <si>
    <t>REG014Impediments to entry into country (bureaucratic and administrative)</t>
  </si>
  <si>
    <t>REG014Interference into implementation of humanitarian activities</t>
  </si>
  <si>
    <t>REG014Ongoing insecurity/hostilities affecting humanitarian assistance</t>
  </si>
  <si>
    <t>REG014Physical constraints in the environment (obstacles related to terrain, climate, lack of infrastructure, etc.)</t>
  </si>
  <si>
    <t>REG014Presence of mines and improvised explosive devices</t>
  </si>
  <si>
    <t>REG014Restriction and obstruction of access to services and assistance</t>
  </si>
  <si>
    <t>REG014Restriction of movement (impediments to freedom of movement and/or administrative restrictions)</t>
  </si>
  <si>
    <t>REG014Violence against personnel, facilities and assets</t>
  </si>
  <si>
    <t>DIsplacement from Ukraine conflict in Moldova</t>
  </si>
  <si>
    <t>MDA002</t>
  </si>
  <si>
    <t>Moldova</t>
  </si>
  <si>
    <t>MDA002Denial of existence of humanitarian needs or entitlements to assistance</t>
  </si>
  <si>
    <t>MDA002Impediments to entry into country (bureaucratic and administrative)</t>
  </si>
  <si>
    <t>MDA002Interference into implementation of humanitarian activities</t>
  </si>
  <si>
    <t>MDA002Ongoing insecurity/hostilities affecting humanitarian assistance</t>
  </si>
  <si>
    <t>MDA002Physical constraints in the environment (obstacles related to terrain, climate, lack of infrastructure, etc.)</t>
  </si>
  <si>
    <t>MDA002Presence of mines and improvised explosive devices</t>
  </si>
  <si>
    <t>MDA002Restriction and obstruction of access to services and assistance</t>
  </si>
  <si>
    <t>MDA002Restriction of movement (impediments to freedom of movement and/or administrative restrictions)</t>
  </si>
  <si>
    <t>MDA002Violence against personnel, facilities and assets</t>
  </si>
  <si>
    <t>Displacement from Ukraine conflict in Slovakia</t>
  </si>
  <si>
    <t>SVK002</t>
  </si>
  <si>
    <t>Slovakia</t>
  </si>
  <si>
    <t>ASB 05/03/2022, Slovakiasite accessed 06/03/2022</t>
  </si>
  <si>
    <t>https://reliefweb.int/report/slovakia/initial-assessment-report-eastern-slovakia-3rd-march-2022 ; http://www.slovakiasite.com/regions.php</t>
  </si>
  <si>
    <t>Displaced people crossed to border areas, mainly to Camp Hummenne (Hummenne town in Zemplín region) and Camp Evo (Vojany is a village and municipality in Michalovce District in the Kosice Region of eastern Slovakia). Estimations might be less than the actual area. Surface area =  11+29= 40 sqkm. since the refugees are over 100,000 it is very likely to be in the 2 border regions (Kosice and Presov). Surface area =  8,974.5+6,751.9= 15,700 sqkm. Main crossing points from Ukraine to Slovakia: Velke Slemence and Vysne Nemecke.</t>
  </si>
  <si>
    <t>SVK002Landmass affected</t>
  </si>
  <si>
    <t>ACLED 25/02/2022</t>
  </si>
  <si>
    <t>All fatalities in Last 6 months (26/08/2021 to 25/02/2022).  Military casualties were not counted.</t>
  </si>
  <si>
    <t>SVK002Fatalities reported</t>
  </si>
  <si>
    <t>ASB 05/03/2022, Slovakiasite accessed 06/03/2022, UNHCR accessed 07/03/2022</t>
  </si>
  <si>
    <t>https://reliefweb.int/report/slovakia/initial-assessment-report-eastern-slovakia-3rd-march-2022 ; http://www.slovakiasite.com/regions.php ; https://data2.unhcr.org/en/situations/ukraine</t>
  </si>
  <si>
    <t xml:space="preserve">1. People in need is not available (There is enough response for now and no information that there is PiN.
2. Exposed people is the population of  Kosice and Presov + The number of displaced from Ukraine as at 06/03/2022.
3. Affected people is the displaced people from Ukraine.
Level 5: =0.
Level 4 =0.
Level 3 =0.
Level 2 = Affected - PiN = 128,169- 0 = 128,169
Level 1 - Exposed - affected = 1672072 - 128,169= 1,543,903
</t>
  </si>
  <si>
    <t>SVK002People in Need</t>
  </si>
  <si>
    <t>SVK002Minimal humanitarian conditions - Level 1</t>
  </si>
  <si>
    <t>SVK002Moderate humanitarian conditions - Level 3</t>
  </si>
  <si>
    <t>SVK002Severe humanitarian conditions - Level 4</t>
  </si>
  <si>
    <t>SVK002Extreme humanitarian conditions - Level 5</t>
  </si>
  <si>
    <t>SVK002Fatalities in all crises</t>
  </si>
  <si>
    <t>Host communities and Displaced from Ukraine.</t>
  </si>
  <si>
    <t>SVK002Crisis affected groups</t>
  </si>
  <si>
    <t>SVK002Denial of existence of humanitarian needs or entitlements to assistance</t>
  </si>
  <si>
    <t>SVK002Impediments to entry into country (bureaucratic and administrative)</t>
  </si>
  <si>
    <t>SVK002Interference into implementation of humanitarian activities</t>
  </si>
  <si>
    <t>SVK002Ongoing insecurity/hostilities affecting humanitarian assistance</t>
  </si>
  <si>
    <t>SVK002Physical constraints in the environment (obstacles related to terrain, climate, lack of infrastructure, etc.)</t>
  </si>
  <si>
    <t>SVK002Presence of mines and improvised explosive devices</t>
  </si>
  <si>
    <t>SVK002Restriction and obstruction of access to services and assistance</t>
  </si>
  <si>
    <t>SVK002Restriction of movement (impediments to freedom of movement and/or administrative restrictions)</t>
  </si>
  <si>
    <t>SVK002Violence against personnel, facilities and assets</t>
  </si>
  <si>
    <t>UN 01/03/2022</t>
  </si>
  <si>
    <t>https://news.un.org/en/story/2022/03/1113062</t>
  </si>
  <si>
    <t xml:space="preserve"> Access in west Papua is restricted by authorities, and IDP number is compiled by human right observers in the region. INGOs/UN have no access. This number is the latest available information on internally displaced persons (IDPs) because of conflict in west Papua. Previosly the latest information from local observers was 60,000 IDPs by Dec 2021. According to the latest UN source: 'since the escalation of violence in December 2018, the overall number of displaced has grown by 60,000 to 100,000 people. The majority of IDPs have not returned to their homes due to the heavy security force presence and ongoing armed clashes in the conflict areas.” Information on IDP figures in west Papua is not always available on a regular basis, and the UN is considered a reliable source, so although the range is between 60,000 - 100,000, the analyst's interpretation is that the number is likely closer to 100,000 IDPs as this information is newer than the 60,000 IDP figure from Dec 2021 &amp; it is more likely that there is increased displacement by March 2022.</t>
  </si>
  <si>
    <t>IDN002People displaced</t>
  </si>
  <si>
    <t>Displacement from Ukraine conflict in Romania</t>
  </si>
  <si>
    <t>ROU002</t>
  </si>
  <si>
    <t>Romania</t>
  </si>
  <si>
    <t>https://data.worldbank.org/indicator/SP.POP.TOTL?locations=SK&amp;page=2</t>
  </si>
  <si>
    <t>Population of Romania as idetntified in World Bank 2020</t>
  </si>
  <si>
    <t>ROU002Total population</t>
  </si>
  <si>
    <t>Save the children 28/02/2022, CARE 04/03/2022, UNICEF 04/03/2022, MVU accessed 09/03/2022, Wikipedia accessed 09/03/2022, CIRCABC accessed 09/03/2022,</t>
  </si>
  <si>
    <t xml:space="preserve">https://reliefweb.int/report/romania/unicef-romania-humanitarian-situation-report-ukraine-refugee-situation-2-3-march-2022 ; https://reliefweb.int/report/romania/ukraine-romanian-border-care-international-prepares-provide-assistance-alongside ; https://reliefweb.int/report/romania/ukraine-children-and-mothers-distressed-after-unsettling-journey-romania ; https://mvu.ro/union-of-bucovina-with-romania-2/ ; https://en.wikipedia.org/wiki/Western_Moldavia ; https://circabc.europa.eu/webdav/CircaBC/ESTAT/regportraits/Information/ro064_geo.htm </t>
  </si>
  <si>
    <t>Displaced people crossed to border areas, mainly to the North area of Romania: Moldavia, Maramures and Bucovina.  Estimations might be less than the actual area. Surface area =  46,173+6,304+10,441= 62,918 sqkm.</t>
  </si>
  <si>
    <t>ROU002Landmass affected</t>
  </si>
  <si>
    <t>UNHCR accessed 09/03/2022, Britannica accessed 09/03/2022, Worlddata accessed 09/03/2022, Wikipedia accessed 09/03/2022, Save the children 28/02/2022, CARE 04/03/2022, UNICEF 04/03/2022, MVU accessed 09/03/2022, Wikipedia accessed 09/03/2022, CIRCABC accessed 09/03/2022</t>
  </si>
  <si>
    <t>https://data2.unhcr.org/en/situations/ukraine ; https://www.britannica.com/place/Maramures ; https://www.worlddata.info/europe/romania/climate-bucovina.php ; https://en.wikipedia.org/wiki/Western_Moldavia ; https://reliefweb.int/report/romania/unicef-romania-humanitarian-situation-report-ukraine-refugee-situation-2-3-march-2022 ; https://reliefweb.int/report/romania/ukraine-romanian-border-care-international-prepares-provide-assistance-alongside ; https://reliefweb.int/report/romania/ukraine-children-and-mothers-distressed-after-unsettling-journey-romania ; https://mvu.ro/union-of-bucovina-with-romania-2/ ; https://en.wikipedia.org/wiki/Western_Moldavia ; https://circabc.europa.eu/webdav/CircaBC/ESTAT/regportraits/Information/ro064_geo.htm</t>
  </si>
  <si>
    <t>Population of the three border regions (Moldavia, Maramures and Bucovina.) + Displaced people from Ukraine as at 08/03/2022. 4,178,694 + 463,117 + 407,438= 5,049,249 + 85,444 = 5,134,693</t>
  </si>
  <si>
    <t>ROU002People exposed</t>
  </si>
  <si>
    <t>UNHCR 08/03/2022</t>
  </si>
  <si>
    <t>https://data2.unhcr.org/en/situations/ukraine</t>
  </si>
  <si>
    <t>Affected people are estimate to be the number of displaced people from Ukraine = 85,444 as at 08/03/2022. Very hard to estimate the number of affected people because of the ongoing fighting, the quick developments and no reports on the situation of displaced people in Romania.</t>
  </si>
  <si>
    <t>ROU002People affected</t>
  </si>
  <si>
    <t>The number of displaced people from Ukraine = 85,444 as at 08/03/2022.</t>
  </si>
  <si>
    <t>ROU002People displaced</t>
  </si>
  <si>
    <t>All crisis fatalities in Last 6 months (26/08/2021 to 25/02/2022).  Military casualties were not counted.</t>
  </si>
  <si>
    <t>ROU002Fatalities reported</t>
  </si>
  <si>
    <t>"1. People in need is not available (There is enough response for now and no information that there is PiN.
2. Exposed people is the population of Moldavia, Maramures and Bucovina + The number of displaced from Ukraine as at 08/03/2022.
3. Affected people is the displaced people from Ukraine.
Level 5: =0.
Level 4 =0.
Level 3 =0.
Level 2 = Affected - PiN = 85444 - 0 = 85444
Level 1 - Exposed - affected = 5134693 - 85444 = 5,049,249
"</t>
  </si>
  <si>
    <t>ROU002People in Need</t>
  </si>
  <si>
    <t>ROU002Minimal humanitarian conditions - Level 1</t>
  </si>
  <si>
    <t>ROU002Stressed humanitarian conditions - Level 2</t>
  </si>
  <si>
    <t>ROU002Moderate humanitarian conditions - Level 3</t>
  </si>
  <si>
    <t>ROU002Severe humanitarian conditions - Level 4</t>
  </si>
  <si>
    <t>ROU002Extreme humanitarian conditions - Level 5</t>
  </si>
  <si>
    <t>ROU002Fatalities in all crises</t>
  </si>
  <si>
    <t>ROU002Crisis affected groups</t>
  </si>
  <si>
    <t>ROU002Denial of existence of humanitarian needs or entitlements to assistance</t>
  </si>
  <si>
    <t>ROU002Impediments to entry into country (bureaucratic and administrative)</t>
  </si>
  <si>
    <t>ROU002Interference into implementation of humanitarian activities</t>
  </si>
  <si>
    <t>ROU002Ongoing insecurity/hostilities affecting humanitarian assistance</t>
  </si>
  <si>
    <t>ROU002Physical constraints in the environment (obstacles related to terrain, climate, lack of infrastructure, etc.)</t>
  </si>
  <si>
    <t>ROU002Presence of mines and improvised explosive devices</t>
  </si>
  <si>
    <t>ROU002Restriction and obstruction of access to services and assistance</t>
  </si>
  <si>
    <t>ROU002Restriction of movement (impediments to freedom of movement and/or administrative restrictions)</t>
  </si>
  <si>
    <t>ROU002Violence against personnel, facilities and assets</t>
  </si>
  <si>
    <t>OCHA 05/2018; R4V 05/01/2021; The World Bank 12/2021; Data Commons 2021; OCHA HNO COLOMBIA 2021; OCHA, 2018; R4V Ecuador 16/09/2020; HDX 01/01/2021; World Bank 2019; HDX 2022</t>
  </si>
  <si>
    <t>https://r4v.info/es/situations/platform  https://datacommons.org/ranking/Count_Person/Country/southamerica?h=country%2FBRA&amp;hl=es  https://www.humanitarianresponse.info/sites/www.humanitarianresponse.info/files/documents/files/hno_colombia_2021_vf.pdf  https://data.humdata.org/dataset/ecuador-admin-level-2-boundaries#  https://data2.unhcr.org/en/situations/platform/location/7512  https://data.humdata.org/group/per?  . https://data.worldbank.org/country/trinidad-and-tobago  https://data.humdata.org/group/chl  https://data.humdata.org/group/pan  https://data.humdata.org/group/dom</t>
  </si>
  <si>
    <t>Total sum of population of countries with REG002: 27412335 (Ven); 208495000 (Bra); 50300000 (COL); 14846361 (EC); 33000000 (Per); 1454973 (TTO); 19100000 (CHL); 4300000 (PAN); 10800000 (DOM)</t>
  </si>
  <si>
    <t>REG002Total population</t>
  </si>
  <si>
    <t>World Bank 2019; ); mapfight 2021; embajada de Brasil 2021; Gifex 2022; World Bank 2018; Migracion Colombia 30/09/2020; INEC Ecuador, 2018; INEI 2021; INEI 2021; World Bank2019; INE 2020; BCN 2022; HDX 2022; HDX 2022</t>
  </si>
  <si>
    <t>https://data.worldbank.org/indicator/AG.LND.TOTL.K2?view=map https://mapfight.xyz/map/minas.gerais/  https://www.embajadadebrasil.org/brasil/estados/region-nordeste/bahia.php#.YdR8jWhBw2w  https://www.gifex.com/fullsize1/2018-12-21-15463/Mapa_politico_del_Estado_de_Rio_de_Janeiro.html   https://reliefweb.int/sites/reliefweb.int/files/resources/30122020_sitrepno6_afectaciones_por_lluvias_y_hiota_update_9_vf.pdf   https://databank.worldbank.org/data/views/reports/reportwidget.aspx?Report_Name=CountryProfile&amp;Id=b450fd57&amp;tbar=y&amp;dd=y&amp;inf=n&amp;zm=n&amp;country=COL; https://www.migracioncolombia.gov.co/infografias/distribucion-venezolanos-en-colombia-corte-a-30-de-septiembre https://www.ecuadorencifras.gob.ec/search/Poblaci%C3%B3n,+superficie+(km2),+densidad+poblacional+a+nivel+parroquial/   https://www.inei.gob.pe/  https://www.inei.gob.pe/media/MenuRecursivo/publicaciones_digitales/Est/Lib0018/ca322003.htm  https://databank.worldbank.org/data/reports.aspx?source=2&amp;country=TTO   https://www.ine.cl/prensa/2020/06/15/el-74-5-de-las-personas-extranjeras-que-viven-en-chile-se-concentra-en-42-comunas-las-principales-son-santiago-antofagasta-e-independencia  https://www.bcn.cl/siit/nuestropais/nuestropais/region13/  https://www.bcn.cl/siit/nuestropais/nuestropais/region5/  https://www.bcn.cl/siit/nuestropais/region2   https://data.humdata.org/group/pan  https://data.humdata.org/group/dom</t>
  </si>
  <si>
    <t xml:space="preserve">Sum ofLandmass affected in countries with REG002, discriminated as follows: 882050 (ven)
224274 (Bra) 
111093 (Col) 
3449 (EC) 
205094 (Per) 
5130 (TTO). 
46424 (CHL) 
74200 (PAN)
48300 (DOM): </t>
  </si>
  <si>
    <t>REG002Landmass affected</t>
  </si>
  <si>
    <t xml:space="preserve">OCHA 05/2018; R4V 05/01/2021; City Population 2022 ; OCHA (29/07/2020) | GIFMM &amp; R4V (06/2021); City Population 2022; City Population 2022  ; Worldometer 2020; HDX 2021; R4V 2022; HDX 2022 </t>
  </si>
  <si>
    <t>https://data.humdata.org/dataset/venezuela-administrative-level-0-1-2-and-3-population-statistics-and-gazeteer; https://r4v.info/es/situations/platform  https://www.citypopulation.de/en/brazil/cities/roraima/ https://data.humdata.org/dataset/colombia-population-estimates-and-projections  https://www.citypopulation.de/en/brazil/cities/roraima/   https://www.citypopulation.de/en/peru/cities/   https://www.worldometers.info/world-population/trinidad-and-tobago-population/  https://data.humdata.org/dataset/cod-ps-chl  https://www.r4v.info/es/document/r4v-america-latina-y-el-caribe-refugiados-y-migrantes-venezolanos-en-la-region-febrero-1  https://data.humdata.org/group/dom</t>
  </si>
  <si>
    <t xml:space="preserve">27412335 (ven):  OCHA figures based on government data (the latest census in 2011) using projections for 2018. Subtracted number of Venezuelans who left the country since 2015 when the crisis began.
652713 (Bra): Total number of population in Roraima (State with the highest flow of migrants in Brazil) 
22010957 (Col): Population living in the departments with over 100,000 Venezuelans migrants. The same data are kept, because they were provided by HNO (waiting for HNO 2022). 
7591550 (EC): Total number of population in Pichincha (2,576,287)+ Guayas (3,645,483) + Manabí (1,369,780) (States with the highest flow of migrants). The census of these areas has not been updated. 
10669294 (Per): Total number of population migrants in Callao (994.494) + Lima (9,674800) Peru (cities with the highest number of Venezuelan migrants) 
1406907 (TTO): Total population of Trinidad and Tobago (data not update) 
10975578 (CHL): Number calculated with migrant population and host community in Metropolitana, Antofagasta and Valparaiso 
121600. (PAN):Total # of venezuelan migrants in Panamá
10800000 (DOM): Total population of the country is exposed
</t>
  </si>
  <si>
    <t>REG002People exposed</t>
  </si>
  <si>
    <t>OCHA 05/2018; R4V 05/01/2021; R4V 2022; RMRP (05/2021); R4V 2022; R4V 12/2021; R4V 2022; R4V2022; R4V 15/02/2022; R4V 2022; R4V 02/2022; R4V 2022; R4V 02/2022; APNEWS 01/02/2022; R4V 2022; R4V 2022</t>
  </si>
  <si>
    <t>https://data.humdata.org/dataset/venezuela-administrative-level-0-1-2-and-3-population-statistics-and-gazeteer; https://r4v.info/es/situations/platform  https://data.humdata.org/dataset/rmrp-2022  https://www.r4v.info/es/document/rmrp-2021-es  https://www.r4v.info/sites/default/files/2021-12/2%20Pager%202022%20%28ENG%29%20ECUADOR_0.pdf  https://www.r4v.info/en/monitoring  https://www.r4v.info/sites/default/files/2021-12/2%20Pager%202022%20%28ENG%29%20ECUADOR_0.pdf https://www.r4v.info/en/monitoring  https://www.r4v.info/es/document/2022-rmrp-trinidad-y-tobago-hoja-informativa  https://www.r4v.info/en/monitoring https://app.powerbi.com/view?r=eyJrIjoiY2NiM2NiYmEtOWJkZS00ZmFlLWEyZDMtMjkyNGIyZGNhNWZjIiwidCI6ImU1YzM3OTgxLTY2NjQtNDEzNC04YTBjLTY1NDNkMmFmODBiZSIsImMiOjh9  https://www.r4v.info/es/document/r4v-america-latina-y-el-caribe-refugiados-y-migrantes-venezolanos-en-la-region-febrero-1   https://data.humdata.org/dataset/rmrp-2022 https://apnews.com/article/noticias-9412f9ff99ff5e89b36dcdec57802516 https://www.r4v.info/en/monitoring  https://www.r4v.info/es/caribe</t>
  </si>
  <si>
    <t>Sum of affected people from countries with open Reg002 crisis: 27412335 (ven): OCHA figures are based on government data (the latest census in 2011) using projections for 2018. Subtracted number of Venezuelans who left the country since 2015 when the crisis began. Despite being affected by this crisis, they are included in the displacement indicator but their needs would have to be addressed outside of Venezuela, therefore they are not included as affected. 381000 (Bra): Number calculated with people in destination and host community. 5834000 (Col): It includes Venezuelans in Colombia (2080000) + Venezuelans in pendular situation (1870000) + Colombian returnees (980000) + transit population (162000) + host communities (742000). The same data are kept, because they were provided by HNO (waiting for HNO 2022). 1013000 (ECU): Migrant population with vocation to stay (551000) + migrant population in transit (252000) + host communities (210000). 2063000 (Per): Sum of Venezuelan migrants in permanence (1450000)+Venezuelans in transit (113000)+host community (500.000). 38700 (TTO): Sum of host community and Venezuelans in the destination. 616321 (CHL): Number calculated with people in destination and host community. 95940 (PAN): Number of people in need (migrants+refugees+host community+approximation of venezuelan migrants in transit through darien during january and february 2022). 95940 (PAN): Number of people in need (migrants+refugees+host community+approximation of venezuelan migrants in transit through darien during january and february 2022). 130520 (DOM): Host community: 9,520 + 121,000 (Venezuelans with permanence vocation)</t>
  </si>
  <si>
    <t>REG002People affected</t>
  </si>
  <si>
    <t>R4V 05/01/2021; R4V 14/01/2021; R4V 31/12/2021; Regional Response Plan 2021 10/12/2020; Migracion Colombia 18/12/2020; R4V Ecuador 27/01/2021 UNHCR 31/12/2020; UNICEF 2021; R4V 31/12/2021; IDMC 2020; UN 23/12/2021; IDMC 2020; R4V 2022</t>
  </si>
  <si>
    <t>https://www.r4v.info/pt/brazil  https://r4v.info/es/situations/platform; https://reliefweb.int/sites/reliefweb.int/files/resources/R4V_Stock_Jan21_Eng.pdf  https://rmrp.r4v.info/; https://www.migracioncolombia.gov.co/infografias/distribucion-venezolanos-en-colombia-corte-a-30-de-octubre  https://data2.unhcr.org/es/situations/platform/location/7512 https://reliefweb.int/sites/reliefweb.int/files/resources/Refugiados%20y%20migrantes%20en%20Ecuador%20-%20Reporte%20de%20situaci%C3%B3n%20%28Diciembre%202020%29.pdf  https://www.unicef.org/media/104551/file/Peru%20Migration%20&amp;%20COVID-19%20Situation%20Report%20No.1%20March%202021.pdf   https://www.r4v.info/es/caribe  https://www.internal-displacement.org/countries/chile  https://news.un.org/en/story/2021/12/1108682#:~:text=Venezuelan%20migrants,country%20through%20irregular%20border%20crossings  https://www.internal-displacement.org/countries/panama  https://www.r4v.info/es/caribe</t>
  </si>
  <si>
    <t>Sum of people displaced from countries with open Reg002 crisis
5442611 (ven): Number of Venezuelans who have left their country. 3.3m left after 2015 when the economic crisis started spiralling down. Out of the total 5.4m people displaced, 4.6m are in Latin American and Caribean countries (January 2021).
305076 (Bra): Total number of refugees and migrants in Brazil
2859352 (Col): It includes Venezuelans with intention to stay (1,717,352) + Transit population (162,000) + Colombian returnees (980,000)
415835 (EC): As of 27 January 2021, 415835 Venezuelans were estimated to be in Ecuador, many of whom needed food, health, and nutrition assistance. 
1050000 (Per): Total number of displaced persons, refugees, and asylum seekers in the country
34000 (TTO): Total number of refugees and migrants in Trinidad &amp; Tobago
451500 (CHL): Sum of IDP and number of Venezuelan migrants
3700 (PAN): Sum of IDP
121000 (DOM): Total number of Venezuelan migrants</t>
  </si>
  <si>
    <t>REG002People displaced</t>
  </si>
  <si>
    <t xml:space="preserve">It is difficult to establish and access this data
</t>
  </si>
  <si>
    <t>REG002Illness cases reported</t>
  </si>
  <si>
    <t>REG002Injuries reported</t>
  </si>
  <si>
    <t>El Pitazo 05/10/2021; R4V 09/2021 IOM Missing Migrants Project April - September 2020; ACLED 27/11/2020; IOM Missing Migrants Project December 2019 - May 2020; IOM Missing Migrants Project April - September 2020; Observatorio Venezolano de Violencia 27/12/2018</t>
  </si>
  <si>
    <t>https://elpitazo.net/migracion/panama-entierra-15-cadaveres-de-migrantes-que-murieron-en-la-selva-del-darien/#:~:text=AP%20rese%C3%B1a%20que%20Panam%C3%A1%20ha,incremente%20la%20cifra%20de%20fallecidos  https://www.r4v.info/sites/default/files/2022-02/R4V%20Regional%20SitRep%20July%20-%20Sept%202021%20FINAL.pdf  https://missingmigrants.iom.int/downloads; https://acleddata.com/data-export-tool/  https://missingmigrants.iom.int/downloads; https://missingmigrants.iom.int/downloads https://observatoriodeviolencia.org.ve/news/informe-anual-de-violencia-2019/</t>
  </si>
  <si>
    <t>82253 (ven): According to the Informe Annual de Violencia 2019, a total of 16,506 people died due to violent causes in 2019 including 5,286 from police and military violence, 6,588 homicides and 4,632 under investigation. Due to the lack of disaggregated data per month, this number was divided by two to give an estimation for the period covered (6 months) although not reflective of the variation by months.
0 (Bra): The dataset does not account for migrant fatalities and disappearances once migrants have settled in the new country, if they are in immigration detention centres or if the death occurs due to labour exploitation for example. The dataset gives a "minimum estimate" of the actual number of migrant fatalities.
X (Col): Infogap
1 (Ecu): Fatalities in the last six months. The dataset does not account for migrant fatalities and disappearances once migrants have settled in the new country,  if they are in immigration detention centres or if the death occurs due to labour exploitation for example. The dataset gives a "minimum estimate" of the actual number of migrant fatalities.
x (Per): Infogap
60 (TTO): Fatalities in the last six months. The dataset does not account for migrant fatalities and disappearances once migrants have settled in the new country, if they are in immigration detention centres or if the death occurs due to labour exploitation for example. The dataset gives a "minimum estimate" of the actual number of migrant fatalities. Added to this are the deaths reported by ACLED (checked 27/11/2020)
3 (CHL): number of migrant deaths from January to September 2021 while crossing into chile through irregular crossing points (crisis-related deaths)
15 (PAN): The exact number is unknown and there are no reports. The crossing through the Darien jungle is a dangerous passage for Venezuelan migrants. At least 15 Venezuelan deaths were registered in 2021.
x (DOM): Infogap</t>
  </si>
  <si>
    <t>REG002Fatalities reported</t>
  </si>
  <si>
    <t>REG002Fatalities in all crises</t>
  </si>
  <si>
    <t>ENCOVI 2020; RMRP 2021; OCHA 23/07/2020; R4V 2022; OCHA HNO COLOMBIA 2021; R4V 2022; RV4 2022; R4V 2022; "R4V 2022; RV4 2022</t>
  </si>
  <si>
    <t>https://assets.website-files.com/5d14c6a5c4ad42a4e794d0f7/5f03875cac6fc11b6d67a8a5_Presentaci%C3%B3n%20%20ENCOVI%202019-Pobreza_compressed.pdf; https://rmrp.r4v.info/; https://data.humdata.org/dataset/venezuela-administrative-level-0-1-2-and-3-population-statistics-and-gazeteer  https://data.humdata.org/dataset/rmrp-2022  https://www.humanitarianresponse.info/sites/www.humanitarianresponse.info/files/documents/files/hno_colombia_2021_vf.pdf  https://data.humdata.org/dataset/rmrp-2022  https://data.humdata.org/dataset/rmrp-2022 https://data.humdata.org/dataset/rmrp-2022 https://data.humdata.org/dataset/rmrp-2022 https://data.humdata.org/dataset/rmrp-2022</t>
  </si>
  <si>
    <t>Sum of PIN in countries with REG002
14802661 (ven): 54% of the total population in the country is considered to be 'structurally' poor based on a multidimension perspective which included living standards, employment and social protection, education, access to services and shelter conditions. This figure is used as the PIN (level 3). However it is hard to provide further reliable information. Level 2 = people affected - PiN
312010 (Bra): Number of people in need (migrants+refugees+host community).
4100000 (Col): Data taken from the latest HNO for Colombia. The same data are kept, because they were provided by HNO (waiting for HNO 2022).
872861 (Ecu): Number of people in need (migrants+refugees+host community).
1695243 (Per): Number of people in need  (migrants+refugees+host community).
35305 (TTO): Number of Venezuelan migrants in need.
481327 (CHL): Number of people in need (migrants+refugees+host community)
93940 (PAN): Number of people in need (migrants+refugees+host community)
99100 (DOM): Number of people in need (migrants+refugees+host community)</t>
  </si>
  <si>
    <t>REG002People in Need</t>
  </si>
  <si>
    <t>RV4 2022; RV4 2022; R4V 2022; RV4 2022; R4V 2022; OCHA HNO COLOMBIA 2021 | OCHA (29/07/2020); R4V 2022; ENCOVI 2020; RMRP 2021; OCHA 23/07/2020</t>
  </si>
  <si>
    <t xml:space="preserve">https://data.humdata.org/dataset/rmrp-2022  https://data.humdata.org/dataset/rmrp-2022  https://data.humdata.org/dataset/rmrp-2022  https://data.humdata.org/dataset/rmrp-2022  https://data.humdata.org/dataset/rmrp-2022  https://www.humanitarianresponse.info/sites/www.humanitarianresponse.info/files/documents/files/hno_colombia_2021_vf.pdf | https://data.humdata.org/dataset/colombia-population-estimates-and-projections https://data.humdata.org/dataset/rmrp-2022  https://assets.website-files.com/5d14c6a5c4ad42a4e794d0f7/5f03875cac6fc11b6d67a8a5_Presentaci%C3%B3n%20%20ENCOVI%202019-Pobreza_compressed.pdf; https://rmrp.r4v.info/; https://data.humdata.org/dataset/venezuela-administrative-level-0-1-2-and-3-population-statistics-and-gazeteer </t>
  </si>
  <si>
    <t xml:space="preserve">Sum of level 1 in all countries with open crisis REG002. </t>
  </si>
  <si>
    <t>REG002Minimal humanitarian conditions - Level 1</t>
  </si>
  <si>
    <t>ENCOVI 2020; RMRP 2021; OCHA 23/07/2020; OCHA HNO COLOMBIA 2021 | OCHA (29/07/2020); R4V 2022; RV4 2022; RV4 2022; R4V 2022</t>
  </si>
  <si>
    <t xml:space="preserve">https://assets.website-files.com/5d14c6a5c4ad42a4e794d0f7/5f03875cac6fc11b6d67a8a5_Presentaci%C3%B3n%20%20ENCOVI%202019-Pobreza_compressed.pdf; https://rmrp.r4v.info/; https://data.humdata.org/dataset/venezuela-administrative-level-0-1-2-and-3-population-statistics-and-gazeteer  https://www.humanitarianresponse.info/sites/www.humanitarianresponse.info/files/documents/files/hno_colombia_2021_vf.pdf | https://data.humdata.org/dataset/colombia-population-estimates-and-projections https://data.humdata.org/dataset/rmrp-2022 https://data.humdata.org/dataset/rmrp-2022 https://data.humdata.org/dataset/rmrp-2022 </t>
  </si>
  <si>
    <t>Sum of level 2 in all countries with open crisis REG002</t>
  </si>
  <si>
    <t>REG002Stressed humanitarian conditions - Level 2</t>
  </si>
  <si>
    <t>REG002Moderate humanitarian conditions - Level 3</t>
  </si>
  <si>
    <t>REG002Severe humanitarian conditions - Level 4</t>
  </si>
  <si>
    <t>REG002Extreme humanitarian conditions - Level 5</t>
  </si>
  <si>
    <t>Multiple Crises in Tanzania</t>
  </si>
  <si>
    <t>TZA001</t>
  </si>
  <si>
    <t>TZA001Total population</t>
  </si>
  <si>
    <t>Statoids 23/02/2022 ;  IPC 11/02/2022 ; UNHCR 27/04/2021</t>
  </si>
  <si>
    <t>http://www.statoids.com/utz.html ; https://reliefweb.int/report/united-republic-tanzania/tanzania-consecutive-prolonged-dry-spells-pests-and-diseases-drive ;  https://data2.unhcr.org/en/documents/details/86371</t>
  </si>
  <si>
    <t>The landmass regions affected by food insecurity and refugees: Kigoma, Katavi, Tabora, Tanga, Dar-es Salaam, Dodoma, Arusha, Singida,  Singida, Simiyu, Mara, Kilimanjaro, and Tanga</t>
  </si>
  <si>
    <t>TZA001Landmass affected</t>
  </si>
  <si>
    <t>TZA001Illness cases reported</t>
  </si>
  <si>
    <t>TZA001Injuries reported</t>
  </si>
  <si>
    <t>TZA001Buildings damaged</t>
  </si>
  <si>
    <t>TZA001Buildings destroyed</t>
  </si>
  <si>
    <t>TZA001Buildings in affected area</t>
  </si>
  <si>
    <t>TZA001Economic Losses</t>
  </si>
  <si>
    <t>TZA001Crisis affected groups</t>
  </si>
  <si>
    <t>TZA001People facing limited access constraints</t>
  </si>
  <si>
    <t>TZA001People facing restricted access constraints</t>
  </si>
  <si>
    <t>Food Security Crisis in North-East Tanzania</t>
  </si>
  <si>
    <t>TZA003</t>
  </si>
  <si>
    <t>TZA003Total population</t>
  </si>
  <si>
    <t>Statoids 23/02/2022 ; IPC 11/02/2022</t>
  </si>
  <si>
    <t>http://www.statoids.com/utz.html ; https://reliefweb.int/report/united-republic-tanzania/tanzania-consecutive-prolonged-dry-spells-pests-and-diseases-drive</t>
  </si>
  <si>
    <t>The landmass of regions affected: Dodoma, Arusha, Singida,  Singida, Simiyu, Mara, Kilimanjaro, and Tanga</t>
  </si>
  <si>
    <t>TZA003Landmass affected</t>
  </si>
  <si>
    <t>TZA003People displaced</t>
  </si>
  <si>
    <t>TZA003Illness cases reported</t>
  </si>
  <si>
    <t>TZA003Injuries reported</t>
  </si>
  <si>
    <t>TZA003Buildings damaged</t>
  </si>
  <si>
    <t>TZA003Buildings destroyed</t>
  </si>
  <si>
    <t>TZA003Buildings in affected area</t>
  </si>
  <si>
    <t>TZA003Economic Losses</t>
  </si>
  <si>
    <t>Host community and refugees</t>
  </si>
  <si>
    <t>TZA003Crisis affected groups</t>
  </si>
  <si>
    <t>TZA003People facing limited access constraints</t>
  </si>
  <si>
    <t>TZA003People facing restricted access constraints</t>
  </si>
  <si>
    <t>DSWD 14/03/2022</t>
  </si>
  <si>
    <t>https://reliefweb.int/report/philippines/dswd-dromic-report-111-typhoon-odette-14-march-2022-6pm</t>
  </si>
  <si>
    <t>Total # of buildings damaged because of typhoon RAI.</t>
  </si>
  <si>
    <t>PHL010Buildings damaged</t>
  </si>
  <si>
    <t xml:space="preserve">Total # of buildings destroyed because of typhoon RAI. </t>
  </si>
  <si>
    <t>PHL010Buildings destroyed</t>
  </si>
  <si>
    <t>JRP 18/05/2021 ; UNHCR 28/02/2022</t>
  </si>
  <si>
    <t>https://reliefweb.int/sites/reliefweb.int/files/resources/2021_jrp_with_annexes.pdf ; https://reliefweb.int/map/bangladesh/rohingya-refugee-responsebangladesh-rohingya-population-location-28-feb-2022</t>
  </si>
  <si>
    <t>Level 2 = affected minus PIN</t>
  </si>
  <si>
    <t>BGD002Stressed humanitarian conditions - Level 2</t>
  </si>
  <si>
    <t>TZA001Denial of existence of humanitarian needs or entitlements to assistance</t>
  </si>
  <si>
    <t>TZA001Impediments to entry into country (bureaucratic and administrative)</t>
  </si>
  <si>
    <t>TZA001Interference into implementation of humanitarian activities</t>
  </si>
  <si>
    <t>TZA001Ongoing insecurity/hostilities affecting humanitarian assistance</t>
  </si>
  <si>
    <t>TZA001Physical constraints in the environment (obstacles related to terrain, climate, lack of infrastructure, etc.)</t>
  </si>
  <si>
    <t>TZA001Presence of mines and improvised explosive devices</t>
  </si>
  <si>
    <t>TZA001Restriction and obstruction of access to services and assistance</t>
  </si>
  <si>
    <t>TZA001Restriction of movement (impediments to freedom of movement and/or administrative restrictions)</t>
  </si>
  <si>
    <t>TZA001Violence against personnel, facilities and assets</t>
  </si>
  <si>
    <t>TZA003Denial of existence of humanitarian needs or entitlements to assistance</t>
  </si>
  <si>
    <t>TZA003Impediments to entry into country (bureaucratic and administrative)</t>
  </si>
  <si>
    <t>TZA003Interference into implementation of humanitarian activities</t>
  </si>
  <si>
    <t>TZA003Ongoing insecurity/hostilities affecting humanitarian assistance</t>
  </si>
  <si>
    <t>TZA003Physical constraints in the environment (obstacles related to terrain, climate, lack of infrastructure, etc.)</t>
  </si>
  <si>
    <t>TZA003Presence of mines and improvised explosive devices</t>
  </si>
  <si>
    <t>TZA003Restriction and obstruction of access to services and assistance</t>
  </si>
  <si>
    <t>TZA003Restriction of movement (impediments to freedom of movement and/or administrative restrictions)</t>
  </si>
  <si>
    <t>TZA003Violence against personnel, facilities and assets</t>
  </si>
  <si>
    <t>ACLED 11/03/2022</t>
  </si>
  <si>
    <t>Total crisis related fatalities in the last 6 months</t>
  </si>
  <si>
    <t>REG011Fatalities reported</t>
  </si>
  <si>
    <t>All fatalities in Myanmar and Bangladesh in the last 6 months</t>
  </si>
  <si>
    <t>REG011Fatalities in all crises</t>
  </si>
  <si>
    <t>Worldometer 24/01/2022 ; HNO 2022 ; Government of Bangladesh 2011; UNHCR 28/02/2022</t>
  </si>
  <si>
    <t xml:space="preserve">https://reliefweb.int/map/bangladesh/rohingya-refugee-responsebangladesh-rohingya-population-location-28-feb-2022 ; https://reliefweb.int/sites/reliefweb.int/files/resources/mmr_humanitarian_needs_overview_2022.pdf ; https://www.worldometers.info/world-population/myanmar-population/ ; http://203.112.218.65:8008/WebTestApplication/userfiles/Image/PopCen2011/Com_Cox%27s%20Bazar.pdf
</t>
  </si>
  <si>
    <t xml:space="preserve">This is the sum of population in Myanmar and Bangladesh. </t>
  </si>
  <si>
    <t>REG011Total population</t>
  </si>
  <si>
    <t>OCHA 14/03/2022; UNHCR 05/11/2021; UNHCR 02/03/2022; UNHCR 31/01/2021; UNHCR 28/02/2022</t>
  </si>
  <si>
    <t>https://reliefweb.int/map/bangladesh/rohingya-refugee-responsebangladesh-rohingya-population-location-28-feb-2022; https://www.unhcr.org/figures-at-a-glance-in-malaysia.html; https://data2.unhcr.org/en/situations/thailand; https://reliefweb.int/report/myanmar/cccm-camp-profiles-central-rakhine-myanmar-september-2021; https://reliefweb.int/map/myanmar/myanmar-displacement-due-myanmar-armed-forces-arakan-army-conflict-rakhine-and-chin-20</t>
  </si>
  <si>
    <t>Retrieving data. Wait a few seconds and try to cut or copy again.</t>
  </si>
  <si>
    <t>REG011People displaced</t>
  </si>
  <si>
    <t>The number of fatalities in the last 6 months in Kashmir region; in Pakistani Kashmir, and in Indian Kashmir.</t>
  </si>
  <si>
    <t>REG003Fatalities in all crises</t>
  </si>
  <si>
    <t>Total casualties in India and Pakistan in the last 6 months.</t>
  </si>
  <si>
    <t>REG003Fatalities reported</t>
  </si>
  <si>
    <t>KNBS 04/11/2019; UNHCR 28/02/2022</t>
  </si>
  <si>
    <t>https://www.knbs.or.ke/?wpdmpro=2019-kenya-population-and-housing-census-volume-i-population-by-county-and-sub-county; https://reliefweb.int/report/kenya/kenya-registered-refugees-and-asylum-seekers-31-july-2021</t>
  </si>
  <si>
    <t>Total population of 23 ASAL counties (Turkana, Mandera, Wajir, Garissa, Lamu, Kwale, Kilifi, Tana River, Taita Taveta, Kitui, Makueni, Embu, Nyeri, Meru North, West Pokot, Baringo, Kajiado, Narok, Marsabit, Laikipia, Tharaka Nithi, Samburu and Isiolo); Includes the refugee population in Garissa and Turkana counties</t>
  </si>
  <si>
    <t>KEN001People exposed</t>
  </si>
  <si>
    <t>KFSSG 08/03/2022; KNBS 04/11/2019; UNHCR 28/02/2022</t>
  </si>
  <si>
    <t>https://reliefweb.int/sites/reliefweb.int/files/resources/SRA%202021%20National%20Assessment%20Report.pdf; https://www.knbs.or.ke/?wpdmpro=2019-kenya-population-and-housing-census-volume-i-population-by-county-and-sub-county; https://reliefweb.int/report/kenya/kenya-registered-refugees-and-asylum-seekers-28-february-2022</t>
  </si>
  <si>
    <t>Includes refugees and people affected by drought</t>
  </si>
  <si>
    <t>KEN001People affected</t>
  </si>
  <si>
    <t>KNBS 04/11/2019; UNHCR 28/02/2022; UN Habitat 06/2021a; UN Habitat 06/2021b</t>
  </si>
  <si>
    <t>Total number of registered refugees in Kenya according to UNHCR; No information about drought related displacement</t>
  </si>
  <si>
    <t>KEN001People displaced</t>
  </si>
  <si>
    <t>UNHCR 28/02/2022; KFSSG 08/03/2022</t>
  </si>
  <si>
    <t>https://reliefweb.int/report/kenya/kenya-registered-refugees-and-asylum-seekers-28-february-2022; https://reliefweb.int/sites/reliefweb.int/files/resources/SRA%202021%20National%20Assessment%20Report.pdf</t>
  </si>
  <si>
    <t>People in need due to drought and Refugee population in Kenya</t>
  </si>
  <si>
    <t>KEN001People in Need</t>
  </si>
  <si>
    <t>KNBS 04/11/2019; OCHA 16/08/2021; Kenya Govt 31/08/2021; UNHCR 30/11/2021</t>
  </si>
  <si>
    <t>https://www.knbs.or.ke/?wpdmpro=2019-kenya-population-and-housing-census-volume-i-population-by-county-and-sub-county; https://reliefweb.int/report/kenya/kenya-registered-refugees-and-asylum-seekers-31-july-2021; https://reliefweb.int/report/kenya/kenya-arid-semi-arid-lands-drought-response-dashboard-january-july-2021; https://reliefweb.int/report/kenya/kenya-2021-long-rains-season-assessment-report-august-2021; https://reliefweb.int/report/kenya/kenya-registered-refugees-and-asylum-seekers-30-november-2021</t>
  </si>
  <si>
    <t>These figures are an aggregation of the refugee and drought crises. ACAPS Methodology was applied to compute the number of people facing Level 1 and 2 needs. The population in need due to the drought and the refugee population were categorised under Level 3. The population facing IPC 4 outcomes were categorised under Level 4. While there may be people facing Level 5 outcomes, there is no evidence to support this.</t>
  </si>
  <si>
    <t>KEN001Minimal humanitarian conditions - Level 1</t>
  </si>
  <si>
    <t>KEN001Stressed humanitarian conditions - Level 2</t>
  </si>
  <si>
    <t>UNHCR 30/11/2021; OCHA 14/12/2021</t>
  </si>
  <si>
    <t>https://reliefweb.int/report/kenya/kenya-registered-refugees-and-asylum-seekers-30-november-2021; https://reliefweb.int/report/kenya/drought-kenya-cost-inaction-nov-2021</t>
  </si>
  <si>
    <t>KEN001Moderate humanitarian conditions - Level 3</t>
  </si>
  <si>
    <t>IPC 09/2021; OCHA 14/12/2021</t>
  </si>
  <si>
    <t>http://www.ipcinfo.org/fileadmin/user_upload/ipcinfo/docs/IPC_Kenya_Acute_Food_Insecurity_Malnutrition_2021Jul2022Jan_Report.pdf; https://reliefweb.int/report/kenya/drought-kenya-cost-inaction-nov-2021</t>
  </si>
  <si>
    <t>KEN001Severe humanitarian conditions - Level 4</t>
  </si>
  <si>
    <t>KEN001Extreme humanitarian conditions - Level 5</t>
  </si>
  <si>
    <t>https://www.knbs.or.ke/?wpdmpro=2019-kenya-population-and-housing-census-volume-i-population-by-county-and-sub-county; https://reliefweb.int/report/kenya/kenya-registered-refugees-and-asylum-seekers-28-february-2022; https://unhabitat.org/sites/default/files/2021/06/210618_kakuma_kalobeyei_profile_single_page.pdf; https://unhabitat.org/sites/default/files/2021/06/210617_dadaab-profile_lr.pdf</t>
  </si>
  <si>
    <t>Total population of Dadaab, Fafi and Turkana west sub-counties, which host Kakuma and Daadab refugee camps</t>
  </si>
  <si>
    <t>KEN002People exposed</t>
  </si>
  <si>
    <t>UNHCR 28/02/2022</t>
  </si>
  <si>
    <t>https://reliefweb.int/report/kenya/kenya-registered-refugees-and-asylum-seekers-28-february-2022</t>
  </si>
  <si>
    <t>Total number of registered refugees in Kenya according to UNHCR</t>
  </si>
  <si>
    <t>KEN002People affected</t>
  </si>
  <si>
    <t>KEN002People displaced</t>
  </si>
  <si>
    <t>All the refugees in Kenya need humanitarian assistance</t>
  </si>
  <si>
    <t>KEN002People in Need</t>
  </si>
  <si>
    <t>KNBS 04/11/2019; UNHCR 31/07/2021; UN Habitat 06/2021a; UN Habitat 06/2021b</t>
  </si>
  <si>
    <t>https://www.knbs.or.ke/?wpdmpro=2019-kenya-population-and-housing-census-volume-i-population-by-county-and-sub-county; https://reliefweb.int/report/kenya/kenya-registered-refugees-and-asylum-seekers-31-july-2021; https://unhabitat.org/sites/default/files/2021/06/210618_kakuma_kalobeyei_profile_single_page.pdf; https://unhabitat.org/sites/default/files/2021/06/210617_dadaab-profile_lr.pdf</t>
  </si>
  <si>
    <t>ACAPS Methodology was applied to compute the number of people facing Level 1 and 2 needs. The entire refugee population in Kenya was categorised as Level 3. While some refugees may be facing Level 4 or 5 outcomes, there is no evidence to support this.</t>
  </si>
  <si>
    <t>KEN002Minimal humanitarian conditions - Level 1</t>
  </si>
  <si>
    <t>KEN002Stressed humanitarian conditions - Level 2</t>
  </si>
  <si>
    <t>KEN002Moderate humanitarian conditions - Level 3</t>
  </si>
  <si>
    <t>KEN002Severe humanitarian conditions - Level 4</t>
  </si>
  <si>
    <t>KEN002Extreme humanitarian conditions - Level 5</t>
  </si>
  <si>
    <t>KEN003People exposed</t>
  </si>
  <si>
    <t>KFSSG 08/03/2022; KNBS 04/11/2019</t>
  </si>
  <si>
    <t>https://reliefweb.int/sites/reliefweb.int/files/resources/SRA%202021%20National%20Assessment%20Report.pdf; https://www.knbs.or.ke/?wpdmpro=2019-kenya-population-and-housing-census-volume-i-population-by-county-and-sub-county</t>
  </si>
  <si>
    <t>All ASAL counties except Narok are experiencing Stressed food security outcomes. So population of ASAL counties(excluding Narok) is considered affected by the drought</t>
  </si>
  <si>
    <t>KEN003People affected</t>
  </si>
  <si>
    <t>KFSSG 08/03/2022</t>
  </si>
  <si>
    <t>https://reliefweb.int/sites/reliefweb.int/files/resources/SRA%202021%20National%20Assessment%20Report.pdf</t>
  </si>
  <si>
    <t>People in need of humanitarian assistance due to drought</t>
  </si>
  <si>
    <t>KEN003People in Need</t>
  </si>
  <si>
    <t>KNBS 04/11/2019; UNHCR 31/07/2021; KFSSG 08/03/2022</t>
  </si>
  <si>
    <t>https://www.knbs.or.ke/?wpdmpro=2019-kenya-population-and-housing-census-volume-i-population-by-county-and-sub-county; https://reliefweb.int/report/kenya/kenya-registered-refugees-and-asylum-seekers-31-july-2021; https://reliefweb.int/report/kenya/kenya-arid-semi-arid-lands-drought-response-dashboard-january-july-2021; https://reliefweb.int/report/kenya/kenya-2021-long-rains-season-assessment-report-august-2021; https://reliefweb.int/sites/reliefweb.int/files/resources/SRA%202021%20National%20Assessment%20Report.pdf</t>
  </si>
  <si>
    <t>ACAPS Methodology was applied to compute the number of people facing Level 1 and 2 needs. The people facing IPC 4 outcomes were categorised under Level 4, and all other PIN were categorised under Level 3. While there may be people facing Level 5 outcomes, there is no evidence to support this.</t>
  </si>
  <si>
    <t>KEN003Minimal humanitarian conditions - Level 1</t>
  </si>
  <si>
    <t>KEN003Stressed humanitarian conditions - Level 2</t>
  </si>
  <si>
    <t>KEN003Moderate humanitarian conditions - Level 3</t>
  </si>
  <si>
    <t>KEN003Severe humanitarian conditions - Level 4</t>
  </si>
  <si>
    <t>KEN003Extreme humanitarian conditions - Level 5</t>
  </si>
  <si>
    <t>IPC 03/01/2022 ; WFP 13/03/2022</t>
  </si>
  <si>
    <t>https://reliefweb.int/report/madagascar/madagascar-grand-south-grand-south-east-ipc-food-security-nutrition-snapshot ; https://reliefweb.int/report/madagascar/wfp-madagascar-cyclone-response-update-11-march-2022-1900-eat</t>
  </si>
  <si>
    <t>Number of people in IPC 2 and above in the districts affected by drought for January-April 2022 period (3549000) + People affected by 2022 cyclone season (960000) as at mid-March</t>
  </si>
  <si>
    <t>MDG001People affected</t>
  </si>
  <si>
    <t>OCHA 19/08/2021 ; IFRC 18/03/2022</t>
  </si>
  <si>
    <t>https://reliefweb.int/report/madagascar/madagascar-grand-sud-flash-appeal-january-2021-may-2022-revised-june-2021 ; https://reliefweb.int/sites/reliefweb.int/files/resources/MDRMG018OU1%20OPERATION%20UPDATE.pdf</t>
  </si>
  <si>
    <t>The number of people displaced because of floods and drought</t>
  </si>
  <si>
    <t>MDG001People displaced</t>
  </si>
  <si>
    <t>OCHA 24/01/2022 ; OCHA 22/02/2022 ; ECHO 11/02/2022 ; OCHA 02/03/2022 ; Midi Madagasikara 10/03/2022</t>
  </si>
  <si>
    <t>https://reliefweb.int/report/madagascar/madagascar-rainy-and-cyclone-season-flash-update-no1-24-january-2022 ; https://reliefweb.int/report/madagascar/southern-africa-cyclone-season-flash-update-no-8-22-february-2022 ; https://reliefweb.int/report/madagascar/madagascar-tropical-cyclone-batsirai-update-bngrc-meteo-madagascar-echo-daily ; https://reliefweb.int/sites/reliefweb.int/files/resources/ROSEA_20220302_Southern%20Africa%20-%20Cyclone%20Season_Flash%20Update%2010_def.pdf ; https://www.midi-madagasikara.mg/societe/2022/03/10/cyclone-gombe-un-mort-a-antsohihy-un-disparu-a-antalaha-et-935-sinistres/</t>
  </si>
  <si>
    <t>Dumako: 1,016 + Ana: 6809 + Batsirai: 2,700 + Gombe: 208 + Emnati: 17,287</t>
  </si>
  <si>
    <t>MDG001Buildings damaged</t>
  </si>
  <si>
    <t>Dumako: 186 + Ana: 57 + Batsirai: 8,200 + Gombe: 36 + Emnati: 6,118</t>
  </si>
  <si>
    <t>MDG001Buildings destroyed</t>
  </si>
  <si>
    <t>IPC 03/01/2022 ; IFRC 18/03/2022</t>
  </si>
  <si>
    <t>https://reliefweb.int/report/madagascar/madagascar-grand-south-grand-south-east-ipc-food-security-nutrition-snapshot ; https://reliefweb.int/sites/reliefweb.int/files/resources/MDRMG018OU1%20OPERATION%20UPDATE.pdf</t>
  </si>
  <si>
    <t xml:space="preserve">People in Crisis IPC 3 and above in the drought affected regions (1637000) + people displaced by the floods (21,900) </t>
  </si>
  <si>
    <t>MDG001People in Need</t>
  </si>
  <si>
    <t>Level1= Exposed population - affected population.</t>
  </si>
  <si>
    <t>MDG001Minimal humanitarian conditions - Level 1</t>
  </si>
  <si>
    <t>MDG001Stressed humanitarian conditions - Level 2</t>
  </si>
  <si>
    <t>People in Crisis IPC 3 in the drought affected regions for January-April 2022 period (1303000) + people displaced by the floods as of 12 March (21,900)</t>
  </si>
  <si>
    <t>MDG001Moderate humanitarian conditions - Level 3</t>
  </si>
  <si>
    <t>People in Emergency IPC 4 for January-April 2022 period</t>
  </si>
  <si>
    <t>MDG001Severe humanitarian conditions - Level 4</t>
  </si>
  <si>
    <t xml:space="preserve">https://reliefweb.int/report/madagascar/madagascar-grand-south-grand-south-east-ipc-food-security-nutrition-snapshot ; </t>
  </si>
  <si>
    <t>People in Famine IPC 5 for January-April 2022 period</t>
  </si>
  <si>
    <t>MDG001Extreme humanitarian conditions - Level 5</t>
  </si>
  <si>
    <t>WFP 13/03/2022</t>
  </si>
  <si>
    <t>https://reliefweb.int/report/madagascar/wfp-madagascar-cyclone-response-update-11-march-2022-1900-eat</t>
  </si>
  <si>
    <t>The number of people affected by the 2022 cyclone season as at mid-March</t>
  </si>
  <si>
    <t>MDG006People affected</t>
  </si>
  <si>
    <t>IFRC 18/03/2022</t>
  </si>
  <si>
    <t>https://reliefweb.int/sites/reliefweb.int/files/resources/MDRMG018OU1%20OPERATION%20UPDATE.pdf</t>
  </si>
  <si>
    <t>The number of displaced people because of the 2022 cyclone season as of 12 March</t>
  </si>
  <si>
    <t>MDG006People displaced</t>
  </si>
  <si>
    <t>Madagascar Tribune 16/03/2022</t>
  </si>
  <si>
    <t>https://www.madagascar-tribune.com/Intemperies-Les-5-cyclones-et-tempetes-ont-fait-206-morts.html</t>
  </si>
  <si>
    <t>The total number of people who died because of the 2022 cyclone season</t>
  </si>
  <si>
    <t>MDG006Fatalities reported</t>
  </si>
  <si>
    <t>MDG006Buildings damaged</t>
  </si>
  <si>
    <t>MDG006Buildings destroyed</t>
  </si>
  <si>
    <t>The number of displaced people is considered the number of people in need (21,900 as of 12 March)</t>
  </si>
  <si>
    <t>MDG006People in Need</t>
  </si>
  <si>
    <t>IFRC 18/03/2022 ; WFP 13/03/2022</t>
  </si>
  <si>
    <t>https://reliefweb.int/sites/reliefweb.int/files/resources/MDRMG018OU1%20OPERATION%20UPDATE.pdf ; https://reliefweb.int/report/madagascar/wfp-madagascar-cyclone-response-update-11-march-2022-1900-eat</t>
  </si>
  <si>
    <t>MDG006Minimal humanitarian conditions - Level 1</t>
  </si>
  <si>
    <t>MDG006Stressed humanitarian conditions - Level 2</t>
  </si>
  <si>
    <t>People displaced as of 12 March</t>
  </si>
  <si>
    <t>MDG006Moderate humanitarian conditions - Level 3</t>
  </si>
  <si>
    <t xml:space="preserve">Information on the severity of needs is unavailable </t>
  </si>
  <si>
    <t>MDG006Severe humanitarian conditions - Level 4</t>
  </si>
  <si>
    <t>MDG006Extreme humanitarian conditions - Level 5</t>
  </si>
  <si>
    <t>BUCREP 2010</t>
  </si>
  <si>
    <t>Adamaoua (Djerem, Faro et Deo, Mbere, Vina divisions), Centre (Mfoundi), Est, Littoral (Wouri division) and Nord (Mayo Rey division) regions</t>
  </si>
  <si>
    <t>CMR004Landmass affected</t>
  </si>
  <si>
    <t>Total population of the affected regions or divisions</t>
  </si>
  <si>
    <t>CMR004People exposed</t>
  </si>
  <si>
    <t>The sum of PIN from level 2 to 5 according to ACAPS methodology</t>
  </si>
  <si>
    <t>CMR004People affected</t>
  </si>
  <si>
    <t>UNHCR 07/03/2022</t>
  </si>
  <si>
    <t>https://reliefweb.int/sites/reliefweb.int/files/resources/CMR-Stats_February_2022.pdf</t>
  </si>
  <si>
    <t xml:space="preserve">Total number of CAR refugees currently in Cameroon. </t>
  </si>
  <si>
    <t>CMR004People displaced</t>
  </si>
  <si>
    <t>The sum of PIN from level 3 to 5</t>
  </si>
  <si>
    <t>CMR004People in Need</t>
  </si>
  <si>
    <t xml:space="preserve">"The number of all people exposed not in level 2+"
</t>
  </si>
  <si>
    <t>CMR004Minimal humanitarian conditions - Level 1</t>
  </si>
  <si>
    <t>CMR004Stressed humanitarian conditions - Level 2</t>
  </si>
  <si>
    <t>CMR004Moderate humanitarian conditions - Level 3</t>
  </si>
  <si>
    <t>CMR004Severe humanitarian conditions - Level 4</t>
  </si>
  <si>
    <t>CMR004Extreme humanitarian conditions - Level 5</t>
  </si>
  <si>
    <t>Adamaoua, Centre, Sud-Ouest, Nord-Ouest, Ouest, Centre and Littoral regions</t>
  </si>
  <si>
    <t>CMR003Landmass affected</t>
  </si>
  <si>
    <t>Sum of populations of Adamaoua, Centre, Sud-Ouest, Nord-Ouest, Ouest, Centre (Mefou et Afamba, Mfoundi) and Littoral regions</t>
  </si>
  <si>
    <t>CMR003People exposed</t>
  </si>
  <si>
    <t>Sum of PIN from level 2 to 5</t>
  </si>
  <si>
    <t>CMR003People affected</t>
  </si>
  <si>
    <t>CMR003People in Need</t>
  </si>
  <si>
    <t>CMR003Minimal humanitarian conditions - Level 1</t>
  </si>
  <si>
    <t>CMR003Stressed humanitarian conditions - Level 2</t>
  </si>
  <si>
    <t>CMR003Moderate humanitarian conditions - Level 3</t>
  </si>
  <si>
    <t>CMR003Severe humanitarian conditions - Level 4</t>
  </si>
  <si>
    <t>CMR003Extreme humanitarian conditions - Level 5</t>
  </si>
  <si>
    <t>OCHA 16/03/2022; OCHA 02/03/2022</t>
  </si>
  <si>
    <t>https://reliefweb.int/report/mozambique/mozambique-tropical-cyclone-gombe-flash-update-no3-16-march-2022; https://reliefweb.int/report/mozambique/mozambique-tropical-storms-ana-and-dumako-flash-update-no10-2-march-2022</t>
  </si>
  <si>
    <t>Classrooms and homes destroyed by the cyclones</t>
  </si>
  <si>
    <t>MOZ001Buildings destroyed</t>
  </si>
  <si>
    <t>UNHCR 25/03/2022</t>
  </si>
  <si>
    <t>https://reliefweb.int/report/mozambique/unhcr-mozambique-cyclone-gombe-flash-update-2-23-march-2022</t>
  </si>
  <si>
    <t>IDPs, Returnees, Refugees, Host and non-host populations affected</t>
  </si>
  <si>
    <t>MOZ001Crisis affected groups</t>
  </si>
  <si>
    <t>Protection Cluster 05/01/2022</t>
  </si>
  <si>
    <t>https://reliefweb.int/report/mozambique/mozambique-overview-humanitarian-response-plan-2022</t>
  </si>
  <si>
    <t>Number of People in Need due to Cabo Delgado insurgency; Possibly underestimated due to significant access constraints in some parts of Cabo Delgado</t>
  </si>
  <si>
    <t>MOZ004People in Need</t>
  </si>
  <si>
    <t>INE 2017; Protection Cluster 24/06/2021; OCHA 01/06/2021</t>
  </si>
  <si>
    <t>http://www.ine.gov.mz/operacoes-estatisticas/censos/censo-2007/censo-2017/divulgacao-de-resultados-preliminares-do-iv-rgph-2017.pdf/view; https://reliefweb.int/report/mozambique/mozambique-protection-cluster-cabo-delgado-focus-group-discussion-report-host; https://reports.unocha.org/en/country/mozambique</t>
  </si>
  <si>
    <t>Level 1 and 2 computed according to ACAPS Methodology. Level 4 are people facing IPC 4 food security outcomes and all other PIN are classified under Level 3. No information to indicate 5 needs.</t>
  </si>
  <si>
    <t>MOZ004Minimal humanitarian conditions - Level 1</t>
  </si>
  <si>
    <t>MOZ004Stressed humanitarian conditions - Level 2</t>
  </si>
  <si>
    <t>Protection Cluster 05/01/2022; IPC Accessed 01/02/2022</t>
  </si>
  <si>
    <t>https://reliefweb.int/report/mozambique/mozambique-overview-humanitarian-response-plan-2022; http://www.ipcinfo.org/ipc-country-analysis/details-map/en/c/1154889/</t>
  </si>
  <si>
    <t>MOZ004Moderate humanitarian conditions - Level 3</t>
  </si>
  <si>
    <t>MOZ004Severe humanitarian conditions - Level 4</t>
  </si>
  <si>
    <t>MOZ004Extreme humanitarian conditions - Level 5</t>
  </si>
  <si>
    <t>OCHA 16/03/2022; OCHA 02/03/2022; Mappr Accessed 31/01/2022</t>
  </si>
  <si>
    <t>https://reliefweb.int/report/mozambique/mozambique-tropical-cyclone-gombe-flash-update-no3-16-march-2022; https://reliefweb.int/report/mozambique/mozambique-tropical-storms-ana-and-dumako-flash-update-no10-2-march-2022; https://www.mappr.co/counties/mozambique/</t>
  </si>
  <si>
    <t>Landmass of Zambezia, Nampula, Tete, Niassa  and Sofala provinces, which are the most affected by Tropical Cyclones Ana, Dumako and Gombe</t>
  </si>
  <si>
    <t>MOZ008Landmass affected</t>
  </si>
  <si>
    <t>OCHA 16/03/2022; OCHA 02/03/2022; INE 2017</t>
  </si>
  <si>
    <t>https://reliefweb.int/report/mozambique/mozambique-tropical-cyclone-gombe-flash-update-no3-16-march-2022; https://reliefweb.int/report/mozambique/mozambique-tropical-storms-ana-and-dumako-flash-update-no10-2-march-2022; http://www.ine.gov.mz/operacoes-estatisticas/censos/censo-2007/censo-2017/mapa-dos-dados-preliminares-2017-2007-e-1997.pdf/view</t>
  </si>
  <si>
    <t>Population of Zambezia, Nampula, Tete, Niassa and Sofala provinces, which are the most affected by Tropical Cyclones Ana, Dumako and Gombe</t>
  </si>
  <si>
    <t>MOZ008People exposed</t>
  </si>
  <si>
    <t>Classrooms and homes destroyed by the storm</t>
  </si>
  <si>
    <t>MOZ008Buildings destroyed</t>
  </si>
  <si>
    <t>IDPs,refugees, host and non-host populations</t>
  </si>
  <si>
    <t>MOZ008Crisis affected groups</t>
  </si>
  <si>
    <t>OCHA 14/05/2021 ; OCHA 17/03/2022</t>
  </si>
  <si>
    <t>https://reliefweb.int/sites/reliefweb.int/files/resources/Situation%20Report%20-%20Ethiopia%20-%20Tigray%20Region%20Humanitarian%20Update%20-%2014%20May%202021.pdf ; https://reliefweb.int/sites/reliefweb.int/files/resources/Situation%20Report%20-%20Northern%20Ethiopia%20-%20Humanitarian%20Update%20-%2017%20Mar%202022.pdf</t>
  </si>
  <si>
    <t xml:space="preserve">It is estimated that 7,000-10,000 Eritrean refugees are still in hard to reach areas across the region. The needs are likely to be very high// Access beyond Afdera Woreda, Zone 2 (Afar region) is currently impossible due to the clashes, hindering humanitarian operators from accessing an estimated 200,000 displaced people located in the inaccessible area. </t>
  </si>
  <si>
    <t>ETH004People facing restricted access constraints</t>
  </si>
  <si>
    <t>OCHA 26/02/2022</t>
  </si>
  <si>
    <t>https://reliefweb.int/report/malawi/malawi-flash-appeal-tropical-storm-ana-february-2022-may-2022</t>
  </si>
  <si>
    <t xml:space="preserve">Over 990,000 people were affected by the Tropical Storm Ana, according to Government figures. </t>
  </si>
  <si>
    <t>MWI002People affected</t>
  </si>
  <si>
    <t>more than 190,400 people displaced across 178 informal camps because of tropical storm Ana</t>
  </si>
  <si>
    <t>MWI002People displaced</t>
  </si>
  <si>
    <t>Displaced people are considered PiN: more than 190,400 people displaced across 178 informal camps because of tropical storm Ana</t>
  </si>
  <si>
    <t>MWI002People in Need</t>
  </si>
  <si>
    <t>UNFPA 12/2018 ; OCHA 26/02/2022</t>
  </si>
  <si>
    <t>https://malawi.unfpa.org/sites/default/files/resource-pdf/2018%20Census%20Preliminary%20Report.pdf ; https://reliefweb.int/report/malawi/malawi-flash-appeal-tropical-storm-ana-february-2022-may-2022</t>
  </si>
  <si>
    <t>MWI002Minimal humanitarian conditions - Level 1</t>
  </si>
  <si>
    <t>MWI002Stressed humanitarian conditions - Level 2</t>
  </si>
  <si>
    <t>MWI002Moderate humanitarian conditions - Level 3</t>
  </si>
  <si>
    <t>MWI002Severe humanitarian conditions - Level 4</t>
  </si>
  <si>
    <t>MWI002Extreme humanitarian conditions - Level 5</t>
  </si>
  <si>
    <t>FAO 23/02/2022</t>
  </si>
  <si>
    <t>https://reliefweb.int/report/tonga/hunga-tonga-hunga-ha-apai-volcano-eruption-data-emergencies-hazard-impact-assessment-0</t>
  </si>
  <si>
    <t>The number of people affected by the volcanic eruption and tsunami</t>
  </si>
  <si>
    <t>TON002People affected</t>
  </si>
  <si>
    <t>Plan International 15/03/2022</t>
  </si>
  <si>
    <t>https://reliefweb.int/report/tonga/plan-international-supports-children-young-people-and-communities-aftermath-tonga</t>
  </si>
  <si>
    <t>People displaced as of 10 Feb (2,390) by the volcanic eruption and tsunami</t>
  </si>
  <si>
    <t>TON002People displaced</t>
  </si>
  <si>
    <t>Plan International 15/03/2022 ; FAO 23/02/2022</t>
  </si>
  <si>
    <t>https://reliefweb.int/report/tonga/plan-international-supports-children-young-people-and-communities-aftermath-tonga ; https://reliefweb.int/report/tonga/hunga-tonga-hunga-ha-apai-volcano-eruption-data-emergencies-hazard-impact-assessment-0</t>
  </si>
  <si>
    <t>Displaced people are considered the people in need</t>
  </si>
  <si>
    <t>TON002People in Need</t>
  </si>
  <si>
    <t>TON002Minimal humanitarian conditions - Level 1</t>
  </si>
  <si>
    <t>TON002Stressed humanitarian conditions - Level 2</t>
  </si>
  <si>
    <t>People in need = Level3 + Level4 + Level5</t>
  </si>
  <si>
    <t>TON002Moderate humanitarian conditions - Level 3</t>
  </si>
  <si>
    <t>TON002Severe humanitarian conditions - Level 4</t>
  </si>
  <si>
    <t>TON002Extreme humanitarian conditions - Level 5</t>
  </si>
  <si>
    <t>OCHA 02/2021 World Bank Accessed 09/09/2021; UNHCR 31/07/2021 OCHA 24/10/2021</t>
  </si>
  <si>
    <t>https://reliefweb.int/sites/reliefweb.int/files/resources/ethiopia_2021_humanitarian_needs_overview_hno.pdf https://data.worldbank.org/indicator/SP.POP.TOTL?locations=KE&amp;name_desc=true&amp;page=2; https://data2.unhcr.org/en/country/ken https://reliefweb.int/sites/reliefweb.int/files/resources/2022%20Somalia%20HNO.pdf</t>
  </si>
  <si>
    <t>Total population of Ethiopia, Kenya, and Somalia</t>
  </si>
  <si>
    <t>REG014Total population</t>
  </si>
  <si>
    <t>Ethiovisit 2017 HDX 24/11/2015 World Bank Accessed 25/11/2021; FAO 27/01/2022</t>
  </si>
  <si>
    <t>http://www.ethiovisit.com/ethiopia/ethiopia-regions-and-cities.html https://data.humdata.org/dataset/kenya-surface-area-per-county https://data.worldbank.org/indicator/AG.LND.TOTL.K2?locations=SO; https://reliefweb.int/report/somalia/somalia-drought-update-27-january-2022</t>
  </si>
  <si>
    <t>Total area affected in Ethiopia, Kenya, and Somalia</t>
  </si>
  <si>
    <t>REG014Landmass affected</t>
  </si>
  <si>
    <t> OCHA HDX 24/05/2021 KNBS 04/11/2019; UNHCR 28/02/2022 OCHA 24/10/2021; FAO 27/01/2022</t>
  </si>
  <si>
    <t> https://data.humdata.org/dataset/ethiopia-population-data-_-admin-level-0-3 https://www.knbs.or.ke/?wpdmpro=2019-kenya-population-and-housing-census-volume-i-population-by-county-and-sub-county; https://reliefweb.int/report/kenya/kenya-registered-refugees-and-asylum-seekers-31-july-2021 https://reliefweb.int/sites/reliefweb.int/files/resources/2022%20Somalia%20HNO.pdf; https://reliefweb.int/report/somalia/somalia-drought-update-27-january-2022</t>
  </si>
  <si>
    <t>REG014People exposed</t>
  </si>
  <si>
    <t>OCHA 03/01/2022 KFSSG 08/03/2022; KNBS 04/11/2019 OCHA 07/02/2022; FEWS NET/FSNAU 10/02/2022; OCHA 24/10/2021</t>
  </si>
  <si>
    <t>https://reliefweb.int/sites/reliefweb.int/files/resources/Ethiopia%20Humanitarian%20Bulletin%20-%203%20January%202022.pdf https://reliefweb.int/sites/reliefweb.int/files/resources/SRA%202021%20National%20Assessment%20Report.pdf; https://www.knbs.or.ke/?wpdmpro=2019-kenya-population-and-housing-census-volume-i-population-by-county-and-sub-county https://reliefweb.int/report/somalia/somalia-drought-snapshot-7-february-2022-enso; https://reliefweb.int/report/somalia/more-41-million-people-somalia-face-acute-food-insecurity-crisis-ipc-phase-3-or-worse; https://reliefweb.int/sites/reliefweb.int/files/resources/2022%20Somalia%20HNO.pdf</t>
  </si>
  <si>
    <t>REG014People affected</t>
  </si>
  <si>
    <t>OCHA 22/03/2022 Infogap OCHA 09/03/2022</t>
  </si>
  <si>
    <t>https://reliefweb.int/sites/reliefweb.int/files/resources/20220323_RHPT_KeyMessages_HornOfAfricaDrought_Update.pdf  https://reliefweb.int/report/somalia/somalia-2022-drought-impact-snapshot-9-march-2022</t>
  </si>
  <si>
    <t>IPDs in Ethiopia and Somalia</t>
  </si>
  <si>
    <t>REG014People displaced</t>
  </si>
  <si>
    <t>ACLED accessed on 27/03/2022  x</t>
  </si>
  <si>
    <t>https://acleddata.com/data-export-tool/  x</t>
  </si>
  <si>
    <t>fatalities between 01 Oct 2021 and 27 March 2022, due to the regional drought crisis</t>
  </si>
  <si>
    <t>REG014Fatalities reported</t>
  </si>
  <si>
    <t>ACLED accessed on 27/03/2022  ACLED Accessed 27/01/2021</t>
  </si>
  <si>
    <t>https://acleddata.com/data-export-tool/  https://acleddata.com/data-export-tool/</t>
  </si>
  <si>
    <t>fatalities between 01 Oct 2021 and 27 March 2022</t>
  </si>
  <si>
    <t>REG014Fatalities in all crises</t>
  </si>
  <si>
    <t>OCHA 22/03/2022 KFSSG 08/03/2022 OCHA 09/03/2022</t>
  </si>
  <si>
    <t>https://reliefweb.int/sites/reliefweb.int/files/resources/20220323_RHPT_KeyMessages_HornOfAfricaDrought_Update.pdf https://reliefweb.int/sites/reliefweb.int/files/resources/SRA%202021%20National%20Assessment%20Report.pdf https://reliefweb.int/report/somalia/somalia-2022-drought-impact-snapshot-9-march-2022</t>
  </si>
  <si>
    <t>REG014People in Need</t>
  </si>
  <si>
    <t>OCHA 03/01/2022 ; OCHA 22/03/2022 KNBS 04/11/2019; UNHCR 31/07/2021; KFSSG 08/03/2022 OCHA 20/01/2022; UNHCR 10/01/2022; OCHA 24/10/2021; OCHA 23/11/2021</t>
  </si>
  <si>
    <t>https://reliefweb.int/sites/reliefweb.int/files/resources/20220323_RHPT_KeyMessages_HornOfAfricaDrought_Update.pdf ; https://reliefweb.int/sites/reliefweb.int/files/resources/Ethiopia%20Humanitarian%20Bulletin%20-%203%20January%202022.pdf https://www.knbs.or.ke/?wpdmpro=2019-kenya-population-and-housing-census-volume-i-population-by-county-and-sub-county; https://reliefweb.int/report/kenya/kenya-registered-refugees-and-asylum-seekers-31-july-2021; https://reliefweb.int/report/kenya/kenya-arid-semi-arid-lands-drought-response-dashboard-january-july-2021; https://reliefweb.int/report/kenya/kenya-2021-long-rains-season-assessment-report-august-2021; https://reliefweb.int/sites/reliefweb.int/files/resources/SRA%202021%20National%20Assessment%20Report.pdf https://reliefweb.int/report/somalia/somalia-drought-situation-report-no3-20-january-2022; https://reliefweb.int/report/somalia/somalia-internal-displacements-monitored-protection-return-monitoring-network-prmn-25; https://reliefweb.int/sites/reliefweb.int/files/resources/2022%20Somalia%20HNO.pdf; https://reliefweb.int/sites/reliefweb.int/files/resources/OCHA%20SOMALIA_Drought_SituationReport%231%20as%20of%2023%20November%202021.pdf</t>
  </si>
  <si>
    <t>The sum of Level 1 figures for the drought crisis from ACAPS INFORM Severity Index of each country (Ethiopia, Kenya, and Somalia)</t>
  </si>
  <si>
    <t>REG014Minimal humanitarian conditions - Level 1</t>
  </si>
  <si>
    <t>OCHA 03/01/2022 ; OCHA 22/03/2022 KFSSG 08/03/2022 OCHA 07/02/2022; FEWS NET/FSNAU 10/02/2022</t>
  </si>
  <si>
    <t>https://reliefweb.int/sites/reliefweb.int/files/resources/20220323_RHPT_KeyMessages_HornOfAfricaDrought_Update.pdf ; https://reliefweb.int/sites/reliefweb.int/files/resources/Ethiopia%20Humanitarian%20Bulletin%20-%203%20January%202022.pdf https://reliefweb.int/sites/reliefweb.int/files/resources/SRA%202021%20National%20Assessment%20Report.pdf https://reliefweb.int/report/somalia/somalia-drought-snapshot-7-february-2022-enso; https://reliefweb.int/report/somalia/more-41-million-people-somalia-face-acute-food-insecurity-crisis-ipc-phase-3-or-worse</t>
  </si>
  <si>
    <t>The sum of Level 2 figures for the drought crisis from ACAPS INFORM Severity Index of each country (Ethiopia, Kenya, and Somalia)</t>
  </si>
  <si>
    <t>REG014Stressed humanitarian conditions - Level 2</t>
  </si>
  <si>
    <t>OCHA 22/03/2022 KFSSG 08/03/2022 OCHA 07/02/2022; FEWS NET/FSNAU 10/02/2022</t>
  </si>
  <si>
    <t>https://reliefweb.int/sites/reliefweb.int/files/resources/20220323_RHPT_KeyMessages_HornOfAfricaDrought_Update.pdf https://reliefweb.int/sites/reliefweb.int/files/resources/SRA%202021%20National%20Assessment%20Report.pdf https://reliefweb.int/report/somalia/somalia-drought-snapshot-7-february-2022-enso; https://reliefweb.int/report/somalia/more-41-million-people-somalia-face-acute-food-insecurity-crisis-ipc-phase-3-or-worse</t>
  </si>
  <si>
    <t>The sum of Level 3 figures for the drought crisis from ACAPS INFORM Severity Index of each country (Ethiopia, Kenya, and Somalia)</t>
  </si>
  <si>
    <t>REG014Moderate humanitarian conditions - Level 3</t>
  </si>
  <si>
    <t>OCHA 03/01/2022 ; IOM 13/12/2021 KFSSG 08/03/2022 OCHA 07/02/2022; FEWS NET/FSNAU 10/02/2022</t>
  </si>
  <si>
    <t>https://dtm.iom.int/reports/ethiopia-%E2%80%94-national-displacement-report-10-august-september-2021 ; https://reliefweb.int/sites/reliefweb.int/files/resources/Ethiopia%20Humanitarian%20Bulletin%20-%203%20January%202022.pdf https://reliefweb.int/sites/reliefweb.int/files/resources/SRA%202021%20National%20Assessment%20Report.pdf https://reliefweb.int/report/somalia/somalia-drought-snapshot-7-february-2022-enso; https://reliefweb.int/report/somalia/more-41-million-people-somalia-face-acute-food-insecurity-crisis-ipc-phase-3-or-worse</t>
  </si>
  <si>
    <t>The sum of Level 4 figures for the drought crisis from ACAPS INFORM Severity Index of each country (Ethiopia, Kenya, and Somalia)</t>
  </si>
  <si>
    <t>REG014Severe humanitarian conditions - Level 4</t>
  </si>
  <si>
    <t>REG012Extreme humanitarian conditions - Level 5</t>
  </si>
  <si>
    <t>IPC 10/2020 City popualtion 01/06/2020 IPC 18/08/2021 IPC 20/09/2021 World Bank 2020 IPC 01/10/2020 IPC 30/07/2021 Encyclopedia Britannica 19/03/2021</t>
  </si>
  <si>
    <t>http://www.ipcinfo.org/ipc-country-analysis/details-map/en/c/1152928/?iso3=ZWE https://www.citypopulation.de/en/madagascar/admin/ https://reliefweb.int/report/zambia/zambia-acute-food-insecurity-situation-july-september-2021-and-projections-october https://reliefweb.int/report/eswatini/eswatini-ipc-acute-food-insecurity-analysis-july-2021-march-2022-issued-september https://data.worldbank.org/indicator/SP.POP.TOTL?locations=MW http://www.ipcinfo.org/ipc-country-analysis/details-map/en/c/1152879/?iso3=NAM https://reliefweb.int/report/lesotho/lesotho-ipc-acute-food-insecurity-analysis-july-september-2021-and-projection-october https://www.britannica.com/place/Tanzania</t>
  </si>
  <si>
    <t>Total population of Zimbabwe, Madagascar, Zambia, Eswatini, Malawi, Namibia, Lesotho, and Tanzania</t>
  </si>
  <si>
    <t>REG012Total population</t>
  </si>
  <si>
    <t>Britannica 07/07/2021 City popualtion 01/06/2020 UN Statistics 2004 UN Statistics 2004 World Bank 2020 UN Statistics 2004 UN Statistics 2004 Statoids 23/02/2022 ; IPC 11/02/2022</t>
  </si>
  <si>
    <t>https://www.britannica.com/place/Zimbabwe#ref44142 https://www.citypopulation.de/en/madagascar/admin/ https://unstats.un.org/unsd/demographic/products/dyb/DYB2004/Table03.pdf https://unstats.un.org/unsd/demographic/products/dyb/DYB2004/Table03.pdf https://data.worldbank.org/indicator/AG.LND.TOTL.K2?locations=MW https://unstats.un.org/unsd/demographic/products/dyb/DYB2004/Table03.pdf https://unstats.un.org/unsd/demographic/products/dyb/DYB2004/Table03.pdf http://www.statoids.com/utz.html ; https://reliefweb.int/report/united-republic-tanzania/tanzania-consecutive-prolonged-dry-spells-pests-and-diseases-drive</t>
  </si>
  <si>
    <t>Total area affected in Zimbabwe, Madagascar, Zambia, Eswatini, Malawi, Namibia, Lesotho, and Tanzania</t>
  </si>
  <si>
    <t>REG012Landmass affected</t>
  </si>
  <si>
    <t>IPC 10/2020 City popualtion 01/06/2020 IPC 18/08/2021 IPC 25/01/2022 World Bank 2020 IPC 15/12/2021 IPC 30/07/2021 IPC 11/02/2022</t>
  </si>
  <si>
    <t>http://www.ipcinfo.org/ipc-country-analysis/details-map/en/c/1152928/?iso3=ZWE https://www.citypopulation.de/en/madagascar/admin/ https://reliefweb.int/report/zambia/zambia-acute-food-insecurity-situation-july-september-2021-and-projections-october https://reliefweb.int/report/eswatini/eswatini-ipc-acute-food-insecurity-analysis-december-2021-march-2022-projection https://data.worldbank.org/indicator/SP.POP.TOTL?locations=MW https://reliefweb.int/report/namibia/namibia-acute-food-insecurity-analysis-october-2021-march-2022-issued-december-2021 https://reliefweb.int/report/lesotho/lesotho-ipc-acute-food-insecurity-analysis-july-september-2021-and-projection-october https://reliefweb.int/report/united-republic-tanzania/tanzania-consecutive-prolonged-dry-spells-pests-and-diseases-drive</t>
  </si>
  <si>
    <t>REG012People exposed</t>
  </si>
  <si>
    <t>IPC 10/2020 IPC 03/01/2022 IPC 18/08/2021 IPC 25/01/2022 IPC 28/12/2021 ; OCHA 26/02/2022 IPC 15/12/2021 IPC 30/07/2021 IPC 11/02/2022</t>
  </si>
  <si>
    <t>http://www.ipcinfo.org/ipc-country-analysis/details-map/en/c/1152928/?iso3=ZWE https://reliefweb.int/report/madagascar/madagascar-grand-south-grand-south-east-ipc-food-security-nutrition-snapshot https://reliefweb.int/report/zambia/zambia-acute-food-insecurity-situation-july-september-2021-and-projections-october https://reliefweb.int/report/eswatini/eswatini-ipc-acute-food-insecurity-analysis-december-2021-march-2022-projection https://reliefweb.int/report/malawi/malawi-ipc-acute-food-insecurity-analysis-november-2021-march-2022-issued-december ; https://reliefweb.int/report/malawi/malawi-flash-appeal-tropical-storm-ana-february-2022-may-2022 https://reliefweb.int/report/namibia/namibia-acute-food-insecurity-analysis-october-2021-march-2022-issued-december-2021 https://reliefweb.int/report/lesotho/lesotho-ipc-acute-food-insecurity-analysis-july-september-2021-and-projection-october https://reliefweb.int/report/united-republic-tanzania/tanzania-consecutive-prolonged-dry-spells-pests-and-diseases-drive</t>
  </si>
  <si>
    <t>REG012People affected</t>
  </si>
  <si>
    <t>OCHA HNO 29/02/2021 OCHA 19/08/2021   OCHA 26/02/2022   x</t>
  </si>
  <si>
    <t>https://reliefweb.int/report/zimbabwe/zimbabwe-humanitarian-needs-overview-2020-february-2020 https://reliefweb.int/report/madagascar/madagascar-grand-sud-flash-appeal-january-2021-may-2022-revised-june-2021   https://reliefweb.int/report/malawi/malawi-flash-appeal-tropical-storm-ana-february-2022-may-2022   x</t>
  </si>
  <si>
    <t xml:space="preserve">IPDs in Zimbabwe and Madagascar only as there is no information indicating that there IDPs in the other countries. </t>
  </si>
  <si>
    <t>REG012People displaced</t>
  </si>
  <si>
    <t>ACLED accessed on 27/03/2022</t>
  </si>
  <si>
    <t xml:space="preserve">https://acleddata.com/data-export-tool/ </t>
  </si>
  <si>
    <t>fatalities between 01 Oct 2021 and 27 March 2022, due to the regional food insecurity crisis</t>
  </si>
  <si>
    <t>REG012Fatalities reported</t>
  </si>
  <si>
    <t>REG012Fatalities in all crises</t>
  </si>
  <si>
    <t>OCHA HNO 29/02/2021 ; IPC 10/2020 IPC 03/01/2022 IPC 18/08/2021 IPC 25/01/2022 IPC 28/12/2021 ; OCHA 26/02/2022 IPC 15/12/2021 IPC 20/01/2022 IPC 11/02/2022</t>
  </si>
  <si>
    <t>https://reliefweb.int/report/zimbabwe/zimbabwe-humanitarian-needs-overview-2020-february-2020 ; http://www.ipcinfo.org/ipc-country-analysis/details-map/en/c/1152928/?iso3=ZWE https://reliefweb.int/report/madagascar/madagascar-grand-south-grand-south-east-ipc-food-security-nutrition-snapshot https://reliefweb.int/report/zambia/zambia-acute-food-insecurity-situation-july-september-2021-and-projections-october https://reliefweb.int/report/eswatini/eswatini-ipc-acute-food-insecurity-analysis-december-2021-march-2022-projection https://reliefweb.int/report/malawi/malawi-ipc-acute-food-insecurity-analysis-november-2021-march-2022-issued-december ; https://reliefweb.int/report/malawi/malawi-flash-appeal-tropical-storm-ana-february-2022-may-2022 https://reliefweb.int/report/namibia/namibia-acute-food-insecurity-analysis-october-2021-march-2022-issued-december-2021 https://reliefweb.int/report/lesotho/lesotho-ipc-acute-food-insecurity-analysis-november-2021-march-2022-issued-january https://reliefweb.int/report/united-republic-tanzania/tanzania-consecutive-prolonged-dry-spells-pests-and-diseases-drive</t>
  </si>
  <si>
    <t>REG012People in Need</t>
  </si>
  <si>
    <t>The sum of Level 1 figures for food/drought/complex crisis from ACAPS INFORM Severity Index of each country (Zimbabwe, Madagascar, Zambia, Eswatini, Malawi, Namibia, Lesotho, and Tanzania)</t>
  </si>
  <si>
    <t>REG012Minimal humanitarian conditions - Level 1</t>
  </si>
  <si>
    <t>The sum of Level 2 figures for food/drought/complex crisis from ACAPS INFORM Severity Index of each country (Zimbabwe, Madagascar, Zambia, Eswatini, Malawi, Namibia, Lesotho, and Tanzania)</t>
  </si>
  <si>
    <t>REG012Stressed humanitarian conditions - Level 2</t>
  </si>
  <si>
    <t>The sum of Level 3 figures for food/drought/complex crisis from ACAPS INFORM Severity Index of each country (Zimbabwe, Madagascar, Zambia, Eswatini, Malawi, Namibia, Lesotho, and Tanzania)</t>
  </si>
  <si>
    <t>REG012Moderate humanitarian conditions - Level 3</t>
  </si>
  <si>
    <t>The sum of Level 4 figures for food/drought/complex crisis from ACAPS INFORM Severity Index of each country (Zimbabwe, Madagascar, Zambia, Eswatini, Malawi, Namibia, Lesotho, and Tanzania)</t>
  </si>
  <si>
    <t>REG012Severe humanitarian conditions - Level 4</t>
  </si>
  <si>
    <t>UNHCR 24/03/2022</t>
  </si>
  <si>
    <t>https://reliefweb.int/sites/reliefweb.int/files/resources/Slovakia%20-%20Operational%20Update%20-%2024%20March%202022.pdf</t>
  </si>
  <si>
    <t>Refugees from Ukraine as of 23 March 2022</t>
  </si>
  <si>
    <t>SVK002People displaced</t>
  </si>
  <si>
    <t>OCHA 28/02/2022</t>
  </si>
  <si>
    <t>https://reliefweb.int/sites/reliefweb.int/files/resources/hno_ssd_2022_26feb2022.pdf</t>
  </si>
  <si>
    <t>Total population of South Sudan</t>
  </si>
  <si>
    <t>SSD001Total population</t>
  </si>
  <si>
    <t>https://reliefweb.int/report/south-sudan/south-sudan-humanitarian-needs-overview-2022-february-2022</t>
  </si>
  <si>
    <t>The entire population of South Sudan is exposed to the crisis</t>
  </si>
  <si>
    <t>SSD001People exposed</t>
  </si>
  <si>
    <t>The entire population of South Sudan is affected by the crisis</t>
  </si>
  <si>
    <t>SSD001People affected</t>
  </si>
  <si>
    <t>UNHCR 28/02/2022; UNHCR 28/02/2022</t>
  </si>
  <si>
    <t>https://data2.unhcr.org/en/situations/southsudan; https://data2.unhcr.org/en/country/ssd</t>
  </si>
  <si>
    <t>IDPs and refugees from South Sudan in neighbouring countries</t>
  </si>
  <si>
    <t>SSD001People displaced</t>
  </si>
  <si>
    <t>ACLED Accessed 30/03/2022</t>
  </si>
  <si>
    <t>The total fatalities in South Sudan from Sept 2021 to Feb 2022</t>
  </si>
  <si>
    <t>SSD001Fatalities reported</t>
  </si>
  <si>
    <t>SSD001Fatalities in all crises</t>
  </si>
  <si>
    <t>People in need according to the HNO for 2022</t>
  </si>
  <si>
    <t>SSD001People in Need</t>
  </si>
  <si>
    <t>ACAPS methodology was applied to compute level 1 and 2. Level 3 includes minimal, stressed and severe from the HNO. Level 4 corresponds to the figure of extreme in the HNO while level 5 corresponds to catasrophic in the HNO.</t>
  </si>
  <si>
    <t>SSD001Minimal humanitarian conditions - Level 1</t>
  </si>
  <si>
    <t>SSD001Stressed humanitarian conditions - Level 2</t>
  </si>
  <si>
    <t>SSD001Moderate humanitarian conditions - Level 3</t>
  </si>
  <si>
    <t>SSD001Severe humanitarian conditions - Level 4</t>
  </si>
  <si>
    <t>SSD001Extreme humanitarian conditions - Level 5</t>
  </si>
  <si>
    <t>Host, Non-host, Refugees, IDPs, Returnees</t>
  </si>
  <si>
    <t>SSD001Crisis affected groups</t>
  </si>
  <si>
    <t>World Bank Accessed on 30/03/2022</t>
  </si>
  <si>
    <t>https://data.worldbank.org/indicator/SP.POP.TOTL?locations=RW</t>
  </si>
  <si>
    <t>Total population of Rwanda</t>
  </si>
  <si>
    <t>RWA002Total population</t>
  </si>
  <si>
    <t>Statoids Accessed 30/03/2022</t>
  </si>
  <si>
    <t>http://www.statoids.com/yrw.html</t>
  </si>
  <si>
    <t>Landmass of the districts where refugees are hosted(Gatsibo, Nyarugenge, Kirehe, Gisagara, Huye, Nyamagabe, Karongi districts)</t>
  </si>
  <si>
    <t>RWA002Landmass affected</t>
  </si>
  <si>
    <t>Population of the districts in Rwanda where refugees are hosted(Gatsibo, Nyarugenge, Kirehe, Gisagara, Huye, Nyamagabe, Karongi districts)</t>
  </si>
  <si>
    <t>RWA002People exposed</t>
  </si>
  <si>
    <t>UNHCR 15/03/2022</t>
  </si>
  <si>
    <t>https://reliefweb.int/report/rwanda/unhcr-operational-update-rwanda-january-2022</t>
  </si>
  <si>
    <t>Number of Refugees/Asylum seekers in Rwanda</t>
  </si>
  <si>
    <t>RWA002People affected</t>
  </si>
  <si>
    <t>RWA002People displaced</t>
  </si>
  <si>
    <t>All Refugees/Asylum seekers in Rwanda need humanitarian assistance</t>
  </si>
  <si>
    <t>RWA002People in Need</t>
  </si>
  <si>
    <t>UNHCR 15/03/2022; Statoids Accessed 30/03/2022</t>
  </si>
  <si>
    <t>https://reliefweb.int/report/rwanda/unhcr-operational-update-rwanda-january-2022; http://www.statoids.com/yrw.html</t>
  </si>
  <si>
    <t>ACAPS Methodology was used to compute level 1 and 2. Level 3 is the total number of Refugees in Rwanda. Even though some of the refugees may have some of the level 4  and 5 needs, there is no information to indicate this.</t>
  </si>
  <si>
    <t>RWA002Minimal humanitarian conditions - Level 1</t>
  </si>
  <si>
    <t>RWA002Stressed humanitarian conditions - Level 2</t>
  </si>
  <si>
    <t>RWA002Moderate humanitarian conditions - Level 3</t>
  </si>
  <si>
    <t>RWA002Severe humanitarian conditions - Level 4</t>
  </si>
  <si>
    <t>RWA002Extreme humanitarian conditions - Level 5</t>
  </si>
  <si>
    <t>Refugee &amp; Host population</t>
  </si>
  <si>
    <t>RWA002Crisis affected groups</t>
  </si>
  <si>
    <t>World Bank 2020; UNHCR 24/03/2022</t>
  </si>
  <si>
    <t>https://data.worldbank.org/indicator/SP.POP.TOTL?locations=SK&amp;page=2; https://reliefweb.int/sites/reliefweb.int/files/resources/Slovakia%20-%20Operational%20Update%20-%2024%20March%202022.pdf</t>
  </si>
  <si>
    <t>Total population + Ukrainian refugees</t>
  </si>
  <si>
    <t>SVK002Total population</t>
  </si>
  <si>
    <t>SVK002Stressed humanitarian conditions - Level 2</t>
  </si>
  <si>
    <t>Affected people are estimate to be the number of displaced people from Ukraine</t>
  </si>
  <si>
    <t>SVK002People affected</t>
  </si>
  <si>
    <t>ASB 05/03/2022, Slovakiasite accessed 06/03/2022, UNHCR 24/03/2022</t>
  </si>
  <si>
    <t>https://reliefweb.int/report/slovakia/initial-assessment-report-eastern-slovakia-3rd-march-2022 ; http://www.slovakiasite.com/regions.php ; https://reliefweb.int/sites/reliefweb.int/files/resources/Slovakia%20-%20Operational%20Update%20-%2024%20March%202022.pdf</t>
  </si>
  <si>
    <t>Population of the two border regions (Kosice and Presov) + Displaced people from Ukraine as at 23/03/2022.</t>
  </si>
  <si>
    <t>SVK002People exposed</t>
  </si>
  <si>
    <t>World Bank 2020 ; UNHCR accessed 30/03/2022</t>
  </si>
  <si>
    <t>https://data.worldbank.org/indicator/SP.POP.TOTL?locations=PL&amp;page=2 ; https://data2.unhcr.org/en/situations/ukraine</t>
  </si>
  <si>
    <t>Population of Poland as idetntified in World Bank 2020 + refugees from Ukraine as of 30 March 2,362,044</t>
  </si>
  <si>
    <t>POL002Total population</t>
  </si>
  <si>
    <t>Populationstat accessed 28/02/2022, UNHCR accessed 30/03/2022</t>
  </si>
  <si>
    <t>https://populationstat.com/poland/lublin ; https://www.macrotrends.net/cities/22146/lublin/population ;  https://data2.unhcr.org/en/situations/ukraine</t>
  </si>
  <si>
    <t>Population of Lublin region as at 2022 + The number of displaced from Ukraine as of 30 March
332,336+2,362,044= 2,694,380</t>
  </si>
  <si>
    <t>POL002People exposed</t>
  </si>
  <si>
    <t>UNHCR accessed 30/03/2022</t>
  </si>
  <si>
    <t>Affected people are estimate to be the number of displaced people from Ukraine = 2,362,044 as at 30/03/2022. Very hard to estimate the number of affected people because of the ongoing fighting, the quick developments and no reports on the situation of displaced people in Poland.</t>
  </si>
  <si>
    <t>POL002People affected</t>
  </si>
  <si>
    <t>The number of displaced people from Ukraine = 2,362,044 as at 30/03/2022</t>
  </si>
  <si>
    <t>POL002People displaced</t>
  </si>
  <si>
    <t xml:space="preserve">1. People in need is not available (There is enough response for now and no information that there is PiN.
2. Affected people is the number of Lublin residents + displaced from Ukraine 30/03/2022.
Level 5: =0.
Level 4 0.
Level 3 =0.
Level 2 = Affected - PiN
Level 1 - Exposed - affected 
</t>
  </si>
  <si>
    <t>POL002Minimal humanitarian conditions - Level 1</t>
  </si>
  <si>
    <t>POL002Stressed humanitarian conditions - Level 2</t>
  </si>
  <si>
    <t>POL002Moderate humanitarian conditions - Level 3</t>
  </si>
  <si>
    <t>POL002Severe humanitarian conditions - Level 4</t>
  </si>
  <si>
    <t>POL002Extreme humanitarian conditions - Level 5</t>
  </si>
  <si>
    <t>HNO2022</t>
  </si>
  <si>
    <t>https://www.humanitarianresponse.info/es/operations/colombia/document/panorama-de-necesidades-humanitarias-2022</t>
  </si>
  <si>
    <t>Total population in the country</t>
  </si>
  <si>
    <t>COL001Total population</t>
  </si>
  <si>
    <t>World Bank 2022</t>
  </si>
  <si>
    <t>https://datos.bancomundial.org/indicator/AG.SRF.TOTL.K2?locations=CO</t>
  </si>
  <si>
    <t>All landmass  affected by this crisis.</t>
  </si>
  <si>
    <t>COL001Landmass affected</t>
  </si>
  <si>
    <t xml:space="preserve">All population is exposed to this crisis
</t>
  </si>
  <si>
    <t>COL001People exposed</t>
  </si>
  <si>
    <t xml:space="preserve">Number of people affected reported by HNO
</t>
  </si>
  <si>
    <t>COL001People affected</t>
  </si>
  <si>
    <t xml:space="preserve">Number of people displaced reported by HNO
</t>
  </si>
  <si>
    <t>COL001People displaced</t>
  </si>
  <si>
    <t>COL001Illness cases reported</t>
  </si>
  <si>
    <t xml:space="preserve">Number of people injured due to natural disasters (HNO does not report injuries due to other causes)
</t>
  </si>
  <si>
    <t>COL001Injuries reported</t>
  </si>
  <si>
    <t xml:space="preserve">HNO2022; Indepaz 29/03/2022
</t>
  </si>
  <si>
    <t>https://www.humanitarianresponse.info/es/operations/colombia/document/panorama-de-necesidades-humanitarias-2022  https://indepaz.org.co/informe-de-masacres-en-colombia-durante-el-2020-2021/</t>
  </si>
  <si>
    <t>Number of people killed by natural disasters and armed violence</t>
  </si>
  <si>
    <t>COL001Fatalities reported</t>
  </si>
  <si>
    <t>HNO2022; Indepaz 29/03/2022; migra Venezuela 08/2021</t>
  </si>
  <si>
    <t>https://www.humanitarianresponse.info/es/operations/colombia/document/panorama-de-necesidades-humanitarias-2022  https://indepaz.org.co/informe-de-masacres-en-colombia-durante-el-2020-2021/  https://migravenezuela.com/web/articulo/mas-de-360-venezolanos-han-sido-asesinados-en-colombia-en-el-2021/2805</t>
  </si>
  <si>
    <t xml:space="preserve">Number of people killed by natural disasters and armed violence. It included number of venezuelans migrants death
</t>
  </si>
  <si>
    <t>COL001Fatalities in all crises</t>
  </si>
  <si>
    <t xml:space="preserve">It is complex to determinate number of buildings damaged
</t>
  </si>
  <si>
    <t>COL001Buildings damaged</t>
  </si>
  <si>
    <t xml:space="preserve">Number of buildings destroyed by natural disaster reported in HNO
</t>
  </si>
  <si>
    <t>COL001Buildings destroyed</t>
  </si>
  <si>
    <t xml:space="preserve">The calculaition was carried out with the intersectorial PIN given by HNO
</t>
  </si>
  <si>
    <t>COL001People in Need</t>
  </si>
  <si>
    <t>COL001Minimal humanitarian conditions - Level 1</t>
  </si>
  <si>
    <t>COL001Stressed humanitarian conditions - Level 2</t>
  </si>
  <si>
    <t>COL001Moderate humanitarian conditions - Level 3</t>
  </si>
  <si>
    <t>COL001Severe humanitarian conditions - Level 4</t>
  </si>
  <si>
    <t>COL001Extreme humanitarian conditions - Level 5</t>
  </si>
  <si>
    <t>COL001Crisis affected groups</t>
  </si>
  <si>
    <t xml:space="preserve">Total population in the country
</t>
  </si>
  <si>
    <t>COL002Total population</t>
  </si>
  <si>
    <t>Orarbo 2021; EcuRed 2021; EnColombia 2021; Toda Colombia 2021; OECD 2021; Colombia Immap 2021</t>
  </si>
  <si>
    <t>http://orarbo.gov.co/apc-aa-files/a65cd60a57804f3f1d35afb36cfcf958/bogota_ficha_11001.pdf  https://www.ecured.cu/Departamento_de_Guajira_(Colombia)  https://encolombia.com/educacion-cultura/geografia-colombiana/departamentos/valle-del-cauca/ https://www.todacolombia.com/departamentos-de-colombia/atlantico/index.html  https://www.oecd.org/education/imhe/49183012.pdf  https://colombia.immap.org/deteccion-y-caracterizacion-de-asentamientos-nuevos/caracterizacion-de-asentamientos/nuevos-asentamientos-norte-de-santander/</t>
  </si>
  <si>
    <t>Although Venezuelan migrants are spread throughout the country, the total number of km2 of cities with more than 100,000 Venezuelan migrants was taken.</t>
  </si>
  <si>
    <t>COL002Landmass affected</t>
  </si>
  <si>
    <t xml:space="preserve">Ministerio de Relaciones Exteriores 2021
</t>
  </si>
  <si>
    <t>https://www.migracioncolombia.gov.co/infografias/distribucion-de-venezolanos-en-colombia-corte-31-de-agosto-de-2021</t>
  </si>
  <si>
    <t xml:space="preserve">Total number of the population living in departments with more than 100,000 Venezuelans (Bogotá, Atlántico, la Guajira, Norte de Santander, Antioquia, Valle del Cauca)
</t>
  </si>
  <si>
    <t>COL002People exposed</t>
  </si>
  <si>
    <t xml:space="preserve">RMRP 07/12/2022
</t>
  </si>
  <si>
    <t>https://www.r4v.info/en/document/rmrp-2022</t>
  </si>
  <si>
    <t xml:space="preserve">Venezuelan in destination, Venezuelan pendular, Colombian returnees, In Transit. 
</t>
  </si>
  <si>
    <t>COL002People affected</t>
  </si>
  <si>
    <t xml:space="preserve">Ministerio de Relaciones Exteriores, 2021
</t>
  </si>
  <si>
    <t>Total number of displaced Venezuelan migrants living in Colombia</t>
  </si>
  <si>
    <t>COL002People displaced</t>
  </si>
  <si>
    <t>COL002Illness cases reported</t>
  </si>
  <si>
    <t>COL002Injuries reported</t>
  </si>
  <si>
    <t xml:space="preserve">Migra Venezuela 08/2021
</t>
  </si>
  <si>
    <t>https://migravenezuela.com/web/articulo/mas-de-360-venezolanos-han-sido-asesinados-en-colombia-en-el-2021/2805</t>
  </si>
  <si>
    <t>Number of Venezuelan migrants killed during 2021</t>
  </si>
  <si>
    <t>COL002Fatalities reported</t>
  </si>
  <si>
    <t xml:space="preserve">HNO2022; Indepaz 29/03/2022; migra Venezuela 08/2021
</t>
  </si>
  <si>
    <t>https://www.humanitarianresponse.info/es/operations/colombia/document/panorama-de-necesidades-humanitarias-2022 
  https://indepaz.org.co/informe-de-masacres-en-colombia-durante-el-2020-2021/ 
  https://migravenezuela.com/web/articulo/mas-de-360-venezolanos-han-sido-asesinados-en-colombia-en-el-2021/2805</t>
  </si>
  <si>
    <t>COL002Fatalities in all crises</t>
  </si>
  <si>
    <t>RMRP 2022</t>
  </si>
  <si>
    <t>https://eur02.safelinks.protection.outlook.com/GetUrlReputation</t>
  </si>
  <si>
    <t xml:space="preserve">number of people in need
</t>
  </si>
  <si>
    <t>COL002People in Need</t>
  </si>
  <si>
    <t>Calculated by people exposed minus people affected</t>
  </si>
  <si>
    <t>COL002Minimal humanitarian conditions - Level 1</t>
  </si>
  <si>
    <t xml:space="preserve">People affected minus people in need
</t>
  </si>
  <si>
    <t>COL002Stressed humanitarian conditions - Level 2</t>
  </si>
  <si>
    <t>Number of people in need</t>
  </si>
  <si>
    <t>COL002Moderate humanitarian conditions - Level 3</t>
  </si>
  <si>
    <t>COL002Severe humanitarian conditions - Level 4</t>
  </si>
  <si>
    <t>COL002Extreme humanitarian conditions - Level 5</t>
  </si>
  <si>
    <t xml:space="preserve">Refugees, returnees, host
</t>
  </si>
  <si>
    <t>COL002Crisis affected groups</t>
  </si>
  <si>
    <t>Ministry of Planning - Iraq 03/01/2022</t>
  </si>
  <si>
    <t>https://mop.gov.iq/news/view/details?id=841</t>
  </si>
  <si>
    <t>The ministry of planning estimation for the whole population in 2021</t>
  </si>
  <si>
    <t>IRQ001Total population</t>
  </si>
  <si>
    <t>World Bank 2019; IAU 04/2022</t>
  </si>
  <si>
    <t>https://databank.worldbank.org/reports.aspx?source=2&amp;country=IRQ; http://www.iauiraq.org/gp/print/GP-Muthanna.asp</t>
  </si>
  <si>
    <t xml:space="preserve">This is the surface area (sq. km) of Iraq based on World Bank database, minus the surface area of the AL-MUTHANNA governorate as it was flagged in the 2022 HNO that AL-MUTHANNA governorate is not affected or has people in needs. The surface includes governorates affected by the Syrian refugees. </t>
  </si>
  <si>
    <t>IRQ001Landmass affected</t>
  </si>
  <si>
    <t>Ministry of Planning - Iraq 03/01/2022; IAU 04/2022</t>
  </si>
  <si>
    <t>https://mop.gov.iq/news/view/details?id=841; http://www.iauiraq.org/gp/print/GP-Muthanna.asp</t>
  </si>
  <si>
    <t xml:space="preserve">The whole country is considered exposed by the crisis, excpet AL-MUTHANNA governorate as it was flagged in the 2022 HNO that AL-MUTHANNA governorate is not affected or has people in needs.  
People exposed include people exposed from the conflict crisis and syrian refugees crisis. 
Since this figure is estimate and depends on outdated data, the reliability considers low as there is no evidence to support this claim. </t>
  </si>
  <si>
    <t>IRQ001People exposed</t>
  </si>
  <si>
    <t>OCHA 27/03/2022; UNHCR 02/2022; UNHCR (28/02/2022)</t>
  </si>
  <si>
    <t>https://reliefweb.int/sites/reliefweb.int/files/resources/iraq_humanitarian_needs_overview_2022_-_issued_27_march_0.pdf; https://www.3rpsyriacrisis.org/wp-content/uploads/2022/02/RSO2022.pdf; http://data2.unhcr.org/en/situations/syria/location/5</t>
  </si>
  <si>
    <t xml:space="preserve">The number of people affected by the conflict and protracted displacement based on the 2022 HNO. This figure includes in-camp IDPS, out-of-camp IDPS, and returnees. However, not every returnees in Iraq are considered affected or in needs. 
People affected by the Syrian refugees crisis are added as well. Host communities impacted by the Syrian refugees are not added to avoid double counting. </t>
  </si>
  <si>
    <t>IRQ001People affected</t>
  </si>
  <si>
    <t>IOM (31/12/2021); UNHCR (28/02/2022); Migration Portal (31/12/2020)</t>
  </si>
  <si>
    <t>http://iraqdtm.iom.int/; http://data2.unhcr.org/en/situations/syria/location/5; https://migrationdataportal.org/data?t=2020&amp;i=stock_abs_origin&amp;cm49=368</t>
  </si>
  <si>
    <t>The displaced people in Iraq follows the severity collection guideline to include the following
• Total number of IDPs
• Incoming refugees
• Incoming asylum seekers 
• Incoming migrants 
• Returnees
• Outgoing refugees and asylum seekers
Therefore Iraq conflict crisis displacement figures includes, internally displaced people (about 1.18 million) and returnees (about 4.95 million) based on IOM tracking system, International migration (2.1 million) based on 2020 figures of Migration Portal, and Syrian refugees (about 250K) based on UNHCR tracking system. 
Syrian refugees figures based on UNHCR were not included in this figure as they are included separately in the Syrian Refugees Crisis. 
This figure is an estimate since it is hard to capture the accurate number Iraqi who departures the country because of the conflict and IDPs and refugees who are not registered.
The displacement figure is higher than the people affected or people in needs. As not every displaced individuals or returnees are in needs or affected based on the recent HNO 2022.
Iraqi who left Iraq are not considered in needs or affected by the crisis.</t>
  </si>
  <si>
    <t>IRQ001People displaced</t>
  </si>
  <si>
    <t>https://reliefweb.int/sites/reliefweb.int/files/resources/iraq_humanitarian_needs_overview_2022_-_issued_27_march_0.pdf; https://www.3rpsyriacrisis.org/wp-content/uploads/2022/02/RSO2022.pdf; http://data2.unhcr.org/en/situations/syria/location/5; https://reliefweb.int/sites/reliefweb.int/files/resources/69906.pdf; https://iraq.unfpa.org/sites/default/files/pub-pdf/KRSO%20IOM%20UNFPA%20Demographic%20Survey%20Kurdistan%20Region%20of%20Iraq_0.pdf; https://reliefweb.int/sites/reliefweb.int/files/resources/65023-2.pdf; https://reliefweb.int/sites/reliefweb.int/files/resources/74758.pdf</t>
  </si>
  <si>
    <t xml:space="preserve">The country level number represents the sum of PiN from the 2022 HNO (2.5 m) + int. displacement numbers/Syrian refugees (about 250K) 
The members of impacted communities from the Syrian displacement crisis were not added to this figure to avoid possible double counting of vulnerable Iraqis.
People in needs  by the conflict is part of the total figure of in-camp IDPS, out-of-camp IDPS, and returnees. Therefore, not all of them are in needs.
</t>
  </si>
  <si>
    <t>IRQ001People in Need</t>
  </si>
  <si>
    <t>Level 1 = Exposed population – Affected population – PiN.
The country level number represents the sum of PiN from the 2022 HNO (2.5 m) and int. displacement numbers including Syrian refugees.
The members of impacted communities from the displacement crisis were not added to this figure to avoid possible double counting of vulnerable Iraqis</t>
  </si>
  <si>
    <t>IRQ001Minimal humanitarian conditions - Level 1</t>
  </si>
  <si>
    <t>Level 2 = Affected population – PiN
The country level number represents the sum of PiN from 2022 HNO (2.5 m) and int. displacement numbers including Syrian refugees.
The members of impacted communities from the displacement crisis were not added to this figure to avoid possible double counting of vulnerable Iraqis.</t>
  </si>
  <si>
    <t>IRQ001Stressed humanitarian conditions - Level 2</t>
  </si>
  <si>
    <t xml:space="preserve">The accumulation of 3, 4, &amp;5 is equal to PiN of the conflict crisis and Syrian Refugees. 
The country level number represents the sum of PiN from the 2022 HNO (2.5 m) and int. displacement numbers including Syrian refugee. The severity needs of the 
Conflict: 2022 HNO; the Severity Classification: minimal, stress, severe, extreme, and catastrophic. Level 3, 4 &amp; 5 are calculated according to the number of people classified  by severity level and the number of people in need at that level using OCHA needs summary. Redistribution SI levels for humanitarian conditions level 3 equal HNO needs minimal + stress + severe, Level 4 euals HNO needs extreme, and level 5 equals HNO needs catastrophic.
Syrian refugees: 32% in Level 3, Syrian refugees in urban settings in Kurdistan region are identified in the category "high income vulnerability" are on level 4 (60% of the total refugees). About 8% of the Syrian Refugees are food insecure. Therefore, they are considered in Level 5. Impacted host communities were not included to avoid double counting.  </t>
  </si>
  <si>
    <t>IRQ001Moderate humanitarian conditions - Level 3</t>
  </si>
  <si>
    <t>IRQ001Severe humanitarian conditions - Level 4</t>
  </si>
  <si>
    <t>IRQ001Extreme humanitarian conditions - Level 5</t>
  </si>
  <si>
    <t>IRQ002Total population</t>
  </si>
  <si>
    <t>IRQ002Landmass affected</t>
  </si>
  <si>
    <t xml:space="preserve">The whole country is considered exposed by the crisis, excpet AL-MUTHANNA governorate as it was flagged in the 2022 HNO that AL-MUTHANNA governorate is not affected or has people in needs.  Since this figure is estimate and depends on outdated data, the reliability considers low as there is no evidence to support this claim. </t>
  </si>
  <si>
    <t>IRQ002People exposed</t>
  </si>
  <si>
    <t>OCHA 27/03/2022</t>
  </si>
  <si>
    <t>https://reliefweb.int/sites/reliefweb.int/files/resources/iraq_humanitarian_needs_overview_2022_-_issued_27_march_0.pdf</t>
  </si>
  <si>
    <t xml:space="preserve">The number of people affected by the conflict and protracted displacement based on the 2022 HNO. This figure includes in-camp IDPS, out-of-camp IDPS, and returnees.
However, not every returnees in Iraq are considered affected or in needs. </t>
  </si>
  <si>
    <t>IRQ002People affected</t>
  </si>
  <si>
    <t>IOM (31/12/2021);IOM (31/12/2021); Migration Portal (31/12/2020)</t>
  </si>
  <si>
    <t>http://iraqdtm.iom.int/; http://iraqdtm.iom.int/; https://migrationdataportal.org/data?t=2020&amp;i=stock_abs_origin&amp;cm49=368</t>
  </si>
  <si>
    <t>The displaced people in Iraq follows the severity collection guideline to include the following
• Total number of IDPs
• Incoming refugees
• Incoming asylum seekers 
• Incoming migrants 
• Returnees
• Outgoing refugees and asylum seekers
Therefore Iraq conflict crisis displacement figures includes, internally displaced people (about 1.18 million) and returnees (about 4.95 million) based on IOM tracking system and International migration (2.1 million) based on 2020 figures of Migration Portal. 
Syrian refugees figures based on UNHCR were not included in this figure as they are included separately in the Syrian Refugees Crisis. 
This figure is an estimate since it is hard to capture the accurate number Iraqi who departures the country because of the conflict and IDPs who are not registered.
The displacement figure is higher than the people affected or people in needs. As not every displaced individuals or returnees are in needs or affected based on the recent HNO 2022.
Iraqi who left Iraq are not considered in needs or affected by the crisis.</t>
  </si>
  <si>
    <t>IRQ002People displaced</t>
  </si>
  <si>
    <t>The country level number represents the sum of PiN from the 2022 HNO (2.5 m) {int. displacement numbers/Syrian refugees (255,000) weren't added in this figure}. 
The members of impacted communities from the displacement crisis were not added to this figure to avoid possible double counting of vulnerable Iraqis.
People in needs  by the conflict is part of the total figure of in-camp IDPS, out-of-camp IDPS, and returnees. Therefore, not all of them are in needs.</t>
  </si>
  <si>
    <t>IRQ002People in Need</t>
  </si>
  <si>
    <t>Level 1 = Exposed population – Affected population – PiN.</t>
  </si>
  <si>
    <t>IRQ002Minimal humanitarian conditions - Level 1</t>
  </si>
  <si>
    <t>Level 2 = Affected population – PiN</t>
  </si>
  <si>
    <t>IRQ002Stressed humanitarian conditions - Level 2</t>
  </si>
  <si>
    <t>PiN based on latest figure produced by OCHA which is 2.5 m people in Iraq due to conflict. 
The accumulation of 3, 4, &amp; 5 is equal to PiN which is 2.5 million. 
2022 HNO, the Severity Classification: minimal, stress, sever, extreme, and catastrophic. Level 3, 4 &amp; 5 are calculated according to the number of people classified  by severity level and the number of people in need at that level using OCHA needs summary. Redistribution SI levels for humanitarian conditions level 3 equal HNO needs minimal + stress + severe, Level 4 euals HNO needs extreme, and level 5 equals HNO needs catastrophic.</t>
  </si>
  <si>
    <t>IRQ002Moderate humanitarian conditions - Level 3</t>
  </si>
  <si>
    <t>IRQ002Severe humanitarian conditions - Level 4</t>
  </si>
  <si>
    <t>IRQ002Extreme humanitarian conditions - Level 5</t>
  </si>
  <si>
    <t>IRQ003Total population</t>
  </si>
  <si>
    <t>Official Site of General Board of Tourism of Kurdistan - Iraq</t>
  </si>
  <si>
    <t>http://bot.gov.krd/about-kurdistan/geography-geology
https://reliefweb.int/sites/reliefweb.int/files/resources/01.%20Referral%20Care%20SOPs%20June%202020%20%28UPDATE%29_0.pdf</t>
  </si>
  <si>
    <t>The Kurdistan Region comprises parts of the three governorates of Erbil, Suleimaniah and Duhok.
99% of Syrian refugees are located in Kurdistan Region based on NHCR 2019 - Humanitarian Inter-Agency Achievements for Syrian Refugees Information Kit no. 19</t>
  </si>
  <si>
    <t>IRQ003Landmass affected</t>
  </si>
  <si>
    <t>UNFPA 2018; UNHCR 2014; UNHCR 31/08/2021</t>
  </si>
  <si>
    <t>https://iraq.unfpa.org/sites/default/files/pub-pdf/KRSO%20IOM%20UNFPA%20Demographic%20Survey%20Kurdistan%20Region%20of%20Iraq_0.pdf; http://reporting.unhcr.org/node/2547?y=2014#year
http://data2.unhcr.org/en/situations/syria/location/5</t>
  </si>
  <si>
    <t>Total population of KR-I according to 2018 estimates was of 5,122,747, including Syrian refugees. The number of Syrian refugees in the KR-I in 2014 was of around 230,000 Syrians. The current figure of Syrian refugees in Iraq was added to the exposed figure - 230,000 which were Syrian refugees already accounted for in the 2014 population estimates. 99% of the Syrian population in Iraq lives in KR-I. Reliability assessed as low as returns of Syrian refugees between 2014 and 2021 were not taken into account.</t>
  </si>
  <si>
    <t>IRQ003People exposed</t>
  </si>
  <si>
    <t>UNHCR 02/2022; UNHCR (28/02/2022)</t>
  </si>
  <si>
    <t>https://www.3rpsyriacrisis.org/wp-content/uploads/2022/02/RSO2022.pdf; http://data2.unhcr.org/en/situations/syria/location/5</t>
  </si>
  <si>
    <t>The whole Syrian refugee population and part of the hosting population residing in the area is affected by the crisis. This figure includes Syrian Refugees and Memebers of Impacted Communites.</t>
  </si>
  <si>
    <t>IRQ003People affected</t>
  </si>
  <si>
    <t>UNHCR (28/02/2022)</t>
  </si>
  <si>
    <t>http://data2.unhcr.org/en/situations/syria/location/5</t>
  </si>
  <si>
    <t>Total number of Syrian refugees registered in UNHCR Iraq and consider persons of concern</t>
  </si>
  <si>
    <t>IRQ003People displaced</t>
  </si>
  <si>
    <t>IRQ003Fatalities reported</t>
  </si>
  <si>
    <t xml:space="preserve">All Syrian refugees resident in Iraq are considered in need based on the RNO 2021. As well memebrs of the impacted communitites. </t>
  </si>
  <si>
    <t>IRQ003People in Need</t>
  </si>
  <si>
    <t>UNHCR (28/02/2022); UNHCR 02/2022; UNCHR/Impact (may 2019); UNFPA demographic survey/Kurdistan Region of Iraq (Jul 2018) ; UNHCR and WFP (06/2018); UNHCR (02/2020)</t>
  </si>
  <si>
    <t>https://www.3rpsyriacrisis.org/wp-content/uploads/2022/02/RSO2022.pdf; http://data2.unhcr.org/en/situations/syria/location/5; https://reliefweb.int/sites/reliefweb.int/files/resources/69906.pdf; https://iraq.unfpa.org/sites/default/files/pub-pdf/KRSO%20IOM%20UNFPA%20Demographic%20Survey%20Kurdistan%20Region%20of%20Iraq_0.pdf; https://reliefweb.int/sites/reliefweb.int/files/resources/65023-2.pdf; https://reliefweb.int/sites/reliefweb.int/files/resources/74758.pdf</t>
  </si>
  <si>
    <t>Level 1 = Exposed population – Affected population – PiN.
Level 2 is 0 since the affected population equals the PiN. 
All kurdistan region population are exposed to this crisis. The Syrian refugees and memebers of impacted communities were removed to avoid possible double counting of vulnerable Iraqis.</t>
  </si>
  <si>
    <t>IRQ003Minimal humanitarian conditions - Level 1</t>
  </si>
  <si>
    <t xml:space="preserve">Level 2 = Affected population – PiN
The affected population is equal to PiN in this crisis. </t>
  </si>
  <si>
    <t>IRQ003Stressed humanitarian conditions - Level 2</t>
  </si>
  <si>
    <t>The accumulation of 3, 4, &amp; 5 is equal to PiN. 
All Syrian refugees resident in Iraq are considered in need and members of impacted communities based on the 3RP 2022. They were divided between level 3 and level 4 as a consequence. 
The remaining from level 4 and 5, Syrian refugees in camp settings in Kurdistan region and member of impacted communities, are identified in level 3. 
Syrian refugees in urban settings in Kurdistan region are identified in the category "high income vulnerability" are on level 4 (60% of the total refugees). 
No mention of extreme or catastrophic humanitarian conditions. However, in the MSNA report, it was mentioned that 8% of the Syrian Refugees are food insecure. Therefore, they are considered in Level 5.</t>
  </si>
  <si>
    <t>IRQ003Moderate humanitarian conditions - Level 3</t>
  </si>
  <si>
    <t>IRQ003Severe humanitarian conditions - Level 4</t>
  </si>
  <si>
    <t>IRQ003Extreme humanitarian conditions - Level 5</t>
  </si>
  <si>
    <t>Based on the 2022 HNO - PiN and severity figures were calculated through sectoral and inter-sectoral approach: 
The 2022 Inter-Sector Need Severity Classification: the severity is minimal 12%, stress 44%, severe 38%, extreme 6%, and catastrophic 0%. These rates were multiplied by the updated population figures from the Palestinian Central Bureau of Statistics estimation of 2022 projection. 
Level 1 = Minimal = Exposed population – Affected population – PiN. The total population is considered facing at least minor humanitarian conditions. The entire population (about 5.3 m) is considered exposed 
Level 2 = Stress = Affected population – PiN. Almost all the population are affected
Level 3, 4, &amp; 5 = Severe + Extreme + Catastrophic = PiN which is about 2.4 million</t>
  </si>
  <si>
    <t>PSE002People in Need</t>
  </si>
  <si>
    <t>PSE002Minimal humanitarian conditions - Level 1</t>
  </si>
  <si>
    <t>PSE002Stressed humanitarian conditions - Level 2</t>
  </si>
  <si>
    <t>PSE002Moderate humanitarian conditions - Level 3</t>
  </si>
  <si>
    <t>PSE002Severe humanitarian conditions - Level 4</t>
  </si>
  <si>
    <t>PSE002Extreme humanitarian conditions - Level 5</t>
  </si>
  <si>
    <t>UNHCR 31/12/2021; UNHCR 18/11/2021; Amnesty International 20/06/2019</t>
  </si>
  <si>
    <t>https://data2.unhcr.org/en/country/irn; https://data2.unhcr.org/en/documents/details/89695;https://www.amnesty.org/en/latest/news/2019/06/afghanistan-refugees-forty-years/</t>
  </si>
  <si>
    <t>The only people considered to be directly affected are the refugees and undocumented Afghans. Many of whom have been living in Iran for decades without access to basic goods and services or livelihood opportunities.</t>
  </si>
  <si>
    <t>IRN004People affected</t>
  </si>
  <si>
    <t>There are 780,000 registered Afghan refugees in Iran. According to UNHCR estimates, approximately 2.6 million undocumented Afghans live in the country.</t>
  </si>
  <si>
    <t>IRN004People displaced</t>
  </si>
  <si>
    <t>It is unlikely that there are any fatalities caused directly by the refugee crisis. However, it can be assumed that premature deaths do accur in the refugee population do to access constraints and poor living conditions. This is not verifiable or calculable, so it is not included.</t>
  </si>
  <si>
    <t>IRN004Fatalities reported</t>
  </si>
  <si>
    <t>https://data2.unhcr.org/en/country/irn; https://data2.unhcr.org/en/documents/details/89695; https://www.amnesty.org/en/latest/news/2019/06/afghanistan-refugees-forty-years/</t>
  </si>
  <si>
    <t xml:space="preserve">Level 1 includes all people living in the three regions hosting the majority of refugees. Approximately 55% of refugees live in the provinces of Tehran, Isfahan, and Khorasan Razavi. Since most refugees and undocumented Afghans live in urban areas of Iran (96%), it is difficult to assume that all Iranians are exposed, for the purpose of the Severity Index, this crisis is limited in geographic scope to these most affected areas. There is no one considered to be in Level 2, because everyone who is affected (undocumented Afghans and Afghan refugees in the country) is also assumed to be in need. The PIN includes all 2 million undocumented Afghans and 780,000 registered Afghan refugees. Level 3 includes registered Afghan refugees. There is a government response as well as UNHCR and limited NGO response to the refugees in the country. There are provisions to provide easier access to healthcare and education for refugees, alleviating the severity of some needs. However, they are still in need, particularly in terms of shelter, livelihood, and WASH support. They are considered to be in moderate need. The 2.25 million undocumented Afghans are considered to be on Level 4. This is because undocumented Afghans have extremely limited access to healthcare, economic opportunity, education, and are constantly under threat of forced deportation from Iranian authorities. The dispersal of this population in urban areas means there is limited coordinated response to their needs, putting them in severe humanitarian need.  There is no population considered to be in Level 5 severity/Extreme. </t>
  </si>
  <si>
    <t>IRN004People in Need</t>
  </si>
  <si>
    <t>IRN004Minimal humanitarian conditions - Level 1</t>
  </si>
  <si>
    <t>IRN004Stressed humanitarian conditions - Level 2</t>
  </si>
  <si>
    <t>IRN004Moderate humanitarian conditions - Level 3</t>
  </si>
  <si>
    <t>IRN004Severe humanitarian conditions - Level 4</t>
  </si>
  <si>
    <t>IRN004Extreme humanitarian conditions - Level 5</t>
  </si>
  <si>
    <t xml:space="preserve">Total PIN according to the new 2022 HNO is 24,4  million. 
Based on the 2022 HNO, the severity was divided the severity into five levels: Level 1 (minimal), 2 (stress), 3 (severe), 4 (extreme), and 5 (catastrophic).
Based on their projection:
1 (minimal) + 2 (stress) + 3 (severe) + 4 (extreme) + 5 (catastrophic) = entire population = exposed to the crisis.  
2 (stress) + 3 (severe) + 4 (extreme) + 5 (catastrophic) = affected population 
3 (severe) + 4 (extreme) + 5 (catastrophic) = PiN 
</t>
  </si>
  <si>
    <t>AFG001People in Need</t>
  </si>
  <si>
    <t>AFG001Stressed humanitarian conditions - Level 2</t>
  </si>
  <si>
    <t>AFG001Moderate humanitarian conditions - Level 3</t>
  </si>
  <si>
    <t>AFG001Severe humanitarian conditions - Level 4</t>
  </si>
  <si>
    <t>ACLED (01/10/2021 - 31/03/2022)</t>
  </si>
  <si>
    <t>All conflict-related fatalities in Azad Jammu and Kashmir in the last six months as counted by ACLED. Information gaps and access constraints make it very likely that not all casualties are being counted</t>
  </si>
  <si>
    <t>PAK004Fatalities reported</t>
  </si>
  <si>
    <t>World Bank 2020, UNHCR accessed 08/04/2022</t>
  </si>
  <si>
    <t>https://data.worldbank.org/indicator/SP.POP.TOTL?locations=HU&amp;page=2 ; https://data2.unhcr.org/en/situations/ukraine</t>
  </si>
  <si>
    <t>Population of Hungary as identified in World Bank 2020 + Displaced people from Ukraine as at 06/04/2022 = 9749763+404,021 = 10,153,784</t>
  </si>
  <si>
    <t>HUN002Total population</t>
  </si>
  <si>
    <t>UNHCR 31/03/2022; Government of Jordan &amp; Governement of Germany 14/02/2021; UNHCR 02/2022</t>
  </si>
  <si>
    <t>https://data2.unhcr.org/en/situations/syria/location/36; https://reliefweb.int/sites/reliefweb.int/files/resources/2021_Influx%20of%20Syrian%20Refugees%20in%20Jordan%20-%20Effects%20on%20the%20Water%20Sector.pdf; https://www.3rpsyriacrisis.org/wp-content/uploads/2022/02/RSO2022.pdf</t>
  </si>
  <si>
    <t>There are 1,300,000 Syrian refugees in Jordan (registered Syrian refugees with UNHCR + the difference are the Unregistered Syrian refugees) + Palestine refugees from Syria +  impacted host community members. 
This figure has low reliability since the number of unregistered syrian refugees is an estimation (The total number of refugees - 1,300,000 people- was provided by the Goverment of Jordan which might be over- or under-estimated and the unregistered was obtained by subtracting the current number of registered Syrian refugees from the estimated total figure)
Previousely the number of vulnerable Jordanian was not available before, however it was estimated in the recent published Regional strategic Overview 2021-2022. The figure is not finlized yet as is is pending and under review by the Government of Jordan and subject to change in due course.</t>
  </si>
  <si>
    <t>JOR002People affected</t>
  </si>
  <si>
    <t>There are 1,300,000 Syrian refugees in Jordan (registered Syrian refugees with UNHCR + difference is estimated to be Unregistered Syrian refugees)  + Palestine refugees from Syria 
This figure has low reliability since the number of unregistered syrian refugees is an estimation (The total number of refugees - 1,300,000 people- was provided by the Goverment of Jordan which might be over- or under-estimated and the unregistered was obtained by subtracting the current number of registered Syrian refugees from the estimated total figure)</t>
  </si>
  <si>
    <t>JOR002People displaced</t>
  </si>
  <si>
    <t>UNHCR 02/2022; UNHCR 30/03/2022; UNHCR 30/03/2022; UNRWA (06/2020)</t>
  </si>
  <si>
    <t>https://www.3rpsyriacrisis.org/wp-content/uploads/2022/02/RSO2022.pdf; https://reliefweb.int/sites/reliefweb.int/files/resources/UNHCR%20Jordan%20VAF%20Preliminary%20Results%202021-2022%20Out%20of%20Camp.pdf; https://reliefweb.int/sites/reliefweb.int/files/resources/UNHCR%20Jordan%20VAF%20Preliminary%20Results%202021-2022%20Camp.pdf; https://www.unrwa.org/sites/default/files/unrwa_jfo_prs_snapshot_june_2020.pdf</t>
  </si>
  <si>
    <t>The people in need is the Syrian refugees in needs and Palestinian refugees from Syria. There is no clear figure about the severity of needs in Jordan. However, 18% of Syrian Refugees are food insecure, while the rest are either vulnerable to food insecurity or food secure. 
Therefore, the number of PiN is estimated based on the rate of food insecurity. PiN = level 3 (82% of Syrian refugees) + level 4 (18% of Syrian refugees + all PRS) + level 5 (no refugees face extreme humanitarian conditions) )</t>
  </si>
  <si>
    <t>JOR002People in Need</t>
  </si>
  <si>
    <t>Level 1 = Exposed population – Affected population – PiN
This figure is the substraction of people affetced by the crisis (Syrian Refugees, Palestinian Refugees from syria, and impacted community) and PiN estimation form the propulation exposed to the crisis</t>
  </si>
  <si>
    <t>JOR002Minimal humanitarian conditions - Level 1</t>
  </si>
  <si>
    <t>Level 2 = Affected population – PiN
This figure is the substraction of people affetced by the crisis (Syrian Refugees, Palestinian Refugees from syria and impacted community) from the PiN estimation</t>
  </si>
  <si>
    <t>JOR002Stressed humanitarian conditions - Level 2</t>
  </si>
  <si>
    <t>JOR002Moderate humanitarian conditions - Level 3</t>
  </si>
  <si>
    <t>JOR002Severe humanitarian conditions - Level 4</t>
  </si>
  <si>
    <t>JOR002Extreme humanitarian conditions - Level 5</t>
  </si>
  <si>
    <t>Government of Jordan &amp; Governement of Germany 14/02/2021; UNHCR 02/2022; RNO 2021 11/2020; UNHCR 31/12/2021; UNHCR 18/03/2021, BBC 18/09/2018, Pew Research Center 29/01/2018; OCHA 07/02/2022</t>
  </si>
  <si>
    <t>https://reliefweb.int/sites/reliefweb.int/files/resources/2021_Influx%20of%20Syrian%20Refugees%20in%20Jordan%20-%20Effects%20on%20the%20Water%20Sector.pdf; https://www.3rpsyriacrisis.org/wp-content/uploads/2022/02/RSO2022.pdf; http://www.3rpsyriacrisis.org/wp-content/uploads/2021/02/RNO_3RP.pdf; https://data2.unhcr.org/en/situations/syria; https://www.unhcr.org/cy/2021/03/18/syria-refugee-crisis-globally-in-europe-and-in-cyprus-meet-some-syrian-refugees-in-cyprus/
https://www.bbc.com/news/world-europe-44660699
https://www.pewresearch.org/fact-tank/2018/01/29/where-displaced-syrians-have-resettled/; https://data.humdata.org/dataset/syrian-arab-republic-idp-movements-and-idp-spontaneous-return-movements-data</t>
  </si>
  <si>
    <t xml:space="preserve">The figure is the total IDPs (about 10.6 million) and returnees (about 3.2 million) in Syria + refugees outside of Syria (about 8.9 million) in Jordan, Lebanon, Turkey, Iraq, Egypt, other countries in North Africa, and Europe + Palestinian refugees from Syria are included in this count. 
The figures for Syrian refugees in Lebanon, Jordan and Egypt are an estimation that includes the registered refugees with UNHCR and unregistered based on government estimation. 
There are no reliable figures for Syrian refugees residing in Europe. However, it was estimated based on Syrian asylum seekers number between 2014/2017. 
Figures on Syrian refugees in other countries are not available.  
As the figure includes the total number of Syrian refugees (about 8.9 million) in Jordan, Lebanon, Turkey, Egypt and Iraq - these people are not part of people affected or in need as they are outside the country and considered in other crisis. 
The displaced people follows the severity collection guideline to include:
• Total number of IDPs
• Incoming refugees
• Incoming asylum seekers 
• Incoming migrants 
• Returnees
• Outgoing refugees and asylum seekers
</t>
  </si>
  <si>
    <t>SYR001People displaced</t>
  </si>
  <si>
    <t>OCHA 22/02/2022</t>
  </si>
  <si>
    <t>https://reliefweb.int/sites/reliefweb.int/files/resources/hno_2022_final_version_210222-2.pdf</t>
  </si>
  <si>
    <t xml:space="preserve">Based on the 2022 HNO - PiN and severity figures were calculated through sectoral and inter-sectoral approach: 
The 2022 Inter-Sector Need Severity Classification: the severity is minimal &gt;1%, stress 32.7%, severe 44.4%, extreme 22.5%, and catastrophic 0.3%. 
Level 1 = Minimal = Exposed population – Affected population – PiN. The total population is considered facing at least minor humanitarian conditions. The entire population (about 21.7 m) is considered exposed.
Level 2 = Stress = Affected population – PiN. All the population are affected and equal to exposed. Therefore, it is zero. 
Level 3, 4, &amp; 5 = Severe + Extreme + Catastrophic = PiN which is about 14.6 million.  Needs severe = SI 3, Needs extreme = SI 4 , Needs catastrophic= SI 5.
Not the all population are in needs. </t>
  </si>
  <si>
    <t>SYR001People in Need</t>
  </si>
  <si>
    <t>Based on the 2022 HNO - PiN and severity figures were calculated through sectoral and inter-sectoral approach: 
The 2022 Inter-Sector Need Severity Classification: the severity is minimal &gt;1%, stress 32.7%, severe 44.4%, extreme 22.5%, and catastrophic 0.3%. 
Level 1 = Minimal = Exposed population – Affected population – PiN. The total population is considered facing at least minor humanitarian conditions. The entire population (about 21.7 m) is considered exposed.
Level 2 = Stress = Affected population – PiN. All the population are affected and equal to exposed. Therefore, it is zero. 
Level 3, 4, &amp; 5 = Severe + Extreme + Catastrophic = PiN which is about 14.6 million.  Needs severe = SI 3, Needs extreme = SI 4 , Needs catastrophic= SI 5.</t>
  </si>
  <si>
    <t>SYR001Minimal humanitarian conditions - Level 1</t>
  </si>
  <si>
    <t>SYR001Stressed humanitarian conditions - Level 2</t>
  </si>
  <si>
    <t>SYR001Moderate humanitarian conditions - Level 3</t>
  </si>
  <si>
    <t>SYR001Severe humanitarian conditions - Level 4</t>
  </si>
  <si>
    <t>SYR001Extreme humanitarian conditions - Level 5</t>
  </si>
  <si>
    <t xml:space="preserve">IOM 15/07/2021
</t>
  </si>
  <si>
    <t>https://displacement.iom.int/sites/default/files/public/reports/ZWE_Baseline%20Round%207.pdf</t>
  </si>
  <si>
    <t xml:space="preserve">
The number of IDPs in Zimbabwe as of May 2021
</t>
  </si>
  <si>
    <t>ZWE001People displaced</t>
  </si>
  <si>
    <t>Hungarian central statistical office accessed 08/04/2022</t>
  </si>
  <si>
    <t>https://www.ksh.hu/apps/hntr.telepules?p_lang=EN&amp;p_id=17206</t>
  </si>
  <si>
    <t>Displaced people crossed to border areas. Nyíregyháza region surface area 27,454 hectare = 247.5  sqkm.</t>
  </si>
  <si>
    <t>HUN002Landmass affected</t>
  </si>
  <si>
    <t>britannica accessed 28/02/2022, Worldpopulationreview accessed 28/02/2022, The Economic Times 27/02/2022, UNHCR accessed 08/04/2022</t>
  </si>
  <si>
    <t>https://www.britannica.com/place/Nyiregyhaza ; https://worldpopulationreview.com/countries/hungary-population ;  https://economictimes.indiatimes.com/news/international/world-news/at-least-370000-flee-ukraine-after-russian-invasion/articleshow/89872634.cms, https://data2.unhcr.org/en/situations/ukraine</t>
  </si>
  <si>
    <t>Population of Nyíregyháza region as at 2022 + The number of displaced from Ukraine to Hungary as at 06/04/2022.
116,298+404,021= 520,319</t>
  </si>
  <si>
    <t>HUN002People exposed</t>
  </si>
  <si>
    <t>UNHCR accessed 08/04/2022</t>
  </si>
  <si>
    <t>The number of displaced from Ukraine to Hungary as at 06/04/2022.</t>
  </si>
  <si>
    <t>HUN002People affected</t>
  </si>
  <si>
    <t>HUN002People displaced</t>
  </si>
  <si>
    <t>ACLED 01/04/2022</t>
  </si>
  <si>
    <t>All crisis fatalities in Last 6 months (01/10/2021 to 10/04/2022).  Military casualties were not counted.</t>
  </si>
  <si>
    <t>HUN002Fatalities reported</t>
  </si>
  <si>
    <t>HUN002Fatalities in all crises</t>
  </si>
  <si>
    <t>Britannica accessed 28/02/2022, Worldpopulationreview accessed 28/02/2022, The Economic Times 27/02/2022, OCHA 27/02/2022, UNHCR accessed 08/04/2022</t>
  </si>
  <si>
    <t xml:space="preserve">https://www.britannica.com/place/Nyiregyhaza ; https://worldpopulationreview.com/countries/hungary-population ;  https://economictimes.indiatimes.com/news/international/world-news/at-least-370000-flee-ukraine-after-russian-invasion/articleshow/89872634.cms; https://reliefweb.int/report/ukraine/ukraine-humanitarian-impact-situation-report-500-pm-eet-27-february-2022 ; https://data2.unhcr.org/en/situations/ukraine </t>
  </si>
  <si>
    <t>1. People in need is not available.
2. Affected people is the number of Nyíregyháza residents + displaced from Ukraine as at 06/04/2022.
3. There is enough response for now and no information that there is PiN.Level 5: =0.
Level 5 = 0.
Level 4 = 0.
Level 3 =0.
Level 2 = Affected - PiN = 404021-0 = 404021
Level 1 - Exposed - affected = 520319- 404021=116,298</t>
  </si>
  <si>
    <t>HUN002People in Need</t>
  </si>
  <si>
    <t>HUN002Minimal humanitarian conditions - Level 1</t>
  </si>
  <si>
    <t>HUN002Stressed humanitarian conditions - Level 2</t>
  </si>
  <si>
    <t>HUN002Moderate humanitarian conditions - Level 3</t>
  </si>
  <si>
    <t>HUN002Severe humanitarian conditions - Level 4</t>
  </si>
  <si>
    <t>HUN002Extreme humanitarian conditions - Level 5</t>
  </si>
  <si>
    <t>Host community and displaced population.</t>
  </si>
  <si>
    <t>HUN002Crisis affected groups</t>
  </si>
  <si>
    <t>World Bank 2020, UNHCR accessed 08/04/2022, UNHCR 02/04/2022</t>
  </si>
  <si>
    <t xml:space="preserve">https://data.worldbank.org/indicator/SP.POP.TOTL?locations=MD&amp;page=2 ; https://data2.unhcr.org/en/situations/ukraine ; https://reliefweb.int/report/moldova/moldova-refugee-response-inter-agency-update-29th-march-1st-april-2022 </t>
  </si>
  <si>
    <t>Population of Moldova as idetntified in World Bank 2020 + Displaced people from Ukraine as at 06/04/2022 (401,704) However, Many have transited to other countries, with around 95,731 refugees present in Moldova as at 1 April = 2620495 + 95,731 = 2,716,226</t>
  </si>
  <si>
    <t>MDA002Total population</t>
  </si>
  <si>
    <t>National bureau of statistics of the republic of moldova 2014, UNECE 04/10/2021, UNICEF 01/03/2022; RFERL 25/02/2022</t>
  </si>
  <si>
    <t>https://statistica.gov.md/pageview.php?l=en&amp;idc=479&amp; ; https://wiki.unece.org/display/CTRBSBC/Moldova ; https://www.unicef.org/stories/displaced-conflict-ukraine ; https://www.rferl.org/a/moldova-state-of-emergency-ukraine/31720351.html</t>
  </si>
  <si>
    <t>Displaced people crossed to border areas, mainly to Ştefan Vodă (District Level includes: Palanca+ Tudora - Starokazacie), Ocnita. Estimations might be over than the actual area. Surface area =  998+597= 1,595 sqkm. Four main crossing points from Ukraine to Moldova Otaci (MD) - Moghilev-Podolsk (UA)
Giurgiuleşti (MD) - Reni (UA)
Palanca(MD) - Maiaki-Udobnoe (UA)
Tudora (MD) - Starokazacie (UA)</t>
  </si>
  <si>
    <t>MDA002Landmass affected</t>
  </si>
  <si>
    <t>National bureau of statistics of the republic of Moldova 2014, UNECE 04/10/2021, UNICEF 01/03/2022; RFERL 25/02/2022; UN 01/03/2022, UNHCR accessed 08/04/2022, UNHCR 02/04/2022</t>
  </si>
  <si>
    <t>https://statistica.gov.md/pageview.php?l=en&amp;idc=479&amp; ; https://wiki.unece.org/display/CTRBSBC/Moldova ; https://www.unicef.org/stories/displaced-conflict-ukraine ; https://www.rferl.org/a/moldova-state-of-emergency-ukraine/31720351.html, https://www.unmultimedia.org/avlibrary/asset/2714/2714718/ ;  https://data2.unhcr.org/en/situations/ukraine ; https://reliefweb.int/report/moldova/moldova-refugee-response-inter-agency-update-29th-march-1st-april-2022</t>
  </si>
  <si>
    <t>Population of  Ştefan Vodă (District Level includes: Palanca+ Tudora - Starokazacie), Ocnitaas + The number of displaced from Ukraine as at 06/04/2022 (401,704). However, Many have transited to other countries, with around 95,731 refugees present in Moldova as at 1 April 
62,072 + 47,425 + 95,731 = 205,228</t>
  </si>
  <si>
    <t>MDA002People exposed</t>
  </si>
  <si>
    <t>UNHCR accessed 08/04/2022, UNHCR 02/04/2022</t>
  </si>
  <si>
    <t>https://data2.unhcr.org/en/situations/ukraine ; https://reliefweb.int/report/moldova/moldova-refugee-response-inter-agency-update-29th-march-1st-april-2022</t>
  </si>
  <si>
    <t>Affected people are estimate to be the number of displaced people from Ukraine as at 06/04/2022= 401,704 However, Many have transited to other countries, with around 95,731 refugees present in Moldova as at 1 April . Very hard to estimate the number of affected people because of the ongoing fighting, the quick developments and no reports on the situation of displaced people in Moldova.</t>
  </si>
  <si>
    <t>MDA002People affected</t>
  </si>
  <si>
    <t>The number of displaced people from Ukraine = 401,704 as at 06/04/2022. Many have transited to other countries, with around 95,731 refugees present in Moldova as at 1 April.</t>
  </si>
  <si>
    <t>MDA002People displaced</t>
  </si>
  <si>
    <t>All crisis fatalities in Last 6 months (01/10/2021 to 01/04/2022).  Military casualties were not counted.</t>
  </si>
  <si>
    <t>MDA002Fatalities reported</t>
  </si>
  <si>
    <t>MDA002Fatalities in all crises</t>
  </si>
  <si>
    <t>National bureau of statistics of the republic of moldova 2014, UNECE 04/10/2021, UNICEF 01/03/2022; RFERL 25/02/2022; UN 01/03/2022, UNHCR accessed 08/04/2022, UNHCR 02/04/2022</t>
  </si>
  <si>
    <t xml:space="preserve">https://statistica.gov.md/pageview.php?l=en&amp;idc=479&amp; ; https://wiki.unece.org/display/CTRBSBC/Moldova ; https://www.unicef.org/stories/displaced-conflict-ukraine ; https://www.rferl.org/a/moldova-state-of-emergency-ukraine/31720351.html, https://www.unmultimedia.org/avlibrary/asset/2714/2714718/ ; https://data2.unhcr.org/en/situations/ukraine ; https://reliefweb.int/report/moldova/moldova-refugee-response-inter-agency-update-29th-march-1st-april-2022 </t>
  </si>
  <si>
    <t>1. People in need is not available (There is enough response for now and no information that there is PiN.
2. Exposed people is the population of  Ştefan Vodă (District Level includes: Palanca+ Tudora - Starokazacie), Ocnitaas + The number of displaced from Ukraine as at 06/04/2022. However, Many have transited to other countries, with around 95,731 refugees present in Moldova as at 1 April
62,072 + 47,425 + 95,731 = 205,228
3. Affected people is the displaced people from Ukraine.
Level 5: =0.
Level 4 = 0.
Level 3 =0.
Level 2 = Affected - PiN = 95,731 -0 = 95,731 
Level 1 = Exposed - affected =205,228-95,731 = 109,497</t>
  </si>
  <si>
    <t>MDA002People in Need</t>
  </si>
  <si>
    <t>MDA002Minimal humanitarian conditions - Level 1</t>
  </si>
  <si>
    <t>MDA002Stressed humanitarian conditions - Level 2</t>
  </si>
  <si>
    <t>MDA002Moderate humanitarian conditions - Level 3</t>
  </si>
  <si>
    <t>MDA002Severe humanitarian conditions - Level 4</t>
  </si>
  <si>
    <t>MDA002Extreme humanitarian conditions - Level 5</t>
  </si>
  <si>
    <t>Host community and displaced people.</t>
  </si>
  <si>
    <t>MDA002Crisis affected groups</t>
  </si>
  <si>
    <t>Host-community, IDPs, refugees , returnees</t>
  </si>
  <si>
    <t>ZWE001Crisis affected groups</t>
  </si>
  <si>
    <t>World Bank 2020, UNFPA 2021</t>
  </si>
  <si>
    <t>https://data.worldbank.org/indicator/SP.POP.TOTL?locations=LB; 
https://www.unfpa.org/data/world-population/LB</t>
  </si>
  <si>
    <t>The socio-economic crisis is affecting the whole of Lebanon and thus the whole population of Lebanon is reported.Worldbank population data includes the adjustments for people who have come into and gone out of Lebanon. Reliability is medium as the figure does not take into account the migratory dinamycs in 2021 and 2022.</t>
  </si>
  <si>
    <t>LBN004People exposed</t>
  </si>
  <si>
    <t>The Government of Lebanon and the United Nations 15/02/2022; ESCWA 03/09/2021; UNHCR, UNICEF, and WFP 25/01/2022</t>
  </si>
  <si>
    <t>https://data2.unhcr.org/en/documents/details/90915; https://www.unescwa.org/sites/default/files/news/docs/21-00634-_multidimentional_poverty_in_lebanon_-policy_brief_-_en.pdf; https://reliefweb.int/sites/reliefweb.int/files/resources/VASyR%202021.pdf</t>
  </si>
  <si>
    <t xml:space="preserve">Despite all the population is exposed to the socio-economic crisis, about 6,2 million people are affected by the crisis - including Lebanese, Migrants and Palestinian refugees, Syrian refugees, and the Palestinian refugees from Syria, based on the recent figures and taking in the account the 2021 dymanics.
It was estimated that 67% of Lebanese live in the most vulnerable areas which equals the impact host communities were only included in the affected population. </t>
  </si>
  <si>
    <t>LBN004People affected</t>
  </si>
  <si>
    <t>It is difficult to establish how many Lebanese and refugees left the country due to the socio-economi crisis. The last  figure for Lebanese emigration between 1990 and mid 2019 was around 844,200 people. Up to 300,000 people have been displaced due to Beirut Port Explosion. Mostly have returned to their home.</t>
  </si>
  <si>
    <t>LBN004People displaced</t>
  </si>
  <si>
    <t>ACLED (01/10/2021-31/03/2022)</t>
  </si>
  <si>
    <t xml:space="preserve">The figure is the total number of fatalities killed by the Battles, Riots, Violence against civilians, Protest, Explosions/Remote violence &amp; Strategic developments for the past six months from ACLED database </t>
  </si>
  <si>
    <t>LBN004Fatalities reported</t>
  </si>
  <si>
    <t>LBN004Fatalities in all crises</t>
  </si>
  <si>
    <t xml:space="preserve">A prolonged crisis is expected to hit the poor and the middle class the hardest. The PiN figure based on assessments and the Lebanese who are poor or extreme poor + Syrian refugees +  Palestinian Refugees from Syria + Palestinian refugees from Lebanon </t>
  </si>
  <si>
    <t>LBN004People in Need</t>
  </si>
  <si>
    <t>Level 1 = Exposed population – Affected population – PiN. All the population are exposed and affected to this crisis. 
Level 2 = Affected population – PiN
PiN = Level 3+4+5
Level 5: No reports of catastrophic humanitarian conditions, however 3% of the Syrian refguees are severly food insecure and located in Level 5.
Level 4: 34% of total the Lebanese and PRL PiN who are extreme poor + 46% of the Syrian Refugees households who are moderatly food insecure and Palestine refugees from Syria. All of them are located in level 4 
Level 3: 48% of the Lebanese and PRL + remianing Syrian Refugees households who are food secure.
(There is One million people in need due to Beirut Port Explosion according to the UN appeal to support relief and recovery efforts that was produced after that happened. However, this figure was not inlcuded to avoid double counting).</t>
  </si>
  <si>
    <t>LBN004Minimal humanitarian conditions - Level 1</t>
  </si>
  <si>
    <t>LBN004Stressed humanitarian conditions - Level 2</t>
  </si>
  <si>
    <t>LBN004Moderate humanitarian conditions - Level 3</t>
  </si>
  <si>
    <t>LBN004Severe humanitarian conditions - Level 4</t>
  </si>
  <si>
    <t>LBN004Extreme humanitarian conditions - Level 5</t>
  </si>
  <si>
    <t>The Government of Lebanon and the United Nations 15/02/2022, ESCWA 03/09/2021; UNHCR, UNICEF, and WFP 25/01/2022</t>
  </si>
  <si>
    <t>https://data2.unhcr.org/en/documents/details/90915; http://data2.unhcr.org/en/situations/syria/location/71; https://data2.unhcr.org/en/documents/details/90915</t>
  </si>
  <si>
    <t xml:space="preserve">The figure includes the populaiton groups who are affected by the displacment; registered and unregistered Syrian refugees + Palestinian refugees from syria +  impacted host community + Palestinian refugees from Lebanon. 
It was estimated that 67% of Lebanese live in the most vulnerable areas whihc equals the impact host communities. </t>
  </si>
  <si>
    <t>LBN002People affected</t>
  </si>
  <si>
    <t>The Government of Lebanon and the United Nations 15/02/2022; UNHCR (31/01/2022)</t>
  </si>
  <si>
    <t>https://data2.unhcr.org/en/documents/details/90915; http://data2.unhcr.org/en/situations/syria/location/71</t>
  </si>
  <si>
    <t xml:space="preserve">The figure includes registered and unregistered Syrian refugees + Palestinian refugees from syria </t>
  </si>
  <si>
    <t>LBN002People displaced</t>
  </si>
  <si>
    <t>LBN002Fatalities reported</t>
  </si>
  <si>
    <t>https://data2.unhcr.org/en/documents/details/90915; https://www.unescwa.org/sites/default/files/news/docs/21-00634-_multidimentional_poverty_in_lebanon_-policy_brief_-_en.pdf;https://reliefweb.int/sites/reliefweb.int/files/resources/VASyR%202021.pdf</t>
  </si>
  <si>
    <t xml:space="preserve">Based on 2022 LCRP, the PiN for the basic assistance are is about 1.5 million and the figure represents the displaced Syrians (registered and unregistered) + 29,000 PRS.
The PiN severity redistribution were based on the following: Level 4  was calculated based on that the 46% of the Syrian Refugees households are moderately food insecure. 
No reports of catastrophic humanitarian conditions, however, 3% of the Syrian refugees are severely food insecure and located in Level 5.
The remaining % were located in the Level 3.
PRS is assumed has the same food insecuiryt level as Syrian Refugees and similar severity redistribution was done. 
Lebanese in needs are not included as they are affected by the socioeconomic crisis and not directly by the refugees. 
</t>
  </si>
  <si>
    <t>LBN002People in Need</t>
  </si>
  <si>
    <t>LBN002Minimal humanitarian conditions - Level 1</t>
  </si>
  <si>
    <t>LBN002Stressed humanitarian conditions - Level 2</t>
  </si>
  <si>
    <t>LBN002Moderate humanitarian conditions - Level 3</t>
  </si>
  <si>
    <t>LBN002Severe humanitarian conditions - Level 4</t>
  </si>
  <si>
    <t>LBN002Extreme humanitarian conditions - Level 5</t>
  </si>
  <si>
    <t xml:space="preserve">UNHCR 31/01/2021
</t>
  </si>
  <si>
    <t>https://www.unhcr.org/en-us/figures-at-a-glance-in-malaysia.html</t>
  </si>
  <si>
    <t xml:space="preserve">This is the number of refugees in Malaysia. Due to information gaps, it is unclear whether those in need are facing different levels of severity. 
</t>
  </si>
  <si>
    <t>MYS001People in Need</t>
  </si>
  <si>
    <t xml:space="preserve">statista23\08\2021  ; UNHCR 31/01/2022
</t>
  </si>
  <si>
    <t>https://www.statista.com/statistics/1040670/malaysia-population-distribution-by-state/;
  https://www.unhcr.org/en-us/figures-at-a-glance-in-malaysia.html</t>
  </si>
  <si>
    <t xml:space="preserve">Level1= Exposed population - affected population (ACAPS methodology)
</t>
  </si>
  <si>
    <t>MYS001Minimal humanitarian conditions - Level 1</t>
  </si>
  <si>
    <t xml:space="preserve">Department of statistics Malaysia 2010; UNHCR 31/01/2021
</t>
  </si>
  <si>
    <t xml:space="preserve">Level 3, is all those seeking asylum and registered as a refugee in Malaysia. Due to information gaps, it is unclear whether those in need are facing different levels of severity. 
</t>
  </si>
  <si>
    <t>MYS001Severe humanitarian conditions - Level 4</t>
  </si>
  <si>
    <t xml:space="preserve"> Level 3, is all those seeking asylum and registered as a refugee in Malaysia. Due to information gaps, it is unclear whether those in need are facing different levels of severity. 
</t>
  </si>
  <si>
    <t>MYS001Extreme humanitarian conditions - Level 5</t>
  </si>
  <si>
    <t xml:space="preserve">UNHCR accessed on 12/04/2022
</t>
  </si>
  <si>
    <t>https://data2.unhcr.org/en/country/tza</t>
  </si>
  <si>
    <t xml:space="preserve">The severity of needs is not identified for refugees
</t>
  </si>
  <si>
    <t>TZA002Extreme humanitarian conditions - Level 5</t>
  </si>
  <si>
    <t>UNICEF 16/04/2022</t>
  </si>
  <si>
    <t>https://reliefweb.int/report/somalia/unicef-somalia-humanitarian-situation-report-3-march-2022</t>
  </si>
  <si>
    <t>Number of acutely malnourished children under 5 years</t>
  </si>
  <si>
    <t>SOM001Illness cases reported</t>
  </si>
  <si>
    <t>UNHCR 23/03/2022; UNHCR 10/04/2022</t>
  </si>
  <si>
    <t>https://data2.unhcr.org/en/documents/details/91556; https://data2.unhcr.org/en/situations/mediterranean/location/5179</t>
  </si>
  <si>
    <t>Only the areas most affected are counted: Lesvos, Samos, Chios, Kos, Leros.  Displacement data is added.</t>
  </si>
  <si>
    <t>GRC002People exposed</t>
  </si>
  <si>
    <t xml:space="preserve">We consider only the displaced community to be affected </t>
  </si>
  <si>
    <t>GRC002People affected</t>
  </si>
  <si>
    <t xml:space="preserve">Refugees and migrants in Greece according to UNHCR. </t>
  </si>
  <si>
    <t>GRC002People displaced</t>
  </si>
  <si>
    <t>IOM (01/10/2021-31/03/2022)</t>
  </si>
  <si>
    <t>People who are registered to have died or missing in Greece in the IOM missing persons database in the last 6 months. The true number of fatalities may be higher as a result of unreported incidents</t>
  </si>
  <si>
    <t>GRC002Fatalities reported</t>
  </si>
  <si>
    <t>GRC002Fatalities in all crises</t>
  </si>
  <si>
    <t>UNHCR 23/03/2022; UNHCR 10/04/2022; UNHCR 09/03/2021; UNHCR 12/09/2021; UNHCR 01/04/2021; UNHCR 27/07/2021</t>
  </si>
  <si>
    <t>https://data2.unhcr.org/en/documents/details/91556; https://data2.unhcr.org/en/situations/mediterranean/location/5179; https://data2.unhcr.org/en/documents/details/85353; https://data2.unhcr.org/en/situations/mediterranean/location/5179; https://data2.unhcr.org/en/documents/details/85820; https://data2.unhcr.org/en/documents/details/87935</t>
  </si>
  <si>
    <t xml:space="preserve">The PIN includes refugees and migrants living on the islands as registered by UNHCR. We decided to allocate the island population to the lowest PIN category (HC3: people facing moderate humanitarian conditions). People facing stressed conditions (HC2) are calculated as the affected population minus the PIN. People facing none/minor humanitarian conditions (HC 1) are calculated as the exposed population minus the affected population. </t>
  </si>
  <si>
    <t>GRC002People in Need</t>
  </si>
  <si>
    <t>GRC002Minimal humanitarian conditions - Level 1</t>
  </si>
  <si>
    <t>GRC002Stressed humanitarian conditions - Level 2</t>
  </si>
  <si>
    <t>GRC002Moderate humanitarian conditions - Level 3</t>
  </si>
  <si>
    <t>GRC002Severe humanitarian conditions - Level 4</t>
  </si>
  <si>
    <t>GRC002Extreme humanitarian conditions - Level 5</t>
  </si>
  <si>
    <t>UNHCR 31/03/2022; UNHCR 02/2022; UNHCR 25/11/2021</t>
  </si>
  <si>
    <t>https://data2.unhcr.org/en/situations/syria/location/113; https://www.3rpsyriacrisis.org/wp-content/uploads/2022/02/RSO2022.pdf; https://www.3rpsyriacrisis.org/wp-content/uploads/2022/02/RSO2022.pdf</t>
  </si>
  <si>
    <t xml:space="preserve">Figure represents the total number of Syrian refugees and asylum seekers + Non-Syrian refugees and asylum seekers in Turkey + Host communities in Turkey affected as well by the Syrian Refugee which is estimated (1,8 m) based on the Regional Needs Overview produced in Dec 2020. However, the number of affected host community by the Kurdish conflict is not available and considers a significant data gap. </t>
  </si>
  <si>
    <t>TUR001People affected</t>
  </si>
  <si>
    <t>UNHCR 31/03/2022; UNHCR 02/2022</t>
  </si>
  <si>
    <t>https://data2.unhcr.org/en/situations/syria/location/113; https://www.3rpsyriacrisis.org/wp-content/uploads/2022/02/RSO2022.pdf</t>
  </si>
  <si>
    <t xml:space="preserve">Figure represents the total number of refugees and asylum seekers in Turkey of all nationalities. Due to significant information gaps, it is not possible to determine how many IDPs have been displaced as a result of the Kurdish conflict.  </t>
  </si>
  <si>
    <t>TUR001People displaced</t>
  </si>
  <si>
    <t>IOM (01/10/2021 - 31/03/2022); ACLED (01/10/2021 - 31/03/2022)</t>
  </si>
  <si>
    <t>https://missingmigrants.iom.int/downloads; https://www.acleddata.com/</t>
  </si>
  <si>
    <t>Figure represents the number of fatalities from the Kurdish conflict as recorded by ACLED and the the number of migrants and refugees who died in Turkey as recorded by IOM  in the last six months.</t>
  </si>
  <si>
    <t>TUR001Fatalities reported</t>
  </si>
  <si>
    <t>TUR001Fatalities in all crises</t>
  </si>
  <si>
    <t>UNHCR 31/03/2022; UNHCR 02/2022; WFP 04/2020</t>
  </si>
  <si>
    <t>https://data2.unhcr.org/en/situations/syria/location/113; https://www.3rpsyriacrisis.org/wp-content/uploads/2022/02/RSO2022.pdf; https://reliefweb.int/sites/reliefweb.int/files/resources/WFP-0000129382.pdf</t>
  </si>
  <si>
    <t>PIN Figure represents the total number of Syrian refugees and asylum seekers living below the poverty line added to the number of non-Syrian refugees and asylum seekers. 
HC 1 Figure represents the number of people living in affected areas - the number of people affected - the number of people in need of assistance. 
HC2 Figure represents the estimated number of Syrian refugees who are above the poverty line. Refugees above the poverty line are assumed to be affected but not in need of assistance.  
HC3 Figure represents the number of Syrian refugees who are below the poverty line but above the extreme poverty line. 
HC 4 Figure represents the number of Syrian refugees who are below the extreme poverty line, added to the total number of non-Syrian refugees and asylum seekers. Non-Syrian refugees and asylum seekers are assumed to be more vulnerable than most Syrian refugees because they tend to have less access to protection and basic services.  
Number of PiN and impacted host community members from the Kurdish conflict are not available and is not included in the figure, representing a data gap.</t>
  </si>
  <si>
    <t>TUR001People in Need</t>
  </si>
  <si>
    <t>TUR001Minimal humanitarian conditions - Level 1</t>
  </si>
  <si>
    <t>TUR001Stressed humanitarian conditions - Level 2</t>
  </si>
  <si>
    <t>TUR001Moderate humanitarian conditions - Level 3</t>
  </si>
  <si>
    <t>TUR001Severe humanitarian conditions - Level 4</t>
  </si>
  <si>
    <t>TUR001Extreme humanitarian conditions - Level 5</t>
  </si>
  <si>
    <t xml:space="preserve">Figure represents registered Syrian refugees in Turkey which drawn from the most recent operational update for UNHCR Turkey. Host communities in Turkey affected as well, and it is estimated (1,8 m) based on the Regional Needs Overview produced in Dec 2020. </t>
  </si>
  <si>
    <t>TUR002People affected</t>
  </si>
  <si>
    <t>UNHCR 31/03/2022</t>
  </si>
  <si>
    <t>https://data2.unhcr.org/en/situations/syria/location/113</t>
  </si>
  <si>
    <t xml:space="preserve">Figure represents registered Syrian refugees in Turkey. Data comes from the most recent operational update for UNHCR Turkey </t>
  </si>
  <si>
    <t>TUR002People displaced</t>
  </si>
  <si>
    <t>TUR002Fatalities reported</t>
  </si>
  <si>
    <t>TUR002Fatalities in all crises</t>
  </si>
  <si>
    <t>WFP 04/2020; UNHCR 31/03/2022; UNHCR 02/2022</t>
  </si>
  <si>
    <t>https://reliefweb.int/sites/reliefweb.int/files/resources/WFP-0000129382.pdf; https://data2.unhcr.org/en/situations/syria/location/113; https://www.3rpsyriacrisis.org/wp-content/uploads/2022/02/RSO2022.pdf</t>
  </si>
  <si>
    <t xml:space="preserve">The latest data on refugee poverty does not give information on the poverty level of Syrian refugees specifically, the proportions used are those of the entire refugee population applied to the Syrian population numbers
PIN: Figure represents the number of refugees falling below the poverty line or extreme poverty line. Refugees above the poverty line are assumed to be affected but not in need. The impacted host community is not included in the PiN figure and consider a gap, they are only included in the affected people and therefore in the Level 2.
HC1:Figure represents the number of refugees falling below the poverty line or extreme poverty line. Refugees above the poverty line are assumed to be affected but not in need.  
HC2: 44% of the refugee population in Turkey falls above the poverty line. Syrian refugees who are above the poverty line are considered to be affected by the crisis, but not necessarily have humanitarian needs. 
HC3:This figure was calculated by subtracting the number of  refugees below the extreme poverty line (11%) from the total population of refugees living under the poverty line (45%). Refugees living below the poverty line but above the extreme poverty line are assumed to have moderate needs.
HC4: 11% of refugees fall below the extreme poverty line. Refugees who fall below the extreme poverty line are assumed to have severe needs.  </t>
  </si>
  <si>
    <t>TUR002People in Need</t>
  </si>
  <si>
    <t>TUR002Minimal humanitarian conditions - Level 1</t>
  </si>
  <si>
    <t>TUR002Stressed humanitarian conditions - Level 2</t>
  </si>
  <si>
    <t>TUR002Moderate humanitarian conditions - Level 3</t>
  </si>
  <si>
    <t>TUR002Severe humanitarian conditions - Level 4</t>
  </si>
  <si>
    <t>TUR002Extreme humanitarian conditions - Level 5</t>
  </si>
  <si>
    <t xml:space="preserve">Figure represents the total number of Syrian refugees and asylum seekers + Non-Syrian refugees and asylum seekers in Turkey + Host communities in Turkey affected as well by the Syrian Refugee which is estimated (1,8 m) based on the Regional Needs Overview produced in Dec 2020. </t>
  </si>
  <si>
    <t>TUR003People affected</t>
  </si>
  <si>
    <t xml:space="preserve">Figure represents the total number of refugees and asylum seekers in Turkey of all nationalities.  </t>
  </si>
  <si>
    <t>TUR003People displaced</t>
  </si>
  <si>
    <t>IOM (01/10/2021 - 31/03/2022)</t>
  </si>
  <si>
    <t>Figure represents the number of fatalities and missing among migrants in Turkey during the past 6 months, according to IOM's Missing Migrant Database. The true number of fatalities may be higher as a result of unreported incidents and missing cases that are not yet considered dead.</t>
  </si>
  <si>
    <t>TUR003Fatalities reported</t>
  </si>
  <si>
    <t>TUR003Fatalities in all crises</t>
  </si>
  <si>
    <t xml:space="preserve">PIN Figure represents the total number of Syrian refugees and asylum seekers living below the poverty line added to the number of non-Syrian refugees and asylum seekers.  The impacted host community is not included in the PiN figure and consider a gap, they are only included in the affected people and therefore inn the Level 2.
HC 1 Figure represents the number of people living in affected areas - the number of people affected - the number of people in need of assistance. 
HC2 Figure represents the estimated number of Syrian refugees who are above the poverty line. Refugees above the poverty line are assumed to be affected but not in need of assistance.  
HC3 Figure represents the number of Syrian refugees who are below the poverty line but above the extreme poverty line. 
HC 4 Figure represents the number of Syrian refugees who are below the extreme poverty line, added to the total number of non-Syrian refugees and asylum seekers. Non-Syrian refugees and asylum seekers are assumed to be more vulnerable than most Syrian refugees because they tend to have less access to protection and basic services.  </t>
  </si>
  <si>
    <t>TUR003People in Need</t>
  </si>
  <si>
    <t>TUR003Minimal humanitarian conditions - Level 1</t>
  </si>
  <si>
    <t>TUR003Stressed humanitarian conditions - Level 2</t>
  </si>
  <si>
    <t>TUR003Moderate humanitarian conditions - Level 3</t>
  </si>
  <si>
    <t>TUR003Severe humanitarian conditions - Level 4</t>
  </si>
  <si>
    <t>TUR003Extreme humanitarian conditions - Level 5</t>
  </si>
  <si>
    <t xml:space="preserve">Figure represents the number of fatalities from the Kurdish conflict during the past 6 months  as recorded by ACLED. Includes both combatants and civilians. As a result of the  nature of the conflict and the data available, it is not possible to reliably distinguish combatants and civilians from one another. The figure from across Turkey. </t>
  </si>
  <si>
    <t>TUR004Fatalities reported</t>
  </si>
  <si>
    <t>TUR004Fatalities in all crises</t>
  </si>
  <si>
    <t xml:space="preserve">See the individual crises </t>
  </si>
  <si>
    <t xml:space="preserve">Sum of the population of the individual crises. </t>
  </si>
  <si>
    <t>REG004Total population</t>
  </si>
  <si>
    <t xml:space="preserve">Sum of the affected areas in the individual crises </t>
  </si>
  <si>
    <t>REG004Landmass affected</t>
  </si>
  <si>
    <t xml:space="preserve">Sum of the people living in the affected areas in the individual crises </t>
  </si>
  <si>
    <t>REG004People exposed</t>
  </si>
  <si>
    <t xml:space="preserve">Sum of the people affected in the individual crises </t>
  </si>
  <si>
    <t>REG004People affected</t>
  </si>
  <si>
    <t xml:space="preserve">The number of people displaced by the Syrian conflict, including IDPs registered in Syria, and Syrians who have left Syria including to countries in the region and to Europe and North Africa. 
</t>
  </si>
  <si>
    <t>REG004People displaced</t>
  </si>
  <si>
    <t>The civilian deaths recorded in Syria caused by the conflict in the last six months</t>
  </si>
  <si>
    <t>REG004Fatalities reported</t>
  </si>
  <si>
    <t>The civilian deaths recorded in all crisis in all countries part of the Syria regional in the last six months</t>
  </si>
  <si>
    <t>REG004Fatalities in all crises</t>
  </si>
  <si>
    <t xml:space="preserve">The sum of the PIN figures in Syria, Lebanon, Jordan, Iraq, Turkey, Egypt </t>
  </si>
  <si>
    <t>REG004People in Need</t>
  </si>
  <si>
    <t xml:space="preserve">Sum of the individual crises </t>
  </si>
  <si>
    <t>REG004Minimal humanitarian conditions - Level 1</t>
  </si>
  <si>
    <t>REG004Stressed humanitarian conditions - Level 2</t>
  </si>
  <si>
    <t>REG004Moderate humanitarian conditions - Level 3</t>
  </si>
  <si>
    <t>REG004Severe humanitarian conditions - Level 4</t>
  </si>
  <si>
    <t>REG004Extreme humanitarian conditions - Level 5</t>
  </si>
  <si>
    <t>See the individual crises of Mixed Migration - Turkey and Greece</t>
  </si>
  <si>
    <t xml:space="preserve">Sum of the population of the individual crises Mixed Migration - Turkey and Greece </t>
  </si>
  <si>
    <t>REG006Total population</t>
  </si>
  <si>
    <t>Sum of the affected areas in the individual crises Mixed Migration - Turkey and Greece</t>
  </si>
  <si>
    <t>REG006Landmass affected</t>
  </si>
  <si>
    <t>Sum of the people living in the affected areas in the individual crises Mixed Migration - Turkey and Greece</t>
  </si>
  <si>
    <t>REG006People exposed</t>
  </si>
  <si>
    <t>Sum of the people affected in the individual crises Mixed Migration - Turkey and Greece</t>
  </si>
  <si>
    <t>REG006People affected</t>
  </si>
  <si>
    <t>The number of people displaced, Mixed Migration - Turkey and Greece</t>
  </si>
  <si>
    <t>REG006People displaced</t>
  </si>
  <si>
    <t>The civilian deaths or got missing recorded in Mixed Migration crisis- Turkey and Greece</t>
  </si>
  <si>
    <t>REG006Fatalities reported</t>
  </si>
  <si>
    <t>REG006Fatalities in all crises</t>
  </si>
  <si>
    <t>The sum of the PIN figures from Mixed Migration crisis- Turkey and Greece</t>
  </si>
  <si>
    <t>REG006People in Need</t>
  </si>
  <si>
    <t>Sum of the individual crises, Mixed Migration - Turkey and Greece</t>
  </si>
  <si>
    <t>REG006Minimal humanitarian conditions - Level 1</t>
  </si>
  <si>
    <t>REG006Stressed humanitarian conditions - Level 2</t>
  </si>
  <si>
    <t>REG006Moderate humanitarian conditions - Level 3</t>
  </si>
  <si>
    <t>REG006Severe humanitarian conditions - Level 4</t>
  </si>
  <si>
    <t>REG006Extreme humanitarian conditions - Level 5</t>
  </si>
  <si>
    <t>IOM 26/03/2022</t>
  </si>
  <si>
    <t>https://reliefweb.int/report/mozambique/iom-mozambique-cabo-delgado-nampula-niassa-sofala-zambezia-and-inhambane-provinces</t>
  </si>
  <si>
    <t xml:space="preserve">784,319 IDPs mapped across displacement sites and host communities in 208 localities. </t>
  </si>
  <si>
    <t>MOZ004People displaced</t>
  </si>
  <si>
    <t>ACLED Accessed on 04/04/2022</t>
  </si>
  <si>
    <t>Fatalities reported  as from 25/09/2021 - 25/03/2022 on ACLED data dashboard in Cabo Delgado, Niassa and Nampula provinces.</t>
  </si>
  <si>
    <t>MOZ004Fatalities reported</t>
  </si>
  <si>
    <t>https://acleddata.com/dashboard/#/dashboard; https://reliefweb.int/sites/reliefweb.int/files/resources/Flash%20Update%20No.%209%20Gombe%20Response%2020220413.pdf</t>
  </si>
  <si>
    <t>The sum of fatalities due to cyclones and the insurgency</t>
  </si>
  <si>
    <t>MOZ004Fatalities in all crises</t>
  </si>
  <si>
    <t>OCHA 13/04/2022</t>
  </si>
  <si>
    <t>https://reliefweb.int/report/mozambique/mozambique-tropical-cyclone-gombe-flash-update-no9-13-april-2022</t>
  </si>
  <si>
    <t>Number of people affected by Tropical Cyclones Ana, Dumako and Gombe; Some of the areas affected by different cyclones overlap,but it is difficult to verify how many people were affected by multiple cyclones. More detailed assessments are ongoing</t>
  </si>
  <si>
    <t>MOZ008People affected</t>
  </si>
  <si>
    <t>Number of people displaced by Tropical Cyclones Ana, Dumako and Gombe in Mozambique; UN household size for Mozambique(4.4) used to convert households displaced to number of people displaced. This figure may be an underestimation, since assessments are ongoing</t>
  </si>
  <si>
    <t>MOZ008People displaced</t>
  </si>
  <si>
    <t>Number of people injured since the start of tropical cyclones</t>
  </si>
  <si>
    <t>MOZ008Injuries reported</t>
  </si>
  <si>
    <t>Number of people who died as a result of tropical cyclones</t>
  </si>
  <si>
    <t>MOZ008Fatalities reported</t>
  </si>
  <si>
    <t>ACLED Accessed 18/03/2022; OCHA 13/04/2022</t>
  </si>
  <si>
    <t>https://acleddata.com/data-export-tool/; https://reliefweb.int/sites/reliefweb.int/files/resources/Flash%20Update%20No.%209%20Gombe%20Response%2020220413.pdf</t>
  </si>
  <si>
    <t>Fatalities from the cyclones and the Cabo Delgado insurgency</t>
  </si>
  <si>
    <t>MOZ008Fatalities in all crises</t>
  </si>
  <si>
    <t>People in need due to the impact of  Tropical Cyclones Ana, Dumako and Gombe in Mozambique</t>
  </si>
  <si>
    <t>MOZ008People in Need</t>
  </si>
  <si>
    <t>OCHA 28/01/2022; INE 2017; OCHA 08/02/2022; OCHA 29/03/2022</t>
  </si>
  <si>
    <t>https://reliefweb.int/report/mozambique/mozambique-tropical-storm-ana-flash-update-no5-28-january-2022; http://www.ine.gov.mz/operacoes-estatisticas/censos/censo-2007/censo-2017/mapa-dos-dados-preliminares-2017-2007-e-1997.pdf/view; https://reliefweb.int/report/mozambique/mozambique-tropical-storm-ana-flash-update-no7-1-february-2022; https://reliefweb.int/report/mozambique/mozambique-tropical-storm-ana-flash-update-no8-8-february-2022</t>
  </si>
  <si>
    <t>Level 1 and 2 are computed according to ACAPS methodology. All people in need have Level 3 needs. There is no information to indicate Level 4 or 5 needs</t>
  </si>
  <si>
    <t>MOZ008Minimal humanitarian conditions - Level 1</t>
  </si>
  <si>
    <t>OCHA 16/03/2022; OCHA 02/03/2022; OCHA 29/03/2022</t>
  </si>
  <si>
    <t>https://reliefweb.int/report/mozambique/mozambique-tropical-cyclone-gombe-flash-update-no3-16-march-2022; https://reliefweb.int/report/mozambique/mozambique-tropical-storms-ana-and-dumako-flash-update-no10-2-march-2022; https://reliefweb.int/report/mozambique/mozambique-tropical-cyclone-gombe-flash-update-no7-29-march-2022</t>
  </si>
  <si>
    <t>MOZ008Stressed humanitarian conditions - Level 2</t>
  </si>
  <si>
    <t>MOZ008Moderate humanitarian conditions - Level 3</t>
  </si>
  <si>
    <t>MOZ008Severe humanitarian conditions - Level 4</t>
  </si>
  <si>
    <t>MOZ008Extreme humanitarian conditions - Level 5</t>
  </si>
  <si>
    <t>OCHA 22/03/2022; OCHA 02/03/2022; WFP 23/03/2022</t>
  </si>
  <si>
    <t>https://reliefweb.int/report/mozambique/mozambique-tropical-cyclone-gombe-flash-update-no5-22-march-2022; https://reliefweb.int/report/mozambique/mozambique-tropical-storms-ana-and-dumako-flash-update-no10-2-march-2022; https://reliefweb.int/report/mozambique/wfp-mozambique-situation-report-3-cyclone-gombe-22-march-2022</t>
  </si>
  <si>
    <t>The cyclones damaged health centers, classrooms and homes</t>
  </si>
  <si>
    <t>MOZ008Buildings damaged</t>
  </si>
  <si>
    <t>INE 2017; OCHA 01/09/2021; OCHA 13/04/2022</t>
  </si>
  <si>
    <t>http://www.ine.gov.mz/operacoes-estatisticas/censos/censo-2007/censo-2017/divulgacao-de-resultados-preliminares-do-iv-rgph-2017.pdf/view; https://reports.unocha.org/en/country/mozambique; https://reliefweb.int/report/mozambique/mozambique-tropical-cyclone-gombe-flash-update-no9-13-april-2022</t>
  </si>
  <si>
    <t xml:space="preserve">Number of people affected by Tropical Cyclones and the Cabo Delgado insurgency </t>
  </si>
  <si>
    <t>MOZ001People affected</t>
  </si>
  <si>
    <t>IOM 26/03/2022; OCHA 13/04/2022</t>
  </si>
  <si>
    <t>https://reliefweb.int/report/mozambique/iom-mozambique-cabo-delgado-nampula-niassa-sofala-zambezia-and-inhambane-provinces; https://reliefweb.int/report/mozambique/mozambique-tropical-cyclone-gombe-flash-update-no9-13-april-2022</t>
  </si>
  <si>
    <t xml:space="preserve">Number of people displaced by Tropical Cyclones and the Cabo Delgado insurgency </t>
  </si>
  <si>
    <t>MOZ001People displaced</t>
  </si>
  <si>
    <t>Number of people injured since the start of tropical cyclones. There is no cumulative figure on the number of people injured by insurgents.</t>
  </si>
  <si>
    <t>MOZ001Injuries reported</t>
  </si>
  <si>
    <t>ACLED Accessed on 04/04/2022; OCHA 13/04/2022</t>
  </si>
  <si>
    <t>MOZ001Fatalities reported</t>
  </si>
  <si>
    <t>MOZ001Fatalities in all crises</t>
  </si>
  <si>
    <t>OCHA 13/04/2022;Protection Cluster 05/01/2022</t>
  </si>
  <si>
    <t>https://reliefweb.int/report/mozambique/mozambique-tropical-cyclone-gombe-flash-update-no9-13-april-2022; https://reliefweb.int/report/mozambique/mozambique-overview-humanitarian-response-plan-2022</t>
  </si>
  <si>
    <t>Number of People in Need due to the cyclones and the insurgency</t>
  </si>
  <si>
    <t>MOZ001People in Need</t>
  </si>
  <si>
    <t>OCHA 13/04/2022; INE 2017; OCHA 01/09/2021</t>
  </si>
  <si>
    <t>https://reliefweb.int/report/mozambique/mozambique-tropical-cyclone-gombe-flash-update-no9-13-april-2022; http://www.ine.gov.mz/operacoes-estatisticas/censos/censo-2007/censo-2017/divulgacao-de-resultados-preliminares-do-iv-rgph-2017.pdf/view; https://reports.unocha.org/en/country/mozambique</t>
  </si>
  <si>
    <t>ACAPS Methodology applied; Aggregation of figures from cyclone and insurgency crises; No information to indicate Level 5 needs</t>
  </si>
  <si>
    <t>MOZ001Minimal humanitarian conditions - Level 1</t>
  </si>
  <si>
    <t>MOZ001Stressed humanitarian conditions - Level 2</t>
  </si>
  <si>
    <t>IPC Accessed 01/02/2022; OCHA 13/04/2022;Protection Cluster 05/01/2022</t>
  </si>
  <si>
    <t>http://www.ipcinfo.org/ipc-country-analysis/details-map/en/c/1154889/; https://reliefweb.int/report/mozambique/mozambique-tropical-cyclone-gombe-flash-update-no9-13-april-2022; https://reliefweb.int/report/mozambique/mozambique-overview-humanitarian-response-plan-2022</t>
  </si>
  <si>
    <t>MOZ001Moderate humanitarian conditions - Level 3</t>
  </si>
  <si>
    <t>MOZ001Severe humanitarian conditions - Level 4</t>
  </si>
  <si>
    <t>MOZ001Extreme humanitarian conditions - Level 5</t>
  </si>
  <si>
    <t>MOZ001Buildings damaged</t>
  </si>
  <si>
    <t>WORLD BANK 01/01/2020; UNHCR 25/03/2022</t>
  </si>
  <si>
    <t>https://data.humdata.org/group/nic ; https://reliefweb.int/report/costa-rica/el-n-mero-de-nicarag-enses-desplazados-en-costa-rica-se-ha-duplicado-en-menos-de</t>
  </si>
  <si>
    <t>Total population of Nicaraguans minus migrants, refugees and asylum seekers in Costa Rica</t>
  </si>
  <si>
    <t>NIC001Total population</t>
  </si>
  <si>
    <t>WORLD BANK 01/01/2020</t>
  </si>
  <si>
    <t>https://data.humdata.org/group/nic</t>
  </si>
  <si>
    <t>The whole territory is affected by the crisis</t>
  </si>
  <si>
    <t>NIC001Landmass affected</t>
  </si>
  <si>
    <t>The entire population in Nicaragua is exposed to the crisis.</t>
  </si>
  <si>
    <t>NIC001People exposed</t>
  </si>
  <si>
    <t>UNHCR 25/03/2022; IDMC 30/12/2020</t>
  </si>
  <si>
    <t>https://reliefweb.int/report/costa-rica/el-n-mero-de-nicarag-enses-desplazados-en-costa-rica-se-ha-duplicado-en-menos-de  https://www.internal-displacement.org/countries/nicaragua</t>
  </si>
  <si>
    <t>The entire displaced population is affected</t>
  </si>
  <si>
    <t>NIC001People affected</t>
  </si>
  <si>
    <t>Number of Nicaraguan migrants, refugees and asylum seekers in Costa Rica + Number of IDPs in Nicaragua</t>
  </si>
  <si>
    <t>NIC001People displaced</t>
  </si>
  <si>
    <t>No reliable information giving this cumulatuve figure</t>
  </si>
  <si>
    <t>NIC001Injuries reported</t>
  </si>
  <si>
    <t>ACLED ACCESSED 13/04/2022</t>
  </si>
  <si>
    <t>The number of fatalities reported from 13/10/2021 to 13/04/2022</t>
  </si>
  <si>
    <t>NIC001Fatalities reported</t>
  </si>
  <si>
    <t>The total number of fatalities reported from 13/10/2021 to 13/04/2023</t>
  </si>
  <si>
    <t>NIC001Fatalities in all crises</t>
  </si>
  <si>
    <t>There is no reliable source giving this informmation</t>
  </si>
  <si>
    <t>NIC001People in Need</t>
  </si>
  <si>
    <t>Calculations for level 1 and 2 werecalculated using ACAPS methodology with the number of people exposed and the number of people affected. The data for PIN was not available so due to this Information gap level 3, level 4 and 5 are 0.</t>
  </si>
  <si>
    <t>NIC001Minimal humanitarian conditions - Level 1</t>
  </si>
  <si>
    <t>NIC001Stressed humanitarian conditions - Level 2</t>
  </si>
  <si>
    <t>NIC001Moderate humanitarian conditions - Level 3</t>
  </si>
  <si>
    <t>NIC001Severe humanitarian conditions - Level 4</t>
  </si>
  <si>
    <t>NIC001Extreme humanitarian conditions - Level 5</t>
  </si>
  <si>
    <t>Host, Non-host, IDP's</t>
  </si>
  <si>
    <t>NIC001Crisis affected groups</t>
  </si>
  <si>
    <t xml:space="preserve">No Information on this </t>
  </si>
  <si>
    <t>NIC001Illness cases reported</t>
  </si>
  <si>
    <t>OCHA 2022, UNHCR accessed 27/04/2022</t>
  </si>
  <si>
    <t>https://reliefweb.int/sites/reliefweb.int/files/resources/ukraine_2022_hno_eng_2022-02-10.pdf ; https://data2.unhcr.org/en/situations/ukraine</t>
  </si>
  <si>
    <t>Population as idetntified in the HNO 2022 - People displaced out of the country as at 25 April = 41400000 - 5,264,767 = 36,135,233</t>
  </si>
  <si>
    <t>UKR002Total population</t>
  </si>
  <si>
    <t>https://data.worldbank.org/indicator/AG.SRF.TOTL.K2?locations=UA&amp;page=2</t>
  </si>
  <si>
    <t>All the country is considered affected by the crisis. Ukraine TOTAL surface area at 603,628  sqkm.</t>
  </si>
  <si>
    <t>UKR002Landmass affected</t>
  </si>
  <si>
    <t>All the country is affected. Population as identified in the HNO 2022 - People displaced out of the country as at 25 April = 41400000 - 5,264,767 = 36,135,233</t>
  </si>
  <si>
    <t>UKR002People exposed</t>
  </si>
  <si>
    <t>OCHA 01/03/2022</t>
  </si>
  <si>
    <t>https://reliefweb.int/report/ukraine/ukraine-flash-appeal-humanitarian-programme-cycle-march-may-2022</t>
  </si>
  <si>
    <t>Very hard to estimate the number of affected people because of the ongoing fighting. OCHA Ukraine Flash Appeal 2022 suggest 18 M.</t>
  </si>
  <si>
    <t>UKR002People affected</t>
  </si>
  <si>
    <t>(UNHCR 05/03/2021, Russian Federal Migration Services 19/02/2016, UNHCR accessed 27/05/2022, IOM 1/04/2022).</t>
  </si>
  <si>
    <t>https://app.powerbi.com/view?r=eyJrIjoiY2RhMmExMjgtZWRlMS00YjcwLWI0MzktNmEwNDkwYzdmYTM0IiwidCI6ImU1YzM3OTgxLTY2NjQtNDEzNC04YTBjLTY1NDNkMmFmODBiZSIsImMiOjh9 ; https://xn--b1agjhrfhd.xn--b1ab2a0a.xn--b1aew.xn--p1ai/upload/site1/document_file/Itogovyy_doklad_na_19.02.16.pdf ; https://data2.unhcr.org/en/situations/ukraine ; https://reliefweb.int/report/ukraine/ukraine-internal-displacement-report-general-population-survey-round-2-1-april-2022</t>
  </si>
  <si>
    <t>Displaced people in the Ukrainian conflict = 1,100,000+7,707,000+5,264,767+105,000=14,176,767
Between 2014–2015, 1.1 million people moved to Russia, with the majority receiving some sort of legal status. +
New IDPs as at 17 April 2022. +
Ukranian Refugees as at 25 April. +
New evacuated to Russia, moved to the Russian Federation from the Donetsk and Luhansk regions between 21 and 23 February.
Registered IDPs before escalation in Feb 2022 were not counted as they combined in latest report from IOM.</t>
  </si>
  <si>
    <t>UKR002People displaced</t>
  </si>
  <si>
    <t>OHCHR 26/04/2022</t>
  </si>
  <si>
    <t>https://reliefweb.int/report/ukraine/ukraine-civilian-casualties-2400-25-april-2022-enruuk</t>
  </si>
  <si>
    <t>All conflict fatalities in Last 6 months (01/10/2021 to 25/04/2022).  Military casualties were not counted.</t>
  </si>
  <si>
    <t>UKR002Fatalities reported</t>
  </si>
  <si>
    <t>UKR002Fatalities in all crises</t>
  </si>
  <si>
    <t xml:space="preserve">https://reliefweb.int/sites/reliefweb.int/files/resources/ukraine_2022_hno_eng_2022-02-10.pdf ; https://reliefweb.int/report/ukraine/ukraine-flash-appeal-humanitarian-programme-cycle-march-may-2022 </t>
  </si>
  <si>
    <t xml:space="preserve">1. People in need is taken from OCHA Ukraine Flash Appeal 2022.
2. People affected is taken OCHA Ukraine Flash Appeal 2022.
3. Total population is taken from HNO 2022- People displaced out of the country as at 25 April = 41400000 - 5,264,767 = 36,135,233.
4. Since the appeal 2022 doesn’t have levels of severity for the needs, we put PiN 12M + 700,000 in stress needs in level 3 - 2.2M (PiN in HNO 2022 (2.9M as follow: 2m in extreme needs, 200,000 in severe needs, 700,000 in stress needs)) 
Level 5: = Extreme severity from HNO 2022 = 2,000,000.
Level 4 = Severe severity from HNO 2022 = 200,000.
Level 3 = PiN from appeal 2022 -PiN FROM hno 2022 = 9,800,000.
Level 2 = Affected - PiN = 18-12 = 6 M
Level 1 - Exposed - affected – 36,135,233 -18 = 18,135,233
</t>
  </si>
  <si>
    <t>UKR002People in Need</t>
  </si>
  <si>
    <t>UKR002Minimal humanitarian conditions - Level 1</t>
  </si>
  <si>
    <t>UKR002Stressed humanitarian conditions - Level 2</t>
  </si>
  <si>
    <t>UKR002Moderate humanitarian conditions - Level 3</t>
  </si>
  <si>
    <t>UKR002Severe humanitarian conditions - Level 4</t>
  </si>
  <si>
    <t>UKR002Extreme humanitarian conditions - Level 5</t>
  </si>
  <si>
    <t>Non-host
IDPs
host community</t>
  </si>
  <si>
    <t>UKR002Crisis affected groups</t>
  </si>
  <si>
    <t>OCHA 18/04/2022</t>
  </si>
  <si>
    <t>https://reliefweb.int/report/ethiopia/ethiopia-drought-update-no4-april-2022</t>
  </si>
  <si>
    <t>An estimated 8 million people in Oromia, Somali, and Southern Nations, Nationalities, and Peoples' (SNNP), and South West regions are affected by drought and require food assistance</t>
  </si>
  <si>
    <t>ETH005People affected</t>
  </si>
  <si>
    <t>ACLED accessed 28/04/2022 ; Madagascar Tribune 16/03/2022</t>
  </si>
  <si>
    <t>https://acleddata.com/data-export-tool/ ; https://www.madagascar-tribune.com/Intemperies-Les-5-cyclones-et-tempetes-ont-fait-206-morts.html</t>
  </si>
  <si>
    <t>fatalities between 01 Nov 2021 and 28 April 2022  including fatalities due to dahalo militias (53) and the 2022 cyclone season (206)</t>
  </si>
  <si>
    <t>MDG001Fatalities reported</t>
  </si>
  <si>
    <t>MDG001Fatalities in all crises</t>
  </si>
  <si>
    <t>ACLED accessed 28/04/2022</t>
  </si>
  <si>
    <t xml:space="preserve">Fatalities between 01 Nov 2021 and 28 April 2022, as a result of drought (cattle theft related inciddencts by Dahalo militia) </t>
  </si>
  <si>
    <t>MDG002Fatalities reported</t>
  </si>
  <si>
    <t>MDG002Fatalities in all crises</t>
  </si>
  <si>
    <t>MDG006Fatalities in all crises</t>
  </si>
  <si>
    <t>ACLED accessed 28/04/2022 ; FAO 23/02/2022</t>
  </si>
  <si>
    <t>https://acleddata.com/data-export-tool/ ; https://reliefweb.int/report/tonga/hunga-tonga-hunga-ha-apai-volcano-eruption-data-emergencies-hazard-impact-assessment-0</t>
  </si>
  <si>
    <t>fatalities between 01 Jan and 28 April 2022 according to ACLED + Fatalities because of the volcanic eruption</t>
  </si>
  <si>
    <t>TON002Fatalities in all crises</t>
  </si>
  <si>
    <t>The total population of Sudan according to OCHA's HNO (48 million including 1,16 million refugees)</t>
  </si>
  <si>
    <t>SDN001Total population</t>
  </si>
  <si>
    <t>SDN005Total population</t>
  </si>
  <si>
    <t>SDN007Total population</t>
  </si>
  <si>
    <t>SDN008Total population</t>
  </si>
  <si>
    <t>City Population (based on Thailand Census 2010, accessed at 27/04/2022)</t>
  </si>
  <si>
    <t>Total population in country (the census include all thai and non thai residing in the country at least 3 months prior to the census)</t>
  </si>
  <si>
    <t>THA001Total population</t>
  </si>
  <si>
    <t xml:space="preserve">City Population (based on Thailand Census 2010, accessed at 27/04/2022); UNHCR 27/04/2022 </t>
  </si>
  <si>
    <t>https://citypopulation.de/en ; https://data2.unhcr.org/en/situations/thailand</t>
  </si>
  <si>
    <t>The sum of population affected by the South Thailand insurgency: Songkla (1,424,230) Pattani (709,796), Yala (527,295), and Narathiwat (796,239) plus the (91,349) refugees in the 9 camps along Thai-Myanmar borderplus the number of people living in the districts where the camps are situated (251,614).</t>
  </si>
  <si>
    <t>THA001People exposed</t>
  </si>
  <si>
    <t>UNHCR 10/04/2022</t>
  </si>
  <si>
    <t>https://data2.unhcr.org/en/situations/thailand</t>
  </si>
  <si>
    <t>This figure includes refugee population affected by displacement and living in the camps. This figure does not include the number of people affected by the conflict in the south due to lack of info.</t>
  </si>
  <si>
    <t>THA001People affected</t>
  </si>
  <si>
    <t xml:space="preserve">This figure represents those displaced in the refugee camps across the country. This includes refugees along the Thai-Myanmar border: registered refugees in temporary shelters, unregistered people in a refugee-like situation in temporary shelters. Due to lack of information regarding displacement caused by the conflict in Southern Thailand, this is not included. </t>
  </si>
  <si>
    <t>THA001People displaced</t>
  </si>
  <si>
    <t>ACLED 27/04/2022</t>
  </si>
  <si>
    <t>Number of fatalities reported in the areas affected by the soutern insurgency.</t>
  </si>
  <si>
    <t>THA001Fatalities reported</t>
  </si>
  <si>
    <t>THA001Fatalities in all crises</t>
  </si>
  <si>
    <t>Due to lack of information regarding the humanitarian needs caused by the conflict in Southern Thailand, the PIN (level 3-5) only represents PIN relating to the Myanmar refugees in the country. All Myanmar refugees in Thai camps are placed on Level 3 and are considered to be experiencing moderate humanitarian conditions and needs. Refugees are reliant on shelter, food distributions, face mobility restrictions and (mental) health problems. Conditions in camps are not life-threatening. Potential urban Myanmar refugees not included in the figure (it remains unclear whether and how many non-camp-based Myanmar refugees there are). Many camps are isolated in the mountains. The local population is not considered to be affected as they generally do not host any refugees.</t>
  </si>
  <si>
    <t>THA001People in Need</t>
  </si>
  <si>
    <t>UNHCR 10/04/2022; City Population (based on Thailand Census 2010, accessed at 27/04/2022)</t>
  </si>
  <si>
    <t>https://data2.unhcr.org/en/situations/thailand; https://citypopulation.de/en (for various districts)</t>
  </si>
  <si>
    <t>This group of people comprise the people who are exposed excluding the refugees. They are considered to be minimally affected by the refugee crisis.</t>
  </si>
  <si>
    <t>THA001Minimal humanitarian conditions - Level 1</t>
  </si>
  <si>
    <t>THA001Stressed humanitarian conditions - Level 2</t>
  </si>
  <si>
    <t>THA001Moderate humanitarian conditions - Level 3</t>
  </si>
  <si>
    <t>https://data2.unhcr.org/en/situations/thailand; https://www.citypopulation.de/php/thailand-admin.php</t>
  </si>
  <si>
    <t>THA001Severe humanitarian conditions - Level 4</t>
  </si>
  <si>
    <t>THA001Extreme humanitarian conditions - Level 5</t>
  </si>
  <si>
    <t>THA002Total population</t>
  </si>
  <si>
    <t>Number of fatalities reported in the affected areas.</t>
  </si>
  <si>
    <t>THA002Fatalities reported</t>
  </si>
  <si>
    <t>THA002Fatalities in all crises</t>
  </si>
  <si>
    <t>https://www.ilo.org/surveydata/index.php/catalog/1128</t>
  </si>
  <si>
    <t>There is limited information available regarding humanitarian needs in Thailand's southern provinces. Protection is a concern given the possibility of attacks and violence related to the insurgency. It can also be assumed that movement can become restricted and at times access to school, market places, or other public spaces is disrupted. However, this cannot be quantified. So, all the exposed population are considered to be under level 1 severity.</t>
  </si>
  <si>
    <t>THA002Minimal humanitarian conditions - Level 1</t>
  </si>
  <si>
    <t>THA003Total population</t>
  </si>
  <si>
    <t>https://citypopulation.de/en</t>
  </si>
  <si>
    <t>The total landmass of the affected areas. For details, please see the "Estimates" sheet.</t>
  </si>
  <si>
    <t>THA003Landmass affected</t>
  </si>
  <si>
    <t>City Population (based on Thailand Census 2010, accessed at 27/04/2022); UNHCR 10/04/2022</t>
  </si>
  <si>
    <t>People living in the affected provinces (i.e., provinces where refugee camps are located) are considered. See sheet 'Estimates" for details. The census does not cover refugees (https://catalog.ihsn.org/index.php/catalog/4405); so the number of refugees in the camps are added to the exposed population.</t>
  </si>
  <si>
    <t>THA003People exposed</t>
  </si>
  <si>
    <t>Only the displaced community is considered to be affected, therefore this is the same number of the estimated refugees from Myanmar in 9 settlements near the Thai - Myanmar border according to UNHCR. Local population is not considered to be affected as they generally do not host any refugees.
At the end of June 2021, there were 553,969 people registered by the Royal Thai Government as stateless. It is unclear if there are Rohingyas among these sateless people. https://www.unhcr.org/th/en/statelessness</t>
  </si>
  <si>
    <t>THA003People affected</t>
  </si>
  <si>
    <t>Estimated number of refugees from Myanmar in 9 settlements near the Thai - Myanmar border according to UNHCR</t>
  </si>
  <si>
    <t>THA003People displaced</t>
  </si>
  <si>
    <t>THA003Fatalities in all crises</t>
  </si>
  <si>
    <t>The total number of people affected and in need are the same and include the refugee population according to UNHCR. Local population is not considered to be affected as they generally do not host any refugees.</t>
  </si>
  <si>
    <t>THA003People in Need</t>
  </si>
  <si>
    <t>THA003Minimal humanitarian conditions - Level 1</t>
  </si>
  <si>
    <t>The total number of people affected and in need are the same and include the entire verified refugee population according to UNHCR. All Myanmar refugees in Thai camps are placed on Level 3 and are considered to be experiencing moderate humanitarian conditions and needs. Refugees are reliant on shelter, food distributions, face mobility restrictions and (mental) health problems. Conditions in camps are not life-threatening. Potential urban Myanmar refugees not included in the figure (it remains unclear whether and how many non-camp-based Myanmar refugees there are). Many camps are isolated in the mountains. The local population is not considered to be affected as they generally do not host any refugees.</t>
  </si>
  <si>
    <t>THA003Stressed humanitarian conditions - Level 2</t>
  </si>
  <si>
    <t>UNHCR 27/04/2022</t>
  </si>
  <si>
    <t>THA003Moderate humanitarian conditions - Level 3</t>
  </si>
  <si>
    <t>THA003Severe humanitarian conditions - Level 4</t>
  </si>
  <si>
    <t>THA003Extreme humanitarian conditions - Level 5</t>
  </si>
  <si>
    <t>WDI, 2020; Knoema, 2020; UNHCR, 2021</t>
  </si>
  <si>
    <t>WDI population: 164.689,383
Net migration: -2.1 per 1000 people
Adjusted population after considering net migration: 164,343,535</t>
  </si>
  <si>
    <t>BGD002Total population</t>
  </si>
  <si>
    <t>Bangladesh Buereau of Statistics, 2013 (census data, 2011)</t>
  </si>
  <si>
    <t>Teknaf - 388.66
Ukhia  - 261.8
Bhasan Char - 80
Total area - 730.46</t>
  </si>
  <si>
    <t>BGD002Landmass affected</t>
  </si>
  <si>
    <t>BGD002Injuries reported</t>
  </si>
  <si>
    <t>JRP 2022; UNHCR (n.d.; last updated figure: 28 Feb 2022)</t>
  </si>
  <si>
    <t>https://reliefweb.int/report/bangladesh/2022-joint-response-plan-rohingya-humanitarian-crisis-january-december-2021; https://data2.unhcr.org/en/situations/myanmar_refugees</t>
  </si>
  <si>
    <t>total exposed - total affected</t>
  </si>
  <si>
    <t>BGD002Minimal humanitarian conditions - Level 1</t>
  </si>
  <si>
    <t>Statistics Indonesia 2022; UNHCR 20/04/2022</t>
  </si>
  <si>
    <t>Census Population:
https://unstats.un.org/unsd/demographic-social/meetings/2021/egm-covid19-census-20210209/docs/s03-04-IDN.pdf; 
https://setkab.go.id/en/statistics-indonesia-releases-2020-census-results/
Refugees and asylum-seekers:
https://reliefweb.int/report/indonesia/unhcr-indonesia-monthly-statistical-report-february-2022
Unregistered births:
https://www.cgdev.org/blog/labor-pains-birth-and-civil-registration-indonesia
https://www.thenewhumanitarian.org/fr/node/246685</t>
  </si>
  <si>
    <t>Total population as per 2010 Census: 270,200,000
Refugees and asylum-seekers: 13,174
Total estimated population: 270,213,174
A significant portion of Indonesian children are reported to be not registered. It is unclear if the estimated population comprises these children or not. So, the estimated population might be lower than the actual one.</t>
  </si>
  <si>
    <t>IDN002Total population</t>
  </si>
  <si>
    <t>Statistics Indonesia 2022</t>
  </si>
  <si>
    <t>https://www.bps.go.id/publication/download.html?nrbvfeve=MGEyYWZlYTRmYWI3MmE1ZDA1MmNiMzE1&amp;xzmn=aHR0cHM6Ly93d3cuYnBzLmdvLmlkL3B1YmxpY2F0aW9uLzIwMjIvMDIvMjUvMGEyYWZlYTRmYWI3MmE1ZDA1MmNiMzE1L3N0YXRpc3Rpay1pbmRvbmVzaWEtMjAyMi5odG1s&amp;twoadfnoarfeauf=MjAyMi0wNC0yNiAxODoyNDoyNw%3D%3D</t>
  </si>
  <si>
    <t>The Free Papua Movement has led an insurgency movement calling for the independence of Papua and West Papua provinces since the early 1960s when Indonesia annexed the Dutch-controlled territory. While certain areas are more affected by violence than others, the recurrence of violence, protests, and reports of severe restrictions in different parts of the Papuan provinces indicates that the entire population is affected to a certain degree. Areas affected: Papua (319,036 km2) + West Papua (102,955 km2)</t>
  </si>
  <si>
    <t>IDN002Landmass affected</t>
  </si>
  <si>
    <t>The Free Papua Movement has led an insurgency movement calling for the independence of Papua and West Papua provinces since the early 1960s when Indonesia annexed the Dutch-controlled territory. While certain areas are more affected by violence than others, the recurrence of violence, protests, and reports of severe restrictions in different parts of the Papuan provinces indicates that the entire population is affected to a certain degree. Population of areas affected: Papua (4,303,700) + West Papua (1,134,100)</t>
  </si>
  <si>
    <t>IDN002People exposed</t>
  </si>
  <si>
    <t xml:space="preserve">The insurgency has long been the excuse for military involvement in Papua and West Papua. Clashes between armed separatist groups and the military have led to a violent crackdown against both separatists and civilians. Indonesian rule in Papua and West Papua province is marked by human rights violations against the ethnic Melanesian population. There have been reports of security force abuses including extrajudicial killings, torture, arbitrary detention, and mistreatment of peaceful protesters. It is therefore considered that all people living in the affected area are affected by the crisis.   </t>
  </si>
  <si>
    <t>IDN002People affected</t>
  </si>
  <si>
    <t>This is the same number as the number of displaced people. Humanitarian response in west Papua is insufficient and there is lack of access and information, therefore all IDPs are considered in need.</t>
  </si>
  <si>
    <t>IDN002People in Need</t>
  </si>
  <si>
    <t>Statistics Indonesia 2022; UN 01/03/2022</t>
  </si>
  <si>
    <t>https://www.bps.go.id/publication/download.html?nrbvfeve=MGEyYWZlYTRmYWI3MmE1ZDA1MmNiMzE1&amp;xzmn=aHR0cHM6Ly93d3cuYnBzLmdvLmlkL3B1YmxpY2F0aW9uLzIwMjIvMDIvMjUvMGEyYWZlYTRmYWI3MmE1ZDA1MmNiMzE1L3N0YXRpc3Rpay1pbmRvbmVzaWEtMjAyMi5odG1s&amp;twoadfnoarfeauf=MjAyMi0wNC0yNiAxODoyNDoyNw%3D%3D; 
https://news.un.org/en/story/2022/03/1113062</t>
  </si>
  <si>
    <t>This is the number of people exposed minus people in need.</t>
  </si>
  <si>
    <t>IDN002Minimal humanitarian conditions - Level 1</t>
  </si>
  <si>
    <t xml:space="preserve">Although the number of IDPs cannot be verified, it is assumed that they are in need of protection, shelter, food, NFI and health assistance. According to local reports, conditions in the IDP camps are poor. Food and water are lacking and as many as 170 IDPs have died in 2019 as a result of malnutrition and starvation. Displacement is often protracted as IDPs are afraid to return home even after raids or clashes end. Access is also highly restricted and there is no government response. Due to limited information available it is difficult to determine an estimate for PIN, so it is not included in the GCSI model. </t>
  </si>
  <si>
    <t>IDN002Stressed humanitarian conditions - Level 2</t>
  </si>
  <si>
    <t>This is the same number as the number of displaced people. Humanitarian response in west Papua is insufficient and there is lack of access and information including on severity of needs. All IDPs are considered in at least moderate (level 3) need, however some may well be in level 4 and 5 because there are reports of IDPs dying because their health needs have not been met.</t>
  </si>
  <si>
    <t>IDN002Moderate humanitarian conditions - Level 3</t>
  </si>
  <si>
    <t>IDN002Severe humanitarian conditions - Level 4</t>
  </si>
  <si>
    <t>IDN002Extreme humanitarian conditions - Level 5</t>
  </si>
  <si>
    <t>State Statistical Committee of the Republic of Azerbaijan; UNHCR 17/02/2021</t>
  </si>
  <si>
    <t>https://www.stat.gov.az/source/demoqraphy/ap/?lang=en;   https://data2.unhcr.org/en/country/arm?secret=unhcrrestricted
https://data2.unhcr.org/en/country/arm?secret=unhcrrestricted</t>
  </si>
  <si>
    <t>Population within the international recognized borders of Azerbaijan minus displacements from Nagorno-Karabakh to Armenia</t>
  </si>
  <si>
    <t>AZE002Total population</t>
  </si>
  <si>
    <t>HNO, 03/2022</t>
  </si>
  <si>
    <t>https://www.humanitarianresponse.info/sites/www.humanitarianresponse.info/files/documents/files/hti_hpc_2022-hno_fr_final.pdf</t>
  </si>
  <si>
    <t>Total population of the country according to the HNO (March 2022)</t>
  </si>
  <si>
    <t>HTI001Total population</t>
  </si>
  <si>
    <t>World Bank, 2020</t>
  </si>
  <si>
    <t>https://data.worldbank.org/indicator/AG.LND.TOTL.K2?locations=HT</t>
  </si>
  <si>
    <t>Total # of square kilometers of the entire country.</t>
  </si>
  <si>
    <t>HTI001Landmass affected</t>
  </si>
  <si>
    <t>The whole country is exposed to the crisis</t>
  </si>
  <si>
    <t>HTI001People exposed</t>
  </si>
  <si>
    <t>HTI001People affected</t>
  </si>
  <si>
    <t>84,800 people on the move (internally displaced persons (IDPs), returnees, repatriated, expelled)</t>
  </si>
  <si>
    <t>HTI001People displaced</t>
  </si>
  <si>
    <t>HTI001Illness cases reported</t>
  </si>
  <si>
    <t>WFP 28/02/2022</t>
  </si>
  <si>
    <t>https://reliefweb.int/sites/reliefweb.int/files/resources/Haiti%20External%20Situation%20Report%20%238.pdf</t>
  </si>
  <si>
    <t>The number of injuries because of the earthquake as at 28/02/2022</t>
  </si>
  <si>
    <t>HTI001Injuries reported</t>
  </si>
  <si>
    <t xml:space="preserve">ACLED 22/04/2022 </t>
  </si>
  <si>
    <t>Total number of fatalities in the country in the last 6 months because of violence according to Accled updated from 01/10/2021 till 22/04/2022 is (242)</t>
  </si>
  <si>
    <t>HTI001Fatalities reported</t>
  </si>
  <si>
    <t>ACLED 22/04/2022 ; WFP 28/02/2022</t>
  </si>
  <si>
    <t>Total number of fatalities in the country in the last 6 months because of violence according to Accled updated till 22/04/2022 is (242), plus the number of fatalities because of the earthquake (2248) since 14/08/2021.</t>
  </si>
  <si>
    <t>HTI001Fatalities in all crises</t>
  </si>
  <si>
    <t xml:space="preserve">The housing sector was most affected, with more than 115,000 homes, including approximately 39,850 have been destroyed or severely damaged.  
Also: IOM source: damaging more than 130,000 buildings, including schools and hospitals. https://reliefweb.int/sites/reliefweb.int/files/resources/annual-report_2021_final.pdf </t>
  </si>
  <si>
    <t>HTI001Buildings damaged</t>
  </si>
  <si>
    <t>The housing sector was most affected, with more than 115,000 homes, including approximately 39,850 have been destroyed or severely damaged.</t>
  </si>
  <si>
    <t>HTI001Buildings destroyed</t>
  </si>
  <si>
    <t>The humanitarian needs overview analysis in Haiti has revealed that more than 4.9 million Haitians, will require humanitarian assistance in 2022.</t>
  </si>
  <si>
    <t>HTI001People in Need</t>
  </si>
  <si>
    <t>(Number of people exposed - number of affected) Number of people exposed = number of population. Number of people affected by the different crisis (political instability, economic crisis, violence) in the country according to USAID Fact Sheet no.1</t>
  </si>
  <si>
    <t>HTI001Minimal humanitarian conditions - Level 1</t>
  </si>
  <si>
    <t>(Number of peaople affected - number of PiN) Number of people affected by the different crisis (political instability, economic crisis, violence) in the country according to USAID Fact Sheet no.1
PiN based HNO 2022.</t>
  </si>
  <si>
    <t>HTI001Stressed humanitarian conditions - Level 2</t>
  </si>
  <si>
    <t>The humanitarian needs overview analysis in Haiti has revealed that  2.7 million Haitians are facing moderate needs (Reduced access/availability of social/basic goods and services. Inability to meet some basic needs without adopting crisis/emergency).</t>
  </si>
  <si>
    <t>HTI001Moderate humanitarian conditions - Level 3</t>
  </si>
  <si>
    <t>The humanitarian needs overview analysis in Haiti has revealed that 1.4 million Haitians are facing severe needs (Extreme loss/liquidation of livelihood assets that will lead to large gaps/needs in the short term. Widespread grave violations of human rights.).</t>
  </si>
  <si>
    <t>HTI001Severe humanitarian conditions - Level 4</t>
  </si>
  <si>
    <t>The humanitarian needs overview analysis in Haiti has revealed that  800.000 Haitians are facing catastrophic needs (Total collapse of Living Standards  Near/Full exhaustion of coping options. Last resort Coping Mechanisms/exhausted. Widespread mortality (CDR, U5DR) and/or irreversible harm.).</t>
  </si>
  <si>
    <t>HTI001Extreme humanitarian conditions - Level 5</t>
  </si>
  <si>
    <t>Non-host, host, IDPs</t>
  </si>
  <si>
    <t>HTI001Crisis affected groups</t>
  </si>
  <si>
    <t>HTI002Total population</t>
  </si>
  <si>
    <t>OCHA 16/08/2021 ; OCHA 05/12/2018</t>
  </si>
  <si>
    <t>https://reliefweb.int/report/haiti/haiti-earthquake-flash-update-no-2-16-august-2021 ; https://data.humdata.org/dataset/hti-polbndl-adm1-cnigs-zip</t>
  </si>
  <si>
    <t>Total # of square kilometers of the area affected by the earthquake in the southern and western parts of the country, particularly the Sud, Grand'Anse and Nippes departments, as well as southeast and part of west.</t>
  </si>
  <si>
    <t>HTI002Landmass affected</t>
  </si>
  <si>
    <t>OCHA 17/08/2021</t>
  </si>
  <si>
    <t>https://data.humdata.org/dataset/haiti-subnational-population-statistics</t>
  </si>
  <si>
    <t>This is the population number in the areas exposed to the earthquake; Nippes (346,498), South 675,117), Grand'Anse (383,493), West (4,461,006), and South-East (562,989).</t>
  </si>
  <si>
    <t>HTI002People exposed</t>
  </si>
  <si>
    <t xml:space="preserve">This is the number of affected people because of the earthquake </t>
  </si>
  <si>
    <t>HTI002People affected</t>
  </si>
  <si>
    <t>IOM, 28/03/2022</t>
  </si>
  <si>
    <t>https://reliefweb.int/sites/reliefweb.int/files/resources/annual-report_2021_final.pdf</t>
  </si>
  <si>
    <t>An estimated 38,777 persons were displaced because of the earthquake</t>
  </si>
  <si>
    <t>HTI002People displaced</t>
  </si>
  <si>
    <t>HTI002Injuries reported</t>
  </si>
  <si>
    <t>This is the number of fatalities because of the earthquake as at 28/02/2022</t>
  </si>
  <si>
    <t>HTI002Fatalities reported</t>
  </si>
  <si>
    <t>HTI002Fatalities in all crises</t>
  </si>
  <si>
    <t>HTI002Buildings damaged</t>
  </si>
  <si>
    <t>HTI002Buildings destroyed</t>
  </si>
  <si>
    <t>This is the number of people in need in Nippes, South, and Grand'Anse (the areas most affceted by the earthquake) according to HNO 2022</t>
  </si>
  <si>
    <t>HTI002People in Need</t>
  </si>
  <si>
    <t>This is the number of people exposed minus people affected + PIN</t>
  </si>
  <si>
    <t>HTI002Minimal humanitarian conditions - Level 1</t>
  </si>
  <si>
    <t>This is the number of people affected minus PIN</t>
  </si>
  <si>
    <t>HTI002Stressed humanitarian conditions - Level 2</t>
  </si>
  <si>
    <t>HTI002Moderate humanitarian conditions - Level 3</t>
  </si>
  <si>
    <t>HTI002Crisis affected groups</t>
  </si>
  <si>
    <t>Worldometer (n.d.).</t>
  </si>
  <si>
    <t>https://www.worldometers.info/world-population/myanmar-population/</t>
  </si>
  <si>
    <t>Total population mentioned in Worldometer + 470,000 stateless Rohingya population</t>
  </si>
  <si>
    <t>MMR004Total population</t>
  </si>
  <si>
    <t xml:space="preserve">2014 census reports for Rakhine and Myanmar; HNO 2022
</t>
  </si>
  <si>
    <t>http://themimu.info/census-data; https://reliefweb.int/sites/reliefweb.int/files/resources/mmr_humanitarian_needs_overview_2022.pdf</t>
  </si>
  <si>
    <t>According to HNO 2022, Rakhine, Kachin, and Shan states is excluded from the affected areas for post coup conflict. So, the affected area = total landmass area of Myanmar - total landmass area of Rakhine, Kachin, and Shan states</t>
  </si>
  <si>
    <t>MMR004Landmass affected</t>
  </si>
  <si>
    <t>The total number of people living in the affected areas = total population of the country - total population in Rakhine, Kachin, and Shan states, Paletwa town (Chin state).</t>
  </si>
  <si>
    <t>MMR004People exposed</t>
  </si>
  <si>
    <t>The total number of affected people under all severity phases (except for minimal) according to the HNO 2022 for the affected landmasses.</t>
  </si>
  <si>
    <t>MMR004People affected</t>
  </si>
  <si>
    <t>OCHA 11/04/2022</t>
  </si>
  <si>
    <t>https://reliefweb.int/sites/reliefweb.int/files/resources/220411%20Myanmar%20displacement%20overview.pdf</t>
  </si>
  <si>
    <t>IDPs in the affected areas + displaced people to neighbouring countries since Feb 2021 (556,100 - 6,800 - 56,000-3000) = 490,300.</t>
  </si>
  <si>
    <t>MMR004People displaced</t>
  </si>
  <si>
    <t>Total number of PIN in the affected areas according to HNO 2022.</t>
  </si>
  <si>
    <t>MMR004People in Need</t>
  </si>
  <si>
    <t>Number of people under minimal phase severity (according to HNO 2022) + the rest of exposed.</t>
  </si>
  <si>
    <t>MMR004Minimal humanitarian conditions - Level 1</t>
  </si>
  <si>
    <t>Number of people in need under stressed phase severity (according to HNO 2022).</t>
  </si>
  <si>
    <t>MMR004Stressed humanitarian conditions - Level 2</t>
  </si>
  <si>
    <t>Number of people in need under severe phase severity (according to HNO 2022).</t>
  </si>
  <si>
    <t>MMR004Moderate humanitarian conditions - Level 3</t>
  </si>
  <si>
    <t>Number of people in need under extreme phase severity (according to HNO 2022).</t>
  </si>
  <si>
    <t>MMR004Severe humanitarian conditions - Level 4</t>
  </si>
  <si>
    <t>Number of people in need under catastrophic phase severity (according to HNO 2022).</t>
  </si>
  <si>
    <t>MMR004Extreme humanitarian conditions - Level 5</t>
  </si>
  <si>
    <t xml:space="preserve">Worldometer (n.d.). </t>
  </si>
  <si>
    <t>Total population mentioned in Worldometer + 470,000 stateless Rohingya population.</t>
  </si>
  <si>
    <t>MMR003Total population</t>
  </si>
  <si>
    <t>OCHA 08/04/2022</t>
  </si>
  <si>
    <t>https://reliefweb.int/map/myanmar/myanmar-idp-sites-kachin-and-northern-shan-states-28-february-2022</t>
  </si>
  <si>
    <t>Total number of IDPs in the Kachin and norther Shan states.</t>
  </si>
  <si>
    <t>MMR003People displaced</t>
  </si>
  <si>
    <t>UNFPA 2015;  2014 Myanmar Population and Housing Census: Paletwa Township Report; OCHA 16/03/2022 [affected areas]</t>
  </si>
  <si>
    <t>https://myanmar.unfpa.org/sites/default/files/pub-pdf/Rakhine%20State%20Census%20Report%20-%20ENGLISH-3.pdf; https://reliefweb.int/map/myanmar/myanmar-displacement-due-myanmar-armed-forces-arakan-army-conflict-rakhine-and-chin-20;
https://dop.gov.mm/sites/dop.gov.mm/files/publication_docs/paletwa_0.pdf</t>
  </si>
  <si>
    <t>Sum of the areas of the Rakhine state and Paletwa town of the Chin state is the affected area (36,778+ 3,977).</t>
  </si>
  <si>
    <t>MMR002Landmass affected</t>
  </si>
  <si>
    <t>UNHCR 14/03/2022; UNHCR (n.d.)[for MYS]; UNHCR 28/02/2022;  UNHCR 30/90/2022; OCHA 16/03/2022</t>
  </si>
  <si>
    <t xml:space="preserve">https://reliefweb.int/map/bangladesh/rohingya-refugee-responsebangladesh-rohingya-population-location-28-feb-2022; 
https://www.unhcr.org/figures-at-a-glance-in-malaysia.html;
https://www.unhcr.org/th/wp-content/uploads/sites/91/2022/03/Thailand_Myanmar_Border_Refugee_Population_Overview_February2022.pdf;
https://reliefweb.int/sites/reliefweb.int/files/resources/4%20pages%20online%20dashboard%20pdf%20-%20camp%20profile%20%28Q3-2021%29.pdf;
https://reliefweb.int/map/myanmar/myanmar-displacement-due-myanmar-armed-forces-arakan-army-conflict-rakhine-and-chin-20;
</t>
  </si>
  <si>
    <t>Number of Rohingya refugees in Bangladesh and Malaysia (0 in Thailand): 923,179 + 103,560 = 1,026,739.
Protracted  IDPs in Rakhine: 133,294
IDPs in Rakhine due to Myanmar Armed Forces &amp; Arakan Army conflict: 71,417
IDPs in Paletwa, Chin due to Myanmar Armed Forces &amp; Arakan Army conflict: 6,335
Total: 1,237,785</t>
  </si>
  <si>
    <t>MMR002People displaced</t>
  </si>
  <si>
    <t>MMR001Total population</t>
  </si>
  <si>
    <t>2014 Myanmar Census</t>
  </si>
  <si>
    <t>http://themimu.info/census-data</t>
  </si>
  <si>
    <t>Total area of the country.</t>
  </si>
  <si>
    <t>MMR001Landmass affected</t>
  </si>
  <si>
    <t xml:space="preserve">UNFPA 2015;  2014 Myanmar Population and Housing Census: Paletwa Township Report; HNO 2022; Worldometer (n.d.). </t>
  </si>
  <si>
    <t>https://myanmar.unfpa.org/sites/default/files/pub-pdf/Rakhine%20State%20Census%20Report%20-%20ENGLISH-3.pdf;
https://dop.gov.mm/sites/dop.gov.mm/files/publication_docs/paletwa_0.pdf
https://reliefweb.int/sites/reliefweb.int/files/resources/mmr_humanitarian_needs_overview_2022.pdf;
https://www.worldometers.info/world-population/myanmar-population/</t>
  </si>
  <si>
    <t>The total population exposed to all crises in Myanmar includes MMR002, MMR003, and MMR004.
People exposed (MMR002 + MMR003 + MMR004)</t>
  </si>
  <si>
    <t>MMR001People exposed</t>
  </si>
  <si>
    <t>The total population affected by all crises in Myanmar includes  MMR002, MMR003, and MMR004.
People affected (MMR002 + MMR003 + MMR004)</t>
  </si>
  <si>
    <t>MMR001People affected</t>
  </si>
  <si>
    <t>UNHCR 13/04/2022; OCHA 16/03/2022; OCHA 08/04/2022; HNO 2022</t>
  </si>
  <si>
    <t xml:space="preserve">https://reliefweb.int/map/myanmar/myanmar-emergency-overview-map-number-people-displaced-feb-2021-and-remain-displaced-35;
 https://reliefweb.int/map/myanmar/myanmar-displacement-due-myanmar-armed-forces-arakan-army-conflict-rakhine-and-chin-20;
 https://reliefweb.int/map/myanmar/myanmar-idp-sites-kachin-and-northern-shan-states-28-february-2022
</t>
  </si>
  <si>
    <t>The total population displaced due to all crises in Myanmar includes  MMR002, MMR003, and MMR004.
People displaced (MMR002 + MMR003 + MMR004).</t>
  </si>
  <si>
    <t>MMR001People displaced</t>
  </si>
  <si>
    <t>HNO 2022; OCHA 16/03/2022</t>
  </si>
  <si>
    <t>https://reliefweb.int/sites/reliefweb.int/files/resources/mmr_humanitarian_needs_overview_2022.pdf;
https://reliefweb.int/sites/reliefweb.int/files/resources/2022_0314_MMR_Rakhine_and_Chin_Recent_Displacement%20map.pdf</t>
  </si>
  <si>
    <t>The total number of people in need in the MMR002, MMR003, and MMR004 crises in Myanmar.
People in need (MMR002 + MMR003 + MMR004)</t>
  </si>
  <si>
    <t>MMR001People in Need</t>
  </si>
  <si>
    <t>The Total number of people in minimal humanitarian condition- level 1 in the MMR002, MMR003, and MMR004 crises in Myanmar.
(MMR002 + MMR003 + MMR004)</t>
  </si>
  <si>
    <t>MMR001Minimal humanitarian conditions - Level 1</t>
  </si>
  <si>
    <t>HNO 2023</t>
  </si>
  <si>
    <t>The Total number of people in stressed humanitarian conditions-level 2 in the MMR002, MMR003, and MMR004 crises in Myanmar.
(MMR002 + MMR003 + MMR004).</t>
  </si>
  <si>
    <t>MMR001Stressed humanitarian conditions - Level 2</t>
  </si>
  <si>
    <t>The Total number of people in moderate humanitarian conditions-level 3 in the MMR002, MMR003, and MMR004 crises in Myanmar.
(MMR002 + MMR003 + MMR004).</t>
  </si>
  <si>
    <t>MMR001Moderate humanitarian conditions - Level 3</t>
  </si>
  <si>
    <t>The Total number of people in severe humanitarian conditions-level 4 in the MMR002, MMR003, and MMR004 crises in Myanmar.
(MMR002 + MMR003 + MMR004).</t>
  </si>
  <si>
    <t>MMR001Severe humanitarian conditions - Level 4</t>
  </si>
  <si>
    <t>The Total number of people in extreme humanitarian conditions-level 5 in the MMR002, MMR003, and MMR004 crises in Myanmar.
(MMR002 + MMR003 + MMR004)</t>
  </si>
  <si>
    <t>MMR001Extreme humanitarian conditions - Level 5</t>
  </si>
  <si>
    <t>World Bank 2020, UNHCR 28/02/2022, UNHCR 2018</t>
  </si>
  <si>
    <t>https://data.worldbank.org/indicator/SP.POP.TOTL?locations=DZ&amp;page=2 ; https://reporting.unhcr.org/document/1845 ; http://www.usc.es/export9/sites/webinstitucional/gl/institutos/ceso/descargas/UNHCR_Tindouf-Total-In-Camp-Population_March-2018.pdf</t>
  </si>
  <si>
    <t>43,851,043 population of the country for 2020. It is not clear whether the 173,600 Sahrawi refugees living in the south west of the country (http://www.usc.es/export9/sites/webinstitucional/gl/institutos/ceso/descargas/UNHCR_Tindouf-Total-In-Camp-Population_March-2018.pdf) are included in the figure. An updated number of Sahrawi refugees is not available.
Total population = population of the country + Sahrawi refugees + Other Refugees as the end of Feb 2022 + Asylum seekers as the end of Feb =  43,851,043 + 173,600 + 8,227 + 2,776 = 44,035,646</t>
  </si>
  <si>
    <t>DZA003Total population</t>
  </si>
  <si>
    <t>Algerian Ministry of Transport 2019</t>
  </si>
  <si>
    <t>http://aaca.mtpt.gov.dz/mtpt2019/index.php/w37/</t>
  </si>
  <si>
    <t>Total surface of the Tindouf province where the camps are located</t>
  </si>
  <si>
    <t>DZA003Landmass affected</t>
  </si>
  <si>
    <t>Government of Algeria 2008, UNHCR 03/2018</t>
  </si>
  <si>
    <t>http://www.ons.dz/IMG/pdf/pop3_national.pdf ;  http://www.usc.es/export9/sites/webinstitucional/gl/institutos/ceso/descargas/UNHCR_Tindouf-Total-In-Camp-Population_March-2018.pdf</t>
  </si>
  <si>
    <t>Population of the region of Tindouf (49,149) + sahrawi refugees population (173,600)</t>
  </si>
  <si>
    <t>DZA003People exposed</t>
  </si>
  <si>
    <t>UNHCR 03/2018</t>
  </si>
  <si>
    <t>http://www.usc.es/export9/sites/webinstitucional/gl/institutos/ceso/descargas/UNHCR_Tindouf-Total-In-Camp-Population_March-2018.pdf</t>
  </si>
  <si>
    <t>Sahrawi refugees in camps in Tindouf. Data hasn’t been updated since 31/12 2017.</t>
  </si>
  <si>
    <t>DZA003People affected</t>
  </si>
  <si>
    <t>DZA003People displaced</t>
  </si>
  <si>
    <t>(ACLED 15/04/2022)</t>
  </si>
  <si>
    <t>Crises related fatalities reported between (15 Oct 2021 - 15 Apr 2022) from ACLED.</t>
  </si>
  <si>
    <t>DZA003Fatalities reported</t>
  </si>
  <si>
    <t>(IOM 20/04/2022) ; (ACLED 15/04/2022)</t>
  </si>
  <si>
    <t xml:space="preserve">https://acleddata.com/data-export-tool/ ; https://missingmigrants.iom.int/region/mediterranean?migrant_route%5B%5D=1376 </t>
  </si>
  <si>
    <t>"Country overall fatalities from all crisis taken from ACLED + Missing Migrants in the Western Mediterranean route = 1+151=152.
IOM Missing Migrants 01/10/2021 to 16/04/2022. ACLED 15/10/2021 to 15/04/2022.
No Information about the number of missing migrants in both Central and Western Mediterranean routes departed from Algeria, consequently we calculated only missing migrant in the Western Mediterranean route."</t>
  </si>
  <si>
    <t>DZA003Fatalities in all crises</t>
  </si>
  <si>
    <t>UNHCR 28/02/2022, UNHCR 03/2018, Government of Algeria 2008</t>
  </si>
  <si>
    <t>https://reporting.unhcr.org/document/1845 ; http://www.usc.es/export9/sites/webinstitucional/gl/institutos/ceso/descargas/UNHCR_Tindouf-Total-In-Camp-Population_March-2018.pdf ; https://www.ons.dz/IMG/pdf/pop3_national.pdf</t>
  </si>
  <si>
    <t>1. PIN: UNHCR considers that 90,000 of the 173,600 total refugees are the most vulnerable. 
2. Exposed people is the Population of the region of Tindouf (49,149) + Sahrawi refugees population (173,600) = 222,749
3. Affected people is the Sahrawi refugees in camps in Tindouf. Data hasn’t been updated since 31/12 2017. = 173,600
Level 5: =0.
Level 4 =0.
Level 3 =90,000.
Level 2 = Affected - PiN = 173,600 - 90,000 = 83,600
Level 1 - Exposed - affected = 222,749 - 173,600 = 49,149</t>
  </si>
  <si>
    <t>DZA003People in Need</t>
  </si>
  <si>
    <t>DZA003Minimal humanitarian conditions - Level 1</t>
  </si>
  <si>
    <t>DZA003Stressed humanitarian conditions - Level 2</t>
  </si>
  <si>
    <t>DZA003Moderate humanitarian conditions - Level 3</t>
  </si>
  <si>
    <t>DZA003Severe humanitarian conditions - Level 4</t>
  </si>
  <si>
    <t>DZA003Extreme humanitarian conditions - Level 5</t>
  </si>
  <si>
    <t>Sahrawi Refugees</t>
  </si>
  <si>
    <t>DZA003Crisis affected groups</t>
  </si>
  <si>
    <t>DZA002Total population</t>
  </si>
  <si>
    <t>World Bank 2017</t>
  </si>
  <si>
    <t>https://databank.worldbank.org/data/views/reports/reportwidget.aspx?Report_Name=CountryProfile&amp;Id=b450fd57&amp;tbar=y&amp;dd=y&amp;inf=n&amp;zm=n&amp;country=DZA</t>
  </si>
  <si>
    <t xml:space="preserve">Most of the migrants arriving in Algeria are looking for work and have settled in different areas of the country, while a minority are in transit on their way to Europe.  The specific locations are unclear so we considered the whole country as affected. </t>
  </si>
  <si>
    <t>DZA002Landmass affected</t>
  </si>
  <si>
    <t xml:space="preserve">Most of the migrants arriving in Algeria are looking for work and have settled in different areas of the country, while a minority are in transit on their way to Europe.  The specific locations are unclear so availability and quality of data is insufficient to report on this  </t>
  </si>
  <si>
    <t>DZA002People exposed</t>
  </si>
  <si>
    <t>UNHCR 28/02/2022, UNHCR 05/2020; Al Safir al Arabiy 30/12/2019; UN DESA 2019</t>
  </si>
  <si>
    <t>https://reporting.unhcr.org/document/1845 ; http://reporting.unhcr.org/sites/default/files/Algeria%20Operational%20Update%2015%20May%202020.pdf; http://assafirarabi.com/en/28489/2019/12/30/the-transformations-of-migrations-in-algeria-political-stakes-and-humanitarian-issues/; https://migrationdataportal.org/data?cm49=12&amp;focus=profile+&amp;i=stock_abs_&amp;t=2019</t>
  </si>
  <si>
    <t>General lack of information on conditions and location of migrants. There are no offical estimates on the number of sub-Saharan migrants in the country. A 2019 estimate put the number at 75,000 while the European Univeristy Institute pushed the number to around 100,000 in 2013, a EU report from 2018 also included the same figure. Algeria was hosting around 249,100 international migrants in 2019, but it is difficult to establish the specific number affected by the mixed migration crisis out of this figure. UNHCR reports the presence of 9,546 urban refugees and asylum seekers. The indicator was xed as no official and clear data on migrants can be found.</t>
  </si>
  <si>
    <t>DZA002People affected</t>
  </si>
  <si>
    <t>DZA002People displaced</t>
  </si>
  <si>
    <t>DZA002Fatalities reported</t>
  </si>
  <si>
    <t>Crisis fatalities taken from ACLED + Missing Migrants in the Western Mediterranean route = 0+151=151.
IOM Missing Migrants 01/10/2021 to 16/04/2022. ACLED 15/10/2021 to 15/04/2022.
No Information about the number of missing migrants in both Central and Western Mediterranean routes departed from Algeria, consequently we calculated only missing migrant in the Western Mediterranean route.</t>
  </si>
  <si>
    <t>DZA002Fatalities in all crises</t>
  </si>
  <si>
    <t xml:space="preserve">Availability and quality of data is insufficient </t>
  </si>
  <si>
    <t>DZA002People in Need</t>
  </si>
  <si>
    <t>DZA002Minimal humanitarian conditions - Level 1</t>
  </si>
  <si>
    <t>DZA002Stressed humanitarian conditions - Level 2</t>
  </si>
  <si>
    <t>DZA002Moderate humanitarian conditions - Level 3</t>
  </si>
  <si>
    <t>DZA002Severe humanitarian conditions - Level 4</t>
  </si>
  <si>
    <t>DZA002Extreme humanitarian conditions - Level 5</t>
  </si>
  <si>
    <t>https://reporting.unhcr.org/document/1845</t>
  </si>
  <si>
    <t>Host population, migrants</t>
  </si>
  <si>
    <t>DZA002Crisis affected groups</t>
  </si>
  <si>
    <t>DZA004Total population</t>
  </si>
  <si>
    <t xml:space="preserve">The whole country as affected. </t>
  </si>
  <si>
    <t>DZA004Landmass affected</t>
  </si>
  <si>
    <t>DZA004People exposed</t>
  </si>
  <si>
    <t>UNHCR 03/2018, UNHCR 28/02/2022</t>
  </si>
  <si>
    <t xml:space="preserve"> https://reporting.unhcr.org/document/1845 ; http://www.usc.es/export9/sites/webinstitucional/gl/institutos/ceso/descargas/UNHCR_Tindouf-Total-In-Camp-Population_March-2018.pdf</t>
  </si>
  <si>
    <t>There  is no data concerning the mixed migration crisis. There are an estimated 173,600 Sahrawi refugees in refugee camps. The indicator was xed. Availability and quality of data is insufficient to report on this</t>
  </si>
  <si>
    <t>DZA004People affected</t>
  </si>
  <si>
    <t>DZA004People displaced</t>
  </si>
  <si>
    <t>Country overall fatalities from all crisis taken from ACLED + Missing Migrants in the Western Mediterranean route = 1+151=152.
IOM Missing Migrants 01/10/2021 to 16/04/2022. ACLED 15/10/2021 to 15/04/2022.
No Information about the number of missing migrants in both Central and Western Mediterranean routes departed from Algeria, consequently we calculated only missing migrant in the Western Mediterranean route.</t>
  </si>
  <si>
    <t>DZA004Fatalities reported</t>
  </si>
  <si>
    <t>DZA004Fatalities in all crises</t>
  </si>
  <si>
    <t xml:space="preserve">https://data.worldbank.org/indicator/SP.POP.TOTL?locations=DZ&amp;page=2 ; https://reporting.unhcr.org/document/1845 ; http://www.usc.es/export9/sites/webinstitucional/gl/institutos/ceso/descargas/UNHCR_Tindouf-Total-In-Camp-Population_March-2018.pdf
</t>
  </si>
  <si>
    <t xml:space="preserve">As PIN numbers are available only for the Sahrawi refugee crisis, but not for the mixed migration crisis, the indicator was xed.
Availability and quality of data is insufficient to report on this </t>
  </si>
  <si>
    <t>DZA004People in Need</t>
  </si>
  <si>
    <t>DZA004Minimal humanitarian conditions - Level 1</t>
  </si>
  <si>
    <t>DZA004Stressed humanitarian conditions - Level 2</t>
  </si>
  <si>
    <t>DZA004Moderate humanitarian conditions - Level 3</t>
  </si>
  <si>
    <t>DZA004Severe humanitarian conditions - Level 4</t>
  </si>
  <si>
    <t>DZA004Extreme humanitarian conditions - Level 5</t>
  </si>
  <si>
    <t>Refugees,  migrants and host population</t>
  </si>
  <si>
    <t>DZA004Crisis affected groups</t>
  </si>
  <si>
    <t>WorldBank accessed 16/05/2022</t>
  </si>
  <si>
    <t>https://data.worldbank.org/indicator/SP.POP.TOTL?locations=EG&amp;page=2</t>
  </si>
  <si>
    <t>World Bank Egypt population as of 2020.</t>
  </si>
  <si>
    <t>EGY002Total population</t>
  </si>
  <si>
    <t>UNHCR 10/10/2019
Government of Egypt 2007
Government of Egypt 2019
Government of Egypt 2017</t>
  </si>
  <si>
    <t>https://reliefweb.int/sites/reliefweb.int/files/resources/September-2019-UNHCR-Egypt-Monthly-Statistical-Report-External.pdf
http://www.eeaa.gov.eg/portals/0/eeaaReports/GovProfiles/final/Giza%20Des.pdf
http://www.cairo.gov.eg/ar/Pages/CairoInLines.aspx?CiLID=3
http://gopp.gov.eg/wp-content/uploads/2017/12/%D8%A7%D9%84%D8%A5%D8%B3%D9%83%D9%86%D8%AF%D8%B1%D9%8A%D8%A9-8-5-2017.pdf</t>
  </si>
  <si>
    <t>Only admin level 1 areas hosting over 21,000 syrian refugees are counted. Therefore: 3,085 km2 (Cairo) + 85,153 km2 (Giza)+ 2,834 km2 (Alexandria)</t>
  </si>
  <si>
    <t>EGY002Landmass affected</t>
  </si>
  <si>
    <t>UNFPA (03/2017)</t>
  </si>
  <si>
    <t>https://egypt.unfpa.org/sites/default/files/pub-pdf/Egypt%20DDI%20%28edited%29%20-%205_Low.pdf</t>
  </si>
  <si>
    <t>Host population at admin level 1: Cairo+ Giza +Alexandria are exposed to the displacement. Exposed people = total population in Cairo, Giza and Alexandria + Total # of Syrian refugees = 23,300,000 + 500,000</t>
  </si>
  <si>
    <t>EGY002People exposed</t>
  </si>
  <si>
    <t>UNHCR 31/03/2022; RSO 2021-2022 (28/01/2021); RNO (28/02/2021); UNHCR 31/03/2022 ;Regional Refugee &amp; Resilience Plan Regional Strategic Overview 2022 (08/05/2022)</t>
  </si>
  <si>
    <t>https://www.unhcr.org/eg/wp-content/uploads/sites/36/2022/04/Monthly-statistical-Report_March_2022.pdf ; http://www.3rpsyriacrisis.org/wp-content/uploads/2021/01/28jan.pdf; http://www.3rpsyriacrisis.org/wp-content/uploads/2021/02/RNO_3RP.pdf ; https://www.3rpsyriacrisis.org/wp-content/uploads/2022/05/RSO_8thMay2022.pdf ; https://data2.unhcr.org/en/documents/details/69672</t>
  </si>
  <si>
    <t xml:space="preserve">The figure of pepole who are affected includes Affected People = Syrian refugees + Host Egyptian in need. </t>
  </si>
  <si>
    <t>EGY002People affected</t>
  </si>
  <si>
    <t>UNHCR 31/03/2022; RSO 2021-2022 (28/01/2021); RNO (28/02/2021); UNHCR 31/03/2022; Regional Refugee &amp; Resilience Plan 2019-2020 (26/05/2020)</t>
  </si>
  <si>
    <t xml:space="preserve">People displaced = registered Syrian refigees + unregistered Syrian refigees.
The unregistered Syrian refugees is calculated based on govermental estimatation which could be inaccurate. 
</t>
  </si>
  <si>
    <t>EGY002People displaced</t>
  </si>
  <si>
    <t>ACLED 16/05/2022</t>
  </si>
  <si>
    <t xml:space="preserve">Total number of crisis related fatalities in the last six months (1 Nov 2021 to 30 April 2022). </t>
  </si>
  <si>
    <t>EGY002Fatalities reported</t>
  </si>
  <si>
    <t>UNHCR 31/03/2022; RSO 2021-2022 (28/01/2021); RNO (28/02/2021); UNHCR 31/03/2022; Regional Refugee &amp; Resilience Plan Regional Strategic Overview 2022 (08/05/2022)</t>
  </si>
  <si>
    <t xml:space="preserve">Displaced People = registered Syrian refigees + unregistered Syrian refigees.
Affected People = Syrian refugees + Host egyption in need. 
Exposed people = total population in Cairo, Giza and Alexandria + Total # of Syrian refugees = 23,300,000 + 500,000
The unregistered Syrian refugees is calculated based o govermental estimatation which could be inaccurate.
1. People in need is the Syrian refugees and (host Egyptian in need) from UNHCR, RNO and RSO.
2. People affected is Syrian refugees + Host egyption in need.
Level 5: = Extreme severity = 0.
Level 4 = Severe severity = 0.
Level 3 = PiN.
Level 2 = Affected – PiN. 
Level 1 - Exposed – affected.
</t>
  </si>
  <si>
    <t>EGY002People in Need</t>
  </si>
  <si>
    <t>EGY002Minimal humanitarian conditions - Level 1</t>
  </si>
  <si>
    <t>EGY002Stressed humanitarian conditions - Level 2</t>
  </si>
  <si>
    <t>EGY002Moderate humanitarian conditions - Level 3</t>
  </si>
  <si>
    <t>EGY002Severe humanitarian conditions - Level 4</t>
  </si>
  <si>
    <t>EGY002Extreme humanitarian conditions - Level 5</t>
  </si>
  <si>
    <t xml:space="preserve">Refugees + host </t>
  </si>
  <si>
    <t>EGY002Crisis affected groups</t>
  </si>
  <si>
    <t>CIA.GOV 11/03/2022</t>
  </si>
  <si>
    <t>https://www.cia.gov/the-world-factbook/countries/eritrea/#people-and-society</t>
  </si>
  <si>
    <t>Total population of Eritrea, which has taken into account migration flows and Eritrean refugees in other countries</t>
  </si>
  <si>
    <t>ERI001Total population</t>
  </si>
  <si>
    <t>WORLD BANK Accessed 17/05/2022</t>
  </si>
  <si>
    <t>https://data.worldbank.org/indicator/AG.LND.TOTL.K2</t>
  </si>
  <si>
    <t>Eritrea is vulnerable to climatic conditions with limited water sources, and bouts of drought. Even in times of good rainfall, food production is estimated to meet only 60 to 70% of the population’s needs. Therefore, the whole country is considered to be affected by drought. The total landmass according to the World Bank is 101,000.</t>
  </si>
  <si>
    <t>ERI001Landmass affected</t>
  </si>
  <si>
    <t>The whole country is considered to be affected by drought and the political/economic crisis, therefore the total number of people living in the affected area is the total population in country</t>
  </si>
  <si>
    <t>ERI001People exposed</t>
  </si>
  <si>
    <t>UNICEF 7/12/2021</t>
  </si>
  <si>
    <t>https://reliefweb.int/report/eritrea/humanitarian-action-children-2022-eritrea</t>
  </si>
  <si>
    <t>According to the ltest report by UNICEF approximately 1.2M are in dire need but due to humanitarian constraints and limiting of humanitarian organizations in the country, this number might be low than the actual number of people affected.</t>
  </si>
  <si>
    <t>ERI001People affected</t>
  </si>
  <si>
    <t>UNHCR 30/04/2022; UNHCR 31/03/2022; UNHCR 30/04/2022; UNHCR 30/04/2022; UNHCR 31/03/2022; UNHCR 1/5/2022; UNHCR 3/4/2022; UNHCR 31/03/2022; UNHCR 3/03/2022; UNHCR 30/04/2022; UNHCR 30/04/2022</t>
  </si>
  <si>
    <t>https://data2.unhcr.org/en/country/eth; https://data2.unhcr.org/en/country/yem; https://data2.unhcr.org/en/country/ssd; https://data2.unhcr.org/en/country/sdn; https://data2.unhcr.org/en/country/lby; https://data2.unhcr.org/en/country/ago; https://data2.unhcr.org/en/country/tun; https://data2.unhcr.org/en/country/uga; https://data2.unhcr.org/en/country/rwa; https://data2.unhcr.org/en/country/gha</t>
  </si>
  <si>
    <t>Total number of Eritrean refugees in other countries. Up to date data on the IDPs in Eritrea is unavailable.</t>
  </si>
  <si>
    <t>ERI001People displaced</t>
  </si>
  <si>
    <t>No reliable information giving a cumulative figure for this incident</t>
  </si>
  <si>
    <t>ERI001Injuries reported</t>
  </si>
  <si>
    <t>ERI001Fatalities reported</t>
  </si>
  <si>
    <t>ERI001Minimal humanitarian conditions - Level 1</t>
  </si>
  <si>
    <t>ERI001Stressed humanitarian conditions - Level 2</t>
  </si>
  <si>
    <t>ERI001Moderate humanitarian conditions - Level 3</t>
  </si>
  <si>
    <t>ERI001Severe humanitarian conditions - Level 4</t>
  </si>
  <si>
    <t>ERI001Extreme humanitarian conditions - Level 5</t>
  </si>
  <si>
    <t>Host, non host, IDPs, Refugees, Asylum seekers</t>
  </si>
  <si>
    <t>ERI001Crisis affected groups</t>
  </si>
  <si>
    <t>ERI001Illness cases reported</t>
  </si>
  <si>
    <t>ERI001Buildings in affected area</t>
  </si>
  <si>
    <t>According to the ltest report by UNICEF approximately 1.2M are in dire need but due to humanitarian constraints and limiting of humanitarian organizations in the country, this number might be low than the actual number of people in need in the country.</t>
  </si>
  <si>
    <t>ERI001People in Need</t>
  </si>
  <si>
    <t>ERI001Economic Losses</t>
  </si>
  <si>
    <t>ACLED 30/04/2022</t>
  </si>
  <si>
    <t>All crisis related civilian casualities between Nov 2021 and Apr 2022 were counted in the country.</t>
  </si>
  <si>
    <t>AZE002Fatalities reported</t>
  </si>
  <si>
    <t>AZE002Fatalities in all crises</t>
  </si>
  <si>
    <t xml:space="preserve"> UNHCR 30/04/2022; UNHCR 17/05/2022 </t>
  </si>
  <si>
    <t>https://data2.unhcr.org/en/situations/horn; https://data2.unhcr.org/en/documents/details/92775</t>
  </si>
  <si>
    <t>Total displaced population includes IDPs, Somali refugees in neighboring countries, refugees/asylum seekers in Somalia and returnees. Cumulative number of IDPs does not seem to reflect the rise in drought related displacement in 2022.</t>
  </si>
  <si>
    <t>SOM001People displaced</t>
  </si>
  <si>
    <t>ACLED Accessed 20/05/2022</t>
  </si>
  <si>
    <t>Fatalities in Somalia from 13 Nov 2021 to 13 May 2022</t>
  </si>
  <si>
    <t>SOM001Fatalities reported</t>
  </si>
  <si>
    <t>SOM001Fatalities in all crises</t>
  </si>
  <si>
    <t>Level 1 and 2 are computed according to ACAPS Methodology. Levels 3 to 5 add up to the cumulative PIN figure from the HNO. Level 4 and 5 correspond with IPC Phase 4 and 5 figures for the period April-June 2022</t>
  </si>
  <si>
    <t>SOM001Minimal humanitarian conditions - Level 1</t>
  </si>
  <si>
    <t>SOM001Stressed humanitarian conditions - Level 2</t>
  </si>
  <si>
    <t>OCHA 24/10/2021; IPC 08/04/2022</t>
  </si>
  <si>
    <t>https://reliefweb.int/sites/reliefweb.int/files/resources/2022%20Somalia%20HNO.pdf; https://www.ipcinfo.org/fileadmin/user_upload/ipcinfo/docs/Somalia-Updated-IPC-and-Famine-Risk-Analysis-Technical-Release-(March-June-2022)-8-Apr-2022.pdf</t>
  </si>
  <si>
    <t>SOM001Moderate humanitarian conditions - Level 3</t>
  </si>
  <si>
    <t>IPC 08/04/2022</t>
  </si>
  <si>
    <t>https://www.ipcinfo.org/fileadmin/user_upload/ipcinfo/docs/Somalia-Updated-IPC-and-Famine-Risk-Analysis-Technical-Release-(March-June-2022)-8-Apr-2022.pdf</t>
  </si>
  <si>
    <t>SOM001Severe humanitarian conditions - Level 4</t>
  </si>
  <si>
    <t>SOM001Extreme humanitarian conditions - Level 5</t>
  </si>
  <si>
    <t>OCHA HNO 2022</t>
  </si>
  <si>
    <t>https://www.acaps.org/sites/acaps/files/key-documents/files/libya_hno_2022_6dec21.pdf</t>
  </si>
  <si>
    <t>Population of Libya as identified by OCHA HNO 2022</t>
  </si>
  <si>
    <t>LBY001Total population</t>
  </si>
  <si>
    <t>https://data.worldbank.org/indicator/AG.SRF.TOTL.K2?locations=LY</t>
  </si>
  <si>
    <t>The whole country is affected by the crisis.</t>
  </si>
  <si>
    <t>LBY001Landmass affected</t>
  </si>
  <si>
    <t xml:space="preserve">The whole country is affected by the crisis: total population </t>
  </si>
  <si>
    <t>LBY001People exposed</t>
  </si>
  <si>
    <t>Affected people since it is not in the HNO 2022, calculated as it is considered to be = to the projected PiN.</t>
  </si>
  <si>
    <t>LBY001People affected</t>
  </si>
  <si>
    <t>(IOM accessed 23/05/2022) (UNHCR accessed 23/05/2022) (UNHCR accessed 23/05/2022)</t>
  </si>
  <si>
    <t>https://dtm.iom.int/libya, https://data2.unhcr.org/en/country/lby , https://www.unhcr.org/refugee-statistics/download/?url=Cq8p5C</t>
  </si>
  <si>
    <t xml:space="preserve">Displaced People= # people displaced by the conflict + # people displaced by the MMF crisis. 
Total # displaced by the conflict = # IDPs according to IOM DTM round + # Returnees in Libya according to IOM DTM +  # Libyan nationals who have left Libya and are counted as refugees or asylum seekers  by UNHCR.
Total # displaced in the MMF crisis = # of Migrants in Libya as counted by IOM DTM + # of Refugees and asylum seekers in Libya
Categories of migrants and refugees already accounted for in the Central Mediterranean Route (e.g. arrivals to Italy, arrivals to Malta) are not taken into account in the Complex Crisis displacement indicator.
</t>
  </si>
  <si>
    <t>LBY001People displaced</t>
  </si>
  <si>
    <t>IOM accessed 23/05/2022, ACLED accessed 23/05/2022</t>
  </si>
  <si>
    <t xml:space="preserve">https://missingmigrants.iom.int/region/mediterranean?region_incident=All&amp;route=3861&amp;year%5B%5D=10121&amp;month=All&amp;incident_date%5Bmin%5D=&amp;incident_date%5Bmax%5D= ; https://www.acleddata.com/data/ </t>
  </si>
  <si>
    <t>This is the total number of fatalities related to both the conflict and the MMF crisis during Nov 2021 to Apr 2022. Missing migrants in sea + fatalities from ACLED (Only civilians)  = 892 + 33 = 925</t>
  </si>
  <si>
    <t>LBY001Fatalities reported</t>
  </si>
  <si>
    <t>LBY001Fatalities in all crises</t>
  </si>
  <si>
    <t xml:space="preserve">1. People in need is taken from HNO 2022.
2. Projected people in need is taken from HNO 2022.
3. Affected people since it is not in the HNO 2022, calculated as it is considered to be = to the projected PiN.
4. Total population is taken from HNO 2022.
5. Since the HNO 2022 has five levels of severity for the needs, we used scenario B methodology in calculating the severity index values.
Level 5: corresponds to catastrophic humanitarian conditions as identified on page 5 of the 2022 HNO (0% of PiN=0).
Level 4: corresponds to extreme humanitarian conditions, as identified on page 5 of the 2022 HNO (1% of PiN=8,000).
Level 3: corresponds to minimal, stress and severe humanitarian conditions identified on page 5 of the 2022 HNO (99% of PiN = 792,000).
Level 2: Affected – PiN = 700,000
Level 1: people exposed-people affected = 6,700,000.
</t>
  </si>
  <si>
    <t>LBY001People in Need</t>
  </si>
  <si>
    <t>LBY001Minimal humanitarian conditions - Level 1</t>
  </si>
  <si>
    <t>LBY001Stressed humanitarian conditions - Level 2</t>
  </si>
  <si>
    <t>LBY001Moderate humanitarian conditions - Level 3</t>
  </si>
  <si>
    <t>LBY001Severe humanitarian conditions - Level 4</t>
  </si>
  <si>
    <t>LBY001Extreme humanitarian conditions - Level 5</t>
  </si>
  <si>
    <t>All groups are affected by the complex crisis: Host, Non-Host, Migrants/Refugees, IDPs and Returnees.</t>
  </si>
  <si>
    <t>LBY001Crisis affected groups</t>
  </si>
  <si>
    <t>LBY002Total population</t>
  </si>
  <si>
    <t>World Bank 2018; IOM DTM 23/09/2020</t>
  </si>
  <si>
    <t>https://data.worldbank.org/indicator/AG.SRF.TOTL.K2?locations=LY; https://data.humdata.org/dataset/libya-migration-data-migrants-baseline-assessment-iom-dtm</t>
  </si>
  <si>
    <t>Even though Libya has "hot spots" and specific routes where the MMF crisis is more present and visible, we argue that the country as a whole is affected by the movements and presence of migrants. DTM Round 32 reported migrants in each of the 22 administrative regions (mantika) of Libya.</t>
  </si>
  <si>
    <t>LBY002Landmass affected</t>
  </si>
  <si>
    <t>LBY002People exposed</t>
  </si>
  <si>
    <t>(IOM accessed 23/05/2022) (UNHCR accessed 23/05/2022)</t>
  </si>
  <si>
    <t>https://dtm.iom.int/libya,  https://data2.unhcr.org/en/country/lby</t>
  </si>
  <si>
    <t>Affected people since it is not in the HNO 2022, calculated as it is considered to be = to the  migrants and refugees.</t>
  </si>
  <si>
    <t>LBY002People affected</t>
  </si>
  <si>
    <t>Total # displaced in the MMF crisis = # of Migrants in Libya as counted by IOM DTM + # of Refugees and asylum seekers in Libya.</t>
  </si>
  <si>
    <t>LBY002People displaced</t>
  </si>
  <si>
    <t>IOM accessed 23/05/2022</t>
  </si>
  <si>
    <t>https://missingmigrants.iom.int/region/mediterranean?region_incident=All&amp;route=3861&amp;year%5B%5D=10121&amp;month=All&amp;incident_date%5Bmin%5D=&amp;incident_date%5Bmax%5D=</t>
  </si>
  <si>
    <t>Number of people who died and are missing in the central and western Meditarranean route in front of the Libyan coast and within Libya. IOM data is intended to be "a minimum estimate of the number of migrant deaths." Deaths happening in detention centres or due to labour exploitation are not included. Data gaps regarding migration routes within North Africa have also been highlighted. IOM Missing Migrants Nov 2021-Apr 2022
Central Mediterranean route = 640 + 61 = 701</t>
  </si>
  <si>
    <t>LBY002Fatalities reported</t>
  </si>
  <si>
    <t>LBY002Fatalities in all crises</t>
  </si>
  <si>
    <t>(IOM accessed 23/05/2022) (UNHCR accessed 23/05/2022) (OCHA HNO 2022)</t>
  </si>
  <si>
    <t>https://dtm.iom.int/libya,  https://data2.unhcr.org/en/country/lby ; https://www.acaps.org/sites/acaps/files/key-documents/files/libya_hno_2022_6dec21.pdf</t>
  </si>
  <si>
    <t xml:space="preserve">1. People in need is taken from HNO 2022.
2. Affected people since it is not in the HNO 2022, calculated as it is considered to be = to the number of migrants and refugees.
3. Total population is taken from HNO 2022 (All population in Libya is considered affected by the mixed migration crisis).
4. Since the HNO 2022 has five levels of severity for the needs, we used scenario B methodology in calculating the severity index values (Page 36 - The HNO disaggregated migrants and refugees level of severity so we will calculate each one separately then combine them).
PiN = 275,000 Migrants and refugees
Level 5: corresponds to catastrophic humanitarian conditions, as identified on page 36 of the 2022 HNO (0% of PiN = 0).
Level 4: corresponds to extreme humanitarian conditions, as identified on Page 36 of the 2022 HNO (9% of PiN= 3870).
Level 3: corresponds to minimal, stress and severe humanitarian conditions, as identified on page 36 of the 2022 HNO (100% of migrants + 91% of refugees = 232,000+39,130 = 271,130).
Level 2: Population affected –PIN = 679,254 – 275,000 = 404,254
Level 1: population exposed-population affected= 8,200,000-679,254 = 7,520,746
</t>
  </si>
  <si>
    <t>LBY002People in Need</t>
  </si>
  <si>
    <t>LBY002Minimal humanitarian conditions - Level 1</t>
  </si>
  <si>
    <t>LBY002Stressed humanitarian conditions - Level 2</t>
  </si>
  <si>
    <t>LBY002Moderate humanitarian conditions - Level 3</t>
  </si>
  <si>
    <t>LBY002Severe humanitarian conditions - Level 4</t>
  </si>
  <si>
    <t>LBY002Extreme humanitarian conditions - Level 5</t>
  </si>
  <si>
    <t>LBY002Crisis affected groups</t>
  </si>
  <si>
    <t>World Population Prospects 2020</t>
  </si>
  <si>
    <t>https://data.worldbank.org/indicator/SP.POP.TOTL?locations=MA&amp;page=2 ;</t>
  </si>
  <si>
    <t>MAR002Total population</t>
  </si>
  <si>
    <t>World Bank 2021</t>
  </si>
  <si>
    <t>https://data.worldbank.org/indicator/AG.LND.TOTL.K2?locations=MA</t>
  </si>
  <si>
    <t>Refugees and asylum seekers are located in 52 locations throughout the country. Therefore the entire area of the country was considered. This is an overestimation.</t>
  </si>
  <si>
    <t>MAR002Landmass affected</t>
  </si>
  <si>
    <t xml:space="preserve">UNHCR 26/04/2022 ; UNHCR Sudan 30/04/2022 ; UNHCR South Sudan  30/04/2022   ; UNHCR Chad 30/04/2022  </t>
  </si>
  <si>
    <t>https://reliefweb.int/report/ethiopia/regional-bureau-east-and-horn-africa-and-great-lakes-region-internally-displaced ; https://data2.unhcr.org/en/country/sdn; https://data2.unhcr.org/en/country/ssd ; https://data2.unhcr.org/en/country/tcd</t>
  </si>
  <si>
    <t>The number includes IDPs in Sudan (3,040,000) as of 31 March 2022, Refugees in Sudan(1,135,811) as of 30 April 2022, Refugee returnees (2,060) as of 31 Dec. 2019, Sudanese refugees in South Sudan (311,819) as of 30 April 2022 and Chad (388,550) as of 30 April 2022.</t>
  </si>
  <si>
    <t>SDN001People displaced</t>
  </si>
  <si>
    <t>ACLED accessed on 19/05/2022</t>
  </si>
  <si>
    <t>fatalities between 01 November 2021 and 13 May 2022 for the complex crisis</t>
  </si>
  <si>
    <t>SDN001Fatalities reported</t>
  </si>
  <si>
    <t>fatalities between 01 November 2021 and 13 May 2022</t>
  </si>
  <si>
    <t>SDN001Fatalities in all crises</t>
  </si>
  <si>
    <t>UNHCR accessed on 19/05/2022</t>
  </si>
  <si>
    <t>https://data2.unhcr.org/en/country/sdn</t>
  </si>
  <si>
    <t>The number represents refugees in Sudan, excluding refugees from Ethiopia (72,316) as of 30 April 2022</t>
  </si>
  <si>
    <t>SDN005People displaced</t>
  </si>
  <si>
    <t>fatalities between 01 NOVEMBER 2021 and 13 MAY 2022 related to refugees (except Ethiopians)</t>
  </si>
  <si>
    <t>SDN005Fatalities reported</t>
  </si>
  <si>
    <t>SDN005Fatalities in all crises</t>
  </si>
  <si>
    <t>The number represents refugees in Sudan, excluding refugees from Ethiopia (71654) as of 31 March 2022</t>
  </si>
  <si>
    <t>SDN005People in Need</t>
  </si>
  <si>
    <t>Level1= Exposed population - affected population (ACAPS methodology)</t>
  </si>
  <si>
    <t>SDN005Minimal humanitarian conditions - Level 1</t>
  </si>
  <si>
    <t>Level 2 = Affected population - PIN (ACAPS methodology)</t>
  </si>
  <si>
    <t>SDN005Stressed humanitarian conditions - Level 2</t>
  </si>
  <si>
    <t xml:space="preserve">There is no analysis of the severity of needs for refugees </t>
  </si>
  <si>
    <t>SDN005Moderate humanitarian conditions - Level 3</t>
  </si>
  <si>
    <t xml:space="preserve">There is no analysis of the severity of needs for refugees 
</t>
  </si>
  <si>
    <t>SDN005Severe humanitarian conditions - Level 4</t>
  </si>
  <si>
    <t xml:space="preserve">UNHCR accessed on 19/05/2022
</t>
  </si>
  <si>
    <t>SDN005Extreme humanitarian conditions - Level 5</t>
  </si>
  <si>
    <t>UNHCR accessed 19/05/2022</t>
  </si>
  <si>
    <t>The numbef of refugees from Ethiopia (72316) as of 30 April 2022</t>
  </si>
  <si>
    <t>SDN007People displaced</t>
  </si>
  <si>
    <t xml:space="preserve">fatalities between 01 November 2021 and 13 May related to Ethiopian refugees
</t>
  </si>
  <si>
    <t>SDN007Fatalities reported</t>
  </si>
  <si>
    <t>SDN007Fatalities in all crises</t>
  </si>
  <si>
    <t>Number of refugees from Ethiopia is considered the number of people in need</t>
  </si>
  <si>
    <t>SDN007People in Need</t>
  </si>
  <si>
    <t>SDN007Minimal humanitarian conditions - Level 1</t>
  </si>
  <si>
    <t>SDN007Stressed humanitarian conditions - Level 2</t>
  </si>
  <si>
    <t xml:space="preserve">No specific analysis on the severity of need of refugees from Ethiopia. </t>
  </si>
  <si>
    <t>SDN007Moderate humanitarian conditions - Level 3</t>
  </si>
  <si>
    <t>SDN007Severe humanitarian conditions - Level 4</t>
  </si>
  <si>
    <t>SDN007Extreme humanitarian conditions - Level 5</t>
  </si>
  <si>
    <t xml:space="preserve">Estimated population of Morocco as of 2020. </t>
  </si>
  <si>
    <t>MAR002People exposed</t>
  </si>
  <si>
    <t>IOM 17/05/2022</t>
  </si>
  <si>
    <t>https://missingmigrants.iom.int/region/mediterranean?region_incident=All&amp;route=3956&amp;year%5B%5D=10121&amp;month=All&amp;incident_date%5Bmin%5D=&amp;incident_date%5Bmax%5D=</t>
  </si>
  <si>
    <t>Fatalities + missing migrants within Morocco and along the Western Mediterranean Route (off the Moroccan coast or involving migrants departing from Morocco if the incident happened off the coast of Spain).
Fatailities between (IOM 01/11/2021 - 30/04/2022)</t>
  </si>
  <si>
    <t>MAR002Fatalities reported</t>
  </si>
  <si>
    <t>IOM 17/05/2022, ACLED 17/05/2022</t>
  </si>
  <si>
    <t>https://missingmigrants.iom.int/region/mediterranean?region_incident=All&amp;route=3956&amp;year%5B%5D=10121&amp;month=All&amp;incident_date%5Bmin%5D=&amp;incident_date%5Bmax%5D= ; https://acleddata.com/data-export-tool/</t>
  </si>
  <si>
    <t>"Fatalities + missing migrants within Morocco and along the Western Mediterranean Route (off the Moroccan coast or involving migrants departing from Morocco if the incident happened off the coast of Spain). + ACLED fatailities from all crisis. 
89+33= 122.
between  01/11/2021 - 30/04/2022"</t>
  </si>
  <si>
    <t>MAR002Fatalities in all crises</t>
  </si>
  <si>
    <t xml:space="preserve">https://reporting.unhcr.org/document/1856 </t>
  </si>
  <si>
    <t>Host and Refugees</t>
  </si>
  <si>
    <t>MAR002Crisis affected groups</t>
  </si>
  <si>
    <t xml:space="preserve">ACLED accessed on 19/05/2022
</t>
  </si>
  <si>
    <t>fatalities between 01 November 2021 and 13 May 2022 in West Darfur</t>
  </si>
  <si>
    <t>SDN008Fatalities reported</t>
  </si>
  <si>
    <t xml:space="preserve">fatalities between 01 November 2021 and 13 May 2022
</t>
  </si>
  <si>
    <t>SDN008Fatalities in all crises</t>
  </si>
  <si>
    <t>IPC 01/03/2022 ; UNHCR accessed on 25/05/2022</t>
  </si>
  <si>
    <t>https://reliefweb.int/report/united-republic-tanzania/tanzania-ipc-acute-food-insecurity-analysis-november-2021-september ; https://data2.unhcr.org/en/country/tza</t>
  </si>
  <si>
    <t>Exposed people= Levels 1 to 5, and it also includes people exposed to the food insecurity crisis and the refugees crisis.</t>
  </si>
  <si>
    <t>TZA001People exposed</t>
  </si>
  <si>
    <t>World Bank 07/07/2021 ; UNHCR 06/05/2022 ; IOM 20/05/2022</t>
  </si>
  <si>
    <t>https://data.worldbank.org/indicator/SP.POP.TOTL?locations=DJ ; https://data2.unhcr.org/en/documents/details/92638 ; https://reliefweb.int/report/djibouti/iom-djibouti-dtm-migration-trends-dashboard-april-2022</t>
  </si>
  <si>
    <t>988,002 is the total population of Djibouti in 2020 according to World Bank data + refugees and asylum seekers (35,357) as of 30 April + Stranded migrants (679) as of 30 April 2022.</t>
  </si>
  <si>
    <t>DJI001Total population</t>
  </si>
  <si>
    <t>DJI001People exposed</t>
  </si>
  <si>
    <t>UNHCR 06/05/2022 ; IOM 20/05/2022 ; IPC 05/05/2022</t>
  </si>
  <si>
    <t>https://data2.unhcr.org/en/documents/details/92638 ; https://reliefweb.int/report/djibouti/iom-djibouti-dtm-migration-trends-dashboard-april-2022 ; https://www.ipcinfo.org/ipc-country-analysis/details-map/en/c/1155581/</t>
  </si>
  <si>
    <t>refugees and asylum seekers (35,357) as of 30 April + Stranded migrants (679) as of 30 April 2022 + People in IPC level 2 and above (554582) between March to June. This figure accounts for people affected both by the drought and mixed migration crisis.</t>
  </si>
  <si>
    <t>DJI001People affected</t>
  </si>
  <si>
    <t>UNHCR 06/05/2022 ; IOM 20/05/2022</t>
  </si>
  <si>
    <t>https://data2.unhcr.org/en/documents/details/92638 ; https://reliefweb.int/report/djibouti/iom-djibouti-dtm-migration-trends-dashboard-january-2022</t>
  </si>
  <si>
    <t>Refugees and asylum seekers (35,357) as of 30 April + Stranded migrants (679) as of 30 April 2022.</t>
  </si>
  <si>
    <t>DJI001People displaced</t>
  </si>
  <si>
    <t>ACLED accessed on 22/05/2022</t>
  </si>
  <si>
    <t>fatalities between 01 December and 22 May</t>
  </si>
  <si>
    <t>DJI001Fatalities reported</t>
  </si>
  <si>
    <t>DJI001Fatalities in all crises</t>
  </si>
  <si>
    <t>People in Crisis (IPC-3) or above (131997) between March to June + Refugees and asylum seekers (35,357) as of 30 April + Stranded migrants (679) as of 30 April 2022.</t>
  </si>
  <si>
    <t>DJI001People in Need</t>
  </si>
  <si>
    <t>DJI001Minimal humanitarian conditions - Level 1</t>
  </si>
  <si>
    <t xml:space="preserve">ACAPS methodology: Level 2 = Affected population - PIN 
</t>
  </si>
  <si>
    <t>DJI001Stressed humanitarian conditions - Level 2</t>
  </si>
  <si>
    <t>People in Ciris IPC-3 (127073) between March to June + Refugees and asylum seekers (35,357) as of 30 April + Stranded migrants (679) as of 30 April 2022.</t>
  </si>
  <si>
    <t>DJI001Moderate humanitarian conditions - Level 3</t>
  </si>
  <si>
    <t xml:space="preserve"> IPC 05/05/2022</t>
  </si>
  <si>
    <t>https://www.ipcinfo.org/ipc-country-analysis/details-map/en/c/1155581/</t>
  </si>
  <si>
    <t>People in Emergency IPC-4 between March to June</t>
  </si>
  <si>
    <t>DJI001Severe humanitarian conditions - Level 4</t>
  </si>
  <si>
    <t>There is no data available of extreme needs in Djibouti and no one is in Catastrophe (IPC-5)</t>
  </si>
  <si>
    <t>DJI001Extreme humanitarian conditions - Level 5</t>
  </si>
  <si>
    <t>DJI002Total population</t>
  </si>
  <si>
    <t>The whole population is exposed to the mixed migration crisis in Djibouti</t>
  </si>
  <si>
    <t>DJI002People exposed</t>
  </si>
  <si>
    <t>https://data2.unhcr.org/en/documents/details/92638 ; https://reliefweb.int/report/djibouti/iom-djibouti-dtm-migration-trends-dashboard-april-2022</t>
  </si>
  <si>
    <t>DJI002People affected</t>
  </si>
  <si>
    <t>DJI002People displaced</t>
  </si>
  <si>
    <t>DJI002Fatalities reported</t>
  </si>
  <si>
    <t>DJI002Fatalities in all crises</t>
  </si>
  <si>
    <t>DJI002People in Need</t>
  </si>
  <si>
    <t>DJI002Minimal humanitarian conditions - Level 1</t>
  </si>
  <si>
    <t>DJI002Stressed humanitarian conditions - Level 2</t>
  </si>
  <si>
    <t>DJI002Moderate humanitarian conditions - Level 3</t>
  </si>
  <si>
    <t>Theres is lack of information on the severity of needs.</t>
  </si>
  <si>
    <t>DJI002Severe humanitarian conditions - Level 4</t>
  </si>
  <si>
    <t>DJI002Extreme humanitarian conditions - Level 5</t>
  </si>
  <si>
    <t>DJI003Total population</t>
  </si>
  <si>
    <t>The whole population is exposed to the drought crisis</t>
  </si>
  <si>
    <t>DJI003People exposed</t>
  </si>
  <si>
    <t>IPC 05/05/2022</t>
  </si>
  <si>
    <t>People in IPC level 2 and above (554582) as between March to June</t>
  </si>
  <si>
    <t>DJI003People affected</t>
  </si>
  <si>
    <t>DJI003Fatalities reported</t>
  </si>
  <si>
    <t>DJI003Fatalities in all crises</t>
  </si>
  <si>
    <t>People in Crisis (IPC-3) and above between March to June</t>
  </si>
  <si>
    <t>DJI003People in Need</t>
  </si>
  <si>
    <t>IPC 05/05/2022 ; UNHCR 06/05/2022 ; IOM 20/05/2022</t>
  </si>
  <si>
    <t>https://www.ipcinfo.org/ipc-country-analysis/details-map/en/c/1155581/ ; https://data2.unhcr.org/en/documents/details/92638 ; https://reliefweb.int/report/djibouti/iom-djibouti-dtm-migration-trends-dashboard-april-2022</t>
  </si>
  <si>
    <t>DJI003Minimal humanitarian conditions - Level 1</t>
  </si>
  <si>
    <t>DJI003Stressed humanitarian conditions - Level 2</t>
  </si>
  <si>
    <t>People in Ciris IPC-3 between March to June</t>
  </si>
  <si>
    <t>DJI003Moderate humanitarian conditions - Level 3</t>
  </si>
  <si>
    <t>DJI003Severe humanitarian conditions - Level 4</t>
  </si>
  <si>
    <t>DJI003Extreme humanitarian conditions - Level 5</t>
  </si>
  <si>
    <t>ACLED 30/4/22</t>
  </si>
  <si>
    <t>All crisis-related civilian casualties between October 2021 and March 2022 were counted in the country.</t>
  </si>
  <si>
    <t>PRK001Fatalities reported</t>
  </si>
  <si>
    <t>PRK001Fatalities in all crises</t>
  </si>
  <si>
    <t>https://data.worldbank.org/indicator/SP.POP.TOTL?locations=TN&amp;page=2</t>
  </si>
  <si>
    <t xml:space="preserve">Estimated population of Tunisia as of 2020. </t>
  </si>
  <si>
    <t>TUN002Total population</t>
  </si>
  <si>
    <t xml:space="preserve">https://data.worldbank.org/indicator/AG.SRF.TOTL.K2?locations=TN&amp;page=2 </t>
  </si>
  <si>
    <t>All the country is affected. Governorates near the border with Libya and Algeria are transit points for migrants making overland journeys to and from Tunisia. Tunisia's Mediterranean coast is an important departure point for migrants hoping to reach Europe by sea.  Refugees and asylum seekers are present in almost all  Tunisian governorates.</t>
  </si>
  <si>
    <t>TUN002Landmass affected</t>
  </si>
  <si>
    <t>TUN002People exposed</t>
  </si>
  <si>
    <t>IOM accessed 18/05/2022</t>
  </si>
  <si>
    <t>Figure represents the number of dead and missing migrants who perished in or off the coast of Tunisia in the last 6 months (Only near Tunisia filtered and counted). Data taken from IOM's missing migrant database related to the Central Mediterranean crisis. The actual number of fatalities is likely to be higher as a result of unreported incidents. IOM data is intended to be "a minimum estimate of the number of migrant deaths." Deaths happening in detention centres or due to labour exploitation are not included. . IOM Missing migrants 01/11/2021 - 30/04/2022</t>
  </si>
  <si>
    <t>TUN002Fatalities reported</t>
  </si>
  <si>
    <t>IOM accessed 18/05/2022; ACLED 18/05/2022</t>
  </si>
  <si>
    <t xml:space="preserve">https://missingmigrants.iom.int/downloads ; https://acleddata.com/data-export-tool/ </t>
  </si>
  <si>
    <t>Fatalities in all crises (for the country overall) IOM Missing migrants 01/11/2021 - 30/04/2022, ACLED 01/11/2021 - 30/04/2022,. 34+0 =34</t>
  </si>
  <si>
    <t>TUN002Fatalities in all crises</t>
  </si>
  <si>
    <t>UNHCR 30/04/2022, UNHCR accessed 18/05/2022</t>
  </si>
  <si>
    <t>https://reporting.unhcr.org/document/2396 ; https://data2.unhcr.org/en/country/tun</t>
  </si>
  <si>
    <t>Refugees/migrants</t>
  </si>
  <si>
    <t>TUN002Crisis affected groups</t>
  </si>
  <si>
    <t>ACLED accessed on 25/05/2022</t>
  </si>
  <si>
    <t>fatalities between 27 Dec 2021 and 17 May 2022</t>
  </si>
  <si>
    <t>LSO002Fatalities reported</t>
  </si>
  <si>
    <t>LSO002Fatalities in all crises</t>
  </si>
  <si>
    <t>HNO 28/02/2022</t>
  </si>
  <si>
    <t>https://reliefweb.int/report/burundi/burundi-aper-u-des-besoins-humanitaires-2022-f-vrier-2022</t>
  </si>
  <si>
    <t>Total population of Burundi, which has taken into account migration flows and Burundian refugees in other countries</t>
  </si>
  <si>
    <t>BDI001Total population</t>
  </si>
  <si>
    <t>CIA 02/03/2022</t>
  </si>
  <si>
    <t>https://www.cia.gov/the-world-factbook/countries/burundi/</t>
  </si>
  <si>
    <t>Total landmass excluding the area occupied by water bodies.</t>
  </si>
  <si>
    <t>BDI001Landmass affected</t>
  </si>
  <si>
    <t>This being a complex crisis the entire country is involved therefore we take the whole population</t>
  </si>
  <si>
    <t>BDI001People exposed</t>
  </si>
  <si>
    <t>BDI001People affected</t>
  </si>
  <si>
    <t>OCHA 27/05/2022</t>
  </si>
  <si>
    <t>https://reliefweb.int/report/burundi/burundi-humanitarian-overview-key-figures-17-may-2022</t>
  </si>
  <si>
    <t>The sum of Refugees, Asylum seekers and IDPs.</t>
  </si>
  <si>
    <t>BDI001People displaced</t>
  </si>
  <si>
    <t>There were mentions of diseases in the HNO but there was no cumulative figure for this.</t>
  </si>
  <si>
    <t>BDI001Injuries reported</t>
  </si>
  <si>
    <t>ACLED 30/05/2022</t>
  </si>
  <si>
    <t>https://api.acleddata.com/acled/read.exportcsv</t>
  </si>
  <si>
    <t>Total fatalities reported in the entire region from 30/11/2021 to 30/05/2022</t>
  </si>
  <si>
    <t>BDI001Fatalities reported</t>
  </si>
  <si>
    <t>BDI001Fatalities in all crises</t>
  </si>
  <si>
    <t>The total figure reported of PIN from the HNO 2022</t>
  </si>
  <si>
    <t>BDI001People in Need</t>
  </si>
  <si>
    <t xml:space="preserve">Level 1 and 2 were calculated using ACAPS methodology. Level 3 includes minimal, stressed and strict levels from the HNO. The distribution of percentages in the HNO added upto 99% so 1% was added to the minimal level for the purposes of this severity index. Leve 4  corresponds to the figure of extreme in the HNO while level 5 corresponds to the figure of catastrophic. </t>
  </si>
  <si>
    <t>BDI001Minimal humanitarian conditions - Level 1</t>
  </si>
  <si>
    <t>BDI001Stressed humanitarian conditions - Level 2</t>
  </si>
  <si>
    <t>BDI001Moderate humanitarian conditions - Level 3</t>
  </si>
  <si>
    <t>BDI001Severe humanitarian conditions - Level 4</t>
  </si>
  <si>
    <t>BDI001Extreme humanitarian conditions - Level 5</t>
  </si>
  <si>
    <t>https://reliefweb.int/report/burundi/burundi-aper-u-des-besoins-humanitaires-2022-f-vrier-2027</t>
  </si>
  <si>
    <t>Refugees, IDPs, Host, Non-host, Returnees</t>
  </si>
  <si>
    <t>BDI001Crisis affected groups</t>
  </si>
  <si>
    <t>Illness was mentioned in the HNO but no exact figures were cumulated.</t>
  </si>
  <si>
    <t>BDI001Illness cases reported</t>
  </si>
  <si>
    <t>ACAPS methodology: Affected people= Levels 2 to 5</t>
  </si>
  <si>
    <t>TZA001People affected</t>
  </si>
  <si>
    <t>UNHCR accessed on 25/5/2022</t>
  </si>
  <si>
    <t>is the number of refugees in Tanzania as of 30 April ( 249000)</t>
  </si>
  <si>
    <t>TZA001People displaced</t>
  </si>
  <si>
    <t>ACLED accessed on 20\05\2022</t>
  </si>
  <si>
    <t>fatalities between 01 November 2021 and 20 May 2022 in Multiple crisis</t>
  </si>
  <si>
    <t>TZA001Fatalities reported</t>
  </si>
  <si>
    <t>ACLED accessed on 25\05\2022</t>
  </si>
  <si>
    <t>fatalities between 01 November 2021 and 20 May 2022</t>
  </si>
  <si>
    <t>TZA001Fatalities in all crises</t>
  </si>
  <si>
    <t xml:space="preserve">is the number of refugees in Tanzania as of 30 April (249000) + People in Crisis food insecurity level (IPC Phase 3) or above between May 2022- September 2022 </t>
  </si>
  <si>
    <t>TZA001People in Need</t>
  </si>
  <si>
    <t>The sum of people in Level 1 in the food insecurity crisis + the refugees crisis</t>
  </si>
  <si>
    <t>TZA001Minimal humanitarian conditions - Level 1</t>
  </si>
  <si>
    <t>The sum of people in Level 2 in the food insecurity crisis + the refugees crisis</t>
  </si>
  <si>
    <t>TZA001Stressed humanitarian conditions - Level 2</t>
  </si>
  <si>
    <t>The sum of people in Level 3 in the food insecurity crisis (497,000) + the refugees crisis ( 249,000 )</t>
  </si>
  <si>
    <t>TZA001Moderate humanitarian conditions - Level 3</t>
  </si>
  <si>
    <t>The sum of people in Level 4 in the food insecurity crisis</t>
  </si>
  <si>
    <t>The sum of people in Level 4 in the food insecurity crisis + + the refugees crisis</t>
  </si>
  <si>
    <t>TZA001Severe humanitarian conditions - Level 4</t>
  </si>
  <si>
    <t>The sum of people in Level 5 in the food insecurity crisis + the refugees crisis</t>
  </si>
  <si>
    <t>TZA001Extreme humanitarian conditions - Level 5</t>
  </si>
  <si>
    <t>IPC 01/03/2022</t>
  </si>
  <si>
    <t>https://reliefweb.int/report/united-republic-tanzania/tanzania-ipc-acute-food-insecurity-analysis-november-2021-september</t>
  </si>
  <si>
    <t>ACAPS methodology: Exposed people= Levels 1 to 5 (it also equals the population of the areas affected: Bahi DC, Handeni DC, Handeni TC, Korogwe DC, Korogwe TC, Longido, Manyoni, Meatu, Mkinga, Monduli, Musoma DC, Mwanga, Rorya, and Same).</t>
  </si>
  <si>
    <t>TZA003People exposed</t>
  </si>
  <si>
    <t>TZA003People affected</t>
  </si>
  <si>
    <t>ACLED accessed on 20\5\2022</t>
  </si>
  <si>
    <t>fatalities between 01 November 2021 and 20 May 2022 because of food insecurity</t>
  </si>
  <si>
    <t>TZA003Fatalities reported</t>
  </si>
  <si>
    <t>ACLED accessed on 25\5\2022</t>
  </si>
  <si>
    <t>TZA003Fatalities in all crises</t>
  </si>
  <si>
    <t>People in Crisis food insecurity level (IPC Phase 3) or above between May  2022 -Septemper 2022</t>
  </si>
  <si>
    <t>TZA003People in Need</t>
  </si>
  <si>
    <t>People in Minimal food insecurity level (IPC Phase 1) between May  2022 -Septemper 2022</t>
  </si>
  <si>
    <t>TZA003Minimal humanitarian conditions - Level 1</t>
  </si>
  <si>
    <t>People in Stressed food insecurity level (IPC Phase 2) between May  2022 -Septemper 2022</t>
  </si>
  <si>
    <t>TZA003Stressed humanitarian conditions - Level 2</t>
  </si>
  <si>
    <t>People in Crisis food insecurity level (IPC Phase 3) between May  2022 -Septemper 2022</t>
  </si>
  <si>
    <t>TZA003Moderate humanitarian conditions - Level 3</t>
  </si>
  <si>
    <t>People in Emergency food insecurity level (IPC Phase 4) between May  2022 -Septemper 2022</t>
  </si>
  <si>
    <t>TZA003Severe humanitarian conditions - Level 4</t>
  </si>
  <si>
    <t>People in Emergency food insecurity level (IPC Phase 5) between May  2022 -Septemper 2022</t>
  </si>
  <si>
    <t>TZA003Extreme humanitarian conditions - Level 5</t>
  </si>
  <si>
    <t>UNHCR accessed on 25/05/2022</t>
  </si>
  <si>
    <t>is the number of refugees in Tanzania as of 30 April (249,000)</t>
  </si>
  <si>
    <t>TZA002People displaced</t>
  </si>
  <si>
    <t>fatalities between 01 November 2021 and 20 May 2022 related to refugees</t>
  </si>
  <si>
    <t>TZA002Fatalities reported</t>
  </si>
  <si>
    <t>fatalities between 01 November  2022 and 20 May 2022</t>
  </si>
  <si>
    <t>TZA002Fatalities in all crises</t>
  </si>
  <si>
    <t>is the number of refugees in Tanzania (249,000) PIN= Level 3 + Level 4 + Level 5</t>
  </si>
  <si>
    <t>TZA002People in Need</t>
  </si>
  <si>
    <t>TZA002Minimal humanitarian conditions - Level 1</t>
  </si>
  <si>
    <t>TZA002Stressed humanitarian conditions - Level 2</t>
  </si>
  <si>
    <t>is the number of refugees in Tanzania as of 30 April 2022</t>
  </si>
  <si>
    <t>TZA002Moderate humanitarian conditions - Level 3</t>
  </si>
  <si>
    <t>The severity of needs is not identified for refugees</t>
  </si>
  <si>
    <t>TZA002Severe humanitarian conditions - Level 4</t>
  </si>
  <si>
    <t>ACLED accessed on 26\05\2022</t>
  </si>
  <si>
    <t>fatalities between 01 November 2021 and 20 May 2022 for the complex crisis</t>
  </si>
  <si>
    <t>ZWE001Fatalities reported</t>
  </si>
  <si>
    <t>ZWE001Fatalities in all crises</t>
  </si>
  <si>
    <t>ACLED (01/12/2021-27/05/2022)</t>
  </si>
  <si>
    <t>This data includes the number of all deaths from conflict in the last 6 months as calculated by ACLED. This figure includes people who killed in protests, riots, violence against civilians, explosions/remote violence and battles during the past six months</t>
  </si>
  <si>
    <t>SYR001Fatalities reported</t>
  </si>
  <si>
    <t>SYR001Fatalities in all crises</t>
  </si>
  <si>
    <t>The fatalities figure in the past six months. This figure includes people who killed in protests, riots, violence against civilians, explosions/remote violence and battles.</t>
  </si>
  <si>
    <t>IRQ001Fatalities reported</t>
  </si>
  <si>
    <t>Total fatalities figure in the past six months. This figure includes people who killed in protests, riots, violence against civilians, explosions/remote violence and battles.</t>
  </si>
  <si>
    <t>IRQ001Fatalities in all crises</t>
  </si>
  <si>
    <t>IRQ002Fatalities reported</t>
  </si>
  <si>
    <t>IRQ002Fatalities in all crises</t>
  </si>
  <si>
    <t>IRQ003Fatalities in all crises</t>
  </si>
  <si>
    <t>OCHA (01/12/2021-08/05/2022)</t>
  </si>
  <si>
    <t>https://www.ochaopt.org/data/casualties</t>
  </si>
  <si>
    <t>Total number of injuries resulting directly from conflict (Palestinians), reported for the past six months</t>
  </si>
  <si>
    <t>PSE002Injuries reported</t>
  </si>
  <si>
    <t>Total number of fatalities resulting directly from conflict (Palestinians), reported for the past six months</t>
  </si>
  <si>
    <t>PSE002Fatalities reported</t>
  </si>
  <si>
    <t>PSE002Fatalities in all crises</t>
  </si>
  <si>
    <t>ACLED accessed on 26/05/2022</t>
  </si>
  <si>
    <t>SWZ001Fatalities reported</t>
  </si>
  <si>
    <t>SWZ001Fatalities in all crises</t>
  </si>
  <si>
    <t>NAM002Fatalities reported</t>
  </si>
  <si>
    <t>ACLED accessed on 26\05/2022</t>
  </si>
  <si>
    <t>fatalities between 01 November  2021 and 20 May 2022</t>
  </si>
  <si>
    <t>NAM002Fatalities in all crises</t>
  </si>
  <si>
    <t>fatalities between 01 November 2021 and 20 May 2022 because of drought</t>
  </si>
  <si>
    <t>ZMB002Fatalities reported</t>
  </si>
  <si>
    <t>fatalities between 01 November 2021 and  20 May 2022</t>
  </si>
  <si>
    <t>ZMB002Fatalities in all crises</t>
  </si>
  <si>
    <t>ACLED accessed on 25/05/2022 ; IFRC 18/02/2022</t>
  </si>
  <si>
    <t>https://acleddata.com/dashboard/#/dashboard ; https://reliefweb.int/report/malawi/malawi-africa-tropical-storm-ana-emergency-appeal-n-mdrmw015-operational-strategy-24</t>
  </si>
  <si>
    <t>fatalities between 01 November 2021 and 20 May in the complex crisis and Tropical Cyclone Ana crisis</t>
  </si>
  <si>
    <t>MWI002Fatalities reported</t>
  </si>
  <si>
    <t>https://acleddata.com/dashboard/#/dashboard / ; https://reliefweb.int/report/malawi/malawi-africa-tropical-storm-ana-emergency-appeal-n-mdrmw015-operational-strategy-24</t>
  </si>
  <si>
    <t>fatalities between 01 November 2021 and 20 May 2022 in the complex crisis and Tropical Cyclone Ana crisis</t>
  </si>
  <si>
    <t>MWI002Fatalities in all crises</t>
  </si>
  <si>
    <t>fatalities between 01 November  2021 and 20 May 2022 in the complex crisis and Tropical Cyclone Ana crisis</t>
  </si>
  <si>
    <t>MWI004Fatalities in all crises</t>
  </si>
  <si>
    <t>OCHA accessed on 29/05/2022; IOM accessed on 26/05/2022; UNHCR 31/03/2022</t>
  </si>
  <si>
    <t>https://www.humanitarianresponse.info/en/operations/afghanistan/idps; https://data.humdata.org/dataset/afghanistan-displacement-data-baseline-assessment-iom-dtm; https://reliefweb.int/sites/reliefweb.int/files/resources/Afghanistan%20Situation%20Regional%20RRP%202021%20Final%20Report.pdf</t>
  </si>
  <si>
    <t xml:space="preserve">IDPs (natural disaster and conflict) + Returnees + Refugees who went outside Afghanistan, including Iran, Pakistan, Uzbekistan, and Tajikistan
Displacement is difficult to track given that it is often recurring (multiple displacements) and especially along border regions with Pakistan and Iran, there is incoming and outgoing refugee movement and many people might use unoffical border crossing. Insecurity makes it difficult to gather accurate data. </t>
  </si>
  <si>
    <t>AFG001People displaced</t>
  </si>
  <si>
    <t>OCHA (01/11/2021-3o/04/2022); ACLED (01/11/2021-3o/04/2022)</t>
  </si>
  <si>
    <t>https://www.humanitarianresponse.info/en/operations/afghanistan/natural-disasters-0; https://www.acleddata.com/data/</t>
  </si>
  <si>
    <t xml:space="preserve">All casualties in previous 6 months. It can be assumed that this is an understimate given that insecurity in the country and remote locations where military offensives can occur make it difficult to track all fatalities. It also includes deaths related to some kind of natural disaster during the period. It is possible that there are additional premature deaths associated with food insecurity or illnesses and lack of health access, though this data is not available. </t>
  </si>
  <si>
    <t>AFG001Fatalities reported</t>
  </si>
  <si>
    <t>AFG001Fatalities in all crises</t>
  </si>
  <si>
    <t>AFG001Minimal humanitarian conditions - Level 1</t>
  </si>
  <si>
    <t>FAO 9/05/22</t>
  </si>
  <si>
    <t>https://reliefweb.int/report/afghanistan/record-levels-hunger-persist-afghanistan-people-require-humanitarian-assistance</t>
  </si>
  <si>
    <t>Afghanistan in 2011 - a small pocket of “catastrophic” levels of food insecurity - or IPC Phase 5 - has been detected in the country. More than 20,000 people in the north-eastern province of Ghor are facing catastrophic levels of hunger because of a long period of harsh winter and disastrous agricultural conditions.</t>
  </si>
  <si>
    <t>AFG001Extreme humanitarian conditions - Level 5</t>
  </si>
  <si>
    <t>Fatalities of the country of past six month</t>
  </si>
  <si>
    <t>IRN004Fatalities in all crises</t>
  </si>
  <si>
    <t>ACLED (01/11/2021 - 30/04/2022)</t>
  </si>
  <si>
    <t>All conflict-related fatalities in the last six months across all provinces as counted by ACLED. These do not include fatalities from the Jammu and Kashmir region. Information gaps and access constraints make it very likely that not all casualties are being counted. So far no health (i.e. malnutrition) deaths have been included due to data gaps.</t>
  </si>
  <si>
    <t>PAK001Fatalities reported</t>
  </si>
  <si>
    <t>All conflict-related fatalities in the last six months across all provinces as counted by ACLED. Information gaps and access constraints make it very likely that not all casualties are being counted. So far no health (i.e. malnutrition) deaths have been included due to data gaps.</t>
  </si>
  <si>
    <t>PAK001Fatalities in all crises</t>
  </si>
  <si>
    <t>PAK004Fatalities in all crises</t>
  </si>
  <si>
    <t>ACLED 01/11/2021-30/04/2022</t>
  </si>
  <si>
    <t xml:space="preserve">All deaths  as counted by ACLED. </t>
  </si>
  <si>
    <t>COD001Fatalities reported</t>
  </si>
  <si>
    <t>COD001Fatalities in all crises</t>
  </si>
  <si>
    <t>Department of Statistics Malaysia 31\05\2022</t>
  </si>
  <si>
    <t>https://www.mycensus.gov.my/</t>
  </si>
  <si>
    <t>The total population of Malaysia according to the Department of Statistics Malaysia's population clock.  This projection is based on quarterly population estimates data beginning June 30, 2021 based on the 2010 Population and Housing Census.</t>
  </si>
  <si>
    <t>MYS001Total population</t>
  </si>
  <si>
    <t>citypopulation 31/05/2022 ; UNHCR 30/04/2022</t>
  </si>
  <si>
    <t>https://www.citypopulation.de/en/malaysia/cities/; https://www.unhcr.org/en-us/figures-at-a-glance-in-malaysia.html</t>
  </si>
  <si>
    <t xml:space="preserve">The areas affected are considered Selangor, Pulau Pinang and Kuala Lumpur. To avoid overestimating, only the areas with a refugee/state population ratio of 1% or higher was included. </t>
  </si>
  <si>
    <t>MYS001Landmass affected</t>
  </si>
  <si>
    <t>Department of Statistics Malaysia 31\05\2022; UNHCR 30/04/2022</t>
  </si>
  <si>
    <t>https://www.dosm.gov.my/v1/index.php?r=columnnew/populationclock; https://www.unhcr.org/en-us/figures-at-a-glance-in-malaysia.html</t>
  </si>
  <si>
    <t>The population exposed are those living in Selangor, Pulau Pinang and Kuala Lumpur. To avoid overestimating the population affected, only the states with a refugee/state population ratio of 1% or higher was included.</t>
  </si>
  <si>
    <t>MYS001People exposed</t>
  </si>
  <si>
    <t>Department of Statistics Malaysia 31\05\2022; UNHCR 30/04/2023</t>
  </si>
  <si>
    <t>The population affected are those living in Selangor, Pulau Pinang, and Kuala Lumpur. To avoid overestimating the population affected, only the states with a refugee/state population ratio of 1% or higher were included.</t>
  </si>
  <si>
    <t>MYS001People affected</t>
  </si>
  <si>
    <t>UNHCR 30/04/2022</t>
  </si>
  <si>
    <t>Total number of refugees in Malaysia</t>
  </si>
  <si>
    <t>MYS001People displaced</t>
  </si>
  <si>
    <t>The number of fatality related to the crisis</t>
  </si>
  <si>
    <t>MYS001Fatalities reported</t>
  </si>
  <si>
    <t>The number of fatality of all the crises.</t>
  </si>
  <si>
    <t>MYS001Fatalities in all crises</t>
  </si>
  <si>
    <t>MYS001Stressed humanitarian conditions - Level 2</t>
  </si>
  <si>
    <t xml:space="preserve"> Level 3, is all those seeking asylum and registered as a refugee in Malaysia. Due to information gaps, it is unclear whether those in need are facing different levels of severity. </t>
  </si>
  <si>
    <t>MYS001Moderate humanitarian conditions - Level 3</t>
  </si>
  <si>
    <t>JRP 2022; UNHCR (21/05/2022)</t>
  </si>
  <si>
    <t>https://data2.unhcr.org/en/documents/details/92906; https://www.humanitarianresponse.info/en/operations/bangladesh/document/bangladesh-2022-joint-response-plan-rohingya-humanitarian-crisis</t>
  </si>
  <si>
    <t>Population Exposed = total no. of Rohingya population + host community population= 925,380+ 541,021= 1,466,329</t>
  </si>
  <si>
    <t>BGD002People exposed</t>
  </si>
  <si>
    <t>Affected population = affected refugee population + affected host population= 925,380+ 541,021= 1,466,329</t>
  </si>
  <si>
    <t>BGD002People affected</t>
  </si>
  <si>
    <t>UNHCR (21/05/2022)</t>
  </si>
  <si>
    <t>https://data2.unhcr.org/en/documents/details/92906</t>
  </si>
  <si>
    <t>The total number of Rohingya refugees.</t>
  </si>
  <si>
    <t>BGD002People displaced</t>
  </si>
  <si>
    <t>Total fatalities in the affected areas--Teknaf and Ukhiya.</t>
  </si>
  <si>
    <t>BGD002Fatalities reported</t>
  </si>
  <si>
    <t>BGD002Fatalities in all crises</t>
  </si>
  <si>
    <t>People in need = affected refugee population + affected host population= 925,380+ 541,021= 1,466,329</t>
  </si>
  <si>
    <t>BGD002People in Need</t>
  </si>
  <si>
    <t>The total number of people in need.</t>
  </si>
  <si>
    <t>BGD002Moderate humanitarian conditions - Level 3</t>
  </si>
  <si>
    <t>https://acleddata.com/dashboard#/dashboard</t>
  </si>
  <si>
    <t>The number of crisis related fatalities in the last 6 months</t>
  </si>
  <si>
    <t>IND002Fatalities reported</t>
  </si>
  <si>
    <t>IND002Fatalities in all crises</t>
  </si>
  <si>
    <t>Total number of fatalities in the last 6 months in the Papua and West Papua provinces.</t>
  </si>
  <si>
    <t>IDN002Fatalities reported</t>
  </si>
  <si>
    <t>ACLED 30/04/2023</t>
  </si>
  <si>
    <t>IDN002Fatalities in all crises</t>
  </si>
  <si>
    <t>UNHCR Protection Cluster 20/05/2022; DSWD 10/05/2022</t>
  </si>
  <si>
    <t>https://reliefweb.int/report/philippines/philippines-mindanao-displacement-dashboard-april-2022-issue-no-91;  https://reliefweb.int/report/philippines/dswd-dromic-report-143-typhoon-odette-10-may-2022-6pm</t>
  </si>
  <si>
    <t>Total people affected by the crises in Philippines</t>
  </si>
  <si>
    <t>PHL001People affected</t>
  </si>
  <si>
    <t>UNHCR 28/05/2022 ; UNHCR accessed on 28/05/2022; UNHCR accessed on 28/05/2022 ; OCHA 19/05/2021</t>
  </si>
  <si>
    <t>https://reliefweb.int/report/ethiopia/regional-bureau-east-and-horn-africa-and-great-lakes-region-internally-displaced ; https://data.unhcr.org/en/country/eth;  https://data2.unhcr.org/en/country/sdn; https://reliefweb.int/sites/reliefweb.int/files/resources/Situation%20Report%20-%20Ethiopia%20-%20Tigray%20Region%20Humanitarian%20Update%20-%2014%20May%202021.pdf</t>
  </si>
  <si>
    <t>Includes number of IDPs in Ethiopia 4,51 Million + Refugees in Ethiopia (854,471) as of 30 April 2022 + Ethiopian refugees in Sudan (72,316) as of 30 April 2022 + Returnees (1.3M) as of May 2021</t>
  </si>
  <si>
    <t>ETH001People displaced</t>
  </si>
  <si>
    <t>ACLED accessed on 30/05/2022</t>
  </si>
  <si>
    <t>fatalities between 01 Dec 2021 and 30 May 2022</t>
  </si>
  <si>
    <t>ETH001Fatalities reported</t>
  </si>
  <si>
    <t>ETH001Fatalities in all crises</t>
  </si>
  <si>
    <t>UNHCR accessed on 28/05/2022</t>
  </si>
  <si>
    <t>https://data.unhcr.org/en/country/eth</t>
  </si>
  <si>
    <t>Refugees in Ethiopia (854,471) as of 30 April 2022</t>
  </si>
  <si>
    <t>ETH003People displaced</t>
  </si>
  <si>
    <t>fatalities between 01 Dec 2021 and 30 May 2022 related to refugees</t>
  </si>
  <si>
    <t>ETH003Fatalities reported</t>
  </si>
  <si>
    <t>ETH003Fatalities in all crises</t>
  </si>
  <si>
    <t>https://data2.unhcr.org/en/country/eth</t>
  </si>
  <si>
    <t>The PIN is a summation of Levels 3-5 and refer to the number of refugees in Ethiopia (844,589) as of 31 March 2022</t>
  </si>
  <si>
    <t>ETH003People in Need</t>
  </si>
  <si>
    <t>Ethiovisit 2017; UNHCR accessed on 28/05/2022</t>
  </si>
  <si>
    <t>ETH003Minimal humanitarian conditions - Level 1</t>
  </si>
  <si>
    <t>ETH003Stressed humanitarian conditions - Level 2</t>
  </si>
  <si>
    <t xml:space="preserve">Refugees in Ethiopia (854,471) as of 30 April 2022. Level 3 is assumed to be the number of people directly affected by the crisis. </t>
  </si>
  <si>
    <t>ETH003Moderate humanitarian conditions - Level 3</t>
  </si>
  <si>
    <t>UNHCR 16/09/2021</t>
  </si>
  <si>
    <t>Because Ethiopia has a series of well established refugee camps, no one was considered on level 4 or 5 (Eritrean refugees in Tigray are excluded)</t>
  </si>
  <si>
    <t>ETH003Severe humanitarian conditions - Level 4</t>
  </si>
  <si>
    <t>ETH003Extreme humanitarian conditions - Level 5</t>
  </si>
  <si>
    <t>IOM 15/04/2022 ; UNHCR accessed on 30/05/2022</t>
  </si>
  <si>
    <t>Over 2,437,000 million people were displaced in northern Ethiopia. This includes more than 1.8 million people in Tigray as at Sep 2021, over 462,529 in Amhara as at Feb 2022, and more than 175,264 people in Afar as at Feb 2022// Ethiopian refugees in Sudan (72,316) as of 30 April</t>
  </si>
  <si>
    <t>ETH004People displaced</t>
  </si>
  <si>
    <t>fatalities between 01 Dec 2021 and 30 May 2022 in Afar, Amhara, and Tigray</t>
  </si>
  <si>
    <t>ETH004Fatalities reported</t>
  </si>
  <si>
    <t>ETH004Fatalities in all crises</t>
  </si>
  <si>
    <t>WFP 26/11/2021 ; OCHA 23/12/2021 ; IPC 10/06/2021 ; OCHA 14/12/2021 ; IOM 15/02/2022</t>
  </si>
  <si>
    <t xml:space="preserve">ACAPS methodology: Level 3 = People in Need - Level 4 - Level 5. There is limited evidence on the severity of needs because of limited access to the areas. </t>
  </si>
  <si>
    <t>ETH004Moderate humanitarian conditions - Level 3</t>
  </si>
  <si>
    <t xml:space="preserve">There is limited evidence on the severity of needs because of limited access to the area.  However, the number inculdes IDPs in Tigray and IDPs in Amhara and Afar who were displaced due to Northern Ethiopia conflict (2,5 million)  = 1.8 million people in Tigray, over 542,000 in Amhara, and more than 175,264 people in Afar as at Feb 2022 </t>
  </si>
  <si>
    <t>ETH004Severe humanitarian conditions - Level 4</t>
  </si>
  <si>
    <t>IOM 15/04/2022</t>
  </si>
  <si>
    <t>https://dtm.iom.int/reports/ethiopia-%E2%80%94-national-displacement-report-11-december-2021-%E2%80%94-february-2022-1</t>
  </si>
  <si>
    <t xml:space="preserve">According to IOM, people displaced due to drought as of Feb 2022 in Oromia are 88,305 and in Somali 325,505. No figures for SNNP region were reported. </t>
  </si>
  <si>
    <t>ETH005People displaced</t>
  </si>
  <si>
    <t>fatalities between 01 Dec 2021 and 30 May 2022 in Oromia, Somali, SNNP, and South West regions because of drought</t>
  </si>
  <si>
    <t>ETH005Fatalities reported</t>
  </si>
  <si>
    <t>ETH005Fatalities in all crises</t>
  </si>
  <si>
    <t>Drought displaced people is considered the number of PiN: 413,000</t>
  </si>
  <si>
    <t>ETH005People in Need</t>
  </si>
  <si>
    <t> OCHA HDX 24/05/2021 ; OCHA 18/04/2022</t>
  </si>
  <si>
    <t> https://data.humdata.org/dataset/ethiopia-population-data-_-admin-level-0-3 ; https://reliefweb.int/report/ethiopia/ethiopia-drought-update-no4-april-2022</t>
  </si>
  <si>
    <t>ETH005Minimal humanitarian conditions - Level 1</t>
  </si>
  <si>
    <t>OCHA 18/04/2022 ; IOM 15/04/2022</t>
  </si>
  <si>
    <t>https://reliefweb.int/report/ethiopia/ethiopia-drought-update-no4-april-2022 ; https://dtm.iom.int/reports/ethiopia-%E2%80%94-national-displacement-report-11-december-2021-%E2%80%94-february-2022-1</t>
  </si>
  <si>
    <t>ETH005Stressed humanitarian conditions - Level 2</t>
  </si>
  <si>
    <t>There is limited evidence on the severity of needs.</t>
  </si>
  <si>
    <t>ETH005Moderate humanitarian conditions - Level 3</t>
  </si>
  <si>
    <t>ETH005Severe humanitarian conditions - Level 4</t>
  </si>
  <si>
    <t>ETH005Extreme humanitarian conditions - Level 5</t>
  </si>
  <si>
    <t>OCHA HNO 15/12/2021</t>
  </si>
  <si>
    <t>https://reliefweb.int/report/central-african-republic/central-african-republic-humanitarian-needs-overview-2022-english</t>
  </si>
  <si>
    <t>OCHA number of 4,9 million people for total population includes IDPs (722,000), returnees (256,000), host population (2,100,000) &amp; refugees (9,500)</t>
  </si>
  <si>
    <t>CAF001Total population</t>
  </si>
  <si>
    <t>UNHCR 11/03/2021; OCHA 20/05/2022</t>
  </si>
  <si>
    <t xml:space="preserve">Figure represents sum of IDPs (658,000 OCHA) as of 20 May 2022 + Asylum Seekers (1048) as of 30 April 2022 + Returnees (496,224) as of 31 Dec 2021 </t>
  </si>
  <si>
    <t>CAF001People displaced</t>
  </si>
  <si>
    <t>ACLED accessed on 27/05/2022</t>
  </si>
  <si>
    <t>Figure crisis-related fatalaties (armed clashes, attacks, mob violence, airdrone strikes)  from 27 Dec 2021 to 15 May 2022</t>
  </si>
  <si>
    <t>CAF001Fatalities reported</t>
  </si>
  <si>
    <t>Figure of all crises fatalaties from 27 Dec 2021 to 15 May 2022</t>
  </si>
  <si>
    <t>CAF001Fatalities in all crises</t>
  </si>
  <si>
    <t>https://reports.unocha.org/en/country/car/</t>
  </si>
  <si>
    <t>CAF001People in Need</t>
  </si>
  <si>
    <t>CAF001Severe humanitarian conditions - Level 4</t>
  </si>
  <si>
    <t xml:space="preserve">The total number of displaced people because of crises in the Philippines. </t>
  </si>
  <si>
    <t>PHL001People displaced</t>
  </si>
  <si>
    <t>ACLED 30/04/2022, NY Post 31/12/2021</t>
  </si>
  <si>
    <t>https://acleddata.com/dashboard/#/dashboard; https://nypost.com/2021/12/31/typhoon-rai-death-toll-in-philippines-tops-400/</t>
  </si>
  <si>
    <t>Number of fatalities in the last 6 months.</t>
  </si>
  <si>
    <t>PHL001Fatalities reported</t>
  </si>
  <si>
    <t>The number of fatalities for all the crises in the last 6 months.</t>
  </si>
  <si>
    <t>PHL001Fatalities in all crises</t>
  </si>
  <si>
    <t>UNHCR Protection Cluster 20/05/2022; OCHA 24/12/2021</t>
  </si>
  <si>
    <t>https://reliefweb.int/report/philippines/philippines-mindanao-displacement-dashboard-april-2022-issue-no-91; https://reliefweb.int/sites/reliefweb.int/files/resources/PHL-TyphoonRai-HumanitarianNeedsPriorities-211224%20%281%29.pdf</t>
  </si>
  <si>
    <t>Total number of people in need in all the crises.</t>
  </si>
  <si>
    <t>PHL001People in Need</t>
  </si>
  <si>
    <t>Population Census Data 2020 ; UNHCR Protection Cluster 20/05/2022; Population Census Data 2020, DSWD 10/05/2022</t>
  </si>
  <si>
    <t>https://psa.gov.ph/population-and-housing/node/164857 ; https://reliefweb.int/report/philippines/philippines-mindanao-displacement-dashboard-april-2022-issue-no-91; https://psa.gov.ph/population-and-housing; https://reliefweb.int/report/philippines/dswd-dromic-report-143-typhoon-odette-10-may-2022-6pm</t>
  </si>
  <si>
    <t>Level 1 = Total number of people exposed minus total people affected</t>
  </si>
  <si>
    <t>PHL001Minimal humanitarian conditions - Level 1</t>
  </si>
  <si>
    <t>UNHCR Protection Cluster 25/02/2021; Govt of Philippines 2015; Population Census Data 2020, DSWD 10/05/2022</t>
  </si>
  <si>
    <t>http://www.protectionclusterphilippines.org/?p=2982; https://data.humdata.org/dataset/philippines-2015-census-population-administrative-level-1-to-4 ; https://psa.gov.ph/population-and-housing; https://reliefweb.int/report/philippines/dswd-dromic-report-143-typhoon-odette-10-may-2022-6pm</t>
  </si>
  <si>
    <t>Level 2 = Total number fo people affceted minus total number of people in need</t>
  </si>
  <si>
    <t>PHL001Stressed humanitarian conditions - Level 2</t>
  </si>
  <si>
    <t>The total number of people in need, all people in need are considered at level 3</t>
  </si>
  <si>
    <t>PHL001Moderate humanitarian conditions - Level 3</t>
  </si>
  <si>
    <t>DSWD 10/05/2022</t>
  </si>
  <si>
    <t>https://reliefweb.int/report/philippines/dswd-dromic-report-143-typhoon-odette-10-may-2022-6pm</t>
  </si>
  <si>
    <t>The total number of buildings damaged because of typhoon RAI.</t>
  </si>
  <si>
    <t>PHL001Buildings damaged</t>
  </si>
  <si>
    <t xml:space="preserve">The total number of buildings destroyed because of typhoon RAI. </t>
  </si>
  <si>
    <t>PHL001Buildings destroyed</t>
  </si>
  <si>
    <t>UNHCR Protection Cluster 20/05/2022</t>
  </si>
  <si>
    <t>https://reliefweb.int/report/philippines/philippines-mindanao-displacement-dashboard-april-2022-issue-no-91</t>
  </si>
  <si>
    <t xml:space="preserve">The entire Mindanao island and surrounding region is considered affected by conflict. There is limited information regarding how the conflict affects people in the region. </t>
  </si>
  <si>
    <t>PHL003People affected</t>
  </si>
  <si>
    <t xml:space="preserve">The total number of displaced people in Mindanao according to the latest displacement dashboard from UNHCR.  </t>
  </si>
  <si>
    <t>PHL003People displaced</t>
  </si>
  <si>
    <t>Number of fatalities in Mindanao in the last 6 months.</t>
  </si>
  <si>
    <t>PHL003Fatalities reported</t>
  </si>
  <si>
    <t>PHL003Fatalities in all crises</t>
  </si>
  <si>
    <t>PHL003People in Need</t>
  </si>
  <si>
    <t>Population Census Data 2020 ; UNHCR Protection Cluster 20/05/2022</t>
  </si>
  <si>
    <t>https://psa.gov.ph/population-and-housing/node/164857 ; https://reliefweb.int/report/philippines/philippines-mindanao-displacement-dashboard-april-2022-issue-no-91</t>
  </si>
  <si>
    <t xml:space="preserve">The entire Mindanao island and surrounding region is considered affected by conflict. Level 1 includes the entire population of this area minus people in need. </t>
  </si>
  <si>
    <t>PHL003Minimal humanitarian conditions - Level 1</t>
  </si>
  <si>
    <t xml:space="preserve">The entire Mindanao island and surrounding region is considered affected by conflict.  Level 3 are all those displaced. People displaced by conflict in Mindanao are likely to face stressed humanitarian conditions due to the ongoing insecurity and the need for humanitarian assistance. National response capacity is strong and displaced persons typically shelter in evacuation centers or with friends or family. </t>
  </si>
  <si>
    <t>PHL003Moderate humanitarian conditions - Level 3</t>
  </si>
  <si>
    <t>Total number of people affected by typhoon RAI crisis according to the government</t>
  </si>
  <si>
    <t>PHL010People affected</t>
  </si>
  <si>
    <t xml:space="preserve">The total number of people displaced because of typhoon RAI according to the government of Philippines. </t>
  </si>
  <si>
    <t>PHL010People displaced</t>
  </si>
  <si>
    <t>The number of fatalities of all crises in the last 6 months.</t>
  </si>
  <si>
    <t>PHL010Fatalities in all crises</t>
  </si>
  <si>
    <t>Population Census Data 2020, DSWD 10/05/2022</t>
  </si>
  <si>
    <t>https://psa.gov.ph/population-and-housing; https://reliefweb.int/report/philippines/dswd-dromic-report-143-typhoon-odette-10-may-2022-6pm</t>
  </si>
  <si>
    <t>Level 1 = number of people exposed minus people affected</t>
  </si>
  <si>
    <t>PHL010Minimal humanitarian conditions - Level 1</t>
  </si>
  <si>
    <t>Level 2 = People affected minus people in need</t>
  </si>
  <si>
    <t>PHL010Stressed humanitarian conditions - Level 2</t>
  </si>
  <si>
    <t>Total number of fatalities for all the crises</t>
  </si>
  <si>
    <t>MMR001Fatalities reported</t>
  </si>
  <si>
    <t>MMR001Fatalities in all crises</t>
  </si>
  <si>
    <t>Total number of Rakhine crisis related fatalities in the last 6 months.</t>
  </si>
  <si>
    <t>MMR002Fatalities reported</t>
  </si>
  <si>
    <t>The total number of fatalities for all the crises</t>
  </si>
  <si>
    <t>MMR002Fatalities in all crises</t>
  </si>
  <si>
    <t>The total number of fatalities for the crisis.</t>
  </si>
  <si>
    <t>MMR003Fatalities reported</t>
  </si>
  <si>
    <t>MMR003Fatalities in all crises</t>
  </si>
  <si>
    <t>MMR004Fatalities reported</t>
  </si>
  <si>
    <t>MMR004Fatalities in all crises</t>
  </si>
  <si>
    <t>release:</t>
  </si>
  <si>
    <t>31/05/2022</t>
  </si>
  <si>
    <t>INFORM SEVERITY INDEX</t>
  </si>
  <si>
    <t>May 2022</t>
  </si>
  <si>
    <t>OBJECTIVES AND PROCESS</t>
  </si>
  <si>
    <t>The INFORM Severity Index summarises a wide range of already existing, quantitative information about crisis severity and presents it in a format that can be used more easily in decision-making. It aggregates information from a range of credible, publicly available sources. Human analysts collect the data and enter it into the Index.
It is intended to contribute to:
      - A shared and objective understanding of crisis severity; 
      - Decisions on the allocation of resources in a way that is proportionate with crisis severity; 
      - Justify and advocate for action, especially in the case of forgotten or unrecognised crises; 
      - Monitor trends in crisis severity over time</t>
  </si>
  <si>
    <t>ANALYTICAL FRAMEWORK AND METHODOLOGY</t>
  </si>
  <si>
    <t xml:space="preserve">The INFORM Severity Index is a composite indicator that measures the severity of humanitarian crises against a common scale:
It is a composite indicator that aggregates data from various sources to categorise all crises into five levels of severity:
      - Very high (5); High (4); Medium (3); Low (2); Very low (1)
The Index covers:
      - The impact of the crisis itself, in terms of the scope of its geographical, human and physical effects;
      - The conditions and status of the people affected, including information about the distribution of severity (i.e. the number of people in each category of severity within a crisis);
      - The complexity of the crisis, in terms of factors that affect its mitigation or resolution. 
The results are provided by crisis and by country. A crisis is defined as an event and a location. There may be more than one crisis per country. Sometimes a crisis may be defined as a country. It is also possible to access the values for different levels of the analytical framework, to better understand the main drivers of a crisis. All the underlying data, metadata and methodology are publicly available.
</t>
  </si>
  <si>
    <t>DATA SOURCES, USE AND LIMITATIONS</t>
  </si>
  <si>
    <t xml:space="preserve">The INFORM Severity aggregates information from a range of credible, publicly available sources, such as UN agencies, governments and other multilateral organisations. The country’s Humanitarian Needs Overview (HNO) is used if one is available. 
The INFORM Severity Index can be used to support decisions that require an understanding of the severity of crises globally or to understand changes in crisis severity over time. It should not be used for decisions about the operational response to a specific crisis. Crisis-specific information like needs assessments and appeals should be used to support these decisions.
The INFORM Severity Index is only one source of information that can support decisions about humanitarian crises. It should typically be complemented by other sources. Due to the dynamic and chaotic nature of humanitarian emergencies and the lack of a globally systematic approach to data collection, imperfect information is necessarily used in the Index. Expert judgement is involved in deciding what data to include. A reliability estimate is provided for each crisis. The results spreadsheet contains metadata, showing the sources and dates of included figures, as well as key assessments or judgements made in their inclusion.
</t>
  </si>
  <si>
    <t>FURTHER INFORMATION</t>
  </si>
  <si>
    <t>The development of the INFORM Severity Index was initiated and guided by the INFORM initiative - a multistakeholder partnership of humanitarian and development organisations, donors and technical partners - together with other interested organisations.  The European Commission Joint Research Centre is responsible for the methodology. ACAPS is responsible for the data collection and analysis. OCHA is the overall coordinator of INFORM.
We welcome all feedback and questions relating to the INFORM Severity INDEX. 
Please send them to contact@inform.index.org.</t>
  </si>
  <si>
    <t>Click here to read the INFORM Severity Index User Guide</t>
  </si>
  <si>
    <t>Click here to read the INFORM Severity Index Methodology Report</t>
  </si>
  <si>
    <t>Licence
Attribution 4.0 International (CC BY 4.0): https://creativecommons.org/licenses/by/4.0/legalcode
Reuse is authorised, provided the source is acknowledged.</t>
  </si>
  <si>
    <t>CRISIS</t>
  </si>
  <si>
    <t>Website name</t>
  </si>
  <si>
    <t>CRISIS ID</t>
  </si>
  <si>
    <t>COUNTRY</t>
  </si>
  <si>
    <t>ISO3</t>
  </si>
  <si>
    <t>TYPE OF CRISIS</t>
  </si>
  <si>
    <t>INFORM Severity Index</t>
  </si>
  <si>
    <t>INFORM Severity category</t>
  </si>
  <si>
    <t>Trend (last 3 months)</t>
  </si>
  <si>
    <t>Impact of the crisis</t>
  </si>
  <si>
    <t>Geographical Impact</t>
  </si>
  <si>
    <t>Human Impact</t>
  </si>
  <si>
    <t>Conditions of people affected</t>
  </si>
  <si>
    <t>People in need</t>
  </si>
  <si>
    <t>Concentration of conditions</t>
  </si>
  <si>
    <t>Complexity of the crisis</t>
  </si>
  <si>
    <t>Society and safety</t>
  </si>
  <si>
    <t>Operating environment</t>
  </si>
  <si>
    <t>Regions</t>
  </si>
  <si>
    <t>Last updated</t>
  </si>
  <si>
    <t>Weights</t>
  </si>
  <si>
    <t>(a-z)</t>
  </si>
  <si>
    <t>(1-5)</t>
  </si>
  <si>
    <t>(Very Low-Very High)</t>
  </si>
  <si>
    <t>(Decreasing-Stable-Increasing)</t>
  </si>
  <si>
    <t>Geographical</t>
  </si>
  <si>
    <t>Human</t>
  </si>
  <si>
    <t>Area affected - absolute</t>
  </si>
  <si>
    <t>% of total area affected</t>
  </si>
  <si>
    <t>Area affected - relative</t>
  </si>
  <si>
    <t>Area affected</t>
  </si>
  <si>
    <t>People living in the affected area - absolute</t>
  </si>
  <si>
    <t>% of total population living in the affected area</t>
  </si>
  <si>
    <t>People living in the affected area - relative</t>
  </si>
  <si>
    <t>People in the affected area</t>
  </si>
  <si>
    <t>People affected - absolute</t>
  </si>
  <si>
    <t>% of people affected on the total population exposed</t>
  </si>
  <si>
    <t>People affected - relative</t>
  </si>
  <si>
    <t>People displaced - absolute</t>
  </si>
  <si>
    <t xml:space="preserve">% of total population displaced on the  </t>
  </si>
  <si>
    <t>People displaced - relative</t>
  </si>
  <si>
    <t>Fatalities - absolute</t>
  </si>
  <si>
    <t>% of fatalities on the total population affected</t>
  </si>
  <si>
    <t>Fatalities (relative)</t>
  </si>
  <si>
    <t>Crisis related fatalities</t>
  </si>
  <si>
    <t>People affected by categories</t>
  </si>
  <si>
    <t>MAX</t>
  </si>
  <si>
    <t>MIN</t>
  </si>
  <si>
    <t>Iso3</t>
  </si>
  <si>
    <t># of people in none/minimal conditions - Level 1</t>
  </si>
  <si>
    <t># of people in stressed conditions - level 2</t>
  </si>
  <si>
    <t># of people in moderate conditions - level 3</t>
  </si>
  <si>
    <t># of people severe conditions - level 4</t>
  </si>
  <si>
    <t># of people extreme conditions - level 5</t>
  </si>
  <si>
    <t>% of people in none/minimal conditions - Level 1</t>
  </si>
  <si>
    <t>% of people in stressed conditions - level 2</t>
  </si>
  <si>
    <t>% of people in moderate conditions - level 3</t>
  </si>
  <si>
    <t>% of people severe conditions - level 4</t>
  </si>
  <si>
    <t>% of people extreme conditions - level 5</t>
  </si>
  <si>
    <t>Empowerment</t>
  </si>
  <si>
    <t>BTI - Democracy Status</t>
  </si>
  <si>
    <t>Trust in society</t>
  </si>
  <si>
    <t>Ethnic Fractionalisation</t>
  </si>
  <si>
    <t>size of excluded ethnic groups</t>
  </si>
  <si>
    <t>Ethnic fractionalisation</t>
  </si>
  <si>
    <t>Gender Inequality</t>
  </si>
  <si>
    <t>Income Gini coefficient</t>
  </si>
  <si>
    <t>Inequality</t>
  </si>
  <si>
    <t>Social cohesion</t>
  </si>
  <si>
    <t>Conflict Intensity</t>
  </si>
  <si>
    <t>Total killed in all crisis</t>
  </si>
  <si>
    <t>Safety and security</t>
  </si>
  <si>
    <t>Corruption Perception</t>
  </si>
  <si>
    <t>Rule of Law (WGI)</t>
  </si>
  <si>
    <t>Rule of Law (BTI)</t>
  </si>
  <si>
    <t>Freedom in the World</t>
  </si>
  <si>
    <t>Rule of Law</t>
  </si>
  <si>
    <t># of different types of affected population groups</t>
  </si>
  <si>
    <t>Diversity of groups affected</t>
  </si>
  <si>
    <t>Access of Humanitarian Actors to Affected Populations</t>
  </si>
  <si>
    <t>Access of People in need to Aid</t>
  </si>
  <si>
    <t xml:space="preserve">Presence of mines and improvised explosive devices </t>
  </si>
  <si>
    <t>Physical and Security Constraints</t>
  </si>
  <si>
    <t>Humanitarian access</t>
  </si>
  <si>
    <t>TYPE</t>
  </si>
  <si>
    <t>Type of crisis</t>
  </si>
  <si>
    <t>Buildings in the affected area</t>
  </si>
  <si>
    <t>Helper 0</t>
  </si>
  <si>
    <t>Source</t>
  </si>
  <si>
    <t>Date</t>
  </si>
  <si>
    <t>Helper 1</t>
  </si>
  <si>
    <t>Helper 2</t>
  </si>
  <si>
    <t>Helper 3</t>
  </si>
  <si>
    <t>Helper 4</t>
  </si>
  <si>
    <t>Helper 5</t>
  </si>
  <si>
    <t>Helper 6</t>
  </si>
  <si>
    <t>Helper 7</t>
  </si>
  <si>
    <t>Helper 8</t>
  </si>
  <si>
    <t>Helper 9</t>
  </si>
  <si>
    <t>Helper 10</t>
  </si>
  <si>
    <t>Helper 11</t>
  </si>
  <si>
    <t>Helper 12</t>
  </si>
  <si>
    <t>Helper 13</t>
  </si>
  <si>
    <t>Helper 14</t>
  </si>
  <si>
    <t>Helper 15</t>
  </si>
  <si>
    <t>Helper 16</t>
  </si>
  <si>
    <t>Helper 17</t>
  </si>
  <si>
    <t>Helper 18</t>
  </si>
  <si>
    <t>Helper 19</t>
  </si>
  <si>
    <t>Helper 20</t>
  </si>
  <si>
    <t>Helper 21</t>
  </si>
  <si>
    <t>Helper 22</t>
  </si>
  <si>
    <t>Helper 23</t>
  </si>
  <si>
    <t>Helper 24</t>
  </si>
  <si>
    <t>Helper 25</t>
  </si>
  <si>
    <t>Helper 26</t>
  </si>
  <si>
    <t>Helper 27</t>
  </si>
  <si>
    <t>Helper 28</t>
  </si>
  <si>
    <t>Helper 29</t>
  </si>
  <si>
    <t>Helper 30</t>
  </si>
  <si>
    <t>Comment</t>
  </si>
  <si>
    <t>Landmass affected by disaster</t>
  </si>
  <si>
    <t>People living in the affected area</t>
  </si>
  <si>
    <t>Total # of crisis related displaced people</t>
  </si>
  <si>
    <t>Total # of crisis related Injuries</t>
  </si>
  <si>
    <t>Total # of illness cases reported</t>
  </si>
  <si>
    <t>Total # of crisis related fatalities</t>
  </si>
  <si>
    <t>Building partially damaged</t>
  </si>
  <si>
    <t>Building totally damaged</t>
  </si>
  <si>
    <t>Total Building in the affected area</t>
  </si>
  <si>
    <t>Econimic losses</t>
  </si>
  <si>
    <t># of people affected facing minimal humanitarian needs (level 1)</t>
  </si>
  <si>
    <t># of people affected facing stressed humanitarian needs (level 2)</t>
  </si>
  <si>
    <t># of people affected facing moderate humanitarian conditions and needs (level 3)</t>
  </si>
  <si>
    <t># of people affected facing severe humanitarian conditions and needs (level 4)</t>
  </si>
  <si>
    <t># of people affected facing extreme humanitarian conditions and needs (level 5)</t>
  </si>
  <si>
    <t># of groups affected by crisis</t>
  </si>
  <si>
    <t>people in need facing limited access constraints</t>
  </si>
  <si>
    <t>people in need facing restricted access constraints</t>
  </si>
  <si>
    <t>sq. Km</t>
  </si>
  <si>
    <t>Number</t>
  </si>
  <si>
    <t>million USD</t>
  </si>
  <si>
    <t>Reliability Index</t>
  </si>
  <si>
    <t>Data Reliability</t>
  </si>
  <si>
    <t>Recentness data</t>
  </si>
  <si>
    <t>Information gaps</t>
  </si>
  <si>
    <t>Recentness data (# days)</t>
  </si>
  <si>
    <t>Information gaps (# indicator missing)</t>
  </si>
  <si>
    <t>Ethnic Fractionalisation Index</t>
  </si>
  <si>
    <t>Empowerment Rights Index</t>
  </si>
  <si>
    <t>Gender Inequality Index</t>
  </si>
  <si>
    <t>Conflict Intensity (HIIK)</t>
  </si>
  <si>
    <t>People killed in all crises</t>
  </si>
  <si>
    <t>Freedom in the World Index</t>
  </si>
  <si>
    <t>CPI</t>
  </si>
  <si>
    <t>Total Population</t>
  </si>
  <si>
    <t>Land area (sq. km)</t>
  </si>
  <si>
    <t>Year</t>
  </si>
  <si>
    <t>2017</t>
  </si>
  <si>
    <t>2011</t>
  </si>
  <si>
    <t>2004 - 2006</t>
  </si>
  <si>
    <t>2020</t>
  </si>
  <si>
    <t>2018</t>
  </si>
  <si>
    <t>2006 - 2018</t>
  </si>
  <si>
    <t>2019</t>
  </si>
  <si>
    <t>Unit of Measurement</t>
  </si>
  <si>
    <t>Index</t>
  </si>
  <si>
    <t>%</t>
  </si>
  <si>
    <t>AFG</t>
  </si>
  <si>
    <t>AGO</t>
  </si>
  <si>
    <t>Albania</t>
  </si>
  <si>
    <t>ALB</t>
  </si>
  <si>
    <t>United Arab Emirates</t>
  </si>
  <si>
    <t>ARE</t>
  </si>
  <si>
    <t>Argentina</t>
  </si>
  <si>
    <t>ARG</t>
  </si>
  <si>
    <t>ARM</t>
  </si>
  <si>
    <t>Antigua and Barbuda</t>
  </si>
  <si>
    <t>ATG</t>
  </si>
  <si>
    <t>Australia</t>
  </si>
  <si>
    <t>AUS</t>
  </si>
  <si>
    <t>Austria</t>
  </si>
  <si>
    <t>AUT</t>
  </si>
  <si>
    <t>AZE</t>
  </si>
  <si>
    <t>BDI</t>
  </si>
  <si>
    <t>Belgium</t>
  </si>
  <si>
    <t>BEL</t>
  </si>
  <si>
    <t>Benin</t>
  </si>
  <si>
    <t>BEN</t>
  </si>
  <si>
    <t>BFA</t>
  </si>
  <si>
    <t>BGD</t>
  </si>
  <si>
    <t>Bulgaria</t>
  </si>
  <si>
    <t>BGR</t>
  </si>
  <si>
    <t>Bahrain</t>
  </si>
  <si>
    <t>BHR</t>
  </si>
  <si>
    <t>Bahamas</t>
  </si>
  <si>
    <t>BHS</t>
  </si>
  <si>
    <t>Bosnia and Herzegovina</t>
  </si>
  <si>
    <t>BIH</t>
  </si>
  <si>
    <t>Belarus</t>
  </si>
  <si>
    <t>BLR</t>
  </si>
  <si>
    <t>Belize</t>
  </si>
  <si>
    <t>BLZ</t>
  </si>
  <si>
    <t>Bolivia</t>
  </si>
  <si>
    <t>BOL</t>
  </si>
  <si>
    <t>BRA</t>
  </si>
  <si>
    <t>Barbados</t>
  </si>
  <si>
    <t>BRB</t>
  </si>
  <si>
    <t>Brunei</t>
  </si>
  <si>
    <t>BRN</t>
  </si>
  <si>
    <t>Bhutan</t>
  </si>
  <si>
    <t>BTN</t>
  </si>
  <si>
    <t>Botswana</t>
  </si>
  <si>
    <t>BWA</t>
  </si>
  <si>
    <t>CAF</t>
  </si>
  <si>
    <t>Canada</t>
  </si>
  <si>
    <t>CAN</t>
  </si>
  <si>
    <t>Switzerland</t>
  </si>
  <si>
    <t>CHE</t>
  </si>
  <si>
    <t>CHL</t>
  </si>
  <si>
    <t>China</t>
  </si>
  <si>
    <t>CHN</t>
  </si>
  <si>
    <t>Côte d'Ivoire</t>
  </si>
  <si>
    <t>CIV</t>
  </si>
  <si>
    <t>CMR</t>
  </si>
  <si>
    <t>COD</t>
  </si>
  <si>
    <t>COG</t>
  </si>
  <si>
    <t>COL</t>
  </si>
  <si>
    <t>Comoros</t>
  </si>
  <si>
    <t>COM</t>
  </si>
  <si>
    <t>Cape Verde</t>
  </si>
  <si>
    <t>CPV</t>
  </si>
  <si>
    <t>CRI</t>
  </si>
  <si>
    <t>Cuba</t>
  </si>
  <si>
    <t>CUB</t>
  </si>
  <si>
    <t>Cyprus</t>
  </si>
  <si>
    <t>CYP</t>
  </si>
  <si>
    <t>Czech Republic</t>
  </si>
  <si>
    <t>CZE</t>
  </si>
  <si>
    <t>Germany</t>
  </si>
  <si>
    <t>DEU</t>
  </si>
  <si>
    <t>DJI</t>
  </si>
  <si>
    <t>Dominica</t>
  </si>
  <si>
    <t>DMA</t>
  </si>
  <si>
    <t>Denmark</t>
  </si>
  <si>
    <t>DNK</t>
  </si>
  <si>
    <t>DOM</t>
  </si>
  <si>
    <t>DZA</t>
  </si>
  <si>
    <t>ECU</t>
  </si>
  <si>
    <t>EGY</t>
  </si>
  <si>
    <t>ERI</t>
  </si>
  <si>
    <t>ESP</t>
  </si>
  <si>
    <t>Estonia</t>
  </si>
  <si>
    <t>EST</t>
  </si>
  <si>
    <t>ETH</t>
  </si>
  <si>
    <t>Finland</t>
  </si>
  <si>
    <t>FIN</t>
  </si>
  <si>
    <t>Fiji</t>
  </si>
  <si>
    <t>FJI</t>
  </si>
  <si>
    <t>France</t>
  </si>
  <si>
    <t>FRA</t>
  </si>
  <si>
    <t>Micronesia</t>
  </si>
  <si>
    <t>FSM</t>
  </si>
  <si>
    <t>Gabon</t>
  </si>
  <si>
    <t>GAB</t>
  </si>
  <si>
    <t>United Kingdom</t>
  </si>
  <si>
    <t>GBR</t>
  </si>
  <si>
    <t>Georgia</t>
  </si>
  <si>
    <t>GEO</t>
  </si>
  <si>
    <t>Ghana</t>
  </si>
  <si>
    <t>GHA</t>
  </si>
  <si>
    <t>Guinea</t>
  </si>
  <si>
    <t>GIN</t>
  </si>
  <si>
    <t>Gambia</t>
  </si>
  <si>
    <t>GMB</t>
  </si>
  <si>
    <t>Guinea-Bissau</t>
  </si>
  <si>
    <t>GNB</t>
  </si>
  <si>
    <t>Equatorial Guinea</t>
  </si>
  <si>
    <t>GNQ</t>
  </si>
  <si>
    <t>GRC</t>
  </si>
  <si>
    <t>Grenada</t>
  </si>
  <si>
    <t>GRD</t>
  </si>
  <si>
    <t>GTM</t>
  </si>
  <si>
    <t>Guyana</t>
  </si>
  <si>
    <t>GUY</t>
  </si>
  <si>
    <t>HND</t>
  </si>
  <si>
    <t>Croatia</t>
  </si>
  <si>
    <t>HRV</t>
  </si>
  <si>
    <t>HTI</t>
  </si>
  <si>
    <t>HUN</t>
  </si>
  <si>
    <t>IDN</t>
  </si>
  <si>
    <t>IND</t>
  </si>
  <si>
    <t>Ireland</t>
  </si>
  <si>
    <t>IRL</t>
  </si>
  <si>
    <t>IRN</t>
  </si>
  <si>
    <t>IRQ</t>
  </si>
  <si>
    <t>Iceland</t>
  </si>
  <si>
    <t>ISL</t>
  </si>
  <si>
    <t>Israel</t>
  </si>
  <si>
    <t>ISR</t>
  </si>
  <si>
    <t>ITA</t>
  </si>
  <si>
    <t>Jamaica</t>
  </si>
  <si>
    <t>JAM</t>
  </si>
  <si>
    <t>JOR</t>
  </si>
  <si>
    <t>Japan</t>
  </si>
  <si>
    <t>JPN</t>
  </si>
  <si>
    <t>Kazakhstan</t>
  </si>
  <si>
    <t>KAZ</t>
  </si>
  <si>
    <t>KEN</t>
  </si>
  <si>
    <t>Kyrgyzstan</t>
  </si>
  <si>
    <t>KGZ</t>
  </si>
  <si>
    <t>Cambodia</t>
  </si>
  <si>
    <t>KHM</t>
  </si>
  <si>
    <t>Kiribati</t>
  </si>
  <si>
    <t>KIR</t>
  </si>
  <si>
    <t>St. Kitts and Nevis</t>
  </si>
  <si>
    <t>KNA</t>
  </si>
  <si>
    <t>Korea, Republic of</t>
  </si>
  <si>
    <t>KOR</t>
  </si>
  <si>
    <t>Kuwait</t>
  </si>
  <si>
    <t>KWT</t>
  </si>
  <si>
    <t>Laos</t>
  </si>
  <si>
    <t>LAO</t>
  </si>
  <si>
    <t>LBN</t>
  </si>
  <si>
    <t>Liberia</t>
  </si>
  <si>
    <t>LBR</t>
  </si>
  <si>
    <t>LBY</t>
  </si>
  <si>
    <t>Saint Lucia</t>
  </si>
  <si>
    <t>LCA</t>
  </si>
  <si>
    <t>Liechtenstein</t>
  </si>
  <si>
    <t>LIE</t>
  </si>
  <si>
    <t>Sri Lanka</t>
  </si>
  <si>
    <t>LKA</t>
  </si>
  <si>
    <t>LSO</t>
  </si>
  <si>
    <t>Lithuania</t>
  </si>
  <si>
    <t>LTU</t>
  </si>
  <si>
    <t>Luxembourg</t>
  </si>
  <si>
    <t>LUX</t>
  </si>
  <si>
    <t>Latvia</t>
  </si>
  <si>
    <t>LVA</t>
  </si>
  <si>
    <t>MAR</t>
  </si>
  <si>
    <t>MDA</t>
  </si>
  <si>
    <t>MDG</t>
  </si>
  <si>
    <t>Maldives</t>
  </si>
  <si>
    <t>MDV</t>
  </si>
  <si>
    <t>MEX</t>
  </si>
  <si>
    <t>Marshall Islands</t>
  </si>
  <si>
    <t>MHL</t>
  </si>
  <si>
    <t>Macedonia</t>
  </si>
  <si>
    <t>MKD</t>
  </si>
  <si>
    <t>MLI</t>
  </si>
  <si>
    <t>Malta</t>
  </si>
  <si>
    <t>MLT</t>
  </si>
  <si>
    <t>MMR</t>
  </si>
  <si>
    <t>Montenegro</t>
  </si>
  <si>
    <t>MNE</t>
  </si>
  <si>
    <t>Mongolia</t>
  </si>
  <si>
    <t>MNG</t>
  </si>
  <si>
    <t>MOZ</t>
  </si>
  <si>
    <t>MRT</t>
  </si>
  <si>
    <t>Mauritius</t>
  </si>
  <si>
    <t>MUS</t>
  </si>
  <si>
    <t>MWI</t>
  </si>
  <si>
    <t>MYS</t>
  </si>
  <si>
    <t>NAM</t>
  </si>
  <si>
    <t>NER</t>
  </si>
  <si>
    <t>NGA</t>
  </si>
  <si>
    <t>NIC</t>
  </si>
  <si>
    <t>Netherlands</t>
  </si>
  <si>
    <t>NLD</t>
  </si>
  <si>
    <t>Norway</t>
  </si>
  <si>
    <t>NOR</t>
  </si>
  <si>
    <t>Nepal</t>
  </si>
  <si>
    <t>NPL</t>
  </si>
  <si>
    <t>Nauru</t>
  </si>
  <si>
    <t>NRU</t>
  </si>
  <si>
    <t>New Zealand</t>
  </si>
  <si>
    <t>NZL</t>
  </si>
  <si>
    <t>Oman</t>
  </si>
  <si>
    <t>OMN</t>
  </si>
  <si>
    <t>PAK</t>
  </si>
  <si>
    <t>PAN</t>
  </si>
  <si>
    <t>PER</t>
  </si>
  <si>
    <t>PHL</t>
  </si>
  <si>
    <t>Palau</t>
  </si>
  <si>
    <t>PLW</t>
  </si>
  <si>
    <t>Papua New Guinea</t>
  </si>
  <si>
    <t>PNG</t>
  </si>
  <si>
    <t>POL</t>
  </si>
  <si>
    <t>PRK</t>
  </si>
  <si>
    <t>Portugal</t>
  </si>
  <si>
    <t>PRT</t>
  </si>
  <si>
    <t>Paraguay</t>
  </si>
  <si>
    <t>PRY</t>
  </si>
  <si>
    <t>PSE</t>
  </si>
  <si>
    <t>Qatar</t>
  </si>
  <si>
    <t>QAT</t>
  </si>
  <si>
    <t>Kosovo</t>
  </si>
  <si>
    <t>RKS</t>
  </si>
  <si>
    <t>ROU</t>
  </si>
  <si>
    <t>Russia</t>
  </si>
  <si>
    <t>RUS</t>
  </si>
  <si>
    <t>RWA</t>
  </si>
  <si>
    <t>Saudi Arabia</t>
  </si>
  <si>
    <t>SAU</t>
  </si>
  <si>
    <t>SDN</t>
  </si>
  <si>
    <t>SEN</t>
  </si>
  <si>
    <t>Singapore</t>
  </si>
  <si>
    <t>SGP</t>
  </si>
  <si>
    <t>Solomon Islands</t>
  </si>
  <si>
    <t>SLB</t>
  </si>
  <si>
    <t>Sierra Leone</t>
  </si>
  <si>
    <t>SLE</t>
  </si>
  <si>
    <t>SLV</t>
  </si>
  <si>
    <t>SOM</t>
  </si>
  <si>
    <t>Serbia</t>
  </si>
  <si>
    <t>SRB</t>
  </si>
  <si>
    <t>SSD</t>
  </si>
  <si>
    <t>Sao Tome and Principe</t>
  </si>
  <si>
    <t>STP</t>
  </si>
  <si>
    <t>Suriname</t>
  </si>
  <si>
    <t>SUR</t>
  </si>
  <si>
    <t>SVK</t>
  </si>
  <si>
    <t>Slovenia</t>
  </si>
  <si>
    <t>SVN</t>
  </si>
  <si>
    <t>Sweden</t>
  </si>
  <si>
    <t>SWE</t>
  </si>
  <si>
    <t>SWZ</t>
  </si>
  <si>
    <t>Seychelles</t>
  </si>
  <si>
    <t>SYC</t>
  </si>
  <si>
    <t>SYR</t>
  </si>
  <si>
    <t>TCD</t>
  </si>
  <si>
    <t>Togo</t>
  </si>
  <si>
    <t>TGO</t>
  </si>
  <si>
    <t>THA</t>
  </si>
  <si>
    <t>Tajikistan</t>
  </si>
  <si>
    <t>TJK</t>
  </si>
  <si>
    <t>Turkmenistan</t>
  </si>
  <si>
    <t>TKM</t>
  </si>
  <si>
    <t>Timor Leste</t>
  </si>
  <si>
    <t>TLS</t>
  </si>
  <si>
    <t>TON</t>
  </si>
  <si>
    <t>TTO</t>
  </si>
  <si>
    <t>TUN</t>
  </si>
  <si>
    <t>TUR</t>
  </si>
  <si>
    <t>Tuvalu</t>
  </si>
  <si>
    <t>TUV</t>
  </si>
  <si>
    <t>TZA</t>
  </si>
  <si>
    <t>UGA</t>
  </si>
  <si>
    <t>UKR</t>
  </si>
  <si>
    <t>Uruguay</t>
  </si>
  <si>
    <t>URY</t>
  </si>
  <si>
    <t>United States</t>
  </si>
  <si>
    <t>USA</t>
  </si>
  <si>
    <t>Uzbekistan</t>
  </si>
  <si>
    <t>UZB</t>
  </si>
  <si>
    <t>St. Vincent and the Grenadines</t>
  </si>
  <si>
    <t>VCT</t>
  </si>
  <si>
    <t>VEN</t>
  </si>
  <si>
    <t>Vietnam</t>
  </si>
  <si>
    <t>VNM</t>
  </si>
  <si>
    <t>Vanuatu</t>
  </si>
  <si>
    <t>VUT</t>
  </si>
  <si>
    <t>Samoa</t>
  </si>
  <si>
    <t>WSM</t>
  </si>
  <si>
    <t>YEM</t>
  </si>
  <si>
    <t>South Africa</t>
  </si>
  <si>
    <t>ZAF</t>
  </si>
  <si>
    <t>ZMB</t>
  </si>
  <si>
    <t>ZWE</t>
  </si>
  <si>
    <t>Total sq.km.</t>
  </si>
  <si>
    <t>Nigeria, Niger, Chad, Cameroon</t>
  </si>
  <si>
    <t>NGA, NER, TCD, CMR</t>
  </si>
  <si>
    <t>Venezuela, Brazil, Colombia, Ecuador, Peru, Trinidad and Tobago, Chile, Dominican Republic, Panama</t>
  </si>
  <si>
    <t>VEN, BRA, COL, ECU, PER, TTO, CHL, DOM, PAN</t>
  </si>
  <si>
    <t>India, Pakistan</t>
  </si>
  <si>
    <t>IND, PAK</t>
  </si>
  <si>
    <t>Syria, Turkey, Iraq, Egypt, Jordan, Lebanon</t>
  </si>
  <si>
    <t>SYR, TUR, IRQ, EGY, JOR, LBN</t>
  </si>
  <si>
    <t>Turkey, Greece</t>
  </si>
  <si>
    <t>TUR, GRC</t>
  </si>
  <si>
    <t>Algeria, Tunisia, Libya, Italy</t>
  </si>
  <si>
    <t>DZA, TUN, LBY, ITA</t>
  </si>
  <si>
    <t>Algeria, Morocco, Spain</t>
  </si>
  <si>
    <t>DZA, MAR, ESP</t>
  </si>
  <si>
    <t>Bangladesh, Myanmar</t>
  </si>
  <si>
    <t>BGD, MMR</t>
  </si>
  <si>
    <t>Lesotho, Madagascar, Malawi, Namibia, Eswatini, Zambia, Zimbabwe, Tanzania</t>
  </si>
  <si>
    <t>LSO, MDG, MWI, NAM, SWZ, ZMB, ZWE, TZA</t>
  </si>
  <si>
    <t>Armenia, Azerbaijan</t>
  </si>
  <si>
    <t>ARM, AZE</t>
  </si>
  <si>
    <t>Ethiopia, Somalia, Kenya</t>
  </si>
  <si>
    <t>ETH, SOM, KEN</t>
  </si>
  <si>
    <t>CrisisID</t>
  </si>
  <si>
    <t># of people facing minimal humanitarian needs (level 1)</t>
  </si>
  <si>
    <t># of people facing stressed humanitarian conditions and needs (level 2)</t>
  </si>
  <si>
    <t># of people facing moderate humanitarian conditions and needs (level 3)</t>
  </si>
  <si>
    <t># of people facing severe humanitarian conditions and needs (level 4)</t>
  </si>
  <si>
    <t># of people facing extreme humanitarian conditions and needs (level 5)</t>
  </si>
  <si>
    <t>Humanitarian Access</t>
  </si>
  <si>
    <t>Area affected by disaster</t>
  </si>
  <si>
    <t>Updated_score</t>
  </si>
  <si>
    <t>Dimension</t>
  </si>
  <si>
    <t>Category</t>
  </si>
  <si>
    <t>Component</t>
  </si>
  <si>
    <t>Indicator Name</t>
  </si>
  <si>
    <t>Description</t>
  </si>
  <si>
    <t>Relevance</t>
  </si>
  <si>
    <t>Validity / Limitation of indicator</t>
  </si>
  <si>
    <t>Data Sources</t>
  </si>
  <si>
    <t>Citation</t>
  </si>
  <si>
    <t>URL</t>
  </si>
  <si>
    <t>Inpact of the Crisis</t>
  </si>
  <si>
    <t>The Impact of crisis dimension reflects the impact of the crisis itself in terms of magnitude (its absolute scale in terms of people or area affected) and depth (its relative scale, i.e the proportion of the population affected in a geographical area). In absence of impact there won’t be a severity of the crisis, regardless from how intense the hazardous event is.</t>
  </si>
  <si>
    <t>OCHA; GDACS; UNOSAT; ACLED; INSO; HIIK</t>
  </si>
  <si>
    <t>Area affected by disaster (relative)</t>
  </si>
  <si>
    <t>% of square kilometers affected by the crisis on the total area of the country</t>
  </si>
  <si>
    <t>Total # of people living in the affected area</t>
  </si>
  <si>
    <t>OCHA; GDACS; USGS; UNOSAT; ACLED; INSO; HIIK; GHSL, JRC</t>
  </si>
  <si>
    <t>People living in the affected area (relative)</t>
  </si>
  <si>
    <t>% of people living in the affected area on the total population of the country</t>
  </si>
  <si>
    <t>Human impact</t>
  </si>
  <si>
    <t>Government; OCHA; Clusters</t>
  </si>
  <si>
    <t>People affected (relative)</t>
  </si>
  <si>
    <t>% of total population affected on the total population living in the affected area</t>
  </si>
  <si>
    <t>Government; Clusters; OCHA; IOM; UNHCR; IDMC</t>
  </si>
  <si>
    <t>People displaced (relative)</t>
  </si>
  <si>
    <t>% of total population displaced on the total population affected</t>
  </si>
  <si>
    <t>People injured by disaster</t>
  </si>
  <si>
    <t>Total # of crisis related injured people</t>
  </si>
  <si>
    <t>Government; clusters; OCHA; WHO; activists; OHCHR</t>
  </si>
  <si>
    <t>Fatalities</t>
  </si>
  <si>
    <t>% of total Crisis Related Fatalities on the total population affected</t>
  </si>
  <si>
    <t>Physical and Economic Impact</t>
  </si>
  <si>
    <t>Physical Impact</t>
  </si>
  <si>
    <t>% of crisis related partially damaged buildings</t>
  </si>
  <si>
    <t>Government; clusters; OCHA; UNOSAT; Copernicus</t>
  </si>
  <si>
    <t>% of crisis related totally damaged buildings</t>
  </si>
  <si>
    <t>Economic Impact</t>
  </si>
  <si>
    <t>Economic losses</t>
  </si>
  <si>
    <t>Economic losses ('000 US$)</t>
  </si>
  <si>
    <t>People in need (level 3-5)</t>
  </si>
  <si>
    <t>Current level of humanitarian needs based on the effects of the crisis on the physical, social, mental, economic well-being of those affected</t>
  </si>
  <si>
    <t>Government; clusters; OCHA; HNOs; UN and NGOs; IPC</t>
  </si>
  <si>
    <t>None/minimal conditions</t>
  </si>
  <si>
    <t>People are facing none or minor shortages or/and accessibility problems regarding basic services, such as food, health, shelter, and WASH. People are able to meet basic needs without having to apply to irreversible coping strategies</t>
  </si>
  <si>
    <t>Stressed conditions</t>
  </si>
  <si>
    <t>People are facing some shortages or/and some availability and accessibility problems in regard to basic services but they are not life-threatening. Needs are more increased but are still not life-threatening. The affected population can meet their need by applying copying strategies. There may exist localized/targeted incidents of violence and/or human rights violations</t>
  </si>
  <si>
    <t>Moderate conditions</t>
  </si>
  <si>
    <t>People are facing shortages and/or availability and accessibility problems in regard to basic services that cause discomfort and/ or high level of suffering which can result in irreversible damages to the health status, but they are not life-threatening. Significant gaps are visible or people are marginally able to meet minimum needs only with irreversible coping strategies. As a result of shortages and disruption of services, may face potentially life-threatening consequences if not provided assistance. People may also face malnutrition. There may be physical and mental harm in populations resulting in a loss of dignity</t>
  </si>
  <si>
    <t>Severe conditions</t>
  </si>
  <si>
    <t>People are facing life-threatening conditions and significant shortages and/or availability and accessibility problems in regard to basic services causing high level of suffering and irreversible damages to health status. People may face severe food consumption gaps and have started to deplete their assets or already face an extreme loss of assets. This may result in very high levels of acute malnutrition and excess mortality. Presence of irreversible harm and heightened mortality as well as widespread grave violations of human rights</t>
  </si>
  <si>
    <t>Extreme conditions</t>
  </si>
  <si>
    <t>People are facing extreme shortages or availability and accessibility problems in regard to basic services. Deaths are directly caused by the current conditions and there is widespread mortality. People face a complete lack of food and/or other basic needs and starvation, death, and destitution are evident. Acute malnutrition may be widely reported. They may face grave human rights violations</t>
  </si>
  <si>
    <t>Social cohesion/Ethnic fractionalisation</t>
  </si>
  <si>
    <t>Ethnic fractionalisation Index is calculated using a simple Herfindahl concentration index from Ethnic Power Relations (EPR) Dataset.</t>
  </si>
  <si>
    <t>ETHZurich GREG</t>
  </si>
  <si>
    <t>Vogt, Manuel, Nils-Christian Bormann, Seraina Rüegger, Lars-Erik Cederman, Philipp Hunziker, and Luc Girardin. 2015. “Integrating Data on Ethnicity, Geography, and Conflict: The Ethnic Power Relations Data Set Family.” Journal of Conflict Resolution 59(7): 1327–42</t>
  </si>
  <si>
    <t>https://icr.ethz.ch/data/epr/</t>
  </si>
  <si>
    <t>Size of excluded ethnic groups</t>
  </si>
  <si>
    <t>The Minorities at Risk (MAR) project monitors and analyzes the status and conflicts of politically-active communal groups in all countries. The focus of the MAR project has been “minorities at risk.</t>
  </si>
  <si>
    <t>The Minorities at Risk (MAR) project,  Center for International Development and Conflict Management (CIDCM)</t>
  </si>
  <si>
    <t>Minorities at Risk Project. 2009. “Minorities at Risk Dataset.” College Park, MD: Center for
International Development and Conflict Management. Retrieved from
http://www.cidcm.umd.edu/mar/data.aspx on: 29/01/2018</t>
  </si>
  <si>
    <t>http://www.mar.umd.edu/mar_data.asp</t>
  </si>
  <si>
    <t>Social cohesion/Trust in society</t>
  </si>
  <si>
    <t>This is an additive index constructed from the Foreign Movement, Domestic Movement, Freedom of Speech, Freedom of Assembly &amp; Association, Workers’ Rights, Electoral Self-Determination, and Freedom of Religion indicators. It ranges from 0 (no government respect for these seven rights) to 14 (full government respect for these seven rights).</t>
  </si>
  <si>
    <t>CIRI Human Rights Dataset</t>
  </si>
  <si>
    <t>Cingranelli, David L., David L. Richards, and K. Chad Clay. 2014. "The CIRI Human Rights Dataset."  http://www.humanrightsdata.com. Version 2014.04.14.</t>
  </si>
  <si>
    <t>http://www.humanrightsdata.com/p/data-documentation.html</t>
  </si>
  <si>
    <t>The Bertelsmann Stiftung’s Transformation Index (BTI) analyzes and evaluates the quality of democracy, a market economy and political management in 129 developing and transition countries. It measures successes and setbacks on the path toward a democracy based on the rule of law and a socially responsible market economy. It also entails an evaluation of the rule of law including the separation of powers and the prosecution of office abuse.</t>
  </si>
  <si>
    <t>Bertelsmann Stiftung’s Transformation Index (BTI)</t>
  </si>
  <si>
    <t>https://www.bti-project.org/en/index/</t>
  </si>
  <si>
    <t>Social cohesion/Inequality</t>
  </si>
  <si>
    <t>The Gender Inequality Index (GII) reflects gender-based disadvantages in three dimensions—reproductive health, empowerment and the labour market. The value of GII range between 0 to 1, with 0 being 0% inequality, indicating women fare equally in comparison to men and 1 being 100% inequality, indicating women fare poorly in comparison to men.</t>
  </si>
  <si>
    <t>The Inequality component introduces the dispersion of conditions within population presented in Development &amp; Deprivation component. 
Countries with unequal distribution of human development also experience high inequality between women and men, and countries with high gender inequality also experience unequal distribution of human development.</t>
  </si>
  <si>
    <t>UNDP Human Development Report</t>
  </si>
  <si>
    <t>http://hdr.undp.org/en/composite/GII</t>
  </si>
  <si>
    <t>Gini index measures the extent to which the distribution of income or consumption expenditure among individuals or households within an economy deviates from a perfectly equal distribution. Thus a Gini index of 0 represents perfect equality, while an index of 100 implies perfect inequality.</t>
  </si>
  <si>
    <t>The Inequality component introduces the dispersion of conditions within population presented in Development &amp; Deprivation component.
The GINI index depict the wealth distribution within a country.</t>
  </si>
  <si>
    <t>http://data.worldbank.org/indicator/SI.POV.GINI</t>
  </si>
  <si>
    <t>Confict intensity</t>
  </si>
  <si>
    <t>The HIIK's annual publication Conflict Barometer describes the recent trends in global conflict developments, escalations, de-escalations, and settlements.</t>
  </si>
  <si>
    <t>HIIK</t>
  </si>
  <si>
    <t>Heidelberg Institute for International Conflict Research (HIIK) (2020): Conflict Barometer 2019, Heidelberg</t>
  </si>
  <si>
    <t>https://www.hiik.de/en/konfliktbarometer/</t>
  </si>
  <si>
    <t>People killed by disaster</t>
  </si>
  <si>
    <t># killed in the crisis affected area in the last three months</t>
  </si>
  <si>
    <t>ACLED; KII; INSO; Government</t>
  </si>
  <si>
    <t>Rule of Law Index (WGI)</t>
  </si>
  <si>
    <t>Rule of law captures perceptions of the extent to which agents have confidence in and abide by the rules of society, and in particular the quality of contract enforcement, property rights, the police, and the courts, as well as the likelihood of crime and violence.</t>
  </si>
  <si>
    <t>Worldwide Governance Indicators World Bank</t>
  </si>
  <si>
    <t>http://info.worldbank.org/governance/wgi/index.aspx</t>
  </si>
  <si>
    <t>Rule of Law Index (BTI)</t>
  </si>
  <si>
    <t>Freedom in the World is Freedom House’s flagship annual report, assessing the condition of political rights and civil liberties around the world. It is composed of numerical ratings and supporting descriptive texts for 195 countries.</t>
  </si>
  <si>
    <t>Freedom house</t>
  </si>
  <si>
    <t>https://freedomhouse.org/report/freedom-world/freedom-world-2017</t>
  </si>
  <si>
    <t>Corruption Perception Index CPI</t>
  </si>
  <si>
    <t>The CPI scores and ranks countries/territories based on how corrupt a country’s public sector is perceived to be. It is a composite index, a combination of surveys and assessments of corruption, collected by a variety of reputable institutions.</t>
  </si>
  <si>
    <t>The indicator captures the level of misuse of political power for private benefit, which is not directly considered in the construction of the government effectiveness even though interrelated.</t>
  </si>
  <si>
    <t>Trasparency International</t>
  </si>
  <si>
    <t>http://www.transparency.org/research/cpi/</t>
  </si>
  <si>
    <t>Number of different types of affected population groups</t>
  </si>
  <si>
    <t>Number of different types of affected population groups, based on categories of the IASC Humanitarian profile COD 2012. The final value represents a count of types of affected group, at the lowest level of the humanitarian profile page 5 of the document.</t>
  </si>
  <si>
    <t>Number and types of affected groups influence directly the complexity and difficulty in solving a humanitarian crisis, as the more groups in different settings, the more distinct intervention strategies will need to be designed and funded.</t>
  </si>
  <si>
    <t>Derived by ACAPS from: OCHA; IOM; CCCM cluster; UNHCR</t>
  </si>
  <si>
    <t>ACAPS</t>
  </si>
  <si>
    <t>This indicator refers to the general access of international actors into the country. It refers to registration, accreditation and visa policies, provision of taxes or fees on activities or goods; policies related to import and logistics; visa or accreditation delays or denial; discretional registration or visas by authorities, and presence of humanitarian organisations and workers in the country being allowed to operate.</t>
  </si>
  <si>
    <t>“Humanitarian Access, Methodology note”, ACAPS, July 2020</t>
  </si>
  <si>
    <t>https://www.acaps.org/sites/acaps/files/key-documents/files/20200608_acaps_access_technical_brief_july_2020_update.pdf</t>
  </si>
  <si>
    <t>This indicator refers to the in-country mobility of humanitarian workers in order to reach the affected population and transport relief items. It includes presence of taxes and fines on passage of goods and people, quotas and limits on relief items in specific areas, assistance seized, agencies on hold despite being ready to intervene, checkpoints, or closure of border crossings.</t>
  </si>
  <si>
    <t>This indicator refers to factors such as conditions imposed on the type of aid, or the modality of aid delivery.
It includes operational restrictions imposed by government as well as confiscation or diversion of aid.</t>
  </si>
  <si>
    <t xml:space="preserve">This indicator takes into account security incidents involving humanitarian organisations. Incidents include
attacks, abduction, execution, kidnapping of workers, and looting of humanitarian warehouses or
humanitarian assets. </t>
  </si>
  <si>
    <t>This indicator takes into account statements that demonstrate a recognition or denial of needs of a population or the rights of minorities, and any discrepancy between the reported humanitarian needs and official statements.</t>
  </si>
  <si>
    <t>This indicator refers to the affected population’s perspective. It assesses whether people are prevented from reaching aid or services – through various restrictions, such as prevention of the crossing of borders to seek refuge, administrative barriers, or requirements to have specific documents. Sieges, roadblocks, curfews, and harassment are be considered.</t>
  </si>
  <si>
    <t>This indicator takes into account the presence of ongoing hostilities or violence that affects humanitarian
operations, leading to decisions to divert or suspend aid, or to evacuate or modify operations.</t>
  </si>
  <si>
    <t>This indicator looks into how the presence of landmines or Unexploded Ordnance (UXOs) might hinder
humanitarian access</t>
  </si>
  <si>
    <t>This indicator looks into seasonal events or weather conditions as well as preexisting infrastructure. Status
of roads, bridges, and airfields are also considered, along with communications and logistical constraints
such as lack of fuel or assets hampering physical accessibility to people in need.</t>
  </si>
  <si>
    <t>Trend</t>
  </si>
  <si>
    <t>AFG002</t>
  </si>
  <si>
    <t>-</t>
  </si>
  <si>
    <t>AFG003</t>
  </si>
  <si>
    <t>AFG004</t>
  </si>
  <si>
    <t>ARG002</t>
  </si>
  <si>
    <t>BDI002</t>
  </si>
  <si>
    <t>BDI003</t>
  </si>
  <si>
    <t>BFA003</t>
  </si>
  <si>
    <t>BFA004</t>
  </si>
  <si>
    <t>BGD001</t>
  </si>
  <si>
    <t>BGD004</t>
  </si>
  <si>
    <t>BGD006</t>
  </si>
  <si>
    <t>BGD007</t>
  </si>
  <si>
    <t>BHS002</t>
  </si>
  <si>
    <t>BIH002</t>
  </si>
  <si>
    <t>CAF002</t>
  </si>
  <si>
    <t>CHN002</t>
  </si>
  <si>
    <t>CHN003</t>
  </si>
  <si>
    <t>COD002</t>
  </si>
  <si>
    <t>COD003</t>
  </si>
  <si>
    <t>COG002</t>
  </si>
  <si>
    <t>COG004</t>
  </si>
  <si>
    <t>COL003</t>
  </si>
  <si>
    <t>COM002</t>
  </si>
  <si>
    <t>DJI004</t>
  </si>
  <si>
    <t>ETH002</t>
  </si>
  <si>
    <t>FJI002</t>
  </si>
  <si>
    <t>GTM003</t>
  </si>
  <si>
    <t>HND002</t>
  </si>
  <si>
    <t>IDN001</t>
  </si>
  <si>
    <t>IDN003</t>
  </si>
  <si>
    <t>IDN005</t>
  </si>
  <si>
    <t>IDN006</t>
  </si>
  <si>
    <t>IDN007</t>
  </si>
  <si>
    <t>IND001</t>
  </si>
  <si>
    <t>IND003</t>
  </si>
  <si>
    <t>IND004</t>
  </si>
  <si>
    <t>IND005</t>
  </si>
  <si>
    <t>IRN002</t>
  </si>
  <si>
    <t>IRN003</t>
  </si>
  <si>
    <t>JOR001</t>
  </si>
  <si>
    <t>JOR003</t>
  </si>
  <si>
    <t>KEN004</t>
  </si>
  <si>
    <t>KEN005</t>
  </si>
  <si>
    <t>LAO002</t>
  </si>
  <si>
    <t>LBN001</t>
  </si>
  <si>
    <t>LBN003</t>
  </si>
  <si>
    <t>LBN005</t>
  </si>
  <si>
    <t>MDG003</t>
  </si>
  <si>
    <t>MDG004</t>
  </si>
  <si>
    <t>MDG005</t>
  </si>
  <si>
    <t>MEX004</t>
  </si>
  <si>
    <t>MOZ002</t>
  </si>
  <si>
    <t>MOZ003</t>
  </si>
  <si>
    <t>MOZ005</t>
  </si>
  <si>
    <t>MOZ006</t>
  </si>
  <si>
    <t>MOZ007</t>
  </si>
  <si>
    <t>MRT001</t>
  </si>
  <si>
    <t>MWI003</t>
  </si>
  <si>
    <t>NER005</t>
  </si>
  <si>
    <t>NGA002</t>
  </si>
  <si>
    <t>NGA005</t>
  </si>
  <si>
    <t>NIC002</t>
  </si>
  <si>
    <t>NPL002</t>
  </si>
  <si>
    <t>PAK002</t>
  </si>
  <si>
    <t>PAK003</t>
  </si>
  <si>
    <t>PHL004</t>
  </si>
  <si>
    <t>PHL005</t>
  </si>
  <si>
    <t>PHL006</t>
  </si>
  <si>
    <t>PHL007</t>
  </si>
  <si>
    <t>PHL008</t>
  </si>
  <si>
    <t>PHL009</t>
  </si>
  <si>
    <t>PNG002</t>
  </si>
  <si>
    <t>SDN002</t>
  </si>
  <si>
    <t>SDN003</t>
  </si>
  <si>
    <t>SDN004</t>
  </si>
  <si>
    <t>SDN006</t>
  </si>
  <si>
    <t>SOM004</t>
  </si>
  <si>
    <t>SSD002</t>
  </si>
  <si>
    <t>TCD002</t>
  </si>
  <si>
    <t>TCD008</t>
  </si>
  <si>
    <t>TLS002</t>
  </si>
  <si>
    <t>UGA001</t>
  </si>
  <si>
    <t>UGA002</t>
  </si>
  <si>
    <t>UGA003</t>
  </si>
  <si>
    <t>UGA004</t>
  </si>
  <si>
    <t>UGA006</t>
  </si>
  <si>
    <t>VCT002</t>
  </si>
  <si>
    <t>VNM002</t>
  </si>
  <si>
    <t>VUT002</t>
  </si>
  <si>
    <t>XXX002</t>
  </si>
  <si>
    <t>XXX003</t>
  </si>
  <si>
    <t>ZWE002</t>
  </si>
  <si>
    <t>ZWE003</t>
  </si>
  <si>
    <t>GlideNumber</t>
  </si>
  <si>
    <t>SeverityGlideNumber</t>
  </si>
  <si>
    <t>ISO3 code</t>
  </si>
  <si>
    <t>Region</t>
  </si>
  <si>
    <t>First country</t>
  </si>
  <si>
    <t>Crisis description</t>
  </si>
  <si>
    <t>Connected crises</t>
  </si>
  <si>
    <t>Starting date</t>
  </si>
  <si>
    <t>Duration (days)</t>
  </si>
  <si>
    <t>Geoscope</t>
  </si>
  <si>
    <t>ADM1</t>
  </si>
  <si>
    <t>ADM1 name</t>
  </si>
  <si>
    <t>Asia</t>
  </si>
  <si>
    <t>Complex crisis</t>
  </si>
  <si>
    <t>https://www.acaps.org/country/Afghanistan/crisis/Complex-crisis</t>
  </si>
  <si>
    <t>Before 2019</t>
  </si>
  <si>
    <t>More than 2 years</t>
  </si>
  <si>
    <t>National</t>
  </si>
  <si>
    <t>Africa</t>
  </si>
  <si>
    <t>Food Security</t>
  </si>
  <si>
    <t>Drought in South-West</t>
  </si>
  <si>
    <t>https://www.acaps.org/country/Angola/crisis/Drought-in-South-West</t>
  </si>
  <si>
    <t>14/12/2021</t>
  </si>
  <si>
    <t>Subnational</t>
  </si>
  <si>
    <t>AGO.8_1,AGO.10_1,AGO.16_1</t>
  </si>
  <si>
    <t>Cunene,Huíla,Namibe</t>
  </si>
  <si>
    <t>Middle east</t>
  </si>
  <si>
    <t>Conflict</t>
  </si>
  <si>
    <t>https://www.acaps.org/country/Armenia/crisis/Nagorno-Karabakh-Conflict-in-Armenia</t>
  </si>
  <si>
    <t>04/11/2020</t>
  </si>
  <si>
    <t>ARM.4_1,ARM.9_1,ARM.2_1</t>
  </si>
  <si>
    <t>Erevan,Syunik,Ararat</t>
  </si>
  <si>
    <t>https://www.acaps.org/country/Azerbaijan/crisis/Nagorno-Karabakh-conflict-in-Azerbaijan</t>
  </si>
  <si>
    <t>AZE.5_1,AZE.10_1</t>
  </si>
  <si>
    <t>Kalbajar-Lachin,Yukhari-Karabakh</t>
  </si>
  <si>
    <t xml:space="preserve">Complex crisis </t>
  </si>
  <si>
    <t>https://www.acaps.org/country/Burundi/crisis/Complex-crisis</t>
  </si>
  <si>
    <t>RWA002,TZA002</t>
  </si>
  <si>
    <t>https://www.acaps.org/country/Burkina Faso/crisis/Conflict</t>
  </si>
  <si>
    <t>International displacement</t>
  </si>
  <si>
    <t>Rohingya Refugees</t>
  </si>
  <si>
    <t>https://www.acaps.org/country/Bangladesh/crisis/Rohingya-Refugees</t>
  </si>
  <si>
    <t>BGD.2_1</t>
  </si>
  <si>
    <t>Chittagong</t>
  </si>
  <si>
    <t>Americas</t>
  </si>
  <si>
    <t>Multiple crises country</t>
  </si>
  <si>
    <t>Country level</t>
  </si>
  <si>
    <t>https://www.acaps.org/country/Brazil/crisis/Country-level</t>
  </si>
  <si>
    <t>BRA002,BRA003</t>
  </si>
  <si>
    <t>04/01/2022</t>
  </si>
  <si>
    <t>Venezuelan refugees</t>
  </si>
  <si>
    <t>https://www.acaps.org/country/Brazil/crisis/Venezuelan-refugees</t>
  </si>
  <si>
    <t>BRA.23_1</t>
  </si>
  <si>
    <t>Roraima</t>
  </si>
  <si>
    <t>Flood</t>
  </si>
  <si>
    <t>Floods</t>
  </si>
  <si>
    <t>https://www.acaps.org/country/Brazil/crisis/Floods</t>
  </si>
  <si>
    <t>BRA.5_1,BRA.13_1,BRA.19_1</t>
  </si>
  <si>
    <t>Bahia,Minas Gerais,Rio de Janeiro</t>
  </si>
  <si>
    <t>https://www.acaps.org/country/CAR/crisis/Complex-crisis</t>
  </si>
  <si>
    <t>https://www.acaps.org/country/Chile/crisis/Venezuelan-refugees</t>
  </si>
  <si>
    <t>11/02/2022</t>
  </si>
  <si>
    <t>https://www.acaps.org/country/Cameroon/crisis/Country-level</t>
  </si>
  <si>
    <t>Boko Haram</t>
  </si>
  <si>
    <t>https://www.acaps.org/country/Cameroon/crisis/Boko-Haram</t>
  </si>
  <si>
    <t>CMR.4_1</t>
  </si>
  <si>
    <t>Extrême-Nord</t>
  </si>
  <si>
    <t>Anglophone crisis</t>
  </si>
  <si>
    <t>https://www.acaps.org/country/Cameroon/crisis/Anglophone-crisis</t>
  </si>
  <si>
    <t>CMR.6_1,CMR.9_1,CMR.8_1,CMR.5_1</t>
  </si>
  <si>
    <t>Nord-Ouest,Sud-Ouest,Ouest,Littoral</t>
  </si>
  <si>
    <t>CAR refugees</t>
  </si>
  <si>
    <t>https://www.acaps.org/country/Cameroon/crisis/CAR-refugees</t>
  </si>
  <si>
    <t>CMR.1_1,CMR.3_1</t>
  </si>
  <si>
    <t>Adamaoua,Est</t>
  </si>
  <si>
    <t>https://www.acaps.org/country/DRC/crisis/Complex-crisis</t>
  </si>
  <si>
    <t>https://www.acaps.org/country/Congo/crisis/Complex-crisis</t>
  </si>
  <si>
    <t>01/12/2019</t>
  </si>
  <si>
    <t>https://www.acaps.org/country/Colombia/crisis/Complex-crisis</t>
  </si>
  <si>
    <t xml:space="preserve">Venezuelan refugees </t>
  </si>
  <si>
    <t>https://www.acaps.org/country/Colombia/crisis/Venezuelan-refugees</t>
  </si>
  <si>
    <t>Nicaraguan refugees</t>
  </si>
  <si>
    <t>https://www.acaps.org/country/Costa Rica/crisis/Nicaraguan-refugees</t>
  </si>
  <si>
    <t>01/04/2019</t>
  </si>
  <si>
    <t>https://www.acaps.org/country/Djibouti/crisis/Country-level</t>
  </si>
  <si>
    <t>Mixed Migration</t>
  </si>
  <si>
    <t>https://www.acaps.org/country/Djibouti/crisis/Mixed-Migration</t>
  </si>
  <si>
    <t>Drought</t>
  </si>
  <si>
    <t>https://www.acaps.org/country/Djibouti/crisis/Drought</t>
  </si>
  <si>
    <t>https://www.acaps.org/country/Dominican Republic/crisis/Venezuelan-refugees</t>
  </si>
  <si>
    <t>https://www.acaps.org/country/Algeria/crisis/Mixed-Migration</t>
  </si>
  <si>
    <t>Sahrawi refugees</t>
  </si>
  <si>
    <t>https://www.acaps.org/country/Algeria/crisis/Sahrawi-refugees</t>
  </si>
  <si>
    <t>DZA.44_1</t>
  </si>
  <si>
    <t>Tindouf</t>
  </si>
  <si>
    <t>https://www.acaps.org/country/Algeria/crisis/Country-level</t>
  </si>
  <si>
    <t>23/06/2020</t>
  </si>
  <si>
    <t>https://www.acaps.org/country/Ecuador/crisis/Venezuelan-refugees</t>
  </si>
  <si>
    <t>Refugee crisis</t>
  </si>
  <si>
    <t>https://www.acaps.org/country/Egypt/crisis/Refugee-crisis</t>
  </si>
  <si>
    <t>EGY.8_1,EGY.12_1,EGY.6_1</t>
  </si>
  <si>
    <t>Al Jizah,Al Qalyubiyah,Al Iskandariyah</t>
  </si>
  <si>
    <t>https://www.acaps.org/country/Eritrea/crisis/Complex-crisis</t>
  </si>
  <si>
    <t>ETH004,ETH003</t>
  </si>
  <si>
    <t>Europe</t>
  </si>
  <si>
    <t>https://www.acaps.org/country/Spain/crisis/Mixed-Migration</t>
  </si>
  <si>
    <t>https://www.acaps.org/country/Ethiopia/crisis/Complex-crisis</t>
  </si>
  <si>
    <t>https://www.acaps.org/country/Ethiopia/crisis/International-Displacement</t>
  </si>
  <si>
    <t>01/06/2020</t>
  </si>
  <si>
    <t>https://www.acaps.org/country/Ethiopia/crisis/Northern-Ethiopia-Conflict</t>
  </si>
  <si>
    <t>04/12/2020</t>
  </si>
  <si>
    <t>ETH.2_1,ETH.3_1,ETH.11_1</t>
  </si>
  <si>
    <t>Afar,Amhara,Tigray</t>
  </si>
  <si>
    <t>https://www.acaps.org/country/Ethiopia/crisis/Drought</t>
  </si>
  <si>
    <t>08/02/2022</t>
  </si>
  <si>
    <t>ETH.8_1,ETH.9_1,ETH.10_1</t>
  </si>
  <si>
    <t>Oromia,Somali,Southern Nations, Nationalities and Peoples</t>
  </si>
  <si>
    <t>https://www.acaps.org/country/Greece/crisis/Mixed-Migration</t>
  </si>
  <si>
    <t>GRC.1_1</t>
  </si>
  <si>
    <t>Aegean</t>
  </si>
  <si>
    <t>https://www.acaps.org/country/Guatemala/crisis/Complex-crisis</t>
  </si>
  <si>
    <t>https://www.acaps.org/country/Honduras/crisis/Complex-crisis</t>
  </si>
  <si>
    <t>https://www.acaps.org/country/Haiti/crisis/Complex-crisis</t>
  </si>
  <si>
    <t>Earthquake</t>
  </si>
  <si>
    <t>https://www.acaps.org/country/Haiti/crisis/Earthquake</t>
  </si>
  <si>
    <t>16/08/2021</t>
  </si>
  <si>
    <t>HTI.10_1,HTI.2_1,HTI.4_1</t>
  </si>
  <si>
    <t>Sud,Grand'Anse,Nippes</t>
  </si>
  <si>
    <t>Displacement from Ukraine conflict</t>
  </si>
  <si>
    <t>https://www.acaps.org/country/Hungary/crisis/Displacement-from-Ukraine-conflict</t>
  </si>
  <si>
    <t>UKR002,POL002,MDA002,ROU002,SVK002</t>
  </si>
  <si>
    <t>28/02/2022</t>
  </si>
  <si>
    <t>HUN.16_1</t>
  </si>
  <si>
    <t>Szabolcs-Szatmár-Bereg</t>
  </si>
  <si>
    <t>https://www.acaps.org/country/Indonesia/crisis/Papua-Conflict</t>
  </si>
  <si>
    <t>01/07/2019</t>
  </si>
  <si>
    <t>IDN.23_1</t>
  </si>
  <si>
    <t>Papua</t>
  </si>
  <si>
    <t xml:space="preserve">Kashmir conflict </t>
  </si>
  <si>
    <t>https://www.acaps.org/country/India/crisis/Kashmir-conflict</t>
  </si>
  <si>
    <t>01/03/2019</t>
  </si>
  <si>
    <t>IND.14_1</t>
  </si>
  <si>
    <t>Jammu and Kashmir</t>
  </si>
  <si>
    <t>Afghan Refugees</t>
  </si>
  <si>
    <t>https://www.acaps.org/country/Iran/crisis/Afghan-Refugees</t>
  </si>
  <si>
    <t>01/03/2020</t>
  </si>
  <si>
    <t>IRN.6_1,IRN.28_1,IRN.24_1</t>
  </si>
  <si>
    <t>Esfahan,Tehran,Razavi Khorasan</t>
  </si>
  <si>
    <t>https://www.acaps.org/country/Iraq/crisis/Country-level</t>
  </si>
  <si>
    <t>IRQ.1_1,IRQ.2_1,IRQ.4_1,IRQ.5_1,IRQ.6_1,IRQ.7_1,IRQ.8_1,IRQ.9_1,IRQ.10_1,IRQ.11_1,IRQ.12_1,IRQ.13_1,IRQ.14_1,IRQ.15_1,IRQ.16_1,IRQ.17_1,IRQ.18_1</t>
  </si>
  <si>
    <t>Al-Anbar,Al-Basrah,Al-Qadisiyah,An-Najaf,Arbil,As-Sulaymaniyah,At-Ta'mim,Babil,Baghdad,Dhi-Qar,Dihok,Diyala,Karbala',Maysan,Ninawa,Sala ad-Din,Wasit</t>
  </si>
  <si>
    <t>https://www.acaps.org/country/Iraq/crisis/Conflict</t>
  </si>
  <si>
    <t>Syrian Refugees</t>
  </si>
  <si>
    <t>https://www.acaps.org/country/Iraq/crisis/Syrian-Refugees</t>
  </si>
  <si>
    <t>IRQ.6_1,IRQ.7_1,IRQ.12_1</t>
  </si>
  <si>
    <t>Arbil,As-Sulaymaniyah,Dihok</t>
  </si>
  <si>
    <t>https://www.acaps.org/country/Italy/crisis/Mixed-Migration</t>
  </si>
  <si>
    <t>Syrian refugees</t>
  </si>
  <si>
    <t>https://www.acaps.org/country/Jordan/crisis/Syrian-refugees</t>
  </si>
  <si>
    <t>JOR.2_1,JOR.5_1,JOR.10_1,JOR.12_1</t>
  </si>
  <si>
    <t>Amman,Irbid,Mafraq,Zarqa</t>
  </si>
  <si>
    <t xml:space="preserve">Country level </t>
  </si>
  <si>
    <t>https://www.acaps.org/country/Kenya/crisis/Country-level</t>
  </si>
  <si>
    <t>01/06/2019</t>
  </si>
  <si>
    <t>Refugee situation</t>
  </si>
  <si>
    <t>https://www.acaps.org/country/Kenya/crisis/Refugee-situation</t>
  </si>
  <si>
    <t>SSD001,SOM001</t>
  </si>
  <si>
    <t>KEN.7_1,KEN.43_1</t>
  </si>
  <si>
    <t>Garissa,Turkana</t>
  </si>
  <si>
    <t>https://www.acaps.org/country/Kenya/crisis/Drought</t>
  </si>
  <si>
    <t>KEN.7_1,KEN.6_1,KEN.1_1,KEN.9_1,KEN.10_1,KEN.14_1,KEN.18_1,KEN.19_1,KEN.20_1,KEN.21_1,KEN.23_1,KEN.24_1,KEN.25_1,KEN.26_1,KEN.33_1,KEN.36_1,KEN.37_1,KEN.39_1,KEN.40_1,KEN.41_1,KEN.43_1,KEN.46_1,KEN.47_1</t>
  </si>
  <si>
    <t>Garissa,Embu,Baringo,Isiolo,Kajiado,Kilifi,Kitui,Kwale,Laikipia,Lamu,Makueni,Mandera,Marsabit,Meru,Narok,Nyeri,Samburu,Taita Taveta,Tana River,Tharaka-Nithi,Turkana,Wajir,West Pokot</t>
  </si>
  <si>
    <t>https://www.acaps.org/country/Lebanon/crisis/Syrian-refugees</t>
  </si>
  <si>
    <t>Political and economic crisis</t>
  </si>
  <si>
    <t>Socioeconomic crisis</t>
  </si>
  <si>
    <t>https://www.acaps.org/country/Lebanon/crisis/Socioeconomic-crisis</t>
  </si>
  <si>
    <t>01/04/2020</t>
  </si>
  <si>
    <t>https://www.acaps.org/country/Libya/crisis/Complex-crisis</t>
  </si>
  <si>
    <t>https://www.acaps.org/country/Libya/crisis/Mixed-Migration</t>
  </si>
  <si>
    <t>https://www.acaps.org/country/Lesotho/crisis/Drought</t>
  </si>
  <si>
    <t>https://www.acaps.org/country/Morocco/crisis/Mixed-Migration</t>
  </si>
  <si>
    <t>https://www.acaps.org/country/Moldova/crisis/Displacement-from-Ukraine-conflict</t>
  </si>
  <si>
    <t>HUN002,POL002,UKR002,ROU002,SVK002</t>
  </si>
  <si>
    <t>03/03/2022</t>
  </si>
  <si>
    <t>MDA.25_1,MDA.32_1</t>
  </si>
  <si>
    <t>Ocniţa,Ştefan Voda</t>
  </si>
  <si>
    <t>https://www.acaps.org/country/Madagascar/crisis/Country-level</t>
  </si>
  <si>
    <t>https://www.acaps.org/country/Madagascar/crisis/Drought</t>
  </si>
  <si>
    <t>MDG.3_1,MDG.6_1</t>
  </si>
  <si>
    <t>Fianarantsoa,Toliary</t>
  </si>
  <si>
    <t>Tropical cyclone</t>
  </si>
  <si>
    <t>Tropical Cyclones Season in 2022</t>
  </si>
  <si>
    <t>https://www.acaps.org/country/Madagascar/crisis/Tropical-Cyclones-Season-in-2022</t>
  </si>
  <si>
    <t>25/01/2022</t>
  </si>
  <si>
    <t>Country Level</t>
  </si>
  <si>
    <t>https://www.acaps.org/country/Mexico/crisis/Country-Level</t>
  </si>
  <si>
    <t>01/11/2019</t>
  </si>
  <si>
    <t>Other type of violence</t>
  </si>
  <si>
    <t>Criminal Violence</t>
  </si>
  <si>
    <t>https://www.acaps.org/country/Mexico/crisis/Criminal-Violence</t>
  </si>
  <si>
    <t>https://www.acaps.org/country/Mexico/crisis/Mixed-Migration</t>
  </si>
  <si>
    <t>GTM003,SLV001,HND001</t>
  </si>
  <si>
    <t>https://www.acaps.org/country/Mali/crisis/Complex-crisis</t>
  </si>
  <si>
    <t>https://www.acaps.org/country/Myanmar/crisis/Country-level</t>
  </si>
  <si>
    <t>Rakhine conflict</t>
  </si>
  <si>
    <t>https://www.acaps.org/country/Myanmar/crisis/Rakhine-conflict</t>
  </si>
  <si>
    <t>MMR.11_1</t>
  </si>
  <si>
    <t>Rakhine</t>
  </si>
  <si>
    <t>Kachin and Shan conflict</t>
  </si>
  <si>
    <t>https://www.acaps.org/country/Myanmar/crisis/Kachin-and-Shan-conflict</t>
  </si>
  <si>
    <t>MMR.4_1,MMR.13_1</t>
  </si>
  <si>
    <t>Kachin,Shan</t>
  </si>
  <si>
    <t>Post-coup conflict</t>
  </si>
  <si>
    <t>https://www.acaps.org/country/Myanmar/crisis/Post-coup-conflict</t>
  </si>
  <si>
    <t>17/06/2021</t>
  </si>
  <si>
    <t>MMR.2_1,MMR.3_1,MMR.5_1,MMR.7_1,MMR.6_1,MMR.9_1,MMR.10_1,MMR.12_1,MMR.14_1,MMR.15_1</t>
  </si>
  <si>
    <t>Bago,Chin,Kayah,Magway,Kayin,Mon,Naypyitaw,Sagaing,Tanintharyi,Yangon</t>
  </si>
  <si>
    <t>Multiple Crises</t>
  </si>
  <si>
    <t>https://www.acaps.org/country/Mozambique/crisis/Multiple-Crises</t>
  </si>
  <si>
    <t>MOZ004,MOZ008</t>
  </si>
  <si>
    <t>MOZ.1_1,MOZ.7_1,MOZ.8_1,MOZ.10_1,MOZ.9_1,MOZ.11_1</t>
  </si>
  <si>
    <t>Cabo Delgado,Nampula,Nassa,Tete,Sofala,Zambezia</t>
  </si>
  <si>
    <t>Violent Insurgency in Cabo Delgado</t>
  </si>
  <si>
    <t>https://www.acaps.org/country/Mozambique/crisis/Violent-Insurgency-in-Cabo-Delgado</t>
  </si>
  <si>
    <t>MOZ.1_1,MOZ.7_1,MOZ.8_1</t>
  </si>
  <si>
    <t>Cabo Delgado,Nampula,Nassa</t>
  </si>
  <si>
    <t>Tropical Cyclones Season</t>
  </si>
  <si>
    <t>https://www.acaps.org/country/Mozambique/crisis/Tropical-Cyclones-Season</t>
  </si>
  <si>
    <t>MWI004,MDG006</t>
  </si>
  <si>
    <t>31/01/2022</t>
  </si>
  <si>
    <t>MOZ.7_1,MOZ.11_1,MOZ.9_1,MOZ.10_1</t>
  </si>
  <si>
    <t>Nampula,Zambezia,Sofala,Tete</t>
  </si>
  <si>
    <t>Malian refugees</t>
  </si>
  <si>
    <t>https://www.acaps.org/country/Mauritania/crisis/Malian-refugees</t>
  </si>
  <si>
    <t>MRT.7_1</t>
  </si>
  <si>
    <t>Hodh ech Chargui</t>
  </si>
  <si>
    <t>Food security</t>
  </si>
  <si>
    <t>https://www.acaps.org/country/Mauritania/crisis/Food-security</t>
  </si>
  <si>
    <t>Complex</t>
  </si>
  <si>
    <t>https://www.acaps.org/country/Malawi/crisis/Complex</t>
  </si>
  <si>
    <t>Tropical Cyclone Ana</t>
  </si>
  <si>
    <t>https://www.acaps.org/country/Malawi/crisis/Tropical-Cyclone-Ana</t>
  </si>
  <si>
    <t>MWI.1_1,MWI.2_1,MWI.3_1,MWI.4_1,MWI.6_1,MWI.12_1,MWI.13_1,MWI.14_1,MWI.15_1</t>
  </si>
  <si>
    <t>Balaka,Blantyre,Chikwawa,Chiradzulu,Dedza,Machinga,Mangochi,Mchinji,Mulanje</t>
  </si>
  <si>
    <t>International Refugees</t>
  </si>
  <si>
    <t>https://www.acaps.org/country/Malaysia/crisis/International-Refugees</t>
  </si>
  <si>
    <t>26/03/2021</t>
  </si>
  <si>
    <t>Food Security Crisis</t>
  </si>
  <si>
    <t>https://www.acaps.org/country/Namibia/crisis/Food-Security-Crisis</t>
  </si>
  <si>
    <t>01/01/2020</t>
  </si>
  <si>
    <t>https://www.acaps.org/country/Niger/crisis/Country-level</t>
  </si>
  <si>
    <t>https://www.acaps.org/country/Niger/crisis/Boko-Haram</t>
  </si>
  <si>
    <t>NER.2_1</t>
  </si>
  <si>
    <t>Diffa</t>
  </si>
  <si>
    <t xml:space="preserve">Cross-border violence </t>
  </si>
  <si>
    <t>https://www.acaps.org/country/Niger/crisis/Cross-border-violence</t>
  </si>
  <si>
    <t>NER.6_1,NER.7_1</t>
  </si>
  <si>
    <t>Tahoua,Tillabéry</t>
  </si>
  <si>
    <t>https://www.acaps.org/country/Niger/crisis/Nigerian-Refugees</t>
  </si>
  <si>
    <t>NER.4_1</t>
  </si>
  <si>
    <t>Maradi</t>
  </si>
  <si>
    <t>https://www.acaps.org/country/Nigeria/crisis/Complex-crisis</t>
  </si>
  <si>
    <t>NER004,CMR003</t>
  </si>
  <si>
    <t>Middle Belt</t>
  </si>
  <si>
    <t>https://www.acaps.org/country/Nigeria/crisis/Middle-Belt</t>
  </si>
  <si>
    <t>NGA.7_1,NGA.26_1,NGA.32_1,NGA.35_1</t>
  </si>
  <si>
    <t>Benue,Nassarawa,Plateau,Taraba</t>
  </si>
  <si>
    <t xml:space="preserve">Boko Haram </t>
  </si>
  <si>
    <t>https://www.acaps.org/country/Nigeria/crisis/Boko-Haram</t>
  </si>
  <si>
    <t>NGA.8_1,NGA.2_1,NGA.36_1</t>
  </si>
  <si>
    <t>Borno,Adamawa,Yobe</t>
  </si>
  <si>
    <t>https://www.acaps.org/country/Nigeria/crisis/Northwest-Banditry</t>
  </si>
  <si>
    <t>NGA.37_1,NGA.21_1,NGA.34_1,NGA.19_1,NGA.27_1,NGA.22_1</t>
  </si>
  <si>
    <t>Zamfara,Katsina,Sokoto,Kaduna,Niger,Kebbi</t>
  </si>
  <si>
    <t>Cameroonian Refugees</t>
  </si>
  <si>
    <t>https://www.acaps.org/country/Nigeria/crisis/Cameroonian-Refugees</t>
  </si>
  <si>
    <t>NGA.9_1,NGA.35_1,NGA.7_1</t>
  </si>
  <si>
    <t>Cross River,Taraba,Benue</t>
  </si>
  <si>
    <t>https://www.acaps.org/country/Nicaragua/crisis/Socioeconomic-crisis</t>
  </si>
  <si>
    <t>https://www.acaps.org/country/Pakistan/crisis/Complex-crisis</t>
  </si>
  <si>
    <t>Kashmir conflict</t>
  </si>
  <si>
    <t>https://www.acaps.org/country/Pakistan/crisis/Kashmir-conflict</t>
  </si>
  <si>
    <t>01/02/2019</t>
  </si>
  <si>
    <t>PAK.1_1</t>
  </si>
  <si>
    <t>Azad Kashmir</t>
  </si>
  <si>
    <t>https://www.acaps.org/country/Panama/crisis/Venezuelan-refugees</t>
  </si>
  <si>
    <t>https://www.acaps.org/country/Peru/crisis/Venezuelan-refugees</t>
  </si>
  <si>
    <t>https://www.acaps.org/country/Philippines/crisis/Country-level</t>
  </si>
  <si>
    <t>Mindanao Conflict</t>
  </si>
  <si>
    <t>https://www.acaps.org/country/Philippines/crisis/Mindanao-Conflict</t>
  </si>
  <si>
    <t>PHL.27_1,PHL.29_1,PHL.28_1,PHL.79_1,PHL.70_1,PHL.53_1,PHL.67_1,PHL.72_1,PHL.2_1,PHL.3_1,PHL.74_1,PHL.75_1,PHL.30_1,PHL.77_1,PHL.9_1,PHL.73_1,PHL.42_1,PHL.44_1</t>
  </si>
  <si>
    <t>Davao del Norte,Davao Oriental,Davao del Sur,Zamboanga del Norte,South Cotabato,North Cotabato,Sarangani,Sultan Kudarat,Agusan del Norte,Agusan del Sur,Surigao del Norte,Surigao del Sur,Dinagat Islands,Tawi-Tawi,Basilan,Sulu,Lanao del Sur,Maguindanao</t>
  </si>
  <si>
    <t>Typhoon RAI (Odette)</t>
  </si>
  <si>
    <t>https://www.acaps.org/country/Philippines/crisis/Typhoon-RAI-(Odette)</t>
  </si>
  <si>
    <t>19/12/2021</t>
  </si>
  <si>
    <t>PHL.2_1,PHL.3_1,PHL.30_1,PHL.74_1,PHL.75_1,PHL.45_1,PHL.57_1,PHL.58_1,PHL.65_1,PHL.59_1</t>
  </si>
  <si>
    <t>Agusan del Norte,Agusan del Sur,Dinagat Islands,Surigao del Norte,Surigao del Sur,Marinduque,Occidental Mindoro,Oriental Mindoro,Romblon,Palawan</t>
  </si>
  <si>
    <t>https://www.acaps.org/country/Poland/crisis/Displacement-from-Ukraine-conflict</t>
  </si>
  <si>
    <t>UKR002,HUN002,SVK002,ROU002,MDA002</t>
  </si>
  <si>
    <t>POL.4_1</t>
  </si>
  <si>
    <t>Lubelskie</t>
  </si>
  <si>
    <t>https://www.acaps.org/country/DPRK/crisis/Complex-crisis</t>
  </si>
  <si>
    <t>https://www.acaps.org/country/Palestine/crisis/Conflict</t>
  </si>
  <si>
    <t>NGA,NER,TCD,CMR</t>
  </si>
  <si>
    <t>Africa,Africa,Africa,Africa</t>
  </si>
  <si>
    <t>Regional crisis</t>
  </si>
  <si>
    <t>Regional Boko Haram</t>
  </si>
  <si>
    <t>https://www.acaps.org/country/Nigeria/crisis/Regional-Boko-Haram</t>
  </si>
  <si>
    <t>CMR.4_1,NER.2_1,TCD.10_1,NGA.2_1,NGA.8_1,NGA.36_1</t>
  </si>
  <si>
    <t>Extrême-Nord,Diffa,Lac,Adamawa,Borno,Yobe</t>
  </si>
  <si>
    <t>VEN,BRA,COL,ECU,PER,TTO,CHL,DOM,PAN</t>
  </si>
  <si>
    <t>Americas,Americas,Americas,Americas,Americas,Americas,Americas,Americas,Americas</t>
  </si>
  <si>
    <t>https://www.acaps.org/country/Venezuela/crisis/Venezuela-Regional-Crisis</t>
  </si>
  <si>
    <t>BRA.23_1,VEN.1_1,VEN.3_1,VEN.2_1,VEN.4_1,VEN.5_1,VEN.6_1,VEN.7_1,VEN.8_1,VEN.9_1,VEN.10_1,VEN.11_1,VEN.12_1,VEN.13_1,VEN.14_1,VEN.15_1,VEN.16_1,VEN.17_1,VEN.18_1,VEN.19_1,VEN.20_1,VEN.21_1,VEN.22_1,VEN.23_1,VEN.24_1,VEN.25_1,COL.1_1,COL.2_1,COL.3_1,COL.4_1,COL.5_1,COL.6_1,COL.7_1,COL.8_1,COL.9_1,COL.10_1,COL.11_1,COL.12_1,COL.13_1,COL.14_1,COL.15_1,COL.16_1,COL.17_1,COL.18_1,COL.19_1,COL.20_1,COL.21_1,COL.22_1,COL.23_1,COL.24_1,COL.25_1,COL.26_1,COL.27_1,COL.28_1,COL.29_1,COL.30_1,COL.31_1,COL.32_1,ECU.1_1,ECU.2_1,ECU.3_1,ECU.4_1,ECU.5_1,ECU.6_1,ECU.7_1,ECU.8_1,ECU.9_1,ECU.10_1,ECU.11_1,ECU.12_1,ECU.13_1,ECU.14_1,ECU.15_1,ECU.16_1,ECU.17_1,ECU.18_1,ECU.19_1,ECU.20_1,ECU.21_1,ECU.22_1,ECU.23_1,ECU.24_1,PER.1_1,PER.2_1,PER.3_1,PER.4_1,PER.5_1,PER.6_1,PER.7_1,PER.8_1,PER.9_1,PER.10_1,PER.11_1,PER.12_1,PER.13_1,PER.14_1,PER.16_1,PER.15_1,PER.17_1,PER.18_1,PER.19_1,PER.20_1,PER.21_1,PER.22_1,PER.23_1,PER.24_1,PER.25_1,PER.26_1,TTO.1_1,TTO.2_1,TTO.3_1,TTO.4_1,TTO.5_1,TTO.6_1,TTO.7_1,TTO.8_1,TTO.9_1,TTO.10_1,TTO.11_1,TTO.12_1,TTO.13_1,TTO.14_1,TTO.15_1,CHL.1_1,CHL.2_1,CHL.3_1,CHL.4_1,CHL.5_1,CHL.6_1,CHL.7_1,CHL.8_1,CHL.9_1,CHL.10_1,CHL.11_1,CHL.12_1,CHL.13_1,CHL.14_1,CHL.15_1,CHL.16_1,DOM.1_1,DOM.2_1,DOM.3_1,DOM.4_1,DOM.5_1,DOM.6_1,DOM.7_1,DOM.8_1,DOM.9_1,DOM.10_1,DOM.11_1,DOM.12_1,DOM.13_1,DOM.14_1,DOM.15_1,DOM.16_1,DOM.17_1,DOM.18_1,DOM.19_1,DOM.20_1,DOM.21_1,DOM.22_1,DOM.23_1,DOM.24_1,DOM.25_1,DOM.26_1,DOM.27_1,DOM.28_1,DOM.30_1,DOM.29_1,DOM.31_1,DOM.32_1,PAN.1_1,PAN.2_1,PAN.3_1,PAN.4_1,PAN.5_1,PAN.6_1,PAN.7_1,PAN.8_1,PAN.9_1,PAN.10_1,PAN.12_1,PAN.11_1,PAN.13_1</t>
  </si>
  <si>
    <t>Roraima,Amazonas,Apure,Anzoátegui,Aragua,Barinas,Bolívar,Carabobo,Cojedes,Delta Amacuro,Dependencias Federales,Distrito Capital,Falcón,Guárico,Lara,Mérida,Miranda,Monagas,Nueva Esparta,Portuguesa,Sucre,Táchira,Trujillo,Vargas,Yaracuy,Zulia,Amazonas,Antioquia,Arauca,Atlántico,Bolívar,Boyacá,Caldas,Caquetá,Casanare,Cauca,Cesar,Chocó,Córdoba,Cundinamarca,Guainía,Guaviare,Huila,La Guajira,Magdalena,Meta,Nariño,Norte de Santander,Putumayo,Quindío,Risaralda,San Andrés y Providencia,Santander,Sucre,Tolima,Valle del Cauca,Vaupés,Vichada,Azuay,Bolivar,Cañar,Carchi,Chimborazo,Cotopaxi,El Oro,Esmeraldas,Galápagos,Guayas,Imbabura,Loja,Los Rios,Manabi,Morona Santiago,Napo,Orellana,Pastaza,Pichincha,Santa Elena,Santo Domingo de los Tsachilas,Sucumbios,Tungurahua,Zamora Chinchipe,Amazonas,Ancash,Apurímac,Arequipa,Ayacucho,Cajamarca,Callao,Cusco,Huancavelica,Huánuco,Ica,Junín,La Libertad,Lambayeque,Lima,Lima Province,Loreto,Madre de Dios,Moquegua,Pasco,Piura,Puno,San Martín,Tacna,Tumbes,Ucayali,Arima,Chaguanas,Couva-Tabaquite-Talparo,Diego Martin,Mayaro/Rio Claro,Penal-Debe,Point Fortin,Port of Spain,Princes Town,San Fernando,San Juan-Laventille,Sangre Grande,Siparia,Tobago,Tunapuna/Piarco,Aisén del General Carlos Ibáñez del Campo,Antofagasta,Araucanía,Arica y Parinacota,Atacama,Bío-Bío,Coquimbo,Libertador General Bernardo O'Higgins,Los Lagos,Los Ríos,Magallanes y Antártica Chilena,Maule,Ñuble,Región Metropolitana de Santiago,Tarapacá,Valparaíso,Azua,Bahoruco,Barahona,Dajabón,Distrito Nacional,Duarte,El Seybo,Espaillat,Hato Mayor,Independencia,La Altagracia,La Estrelleta,La Romana,La Vega,María Trinidad Sánchez,Monseñor Nouel,Monte Cristi,Monte Plata,Pedernales,Peravia,Puerto Plata,Salcedo,Samaná,San Cristóbal,San José de Ocoa,San Juan,San Pedro de Macorís,Sánchez Ramírez,Santiago,Santiago Rodríguez,Santo Domingo,Valverde,Bocas del Toro,Chiriquí,Coclé,Colón,Darién,Emberá,Herrera,Kuna Yala,Los Santos,Ngöbe Buglé,Panamá,Panamá Oeste,Veraguas</t>
  </si>
  <si>
    <t>IND,PAK</t>
  </si>
  <si>
    <t>Asia,Asia</t>
  </si>
  <si>
    <t>https://www.acaps.org/country/India/crisis/Regional-Kashmir-conflict</t>
  </si>
  <si>
    <t>SYR,TUR,IRQ,EGY,JOR,LBN</t>
  </si>
  <si>
    <t>Middle east,Middle east,Middle east,Africa,Middle east,Middle east</t>
  </si>
  <si>
    <t>https://www.acaps.org/country/Syria/crisis/Syrian-Regional-Crisis</t>
  </si>
  <si>
    <t>01/05/2019</t>
  </si>
  <si>
    <t>JOR.2_1,JOR.5_1,JOR.10_1,JOR.12_1,EGY.8_1,EGY.6_1,EGY.12_1,EGY.11_1,IRQ.6_1,IRQ.7_1,IRQ.12_1,TUR,TUR.1_1,TUR.2_1,TUR.33_1,TUR.37_1,TUR.40_1,TUR.42_1,TUR.48_1,TUR.64_1,TUR.68_1,LBN.1_1,LBN.2_1,LBN.3_1,LBN.4_1,LBN.5_1,LBN.6_1,LBN.7_1,LBN.8_1,SYR.1_1,SYR.2_1,SYR.3_1,SYR.4_1,SYR.5_1,SYR.6_1,SYR.7_1,SYR.8_1,SYR.9_1,SYR.10_1,SYR.11_1,SYR.12_1,SYR.13_1,SYR.14_1</t>
  </si>
  <si>
    <t>Amman,Irbid,Mafraq,Zarqa,Al Jizah,Al Iskandariyah,Al Qalyubiyah,Al Qahirah,Arbil,As-Sulaymaniyah,Dihok,Adana,Adiyaman,Gaziantep,Hatay,Istanbul,K. Maras,Kilis,Osmaniye,Sanliurfa,Akkar,Baalbak - Hermel,Beirut,Bekaa,Mount Lebanon,Nabatiyeh,North,South,Al Ḥasakah,Aleppo,Ar Raqqah,As Suwayda',Damascus,Dar`a,Dayr Az Zawr,Hamah,Hims,Idlib,Lattakia,Quneitra,Rif Dimashq,Tartus</t>
  </si>
  <si>
    <t>TUR,GRC</t>
  </si>
  <si>
    <t>Middle east,Europe</t>
  </si>
  <si>
    <t>https://www.acaps.org/country/Turkey/crisis/Eastern-Mediterranean-Route</t>
  </si>
  <si>
    <t>TUR.28_1,TUR.50_1,TUR.22_1,TUR.40_1,TUR.41_1,TUR.59_1,TUR.8_1,TUR.37_1,TUR.48_1,TUR.7_1,TUR.33_1,TUR.68_1,TUR.4_1,TUR.78_1,TUR.36_1,TUR.71_1,GRC.1_1</t>
  </si>
  <si>
    <t>Edirne,Kirklareli,Çanakkale,Istanbul,Izmir,Mugla,Antalya,Hatay,Kilis,Ankara,Gaziantep,Sanliurfa,Agri,Van,Hakkari,Sirnak,Aegean</t>
  </si>
  <si>
    <t>DZA,TUN,LBY,ITA</t>
  </si>
  <si>
    <t>Africa,Africa,Africa,Europe</t>
  </si>
  <si>
    <t>https://www.acaps.org/country/Algeria/crisis/Central-Mediterranean-Route</t>
  </si>
  <si>
    <t>DZA,MAR,ESP</t>
  </si>
  <si>
    <t>Africa,Africa,Europe</t>
  </si>
  <si>
    <t>https://www.acaps.org/country/Algeria/crisis/Western-Mediterranean-Route</t>
  </si>
  <si>
    <t>BGD,MMR</t>
  </si>
  <si>
    <t>https://www.acaps.org/country/Bangladesh/crisis/Rohingya-Regional-Crisis</t>
  </si>
  <si>
    <t>LSO,MDG,MWI,NAM,SWZ,ZMB,ZWE,TZA</t>
  </si>
  <si>
    <t>Africa,Africa,Africa,Africa,Africa,Africa,Africa,Africa</t>
  </si>
  <si>
    <t>https://www.acaps.org/country/Lesotho/crisis/Southern-Africa-Regional-Food-Security-Crisis</t>
  </si>
  <si>
    <t>01/02/2020</t>
  </si>
  <si>
    <t>TZA.1_1,TZA.3_1,TZA.9_1,TZA.12_1,TZA.24_1,TZA.25_1,TZA.27_1,ZWE.1_1,ZWE.2_1,ZWE.3_1,ZWE.4_1,ZWE.5_1,ZWE.6_1,ZWE.7_1,ZWE.8_1,ZWE.9_1,ZWE.10_1,ZMB.1_1,ZMB.2_1,ZMB.3_1,ZMB.4_1,ZMB.5_1,ZMB.6_1,ZMB.7_1,ZMB.8_1,ZMB.9_1,ZMB.10_1,MWI.1_1,MWI.2_1,MWI.3_1,MWI.4_1,MWI.5_1,MWI.6_1,MWI.12_1,MWI.13_1,MWI.14_1,MWI.15_1,MWI.16_1,MWI.7_1,MWI.8_1,MWI.9_1,MWI.10_1,MWI.11_1,MWI.17_1,MWI.18_1,MWI.19_1,MWI.20_1,MWI.21_1,MWI.22_1,MWI.23_1,MWI.24_1,MWI.25_1,MWI.26_1,MWI.27_1,MWI.28_1,MDG.3_1,MDG.6_1,SWZ.1_1,SWZ.2_1,SWZ.3_1,SWZ.4_1,NAM.1_1,NAM.2_1,NAM.3_1,NAM.4_1,NAM.5_1,NAM.6_1,NAM.7_1,NAM.8_1,NAM.9_1,NAM.10_1,NAM.11_1,NAM.12_1,NAM.13_1,LSO.1_1,LSO.2_1,LSO.3_1,LSO.4_1,LSO.5_1,LSO.6_1,LSO.7_1,LSO.8_1,LSO.9_1,LSO.10_1</t>
  </si>
  <si>
    <t>Arusha,Dodoma,Kilimanjaro,Mara,Simiyu,Singida,Tanga,Bulawayo,Harare,Manicaland,Mashonaland Central,Mashonaland East,Mashonaland West,Masvingo,Matabeleland North,Matabeleland South,Midlands,Central,Copperbelt,Eastern,Luapula,Lusaka,Muchinga,North-Western,Northern,Southern,Western,Balaka,Blantyre,Chikwawa,Chiradzulu,Chitipa,Dedza,Machinga,Mangochi,Mchinji,Mulanje,Mwanza,Dowa,Karonga,Kasungu,Likoma,Lilongwe,Mzimba,Neno,Nkhata Bay,Nkhotakota,Nsanje,Ntcheu,Ntchisi,Phalombe,Rumphi,Salima,Thyolo,Zomba,Fianarantsoa,Toliary,Hhohho,Lubombo,Manzini,Shiselweni,!Karas,Erongo,Hardap,Kavango,Khomas,Kunene,Ohangwena,Omaheke,Omusati,Oshana,Oshikoto,Otjozondjupa,Zambezi,Berea,Butha-Buthe,Leribe,Mafeteng,Maseru,Mohale's Hoek,Mokhotlong,Qacha's Nek,Quthing,Thaba-Tseka</t>
  </si>
  <si>
    <t>ARM,AZE</t>
  </si>
  <si>
    <t>Middle east,Middle east</t>
  </si>
  <si>
    <t>Regional Nagorno-Karabakh Conflict</t>
  </si>
  <si>
    <t>https://www.acaps.org/country/Armenia/crisis/Regional-Nagorno-Karabakh-Conflict</t>
  </si>
  <si>
    <t>29/10/2020</t>
  </si>
  <si>
    <t>ETH,SOM,KEN</t>
  </si>
  <si>
    <t>Africa,Africa,Africa</t>
  </si>
  <si>
    <t>https://www.acaps.org/country/Ethiopia/crisis/Eastern-Africa-Regional-Drought-Crisis</t>
  </si>
  <si>
    <t>ETH005,KEN003</t>
  </si>
  <si>
    <t>02/03/2022</t>
  </si>
  <si>
    <t>ETH.8_1,ETH.9_1,ETH.10_1,SOM.1_1,SOM.2_1,SOM.3_1,SOM.4_1,SOM.5_1,SOM.6_1,SOM.7_1,SOM.8_1,SOM.9_1,SOM.10_1,SOM.11_1,SOM.12_1,SOM.13_1,SOM.14_1,SOM.15_1,SOM.16_1,SOM.17_1,SOM.18_1,KEN.1_1,KEN.6_1,KEN.7_1,KEN.9_1,KEN.10_1,KEN.14_1,KEN.18_1,KEN.19_1,KEN.20_1,KEN.21_1,KEN.23_1,KEN.24_1,KEN.25_1,KEN.26_1,KEN.33_1,KEN.36_1,KEN.37_1,KEN.39_1,KEN.40_1,KEN.41_1,KEN.43_1,KEN.46_1,KEN.47_1</t>
  </si>
  <si>
    <t>Oromia,Somali,Southern Nations, Nationalities and Peoples,Awdal,Bakool,Banaadir,Bari,Bay,Galguduud,Gedo,Hiiraan,Jubbada Dhexe,Jubbada Hoose,Mudug,Nugaal,Sanaag,Shabeellaha Dhexe,Shabeellaha Hoose,Sool,Togdheer,Woqooyi Galbeed,Baringo,Embu,Garissa,Isiolo,Kajiado,Kilifi,Kitui,Kwale,Laikipia,Lamu,Makueni,Mandera,Marsabit,Meru,Narok,Nyeri,Samburu,Taita Taveta,Tana River,Tharaka-Nithi,Turkana,Wajir,West Pokot</t>
  </si>
  <si>
    <t>https://www.acaps.org/country/Romania/crisis/Displacement-from-Ukraine-conflict</t>
  </si>
  <si>
    <t>HUN002,POL002,UKR002,MDA002,SVK002</t>
  </si>
  <si>
    <t>09/03/2022</t>
  </si>
  <si>
    <t>ROU.27_1,ROU.7_1,ROU.24_1,ROU.36_1,ROU.30_1,ROU.4_1,ROU.41_1,ROU.34_1</t>
  </si>
  <si>
    <t>Maramureș,Botoșani,Iași,Suceava,Neamț,Bacău,Vaslui,Satu Mare</t>
  </si>
  <si>
    <t>Refugees</t>
  </si>
  <si>
    <t>https://www.acaps.org/country/Rwanda/crisis/Refugees</t>
  </si>
  <si>
    <t>BDI001,COD001</t>
  </si>
  <si>
    <t>https://www.acaps.org/country/Sudan/crisis/Complex-crisis</t>
  </si>
  <si>
    <t>https://www.acaps.org/country/Sudan/crisis/Refugees</t>
  </si>
  <si>
    <t>ERI001,CAF001,TCD003,SYR001,YEM001</t>
  </si>
  <si>
    <t>SDN.6_1,SDN.7_1,SDN.18_1</t>
  </si>
  <si>
    <t>Kassala,Khartoum,White Nile</t>
  </si>
  <si>
    <t>Refugee influx from Tigray</t>
  </si>
  <si>
    <t>https://www.acaps.org/country/Sudan/crisis/Refugee-influx-from-Tigray</t>
  </si>
  <si>
    <t>07/01/2021</t>
  </si>
  <si>
    <t>SDN.6_1,SDN.7_1,SDN.2_1,SDN.3_1</t>
  </si>
  <si>
    <t>Kassala,Khartoum,Al Qadarif,Blue Nile</t>
  </si>
  <si>
    <t>West-Darfur Violence</t>
  </si>
  <si>
    <t>https://www.acaps.org/country/Sudan/crisis/West-Darfur-Violence</t>
  </si>
  <si>
    <t>27/04/2021</t>
  </si>
  <si>
    <t>SDN.16_1</t>
  </si>
  <si>
    <t>West Darfur</t>
  </si>
  <si>
    <t>https://www.acaps.org/country/Senegal/crisis/Drought</t>
  </si>
  <si>
    <t>https://www.acaps.org/country/El Salvador/crisis/Complex-crisis</t>
  </si>
  <si>
    <t>https://www.acaps.org/country/Somalia/crisis/Complex-crisis</t>
  </si>
  <si>
    <t>KEN002,ETH003,YEM002,UGA005</t>
  </si>
  <si>
    <t>https://www.acaps.org/country/Somalia/crisis/Mixed-Migration</t>
  </si>
  <si>
    <t>YEM001,ETH001</t>
  </si>
  <si>
    <t>SOM.18_1</t>
  </si>
  <si>
    <t>Woqooyi Galbeed</t>
  </si>
  <si>
    <t>https://www.acaps.org/country/South Sudan/crisis/Complex-crisis</t>
  </si>
  <si>
    <t>KEN002,UGA005,SDN005,ETH003</t>
  </si>
  <si>
    <t>https://www.acaps.org/country/Slovakia/crisis/Displacement-from-Ukraine-conflict</t>
  </si>
  <si>
    <t>UKR002,HUN002,POL002,MDA002,ROU002</t>
  </si>
  <si>
    <t>07/03/2022</t>
  </si>
  <si>
    <t>SVK.3_1</t>
  </si>
  <si>
    <t>Košický</t>
  </si>
  <si>
    <t>https://www.acaps.org/country/Eswatini/crisis/Food-Security-Crisis</t>
  </si>
  <si>
    <t>11/11/2020</t>
  </si>
  <si>
    <t>https://www.acaps.org/country/Syria/crisis/Conflict</t>
  </si>
  <si>
    <t>https://www.acaps.org/country/Chad/crisis/Complex-crisis</t>
  </si>
  <si>
    <t>https://www.acaps.org/country/Chad/crisis/Boko-Haram</t>
  </si>
  <si>
    <t>NER002,NGA004,TCD003</t>
  </si>
  <si>
    <t>TCD.10_1</t>
  </si>
  <si>
    <t>Lac</t>
  </si>
  <si>
    <t>https://www.acaps.org/country/Chad/crisis/CAR-refugees</t>
  </si>
  <si>
    <t>TCD.11_1,TCD.12_1,TCD.13_1,TCD.16_1,TCD.18_1</t>
  </si>
  <si>
    <t>Logone Occidental,Logone Oriental,Mandoul,Moyen-Chari,Salamat</t>
  </si>
  <si>
    <t>Darfur refugees</t>
  </si>
  <si>
    <t>https://www.acaps.org/country/Chad/crisis/Darfur-refugees</t>
  </si>
  <si>
    <t>TCD.5_1,TCD.23_1,TCD.17_1,TCD.19_1</t>
  </si>
  <si>
    <t>Ennedi Est,Wadi Fira,Ouaddaï,Sila</t>
  </si>
  <si>
    <t>Tibesti conflict</t>
  </si>
  <si>
    <t>https://www.acaps.org/country/Chad/crisis/Tibesti-conflict</t>
  </si>
  <si>
    <t>TCD.21_1</t>
  </si>
  <si>
    <t>Tibesti</t>
  </si>
  <si>
    <t>https://www.acaps.org/country/Thailand/crisis/Country-level</t>
  </si>
  <si>
    <t>https://www.acaps.org/country/Thailand/crisis/Conflict</t>
  </si>
  <si>
    <t>THA.76_1,THA.64_1,THA.38_1,THA.33_1</t>
  </si>
  <si>
    <t>Yala,Songkhla,Pattani,Narathiwat</t>
  </si>
  <si>
    <t>https://www.acaps.org/country/Thailand/crisis/Refugees</t>
  </si>
  <si>
    <t>THA.52_1,THA.69_1,THA.16_1,THA.23_1</t>
  </si>
  <si>
    <t>Ratchaburi,Tak,Kanchanaburi,Mae Hong Son</t>
  </si>
  <si>
    <t>Pacific</t>
  </si>
  <si>
    <t>Volcano</t>
  </si>
  <si>
    <t>Volcano Eruption</t>
  </si>
  <si>
    <t>https://www.acaps.org/country/Tonga/crisis/Volcano-Eruption</t>
  </si>
  <si>
    <t>19/01/2022</t>
  </si>
  <si>
    <t>https://www.acaps.org/country/Trinidad and Tobago/crisis/Venezuelan-refugees</t>
  </si>
  <si>
    <t>https://www.acaps.org/country/Tunisia/crisis/Mixed-Migration</t>
  </si>
  <si>
    <t>https://www.acaps.org/country/Turkey/crisis/Country-level</t>
  </si>
  <si>
    <t>https://www.acaps.org/country/Turkey/crisis/Syrian-refugees</t>
  </si>
  <si>
    <t>TUR.1_1,TUR.2_1,TUR.33_1,TUR.37_1,TUR.40_1,TUR.42_1,TUR.64_1,TUR.48_1,TUR.68_1</t>
  </si>
  <si>
    <t>Adana,Adiyaman,Gaziantep,Hatay,Istanbul,K. Maras,Osmaniye,Kilis,Sanliurfa</t>
  </si>
  <si>
    <t>https://www.acaps.org/country/Turkey/crisis/Mixed-Migration</t>
  </si>
  <si>
    <t>TUR.28_1,TUR.50_1,TUR.22_1,TUR.40_1,TUR.41_1,TUR.59_1,TUR.8_1,TUR.37_1,TUR.48_1,TUR.7_1,TUR.33_1,TUR.68_1,TUR.4_1,TUR.78_1,TUR.36_1,TUR.71_1</t>
  </si>
  <si>
    <t>Edirne,Kirklareli,Çanakkale,Istanbul,Izmir,Mugla,Antalya,Hatay,Kilis,Ankara,Gaziantep,Sanliurfa,Agri,Van,Hakkari,Sirnak</t>
  </si>
  <si>
    <t>Kurdish conflict</t>
  </si>
  <si>
    <t>https://www.acaps.org/country/Turkey/crisis/Kurdish-conflict</t>
  </si>
  <si>
    <t>TUR.31_1,TUR.44_1,TUR.72_1,TUR.49_1,TUR.30_1,TUR.45_1,TUR.55_1,TUR.76_1,TUR.29_1,TUR.17_1,TUR.60_1,TUR.4_1,TUR.2_1,TUR.26_1,TUR.69_1,TUR.18_1,TUR.78_1,TUR.68_1,TUR.57_1,TUR.36_1</t>
  </si>
  <si>
    <t>Erzurum,Karaman,Sivas,Kinkkale,Erzincan,Kars,Malatya,Tunceli,Elazığ,Bingöl,Mus,Agri,Adiyaman,Diyarbakir,Siirt,Bitlis,Van,Sanliurfa,Mardin,Hakkari</t>
  </si>
  <si>
    <t>https://www.acaps.org/country/Tanzania/crisis/Country-level</t>
  </si>
  <si>
    <t>15/03/2022</t>
  </si>
  <si>
    <t>TZA.27_1,TZA.26_1,TZA.25_1,TZA.24_1,TZA.12_1,TZA.9_1,TZA.8_1,TZA.7_1,TZA.3_1,TZA.2_1,TZA.1_1</t>
  </si>
  <si>
    <t>Tanga,Tabora,Singida,Simiyu,Mara,Kilimanjaro,Kigoma,Katavi,Dodoma,Dar es Salaam,Arusha</t>
  </si>
  <si>
    <t>https://www.acaps.org/country/Tanzania/crisis/Refugees</t>
  </si>
  <si>
    <t>TZA.7_1,TZA.8_1,TZA.2_1,TZA.26_1,TZA.27_1</t>
  </si>
  <si>
    <t>Katavi,Kigoma,Dar es Salaam,Tabora,Tanga</t>
  </si>
  <si>
    <t>Food security in North-East</t>
  </si>
  <si>
    <t>https://www.acaps.org/country/Tanzania/crisis/Food-security-in-North-East</t>
  </si>
  <si>
    <t>TZA.3_1,TZA.1_1,TZA.25_1,TZA.24_1,TZA.12_1,TZA.9_1,TZA.27_1</t>
  </si>
  <si>
    <t>Dodoma,Arusha,Singida,Simiyu,Mara,Kilimanjaro,Tanga</t>
  </si>
  <si>
    <t>https://www.acaps.org/country/Uganda/crisis/Refugees</t>
  </si>
  <si>
    <t>SSD001,COD001</t>
  </si>
  <si>
    <t>UGA.1_1,UGA.3_1,UGA.16_1,UGA.18_1,UGA.58_1,UGA.41_1,UGA.9_1,UGA.51_1,UGA.36_1</t>
  </si>
  <si>
    <t>Adjumani,Arua,Kampala,Kamwenge,Yumbe,Moyo,Hoima,Rakai,Masindi</t>
  </si>
  <si>
    <t>https://www.acaps.org/country/Ukraine/crisis/Conflict</t>
  </si>
  <si>
    <t>HUN002,MDA002,ROU002,POL002,SVK002</t>
  </si>
  <si>
    <t>https://www.acaps.org/country/Venezuela/crisis/Complex-crisis</t>
  </si>
  <si>
    <t>PER002,BRA002,TTO002,COL002,ECU002</t>
  </si>
  <si>
    <t>https://www.acaps.org/country/Yemen/crisis/Complex-crisis</t>
  </si>
  <si>
    <t>https://www.acaps.org/country/Yemen/crisis/Mixed-Migration</t>
  </si>
  <si>
    <t>https://www.acaps.org/country/Zambia/crisis/Drought</t>
  </si>
  <si>
    <t>https://www.acaps.org/country/Zimbabwe/crisis/Complex-crisis</t>
  </si>
  <si>
    <t>Individual or aggregated</t>
  </si>
  <si>
    <t>Yes</t>
  </si>
  <si>
    <t>Individual</t>
  </si>
  <si>
    <t>Aggregated</t>
  </si>
  <si>
    <t>No</t>
  </si>
  <si>
    <t>Physical exposure to earthquake MMI VI</t>
  </si>
  <si>
    <t>Physical exposure to earthquake MMI VIII</t>
  </si>
  <si>
    <t>Annual Expected Exposed People to Floods</t>
  </si>
  <si>
    <t>Annual Expected Exposed People to Tsunamis</t>
  </si>
  <si>
    <t>Annual Expected Exposed People to Cyclone's Wind SS1</t>
  </si>
  <si>
    <t>Annual Expected Exposed People to Cyclone's Wind SS3</t>
  </si>
  <si>
    <t>Annual Expected Exposed People to Cyclone Surge</t>
  </si>
  <si>
    <t>Total affected by Drought</t>
  </si>
  <si>
    <t>Frequency of Drought events</t>
  </si>
  <si>
    <t>Agriculture Drought probability</t>
  </si>
  <si>
    <t>GCRI Violent Conflict probability</t>
  </si>
  <si>
    <t>GCRI Highly Violent Conflict probability</t>
  </si>
  <si>
    <t>National Power Conflict Intensity (Highly Violent)</t>
  </si>
  <si>
    <t>Subnational Conflict Intensity (Highly Violent)</t>
  </si>
  <si>
    <t>Human Development Index</t>
  </si>
  <si>
    <t>Multidimensional Poverty Index</t>
  </si>
  <si>
    <t>Humanitarian Aid (FTS)</t>
  </si>
  <si>
    <t>Development Aid (ODA)</t>
  </si>
  <si>
    <t>Net ODA received (% of GNI)</t>
  </si>
  <si>
    <t>Mortality rate, under-5</t>
  </si>
  <si>
    <t>U5 Under weight</t>
  </si>
  <si>
    <t>Physicians Density</t>
  </si>
  <si>
    <t>One-year-olds fully immunized against measles</t>
  </si>
  <si>
    <t>Incidence of Tuberculosis</t>
  </si>
  <si>
    <t>Estimated number of people living with HIV - Adult (&gt;15) rate</t>
  </si>
  <si>
    <t>Health expenditure per capita</t>
  </si>
  <si>
    <t>Maternal Mortality Rate</t>
  </si>
  <si>
    <t>Malaria death rate</t>
  </si>
  <si>
    <t>People affected by Natural Disasters</t>
  </si>
  <si>
    <t>Internally displaced persons (IDPs)</t>
  </si>
  <si>
    <t>Refugees by country of asylum</t>
  </si>
  <si>
    <t>Returned Refugees</t>
  </si>
  <si>
    <t>Average Dietary Energy Supply Adequacy</t>
  </si>
  <si>
    <t>Prevalence of Undernourishment</t>
  </si>
  <si>
    <t>Domestic Food Price Level Index</t>
  </si>
  <si>
    <t>Domestic Food Price Volatility Index</t>
  </si>
  <si>
    <t>HFA Scores Last recent</t>
  </si>
  <si>
    <t>Government Effectiveness</t>
  </si>
  <si>
    <t>Corruption Perception Index</t>
  </si>
  <si>
    <t>Access to electricity</t>
  </si>
  <si>
    <t>Adult liteacy rate</t>
  </si>
  <si>
    <t>Internet users</t>
  </si>
  <si>
    <t>Mobile cellular subscriptions</t>
  </si>
  <si>
    <t>Road lenght</t>
  </si>
  <si>
    <t>Improved sanitation facilities (% of population with access)</t>
  </si>
  <si>
    <t>Improved water source (% of population with access)</t>
  </si>
  <si>
    <t>GDP per capita PPP int USD (Estimated)</t>
  </si>
  <si>
    <t>Total Population (GHS-POP)</t>
  </si>
  <si>
    <t>Reference Year</t>
  </si>
  <si>
    <t>Brunei Darussalam</t>
  </si>
  <si>
    <t>Cabo Verde</t>
  </si>
  <si>
    <t>Central African Republic</t>
  </si>
  <si>
    <t>Congo DR</t>
  </si>
  <si>
    <t>Korea DPR</t>
  </si>
  <si>
    <t>Korea Republic of</t>
  </si>
  <si>
    <t>Lao PDR</t>
  </si>
  <si>
    <t>Moldova Republic of</t>
  </si>
  <si>
    <t>Russian Federation</t>
  </si>
  <si>
    <t>Saint Kitts and Nevis</t>
  </si>
  <si>
    <t>Saint Vincent and the Grenadines</t>
  </si>
  <si>
    <t>Swaziland</t>
  </si>
  <si>
    <t>The former Yugoslav Republic of Macedonia</t>
  </si>
  <si>
    <t>Timor-Leste</t>
  </si>
  <si>
    <t>United States of America</t>
  </si>
  <si>
    <t>Viet Nam</t>
  </si>
  <si>
    <t>SUM YEAR</t>
  </si>
  <si>
    <t>AVG YEAR</t>
  </si>
  <si>
    <t>NUMBER OF</t>
  </si>
  <si>
    <t>STDEV</t>
  </si>
  <si>
    <t>MEDIAN</t>
  </si>
  <si>
    <t>SUM MISSING</t>
  </si>
  <si>
    <t>% MISSING</t>
  </si>
  <si>
    <t>AFG001Buildings in the affected area</t>
  </si>
  <si>
    <t>AGO002Injuries reported</t>
  </si>
  <si>
    <t>AGO002Illness cases reported</t>
  </si>
  <si>
    <t>AGO002Buildings damaged</t>
  </si>
  <si>
    <t>AGO002Buildings destroyed</t>
  </si>
  <si>
    <t>AGO002Buildings in the affected area</t>
  </si>
  <si>
    <t>AGO002Economic Losses</t>
  </si>
  <si>
    <t>AGO002People facing limited access constraints</t>
  </si>
  <si>
    <t>AGO002People facing restricted access constraints</t>
  </si>
  <si>
    <t>ARM002Buildings in the affected area</t>
  </si>
  <si>
    <t>AZE002Buildings in the affected area</t>
  </si>
  <si>
    <t>BDI001Buildings in the affected area</t>
  </si>
  <si>
    <t>BFA002Buildings in the affected area</t>
  </si>
  <si>
    <t>BGD002Buildings in the affected area</t>
  </si>
  <si>
    <t>BRA001Illness cases reported</t>
  </si>
  <si>
    <t>BRA001Buildings damaged</t>
  </si>
  <si>
    <t>BRA001Buildings destroyed</t>
  </si>
  <si>
    <t>BRA001Buildings in the affected area</t>
  </si>
  <si>
    <t>BRA001Economic Losses</t>
  </si>
  <si>
    <t>BRA001People facing limited access constraints</t>
  </si>
  <si>
    <t>BRA001People facing restricted access constraints</t>
  </si>
  <si>
    <t>BRA002Buildings in the affected area</t>
  </si>
  <si>
    <t>BRA003Illness cases reported</t>
  </si>
  <si>
    <t>BRA003Buildings damaged</t>
  </si>
  <si>
    <t>BRA003Buildings destroyed</t>
  </si>
  <si>
    <t>BRA003Buildings in the affected area</t>
  </si>
  <si>
    <t>BRA003Economic Losses</t>
  </si>
  <si>
    <t>BRA003People facing limited access constraints</t>
  </si>
  <si>
    <t>BRA003People facing restricted access constraints</t>
  </si>
  <si>
    <t>CAF001Buildings in the affected area</t>
  </si>
  <si>
    <t>CHL002Buildings damaged</t>
  </si>
  <si>
    <t>CHL002Buildings destroyed</t>
  </si>
  <si>
    <t>CHL002Buildings in the affected area</t>
  </si>
  <si>
    <t>CHL002Economic Losses</t>
  </si>
  <si>
    <t>CHL002People facing limited access constraints</t>
  </si>
  <si>
    <t>CHL002People facing restricted access constraints</t>
  </si>
  <si>
    <t>CMR001Buildings in the affected area</t>
  </si>
  <si>
    <t>CMR002Buildings in the affected area</t>
  </si>
  <si>
    <t>CMR003Buildings in the affected area</t>
  </si>
  <si>
    <t>CMR004Buildings in the affected area</t>
  </si>
  <si>
    <t>COD001Buildings in the affected area</t>
  </si>
  <si>
    <t>COG001Buildings in the affected area</t>
  </si>
  <si>
    <t>COL001Buildings in the affected area</t>
  </si>
  <si>
    <t>COL002Buildings in the affected area</t>
  </si>
  <si>
    <t>CRI002Buildings in the affected area</t>
  </si>
  <si>
    <t>CRI002People facing restricted access constraints</t>
  </si>
  <si>
    <t>DJI001Buildings in the affected area</t>
  </si>
  <si>
    <t>DJI002Buildings in the affected area</t>
  </si>
  <si>
    <t>DJI003Buildings in the affected area</t>
  </si>
  <si>
    <t>DOM002Buildings damaged</t>
  </si>
  <si>
    <t>DOM002Buildings destroyed</t>
  </si>
  <si>
    <t>DOM002Buildings in the affected area</t>
  </si>
  <si>
    <t>DOM002Economic Losses</t>
  </si>
  <si>
    <t>DOM002People facing limited access constraints</t>
  </si>
  <si>
    <t>DOM002People facing restricted access constraints</t>
  </si>
  <si>
    <t>DZA002Buildings in the affected area</t>
  </si>
  <si>
    <t>DZA003Buildings in the affected area</t>
  </si>
  <si>
    <t>DZA004Buildings in the affected area</t>
  </si>
  <si>
    <t>ECU002Buildings in the affected area</t>
  </si>
  <si>
    <t>EGY002Buildings in the affected area</t>
  </si>
  <si>
    <t>ERI001Buildings in the affected area</t>
  </si>
  <si>
    <t>ESP002Buildings in the affected area</t>
  </si>
  <si>
    <t>ETH001Buildings in the affected area</t>
  </si>
  <si>
    <t>ETH003Buildings in the affected area</t>
  </si>
  <si>
    <t>ETH004Buildings damaged</t>
  </si>
  <si>
    <t>ETH004Buildings destroyed</t>
  </si>
  <si>
    <t>ETH004Buildings in the affected area</t>
  </si>
  <si>
    <t>ETH004Economic Losses</t>
  </si>
  <si>
    <t>ETH005Buildings in the affected area</t>
  </si>
  <si>
    <t>GRC002Buildings in the affected area</t>
  </si>
  <si>
    <t>GTM001Buildings in the affected area</t>
  </si>
  <si>
    <t>HND001Buildings in the affected area</t>
  </si>
  <si>
    <t>HTI001Buildings in the affected area</t>
  </si>
  <si>
    <t>HTI002Buildings in the affected area</t>
  </si>
  <si>
    <t>HUN002Injuries reported</t>
  </si>
  <si>
    <t>HUN002Illness cases reported</t>
  </si>
  <si>
    <t>HUN002Buildings damaged</t>
  </si>
  <si>
    <t>HUN002Buildings destroyed</t>
  </si>
  <si>
    <t>HUN002Buildings in the affected area</t>
  </si>
  <si>
    <t>HUN002Economic Losses</t>
  </si>
  <si>
    <t>HUN002People facing limited access constraints</t>
  </si>
  <si>
    <t>HUN002People facing restricted access constraints</t>
  </si>
  <si>
    <t>IDN002Buildings in the affected area</t>
  </si>
  <si>
    <t>IND002Buildings in the affected area</t>
  </si>
  <si>
    <t>IRN004Buildings in the affected area</t>
  </si>
  <si>
    <t>IRQ001Buildings in the affected area</t>
  </si>
  <si>
    <t>IRQ002Buildings in the affected area</t>
  </si>
  <si>
    <t>IRQ003Buildings in the affected area</t>
  </si>
  <si>
    <t>ITA002Buildings in the affected area</t>
  </si>
  <si>
    <t>JOR002Buildings in the affected area</t>
  </si>
  <si>
    <t>KEN001Buildings in the affected area</t>
  </si>
  <si>
    <t>KEN002Buildings in the affected area</t>
  </si>
  <si>
    <t>KEN003Buildings in the affected area</t>
  </si>
  <si>
    <t>LBN002Buildings in the affected area</t>
  </si>
  <si>
    <t>LBN004Buildings in the affected area</t>
  </si>
  <si>
    <t>LBY001Buildings in the affected area</t>
  </si>
  <si>
    <t>LBY002Buildings in the affected area</t>
  </si>
  <si>
    <t>LSO002Buildings in the affected area</t>
  </si>
  <si>
    <t>MAR002Buildings in the affected area</t>
  </si>
  <si>
    <t>MDA002Injuries reported</t>
  </si>
  <si>
    <t>MDA002Illness cases reported</t>
  </si>
  <si>
    <t>MDA002Buildings damaged</t>
  </si>
  <si>
    <t>MDA002Buildings destroyed</t>
  </si>
  <si>
    <t>MDA002Buildings in the affected area</t>
  </si>
  <si>
    <t>MDA002Economic Losses</t>
  </si>
  <si>
    <t>MDA002People facing limited access constraints</t>
  </si>
  <si>
    <t>MDA002People facing restricted access constraints</t>
  </si>
  <si>
    <t>MDG001Buildings in the affected area</t>
  </si>
  <si>
    <t>MDG002Buildings in the affected area</t>
  </si>
  <si>
    <t>MDG006Buildings in the affected area</t>
  </si>
  <si>
    <t>MEX001Buildings in the affected area</t>
  </si>
  <si>
    <t>MEX002Buildings in the affected area</t>
  </si>
  <si>
    <t>MEX003Buildings in the affected area</t>
  </si>
  <si>
    <t>MLI001Buildings in the affected area</t>
  </si>
  <si>
    <t>MMR001Buildings in the affected area</t>
  </si>
  <si>
    <t>MMR002Buildings in the affected area</t>
  </si>
  <si>
    <t>MMR003Buildings in the affected area</t>
  </si>
  <si>
    <t>MMR004Buildings in the affected area</t>
  </si>
  <si>
    <t>MOZ001Buildings in the affected area</t>
  </si>
  <si>
    <t>MOZ004Buildings in the affected area</t>
  </si>
  <si>
    <t>MOZ008Buildings in the affected area</t>
  </si>
  <si>
    <t>MOZ008People facing limited access constraints</t>
  </si>
  <si>
    <t>MOZ008People facing restricted access constraints</t>
  </si>
  <si>
    <t>MRT002Buildings in the affected area</t>
  </si>
  <si>
    <t>MRT003Buildings in the affected area</t>
  </si>
  <si>
    <t>MWI002Buildings in the affected area</t>
  </si>
  <si>
    <t>MWI004Buildings in the affected area</t>
  </si>
  <si>
    <t>MYS001Injuries reported</t>
  </si>
  <si>
    <t>MYS001Illness cases reported</t>
  </si>
  <si>
    <t>MYS001Buildings damaged</t>
  </si>
  <si>
    <t>MYS001Buildings destroyed</t>
  </si>
  <si>
    <t>MYS001Buildings in the affected area</t>
  </si>
  <si>
    <t>MYS001Economic Losses</t>
  </si>
  <si>
    <t>MYS001People facing limited access constraints</t>
  </si>
  <si>
    <t>MYS001People facing restricted access constraints</t>
  </si>
  <si>
    <t>NAM002Buildings damaged</t>
  </si>
  <si>
    <t>NAM002Buildings destroyed</t>
  </si>
  <si>
    <t>NAM002Buildings in the affected area</t>
  </si>
  <si>
    <t>NAM002Economic Losses</t>
  </si>
  <si>
    <t>NAM002People facing limited access constraints</t>
  </si>
  <si>
    <t>NAM002People facing restricted access constraints</t>
  </si>
  <si>
    <t>NER001Buildings in the affected area</t>
  </si>
  <si>
    <t>NER002Buildings in the affected area</t>
  </si>
  <si>
    <t>NER003Buildings in the affected area</t>
  </si>
  <si>
    <t>NER004Buildings in the affected area</t>
  </si>
  <si>
    <t>NGA001Buildings in the affected area</t>
  </si>
  <si>
    <t>NGA003Buildings in the affected area</t>
  </si>
  <si>
    <t>NGA004Buildings in the affected area</t>
  </si>
  <si>
    <t>NGA007Buildings in the affected area</t>
  </si>
  <si>
    <t>NGA008Buildings in the affected area</t>
  </si>
  <si>
    <t>NIC001Buildings in the affected area</t>
  </si>
  <si>
    <t>PAK001Buildings in the affected area</t>
  </si>
  <si>
    <t>PAK004Buildings in the affected area</t>
  </si>
  <si>
    <t>PAN002Buildings in the affected area</t>
  </si>
  <si>
    <t>PER002Buildings in the affected area</t>
  </si>
  <si>
    <t>PHL001Buildings in the affected area</t>
  </si>
  <si>
    <t>PHL001People facing limited access constraints</t>
  </si>
  <si>
    <t>PHL001People facing restricted access constraints</t>
  </si>
  <si>
    <t>PHL003Buildings in the affected area</t>
  </si>
  <si>
    <t>PHL010Buildings in the affected area</t>
  </si>
  <si>
    <t>PHL010People facing limited access constraints</t>
  </si>
  <si>
    <t>PHL010People facing restricted access constraints</t>
  </si>
  <si>
    <t>POL002Injuries reported</t>
  </si>
  <si>
    <t>POL002Illness cases reported</t>
  </si>
  <si>
    <t>POL002Buildings damaged</t>
  </si>
  <si>
    <t>POL002Buildings destroyed</t>
  </si>
  <si>
    <t>POL002Buildings in the affected area</t>
  </si>
  <si>
    <t>POL002Economic Losses</t>
  </si>
  <si>
    <t>POL002People facing limited access constraints</t>
  </si>
  <si>
    <t>POL002People facing restricted access constraints</t>
  </si>
  <si>
    <t>PRK001Buildings in the affected area</t>
  </si>
  <si>
    <t>PSE002Buildings in the affected area</t>
  </si>
  <si>
    <t>REG001Buildings in the affected area</t>
  </si>
  <si>
    <t>REG002Buildings in the affected area</t>
  </si>
  <si>
    <t>REG003Buildings in the affected area</t>
  </si>
  <si>
    <t>REG004Buildings in the affected area</t>
  </si>
  <si>
    <t>REG004People facing limited access constraints</t>
  </si>
  <si>
    <t>REG006Buildings in the affected area</t>
  </si>
  <si>
    <t>REG007Buildings in the affected area</t>
  </si>
  <si>
    <t>REG008Buildings in the affected area</t>
  </si>
  <si>
    <t>REG011Buildings in the affected area</t>
  </si>
  <si>
    <t>REG012Buildings in the affected area</t>
  </si>
  <si>
    <t>REG012People facing limited access constraints</t>
  </si>
  <si>
    <t>REG012People facing restricted access constraints</t>
  </si>
  <si>
    <t>REG013Buildings in the affected area</t>
  </si>
  <si>
    <t>REG014Buildings in the affected area</t>
  </si>
  <si>
    <t>ROU002Injuries reported</t>
  </si>
  <si>
    <t>ROU002Illness cases reported</t>
  </si>
  <si>
    <t>ROU002Buildings damaged</t>
  </si>
  <si>
    <t>ROU002Buildings destroyed</t>
  </si>
  <si>
    <t>ROU002Buildings in the affected area</t>
  </si>
  <si>
    <t>ROU002Economic Losses</t>
  </si>
  <si>
    <t>ROU002People facing limited access constraints</t>
  </si>
  <si>
    <t>ROU002People facing restricted access constraints</t>
  </si>
  <si>
    <t>RWA002Buildings in the affected area</t>
  </si>
  <si>
    <t>SDN001Buildings in the affected area</t>
  </si>
  <si>
    <t>SDN005Buildings in the affected area</t>
  </si>
  <si>
    <t>SDN005People facing limited access constraints</t>
  </si>
  <si>
    <t>SDN005People facing restricted access constraints</t>
  </si>
  <si>
    <t>SDN007Buildings in the affected area</t>
  </si>
  <si>
    <t>SDN008Buildings in the affected area</t>
  </si>
  <si>
    <t>SEN002Buildings in the affected area</t>
  </si>
  <si>
    <t>SLV001Buildings in the affected area</t>
  </si>
  <si>
    <t>SOM001Buildings in the affected area</t>
  </si>
  <si>
    <t>SOM002Buildings in the affected area</t>
  </si>
  <si>
    <t>SSD001Buildings in the affected area</t>
  </si>
  <si>
    <t>SVK002Injuries reported</t>
  </si>
  <si>
    <t>SVK002Illness cases reported</t>
  </si>
  <si>
    <t>SVK002Buildings damaged</t>
  </si>
  <si>
    <t>SVK002Buildings destroyed</t>
  </si>
  <si>
    <t>SVK002Buildings in the affected area</t>
  </si>
  <si>
    <t>SVK002Economic Losses</t>
  </si>
  <si>
    <t>SVK002People facing limited access constraints</t>
  </si>
  <si>
    <t>SVK002People facing restricted access constraints</t>
  </si>
  <si>
    <t>SWZ001Buildings damaged</t>
  </si>
  <si>
    <t>SWZ001Buildings destroyed</t>
  </si>
  <si>
    <t>SWZ001Buildings in the affected area</t>
  </si>
  <si>
    <t>SWZ001Economic Losses</t>
  </si>
  <si>
    <t>SWZ001People facing limited access constraints</t>
  </si>
  <si>
    <t>SWZ001People facing restricted access constraints</t>
  </si>
  <si>
    <t>SYR001Buildings in the affected area</t>
  </si>
  <si>
    <t>TCD001Buildings in the affected area</t>
  </si>
  <si>
    <t>TCD003Buildings in the affected area</t>
  </si>
  <si>
    <t>TCD004Buildings in the affected area</t>
  </si>
  <si>
    <t>TCD005Buildings in the affected area</t>
  </si>
  <si>
    <t>TCD006Buildings in the affected area</t>
  </si>
  <si>
    <t>THA001Buildings in the affected area</t>
  </si>
  <si>
    <t>THA002Buildings in the affected area</t>
  </si>
  <si>
    <t>THA003Buildings in the affected area</t>
  </si>
  <si>
    <t>TON002Buildings in the affected area</t>
  </si>
  <si>
    <t>TTO002Buildings in the affected area</t>
  </si>
  <si>
    <t>TUN002Buildings in the affected area</t>
  </si>
  <si>
    <t>TUR001Buildings in the affected area</t>
  </si>
  <si>
    <t>TUR002Buildings in the affected area</t>
  </si>
  <si>
    <t>TUR003Buildings in the affected area</t>
  </si>
  <si>
    <t>TUR004Buildings in the affected area</t>
  </si>
  <si>
    <t>TZA001Buildings in the affected area</t>
  </si>
  <si>
    <t>TZA002Buildings in the affected area</t>
  </si>
  <si>
    <t>TZA003Buildings in the affected area</t>
  </si>
  <si>
    <t>UGA005Buildings in the affected area</t>
  </si>
  <si>
    <t>UGA005People facing limited access constraints</t>
  </si>
  <si>
    <t>UGA005People facing restricted access constraints</t>
  </si>
  <si>
    <t>UKR002Buildings in the affected area</t>
  </si>
  <si>
    <t>VEN001Buildings in the affected area</t>
  </si>
  <si>
    <t>YEM001Buildings in the affected area</t>
  </si>
  <si>
    <t>YEM002Buildings in the affected area</t>
  </si>
  <si>
    <t>ZMB002Buildings in the affected area</t>
  </si>
  <si>
    <t>ZWE001Buildings in the affected area</t>
  </si>
  <si>
    <t>Citation
INFORM. 2022. INFORM Severity Index May 2022. https://drmkc.jrc.ec.europa.eu/inform-index/INFORM-Severity. INFORM is a collaboration of the Inter-Agency Standing Committee Reference Group on Risk, Early Warning and Preparedness and the European Commission. The European Commission Joint Research Centre is responsible for the methodology. ACAPS is responsible for the data collection and analysis. OCHA is the overall coordinator of INFORM.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</si>
</sst>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43" formatCode="_ * #,##0.00_ ;_ * \-#,##0.00_ ;_ * &quot;-&quot;??_ ;_ @_ "/>
    <numFmt numFmtId="164" formatCode="_-* #,##0.00_-;\-* #,##0.00_-;_-* &quot;-&quot;??_-;_-@_-"/>
    <numFmt numFmtId="165" formatCode="0.0"/>
    <numFmt numFmtId="166" formatCode="#,##0.0"/>
    <numFmt numFmtId="167" formatCode="0.0%"/>
    <numFmt numFmtId="168" formatCode="0.000%"/>
    <numFmt numFmtId="169" formatCode="_-* #,##0.00_-;_-* #,##0.00\-;_-* &quot;-&quot;??_-;_-@_-"/>
    <numFmt numFmtId="170" formatCode="&quot;£&quot;#,##0\ ;\(&quot;£&quot;#,##0\)"/>
    <numFmt numFmtId="171" formatCode="_(&quot;€&quot;* #,##0.00_);_(&quot;€&quot;* \(#,##0.00\);_(&quot;€&quot;* &quot;-&quot;??_);_(@_)"/>
    <numFmt numFmtId="172" formatCode="##0.0"/>
    <numFmt numFmtId="173" formatCode="##0.0\ \|"/>
    <numFmt numFmtId="174" formatCode="&quot;$&quot;#,##0\ ;\(&quot;$&quot;#,##0\)"/>
    <numFmt numFmtId="175" formatCode="#0"/>
    <numFmt numFmtId="176" formatCode="##,##0.000"/>
    <numFmt numFmtId="177" formatCode="yyyy\-mm\-dd\ hh:mm:ss"/>
  </numFmts>
  <fonts count="135" x14ac:knownFonts="1">
    <font>
      <sz val="11"/>
      <color theme="1"/>
      <name val="Calibri"/>
      <family val="2"/>
      <scheme val="minor"/>
    </font>
    <font>
      <sz val="11"/>
      <color theme="1"/>
      <name val="Calibri"/>
      <family val="2"/>
      <scheme val="minor"/>
    </font>
    <font>
      <b/>
      <sz val="13"/>
      <color theme="3"/>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sz val="10"/>
      <name val="Arial"/>
      <family val="2"/>
    </font>
    <font>
      <sz val="11"/>
      <color theme="0" tint="-0.499984740745262"/>
      <name val="Calibri"/>
      <family val="2"/>
      <scheme val="minor"/>
    </font>
    <font>
      <sz val="11"/>
      <color indexed="8"/>
      <name val="Calibri"/>
      <family val="2"/>
    </font>
    <font>
      <sz val="11"/>
      <color indexed="20"/>
      <name val="Calibri"/>
      <family val="2"/>
      <scheme val="minor"/>
    </font>
    <font>
      <b/>
      <sz val="15"/>
      <color indexed="56"/>
      <name val="Calibri"/>
      <family val="2"/>
      <scheme val="minor"/>
    </font>
    <font>
      <b/>
      <sz val="13"/>
      <color indexed="56"/>
      <name val="Calibri"/>
      <family val="2"/>
      <scheme val="minor"/>
    </font>
    <font>
      <b/>
      <sz val="11"/>
      <color indexed="56"/>
      <name val="Calibri"/>
      <family val="2"/>
      <scheme val="minor"/>
    </font>
    <font>
      <b/>
      <sz val="18"/>
      <color indexed="56"/>
      <name val="Cambria"/>
      <family val="2"/>
      <scheme val="major"/>
    </font>
    <font>
      <sz val="10"/>
      <color indexed="8"/>
      <name val="Arial"/>
      <family val="2"/>
    </font>
    <font>
      <sz val="11"/>
      <color indexed="8"/>
      <name val="Arial"/>
      <family val="2"/>
    </font>
    <font>
      <sz val="11"/>
      <color indexed="9"/>
      <name val="Calibri"/>
      <family val="2"/>
    </font>
    <font>
      <sz val="11"/>
      <color indexed="9"/>
      <name val="Arial"/>
      <family val="2"/>
    </font>
    <font>
      <b/>
      <sz val="11"/>
      <color indexed="52"/>
      <name val="Arial"/>
      <family val="2"/>
    </font>
    <font>
      <sz val="8"/>
      <name val="Arial"/>
      <family val="2"/>
    </font>
    <font>
      <b/>
      <sz val="8"/>
      <color indexed="8"/>
      <name val="MS Sans Serif"/>
      <family val="2"/>
    </font>
    <font>
      <b/>
      <sz val="11"/>
      <color indexed="9"/>
      <name val="Arial"/>
      <family val="2"/>
    </font>
    <font>
      <b/>
      <u/>
      <sz val="8.5"/>
      <color indexed="8"/>
      <name val="MS Sans Serif"/>
      <family val="2"/>
    </font>
    <font>
      <b/>
      <sz val="8.5"/>
      <color indexed="12"/>
      <name val="MS Sans Serif"/>
      <family val="2"/>
    </font>
    <font>
      <b/>
      <sz val="8"/>
      <color indexed="12"/>
      <name val="Arial"/>
      <family val="2"/>
    </font>
    <font>
      <sz val="10"/>
      <color indexed="8"/>
      <name val="MS Sans Serif"/>
      <family val="2"/>
    </font>
    <font>
      <sz val="8.5"/>
      <color indexed="8"/>
      <name val="MS Sans Serif"/>
      <family val="2"/>
    </font>
    <font>
      <i/>
      <sz val="11"/>
      <color indexed="23"/>
      <name val="Arial"/>
      <family val="2"/>
    </font>
    <font>
      <sz val="8"/>
      <color indexed="8"/>
      <name val="Arial"/>
      <family val="2"/>
    </font>
    <font>
      <sz val="11"/>
      <color indexed="52"/>
      <name val="Arial"/>
      <family val="2"/>
    </font>
    <font>
      <sz val="11"/>
      <color indexed="17"/>
      <name val="Arial"/>
      <family val="2"/>
    </font>
    <font>
      <u/>
      <sz val="8.25"/>
      <color indexed="12"/>
      <name val="Calibri"/>
      <family val="2"/>
    </font>
    <font>
      <sz val="11"/>
      <color indexed="62"/>
      <name val="Arial"/>
      <family val="2"/>
    </font>
    <font>
      <b/>
      <sz val="10"/>
      <name val="Arial"/>
      <family val="2"/>
    </font>
    <font>
      <b/>
      <sz val="8.5"/>
      <color indexed="8"/>
      <name val="MS Sans Serif"/>
      <family val="2"/>
    </font>
    <font>
      <b/>
      <sz val="15"/>
      <color indexed="56"/>
      <name val="Arial"/>
      <family val="2"/>
    </font>
    <font>
      <b/>
      <sz val="13"/>
      <color indexed="56"/>
      <name val="Arial"/>
      <family val="2"/>
    </font>
    <font>
      <b/>
      <sz val="11"/>
      <color indexed="56"/>
      <name val="Arial"/>
      <family val="2"/>
    </font>
    <font>
      <sz val="11"/>
      <color indexed="60"/>
      <name val="Arial"/>
      <family val="2"/>
    </font>
    <font>
      <sz val="11"/>
      <color indexed="60"/>
      <name val="Calibri"/>
      <family val="2"/>
    </font>
    <font>
      <sz val="11"/>
      <color indexed="20"/>
      <name val="Arial"/>
      <family val="2"/>
    </font>
    <font>
      <b/>
      <u/>
      <sz val="10"/>
      <color indexed="8"/>
      <name val="MS Sans Serif"/>
      <family val="2"/>
    </font>
    <font>
      <sz val="8"/>
      <color indexed="8"/>
      <name val="MS Sans Serif"/>
      <family val="2"/>
    </font>
    <font>
      <sz val="7.5"/>
      <color indexed="8"/>
      <name val="MS Sans Serif"/>
      <family val="2"/>
    </font>
    <font>
      <b/>
      <sz val="12"/>
      <name val="Arial"/>
      <family val="2"/>
    </font>
    <font>
      <i/>
      <sz val="10"/>
      <name val="Arial"/>
      <family val="2"/>
    </font>
    <font>
      <sz val="10"/>
      <name val="MS Sans Serif"/>
      <family val="2"/>
    </font>
    <font>
      <b/>
      <sz val="14"/>
      <name val="Helv"/>
    </font>
    <font>
      <b/>
      <sz val="12"/>
      <name val="Helv"/>
    </font>
    <font>
      <i/>
      <sz val="8"/>
      <name val="Arial"/>
      <family val="2"/>
    </font>
    <font>
      <i/>
      <sz val="11"/>
      <color indexed="23"/>
      <name val="Calibri"/>
      <family val="2"/>
    </font>
    <font>
      <sz val="9"/>
      <name val="Arial"/>
      <family val="2"/>
    </font>
    <font>
      <b/>
      <sz val="8"/>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8"/>
      <name val="Arial"/>
      <family val="2"/>
    </font>
    <font>
      <b/>
      <sz val="11"/>
      <color indexed="8"/>
      <name val="Calibri"/>
      <family val="2"/>
    </font>
    <font>
      <b/>
      <sz val="11"/>
      <color indexed="63"/>
      <name val="Arial"/>
      <family val="2"/>
    </font>
    <font>
      <sz val="11"/>
      <color indexed="20"/>
      <name val="Calibri"/>
      <family val="2"/>
    </font>
    <font>
      <sz val="11"/>
      <color indexed="17"/>
      <name val="Calibri"/>
      <family val="2"/>
    </font>
    <font>
      <sz val="11"/>
      <color indexed="10"/>
      <name val="Arial"/>
      <family val="2"/>
    </font>
    <font>
      <u/>
      <sz val="10"/>
      <color theme="10"/>
      <name val="Calibri"/>
      <family val="2"/>
    </font>
    <font>
      <u/>
      <sz val="11"/>
      <color theme="10"/>
      <name val="Calibri"/>
      <family val="2"/>
      <scheme val="minor"/>
    </font>
    <font>
      <sz val="10"/>
      <color theme="0" tint="-0.499984740745262"/>
      <name val="Arial"/>
      <family val="2"/>
    </font>
    <font>
      <sz val="10"/>
      <color theme="1"/>
      <name val="Arial"/>
      <family val="2"/>
    </font>
    <font>
      <i/>
      <sz val="10"/>
      <color theme="1"/>
      <name val="Arial"/>
      <family val="2"/>
    </font>
    <font>
      <sz val="10"/>
      <color theme="1" tint="0.499984740745262"/>
      <name val="Arial"/>
      <family val="2"/>
    </font>
    <font>
      <sz val="10"/>
      <color rgb="FF323232"/>
      <name val="Arial"/>
      <family val="2"/>
    </font>
    <font>
      <b/>
      <sz val="10"/>
      <color rgb="FF323232"/>
      <name val="Arial"/>
      <family val="2"/>
    </font>
    <font>
      <sz val="10"/>
      <color theme="0"/>
      <name val="Arial"/>
      <family val="2"/>
    </font>
    <font>
      <b/>
      <sz val="10"/>
      <color theme="0"/>
      <name val="Arial"/>
      <family val="2"/>
    </font>
    <font>
      <b/>
      <sz val="9"/>
      <color rgb="FF323232"/>
      <name val="Arial"/>
      <family val="2"/>
    </font>
    <font>
      <sz val="9"/>
      <color theme="1"/>
      <name val="Arial"/>
      <family val="2"/>
    </font>
    <font>
      <sz val="11"/>
      <name val="Calibri"/>
      <family val="2"/>
      <scheme val="minor"/>
    </font>
    <font>
      <b/>
      <sz val="10"/>
      <color theme="1"/>
      <name val="Arial"/>
      <family val="2"/>
    </font>
    <font>
      <b/>
      <sz val="10"/>
      <color indexed="8"/>
      <name val="Arial"/>
      <family val="2"/>
    </font>
    <font>
      <u/>
      <sz val="10"/>
      <color theme="10"/>
      <name val="Arial"/>
      <family val="2"/>
    </font>
    <font>
      <sz val="11"/>
      <color theme="1"/>
      <name val="Calibri"/>
      <family val="2"/>
      <scheme val="minor"/>
    </font>
    <font>
      <sz val="11"/>
      <color rgb="FF4A2B54"/>
      <name val="Calibri"/>
      <family val="2"/>
      <scheme val="minor"/>
    </font>
    <font>
      <b/>
      <sz val="18"/>
      <color rgb="FF4A2B54"/>
      <name val="Cambria"/>
      <family val="2"/>
      <scheme val="major"/>
    </font>
    <font>
      <b/>
      <sz val="10"/>
      <color rgb="FF8E2255"/>
      <name val="Arial"/>
      <family val="2"/>
    </font>
    <font>
      <b/>
      <sz val="18"/>
      <color theme="3"/>
      <name val="Cambria"/>
      <family val="2"/>
      <scheme val="major"/>
    </font>
    <font>
      <b/>
      <sz val="15"/>
      <color theme="3"/>
      <name val="Calibri"/>
      <family val="2"/>
      <scheme val="minor"/>
    </font>
    <font>
      <b/>
      <sz val="11"/>
      <color theme="3"/>
      <name val="Calibri"/>
      <family val="2"/>
      <scheme val="minor"/>
    </font>
    <font>
      <sz val="11"/>
      <color rgb="FF9C6500"/>
      <name val="Calibri"/>
      <family val="2"/>
      <scheme val="minor"/>
    </font>
    <font>
      <i/>
      <sz val="11"/>
      <color rgb="FF7F7F7F"/>
      <name val="Calibri"/>
      <family val="2"/>
      <scheme val="minor"/>
    </font>
    <font>
      <b/>
      <sz val="11"/>
      <color indexed="52"/>
      <name val="Calibri"/>
      <family val="2"/>
    </font>
    <font>
      <sz val="11"/>
      <color indexed="52"/>
      <name val="Calibri"/>
      <family val="2"/>
    </font>
    <font>
      <b/>
      <sz val="11"/>
      <color indexed="9"/>
      <name val="Calibri"/>
      <family val="2"/>
    </font>
    <font>
      <sz val="11"/>
      <color indexed="10"/>
      <name val="Calibri"/>
      <family val="2"/>
    </font>
    <font>
      <sz val="10"/>
      <color rgb="FF000000"/>
      <name val="Arial"/>
      <family val="2"/>
    </font>
    <font>
      <sz val="11"/>
      <color rgb="FF9C5700"/>
      <name val="Calibri"/>
      <family val="2"/>
      <scheme val="minor"/>
    </font>
    <font>
      <b/>
      <sz val="10"/>
      <color rgb="FF323232"/>
      <name val="Arial"/>
      <family val="2"/>
    </font>
    <font>
      <sz val="10"/>
      <color indexed="8"/>
      <name val="Arial"/>
      <family val="2"/>
    </font>
    <font>
      <sz val="10"/>
      <color theme="1"/>
      <name val="Arial"/>
      <family val="2"/>
    </font>
    <font>
      <sz val="10"/>
      <name val="Arial"/>
      <family val="2"/>
    </font>
    <font>
      <b/>
      <sz val="10"/>
      <color rgb="FF323232"/>
      <name val="Arial"/>
      <family val="2"/>
    </font>
    <font>
      <sz val="10"/>
      <color indexed="8"/>
      <name val="Arial"/>
      <family val="2"/>
    </font>
    <font>
      <sz val="10"/>
      <color theme="1"/>
      <name val="Arial"/>
      <family val="2"/>
    </font>
    <font>
      <sz val="10"/>
      <name val="Arial"/>
      <family val="2"/>
    </font>
    <font>
      <sz val="11"/>
      <color rgb="FF323232"/>
      <name val="Arial"/>
      <family val="2"/>
    </font>
    <font>
      <i/>
      <sz val="10"/>
      <color rgb="FF323232"/>
      <name val="Arial"/>
      <family val="2"/>
    </font>
    <font>
      <b/>
      <sz val="10"/>
      <color theme="4"/>
      <name val="Arial"/>
      <family val="2"/>
    </font>
    <font>
      <b/>
      <sz val="10"/>
      <color rgb="FF0C525D"/>
      <name val="Arial"/>
      <family val="2"/>
    </font>
    <font>
      <b/>
      <sz val="10"/>
      <color rgb="FF346064"/>
      <name val="Arial"/>
      <family val="2"/>
    </font>
    <font>
      <b/>
      <sz val="10"/>
      <color rgb="FF593B62"/>
      <name val="Arial"/>
      <family val="2"/>
    </font>
    <font>
      <b/>
      <sz val="10"/>
      <color rgb="FF6B6050"/>
      <name val="Arial"/>
      <family val="2"/>
    </font>
    <font>
      <b/>
      <sz val="10"/>
      <color rgb="FF5F5D5B"/>
      <name val="Arial"/>
      <family val="2"/>
    </font>
    <font>
      <b/>
      <sz val="10"/>
      <color rgb="FF433557"/>
      <name val="Arial"/>
      <family val="2"/>
    </font>
    <font>
      <b/>
      <sz val="48"/>
      <color rgb="FF4A2B54"/>
      <name val="Arial"/>
      <family val="2"/>
    </font>
    <font>
      <b/>
      <sz val="22"/>
      <color rgb="FF4A2B54"/>
      <name val="Arial"/>
      <family val="2"/>
    </font>
    <font>
      <sz val="11"/>
      <color theme="1"/>
      <name val="Arial"/>
      <family val="2"/>
    </font>
    <font>
      <b/>
      <sz val="16"/>
      <color rgb="FF4A2B54"/>
      <name val="Arial"/>
      <family val="2"/>
    </font>
    <font>
      <sz val="11"/>
      <name val="Arial"/>
      <family val="2"/>
    </font>
    <font>
      <b/>
      <u/>
      <sz val="12"/>
      <color rgb="FF433557"/>
      <name val="Arial"/>
      <family val="2"/>
    </font>
    <font>
      <b/>
      <sz val="18"/>
      <color theme="0"/>
      <name val="Arial"/>
      <family val="2"/>
    </font>
    <font>
      <b/>
      <sz val="13"/>
      <color theme="3"/>
      <name val="Arial"/>
      <family val="2"/>
    </font>
    <font>
      <sz val="10"/>
      <color rgb="FF4A2B54"/>
      <name val="Arial"/>
      <family val="2"/>
    </font>
    <font>
      <b/>
      <sz val="10"/>
      <color theme="0" tint="-0.499984740745262"/>
      <name val="Arial"/>
      <family val="2"/>
    </font>
    <font>
      <sz val="10"/>
      <color rgb="FF75695D"/>
      <name val="Arial"/>
      <family val="2"/>
    </font>
    <font>
      <u/>
      <sz val="10"/>
      <color theme="10"/>
      <name val="Calibri"/>
      <family val="2"/>
    </font>
    <font>
      <b/>
      <sz val="10"/>
      <color rgb="FFFFFFFF"/>
      <name val="Arial"/>
    </font>
    <font>
      <sz val="10"/>
      <name val="Arial"/>
    </font>
    <font>
      <i/>
      <sz val="10"/>
      <name val="Arial"/>
    </font>
    <font>
      <sz val="10"/>
      <color rgb="FF000000"/>
      <name val="Arial"/>
    </font>
    <font>
      <sz val="10"/>
      <color rgb="FF808080"/>
      <name val="Arial"/>
    </font>
    <font>
      <b/>
      <sz val="11"/>
      <color rgb="FFFFFFFF"/>
      <name val="Calibri"/>
    </font>
    <font>
      <b/>
      <sz val="10"/>
      <color rgb="FF000000"/>
      <name val="Arial"/>
    </font>
    <font>
      <b/>
      <sz val="10"/>
      <name val="Arial"/>
    </font>
  </fonts>
  <fills count="104">
    <fill>
      <patternFill patternType="none"/>
    </fill>
    <fill>
      <patternFill patternType="gray125"/>
    </fill>
    <fill>
      <patternFill patternType="solid">
        <fgColor rgb="FFFFC7CE"/>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tint="0.39997558519241921"/>
        <bgColor indexed="65"/>
      </patternFill>
    </fill>
    <fill>
      <patternFill patternType="solid">
        <fgColor theme="7"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44"/>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22"/>
      </patternFill>
    </fill>
    <fill>
      <patternFill patternType="solid">
        <fgColor theme="0" tint="-4.9989318521683403E-2"/>
        <bgColor indexed="64"/>
      </patternFill>
    </fill>
    <fill>
      <patternFill patternType="solid">
        <fgColor theme="0"/>
        <bgColor indexed="64"/>
      </patternFill>
    </fill>
    <fill>
      <patternFill patternType="solid">
        <fgColor theme="0" tint="-0.249977111117893"/>
        <bgColor indexed="64"/>
      </patternFill>
    </fill>
    <fill>
      <patternFill patternType="solid">
        <fgColor indexed="22"/>
        <bgColor indexed="64"/>
      </patternFill>
    </fill>
    <fill>
      <patternFill patternType="solid">
        <fgColor indexed="9"/>
        <bgColor indexed="64"/>
      </patternFill>
    </fill>
    <fill>
      <patternFill patternType="solid">
        <fgColor indexed="27"/>
      </patternFill>
    </fill>
    <fill>
      <patternFill patternType="solid">
        <fgColor indexed="47"/>
      </patternFill>
    </fill>
    <fill>
      <patternFill patternType="solid">
        <fgColor indexed="29"/>
      </patternFill>
    </fill>
    <fill>
      <patternFill patternType="solid">
        <fgColor indexed="49"/>
      </patternFill>
    </fill>
    <fill>
      <patternFill patternType="solid">
        <fgColor indexed="53"/>
      </patternFill>
    </fill>
    <fill>
      <patternFill patternType="solid">
        <fgColor indexed="63"/>
        <bgColor indexed="64"/>
      </patternFill>
    </fill>
    <fill>
      <patternFill patternType="solid">
        <fgColor indexed="44"/>
        <bgColor indexed="8"/>
      </patternFill>
    </fill>
    <fill>
      <patternFill patternType="solid">
        <fgColor indexed="55"/>
      </patternFill>
    </fill>
    <fill>
      <patternFill patternType="solid">
        <fgColor indexed="22"/>
        <bgColor indexed="10"/>
      </patternFill>
    </fill>
    <fill>
      <patternFill patternType="solid">
        <fgColor indexed="22"/>
        <bgColor indexed="8"/>
      </patternFill>
    </fill>
    <fill>
      <patternFill patternType="solid">
        <fgColor indexed="10"/>
        <bgColor indexed="64"/>
      </patternFill>
    </fill>
    <fill>
      <patternFill patternType="solid">
        <fgColor indexed="43"/>
      </patternFill>
    </fill>
    <fill>
      <patternFill patternType="solid">
        <fgColor indexed="26"/>
      </patternFill>
    </fill>
    <fill>
      <patternFill patternType="solid">
        <fgColor indexed="44"/>
        <bgColor indexed="64"/>
      </patternFill>
    </fill>
    <fill>
      <patternFill patternType="solid">
        <fgColor rgb="FFCE3327"/>
        <bgColor indexed="64"/>
      </patternFill>
    </fill>
    <fill>
      <patternFill patternType="solid">
        <fgColor theme="0" tint="-0.14999847407452621"/>
        <bgColor indexed="64"/>
      </patternFill>
    </fill>
    <fill>
      <patternFill patternType="solid">
        <fgColor rgb="FF4A2B54"/>
        <bgColor indexed="64"/>
      </patternFill>
    </fill>
    <fill>
      <patternFill patternType="solid">
        <fgColor rgb="FF007F81"/>
        <bgColor indexed="64"/>
      </patternFill>
    </fill>
    <fill>
      <patternFill patternType="solid">
        <fgColor rgb="FF49AEAE"/>
        <bgColor indexed="64"/>
      </patternFill>
    </fill>
    <fill>
      <patternFill patternType="solid">
        <fgColor rgb="FF8E2255"/>
        <bgColor indexed="64"/>
      </patternFill>
    </fill>
    <fill>
      <patternFill patternType="solid">
        <fgColor rgb="FFD15278"/>
        <bgColor indexed="64"/>
      </patternFill>
    </fill>
    <fill>
      <patternFill patternType="solid">
        <fgColor rgb="FFB2CFCB"/>
        <bgColor indexed="64"/>
      </patternFill>
    </fill>
    <fill>
      <patternFill patternType="solid">
        <fgColor rgb="FFE8A6BA"/>
        <bgColor indexed="64"/>
      </patternFill>
    </fill>
    <fill>
      <patternFill patternType="solid">
        <fgColor rgb="FFFFEB9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D7C3DE"/>
        <bgColor indexed="64"/>
      </patternFill>
    </fill>
    <fill>
      <patternFill patternType="solid">
        <fgColor rgb="FF0C525D"/>
        <bgColor indexed="64"/>
      </patternFill>
    </fill>
    <fill>
      <patternFill patternType="solid">
        <fgColor rgb="FFC9E7E3"/>
        <bgColor indexed="64"/>
      </patternFill>
    </fill>
    <fill>
      <patternFill patternType="solid">
        <fgColor rgb="FF346064"/>
        <bgColor indexed="64"/>
      </patternFill>
    </fill>
    <fill>
      <patternFill patternType="solid">
        <fgColor rgb="FF5E7E79"/>
        <bgColor indexed="64"/>
      </patternFill>
    </fill>
    <fill>
      <patternFill patternType="solid">
        <fgColor rgb="FF799D98"/>
        <bgColor indexed="64"/>
      </patternFill>
    </fill>
    <fill>
      <patternFill patternType="solid">
        <fgColor rgb="FF94BFB4"/>
        <bgColor indexed="64"/>
      </patternFill>
    </fill>
    <fill>
      <patternFill patternType="solid">
        <fgColor rgb="FFE6A8CB"/>
        <bgColor indexed="64"/>
      </patternFill>
    </fill>
    <fill>
      <patternFill patternType="solid">
        <fgColor rgb="FF593B62"/>
        <bgColor indexed="64"/>
      </patternFill>
    </fill>
    <fill>
      <patternFill patternType="solid">
        <fgColor rgb="FF83517D"/>
        <bgColor indexed="64"/>
      </patternFill>
    </fill>
    <fill>
      <patternFill patternType="solid">
        <fgColor rgb="FFD5BCC6"/>
        <bgColor indexed="64"/>
      </patternFill>
    </fill>
    <fill>
      <patternFill patternType="solid">
        <fgColor rgb="FF6B6050"/>
        <bgColor indexed="64"/>
      </patternFill>
    </fill>
    <fill>
      <patternFill patternType="solid">
        <fgColor rgb="FFC7B399"/>
        <bgColor indexed="64"/>
      </patternFill>
    </fill>
    <fill>
      <patternFill patternType="solid">
        <fgColor rgb="FFE7D8B3"/>
        <bgColor indexed="64"/>
      </patternFill>
    </fill>
    <fill>
      <patternFill patternType="solid">
        <fgColor rgb="FFFDF2CA"/>
        <bgColor indexed="64"/>
      </patternFill>
    </fill>
    <fill>
      <patternFill patternType="solid">
        <fgColor rgb="FF5F5D5B"/>
        <bgColor indexed="64"/>
      </patternFill>
    </fill>
    <fill>
      <patternFill patternType="solid">
        <fgColor rgb="FF968F84"/>
        <bgColor indexed="64"/>
      </patternFill>
    </fill>
    <fill>
      <patternFill patternType="solid">
        <fgColor rgb="FFCBC4B6"/>
        <bgColor indexed="64"/>
      </patternFill>
    </fill>
    <fill>
      <patternFill patternType="solid">
        <fgColor rgb="FFF0EDD3"/>
        <bgColor indexed="64"/>
      </patternFill>
    </fill>
    <fill>
      <patternFill patternType="solid">
        <fgColor rgb="FFD865A5"/>
        <bgColor indexed="64"/>
      </patternFill>
    </fill>
    <fill>
      <patternFill patternType="solid">
        <fgColor rgb="FFE2EBF0"/>
        <bgColor indexed="64"/>
      </patternFill>
    </fill>
    <fill>
      <patternFill patternType="solid">
        <fgColor rgb="FF617283"/>
        <bgColor indexed="64"/>
      </patternFill>
    </fill>
    <fill>
      <patternFill patternType="solid">
        <fgColor rgb="FFBBC9C8"/>
        <bgColor indexed="64"/>
      </patternFill>
    </fill>
    <fill>
      <patternFill patternType="solid">
        <fgColor rgb="FF4A2B54"/>
        <bgColor rgb="FF4A2B54"/>
      </patternFill>
    </fill>
    <fill>
      <patternFill patternType="solid">
        <fgColor rgb="FFF2F2F2"/>
        <bgColor rgb="FFF2F2F2"/>
      </patternFill>
    </fill>
    <fill>
      <patternFill patternType="solid">
        <fgColor rgb="FFFFFFFF"/>
        <bgColor rgb="FFFFFFFF"/>
      </patternFill>
    </fill>
    <fill>
      <patternFill patternType="solid">
        <fgColor rgb="FFF2F2F2"/>
        <bgColor rgb="FFF2F2F2"/>
      </patternFill>
    </fill>
    <fill>
      <patternFill patternType="solid">
        <fgColor rgb="FF646034"/>
        <bgColor rgb="FF646034"/>
      </patternFill>
    </fill>
    <fill>
      <patternFill patternType="solid">
        <fgColor rgb="FFCECB9F"/>
        <bgColor rgb="FFCECB9F"/>
      </patternFill>
    </fill>
    <fill>
      <patternFill patternType="solid">
        <fgColor rgb="FFE7E4CF"/>
        <bgColor rgb="FFE7E4CF"/>
      </patternFill>
    </fill>
    <fill>
      <patternFill patternType="solid"/>
    </fill>
  </fills>
  <borders count="89">
    <border>
      <left/>
      <right/>
      <top/>
      <bottom/>
      <diagonal/>
    </border>
    <border>
      <left/>
      <right/>
      <top/>
      <bottom style="thick">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thick">
        <color indexed="62"/>
      </bottom>
      <diagonal/>
    </border>
    <border>
      <left/>
      <right/>
      <top/>
      <bottom style="medium">
        <color indexed="30"/>
      </bottom>
      <diagonal/>
    </border>
    <border>
      <left style="thin">
        <color auto="1"/>
      </left>
      <right style="thin">
        <color auto="1"/>
      </right>
      <top/>
      <bottom/>
      <diagonal/>
    </border>
    <border>
      <left style="thin">
        <color theme="0"/>
      </left>
      <right style="thin">
        <color theme="0"/>
      </right>
      <top/>
      <bottom style="thin">
        <color theme="0"/>
      </bottom>
      <diagonal/>
    </border>
    <border>
      <left style="thin">
        <color indexed="9"/>
      </left>
      <right style="thin">
        <color indexed="9"/>
      </right>
      <top/>
      <bottom style="thin">
        <color indexed="9"/>
      </bottom>
      <diagonal/>
    </border>
    <border>
      <left/>
      <right/>
      <top/>
      <bottom style="thick">
        <color theme="0"/>
      </bottom>
      <diagonal/>
    </border>
    <border>
      <left style="thin">
        <color auto="1"/>
      </left>
      <right style="thin">
        <color auto="1"/>
      </right>
      <top style="thin">
        <color auto="1"/>
      </top>
      <bottom style="thin">
        <color auto="1"/>
      </bottom>
      <diagonal/>
    </border>
    <border>
      <left style="thick">
        <color auto="1"/>
      </left>
      <right style="thick">
        <color auto="1"/>
      </right>
      <top/>
      <bottom/>
      <diagonal/>
    </border>
    <border>
      <left/>
      <right/>
      <top/>
      <bottom style="double">
        <color indexed="52"/>
      </bottom>
      <diagonal/>
    </border>
    <border>
      <left/>
      <right/>
      <top/>
      <bottom style="thick">
        <color indexed="22"/>
      </bottom>
      <diagonal/>
    </border>
    <border>
      <left/>
      <right/>
      <top/>
      <bottom style="thin">
        <color auto="1"/>
      </bottom>
      <diagonal/>
    </border>
    <border>
      <left style="thin">
        <color auto="1"/>
      </left>
      <right style="thin">
        <color auto="1"/>
      </right>
      <top/>
      <bottom style="thin">
        <color auto="1"/>
      </bottom>
      <diagonal/>
    </border>
    <border>
      <left/>
      <right/>
      <top/>
      <bottom style="thick">
        <color indexed="48"/>
      </bottom>
      <diagonal/>
    </border>
    <border>
      <left/>
      <right/>
      <top style="thick">
        <color indexed="48"/>
      </top>
      <bottom/>
      <diagonal/>
    </border>
    <border>
      <left/>
      <right/>
      <top style="thick">
        <color indexed="63"/>
      </top>
      <bottom/>
      <diagonal/>
    </border>
    <border>
      <left/>
      <right style="medium">
        <color auto="1"/>
      </right>
      <top style="thin">
        <color auto="1"/>
      </top>
      <bottom style="medium">
        <color auto="1"/>
      </bottom>
      <diagonal/>
    </border>
    <border>
      <left style="medium">
        <color auto="1"/>
      </left>
      <right style="medium">
        <color auto="1"/>
      </right>
      <top style="thin">
        <color auto="1"/>
      </top>
      <bottom style="medium">
        <color auto="1"/>
      </bottom>
      <diagonal/>
    </border>
    <border>
      <left/>
      <right/>
      <top style="thin">
        <color auto="1"/>
      </top>
      <bottom style="medium">
        <color auto="1"/>
      </bottom>
      <diagonal/>
    </border>
    <border>
      <left style="thin">
        <color indexed="9"/>
      </left>
      <right/>
      <top/>
      <bottom style="thin">
        <color indexed="9"/>
      </bottom>
      <diagonal/>
    </border>
    <border>
      <left style="thick">
        <color indexed="9"/>
      </left>
      <right style="thin">
        <color indexed="9"/>
      </right>
      <top style="thick">
        <color theme="0"/>
      </top>
      <bottom style="thin">
        <color theme="0"/>
      </bottom>
      <diagonal/>
    </border>
    <border>
      <left style="thick">
        <color indexed="9"/>
      </left>
      <right style="thin">
        <color indexed="9"/>
      </right>
      <top style="thin">
        <color indexed="9"/>
      </top>
      <bottom style="thin">
        <color indexed="9"/>
      </bottom>
      <diagonal/>
    </border>
    <border>
      <left style="medium">
        <color auto="1"/>
      </left>
      <right style="medium">
        <color auto="1"/>
      </right>
      <top style="medium">
        <color auto="1"/>
      </top>
      <bottom style="medium">
        <color auto="1"/>
      </bottom>
      <diagonal/>
    </border>
    <border>
      <left/>
      <right/>
      <top style="thick">
        <color theme="0"/>
      </top>
      <bottom/>
      <diagonal/>
    </border>
    <border>
      <left style="thick">
        <color theme="0"/>
      </left>
      <right style="thick">
        <color theme="0"/>
      </right>
      <top/>
      <bottom/>
      <diagonal/>
    </border>
    <border>
      <left/>
      <right style="medium">
        <color auto="1"/>
      </right>
      <top style="medium">
        <color auto="1"/>
      </top>
      <bottom style="medium">
        <color auto="1"/>
      </bottom>
      <diagonal/>
    </border>
    <border>
      <left/>
      <right/>
      <top style="thin">
        <color indexed="9"/>
      </top>
      <bottom style="thin">
        <color indexed="9"/>
      </bottom>
      <diagonal/>
    </border>
    <border>
      <left/>
      <right style="thin">
        <color auto="1"/>
      </right>
      <top/>
      <bottom/>
      <diagonal/>
    </border>
    <border>
      <left/>
      <right style="hair">
        <color auto="1"/>
      </right>
      <top/>
      <bottom style="hair">
        <color auto="1"/>
      </bottom>
      <diagonal/>
    </border>
    <border>
      <left style="hair">
        <color auto="1"/>
      </left>
      <right style="hair">
        <color auto="1"/>
      </right>
      <top/>
      <bottom style="hair">
        <color auto="1"/>
      </bottom>
      <diagonal/>
    </border>
    <border>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right style="hair">
        <color auto="1"/>
      </right>
      <top style="hair">
        <color auto="1"/>
      </top>
      <bottom/>
      <diagonal/>
    </border>
    <border>
      <left style="hair">
        <color auto="1"/>
      </left>
      <right style="hair">
        <color auto="1"/>
      </right>
      <top style="hair">
        <color auto="1"/>
      </top>
      <bottom/>
      <diagonal/>
    </border>
    <border>
      <left style="hair">
        <color auto="1"/>
      </left>
      <right style="thin">
        <color auto="1"/>
      </right>
      <top/>
      <bottom style="hair">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diagonal/>
    </border>
    <border>
      <left/>
      <right/>
      <top/>
      <bottom style="thick">
        <color theme="4"/>
      </bottom>
      <diagonal/>
    </border>
    <border>
      <left/>
      <right/>
      <top/>
      <bottom style="medium">
        <color theme="4" tint="0.39997558519241921"/>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double">
        <color indexed="64"/>
      </left>
      <right style="double">
        <color indexed="64"/>
      </right>
      <top style="double">
        <color indexed="64"/>
      </top>
      <bottom style="double">
        <color indexed="64"/>
      </bottom>
      <diagonal/>
    </border>
    <border>
      <left style="thick">
        <color indexed="9"/>
      </left>
      <right style="thin">
        <color indexed="9"/>
      </right>
      <top style="thin">
        <color indexed="9"/>
      </top>
      <bottom style="thin">
        <color indexed="9"/>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indexed="8"/>
      </top>
      <bottom/>
      <diagonal/>
    </border>
    <border>
      <left style="thin">
        <color indexed="63"/>
      </left>
      <right style="thin">
        <color indexed="63"/>
      </right>
      <top style="thin">
        <color indexed="63"/>
      </top>
      <bottom style="thin">
        <color indexed="63"/>
      </bottom>
      <diagonal/>
    </border>
    <border>
      <left style="double">
        <color auto="1"/>
      </left>
      <right style="double">
        <color auto="1"/>
      </right>
      <top style="double">
        <color auto="1"/>
      </top>
      <bottom style="double">
        <color auto="1"/>
      </bottom>
      <diagonal/>
    </border>
    <border>
      <left style="thin">
        <color auto="1"/>
      </left>
      <right style="thin">
        <color auto="1"/>
      </right>
      <top style="thin">
        <color auto="1"/>
      </top>
      <bottom style="medium">
        <color auto="1"/>
      </bottom>
      <diagonal/>
    </border>
    <border>
      <left style="thick">
        <color indexed="9"/>
      </left>
      <right/>
      <top style="thin">
        <color indexed="9"/>
      </top>
      <bottom style="thin">
        <color indexed="9"/>
      </bottom>
      <diagonal/>
    </border>
    <border>
      <left style="thin">
        <color theme="0"/>
      </left>
      <right style="thin">
        <color theme="0"/>
      </right>
      <top style="thin">
        <color theme="0"/>
      </top>
      <bottom style="thin">
        <color theme="0"/>
      </bottom>
      <diagonal/>
    </border>
    <border>
      <left style="thin">
        <color theme="0" tint="-0.14993743705557422"/>
      </left>
      <right style="thin">
        <color theme="0" tint="-0.14993743705557422"/>
      </right>
      <top style="thin">
        <color theme="0" tint="-0.14993743705557422"/>
      </top>
      <bottom style="thin">
        <color theme="0" tint="-0.14993743705557422"/>
      </bottom>
      <diagonal/>
    </border>
    <border>
      <left style="thin">
        <color theme="0" tint="-0.14993743705557422"/>
      </left>
      <right/>
      <top style="thin">
        <color theme="0" tint="-0.14993743705557422"/>
      </top>
      <bottom style="thin">
        <color theme="0" tint="-0.14993743705557422"/>
      </bottom>
      <diagonal/>
    </border>
    <border>
      <left/>
      <right/>
      <top style="thin">
        <color theme="0" tint="-0.14993743705557422"/>
      </top>
      <bottom style="thin">
        <color theme="0" tint="-0.14993743705557422"/>
      </bottom>
      <diagonal/>
    </border>
    <border>
      <left/>
      <right style="thin">
        <color theme="0" tint="-0.14993743705557422"/>
      </right>
      <top style="thin">
        <color theme="0" tint="-0.14993743705557422"/>
      </top>
      <bottom style="thin">
        <color theme="0" tint="-0.14993743705557422"/>
      </bottom>
      <diagonal/>
    </border>
    <border>
      <left style="thin">
        <color theme="0" tint="-0.14993743705557422"/>
      </left>
      <right/>
      <top style="thin">
        <color theme="0" tint="-0.14990691854609822"/>
      </top>
      <bottom style="thin">
        <color theme="0" tint="-0.14990691854609822"/>
      </bottom>
      <diagonal/>
    </border>
    <border>
      <left/>
      <right style="thin">
        <color theme="0" tint="-0.14990691854609822"/>
      </right>
      <top style="thin">
        <color theme="0" tint="-0.14990691854609822"/>
      </top>
      <bottom style="thin">
        <color theme="0" tint="-0.14990691854609822"/>
      </bottom>
      <diagonal/>
    </border>
    <border>
      <left style="thin">
        <color theme="0" tint="-0.14993743705557422"/>
      </left>
      <right/>
      <top style="thin">
        <color theme="0" tint="-0.14993743705557422"/>
      </top>
      <bottom style="thin">
        <color theme="0" tint="-0.14990691854609822"/>
      </bottom>
      <diagonal/>
    </border>
    <border>
      <left/>
      <right/>
      <top style="thin">
        <color theme="0" tint="-0.14993743705557422"/>
      </top>
      <bottom style="thin">
        <color theme="0" tint="-0.14990691854609822"/>
      </bottom>
      <diagonal/>
    </border>
    <border>
      <left/>
      <right/>
      <top style="thin">
        <color theme="0" tint="-0.14990691854609822"/>
      </top>
      <bottom style="thin">
        <color theme="0" tint="-0.14990691854609822"/>
      </bottom>
      <diagonal/>
    </border>
    <border>
      <left style="thin">
        <color theme="0" tint="-0.14993743705557422"/>
      </left>
      <right/>
      <top style="thin">
        <color theme="0" tint="-0.14990691854609822"/>
      </top>
      <bottom style="thin">
        <color theme="0" tint="-0.14993743705557422"/>
      </bottom>
      <diagonal/>
    </border>
    <border>
      <left/>
      <right/>
      <top style="thin">
        <color theme="0" tint="-0.14990691854609822"/>
      </top>
      <bottom style="thin">
        <color theme="0" tint="-0.14993743705557422"/>
      </bottom>
      <diagonal/>
    </border>
    <border>
      <left style="thin">
        <color theme="0" tint="-0.14990691854609822"/>
      </left>
      <right style="thin">
        <color theme="0" tint="-0.14993743705557422"/>
      </right>
      <top style="thin">
        <color theme="0" tint="-0.14990691854609822"/>
      </top>
      <bottom style="thin">
        <color theme="0" tint="-0.14990691854609822"/>
      </bottom>
      <diagonal/>
    </border>
    <border>
      <left style="thin">
        <color theme="0" tint="-0.14990691854609822"/>
      </left>
      <right style="thin">
        <color theme="0" tint="-0.14990691854609822"/>
      </right>
      <top style="thin">
        <color theme="0" tint="-0.14990691854609822"/>
      </top>
      <bottom style="thin">
        <color theme="0" tint="-0.14990691854609822"/>
      </bottom>
      <diagonal/>
    </border>
    <border>
      <left style="thin">
        <color theme="0" tint="-0.14993743705557422"/>
      </left>
      <right style="thin">
        <color indexed="9"/>
      </right>
      <top style="thin">
        <color theme="0" tint="-0.14993743705557422"/>
      </top>
      <bottom style="thin">
        <color theme="0" tint="-0.14993743705557422"/>
      </bottom>
      <diagonal/>
    </border>
    <border>
      <left style="thin">
        <color theme="0" tint="-0.14990691854609822"/>
      </left>
      <right/>
      <top style="thin">
        <color theme="0" tint="-0.14990691854609822"/>
      </top>
      <bottom style="thin">
        <color theme="0" tint="-0.14990691854609822"/>
      </bottom>
      <diagonal/>
    </border>
    <border>
      <left style="thin">
        <color theme="0" tint="-0.1498764000366222"/>
      </left>
      <right style="thin">
        <color theme="0" tint="-0.1498764000366222"/>
      </right>
      <top style="thin">
        <color theme="0" tint="-0.1498764000366222"/>
      </top>
      <bottom style="thin">
        <color theme="0" tint="-0.1498764000366222"/>
      </bottom>
      <diagonal/>
    </border>
    <border>
      <left style="thin">
        <color auto="1"/>
      </left>
      <right style="thin">
        <color auto="1"/>
      </right>
      <top style="thin">
        <color auto="1"/>
      </top>
      <bottom style="thin">
        <color auto="1"/>
      </bottom>
      <diagonal/>
    </border>
    <border>
      <left/>
      <right/>
      <top/>
      <bottom/>
      <diagonal/>
    </border>
    <border>
      <left/>
      <right/>
      <top/>
      <bottom style="thin">
        <color auto="1"/>
      </bottom>
      <diagonal/>
    </border>
    <border>
      <left/>
      <right style="thin">
        <color auto="1"/>
      </right>
      <top/>
      <bottom/>
      <diagonal/>
    </border>
    <border>
      <left/>
      <right style="thin">
        <color auto="1"/>
      </right>
      <top style="thin">
        <color auto="1"/>
      </top>
      <bottom/>
      <diagonal/>
    </border>
  </borders>
  <cellStyleXfs count="415">
    <xf numFmtId="0" fontId="0" fillId="0" borderId="0"/>
    <xf numFmtId="0" fontId="4" fillId="3" borderId="2"/>
    <xf numFmtId="0" fontId="5" fillId="0" borderId="4"/>
    <xf numFmtId="0" fontId="6" fillId="4" borderId="5"/>
    <xf numFmtId="0" fontId="7" fillId="0" borderId="0"/>
    <xf numFmtId="0" fontId="83" fillId="8" borderId="0"/>
    <xf numFmtId="0" fontId="83" fillId="9" borderId="0"/>
    <xf numFmtId="0" fontId="83" fillId="10" borderId="0"/>
    <xf numFmtId="0" fontId="83" fillId="11" borderId="0"/>
    <xf numFmtId="0" fontId="83" fillId="12" borderId="0"/>
    <xf numFmtId="0" fontId="83" fillId="13" borderId="0"/>
    <xf numFmtId="0" fontId="83" fillId="11" borderId="0"/>
    <xf numFmtId="0" fontId="83" fillId="14" borderId="0"/>
    <xf numFmtId="0" fontId="9" fillId="15" borderId="0"/>
    <xf numFmtId="0" fontId="9" fillId="13" borderId="0"/>
    <xf numFmtId="0" fontId="9" fillId="16" borderId="0"/>
    <xf numFmtId="0" fontId="9" fillId="17" borderId="0"/>
    <xf numFmtId="0" fontId="9" fillId="18" borderId="0"/>
    <xf numFmtId="0" fontId="9" fillId="19" borderId="0"/>
    <xf numFmtId="0" fontId="9" fillId="20" borderId="0"/>
    <xf numFmtId="0" fontId="9" fillId="16" borderId="0"/>
    <xf numFmtId="0" fontId="13" fillId="2" borderId="0"/>
    <xf numFmtId="0" fontId="4" fillId="21" borderId="2"/>
    <xf numFmtId="0" fontId="14" fillId="0" borderId="7"/>
    <xf numFmtId="0" fontId="15" fillId="0" borderId="1"/>
    <xf numFmtId="0" fontId="16" fillId="0" borderId="8"/>
    <xf numFmtId="0" fontId="16" fillId="0" borderId="0"/>
    <xf numFmtId="0" fontId="105" fillId="0" borderId="0"/>
    <xf numFmtId="0" fontId="105" fillId="0" borderId="0"/>
    <xf numFmtId="0" fontId="105" fillId="0" borderId="0"/>
    <xf numFmtId="0" fontId="12" fillId="5" borderId="6"/>
    <xf numFmtId="0" fontId="3" fillId="21" borderId="3"/>
    <xf numFmtId="0" fontId="17" fillId="0" borderId="0"/>
    <xf numFmtId="0" fontId="8" fillId="0" borderId="54"/>
    <xf numFmtId="164" fontId="105" fillId="0" borderId="0"/>
    <xf numFmtId="0" fontId="83" fillId="0" borderId="0"/>
    <xf numFmtId="0" fontId="83" fillId="5" borderId="6"/>
    <xf numFmtId="9" fontId="83" fillId="0" borderId="0"/>
    <xf numFmtId="0" fontId="83" fillId="5" borderId="6"/>
    <xf numFmtId="0" fontId="105" fillId="0" borderId="0"/>
    <xf numFmtId="164" fontId="105" fillId="0" borderId="0"/>
    <xf numFmtId="0" fontId="105" fillId="0" borderId="0"/>
    <xf numFmtId="0" fontId="103" fillId="0" borderId="0">
      <alignment vertical="top"/>
    </xf>
    <xf numFmtId="0" fontId="103" fillId="0" borderId="0">
      <alignment vertical="top"/>
    </xf>
    <xf numFmtId="0" fontId="12" fillId="8" borderId="0"/>
    <xf numFmtId="0" fontId="12" fillId="9" borderId="0"/>
    <xf numFmtId="0" fontId="12" fillId="10" borderId="0"/>
    <xf numFmtId="0" fontId="12" fillId="11" borderId="0"/>
    <xf numFmtId="0" fontId="19" fillId="27" borderId="0"/>
    <xf numFmtId="0" fontId="12" fillId="27" borderId="0"/>
    <xf numFmtId="0" fontId="19" fillId="28" borderId="0"/>
    <xf numFmtId="0" fontId="12" fillId="28" borderId="0"/>
    <xf numFmtId="0" fontId="12" fillId="8" borderId="0"/>
    <xf numFmtId="0" fontId="12" fillId="12" borderId="0"/>
    <xf numFmtId="0" fontId="19" fillId="29" borderId="0"/>
    <xf numFmtId="0" fontId="12" fillId="29" borderId="0"/>
    <xf numFmtId="0" fontId="12" fillId="13" borderId="0"/>
    <xf numFmtId="0" fontId="12" fillId="11" borderId="0"/>
    <xf numFmtId="0" fontId="19" fillId="12" borderId="0"/>
    <xf numFmtId="0" fontId="12" fillId="12" borderId="0"/>
    <xf numFmtId="0" fontId="12" fillId="14" borderId="0"/>
    <xf numFmtId="0" fontId="12" fillId="12" borderId="0"/>
    <xf numFmtId="0" fontId="12" fillId="11" borderId="0"/>
    <xf numFmtId="0" fontId="20" fillId="15" borderId="0"/>
    <xf numFmtId="0" fontId="21" fillId="29" borderId="0"/>
    <xf numFmtId="0" fontId="20" fillId="29" borderId="0"/>
    <xf numFmtId="0" fontId="20" fillId="13" borderId="0"/>
    <xf numFmtId="0" fontId="20" fillId="16" borderId="0"/>
    <xf numFmtId="0" fontId="21" fillId="30" borderId="0"/>
    <xf numFmtId="0" fontId="20" fillId="30" borderId="0"/>
    <xf numFmtId="0" fontId="20" fillId="17" borderId="0"/>
    <xf numFmtId="0" fontId="20" fillId="15" borderId="0"/>
    <xf numFmtId="0" fontId="20" fillId="16" borderId="0"/>
    <xf numFmtId="0" fontId="20" fillId="30" borderId="0"/>
    <xf numFmtId="0" fontId="20" fillId="18" borderId="0"/>
    <xf numFmtId="0" fontId="20" fillId="19" borderId="0"/>
    <xf numFmtId="0" fontId="20" fillId="20" borderId="0"/>
    <xf numFmtId="0" fontId="20" fillId="16" borderId="0"/>
    <xf numFmtId="0" fontId="21" fillId="30" borderId="0"/>
    <xf numFmtId="0" fontId="20" fillId="30" borderId="0"/>
    <xf numFmtId="0" fontId="21" fillId="31" borderId="0"/>
    <xf numFmtId="0" fontId="20" fillId="31" borderId="0"/>
    <xf numFmtId="0" fontId="105" fillId="0" borderId="0"/>
    <xf numFmtId="0" fontId="22" fillId="21" borderId="56"/>
    <xf numFmtId="0" fontId="23" fillId="32" borderId="64"/>
    <xf numFmtId="0" fontId="24" fillId="33" borderId="14">
      <alignment horizontal="right" vertical="top" wrapText="1"/>
    </xf>
    <xf numFmtId="0" fontId="23" fillId="0" borderId="55"/>
    <xf numFmtId="0" fontId="25" fillId="34" borderId="57"/>
    <xf numFmtId="0" fontId="26" fillId="25" borderId="0">
      <alignment horizontal="center"/>
    </xf>
    <xf numFmtId="0" fontId="27" fillId="25" borderId="0">
      <alignment horizontal="center" vertical="center"/>
    </xf>
    <xf numFmtId="0" fontId="20" fillId="18" borderId="0"/>
    <xf numFmtId="0" fontId="20" fillId="16" borderId="0"/>
    <xf numFmtId="0" fontId="20" fillId="30" borderId="0"/>
    <xf numFmtId="0" fontId="20" fillId="31" borderId="0"/>
    <xf numFmtId="0" fontId="105" fillId="35" borderId="0">
      <alignment horizontal="center" wrapText="1"/>
    </xf>
    <xf numFmtId="0" fontId="28" fillId="25" borderId="0">
      <alignment horizontal="center"/>
    </xf>
    <xf numFmtId="169" fontId="19" fillId="0" borderId="0"/>
    <xf numFmtId="164" fontId="105" fillId="0" borderId="0"/>
    <xf numFmtId="164" fontId="12" fillId="0" borderId="0"/>
    <xf numFmtId="3" fontId="105" fillId="0" borderId="0"/>
    <xf numFmtId="0" fontId="25" fillId="34" borderId="57"/>
    <xf numFmtId="170" fontId="105" fillId="0" borderId="0"/>
    <xf numFmtId="0" fontId="29" fillId="26" borderId="64">
      <protection locked="0"/>
    </xf>
    <xf numFmtId="0" fontId="105" fillId="0" borderId="0"/>
    <xf numFmtId="0" fontId="30" fillId="26" borderId="64">
      <protection locked="0"/>
    </xf>
    <xf numFmtId="0" fontId="105" fillId="26" borderId="55"/>
    <xf numFmtId="0" fontId="105" fillId="25" borderId="0"/>
    <xf numFmtId="171" fontId="105" fillId="0" borderId="0"/>
    <xf numFmtId="0" fontId="31" fillId="0" borderId="0"/>
    <xf numFmtId="2" fontId="105" fillId="0" borderId="0"/>
    <xf numFmtId="0" fontId="32" fillId="25" borderId="55">
      <alignment horizontal="left"/>
    </xf>
    <xf numFmtId="0" fontId="103" fillId="25" borderId="0">
      <alignment horizontal="left"/>
    </xf>
    <xf numFmtId="0" fontId="33" fillId="0" borderId="15"/>
    <xf numFmtId="0" fontId="34" fillId="10" borderId="0"/>
    <xf numFmtId="0" fontId="34" fillId="10" borderId="0"/>
    <xf numFmtId="0" fontId="24" fillId="36" borderId="0">
      <alignment horizontal="right" vertical="top" wrapText="1"/>
    </xf>
    <xf numFmtId="0" fontId="35" fillId="0" borderId="0">
      <alignment vertical="top"/>
      <protection locked="0"/>
    </xf>
    <xf numFmtId="0" fontId="36" fillId="28" borderId="56"/>
    <xf numFmtId="0" fontId="36" fillId="28" borderId="56"/>
    <xf numFmtId="0" fontId="37" fillId="35" borderId="0">
      <alignment horizontal="center"/>
    </xf>
    <xf numFmtId="0" fontId="105" fillId="25" borderId="55">
      <alignment horizontal="centerContinuous" wrapText="1"/>
    </xf>
    <xf numFmtId="0" fontId="38" fillId="37" borderId="0">
      <alignment horizontal="center" wrapText="1"/>
    </xf>
    <xf numFmtId="169" fontId="19" fillId="0" borderId="0"/>
    <xf numFmtId="0" fontId="39" fillId="0" borderId="7"/>
    <xf numFmtId="0" fontId="40" fillId="0" borderId="16"/>
    <xf numFmtId="0" fontId="41" fillId="0" borderId="8"/>
    <xf numFmtId="0" fontId="41" fillId="0" borderId="0"/>
    <xf numFmtId="0" fontId="23" fillId="25" borderId="58">
      <alignment wrapText="1"/>
    </xf>
    <xf numFmtId="0" fontId="23" fillId="25" borderId="9"/>
    <xf numFmtId="0" fontId="23" fillId="25" borderId="17"/>
    <xf numFmtId="0" fontId="23" fillId="25" borderId="18">
      <alignment horizontal="center" wrapText="1"/>
    </xf>
    <xf numFmtId="0" fontId="33" fillId="0" borderId="15"/>
    <xf numFmtId="0" fontId="105" fillId="0" borderId="0"/>
    <xf numFmtId="0" fontId="42" fillId="38" borderId="0"/>
    <xf numFmtId="0" fontId="42" fillId="38" borderId="0"/>
    <xf numFmtId="0" fontId="12" fillId="0" borderId="0"/>
    <xf numFmtId="0" fontId="12"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2" fillId="0" borderId="0"/>
    <xf numFmtId="0" fontId="105" fillId="0" borderId="0"/>
    <xf numFmtId="0" fontId="19" fillId="0" borderId="0"/>
    <xf numFmtId="0" fontId="12" fillId="0" borderId="0"/>
    <xf numFmtId="0" fontId="19" fillId="0" borderId="0"/>
    <xf numFmtId="0" fontId="19" fillId="0" borderId="0"/>
    <xf numFmtId="0" fontId="105" fillId="0" borderId="0"/>
    <xf numFmtId="0" fontId="19" fillId="0" borderId="0"/>
    <xf numFmtId="0" fontId="12" fillId="0" borderId="0"/>
    <xf numFmtId="0" fontId="19" fillId="0" borderId="0"/>
    <xf numFmtId="0" fontId="105" fillId="0" borderId="0"/>
    <xf numFmtId="0" fontId="12" fillId="0" borderId="0"/>
    <xf numFmtId="0" fontId="105" fillId="0" borderId="0"/>
    <xf numFmtId="0" fontId="105" fillId="0" borderId="0"/>
    <xf numFmtId="0" fontId="105" fillId="0" borderId="0"/>
    <xf numFmtId="0" fontId="105" fillId="0" borderId="0"/>
    <xf numFmtId="0" fontId="12" fillId="39" borderId="59"/>
    <xf numFmtId="0" fontId="19" fillId="39" borderId="59"/>
    <xf numFmtId="0" fontId="44" fillId="9" borderId="0"/>
    <xf numFmtId="9" fontId="105" fillId="0" borderId="0"/>
    <xf numFmtId="0" fontId="23" fillId="25" borderId="55"/>
    <xf numFmtId="0" fontId="27" fillId="25" borderId="0">
      <alignment horizontal="right"/>
    </xf>
    <xf numFmtId="0" fontId="45" fillId="37" borderId="0">
      <alignment horizontal="center"/>
    </xf>
    <xf numFmtId="0" fontId="46" fillId="36" borderId="55">
      <alignment horizontal="left" vertical="top" wrapText="1"/>
    </xf>
    <xf numFmtId="0" fontId="47" fillId="36" borderId="60">
      <alignment horizontal="left" vertical="top" wrapText="1"/>
    </xf>
    <xf numFmtId="0" fontId="46" fillId="36" borderId="61">
      <alignment horizontal="left" vertical="top" wrapText="1"/>
    </xf>
    <xf numFmtId="0" fontId="46" fillId="36" borderId="60">
      <alignment horizontal="left" vertical="top"/>
    </xf>
    <xf numFmtId="0" fontId="105" fillId="40" borderId="0">
      <alignment horizontal="left" vertical="center"/>
    </xf>
    <xf numFmtId="0" fontId="105" fillId="0" borderId="62">
      <alignment horizontal="left" vertical="center" wrapText="1" indent="1"/>
    </xf>
    <xf numFmtId="172" fontId="105" fillId="0" borderId="62">
      <alignment horizontal="right" vertical="center" wrapText="1"/>
    </xf>
    <xf numFmtId="0" fontId="105" fillId="0" borderId="0">
      <alignment horizontal="left" vertical="center" wrapText="1"/>
    </xf>
    <xf numFmtId="0" fontId="105" fillId="0" borderId="0">
      <alignment horizontal="left" vertical="center" wrapText="1" indent="1"/>
    </xf>
    <xf numFmtId="172" fontId="105" fillId="0" borderId="0">
      <alignment horizontal="right" vertical="center" wrapText="1"/>
    </xf>
    <xf numFmtId="173" fontId="105" fillId="0" borderId="0">
      <alignment horizontal="right" vertical="center" wrapText="1"/>
    </xf>
    <xf numFmtId="0" fontId="105" fillId="0" borderId="19">
      <alignment horizontal="left" vertical="center" wrapText="1"/>
    </xf>
    <xf numFmtId="0" fontId="105" fillId="0" borderId="19">
      <alignment horizontal="left" vertical="center" wrapText="1" indent="1"/>
    </xf>
    <xf numFmtId="172" fontId="105" fillId="0" borderId="19">
      <alignment horizontal="right" vertical="center" wrapText="1"/>
    </xf>
    <xf numFmtId="0" fontId="105" fillId="0" borderId="0">
      <alignment vertical="center" wrapText="1"/>
    </xf>
    <xf numFmtId="0" fontId="105" fillId="0" borderId="0"/>
    <xf numFmtId="0" fontId="105" fillId="0" borderId="0">
      <alignment vertical="center" wrapText="1"/>
    </xf>
    <xf numFmtId="0" fontId="105" fillId="0" borderId="0">
      <alignment vertical="center" wrapText="1"/>
    </xf>
    <xf numFmtId="0" fontId="105" fillId="0" borderId="0">
      <alignment horizontal="right" vertical="center"/>
    </xf>
    <xf numFmtId="0" fontId="48" fillId="0" borderId="0">
      <alignment horizontal="left" vertical="center" wrapText="1"/>
    </xf>
    <xf numFmtId="0" fontId="48" fillId="0" borderId="0">
      <alignment horizontal="left" vertical="center" wrapText="1"/>
    </xf>
    <xf numFmtId="0" fontId="49" fillId="0" borderId="0">
      <alignment vertical="center" wrapText="1"/>
    </xf>
    <xf numFmtId="0" fontId="105" fillId="0" borderId="20">
      <alignment horizontal="center" vertical="center" wrapText="1"/>
    </xf>
    <xf numFmtId="0" fontId="48" fillId="0" borderId="20">
      <alignment horizontal="center" vertical="center" wrapText="1"/>
    </xf>
    <xf numFmtId="0" fontId="48" fillId="0" borderId="20">
      <alignment horizontal="center" vertical="center" wrapText="1"/>
    </xf>
    <xf numFmtId="0" fontId="105" fillId="0" borderId="62">
      <alignment horizontal="left" vertical="center" wrapText="1"/>
    </xf>
    <xf numFmtId="0" fontId="19" fillId="0" borderId="0"/>
    <xf numFmtId="0" fontId="50" fillId="0" borderId="0"/>
    <xf numFmtId="0" fontId="105" fillId="0" borderId="0">
      <alignment horizontal="left" wrapText="1"/>
    </xf>
    <xf numFmtId="0" fontId="105" fillId="0" borderId="0">
      <alignment vertical="top"/>
    </xf>
    <xf numFmtId="0" fontId="51" fillId="0" borderId="21"/>
    <xf numFmtId="0" fontId="52" fillId="0" borderId="0"/>
    <xf numFmtId="0" fontId="53" fillId="0" borderId="0">
      <alignment horizontal="left" vertical="top"/>
    </xf>
    <xf numFmtId="0" fontId="26" fillId="25" borderId="0">
      <alignment horizontal="center"/>
    </xf>
    <xf numFmtId="0" fontId="55" fillId="0" borderId="0">
      <alignment vertical="top"/>
    </xf>
    <xf numFmtId="0" fontId="56" fillId="25" borderId="0"/>
    <xf numFmtId="0" fontId="58" fillId="0" borderId="7"/>
    <xf numFmtId="0" fontId="59" fillId="0" borderId="16"/>
    <xf numFmtId="0" fontId="60" fillId="0" borderId="8"/>
    <xf numFmtId="0" fontId="61" fillId="0" borderId="54"/>
    <xf numFmtId="0" fontId="63" fillId="21" borderId="63"/>
    <xf numFmtId="0" fontId="64" fillId="9" borderId="0"/>
    <xf numFmtId="0" fontId="65" fillId="10" borderId="0"/>
    <xf numFmtId="0" fontId="31" fillId="0" borderId="0"/>
    <xf numFmtId="0" fontId="66" fillId="0" borderId="0"/>
    <xf numFmtId="0" fontId="66" fillId="0" borderId="0"/>
    <xf numFmtId="0" fontId="126" fillId="0" borderId="0">
      <alignment vertical="top"/>
      <protection locked="0"/>
    </xf>
    <xf numFmtId="0" fontId="68" fillId="0" borderId="0"/>
    <xf numFmtId="165" fontId="103" fillId="24" borderId="26">
      <alignment horizontal="center" vertical="center"/>
    </xf>
    <xf numFmtId="0" fontId="96" fillId="0" borderId="0"/>
    <xf numFmtId="0" fontId="82" fillId="0" borderId="0"/>
    <xf numFmtId="0" fontId="96" fillId="0" borderId="0"/>
    <xf numFmtId="0" fontId="83" fillId="0" borderId="0"/>
    <xf numFmtId="0" fontId="83" fillId="0" borderId="0"/>
    <xf numFmtId="0" fontId="9" fillId="6" borderId="0"/>
    <xf numFmtId="0" fontId="96" fillId="0" borderId="0"/>
    <xf numFmtId="43" fontId="96" fillId="0" borderId="0"/>
    <xf numFmtId="0" fontId="96" fillId="0" borderId="0"/>
    <xf numFmtId="0" fontId="83" fillId="7" borderId="0"/>
    <xf numFmtId="43" fontId="105" fillId="0" borderId="0"/>
    <xf numFmtId="43" fontId="12" fillId="0" borderId="0"/>
    <xf numFmtId="0" fontId="96" fillId="0" borderId="0"/>
    <xf numFmtId="0" fontId="83" fillId="0" borderId="0"/>
    <xf numFmtId="0" fontId="87" fillId="0" borderId="0"/>
    <xf numFmtId="0" fontId="88" fillId="0" borderId="43"/>
    <xf numFmtId="0" fontId="2" fillId="0" borderId="1"/>
    <xf numFmtId="0" fontId="89" fillId="0" borderId="44"/>
    <xf numFmtId="0" fontId="89" fillId="0" borderId="0"/>
    <xf numFmtId="0" fontId="90" fillId="50" borderId="0"/>
    <xf numFmtId="0" fontId="91" fillId="0" borderId="0"/>
    <xf numFmtId="0" fontId="8" fillId="0" borderId="45"/>
    <xf numFmtId="0" fontId="9" fillId="51" borderId="0"/>
    <xf numFmtId="0" fontId="83" fillId="52" borderId="0"/>
    <xf numFmtId="0" fontId="83" fillId="53" borderId="0"/>
    <xf numFmtId="0" fontId="9" fillId="54" borderId="0"/>
    <xf numFmtId="0" fontId="83" fillId="55" borderId="0"/>
    <xf numFmtId="0" fontId="83" fillId="56" borderId="0"/>
    <xf numFmtId="0" fontId="9" fillId="57" borderId="0"/>
    <xf numFmtId="0" fontId="9" fillId="58" borderId="0"/>
    <xf numFmtId="0" fontId="83" fillId="59" borderId="0"/>
    <xf numFmtId="0" fontId="83" fillId="60" borderId="0"/>
    <xf numFmtId="0" fontId="9" fillId="61" borderId="0"/>
    <xf numFmtId="0" fontId="9" fillId="62" borderId="0"/>
    <xf numFmtId="0" fontId="83" fillId="63" borderId="0"/>
    <xf numFmtId="0" fontId="83" fillId="64" borderId="0"/>
    <xf numFmtId="0" fontId="9" fillId="7" borderId="0"/>
    <xf numFmtId="0" fontId="9" fillId="65" borderId="0"/>
    <xf numFmtId="0" fontId="83" fillId="66" borderId="0"/>
    <xf numFmtId="0" fontId="83" fillId="67" borderId="0"/>
    <xf numFmtId="0" fontId="9" fillId="68" borderId="0"/>
    <xf numFmtId="0" fontId="9" fillId="69" borderId="0"/>
    <xf numFmtId="0" fontId="83" fillId="70" borderId="0"/>
    <xf numFmtId="0" fontId="83" fillId="71" borderId="0"/>
    <xf numFmtId="0" fontId="9" fillId="72" borderId="0"/>
    <xf numFmtId="0" fontId="29" fillId="26" borderId="52">
      <protection locked="0"/>
    </xf>
    <xf numFmtId="0" fontId="12" fillId="8" borderId="0"/>
    <xf numFmtId="0" fontId="12" fillId="9" borderId="0"/>
    <xf numFmtId="0" fontId="12" fillId="10" borderId="0"/>
    <xf numFmtId="0" fontId="12" fillId="11" borderId="0"/>
    <xf numFmtId="0" fontId="12" fillId="27" borderId="0"/>
    <xf numFmtId="0" fontId="12" fillId="28" borderId="0"/>
    <xf numFmtId="0" fontId="12" fillId="12" borderId="0"/>
    <xf numFmtId="0" fontId="12" fillId="29" borderId="0"/>
    <xf numFmtId="0" fontId="12" fillId="13" borderId="0"/>
    <xf numFmtId="0" fontId="12" fillId="11" borderId="0"/>
    <xf numFmtId="0" fontId="12" fillId="12" borderId="0"/>
    <xf numFmtId="0" fontId="12" fillId="14" borderId="0"/>
    <xf numFmtId="0" fontId="20" fillId="15" borderId="0"/>
    <xf numFmtId="0" fontId="20" fillId="29" borderId="0"/>
    <xf numFmtId="0" fontId="20" fillId="13" borderId="0"/>
    <xf numFmtId="0" fontId="20" fillId="16" borderId="0"/>
    <xf numFmtId="0" fontId="20" fillId="30" borderId="0"/>
    <xf numFmtId="0" fontId="20" fillId="17" borderId="0"/>
    <xf numFmtId="0" fontId="92" fillId="21" borderId="56"/>
    <xf numFmtId="0" fontId="23" fillId="0" borderId="46"/>
    <xf numFmtId="0" fontId="93" fillId="0" borderId="15"/>
    <xf numFmtId="0" fontId="94" fillId="34" borderId="57"/>
    <xf numFmtId="0" fontId="20" fillId="18" borderId="0"/>
    <xf numFmtId="0" fontId="20" fillId="19" borderId="0"/>
    <xf numFmtId="0" fontId="20" fillId="20" borderId="0"/>
    <xf numFmtId="0" fontId="20" fillId="16" borderId="0"/>
    <xf numFmtId="0" fontId="20" fillId="30" borderId="0"/>
    <xf numFmtId="0" fontId="20" fillId="31" borderId="0"/>
    <xf numFmtId="164" fontId="105" fillId="0" borderId="0"/>
    <xf numFmtId="164" fontId="12" fillId="0" borderId="0"/>
    <xf numFmtId="174" fontId="105" fillId="0" borderId="0"/>
    <xf numFmtId="0" fontId="105" fillId="26" borderId="46"/>
    <xf numFmtId="0" fontId="32" fillId="25" borderId="46">
      <alignment horizontal="left"/>
    </xf>
    <xf numFmtId="0" fontId="105" fillId="25" borderId="46">
      <alignment horizontal="centerContinuous" wrapText="1"/>
    </xf>
    <xf numFmtId="0" fontId="23" fillId="25" borderId="47">
      <alignment wrapText="1"/>
    </xf>
    <xf numFmtId="0" fontId="23" fillId="25" borderId="48"/>
    <xf numFmtId="0" fontId="23" fillId="25" borderId="49">
      <alignment horizontal="center" wrapText="1"/>
    </xf>
    <xf numFmtId="0" fontId="43" fillId="38" borderId="0"/>
    <xf numFmtId="0" fontId="103" fillId="0" borderId="0"/>
    <xf numFmtId="0" fontId="12" fillId="39" borderId="59"/>
    <xf numFmtId="0" fontId="23" fillId="25" borderId="46"/>
    <xf numFmtId="0" fontId="46" fillId="36" borderId="46">
      <alignment horizontal="left" vertical="top" wrapText="1"/>
    </xf>
    <xf numFmtId="0" fontId="47" fillId="36" borderId="50">
      <alignment horizontal="left" vertical="top" wrapText="1"/>
    </xf>
    <xf numFmtId="0" fontId="46" fillId="36" borderId="51">
      <alignment horizontal="left" vertical="top" wrapText="1"/>
    </xf>
    <xf numFmtId="0" fontId="46" fillId="36" borderId="50">
      <alignment horizontal="left" vertical="top"/>
    </xf>
    <xf numFmtId="0" fontId="95" fillId="0" borderId="0"/>
    <xf numFmtId="0" fontId="54" fillId="0" borderId="0"/>
    <xf numFmtId="0" fontId="57" fillId="0" borderId="0"/>
    <xf numFmtId="0" fontId="58" fillId="0" borderId="7"/>
    <xf numFmtId="0" fontId="59" fillId="0" borderId="16"/>
    <xf numFmtId="0" fontId="60" fillId="0" borderId="8"/>
    <xf numFmtId="0" fontId="60" fillId="0" borderId="0"/>
    <xf numFmtId="0" fontId="57" fillId="0" borderId="0"/>
    <xf numFmtId="0" fontId="62" fillId="0" borderId="54"/>
    <xf numFmtId="0" fontId="96" fillId="0" borderId="0"/>
    <xf numFmtId="43" fontId="96" fillId="0" borderId="0"/>
    <xf numFmtId="0" fontId="23" fillId="32" borderId="52"/>
    <xf numFmtId="0" fontId="96" fillId="0" borderId="0"/>
    <xf numFmtId="0" fontId="97" fillId="50" borderId="0"/>
    <xf numFmtId="9" fontId="96" fillId="0" borderId="0"/>
    <xf numFmtId="0" fontId="8" fillId="0" borderId="54"/>
    <xf numFmtId="0" fontId="22" fillId="21" borderId="56"/>
    <xf numFmtId="0" fontId="23" fillId="0" borderId="55"/>
    <xf numFmtId="0" fontId="25" fillId="34" borderId="57"/>
    <xf numFmtId="0" fontId="25" fillId="34" borderId="57"/>
    <xf numFmtId="0" fontId="105" fillId="26" borderId="55"/>
    <xf numFmtId="0" fontId="32" fillId="25" borderId="55">
      <alignment horizontal="left"/>
    </xf>
    <xf numFmtId="0" fontId="36" fillId="28" borderId="56"/>
    <xf numFmtId="0" fontId="36" fillId="28" borderId="56"/>
    <xf numFmtId="0" fontId="105" fillId="25" borderId="55">
      <alignment horizontal="centerContinuous" wrapText="1"/>
    </xf>
    <xf numFmtId="0" fontId="23" fillId="25" borderId="58">
      <alignment wrapText="1"/>
    </xf>
    <xf numFmtId="0" fontId="12" fillId="39" borderId="59"/>
    <xf numFmtId="0" fontId="19" fillId="39" borderId="59"/>
    <xf numFmtId="0" fontId="23" fillId="25" borderId="55"/>
    <xf numFmtId="0" fontId="46" fillId="36" borderId="55">
      <alignment horizontal="left" vertical="top" wrapText="1"/>
    </xf>
    <xf numFmtId="0" fontId="47" fillId="36" borderId="60">
      <alignment horizontal="left" vertical="top" wrapText="1"/>
    </xf>
    <xf numFmtId="0" fontId="46" fillId="36" borderId="61">
      <alignment horizontal="left" vertical="top" wrapText="1"/>
    </xf>
    <xf numFmtId="0" fontId="46" fillId="36" borderId="60">
      <alignment horizontal="left" vertical="top"/>
    </xf>
    <xf numFmtId="0" fontId="105" fillId="0" borderId="62">
      <alignment horizontal="left" vertical="center" wrapText="1" indent="1"/>
    </xf>
    <xf numFmtId="172" fontId="105" fillId="0" borderId="62">
      <alignment horizontal="right" vertical="center" wrapText="1"/>
    </xf>
    <xf numFmtId="0" fontId="29" fillId="26" borderId="64">
      <protection locked="0"/>
    </xf>
    <xf numFmtId="0" fontId="105" fillId="0" borderId="62">
      <alignment horizontal="left" vertical="center" wrapText="1"/>
    </xf>
    <xf numFmtId="0" fontId="61" fillId="0" borderId="54"/>
    <xf numFmtId="0" fontId="62" fillId="0" borderId="54"/>
    <xf numFmtId="0" fontId="63" fillId="21" borderId="63"/>
    <xf numFmtId="0" fontId="92" fillId="21" borderId="56"/>
    <xf numFmtId="0" fontId="23" fillId="0" borderId="55"/>
    <xf numFmtId="0" fontId="94" fillId="34" borderId="57"/>
    <xf numFmtId="0" fontId="105" fillId="26" borderId="55"/>
    <xf numFmtId="0" fontId="32" fillId="25" borderId="55">
      <alignment horizontal="left"/>
    </xf>
    <xf numFmtId="0" fontId="105" fillId="25" borderId="55">
      <alignment horizontal="centerContinuous" wrapText="1"/>
    </xf>
    <xf numFmtId="0" fontId="23" fillId="25" borderId="58">
      <alignment wrapText="1"/>
    </xf>
    <xf numFmtId="0" fontId="12" fillId="39" borderId="59"/>
    <xf numFmtId="0" fontId="23" fillId="25" borderId="55"/>
    <xf numFmtId="0" fontId="46" fillId="36" borderId="55">
      <alignment horizontal="left" vertical="top" wrapText="1"/>
    </xf>
    <xf numFmtId="0" fontId="47" fillId="36" borderId="60">
      <alignment horizontal="left" vertical="top" wrapText="1"/>
    </xf>
    <xf numFmtId="0" fontId="46" fillId="36" borderId="61">
      <alignment horizontal="left" vertical="top" wrapText="1"/>
    </xf>
    <xf numFmtId="0" fontId="46" fillId="36" borderId="60">
      <alignment horizontal="left" vertical="top"/>
    </xf>
    <xf numFmtId="0" fontId="62" fillId="0" borderId="54"/>
    <xf numFmtId="0" fontId="96" fillId="0" borderId="0"/>
    <xf numFmtId="0" fontId="8" fillId="0" borderId="54"/>
    <xf numFmtId="164" fontId="105" fillId="0" borderId="0"/>
    <xf numFmtId="0" fontId="22" fillId="21" borderId="56"/>
    <xf numFmtId="0" fontId="23" fillId="0" borderId="55"/>
    <xf numFmtId="0" fontId="25" fillId="34" borderId="57"/>
    <xf numFmtId="164" fontId="105" fillId="0" borderId="0"/>
    <xf numFmtId="164" fontId="12" fillId="0" borderId="0"/>
    <xf numFmtId="0" fontId="25" fillId="34" borderId="57"/>
    <xf numFmtId="0" fontId="105" fillId="26" borderId="55"/>
    <xf numFmtId="0" fontId="32" fillId="25" borderId="55">
      <alignment horizontal="left"/>
    </xf>
    <xf numFmtId="0" fontId="36" fillId="28" borderId="56"/>
    <xf numFmtId="0" fontId="36" fillId="28" borderId="56"/>
    <xf numFmtId="0" fontId="105" fillId="25" borderId="55">
      <alignment horizontal="centerContinuous" wrapText="1"/>
    </xf>
    <xf numFmtId="0" fontId="23" fillId="25" borderId="58">
      <alignment wrapText="1"/>
    </xf>
    <xf numFmtId="0" fontId="12" fillId="39" borderId="59"/>
    <xf numFmtId="0" fontId="19" fillId="39" borderId="59"/>
    <xf numFmtId="0" fontId="23" fillId="25" borderId="55"/>
    <xf numFmtId="0" fontId="46" fillId="36" borderId="55">
      <alignment horizontal="left" vertical="top" wrapText="1"/>
    </xf>
    <xf numFmtId="0" fontId="47" fillId="36" borderId="60">
      <alignment horizontal="left" vertical="top" wrapText="1"/>
    </xf>
    <xf numFmtId="0" fontId="46" fillId="36" borderId="61">
      <alignment horizontal="left" vertical="top" wrapText="1"/>
    </xf>
    <xf numFmtId="0" fontId="46" fillId="36" borderId="60">
      <alignment horizontal="left" vertical="top"/>
    </xf>
    <xf numFmtId="0" fontId="105" fillId="0" borderId="62">
      <alignment horizontal="left" vertical="center" wrapText="1" indent="1"/>
    </xf>
    <xf numFmtId="172" fontId="105" fillId="0" borderId="62">
      <alignment horizontal="right" vertical="center" wrapText="1"/>
    </xf>
    <xf numFmtId="0" fontId="105" fillId="0" borderId="62">
      <alignment horizontal="left" vertical="center" wrapText="1"/>
    </xf>
    <xf numFmtId="0" fontId="61" fillId="0" borderId="54"/>
    <xf numFmtId="0" fontId="62" fillId="0" borderId="54"/>
    <xf numFmtId="0" fontId="63" fillId="21" borderId="63"/>
    <xf numFmtId="0" fontId="92" fillId="21" borderId="56"/>
    <xf numFmtId="0" fontId="23" fillId="0" borderId="55"/>
    <xf numFmtId="0" fontId="94" fillId="34" borderId="57"/>
    <xf numFmtId="164" fontId="105" fillId="0" borderId="0"/>
    <xf numFmtId="164" fontId="12" fillId="0" borderId="0"/>
    <xf numFmtId="0" fontId="105" fillId="26" borderId="55"/>
    <xf numFmtId="0" fontId="32" fillId="25" borderId="55">
      <alignment horizontal="left"/>
    </xf>
    <xf numFmtId="0" fontId="105" fillId="25" borderId="55">
      <alignment horizontal="centerContinuous" wrapText="1"/>
    </xf>
    <xf numFmtId="0" fontId="23" fillId="25" borderId="58">
      <alignment wrapText="1"/>
    </xf>
    <xf numFmtId="0" fontId="12" fillId="39" borderId="59"/>
    <xf numFmtId="0" fontId="23" fillId="25" borderId="55"/>
    <xf numFmtId="0" fontId="46" fillId="36" borderId="55">
      <alignment horizontal="left" vertical="top" wrapText="1"/>
    </xf>
    <xf numFmtId="0" fontId="47" fillId="36" borderId="60">
      <alignment horizontal="left" vertical="top" wrapText="1"/>
    </xf>
    <xf numFmtId="0" fontId="46" fillId="36" borderId="61">
      <alignment horizontal="left" vertical="top" wrapText="1"/>
    </xf>
    <xf numFmtId="0" fontId="46" fillId="36" borderId="60">
      <alignment horizontal="left" vertical="top"/>
    </xf>
    <xf numFmtId="0" fontId="62" fillId="0" borderId="54"/>
    <xf numFmtId="0" fontId="96" fillId="0" borderId="0"/>
    <xf numFmtId="0" fontId="23" fillId="32" borderId="64"/>
    <xf numFmtId="43" fontId="105" fillId="0" borderId="0"/>
    <xf numFmtId="43" fontId="105" fillId="0" borderId="0"/>
    <xf numFmtId="43" fontId="12" fillId="0" borderId="0"/>
    <xf numFmtId="43" fontId="12" fillId="0" borderId="0"/>
    <xf numFmtId="43" fontId="96" fillId="0" borderId="0"/>
    <xf numFmtId="43" fontId="96" fillId="0" borderId="0"/>
    <xf numFmtId="0" fontId="23" fillId="32" borderId="64"/>
    <xf numFmtId="0" fontId="29" fillId="26" borderId="64">
      <protection locked="0"/>
    </xf>
  </cellStyleXfs>
  <cellXfs count="324">
    <xf numFmtId="0" fontId="0" fillId="0" borderId="0" xfId="0"/>
    <xf numFmtId="0" fontId="2" fillId="23" borderId="0" xfId="204" applyFont="1" applyFill="1" applyBorder="1"/>
    <xf numFmtId="0" fontId="0" fillId="23" borderId="0" xfId="0" applyFill="1" applyAlignment="1">
      <alignment textRotation="90"/>
    </xf>
    <xf numFmtId="0" fontId="0" fillId="23" borderId="0" xfId="0" applyFill="1" applyAlignment="1">
      <alignment horizontal="center"/>
    </xf>
    <xf numFmtId="0" fontId="0" fillId="23" borderId="0" xfId="0" applyFill="1" applyAlignment="1">
      <alignment horizontal="center" textRotation="90" wrapText="1"/>
    </xf>
    <xf numFmtId="0" fontId="74" fillId="23" borderId="12" xfId="204" applyFont="1" applyFill="1" applyBorder="1"/>
    <xf numFmtId="0" fontId="77" fillId="23" borderId="0" xfId="204" applyFont="1" applyFill="1" applyBorder="1"/>
    <xf numFmtId="0" fontId="70" fillId="23" borderId="0" xfId="0" applyFont="1" applyFill="1" applyAlignment="1">
      <alignment horizontal="center"/>
    </xf>
    <xf numFmtId="0" fontId="70" fillId="23" borderId="0" xfId="0" applyFont="1" applyFill="1" applyAlignment="1">
      <alignment horizontal="center" wrapText="1"/>
    </xf>
    <xf numFmtId="1" fontId="69" fillId="0" borderId="0" xfId="0" applyNumberFormat="1" applyFont="1" applyAlignment="1">
      <alignment horizontal="right"/>
    </xf>
    <xf numFmtId="0" fontId="71" fillId="0" borderId="0" xfId="0" applyFont="1" applyAlignment="1">
      <alignment horizontal="center" vertical="center" wrapText="1"/>
    </xf>
    <xf numFmtId="0" fontId="74" fillId="23" borderId="12" xfId="204" applyFont="1" applyFill="1" applyBorder="1" applyAlignment="1">
      <alignment horizontal="left" indent="1"/>
    </xf>
    <xf numFmtId="0" fontId="77" fillId="23" borderId="0" xfId="204" applyFont="1" applyFill="1" applyBorder="1" applyAlignment="1">
      <alignment horizontal="left" indent="1"/>
    </xf>
    <xf numFmtId="0" fontId="70" fillId="0" borderId="0" xfId="0" applyFont="1" applyAlignment="1">
      <alignment horizontal="left" indent="1"/>
    </xf>
    <xf numFmtId="0" fontId="71" fillId="0" borderId="0" xfId="0" applyFont="1" applyAlignment="1">
      <alignment horizontal="left" indent="1"/>
    </xf>
    <xf numFmtId="0" fontId="71" fillId="0" borderId="0" xfId="0" applyFont="1" applyAlignment="1">
      <alignment horizontal="left" vertical="center" indent="1"/>
    </xf>
    <xf numFmtId="0" fontId="70" fillId="0" borderId="0" xfId="0" applyFont="1" applyAlignment="1">
      <alignment horizontal="center" textRotation="90" wrapText="1"/>
    </xf>
    <xf numFmtId="0" fontId="69" fillId="23" borderId="0" xfId="0" applyFont="1" applyFill="1" applyAlignment="1">
      <alignment horizontal="center" vertical="center"/>
    </xf>
    <xf numFmtId="1" fontId="69" fillId="0" borderId="0" xfId="0" applyNumberFormat="1" applyFont="1" applyAlignment="1">
      <alignment horizontal="center" vertical="center"/>
    </xf>
    <xf numFmtId="0" fontId="69" fillId="23" borderId="0" xfId="0" applyFont="1" applyFill="1" applyAlignment="1">
      <alignment horizontal="center"/>
    </xf>
    <xf numFmtId="0" fontId="69" fillId="0" borderId="0" xfId="0" applyFont="1" applyAlignment="1">
      <alignment horizontal="center"/>
    </xf>
    <xf numFmtId="2" fontId="0" fillId="0" borderId="0" xfId="0" applyNumberFormat="1"/>
    <xf numFmtId="9" fontId="0" fillId="0" borderId="0" xfId="37" applyFont="1"/>
    <xf numFmtId="0" fontId="70" fillId="42" borderId="0" xfId="0" applyFont="1" applyFill="1" applyAlignment="1">
      <alignment horizontal="left" indent="1"/>
    </xf>
    <xf numFmtId="0" fontId="70" fillId="42" borderId="0" xfId="0" applyFont="1" applyFill="1" applyAlignment="1">
      <alignment horizontal="center"/>
    </xf>
    <xf numFmtId="0" fontId="70" fillId="42" borderId="0" xfId="61" applyFont="1" applyFill="1" applyAlignment="1">
      <alignment horizontal="center" textRotation="90" wrapText="1"/>
    </xf>
    <xf numFmtId="0" fontId="70" fillId="42" borderId="0" xfId="52" applyFont="1" applyFill="1" applyAlignment="1">
      <alignment horizontal="center" textRotation="90" wrapText="1"/>
    </xf>
    <xf numFmtId="0" fontId="76" fillId="42" borderId="0" xfId="71" applyFont="1" applyFill="1" applyAlignment="1">
      <alignment horizontal="center" textRotation="90" wrapText="1"/>
    </xf>
    <xf numFmtId="0" fontId="76" fillId="42" borderId="0" xfId="90" applyFont="1" applyFill="1" applyAlignment="1">
      <alignment horizontal="center" textRotation="90" wrapText="1"/>
    </xf>
    <xf numFmtId="9" fontId="23" fillId="22" borderId="18" xfId="37" applyFont="1" applyFill="1" applyBorder="1" applyAlignment="1">
      <alignment horizontal="center"/>
    </xf>
    <xf numFmtId="0" fontId="79" fillId="23" borderId="0" xfId="0" applyFont="1" applyFill="1"/>
    <xf numFmtId="0" fontId="73" fillId="0" borderId="18" xfId="0" applyFont="1" applyBorder="1" applyAlignment="1">
      <alignment horizontal="left" vertical="top" wrapText="1" indent="1"/>
    </xf>
    <xf numFmtId="0" fontId="70" fillId="22" borderId="0" xfId="0" applyFont="1" applyFill="1" applyAlignment="1">
      <alignment horizontal="center" textRotation="90" wrapText="1"/>
    </xf>
    <xf numFmtId="0" fontId="0" fillId="22" borderId="0" xfId="0" applyFill="1" applyAlignment="1">
      <alignment horizontal="center" textRotation="90" wrapText="1"/>
    </xf>
    <xf numFmtId="0" fontId="77" fillId="23" borderId="0" xfId="204" applyFont="1" applyFill="1" applyBorder="1" applyAlignment="1">
      <alignment horizontal="left" vertical="center"/>
    </xf>
    <xf numFmtId="3" fontId="72" fillId="23" borderId="0" xfId="0" applyNumberFormat="1" applyFont="1" applyFill="1" applyAlignment="1">
      <alignment horizontal="center"/>
    </xf>
    <xf numFmtId="3" fontId="72" fillId="22" borderId="0" xfId="0" applyNumberFormat="1" applyFont="1" applyFill="1" applyAlignment="1">
      <alignment horizontal="center"/>
    </xf>
    <xf numFmtId="0" fontId="11" fillId="23" borderId="0" xfId="0" applyFont="1" applyFill="1"/>
    <xf numFmtId="0" fontId="75" fillId="0" borderId="0" xfId="0" applyFont="1" applyAlignment="1">
      <alignment horizontal="left" indent="1"/>
    </xf>
    <xf numFmtId="0" fontId="37" fillId="23" borderId="13" xfId="204" applyFont="1" applyFill="1" applyBorder="1" applyAlignment="1">
      <alignment horizontal="center" vertical="center" wrapText="1"/>
    </xf>
    <xf numFmtId="0" fontId="37" fillId="23" borderId="13" xfId="203" applyFont="1" applyFill="1" applyBorder="1" applyAlignment="1">
      <alignment horizontal="center" vertical="center" wrapText="1"/>
    </xf>
    <xf numFmtId="0" fontId="10" fillId="23" borderId="13" xfId="205" applyFont="1" applyFill="1" applyBorder="1" applyAlignment="1">
      <alignment horizontal="center" vertical="center" wrapText="1"/>
    </xf>
    <xf numFmtId="0" fontId="1" fillId="23" borderId="0" xfId="220" applyFont="1" applyFill="1"/>
    <xf numFmtId="0" fontId="6" fillId="23" borderId="0" xfId="221" applyFont="1" applyFill="1"/>
    <xf numFmtId="1" fontId="18" fillId="24" borderId="27" xfId="220" applyNumberFormat="1" applyFont="1" applyFill="1" applyBorder="1" applyAlignment="1">
      <alignment horizontal="center" vertical="center"/>
    </xf>
    <xf numFmtId="0" fontId="74" fillId="23" borderId="10" xfId="220" applyFont="1" applyFill="1" applyBorder="1" applyAlignment="1">
      <alignment horizontal="left" indent="1"/>
    </xf>
    <xf numFmtId="0" fontId="74" fillId="23" borderId="29" xfId="204" applyFont="1" applyFill="1" applyBorder="1"/>
    <xf numFmtId="0" fontId="84" fillId="23" borderId="0" xfId="220" applyFont="1" applyFill="1"/>
    <xf numFmtId="0" fontId="85" fillId="43" borderId="0" xfId="32" applyFont="1" applyFill="1"/>
    <xf numFmtId="0" fontId="86" fillId="49" borderId="30" xfId="203" applyFont="1" applyFill="1" applyBorder="1" applyAlignment="1">
      <alignment horizontal="center" textRotation="90" wrapText="1"/>
    </xf>
    <xf numFmtId="14" fontId="0" fillId="0" borderId="33" xfId="0" applyNumberFormat="1" applyBorder="1"/>
    <xf numFmtId="0" fontId="0" fillId="0" borderId="33" xfId="0" applyBorder="1"/>
    <xf numFmtId="0" fontId="0" fillId="23" borderId="0" xfId="0" applyFill="1"/>
    <xf numFmtId="0" fontId="37" fillId="23" borderId="30" xfId="204" applyFont="1" applyFill="1" applyBorder="1" applyAlignment="1">
      <alignment horizontal="center" textRotation="90" wrapText="1"/>
    </xf>
    <xf numFmtId="0" fontId="98" fillId="23" borderId="10" xfId="220" applyFont="1" applyFill="1" applyBorder="1" applyAlignment="1">
      <alignment horizontal="left" indent="1"/>
    </xf>
    <xf numFmtId="1" fontId="99" fillId="24" borderId="53" xfId="220" applyNumberFormat="1" applyFont="1" applyFill="1" applyBorder="1" applyAlignment="1">
      <alignment horizontal="center" vertical="center"/>
    </xf>
    <xf numFmtId="0" fontId="70" fillId="23" borderId="0" xfId="0" applyFont="1" applyFill="1" applyAlignment="1">
      <alignment horizontal="left" indent="1"/>
    </xf>
    <xf numFmtId="0" fontId="102" fillId="23" borderId="10" xfId="220" applyFont="1" applyFill="1" applyBorder="1" applyAlignment="1">
      <alignment horizontal="left" indent="1"/>
    </xf>
    <xf numFmtId="1" fontId="103" fillId="24" borderId="53" xfId="220" applyNumberFormat="1" applyFont="1" applyFill="1" applyBorder="1" applyAlignment="1">
      <alignment horizontal="center" vertical="center"/>
    </xf>
    <xf numFmtId="0" fontId="106" fillId="22" borderId="0" xfId="0" applyFont="1" applyFill="1" applyAlignment="1">
      <alignment horizontal="right" wrapText="1"/>
    </xf>
    <xf numFmtId="0" fontId="107" fillId="23" borderId="46" xfId="0" applyFont="1" applyFill="1" applyBorder="1" applyAlignment="1">
      <alignment horizontal="left" wrapText="1" indent="1"/>
    </xf>
    <xf numFmtId="3" fontId="23" fillId="22" borderId="0" xfId="71" applyNumberFormat="1" applyFont="1" applyFill="1" applyAlignment="1">
      <alignment horizontal="center"/>
    </xf>
    <xf numFmtId="3" fontId="23" fillId="22" borderId="0" xfId="61" applyNumberFormat="1" applyFont="1" applyFill="1" applyAlignment="1">
      <alignment horizontal="center"/>
    </xf>
    <xf numFmtId="3" fontId="23" fillId="22" borderId="0" xfId="52" applyNumberFormat="1" applyFont="1" applyFill="1" applyAlignment="1">
      <alignment horizontal="center"/>
    </xf>
    <xf numFmtId="3" fontId="23" fillId="22" borderId="0" xfId="90" applyNumberFormat="1" applyFont="1" applyFill="1" applyAlignment="1">
      <alignment horizontal="center"/>
    </xf>
    <xf numFmtId="10" fontId="23" fillId="22" borderId="0" xfId="37" applyNumberFormat="1" applyFont="1" applyFill="1" applyAlignment="1">
      <alignment horizontal="center"/>
    </xf>
    <xf numFmtId="9" fontId="23" fillId="22" borderId="0" xfId="37" applyFont="1" applyFill="1" applyAlignment="1">
      <alignment horizontal="center"/>
    </xf>
    <xf numFmtId="9" fontId="23" fillId="22" borderId="0" xfId="163" applyFont="1" applyFill="1" applyAlignment="1">
      <alignment horizontal="center"/>
    </xf>
    <xf numFmtId="2" fontId="23" fillId="22" borderId="0" xfId="163" applyNumberFormat="1" applyFont="1" applyFill="1" applyAlignment="1">
      <alignment horizontal="center"/>
    </xf>
    <xf numFmtId="0" fontId="10" fillId="23" borderId="55" xfId="205" applyFont="1" applyFill="1" applyBorder="1" applyAlignment="1">
      <alignment horizontal="center" vertical="center" wrapText="1"/>
    </xf>
    <xf numFmtId="3" fontId="23" fillId="22" borderId="0" xfId="13" applyNumberFormat="1" applyFont="1" applyFill="1" applyAlignment="1">
      <alignment horizontal="center"/>
    </xf>
    <xf numFmtId="14" fontId="106" fillId="22" borderId="0" xfId="0" applyNumberFormat="1" applyFont="1" applyFill="1" applyAlignment="1">
      <alignment horizontal="right" wrapText="1"/>
    </xf>
    <xf numFmtId="0" fontId="108" fillId="23" borderId="30" xfId="203" applyFont="1" applyFill="1" applyBorder="1" applyAlignment="1">
      <alignment horizontal="center" textRotation="90" wrapText="1"/>
    </xf>
    <xf numFmtId="0" fontId="108" fillId="73" borderId="30" xfId="203" applyFont="1" applyFill="1" applyBorder="1" applyAlignment="1">
      <alignment horizontal="center" textRotation="90" wrapText="1"/>
    </xf>
    <xf numFmtId="0" fontId="80" fillId="23" borderId="0" xfId="232" applyFont="1" applyFill="1" applyBorder="1" applyAlignment="1" applyProtection="1">
      <alignment horizontal="center" textRotation="90" wrapText="1"/>
      <protection locked="0"/>
    </xf>
    <xf numFmtId="0" fontId="110" fillId="23" borderId="30" xfId="204" applyFont="1" applyFill="1" applyBorder="1" applyAlignment="1">
      <alignment horizontal="center" textRotation="90" wrapText="1"/>
    </xf>
    <xf numFmtId="0" fontId="109" fillId="75" borderId="30" xfId="204" applyFont="1" applyFill="1" applyBorder="1" applyAlignment="1">
      <alignment horizontal="center" textRotation="90" wrapText="1"/>
    </xf>
    <xf numFmtId="0" fontId="111" fillId="23" borderId="30" xfId="204" applyFont="1" applyFill="1" applyBorder="1" applyAlignment="1">
      <alignment horizontal="center" textRotation="90" wrapText="1"/>
    </xf>
    <xf numFmtId="0" fontId="112" fillId="87" borderId="30" xfId="203" applyFont="1" applyFill="1" applyBorder="1" applyAlignment="1">
      <alignment horizontal="center" textRotation="90" wrapText="1"/>
    </xf>
    <xf numFmtId="0" fontId="113" fillId="23" borderId="30" xfId="204" applyFont="1" applyFill="1" applyBorder="1" applyAlignment="1">
      <alignment horizontal="center" textRotation="90" wrapText="1"/>
    </xf>
    <xf numFmtId="0" fontId="76" fillId="88" borderId="24" xfId="91" applyFont="1" applyFill="1" applyBorder="1" applyAlignment="1">
      <alignment horizontal="center" textRotation="90" wrapText="1"/>
    </xf>
    <xf numFmtId="0" fontId="76" fillId="89" borderId="23" xfId="72" applyFont="1" applyFill="1" applyBorder="1" applyAlignment="1">
      <alignment horizontal="center" textRotation="90" wrapText="1"/>
    </xf>
    <xf numFmtId="0" fontId="70" fillId="90" borderId="23" xfId="62" applyFont="1" applyFill="1" applyBorder="1" applyAlignment="1">
      <alignment horizontal="center" textRotation="90" wrapText="1"/>
    </xf>
    <xf numFmtId="0" fontId="70" fillId="91" borderId="23" xfId="62" applyFont="1" applyFill="1" applyBorder="1" applyAlignment="1">
      <alignment horizontal="center" textRotation="90" wrapText="1"/>
    </xf>
    <xf numFmtId="0" fontId="76" fillId="81" borderId="22" xfId="93" applyFont="1" applyFill="1" applyBorder="1" applyAlignment="1">
      <alignment horizontal="center" textRotation="90" wrapText="1"/>
    </xf>
    <xf numFmtId="0" fontId="75" fillId="82" borderId="24" xfId="92" applyFont="1" applyFill="1" applyBorder="1" applyAlignment="1">
      <alignment horizontal="center" textRotation="90" wrapText="1"/>
    </xf>
    <xf numFmtId="0" fontId="10" fillId="83" borderId="22" xfId="73" applyFont="1" applyFill="1" applyBorder="1" applyAlignment="1">
      <alignment horizontal="center" textRotation="90" wrapText="1"/>
    </xf>
    <xf numFmtId="0" fontId="10" fillId="83" borderId="24" xfId="73" applyFont="1" applyFill="1" applyBorder="1" applyAlignment="1">
      <alignment horizontal="center" textRotation="90" wrapText="1"/>
    </xf>
    <xf numFmtId="0" fontId="10" fillId="83" borderId="28" xfId="73" applyFont="1" applyFill="1" applyBorder="1" applyAlignment="1">
      <alignment horizontal="center" textRotation="90" wrapText="1"/>
    </xf>
    <xf numFmtId="0" fontId="76" fillId="76" borderId="28" xfId="90" applyFont="1" applyFill="1" applyBorder="1" applyAlignment="1">
      <alignment horizontal="center" textRotation="90" wrapText="1"/>
    </xf>
    <xf numFmtId="0" fontId="75" fillId="77" borderId="28" xfId="61" applyFont="1" applyFill="1" applyBorder="1" applyAlignment="1">
      <alignment horizontal="center" textRotation="90" wrapText="1"/>
    </xf>
    <xf numFmtId="0" fontId="75" fillId="77" borderId="28" xfId="9" applyFont="1" applyFill="1" applyBorder="1" applyAlignment="1">
      <alignment horizontal="center" textRotation="90" wrapText="1"/>
    </xf>
    <xf numFmtId="0" fontId="70" fillId="78" borderId="28" xfId="9" applyFont="1" applyFill="1" applyBorder="1" applyAlignment="1">
      <alignment horizontal="center" textRotation="90" wrapText="1"/>
    </xf>
    <xf numFmtId="0" fontId="70" fillId="78" borderId="28" xfId="61" applyFont="1" applyFill="1" applyBorder="1" applyAlignment="1">
      <alignment horizontal="center" textRotation="90" wrapText="1"/>
    </xf>
    <xf numFmtId="0" fontId="70" fillId="79" borderId="31" xfId="9" applyFont="1" applyFill="1" applyBorder="1" applyAlignment="1">
      <alignment horizontal="center" textRotation="90" wrapText="1"/>
    </xf>
    <xf numFmtId="0" fontId="70" fillId="79" borderId="28" xfId="61" applyFont="1" applyFill="1" applyBorder="1" applyAlignment="1">
      <alignment horizontal="center" textRotation="90" wrapText="1"/>
    </xf>
    <xf numFmtId="167" fontId="70" fillId="48" borderId="28" xfId="5" applyNumberFormat="1" applyFont="1" applyFill="1" applyBorder="1" applyAlignment="1">
      <alignment horizontal="center" textRotation="90" wrapText="1"/>
    </xf>
    <xf numFmtId="167" fontId="70" fillId="48" borderId="28" xfId="52" applyNumberFormat="1" applyFont="1" applyFill="1" applyBorder="1" applyAlignment="1">
      <alignment horizontal="center" textRotation="90" wrapText="1"/>
    </xf>
    <xf numFmtId="0" fontId="10" fillId="23" borderId="46" xfId="61" applyFont="1" applyFill="1" applyBorder="1" applyAlignment="1">
      <alignment horizontal="center" textRotation="90" wrapText="1"/>
    </xf>
    <xf numFmtId="0" fontId="37" fillId="23" borderId="46" xfId="90" applyFont="1" applyFill="1" applyBorder="1" applyAlignment="1">
      <alignment horizontal="center" textRotation="90" wrapText="1"/>
    </xf>
    <xf numFmtId="0" fontId="37" fillId="23" borderId="46" xfId="61" applyFont="1" applyFill="1" applyBorder="1" applyAlignment="1">
      <alignment horizontal="center" textRotation="90" wrapText="1"/>
    </xf>
    <xf numFmtId="0" fontId="37" fillId="23" borderId="46" xfId="9" applyFont="1" applyFill="1" applyBorder="1" applyAlignment="1">
      <alignment horizontal="center" textRotation="90" wrapText="1"/>
    </xf>
    <xf numFmtId="0" fontId="37" fillId="23" borderId="46" xfId="203" applyFont="1" applyFill="1" applyBorder="1" applyAlignment="1">
      <alignment horizontal="center" textRotation="90" wrapText="1"/>
    </xf>
    <xf numFmtId="0" fontId="10" fillId="23" borderId="46" xfId="73" applyFont="1" applyFill="1" applyBorder="1" applyAlignment="1">
      <alignment horizontal="center" textRotation="90" wrapText="1"/>
    </xf>
    <xf numFmtId="0" fontId="37" fillId="23" borderId="46" xfId="91" applyFont="1" applyFill="1" applyBorder="1" applyAlignment="1">
      <alignment horizontal="center" textRotation="90" wrapText="1"/>
    </xf>
    <xf numFmtId="0" fontId="37" fillId="23" borderId="46" xfId="72" applyFont="1" applyFill="1" applyBorder="1" applyAlignment="1">
      <alignment horizontal="center" textRotation="90" wrapText="1"/>
    </xf>
    <xf numFmtId="0" fontId="10" fillId="23" borderId="46" xfId="62" applyFont="1" applyFill="1" applyBorder="1" applyAlignment="1">
      <alignment horizontal="center" textRotation="90" wrapText="1"/>
    </xf>
    <xf numFmtId="0" fontId="10" fillId="23" borderId="46" xfId="205" applyFont="1" applyFill="1" applyBorder="1" applyAlignment="1">
      <alignment horizontal="center" textRotation="90" wrapText="1"/>
    </xf>
    <xf numFmtId="0" fontId="75" fillId="74" borderId="18" xfId="0" applyFont="1" applyFill="1" applyBorder="1" applyAlignment="1">
      <alignment horizontal="left" vertical="top" wrapText="1" indent="1"/>
    </xf>
    <xf numFmtId="0" fontId="114" fillId="23" borderId="30" xfId="203" applyFont="1" applyFill="1" applyBorder="1" applyAlignment="1">
      <alignment horizontal="center" textRotation="90" wrapText="1"/>
    </xf>
    <xf numFmtId="1" fontId="18" fillId="24" borderId="53" xfId="220" applyNumberFormat="1" applyFont="1" applyFill="1" applyBorder="1" applyAlignment="1">
      <alignment horizontal="center" vertical="center"/>
    </xf>
    <xf numFmtId="14" fontId="0" fillId="23" borderId="0" xfId="0" applyNumberFormat="1" applyFill="1"/>
    <xf numFmtId="0" fontId="76" fillId="43" borderId="65" xfId="0" applyFont="1" applyFill="1" applyBorder="1" applyAlignment="1">
      <alignment horizontal="center"/>
    </xf>
    <xf numFmtId="0" fontId="73" fillId="0" borderId="55" xfId="0" applyFont="1" applyBorder="1" applyAlignment="1">
      <alignment horizontal="left" vertical="top" wrapText="1" indent="1"/>
    </xf>
    <xf numFmtId="0" fontId="75" fillId="46" borderId="55" xfId="0" applyFont="1" applyFill="1" applyBorder="1" applyAlignment="1">
      <alignment horizontal="left" vertical="top" wrapText="1" indent="1"/>
    </xf>
    <xf numFmtId="0" fontId="75" fillId="84" borderId="55" xfId="0" applyFont="1" applyFill="1" applyBorder="1" applyAlignment="1">
      <alignment horizontal="left" vertical="top" wrapText="1" indent="1"/>
    </xf>
    <xf numFmtId="0" fontId="67" fillId="0" borderId="55" xfId="213" applyFont="1" applyBorder="1" applyAlignment="1" applyProtection="1">
      <alignment horizontal="left" vertical="top" wrapText="1" indent="1"/>
    </xf>
    <xf numFmtId="1" fontId="18" fillId="24" borderId="66" xfId="220" applyNumberFormat="1" applyFont="1" applyFill="1" applyBorder="1" applyAlignment="1">
      <alignment horizontal="center" vertical="center"/>
    </xf>
    <xf numFmtId="1" fontId="99" fillId="24" borderId="66" xfId="220" applyNumberFormat="1" applyFont="1" applyFill="1" applyBorder="1" applyAlignment="1">
      <alignment horizontal="center" vertical="center"/>
    </xf>
    <xf numFmtId="1" fontId="103" fillId="24" borderId="66" xfId="220" applyNumberFormat="1" applyFont="1" applyFill="1" applyBorder="1" applyAlignment="1">
      <alignment horizontal="center" vertical="center"/>
    </xf>
    <xf numFmtId="0" fontId="115" fillId="23" borderId="0" xfId="0" applyFont="1" applyFill="1" applyAlignment="1">
      <alignment horizontal="center" vertical="center"/>
    </xf>
    <xf numFmtId="0" fontId="0" fillId="23" borderId="0" xfId="0" applyFill="1" applyAlignment="1">
      <alignment vertical="top"/>
    </xf>
    <xf numFmtId="0" fontId="117" fillId="23" borderId="0" xfId="0" applyFont="1" applyFill="1"/>
    <xf numFmtId="0" fontId="122" fillId="23" borderId="0" xfId="204" applyFont="1" applyFill="1" applyBorder="1"/>
    <xf numFmtId="14" fontId="117" fillId="23" borderId="0" xfId="0" applyNumberFormat="1" applyFont="1" applyFill="1"/>
    <xf numFmtId="0" fontId="70" fillId="23" borderId="0" xfId="220" applyFont="1" applyFill="1"/>
    <xf numFmtId="14" fontId="70" fillId="23" borderId="0" xfId="0" applyNumberFormat="1" applyFont="1" applyFill="1"/>
    <xf numFmtId="14" fontId="37" fillId="23" borderId="0" xfId="204" applyNumberFormat="1" applyFont="1" applyFill="1" applyBorder="1" applyAlignment="1">
      <alignment horizontal="center" textRotation="90"/>
    </xf>
    <xf numFmtId="0" fontId="121" fillId="43" borderId="0" xfId="32" applyFont="1" applyFill="1" applyAlignment="1">
      <alignment horizontal="left" indent="1"/>
    </xf>
    <xf numFmtId="0" fontId="37" fillId="94" borderId="46" xfId="204" applyFont="1" applyFill="1" applyBorder="1" applyAlignment="1">
      <alignment horizontal="center" textRotation="90" wrapText="1"/>
    </xf>
    <xf numFmtId="1" fontId="18" fillId="23" borderId="68" xfId="220" applyNumberFormat="1" applyFont="1" applyFill="1" applyBorder="1" applyAlignment="1">
      <alignment horizontal="center" vertical="center"/>
    </xf>
    <xf numFmtId="0" fontId="74" fillId="23" borderId="69" xfId="220" applyFont="1" applyFill="1" applyBorder="1" applyAlignment="1">
      <alignment horizontal="left" indent="1"/>
    </xf>
    <xf numFmtId="0" fontId="74" fillId="23" borderId="70" xfId="220" applyFont="1" applyFill="1" applyBorder="1" applyAlignment="1">
      <alignment horizontal="left" indent="1"/>
    </xf>
    <xf numFmtId="0" fontId="74" fillId="23" borderId="71" xfId="220" applyFont="1" applyFill="1" applyBorder="1" applyAlignment="1">
      <alignment horizontal="left" indent="1"/>
    </xf>
    <xf numFmtId="0" fontId="70" fillId="23" borderId="72" xfId="220" applyFont="1" applyFill="1" applyBorder="1"/>
    <xf numFmtId="14" fontId="70" fillId="23" borderId="73" xfId="0" applyNumberFormat="1" applyFont="1" applyFill="1" applyBorder="1"/>
    <xf numFmtId="0" fontId="74" fillId="23" borderId="74" xfId="220" applyFont="1" applyFill="1" applyBorder="1" applyAlignment="1">
      <alignment horizontal="left" indent="1"/>
    </xf>
    <xf numFmtId="0" fontId="74" fillId="23" borderId="75" xfId="220" applyFont="1" applyFill="1" applyBorder="1" applyAlignment="1">
      <alignment horizontal="left" indent="1"/>
    </xf>
    <xf numFmtId="0" fontId="74" fillId="23" borderId="72" xfId="220" applyFont="1" applyFill="1" applyBorder="1" applyAlignment="1">
      <alignment horizontal="left" indent="1"/>
    </xf>
    <xf numFmtId="0" fontId="74" fillId="23" borderId="76" xfId="220" applyFont="1" applyFill="1" applyBorder="1" applyAlignment="1">
      <alignment horizontal="left" indent="1"/>
    </xf>
    <xf numFmtId="0" fontId="74" fillId="23" borderId="77" xfId="220" applyFont="1" applyFill="1" applyBorder="1" applyAlignment="1">
      <alignment horizontal="left" indent="1"/>
    </xf>
    <xf numFmtId="0" fontId="74" fillId="23" borderId="78" xfId="220" applyFont="1" applyFill="1" applyBorder="1" applyAlignment="1">
      <alignment horizontal="left" indent="1"/>
    </xf>
    <xf numFmtId="0" fontId="70" fillId="23" borderId="69" xfId="220" applyFont="1" applyFill="1" applyBorder="1"/>
    <xf numFmtId="1" fontId="18" fillId="23" borderId="80" xfId="220" applyNumberFormat="1" applyFont="1" applyFill="1" applyBorder="1" applyAlignment="1">
      <alignment horizontal="center" vertical="center"/>
    </xf>
    <xf numFmtId="167" fontId="70" fillId="23" borderId="68" xfId="52" applyNumberFormat="1" applyFont="1" applyFill="1" applyBorder="1" applyAlignment="1">
      <alignment horizontal="center" vertical="center"/>
    </xf>
    <xf numFmtId="167" fontId="100" fillId="23" borderId="68" xfId="52" applyNumberFormat="1" applyFont="1" applyFill="1" applyBorder="1" applyAlignment="1">
      <alignment horizontal="center" vertical="center"/>
    </xf>
    <xf numFmtId="167" fontId="104" fillId="23" borderId="68" xfId="52" applyNumberFormat="1" applyFont="1" applyFill="1" applyBorder="1" applyAlignment="1">
      <alignment horizontal="center" vertical="center"/>
    </xf>
    <xf numFmtId="0" fontId="70" fillId="23" borderId="82" xfId="0" applyFont="1" applyFill="1" applyBorder="1" applyAlignment="1">
      <alignment horizontal="left" indent="1"/>
    </xf>
    <xf numFmtId="0" fontId="70" fillId="23" borderId="76" xfId="0" applyFont="1" applyFill="1" applyBorder="1" applyAlignment="1">
      <alignment horizontal="left" indent="1"/>
    </xf>
    <xf numFmtId="0" fontId="70" fillId="23" borderId="73" xfId="0" applyFont="1" applyFill="1" applyBorder="1" applyAlignment="1">
      <alignment horizontal="left" indent="1"/>
    </xf>
    <xf numFmtId="0" fontId="100" fillId="23" borderId="82" xfId="0" applyFont="1" applyFill="1" applyBorder="1" applyAlignment="1">
      <alignment horizontal="left" indent="1"/>
    </xf>
    <xf numFmtId="0" fontId="100" fillId="23" borderId="76" xfId="0" applyFont="1" applyFill="1" applyBorder="1" applyAlignment="1">
      <alignment horizontal="left" indent="1"/>
    </xf>
    <xf numFmtId="0" fontId="100" fillId="23" borderId="73" xfId="0" applyFont="1" applyFill="1" applyBorder="1" applyAlignment="1">
      <alignment horizontal="left" indent="1"/>
    </xf>
    <xf numFmtId="0" fontId="104" fillId="23" borderId="82" xfId="0" applyFont="1" applyFill="1" applyBorder="1" applyAlignment="1">
      <alignment horizontal="left" indent="1"/>
    </xf>
    <xf numFmtId="0" fontId="104" fillId="23" borderId="76" xfId="0" applyFont="1" applyFill="1" applyBorder="1" applyAlignment="1">
      <alignment horizontal="left" indent="1"/>
    </xf>
    <xf numFmtId="0" fontId="104" fillId="23" borderId="73" xfId="0" applyFont="1" applyFill="1" applyBorder="1" applyAlignment="1">
      <alignment horizontal="left" indent="1"/>
    </xf>
    <xf numFmtId="14" fontId="70" fillId="23" borderId="70" xfId="0" applyNumberFormat="1" applyFont="1" applyFill="1" applyBorder="1"/>
    <xf numFmtId="0" fontId="117" fillId="23" borderId="0" xfId="0" applyFont="1" applyFill="1" applyAlignment="1">
      <alignment horizontal="left" vertical="top" wrapText="1" indent="1"/>
    </xf>
    <xf numFmtId="0" fontId="120" fillId="23" borderId="0" xfId="213" applyFont="1" applyFill="1" applyAlignment="1" applyProtection="1">
      <alignment horizontal="left" vertical="top" wrapText="1" indent="1"/>
    </xf>
    <xf numFmtId="2" fontId="10" fillId="23" borderId="83" xfId="73" applyNumberFormat="1" applyFont="1" applyFill="1" applyBorder="1" applyAlignment="1">
      <alignment horizontal="center" vertical="center"/>
    </xf>
    <xf numFmtId="2" fontId="101" fillId="23" borderId="83" xfId="73" applyNumberFormat="1" applyFont="1" applyFill="1" applyBorder="1" applyAlignment="1">
      <alignment horizontal="center" vertical="center"/>
    </xf>
    <xf numFmtId="2" fontId="105" fillId="23" borderId="83" xfId="73" applyNumberFormat="1" applyFont="1" applyFill="1" applyBorder="1" applyAlignment="1">
      <alignment horizontal="center" vertical="center"/>
    </xf>
    <xf numFmtId="0" fontId="76" fillId="94" borderId="0" xfId="0" applyFont="1" applyFill="1" applyAlignment="1">
      <alignment horizontal="center" textRotation="90"/>
    </xf>
    <xf numFmtId="0" fontId="37" fillId="95" borderId="0" xfId="0" applyFont="1" applyFill="1" applyAlignment="1">
      <alignment horizontal="center" textRotation="90"/>
    </xf>
    <xf numFmtId="0" fontId="37" fillId="95" borderId="0" xfId="0" applyFont="1" applyFill="1" applyAlignment="1">
      <alignment horizontal="center" textRotation="90" wrapText="1"/>
    </xf>
    <xf numFmtId="0" fontId="70" fillId="93" borderId="0" xfId="0" applyFont="1" applyFill="1"/>
    <xf numFmtId="1" fontId="70" fillId="0" borderId="0" xfId="0" applyNumberFormat="1" applyFont="1"/>
    <xf numFmtId="0" fontId="76" fillId="43" borderId="0" xfId="0" applyFont="1" applyFill="1" applyAlignment="1">
      <alignment horizontal="center"/>
    </xf>
    <xf numFmtId="0" fontId="76" fillId="46" borderId="0" xfId="0" applyFont="1" applyFill="1"/>
    <xf numFmtId="0" fontId="76" fillId="47" borderId="0" xfId="0" applyFont="1" applyFill="1" applyAlignment="1">
      <alignment horizontal="center"/>
    </xf>
    <xf numFmtId="0" fontId="123" fillId="43" borderId="0" xfId="0" applyFont="1" applyFill="1"/>
    <xf numFmtId="0" fontId="76" fillId="79" borderId="33" xfId="0" applyFont="1" applyFill="1" applyBorder="1" applyAlignment="1">
      <alignment horizontal="center"/>
    </xf>
    <xf numFmtId="0" fontId="76" fillId="77" borderId="0" xfId="0" applyFont="1" applyFill="1" applyAlignment="1">
      <alignment horizontal="center"/>
    </xf>
    <xf numFmtId="0" fontId="76" fillId="77" borderId="33" xfId="0" applyFont="1" applyFill="1" applyBorder="1" applyAlignment="1">
      <alignment horizontal="center"/>
    </xf>
    <xf numFmtId="0" fontId="76" fillId="44" borderId="0" xfId="0" applyFont="1" applyFill="1" applyAlignment="1">
      <alignment horizontal="center"/>
    </xf>
    <xf numFmtId="0" fontId="76" fillId="44" borderId="33" xfId="0" applyFont="1" applyFill="1" applyBorder="1" applyAlignment="1">
      <alignment horizontal="center"/>
    </xf>
    <xf numFmtId="0" fontId="76" fillId="46" borderId="0" xfId="0" applyFont="1" applyFill="1" applyAlignment="1">
      <alignment horizontal="center"/>
    </xf>
    <xf numFmtId="0" fontId="76" fillId="85" borderId="33" xfId="0" applyFont="1" applyFill="1" applyBorder="1" applyAlignment="1">
      <alignment horizontal="center"/>
    </xf>
    <xf numFmtId="0" fontId="76" fillId="86" borderId="33" xfId="0" applyFont="1" applyFill="1" applyBorder="1" applyAlignment="1">
      <alignment horizontal="center"/>
    </xf>
    <xf numFmtId="14" fontId="76" fillId="85" borderId="33" xfId="0" applyNumberFormat="1" applyFont="1" applyFill="1" applyBorder="1" applyAlignment="1">
      <alignment horizontal="center"/>
    </xf>
    <xf numFmtId="0" fontId="70" fillId="22" borderId="34" xfId="0" applyFont="1" applyFill="1" applyBorder="1"/>
    <xf numFmtId="0" fontId="70" fillId="22" borderId="35" xfId="0" applyFont="1" applyFill="1" applyBorder="1"/>
    <xf numFmtId="14" fontId="70" fillId="22" borderId="40" xfId="0" applyNumberFormat="1" applyFont="1" applyFill="1" applyBorder="1"/>
    <xf numFmtId="0" fontId="70" fillId="23" borderId="35" xfId="0" applyFont="1" applyFill="1" applyBorder="1"/>
    <xf numFmtId="14" fontId="70" fillId="23" borderId="40" xfId="0" applyNumberFormat="1" applyFont="1" applyFill="1" applyBorder="1"/>
    <xf numFmtId="0" fontId="70" fillId="22" borderId="37" xfId="0" applyFont="1" applyFill="1" applyBorder="1"/>
    <xf numFmtId="2" fontId="70" fillId="0" borderId="35" xfId="0" applyNumberFormat="1" applyFont="1" applyBorder="1"/>
    <xf numFmtId="0" fontId="70" fillId="0" borderId="0" xfId="0" applyFont="1"/>
    <xf numFmtId="0" fontId="70" fillId="0" borderId="34" xfId="0" applyFont="1" applyBorder="1"/>
    <xf numFmtId="0" fontId="70" fillId="0" borderId="35" xfId="0" applyFont="1" applyBorder="1"/>
    <xf numFmtId="14" fontId="70" fillId="0" borderId="40" xfId="0" applyNumberFormat="1" applyFont="1" applyBorder="1"/>
    <xf numFmtId="0" fontId="70" fillId="0" borderId="36" xfId="0" applyFont="1" applyBorder="1"/>
    <xf numFmtId="0" fontId="70" fillId="0" borderId="37" xfId="0" applyFont="1" applyBorder="1"/>
    <xf numFmtId="14" fontId="70" fillId="0" borderId="41" xfId="0" applyNumberFormat="1" applyFont="1" applyBorder="1"/>
    <xf numFmtId="14" fontId="70" fillId="0" borderId="37" xfId="0" applyNumberFormat="1" applyFont="1" applyBorder="1"/>
    <xf numFmtId="14" fontId="70" fillId="0" borderId="35" xfId="0" applyNumberFormat="1" applyFont="1" applyBorder="1"/>
    <xf numFmtId="0" fontId="70" fillId="0" borderId="38" xfId="0" applyFont="1" applyBorder="1"/>
    <xf numFmtId="0" fontId="70" fillId="0" borderId="39" xfId="0" applyFont="1" applyBorder="1"/>
    <xf numFmtId="14" fontId="70" fillId="0" borderId="42" xfId="0" applyNumberFormat="1" applyFont="1" applyBorder="1"/>
    <xf numFmtId="0" fontId="70" fillId="22" borderId="39" xfId="0" applyFont="1" applyFill="1" applyBorder="1"/>
    <xf numFmtId="14" fontId="70" fillId="0" borderId="39" xfId="0" applyNumberFormat="1" applyFont="1" applyBorder="1"/>
    <xf numFmtId="1" fontId="70" fillId="0" borderId="37" xfId="0" applyNumberFormat="1" applyFont="1" applyBorder="1"/>
    <xf numFmtId="0" fontId="70" fillId="22" borderId="0" xfId="0" applyFont="1" applyFill="1"/>
    <xf numFmtId="0" fontId="70" fillId="23" borderId="0" xfId="0" applyFont="1" applyFill="1"/>
    <xf numFmtId="0" fontId="76" fillId="94" borderId="46" xfId="0" applyFont="1" applyFill="1" applyBorder="1" applyAlignment="1">
      <alignment horizontal="center" wrapText="1"/>
    </xf>
    <xf numFmtId="0" fontId="37" fillId="94" borderId="46" xfId="0" applyFont="1" applyFill="1" applyBorder="1" applyAlignment="1">
      <alignment horizontal="center" textRotation="90"/>
    </xf>
    <xf numFmtId="0" fontId="70" fillId="95" borderId="0" xfId="0" applyFont="1" applyFill="1"/>
    <xf numFmtId="1" fontId="70" fillId="95" borderId="0" xfId="0" applyNumberFormat="1" applyFont="1" applyFill="1" applyAlignment="1">
      <alignment horizontal="center"/>
    </xf>
    <xf numFmtId="0" fontId="124" fillId="93" borderId="0" xfId="0" applyFont="1" applyFill="1" applyAlignment="1">
      <alignment horizontal="center"/>
    </xf>
    <xf numFmtId="0" fontId="125" fillId="93" borderId="0" xfId="0" applyFont="1" applyFill="1"/>
    <xf numFmtId="0" fontId="125" fillId="0" borderId="0" xfId="0" applyFont="1"/>
    <xf numFmtId="17" fontId="116" fillId="23" borderId="0" xfId="0" quotePrefix="1" applyNumberFormat="1" applyFont="1" applyFill="1" applyAlignment="1">
      <alignment horizontal="center" vertical="top"/>
    </xf>
    <xf numFmtId="0" fontId="0" fillId="0" borderId="0" xfId="0" applyAlignment="1">
      <alignment textRotation="90"/>
    </xf>
    <xf numFmtId="0" fontId="6" fillId="0" borderId="0" xfId="71" applyFont="1" applyFill="1"/>
    <xf numFmtId="0" fontId="0" fillId="0" borderId="0" xfId="0" applyAlignment="1">
      <alignment horizontal="center"/>
    </xf>
    <xf numFmtId="0" fontId="6" fillId="0" borderId="0" xfId="72" applyFont="1" applyFill="1"/>
    <xf numFmtId="0" fontId="11" fillId="0" borderId="0" xfId="52" applyFont="1" applyFill="1"/>
    <xf numFmtId="0" fontId="0" fillId="0" borderId="0" xfId="0"/>
    <xf numFmtId="14" fontId="0" fillId="0" borderId="0" xfId="0" applyNumberFormat="1"/>
    <xf numFmtId="0" fontId="74" fillId="0" borderId="10" xfId="220" applyFont="1" applyBorder="1" applyAlignment="1">
      <alignment horizontal="left" indent="1"/>
    </xf>
    <xf numFmtId="1" fontId="18" fillId="0" borderId="27" xfId="220" applyNumberFormat="1" applyFont="1" applyBorder="1" applyAlignment="1">
      <alignment horizontal="center" vertical="center"/>
    </xf>
    <xf numFmtId="1" fontId="18" fillId="0" borderId="66" xfId="220" applyNumberFormat="1" applyFont="1" applyBorder="1" applyAlignment="1">
      <alignment horizontal="center" vertical="center"/>
    </xf>
    <xf numFmtId="1" fontId="18" fillId="0" borderId="53" xfId="220" applyNumberFormat="1" applyFont="1" applyBorder="1" applyAlignment="1">
      <alignment horizontal="center" vertical="center"/>
    </xf>
    <xf numFmtId="0" fontId="70" fillId="0" borderId="0" xfId="220" applyFont="1"/>
    <xf numFmtId="14" fontId="70" fillId="0" borderId="0" xfId="0" applyNumberFormat="1" applyFont="1"/>
    <xf numFmtId="0" fontId="1" fillId="0" borderId="0" xfId="220" applyFont="1"/>
    <xf numFmtId="0" fontId="118" fillId="23" borderId="0" xfId="0" applyFont="1" applyFill="1" applyAlignment="1">
      <alignment horizontal="left" vertical="top" wrapText="1" indent="1"/>
    </xf>
    <xf numFmtId="0" fontId="119" fillId="23" borderId="0" xfId="0" applyFont="1" applyFill="1" applyAlignment="1">
      <alignment horizontal="left" vertical="top" wrapText="1" indent="1"/>
    </xf>
    <xf numFmtId="0" fontId="76" fillId="79" borderId="0" xfId="0" applyFont="1" applyFill="1" applyAlignment="1">
      <alignment horizontal="center"/>
    </xf>
    <xf numFmtId="0" fontId="76" fillId="80" borderId="0" xfId="0" applyFont="1" applyFill="1" applyAlignment="1">
      <alignment horizontal="center"/>
    </xf>
    <xf numFmtId="0" fontId="76" fillId="92" borderId="0" xfId="0" applyFont="1" applyFill="1" applyAlignment="1">
      <alignment horizontal="center"/>
    </xf>
    <xf numFmtId="0" fontId="76" fillId="45" borderId="0" xfId="0" applyFont="1" applyFill="1" applyAlignment="1">
      <alignment horizontal="center"/>
    </xf>
    <xf numFmtId="0" fontId="76" fillId="92" borderId="33" xfId="0" applyFont="1" applyFill="1" applyBorder="1" applyAlignment="1">
      <alignment horizontal="center"/>
    </xf>
    <xf numFmtId="0" fontId="76" fillId="85" borderId="0" xfId="0" applyFont="1" applyFill="1" applyAlignment="1">
      <alignment horizontal="center"/>
    </xf>
    <xf numFmtId="0" fontId="76" fillId="86" borderId="0" xfId="0" applyFont="1" applyFill="1" applyAlignment="1">
      <alignment horizontal="center"/>
    </xf>
    <xf numFmtId="0" fontId="76" fillId="94" borderId="0" xfId="0" applyFont="1" applyFill="1" applyAlignment="1">
      <alignment horizontal="center" wrapText="1"/>
    </xf>
    <xf numFmtId="0" fontId="132" fillId="100" borderId="84" xfId="0" applyFont="1" applyFill="1" applyBorder="1" applyAlignment="1">
      <alignment horizontal="left" vertical="center"/>
    </xf>
    <xf numFmtId="0" fontId="0" fillId="101" borderId="0" xfId="0" applyFill="1"/>
    <xf numFmtId="177" fontId="0" fillId="101" borderId="0" xfId="0" applyNumberFormat="1" applyFill="1"/>
    <xf numFmtId="0" fontId="0" fillId="102" borderId="0" xfId="0" applyFill="1"/>
    <xf numFmtId="177" fontId="0" fillId="102" borderId="0" xfId="0" applyNumberFormat="1" applyFill="1"/>
    <xf numFmtId="165" fontId="81" fillId="24" borderId="32" xfId="220" applyNumberFormat="1" applyFont="1" applyFill="1" applyBorder="1" applyAlignment="1">
      <alignment horizontal="center" vertical="center"/>
    </xf>
    <xf numFmtId="165" fontId="80" fillId="23" borderId="67" xfId="0" applyNumberFormat="1" applyFont="1" applyFill="1" applyBorder="1" applyAlignment="1">
      <alignment horizontal="center"/>
    </xf>
    <xf numFmtId="165" fontId="18" fillId="24" borderId="25" xfId="220" applyNumberFormat="1" applyFont="1" applyFill="1" applyBorder="1" applyAlignment="1">
      <alignment horizontal="center" vertical="center"/>
    </xf>
    <xf numFmtId="165" fontId="18" fillId="24" borderId="11" xfId="220" applyNumberFormat="1" applyFont="1" applyFill="1" applyBorder="1" applyAlignment="1">
      <alignment horizontal="center" vertical="center"/>
    </xf>
    <xf numFmtId="165" fontId="81" fillId="0" borderId="32" xfId="220" applyNumberFormat="1" applyFont="1" applyBorder="1" applyAlignment="1">
      <alignment horizontal="center" vertical="center"/>
    </xf>
    <xf numFmtId="165" fontId="80" fillId="0" borderId="67" xfId="0" applyNumberFormat="1" applyFont="1" applyBorder="1" applyAlignment="1">
      <alignment horizontal="center"/>
    </xf>
    <xf numFmtId="165" fontId="18" fillId="0" borderId="25" xfId="220" applyNumberFormat="1" applyFont="1" applyBorder="1" applyAlignment="1">
      <alignment horizontal="center" vertical="center"/>
    </xf>
    <xf numFmtId="165" fontId="18" fillId="0" borderId="11" xfId="220" applyNumberFormat="1" applyFont="1" applyBorder="1" applyAlignment="1">
      <alignment horizontal="center" vertical="center"/>
    </xf>
    <xf numFmtId="165" fontId="99" fillId="24" borderId="11" xfId="220" applyNumberFormat="1" applyFont="1" applyFill="1" applyBorder="1" applyAlignment="1">
      <alignment horizontal="center" vertical="center"/>
    </xf>
    <xf numFmtId="165" fontId="103" fillId="24" borderId="11" xfId="220" applyNumberFormat="1" applyFont="1" applyFill="1" applyBorder="1" applyAlignment="1">
      <alignment horizontal="center" vertical="center"/>
    </xf>
    <xf numFmtId="165" fontId="81" fillId="23" borderId="68" xfId="220" applyNumberFormat="1" applyFont="1" applyFill="1" applyBorder="1" applyAlignment="1">
      <alignment horizontal="center" vertical="center"/>
    </xf>
    <xf numFmtId="165" fontId="80" fillId="23" borderId="68" xfId="0" applyNumberFormat="1" applyFont="1" applyFill="1" applyBorder="1" applyAlignment="1">
      <alignment horizontal="center"/>
    </xf>
    <xf numFmtId="165" fontId="18" fillId="23" borderId="68" xfId="220" applyNumberFormat="1" applyFont="1" applyFill="1" applyBorder="1" applyAlignment="1">
      <alignment horizontal="center" vertical="center"/>
    </xf>
    <xf numFmtId="165" fontId="81" fillId="23" borderId="80" xfId="220" applyNumberFormat="1" applyFont="1" applyFill="1" applyBorder="1" applyAlignment="1">
      <alignment horizontal="center" vertical="center"/>
    </xf>
    <xf numFmtId="165" fontId="80" fillId="23" borderId="80" xfId="0" applyNumberFormat="1" applyFont="1" applyFill="1" applyBorder="1" applyAlignment="1">
      <alignment horizontal="center"/>
    </xf>
    <xf numFmtId="165" fontId="18" fillId="23" borderId="80" xfId="220" applyNumberFormat="1" applyFont="1" applyFill="1" applyBorder="1" applyAlignment="1">
      <alignment horizontal="center" vertical="center"/>
    </xf>
    <xf numFmtId="165" fontId="18" fillId="23" borderId="79" xfId="220" applyNumberFormat="1" applyFont="1" applyFill="1" applyBorder="1" applyAlignment="1">
      <alignment horizontal="center" vertical="center"/>
    </xf>
    <xf numFmtId="166" fontId="23" fillId="22" borderId="0" xfId="61" applyNumberFormat="1" applyFont="1" applyFill="1" applyAlignment="1">
      <alignment horizontal="center"/>
    </xf>
    <xf numFmtId="165" fontId="18" fillId="23" borderId="71" xfId="220" applyNumberFormat="1" applyFont="1" applyFill="1" applyBorder="1" applyAlignment="1">
      <alignment horizontal="center" vertical="center"/>
    </xf>
    <xf numFmtId="168" fontId="70" fillId="23" borderId="68" xfId="52" applyNumberFormat="1" applyFont="1" applyFill="1" applyBorder="1" applyAlignment="1">
      <alignment horizontal="center" vertical="center"/>
    </xf>
    <xf numFmtId="165" fontId="18" fillId="23" borderId="81" xfId="220" applyNumberFormat="1" applyFont="1" applyFill="1" applyBorder="1" applyAlignment="1">
      <alignment horizontal="center" vertical="center"/>
    </xf>
    <xf numFmtId="166" fontId="23" fillId="22" borderId="0" xfId="13" applyNumberFormat="1" applyFont="1" applyFill="1" applyAlignment="1">
      <alignment horizontal="center"/>
    </xf>
    <xf numFmtId="165" fontId="10" fillId="23" borderId="83" xfId="73" applyNumberFormat="1" applyFont="1" applyFill="1" applyBorder="1" applyAlignment="1">
      <alignment horizontal="center" vertical="center"/>
    </xf>
    <xf numFmtId="165" fontId="70" fillId="0" borderId="0" xfId="0" applyNumberFormat="1" applyFont="1"/>
    <xf numFmtId="0" fontId="128" fillId="0" borderId="85" xfId="0" applyFont="1" applyBorder="1" applyAlignment="1">
      <alignment indent="1"/>
    </xf>
    <xf numFmtId="0" fontId="128" fillId="0" borderId="85" xfId="0" applyFont="1" applyBorder="1" applyAlignment="1"/>
    <xf numFmtId="0" fontId="130" fillId="99" borderId="85" xfId="0" applyFont="1" applyFill="1" applyBorder="1" applyAlignment="1">
      <alignment horizontal="center" textRotation="90" wrapText="1"/>
    </xf>
    <xf numFmtId="0" fontId="0" fillId="98" borderId="0" xfId="0" applyFill="1"/>
    <xf numFmtId="0" fontId="128" fillId="0" borderId="0" xfId="0" applyFont="1" applyAlignment="1">
      <alignment indent="1"/>
    </xf>
    <xf numFmtId="0" fontId="128" fillId="0" borderId="0" xfId="0" applyFont="1"/>
    <xf numFmtId="0" fontId="130" fillId="99" borderId="0" xfId="0" applyFont="1" applyFill="1" applyAlignment="1">
      <alignment horizontal="center" wrapText="1"/>
    </xf>
    <xf numFmtId="0" fontId="129" fillId="0" borderId="0" xfId="0" applyFont="1" applyAlignment="1">
      <alignment horizontal="center"/>
    </xf>
    <xf numFmtId="4" fontId="131" fillId="0" borderId="0" xfId="0" applyNumberFormat="1" applyFont="1" applyAlignment="1">
      <alignment horizontal="center"/>
    </xf>
    <xf numFmtId="175" fontId="131" fillId="0" borderId="0" xfId="0" applyNumberFormat="1" applyFont="1" applyAlignment="1">
      <alignment horizontal="center"/>
    </xf>
    <xf numFmtId="176" fontId="131" fillId="0" borderId="0" xfId="0" applyNumberFormat="1" applyFont="1" applyAlignment="1">
      <alignment horizontal="center"/>
    </xf>
    <xf numFmtId="0" fontId="128" fillId="98" borderId="85" xfId="0" applyFont="1" applyFill="1" applyBorder="1" applyAlignment="1">
      <alignment horizontal="center"/>
    </xf>
    <xf numFmtId="0" fontId="128" fillId="98" borderId="87" xfId="0" applyFont="1" applyFill="1" applyBorder="1" applyAlignment="1">
      <alignment horizontal="center"/>
    </xf>
    <xf numFmtId="0" fontId="128" fillId="97" borderId="85" xfId="0" applyFont="1" applyFill="1" applyBorder="1" applyAlignment="1">
      <alignment horizontal="center" textRotation="90" wrapText="1"/>
    </xf>
    <xf numFmtId="0" fontId="128" fillId="98" borderId="86" xfId="0" applyFont="1" applyFill="1" applyBorder="1" applyAlignment="1">
      <alignment horizontal="center" wrapText="1"/>
    </xf>
    <xf numFmtId="0" fontId="128" fillId="98" borderId="87" xfId="0" applyFont="1" applyFill="1" applyBorder="1" applyAlignment="1">
      <alignment horizontal="center" wrapText="1"/>
    </xf>
    <xf numFmtId="0" fontId="129" fillId="0" borderId="86" xfId="0" applyFont="1" applyBorder="1" applyAlignment="1">
      <alignment horizontal="center" wrapText="1"/>
    </xf>
    <xf numFmtId="0" fontId="128" fillId="98" borderId="0" xfId="0" applyFont="1" applyFill="1"/>
    <xf numFmtId="0" fontId="128" fillId="98" borderId="88" xfId="0" applyFont="1" applyFill="1" applyBorder="1"/>
    <xf numFmtId="3" fontId="128" fillId="0" borderId="0" xfId="0" applyNumberFormat="1" applyFont="1"/>
    <xf numFmtId="4" fontId="128" fillId="0" borderId="0" xfId="0" applyNumberFormat="1" applyFont="1"/>
    <xf numFmtId="0" fontId="128" fillId="98" borderId="87" xfId="0" applyFont="1" applyFill="1" applyBorder="1"/>
    <xf numFmtId="165" fontId="70" fillId="0" borderId="0" xfId="0" applyNumberFormat="1" applyFont="1" applyAlignment="1">
      <alignment horizontal="center"/>
    </xf>
    <xf numFmtId="0" fontId="0" fillId="103" borderId="0" xfId="0" applyFill="1"/>
    <xf numFmtId="0" fontId="133" fillId="0" borderId="84" xfId="0" applyFont="1" applyBorder="1" applyAlignment="1">
      <alignment horizontal="center" vertical="center"/>
    </xf>
    <xf numFmtId="17" fontId="133" fillId="0" borderId="84" xfId="0" applyNumberFormat="1" applyFont="1" applyBorder="1" applyAlignment="1">
      <alignment horizontal="center" vertical="center"/>
    </xf>
    <xf numFmtId="0" fontId="134" fillId="0" borderId="0" xfId="0" applyFont="1" applyAlignment="1">
      <alignment horizontal="center" vertical="center"/>
    </xf>
    <xf numFmtId="0" fontId="127" fillId="96" borderId="84" xfId="0" applyFont="1" applyFill="1" applyBorder="1" applyAlignment="1">
      <alignment horizontal="center" vertical="center"/>
    </xf>
    <xf numFmtId="0" fontId="127" fillId="96" borderId="85" xfId="0" applyFont="1" applyFill="1" applyBorder="1" applyAlignment="1">
      <alignment horizontal="center" vertical="center"/>
    </xf>
    <xf numFmtId="0" fontId="130" fillId="96" borderId="0" xfId="0" applyFont="1" applyFill="1"/>
    <xf numFmtId="0" fontId="130" fillId="0" borderId="0" xfId="0" applyFont="1"/>
    <xf numFmtId="165" fontId="0" fillId="0" borderId="0" xfId="0" applyNumberFormat="1"/>
    <xf numFmtId="0" fontId="85" fillId="43" borderId="0" xfId="32" applyFont="1" applyFill="1" applyAlignment="1">
      <alignment horizontal="center"/>
    </xf>
    <xf numFmtId="0" fontId="84" fillId="23" borderId="0" xfId="220" applyFont="1" applyFill="1"/>
    <xf numFmtId="0" fontId="78" fillId="76" borderId="0" xfId="0" applyFont="1" applyFill="1" applyAlignment="1">
      <alignment horizontal="center"/>
    </xf>
    <xf numFmtId="0" fontId="0" fillId="0" borderId="0" xfId="0"/>
    <xf numFmtId="0" fontId="6" fillId="0" borderId="0" xfId="71" applyFont="1" applyFill="1"/>
    <xf numFmtId="0" fontId="11" fillId="0" borderId="0" xfId="52" applyFont="1" applyFill="1"/>
    <xf numFmtId="0" fontId="0" fillId="81" borderId="0" xfId="0" applyFill="1" applyAlignment="1">
      <alignment horizontal="center"/>
    </xf>
    <xf numFmtId="0" fontId="70" fillId="88" borderId="0" xfId="0" applyFont="1" applyFill="1" applyAlignment="1">
      <alignment horizontal="center"/>
    </xf>
    <xf numFmtId="0" fontId="0" fillId="0" borderId="0" xfId="0" applyAlignment="1">
      <alignment horizontal="center"/>
    </xf>
    <xf numFmtId="0" fontId="6" fillId="0" borderId="0" xfId="72" applyFont="1" applyFill="1"/>
    <xf numFmtId="0" fontId="76" fillId="77" borderId="0" xfId="0" applyFont="1" applyFill="1" applyAlignment="1">
      <alignment horizontal="center" vertical="top"/>
    </xf>
    <xf numFmtId="0" fontId="70" fillId="0" borderId="0" xfId="0" applyFont="1"/>
    <xf numFmtId="0" fontId="76" fillId="79" borderId="0" xfId="0" applyFont="1" applyFill="1" applyAlignment="1">
      <alignment horizontal="center"/>
    </xf>
    <xf numFmtId="0" fontId="76" fillId="80" borderId="0" xfId="0" applyFont="1" applyFill="1" applyAlignment="1">
      <alignment horizontal="center"/>
    </xf>
    <xf numFmtId="0" fontId="76" fillId="92" borderId="0" xfId="0" applyFont="1" applyFill="1" applyAlignment="1">
      <alignment horizontal="center"/>
    </xf>
    <xf numFmtId="0" fontId="76" fillId="44" borderId="0" xfId="0" applyFont="1" applyFill="1" applyAlignment="1">
      <alignment horizontal="center" vertical="top"/>
    </xf>
    <xf numFmtId="0" fontId="76" fillId="45" borderId="0" xfId="0" applyFont="1" applyFill="1" applyAlignment="1">
      <alignment horizontal="center"/>
    </xf>
    <xf numFmtId="0" fontId="76" fillId="92" borderId="33" xfId="0" applyFont="1" applyFill="1" applyBorder="1" applyAlignment="1">
      <alignment horizontal="center"/>
    </xf>
    <xf numFmtId="0" fontId="0" fillId="0" borderId="33" xfId="0" applyBorder="1"/>
    <xf numFmtId="0" fontId="76" fillId="85" borderId="0" xfId="0" applyFont="1" applyFill="1" applyAlignment="1">
      <alignment horizontal="center"/>
    </xf>
    <xf numFmtId="0" fontId="76" fillId="86" borderId="0" xfId="0" applyFont="1" applyFill="1" applyAlignment="1">
      <alignment horizontal="center"/>
    </xf>
    <xf numFmtId="0" fontId="76" fillId="94" borderId="0" xfId="0" applyFont="1" applyFill="1" applyAlignment="1">
      <alignment horizontal="center" wrapText="1"/>
    </xf>
    <xf numFmtId="0" fontId="70" fillId="94" borderId="48" xfId="0" applyFont="1" applyFill="1" applyBorder="1" applyAlignment="1">
      <alignment horizontal="center"/>
    </xf>
    <xf numFmtId="0" fontId="0" fillId="0" borderId="48" xfId="0" applyBorder="1"/>
    <xf numFmtId="0" fontId="6" fillId="94" borderId="0" xfId="0" applyFont="1" applyFill="1" applyAlignment="1">
      <alignment horizontal="center"/>
    </xf>
    <xf numFmtId="0" fontId="0" fillId="23" borderId="0" xfId="0" applyFill="1"/>
    <xf numFmtId="0" fontId="70" fillId="41" borderId="0" xfId="0" applyFont="1" applyFill="1" applyAlignment="1">
      <alignment horizontal="center"/>
    </xf>
  </cellXfs>
  <cellStyles count="415">
    <cellStyle name="_x000d__x000a_JournalTemplate=C:\COMFO\CTALK\JOURSTD.TPL_x000d__x000a_LbStateAddress=3 3 0 251 1 89 2 311_x000d__x000a_LbStateJou" xfId="41" xr:uid="{00000000-0005-0000-0000-00002D000000}"/>
    <cellStyle name="_KF08 DL 080909 raw data Part III Ch1" xfId="42" xr:uid="{00000000-0005-0000-0000-00002E000000}"/>
    <cellStyle name="_KF08 DL 080909 raw data Part III Ch1_KF2010 Figure 1 1 1 World GERD 100310 (2)" xfId="43" xr:uid="{00000000-0005-0000-0000-00002F000000}"/>
    <cellStyle name="20% - Accent1" xfId="52" builtinId="30"/>
    <cellStyle name="20% - Accent1 2" xfId="5" xr:uid="{00000000-0005-0000-0000-000009000000}"/>
    <cellStyle name="20% - Accent1 3" xfId="44" xr:uid="{00000000-0005-0000-0000-000030000000}"/>
    <cellStyle name="20% - Accent1 4" xfId="239" xr:uid="{00000000-0005-0000-0000-00000B010000}"/>
    <cellStyle name="20% - Accent2 2" xfId="6" xr:uid="{00000000-0005-0000-0000-00000A000000}"/>
    <cellStyle name="20% - Accent2 3" xfId="45" xr:uid="{00000000-0005-0000-0000-000031000000}"/>
    <cellStyle name="20% - Accent2 4" xfId="242" xr:uid="{00000000-0005-0000-0000-00000E010000}"/>
    <cellStyle name="20% - Accent3 2" xfId="7" xr:uid="{00000000-0005-0000-0000-00000B000000}"/>
    <cellStyle name="20% - Accent3 3" xfId="46" xr:uid="{00000000-0005-0000-0000-000032000000}"/>
    <cellStyle name="20% - Accent3 4" xfId="246" xr:uid="{00000000-0005-0000-0000-000012010000}"/>
    <cellStyle name="20% - Accent4 2" xfId="8" xr:uid="{00000000-0005-0000-0000-00000C000000}"/>
    <cellStyle name="20% - Accent4 3" xfId="47" xr:uid="{00000000-0005-0000-0000-000033000000}"/>
    <cellStyle name="20% - Accent4 4" xfId="250" xr:uid="{00000000-0005-0000-0000-000016010000}"/>
    <cellStyle name="20% - Accent5 2" xfId="48" xr:uid="{00000000-0005-0000-0000-000034000000}"/>
    <cellStyle name="20% - Accent5 3" xfId="49" xr:uid="{00000000-0005-0000-0000-000035000000}"/>
    <cellStyle name="20% - Accent5 4" xfId="254" xr:uid="{00000000-0005-0000-0000-00001A010000}"/>
    <cellStyle name="20% - Accent6 2" xfId="50" xr:uid="{00000000-0005-0000-0000-000036000000}"/>
    <cellStyle name="20% - Accent6 3" xfId="51" xr:uid="{00000000-0005-0000-0000-000037000000}"/>
    <cellStyle name="20% - Accent6 4" xfId="258" xr:uid="{00000000-0005-0000-0000-00001E010000}"/>
    <cellStyle name="20% - Colore 1" xfId="262" xr:uid="{00000000-0005-0000-0000-000022010000}"/>
    <cellStyle name="20% - Colore 2" xfId="263" xr:uid="{00000000-0005-0000-0000-000023010000}"/>
    <cellStyle name="20% - Colore 3" xfId="264" xr:uid="{00000000-0005-0000-0000-000024010000}"/>
    <cellStyle name="20% - Colore 4" xfId="265" xr:uid="{00000000-0005-0000-0000-000025010000}"/>
    <cellStyle name="20% - Colore 5" xfId="266" xr:uid="{00000000-0005-0000-0000-000026010000}"/>
    <cellStyle name="20% - Colore 6" xfId="267" xr:uid="{00000000-0005-0000-0000-000027010000}"/>
    <cellStyle name="40% - Accent1" xfId="61" builtinId="31"/>
    <cellStyle name="40% - Accent1 2" xfId="9" xr:uid="{00000000-0005-0000-0000-00000D000000}"/>
    <cellStyle name="40% - Accent1 3" xfId="53" xr:uid="{00000000-0005-0000-0000-00003E000000}"/>
    <cellStyle name="40% - Accent1 4" xfId="240" xr:uid="{00000000-0005-0000-0000-00000C010000}"/>
    <cellStyle name="40% - Accent2 2" xfId="54" xr:uid="{00000000-0005-0000-0000-00003F000000}"/>
    <cellStyle name="40% - Accent2 3" xfId="55" xr:uid="{00000000-0005-0000-0000-000040000000}"/>
    <cellStyle name="40% - Accent2 4" xfId="243" xr:uid="{00000000-0005-0000-0000-00000F010000}"/>
    <cellStyle name="40% - Accent3 2" xfId="10" xr:uid="{00000000-0005-0000-0000-00000E000000}"/>
    <cellStyle name="40% - Accent3 3" xfId="56" xr:uid="{00000000-0005-0000-0000-000041000000}"/>
    <cellStyle name="40% - Accent3 4" xfId="247" xr:uid="{00000000-0005-0000-0000-000013010000}"/>
    <cellStyle name="40% - Accent4" xfId="62" builtinId="43"/>
    <cellStyle name="40% - Accent4 2" xfId="11" xr:uid="{00000000-0005-0000-0000-00000F000000}"/>
    <cellStyle name="40% - Accent4 3" xfId="57" xr:uid="{00000000-0005-0000-0000-000042000000}"/>
    <cellStyle name="40% - Accent4 4" xfId="251" xr:uid="{00000000-0005-0000-0000-000017010000}"/>
    <cellStyle name="40% - Accent5 2" xfId="58" xr:uid="{00000000-0005-0000-0000-000043000000}"/>
    <cellStyle name="40% - Accent5 3" xfId="59" xr:uid="{00000000-0005-0000-0000-000044000000}"/>
    <cellStyle name="40% - Accent5 4" xfId="255" xr:uid="{00000000-0005-0000-0000-00001B010000}"/>
    <cellStyle name="40% - Accent6 2" xfId="12" xr:uid="{00000000-0005-0000-0000-000010000000}"/>
    <cellStyle name="40% - Accent6 3" xfId="60" xr:uid="{00000000-0005-0000-0000-000045000000}"/>
    <cellStyle name="40% - Accent6 4" xfId="259" xr:uid="{00000000-0005-0000-0000-00001F010000}"/>
    <cellStyle name="40% - Colore 1" xfId="268" xr:uid="{00000000-0005-0000-0000-000028010000}"/>
    <cellStyle name="40% - Colore 2" xfId="269" xr:uid="{00000000-0005-0000-0000-000029010000}"/>
    <cellStyle name="40% - Colore 3" xfId="270" xr:uid="{00000000-0005-0000-0000-00002A010000}"/>
    <cellStyle name="40% - Colore 4" xfId="271" xr:uid="{00000000-0005-0000-0000-00002B010000}"/>
    <cellStyle name="40% - Colore 5" xfId="272" xr:uid="{00000000-0005-0000-0000-00002C010000}"/>
    <cellStyle name="40% - Colore 6" xfId="273" xr:uid="{00000000-0005-0000-0000-00002D010000}"/>
    <cellStyle name="60% - Accent1" xfId="71" builtinId="32"/>
    <cellStyle name="60% - Accent1 2" xfId="13" xr:uid="{00000000-0005-0000-0000-000011000000}"/>
    <cellStyle name="60% - Accent1 2 2" xfId="221" xr:uid="{00000000-0005-0000-0000-0000F4000000}"/>
    <cellStyle name="60% - Accent1 3" xfId="63" xr:uid="{00000000-0005-0000-0000-00004C000000}"/>
    <cellStyle name="60% - Accent2 2" xfId="64" xr:uid="{00000000-0005-0000-0000-00004D000000}"/>
    <cellStyle name="60% - Accent2 3" xfId="65" xr:uid="{00000000-0005-0000-0000-00004E000000}"/>
    <cellStyle name="60% - Accent2 4" xfId="244" xr:uid="{00000000-0005-0000-0000-000010010000}"/>
    <cellStyle name="60% - Accent3 2" xfId="14" xr:uid="{00000000-0005-0000-0000-000012000000}"/>
    <cellStyle name="60% - Accent3 3" xfId="66" xr:uid="{00000000-0005-0000-0000-00004F000000}"/>
    <cellStyle name="60% - Accent3 4" xfId="248" xr:uid="{00000000-0005-0000-0000-000014010000}"/>
    <cellStyle name="60% - Accent4" xfId="72" builtinId="44"/>
    <cellStyle name="60% - Accent4 2" xfId="15" xr:uid="{00000000-0005-0000-0000-000013000000}"/>
    <cellStyle name="60% - Accent4 3" xfId="67" xr:uid="{00000000-0005-0000-0000-000050000000}"/>
    <cellStyle name="60% - Accent4 4" xfId="225" xr:uid="{00000000-0005-0000-0000-0000F8000000}"/>
    <cellStyle name="60% - Accent4 5" xfId="252" xr:uid="{00000000-0005-0000-0000-000018010000}"/>
    <cellStyle name="60% - Accent5" xfId="73" builtinId="48"/>
    <cellStyle name="60% - Accent5 2" xfId="68" xr:uid="{00000000-0005-0000-0000-000051000000}"/>
    <cellStyle name="60% - Accent5 3" xfId="69" xr:uid="{00000000-0005-0000-0000-000052000000}"/>
    <cellStyle name="60% - Accent5 4" xfId="256" xr:uid="{00000000-0005-0000-0000-00001C010000}"/>
    <cellStyle name="60% - Accent6 2" xfId="16" xr:uid="{00000000-0005-0000-0000-000014000000}"/>
    <cellStyle name="60% - Accent6 3" xfId="70" xr:uid="{00000000-0005-0000-0000-000053000000}"/>
    <cellStyle name="60% - Accent6 4" xfId="260" xr:uid="{00000000-0005-0000-0000-000020010000}"/>
    <cellStyle name="60% - Colore 1" xfId="274" xr:uid="{00000000-0005-0000-0000-00002E010000}"/>
    <cellStyle name="60% - Colore 2" xfId="275" xr:uid="{00000000-0005-0000-0000-00002F010000}"/>
    <cellStyle name="60% - Colore 3" xfId="276" xr:uid="{00000000-0005-0000-0000-000030010000}"/>
    <cellStyle name="60% - Colore 4" xfId="277" xr:uid="{00000000-0005-0000-0000-000031010000}"/>
    <cellStyle name="60% - Colore 5" xfId="278" xr:uid="{00000000-0005-0000-0000-000032010000}"/>
    <cellStyle name="60% - Colore 6" xfId="279" xr:uid="{00000000-0005-0000-0000-000033010000}"/>
    <cellStyle name="Accent1" xfId="90" builtinId="29"/>
    <cellStyle name="Accent1 2" xfId="17" xr:uid="{00000000-0005-0000-0000-000015000000}"/>
    <cellStyle name="Accent1 3" xfId="74" xr:uid="{00000000-0005-0000-0000-00005A000000}"/>
    <cellStyle name="Accent1 4" xfId="238" xr:uid="{00000000-0005-0000-0000-00000A010000}"/>
    <cellStyle name="Accent2 2" xfId="18" xr:uid="{00000000-0005-0000-0000-000016000000}"/>
    <cellStyle name="Accent2 3" xfId="75" xr:uid="{00000000-0005-0000-0000-00005B000000}"/>
    <cellStyle name="Accent2 4" xfId="241" xr:uid="{00000000-0005-0000-0000-00000D010000}"/>
    <cellStyle name="Accent3 2" xfId="19" xr:uid="{00000000-0005-0000-0000-000017000000}"/>
    <cellStyle name="Accent3 3" xfId="76" xr:uid="{00000000-0005-0000-0000-00005C000000}"/>
    <cellStyle name="Accent3 4" xfId="245" xr:uid="{00000000-0005-0000-0000-000011010000}"/>
    <cellStyle name="Accent4" xfId="91" builtinId="41"/>
    <cellStyle name="Accent4 2" xfId="20" xr:uid="{00000000-0005-0000-0000-000018000000}"/>
    <cellStyle name="Accent4 3" xfId="77" xr:uid="{00000000-0005-0000-0000-00005D000000}"/>
    <cellStyle name="Accent4 4" xfId="249" xr:uid="{00000000-0005-0000-0000-000015010000}"/>
    <cellStyle name="Accent5" xfId="92" builtinId="45"/>
    <cellStyle name="Accent5 2" xfId="78" xr:uid="{00000000-0005-0000-0000-00005E000000}"/>
    <cellStyle name="Accent5 3" xfId="79" xr:uid="{00000000-0005-0000-0000-00005F000000}"/>
    <cellStyle name="Accent5 4" xfId="253" xr:uid="{00000000-0005-0000-0000-000019010000}"/>
    <cellStyle name="Accent6" xfId="93" builtinId="49"/>
    <cellStyle name="Accent6 2" xfId="80" xr:uid="{00000000-0005-0000-0000-000060000000}"/>
    <cellStyle name="Accent6 3" xfId="81" xr:uid="{00000000-0005-0000-0000-000061000000}"/>
    <cellStyle name="Accent6 4" xfId="257" xr:uid="{00000000-0005-0000-0000-00001D010000}"/>
    <cellStyle name="ANCLAS,REZONES Y SUS PARTES,DE FUNDICION,DE HIERRO O DE ACERO" xfId="82" xr:uid="{00000000-0005-0000-0000-000062000000}"/>
    <cellStyle name="Bad 2" xfId="21" xr:uid="{00000000-0005-0000-0000-000019000000}"/>
    <cellStyle name="Berekening 2" xfId="83" xr:uid="{00000000-0005-0000-0000-000063000000}"/>
    <cellStyle name="Berekening 2 2" xfId="364" xr:uid="{00000000-0005-0000-0000-000088010000}"/>
    <cellStyle name="Berekening 2 3" xfId="323" xr:uid="{00000000-0005-0000-0000-00005F010000}"/>
    <cellStyle name="bin" xfId="84" xr:uid="{00000000-0005-0000-0000-000064000000}"/>
    <cellStyle name="bin 2" xfId="318" xr:uid="{00000000-0005-0000-0000-00005A010000}"/>
    <cellStyle name="bin 2 2" xfId="413" xr:uid="{00000000-0005-0000-0000-0000B9010000}"/>
    <cellStyle name="bin 3" xfId="406" xr:uid="{00000000-0005-0000-0000-0000B2010000}"/>
    <cellStyle name="blue" xfId="85" xr:uid="{00000000-0005-0000-0000-000065000000}"/>
    <cellStyle name="Calcolo" xfId="1" xr:uid="{00000000-0005-0000-0000-000005000000}"/>
    <cellStyle name="Calcolo 2" xfId="280" xr:uid="{00000000-0005-0000-0000-000034010000}"/>
    <cellStyle name="Calcolo 2 2" xfId="389" xr:uid="{00000000-0005-0000-0000-0000A1010000}"/>
    <cellStyle name="Calcolo 2 3" xfId="347" xr:uid="{00000000-0005-0000-0000-000077010000}"/>
    <cellStyle name="Calculation 2" xfId="22" xr:uid="{00000000-0005-0000-0000-00001A000000}"/>
    <cellStyle name="cell" xfId="86" xr:uid="{00000000-0005-0000-0000-000066000000}"/>
    <cellStyle name="cell 2" xfId="281" xr:uid="{00000000-0005-0000-0000-000035010000}"/>
    <cellStyle name="cell 2 2" xfId="390" xr:uid="{00000000-0005-0000-0000-0000A2010000}"/>
    <cellStyle name="cell 2 3" xfId="348" xr:uid="{00000000-0005-0000-0000-000078010000}"/>
    <cellStyle name="cell 3" xfId="365" xr:uid="{00000000-0005-0000-0000-000089010000}"/>
    <cellStyle name="cell 4" xfId="324" xr:uid="{00000000-0005-0000-0000-000060010000}"/>
    <cellStyle name="Cella collegata" xfId="2" xr:uid="{00000000-0005-0000-0000-000006000000}"/>
    <cellStyle name="Cella collegata 2" xfId="282" xr:uid="{00000000-0005-0000-0000-000036010000}"/>
    <cellStyle name="Cella da controllare" xfId="3" xr:uid="{00000000-0005-0000-0000-000007000000}"/>
    <cellStyle name="Cella da controllare 2" xfId="283" xr:uid="{00000000-0005-0000-0000-000037010000}"/>
    <cellStyle name="Cella da controllare 2 2" xfId="391" xr:uid="{00000000-0005-0000-0000-0000A3010000}"/>
    <cellStyle name="Cella da controllare 2 3" xfId="349" xr:uid="{00000000-0005-0000-0000-000079010000}"/>
    <cellStyle name="Check Cell 2" xfId="87" xr:uid="{00000000-0005-0000-0000-000067000000}"/>
    <cellStyle name="Check Cell 2 2" xfId="366" xr:uid="{00000000-0005-0000-0000-00008A010000}"/>
    <cellStyle name="Check Cell 2 3" xfId="325" xr:uid="{00000000-0005-0000-0000-000061010000}"/>
    <cellStyle name="Col&amp;RowHeadings" xfId="88" xr:uid="{00000000-0005-0000-0000-000068000000}"/>
    <cellStyle name="ColCodes" xfId="89" xr:uid="{00000000-0005-0000-0000-000069000000}"/>
    <cellStyle name="Colore 1" xfId="284" xr:uid="{00000000-0005-0000-0000-000038010000}"/>
    <cellStyle name="Colore 2" xfId="285" xr:uid="{00000000-0005-0000-0000-000039010000}"/>
    <cellStyle name="Colore 3" xfId="286" xr:uid="{00000000-0005-0000-0000-00003A010000}"/>
    <cellStyle name="Colore 4" xfId="287" xr:uid="{00000000-0005-0000-0000-00003B010000}"/>
    <cellStyle name="Colore 5" xfId="288" xr:uid="{00000000-0005-0000-0000-00003C010000}"/>
    <cellStyle name="Colore 6" xfId="289" xr:uid="{00000000-0005-0000-0000-00003D010000}"/>
    <cellStyle name="ColTitles" xfId="94" xr:uid="{00000000-0005-0000-0000-000070000000}"/>
    <cellStyle name="column" xfId="95" xr:uid="{00000000-0005-0000-0000-000071000000}"/>
    <cellStyle name="Comma 2" xfId="34" xr:uid="{00000000-0005-0000-0000-000026000000}"/>
    <cellStyle name="Comma 2 2" xfId="96" xr:uid="{00000000-0005-0000-0000-000072000000}"/>
    <cellStyle name="Comma 2 3" xfId="97" xr:uid="{00000000-0005-0000-0000-000073000000}"/>
    <cellStyle name="Comma 2 3 2" xfId="226" xr:uid="{00000000-0005-0000-0000-0000F9000000}"/>
    <cellStyle name="Comma 2 3 2 2" xfId="407" xr:uid="{00000000-0005-0000-0000-0000B3010000}"/>
    <cellStyle name="Comma 2 3 3" xfId="290" xr:uid="{00000000-0005-0000-0000-00003E010000}"/>
    <cellStyle name="Comma 2 3 3 2" xfId="392" xr:uid="{00000000-0005-0000-0000-0000A4010000}"/>
    <cellStyle name="Comma 2 3 3 3" xfId="408" xr:uid="{00000000-0005-0000-0000-0000B4010000}"/>
    <cellStyle name="Comma 2 3 4" xfId="367" xr:uid="{00000000-0005-0000-0000-00008B010000}"/>
    <cellStyle name="Comma 2 4" xfId="363" xr:uid="{00000000-0005-0000-0000-000087010000}"/>
    <cellStyle name="Comma 2_GII2013_Mika_June07" xfId="40" xr:uid="{00000000-0005-0000-0000-00002C000000}"/>
    <cellStyle name="Comma 3" xfId="98" xr:uid="{00000000-0005-0000-0000-000074000000}"/>
    <cellStyle name="Comma 3 2" xfId="227" xr:uid="{00000000-0005-0000-0000-0000FA000000}"/>
    <cellStyle name="Comma 3 2 2" xfId="409" xr:uid="{00000000-0005-0000-0000-0000B5010000}"/>
    <cellStyle name="Comma 3 3" xfId="291" xr:uid="{00000000-0005-0000-0000-00003F010000}"/>
    <cellStyle name="Comma 3 3 2" xfId="393" xr:uid="{00000000-0005-0000-0000-0000A5010000}"/>
    <cellStyle name="Comma 3 3 3" xfId="410" xr:uid="{00000000-0005-0000-0000-0000B6010000}"/>
    <cellStyle name="Comma 3 4" xfId="368" xr:uid="{00000000-0005-0000-0000-00008C010000}"/>
    <cellStyle name="Comma 4" xfId="223" xr:uid="{00000000-0005-0000-0000-0000F6000000}"/>
    <cellStyle name="Comma 4 2" xfId="317" xr:uid="{00000000-0005-0000-0000-000059010000}"/>
    <cellStyle name="Comma 4 2 2" xfId="411" xr:uid="{00000000-0005-0000-0000-0000B7010000}"/>
    <cellStyle name="Comma 4 3" xfId="412" xr:uid="{00000000-0005-0000-0000-0000B8010000}"/>
    <cellStyle name="Comma0" xfId="99" xr:uid="{00000000-0005-0000-0000-000075000000}"/>
    <cellStyle name="Controlecel 2" xfId="100" xr:uid="{00000000-0005-0000-0000-000076000000}"/>
    <cellStyle name="Controlecel 2 2" xfId="369" xr:uid="{00000000-0005-0000-0000-00008D010000}"/>
    <cellStyle name="Controlecel 2 3" xfId="326" xr:uid="{00000000-0005-0000-0000-000062010000}"/>
    <cellStyle name="Currency0" xfId="101" xr:uid="{00000000-0005-0000-0000-000077000000}"/>
    <cellStyle name="Currency0 2" xfId="292" xr:uid="{00000000-0005-0000-0000-000040010000}"/>
    <cellStyle name="DataEntryCells" xfId="102" xr:uid="{00000000-0005-0000-0000-000078000000}"/>
    <cellStyle name="DataEntryCells 2" xfId="261" xr:uid="{00000000-0005-0000-0000-000021010000}"/>
    <cellStyle name="DataEntryCells 2 2" xfId="414" xr:uid="{00000000-0005-0000-0000-0000BA010000}"/>
    <cellStyle name="DataEntryCells 3" xfId="342" xr:uid="{00000000-0005-0000-0000-000072010000}"/>
    <cellStyle name="Date" xfId="103" xr:uid="{00000000-0005-0000-0000-000079000000}"/>
    <cellStyle name="ErrRpt_DataEntryCells" xfId="104" xr:uid="{00000000-0005-0000-0000-00007A000000}"/>
    <cellStyle name="ErrRpt-DataEntryCells" xfId="105" xr:uid="{00000000-0005-0000-0000-00007B000000}"/>
    <cellStyle name="ErrRpt-DataEntryCells 2" xfId="293" xr:uid="{00000000-0005-0000-0000-000041010000}"/>
    <cellStyle name="ErrRpt-DataEntryCells 2 2" xfId="394" xr:uid="{00000000-0005-0000-0000-0000A6010000}"/>
    <cellStyle name="ErrRpt-DataEntryCells 2 3" xfId="350" xr:uid="{00000000-0005-0000-0000-00007A010000}"/>
    <cellStyle name="ErrRpt-DataEntryCells 3" xfId="370" xr:uid="{00000000-0005-0000-0000-00008E010000}"/>
    <cellStyle name="ErrRpt-DataEntryCells 4" xfId="327" xr:uid="{00000000-0005-0000-0000-000063010000}"/>
    <cellStyle name="ErrRpt-GreyBackground" xfId="106" xr:uid="{00000000-0005-0000-0000-00007C000000}"/>
    <cellStyle name="Euro" xfId="107" xr:uid="{00000000-0005-0000-0000-00007D000000}"/>
    <cellStyle name="Explanatory Text 2" xfId="108" xr:uid="{00000000-0005-0000-0000-00007E000000}"/>
    <cellStyle name="Explanatory Text 3" xfId="236" xr:uid="{00000000-0005-0000-0000-000008010000}"/>
    <cellStyle name="Fixed" xfId="109" xr:uid="{00000000-0005-0000-0000-00007F000000}"/>
    <cellStyle name="formula" xfId="110" xr:uid="{00000000-0005-0000-0000-000080000000}"/>
    <cellStyle name="formula 2" xfId="294" xr:uid="{00000000-0005-0000-0000-000042010000}"/>
    <cellStyle name="formula 2 2" xfId="395" xr:uid="{00000000-0005-0000-0000-0000A7010000}"/>
    <cellStyle name="formula 2 3" xfId="351" xr:uid="{00000000-0005-0000-0000-00007B010000}"/>
    <cellStyle name="formula 3" xfId="371" xr:uid="{00000000-0005-0000-0000-00008F010000}"/>
    <cellStyle name="formula 4" xfId="328" xr:uid="{00000000-0005-0000-0000-000064010000}"/>
    <cellStyle name="gap" xfId="111" xr:uid="{00000000-0005-0000-0000-000081000000}"/>
    <cellStyle name="Gekoppelde cel 2" xfId="112" xr:uid="{00000000-0005-0000-0000-000082000000}"/>
    <cellStyle name="Goed 2" xfId="113" xr:uid="{00000000-0005-0000-0000-000083000000}"/>
    <cellStyle name="Good 2" xfId="114" xr:uid="{00000000-0005-0000-0000-000084000000}"/>
    <cellStyle name="GreyBackground" xfId="115" xr:uid="{00000000-0005-0000-0000-000085000000}"/>
    <cellStyle name="Heading 1" xfId="203" builtinId="16"/>
    <cellStyle name="Heading 1 2" xfId="23" xr:uid="{00000000-0005-0000-0000-00001B000000}"/>
    <cellStyle name="Heading 1 3" xfId="231" xr:uid="{00000000-0005-0000-0000-000003010000}"/>
    <cellStyle name="Heading 2" xfId="204" builtinId="17"/>
    <cellStyle name="Heading 2 2" xfId="24" xr:uid="{00000000-0005-0000-0000-00001C000000}"/>
    <cellStyle name="Heading 2 3" xfId="232" xr:uid="{00000000-0005-0000-0000-000004010000}"/>
    <cellStyle name="Heading 3" xfId="205" builtinId="18"/>
    <cellStyle name="Heading 3 2" xfId="25" xr:uid="{00000000-0005-0000-0000-00001D000000}"/>
    <cellStyle name="Heading 3 3" xfId="233" xr:uid="{00000000-0005-0000-0000-000005010000}"/>
    <cellStyle name="Heading 4 2" xfId="26" xr:uid="{00000000-0005-0000-0000-00001E000000}"/>
    <cellStyle name="Heading 4 3" xfId="234" xr:uid="{00000000-0005-0000-0000-000006010000}"/>
    <cellStyle name="Hyperlink" xfId="213" builtinId="8"/>
    <cellStyle name="Hyperlink 2" xfId="116" xr:uid="{00000000-0005-0000-0000-000086000000}"/>
    <cellStyle name="Hyperlink 3" xfId="214" xr:uid="{00000000-0005-0000-0000-0000ED000000}"/>
    <cellStyle name="Hyperlink 4" xfId="217" xr:uid="{00000000-0005-0000-0000-0000F0000000}"/>
    <cellStyle name="Input 2" xfId="117" xr:uid="{00000000-0005-0000-0000-000087000000}"/>
    <cellStyle name="Input 2 2" xfId="372" xr:uid="{00000000-0005-0000-0000-000090010000}"/>
    <cellStyle name="Input 2 3" xfId="329" xr:uid="{00000000-0005-0000-0000-000065010000}"/>
    <cellStyle name="Invoer 2" xfId="118" xr:uid="{00000000-0005-0000-0000-000088000000}"/>
    <cellStyle name="Invoer 2 2" xfId="373" xr:uid="{00000000-0005-0000-0000-000091010000}"/>
    <cellStyle name="Invoer 2 3" xfId="330" xr:uid="{00000000-0005-0000-0000-000066010000}"/>
    <cellStyle name="ISC" xfId="119" xr:uid="{00000000-0005-0000-0000-000089000000}"/>
    <cellStyle name="isced" xfId="120" xr:uid="{00000000-0005-0000-0000-00008A000000}"/>
    <cellStyle name="isced 2" xfId="295" xr:uid="{00000000-0005-0000-0000-000043010000}"/>
    <cellStyle name="isced 2 2" xfId="396" xr:uid="{00000000-0005-0000-0000-0000A8010000}"/>
    <cellStyle name="isced 2 3" xfId="352" xr:uid="{00000000-0005-0000-0000-00007C010000}"/>
    <cellStyle name="isced 3" xfId="374" xr:uid="{00000000-0005-0000-0000-000092010000}"/>
    <cellStyle name="isced 4" xfId="331" xr:uid="{00000000-0005-0000-0000-000067010000}"/>
    <cellStyle name="ISCED Titles" xfId="121" xr:uid="{00000000-0005-0000-0000-00008B000000}"/>
    <cellStyle name="Komma 2" xfId="122" xr:uid="{00000000-0005-0000-0000-00008C000000}"/>
    <cellStyle name="Kop 1 2" xfId="123" xr:uid="{00000000-0005-0000-0000-00008D000000}"/>
    <cellStyle name="Kop 2 2" xfId="124" xr:uid="{00000000-0005-0000-0000-00008E000000}"/>
    <cellStyle name="Kop 3 2" xfId="125" xr:uid="{00000000-0005-0000-0000-00008F000000}"/>
    <cellStyle name="Kop 4 2" xfId="126" xr:uid="{00000000-0005-0000-0000-000090000000}"/>
    <cellStyle name="level1a" xfId="127" xr:uid="{00000000-0005-0000-0000-000091000000}"/>
    <cellStyle name="level1a 2" xfId="296" xr:uid="{00000000-0005-0000-0000-000044010000}"/>
    <cellStyle name="level1a 2 2" xfId="397" xr:uid="{00000000-0005-0000-0000-0000A9010000}"/>
    <cellStyle name="level1a 2 3" xfId="353" xr:uid="{00000000-0005-0000-0000-00007D010000}"/>
    <cellStyle name="level1a 3" xfId="375" xr:uid="{00000000-0005-0000-0000-000093010000}"/>
    <cellStyle name="level1a 4" xfId="332" xr:uid="{00000000-0005-0000-0000-000068010000}"/>
    <cellStyle name="level2" xfId="128" xr:uid="{00000000-0005-0000-0000-000092000000}"/>
    <cellStyle name="level2a" xfId="129" xr:uid="{00000000-0005-0000-0000-000093000000}"/>
    <cellStyle name="level2a 2" xfId="297" xr:uid="{00000000-0005-0000-0000-000045010000}"/>
    <cellStyle name="level3" xfId="130" xr:uid="{00000000-0005-0000-0000-000094000000}"/>
    <cellStyle name="level3 2" xfId="298" xr:uid="{00000000-0005-0000-0000-000046010000}"/>
    <cellStyle name="Linked Cell 2" xfId="131" xr:uid="{00000000-0005-0000-0000-000095000000}"/>
    <cellStyle name="Migliaia (0)_conti99" xfId="132" xr:uid="{00000000-0005-0000-0000-000096000000}"/>
    <cellStyle name="Neutraal 2" xfId="133" xr:uid="{00000000-0005-0000-0000-000097000000}"/>
    <cellStyle name="Neutral 2" xfId="134" xr:uid="{00000000-0005-0000-0000-000098000000}"/>
    <cellStyle name="Neutral 3" xfId="235" xr:uid="{00000000-0005-0000-0000-000007010000}"/>
    <cellStyle name="Neutral 4" xfId="320" xr:uid="{00000000-0005-0000-0000-00005C010000}"/>
    <cellStyle name="Neutrale" xfId="299" xr:uid="{00000000-0005-0000-0000-000047010000}"/>
    <cellStyle name="Normal" xfId="0" builtinId="0"/>
    <cellStyle name="Normal 10" xfId="219" xr:uid="{00000000-0005-0000-0000-0000F2000000}"/>
    <cellStyle name="Normal 10 2" xfId="229" xr:uid="{00000000-0005-0000-0000-0000FC000000}"/>
    <cellStyle name="Normal 11" xfId="222" xr:uid="{00000000-0005-0000-0000-0000F5000000}"/>
    <cellStyle name="Normal 11 2" xfId="316" xr:uid="{00000000-0005-0000-0000-000058010000}"/>
    <cellStyle name="Normal 12" xfId="319" xr:uid="{00000000-0005-0000-0000-00005B010000}"/>
    <cellStyle name="Normal 12 2" xfId="405" xr:uid="{00000000-0005-0000-0000-0000B1010000}"/>
    <cellStyle name="Normal 12 3" xfId="361" xr:uid="{00000000-0005-0000-0000-000085010000}"/>
    <cellStyle name="Normal 19" xfId="135" xr:uid="{00000000-0005-0000-0000-00009A000000}"/>
    <cellStyle name="Normal 2" xfId="27" xr:uid="{00000000-0005-0000-0000-00001F000000}"/>
    <cellStyle name="Normal 2 10" xfId="224" xr:uid="{00000000-0005-0000-0000-0000F7000000}"/>
    <cellStyle name="Normal 2 2" xfId="28" xr:uid="{00000000-0005-0000-0000-000020000000}"/>
    <cellStyle name="Normal 2 2 2" xfId="136" xr:uid="{00000000-0005-0000-0000-00009B000000}"/>
    <cellStyle name="Normal 2 2 3" xfId="137" xr:uid="{00000000-0005-0000-0000-00009C000000}"/>
    <cellStyle name="Normal 2 2_GII2013_Mika_June07" xfId="39" xr:uid="{00000000-0005-0000-0000-00002B000000}"/>
    <cellStyle name="Normal 2 3" xfId="35" xr:uid="{00000000-0005-0000-0000-000027000000}"/>
    <cellStyle name="Normal 2 3 2" xfId="138" xr:uid="{00000000-0005-0000-0000-00009D000000}"/>
    <cellStyle name="Normal 2 3_GII2013_Mika_June07" xfId="139" xr:uid="{00000000-0005-0000-0000-00009E000000}"/>
    <cellStyle name="Normal 2 4" xfId="140" xr:uid="{00000000-0005-0000-0000-00009F000000}"/>
    <cellStyle name="Normal 2 5" xfId="141" xr:uid="{00000000-0005-0000-0000-0000A0000000}"/>
    <cellStyle name="Normal 2 6" xfId="142" xr:uid="{00000000-0005-0000-0000-0000A1000000}"/>
    <cellStyle name="Normal 2 7" xfId="143" xr:uid="{00000000-0005-0000-0000-0000A2000000}"/>
    <cellStyle name="Normal 2 8" xfId="144" xr:uid="{00000000-0005-0000-0000-0000A3000000}"/>
    <cellStyle name="Normal 2 9" xfId="218" xr:uid="{00000000-0005-0000-0000-0000F1000000}"/>
    <cellStyle name="Normal 2 9 2" xfId="228" xr:uid="{00000000-0005-0000-0000-0000FB000000}"/>
    <cellStyle name="Normal 2_962010071P1G001" xfId="145" xr:uid="{00000000-0005-0000-0000-0000A4000000}"/>
    <cellStyle name="Normal 3" xfId="29" xr:uid="{00000000-0005-0000-0000-000021000000}"/>
    <cellStyle name="Normal 3 2" xfId="146" xr:uid="{00000000-0005-0000-0000-0000A5000000}"/>
    <cellStyle name="Normal 3 2 2" xfId="147" xr:uid="{00000000-0005-0000-0000-0000A6000000}"/>
    <cellStyle name="Normal 3 2_SSI2012-Finaldata_JRCresults_2003" xfId="148" xr:uid="{00000000-0005-0000-0000-0000A7000000}"/>
    <cellStyle name="Normal 3 3" xfId="149" xr:uid="{00000000-0005-0000-0000-0000A8000000}"/>
    <cellStyle name="Normal 3 3 2" xfId="150" xr:uid="{00000000-0005-0000-0000-0000A9000000}"/>
    <cellStyle name="Normal 3 3_SSI2012-Finaldata_JRCresults_2003" xfId="151" xr:uid="{00000000-0005-0000-0000-0000AA000000}"/>
    <cellStyle name="Normal 3 4" xfId="152" xr:uid="{00000000-0005-0000-0000-0000AB000000}"/>
    <cellStyle name="Normal 3 5" xfId="220" xr:uid="{00000000-0005-0000-0000-0000F3000000}"/>
    <cellStyle name="Normal 3_SSI2012-Finaldata_JRCresults_2003" xfId="153" xr:uid="{00000000-0005-0000-0000-0000AC000000}"/>
    <cellStyle name="Normal 4" xfId="154" xr:uid="{00000000-0005-0000-0000-0000AD000000}"/>
    <cellStyle name="Normal 5" xfId="155" xr:uid="{00000000-0005-0000-0000-0000AE000000}"/>
    <cellStyle name="Normal 6" xfId="156" xr:uid="{00000000-0005-0000-0000-0000AF000000}"/>
    <cellStyle name="Normal 6 2" xfId="157" xr:uid="{00000000-0005-0000-0000-0000B0000000}"/>
    <cellStyle name="Normal 7" xfId="158" xr:uid="{00000000-0005-0000-0000-0000B1000000}"/>
    <cellStyle name="Normal 8" xfId="159" xr:uid="{00000000-0005-0000-0000-0000B2000000}"/>
    <cellStyle name="Normal 9" xfId="216" xr:uid="{00000000-0005-0000-0000-0000EF000000}"/>
    <cellStyle name="Normale_Foglio1" xfId="300" xr:uid="{00000000-0005-0000-0000-000048010000}"/>
    <cellStyle name="Nota" xfId="38" xr:uid="{00000000-0005-0000-0000-00002A000000}"/>
    <cellStyle name="Nota 2" xfId="301" xr:uid="{00000000-0005-0000-0000-000049010000}"/>
    <cellStyle name="Nota 2 2" xfId="398" xr:uid="{00000000-0005-0000-0000-0000AA010000}"/>
    <cellStyle name="Nota 2 3" xfId="354" xr:uid="{00000000-0005-0000-0000-00007E010000}"/>
    <cellStyle name="Note 2" xfId="30" xr:uid="{00000000-0005-0000-0000-000022000000}"/>
    <cellStyle name="Note 2 2" xfId="36" xr:uid="{00000000-0005-0000-0000-000028000000}"/>
    <cellStyle name="Note 2 3" xfId="160" xr:uid="{00000000-0005-0000-0000-0000B3000000}"/>
    <cellStyle name="Note 2 3 2" xfId="376" xr:uid="{00000000-0005-0000-0000-000094010000}"/>
    <cellStyle name="Note 2 3 3" xfId="333" xr:uid="{00000000-0005-0000-0000-000069010000}"/>
    <cellStyle name="Notitie 2" xfId="161" xr:uid="{00000000-0005-0000-0000-0000B4000000}"/>
    <cellStyle name="Notitie 2 2" xfId="377" xr:uid="{00000000-0005-0000-0000-000095010000}"/>
    <cellStyle name="Notitie 2 3" xfId="334" xr:uid="{00000000-0005-0000-0000-00006A010000}"/>
    <cellStyle name="Ongeldig 2" xfId="162" xr:uid="{00000000-0005-0000-0000-0000B5000000}"/>
    <cellStyle name="Output 2" xfId="31" xr:uid="{00000000-0005-0000-0000-000023000000}"/>
    <cellStyle name="Percent" xfId="37" builtinId="5"/>
    <cellStyle name="Percent 2" xfId="163" xr:uid="{00000000-0005-0000-0000-0000B6000000}"/>
    <cellStyle name="Percent 3" xfId="321" xr:uid="{00000000-0005-0000-0000-00005D010000}"/>
    <cellStyle name="row" xfId="164" xr:uid="{00000000-0005-0000-0000-0000B7000000}"/>
    <cellStyle name="row 2" xfId="302" xr:uid="{00000000-0005-0000-0000-00004A010000}"/>
    <cellStyle name="row 2 2" xfId="399" xr:uid="{00000000-0005-0000-0000-0000AB010000}"/>
    <cellStyle name="row 2 3" xfId="355" xr:uid="{00000000-0005-0000-0000-00007F010000}"/>
    <cellStyle name="row 3" xfId="378" xr:uid="{00000000-0005-0000-0000-000096010000}"/>
    <cellStyle name="row 4" xfId="335" xr:uid="{00000000-0005-0000-0000-00006B010000}"/>
    <cellStyle name="RowCodes" xfId="165" xr:uid="{00000000-0005-0000-0000-0000B8000000}"/>
    <cellStyle name="Row-Col Headings" xfId="166" xr:uid="{00000000-0005-0000-0000-0000B9000000}"/>
    <cellStyle name="RowTitles" xfId="167" xr:uid="{00000000-0005-0000-0000-0000BA000000}"/>
    <cellStyle name="RowTitles 2" xfId="303" xr:uid="{00000000-0005-0000-0000-00004B010000}"/>
    <cellStyle name="RowTitles 2 2" xfId="400" xr:uid="{00000000-0005-0000-0000-0000AC010000}"/>
    <cellStyle name="RowTitles 2 3" xfId="356" xr:uid="{00000000-0005-0000-0000-000080010000}"/>
    <cellStyle name="RowTitles 3" xfId="379" xr:uid="{00000000-0005-0000-0000-000097010000}"/>
    <cellStyle name="RowTitles 4" xfId="336" xr:uid="{00000000-0005-0000-0000-00006C010000}"/>
    <cellStyle name="RowTitles1-Detail" xfId="168" xr:uid="{00000000-0005-0000-0000-0000BB000000}"/>
    <cellStyle name="RowTitles1-Detail 2" xfId="304" xr:uid="{00000000-0005-0000-0000-00004C010000}"/>
    <cellStyle name="RowTitles1-Detail 2 2" xfId="401" xr:uid="{00000000-0005-0000-0000-0000AD010000}"/>
    <cellStyle name="RowTitles1-Detail 2 3" xfId="357" xr:uid="{00000000-0005-0000-0000-000081010000}"/>
    <cellStyle name="RowTitles1-Detail 3" xfId="380" xr:uid="{00000000-0005-0000-0000-000098010000}"/>
    <cellStyle name="RowTitles1-Detail 4" xfId="337" xr:uid="{00000000-0005-0000-0000-00006D010000}"/>
    <cellStyle name="RowTitles-Col2" xfId="169" xr:uid="{00000000-0005-0000-0000-0000BC000000}"/>
    <cellStyle name="RowTitles-Col2 2" xfId="305" xr:uid="{00000000-0005-0000-0000-00004D010000}"/>
    <cellStyle name="RowTitles-Col2 2 2" xfId="402" xr:uid="{00000000-0005-0000-0000-0000AE010000}"/>
    <cellStyle name="RowTitles-Col2 2 3" xfId="358" xr:uid="{00000000-0005-0000-0000-000082010000}"/>
    <cellStyle name="RowTitles-Col2 3" xfId="381" xr:uid="{00000000-0005-0000-0000-000099010000}"/>
    <cellStyle name="RowTitles-Col2 4" xfId="338" xr:uid="{00000000-0005-0000-0000-00006E010000}"/>
    <cellStyle name="RowTitles-Detail" xfId="170" xr:uid="{00000000-0005-0000-0000-0000BD000000}"/>
    <cellStyle name="RowTitles-Detail 2" xfId="306" xr:uid="{00000000-0005-0000-0000-00004E010000}"/>
    <cellStyle name="RowTitles-Detail 2 2" xfId="403" xr:uid="{00000000-0005-0000-0000-0000AF010000}"/>
    <cellStyle name="RowTitles-Detail 2 3" xfId="359" xr:uid="{00000000-0005-0000-0000-000083010000}"/>
    <cellStyle name="RowTitles-Detail 3" xfId="382" xr:uid="{00000000-0005-0000-0000-00009A010000}"/>
    <cellStyle name="RowTitles-Detail 4" xfId="339" xr:uid="{00000000-0005-0000-0000-00006F010000}"/>
    <cellStyle name="ss1" xfId="171" xr:uid="{00000000-0005-0000-0000-0000BE000000}"/>
    <cellStyle name="ss10" xfId="172" xr:uid="{00000000-0005-0000-0000-0000BF000000}"/>
    <cellStyle name="ss10 2" xfId="383" xr:uid="{00000000-0005-0000-0000-00009B010000}"/>
    <cellStyle name="ss10 3" xfId="340" xr:uid="{00000000-0005-0000-0000-000070010000}"/>
    <cellStyle name="ss11" xfId="173" xr:uid="{00000000-0005-0000-0000-0000C0000000}"/>
    <cellStyle name="ss11 2" xfId="384" xr:uid="{00000000-0005-0000-0000-00009C010000}"/>
    <cellStyle name="ss11 3" xfId="341" xr:uid="{00000000-0005-0000-0000-000071010000}"/>
    <cellStyle name="ss12" xfId="174" xr:uid="{00000000-0005-0000-0000-0000C1000000}"/>
    <cellStyle name="ss13" xfId="175" xr:uid="{00000000-0005-0000-0000-0000C2000000}"/>
    <cellStyle name="ss14" xfId="176" xr:uid="{00000000-0005-0000-0000-0000C3000000}"/>
    <cellStyle name="ss15" xfId="177" xr:uid="{00000000-0005-0000-0000-0000C4000000}"/>
    <cellStyle name="ss16" xfId="178" xr:uid="{00000000-0005-0000-0000-0000C5000000}"/>
    <cellStyle name="ss17" xfId="179" xr:uid="{00000000-0005-0000-0000-0000C6000000}"/>
    <cellStyle name="ss18" xfId="180" xr:uid="{00000000-0005-0000-0000-0000C7000000}"/>
    <cellStyle name="ss19" xfId="181" xr:uid="{00000000-0005-0000-0000-0000C8000000}"/>
    <cellStyle name="ss2" xfId="182" xr:uid="{00000000-0005-0000-0000-0000C9000000}"/>
    <cellStyle name="ss20" xfId="183" xr:uid="{00000000-0005-0000-0000-0000CA000000}"/>
    <cellStyle name="ss21" xfId="184" xr:uid="{00000000-0005-0000-0000-0000CB000000}"/>
    <cellStyle name="ss22" xfId="185" xr:uid="{00000000-0005-0000-0000-0000CC000000}"/>
    <cellStyle name="ss3" xfId="186" xr:uid="{00000000-0005-0000-0000-0000CD000000}"/>
    <cellStyle name="ss4" xfId="187" xr:uid="{00000000-0005-0000-0000-0000CE000000}"/>
    <cellStyle name="ss5" xfId="188" xr:uid="{00000000-0005-0000-0000-0000CF000000}"/>
    <cellStyle name="ss6" xfId="189" xr:uid="{00000000-0005-0000-0000-0000D0000000}"/>
    <cellStyle name="ss7" xfId="190" xr:uid="{00000000-0005-0000-0000-0000D1000000}"/>
    <cellStyle name="ss8" xfId="191" xr:uid="{00000000-0005-0000-0000-0000D2000000}"/>
    <cellStyle name="ss9" xfId="192" xr:uid="{00000000-0005-0000-0000-0000D3000000}"/>
    <cellStyle name="ss9 2" xfId="385" xr:uid="{00000000-0005-0000-0000-00009D010000}"/>
    <cellStyle name="ss9 3" xfId="343" xr:uid="{00000000-0005-0000-0000-000073010000}"/>
    <cellStyle name="Standaard 2" xfId="193" xr:uid="{00000000-0005-0000-0000-0000D4000000}"/>
    <cellStyle name="Standaard 3" xfId="194" xr:uid="{00000000-0005-0000-0000-0000D5000000}"/>
    <cellStyle name="Style 1" xfId="195" xr:uid="{00000000-0005-0000-0000-0000D6000000}"/>
    <cellStyle name="Style 2" xfId="196" xr:uid="{00000000-0005-0000-0000-0000D7000000}"/>
    <cellStyle name="Table No." xfId="197" xr:uid="{00000000-0005-0000-0000-0000D8000000}"/>
    <cellStyle name="Table Title" xfId="198" xr:uid="{00000000-0005-0000-0000-0000D9000000}"/>
    <cellStyle name="Tagline" xfId="199" xr:uid="{00000000-0005-0000-0000-0000DA000000}"/>
    <cellStyle name="temp" xfId="200" xr:uid="{00000000-0005-0000-0000-0000DB000000}"/>
    <cellStyle name="test" xfId="215" xr:uid="{00000000-0005-0000-0000-0000EE000000}"/>
    <cellStyle name="Testo avviso" xfId="4" xr:uid="{00000000-0005-0000-0000-000008000000}"/>
    <cellStyle name="Testo avviso 2" xfId="307" xr:uid="{00000000-0005-0000-0000-00004F010000}"/>
    <cellStyle name="Testo descrittivo" xfId="308" xr:uid="{00000000-0005-0000-0000-000050010000}"/>
    <cellStyle name="Title 1" xfId="201" xr:uid="{00000000-0005-0000-0000-0000DD000000}"/>
    <cellStyle name="Title 2" xfId="32" xr:uid="{00000000-0005-0000-0000-000024000000}"/>
    <cellStyle name="Title 3" xfId="230" xr:uid="{00000000-0005-0000-0000-000002010000}"/>
    <cellStyle name="title1" xfId="202" xr:uid="{00000000-0005-0000-0000-0000DE000000}"/>
    <cellStyle name="Titolo" xfId="309" xr:uid="{00000000-0005-0000-0000-000051010000}"/>
    <cellStyle name="Titolo 1" xfId="310" xr:uid="{00000000-0005-0000-0000-000052010000}"/>
    <cellStyle name="Titolo 2" xfId="311" xr:uid="{00000000-0005-0000-0000-000053010000}"/>
    <cellStyle name="Titolo 3" xfId="312" xr:uid="{00000000-0005-0000-0000-000054010000}"/>
    <cellStyle name="Titolo 4" xfId="313" xr:uid="{00000000-0005-0000-0000-000055010000}"/>
    <cellStyle name="Titolo_SSI2012-Finaldata_JRCresults_2003" xfId="314" xr:uid="{00000000-0005-0000-0000-000056010000}"/>
    <cellStyle name="Totaal 2" xfId="206" xr:uid="{00000000-0005-0000-0000-0000E4000000}"/>
    <cellStyle name="Totaal 2 2" xfId="386" xr:uid="{00000000-0005-0000-0000-00009E010000}"/>
    <cellStyle name="Totaal 2 3" xfId="344" xr:uid="{00000000-0005-0000-0000-000074010000}"/>
    <cellStyle name="Total 2" xfId="33" xr:uid="{00000000-0005-0000-0000-000025000000}"/>
    <cellStyle name="Total 2 2" xfId="362" xr:uid="{00000000-0005-0000-0000-000086010000}"/>
    <cellStyle name="Total 2 3" xfId="322" xr:uid="{00000000-0005-0000-0000-00005E010000}"/>
    <cellStyle name="Total 3" xfId="237" xr:uid="{00000000-0005-0000-0000-000009010000}"/>
    <cellStyle name="Total 4" xfId="387" xr:uid="{00000000-0005-0000-0000-00009F010000}"/>
    <cellStyle name="Total 5" xfId="345" xr:uid="{00000000-0005-0000-0000-000075010000}"/>
    <cellStyle name="Totale" xfId="315" xr:uid="{00000000-0005-0000-0000-000057010000}"/>
    <cellStyle name="Totale 2" xfId="404" xr:uid="{00000000-0005-0000-0000-0000B0010000}"/>
    <cellStyle name="Totale 3" xfId="360" xr:uid="{00000000-0005-0000-0000-000084010000}"/>
    <cellStyle name="Uitvoer 2" xfId="207" xr:uid="{00000000-0005-0000-0000-0000E6000000}"/>
    <cellStyle name="Uitvoer 2 2" xfId="388" xr:uid="{00000000-0005-0000-0000-0000A0010000}"/>
    <cellStyle name="Uitvoer 2 3" xfId="346" xr:uid="{00000000-0005-0000-0000-000076010000}"/>
    <cellStyle name="Valore non valido" xfId="208" xr:uid="{00000000-0005-0000-0000-0000E7000000}"/>
    <cellStyle name="Valore valido" xfId="209" xr:uid="{00000000-0005-0000-0000-0000E8000000}"/>
    <cellStyle name="Verklarende tekst 2" xfId="210" xr:uid="{00000000-0005-0000-0000-0000E9000000}"/>
    <cellStyle name="Waarschuwingstekst 2" xfId="211" xr:uid="{00000000-0005-0000-0000-0000EA000000}"/>
    <cellStyle name="Warning Text 2" xfId="212" xr:uid="{00000000-0005-0000-0000-0000EB000000}"/>
  </cellStyles>
  <dxfs count="625">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E2EBF0"/>
          <bgColor rgb="FFE2EBF0"/>
        </patternFill>
      </fill>
    </dxf>
    <dxf>
      <font>
        <b/>
        <sz val="10"/>
        <color rgb="FFFFFFFF"/>
        <name val="Arial"/>
      </font>
      <fill>
        <patternFill patternType="solid">
          <fgColor rgb="FF90A1AE"/>
          <bgColor rgb="FF90A1AE"/>
        </patternFill>
      </fill>
    </dxf>
    <dxf>
      <font>
        <b/>
        <sz val="10"/>
        <color rgb="FFFFFFFF"/>
        <name val="Arial"/>
      </font>
      <fill>
        <patternFill patternType="solid">
          <fgColor rgb="FF020202"/>
          <bgColor rgb="FF020202"/>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ill>
        <patternFill>
          <bgColor rgb="FFFF0000"/>
        </patternFill>
      </fill>
    </dxf>
    <dxf>
      <fill>
        <patternFill>
          <bgColor rgb="FFFF0000"/>
        </patternFill>
      </fill>
    </dxf>
    <dxf>
      <font>
        <b/>
      </font>
      <fill>
        <patternFill>
          <bgColor rgb="FFFBDEE9"/>
        </patternFill>
      </fill>
    </dxf>
    <dxf>
      <font>
        <b/>
      </font>
      <fill>
        <patternFill>
          <bgColor rgb="FFE6A8CB"/>
        </patternFill>
      </fill>
    </dxf>
    <dxf>
      <font>
        <b/>
      </font>
      <fill>
        <patternFill>
          <bgColor rgb="FFD565A5"/>
        </patternFill>
      </fill>
    </dxf>
    <dxf>
      <font>
        <b/>
        <color theme="0"/>
      </font>
      <fill>
        <patternFill>
          <bgColor rgb="FFB02789"/>
        </patternFill>
      </fill>
    </dxf>
    <dxf>
      <font>
        <b/>
        <color theme="0"/>
      </font>
      <fill>
        <patternFill>
          <bgColor rgb="FF842066"/>
        </patternFill>
      </fill>
    </dxf>
    <dxf>
      <font>
        <b/>
      </font>
      <fill>
        <patternFill>
          <bgColor rgb="FFD5BCC6"/>
        </patternFill>
      </fill>
    </dxf>
    <dxf>
      <font>
        <b/>
      </font>
      <fill>
        <patternFill>
          <bgColor rgb="FFB698AD"/>
        </patternFill>
      </fill>
    </dxf>
    <dxf>
      <font>
        <b/>
      </font>
      <fill>
        <patternFill>
          <bgColor rgb="FFA8739E"/>
        </patternFill>
      </fill>
    </dxf>
    <dxf>
      <font>
        <b/>
        <color theme="0"/>
      </font>
      <fill>
        <patternFill>
          <bgColor rgb="FF83517D"/>
        </patternFill>
      </fill>
    </dxf>
    <dxf>
      <font>
        <b/>
        <color theme="0"/>
      </font>
      <fill>
        <patternFill>
          <bgColor rgb="FF593B62"/>
        </patternFill>
      </fill>
    </dxf>
    <dxf>
      <font>
        <b/>
      </font>
      <fill>
        <patternFill>
          <bgColor rgb="FFD5BCC6"/>
        </patternFill>
      </fill>
    </dxf>
    <dxf>
      <font>
        <b/>
      </font>
      <fill>
        <patternFill>
          <bgColor rgb="FFB698AD"/>
        </patternFill>
      </fill>
    </dxf>
    <dxf>
      <font>
        <b/>
      </font>
      <fill>
        <patternFill>
          <bgColor rgb="FFA8739E"/>
        </patternFill>
      </fill>
    </dxf>
    <dxf>
      <font>
        <b/>
        <color theme="0"/>
      </font>
      <fill>
        <patternFill>
          <bgColor rgb="FF83517D"/>
        </patternFill>
      </fill>
    </dxf>
    <dxf>
      <font>
        <b/>
        <color theme="0"/>
      </font>
      <fill>
        <patternFill>
          <bgColor rgb="FF593B62"/>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E2EBF0"/>
        </patternFill>
      </fill>
    </dxf>
    <dxf>
      <font>
        <b/>
      </font>
      <fill>
        <patternFill>
          <bgColor rgb="FFBBC9C8"/>
        </patternFill>
      </fill>
    </dxf>
    <dxf>
      <font>
        <b/>
        <color theme="0"/>
      </font>
      <fill>
        <patternFill>
          <bgColor rgb="FF90A1AE"/>
        </patternFill>
      </fill>
    </dxf>
    <dxf>
      <font>
        <b/>
        <color theme="0"/>
      </font>
      <fill>
        <patternFill>
          <bgColor rgb="FF617283"/>
        </patternFill>
      </fill>
    </dxf>
    <dxf>
      <font>
        <b/>
        <color theme="0"/>
      </font>
      <fill>
        <patternFill>
          <bgColor rgb="FF000000"/>
        </patternFill>
      </fill>
    </dxf>
    <dxf>
      <font>
        <b/>
      </font>
      <fill>
        <patternFill>
          <bgColor rgb="FFFBDEE9"/>
        </patternFill>
      </fill>
    </dxf>
    <dxf>
      <font>
        <b/>
      </font>
      <fill>
        <patternFill>
          <bgColor rgb="FFE6A8CB"/>
        </patternFill>
      </fill>
    </dxf>
    <dxf>
      <font>
        <b/>
      </font>
      <fill>
        <patternFill>
          <bgColor rgb="FFD565A5"/>
        </patternFill>
      </fill>
    </dxf>
    <dxf>
      <font>
        <b/>
        <color theme="0"/>
      </font>
      <fill>
        <patternFill>
          <bgColor rgb="FFB02789"/>
        </patternFill>
      </fill>
    </dxf>
    <dxf>
      <font>
        <b/>
        <color theme="0"/>
      </font>
      <fill>
        <patternFill>
          <bgColor rgb="FF842066"/>
        </patternFill>
      </fill>
    </dxf>
    <dxf>
      <font>
        <b/>
      </font>
      <fill>
        <patternFill>
          <bgColor rgb="FFD7C3DE"/>
        </patternFill>
      </fill>
    </dxf>
    <dxf>
      <font>
        <b/>
      </font>
      <fill>
        <patternFill>
          <bgColor rgb="FFBB8DC0"/>
        </patternFill>
      </fill>
    </dxf>
    <dxf>
      <font>
        <b/>
        <color theme="0"/>
      </font>
      <fill>
        <patternFill>
          <bgColor rgb="FF7C4193"/>
        </patternFill>
      </fill>
    </dxf>
    <dxf>
      <font>
        <b/>
        <color theme="0"/>
      </font>
      <fill>
        <patternFill>
          <bgColor rgb="FF5C3578"/>
        </patternFill>
      </fill>
    </dxf>
    <dxf>
      <font>
        <b/>
        <color theme="0"/>
      </font>
      <fill>
        <patternFill>
          <bgColor rgb="FF433557"/>
        </patternFill>
      </fill>
    </dxf>
    <dxf>
      <font>
        <b/>
      </font>
      <fill>
        <patternFill>
          <bgColor rgb="FFD7C3DE"/>
        </patternFill>
      </fill>
    </dxf>
    <dxf>
      <font>
        <b/>
      </font>
      <fill>
        <patternFill>
          <bgColor rgb="FFBB8DC0"/>
        </patternFill>
      </fill>
    </dxf>
    <dxf>
      <font>
        <b/>
        <color theme="0"/>
      </font>
      <fill>
        <patternFill>
          <bgColor rgb="FF7C4193"/>
        </patternFill>
      </fill>
    </dxf>
    <dxf>
      <font>
        <b/>
        <color theme="0"/>
      </font>
      <fill>
        <patternFill>
          <bgColor rgb="FF5C3578"/>
        </patternFill>
      </fill>
    </dxf>
    <dxf>
      <font>
        <b/>
        <color theme="0"/>
      </font>
      <fill>
        <patternFill>
          <bgColor rgb="FF433557"/>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ill>
        <patternFill>
          <bgColor rgb="FFE2EBF0"/>
        </patternFill>
      </fill>
    </dxf>
    <dxf>
      <fill>
        <patternFill>
          <bgColor rgb="FF90A1AE"/>
        </patternFill>
      </fill>
    </dxf>
    <dxf>
      <font>
        <color theme="0"/>
      </font>
      <fill>
        <patternFill>
          <bgColor rgb="FF000000"/>
        </patternFill>
      </fill>
    </dxf>
    <dxf>
      <font>
        <b/>
      </font>
      <fill>
        <patternFill>
          <bgColor rgb="FFFDF2CA"/>
        </patternFill>
      </fill>
    </dxf>
    <dxf>
      <font>
        <b/>
      </font>
      <fill>
        <patternFill>
          <bgColor rgb="FFE7D8B3"/>
        </patternFill>
      </fill>
    </dxf>
    <dxf>
      <font>
        <b/>
      </font>
      <fill>
        <patternFill>
          <bgColor rgb="FFC7B399"/>
        </patternFill>
      </fill>
    </dxf>
    <dxf>
      <font>
        <b/>
        <color theme="0"/>
      </font>
      <fill>
        <patternFill>
          <bgColor rgb="FFA38E76"/>
        </patternFill>
      </fill>
    </dxf>
    <dxf>
      <font>
        <b/>
        <color theme="0"/>
      </font>
      <fill>
        <patternFill>
          <bgColor rgb="FF6B6050"/>
        </patternFill>
      </fill>
    </dxf>
    <dxf>
      <font>
        <b/>
      </font>
      <fill>
        <patternFill>
          <bgColor rgb="FFECE8C3"/>
        </patternFill>
      </fill>
    </dxf>
    <dxf>
      <font>
        <b/>
      </font>
      <fill>
        <patternFill>
          <bgColor rgb="FFDED7B5"/>
        </patternFill>
      </fill>
    </dxf>
    <dxf>
      <font>
        <b/>
      </font>
      <fill>
        <patternFill>
          <bgColor rgb="FFC6B69F"/>
        </patternFill>
      </fill>
    </dxf>
    <dxf>
      <font>
        <b/>
        <color theme="0"/>
      </font>
      <fill>
        <patternFill>
          <bgColor rgb="FF93887C"/>
        </patternFill>
      </fill>
    </dxf>
    <dxf>
      <font>
        <b/>
        <color theme="0"/>
      </font>
      <fill>
        <patternFill>
          <bgColor rgb="FF5A524D"/>
        </patternFill>
      </fill>
    </dxf>
    <dxf>
      <font>
        <b/>
      </font>
      <fill>
        <patternFill>
          <bgColor rgb="FFD5BCC6"/>
        </patternFill>
      </fill>
    </dxf>
    <dxf>
      <font>
        <b/>
      </font>
      <fill>
        <patternFill>
          <bgColor rgb="FFB698AD"/>
        </patternFill>
      </fill>
    </dxf>
    <dxf>
      <font>
        <b/>
      </font>
      <fill>
        <patternFill>
          <bgColor rgb="FFA8739E"/>
        </patternFill>
      </fill>
    </dxf>
    <dxf>
      <font>
        <b/>
        <color theme="0"/>
      </font>
      <fill>
        <patternFill>
          <bgColor rgb="FF83517D"/>
        </patternFill>
      </fill>
    </dxf>
    <dxf>
      <font>
        <b/>
        <color theme="0"/>
      </font>
      <fill>
        <patternFill>
          <bgColor rgb="FF593B62"/>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C9E7E3"/>
        </patternFill>
      </fill>
    </dxf>
    <dxf>
      <font>
        <b/>
      </font>
      <fill>
        <patternFill>
          <bgColor rgb="FF90D2CD"/>
        </patternFill>
      </fill>
    </dxf>
    <dxf>
      <font>
        <b/>
      </font>
      <fill>
        <patternFill>
          <bgColor rgb="FF41BDAB"/>
        </patternFill>
      </fill>
    </dxf>
    <dxf>
      <font>
        <b/>
        <color theme="0"/>
      </font>
      <fill>
        <patternFill>
          <bgColor rgb="FF197E80"/>
        </patternFill>
      </fill>
    </dxf>
    <dxf>
      <font>
        <b/>
        <color theme="0"/>
      </font>
      <fill>
        <patternFill>
          <bgColor rgb="FF0C525D"/>
        </patternFill>
      </fill>
    </dxf>
    <dxf>
      <font>
        <b/>
      </font>
      <fill>
        <patternFill>
          <bgColor rgb="FFE2EBF0"/>
        </patternFill>
      </fill>
    </dxf>
    <dxf>
      <font>
        <b/>
      </font>
      <fill>
        <patternFill>
          <bgColor rgb="FFBBC9C8"/>
        </patternFill>
      </fill>
    </dxf>
    <dxf>
      <font>
        <b/>
        <color theme="0"/>
      </font>
      <fill>
        <patternFill>
          <bgColor rgb="FF90A1AE"/>
        </patternFill>
      </fill>
    </dxf>
    <dxf>
      <font>
        <b/>
        <color theme="0"/>
      </font>
      <fill>
        <patternFill>
          <bgColor rgb="FF617283"/>
        </patternFill>
      </fill>
    </dxf>
    <dxf>
      <font>
        <b/>
        <color theme="0"/>
      </font>
      <fill>
        <patternFill>
          <bgColor rgb="FF000000"/>
        </patternFill>
      </fill>
    </dxf>
    <dxf>
      <font>
        <b/>
      </font>
      <fill>
        <patternFill>
          <bgColor rgb="FFFBDEE9"/>
        </patternFill>
      </fill>
    </dxf>
    <dxf>
      <font>
        <b/>
      </font>
      <fill>
        <patternFill>
          <bgColor rgb="FFE6A8CB"/>
        </patternFill>
      </fill>
    </dxf>
    <dxf>
      <font>
        <b/>
      </font>
      <fill>
        <patternFill>
          <bgColor rgb="FFD565A5"/>
        </patternFill>
      </fill>
    </dxf>
    <dxf>
      <font>
        <b/>
        <color theme="0"/>
      </font>
      <fill>
        <patternFill>
          <bgColor rgb="FFB02789"/>
        </patternFill>
      </fill>
    </dxf>
    <dxf>
      <font>
        <b/>
        <color theme="0"/>
      </font>
      <fill>
        <patternFill>
          <bgColor rgb="FF842066"/>
        </patternFill>
      </fill>
    </dxf>
    <dxf>
      <font>
        <b/>
      </font>
      <fill>
        <patternFill>
          <bgColor rgb="FFD7C3DE"/>
        </patternFill>
      </fill>
    </dxf>
    <dxf>
      <font>
        <b/>
      </font>
      <fill>
        <patternFill>
          <bgColor rgb="FFBB8DC0"/>
        </patternFill>
      </fill>
    </dxf>
    <dxf>
      <font>
        <b/>
        <color theme="0"/>
      </font>
      <fill>
        <patternFill>
          <bgColor rgb="FF7C4193"/>
        </patternFill>
      </fill>
    </dxf>
    <dxf>
      <font>
        <b/>
        <color theme="0"/>
      </font>
      <fill>
        <patternFill>
          <bgColor rgb="FF5C3578"/>
        </patternFill>
      </fill>
    </dxf>
    <dxf>
      <font>
        <b/>
        <color theme="0"/>
      </font>
      <fill>
        <patternFill>
          <bgColor rgb="FF433557"/>
        </patternFill>
      </fill>
    </dxf>
    <dxf>
      <font>
        <b/>
      </font>
      <fill>
        <patternFill>
          <bgColor rgb="FFD7C3DE"/>
        </patternFill>
      </fill>
    </dxf>
    <dxf>
      <font>
        <b/>
      </font>
      <fill>
        <patternFill>
          <bgColor rgb="FFBB8DC0"/>
        </patternFill>
      </fill>
    </dxf>
    <dxf>
      <font>
        <b/>
        <color theme="0"/>
      </font>
      <fill>
        <patternFill>
          <bgColor rgb="FF7C4193"/>
        </patternFill>
      </fill>
    </dxf>
    <dxf>
      <font>
        <b/>
        <color theme="0"/>
      </font>
      <fill>
        <patternFill>
          <bgColor rgb="FF5C3578"/>
        </patternFill>
      </fill>
    </dxf>
    <dxf>
      <font>
        <b/>
        <color theme="0"/>
      </font>
      <fill>
        <patternFill>
          <bgColor rgb="FF433557"/>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ill>
        <patternFill>
          <bgColor rgb="FFE2EBF0"/>
        </patternFill>
      </fill>
    </dxf>
    <dxf>
      <font>
        <color theme="0"/>
      </font>
      <fill>
        <patternFill>
          <bgColor rgb="FF90A1AE"/>
        </patternFill>
      </fill>
    </dxf>
    <dxf>
      <font>
        <color theme="0"/>
      </font>
      <fill>
        <patternFill>
          <bgColor rgb="FF000000"/>
        </patternFill>
      </fill>
    </dxf>
    <dxf>
      <font>
        <b/>
      </font>
      <fill>
        <patternFill>
          <bgColor rgb="FFFDF2CA"/>
        </patternFill>
      </fill>
    </dxf>
    <dxf>
      <font>
        <b/>
      </font>
      <fill>
        <patternFill>
          <bgColor rgb="FFE7D8B3"/>
        </patternFill>
      </fill>
    </dxf>
    <dxf>
      <font>
        <b/>
      </font>
      <fill>
        <patternFill>
          <bgColor rgb="FFC7B399"/>
        </patternFill>
      </fill>
    </dxf>
    <dxf>
      <font>
        <b/>
        <color theme="0"/>
      </font>
      <fill>
        <patternFill>
          <bgColor rgb="FFA38E76"/>
        </patternFill>
      </fill>
    </dxf>
    <dxf>
      <font>
        <b/>
        <color theme="0"/>
      </font>
      <fill>
        <patternFill>
          <bgColor rgb="FF6B6050"/>
        </patternFill>
      </fill>
    </dxf>
    <dxf>
      <font>
        <b/>
      </font>
      <fill>
        <patternFill>
          <bgColor rgb="FFECE8C3"/>
        </patternFill>
      </fill>
    </dxf>
    <dxf>
      <font>
        <b/>
      </font>
      <fill>
        <patternFill>
          <bgColor rgb="FFDED7B5"/>
        </patternFill>
      </fill>
    </dxf>
    <dxf>
      <font>
        <b/>
      </font>
      <fill>
        <patternFill>
          <bgColor rgb="FFC6B69F"/>
        </patternFill>
      </fill>
    </dxf>
    <dxf>
      <font>
        <b/>
        <color theme="0"/>
      </font>
      <fill>
        <patternFill>
          <bgColor rgb="FF93887C"/>
        </patternFill>
      </fill>
    </dxf>
    <dxf>
      <font>
        <b/>
        <color theme="0"/>
      </font>
      <fill>
        <patternFill>
          <bgColor rgb="FF5A524D"/>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C9E7E3"/>
        </patternFill>
      </fill>
    </dxf>
    <dxf>
      <font>
        <b/>
      </font>
      <fill>
        <patternFill>
          <bgColor rgb="FF90D2CD"/>
        </patternFill>
      </fill>
    </dxf>
    <dxf>
      <font>
        <b/>
      </font>
      <fill>
        <patternFill>
          <bgColor rgb="FF41BDAB"/>
        </patternFill>
      </fill>
    </dxf>
    <dxf>
      <font>
        <b/>
        <color theme="0"/>
      </font>
      <fill>
        <patternFill>
          <bgColor rgb="FF197E80"/>
        </patternFill>
      </fill>
    </dxf>
    <dxf>
      <font>
        <b/>
        <color theme="0"/>
      </font>
      <fill>
        <patternFill>
          <bgColor rgb="FF0C525D"/>
        </patternFill>
      </fill>
    </dxf>
    <dxf>
      <font>
        <b/>
      </font>
      <fill>
        <patternFill>
          <bgColor rgb="FFE2EBF0"/>
        </patternFill>
      </fill>
    </dxf>
    <dxf>
      <font>
        <b/>
      </font>
      <fill>
        <patternFill>
          <bgColor rgb="FFBBC9C8"/>
        </patternFill>
      </fill>
    </dxf>
    <dxf>
      <font>
        <b/>
        <color theme="0"/>
      </font>
      <fill>
        <patternFill>
          <bgColor rgb="FF90A1AE"/>
        </patternFill>
      </fill>
    </dxf>
    <dxf>
      <font>
        <b/>
        <color theme="0"/>
      </font>
      <fill>
        <patternFill>
          <bgColor rgb="FF617283"/>
        </patternFill>
      </fill>
    </dxf>
    <dxf>
      <font>
        <b/>
        <color theme="0"/>
      </font>
      <fill>
        <patternFill>
          <bgColor rgb="FF000000"/>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BDEE9"/>
        </patternFill>
      </fill>
    </dxf>
    <dxf>
      <font>
        <b/>
      </font>
      <fill>
        <patternFill>
          <bgColor rgb="FFE6A8CB"/>
        </patternFill>
      </fill>
    </dxf>
    <dxf>
      <font>
        <b/>
      </font>
      <fill>
        <patternFill>
          <bgColor rgb="FFD565A5"/>
        </patternFill>
      </fill>
    </dxf>
    <dxf>
      <font>
        <b/>
        <color theme="0"/>
      </font>
      <fill>
        <patternFill>
          <bgColor rgb="FFB02789"/>
        </patternFill>
      </fill>
    </dxf>
    <dxf>
      <font>
        <b/>
        <color theme="0"/>
      </font>
      <fill>
        <patternFill>
          <bgColor rgb="FF842066"/>
        </patternFill>
      </fill>
    </dxf>
    <dxf>
      <font>
        <b/>
      </font>
      <fill>
        <patternFill>
          <bgColor rgb="FFD7C3DE"/>
        </patternFill>
      </fill>
    </dxf>
    <dxf>
      <font>
        <b/>
      </font>
      <fill>
        <patternFill>
          <bgColor rgb="FFBB8DC0"/>
        </patternFill>
      </fill>
    </dxf>
    <dxf>
      <font>
        <b/>
        <color theme="0"/>
      </font>
      <fill>
        <patternFill>
          <bgColor rgb="FF7C4193"/>
        </patternFill>
      </fill>
    </dxf>
    <dxf>
      <font>
        <b/>
        <color theme="0"/>
      </font>
      <fill>
        <patternFill>
          <bgColor rgb="FF5C3578"/>
        </patternFill>
      </fill>
    </dxf>
    <dxf>
      <font>
        <b/>
        <color theme="0"/>
      </font>
      <fill>
        <patternFill>
          <bgColor rgb="FF433557"/>
        </patternFill>
      </fill>
    </dxf>
    <dxf>
      <fill>
        <patternFill>
          <bgColor rgb="FFE2EBF0"/>
        </patternFill>
      </fill>
    </dxf>
    <dxf>
      <fill>
        <patternFill>
          <bgColor rgb="FF90A1AE"/>
        </patternFill>
      </fill>
    </dxf>
    <dxf>
      <font>
        <color theme="0"/>
      </font>
      <fill>
        <patternFill>
          <bgColor rgb="FF000000"/>
        </patternFill>
      </fill>
    </dxf>
    <dxf>
      <font>
        <b/>
      </font>
      <fill>
        <patternFill>
          <bgColor rgb="FFFDF2CA"/>
        </patternFill>
      </fill>
    </dxf>
    <dxf>
      <font>
        <b/>
      </font>
      <fill>
        <patternFill>
          <bgColor rgb="FFE7D8B3"/>
        </patternFill>
      </fill>
    </dxf>
    <dxf>
      <font>
        <b/>
      </font>
      <fill>
        <patternFill>
          <bgColor rgb="FFC7B399"/>
        </patternFill>
      </fill>
    </dxf>
    <dxf>
      <font>
        <b/>
        <color theme="0"/>
      </font>
      <fill>
        <patternFill>
          <bgColor rgb="FFA38E76"/>
        </patternFill>
      </fill>
    </dxf>
    <dxf>
      <font>
        <b/>
        <color theme="0"/>
      </font>
      <fill>
        <patternFill>
          <bgColor rgb="FF6B6050"/>
        </patternFill>
      </fill>
    </dxf>
    <dxf>
      <font>
        <b/>
      </font>
      <fill>
        <patternFill>
          <bgColor rgb="FFECE8C3"/>
        </patternFill>
      </fill>
    </dxf>
    <dxf>
      <font>
        <b/>
      </font>
      <fill>
        <patternFill>
          <bgColor rgb="FFDED7B5"/>
        </patternFill>
      </fill>
    </dxf>
    <dxf>
      <font>
        <b/>
      </font>
      <fill>
        <patternFill>
          <bgColor rgb="FFC6B69F"/>
        </patternFill>
      </fill>
    </dxf>
    <dxf>
      <font>
        <b/>
        <color theme="0"/>
      </font>
      <fill>
        <patternFill>
          <bgColor rgb="FF93887C"/>
        </patternFill>
      </fill>
    </dxf>
    <dxf>
      <font>
        <b/>
        <color theme="0"/>
      </font>
      <fill>
        <patternFill>
          <bgColor rgb="FF5A524D"/>
        </patternFill>
      </fill>
    </dxf>
    <dxf>
      <font>
        <b/>
      </font>
      <fill>
        <patternFill>
          <bgColor rgb="FFD5BCC6"/>
        </patternFill>
      </fill>
    </dxf>
    <dxf>
      <font>
        <b/>
      </font>
      <fill>
        <patternFill>
          <bgColor rgb="FFB698AD"/>
        </patternFill>
      </fill>
    </dxf>
    <dxf>
      <font>
        <b/>
      </font>
      <fill>
        <patternFill>
          <bgColor rgb="FFA8739E"/>
        </patternFill>
      </fill>
    </dxf>
    <dxf>
      <font>
        <b/>
        <color theme="0"/>
      </font>
      <fill>
        <patternFill>
          <bgColor rgb="FF83517D"/>
        </patternFill>
      </fill>
    </dxf>
    <dxf>
      <font>
        <b/>
        <color theme="0"/>
      </font>
      <fill>
        <patternFill>
          <bgColor rgb="FF593B62"/>
        </patternFill>
      </fill>
    </dxf>
    <dxf>
      <font>
        <b/>
      </font>
      <fill>
        <patternFill>
          <bgColor rgb="FFD7C3DE"/>
        </patternFill>
      </fill>
    </dxf>
    <dxf>
      <font>
        <b/>
      </font>
      <fill>
        <patternFill>
          <bgColor rgb="FFBB8DC0"/>
        </patternFill>
      </fill>
    </dxf>
    <dxf>
      <font>
        <b/>
        <color theme="0"/>
      </font>
      <fill>
        <patternFill>
          <bgColor rgb="FF7C4193"/>
        </patternFill>
      </fill>
    </dxf>
    <dxf>
      <font>
        <b/>
        <color theme="0"/>
      </font>
      <fill>
        <patternFill>
          <bgColor rgb="FF5C3578"/>
        </patternFill>
      </fill>
    </dxf>
    <dxf>
      <font>
        <b/>
        <color theme="0"/>
      </font>
      <fill>
        <patternFill>
          <bgColor rgb="FF433557"/>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C9E7E3"/>
        </patternFill>
      </fill>
    </dxf>
    <dxf>
      <font>
        <b/>
      </font>
      <fill>
        <patternFill>
          <bgColor rgb="FF90D2CD"/>
        </patternFill>
      </fill>
    </dxf>
    <dxf>
      <font>
        <b/>
      </font>
      <fill>
        <patternFill>
          <bgColor rgb="FF41BDAB"/>
        </patternFill>
      </fill>
    </dxf>
    <dxf>
      <font>
        <b/>
        <color theme="0"/>
      </font>
      <fill>
        <patternFill>
          <bgColor rgb="FF197E80"/>
        </patternFill>
      </fill>
    </dxf>
    <dxf>
      <font>
        <b/>
        <color theme="0"/>
      </font>
      <fill>
        <patternFill>
          <bgColor rgb="FF0C525D"/>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28"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image" Target="../media/image6.png"/></Relationships>
</file>

<file path=xl/drawings/_rels/drawing4.xml.rels><?xml version="1.0" encoding="UTF-8" standalone="yes"?>
<Relationships xmlns="http://schemas.openxmlformats.org/package/2006/relationships"><Relationship Id="rId1" Type="http://schemas.openxmlformats.org/officeDocument/2006/relationships/image" Target="../media/image7.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0</xdr:col>
      <xdr:colOff>6773332</xdr:colOff>
      <xdr:row>16</xdr:row>
      <xdr:rowOff>67734</xdr:rowOff>
    </xdr:from>
    <xdr:to>
      <xdr:col>1</xdr:col>
      <xdr:colOff>1436</xdr:colOff>
      <xdr:row>16</xdr:row>
      <xdr:rowOff>497176</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stretch>
          <a:fillRect/>
        </a:stretch>
      </xdr:blipFill>
      <xdr:spPr>
        <a:xfrm>
          <a:off x="6773332" y="17624214"/>
          <a:ext cx="1114804" cy="429442"/>
        </a:xfrm>
        <a:prstGeom prst="rect">
          <a:avLst/>
        </a:prstGeom>
        <a:ln>
          <a:prstDash val="solid"/>
        </a:ln>
      </xdr:spPr>
    </xdr:pic>
    <xdr:clientData/>
  </xdr:twoCellAnchor>
  <xdr:twoCellAnchor editAs="oneCell">
    <xdr:from>
      <xdr:col>0</xdr:col>
      <xdr:colOff>304803</xdr:colOff>
      <xdr:row>9</xdr:row>
      <xdr:rowOff>59267</xdr:rowOff>
    </xdr:from>
    <xdr:to>
      <xdr:col>0</xdr:col>
      <xdr:colOff>6270511</xdr:colOff>
      <xdr:row>9</xdr:row>
      <xdr:rowOff>4098028</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a:stretch>
          <a:fillRect/>
        </a:stretch>
      </xdr:blipFill>
      <xdr:spPr>
        <a:xfrm>
          <a:off x="304803" y="8448887"/>
          <a:ext cx="5974598" cy="4041301"/>
        </a:xfrm>
        <a:prstGeom prst="rect">
          <a:avLst/>
        </a:prstGeom>
        <a:ln>
          <a:prstDash val="solid"/>
        </a:ln>
      </xdr:spPr>
    </xdr:pic>
    <xdr:clientData/>
  </xdr:twoCellAnchor>
  <xdr:twoCellAnchor editAs="oneCell">
    <xdr:from>
      <xdr:col>0</xdr:col>
      <xdr:colOff>14111</xdr:colOff>
      <xdr:row>0</xdr:row>
      <xdr:rowOff>14111</xdr:rowOff>
    </xdr:from>
    <xdr:to>
      <xdr:col>1</xdr:col>
      <xdr:colOff>10700</xdr:colOff>
      <xdr:row>1</xdr:row>
      <xdr:rowOff>16651</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3"/>
        <a:stretch>
          <a:fillRect/>
        </a:stretch>
      </xdr:blipFill>
      <xdr:spPr>
        <a:xfrm>
          <a:off x="14111" y="14111"/>
          <a:ext cx="7929644" cy="1546860"/>
        </a:xfrm>
        <a:prstGeom prst="rect">
          <a:avLst/>
        </a:prstGeom>
        <a:ln>
          <a:prstDash val="solid"/>
        </a:ln>
      </xdr:spPr>
    </xdr:pic>
    <xdr:clientData/>
  </xdr:twoCellAnchor>
</xdr:wsDr>
</file>

<file path=xl/drawings/drawing2.xml><?xml version="1.0" encoding="utf-8"?>
<xdr:wsDr xmlns:xdr="http://schemas.openxmlformats.org/drawingml/2006/spreadsheetDrawing" xmlns:a="http://schemas.openxmlformats.org/drawingml/2006/main">
  <xdr:absoluteAnchor>
    <xdr:pos x="342900" y="428625"/>
    <xdr:ext cx="6872287" cy="762952"/>
    <xdr:pic>
      <xdr:nvPicPr>
        <xdr:cNvPr id="2" name="Image 1" descr="Picture">
          <a:extLst>
            <a:ext uri="{FF2B5EF4-FFF2-40B4-BE49-F238E27FC236}">
              <a16:creationId xmlns:a16="http://schemas.microsoft.com/office/drawing/2014/main" id="{00000000-0008-0000-0300-000002000000}"/>
            </a:ext>
          </a:extLst>
        </xdr:cNvPr>
        <xdr:cNvPicPr/>
      </xdr:nvPicPr>
      <xdr:blipFill>
        <a:blip xmlns:r="http://schemas.openxmlformats.org/officeDocument/2006/relationships" r:embed="rId1" cstate="print"/>
        <a:stretch>
          <a:fillRect/>
        </a:stretch>
      </xdr:blipFill>
      <xdr:spPr>
        <a:prstGeom prst="rect">
          <a:avLst/>
        </a:prstGeom>
      </xdr:spPr>
    </xdr:pic>
    <xdr:clientData/>
  </xdr:absoluteAnchor>
</xdr:wsDr>
</file>

<file path=xl/drawings/drawing3.xml><?xml version="1.0" encoding="utf-8"?>
<xdr:wsDr xmlns:xdr="http://schemas.openxmlformats.org/drawingml/2006/spreadsheetDrawing" xmlns:a="http://schemas.openxmlformats.org/drawingml/2006/main">
  <xdr:absoluteAnchor>
    <xdr:pos x="342900" y="428625"/>
    <xdr:ext cx="6610350" cy="867727"/>
    <xdr:pic>
      <xdr:nvPicPr>
        <xdr:cNvPr id="2" name="Image 1" descr="Picture">
          <a:extLst>
            <a:ext uri="{FF2B5EF4-FFF2-40B4-BE49-F238E27FC236}">
              <a16:creationId xmlns:a16="http://schemas.microsoft.com/office/drawing/2014/main" id="{00000000-0008-0000-0400-000002000000}"/>
            </a:ext>
          </a:extLst>
        </xdr:cNvPr>
        <xdr:cNvPicPr/>
      </xdr:nvPicPr>
      <xdr:blipFill>
        <a:blip xmlns:r="http://schemas.openxmlformats.org/officeDocument/2006/relationships" r:embed="rId1" cstate="print"/>
        <a:stretch>
          <a:fillRect/>
        </a:stretch>
      </xdr:blipFill>
      <xdr:spPr>
        <a:prstGeom prst="rect">
          <a:avLst/>
        </a:prstGeom>
      </xdr:spPr>
    </xdr:pic>
    <xdr:clientData/>
  </xdr:absoluteAnchor>
</xdr:wsDr>
</file>

<file path=xl/drawings/drawing4.xml><?xml version="1.0" encoding="utf-8"?>
<xdr:wsDr xmlns:xdr="http://schemas.openxmlformats.org/drawingml/2006/spreadsheetDrawing" xmlns:a="http://schemas.openxmlformats.org/drawingml/2006/main">
  <xdr:twoCellAnchor editAs="oneCell">
    <xdr:from>
      <xdr:col>0</xdr:col>
      <xdr:colOff>1</xdr:colOff>
      <xdr:row>1</xdr:row>
      <xdr:rowOff>0</xdr:rowOff>
    </xdr:from>
    <xdr:to>
      <xdr:col>4</xdr:col>
      <xdr:colOff>17216</xdr:colOff>
      <xdr:row>2</xdr:row>
      <xdr:rowOff>9842</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cstate="print"/>
        <a:stretch>
          <a:fillRect/>
        </a:stretch>
      </xdr:blipFill>
      <xdr:spPr>
        <a:xfrm>
          <a:off x="1" y="190500"/>
          <a:ext cx="5974150" cy="1409700"/>
        </a:xfrm>
        <a:prstGeom prst="rect">
          <a:avLst/>
        </a:prstGeom>
        <a:ln>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4</xdr:col>
      <xdr:colOff>4763</xdr:colOff>
      <xdr:row>1</xdr:row>
      <xdr:rowOff>1385560</xdr:rowOff>
    </xdr:to>
    <xdr:pic>
      <xdr:nvPicPr>
        <xdr:cNvPr id="2" name="Picture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0" y="190500"/>
          <a:ext cx="5886450" cy="1385560"/>
        </a:xfrm>
        <a:prstGeom prst="rect">
          <a:avLst/>
        </a:prstGeom>
        <a:ln>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3</xdr:col>
      <xdr:colOff>667440</xdr:colOff>
      <xdr:row>2</xdr:row>
      <xdr:rowOff>16121</xdr:rowOff>
    </xdr:to>
    <xdr:pic>
      <xdr:nvPicPr>
        <xdr:cNvPr id="2" name="Picture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0" y="186267"/>
          <a:ext cx="5967573" cy="1404654"/>
        </a:xfrm>
        <a:prstGeom prst="rect">
          <a:avLst/>
        </a:prstGeom>
        <a:ln>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66675</xdr:colOff>
      <xdr:row>1</xdr:row>
      <xdr:rowOff>342900</xdr:rowOff>
    </xdr:from>
    <xdr:to>
      <xdr:col>0</xdr:col>
      <xdr:colOff>1866675</xdr:colOff>
      <xdr:row>1</xdr:row>
      <xdr:rowOff>1057794</xdr:rowOff>
    </xdr:to>
    <xdr:pic>
      <xdr:nvPicPr>
        <xdr:cNvPr id="2" name="Picture 1">
          <a:extLst>
            <a:ext uri="{FF2B5EF4-FFF2-40B4-BE49-F238E27FC236}">
              <a16:creationId xmlns:a16="http://schemas.microsoft.com/office/drawing/2014/main" id="{00000000-0008-0000-1300-000002000000}"/>
            </a:ext>
          </a:extLst>
        </xdr:cNvPr>
        <xdr:cNvPicPr>
          <a:picLocks noChangeAspect="1"/>
        </xdr:cNvPicPr>
      </xdr:nvPicPr>
      <xdr:blipFill rotWithShape="1">
        <a:blip xmlns:r="http://schemas.openxmlformats.org/officeDocument/2006/relationships" r:embed="rId1" cstate="print"/>
        <a:srcRect l="8314" t="26042" r="7949" b="26915"/>
        <a:stretch>
          <a:fillRect/>
        </a:stretch>
      </xdr:blipFill>
      <xdr:spPr>
        <a:xfrm>
          <a:off x="66675" y="533400"/>
          <a:ext cx="1800000" cy="714894"/>
        </a:xfrm>
        <a:prstGeom prst="rect">
          <a:avLst/>
        </a:prstGeom>
        <a:ln>
          <a:prstDash val="solid"/>
        </a:ln>
      </xdr:spPr>
    </xdr:pic>
    <xdr:clientData/>
  </xdr:twoCellAnchor>
</xdr:wsDr>
</file>

<file path=xl/theme/theme1.xml><?xml version="1.0" encoding="utf-8"?>
<a:theme xmlns:a="http://schemas.openxmlformats.org/drawingml/2006/main" name="Office Theme">
  <a:themeElements>
    <a:clrScheme name="Severity">
      <a:dk1>
        <a:sysClr val="windowText" lastClr="000000"/>
      </a:dk1>
      <a:lt1>
        <a:sysClr val="window" lastClr="FFFFFF"/>
      </a:lt1>
      <a:dk2>
        <a:srgbClr val="C21A01"/>
      </a:dk2>
      <a:lt2>
        <a:srgbClr val="CCDDEA"/>
      </a:lt2>
      <a:accent1>
        <a:srgbClr val="433557"/>
      </a:accent1>
      <a:accent2>
        <a:srgbClr val="0C525D"/>
      </a:accent2>
      <a:accent3>
        <a:srgbClr val="842066"/>
      </a:accent3>
      <a:accent4>
        <a:srgbClr val="6B6050"/>
      </a:accent4>
      <a:accent5>
        <a:srgbClr val="646034"/>
      </a:accent5>
      <a:accent6>
        <a:srgbClr val="593B62"/>
      </a:accent6>
      <a:hlink>
        <a:srgbClr val="D83E2C"/>
      </a:hlink>
      <a:folHlink>
        <a:srgbClr val="ED7D27"/>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drmkc.jrc.ec.europa.eu/inform-index/INFORM-Severity" TargetMode="External"/><Relationship Id="rId1" Type="http://schemas.openxmlformats.org/officeDocument/2006/relationships/hyperlink" Target="https://drmkc.jrc.ec.europa.eu/inform-index/INFORM-Severity" TargetMode="External"/></Relationships>
</file>

<file path=xl/worksheets/_rels/sheet15.xml.rels><?xml version="1.0" encoding="UTF-8" standalone="yes"?>
<Relationships xmlns="http://schemas.openxmlformats.org/package/2006/relationships"><Relationship Id="rId1" Type="http://schemas.openxmlformats.org/officeDocument/2006/relationships/hyperlink" Target="http://www.mar.umd.edu/mar_data.asp" TargetMode="External"/></Relationships>
</file>

<file path=xl/worksheets/_rels/sheet2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7.xml"/></Relationships>
</file>

<file path=xl/worksheets/_rels/sheet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A18"/>
  <sheetViews>
    <sheetView tabSelected="1" topLeftCell="A13" zoomScale="90" zoomScaleNormal="90" workbookViewId="0">
      <selection activeCell="B13" sqref="B13"/>
    </sheetView>
  </sheetViews>
  <sheetFormatPr defaultColWidth="9.453125" defaultRowHeight="14.5" x14ac:dyDescent="0.35"/>
  <cols>
    <col min="1" max="1" width="115.54296875" style="52" customWidth="1"/>
    <col min="2" max="2" width="9.453125" style="52" customWidth="1"/>
    <col min="3" max="16384" width="9.453125" style="52"/>
  </cols>
  <sheetData>
    <row r="1" spans="1:1" ht="122.15" customHeight="1" x14ac:dyDescent="0.35"/>
    <row r="2" spans="1:1" ht="20.9" customHeight="1" x14ac:dyDescent="0.35">
      <c r="A2" s="59" t="s">
        <v>7755</v>
      </c>
    </row>
    <row r="3" spans="1:1" ht="18.649999999999999" customHeight="1" x14ac:dyDescent="0.35">
      <c r="A3" s="71" t="s">
        <v>7756</v>
      </c>
    </row>
    <row r="4" spans="1:1" ht="60" customHeight="1" x14ac:dyDescent="0.35">
      <c r="A4" s="120" t="s">
        <v>7757</v>
      </c>
    </row>
    <row r="5" spans="1:1" ht="81" customHeight="1" x14ac:dyDescent="0.35">
      <c r="A5" s="211" t="s">
        <v>7758</v>
      </c>
    </row>
    <row r="6" spans="1:1" ht="21.75" customHeight="1" x14ac:dyDescent="0.35">
      <c r="A6" s="226" t="s">
        <v>7759</v>
      </c>
    </row>
    <row r="7" spans="1:1" s="121" customFormat="1" ht="168" customHeight="1" x14ac:dyDescent="0.35">
      <c r="A7" s="157" t="s">
        <v>7760</v>
      </c>
    </row>
    <row r="8" spans="1:1" s="121" customFormat="1" ht="22.4" customHeight="1" x14ac:dyDescent="0.35">
      <c r="A8" s="226" t="s">
        <v>7761</v>
      </c>
    </row>
    <row r="9" spans="1:1" s="121" customFormat="1" ht="232.4" customHeight="1" x14ac:dyDescent="0.35">
      <c r="A9" s="157" t="s">
        <v>7762</v>
      </c>
    </row>
    <row r="10" spans="1:1" ht="344.9" customHeight="1" x14ac:dyDescent="0.35">
      <c r="A10" s="122"/>
    </row>
    <row r="11" spans="1:1" ht="22.75" customHeight="1" x14ac:dyDescent="0.35">
      <c r="A11" s="226" t="s">
        <v>7763</v>
      </c>
    </row>
    <row r="12" spans="1:1" ht="213.65" customHeight="1" x14ac:dyDescent="0.35">
      <c r="A12" s="157" t="s">
        <v>7764</v>
      </c>
    </row>
    <row r="13" spans="1:1" ht="21" customHeight="1" x14ac:dyDescent="0.35">
      <c r="A13" s="226" t="s">
        <v>7765</v>
      </c>
    </row>
    <row r="14" spans="1:1" ht="145.4" customHeight="1" x14ac:dyDescent="0.35">
      <c r="A14" s="227" t="s">
        <v>7766</v>
      </c>
    </row>
    <row r="15" spans="1:1" ht="30" customHeight="1" x14ac:dyDescent="0.35">
      <c r="A15" s="158" t="s">
        <v>7767</v>
      </c>
    </row>
    <row r="16" spans="1:1" ht="80.150000000000006" customHeight="1" x14ac:dyDescent="0.35">
      <c r="A16" s="158" t="s">
        <v>7768</v>
      </c>
    </row>
    <row r="17" spans="1:1" ht="46.4" customHeight="1" x14ac:dyDescent="0.35">
      <c r="A17" s="60" t="s">
        <v>7769</v>
      </c>
    </row>
    <row r="18" spans="1:1" ht="65.900000000000006" customHeight="1" x14ac:dyDescent="0.35">
      <c r="A18" s="60" t="s">
        <v>9267</v>
      </c>
    </row>
  </sheetData>
  <hyperlinks>
    <hyperlink ref="A15" r:id="rId1" xr:uid="{00000000-0004-0000-0100-000000000000}"/>
    <hyperlink ref="A16" r:id="rId2" display="Click here to read the INFORM Severity Index User Guide" xr:uid="{00000000-0004-0000-0100-000001000000}"/>
  </hyperlinks>
  <pageMargins left="0.70866141732283472" right="0.70866141732283472" top="0.74803149606299213" bottom="0.74803149606299213" header="0.31496062992125978" footer="0.31496062992125978"/>
  <pageSetup paperSize="9" scale="75" fitToHeight="2" orientation="portrait"/>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617283"/>
  </sheetPr>
  <dimension ref="A1:I152"/>
  <sheetViews>
    <sheetView workbookViewId="0">
      <selection activeCell="J2" sqref="J2"/>
    </sheetView>
  </sheetViews>
  <sheetFormatPr defaultColWidth="8.453125" defaultRowHeight="14.5" x14ac:dyDescent="0.35"/>
  <cols>
    <col min="1" max="1" width="8.453125" style="217" customWidth="1"/>
    <col min="2" max="5" width="9.453125" style="217" customWidth="1"/>
    <col min="6" max="6" width="7" style="217" customWidth="1"/>
    <col min="7" max="7" width="6.453125" style="217" customWidth="1"/>
  </cols>
  <sheetData>
    <row r="1" spans="1:9" x14ac:dyDescent="0.35">
      <c r="A1" s="318"/>
      <c r="B1" s="300"/>
      <c r="C1" s="300"/>
      <c r="D1" s="300"/>
      <c r="E1" s="300"/>
      <c r="F1" s="300"/>
      <c r="G1" s="300"/>
      <c r="H1" s="300"/>
    </row>
    <row r="2" spans="1:9" ht="147" customHeight="1" x14ac:dyDescent="0.35">
      <c r="A2" s="235" t="s">
        <v>1</v>
      </c>
      <c r="B2" s="162" t="s">
        <v>7912</v>
      </c>
      <c r="C2" s="162" t="s">
        <v>7913</v>
      </c>
      <c r="D2" s="162" t="s">
        <v>7914</v>
      </c>
      <c r="E2" s="162" t="s">
        <v>7915</v>
      </c>
      <c r="F2" s="163" t="s">
        <v>7913</v>
      </c>
      <c r="G2" s="163" t="s">
        <v>7916</v>
      </c>
      <c r="H2" s="164" t="s">
        <v>7917</v>
      </c>
      <c r="I2" s="74" t="s">
        <v>6</v>
      </c>
    </row>
    <row r="3" spans="1:9" x14ac:dyDescent="0.35">
      <c r="A3" s="165" t="str">
        <f>Lists!C:C</f>
        <v>AFG001</v>
      </c>
      <c r="B3" s="264">
        <f t="shared" ref="B3:B34" si="0">ROUND(AVERAGE(C3:E3),1)</f>
        <v>1.4</v>
      </c>
      <c r="C3" s="264">
        <f t="shared" ref="C3:C34" si="1">IF(F3="x","x",ROUND((5-(3-F3)/2*5),1))</f>
        <v>2.8</v>
      </c>
      <c r="D3" s="264">
        <f t="shared" ref="D3:D34" si="2">IF(G3&gt;365,5,ROUND((5-(365-G3)/364*5),1))</f>
        <v>1.5</v>
      </c>
      <c r="E3" s="264">
        <f t="shared" ref="E3:E34" si="3">IF(H3&gt;3,5,ROUND((5-(3-H3)/3*5),1))</f>
        <v>0</v>
      </c>
      <c r="F3" s="264">
        <f>'Data Reliability'!B3</f>
        <v>2.1</v>
      </c>
      <c r="G3" s="166">
        <f>Reliability_updated!V3</f>
        <v>107.3</v>
      </c>
      <c r="H3" s="166">
        <f>'Data Reliability'!C3</f>
        <v>0</v>
      </c>
      <c r="I3" t="str">
        <f>IF(Reliability!B3="x","x",(IF(ROUNDUP(Reliability!B3,0)=1,"Very High",IF(ROUNDUP(Reliability!B3,0)=2,"High",IF(ROUNDUP(Reliability!B3,0)=3,"Medium",IF(ROUNDUP(Reliability!B3,0)=4,"Low","Very Low"))))))</f>
        <v>High</v>
      </c>
    </row>
    <row r="4" spans="1:9" x14ac:dyDescent="0.35">
      <c r="A4" s="165" t="str">
        <f>Lists!C:C</f>
        <v>AGO002</v>
      </c>
      <c r="B4" s="264">
        <f t="shared" si="0"/>
        <v>0.9</v>
      </c>
      <c r="C4" s="264">
        <f t="shared" si="1"/>
        <v>0.5</v>
      </c>
      <c r="D4" s="264">
        <f t="shared" si="2"/>
        <v>2.2999999999999998</v>
      </c>
      <c r="E4" s="264">
        <f t="shared" si="3"/>
        <v>0</v>
      </c>
      <c r="F4" s="264">
        <f>'Data Reliability'!B4</f>
        <v>1.2</v>
      </c>
      <c r="G4" s="166">
        <f>Reliability_updated!V4</f>
        <v>165.6</v>
      </c>
      <c r="H4" s="166">
        <f>'Data Reliability'!C4</f>
        <v>0</v>
      </c>
      <c r="I4" t="str">
        <f>IF(Reliability!B4="x","x",(IF(ROUNDUP(Reliability!B4,0)=1,"Very High",IF(ROUNDUP(Reliability!B4,0)=2,"High",IF(ROUNDUP(Reliability!B4,0)=3,"Medium",IF(ROUNDUP(Reliability!B4,0)=4,"Low","Very Low"))))))</f>
        <v>Very High</v>
      </c>
    </row>
    <row r="5" spans="1:9" x14ac:dyDescent="0.35">
      <c r="A5" s="165" t="str">
        <f>Lists!C:C</f>
        <v>ARM002</v>
      </c>
      <c r="B5" s="264">
        <f t="shared" si="0"/>
        <v>2.2999999999999998</v>
      </c>
      <c r="C5" s="264">
        <f t="shared" si="1"/>
        <v>2</v>
      </c>
      <c r="D5" s="264">
        <f t="shared" si="2"/>
        <v>5</v>
      </c>
      <c r="E5" s="264">
        <f t="shared" si="3"/>
        <v>0</v>
      </c>
      <c r="F5" s="264">
        <f>'Data Reliability'!B5</f>
        <v>1.8</v>
      </c>
      <c r="G5" s="166">
        <f>Reliability_updated!V5</f>
        <v>398.2</v>
      </c>
      <c r="H5" s="166">
        <f>'Data Reliability'!C5</f>
        <v>0</v>
      </c>
      <c r="I5" t="str">
        <f>IF(Reliability!B5="x","x",(IF(ROUNDUP(Reliability!B5,0)=1,"Very High",IF(ROUNDUP(Reliability!B5,0)=2,"High",IF(ROUNDUP(Reliability!B5,0)=3,"Medium",IF(ROUNDUP(Reliability!B5,0)=4,"Low","Very Low"))))))</f>
        <v>Medium</v>
      </c>
    </row>
    <row r="6" spans="1:9" x14ac:dyDescent="0.35">
      <c r="A6" s="165" t="str">
        <f>Lists!C:C</f>
        <v>AZE002</v>
      </c>
      <c r="B6" s="264">
        <f t="shared" si="0"/>
        <v>4.2</v>
      </c>
      <c r="C6" s="264" t="str">
        <f t="shared" si="1"/>
        <v>x</v>
      </c>
      <c r="D6" s="264">
        <f t="shared" si="2"/>
        <v>5</v>
      </c>
      <c r="E6" s="264">
        <f t="shared" si="3"/>
        <v>3.3</v>
      </c>
      <c r="F6" s="264" t="str">
        <f>'Data Reliability'!B6</f>
        <v>x</v>
      </c>
      <c r="G6" s="166">
        <f>Reliability_updated!V6</f>
        <v>463.9</v>
      </c>
      <c r="H6" s="166">
        <f>'Data Reliability'!C6</f>
        <v>2</v>
      </c>
      <c r="I6" t="str">
        <f>IF(Reliability!B6="x","x",(IF(ROUNDUP(Reliability!B6,0)=1,"Very High",IF(ROUNDUP(Reliability!B6,0)=2,"High",IF(ROUNDUP(Reliability!B6,0)=3,"Medium",IF(ROUNDUP(Reliability!B6,0)=4,"Low","Very Low"))))))</f>
        <v>Very Low</v>
      </c>
    </row>
    <row r="7" spans="1:9" x14ac:dyDescent="0.35">
      <c r="A7" s="165" t="str">
        <f>Lists!C:C</f>
        <v>BDI001</v>
      </c>
      <c r="B7" s="264">
        <f t="shared" si="0"/>
        <v>0.8</v>
      </c>
      <c r="C7" s="264">
        <f t="shared" si="1"/>
        <v>2</v>
      </c>
      <c r="D7" s="264">
        <f t="shared" si="2"/>
        <v>0.3</v>
      </c>
      <c r="E7" s="264">
        <f t="shared" si="3"/>
        <v>0</v>
      </c>
      <c r="F7" s="264">
        <f>'Data Reliability'!B7</f>
        <v>1.8</v>
      </c>
      <c r="G7" s="166">
        <f>Reliability_updated!V7</f>
        <v>22.3</v>
      </c>
      <c r="H7" s="166">
        <f>'Data Reliability'!C7</f>
        <v>0</v>
      </c>
      <c r="I7" t="str">
        <f>IF(Reliability!B7="x","x",(IF(ROUNDUP(Reliability!B7,0)=1,"Very High",IF(ROUNDUP(Reliability!B7,0)=2,"High",IF(ROUNDUP(Reliability!B7,0)=3,"Medium",IF(ROUNDUP(Reliability!B7,0)=4,"Low","Very Low"))))))</f>
        <v>Very High</v>
      </c>
    </row>
    <row r="8" spans="1:9" x14ac:dyDescent="0.35">
      <c r="A8" s="165" t="str">
        <f>Lists!C:C</f>
        <v>BFA002</v>
      </c>
      <c r="B8" s="264">
        <f t="shared" si="0"/>
        <v>1.8</v>
      </c>
      <c r="C8" s="264">
        <f t="shared" si="1"/>
        <v>0.5</v>
      </c>
      <c r="D8" s="264">
        <f t="shared" si="2"/>
        <v>4.9000000000000004</v>
      </c>
      <c r="E8" s="264">
        <f t="shared" si="3"/>
        <v>0</v>
      </c>
      <c r="F8" s="264">
        <f>'Data Reliability'!B8</f>
        <v>1.2</v>
      </c>
      <c r="G8" s="166">
        <f>Reliability_updated!V8</f>
        <v>361.1</v>
      </c>
      <c r="H8" s="166">
        <f>'Data Reliability'!C8</f>
        <v>0</v>
      </c>
      <c r="I8" t="str">
        <f>IF(Reliability!B8="x","x",(IF(ROUNDUP(Reliability!B8,0)=1,"Very High",IF(ROUNDUP(Reliability!B8,0)=2,"High",IF(ROUNDUP(Reliability!B8,0)=3,"Medium",IF(ROUNDUP(Reliability!B8,0)=4,"Low","Very Low"))))))</f>
        <v>High</v>
      </c>
    </row>
    <row r="9" spans="1:9" x14ac:dyDescent="0.35">
      <c r="A9" s="165" t="str">
        <f>Lists!C:C</f>
        <v>BGD002</v>
      </c>
      <c r="B9" s="264">
        <f t="shared" si="0"/>
        <v>1.3</v>
      </c>
      <c r="C9" s="264">
        <f t="shared" si="1"/>
        <v>1.8</v>
      </c>
      <c r="D9" s="264">
        <f t="shared" si="2"/>
        <v>2.2000000000000002</v>
      </c>
      <c r="E9" s="264">
        <f t="shared" si="3"/>
        <v>0</v>
      </c>
      <c r="F9" s="264">
        <f>'Data Reliability'!B9</f>
        <v>1.7</v>
      </c>
      <c r="G9" s="166">
        <f>Reliability_updated!V9</f>
        <v>160.9</v>
      </c>
      <c r="H9" s="166">
        <f>'Data Reliability'!C9</f>
        <v>0</v>
      </c>
      <c r="I9" t="str">
        <f>IF(Reliability!B9="x","x",(IF(ROUNDUP(Reliability!B9,0)=1,"Very High",IF(ROUNDUP(Reliability!B9,0)=2,"High",IF(ROUNDUP(Reliability!B9,0)=3,"Medium",IF(ROUNDUP(Reliability!B9,0)=4,"Low","Very Low"))))))</f>
        <v>High</v>
      </c>
    </row>
    <row r="10" spans="1:9" x14ac:dyDescent="0.35">
      <c r="A10" s="165" t="str">
        <f>Lists!C:C</f>
        <v>BRA001</v>
      </c>
      <c r="B10" s="264">
        <f t="shared" si="0"/>
        <v>1.6</v>
      </c>
      <c r="C10" s="264">
        <f t="shared" si="1"/>
        <v>3.3</v>
      </c>
      <c r="D10" s="264">
        <f t="shared" si="2"/>
        <v>1.4</v>
      </c>
      <c r="E10" s="264">
        <f t="shared" si="3"/>
        <v>0</v>
      </c>
      <c r="F10" s="264">
        <f>'Data Reliability'!B10</f>
        <v>2.2999999999999998</v>
      </c>
      <c r="G10" s="166">
        <f>Reliability_updated!V10</f>
        <v>102.6</v>
      </c>
      <c r="H10" s="166">
        <f>'Data Reliability'!C10</f>
        <v>0</v>
      </c>
      <c r="I10" t="str">
        <f>IF(Reliability!B10="x","x",(IF(ROUNDUP(Reliability!B10,0)=1,"Very High",IF(ROUNDUP(Reliability!B10,0)=2,"High",IF(ROUNDUP(Reliability!B10,0)=3,"Medium",IF(ROUNDUP(Reliability!B10,0)=4,"Low","Very Low"))))))</f>
        <v>High</v>
      </c>
    </row>
    <row r="11" spans="1:9" x14ac:dyDescent="0.35">
      <c r="A11" s="165" t="str">
        <f>Lists!C:C</f>
        <v>BRA002</v>
      </c>
      <c r="B11" s="264">
        <f t="shared" si="0"/>
        <v>2.2000000000000002</v>
      </c>
      <c r="C11" s="264">
        <f t="shared" si="1"/>
        <v>3</v>
      </c>
      <c r="D11" s="264">
        <f t="shared" si="2"/>
        <v>3.7</v>
      </c>
      <c r="E11" s="264">
        <f t="shared" si="3"/>
        <v>0</v>
      </c>
      <c r="F11" s="264">
        <f>'Data Reliability'!B11</f>
        <v>2.2000000000000002</v>
      </c>
      <c r="G11" s="166">
        <f>Reliability_updated!V11</f>
        <v>273.3</v>
      </c>
      <c r="H11" s="166">
        <f>'Data Reliability'!C11</f>
        <v>0</v>
      </c>
      <c r="I11" t="str">
        <f>IF(Reliability!B11="x","x",(IF(ROUNDUP(Reliability!B11,0)=1,"Very High",IF(ROUNDUP(Reliability!B11,0)=2,"High",IF(ROUNDUP(Reliability!B11,0)=3,"Medium",IF(ROUNDUP(Reliability!B11,0)=4,"Low","Very Low"))))))</f>
        <v>Medium</v>
      </c>
    </row>
    <row r="12" spans="1:9" x14ac:dyDescent="0.35">
      <c r="A12" s="165" t="str">
        <f>Lists!C:C</f>
        <v>BRA003</v>
      </c>
      <c r="B12" s="264">
        <f t="shared" si="0"/>
        <v>1.6</v>
      </c>
      <c r="C12" s="264">
        <f t="shared" si="1"/>
        <v>3.5</v>
      </c>
      <c r="D12" s="264">
        <f t="shared" si="2"/>
        <v>1.4</v>
      </c>
      <c r="E12" s="264">
        <f t="shared" si="3"/>
        <v>0</v>
      </c>
      <c r="F12" s="264">
        <f>'Data Reliability'!B12</f>
        <v>2.4</v>
      </c>
      <c r="G12" s="166">
        <f>Reliability_updated!V12</f>
        <v>102.6</v>
      </c>
      <c r="H12" s="166">
        <f>'Data Reliability'!C12</f>
        <v>0</v>
      </c>
      <c r="I12" t="str">
        <f>IF(Reliability!B12="x","x",(IF(ROUNDUP(Reliability!B12,0)=1,"Very High",IF(ROUNDUP(Reliability!B12,0)=2,"High",IF(ROUNDUP(Reliability!B12,0)=3,"Medium",IF(ROUNDUP(Reliability!B12,0)=4,"Low","Very Low"))))))</f>
        <v>High</v>
      </c>
    </row>
    <row r="13" spans="1:9" x14ac:dyDescent="0.35">
      <c r="A13" s="165" t="str">
        <f>Lists!C:C</f>
        <v>CAF001</v>
      </c>
      <c r="B13" s="264">
        <f t="shared" si="0"/>
        <v>2.8</v>
      </c>
      <c r="C13" s="264">
        <f t="shared" si="1"/>
        <v>3.5</v>
      </c>
      <c r="D13" s="264">
        <f t="shared" si="2"/>
        <v>5</v>
      </c>
      <c r="E13" s="264">
        <f t="shared" si="3"/>
        <v>0</v>
      </c>
      <c r="F13" s="264">
        <f>'Data Reliability'!B13</f>
        <v>2.4</v>
      </c>
      <c r="G13" s="166">
        <f>Reliability_updated!V13</f>
        <v>385.7</v>
      </c>
      <c r="H13" s="166">
        <f>'Data Reliability'!C13</f>
        <v>0</v>
      </c>
      <c r="I13" t="str">
        <f>IF(Reliability!B13="x","x",(IF(ROUNDUP(Reliability!B13,0)=1,"Very High",IF(ROUNDUP(Reliability!B13,0)=2,"High",IF(ROUNDUP(Reliability!B13,0)=3,"Medium",IF(ROUNDUP(Reliability!B13,0)=4,"Low","Very Low"))))))</f>
        <v>Medium</v>
      </c>
    </row>
    <row r="14" spans="1:9" x14ac:dyDescent="0.35">
      <c r="A14" s="165" t="str">
        <f>Lists!C:C</f>
        <v>CHL002</v>
      </c>
      <c r="B14" s="264">
        <f t="shared" si="0"/>
        <v>1.3</v>
      </c>
      <c r="C14" s="264">
        <f t="shared" si="1"/>
        <v>2.5</v>
      </c>
      <c r="D14" s="264">
        <f t="shared" si="2"/>
        <v>1.4</v>
      </c>
      <c r="E14" s="264">
        <f t="shared" si="3"/>
        <v>0</v>
      </c>
      <c r="F14" s="264">
        <f>'Data Reliability'!B14</f>
        <v>2</v>
      </c>
      <c r="G14" s="166">
        <f>Reliability_updated!V14</f>
        <v>101.7</v>
      </c>
      <c r="H14" s="166">
        <f>'Data Reliability'!C14</f>
        <v>0</v>
      </c>
      <c r="I14" t="str">
        <f>IF(Reliability!B14="x","x",(IF(ROUNDUP(Reliability!B14,0)=1,"Very High",IF(ROUNDUP(Reliability!B14,0)=2,"High",IF(ROUNDUP(Reliability!B14,0)=3,"Medium",IF(ROUNDUP(Reliability!B14,0)=4,"Low","Very Low"))))))</f>
        <v>High</v>
      </c>
    </row>
    <row r="15" spans="1:9" x14ac:dyDescent="0.35">
      <c r="A15" s="165" t="str">
        <f>Lists!C:C</f>
        <v>CMR001</v>
      </c>
      <c r="B15" s="264">
        <f t="shared" si="0"/>
        <v>1.8</v>
      </c>
      <c r="C15" s="264">
        <f t="shared" si="1"/>
        <v>0.5</v>
      </c>
      <c r="D15" s="264">
        <f t="shared" si="2"/>
        <v>5</v>
      </c>
      <c r="E15" s="264">
        <f t="shared" si="3"/>
        <v>0</v>
      </c>
      <c r="F15" s="264">
        <f>'Data Reliability'!B15</f>
        <v>1.2</v>
      </c>
      <c r="G15" s="166">
        <f>Reliability_updated!V15</f>
        <v>398.8</v>
      </c>
      <c r="H15" s="166">
        <f>'Data Reliability'!C15</f>
        <v>0</v>
      </c>
      <c r="I15" t="str">
        <f>IF(Reliability!B15="x","x",(IF(ROUNDUP(Reliability!B15,0)=1,"Very High",IF(ROUNDUP(Reliability!B15,0)=2,"High",IF(ROUNDUP(Reliability!B15,0)=3,"Medium",IF(ROUNDUP(Reliability!B15,0)=4,"Low","Very Low"))))))</f>
        <v>High</v>
      </c>
    </row>
    <row r="16" spans="1:9" x14ac:dyDescent="0.35">
      <c r="A16" s="165" t="str">
        <f>Lists!C:C</f>
        <v>CMR002</v>
      </c>
      <c r="B16" s="264">
        <f t="shared" si="0"/>
        <v>1.6</v>
      </c>
      <c r="C16" s="264">
        <f t="shared" si="1"/>
        <v>0.3</v>
      </c>
      <c r="D16" s="264">
        <f t="shared" si="2"/>
        <v>4.4000000000000004</v>
      </c>
      <c r="E16" s="264">
        <f t="shared" si="3"/>
        <v>0</v>
      </c>
      <c r="F16" s="264">
        <f>'Data Reliability'!B16</f>
        <v>1.1000000000000001</v>
      </c>
      <c r="G16" s="166">
        <f>Reliability_updated!V16</f>
        <v>317.8</v>
      </c>
      <c r="H16" s="166">
        <f>'Data Reliability'!C16</f>
        <v>0</v>
      </c>
      <c r="I16" t="str">
        <f>IF(Reliability!B16="x","x",(IF(ROUNDUP(Reliability!B16,0)=1,"Very High",IF(ROUNDUP(Reliability!B16,0)=2,"High",IF(ROUNDUP(Reliability!B16,0)=3,"Medium",IF(ROUNDUP(Reliability!B16,0)=4,"Low","Very Low"))))))</f>
        <v>High</v>
      </c>
    </row>
    <row r="17" spans="1:9" x14ac:dyDescent="0.35">
      <c r="A17" s="165" t="str">
        <f>Lists!C:C</f>
        <v>CMR003</v>
      </c>
      <c r="B17" s="264">
        <f t="shared" si="0"/>
        <v>1.5</v>
      </c>
      <c r="C17" s="264">
        <f t="shared" si="1"/>
        <v>1</v>
      </c>
      <c r="D17" s="264">
        <f t="shared" si="2"/>
        <v>3.4</v>
      </c>
      <c r="E17" s="264">
        <f t="shared" si="3"/>
        <v>0</v>
      </c>
      <c r="F17" s="264">
        <f>'Data Reliability'!B17</f>
        <v>1.4</v>
      </c>
      <c r="G17" s="166">
        <f>Reliability_updated!V17</f>
        <v>251.8</v>
      </c>
      <c r="H17" s="166">
        <f>'Data Reliability'!C17</f>
        <v>0</v>
      </c>
      <c r="I17" t="str">
        <f>IF(Reliability!B17="x","x",(IF(ROUNDUP(Reliability!B17,0)=1,"Very High",IF(ROUNDUP(Reliability!B17,0)=2,"High",IF(ROUNDUP(Reliability!B17,0)=3,"Medium",IF(ROUNDUP(Reliability!B17,0)=4,"Low","Very Low"))))))</f>
        <v>High</v>
      </c>
    </row>
    <row r="18" spans="1:9" x14ac:dyDescent="0.35">
      <c r="A18" s="165" t="str">
        <f>Lists!C:C</f>
        <v>CMR004</v>
      </c>
      <c r="B18" s="264">
        <f t="shared" si="0"/>
        <v>1.8</v>
      </c>
      <c r="C18" s="264">
        <f t="shared" si="1"/>
        <v>0.5</v>
      </c>
      <c r="D18" s="264">
        <f t="shared" si="2"/>
        <v>3.3</v>
      </c>
      <c r="E18" s="264">
        <f t="shared" si="3"/>
        <v>1.7</v>
      </c>
      <c r="F18" s="264">
        <f>'Data Reliability'!B18</f>
        <v>1.2</v>
      </c>
      <c r="G18" s="166">
        <f>Reliability_updated!V18</f>
        <v>240.2</v>
      </c>
      <c r="H18" s="166">
        <f>'Data Reliability'!C18</f>
        <v>1</v>
      </c>
      <c r="I18" t="str">
        <f>IF(Reliability!B18="x","x",(IF(ROUNDUP(Reliability!B18,0)=1,"Very High",IF(ROUNDUP(Reliability!B18,0)=2,"High",IF(ROUNDUP(Reliability!B18,0)=3,"Medium",IF(ROUNDUP(Reliability!B18,0)=4,"Low","Very Low"))))))</f>
        <v>High</v>
      </c>
    </row>
    <row r="19" spans="1:9" x14ac:dyDescent="0.35">
      <c r="A19" s="165" t="str">
        <f>Lists!C:C</f>
        <v>COD001</v>
      </c>
      <c r="B19" s="264">
        <f t="shared" si="0"/>
        <v>1.3</v>
      </c>
      <c r="C19" s="264">
        <f t="shared" si="1"/>
        <v>0.5</v>
      </c>
      <c r="D19" s="264">
        <f t="shared" si="2"/>
        <v>3.3</v>
      </c>
      <c r="E19" s="264">
        <f t="shared" si="3"/>
        <v>0</v>
      </c>
      <c r="F19" s="264">
        <f>'Data Reliability'!B19</f>
        <v>1.2</v>
      </c>
      <c r="G19" s="166">
        <f>Reliability_updated!V19</f>
        <v>238.1</v>
      </c>
      <c r="H19" s="166">
        <f>'Data Reliability'!C19</f>
        <v>0</v>
      </c>
      <c r="I19" t="str">
        <f>IF(Reliability!B19="x","x",(IF(ROUNDUP(Reliability!B19,0)=1,"Very High",IF(ROUNDUP(Reliability!B19,0)=2,"High",IF(ROUNDUP(Reliability!B19,0)=3,"Medium",IF(ROUNDUP(Reliability!B19,0)=4,"Low","Very Low"))))))</f>
        <v>High</v>
      </c>
    </row>
    <row r="20" spans="1:9" x14ac:dyDescent="0.35">
      <c r="A20" s="165" t="str">
        <f>Lists!C:C</f>
        <v>COG001</v>
      </c>
      <c r="B20" s="264">
        <f t="shared" si="0"/>
        <v>3.9</v>
      </c>
      <c r="C20" s="264">
        <f t="shared" si="1"/>
        <v>3.3</v>
      </c>
      <c r="D20" s="264">
        <f t="shared" si="2"/>
        <v>5</v>
      </c>
      <c r="E20" s="264">
        <f t="shared" si="3"/>
        <v>3.3</v>
      </c>
      <c r="F20" s="264">
        <f>'Data Reliability'!B20</f>
        <v>2.2999999999999998</v>
      </c>
      <c r="G20" s="166">
        <f>Reliability_updated!V20</f>
        <v>479.6</v>
      </c>
      <c r="H20" s="166">
        <f>'Data Reliability'!C20</f>
        <v>2</v>
      </c>
      <c r="I20" t="str">
        <f>IF(Reliability!B20="x","x",(IF(ROUNDUP(Reliability!B20,0)=1,"Very High",IF(ROUNDUP(Reliability!B20,0)=2,"High",IF(ROUNDUP(Reliability!B20,0)=3,"Medium",IF(ROUNDUP(Reliability!B20,0)=4,"Low","Very Low"))))))</f>
        <v>Low</v>
      </c>
    </row>
    <row r="21" spans="1:9" x14ac:dyDescent="0.35">
      <c r="A21" s="165" t="str">
        <f>Lists!C:C</f>
        <v>COL001</v>
      </c>
      <c r="B21" s="264">
        <f t="shared" si="0"/>
        <v>0.5</v>
      </c>
      <c r="C21" s="264">
        <f t="shared" si="1"/>
        <v>0.5</v>
      </c>
      <c r="D21" s="264">
        <f t="shared" si="2"/>
        <v>1.1000000000000001</v>
      </c>
      <c r="E21" s="264">
        <f t="shared" si="3"/>
        <v>0</v>
      </c>
      <c r="F21" s="264">
        <f>'Data Reliability'!B21</f>
        <v>1.2</v>
      </c>
      <c r="G21" s="166">
        <f>Reliability_updated!V21</f>
        <v>77.8</v>
      </c>
      <c r="H21" s="166">
        <f>'Data Reliability'!C21</f>
        <v>0</v>
      </c>
      <c r="I21" t="str">
        <f>IF(Reliability!B21="x","x",(IF(ROUNDUP(Reliability!B21,0)=1,"Very High",IF(ROUNDUP(Reliability!B21,0)=2,"High",IF(ROUNDUP(Reliability!B21,0)=3,"Medium",IF(ROUNDUP(Reliability!B21,0)=4,"Low","Very Low"))))))</f>
        <v>Very High</v>
      </c>
    </row>
    <row r="22" spans="1:9" x14ac:dyDescent="0.35">
      <c r="A22" s="165" t="str">
        <f>Lists!C:C</f>
        <v>COL002</v>
      </c>
      <c r="B22" s="264">
        <f t="shared" si="0"/>
        <v>1.3</v>
      </c>
      <c r="C22" s="264">
        <f t="shared" si="1"/>
        <v>2.8</v>
      </c>
      <c r="D22" s="264">
        <f t="shared" si="2"/>
        <v>1.1000000000000001</v>
      </c>
      <c r="E22" s="264">
        <f t="shared" si="3"/>
        <v>0</v>
      </c>
      <c r="F22" s="264">
        <f>'Data Reliability'!B22</f>
        <v>2.1</v>
      </c>
      <c r="G22" s="166">
        <f>Reliability_updated!V22</f>
        <v>77.8</v>
      </c>
      <c r="H22" s="166">
        <f>'Data Reliability'!C22</f>
        <v>0</v>
      </c>
      <c r="I22" t="str">
        <f>IF(Reliability!B22="x","x",(IF(ROUNDUP(Reliability!B22,0)=1,"Very High",IF(ROUNDUP(Reliability!B22,0)=2,"High",IF(ROUNDUP(Reliability!B22,0)=3,"Medium",IF(ROUNDUP(Reliability!B22,0)=4,"Low","Very Low"))))))</f>
        <v>High</v>
      </c>
    </row>
    <row r="23" spans="1:9" x14ac:dyDescent="0.35">
      <c r="A23" s="165" t="str">
        <f>Lists!C:C</f>
        <v>CRI002</v>
      </c>
      <c r="B23" s="264">
        <f t="shared" si="0"/>
        <v>2.8</v>
      </c>
      <c r="C23" s="264">
        <f t="shared" si="1"/>
        <v>3.3</v>
      </c>
      <c r="D23" s="264">
        <f t="shared" si="2"/>
        <v>5</v>
      </c>
      <c r="E23" s="264">
        <f t="shared" si="3"/>
        <v>0</v>
      </c>
      <c r="F23" s="264">
        <f>'Data Reliability'!B23</f>
        <v>2.2999999999999998</v>
      </c>
      <c r="G23" s="166">
        <f>Reliability_updated!V23</f>
        <v>570.70000000000005</v>
      </c>
      <c r="H23" s="166">
        <f>'Data Reliability'!C23</f>
        <v>0</v>
      </c>
      <c r="I23" t="str">
        <f>IF(Reliability!B23="x","x",(IF(ROUNDUP(Reliability!B23,0)=1,"Very High",IF(ROUNDUP(Reliability!B23,0)=2,"High",IF(ROUNDUP(Reliability!B23,0)=3,"Medium",IF(ROUNDUP(Reliability!B23,0)=4,"Low","Very Low"))))))</f>
        <v>Medium</v>
      </c>
    </row>
    <row r="24" spans="1:9" x14ac:dyDescent="0.35">
      <c r="A24" s="165" t="str">
        <f>Lists!C:C</f>
        <v>DJI001</v>
      </c>
      <c r="B24" s="264">
        <f t="shared" si="0"/>
        <v>1</v>
      </c>
      <c r="C24" s="264">
        <f t="shared" si="1"/>
        <v>2.2999999999999998</v>
      </c>
      <c r="D24" s="264">
        <f t="shared" si="2"/>
        <v>0.7</v>
      </c>
      <c r="E24" s="264">
        <f t="shared" si="3"/>
        <v>0</v>
      </c>
      <c r="F24" s="264">
        <f>'Data Reliability'!B24</f>
        <v>1.9</v>
      </c>
      <c r="G24" s="166">
        <f>Reliability_updated!V24</f>
        <v>52.5</v>
      </c>
      <c r="H24" s="166">
        <f>'Data Reliability'!C24</f>
        <v>0</v>
      </c>
      <c r="I24" t="str">
        <f>IF(Reliability!B24="x","x",(IF(ROUNDUP(Reliability!B24,0)=1,"Very High",IF(ROUNDUP(Reliability!B24,0)=2,"High",IF(ROUNDUP(Reliability!B24,0)=3,"Medium",IF(ROUNDUP(Reliability!B24,0)=4,"Low","Very Low"))))))</f>
        <v>Very High</v>
      </c>
    </row>
    <row r="25" spans="1:9" x14ac:dyDescent="0.35">
      <c r="A25" s="165" t="str">
        <f>Lists!C:C</f>
        <v>DJI002</v>
      </c>
      <c r="B25" s="264">
        <f t="shared" si="0"/>
        <v>1</v>
      </c>
      <c r="C25" s="264">
        <f t="shared" si="1"/>
        <v>2.2999999999999998</v>
      </c>
      <c r="D25" s="264">
        <f t="shared" si="2"/>
        <v>0.8</v>
      </c>
      <c r="E25" s="264">
        <f t="shared" si="3"/>
        <v>0</v>
      </c>
      <c r="F25" s="264">
        <f>'Data Reliability'!B25</f>
        <v>1.9</v>
      </c>
      <c r="G25" s="166">
        <f>Reliability_updated!V25</f>
        <v>59.2</v>
      </c>
      <c r="H25" s="166">
        <f>'Data Reliability'!C25</f>
        <v>0</v>
      </c>
      <c r="I25" t="str">
        <f>IF(Reliability!B25="x","x",(IF(ROUNDUP(Reliability!B25,0)=1,"Very High",IF(ROUNDUP(Reliability!B25,0)=2,"High",IF(ROUNDUP(Reliability!B25,0)=3,"Medium",IF(ROUNDUP(Reliability!B25,0)=4,"Low","Very Low"))))))</f>
        <v>Very High</v>
      </c>
    </row>
    <row r="26" spans="1:9" x14ac:dyDescent="0.35">
      <c r="A26" s="165" t="str">
        <f>Lists!C:C</f>
        <v>DJI003</v>
      </c>
      <c r="B26" s="264">
        <f t="shared" si="0"/>
        <v>1.7</v>
      </c>
      <c r="C26" s="264">
        <f t="shared" si="1"/>
        <v>2.2999999999999998</v>
      </c>
      <c r="D26" s="264">
        <f t="shared" si="2"/>
        <v>1.1000000000000001</v>
      </c>
      <c r="E26" s="264">
        <f t="shared" si="3"/>
        <v>1.7</v>
      </c>
      <c r="F26" s="264">
        <f>'Data Reliability'!B26</f>
        <v>1.9</v>
      </c>
      <c r="G26" s="166">
        <f>Reliability_updated!V26</f>
        <v>78</v>
      </c>
      <c r="H26" s="166">
        <f>'Data Reliability'!C26</f>
        <v>1</v>
      </c>
      <c r="I26" t="str">
        <f>IF(Reliability!B26="x","x",(IF(ROUNDUP(Reliability!B26,0)=1,"Very High",IF(ROUNDUP(Reliability!B26,0)=2,"High",IF(ROUNDUP(Reliability!B26,0)=3,"Medium",IF(ROUNDUP(Reliability!B26,0)=4,"Low","Very Low"))))))</f>
        <v>High</v>
      </c>
    </row>
    <row r="27" spans="1:9" x14ac:dyDescent="0.35">
      <c r="A27" s="165" t="str">
        <f>Lists!C:C</f>
        <v>DOM002</v>
      </c>
      <c r="B27" s="264">
        <f t="shared" si="0"/>
        <v>2.4</v>
      </c>
      <c r="C27" s="264">
        <f t="shared" si="1"/>
        <v>2.5</v>
      </c>
      <c r="D27" s="264">
        <f t="shared" si="2"/>
        <v>1.3</v>
      </c>
      <c r="E27" s="264">
        <f t="shared" si="3"/>
        <v>3.3</v>
      </c>
      <c r="F27" s="264">
        <f>'Data Reliability'!B27</f>
        <v>2</v>
      </c>
      <c r="G27" s="166">
        <f>Reliability_updated!V27</f>
        <v>99</v>
      </c>
      <c r="H27" s="166">
        <f>'Data Reliability'!C27</f>
        <v>2</v>
      </c>
      <c r="I27" t="str">
        <f>IF(Reliability!B27="x","x",(IF(ROUNDUP(Reliability!B27,0)=1,"Very High",IF(ROUNDUP(Reliability!B27,0)=2,"High",IF(ROUNDUP(Reliability!B27,0)=3,"Medium",IF(ROUNDUP(Reliability!B27,0)=4,"Low","Very Low"))))))</f>
        <v>Medium</v>
      </c>
    </row>
    <row r="28" spans="1:9" x14ac:dyDescent="0.35">
      <c r="A28" s="165" t="str">
        <f>Lists!C:C</f>
        <v>DZA002</v>
      </c>
      <c r="B28" s="264">
        <f t="shared" si="0"/>
        <v>2.8</v>
      </c>
      <c r="C28" s="264" t="str">
        <f t="shared" si="1"/>
        <v>x</v>
      </c>
      <c r="D28" s="264">
        <f t="shared" si="2"/>
        <v>0.5</v>
      </c>
      <c r="E28" s="264">
        <f t="shared" si="3"/>
        <v>5</v>
      </c>
      <c r="F28" s="264" t="str">
        <f>'Data Reliability'!B28</f>
        <v>x</v>
      </c>
      <c r="G28" s="166">
        <f>Reliability_updated!V28</f>
        <v>36.6</v>
      </c>
      <c r="H28" s="166">
        <f>'Data Reliability'!C28</f>
        <v>3</v>
      </c>
      <c r="I28" t="str">
        <f>IF(Reliability!B28="x","x",(IF(ROUNDUP(Reliability!B28,0)=1,"Very High",IF(ROUNDUP(Reliability!B28,0)=2,"High",IF(ROUNDUP(Reliability!B28,0)=3,"Medium",IF(ROUNDUP(Reliability!B28,0)=4,"Low","Very Low"))))))</f>
        <v>Medium</v>
      </c>
    </row>
    <row r="29" spans="1:9" x14ac:dyDescent="0.35">
      <c r="A29" s="165" t="str">
        <f>Lists!C:C</f>
        <v>DZA003</v>
      </c>
      <c r="B29" s="264">
        <f t="shared" si="0"/>
        <v>1.4</v>
      </c>
      <c r="C29" s="264">
        <f t="shared" si="1"/>
        <v>3.8</v>
      </c>
      <c r="D29" s="264">
        <f t="shared" si="2"/>
        <v>0.5</v>
      </c>
      <c r="E29" s="264">
        <f t="shared" si="3"/>
        <v>0</v>
      </c>
      <c r="F29" s="264">
        <f>'Data Reliability'!B29</f>
        <v>2.5</v>
      </c>
      <c r="G29" s="166">
        <f>Reliability_updated!V29</f>
        <v>36.6</v>
      </c>
      <c r="H29" s="166">
        <f>'Data Reliability'!C29</f>
        <v>0</v>
      </c>
      <c r="I29" t="str">
        <f>IF(Reliability!B29="x","x",(IF(ROUNDUP(Reliability!B29,0)=1,"Very High",IF(ROUNDUP(Reliability!B29,0)=2,"High",IF(ROUNDUP(Reliability!B29,0)=3,"Medium",IF(ROUNDUP(Reliability!B29,0)=4,"Low","Very Low"))))))</f>
        <v>High</v>
      </c>
    </row>
    <row r="30" spans="1:9" x14ac:dyDescent="0.35">
      <c r="A30" s="165" t="str">
        <f>Lists!C:C</f>
        <v>DZA004</v>
      </c>
      <c r="B30" s="264">
        <f t="shared" si="0"/>
        <v>2.8</v>
      </c>
      <c r="C30" s="264" t="str">
        <f t="shared" si="1"/>
        <v>x</v>
      </c>
      <c r="D30" s="264">
        <f t="shared" si="2"/>
        <v>0.5</v>
      </c>
      <c r="E30" s="264">
        <f t="shared" si="3"/>
        <v>5</v>
      </c>
      <c r="F30" s="264" t="str">
        <f>'Data Reliability'!B30</f>
        <v>x</v>
      </c>
      <c r="G30" s="166">
        <f>Reliability_updated!V30</f>
        <v>36.6</v>
      </c>
      <c r="H30" s="166">
        <f>'Data Reliability'!C30</f>
        <v>3</v>
      </c>
      <c r="I30" t="str">
        <f>IF(Reliability!B30="x","x",(IF(ROUNDUP(Reliability!B30,0)=1,"Very High",IF(ROUNDUP(Reliability!B30,0)=2,"High",IF(ROUNDUP(Reliability!B30,0)=3,"Medium",IF(ROUNDUP(Reliability!B30,0)=4,"Low","Very Low"))))))</f>
        <v>Medium</v>
      </c>
    </row>
    <row r="31" spans="1:9" x14ac:dyDescent="0.35">
      <c r="A31" s="165" t="str">
        <f>Lists!C:C</f>
        <v>ECU002</v>
      </c>
      <c r="B31" s="264">
        <f t="shared" si="0"/>
        <v>2.6</v>
      </c>
      <c r="C31" s="264">
        <f t="shared" si="1"/>
        <v>3.5</v>
      </c>
      <c r="D31" s="264">
        <f t="shared" si="2"/>
        <v>4.4000000000000004</v>
      </c>
      <c r="E31" s="264">
        <f t="shared" si="3"/>
        <v>0</v>
      </c>
      <c r="F31" s="264">
        <f>'Data Reliability'!B31</f>
        <v>2.4</v>
      </c>
      <c r="G31" s="166">
        <f>Reliability_updated!V31</f>
        <v>322.3</v>
      </c>
      <c r="H31" s="166">
        <f>'Data Reliability'!C31</f>
        <v>0</v>
      </c>
      <c r="I31" t="str">
        <f>IF(Reliability!B31="x","x",(IF(ROUNDUP(Reliability!B31,0)=1,"Very High",IF(ROUNDUP(Reliability!B31,0)=2,"High",IF(ROUNDUP(Reliability!B31,0)=3,"Medium",IF(ROUNDUP(Reliability!B31,0)=4,"Low","Very Low"))))))</f>
        <v>Medium</v>
      </c>
    </row>
    <row r="32" spans="1:9" x14ac:dyDescent="0.35">
      <c r="A32" s="165" t="str">
        <f>Lists!C:C</f>
        <v>EGY002</v>
      </c>
      <c r="B32" s="264">
        <f t="shared" si="0"/>
        <v>1</v>
      </c>
      <c r="C32" s="264">
        <f t="shared" si="1"/>
        <v>2.5</v>
      </c>
      <c r="D32" s="264">
        <f t="shared" si="2"/>
        <v>0.5</v>
      </c>
      <c r="E32" s="264">
        <f t="shared" si="3"/>
        <v>0</v>
      </c>
      <c r="F32" s="264">
        <f>'Data Reliability'!B32</f>
        <v>2</v>
      </c>
      <c r="G32" s="166">
        <f>Reliability_updated!V32</f>
        <v>35.700000000000003</v>
      </c>
      <c r="H32" s="166">
        <f>'Data Reliability'!C32</f>
        <v>0</v>
      </c>
      <c r="I32" t="str">
        <f>IF(Reliability!B32="x","x",(IF(ROUNDUP(Reliability!B32,0)=1,"Very High",IF(ROUNDUP(Reliability!B32,0)=2,"High",IF(ROUNDUP(Reliability!B32,0)=3,"Medium",IF(ROUNDUP(Reliability!B32,0)=4,"Low","Very Low"))))))</f>
        <v>Very High</v>
      </c>
    </row>
    <row r="33" spans="1:9" x14ac:dyDescent="0.35">
      <c r="A33" s="165" t="str">
        <f>Lists!C:C</f>
        <v>ERI001</v>
      </c>
      <c r="B33" s="264">
        <f t="shared" si="0"/>
        <v>1.7</v>
      </c>
      <c r="C33" s="264">
        <f t="shared" si="1"/>
        <v>3</v>
      </c>
      <c r="D33" s="264">
        <f t="shared" si="2"/>
        <v>0.4</v>
      </c>
      <c r="E33" s="264">
        <f t="shared" si="3"/>
        <v>1.7</v>
      </c>
      <c r="F33" s="264">
        <f>'Data Reliability'!B33</f>
        <v>2.2000000000000002</v>
      </c>
      <c r="G33" s="166">
        <f>Reliability_updated!V33</f>
        <v>33.1</v>
      </c>
      <c r="H33" s="166">
        <f>'Data Reliability'!C33</f>
        <v>1</v>
      </c>
      <c r="I33" t="str">
        <f>IF(Reliability!B33="x","x",(IF(ROUNDUP(Reliability!B33,0)=1,"Very High",IF(ROUNDUP(Reliability!B33,0)=2,"High",IF(ROUNDUP(Reliability!B33,0)=3,"Medium",IF(ROUNDUP(Reliability!B33,0)=4,"Low","Very Low"))))))</f>
        <v>High</v>
      </c>
    </row>
    <row r="34" spans="1:9" x14ac:dyDescent="0.35">
      <c r="A34" s="165" t="str">
        <f>Lists!C:C</f>
        <v>ESP002</v>
      </c>
      <c r="B34" s="264">
        <f t="shared" si="0"/>
        <v>2.4</v>
      </c>
      <c r="C34" s="264">
        <f t="shared" si="1"/>
        <v>2.2999999999999998</v>
      </c>
      <c r="D34" s="264">
        <f t="shared" si="2"/>
        <v>5</v>
      </c>
      <c r="E34" s="264">
        <f t="shared" si="3"/>
        <v>0</v>
      </c>
      <c r="F34" s="264">
        <f>'Data Reliability'!B34</f>
        <v>1.9</v>
      </c>
      <c r="G34" s="166">
        <f>Reliability_updated!V34</f>
        <v>410.8</v>
      </c>
      <c r="H34" s="166">
        <f>'Data Reliability'!C34</f>
        <v>0</v>
      </c>
      <c r="I34" t="str">
        <f>IF(Reliability!B34="x","x",(IF(ROUNDUP(Reliability!B34,0)=1,"Very High",IF(ROUNDUP(Reliability!B34,0)=2,"High",IF(ROUNDUP(Reliability!B34,0)=3,"Medium",IF(ROUNDUP(Reliability!B34,0)=4,"Low","Very Low"))))))</f>
        <v>Medium</v>
      </c>
    </row>
    <row r="35" spans="1:9" x14ac:dyDescent="0.35">
      <c r="A35" s="165" t="str">
        <f>Lists!C:C</f>
        <v>ETH001</v>
      </c>
      <c r="B35" s="264">
        <f t="shared" ref="B35:B66" si="4">ROUND(AVERAGE(C35:E35),1)</f>
        <v>1.8</v>
      </c>
      <c r="C35" s="264">
        <f t="shared" ref="C35:C66" si="5">IF(F35="x","x",ROUND((5-(3-F35)/2*5),1))</f>
        <v>2</v>
      </c>
      <c r="D35" s="264">
        <f t="shared" ref="D35:D66" si="6">IF(G35&gt;365,5,ROUND((5-(365-G35)/364*5),1))</f>
        <v>3.5</v>
      </c>
      <c r="E35" s="264">
        <f t="shared" ref="E35:E66" si="7">IF(H35&gt;3,5,ROUND((5-(3-H35)/3*5),1))</f>
        <v>0</v>
      </c>
      <c r="F35" s="264">
        <f>'Data Reliability'!B35</f>
        <v>1.8</v>
      </c>
      <c r="G35" s="166">
        <f>Reliability_updated!V35</f>
        <v>255.5</v>
      </c>
      <c r="H35" s="166">
        <f>'Data Reliability'!C35</f>
        <v>0</v>
      </c>
      <c r="I35" t="str">
        <f>IF(Reliability!B35="x","x",(IF(ROUNDUP(Reliability!B35,0)=1,"Very High",IF(ROUNDUP(Reliability!B35,0)=2,"High",IF(ROUNDUP(Reliability!B35,0)=3,"Medium",IF(ROUNDUP(Reliability!B35,0)=4,"Low","Very Low"))))))</f>
        <v>High</v>
      </c>
    </row>
    <row r="36" spans="1:9" x14ac:dyDescent="0.35">
      <c r="A36" s="165" t="str">
        <f>Lists!C:C</f>
        <v>ETH003</v>
      </c>
      <c r="B36" s="264">
        <f t="shared" si="4"/>
        <v>1.1000000000000001</v>
      </c>
      <c r="C36" s="264">
        <f t="shared" si="5"/>
        <v>2</v>
      </c>
      <c r="D36" s="264">
        <f t="shared" si="6"/>
        <v>1.2</v>
      </c>
      <c r="E36" s="264">
        <f t="shared" si="7"/>
        <v>0</v>
      </c>
      <c r="F36" s="264">
        <f>'Data Reliability'!B36</f>
        <v>1.8</v>
      </c>
      <c r="G36" s="166">
        <f>Reliability_updated!V36</f>
        <v>91</v>
      </c>
      <c r="H36" s="166">
        <f>'Data Reliability'!C36</f>
        <v>0</v>
      </c>
      <c r="I36" t="str">
        <f>IF(Reliability!B36="x","x",(IF(ROUNDUP(Reliability!B36,0)=1,"Very High",IF(ROUNDUP(Reliability!B36,0)=2,"High",IF(ROUNDUP(Reliability!B36,0)=3,"Medium",IF(ROUNDUP(Reliability!B36,0)=4,"Low","Very Low"))))))</f>
        <v>High</v>
      </c>
    </row>
    <row r="37" spans="1:9" x14ac:dyDescent="0.35">
      <c r="A37" s="165" t="str">
        <f>Lists!C:C</f>
        <v>ETH004</v>
      </c>
      <c r="B37" s="264">
        <f t="shared" si="4"/>
        <v>1.6</v>
      </c>
      <c r="C37" s="264">
        <f t="shared" si="5"/>
        <v>3.3</v>
      </c>
      <c r="D37" s="264">
        <f t="shared" si="6"/>
        <v>1.5</v>
      </c>
      <c r="E37" s="264">
        <f t="shared" si="7"/>
        <v>0</v>
      </c>
      <c r="F37" s="264">
        <f>'Data Reliability'!B37</f>
        <v>2.2999999999999998</v>
      </c>
      <c r="G37" s="166">
        <f>Reliability_updated!V37</f>
        <v>107.3</v>
      </c>
      <c r="H37" s="166">
        <f>'Data Reliability'!C37</f>
        <v>0</v>
      </c>
      <c r="I37" t="str">
        <f>IF(Reliability!B37="x","x",(IF(ROUNDUP(Reliability!B37,0)=1,"Very High",IF(ROUNDUP(Reliability!B37,0)=2,"High",IF(ROUNDUP(Reliability!B37,0)=3,"Medium",IF(ROUNDUP(Reliability!B37,0)=4,"Low","Very Low"))))))</f>
        <v>High</v>
      </c>
    </row>
    <row r="38" spans="1:9" x14ac:dyDescent="0.35">
      <c r="A38" s="165" t="str">
        <f>Lists!C:C</f>
        <v>ETH005</v>
      </c>
      <c r="B38" s="264">
        <f t="shared" si="4"/>
        <v>1.2</v>
      </c>
      <c r="C38" s="264">
        <f t="shared" si="5"/>
        <v>3.3</v>
      </c>
      <c r="D38" s="264">
        <f t="shared" si="6"/>
        <v>0.3</v>
      </c>
      <c r="E38" s="264">
        <f t="shared" si="7"/>
        <v>0</v>
      </c>
      <c r="F38" s="264">
        <f>'Data Reliability'!B38</f>
        <v>2.2999999999999998</v>
      </c>
      <c r="G38" s="166">
        <f>Reliability_updated!V38</f>
        <v>25.7</v>
      </c>
      <c r="H38" s="166">
        <f>'Data Reliability'!C38</f>
        <v>0</v>
      </c>
      <c r="I38" t="str">
        <f>IF(Reliability!B38="x","x",(IF(ROUNDUP(Reliability!B38,0)=1,"Very High",IF(ROUNDUP(Reliability!B38,0)=2,"High",IF(ROUNDUP(Reliability!B38,0)=3,"Medium",IF(ROUNDUP(Reliability!B38,0)=4,"Low","Very Low"))))))</f>
        <v>High</v>
      </c>
    </row>
    <row r="39" spans="1:9" x14ac:dyDescent="0.35">
      <c r="A39" s="165" t="str">
        <f>Lists!C:C</f>
        <v>GRC002</v>
      </c>
      <c r="B39" s="264">
        <f t="shared" si="4"/>
        <v>2</v>
      </c>
      <c r="C39" s="264">
        <f t="shared" si="5"/>
        <v>3.5</v>
      </c>
      <c r="D39" s="264">
        <f t="shared" si="6"/>
        <v>2.4</v>
      </c>
      <c r="E39" s="264">
        <f t="shared" si="7"/>
        <v>0</v>
      </c>
      <c r="F39" s="264">
        <f>'Data Reliability'!B39</f>
        <v>2.4</v>
      </c>
      <c r="G39" s="166">
        <f>Reliability_updated!V39</f>
        <v>176.2</v>
      </c>
      <c r="H39" s="166">
        <f>'Data Reliability'!C39</f>
        <v>0</v>
      </c>
      <c r="I39" t="str">
        <f>IF(Reliability!B39="x","x",(IF(ROUNDUP(Reliability!B39,0)=1,"Very High",IF(ROUNDUP(Reliability!B39,0)=2,"High",IF(ROUNDUP(Reliability!B39,0)=3,"Medium",IF(ROUNDUP(Reliability!B39,0)=4,"Low","Very Low"))))))</f>
        <v>High</v>
      </c>
    </row>
    <row r="40" spans="1:9" x14ac:dyDescent="0.35">
      <c r="A40" s="165" t="str">
        <f>Lists!C:C</f>
        <v>GTM001</v>
      </c>
      <c r="B40" s="264">
        <f t="shared" si="4"/>
        <v>1.6</v>
      </c>
      <c r="C40" s="264">
        <f t="shared" si="5"/>
        <v>2</v>
      </c>
      <c r="D40" s="264">
        <f t="shared" si="6"/>
        <v>2.7</v>
      </c>
      <c r="E40" s="264">
        <f t="shared" si="7"/>
        <v>0</v>
      </c>
      <c r="F40" s="264">
        <f>'Data Reliability'!B40</f>
        <v>1.8</v>
      </c>
      <c r="G40" s="166">
        <f>Reliability_updated!V40</f>
        <v>198.5</v>
      </c>
      <c r="H40" s="166">
        <f>'Data Reliability'!C40</f>
        <v>0</v>
      </c>
      <c r="I40" t="str">
        <f>IF(Reliability!B40="x","x",(IF(ROUNDUP(Reliability!B40,0)=1,"Very High",IF(ROUNDUP(Reliability!B40,0)=2,"High",IF(ROUNDUP(Reliability!B40,0)=3,"Medium",IF(ROUNDUP(Reliability!B40,0)=4,"Low","Very Low"))))))</f>
        <v>High</v>
      </c>
    </row>
    <row r="41" spans="1:9" x14ac:dyDescent="0.35">
      <c r="A41" s="165" t="str">
        <f>Lists!C:C</f>
        <v>HND001</v>
      </c>
      <c r="B41" s="264">
        <f t="shared" si="4"/>
        <v>1.6</v>
      </c>
      <c r="C41" s="264">
        <f t="shared" si="5"/>
        <v>2</v>
      </c>
      <c r="D41" s="264">
        <f t="shared" si="6"/>
        <v>2.7</v>
      </c>
      <c r="E41" s="264">
        <f t="shared" si="7"/>
        <v>0</v>
      </c>
      <c r="F41" s="264">
        <f>'Data Reliability'!B41</f>
        <v>1.8</v>
      </c>
      <c r="G41" s="166">
        <f>Reliability_updated!V41</f>
        <v>197.4</v>
      </c>
      <c r="H41" s="166">
        <f>'Data Reliability'!C41</f>
        <v>0</v>
      </c>
      <c r="I41" t="str">
        <f>IF(Reliability!B41="x","x",(IF(ROUNDUP(Reliability!B41,0)=1,"Very High",IF(ROUNDUP(Reliability!B41,0)=2,"High",IF(ROUNDUP(Reliability!B41,0)=3,"Medium",IF(ROUNDUP(Reliability!B41,0)=4,"Low","Very Low"))))))</f>
        <v>High</v>
      </c>
    </row>
    <row r="42" spans="1:9" x14ac:dyDescent="0.35">
      <c r="A42" s="165" t="str">
        <f>Lists!C:C</f>
        <v>HTI001</v>
      </c>
      <c r="B42" s="264">
        <f t="shared" si="4"/>
        <v>0.9</v>
      </c>
      <c r="C42" s="264">
        <f t="shared" si="5"/>
        <v>2</v>
      </c>
      <c r="D42" s="264">
        <f t="shared" si="6"/>
        <v>0.6</v>
      </c>
      <c r="E42" s="264">
        <f t="shared" si="7"/>
        <v>0</v>
      </c>
      <c r="F42" s="264">
        <f>'Data Reliability'!B42</f>
        <v>1.8</v>
      </c>
      <c r="G42" s="166">
        <f>Reliability_updated!V42</f>
        <v>45.1</v>
      </c>
      <c r="H42" s="166">
        <f>'Data Reliability'!C42</f>
        <v>0</v>
      </c>
      <c r="I42" t="str">
        <f>IF(Reliability!B42="x","x",(IF(ROUNDUP(Reliability!B42,0)=1,"Very High",IF(ROUNDUP(Reliability!B42,0)=2,"High",IF(ROUNDUP(Reliability!B42,0)=3,"Medium",IF(ROUNDUP(Reliability!B42,0)=4,"Low","Very Low"))))))</f>
        <v>Very High</v>
      </c>
    </row>
    <row r="43" spans="1:9" x14ac:dyDescent="0.35">
      <c r="A43" s="165" t="str">
        <f>Lists!C:C</f>
        <v>HTI002</v>
      </c>
      <c r="B43" s="264">
        <f t="shared" si="4"/>
        <v>1.4</v>
      </c>
      <c r="C43" s="264">
        <f t="shared" si="5"/>
        <v>3</v>
      </c>
      <c r="D43" s="264">
        <f t="shared" si="6"/>
        <v>1.3</v>
      </c>
      <c r="E43" s="264">
        <f t="shared" si="7"/>
        <v>0</v>
      </c>
      <c r="F43" s="264">
        <f>'Data Reliability'!B43</f>
        <v>2.2000000000000002</v>
      </c>
      <c r="G43" s="166">
        <f>Reliability_updated!V43</f>
        <v>96.7</v>
      </c>
      <c r="H43" s="166">
        <f>'Data Reliability'!C43</f>
        <v>0</v>
      </c>
      <c r="I43" t="str">
        <f>IF(Reliability!B43="x","x",(IF(ROUNDUP(Reliability!B43,0)=1,"Very High",IF(ROUNDUP(Reliability!B43,0)=2,"High",IF(ROUNDUP(Reliability!B43,0)=3,"Medium",IF(ROUNDUP(Reliability!B43,0)=4,"Low","Very Low"))))))</f>
        <v>High</v>
      </c>
    </row>
    <row r="44" spans="1:9" x14ac:dyDescent="0.35">
      <c r="A44" s="165" t="str">
        <f>Lists!C:C</f>
        <v>HUN002</v>
      </c>
      <c r="B44" s="264">
        <f t="shared" si="4"/>
        <v>1</v>
      </c>
      <c r="C44" s="264">
        <f t="shared" si="5"/>
        <v>2.2999999999999998</v>
      </c>
      <c r="D44" s="264">
        <f t="shared" si="6"/>
        <v>0.8</v>
      </c>
      <c r="E44" s="264">
        <f t="shared" si="7"/>
        <v>0</v>
      </c>
      <c r="F44" s="264">
        <f>'Data Reliability'!B44</f>
        <v>1.9</v>
      </c>
      <c r="G44" s="166">
        <f>Reliability_updated!V44</f>
        <v>57.8</v>
      </c>
      <c r="H44" s="166">
        <f>'Data Reliability'!C44</f>
        <v>0</v>
      </c>
      <c r="I44" t="str">
        <f>IF(Reliability!B44="x","x",(IF(ROUNDUP(Reliability!B44,0)=1,"Very High",IF(ROUNDUP(Reliability!B44,0)=2,"High",IF(ROUNDUP(Reliability!B44,0)=3,"Medium",IF(ROUNDUP(Reliability!B44,0)=4,"Low","Very Low"))))))</f>
        <v>Very High</v>
      </c>
    </row>
    <row r="45" spans="1:9" x14ac:dyDescent="0.35">
      <c r="A45" s="165" t="str">
        <f>Lists!C:C</f>
        <v>IDN002</v>
      </c>
      <c r="B45" s="264">
        <f t="shared" si="4"/>
        <v>1.7</v>
      </c>
      <c r="C45" s="264">
        <f t="shared" si="5"/>
        <v>3</v>
      </c>
      <c r="D45" s="264">
        <f t="shared" si="6"/>
        <v>2.1</v>
      </c>
      <c r="E45" s="264">
        <f t="shared" si="7"/>
        <v>0</v>
      </c>
      <c r="F45" s="264">
        <f>'Data Reliability'!B45</f>
        <v>2.2000000000000002</v>
      </c>
      <c r="G45" s="166">
        <f>Reliability_updated!V45</f>
        <v>151.19999999999999</v>
      </c>
      <c r="H45" s="166">
        <f>'Data Reliability'!C45</f>
        <v>0</v>
      </c>
      <c r="I45" t="str">
        <f>IF(Reliability!B45="x","x",(IF(ROUNDUP(Reliability!B45,0)=1,"Very High",IF(ROUNDUP(Reliability!B45,0)=2,"High",IF(ROUNDUP(Reliability!B45,0)=3,"Medium",IF(ROUNDUP(Reliability!B45,0)=4,"Low","Very Low"))))))</f>
        <v>High</v>
      </c>
    </row>
    <row r="46" spans="1:9" x14ac:dyDescent="0.35">
      <c r="A46" s="165" t="str">
        <f>Lists!C:C</f>
        <v>IND002</v>
      </c>
      <c r="B46" s="264">
        <f t="shared" si="4"/>
        <v>4.3</v>
      </c>
      <c r="C46" s="264">
        <f t="shared" si="5"/>
        <v>2.8</v>
      </c>
      <c r="D46" s="264">
        <f t="shared" si="6"/>
        <v>5</v>
      </c>
      <c r="E46" s="264">
        <f t="shared" si="7"/>
        <v>5</v>
      </c>
      <c r="F46" s="264">
        <f>'Data Reliability'!B46</f>
        <v>2.1</v>
      </c>
      <c r="G46" s="166">
        <f>Reliability_updated!V46</f>
        <v>455.8</v>
      </c>
      <c r="H46" s="166">
        <f>'Data Reliability'!C46</f>
        <v>3</v>
      </c>
      <c r="I46" t="str">
        <f>IF(Reliability!B46="x","x",(IF(ROUNDUP(Reliability!B46,0)=1,"Very High",IF(ROUNDUP(Reliability!B46,0)=2,"High",IF(ROUNDUP(Reliability!B46,0)=3,"Medium",IF(ROUNDUP(Reliability!B46,0)=4,"Low","Very Low"))))))</f>
        <v>Very Low</v>
      </c>
    </row>
    <row r="47" spans="1:9" x14ac:dyDescent="0.35">
      <c r="A47" s="165" t="str">
        <f>Lists!C:C</f>
        <v>IRN004</v>
      </c>
      <c r="B47" s="264">
        <f t="shared" si="4"/>
        <v>2.5</v>
      </c>
      <c r="C47" s="264">
        <f t="shared" si="5"/>
        <v>4.3</v>
      </c>
      <c r="D47" s="264">
        <f t="shared" si="6"/>
        <v>1.5</v>
      </c>
      <c r="E47" s="264">
        <f t="shared" si="7"/>
        <v>1.7</v>
      </c>
      <c r="F47" s="264">
        <f>'Data Reliability'!B47</f>
        <v>2.7</v>
      </c>
      <c r="G47" s="166">
        <f>Reliability_updated!V47</f>
        <v>110.5</v>
      </c>
      <c r="H47" s="166">
        <f>'Data Reliability'!C47</f>
        <v>1</v>
      </c>
      <c r="I47" t="str">
        <f>IF(Reliability!B47="x","x",(IF(ROUNDUP(Reliability!B47,0)=1,"Very High",IF(ROUNDUP(Reliability!B47,0)=2,"High",IF(ROUNDUP(Reliability!B47,0)=3,"Medium",IF(ROUNDUP(Reliability!B47,0)=4,"Low","Very Low"))))))</f>
        <v>Medium</v>
      </c>
    </row>
    <row r="48" spans="1:9" x14ac:dyDescent="0.35">
      <c r="A48" s="165" t="str">
        <f>Lists!C:C</f>
        <v>IRQ001</v>
      </c>
      <c r="B48" s="264">
        <f t="shared" si="4"/>
        <v>1.9</v>
      </c>
      <c r="C48" s="264">
        <f t="shared" si="5"/>
        <v>3.8</v>
      </c>
      <c r="D48" s="264">
        <f t="shared" si="6"/>
        <v>1.9</v>
      </c>
      <c r="E48" s="264">
        <f t="shared" si="7"/>
        <v>0</v>
      </c>
      <c r="F48" s="264">
        <f>'Data Reliability'!B48</f>
        <v>2.5</v>
      </c>
      <c r="G48" s="166">
        <f>Reliability_updated!V48</f>
        <v>137.69999999999999</v>
      </c>
      <c r="H48" s="166">
        <f>'Data Reliability'!C48</f>
        <v>0</v>
      </c>
      <c r="I48" t="str">
        <f>IF(Reliability!B48="x","x",(IF(ROUNDUP(Reliability!B48,0)=1,"Very High",IF(ROUNDUP(Reliability!B48,0)=2,"High",IF(ROUNDUP(Reliability!B48,0)=3,"Medium",IF(ROUNDUP(Reliability!B48,0)=4,"Low","Very Low"))))))</f>
        <v>High</v>
      </c>
    </row>
    <row r="49" spans="1:9" x14ac:dyDescent="0.35">
      <c r="A49" s="165" t="str">
        <f>Lists!C:C</f>
        <v>IRQ002</v>
      </c>
      <c r="B49" s="264">
        <f t="shared" si="4"/>
        <v>1.2</v>
      </c>
      <c r="C49" s="264">
        <f t="shared" si="5"/>
        <v>1.5</v>
      </c>
      <c r="D49" s="264">
        <f t="shared" si="6"/>
        <v>2</v>
      </c>
      <c r="E49" s="264">
        <f t="shared" si="7"/>
        <v>0</v>
      </c>
      <c r="F49" s="264">
        <f>'Data Reliability'!B49</f>
        <v>1.6</v>
      </c>
      <c r="G49" s="166">
        <f>Reliability_updated!V49</f>
        <v>146</v>
      </c>
      <c r="H49" s="166">
        <f>'Data Reliability'!C49</f>
        <v>0</v>
      </c>
      <c r="I49" t="str">
        <f>IF(Reliability!B49="x","x",(IF(ROUNDUP(Reliability!B49,0)=1,"Very High",IF(ROUNDUP(Reliability!B49,0)=2,"High",IF(ROUNDUP(Reliability!B49,0)=3,"Medium",IF(ROUNDUP(Reliability!B49,0)=4,"Low","Very Low"))))))</f>
        <v>High</v>
      </c>
    </row>
    <row r="50" spans="1:9" x14ac:dyDescent="0.35">
      <c r="A50" s="165" t="str">
        <f>Lists!C:C</f>
        <v>IRQ003</v>
      </c>
      <c r="B50" s="264">
        <f t="shared" si="4"/>
        <v>2.6</v>
      </c>
      <c r="C50" s="264">
        <f t="shared" si="5"/>
        <v>3.5</v>
      </c>
      <c r="D50" s="264">
        <f t="shared" si="6"/>
        <v>2.6</v>
      </c>
      <c r="E50" s="264">
        <f t="shared" si="7"/>
        <v>1.7</v>
      </c>
      <c r="F50" s="264">
        <f>'Data Reliability'!B50</f>
        <v>2.4</v>
      </c>
      <c r="G50" s="166">
        <f>Reliability_updated!V50</f>
        <v>187.2</v>
      </c>
      <c r="H50" s="166">
        <f>'Data Reliability'!C50</f>
        <v>1</v>
      </c>
      <c r="I50" t="str">
        <f>IF(Reliability!B50="x","x",(IF(ROUNDUP(Reliability!B50,0)=1,"Very High",IF(ROUNDUP(Reliability!B50,0)=2,"High",IF(ROUNDUP(Reliability!B50,0)=3,"Medium",IF(ROUNDUP(Reliability!B50,0)=4,"Low","Very Low"))))))</f>
        <v>Medium</v>
      </c>
    </row>
    <row r="51" spans="1:9" x14ac:dyDescent="0.35">
      <c r="A51" s="165" t="str">
        <f>Lists!C:C</f>
        <v>ITA002</v>
      </c>
      <c r="B51" s="264">
        <f t="shared" si="4"/>
        <v>2.4</v>
      </c>
      <c r="C51" s="264">
        <f t="shared" si="5"/>
        <v>2.2999999999999998</v>
      </c>
      <c r="D51" s="264">
        <f t="shared" si="6"/>
        <v>5</v>
      </c>
      <c r="E51" s="264">
        <f t="shared" si="7"/>
        <v>0</v>
      </c>
      <c r="F51" s="264">
        <f>'Data Reliability'!B51</f>
        <v>1.9</v>
      </c>
      <c r="G51" s="166">
        <f>Reliability_updated!V51</f>
        <v>410.7</v>
      </c>
      <c r="H51" s="166">
        <f>'Data Reliability'!C51</f>
        <v>0</v>
      </c>
      <c r="I51" t="str">
        <f>IF(Reliability!B51="x","x",(IF(ROUNDUP(Reliability!B51,0)=1,"Very High",IF(ROUNDUP(Reliability!B51,0)=2,"High",IF(ROUNDUP(Reliability!B51,0)=3,"Medium",IF(ROUNDUP(Reliability!B51,0)=4,"Low","Very Low"))))))</f>
        <v>Medium</v>
      </c>
    </row>
    <row r="52" spans="1:9" x14ac:dyDescent="0.35">
      <c r="A52" s="165" t="str">
        <f>Lists!C:C</f>
        <v>JOR002</v>
      </c>
      <c r="B52" s="264">
        <f t="shared" si="4"/>
        <v>2.1</v>
      </c>
      <c r="C52" s="264">
        <f t="shared" si="5"/>
        <v>3.8</v>
      </c>
      <c r="D52" s="264">
        <f t="shared" si="6"/>
        <v>2.5</v>
      </c>
      <c r="E52" s="264">
        <f t="shared" si="7"/>
        <v>0</v>
      </c>
      <c r="F52" s="264">
        <f>'Data Reliability'!B52</f>
        <v>2.5</v>
      </c>
      <c r="G52" s="166">
        <f>Reliability_updated!V52</f>
        <v>184.5</v>
      </c>
      <c r="H52" s="166">
        <f>'Data Reliability'!C52</f>
        <v>0</v>
      </c>
      <c r="I52" t="str">
        <f>IF(Reliability!B52="x","x",(IF(ROUNDUP(Reliability!B52,0)=1,"Very High",IF(ROUNDUP(Reliability!B52,0)=2,"High",IF(ROUNDUP(Reliability!B52,0)=3,"Medium",IF(ROUNDUP(Reliability!B52,0)=4,"Low","Very Low"))))))</f>
        <v>Medium</v>
      </c>
    </row>
    <row r="53" spans="1:9" x14ac:dyDescent="0.35">
      <c r="A53" s="165" t="str">
        <f>Lists!C:C</f>
        <v>KEN001</v>
      </c>
      <c r="B53" s="264">
        <f t="shared" si="4"/>
        <v>1.5</v>
      </c>
      <c r="C53" s="264">
        <f t="shared" si="5"/>
        <v>2.8</v>
      </c>
      <c r="D53" s="264">
        <f t="shared" si="6"/>
        <v>1.7</v>
      </c>
      <c r="E53" s="264">
        <f t="shared" si="7"/>
        <v>0</v>
      </c>
      <c r="F53" s="264">
        <f>'Data Reliability'!B53</f>
        <v>2.1</v>
      </c>
      <c r="G53" s="166">
        <f>Reliability_updated!V53</f>
        <v>124.4</v>
      </c>
      <c r="H53" s="166">
        <f>'Data Reliability'!C53</f>
        <v>0</v>
      </c>
      <c r="I53" t="str">
        <f>IF(Reliability!B53="x","x",(IF(ROUNDUP(Reliability!B53,0)=1,"Very High",IF(ROUNDUP(Reliability!B53,0)=2,"High",IF(ROUNDUP(Reliability!B53,0)=3,"Medium",IF(ROUNDUP(Reliability!B53,0)=4,"Low","Very Low"))))))</f>
        <v>High</v>
      </c>
    </row>
    <row r="54" spans="1:9" x14ac:dyDescent="0.35">
      <c r="A54" s="165" t="str">
        <f>Lists!C:C</f>
        <v>KEN002</v>
      </c>
      <c r="B54" s="264">
        <f t="shared" si="4"/>
        <v>2.1</v>
      </c>
      <c r="C54" s="264">
        <f t="shared" si="5"/>
        <v>2.8</v>
      </c>
      <c r="D54" s="264">
        <f t="shared" si="6"/>
        <v>1.7</v>
      </c>
      <c r="E54" s="264">
        <f t="shared" si="7"/>
        <v>1.7</v>
      </c>
      <c r="F54" s="264">
        <f>'Data Reliability'!B54</f>
        <v>2.1</v>
      </c>
      <c r="G54" s="166">
        <f>Reliability_updated!V54</f>
        <v>124.4</v>
      </c>
      <c r="H54" s="166">
        <f>'Data Reliability'!C54</f>
        <v>1</v>
      </c>
      <c r="I54" t="str">
        <f>IF(Reliability!B54="x","x",(IF(ROUNDUP(Reliability!B54,0)=1,"Very High",IF(ROUNDUP(Reliability!B54,0)=2,"High",IF(ROUNDUP(Reliability!B54,0)=3,"Medium",IF(ROUNDUP(Reliability!B54,0)=4,"Low","Very Low"))))))</f>
        <v>Medium</v>
      </c>
    </row>
    <row r="55" spans="1:9" x14ac:dyDescent="0.35">
      <c r="A55" s="165" t="str">
        <f>Lists!C:C</f>
        <v>KEN003</v>
      </c>
      <c r="B55" s="264">
        <f t="shared" si="4"/>
        <v>2.7</v>
      </c>
      <c r="C55" s="264">
        <f t="shared" si="5"/>
        <v>2.8</v>
      </c>
      <c r="D55" s="264">
        <f t="shared" si="6"/>
        <v>1.9</v>
      </c>
      <c r="E55" s="264">
        <f t="shared" si="7"/>
        <v>3.3</v>
      </c>
      <c r="F55" s="264">
        <f>'Data Reliability'!B55</f>
        <v>2.1</v>
      </c>
      <c r="G55" s="166">
        <f>Reliability_updated!V55</f>
        <v>142.6</v>
      </c>
      <c r="H55" s="166">
        <f>'Data Reliability'!C55</f>
        <v>2</v>
      </c>
      <c r="I55" t="str">
        <f>IF(Reliability!B55="x","x",(IF(ROUNDUP(Reliability!B55,0)=1,"Very High",IF(ROUNDUP(Reliability!B55,0)=2,"High",IF(ROUNDUP(Reliability!B55,0)=3,"Medium",IF(ROUNDUP(Reliability!B55,0)=4,"Low","Very Low"))))))</f>
        <v>Medium</v>
      </c>
    </row>
    <row r="56" spans="1:9" x14ac:dyDescent="0.35">
      <c r="A56" s="165" t="str">
        <f>Lists!C:C</f>
        <v>LBN002</v>
      </c>
      <c r="B56" s="264">
        <f t="shared" si="4"/>
        <v>2.2999999999999998</v>
      </c>
      <c r="C56" s="264">
        <f t="shared" si="5"/>
        <v>3.5</v>
      </c>
      <c r="D56" s="264">
        <f t="shared" si="6"/>
        <v>1.8</v>
      </c>
      <c r="E56" s="264">
        <f t="shared" si="7"/>
        <v>1.7</v>
      </c>
      <c r="F56" s="264">
        <f>'Data Reliability'!B56</f>
        <v>2.4</v>
      </c>
      <c r="G56" s="166">
        <f>Reliability_updated!V56</f>
        <v>133.19999999999999</v>
      </c>
      <c r="H56" s="166">
        <f>'Data Reliability'!C56</f>
        <v>1</v>
      </c>
      <c r="I56" t="str">
        <f>IF(Reliability!B56="x","x",(IF(ROUNDUP(Reliability!B56,0)=1,"Very High",IF(ROUNDUP(Reliability!B56,0)=2,"High",IF(ROUNDUP(Reliability!B56,0)=3,"Medium",IF(ROUNDUP(Reliability!B56,0)=4,"Low","Very Low"))))))</f>
        <v>Medium</v>
      </c>
    </row>
    <row r="57" spans="1:9" x14ac:dyDescent="0.35">
      <c r="A57" s="165" t="str">
        <f>Lists!C:C</f>
        <v>LBN004</v>
      </c>
      <c r="B57" s="264">
        <f t="shared" si="4"/>
        <v>2.4</v>
      </c>
      <c r="C57" s="264">
        <f t="shared" si="5"/>
        <v>3.5</v>
      </c>
      <c r="D57" s="264">
        <f t="shared" si="6"/>
        <v>1.9</v>
      </c>
      <c r="E57" s="264">
        <f t="shared" si="7"/>
        <v>1.7</v>
      </c>
      <c r="F57" s="264">
        <f>'Data Reliability'!B57</f>
        <v>2.4</v>
      </c>
      <c r="G57" s="166">
        <f>Reliability_updated!V57</f>
        <v>136.9</v>
      </c>
      <c r="H57" s="166">
        <f>'Data Reliability'!C57</f>
        <v>1</v>
      </c>
      <c r="I57" t="str">
        <f>IF(Reliability!B57="x","x",(IF(ROUNDUP(Reliability!B57,0)=1,"Very High",IF(ROUNDUP(Reliability!B57,0)=2,"High",IF(ROUNDUP(Reliability!B57,0)=3,"Medium",IF(ROUNDUP(Reliability!B57,0)=4,"Low","Very Low"))))))</f>
        <v>Medium</v>
      </c>
    </row>
    <row r="58" spans="1:9" x14ac:dyDescent="0.35">
      <c r="A58" s="165" t="str">
        <f>Lists!C:C</f>
        <v>LBY001</v>
      </c>
      <c r="B58" s="264">
        <f t="shared" si="4"/>
        <v>0.8</v>
      </c>
      <c r="C58" s="264">
        <f t="shared" si="5"/>
        <v>2</v>
      </c>
      <c r="D58" s="264">
        <f t="shared" si="6"/>
        <v>0.4</v>
      </c>
      <c r="E58" s="264">
        <f t="shared" si="7"/>
        <v>0</v>
      </c>
      <c r="F58" s="264">
        <f>'Data Reliability'!B58</f>
        <v>1.8</v>
      </c>
      <c r="G58" s="166">
        <f>Reliability_updated!V58</f>
        <v>27.9</v>
      </c>
      <c r="H58" s="166">
        <f>'Data Reliability'!C58</f>
        <v>0</v>
      </c>
      <c r="I58" t="str">
        <f>IF(Reliability!B58="x","x",(IF(ROUNDUP(Reliability!B58,0)=1,"Very High",IF(ROUNDUP(Reliability!B58,0)=2,"High",IF(ROUNDUP(Reliability!B58,0)=3,"Medium",IF(ROUNDUP(Reliability!B58,0)=4,"Low","Very Low"))))))</f>
        <v>Very High</v>
      </c>
    </row>
    <row r="59" spans="1:9" x14ac:dyDescent="0.35">
      <c r="A59" s="165" t="str">
        <f>Lists!C:C</f>
        <v>LBY002</v>
      </c>
      <c r="B59" s="264">
        <f t="shared" si="4"/>
        <v>0.9</v>
      </c>
      <c r="C59" s="264">
        <f t="shared" si="5"/>
        <v>2.2999999999999998</v>
      </c>
      <c r="D59" s="264">
        <f t="shared" si="6"/>
        <v>0.4</v>
      </c>
      <c r="E59" s="264">
        <f t="shared" si="7"/>
        <v>0</v>
      </c>
      <c r="F59" s="264">
        <f>'Data Reliability'!B59</f>
        <v>1.9</v>
      </c>
      <c r="G59" s="166">
        <f>Reliability_updated!V59</f>
        <v>27.9</v>
      </c>
      <c r="H59" s="166">
        <f>'Data Reliability'!C59</f>
        <v>0</v>
      </c>
      <c r="I59" t="str">
        <f>IF(Reliability!B59="x","x",(IF(ROUNDUP(Reliability!B59,0)=1,"Very High",IF(ROUNDUP(Reliability!B59,0)=2,"High",IF(ROUNDUP(Reliability!B59,0)=3,"Medium",IF(ROUNDUP(Reliability!B59,0)=4,"Low","Very Low"))))))</f>
        <v>Very High</v>
      </c>
    </row>
    <row r="60" spans="1:9" x14ac:dyDescent="0.35">
      <c r="A60" s="165" t="str">
        <f>Lists!C:C</f>
        <v>LSO002</v>
      </c>
      <c r="B60" s="264">
        <f t="shared" si="4"/>
        <v>1.5</v>
      </c>
      <c r="C60" s="264">
        <f t="shared" si="5"/>
        <v>2</v>
      </c>
      <c r="D60" s="264">
        <f t="shared" si="6"/>
        <v>2.5</v>
      </c>
      <c r="E60" s="264">
        <f t="shared" si="7"/>
        <v>0</v>
      </c>
      <c r="F60" s="264">
        <f>'Data Reliability'!B60</f>
        <v>1.8</v>
      </c>
      <c r="G60" s="166">
        <f>Reliability_updated!V60</f>
        <v>180.5</v>
      </c>
      <c r="H60" s="166">
        <f>'Data Reliability'!C60</f>
        <v>0</v>
      </c>
      <c r="I60" t="str">
        <f>IF(Reliability!B60="x","x",(IF(ROUNDUP(Reliability!B60,0)=1,"Very High",IF(ROUNDUP(Reliability!B60,0)=2,"High",IF(ROUNDUP(Reliability!B60,0)=3,"Medium",IF(ROUNDUP(Reliability!B60,0)=4,"Low","Very Low"))))))</f>
        <v>High</v>
      </c>
    </row>
    <row r="61" spans="1:9" x14ac:dyDescent="0.35">
      <c r="A61" s="165" t="str">
        <f>Lists!C:C</f>
        <v>MAR002</v>
      </c>
      <c r="B61" s="264">
        <f t="shared" si="4"/>
        <v>5</v>
      </c>
      <c r="C61" s="264" t="str">
        <f t="shared" si="5"/>
        <v>x</v>
      </c>
      <c r="D61" s="264">
        <f t="shared" si="6"/>
        <v>5</v>
      </c>
      <c r="E61" s="264">
        <f t="shared" si="7"/>
        <v>5</v>
      </c>
      <c r="F61" s="264" t="str">
        <f>'Data Reliability'!B61</f>
        <v>x</v>
      </c>
      <c r="G61" s="166">
        <f>Reliability_updated!V61</f>
        <v>624</v>
      </c>
      <c r="H61" s="166">
        <f>'Data Reliability'!C61</f>
        <v>3</v>
      </c>
      <c r="I61" t="str">
        <f>IF(Reliability!B61="x","x",(IF(ROUNDUP(Reliability!B61,0)=1,"Very High",IF(ROUNDUP(Reliability!B61,0)=2,"High",IF(ROUNDUP(Reliability!B61,0)=3,"Medium",IF(ROUNDUP(Reliability!B61,0)=4,"Low","Very Low"))))))</f>
        <v>Very Low</v>
      </c>
    </row>
    <row r="62" spans="1:9" x14ac:dyDescent="0.35">
      <c r="A62" s="165" t="str">
        <f>Lists!C:C</f>
        <v>MDA002</v>
      </c>
      <c r="B62" s="264">
        <f t="shared" si="4"/>
        <v>1</v>
      </c>
      <c r="C62" s="264">
        <f t="shared" si="5"/>
        <v>2.2999999999999998</v>
      </c>
      <c r="D62" s="264">
        <f t="shared" si="6"/>
        <v>0.8</v>
      </c>
      <c r="E62" s="264">
        <f t="shared" si="7"/>
        <v>0</v>
      </c>
      <c r="F62" s="264">
        <f>'Data Reliability'!B62</f>
        <v>1.9</v>
      </c>
      <c r="G62" s="166">
        <f>Reliability_updated!V62</f>
        <v>56.3</v>
      </c>
      <c r="H62" s="166">
        <f>'Data Reliability'!C62</f>
        <v>0</v>
      </c>
      <c r="I62" t="str">
        <f>IF(Reliability!B62="x","x",(IF(ROUNDUP(Reliability!B62,0)=1,"Very High",IF(ROUNDUP(Reliability!B62,0)=2,"High",IF(ROUNDUP(Reliability!B62,0)=3,"Medium",IF(ROUNDUP(Reliability!B62,0)=4,"Low","Very Low"))))))</f>
        <v>Very High</v>
      </c>
    </row>
    <row r="63" spans="1:9" x14ac:dyDescent="0.35">
      <c r="A63" s="165" t="str">
        <f>Lists!C:C</f>
        <v>MDG001</v>
      </c>
      <c r="B63" s="264">
        <f t="shared" si="4"/>
        <v>0.7</v>
      </c>
      <c r="C63" s="264">
        <f t="shared" si="5"/>
        <v>1</v>
      </c>
      <c r="D63" s="264">
        <f t="shared" si="6"/>
        <v>1.1000000000000001</v>
      </c>
      <c r="E63" s="264">
        <f t="shared" si="7"/>
        <v>0</v>
      </c>
      <c r="F63" s="264">
        <f>'Data Reliability'!B63</f>
        <v>1.4</v>
      </c>
      <c r="G63" s="166">
        <f>Reliability_updated!V63</f>
        <v>78.2</v>
      </c>
      <c r="H63" s="166">
        <f>'Data Reliability'!C63</f>
        <v>0</v>
      </c>
      <c r="I63" t="str">
        <f>IF(Reliability!B63="x","x",(IF(ROUNDUP(Reliability!B63,0)=1,"Very High",IF(ROUNDUP(Reliability!B63,0)=2,"High",IF(ROUNDUP(Reliability!B63,0)=3,"Medium",IF(ROUNDUP(Reliability!B63,0)=4,"Low","Very Low"))))))</f>
        <v>Very High</v>
      </c>
    </row>
    <row r="64" spans="1:9" x14ac:dyDescent="0.35">
      <c r="A64" s="165" t="str">
        <f>Lists!C:C</f>
        <v>MDG002</v>
      </c>
      <c r="B64" s="264">
        <f t="shared" si="4"/>
        <v>0.9</v>
      </c>
      <c r="C64" s="264">
        <f t="shared" si="5"/>
        <v>1</v>
      </c>
      <c r="D64" s="264">
        <f t="shared" si="6"/>
        <v>1.7</v>
      </c>
      <c r="E64" s="264">
        <f t="shared" si="7"/>
        <v>0</v>
      </c>
      <c r="F64" s="264">
        <f>'Data Reliability'!B64</f>
        <v>1.4</v>
      </c>
      <c r="G64" s="166">
        <f>Reliability_updated!V64</f>
        <v>125.7</v>
      </c>
      <c r="H64" s="166">
        <f>'Data Reliability'!C64</f>
        <v>0</v>
      </c>
      <c r="I64" t="str">
        <f>IF(Reliability!B64="x","x",(IF(ROUNDUP(Reliability!B64,0)=1,"Very High",IF(ROUNDUP(Reliability!B64,0)=2,"High",IF(ROUNDUP(Reliability!B64,0)=3,"Medium",IF(ROUNDUP(Reliability!B64,0)=4,"Low","Very Low"))))))</f>
        <v>Very High</v>
      </c>
    </row>
    <row r="65" spans="1:9" x14ac:dyDescent="0.35">
      <c r="A65" s="165" t="str">
        <f>Lists!C:C</f>
        <v>MDG006</v>
      </c>
      <c r="B65" s="264">
        <f t="shared" si="4"/>
        <v>0.9</v>
      </c>
      <c r="C65" s="264">
        <f t="shared" si="5"/>
        <v>1.5</v>
      </c>
      <c r="D65" s="264">
        <f t="shared" si="6"/>
        <v>1.1000000000000001</v>
      </c>
      <c r="E65" s="264">
        <f t="shared" si="7"/>
        <v>0</v>
      </c>
      <c r="F65" s="264">
        <f>'Data Reliability'!B65</f>
        <v>1.6</v>
      </c>
      <c r="G65" s="166">
        <f>Reliability_updated!V65</f>
        <v>82</v>
      </c>
      <c r="H65" s="166">
        <f>'Data Reliability'!C65</f>
        <v>0</v>
      </c>
      <c r="I65" t="str">
        <f>IF(Reliability!B65="x","x",(IF(ROUNDUP(Reliability!B65,0)=1,"Very High",IF(ROUNDUP(Reliability!B65,0)=2,"High",IF(ROUNDUP(Reliability!B65,0)=3,"Medium",IF(ROUNDUP(Reliability!B65,0)=4,"Low","Very Low"))))))</f>
        <v>Very High</v>
      </c>
    </row>
    <row r="66" spans="1:9" x14ac:dyDescent="0.35">
      <c r="A66" s="165" t="str">
        <f>Lists!C:C</f>
        <v>MEX001</v>
      </c>
      <c r="B66" s="264">
        <f t="shared" si="4"/>
        <v>2.4</v>
      </c>
      <c r="C66" s="264">
        <f t="shared" si="5"/>
        <v>4</v>
      </c>
      <c r="D66" s="264">
        <f t="shared" si="6"/>
        <v>3.3</v>
      </c>
      <c r="E66" s="264">
        <f t="shared" si="7"/>
        <v>0</v>
      </c>
      <c r="F66" s="264">
        <f>'Data Reliability'!B66</f>
        <v>2.6</v>
      </c>
      <c r="G66" s="166">
        <f>Reliability_updated!V66</f>
        <v>242.8</v>
      </c>
      <c r="H66" s="166">
        <f>'Data Reliability'!C66</f>
        <v>0</v>
      </c>
      <c r="I66" t="str">
        <f>IF(Reliability!B66="x","x",(IF(ROUNDUP(Reliability!B66,0)=1,"Very High",IF(ROUNDUP(Reliability!B66,0)=2,"High",IF(ROUNDUP(Reliability!B66,0)=3,"Medium",IF(ROUNDUP(Reliability!B66,0)=4,"Low","Very Low"))))))</f>
        <v>Medium</v>
      </c>
    </row>
    <row r="67" spans="1:9" x14ac:dyDescent="0.35">
      <c r="A67" s="165" t="str">
        <f>Lists!C:C</f>
        <v>MEX002</v>
      </c>
      <c r="B67" s="264">
        <f t="shared" ref="B67:B98" si="8">ROUND(AVERAGE(C67:E67),1)</f>
        <v>3.4</v>
      </c>
      <c r="C67" s="264">
        <f t="shared" ref="C67:C98" si="9">IF(F67="x","x",ROUND((5-(3-F67)/2*5),1))</f>
        <v>4</v>
      </c>
      <c r="D67" s="264">
        <f t="shared" ref="D67:D98" si="10">IF(G67&gt;365,5,ROUND((5-(365-G67)/364*5),1))</f>
        <v>4.5999999999999996</v>
      </c>
      <c r="E67" s="264">
        <f t="shared" ref="E67:E98" si="11">IF(H67&gt;3,5,ROUND((5-(3-H67)/3*5),1))</f>
        <v>1.7</v>
      </c>
      <c r="F67" s="264">
        <f>'Data Reliability'!B67</f>
        <v>2.6</v>
      </c>
      <c r="G67" s="166">
        <f>Reliability_updated!V67</f>
        <v>334.1</v>
      </c>
      <c r="H67" s="166">
        <f>'Data Reliability'!C67</f>
        <v>1</v>
      </c>
      <c r="I67" t="str">
        <f>IF(Reliability!B67="x","x",(IF(ROUNDUP(Reliability!B67,0)=1,"Very High",IF(ROUNDUP(Reliability!B67,0)=2,"High",IF(ROUNDUP(Reliability!B67,0)=3,"Medium",IF(ROUNDUP(Reliability!B67,0)=4,"Low","Very Low"))))))</f>
        <v>Low</v>
      </c>
    </row>
    <row r="68" spans="1:9" x14ac:dyDescent="0.35">
      <c r="A68" s="165" t="str">
        <f>Lists!C:C</f>
        <v>MEX003</v>
      </c>
      <c r="B68" s="264">
        <f t="shared" si="8"/>
        <v>2</v>
      </c>
      <c r="C68" s="264">
        <f t="shared" si="9"/>
        <v>3.8</v>
      </c>
      <c r="D68" s="264">
        <f t="shared" si="10"/>
        <v>2.2000000000000002</v>
      </c>
      <c r="E68" s="264">
        <f t="shared" si="11"/>
        <v>0</v>
      </c>
      <c r="F68" s="264">
        <f>'Data Reliability'!B68</f>
        <v>2.5</v>
      </c>
      <c r="G68" s="166">
        <f>Reliability_updated!V68</f>
        <v>157.6</v>
      </c>
      <c r="H68" s="166">
        <f>'Data Reliability'!C68</f>
        <v>0</v>
      </c>
      <c r="I68" t="str">
        <f>IF(Reliability!B68="x","x",(IF(ROUNDUP(Reliability!B68,0)=1,"Very High",IF(ROUNDUP(Reliability!B68,0)=2,"High",IF(ROUNDUP(Reliability!B68,0)=3,"Medium",IF(ROUNDUP(Reliability!B68,0)=4,"Low","Very Low"))))))</f>
        <v>High</v>
      </c>
    </row>
    <row r="69" spans="1:9" x14ac:dyDescent="0.35">
      <c r="A69" s="165" t="str">
        <f>Lists!C:C</f>
        <v>MLI001</v>
      </c>
      <c r="B69" s="264">
        <f t="shared" si="8"/>
        <v>2.2999999999999998</v>
      </c>
      <c r="C69" s="264">
        <f t="shared" si="9"/>
        <v>2</v>
      </c>
      <c r="D69" s="264">
        <f t="shared" si="10"/>
        <v>5</v>
      </c>
      <c r="E69" s="264">
        <f t="shared" si="11"/>
        <v>0</v>
      </c>
      <c r="F69" s="264">
        <f>'Data Reliability'!B69</f>
        <v>1.8</v>
      </c>
      <c r="G69" s="166">
        <f>Reliability_updated!V69</f>
        <v>429.3</v>
      </c>
      <c r="H69" s="166">
        <f>'Data Reliability'!C69</f>
        <v>0</v>
      </c>
      <c r="I69" t="str">
        <f>IF(Reliability!B69="x","x",(IF(ROUNDUP(Reliability!B69,0)=1,"Very High",IF(ROUNDUP(Reliability!B69,0)=2,"High",IF(ROUNDUP(Reliability!B69,0)=3,"Medium",IF(ROUNDUP(Reliability!B69,0)=4,"Low","Very Low"))))))</f>
        <v>Medium</v>
      </c>
    </row>
    <row r="70" spans="1:9" x14ac:dyDescent="0.35">
      <c r="A70" s="165" t="str">
        <f>Lists!C:C</f>
        <v>MMR001</v>
      </c>
      <c r="B70" s="264">
        <f t="shared" si="8"/>
        <v>1.2</v>
      </c>
      <c r="C70" s="264">
        <f t="shared" si="9"/>
        <v>2.2999999999999998</v>
      </c>
      <c r="D70" s="264">
        <f t="shared" si="10"/>
        <v>1.2</v>
      </c>
      <c r="E70" s="264">
        <f t="shared" si="11"/>
        <v>0</v>
      </c>
      <c r="F70" s="264">
        <f>'Data Reliability'!B70</f>
        <v>1.9</v>
      </c>
      <c r="G70" s="166">
        <f>Reliability_updated!V70</f>
        <v>85.3</v>
      </c>
      <c r="H70" s="166">
        <f>'Data Reliability'!C70</f>
        <v>0</v>
      </c>
      <c r="I70" t="str">
        <f>IF(Reliability!B70="x","x",(IF(ROUNDUP(Reliability!B70,0)=1,"Very High",IF(ROUNDUP(Reliability!B70,0)=2,"High",IF(ROUNDUP(Reliability!B70,0)=3,"Medium",IF(ROUNDUP(Reliability!B70,0)=4,"Low","Very Low"))))))</f>
        <v>High</v>
      </c>
    </row>
    <row r="71" spans="1:9" x14ac:dyDescent="0.35">
      <c r="A71" s="165" t="str">
        <f>Lists!C:C</f>
        <v>MMR002</v>
      </c>
      <c r="B71" s="264">
        <f t="shared" si="8"/>
        <v>1.4</v>
      </c>
      <c r="C71" s="264">
        <f t="shared" si="9"/>
        <v>2.2999999999999998</v>
      </c>
      <c r="D71" s="264">
        <f t="shared" si="10"/>
        <v>2</v>
      </c>
      <c r="E71" s="264">
        <f t="shared" si="11"/>
        <v>0</v>
      </c>
      <c r="F71" s="264">
        <f>'Data Reliability'!B71</f>
        <v>1.9</v>
      </c>
      <c r="G71" s="166">
        <f>Reliability_updated!V71</f>
        <v>148.9</v>
      </c>
      <c r="H71" s="166">
        <f>'Data Reliability'!C71</f>
        <v>0</v>
      </c>
      <c r="I71" t="str">
        <f>IF(Reliability!B71="x","x",(IF(ROUNDUP(Reliability!B71,0)=1,"Very High",IF(ROUNDUP(Reliability!B71,0)=2,"High",IF(ROUNDUP(Reliability!B71,0)=3,"Medium",IF(ROUNDUP(Reliability!B71,0)=4,"Low","Very Low"))))))</f>
        <v>High</v>
      </c>
    </row>
    <row r="72" spans="1:9" x14ac:dyDescent="0.35">
      <c r="A72" s="165" t="str">
        <f>Lists!C:C</f>
        <v>MMR003</v>
      </c>
      <c r="B72" s="264">
        <f t="shared" si="8"/>
        <v>1.4</v>
      </c>
      <c r="C72" s="264">
        <f t="shared" si="9"/>
        <v>2.2999999999999998</v>
      </c>
      <c r="D72" s="264">
        <f t="shared" si="10"/>
        <v>2</v>
      </c>
      <c r="E72" s="264">
        <f t="shared" si="11"/>
        <v>0</v>
      </c>
      <c r="F72" s="264">
        <f>'Data Reliability'!B72</f>
        <v>1.9</v>
      </c>
      <c r="G72" s="166">
        <f>Reliability_updated!V72</f>
        <v>148.30000000000001</v>
      </c>
      <c r="H72" s="166">
        <f>'Data Reliability'!C72</f>
        <v>0</v>
      </c>
      <c r="I72" t="str">
        <f>IF(Reliability!B72="x","x",(IF(ROUNDUP(Reliability!B72,0)=1,"Very High",IF(ROUNDUP(Reliability!B72,0)=2,"High",IF(ROUNDUP(Reliability!B72,0)=3,"Medium",IF(ROUNDUP(Reliability!B72,0)=4,"Low","Very Low"))))))</f>
        <v>High</v>
      </c>
    </row>
    <row r="73" spans="1:9" x14ac:dyDescent="0.35">
      <c r="A73" s="165" t="str">
        <f>Lists!C:C</f>
        <v>MMR004</v>
      </c>
      <c r="B73" s="264">
        <f t="shared" si="8"/>
        <v>1</v>
      </c>
      <c r="C73" s="264">
        <f t="shared" si="9"/>
        <v>2</v>
      </c>
      <c r="D73" s="264">
        <f t="shared" si="10"/>
        <v>1</v>
      </c>
      <c r="E73" s="264">
        <f t="shared" si="11"/>
        <v>0</v>
      </c>
      <c r="F73" s="264">
        <f>'Data Reliability'!B73</f>
        <v>1.8</v>
      </c>
      <c r="G73" s="166">
        <f>Reliability_updated!V73</f>
        <v>71.2</v>
      </c>
      <c r="H73" s="166">
        <f>'Data Reliability'!C73</f>
        <v>0</v>
      </c>
      <c r="I73" t="str">
        <f>IF(Reliability!B73="x","x",(IF(ROUNDUP(Reliability!B73,0)=1,"Very High",IF(ROUNDUP(Reliability!B73,0)=2,"High",IF(ROUNDUP(Reliability!B73,0)=3,"Medium",IF(ROUNDUP(Reliability!B73,0)=4,"Low","Very Low"))))))</f>
        <v>Very High</v>
      </c>
    </row>
    <row r="74" spans="1:9" x14ac:dyDescent="0.35">
      <c r="A74" s="165" t="str">
        <f>Lists!C:C</f>
        <v>MOZ001</v>
      </c>
      <c r="B74" s="264">
        <f t="shared" si="8"/>
        <v>1.1000000000000001</v>
      </c>
      <c r="C74" s="264">
        <f t="shared" si="9"/>
        <v>2.5</v>
      </c>
      <c r="D74" s="264">
        <f t="shared" si="10"/>
        <v>0.7</v>
      </c>
      <c r="E74" s="264">
        <f t="shared" si="11"/>
        <v>0</v>
      </c>
      <c r="F74" s="264">
        <f>'Data Reliability'!B74</f>
        <v>2</v>
      </c>
      <c r="G74" s="166">
        <f>Reliability_updated!V74</f>
        <v>49.9</v>
      </c>
      <c r="H74" s="166">
        <f>'Data Reliability'!C74</f>
        <v>0</v>
      </c>
      <c r="I74" t="str">
        <f>IF(Reliability!B74="x","x",(IF(ROUNDUP(Reliability!B74,0)=1,"Very High",IF(ROUNDUP(Reliability!B74,0)=2,"High",IF(ROUNDUP(Reliability!B74,0)=3,"Medium",IF(ROUNDUP(Reliability!B74,0)=4,"Low","Very Low"))))))</f>
        <v>High</v>
      </c>
    </row>
    <row r="75" spans="1:9" x14ac:dyDescent="0.35">
      <c r="A75" s="165" t="str">
        <f>Lists!C:C</f>
        <v>MOZ004</v>
      </c>
      <c r="B75" s="264">
        <f t="shared" si="8"/>
        <v>1.4</v>
      </c>
      <c r="C75" s="264">
        <f t="shared" si="9"/>
        <v>3</v>
      </c>
      <c r="D75" s="264">
        <f t="shared" si="10"/>
        <v>1.3</v>
      </c>
      <c r="E75" s="264">
        <f t="shared" si="11"/>
        <v>0</v>
      </c>
      <c r="F75" s="264">
        <f>'Data Reliability'!B75</f>
        <v>2.2000000000000002</v>
      </c>
      <c r="G75" s="166">
        <f>Reliability_updated!V75</f>
        <v>97.3</v>
      </c>
      <c r="H75" s="166">
        <f>'Data Reliability'!C75</f>
        <v>0</v>
      </c>
      <c r="I75" t="str">
        <f>IF(Reliability!B75="x","x",(IF(ROUNDUP(Reliability!B75,0)=1,"Very High",IF(ROUNDUP(Reliability!B75,0)=2,"High",IF(ROUNDUP(Reliability!B75,0)=3,"Medium",IF(ROUNDUP(Reliability!B75,0)=4,"Low","Very Low"))))))</f>
        <v>High</v>
      </c>
    </row>
    <row r="76" spans="1:9" x14ac:dyDescent="0.35">
      <c r="A76" s="165" t="str">
        <f>Lists!C:C</f>
        <v>MOZ008</v>
      </c>
      <c r="B76" s="264">
        <f t="shared" si="8"/>
        <v>1.2</v>
      </c>
      <c r="C76" s="264">
        <f t="shared" si="9"/>
        <v>2.8</v>
      </c>
      <c r="D76" s="264">
        <f t="shared" si="10"/>
        <v>0.7</v>
      </c>
      <c r="E76" s="264">
        <f t="shared" si="11"/>
        <v>0</v>
      </c>
      <c r="F76" s="264">
        <f>'Data Reliability'!B76</f>
        <v>2.1</v>
      </c>
      <c r="G76" s="166">
        <f>Reliability_updated!V76</f>
        <v>49.9</v>
      </c>
      <c r="H76" s="166">
        <f>'Data Reliability'!C76</f>
        <v>0</v>
      </c>
      <c r="I76" t="str">
        <f>IF(Reliability!B76="x","x",(IF(ROUNDUP(Reliability!B76,0)=1,"Very High",IF(ROUNDUP(Reliability!B76,0)=2,"High",IF(ROUNDUP(Reliability!B76,0)=3,"Medium",IF(ROUNDUP(Reliability!B76,0)=4,"Low","Very Low"))))))</f>
        <v>High</v>
      </c>
    </row>
    <row r="77" spans="1:9" x14ac:dyDescent="0.35">
      <c r="A77" s="165" t="str">
        <f>Lists!C:C</f>
        <v>MRT002</v>
      </c>
      <c r="B77" s="264">
        <f t="shared" si="8"/>
        <v>2.4</v>
      </c>
      <c r="C77" s="264">
        <f t="shared" si="9"/>
        <v>2.2999999999999998</v>
      </c>
      <c r="D77" s="264">
        <f t="shared" si="10"/>
        <v>5</v>
      </c>
      <c r="E77" s="264">
        <f t="shared" si="11"/>
        <v>0</v>
      </c>
      <c r="F77" s="264">
        <f>'Data Reliability'!B77</f>
        <v>1.9</v>
      </c>
      <c r="G77" s="166">
        <f>Reliability_updated!V77</f>
        <v>376.4</v>
      </c>
      <c r="H77" s="166">
        <f>'Data Reliability'!C77</f>
        <v>0</v>
      </c>
      <c r="I77" t="str">
        <f>IF(Reliability!B77="x","x",(IF(ROUNDUP(Reliability!B77,0)=1,"Very High",IF(ROUNDUP(Reliability!B77,0)=2,"High",IF(ROUNDUP(Reliability!B77,0)=3,"Medium",IF(ROUNDUP(Reliability!B77,0)=4,"Low","Very Low"))))))</f>
        <v>Medium</v>
      </c>
    </row>
    <row r="78" spans="1:9" x14ac:dyDescent="0.35">
      <c r="A78" s="165" t="str">
        <f>Lists!C:C</f>
        <v>MRT003</v>
      </c>
      <c r="B78" s="264">
        <f t="shared" si="8"/>
        <v>3.5</v>
      </c>
      <c r="C78" s="264">
        <f t="shared" si="9"/>
        <v>2.2999999999999998</v>
      </c>
      <c r="D78" s="264">
        <f t="shared" si="10"/>
        <v>5</v>
      </c>
      <c r="E78" s="264">
        <f t="shared" si="11"/>
        <v>3.3</v>
      </c>
      <c r="F78" s="264">
        <f>'Data Reliability'!B78</f>
        <v>1.9</v>
      </c>
      <c r="G78" s="166">
        <f>Reliability_updated!V78</f>
        <v>373.6</v>
      </c>
      <c r="H78" s="166">
        <f>'Data Reliability'!C78</f>
        <v>2</v>
      </c>
      <c r="I78" t="str">
        <f>IF(Reliability!B78="x","x",(IF(ROUNDUP(Reliability!B78,0)=1,"Very High",IF(ROUNDUP(Reliability!B78,0)=2,"High",IF(ROUNDUP(Reliability!B78,0)=3,"Medium",IF(ROUNDUP(Reliability!B78,0)=4,"Low","Very Low"))))))</f>
        <v>Low</v>
      </c>
    </row>
    <row r="79" spans="1:9" x14ac:dyDescent="0.35">
      <c r="A79" s="165" t="str">
        <f>Lists!C:C</f>
        <v>MWI002</v>
      </c>
      <c r="B79" s="264">
        <f t="shared" si="8"/>
        <v>1</v>
      </c>
      <c r="C79" s="264">
        <f t="shared" si="9"/>
        <v>2</v>
      </c>
      <c r="D79" s="264">
        <f t="shared" si="10"/>
        <v>0.9</v>
      </c>
      <c r="E79" s="264">
        <f t="shared" si="11"/>
        <v>0</v>
      </c>
      <c r="F79" s="264">
        <f>'Data Reliability'!B79</f>
        <v>1.8</v>
      </c>
      <c r="G79" s="166">
        <f>Reliability_updated!V79</f>
        <v>66.5</v>
      </c>
      <c r="H79" s="166">
        <f>'Data Reliability'!C79</f>
        <v>0</v>
      </c>
      <c r="I79" t="str">
        <f>IF(Reliability!B79="x","x",(IF(ROUNDUP(Reliability!B79,0)=1,"Very High",IF(ROUNDUP(Reliability!B79,0)=2,"High",IF(ROUNDUP(Reliability!B79,0)=3,"Medium",IF(ROUNDUP(Reliability!B79,0)=4,"Low","Very Low"))))))</f>
        <v>Very High</v>
      </c>
    </row>
    <row r="80" spans="1:9" x14ac:dyDescent="0.35">
      <c r="A80" s="165" t="str">
        <f>Lists!C:C</f>
        <v>MWI004</v>
      </c>
      <c r="B80" s="264">
        <f t="shared" si="8"/>
        <v>1.2</v>
      </c>
      <c r="C80" s="264">
        <f t="shared" si="9"/>
        <v>2</v>
      </c>
      <c r="D80" s="264">
        <f t="shared" si="10"/>
        <v>1.6</v>
      </c>
      <c r="E80" s="264">
        <f t="shared" si="11"/>
        <v>0</v>
      </c>
      <c r="F80" s="264">
        <f>'Data Reliability'!B80</f>
        <v>1.8</v>
      </c>
      <c r="G80" s="166">
        <f>Reliability_updated!V80</f>
        <v>120</v>
      </c>
      <c r="H80" s="166">
        <f>'Data Reliability'!C80</f>
        <v>0</v>
      </c>
      <c r="I80" t="str">
        <f>IF(Reliability!B80="x","x",(IF(ROUNDUP(Reliability!B80,0)=1,"Very High",IF(ROUNDUP(Reliability!B80,0)=2,"High",IF(ROUNDUP(Reliability!B80,0)=3,"Medium",IF(ROUNDUP(Reliability!B80,0)=4,"Low","Very Low"))))))</f>
        <v>High</v>
      </c>
    </row>
    <row r="81" spans="1:9" x14ac:dyDescent="0.35">
      <c r="A81" s="165" t="str">
        <f>Lists!C:C</f>
        <v>MYS001</v>
      </c>
      <c r="B81" s="264">
        <f t="shared" si="8"/>
        <v>1.3</v>
      </c>
      <c r="C81" s="264">
        <f t="shared" si="9"/>
        <v>2.8</v>
      </c>
      <c r="D81" s="264">
        <f t="shared" si="10"/>
        <v>1.1000000000000001</v>
      </c>
      <c r="E81" s="264">
        <f t="shared" si="11"/>
        <v>0</v>
      </c>
      <c r="F81" s="264">
        <f>'Data Reliability'!B81</f>
        <v>2.1</v>
      </c>
      <c r="G81" s="166">
        <f>Reliability_updated!V81</f>
        <v>79</v>
      </c>
      <c r="H81" s="166">
        <f>'Data Reliability'!C81</f>
        <v>0</v>
      </c>
      <c r="I81" t="str">
        <f>IF(Reliability!B81="x","x",(IF(ROUNDUP(Reliability!B81,0)=1,"Very High",IF(ROUNDUP(Reliability!B81,0)=2,"High",IF(ROUNDUP(Reliability!B81,0)=3,"Medium",IF(ROUNDUP(Reliability!B81,0)=4,"Low","Very Low"))))))</f>
        <v>High</v>
      </c>
    </row>
    <row r="82" spans="1:9" x14ac:dyDescent="0.35">
      <c r="A82" s="165" t="str">
        <f>Lists!C:C</f>
        <v>NAM002</v>
      </c>
      <c r="B82" s="264">
        <f t="shared" si="8"/>
        <v>2.2999999999999998</v>
      </c>
      <c r="C82" s="264">
        <f t="shared" si="9"/>
        <v>2</v>
      </c>
      <c r="D82" s="264">
        <f t="shared" si="10"/>
        <v>3.2</v>
      </c>
      <c r="E82" s="264">
        <f t="shared" si="11"/>
        <v>1.7</v>
      </c>
      <c r="F82" s="264">
        <f>'Data Reliability'!B82</f>
        <v>1.8</v>
      </c>
      <c r="G82" s="166">
        <f>Reliability_updated!V82</f>
        <v>231.4</v>
      </c>
      <c r="H82" s="166">
        <f>'Data Reliability'!C82</f>
        <v>1</v>
      </c>
      <c r="I82" t="str">
        <f>IF(Reliability!B82="x","x",(IF(ROUNDUP(Reliability!B82,0)=1,"Very High",IF(ROUNDUP(Reliability!B82,0)=2,"High",IF(ROUNDUP(Reliability!B82,0)=3,"Medium",IF(ROUNDUP(Reliability!B82,0)=4,"Low","Very Low"))))))</f>
        <v>Medium</v>
      </c>
    </row>
    <row r="83" spans="1:9" x14ac:dyDescent="0.35">
      <c r="A83" s="165" t="str">
        <f>Lists!C:C</f>
        <v>NER001</v>
      </c>
      <c r="B83" s="264">
        <f t="shared" si="8"/>
        <v>2.2999999999999998</v>
      </c>
      <c r="C83" s="264">
        <f t="shared" si="9"/>
        <v>1.8</v>
      </c>
      <c r="D83" s="264">
        <f t="shared" si="10"/>
        <v>5</v>
      </c>
      <c r="E83" s="264">
        <f t="shared" si="11"/>
        <v>0</v>
      </c>
      <c r="F83" s="264">
        <f>'Data Reliability'!B83</f>
        <v>1.7</v>
      </c>
      <c r="G83" s="166">
        <f>Reliability_updated!V83</f>
        <v>452.3</v>
      </c>
      <c r="H83" s="166">
        <f>'Data Reliability'!C83</f>
        <v>0</v>
      </c>
      <c r="I83" t="str">
        <f>IF(Reliability!B83="x","x",(IF(ROUNDUP(Reliability!B83,0)=1,"Very High",IF(ROUNDUP(Reliability!B83,0)=2,"High",IF(ROUNDUP(Reliability!B83,0)=3,"Medium",IF(ROUNDUP(Reliability!B83,0)=4,"Low","Very Low"))))))</f>
        <v>Medium</v>
      </c>
    </row>
    <row r="84" spans="1:9" x14ac:dyDescent="0.35">
      <c r="A84" s="165" t="str">
        <f>Lists!C:C</f>
        <v>NER002</v>
      </c>
      <c r="B84" s="264">
        <f t="shared" si="8"/>
        <v>2.7</v>
      </c>
      <c r="C84" s="264">
        <f t="shared" si="9"/>
        <v>3</v>
      </c>
      <c r="D84" s="264">
        <f t="shared" si="10"/>
        <v>5</v>
      </c>
      <c r="E84" s="264">
        <f t="shared" si="11"/>
        <v>0</v>
      </c>
      <c r="F84" s="264">
        <f>'Data Reliability'!B84</f>
        <v>2.2000000000000002</v>
      </c>
      <c r="G84" s="166">
        <f>Reliability_updated!V84</f>
        <v>452.3</v>
      </c>
      <c r="H84" s="166">
        <f>'Data Reliability'!C84</f>
        <v>0</v>
      </c>
      <c r="I84" t="str">
        <f>IF(Reliability!B84="x","x",(IF(ROUNDUP(Reliability!B84,0)=1,"Very High",IF(ROUNDUP(Reliability!B84,0)=2,"High",IF(ROUNDUP(Reliability!B84,0)=3,"Medium",IF(ROUNDUP(Reliability!B84,0)=4,"Low","Very Low"))))))</f>
        <v>Medium</v>
      </c>
    </row>
    <row r="85" spans="1:9" x14ac:dyDescent="0.35">
      <c r="A85" s="165" t="str">
        <f>Lists!C:C</f>
        <v>NER003</v>
      </c>
      <c r="B85" s="264">
        <f t="shared" si="8"/>
        <v>2.8</v>
      </c>
      <c r="C85" s="264">
        <f t="shared" si="9"/>
        <v>3.3</v>
      </c>
      <c r="D85" s="264">
        <f t="shared" si="10"/>
        <v>5</v>
      </c>
      <c r="E85" s="264">
        <f t="shared" si="11"/>
        <v>0</v>
      </c>
      <c r="F85" s="264">
        <f>'Data Reliability'!B85</f>
        <v>2.2999999999999998</v>
      </c>
      <c r="G85" s="166">
        <f>Reliability_updated!V85</f>
        <v>452.4</v>
      </c>
      <c r="H85" s="166">
        <f>'Data Reliability'!C85</f>
        <v>0</v>
      </c>
      <c r="I85" t="str">
        <f>IF(Reliability!B85="x","x",(IF(ROUNDUP(Reliability!B85,0)=1,"Very High",IF(ROUNDUP(Reliability!B85,0)=2,"High",IF(ROUNDUP(Reliability!B85,0)=3,"Medium",IF(ROUNDUP(Reliability!B85,0)=4,"Low","Very Low"))))))</f>
        <v>Medium</v>
      </c>
    </row>
    <row r="86" spans="1:9" x14ac:dyDescent="0.35">
      <c r="A86" s="165" t="str">
        <f>Lists!C:C</f>
        <v>NER004</v>
      </c>
      <c r="B86" s="264">
        <f t="shared" si="8"/>
        <v>2.8</v>
      </c>
      <c r="C86" s="264">
        <f t="shared" si="9"/>
        <v>3.3</v>
      </c>
      <c r="D86" s="264">
        <f t="shared" si="10"/>
        <v>5</v>
      </c>
      <c r="E86" s="264">
        <f t="shared" si="11"/>
        <v>0</v>
      </c>
      <c r="F86" s="264">
        <f>'Data Reliability'!B86</f>
        <v>2.2999999999999998</v>
      </c>
      <c r="G86" s="166">
        <f>Reliability_updated!V86</f>
        <v>452</v>
      </c>
      <c r="H86" s="166">
        <f>'Data Reliability'!C86</f>
        <v>0</v>
      </c>
      <c r="I86" t="str">
        <f>IF(Reliability!B86="x","x",(IF(ROUNDUP(Reliability!B86,0)=1,"Very High",IF(ROUNDUP(Reliability!B86,0)=2,"High",IF(ROUNDUP(Reliability!B86,0)=3,"Medium",IF(ROUNDUP(Reliability!B86,0)=4,"Low","Very Low"))))))</f>
        <v>Medium</v>
      </c>
    </row>
    <row r="87" spans="1:9" x14ac:dyDescent="0.35">
      <c r="A87" s="165" t="str">
        <f>Lists!C:C</f>
        <v>NGA001</v>
      </c>
      <c r="B87" s="264">
        <f t="shared" si="8"/>
        <v>2.1</v>
      </c>
      <c r="C87" s="264">
        <f t="shared" si="9"/>
        <v>3.5</v>
      </c>
      <c r="D87" s="264">
        <f t="shared" si="10"/>
        <v>2.8</v>
      </c>
      <c r="E87" s="264">
        <f t="shared" si="11"/>
        <v>0</v>
      </c>
      <c r="F87" s="264">
        <f>'Data Reliability'!B87</f>
        <v>2.4</v>
      </c>
      <c r="G87" s="166">
        <f>Reliability_updated!V87</f>
        <v>205.3</v>
      </c>
      <c r="H87" s="166">
        <f>'Data Reliability'!C87</f>
        <v>0</v>
      </c>
      <c r="I87" t="str">
        <f>IF(Reliability!B87="x","x",(IF(ROUNDUP(Reliability!B87,0)=1,"Very High",IF(ROUNDUP(Reliability!B87,0)=2,"High",IF(ROUNDUP(Reliability!B87,0)=3,"Medium",IF(ROUNDUP(Reliability!B87,0)=4,"Low","Very Low"))))))</f>
        <v>Medium</v>
      </c>
    </row>
    <row r="88" spans="1:9" x14ac:dyDescent="0.35">
      <c r="A88" s="165" t="str">
        <f>Lists!C:C</f>
        <v>NGA003</v>
      </c>
      <c r="B88" s="264">
        <f t="shared" si="8"/>
        <v>2.5</v>
      </c>
      <c r="C88" s="264">
        <f t="shared" si="9"/>
        <v>3.8</v>
      </c>
      <c r="D88" s="264">
        <f t="shared" si="10"/>
        <v>3.7</v>
      </c>
      <c r="E88" s="264">
        <f t="shared" si="11"/>
        <v>0</v>
      </c>
      <c r="F88" s="264">
        <f>'Data Reliability'!B88</f>
        <v>2.5</v>
      </c>
      <c r="G88" s="166">
        <f>Reliability_updated!V88</f>
        <v>267.7</v>
      </c>
      <c r="H88" s="166">
        <f>'Data Reliability'!C88</f>
        <v>0</v>
      </c>
      <c r="I88" t="str">
        <f>IF(Reliability!B88="x","x",(IF(ROUNDUP(Reliability!B88,0)=1,"Very High",IF(ROUNDUP(Reliability!B88,0)=2,"High",IF(ROUNDUP(Reliability!B88,0)=3,"Medium",IF(ROUNDUP(Reliability!B88,0)=4,"Low","Very Low"))))))</f>
        <v>Medium</v>
      </c>
    </row>
    <row r="89" spans="1:9" x14ac:dyDescent="0.35">
      <c r="A89" s="165" t="str">
        <f>Lists!C:C</f>
        <v>NGA004</v>
      </c>
      <c r="B89" s="264">
        <f t="shared" si="8"/>
        <v>2.2000000000000002</v>
      </c>
      <c r="C89" s="264">
        <f t="shared" si="9"/>
        <v>2</v>
      </c>
      <c r="D89" s="264">
        <f t="shared" si="10"/>
        <v>2.8</v>
      </c>
      <c r="E89" s="264">
        <f t="shared" si="11"/>
        <v>1.7</v>
      </c>
      <c r="F89" s="264">
        <f>'Data Reliability'!B89</f>
        <v>1.8</v>
      </c>
      <c r="G89" s="166">
        <f>Reliability_updated!V89</f>
        <v>205.5</v>
      </c>
      <c r="H89" s="166">
        <f>'Data Reliability'!C89</f>
        <v>1</v>
      </c>
      <c r="I89" t="str">
        <f>IF(Reliability!B89="x","x",(IF(ROUNDUP(Reliability!B89,0)=1,"Very High",IF(ROUNDUP(Reliability!B89,0)=2,"High",IF(ROUNDUP(Reliability!B89,0)=3,"Medium",IF(ROUNDUP(Reliability!B89,0)=4,"Low","Very Low"))))))</f>
        <v>Medium</v>
      </c>
    </row>
    <row r="90" spans="1:9" x14ac:dyDescent="0.35">
      <c r="A90" s="165" t="str">
        <f>Lists!C:C</f>
        <v>NGA007</v>
      </c>
      <c r="B90" s="264">
        <f t="shared" si="8"/>
        <v>2.2999999999999998</v>
      </c>
      <c r="C90" s="264">
        <f t="shared" si="9"/>
        <v>3.5</v>
      </c>
      <c r="D90" s="264">
        <f t="shared" si="10"/>
        <v>3.4</v>
      </c>
      <c r="E90" s="264">
        <f t="shared" si="11"/>
        <v>0</v>
      </c>
      <c r="F90" s="264">
        <f>'Data Reliability'!B90</f>
        <v>2.4</v>
      </c>
      <c r="G90" s="166">
        <f>Reliability_updated!V90</f>
        <v>251</v>
      </c>
      <c r="H90" s="166">
        <f>'Data Reliability'!C90</f>
        <v>0</v>
      </c>
      <c r="I90" t="str">
        <f>IF(Reliability!B90="x","x",(IF(ROUNDUP(Reliability!B90,0)=1,"Very High",IF(ROUNDUP(Reliability!B90,0)=2,"High",IF(ROUNDUP(Reliability!B90,0)=3,"Medium",IF(ROUNDUP(Reliability!B90,0)=4,"Low","Very Low"))))))</f>
        <v>Medium</v>
      </c>
    </row>
    <row r="91" spans="1:9" x14ac:dyDescent="0.35">
      <c r="A91" s="165" t="str">
        <f>Lists!C:C</f>
        <v>NGA008</v>
      </c>
      <c r="B91" s="264">
        <f t="shared" si="8"/>
        <v>2.6</v>
      </c>
      <c r="C91" s="264">
        <f t="shared" si="9"/>
        <v>2.2999999999999998</v>
      </c>
      <c r="D91" s="264">
        <f t="shared" si="10"/>
        <v>3.7</v>
      </c>
      <c r="E91" s="264">
        <f t="shared" si="11"/>
        <v>1.7</v>
      </c>
      <c r="F91" s="264">
        <f>'Data Reliability'!B91</f>
        <v>1.9</v>
      </c>
      <c r="G91" s="166">
        <f>Reliability_updated!V91</f>
        <v>270.5</v>
      </c>
      <c r="H91" s="166">
        <f>'Data Reliability'!C91</f>
        <v>1</v>
      </c>
      <c r="I91" t="str">
        <f>IF(Reliability!B91="x","x",(IF(ROUNDUP(Reliability!B91,0)=1,"Very High",IF(ROUNDUP(Reliability!B91,0)=2,"High",IF(ROUNDUP(Reliability!B91,0)=3,"Medium",IF(ROUNDUP(Reliability!B91,0)=4,"Low","Very Low"))))))</f>
        <v>Medium</v>
      </c>
    </row>
    <row r="92" spans="1:9" x14ac:dyDescent="0.35">
      <c r="A92" s="165" t="str">
        <f>Lists!C:C</f>
        <v>NIC001</v>
      </c>
      <c r="B92" s="264">
        <f t="shared" si="8"/>
        <v>0.9</v>
      </c>
      <c r="C92" s="264">
        <f t="shared" si="9"/>
        <v>1.8</v>
      </c>
      <c r="D92" s="264">
        <f t="shared" si="10"/>
        <v>0.8</v>
      </c>
      <c r="E92" s="264">
        <f t="shared" si="11"/>
        <v>0</v>
      </c>
      <c r="F92" s="264">
        <f>'Data Reliability'!B92</f>
        <v>1.7</v>
      </c>
      <c r="G92" s="166">
        <f>Reliability_updated!V92</f>
        <v>56.6</v>
      </c>
      <c r="H92" s="166">
        <f>'Data Reliability'!C92</f>
        <v>0</v>
      </c>
      <c r="I92" t="str">
        <f>IF(Reliability!B92="x","x",(IF(ROUNDUP(Reliability!B92,0)=1,"Very High",IF(ROUNDUP(Reliability!B92,0)=2,"High",IF(ROUNDUP(Reliability!B92,0)=3,"Medium",IF(ROUNDUP(Reliability!B92,0)=4,"Low","Very Low"))))))</f>
        <v>Very High</v>
      </c>
    </row>
    <row r="93" spans="1:9" x14ac:dyDescent="0.35">
      <c r="A93" s="165" t="str">
        <f>Lists!C:C</f>
        <v>PAK001</v>
      </c>
      <c r="B93" s="264">
        <f t="shared" si="8"/>
        <v>1.9</v>
      </c>
      <c r="C93" s="264">
        <f t="shared" si="9"/>
        <v>2.2999999999999998</v>
      </c>
      <c r="D93" s="264">
        <f t="shared" si="10"/>
        <v>3.3</v>
      </c>
      <c r="E93" s="264">
        <f t="shared" si="11"/>
        <v>0</v>
      </c>
      <c r="F93" s="264">
        <f>'Data Reliability'!B93</f>
        <v>1.9</v>
      </c>
      <c r="G93" s="166">
        <f>Reliability_updated!V93</f>
        <v>243.2</v>
      </c>
      <c r="H93" s="166">
        <f>'Data Reliability'!C93</f>
        <v>0</v>
      </c>
      <c r="I93" t="str">
        <f>IF(Reliability!B93="x","x",(IF(ROUNDUP(Reliability!B93,0)=1,"Very High",IF(ROUNDUP(Reliability!B93,0)=2,"High",IF(ROUNDUP(Reliability!B93,0)=3,"Medium",IF(ROUNDUP(Reliability!B93,0)=4,"Low","Very Low"))))))</f>
        <v>High</v>
      </c>
    </row>
    <row r="94" spans="1:9" x14ac:dyDescent="0.35">
      <c r="A94" s="165" t="str">
        <f>Lists!C:C</f>
        <v>PAK004</v>
      </c>
      <c r="B94" s="264">
        <f t="shared" si="8"/>
        <v>4.3</v>
      </c>
      <c r="C94" s="264" t="str">
        <f t="shared" si="9"/>
        <v>x</v>
      </c>
      <c r="D94" s="264">
        <f t="shared" si="10"/>
        <v>3.5</v>
      </c>
      <c r="E94" s="264">
        <f t="shared" si="11"/>
        <v>5</v>
      </c>
      <c r="F94" s="264" t="str">
        <f>'Data Reliability'!B94</f>
        <v>x</v>
      </c>
      <c r="G94" s="166">
        <f>Reliability_updated!V94</f>
        <v>254.5</v>
      </c>
      <c r="H94" s="166">
        <f>'Data Reliability'!C94</f>
        <v>3</v>
      </c>
      <c r="I94" t="str">
        <f>IF(Reliability!B94="x","x",(IF(ROUNDUP(Reliability!B94,0)=1,"Very High",IF(ROUNDUP(Reliability!B94,0)=2,"High",IF(ROUNDUP(Reliability!B94,0)=3,"Medium",IF(ROUNDUP(Reliability!B94,0)=4,"Low","Very Low"))))))</f>
        <v>Very Low</v>
      </c>
    </row>
    <row r="95" spans="1:9" x14ac:dyDescent="0.35">
      <c r="A95" s="165" t="str">
        <f>Lists!C:C</f>
        <v>PAN002</v>
      </c>
      <c r="B95" s="264">
        <f t="shared" si="8"/>
        <v>1.6</v>
      </c>
      <c r="C95" s="264">
        <f t="shared" si="9"/>
        <v>3.5</v>
      </c>
      <c r="D95" s="264">
        <f t="shared" si="10"/>
        <v>1.3</v>
      </c>
      <c r="E95" s="264">
        <f t="shared" si="11"/>
        <v>0</v>
      </c>
      <c r="F95" s="264">
        <f>'Data Reliability'!B95</f>
        <v>2.4</v>
      </c>
      <c r="G95" s="166">
        <f>Reliability_updated!V95</f>
        <v>96</v>
      </c>
      <c r="H95" s="166">
        <f>'Data Reliability'!C95</f>
        <v>0</v>
      </c>
      <c r="I95" t="str">
        <f>IF(Reliability!B95="x","x",(IF(ROUNDUP(Reliability!B95,0)=1,"Very High",IF(ROUNDUP(Reliability!B95,0)=2,"High",IF(ROUNDUP(Reliability!B95,0)=3,"Medium",IF(ROUNDUP(Reliability!B95,0)=4,"Low","Very Low"))))))</f>
        <v>High</v>
      </c>
    </row>
    <row r="96" spans="1:9" x14ac:dyDescent="0.35">
      <c r="A96" s="165" t="str">
        <f>Lists!C:C</f>
        <v>PER002</v>
      </c>
      <c r="B96" s="264">
        <f t="shared" si="8"/>
        <v>2.7</v>
      </c>
      <c r="C96" s="264">
        <f t="shared" si="9"/>
        <v>3</v>
      </c>
      <c r="D96" s="264">
        <f t="shared" si="10"/>
        <v>1.9</v>
      </c>
      <c r="E96" s="264">
        <f t="shared" si="11"/>
        <v>3.3</v>
      </c>
      <c r="F96" s="264">
        <f>'Data Reliability'!B96</f>
        <v>2.2000000000000002</v>
      </c>
      <c r="G96" s="166">
        <f>Reliability_updated!V96</f>
        <v>140.4</v>
      </c>
      <c r="H96" s="166">
        <f>'Data Reliability'!C96</f>
        <v>2</v>
      </c>
      <c r="I96" t="str">
        <f>IF(Reliability!B96="x","x",(IF(ROUNDUP(Reliability!B96,0)=1,"Very High",IF(ROUNDUP(Reliability!B96,0)=2,"High",IF(ROUNDUP(Reliability!B96,0)=3,"Medium",IF(ROUNDUP(Reliability!B96,0)=4,"Low","Very Low"))))))</f>
        <v>Medium</v>
      </c>
    </row>
    <row r="97" spans="1:9" x14ac:dyDescent="0.35">
      <c r="A97" s="165" t="str">
        <f>Lists!C:C</f>
        <v>PHL001</v>
      </c>
      <c r="B97" s="264">
        <f t="shared" si="8"/>
        <v>2</v>
      </c>
      <c r="C97" s="264">
        <f t="shared" si="9"/>
        <v>3.5</v>
      </c>
      <c r="D97" s="264">
        <f t="shared" si="10"/>
        <v>0.9</v>
      </c>
      <c r="E97" s="264">
        <f t="shared" si="11"/>
        <v>1.7</v>
      </c>
      <c r="F97" s="264">
        <f>'Data Reliability'!B97</f>
        <v>2.4</v>
      </c>
      <c r="G97" s="166">
        <f>Reliability_updated!V97</f>
        <v>65.2</v>
      </c>
      <c r="H97" s="166">
        <f>'Data Reliability'!C97</f>
        <v>1</v>
      </c>
      <c r="I97" t="str">
        <f>IF(Reliability!B97="x","x",(IF(ROUNDUP(Reliability!B97,0)=1,"Very High",IF(ROUNDUP(Reliability!B97,0)=2,"High",IF(ROUNDUP(Reliability!B97,0)=3,"Medium",IF(ROUNDUP(Reliability!B97,0)=4,"Low","Very Low"))))))</f>
        <v>High</v>
      </c>
    </row>
    <row r="98" spans="1:9" x14ac:dyDescent="0.35">
      <c r="A98" s="165" t="str">
        <f>Lists!C:C</f>
        <v>PHL003</v>
      </c>
      <c r="B98" s="264">
        <f t="shared" si="8"/>
        <v>2.1</v>
      </c>
      <c r="C98" s="264">
        <f t="shared" si="9"/>
        <v>3</v>
      </c>
      <c r="D98" s="264">
        <f t="shared" si="10"/>
        <v>3.4</v>
      </c>
      <c r="E98" s="264">
        <f t="shared" si="11"/>
        <v>0</v>
      </c>
      <c r="F98" s="264">
        <f>'Data Reliability'!B98</f>
        <v>2.2000000000000002</v>
      </c>
      <c r="G98" s="166">
        <f>Reliability_updated!V98</f>
        <v>249.4</v>
      </c>
      <c r="H98" s="166">
        <f>'Data Reliability'!C98</f>
        <v>0</v>
      </c>
      <c r="I98" t="str">
        <f>IF(Reliability!B98="x","x",(IF(ROUNDUP(Reliability!B98,0)=1,"Very High",IF(ROUNDUP(Reliability!B98,0)=2,"High",IF(ROUNDUP(Reliability!B98,0)=3,"Medium",IF(ROUNDUP(Reliability!B98,0)=4,"Low","Very Low"))))))</f>
        <v>Medium</v>
      </c>
    </row>
    <row r="99" spans="1:9" x14ac:dyDescent="0.35">
      <c r="A99" s="165" t="str">
        <f>Lists!C:C</f>
        <v>PHL010</v>
      </c>
      <c r="B99" s="264">
        <f t="shared" ref="B99:B130" si="12">ROUND(AVERAGE(C99:E99),1)</f>
        <v>2</v>
      </c>
      <c r="C99" s="264">
        <f t="shared" ref="C99:C130" si="13">IF(F99="x","x",ROUND((5-(3-F99)/2*5),1))</f>
        <v>3</v>
      </c>
      <c r="D99" s="264">
        <f t="shared" ref="D99:D130" si="14">IF(G99&gt;365,5,ROUND((5-(365-G99)/364*5),1))</f>
        <v>1.3</v>
      </c>
      <c r="E99" s="264">
        <f t="shared" ref="E99:E130" si="15">IF(H99&gt;3,5,ROUND((5-(3-H99)/3*5),1))</f>
        <v>1.7</v>
      </c>
      <c r="F99" s="264">
        <f>'Data Reliability'!B99</f>
        <v>2.2000000000000002</v>
      </c>
      <c r="G99" s="166">
        <f>Reliability_updated!V99</f>
        <v>94.3</v>
      </c>
      <c r="H99" s="166">
        <f>'Data Reliability'!C99</f>
        <v>1</v>
      </c>
      <c r="I99" t="str">
        <f>IF(Reliability!B99="x","x",(IF(ROUNDUP(Reliability!B99,0)=1,"Very High",IF(ROUNDUP(Reliability!B99,0)=2,"High",IF(ROUNDUP(Reliability!B99,0)=3,"Medium",IF(ROUNDUP(Reliability!B99,0)=4,"Low","Very Low"))))))</f>
        <v>High</v>
      </c>
    </row>
    <row r="100" spans="1:9" x14ac:dyDescent="0.35">
      <c r="A100" s="165" t="str">
        <f>Lists!C:C</f>
        <v>POL002</v>
      </c>
      <c r="B100" s="264">
        <f t="shared" si="12"/>
        <v>1</v>
      </c>
      <c r="C100" s="264">
        <f t="shared" si="13"/>
        <v>2</v>
      </c>
      <c r="D100" s="264">
        <f t="shared" si="14"/>
        <v>1</v>
      </c>
      <c r="E100" s="264">
        <f t="shared" si="15"/>
        <v>0</v>
      </c>
      <c r="F100" s="264">
        <f>'Data Reliability'!B100</f>
        <v>1.8</v>
      </c>
      <c r="G100" s="166">
        <f>Reliability_updated!V100</f>
        <v>70.3</v>
      </c>
      <c r="H100" s="166">
        <f>'Data Reliability'!C100</f>
        <v>0</v>
      </c>
      <c r="I100" t="str">
        <f>IF(Reliability!B100="x","x",(IF(ROUNDUP(Reliability!B100,0)=1,"Very High",IF(ROUNDUP(Reliability!B100,0)=2,"High",IF(ROUNDUP(Reliability!B100,0)=3,"Medium",IF(ROUNDUP(Reliability!B100,0)=4,"Low","Very Low"))))))</f>
        <v>Very High</v>
      </c>
    </row>
    <row r="101" spans="1:9" x14ac:dyDescent="0.35">
      <c r="A101" s="165" t="str">
        <f>Lists!C:C</f>
        <v>PRK001</v>
      </c>
      <c r="B101" s="264">
        <f t="shared" si="12"/>
        <v>2.4</v>
      </c>
      <c r="C101" s="264">
        <f t="shared" si="13"/>
        <v>2.2999999999999998</v>
      </c>
      <c r="D101" s="264">
        <f t="shared" si="14"/>
        <v>5</v>
      </c>
      <c r="E101" s="264">
        <f t="shared" si="15"/>
        <v>0</v>
      </c>
      <c r="F101" s="264">
        <f>'Data Reliability'!B101</f>
        <v>1.9</v>
      </c>
      <c r="G101" s="166">
        <f>Reliability_updated!V101</f>
        <v>618.6</v>
      </c>
      <c r="H101" s="166">
        <f>'Data Reliability'!C101</f>
        <v>0</v>
      </c>
      <c r="I101" t="str">
        <f>IF(Reliability!B101="x","x",(IF(ROUNDUP(Reliability!B101,0)=1,"Very High",IF(ROUNDUP(Reliability!B101,0)=2,"High",IF(ROUNDUP(Reliability!B101,0)=3,"Medium",IF(ROUNDUP(Reliability!B101,0)=4,"Low","Very Low"))))))</f>
        <v>Medium</v>
      </c>
    </row>
    <row r="102" spans="1:9" x14ac:dyDescent="0.35">
      <c r="A102" s="165" t="str">
        <f>Lists!C:C</f>
        <v>PSE002</v>
      </c>
      <c r="B102" s="264">
        <f t="shared" si="12"/>
        <v>1.2</v>
      </c>
      <c r="C102" s="264">
        <f t="shared" si="13"/>
        <v>0.8</v>
      </c>
      <c r="D102" s="264">
        <f t="shared" si="14"/>
        <v>2.7</v>
      </c>
      <c r="E102" s="264">
        <f t="shared" si="15"/>
        <v>0</v>
      </c>
      <c r="F102" s="264">
        <f>'Data Reliability'!B102</f>
        <v>1.3</v>
      </c>
      <c r="G102" s="166">
        <f>Reliability_updated!V102</f>
        <v>197.6</v>
      </c>
      <c r="H102" s="166">
        <f>'Data Reliability'!C102</f>
        <v>0</v>
      </c>
      <c r="I102" t="str">
        <f>IF(Reliability!B102="x","x",(IF(ROUNDUP(Reliability!B102,0)=1,"Very High",IF(ROUNDUP(Reliability!B102,0)=2,"High",IF(ROUNDUP(Reliability!B102,0)=3,"Medium",IF(ROUNDUP(Reliability!B102,0)=4,"Low","Very Low"))))))</f>
        <v>High</v>
      </c>
    </row>
    <row r="103" spans="1:9" x14ac:dyDescent="0.35">
      <c r="A103" s="165" t="str">
        <f>Lists!C:C</f>
        <v>REG001</v>
      </c>
      <c r="B103" s="264">
        <f t="shared" si="12"/>
        <v>2.2999999999999998</v>
      </c>
      <c r="C103" s="264">
        <f t="shared" si="13"/>
        <v>2</v>
      </c>
      <c r="D103" s="264">
        <f t="shared" si="14"/>
        <v>5</v>
      </c>
      <c r="E103" s="264">
        <f t="shared" si="15"/>
        <v>0</v>
      </c>
      <c r="F103" s="264">
        <f>'Data Reliability'!B103</f>
        <v>1.8</v>
      </c>
      <c r="G103" s="166">
        <f>Reliability_updated!V103</f>
        <v>478.7</v>
      </c>
      <c r="H103" s="166">
        <f>'Data Reliability'!C103</f>
        <v>0</v>
      </c>
      <c r="I103" t="str">
        <f>IF(Reliability!B103="x","x",(IF(ROUNDUP(Reliability!B103,0)=1,"Very High",IF(ROUNDUP(Reliability!B103,0)=2,"High",IF(ROUNDUP(Reliability!B103,0)=3,"Medium",IF(ROUNDUP(Reliability!B103,0)=4,"Low","Very Low"))))))</f>
        <v>Medium</v>
      </c>
    </row>
    <row r="104" spans="1:9" x14ac:dyDescent="0.35">
      <c r="A104" s="165" t="str">
        <f>Lists!C:C</f>
        <v>REG002</v>
      </c>
      <c r="B104" s="264">
        <f t="shared" si="12"/>
        <v>2</v>
      </c>
      <c r="C104" s="264">
        <f t="shared" si="13"/>
        <v>3.3</v>
      </c>
      <c r="D104" s="264">
        <f t="shared" si="14"/>
        <v>2.7</v>
      </c>
      <c r="E104" s="264">
        <f t="shared" si="15"/>
        <v>0</v>
      </c>
      <c r="F104" s="264">
        <f>'Data Reliability'!B104</f>
        <v>2.2999999999999998</v>
      </c>
      <c r="G104" s="166">
        <f>Reliability_updated!V104</f>
        <v>196.7</v>
      </c>
      <c r="H104" s="166">
        <f>'Data Reliability'!C104</f>
        <v>0</v>
      </c>
      <c r="I104" t="str">
        <f>IF(Reliability!B104="x","x",(IF(ROUNDUP(Reliability!B104,0)=1,"Very High",IF(ROUNDUP(Reliability!B104,0)=2,"High",IF(ROUNDUP(Reliability!B104,0)=3,"Medium",IF(ROUNDUP(Reliability!B104,0)=4,"Low","Very Low"))))))</f>
        <v>High</v>
      </c>
    </row>
    <row r="105" spans="1:9" x14ac:dyDescent="0.35">
      <c r="A105" s="165" t="str">
        <f>Lists!C:C</f>
        <v>REG003</v>
      </c>
      <c r="B105" s="264">
        <f t="shared" si="12"/>
        <v>4.2</v>
      </c>
      <c r="C105" s="264" t="str">
        <f t="shared" si="13"/>
        <v>x</v>
      </c>
      <c r="D105" s="264">
        <f t="shared" si="14"/>
        <v>5</v>
      </c>
      <c r="E105" s="264">
        <f t="shared" si="15"/>
        <v>3.3</v>
      </c>
      <c r="F105" s="264" t="str">
        <f>'Data Reliability'!B105</f>
        <v>x</v>
      </c>
      <c r="G105" s="166">
        <f>Reliability_updated!V105</f>
        <v>840</v>
      </c>
      <c r="H105" s="166">
        <f>'Data Reliability'!C105</f>
        <v>2</v>
      </c>
      <c r="I105" t="str">
        <f>IF(Reliability!B105="x","x",(IF(ROUNDUP(Reliability!B105,0)=1,"Very High",IF(ROUNDUP(Reliability!B105,0)=2,"High",IF(ROUNDUP(Reliability!B105,0)=3,"Medium",IF(ROUNDUP(Reliability!B105,0)=4,"Low","Very Low"))))))</f>
        <v>Very Low</v>
      </c>
    </row>
    <row r="106" spans="1:9" x14ac:dyDescent="0.35">
      <c r="A106" s="165" t="str">
        <f>Lists!C:C</f>
        <v>REG004</v>
      </c>
      <c r="B106" s="264">
        <f t="shared" si="12"/>
        <v>2.1</v>
      </c>
      <c r="C106" s="264">
        <f t="shared" si="13"/>
        <v>4</v>
      </c>
      <c r="D106" s="264">
        <f t="shared" si="14"/>
        <v>2.2999999999999998</v>
      </c>
      <c r="E106" s="264">
        <f t="shared" si="15"/>
        <v>0</v>
      </c>
      <c r="F106" s="264">
        <f>'Data Reliability'!B106</f>
        <v>2.6</v>
      </c>
      <c r="G106" s="166">
        <f>Reliability_updated!V106</f>
        <v>164.9</v>
      </c>
      <c r="H106" s="166">
        <f>'Data Reliability'!C106</f>
        <v>0</v>
      </c>
      <c r="I106" t="str">
        <f>IF(Reliability!B106="x","x",(IF(ROUNDUP(Reliability!B106,0)=1,"Very High",IF(ROUNDUP(Reliability!B106,0)=2,"High",IF(ROUNDUP(Reliability!B106,0)=3,"Medium",IF(ROUNDUP(Reliability!B106,0)=4,"Low","Very Low"))))))</f>
        <v>Medium</v>
      </c>
    </row>
    <row r="107" spans="1:9" x14ac:dyDescent="0.35">
      <c r="A107" s="165" t="str">
        <f>Lists!C:C</f>
        <v>REG006</v>
      </c>
      <c r="B107" s="264">
        <f t="shared" si="12"/>
        <v>2.5</v>
      </c>
      <c r="C107" s="264">
        <f t="shared" si="13"/>
        <v>3.5</v>
      </c>
      <c r="D107" s="264">
        <f t="shared" si="14"/>
        <v>2.2999999999999998</v>
      </c>
      <c r="E107" s="264">
        <f t="shared" si="15"/>
        <v>1.7</v>
      </c>
      <c r="F107" s="264">
        <f>'Data Reliability'!B107</f>
        <v>2.4</v>
      </c>
      <c r="G107" s="166">
        <f>Reliability_updated!V107</f>
        <v>165.2</v>
      </c>
      <c r="H107" s="166">
        <f>'Data Reliability'!C107</f>
        <v>1</v>
      </c>
      <c r="I107" t="str">
        <f>IF(Reliability!B107="x","x",(IF(ROUNDUP(Reliability!B107,0)=1,"Very High",IF(ROUNDUP(Reliability!B107,0)=2,"High",IF(ROUNDUP(Reliability!B107,0)=3,"Medium",IF(ROUNDUP(Reliability!B107,0)=4,"Low","Very Low"))))))</f>
        <v>Medium</v>
      </c>
    </row>
    <row r="108" spans="1:9" x14ac:dyDescent="0.35">
      <c r="A108" s="165" t="str">
        <f>Lists!C:C</f>
        <v>REG007</v>
      </c>
      <c r="B108" s="264">
        <f t="shared" si="12"/>
        <v>5</v>
      </c>
      <c r="C108" s="264" t="str">
        <f t="shared" si="13"/>
        <v>x</v>
      </c>
      <c r="D108" s="264">
        <f t="shared" si="14"/>
        <v>5</v>
      </c>
      <c r="E108" s="264">
        <f t="shared" si="15"/>
        <v>5</v>
      </c>
      <c r="F108" s="264" t="str">
        <f>'Data Reliability'!B108</f>
        <v>x</v>
      </c>
      <c r="G108" s="166">
        <f>Reliability_updated!V108</f>
        <v>968.6</v>
      </c>
      <c r="H108" s="166">
        <f>'Data Reliability'!C108</f>
        <v>5</v>
      </c>
      <c r="I108" t="str">
        <f>IF(Reliability!B108="x","x",(IF(ROUNDUP(Reliability!B108,0)=1,"Very High",IF(ROUNDUP(Reliability!B108,0)=2,"High",IF(ROUNDUP(Reliability!B108,0)=3,"Medium",IF(ROUNDUP(Reliability!B108,0)=4,"Low","Very Low"))))))</f>
        <v>Very Low</v>
      </c>
    </row>
    <row r="109" spans="1:9" x14ac:dyDescent="0.35">
      <c r="A109" s="165" t="str">
        <f>Lists!C:C</f>
        <v>REG008</v>
      </c>
      <c r="B109" s="264">
        <f t="shared" si="12"/>
        <v>5</v>
      </c>
      <c r="C109" s="264" t="str">
        <f t="shared" si="13"/>
        <v>x</v>
      </c>
      <c r="D109" s="264">
        <f t="shared" si="14"/>
        <v>5</v>
      </c>
      <c r="E109" s="264">
        <f t="shared" si="15"/>
        <v>5</v>
      </c>
      <c r="F109" s="264" t="str">
        <f>'Data Reliability'!B109</f>
        <v>x</v>
      </c>
      <c r="G109" s="166">
        <f>Reliability_updated!V109</f>
        <v>968.6</v>
      </c>
      <c r="H109" s="166">
        <f>'Data Reliability'!C109</f>
        <v>5</v>
      </c>
      <c r="I109" t="str">
        <f>IF(Reliability!B109="x","x",(IF(ROUNDUP(Reliability!B109,0)=1,"Very High",IF(ROUNDUP(Reliability!B109,0)=2,"High",IF(ROUNDUP(Reliability!B109,0)=3,"Medium",IF(ROUNDUP(Reliability!B109,0)=4,"Low","Very Low"))))))</f>
        <v>Very Low</v>
      </c>
    </row>
    <row r="110" spans="1:9" x14ac:dyDescent="0.35">
      <c r="A110" s="165" t="str">
        <f>Lists!C:C</f>
        <v>REG011</v>
      </c>
      <c r="B110" s="264">
        <f t="shared" si="12"/>
        <v>1.5</v>
      </c>
      <c r="C110" s="264">
        <f t="shared" si="13"/>
        <v>2.2999999999999998</v>
      </c>
      <c r="D110" s="264">
        <f t="shared" si="14"/>
        <v>2.1</v>
      </c>
      <c r="E110" s="264">
        <f t="shared" si="15"/>
        <v>0</v>
      </c>
      <c r="F110" s="264">
        <f>'Data Reliability'!B110</f>
        <v>1.9</v>
      </c>
      <c r="G110" s="166">
        <f>Reliability_updated!V110</f>
        <v>156.80000000000001</v>
      </c>
      <c r="H110" s="166">
        <f>'Data Reliability'!C110</f>
        <v>0</v>
      </c>
      <c r="I110" t="str">
        <f>IF(Reliability!B110="x","x",(IF(ROUNDUP(Reliability!B110,0)=1,"Very High",IF(ROUNDUP(Reliability!B110,0)=2,"High",IF(ROUNDUP(Reliability!B110,0)=3,"Medium",IF(ROUNDUP(Reliability!B110,0)=4,"Low","Very Low"))))))</f>
        <v>High</v>
      </c>
    </row>
    <row r="111" spans="1:9" x14ac:dyDescent="0.35">
      <c r="A111" s="165" t="str">
        <f>Lists!C:C</f>
        <v>REG012</v>
      </c>
      <c r="B111" s="264">
        <f t="shared" si="12"/>
        <v>1.2</v>
      </c>
      <c r="C111" s="264">
        <f t="shared" si="13"/>
        <v>2.2999999999999998</v>
      </c>
      <c r="D111" s="264">
        <f t="shared" si="14"/>
        <v>1.2</v>
      </c>
      <c r="E111" s="264">
        <f t="shared" si="15"/>
        <v>0</v>
      </c>
      <c r="F111" s="264">
        <f>'Data Reliability'!B111</f>
        <v>1.9</v>
      </c>
      <c r="G111" s="166">
        <f>Reliability_updated!V111</f>
        <v>84.8</v>
      </c>
      <c r="H111" s="166">
        <f>'Data Reliability'!C111</f>
        <v>0</v>
      </c>
      <c r="I111" t="str">
        <f>IF(Reliability!B111="x","x",(IF(ROUNDUP(Reliability!B111,0)=1,"Very High",IF(ROUNDUP(Reliability!B111,0)=2,"High",IF(ROUNDUP(Reliability!B111,0)=3,"Medium",IF(ROUNDUP(Reliability!B111,0)=4,"Low","Very Low"))))))</f>
        <v>High</v>
      </c>
    </row>
    <row r="112" spans="1:9" x14ac:dyDescent="0.35">
      <c r="A112" s="165" t="str">
        <f>Lists!C:C</f>
        <v>REG013</v>
      </c>
      <c r="B112" s="264">
        <f t="shared" si="12"/>
        <v>4.2</v>
      </c>
      <c r="C112" s="264" t="str">
        <f t="shared" si="13"/>
        <v>x</v>
      </c>
      <c r="D112" s="264">
        <f t="shared" si="14"/>
        <v>5</v>
      </c>
      <c r="E112" s="264">
        <f t="shared" si="15"/>
        <v>3.3</v>
      </c>
      <c r="F112" s="264" t="str">
        <f>'Data Reliability'!B112</f>
        <v>x</v>
      </c>
      <c r="G112" s="166">
        <f>Reliability_updated!V112</f>
        <v>520.1</v>
      </c>
      <c r="H112" s="166">
        <f>'Data Reliability'!C112</f>
        <v>2</v>
      </c>
      <c r="I112" t="str">
        <f>IF(Reliability!B112="x","x",(IF(ROUNDUP(Reliability!B112,0)=1,"Very High",IF(ROUNDUP(Reliability!B112,0)=2,"High",IF(ROUNDUP(Reliability!B112,0)=3,"Medium",IF(ROUNDUP(Reliability!B112,0)=4,"Low","Very Low"))))))</f>
        <v>Very Low</v>
      </c>
    </row>
    <row r="113" spans="1:9" x14ac:dyDescent="0.35">
      <c r="A113" s="165" t="str">
        <f>Lists!C:C</f>
        <v>REG014</v>
      </c>
      <c r="B113" s="264">
        <f t="shared" si="12"/>
        <v>1.1000000000000001</v>
      </c>
      <c r="C113" s="264">
        <f t="shared" si="13"/>
        <v>2.2999999999999998</v>
      </c>
      <c r="D113" s="264">
        <f t="shared" si="14"/>
        <v>1</v>
      </c>
      <c r="E113" s="264">
        <f t="shared" si="15"/>
        <v>0</v>
      </c>
      <c r="F113" s="264">
        <f>'Data Reliability'!B113</f>
        <v>1.9</v>
      </c>
      <c r="G113" s="166">
        <f>Reliability_updated!V113</f>
        <v>71.8</v>
      </c>
      <c r="H113" s="166">
        <f>'Data Reliability'!C113</f>
        <v>0</v>
      </c>
      <c r="I113" t="str">
        <f>IF(Reliability!B113="x","x",(IF(ROUNDUP(Reliability!B113,0)=1,"Very High",IF(ROUNDUP(Reliability!B113,0)=2,"High",IF(ROUNDUP(Reliability!B113,0)=3,"Medium",IF(ROUNDUP(Reliability!B113,0)=4,"Low","Very Low"))))))</f>
        <v>High</v>
      </c>
    </row>
    <row r="114" spans="1:9" x14ac:dyDescent="0.35">
      <c r="A114" s="165" t="str">
        <f>Lists!C:C</f>
        <v>ROU002</v>
      </c>
      <c r="B114" s="264">
        <f t="shared" si="12"/>
        <v>1.1000000000000001</v>
      </c>
      <c r="C114" s="264">
        <f t="shared" si="13"/>
        <v>2.2999999999999998</v>
      </c>
      <c r="D114" s="264">
        <f t="shared" si="14"/>
        <v>1.1000000000000001</v>
      </c>
      <c r="E114" s="264">
        <f t="shared" si="15"/>
        <v>0</v>
      </c>
      <c r="F114" s="264">
        <f>'Data Reliability'!B114</f>
        <v>1.9</v>
      </c>
      <c r="G114" s="166">
        <f>Reliability_updated!V114</f>
        <v>82</v>
      </c>
      <c r="H114" s="166">
        <f>'Data Reliability'!C114</f>
        <v>0</v>
      </c>
      <c r="I114" t="str">
        <f>IF(Reliability!B114="x","x",(IF(ROUNDUP(Reliability!B114,0)=1,"Very High",IF(ROUNDUP(Reliability!B114,0)=2,"High",IF(ROUNDUP(Reliability!B114,0)=3,"Medium",IF(ROUNDUP(Reliability!B114,0)=4,"Low","Very Low"))))))</f>
        <v>High</v>
      </c>
    </row>
    <row r="115" spans="1:9" x14ac:dyDescent="0.35">
      <c r="A115" s="165" t="str">
        <f>Lists!C:C</f>
        <v>RWA002</v>
      </c>
      <c r="B115" s="264">
        <f t="shared" si="12"/>
        <v>2.5</v>
      </c>
      <c r="C115" s="264">
        <f t="shared" si="13"/>
        <v>2.5</v>
      </c>
      <c r="D115" s="264">
        <f t="shared" si="14"/>
        <v>1.8</v>
      </c>
      <c r="E115" s="264">
        <f t="shared" si="15"/>
        <v>3.3</v>
      </c>
      <c r="F115" s="264">
        <f>'Data Reliability'!B115</f>
        <v>2</v>
      </c>
      <c r="G115" s="166">
        <f>Reliability_updated!V115</f>
        <v>128.80000000000001</v>
      </c>
      <c r="H115" s="166">
        <f>'Data Reliability'!C115</f>
        <v>2</v>
      </c>
      <c r="I115" t="str">
        <f>IF(Reliability!B115="x","x",(IF(ROUNDUP(Reliability!B115,0)=1,"Very High",IF(ROUNDUP(Reliability!B115,0)=2,"High",IF(ROUNDUP(Reliability!B115,0)=3,"Medium",IF(ROUNDUP(Reliability!B115,0)=4,"Low","Very Low"))))))</f>
        <v>Medium</v>
      </c>
    </row>
    <row r="116" spans="1:9" x14ac:dyDescent="0.35">
      <c r="A116" s="165" t="str">
        <f>Lists!C:C</f>
        <v>SDN001</v>
      </c>
      <c r="B116" s="264">
        <f t="shared" si="12"/>
        <v>0.9</v>
      </c>
      <c r="C116" s="264">
        <f t="shared" si="13"/>
        <v>0.8</v>
      </c>
      <c r="D116" s="264">
        <f t="shared" si="14"/>
        <v>2</v>
      </c>
      <c r="E116" s="264">
        <f t="shared" si="15"/>
        <v>0</v>
      </c>
      <c r="F116" s="264">
        <f>'Data Reliability'!B116</f>
        <v>1.3</v>
      </c>
      <c r="G116" s="166">
        <f>Reliability_updated!V116</f>
        <v>149.69999999999999</v>
      </c>
      <c r="H116" s="166">
        <f>'Data Reliability'!C116</f>
        <v>0</v>
      </c>
      <c r="I116" t="str">
        <f>IF(Reliability!B116="x","x",(IF(ROUNDUP(Reliability!B116,0)=1,"Very High",IF(ROUNDUP(Reliability!B116,0)=2,"High",IF(ROUNDUP(Reliability!B116,0)=3,"Medium",IF(ROUNDUP(Reliability!B116,0)=4,"Low","Very Low"))))))</f>
        <v>Very High</v>
      </c>
    </row>
    <row r="117" spans="1:9" x14ac:dyDescent="0.35">
      <c r="A117" s="165" t="str">
        <f>Lists!C:C</f>
        <v>SDN005</v>
      </c>
      <c r="B117" s="264">
        <f t="shared" si="12"/>
        <v>1.2</v>
      </c>
      <c r="C117" s="264">
        <f t="shared" si="13"/>
        <v>2.2999999999999998</v>
      </c>
      <c r="D117" s="264">
        <f t="shared" si="14"/>
        <v>1.2</v>
      </c>
      <c r="E117" s="264">
        <f t="shared" si="15"/>
        <v>0</v>
      </c>
      <c r="F117" s="264">
        <f>'Data Reliability'!B117</f>
        <v>1.9</v>
      </c>
      <c r="G117" s="166">
        <f>Reliability_updated!V117</f>
        <v>86.2</v>
      </c>
      <c r="H117" s="166">
        <f>'Data Reliability'!C117</f>
        <v>0</v>
      </c>
      <c r="I117" t="str">
        <f>IF(Reliability!B117="x","x",(IF(ROUNDUP(Reliability!B117,0)=1,"Very High",IF(ROUNDUP(Reliability!B117,0)=2,"High",IF(ROUNDUP(Reliability!B117,0)=3,"Medium",IF(ROUNDUP(Reliability!B117,0)=4,"Low","Very Low"))))))</f>
        <v>High</v>
      </c>
    </row>
    <row r="118" spans="1:9" x14ac:dyDescent="0.35">
      <c r="A118" s="165" t="str">
        <f>Lists!C:C</f>
        <v>SDN007</v>
      </c>
      <c r="B118" s="264">
        <f t="shared" si="12"/>
        <v>0.8</v>
      </c>
      <c r="C118" s="264">
        <f t="shared" si="13"/>
        <v>1</v>
      </c>
      <c r="D118" s="264">
        <f t="shared" si="14"/>
        <v>1.3</v>
      </c>
      <c r="E118" s="264">
        <f t="shared" si="15"/>
        <v>0</v>
      </c>
      <c r="F118" s="264">
        <f>'Data Reliability'!B118</f>
        <v>1.4</v>
      </c>
      <c r="G118" s="166">
        <f>Reliability_updated!V118</f>
        <v>93.9</v>
      </c>
      <c r="H118" s="166">
        <f>'Data Reliability'!C118</f>
        <v>0</v>
      </c>
      <c r="I118" t="str">
        <f>IF(Reliability!B118="x","x",(IF(ROUNDUP(Reliability!B118,0)=1,"Very High",IF(ROUNDUP(Reliability!B118,0)=2,"High",IF(ROUNDUP(Reliability!B118,0)=3,"Medium",IF(ROUNDUP(Reliability!B118,0)=4,"Low","Very Low"))))))</f>
        <v>Very High</v>
      </c>
    </row>
    <row r="119" spans="1:9" x14ac:dyDescent="0.35">
      <c r="A119" s="165" t="str">
        <f>Lists!C:C</f>
        <v>SDN008</v>
      </c>
      <c r="B119" s="264">
        <f t="shared" si="12"/>
        <v>1</v>
      </c>
      <c r="C119" s="264">
        <f t="shared" si="13"/>
        <v>0.8</v>
      </c>
      <c r="D119" s="264">
        <f t="shared" si="14"/>
        <v>2.2999999999999998</v>
      </c>
      <c r="E119" s="264">
        <f t="shared" si="15"/>
        <v>0</v>
      </c>
      <c r="F119" s="264">
        <f>'Data Reliability'!B119</f>
        <v>1.3</v>
      </c>
      <c r="G119" s="166">
        <f>Reliability_updated!V119</f>
        <v>166.2</v>
      </c>
      <c r="H119" s="166">
        <f>'Data Reliability'!C119</f>
        <v>0</v>
      </c>
      <c r="I119" t="str">
        <f>IF(Reliability!B119="x","x",(IF(ROUNDUP(Reliability!B119,0)=1,"Very High",IF(ROUNDUP(Reliability!B119,0)=2,"High",IF(ROUNDUP(Reliability!B119,0)=3,"Medium",IF(ROUNDUP(Reliability!B119,0)=4,"Low","Very Low"))))))</f>
        <v>Very High</v>
      </c>
    </row>
    <row r="120" spans="1:9" x14ac:dyDescent="0.35">
      <c r="A120" s="165" t="str">
        <f>Lists!C:C</f>
        <v>SEN002</v>
      </c>
      <c r="B120" s="264">
        <f t="shared" si="12"/>
        <v>2.8</v>
      </c>
      <c r="C120" s="264">
        <f t="shared" si="13"/>
        <v>1.8</v>
      </c>
      <c r="D120" s="264">
        <f t="shared" si="14"/>
        <v>5</v>
      </c>
      <c r="E120" s="264">
        <f t="shared" si="15"/>
        <v>1.7</v>
      </c>
      <c r="F120" s="264">
        <f>'Data Reliability'!B120</f>
        <v>1.7</v>
      </c>
      <c r="G120" s="166">
        <f>Reliability_updated!V120</f>
        <v>648.5</v>
      </c>
      <c r="H120" s="166">
        <f>'Data Reliability'!C120</f>
        <v>1</v>
      </c>
      <c r="I120" t="str">
        <f>IF(Reliability!B120="x","x",(IF(ROUNDUP(Reliability!B120,0)=1,"Very High",IF(ROUNDUP(Reliability!B120,0)=2,"High",IF(ROUNDUP(Reliability!B120,0)=3,"Medium",IF(ROUNDUP(Reliability!B120,0)=4,"Low","Very Low"))))))</f>
        <v>Medium</v>
      </c>
    </row>
    <row r="121" spans="1:9" x14ac:dyDescent="0.35">
      <c r="A121" s="165" t="str">
        <f>Lists!C:C</f>
        <v>SLV001</v>
      </c>
      <c r="B121" s="264">
        <f t="shared" si="12"/>
        <v>1.6</v>
      </c>
      <c r="C121" s="264">
        <f t="shared" si="13"/>
        <v>2</v>
      </c>
      <c r="D121" s="264">
        <f t="shared" si="14"/>
        <v>2.7</v>
      </c>
      <c r="E121" s="264">
        <f t="shared" si="15"/>
        <v>0</v>
      </c>
      <c r="F121" s="264">
        <f>'Data Reliability'!B121</f>
        <v>1.8</v>
      </c>
      <c r="G121" s="166">
        <f>Reliability_updated!V121</f>
        <v>198.2</v>
      </c>
      <c r="H121" s="166">
        <f>'Data Reliability'!C121</f>
        <v>0</v>
      </c>
      <c r="I121" t="str">
        <f>IF(Reliability!B121="x","x",(IF(ROUNDUP(Reliability!B121,0)=1,"Very High",IF(ROUNDUP(Reliability!B121,0)=2,"High",IF(ROUNDUP(Reliability!B121,0)=3,"Medium",IF(ROUNDUP(Reliability!B121,0)=4,"Low","Very Low"))))))</f>
        <v>High</v>
      </c>
    </row>
    <row r="122" spans="1:9" x14ac:dyDescent="0.35">
      <c r="A122" s="165" t="str">
        <f>Lists!C:C</f>
        <v>SOM001</v>
      </c>
      <c r="B122" s="264">
        <f t="shared" si="12"/>
        <v>1.4</v>
      </c>
      <c r="C122" s="264">
        <f t="shared" si="13"/>
        <v>2</v>
      </c>
      <c r="D122" s="264">
        <f t="shared" si="14"/>
        <v>2.2999999999999998</v>
      </c>
      <c r="E122" s="264">
        <f t="shared" si="15"/>
        <v>0</v>
      </c>
      <c r="F122" s="264">
        <f>'Data Reliability'!B122</f>
        <v>1.8</v>
      </c>
      <c r="G122" s="166">
        <f>Reliability_updated!V122</f>
        <v>168.1</v>
      </c>
      <c r="H122" s="166">
        <f>'Data Reliability'!C122</f>
        <v>0</v>
      </c>
      <c r="I122" t="str">
        <f>IF(Reliability!B122="x","x",(IF(ROUNDUP(Reliability!B122,0)=1,"Very High",IF(ROUNDUP(Reliability!B122,0)=2,"High",IF(ROUNDUP(Reliability!B122,0)=3,"Medium",IF(ROUNDUP(Reliability!B122,0)=4,"Low","Very Low"))))))</f>
        <v>High</v>
      </c>
    </row>
    <row r="123" spans="1:9" x14ac:dyDescent="0.35">
      <c r="A123" s="165" t="str">
        <f>Lists!C:C</f>
        <v>SOM002</v>
      </c>
      <c r="B123" s="264">
        <f t="shared" si="12"/>
        <v>2.2999999999999998</v>
      </c>
      <c r="C123" s="264">
        <f t="shared" si="13"/>
        <v>2.2999999999999998</v>
      </c>
      <c r="D123" s="264">
        <f t="shared" si="14"/>
        <v>4.5</v>
      </c>
      <c r="E123" s="264">
        <f t="shared" si="15"/>
        <v>0</v>
      </c>
      <c r="F123" s="264">
        <f>'Data Reliability'!B123</f>
        <v>1.9</v>
      </c>
      <c r="G123" s="166">
        <f>Reliability_updated!V123</f>
        <v>331.5</v>
      </c>
      <c r="H123" s="166">
        <f>'Data Reliability'!C123</f>
        <v>0</v>
      </c>
      <c r="I123" t="str">
        <f>IF(Reliability!B123="x","x",(IF(ROUNDUP(Reliability!B123,0)=1,"Very High",IF(ROUNDUP(Reliability!B123,0)=2,"High",IF(ROUNDUP(Reliability!B123,0)=3,"Medium",IF(ROUNDUP(Reliability!B123,0)=4,"Low","Very Low"))))))</f>
        <v>Medium</v>
      </c>
    </row>
    <row r="124" spans="1:9" x14ac:dyDescent="0.35">
      <c r="A124" s="165" t="str">
        <f>Lists!C:C</f>
        <v>SSD001</v>
      </c>
      <c r="B124" s="264">
        <f t="shared" si="12"/>
        <v>1</v>
      </c>
      <c r="C124" s="264">
        <f t="shared" si="13"/>
        <v>2</v>
      </c>
      <c r="D124" s="264">
        <f t="shared" si="14"/>
        <v>1</v>
      </c>
      <c r="E124" s="264">
        <f t="shared" si="15"/>
        <v>0</v>
      </c>
      <c r="F124" s="264">
        <f>'Data Reliability'!B124</f>
        <v>1.8</v>
      </c>
      <c r="G124" s="166">
        <f>Reliability_updated!V124</f>
        <v>77.400000000000006</v>
      </c>
      <c r="H124" s="166">
        <f>'Data Reliability'!C124</f>
        <v>0</v>
      </c>
      <c r="I124" t="str">
        <f>IF(Reliability!B124="x","x",(IF(ROUNDUP(Reliability!B124,0)=1,"Very High",IF(ROUNDUP(Reliability!B124,0)=2,"High",IF(ROUNDUP(Reliability!B124,0)=3,"Medium",IF(ROUNDUP(Reliability!B124,0)=4,"Low","Very Low"))))))</f>
        <v>Very High</v>
      </c>
    </row>
    <row r="125" spans="1:9" x14ac:dyDescent="0.35">
      <c r="A125" s="165" t="str">
        <f>Lists!C:C</f>
        <v>SVK002</v>
      </c>
      <c r="B125" s="264">
        <f t="shared" si="12"/>
        <v>1</v>
      </c>
      <c r="C125" s="264">
        <f t="shared" si="13"/>
        <v>1.8</v>
      </c>
      <c r="D125" s="264">
        <f t="shared" si="14"/>
        <v>1.1000000000000001</v>
      </c>
      <c r="E125" s="264">
        <f t="shared" si="15"/>
        <v>0</v>
      </c>
      <c r="F125" s="264">
        <f>'Data Reliability'!B125</f>
        <v>1.7</v>
      </c>
      <c r="G125" s="166">
        <f>Reliability_updated!V125</f>
        <v>78</v>
      </c>
      <c r="H125" s="166">
        <f>'Data Reliability'!C125</f>
        <v>0</v>
      </c>
      <c r="I125" t="str">
        <f>IF(Reliability!B125="x","x",(IF(ROUNDUP(Reliability!B125,0)=1,"Very High",IF(ROUNDUP(Reliability!B125,0)=2,"High",IF(ROUNDUP(Reliability!B125,0)=3,"Medium",IF(ROUNDUP(Reliability!B125,0)=4,"Low","Very Low"))))))</f>
        <v>Very High</v>
      </c>
    </row>
    <row r="126" spans="1:9" x14ac:dyDescent="0.35">
      <c r="A126" s="165" t="str">
        <f>Lists!C:C</f>
        <v>SWZ001</v>
      </c>
      <c r="B126" s="264">
        <f t="shared" si="12"/>
        <v>1.8</v>
      </c>
      <c r="C126" s="264">
        <f t="shared" si="13"/>
        <v>0.8</v>
      </c>
      <c r="D126" s="264">
        <f t="shared" si="14"/>
        <v>2.9</v>
      </c>
      <c r="E126" s="264">
        <f t="shared" si="15"/>
        <v>1.7</v>
      </c>
      <c r="F126" s="264">
        <f>'Data Reliability'!B126</f>
        <v>1.3</v>
      </c>
      <c r="G126" s="166">
        <f>Reliability_updated!V126</f>
        <v>210.4</v>
      </c>
      <c r="H126" s="166">
        <f>'Data Reliability'!C126</f>
        <v>1</v>
      </c>
      <c r="I126" t="str">
        <f>IF(Reliability!B126="x","x",(IF(ROUNDUP(Reliability!B126,0)=1,"Very High",IF(ROUNDUP(Reliability!B126,0)=2,"High",IF(ROUNDUP(Reliability!B126,0)=3,"Medium",IF(ROUNDUP(Reliability!B126,0)=4,"Low","Very Low"))))))</f>
        <v>High</v>
      </c>
    </row>
    <row r="127" spans="1:9" x14ac:dyDescent="0.35">
      <c r="A127" s="165" t="str">
        <f>Lists!C:C</f>
        <v>SYR001</v>
      </c>
      <c r="B127" s="264">
        <f t="shared" si="12"/>
        <v>1.1000000000000001</v>
      </c>
      <c r="C127" s="264">
        <f t="shared" si="13"/>
        <v>0.8</v>
      </c>
      <c r="D127" s="264">
        <f t="shared" si="14"/>
        <v>2.5</v>
      </c>
      <c r="E127" s="264">
        <f t="shared" si="15"/>
        <v>0</v>
      </c>
      <c r="F127" s="264">
        <f>'Data Reliability'!B127</f>
        <v>1.3</v>
      </c>
      <c r="G127" s="166">
        <f>Reliability_updated!V127</f>
        <v>186.1</v>
      </c>
      <c r="H127" s="166">
        <f>'Data Reliability'!C127</f>
        <v>0</v>
      </c>
      <c r="I127" t="str">
        <f>IF(Reliability!B127="x","x",(IF(ROUNDUP(Reliability!B127,0)=1,"Very High",IF(ROUNDUP(Reliability!B127,0)=2,"High",IF(ROUNDUP(Reliability!B127,0)=3,"Medium",IF(ROUNDUP(Reliability!B127,0)=4,"Low","Very Low"))))))</f>
        <v>High</v>
      </c>
    </row>
    <row r="128" spans="1:9" x14ac:dyDescent="0.35">
      <c r="A128" s="165" t="str">
        <f>Lists!C:C</f>
        <v>TCD001</v>
      </c>
      <c r="B128" s="264">
        <f t="shared" si="12"/>
        <v>2.8</v>
      </c>
      <c r="C128" s="264">
        <f t="shared" si="13"/>
        <v>3.3</v>
      </c>
      <c r="D128" s="264">
        <f t="shared" si="14"/>
        <v>5</v>
      </c>
      <c r="E128" s="264">
        <f t="shared" si="15"/>
        <v>0</v>
      </c>
      <c r="F128" s="264">
        <f>'Data Reliability'!B128</f>
        <v>2.2999999999999998</v>
      </c>
      <c r="G128" s="166">
        <f>Reliability_updated!V128</f>
        <v>426.9</v>
      </c>
      <c r="H128" s="166">
        <f>'Data Reliability'!C128</f>
        <v>0</v>
      </c>
      <c r="I128" t="str">
        <f>IF(Reliability!B128="x","x",(IF(ROUNDUP(Reliability!B128,0)=1,"Very High",IF(ROUNDUP(Reliability!B128,0)=2,"High",IF(ROUNDUP(Reliability!B128,0)=3,"Medium",IF(ROUNDUP(Reliability!B128,0)=4,"Low","Very Low"))))))</f>
        <v>Medium</v>
      </c>
    </row>
    <row r="129" spans="1:9" x14ac:dyDescent="0.35">
      <c r="A129" s="165" t="str">
        <f>Lists!C:C</f>
        <v>TCD003</v>
      </c>
      <c r="B129" s="264">
        <f t="shared" si="12"/>
        <v>3</v>
      </c>
      <c r="C129" s="264">
        <f t="shared" si="13"/>
        <v>4</v>
      </c>
      <c r="D129" s="264">
        <f t="shared" si="14"/>
        <v>5</v>
      </c>
      <c r="E129" s="264">
        <f t="shared" si="15"/>
        <v>0</v>
      </c>
      <c r="F129" s="264">
        <f>'Data Reliability'!B129</f>
        <v>2.6</v>
      </c>
      <c r="G129" s="166">
        <f>Reliability_updated!V129</f>
        <v>567.29999999999995</v>
      </c>
      <c r="H129" s="166">
        <f>'Data Reliability'!C129</f>
        <v>0</v>
      </c>
      <c r="I129" t="str">
        <f>IF(Reliability!B129="x","x",(IF(ROUNDUP(Reliability!B129,0)=1,"Very High",IF(ROUNDUP(Reliability!B129,0)=2,"High",IF(ROUNDUP(Reliability!B129,0)=3,"Medium",IF(ROUNDUP(Reliability!B129,0)=4,"Low","Very Low"))))))</f>
        <v>Medium</v>
      </c>
    </row>
    <row r="130" spans="1:9" x14ac:dyDescent="0.35">
      <c r="A130" s="165" t="str">
        <f>Lists!C:C</f>
        <v>TCD004</v>
      </c>
      <c r="B130" s="264">
        <f t="shared" si="12"/>
        <v>2.4</v>
      </c>
      <c r="C130" s="264">
        <f t="shared" si="13"/>
        <v>2.2999999999999998</v>
      </c>
      <c r="D130" s="264">
        <f t="shared" si="14"/>
        <v>5</v>
      </c>
      <c r="E130" s="264">
        <f t="shared" si="15"/>
        <v>0</v>
      </c>
      <c r="F130" s="264">
        <f>'Data Reliability'!B130</f>
        <v>1.9</v>
      </c>
      <c r="G130" s="166">
        <f>Reliability_updated!V130</f>
        <v>783.5</v>
      </c>
      <c r="H130" s="166">
        <f>'Data Reliability'!C130</f>
        <v>0</v>
      </c>
      <c r="I130" t="str">
        <f>IF(Reliability!B130="x","x",(IF(ROUNDUP(Reliability!B130,0)=1,"Very High",IF(ROUNDUP(Reliability!B130,0)=2,"High",IF(ROUNDUP(Reliability!B130,0)=3,"Medium",IF(ROUNDUP(Reliability!B130,0)=4,"Low","Very Low"))))))</f>
        <v>Medium</v>
      </c>
    </row>
    <row r="131" spans="1:9" x14ac:dyDescent="0.35">
      <c r="A131" s="165" t="str">
        <f>Lists!C:C</f>
        <v>TCD005</v>
      </c>
      <c r="B131" s="264">
        <f t="shared" ref="B131:B152" si="16">ROUND(AVERAGE(C131:E131),1)</f>
        <v>2.5</v>
      </c>
      <c r="C131" s="264">
        <f t="shared" ref="C131:C152" si="17">IF(F131="x","x",ROUND((5-(3-F131)/2*5),1))</f>
        <v>2.5</v>
      </c>
      <c r="D131" s="264">
        <f t="shared" ref="D131:D152" si="18">IF(G131&gt;365,5,ROUND((5-(365-G131)/364*5),1))</f>
        <v>5</v>
      </c>
      <c r="E131" s="264">
        <f t="shared" ref="E131:E152" si="19">IF(H131&gt;3,5,ROUND((5-(3-H131)/3*5),1))</f>
        <v>0</v>
      </c>
      <c r="F131" s="264">
        <f>'Data Reliability'!B131</f>
        <v>2</v>
      </c>
      <c r="G131" s="166">
        <f>Reliability_updated!V131</f>
        <v>706.5</v>
      </c>
      <c r="H131" s="166">
        <f>'Data Reliability'!C131</f>
        <v>0</v>
      </c>
      <c r="I131" t="str">
        <f>IF(Reliability!B131="x","x",(IF(ROUNDUP(Reliability!B131,0)=1,"Very High",IF(ROUNDUP(Reliability!B131,0)=2,"High",IF(ROUNDUP(Reliability!B131,0)=3,"Medium",IF(ROUNDUP(Reliability!B131,0)=4,"Low","Very Low"))))))</f>
        <v>Medium</v>
      </c>
    </row>
    <row r="132" spans="1:9" x14ac:dyDescent="0.35">
      <c r="A132" s="165" t="str">
        <f>Lists!C:C</f>
        <v>TCD006</v>
      </c>
      <c r="B132" s="264">
        <f t="shared" si="16"/>
        <v>2.9</v>
      </c>
      <c r="C132" s="264">
        <f t="shared" si="17"/>
        <v>3.8</v>
      </c>
      <c r="D132" s="264">
        <f t="shared" si="18"/>
        <v>5</v>
      </c>
      <c r="E132" s="264">
        <f t="shared" si="19"/>
        <v>0</v>
      </c>
      <c r="F132" s="264">
        <f>'Data Reliability'!B132</f>
        <v>2.5</v>
      </c>
      <c r="G132" s="166">
        <f>Reliability_updated!V132</f>
        <v>694.2</v>
      </c>
      <c r="H132" s="166">
        <f>'Data Reliability'!C132</f>
        <v>0</v>
      </c>
      <c r="I132" t="str">
        <f>IF(Reliability!B132="x","x",(IF(ROUNDUP(Reliability!B132,0)=1,"Very High",IF(ROUNDUP(Reliability!B132,0)=2,"High",IF(ROUNDUP(Reliability!B132,0)=3,"Medium",IF(ROUNDUP(Reliability!B132,0)=4,"Low","Very Low"))))))</f>
        <v>Medium</v>
      </c>
    </row>
    <row r="133" spans="1:9" x14ac:dyDescent="0.35">
      <c r="A133" s="165" t="str">
        <f>Lists!C:C</f>
        <v>THA001</v>
      </c>
      <c r="B133" s="264">
        <f t="shared" si="16"/>
        <v>1.6</v>
      </c>
      <c r="C133" s="264">
        <f t="shared" si="17"/>
        <v>2.5</v>
      </c>
      <c r="D133" s="264">
        <f t="shared" si="18"/>
        <v>2.2999999999999998</v>
      </c>
      <c r="E133" s="264">
        <f t="shared" si="19"/>
        <v>0</v>
      </c>
      <c r="F133" s="264">
        <f>'Data Reliability'!B133</f>
        <v>2</v>
      </c>
      <c r="G133" s="166">
        <f>Reliability_updated!V133</f>
        <v>165.3</v>
      </c>
      <c r="H133" s="166">
        <f>'Data Reliability'!C133</f>
        <v>0</v>
      </c>
      <c r="I133" t="str">
        <f>IF(Reliability!B133="x","x",(IF(ROUNDUP(Reliability!B133,0)=1,"Very High",IF(ROUNDUP(Reliability!B133,0)=2,"High",IF(ROUNDUP(Reliability!B133,0)=3,"Medium",IF(ROUNDUP(Reliability!B133,0)=4,"Low","Very Low"))))))</f>
        <v>High</v>
      </c>
    </row>
    <row r="134" spans="1:9" x14ac:dyDescent="0.35">
      <c r="A134" s="165" t="str">
        <f>Lists!C:C</f>
        <v>THA002</v>
      </c>
      <c r="B134" s="264">
        <f t="shared" si="16"/>
        <v>3.5</v>
      </c>
      <c r="C134" s="264">
        <f t="shared" si="17"/>
        <v>2.2999999999999998</v>
      </c>
      <c r="D134" s="264">
        <f t="shared" si="18"/>
        <v>5</v>
      </c>
      <c r="E134" s="264">
        <f t="shared" si="19"/>
        <v>3.3</v>
      </c>
      <c r="F134" s="264">
        <f>'Data Reliability'!B134</f>
        <v>1.9</v>
      </c>
      <c r="G134" s="166">
        <f>Reliability_updated!V134</f>
        <v>589.9</v>
      </c>
      <c r="H134" s="166">
        <f>'Data Reliability'!C134</f>
        <v>2</v>
      </c>
      <c r="I134" t="str">
        <f>IF(Reliability!B134="x","x",(IF(ROUNDUP(Reliability!B134,0)=1,"Very High",IF(ROUNDUP(Reliability!B134,0)=2,"High",IF(ROUNDUP(Reliability!B134,0)=3,"Medium",IF(ROUNDUP(Reliability!B134,0)=4,"Low","Very Low"))))))</f>
        <v>Low</v>
      </c>
    </row>
    <row r="135" spans="1:9" x14ac:dyDescent="0.35">
      <c r="A135" s="165" t="str">
        <f>Lists!C:C</f>
        <v>THA003</v>
      </c>
      <c r="B135" s="264">
        <f t="shared" si="16"/>
        <v>2.2999999999999998</v>
      </c>
      <c r="C135" s="264">
        <f t="shared" si="17"/>
        <v>2.2999999999999998</v>
      </c>
      <c r="D135" s="264">
        <f t="shared" si="18"/>
        <v>2.9</v>
      </c>
      <c r="E135" s="264">
        <f t="shared" si="19"/>
        <v>1.7</v>
      </c>
      <c r="F135" s="264">
        <f>'Data Reliability'!B135</f>
        <v>1.9</v>
      </c>
      <c r="G135" s="166">
        <f>Reliability_updated!V135</f>
        <v>211.2</v>
      </c>
      <c r="H135" s="166">
        <f>'Data Reliability'!C135</f>
        <v>1</v>
      </c>
      <c r="I135" t="str">
        <f>IF(Reliability!B135="x","x",(IF(ROUNDUP(Reliability!B135,0)=1,"Very High",IF(ROUNDUP(Reliability!B135,0)=2,"High",IF(ROUNDUP(Reliability!B135,0)=3,"Medium",IF(ROUNDUP(Reliability!B135,0)=4,"Low","Very Low"))))))</f>
        <v>Medium</v>
      </c>
    </row>
    <row r="136" spans="1:9" x14ac:dyDescent="0.35">
      <c r="A136" s="165" t="str">
        <f>Lists!C:C</f>
        <v>TON002</v>
      </c>
      <c r="B136" s="264">
        <f t="shared" si="16"/>
        <v>0.6</v>
      </c>
      <c r="C136" s="264">
        <f t="shared" si="17"/>
        <v>0.8</v>
      </c>
      <c r="D136" s="264">
        <f t="shared" si="18"/>
        <v>1.1000000000000001</v>
      </c>
      <c r="E136" s="264">
        <f t="shared" si="19"/>
        <v>0</v>
      </c>
      <c r="F136" s="264">
        <f>'Data Reliability'!B136</f>
        <v>1.3</v>
      </c>
      <c r="G136" s="166">
        <f>Reliability_updated!V136</f>
        <v>84.4</v>
      </c>
      <c r="H136" s="166">
        <f>'Data Reliability'!C136</f>
        <v>0</v>
      </c>
      <c r="I136" t="str">
        <f>IF(Reliability!B136="x","x",(IF(ROUNDUP(Reliability!B136,0)=1,"Very High",IF(ROUNDUP(Reliability!B136,0)=2,"High",IF(ROUNDUP(Reliability!B136,0)=3,"Medium",IF(ROUNDUP(Reliability!B136,0)=4,"Low","Very Low"))))))</f>
        <v>Very High</v>
      </c>
    </row>
    <row r="137" spans="1:9" x14ac:dyDescent="0.35">
      <c r="A137" s="165" t="str">
        <f>Lists!C:C</f>
        <v>TTO002</v>
      </c>
      <c r="B137" s="264">
        <f t="shared" si="16"/>
        <v>2</v>
      </c>
      <c r="C137" s="264">
        <f t="shared" si="17"/>
        <v>2.8</v>
      </c>
      <c r="D137" s="264">
        <f t="shared" si="18"/>
        <v>3.3</v>
      </c>
      <c r="E137" s="264">
        <f t="shared" si="19"/>
        <v>0</v>
      </c>
      <c r="F137" s="264">
        <f>'Data Reliability'!B137</f>
        <v>2.1</v>
      </c>
      <c r="G137" s="166">
        <f>Reliability_updated!V137</f>
        <v>239.4</v>
      </c>
      <c r="H137" s="166">
        <f>'Data Reliability'!C137</f>
        <v>0</v>
      </c>
      <c r="I137" t="str">
        <f>IF(Reliability!B137="x","x",(IF(ROUNDUP(Reliability!B137,0)=1,"Very High",IF(ROUNDUP(Reliability!B137,0)=2,"High",IF(ROUNDUP(Reliability!B137,0)=3,"Medium",IF(ROUNDUP(Reliability!B137,0)=4,"Low","Very Low"))))))</f>
        <v>High</v>
      </c>
    </row>
    <row r="138" spans="1:9" x14ac:dyDescent="0.35">
      <c r="A138" s="165" t="str">
        <f>Lists!C:C</f>
        <v>TUN002</v>
      </c>
      <c r="B138" s="264">
        <f t="shared" si="16"/>
        <v>3.7</v>
      </c>
      <c r="C138" s="264">
        <f t="shared" si="17"/>
        <v>2.8</v>
      </c>
      <c r="D138" s="264">
        <f t="shared" si="18"/>
        <v>5</v>
      </c>
      <c r="E138" s="264">
        <f t="shared" si="19"/>
        <v>3.3</v>
      </c>
      <c r="F138" s="264">
        <f>'Data Reliability'!B138</f>
        <v>2.1</v>
      </c>
      <c r="G138" s="166">
        <f>Reliability_updated!V138</f>
        <v>767.5</v>
      </c>
      <c r="H138" s="166">
        <f>'Data Reliability'!C138</f>
        <v>2</v>
      </c>
      <c r="I138" t="str">
        <f>IF(Reliability!B138="x","x",(IF(ROUNDUP(Reliability!B138,0)=1,"Very High",IF(ROUNDUP(Reliability!B138,0)=2,"High",IF(ROUNDUP(Reliability!B138,0)=3,"Medium",IF(ROUNDUP(Reliability!B138,0)=4,"Low","Very Low"))))))</f>
        <v>Low</v>
      </c>
    </row>
    <row r="139" spans="1:9" x14ac:dyDescent="0.35">
      <c r="A139" s="165" t="str">
        <f>Lists!C:C</f>
        <v>TUR001</v>
      </c>
      <c r="B139" s="264">
        <f t="shared" si="16"/>
        <v>1.6</v>
      </c>
      <c r="C139" s="264">
        <f t="shared" si="17"/>
        <v>2.5</v>
      </c>
      <c r="D139" s="264">
        <f t="shared" si="18"/>
        <v>2.4</v>
      </c>
      <c r="E139" s="264">
        <f t="shared" si="19"/>
        <v>0</v>
      </c>
      <c r="F139" s="264">
        <f>'Data Reliability'!B139</f>
        <v>2</v>
      </c>
      <c r="G139" s="166">
        <f>Reliability_updated!V139</f>
        <v>175.2</v>
      </c>
      <c r="H139" s="166">
        <f>'Data Reliability'!C139</f>
        <v>0</v>
      </c>
      <c r="I139" t="str">
        <f>IF(Reliability!B139="x","x",(IF(ROUNDUP(Reliability!B139,0)=1,"Very High",IF(ROUNDUP(Reliability!B139,0)=2,"High",IF(ROUNDUP(Reliability!B139,0)=3,"Medium",IF(ROUNDUP(Reliability!B139,0)=4,"Low","Very Low"))))))</f>
        <v>High</v>
      </c>
    </row>
    <row r="140" spans="1:9" x14ac:dyDescent="0.35">
      <c r="A140" s="165" t="str">
        <f>Lists!C:C</f>
        <v>TUR002</v>
      </c>
      <c r="B140" s="264">
        <f t="shared" si="16"/>
        <v>2.1</v>
      </c>
      <c r="C140" s="264">
        <f t="shared" si="17"/>
        <v>2.2999999999999998</v>
      </c>
      <c r="D140" s="264">
        <f t="shared" si="18"/>
        <v>2.4</v>
      </c>
      <c r="E140" s="264">
        <f t="shared" si="19"/>
        <v>1.7</v>
      </c>
      <c r="F140" s="264">
        <f>'Data Reliability'!B140</f>
        <v>1.9</v>
      </c>
      <c r="G140" s="166">
        <f>Reliability_updated!V140</f>
        <v>175.2</v>
      </c>
      <c r="H140" s="166">
        <f>'Data Reliability'!C140</f>
        <v>1</v>
      </c>
      <c r="I140" t="str">
        <f>IF(Reliability!B140="x","x",(IF(ROUNDUP(Reliability!B140,0)=1,"Very High",IF(ROUNDUP(Reliability!B140,0)=2,"High",IF(ROUNDUP(Reliability!B140,0)=3,"Medium",IF(ROUNDUP(Reliability!B140,0)=4,"Low","Very Low"))))))</f>
        <v>Medium</v>
      </c>
    </row>
    <row r="141" spans="1:9" x14ac:dyDescent="0.35">
      <c r="A141" s="165" t="str">
        <f>Lists!C:C</f>
        <v>TUR003</v>
      </c>
      <c r="B141" s="264">
        <f t="shared" si="16"/>
        <v>1.6</v>
      </c>
      <c r="C141" s="264">
        <f t="shared" si="17"/>
        <v>2.5</v>
      </c>
      <c r="D141" s="264">
        <f t="shared" si="18"/>
        <v>2.4</v>
      </c>
      <c r="E141" s="264">
        <f t="shared" si="19"/>
        <v>0</v>
      </c>
      <c r="F141" s="264">
        <f>'Data Reliability'!B141</f>
        <v>2</v>
      </c>
      <c r="G141" s="166">
        <f>Reliability_updated!V141</f>
        <v>175.2</v>
      </c>
      <c r="H141" s="166">
        <f>'Data Reliability'!C141</f>
        <v>0</v>
      </c>
      <c r="I141" t="str">
        <f>IF(Reliability!B141="x","x",(IF(ROUNDUP(Reliability!B141,0)=1,"Very High",IF(ROUNDUP(Reliability!B141,0)=2,"High",IF(ROUNDUP(Reliability!B141,0)=3,"Medium",IF(ROUNDUP(Reliability!B141,0)=4,"Low","Very Low"))))))</f>
        <v>High</v>
      </c>
    </row>
    <row r="142" spans="1:9" x14ac:dyDescent="0.35">
      <c r="A142" s="165" t="str">
        <f>Lists!C:C</f>
        <v>TUR004</v>
      </c>
      <c r="B142" s="264">
        <f t="shared" si="16"/>
        <v>2.5</v>
      </c>
      <c r="C142" s="264">
        <f t="shared" si="17"/>
        <v>2.5</v>
      </c>
      <c r="D142" s="264">
        <f t="shared" si="18"/>
        <v>5</v>
      </c>
      <c r="E142" s="264">
        <f t="shared" si="19"/>
        <v>0</v>
      </c>
      <c r="F142" s="264">
        <f>'Data Reliability'!B142</f>
        <v>2</v>
      </c>
      <c r="G142" s="166">
        <f>Reliability_updated!V142</f>
        <v>987.2</v>
      </c>
      <c r="H142" s="166">
        <f>'Data Reliability'!C142</f>
        <v>0</v>
      </c>
      <c r="I142" t="str">
        <f>IF(Reliability!B142="x","x",(IF(ROUNDUP(Reliability!B142,0)=1,"Very High",IF(ROUNDUP(Reliability!B142,0)=2,"High",IF(ROUNDUP(Reliability!B142,0)=3,"Medium",IF(ROUNDUP(Reliability!B142,0)=4,"Low","Very Low"))))))</f>
        <v>Medium</v>
      </c>
    </row>
    <row r="143" spans="1:9" x14ac:dyDescent="0.35">
      <c r="A143" s="165" t="str">
        <f>Lists!C:C</f>
        <v>TZA001</v>
      </c>
      <c r="B143" s="264">
        <f t="shared" si="16"/>
        <v>0.8</v>
      </c>
      <c r="C143" s="264">
        <f t="shared" si="17"/>
        <v>2.2999999999999998</v>
      </c>
      <c r="D143" s="264">
        <f t="shared" si="18"/>
        <v>0.2</v>
      </c>
      <c r="E143" s="264">
        <f t="shared" si="19"/>
        <v>0</v>
      </c>
      <c r="F143" s="264">
        <f>'Data Reliability'!B143</f>
        <v>1.9</v>
      </c>
      <c r="G143" s="166">
        <f>Reliability_updated!V143</f>
        <v>16.2</v>
      </c>
      <c r="H143" s="166">
        <f>'Data Reliability'!C143</f>
        <v>0</v>
      </c>
      <c r="I143" t="str">
        <f>IF(Reliability!B143="x","x",(IF(ROUNDUP(Reliability!B143,0)=1,"Very High",IF(ROUNDUP(Reliability!B143,0)=2,"High",IF(ROUNDUP(Reliability!B143,0)=3,"Medium",IF(ROUNDUP(Reliability!B143,0)=4,"Low","Very Low"))))))</f>
        <v>Very High</v>
      </c>
    </row>
    <row r="144" spans="1:9" x14ac:dyDescent="0.35">
      <c r="A144" s="165" t="str">
        <f>Lists!C:C</f>
        <v>TZA002</v>
      </c>
      <c r="B144" s="264">
        <f t="shared" si="16"/>
        <v>0.6</v>
      </c>
      <c r="C144" s="264">
        <f t="shared" si="17"/>
        <v>0.5</v>
      </c>
      <c r="D144" s="264">
        <f t="shared" si="18"/>
        <v>1.2</v>
      </c>
      <c r="E144" s="264">
        <f t="shared" si="19"/>
        <v>0</v>
      </c>
      <c r="F144" s="264">
        <f>'Data Reliability'!B144</f>
        <v>1.2</v>
      </c>
      <c r="G144" s="166">
        <f>Reliability_updated!V144</f>
        <v>91.3</v>
      </c>
      <c r="H144" s="166">
        <f>'Data Reliability'!C144</f>
        <v>0</v>
      </c>
      <c r="I144" t="str">
        <f>IF(Reliability!B144="x","x",(IF(ROUNDUP(Reliability!B144,0)=1,"Very High",IF(ROUNDUP(Reliability!B144,0)=2,"High",IF(ROUNDUP(Reliability!B144,0)=3,"Medium",IF(ROUNDUP(Reliability!B144,0)=4,"Low","Very Low"))))))</f>
        <v>Very High</v>
      </c>
    </row>
    <row r="145" spans="1:9" x14ac:dyDescent="0.35">
      <c r="A145" s="165" t="str">
        <f>Lists!C:C</f>
        <v>TZA003</v>
      </c>
      <c r="B145" s="264">
        <f t="shared" si="16"/>
        <v>0.4</v>
      </c>
      <c r="C145" s="264">
        <f t="shared" si="17"/>
        <v>1</v>
      </c>
      <c r="D145" s="264">
        <f t="shared" si="18"/>
        <v>0.3</v>
      </c>
      <c r="E145" s="264">
        <f t="shared" si="19"/>
        <v>0</v>
      </c>
      <c r="F145" s="264">
        <f>'Data Reliability'!B145</f>
        <v>1.4</v>
      </c>
      <c r="G145" s="166">
        <f>Reliability_updated!V145</f>
        <v>23.8</v>
      </c>
      <c r="H145" s="166">
        <f>'Data Reliability'!C145</f>
        <v>0</v>
      </c>
      <c r="I145" t="str">
        <f>IF(Reliability!B145="x","x",(IF(ROUNDUP(Reliability!B145,0)=1,"Very High",IF(ROUNDUP(Reliability!B145,0)=2,"High",IF(ROUNDUP(Reliability!B145,0)=3,"Medium",IF(ROUNDUP(Reliability!B145,0)=4,"Low","Very Low"))))))</f>
        <v>Very High</v>
      </c>
    </row>
    <row r="146" spans="1:9" x14ac:dyDescent="0.35">
      <c r="A146" s="165" t="str">
        <f>Lists!C:C</f>
        <v>UGA005</v>
      </c>
      <c r="B146" s="264">
        <f t="shared" si="16"/>
        <v>2.5</v>
      </c>
      <c r="C146" s="264">
        <f t="shared" si="17"/>
        <v>2.8</v>
      </c>
      <c r="D146" s="264">
        <f t="shared" si="18"/>
        <v>3.1</v>
      </c>
      <c r="E146" s="264">
        <f t="shared" si="19"/>
        <v>1.7</v>
      </c>
      <c r="F146" s="264">
        <f>'Data Reliability'!B146</f>
        <v>2.1</v>
      </c>
      <c r="G146" s="166">
        <f>Reliability_updated!V146</f>
        <v>224.2</v>
      </c>
      <c r="H146" s="166">
        <f>'Data Reliability'!C146</f>
        <v>1</v>
      </c>
      <c r="I146" t="str">
        <f>IF(Reliability!B146="x","x",(IF(ROUNDUP(Reliability!B146,0)=1,"Very High",IF(ROUNDUP(Reliability!B146,0)=2,"High",IF(ROUNDUP(Reliability!B146,0)=3,"Medium",IF(ROUNDUP(Reliability!B146,0)=4,"Low","Very Low"))))))</f>
        <v>Medium</v>
      </c>
    </row>
    <row r="147" spans="1:9" x14ac:dyDescent="0.35">
      <c r="A147" s="165" t="str">
        <f>Lists!C:C</f>
        <v>UKR002</v>
      </c>
      <c r="B147" s="264">
        <f t="shared" si="16"/>
        <v>0.9</v>
      </c>
      <c r="C147" s="264">
        <f t="shared" si="17"/>
        <v>2</v>
      </c>
      <c r="D147" s="264">
        <f t="shared" si="18"/>
        <v>0.7</v>
      </c>
      <c r="E147" s="264">
        <f t="shared" si="19"/>
        <v>0</v>
      </c>
      <c r="F147" s="264">
        <f>'Data Reliability'!B147</f>
        <v>1.8</v>
      </c>
      <c r="G147" s="166">
        <f>Reliability_updated!V147</f>
        <v>53.1</v>
      </c>
      <c r="H147" s="166">
        <f>'Data Reliability'!C147</f>
        <v>0</v>
      </c>
      <c r="I147" t="str">
        <f>IF(Reliability!B147="x","x",(IF(ROUNDUP(Reliability!B147,0)=1,"Very High",IF(ROUNDUP(Reliability!B147,0)=2,"High",IF(ROUNDUP(Reliability!B147,0)=3,"Medium",IF(ROUNDUP(Reliability!B147,0)=4,"Low","Very Low"))))))</f>
        <v>Very High</v>
      </c>
    </row>
    <row r="148" spans="1:9" x14ac:dyDescent="0.35">
      <c r="A148" s="165" t="str">
        <f>Lists!C:C</f>
        <v>VEN001</v>
      </c>
      <c r="B148" s="264">
        <f t="shared" si="16"/>
        <v>2.8</v>
      </c>
      <c r="C148" s="264">
        <f t="shared" si="17"/>
        <v>3.3</v>
      </c>
      <c r="D148" s="264">
        <f t="shared" si="18"/>
        <v>5</v>
      </c>
      <c r="E148" s="264">
        <f t="shared" si="19"/>
        <v>0</v>
      </c>
      <c r="F148" s="264">
        <f>'Data Reliability'!B148</f>
        <v>2.2999999999999998</v>
      </c>
      <c r="G148" s="166">
        <f>Reliability_updated!V148</f>
        <v>572</v>
      </c>
      <c r="H148" s="166">
        <f>'Data Reliability'!C148</f>
        <v>0</v>
      </c>
      <c r="I148" t="str">
        <f>IF(Reliability!B148="x","x",(IF(ROUNDUP(Reliability!B148,0)=1,"Very High",IF(ROUNDUP(Reliability!B148,0)=2,"High",IF(ROUNDUP(Reliability!B148,0)=3,"Medium",IF(ROUNDUP(Reliability!B148,0)=4,"Low","Very Low"))))))</f>
        <v>Medium</v>
      </c>
    </row>
    <row r="149" spans="1:9" x14ac:dyDescent="0.35">
      <c r="A149" s="165" t="str">
        <f>Lists!C:C</f>
        <v>YEM001</v>
      </c>
      <c r="B149" s="264">
        <f t="shared" si="16"/>
        <v>1.8</v>
      </c>
      <c r="C149" s="264">
        <f t="shared" si="17"/>
        <v>2</v>
      </c>
      <c r="D149" s="264">
        <f t="shared" si="18"/>
        <v>3.3</v>
      </c>
      <c r="E149" s="264">
        <f t="shared" si="19"/>
        <v>0</v>
      </c>
      <c r="F149" s="264">
        <f>'Data Reliability'!B149</f>
        <v>1.8</v>
      </c>
      <c r="G149" s="166">
        <f>Reliability_updated!V149</f>
        <v>244.7</v>
      </c>
      <c r="H149" s="166">
        <f>'Data Reliability'!C149</f>
        <v>0</v>
      </c>
      <c r="I149" t="str">
        <f>IF(Reliability!B149="x","x",(IF(ROUNDUP(Reliability!B149,0)=1,"Very High",IF(ROUNDUP(Reliability!B149,0)=2,"High",IF(ROUNDUP(Reliability!B149,0)=3,"Medium",IF(ROUNDUP(Reliability!B149,0)=4,"Low","Very Low"))))))</f>
        <v>High</v>
      </c>
    </row>
    <row r="150" spans="1:9" x14ac:dyDescent="0.35">
      <c r="A150" s="165" t="str">
        <f>Lists!C:C</f>
        <v>YEM002</v>
      </c>
      <c r="B150" s="264">
        <f t="shared" si="16"/>
        <v>1.9</v>
      </c>
      <c r="C150" s="264">
        <f t="shared" si="17"/>
        <v>2.2999999999999998</v>
      </c>
      <c r="D150" s="264">
        <f t="shared" si="18"/>
        <v>3.3</v>
      </c>
      <c r="E150" s="264">
        <f t="shared" si="19"/>
        <v>0</v>
      </c>
      <c r="F150" s="264">
        <f>'Data Reliability'!B150</f>
        <v>1.9</v>
      </c>
      <c r="G150" s="166">
        <f>Reliability_updated!V150</f>
        <v>241.6</v>
      </c>
      <c r="H150" s="166">
        <f>'Data Reliability'!C150</f>
        <v>0</v>
      </c>
      <c r="I150" t="str">
        <f>IF(Reliability!B150="x","x",(IF(ROUNDUP(Reliability!B150,0)=1,"Very High",IF(ROUNDUP(Reliability!B150,0)=2,"High",IF(ROUNDUP(Reliability!B150,0)=3,"Medium",IF(ROUNDUP(Reliability!B150,0)=4,"Low","Very Low"))))))</f>
        <v>High</v>
      </c>
    </row>
    <row r="151" spans="1:9" x14ac:dyDescent="0.35">
      <c r="A151" s="165" t="str">
        <f>Lists!C:C</f>
        <v>ZMB002</v>
      </c>
      <c r="B151" s="264">
        <f t="shared" si="16"/>
        <v>1.4</v>
      </c>
      <c r="C151" s="264">
        <f t="shared" si="17"/>
        <v>0.5</v>
      </c>
      <c r="D151" s="264">
        <f t="shared" si="18"/>
        <v>3.6</v>
      </c>
      <c r="E151" s="264">
        <f t="shared" si="19"/>
        <v>0</v>
      </c>
      <c r="F151" s="264">
        <f>'Data Reliability'!B151</f>
        <v>1.2</v>
      </c>
      <c r="G151" s="166">
        <f>Reliability_updated!V151</f>
        <v>262.8</v>
      </c>
      <c r="H151" s="166">
        <f>'Data Reliability'!C151</f>
        <v>0</v>
      </c>
      <c r="I151" t="str">
        <f>IF(Reliability!B151="x","x",(IF(ROUNDUP(Reliability!B151,0)=1,"Very High",IF(ROUNDUP(Reliability!B151,0)=2,"High",IF(ROUNDUP(Reliability!B151,0)=3,"Medium",IF(ROUNDUP(Reliability!B151,0)=4,"Low","Very Low"))))))</f>
        <v>High</v>
      </c>
    </row>
    <row r="152" spans="1:9" x14ac:dyDescent="0.35">
      <c r="A152" s="165" t="str">
        <f>Lists!C:C</f>
        <v>ZWE001</v>
      </c>
      <c r="B152" s="264">
        <f t="shared" si="16"/>
        <v>1.3</v>
      </c>
      <c r="C152" s="264">
        <f t="shared" si="17"/>
        <v>2.2999999999999998</v>
      </c>
      <c r="D152" s="264">
        <f t="shared" si="18"/>
        <v>1.7</v>
      </c>
      <c r="E152" s="264">
        <f t="shared" si="19"/>
        <v>0</v>
      </c>
      <c r="F152" s="264">
        <f>'Data Reliability'!B152</f>
        <v>1.9</v>
      </c>
      <c r="G152" s="166">
        <f>Reliability_updated!V152</f>
        <v>125.3</v>
      </c>
      <c r="H152" s="166">
        <f>'Data Reliability'!C152</f>
        <v>0</v>
      </c>
      <c r="I152" t="str">
        <f>IF(Reliability!B152="x","x",(IF(ROUNDUP(Reliability!B152,0)=1,"Very High",IF(ROUNDUP(Reliability!B152,0)=2,"High",IF(ROUNDUP(Reliability!B152,0)=3,"Medium",IF(ROUNDUP(Reliability!B152,0)=4,"Low","Very Low"))))))</f>
        <v>High</v>
      </c>
    </row>
  </sheetData>
  <mergeCells count="1">
    <mergeCell ref="A1:H1"/>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808080"/>
  </sheetPr>
  <dimension ref="A1:DL295"/>
  <sheetViews>
    <sheetView workbookViewId="0"/>
  </sheetViews>
  <sheetFormatPr defaultRowHeight="14.5" x14ac:dyDescent="0.35"/>
  <cols>
    <col min="1" max="1" width="48" style="217" customWidth="1"/>
    <col min="2" max="2" width="6.453125" style="217" customWidth="1"/>
    <col min="3" max="9" width="6" style="217" customWidth="1"/>
    <col min="10" max="10" width="9" style="217" customWidth="1"/>
    <col min="11" max="14" width="6" style="217" customWidth="1"/>
    <col min="15" max="16" width="9" style="217" customWidth="1"/>
  </cols>
  <sheetData>
    <row r="1" spans="1:116" ht="125.15" customHeight="1" x14ac:dyDescent="0.35">
      <c r="A1" s="265" t="s">
        <v>2</v>
      </c>
      <c r="B1" s="266" t="s">
        <v>7774</v>
      </c>
      <c r="C1" s="267" t="s">
        <v>7918</v>
      </c>
      <c r="D1" s="267" t="s">
        <v>7919</v>
      </c>
      <c r="E1" s="267" t="s">
        <v>7833</v>
      </c>
      <c r="F1" s="267" t="s">
        <v>7830</v>
      </c>
      <c r="G1" s="267" t="s">
        <v>7920</v>
      </c>
      <c r="H1" s="267" t="s">
        <v>7836</v>
      </c>
      <c r="I1" s="267" t="s">
        <v>7921</v>
      </c>
      <c r="J1" s="267" t="s">
        <v>7922</v>
      </c>
      <c r="K1" s="267" t="s">
        <v>7843</v>
      </c>
      <c r="L1" s="267" t="s">
        <v>7844</v>
      </c>
      <c r="M1" s="267" t="s">
        <v>7923</v>
      </c>
      <c r="N1" s="267" t="s">
        <v>7924</v>
      </c>
      <c r="O1" s="267" t="s">
        <v>7925</v>
      </c>
      <c r="P1" s="267" t="s">
        <v>7926</v>
      </c>
      <c r="Q1" s="268"/>
      <c r="R1" s="268"/>
      <c r="S1" s="268"/>
      <c r="T1" s="268"/>
      <c r="U1" s="268"/>
      <c r="V1" s="268"/>
      <c r="W1" s="268"/>
      <c r="X1" s="268"/>
      <c r="Y1" s="268"/>
      <c r="Z1" s="268"/>
      <c r="AA1" s="268"/>
      <c r="AB1" s="268"/>
      <c r="AC1" s="268"/>
      <c r="AD1" s="268"/>
      <c r="AE1" s="268"/>
      <c r="AF1" s="268"/>
      <c r="AG1" s="268"/>
      <c r="AH1" s="268"/>
      <c r="AI1" s="268"/>
      <c r="AJ1" s="268"/>
      <c r="AK1" s="268"/>
      <c r="AL1" s="268"/>
      <c r="AM1" s="268"/>
      <c r="AN1" s="268"/>
      <c r="AO1" s="268"/>
      <c r="AP1" s="268"/>
      <c r="AQ1" s="268"/>
      <c r="AR1" s="268"/>
      <c r="AS1" s="268"/>
      <c r="AT1" s="268"/>
      <c r="AU1" s="268"/>
      <c r="AV1" s="268"/>
      <c r="AW1" s="268"/>
      <c r="AX1" s="268"/>
      <c r="AY1" s="268"/>
      <c r="AZ1" s="268"/>
      <c r="BA1" s="268"/>
      <c r="BB1" s="268"/>
      <c r="BC1" s="268"/>
      <c r="BD1" s="268"/>
      <c r="BE1" s="268"/>
      <c r="BF1" s="268"/>
      <c r="BG1" s="268"/>
      <c r="BH1" s="268"/>
      <c r="BI1" s="268"/>
      <c r="BJ1" s="268"/>
      <c r="BK1" s="268"/>
      <c r="BL1" s="268"/>
      <c r="BM1" s="268"/>
      <c r="BN1" s="268"/>
      <c r="BO1" s="268"/>
      <c r="BP1" s="268"/>
      <c r="BQ1" s="268"/>
      <c r="BR1" s="268"/>
      <c r="BS1" s="268"/>
      <c r="BT1" s="268"/>
      <c r="BU1" s="268"/>
      <c r="BV1" s="268"/>
      <c r="BW1" s="268"/>
      <c r="BX1" s="268"/>
      <c r="BY1" s="268"/>
      <c r="BZ1" s="268"/>
      <c r="CA1" s="268"/>
      <c r="CB1" s="268"/>
      <c r="CC1" s="268"/>
      <c r="CD1" s="268"/>
      <c r="CE1" s="268"/>
      <c r="CF1" s="268"/>
      <c r="CG1" s="268"/>
      <c r="CH1" s="268"/>
      <c r="CI1" s="268"/>
      <c r="CJ1" s="268"/>
      <c r="CK1" s="268"/>
      <c r="CL1" s="268"/>
      <c r="CM1" s="268"/>
      <c r="CN1" s="268"/>
      <c r="CO1" s="268"/>
      <c r="CP1" s="268"/>
      <c r="CQ1" s="268"/>
      <c r="CR1" s="268"/>
      <c r="CS1" s="268"/>
      <c r="CT1" s="268"/>
      <c r="CU1" s="268"/>
      <c r="CV1" s="268"/>
      <c r="CW1" s="268"/>
      <c r="CX1" s="268"/>
      <c r="CY1" s="268"/>
      <c r="CZ1" s="268"/>
      <c r="DA1" s="268"/>
      <c r="DB1" s="268"/>
      <c r="DC1" s="268"/>
      <c r="DD1" s="268"/>
      <c r="DE1" s="268"/>
      <c r="DF1" s="268"/>
      <c r="DG1" s="268"/>
      <c r="DH1" s="268"/>
      <c r="DI1" s="268"/>
      <c r="DJ1" s="268"/>
      <c r="DK1" s="268"/>
      <c r="DL1" s="268"/>
    </row>
    <row r="2" spans="1:116" ht="30" customHeight="1" x14ac:dyDescent="0.35">
      <c r="A2" s="269" t="s">
        <v>7927</v>
      </c>
      <c r="B2" s="270"/>
      <c r="C2" s="271" t="s">
        <v>7928</v>
      </c>
      <c r="D2" s="271" t="s">
        <v>7929</v>
      </c>
      <c r="E2" s="271" t="s">
        <v>7930</v>
      </c>
      <c r="F2" s="271" t="s">
        <v>7931</v>
      </c>
      <c r="G2" s="271" t="s">
        <v>7932</v>
      </c>
      <c r="H2" s="271" t="s">
        <v>7933</v>
      </c>
      <c r="I2" s="271" t="s">
        <v>7934</v>
      </c>
      <c r="J2" s="271" t="s">
        <v>7931</v>
      </c>
      <c r="K2" s="271" t="s">
        <v>7934</v>
      </c>
      <c r="L2" s="271" t="s">
        <v>7931</v>
      </c>
      <c r="M2" s="271" t="s">
        <v>7931</v>
      </c>
      <c r="N2" s="271" t="s">
        <v>7934</v>
      </c>
      <c r="O2" s="271" t="s">
        <v>7931</v>
      </c>
      <c r="P2" s="271"/>
      <c r="Q2" s="268"/>
      <c r="R2" s="268"/>
      <c r="S2" s="268"/>
      <c r="T2" s="268"/>
      <c r="U2" s="268"/>
      <c r="V2" s="268"/>
      <c r="W2" s="268"/>
      <c r="X2" s="268"/>
      <c r="Y2" s="268"/>
      <c r="Z2" s="268"/>
      <c r="AA2" s="268"/>
      <c r="AB2" s="268"/>
      <c r="AC2" s="268"/>
      <c r="AD2" s="268"/>
      <c r="AE2" s="268"/>
      <c r="AF2" s="268"/>
      <c r="AG2" s="268"/>
      <c r="AH2" s="268"/>
      <c r="AI2" s="268"/>
      <c r="AJ2" s="268"/>
      <c r="AK2" s="268"/>
      <c r="AL2" s="268"/>
      <c r="AM2" s="268"/>
      <c r="AN2" s="268"/>
      <c r="AO2" s="268"/>
      <c r="AP2" s="268"/>
      <c r="AQ2" s="268"/>
      <c r="AR2" s="268"/>
      <c r="AS2" s="268"/>
      <c r="AT2" s="268"/>
      <c r="AU2" s="268"/>
      <c r="AV2" s="268"/>
      <c r="AW2" s="268"/>
      <c r="AX2" s="268"/>
      <c r="AY2" s="268"/>
      <c r="AZ2" s="268"/>
      <c r="BA2" s="268"/>
      <c r="BB2" s="268"/>
      <c r="BC2" s="268"/>
      <c r="BD2" s="268"/>
      <c r="BE2" s="268"/>
      <c r="BF2" s="268"/>
      <c r="BG2" s="268"/>
      <c r="BH2" s="268"/>
      <c r="BI2" s="268"/>
      <c r="BJ2" s="268"/>
      <c r="BK2" s="268"/>
      <c r="BL2" s="268"/>
      <c r="BM2" s="268"/>
      <c r="BN2" s="268"/>
      <c r="BO2" s="268"/>
      <c r="BP2" s="268"/>
      <c r="BQ2" s="268"/>
      <c r="BR2" s="268"/>
      <c r="BS2" s="268"/>
      <c r="BT2" s="268"/>
      <c r="BU2" s="268"/>
      <c r="BV2" s="268"/>
      <c r="BW2" s="268"/>
      <c r="BX2" s="268"/>
      <c r="BY2" s="268"/>
      <c r="BZ2" s="268"/>
      <c r="CA2" s="268"/>
      <c r="CB2" s="268"/>
      <c r="CC2" s="268"/>
      <c r="CD2" s="268"/>
      <c r="CE2" s="268"/>
      <c r="CF2" s="268"/>
      <c r="CG2" s="268"/>
      <c r="CH2" s="268"/>
      <c r="CI2" s="268"/>
      <c r="CJ2" s="268"/>
      <c r="CK2" s="268"/>
      <c r="CL2" s="268"/>
      <c r="CM2" s="268"/>
      <c r="CN2" s="268"/>
      <c r="CO2" s="268"/>
      <c r="CP2" s="268"/>
      <c r="CQ2" s="268"/>
      <c r="CR2" s="268"/>
      <c r="CS2" s="268"/>
      <c r="CT2" s="268"/>
      <c r="CU2" s="268"/>
      <c r="CV2" s="268"/>
      <c r="CW2" s="268"/>
      <c r="CX2" s="268"/>
      <c r="CY2" s="268"/>
      <c r="CZ2" s="268"/>
      <c r="DA2" s="268"/>
      <c r="DB2" s="268"/>
      <c r="DC2" s="268"/>
      <c r="DD2" s="268"/>
      <c r="DE2" s="268"/>
      <c r="DF2" s="268"/>
      <c r="DG2" s="268"/>
      <c r="DH2" s="268"/>
      <c r="DI2" s="268"/>
      <c r="DJ2" s="268"/>
      <c r="DK2" s="268"/>
      <c r="DL2" s="268"/>
    </row>
    <row r="3" spans="1:116" x14ac:dyDescent="0.35">
      <c r="A3" s="269" t="s">
        <v>7935</v>
      </c>
      <c r="B3" s="270"/>
      <c r="C3" s="272" t="s">
        <v>7936</v>
      </c>
      <c r="D3" s="272" t="s">
        <v>7936</v>
      </c>
      <c r="E3" s="272" t="s">
        <v>7937</v>
      </c>
      <c r="F3" s="272" t="s">
        <v>7936</v>
      </c>
      <c r="G3" s="272" t="s">
        <v>7936</v>
      </c>
      <c r="H3" s="272" t="s">
        <v>7936</v>
      </c>
      <c r="I3" s="272" t="s">
        <v>7936</v>
      </c>
      <c r="J3" s="272" t="s">
        <v>7910</v>
      </c>
      <c r="K3" s="272" t="s">
        <v>7936</v>
      </c>
      <c r="L3" s="272" t="s">
        <v>7936</v>
      </c>
      <c r="M3" s="272" t="s">
        <v>7936</v>
      </c>
      <c r="N3" s="272" t="s">
        <v>7936</v>
      </c>
      <c r="O3" s="272" t="s">
        <v>7910</v>
      </c>
      <c r="P3" s="272" t="s">
        <v>7909</v>
      </c>
      <c r="Q3" s="268"/>
      <c r="R3" s="268"/>
      <c r="S3" s="268"/>
      <c r="T3" s="268"/>
      <c r="U3" s="268"/>
      <c r="V3" s="268"/>
      <c r="W3" s="268"/>
      <c r="X3" s="268"/>
      <c r="Y3" s="268"/>
      <c r="Z3" s="268"/>
      <c r="AA3" s="268"/>
      <c r="AB3" s="268"/>
      <c r="AC3" s="268"/>
      <c r="AD3" s="268"/>
      <c r="AE3" s="268"/>
      <c r="AF3" s="268"/>
      <c r="AG3" s="268"/>
      <c r="AH3" s="268"/>
      <c r="AI3" s="268"/>
      <c r="AJ3" s="268"/>
      <c r="AK3" s="268"/>
      <c r="AL3" s="268"/>
      <c r="AM3" s="268"/>
      <c r="AN3" s="268"/>
      <c r="AO3" s="268"/>
      <c r="AP3" s="268"/>
      <c r="AQ3" s="268"/>
      <c r="AR3" s="268"/>
      <c r="AS3" s="268"/>
      <c r="AT3" s="268"/>
      <c r="AU3" s="268"/>
      <c r="AV3" s="268"/>
      <c r="AW3" s="268"/>
      <c r="AX3" s="268"/>
      <c r="AY3" s="268"/>
      <c r="AZ3" s="268"/>
      <c r="BA3" s="268"/>
      <c r="BB3" s="268"/>
      <c r="BC3" s="268"/>
      <c r="BD3" s="268"/>
      <c r="BE3" s="268"/>
      <c r="BF3" s="268"/>
      <c r="BG3" s="268"/>
      <c r="BH3" s="268"/>
      <c r="BI3" s="268"/>
      <c r="BJ3" s="268"/>
      <c r="BK3" s="268"/>
      <c r="BL3" s="268"/>
      <c r="BM3" s="268"/>
      <c r="BN3" s="268"/>
      <c r="BO3" s="268"/>
      <c r="BP3" s="268"/>
      <c r="BQ3" s="268"/>
      <c r="BR3" s="268"/>
      <c r="BS3" s="268"/>
      <c r="BT3" s="268"/>
      <c r="BU3" s="268"/>
      <c r="BV3" s="268"/>
      <c r="BW3" s="268"/>
      <c r="BX3" s="268"/>
      <c r="BY3" s="268"/>
      <c r="BZ3" s="268"/>
      <c r="CA3" s="268"/>
      <c r="CB3" s="268"/>
      <c r="CC3" s="268"/>
      <c r="CD3" s="268"/>
      <c r="CE3" s="268"/>
      <c r="CF3" s="268"/>
      <c r="CG3" s="268"/>
      <c r="CH3" s="268"/>
      <c r="CI3" s="268"/>
      <c r="CJ3" s="268"/>
      <c r="CK3" s="268"/>
      <c r="CL3" s="268"/>
      <c r="CM3" s="268"/>
      <c r="CN3" s="268"/>
      <c r="CO3" s="268"/>
      <c r="CP3" s="268"/>
      <c r="CQ3" s="268"/>
      <c r="CR3" s="268"/>
      <c r="CS3" s="268"/>
      <c r="CT3" s="268"/>
      <c r="CU3" s="268"/>
      <c r="CV3" s="268"/>
      <c r="CW3" s="268"/>
      <c r="CX3" s="268"/>
      <c r="CY3" s="268"/>
      <c r="CZ3" s="268"/>
      <c r="DA3" s="268"/>
      <c r="DB3" s="268"/>
      <c r="DC3" s="268"/>
      <c r="DD3" s="268"/>
      <c r="DE3" s="268"/>
      <c r="DF3" s="268"/>
      <c r="DG3" s="268"/>
      <c r="DH3" s="268"/>
      <c r="DI3" s="268"/>
      <c r="DJ3" s="268"/>
      <c r="DK3" s="268"/>
      <c r="DL3" s="268"/>
    </row>
    <row r="4" spans="1:116" x14ac:dyDescent="0.35">
      <c r="A4" s="269" t="s">
        <v>104</v>
      </c>
      <c r="B4" s="270" t="s">
        <v>7938</v>
      </c>
      <c r="C4" s="273">
        <v>0.74978600340000001</v>
      </c>
      <c r="D4" s="274">
        <v>4</v>
      </c>
      <c r="E4" s="273">
        <v>0</v>
      </c>
      <c r="F4" s="273">
        <v>3.2833333332999999</v>
      </c>
      <c r="G4" s="273">
        <v>0.57474170609999997</v>
      </c>
      <c r="H4" s="273" t="s">
        <v>17</v>
      </c>
      <c r="I4" s="274">
        <v>5</v>
      </c>
      <c r="J4" s="274">
        <f>IFERROR(VLOOKUP($B4,'Core Indicators'!$E$3:$EU$906,147,FALSE),"x")</f>
        <v>1732</v>
      </c>
      <c r="K4" s="275">
        <v>-1.7135269641999999</v>
      </c>
      <c r="L4" s="273">
        <v>3</v>
      </c>
      <c r="M4" s="274">
        <v>27</v>
      </c>
      <c r="N4" s="274">
        <v>16</v>
      </c>
      <c r="O4" s="274">
        <f>IFERROR(VLOOKUP(B4,'Core Indicators'!$E$3:$G$9906,3,FALSE),"x")</f>
        <v>41800000</v>
      </c>
      <c r="P4" s="274">
        <v>652860</v>
      </c>
      <c r="Q4" s="268"/>
      <c r="R4" s="268"/>
      <c r="S4" s="268"/>
      <c r="T4" s="268"/>
      <c r="U4" s="268"/>
      <c r="V4" s="268"/>
      <c r="W4" s="268"/>
      <c r="X4" s="268"/>
      <c r="Y4" s="268"/>
      <c r="Z4" s="268"/>
      <c r="AA4" s="268"/>
      <c r="AB4" s="268"/>
      <c r="AC4" s="268"/>
      <c r="AD4" s="268"/>
      <c r="AE4" s="268"/>
      <c r="AF4" s="268"/>
      <c r="AG4" s="268"/>
      <c r="AH4" s="268"/>
      <c r="AI4" s="268"/>
      <c r="AJ4" s="268"/>
      <c r="AK4" s="268"/>
      <c r="AL4" s="268"/>
      <c r="AM4" s="268"/>
      <c r="AN4" s="268"/>
      <c r="AO4" s="268"/>
      <c r="AP4" s="268"/>
      <c r="AQ4" s="268"/>
      <c r="AR4" s="268"/>
      <c r="AS4" s="268"/>
      <c r="AT4" s="268"/>
      <c r="AU4" s="268"/>
      <c r="AV4" s="268"/>
      <c r="AW4" s="268"/>
      <c r="AX4" s="268"/>
      <c r="AY4" s="268"/>
      <c r="AZ4" s="268"/>
      <c r="BA4" s="268"/>
      <c r="BB4" s="268"/>
      <c r="BC4" s="268"/>
      <c r="BD4" s="268"/>
      <c r="BE4" s="268"/>
      <c r="BF4" s="268"/>
      <c r="BG4" s="268"/>
      <c r="BH4" s="268"/>
      <c r="BI4" s="268"/>
      <c r="BJ4" s="268"/>
      <c r="BK4" s="268"/>
      <c r="BL4" s="268"/>
      <c r="BM4" s="268"/>
      <c r="BN4" s="268"/>
      <c r="BO4" s="268"/>
      <c r="BP4" s="268"/>
      <c r="BQ4" s="268"/>
      <c r="BR4" s="268"/>
      <c r="BS4" s="268"/>
      <c r="BT4" s="268"/>
      <c r="BU4" s="268"/>
      <c r="BV4" s="268"/>
      <c r="BW4" s="268"/>
      <c r="BX4" s="268"/>
      <c r="BY4" s="268"/>
      <c r="BZ4" s="268"/>
      <c r="CA4" s="268"/>
      <c r="CB4" s="268"/>
      <c r="CC4" s="268"/>
      <c r="CD4" s="268"/>
      <c r="CE4" s="268"/>
      <c r="CF4" s="268"/>
      <c r="CG4" s="268"/>
      <c r="CH4" s="268"/>
      <c r="CI4" s="268"/>
      <c r="CJ4" s="268"/>
      <c r="CK4" s="268"/>
      <c r="CL4" s="268"/>
      <c r="CM4" s="268"/>
      <c r="CN4" s="268"/>
      <c r="CO4" s="268"/>
      <c r="CP4" s="268"/>
      <c r="CQ4" s="268"/>
      <c r="CR4" s="268"/>
      <c r="CS4" s="268"/>
      <c r="CT4" s="268"/>
      <c r="CU4" s="268"/>
      <c r="CV4" s="268"/>
      <c r="CW4" s="268"/>
      <c r="CX4" s="268"/>
      <c r="CY4" s="268"/>
      <c r="CZ4" s="268"/>
      <c r="DA4" s="268"/>
      <c r="DB4" s="268"/>
      <c r="DC4" s="268"/>
      <c r="DD4" s="268"/>
      <c r="DE4" s="268"/>
      <c r="DF4" s="268"/>
      <c r="DG4" s="268"/>
      <c r="DH4" s="268"/>
      <c r="DI4" s="268"/>
      <c r="DJ4" s="268"/>
      <c r="DK4" s="268"/>
      <c r="DL4" s="268"/>
    </row>
    <row r="5" spans="1:116" x14ac:dyDescent="0.35">
      <c r="A5" s="269" t="s">
        <v>4362</v>
      </c>
      <c r="B5" s="270" t="s">
        <v>7939</v>
      </c>
      <c r="C5" s="273">
        <v>0.76260000920000004</v>
      </c>
      <c r="D5" s="274">
        <v>4</v>
      </c>
      <c r="E5" s="273">
        <v>0.62</v>
      </c>
      <c r="F5" s="273">
        <v>4.6500000000000004</v>
      </c>
      <c r="G5" s="273">
        <v>0.57799890379999996</v>
      </c>
      <c r="H5" s="273">
        <v>51.3</v>
      </c>
      <c r="I5" s="274">
        <v>3</v>
      </c>
      <c r="J5" s="274">
        <f>IFERROR(VLOOKUP($B5,'Core Indicators'!$E$3:$EU$906,147,FALSE),"x")</f>
        <v>4</v>
      </c>
      <c r="K5" s="275">
        <v>-1.0543431044</v>
      </c>
      <c r="L5" s="273">
        <v>3.75</v>
      </c>
      <c r="M5" s="274">
        <v>32</v>
      </c>
      <c r="N5" s="274">
        <v>26</v>
      </c>
      <c r="O5" s="274">
        <f>IFERROR(VLOOKUP(B5,'Core Indicators'!$E$3:$G$9906,3,FALSE),"x")</f>
        <v>32866000</v>
      </c>
      <c r="P5" s="274">
        <v>1246700</v>
      </c>
      <c r="Q5" s="268"/>
      <c r="R5" s="268"/>
      <c r="S5" s="268"/>
      <c r="T5" s="268"/>
      <c r="U5" s="268"/>
      <c r="V5" s="268"/>
      <c r="W5" s="268"/>
      <c r="X5" s="268"/>
      <c r="Y5" s="268"/>
      <c r="Z5" s="268"/>
      <c r="AA5" s="268"/>
      <c r="AB5" s="268"/>
      <c r="AC5" s="268"/>
      <c r="AD5" s="268"/>
      <c r="AE5" s="268"/>
      <c r="AF5" s="268"/>
      <c r="AG5" s="268"/>
      <c r="AH5" s="268"/>
      <c r="AI5" s="268"/>
      <c r="AJ5" s="268"/>
      <c r="AK5" s="268"/>
      <c r="AL5" s="268"/>
      <c r="AM5" s="268"/>
      <c r="AN5" s="268"/>
      <c r="AO5" s="268"/>
      <c r="AP5" s="268"/>
      <c r="AQ5" s="268"/>
      <c r="AR5" s="268"/>
      <c r="AS5" s="268"/>
      <c r="AT5" s="268"/>
      <c r="AU5" s="268"/>
      <c r="AV5" s="268"/>
      <c r="AW5" s="268"/>
      <c r="AX5" s="268"/>
      <c r="AY5" s="268"/>
      <c r="AZ5" s="268"/>
      <c r="BA5" s="268"/>
      <c r="BB5" s="268"/>
      <c r="BC5" s="268"/>
      <c r="BD5" s="268"/>
      <c r="BE5" s="268"/>
      <c r="BF5" s="268"/>
      <c r="BG5" s="268"/>
      <c r="BH5" s="268"/>
      <c r="BI5" s="268"/>
      <c r="BJ5" s="268"/>
      <c r="BK5" s="268"/>
      <c r="BL5" s="268"/>
      <c r="BM5" s="268"/>
      <c r="BN5" s="268"/>
      <c r="BO5" s="268"/>
      <c r="BP5" s="268"/>
      <c r="BQ5" s="268"/>
      <c r="BR5" s="268"/>
      <c r="BS5" s="268"/>
      <c r="BT5" s="268"/>
      <c r="BU5" s="268"/>
      <c r="BV5" s="268"/>
      <c r="BW5" s="268"/>
      <c r="BX5" s="268"/>
      <c r="BY5" s="268"/>
      <c r="BZ5" s="268"/>
      <c r="CA5" s="268"/>
      <c r="CB5" s="268"/>
      <c r="CC5" s="268"/>
      <c r="CD5" s="268"/>
      <c r="CE5" s="268"/>
      <c r="CF5" s="268"/>
      <c r="CG5" s="268"/>
      <c r="CH5" s="268"/>
      <c r="CI5" s="268"/>
      <c r="CJ5" s="268"/>
      <c r="CK5" s="268"/>
      <c r="CL5" s="268"/>
      <c r="CM5" s="268"/>
      <c r="CN5" s="268"/>
      <c r="CO5" s="268"/>
      <c r="CP5" s="268"/>
      <c r="CQ5" s="268"/>
      <c r="CR5" s="268"/>
      <c r="CS5" s="268"/>
      <c r="CT5" s="268"/>
      <c r="CU5" s="268"/>
      <c r="CV5" s="268"/>
      <c r="CW5" s="268"/>
      <c r="CX5" s="268"/>
      <c r="CY5" s="268"/>
      <c r="CZ5" s="268"/>
      <c r="DA5" s="268"/>
      <c r="DB5" s="268"/>
      <c r="DC5" s="268"/>
      <c r="DD5" s="268"/>
      <c r="DE5" s="268"/>
      <c r="DF5" s="268"/>
      <c r="DG5" s="268"/>
      <c r="DH5" s="268"/>
      <c r="DI5" s="268"/>
      <c r="DJ5" s="268"/>
      <c r="DK5" s="268"/>
      <c r="DL5" s="268"/>
    </row>
    <row r="6" spans="1:116" x14ac:dyDescent="0.35">
      <c r="A6" s="269" t="s">
        <v>7940</v>
      </c>
      <c r="B6" s="270" t="s">
        <v>7941</v>
      </c>
      <c r="C6" s="273">
        <v>0.32080001200000002</v>
      </c>
      <c r="D6" s="274">
        <v>9</v>
      </c>
      <c r="E6" s="273">
        <v>0.04</v>
      </c>
      <c r="F6" s="273">
        <v>7.15</v>
      </c>
      <c r="G6" s="273">
        <v>0.2340778537</v>
      </c>
      <c r="H6" s="273">
        <v>33.200000000000003</v>
      </c>
      <c r="I6" s="274">
        <v>3</v>
      </c>
      <c r="J6" s="274" t="str">
        <f>IFERROR(VLOOKUP($B6,'Core Indicators'!$E$3:$EU$906,147,FALSE),"x")</f>
        <v>x</v>
      </c>
      <c r="K6" s="275">
        <v>-0.41117939349999999</v>
      </c>
      <c r="L6" s="273">
        <v>5.5</v>
      </c>
      <c r="M6" s="274">
        <v>67</v>
      </c>
      <c r="N6" s="274">
        <v>35</v>
      </c>
      <c r="O6" s="274" t="str">
        <f>IFERROR(VLOOKUP(B6,'Core Indicators'!$E$3:$G$9906,3,FALSE),"x")</f>
        <v>x</v>
      </c>
      <c r="P6" s="274">
        <v>27400</v>
      </c>
      <c r="Q6" s="268"/>
      <c r="R6" s="268"/>
      <c r="S6" s="268"/>
      <c r="T6" s="268"/>
      <c r="U6" s="268"/>
      <c r="V6" s="268"/>
      <c r="W6" s="268"/>
      <c r="X6" s="268"/>
      <c r="Y6" s="268"/>
      <c r="Z6" s="268"/>
      <c r="AA6" s="268"/>
      <c r="AB6" s="268"/>
      <c r="AC6" s="268"/>
      <c r="AD6" s="268"/>
      <c r="AE6" s="268"/>
      <c r="AF6" s="268"/>
      <c r="AG6" s="268"/>
      <c r="AH6" s="268"/>
      <c r="AI6" s="268"/>
      <c r="AJ6" s="268"/>
      <c r="AK6" s="268"/>
      <c r="AL6" s="268"/>
      <c r="AM6" s="268"/>
      <c r="AN6" s="268"/>
      <c r="AO6" s="268"/>
      <c r="AP6" s="268"/>
      <c r="AQ6" s="268"/>
      <c r="AR6" s="268"/>
      <c r="AS6" s="268"/>
      <c r="AT6" s="268"/>
      <c r="AU6" s="268"/>
      <c r="AV6" s="268"/>
      <c r="AW6" s="268"/>
      <c r="AX6" s="268"/>
      <c r="AY6" s="268"/>
      <c r="AZ6" s="268"/>
      <c r="BA6" s="268"/>
      <c r="BB6" s="268"/>
      <c r="BC6" s="268"/>
      <c r="BD6" s="268"/>
      <c r="BE6" s="268"/>
      <c r="BF6" s="268"/>
      <c r="BG6" s="268"/>
      <c r="BH6" s="268"/>
      <c r="BI6" s="268"/>
      <c r="BJ6" s="268"/>
      <c r="BK6" s="268"/>
      <c r="BL6" s="268"/>
      <c r="BM6" s="268"/>
      <c r="BN6" s="268"/>
      <c r="BO6" s="268"/>
      <c r="BP6" s="268"/>
      <c r="BQ6" s="268"/>
      <c r="BR6" s="268"/>
      <c r="BS6" s="268"/>
      <c r="BT6" s="268"/>
      <c r="BU6" s="268"/>
      <c r="BV6" s="268"/>
      <c r="BW6" s="268"/>
      <c r="BX6" s="268"/>
      <c r="BY6" s="268"/>
      <c r="BZ6" s="268"/>
      <c r="CA6" s="268"/>
      <c r="CB6" s="268"/>
      <c r="CC6" s="268"/>
      <c r="CD6" s="268"/>
      <c r="CE6" s="268"/>
      <c r="CF6" s="268"/>
      <c r="CG6" s="268"/>
      <c r="CH6" s="268"/>
      <c r="CI6" s="268"/>
      <c r="CJ6" s="268"/>
      <c r="CK6" s="268"/>
      <c r="CL6" s="268"/>
      <c r="CM6" s="268"/>
      <c r="CN6" s="268"/>
      <c r="CO6" s="268"/>
      <c r="CP6" s="268"/>
      <c r="CQ6" s="268"/>
      <c r="CR6" s="268"/>
      <c r="CS6" s="268"/>
      <c r="CT6" s="268"/>
      <c r="CU6" s="268"/>
      <c r="CV6" s="268"/>
      <c r="CW6" s="268"/>
      <c r="CX6" s="268"/>
      <c r="CY6" s="268"/>
      <c r="CZ6" s="268"/>
      <c r="DA6" s="268"/>
      <c r="DB6" s="268"/>
      <c r="DC6" s="268"/>
      <c r="DD6" s="268"/>
      <c r="DE6" s="268"/>
      <c r="DF6" s="268"/>
      <c r="DG6" s="268"/>
      <c r="DH6" s="268"/>
      <c r="DI6" s="268"/>
      <c r="DJ6" s="268"/>
      <c r="DK6" s="268"/>
      <c r="DL6" s="268"/>
    </row>
    <row r="7" spans="1:116" x14ac:dyDescent="0.35">
      <c r="A7" s="269" t="s">
        <v>7942</v>
      </c>
      <c r="B7" s="270" t="s">
        <v>7943</v>
      </c>
      <c r="C7" s="273">
        <v>0.98560000059999997</v>
      </c>
      <c r="D7" s="274">
        <v>1</v>
      </c>
      <c r="E7" s="273">
        <v>0</v>
      </c>
      <c r="F7" s="273">
        <v>3.9</v>
      </c>
      <c r="G7" s="273">
        <v>0.1130989843</v>
      </c>
      <c r="H7" s="273">
        <v>26</v>
      </c>
      <c r="I7" s="274">
        <v>0</v>
      </c>
      <c r="J7" s="274" t="str">
        <f>IFERROR(VLOOKUP($B7,'Core Indicators'!$E$3:$EU$906,147,FALSE),"x")</f>
        <v>x</v>
      </c>
      <c r="K7" s="275">
        <v>0.84021884200000008</v>
      </c>
      <c r="L7" s="273">
        <v>4.25</v>
      </c>
      <c r="M7" s="274">
        <v>17</v>
      </c>
      <c r="N7" s="274">
        <v>71</v>
      </c>
      <c r="O7" s="274" t="str">
        <f>IFERROR(VLOOKUP(B7,'Core Indicators'!$E$3:$G$9906,3,FALSE),"x")</f>
        <v>x</v>
      </c>
      <c r="P7" s="274">
        <v>83600</v>
      </c>
      <c r="Q7" s="268"/>
      <c r="R7" s="268"/>
      <c r="S7" s="268"/>
      <c r="T7" s="268"/>
      <c r="U7" s="268"/>
      <c r="V7" s="268"/>
      <c r="W7" s="268"/>
      <c r="X7" s="268"/>
      <c r="Y7" s="268"/>
      <c r="Z7" s="268"/>
      <c r="AA7" s="268"/>
      <c r="AB7" s="268"/>
      <c r="AC7" s="268"/>
      <c r="AD7" s="268"/>
      <c r="AE7" s="268"/>
      <c r="AF7" s="268"/>
      <c r="AG7" s="268"/>
      <c r="AH7" s="268"/>
      <c r="AI7" s="268"/>
      <c r="AJ7" s="268"/>
      <c r="AK7" s="268"/>
      <c r="AL7" s="268"/>
      <c r="AM7" s="268"/>
      <c r="AN7" s="268"/>
      <c r="AO7" s="268"/>
      <c r="AP7" s="268"/>
      <c r="AQ7" s="268"/>
      <c r="AR7" s="268"/>
      <c r="AS7" s="268"/>
      <c r="AT7" s="268"/>
      <c r="AU7" s="268"/>
      <c r="AV7" s="268"/>
      <c r="AW7" s="268"/>
      <c r="AX7" s="268"/>
      <c r="AY7" s="268"/>
      <c r="AZ7" s="268"/>
      <c r="BA7" s="268"/>
      <c r="BB7" s="268"/>
      <c r="BC7" s="268"/>
      <c r="BD7" s="268"/>
      <c r="BE7" s="268"/>
      <c r="BF7" s="268"/>
      <c r="BG7" s="268"/>
      <c r="BH7" s="268"/>
      <c r="BI7" s="268"/>
      <c r="BJ7" s="268"/>
      <c r="BK7" s="268"/>
      <c r="BL7" s="268"/>
      <c r="BM7" s="268"/>
      <c r="BN7" s="268"/>
      <c r="BO7" s="268"/>
      <c r="BP7" s="268"/>
      <c r="BQ7" s="268"/>
      <c r="BR7" s="268"/>
      <c r="BS7" s="268"/>
      <c r="BT7" s="268"/>
      <c r="BU7" s="268"/>
      <c r="BV7" s="268"/>
      <c r="BW7" s="268"/>
      <c r="BX7" s="268"/>
      <c r="BY7" s="268"/>
      <c r="BZ7" s="268"/>
      <c r="CA7" s="268"/>
      <c r="CB7" s="268"/>
      <c r="CC7" s="268"/>
      <c r="CD7" s="268"/>
      <c r="CE7" s="268"/>
      <c r="CF7" s="268"/>
      <c r="CG7" s="268"/>
      <c r="CH7" s="268"/>
      <c r="CI7" s="268"/>
      <c r="CJ7" s="268"/>
      <c r="CK7" s="268"/>
      <c r="CL7" s="268"/>
      <c r="CM7" s="268"/>
      <c r="CN7" s="268"/>
      <c r="CO7" s="268"/>
      <c r="CP7" s="268"/>
      <c r="CQ7" s="268"/>
      <c r="CR7" s="268"/>
      <c r="CS7" s="268"/>
      <c r="CT7" s="268"/>
      <c r="CU7" s="268"/>
      <c r="CV7" s="268"/>
      <c r="CW7" s="268"/>
      <c r="CX7" s="268"/>
      <c r="CY7" s="268"/>
      <c r="CZ7" s="268"/>
      <c r="DA7" s="268"/>
      <c r="DB7" s="268"/>
      <c r="DC7" s="268"/>
      <c r="DD7" s="268"/>
      <c r="DE7" s="268"/>
      <c r="DF7" s="268"/>
      <c r="DG7" s="268"/>
      <c r="DH7" s="268"/>
      <c r="DI7" s="268"/>
      <c r="DJ7" s="268"/>
      <c r="DK7" s="268"/>
      <c r="DL7" s="268"/>
    </row>
    <row r="8" spans="1:116" x14ac:dyDescent="0.35">
      <c r="A8" s="269" t="s">
        <v>7944</v>
      </c>
      <c r="B8" s="270" t="s">
        <v>7945</v>
      </c>
      <c r="C8" s="273">
        <v>5.8874944500000012E-2</v>
      </c>
      <c r="D8" s="274">
        <v>12</v>
      </c>
      <c r="E8" s="273">
        <v>0.01</v>
      </c>
      <c r="F8" s="273">
        <v>8.15</v>
      </c>
      <c r="G8" s="273">
        <v>0.35376096779999999</v>
      </c>
      <c r="H8" s="273">
        <v>42.9</v>
      </c>
      <c r="I8" s="274">
        <v>0</v>
      </c>
      <c r="J8" s="274" t="str">
        <f>IFERROR(VLOOKUP($B8,'Core Indicators'!$E$3:$EU$906,147,FALSE),"x")</f>
        <v>x</v>
      </c>
      <c r="K8" s="275">
        <v>-0.43072563409999998</v>
      </c>
      <c r="L8" s="273">
        <v>7.5</v>
      </c>
      <c r="M8" s="274">
        <v>85</v>
      </c>
      <c r="N8" s="274">
        <v>45</v>
      </c>
      <c r="O8" s="274" t="str">
        <f>IFERROR(VLOOKUP(B8,'Core Indicators'!$E$3:$G$9906,3,FALSE),"x")</f>
        <v>x</v>
      </c>
      <c r="P8" s="274">
        <v>2736690</v>
      </c>
      <c r="Q8" s="268"/>
      <c r="R8" s="268"/>
      <c r="S8" s="268"/>
      <c r="T8" s="268"/>
      <c r="U8" s="268"/>
      <c r="V8" s="268"/>
      <c r="W8" s="268"/>
      <c r="X8" s="268"/>
      <c r="Y8" s="268"/>
      <c r="Z8" s="268"/>
      <c r="AA8" s="268"/>
      <c r="AB8" s="268"/>
      <c r="AC8" s="268"/>
      <c r="AD8" s="268"/>
      <c r="AE8" s="268"/>
      <c r="AF8" s="268"/>
      <c r="AG8" s="268"/>
      <c r="AH8" s="268"/>
      <c r="AI8" s="268"/>
      <c r="AJ8" s="268"/>
      <c r="AK8" s="268"/>
      <c r="AL8" s="268"/>
      <c r="AM8" s="268"/>
      <c r="AN8" s="268"/>
      <c r="AO8" s="268"/>
      <c r="AP8" s="268"/>
      <c r="AQ8" s="268"/>
      <c r="AR8" s="268"/>
      <c r="AS8" s="268"/>
      <c r="AT8" s="268"/>
      <c r="AU8" s="268"/>
      <c r="AV8" s="268"/>
      <c r="AW8" s="268"/>
      <c r="AX8" s="268"/>
      <c r="AY8" s="268"/>
      <c r="AZ8" s="268"/>
      <c r="BA8" s="268"/>
      <c r="BB8" s="268"/>
      <c r="BC8" s="268"/>
      <c r="BD8" s="268"/>
      <c r="BE8" s="268"/>
      <c r="BF8" s="268"/>
      <c r="BG8" s="268"/>
      <c r="BH8" s="268"/>
      <c r="BI8" s="268"/>
      <c r="BJ8" s="268"/>
      <c r="BK8" s="268"/>
      <c r="BL8" s="268"/>
      <c r="BM8" s="268"/>
      <c r="BN8" s="268"/>
      <c r="BO8" s="268"/>
      <c r="BP8" s="268"/>
      <c r="BQ8" s="268"/>
      <c r="BR8" s="268"/>
      <c r="BS8" s="268"/>
      <c r="BT8" s="268"/>
      <c r="BU8" s="268"/>
      <c r="BV8" s="268"/>
      <c r="BW8" s="268"/>
      <c r="BX8" s="268"/>
      <c r="BY8" s="268"/>
      <c r="BZ8" s="268"/>
      <c r="CA8" s="268"/>
      <c r="CB8" s="268"/>
      <c r="CC8" s="268"/>
      <c r="CD8" s="268"/>
      <c r="CE8" s="268"/>
      <c r="CF8" s="268"/>
      <c r="CG8" s="268"/>
      <c r="CH8" s="268"/>
      <c r="CI8" s="268"/>
      <c r="CJ8" s="268"/>
      <c r="CK8" s="268"/>
      <c r="CL8" s="268"/>
      <c r="CM8" s="268"/>
      <c r="CN8" s="268"/>
      <c r="CO8" s="268"/>
      <c r="CP8" s="268"/>
      <c r="CQ8" s="268"/>
      <c r="CR8" s="268"/>
      <c r="CS8" s="268"/>
      <c r="CT8" s="268"/>
      <c r="CU8" s="268"/>
      <c r="CV8" s="268"/>
      <c r="CW8" s="268"/>
      <c r="CX8" s="268"/>
      <c r="CY8" s="268"/>
      <c r="CZ8" s="268"/>
      <c r="DA8" s="268"/>
      <c r="DB8" s="268"/>
      <c r="DC8" s="268"/>
      <c r="DD8" s="268"/>
      <c r="DE8" s="268"/>
      <c r="DF8" s="268"/>
      <c r="DG8" s="268"/>
      <c r="DH8" s="268"/>
      <c r="DI8" s="268"/>
      <c r="DJ8" s="268"/>
      <c r="DK8" s="268"/>
      <c r="DL8" s="268"/>
    </row>
    <row r="9" spans="1:116" x14ac:dyDescent="0.35">
      <c r="A9" s="269" t="s">
        <v>1837</v>
      </c>
      <c r="B9" s="270" t="s">
        <v>7946</v>
      </c>
      <c r="C9" s="273">
        <v>4.13892441E-2</v>
      </c>
      <c r="D9" s="274">
        <v>6</v>
      </c>
      <c r="E9" s="273">
        <v>1.7999999999999999E-2</v>
      </c>
      <c r="F9" s="273">
        <v>7.1</v>
      </c>
      <c r="G9" s="273">
        <v>0.25869431790000003</v>
      </c>
      <c r="H9" s="273">
        <v>29.9</v>
      </c>
      <c r="I9" s="274">
        <v>3</v>
      </c>
      <c r="J9" s="274">
        <f>IFERROR(VLOOKUP($B9,'Core Indicators'!$E$3:$EU$906,147,FALSE),"x")</f>
        <v>1</v>
      </c>
      <c r="K9" s="275">
        <v>-0.1312757581</v>
      </c>
      <c r="L9" s="273">
        <v>6</v>
      </c>
      <c r="M9" s="274">
        <v>53</v>
      </c>
      <c r="N9" s="274">
        <v>42</v>
      </c>
      <c r="O9" s="274">
        <f>IFERROR(VLOOKUP(B9,'Core Indicators'!$E$3:$G$9906,3,FALSE),"x")</f>
        <v>3024000</v>
      </c>
      <c r="P9" s="274">
        <v>28470</v>
      </c>
      <c r="Q9" s="268"/>
      <c r="R9" s="268"/>
      <c r="S9" s="268"/>
      <c r="T9" s="268"/>
      <c r="U9" s="268"/>
      <c r="V9" s="268"/>
      <c r="W9" s="268"/>
      <c r="X9" s="268"/>
      <c r="Y9" s="268"/>
      <c r="Z9" s="268"/>
      <c r="AA9" s="268"/>
      <c r="AB9" s="268"/>
      <c r="AC9" s="268"/>
      <c r="AD9" s="268"/>
      <c r="AE9" s="268"/>
      <c r="AF9" s="268"/>
      <c r="AG9" s="268"/>
      <c r="AH9" s="268"/>
      <c r="AI9" s="268"/>
      <c r="AJ9" s="268"/>
      <c r="AK9" s="268"/>
      <c r="AL9" s="268"/>
      <c r="AM9" s="268"/>
      <c r="AN9" s="268"/>
      <c r="AO9" s="268"/>
      <c r="AP9" s="268"/>
      <c r="AQ9" s="268"/>
      <c r="AR9" s="268"/>
      <c r="AS9" s="268"/>
      <c r="AT9" s="268"/>
      <c r="AU9" s="268"/>
      <c r="AV9" s="268"/>
      <c r="AW9" s="268"/>
      <c r="AX9" s="268"/>
      <c r="AY9" s="268"/>
      <c r="AZ9" s="268"/>
      <c r="BA9" s="268"/>
      <c r="BB9" s="268"/>
      <c r="BC9" s="268"/>
      <c r="BD9" s="268"/>
      <c r="BE9" s="268"/>
      <c r="BF9" s="268"/>
      <c r="BG9" s="268"/>
      <c r="BH9" s="268"/>
      <c r="BI9" s="268"/>
      <c r="BJ9" s="268"/>
      <c r="BK9" s="268"/>
      <c r="BL9" s="268"/>
      <c r="BM9" s="268"/>
      <c r="BN9" s="268"/>
      <c r="BO9" s="268"/>
      <c r="BP9" s="268"/>
      <c r="BQ9" s="268"/>
      <c r="BR9" s="268"/>
      <c r="BS9" s="268"/>
      <c r="BT9" s="268"/>
      <c r="BU9" s="268"/>
      <c r="BV9" s="268"/>
      <c r="BW9" s="268"/>
      <c r="BX9" s="268"/>
      <c r="BY9" s="268"/>
      <c r="BZ9" s="268"/>
      <c r="CA9" s="268"/>
      <c r="CB9" s="268"/>
      <c r="CC9" s="268"/>
      <c r="CD9" s="268"/>
      <c r="CE9" s="268"/>
      <c r="CF9" s="268"/>
      <c r="CG9" s="268"/>
      <c r="CH9" s="268"/>
      <c r="CI9" s="268"/>
      <c r="CJ9" s="268"/>
      <c r="CK9" s="268"/>
      <c r="CL9" s="268"/>
      <c r="CM9" s="268"/>
      <c r="CN9" s="268"/>
      <c r="CO9" s="268"/>
      <c r="CP9" s="268"/>
      <c r="CQ9" s="268"/>
      <c r="CR9" s="268"/>
      <c r="CS9" s="268"/>
      <c r="CT9" s="268"/>
      <c r="CU9" s="268"/>
      <c r="CV9" s="268"/>
      <c r="CW9" s="268"/>
      <c r="CX9" s="268"/>
      <c r="CY9" s="268"/>
      <c r="CZ9" s="268"/>
      <c r="DA9" s="268"/>
      <c r="DB9" s="268"/>
      <c r="DC9" s="268"/>
      <c r="DD9" s="268"/>
      <c r="DE9" s="268"/>
      <c r="DF9" s="268"/>
      <c r="DG9" s="268"/>
      <c r="DH9" s="268"/>
      <c r="DI9" s="268"/>
      <c r="DJ9" s="268"/>
      <c r="DK9" s="268"/>
      <c r="DL9" s="268"/>
    </row>
    <row r="10" spans="1:116" x14ac:dyDescent="0.35">
      <c r="A10" s="269" t="s">
        <v>7947</v>
      </c>
      <c r="B10" s="270" t="s">
        <v>7948</v>
      </c>
      <c r="C10" s="273">
        <v>0</v>
      </c>
      <c r="D10" s="274">
        <v>13</v>
      </c>
      <c r="E10" s="273">
        <v>0</v>
      </c>
      <c r="F10" s="273" t="s">
        <v>17</v>
      </c>
      <c r="G10" s="273" t="s">
        <v>17</v>
      </c>
      <c r="H10" s="273" t="s">
        <v>17</v>
      </c>
      <c r="I10" s="274">
        <v>0</v>
      </c>
      <c r="J10" s="274" t="str">
        <f>IFERROR(VLOOKUP($B10,'Core Indicators'!$E$3:$EU$906,147,FALSE),"x")</f>
        <v>x</v>
      </c>
      <c r="K10" s="275">
        <v>0.40520465369999997</v>
      </c>
      <c r="L10" s="273" t="s">
        <v>17</v>
      </c>
      <c r="M10" s="274">
        <v>85</v>
      </c>
      <c r="N10" s="274" t="s">
        <v>17</v>
      </c>
      <c r="O10" s="274" t="str">
        <f>IFERROR(VLOOKUP(B10,'Core Indicators'!$E$3:$G$9906,3,FALSE),"x")</f>
        <v>x</v>
      </c>
      <c r="P10" s="274">
        <v>440</v>
      </c>
      <c r="Q10" s="268"/>
      <c r="R10" s="268"/>
      <c r="S10" s="268"/>
      <c r="T10" s="268"/>
      <c r="U10" s="268"/>
      <c r="V10" s="268"/>
      <c r="W10" s="268"/>
      <c r="X10" s="268"/>
      <c r="Y10" s="268"/>
      <c r="Z10" s="268"/>
      <c r="AA10" s="268"/>
      <c r="AB10" s="268"/>
      <c r="AC10" s="268"/>
      <c r="AD10" s="268"/>
      <c r="AE10" s="268"/>
      <c r="AF10" s="268"/>
      <c r="AG10" s="268"/>
      <c r="AH10" s="268"/>
      <c r="AI10" s="268"/>
      <c r="AJ10" s="268"/>
      <c r="AK10" s="268"/>
      <c r="AL10" s="268"/>
      <c r="AM10" s="268"/>
      <c r="AN10" s="268"/>
      <c r="AO10" s="268"/>
      <c r="AP10" s="268"/>
      <c r="AQ10" s="268"/>
      <c r="AR10" s="268"/>
      <c r="AS10" s="268"/>
      <c r="AT10" s="268"/>
      <c r="AU10" s="268"/>
      <c r="AV10" s="268"/>
      <c r="AW10" s="268"/>
      <c r="AX10" s="268"/>
      <c r="AY10" s="268"/>
      <c r="AZ10" s="268"/>
      <c r="BA10" s="268"/>
      <c r="BB10" s="268"/>
      <c r="BC10" s="268"/>
      <c r="BD10" s="268"/>
      <c r="BE10" s="268"/>
      <c r="BF10" s="268"/>
      <c r="BG10" s="268"/>
      <c r="BH10" s="268"/>
      <c r="BI10" s="268"/>
      <c r="BJ10" s="268"/>
      <c r="BK10" s="268"/>
      <c r="BL10" s="268"/>
      <c r="BM10" s="268"/>
      <c r="BN10" s="268"/>
      <c r="BO10" s="268"/>
      <c r="BP10" s="268"/>
      <c r="BQ10" s="268"/>
      <c r="BR10" s="268"/>
      <c r="BS10" s="268"/>
      <c r="BT10" s="268"/>
      <c r="BU10" s="268"/>
      <c r="BV10" s="268"/>
      <c r="BW10" s="268"/>
      <c r="BX10" s="268"/>
      <c r="BY10" s="268"/>
      <c r="BZ10" s="268"/>
      <c r="CA10" s="268"/>
      <c r="CB10" s="268"/>
      <c r="CC10" s="268"/>
      <c r="CD10" s="268"/>
      <c r="CE10" s="268"/>
      <c r="CF10" s="268"/>
      <c r="CG10" s="268"/>
      <c r="CH10" s="268"/>
      <c r="CI10" s="268"/>
      <c r="CJ10" s="268"/>
      <c r="CK10" s="268"/>
      <c r="CL10" s="268"/>
      <c r="CM10" s="268"/>
      <c r="CN10" s="268"/>
      <c r="CO10" s="268"/>
      <c r="CP10" s="268"/>
      <c r="CQ10" s="268"/>
      <c r="CR10" s="268"/>
      <c r="CS10" s="268"/>
      <c r="CT10" s="268"/>
      <c r="CU10" s="268"/>
      <c r="CV10" s="268"/>
      <c r="CW10" s="268"/>
      <c r="CX10" s="268"/>
      <c r="CY10" s="268"/>
      <c r="CZ10" s="268"/>
      <c r="DA10" s="268"/>
      <c r="DB10" s="268"/>
      <c r="DC10" s="268"/>
      <c r="DD10" s="268"/>
      <c r="DE10" s="268"/>
      <c r="DF10" s="268"/>
      <c r="DG10" s="268"/>
      <c r="DH10" s="268"/>
      <c r="DI10" s="268"/>
      <c r="DJ10" s="268"/>
      <c r="DK10" s="268"/>
      <c r="DL10" s="268"/>
    </row>
    <row r="11" spans="1:116" x14ac:dyDescent="0.35">
      <c r="A11" s="269" t="s">
        <v>7949</v>
      </c>
      <c r="B11" s="270" t="s">
        <v>7950</v>
      </c>
      <c r="C11" s="273">
        <v>0.29240004409999998</v>
      </c>
      <c r="D11" s="274">
        <v>14</v>
      </c>
      <c r="E11" s="273">
        <v>0.02</v>
      </c>
      <c r="F11" s="273" t="s">
        <v>17</v>
      </c>
      <c r="G11" s="273">
        <v>0.1028773082</v>
      </c>
      <c r="H11" s="273">
        <v>34.4</v>
      </c>
      <c r="I11" s="274">
        <v>0</v>
      </c>
      <c r="J11" s="274" t="str">
        <f>IFERROR(VLOOKUP($B11,'Core Indicators'!$E$3:$EU$906,147,FALSE),"x")</f>
        <v>x</v>
      </c>
      <c r="K11" s="275">
        <v>1.7341445684000001</v>
      </c>
      <c r="L11" s="273" t="s">
        <v>17</v>
      </c>
      <c r="M11" s="274">
        <v>97</v>
      </c>
      <c r="N11" s="274">
        <v>77</v>
      </c>
      <c r="O11" s="274" t="str">
        <f>IFERROR(VLOOKUP(B11,'Core Indicators'!$E$3:$G$9906,3,FALSE),"x")</f>
        <v>x</v>
      </c>
      <c r="P11" s="274">
        <v>7682300</v>
      </c>
      <c r="Q11" s="268"/>
      <c r="R11" s="268"/>
      <c r="S11" s="268"/>
      <c r="T11" s="268"/>
      <c r="U11" s="268"/>
      <c r="V11" s="268"/>
      <c r="W11" s="268"/>
      <c r="X11" s="268"/>
      <c r="Y11" s="268"/>
      <c r="Z11" s="268"/>
      <c r="AA11" s="268"/>
      <c r="AB11" s="268"/>
      <c r="AC11" s="268"/>
      <c r="AD11" s="268"/>
      <c r="AE11" s="268"/>
      <c r="AF11" s="268"/>
      <c r="AG11" s="268"/>
      <c r="AH11" s="268"/>
      <c r="AI11" s="268"/>
      <c r="AJ11" s="268"/>
      <c r="AK11" s="268"/>
      <c r="AL11" s="268"/>
      <c r="AM11" s="268"/>
      <c r="AN11" s="268"/>
      <c r="AO11" s="268"/>
      <c r="AP11" s="268"/>
      <c r="AQ11" s="268"/>
      <c r="AR11" s="268"/>
      <c r="AS11" s="268"/>
      <c r="AT11" s="268"/>
      <c r="AU11" s="268"/>
      <c r="AV11" s="268"/>
      <c r="AW11" s="268"/>
      <c r="AX11" s="268"/>
      <c r="AY11" s="268"/>
      <c r="AZ11" s="268"/>
      <c r="BA11" s="268"/>
      <c r="BB11" s="268"/>
      <c r="BC11" s="268"/>
      <c r="BD11" s="268"/>
      <c r="BE11" s="268"/>
      <c r="BF11" s="268"/>
      <c r="BG11" s="268"/>
      <c r="BH11" s="268"/>
      <c r="BI11" s="268"/>
      <c r="BJ11" s="268"/>
      <c r="BK11" s="268"/>
      <c r="BL11" s="268"/>
      <c r="BM11" s="268"/>
      <c r="BN11" s="268"/>
      <c r="BO11" s="268"/>
      <c r="BP11" s="268"/>
      <c r="BQ11" s="268"/>
      <c r="BR11" s="268"/>
      <c r="BS11" s="268"/>
      <c r="BT11" s="268"/>
      <c r="BU11" s="268"/>
      <c r="BV11" s="268"/>
      <c r="BW11" s="268"/>
      <c r="BX11" s="268"/>
      <c r="BY11" s="268"/>
      <c r="BZ11" s="268"/>
      <c r="CA11" s="268"/>
      <c r="CB11" s="268"/>
      <c r="CC11" s="268"/>
      <c r="CD11" s="268"/>
      <c r="CE11" s="268"/>
      <c r="CF11" s="268"/>
      <c r="CG11" s="268"/>
      <c r="CH11" s="268"/>
      <c r="CI11" s="268"/>
      <c r="CJ11" s="268"/>
      <c r="CK11" s="268"/>
      <c r="CL11" s="268"/>
      <c r="CM11" s="268"/>
      <c r="CN11" s="268"/>
      <c r="CO11" s="268"/>
      <c r="CP11" s="268"/>
      <c r="CQ11" s="268"/>
      <c r="CR11" s="268"/>
      <c r="CS11" s="268"/>
      <c r="CT11" s="268"/>
      <c r="CU11" s="268"/>
      <c r="CV11" s="268"/>
      <c r="CW11" s="268"/>
      <c r="CX11" s="268"/>
      <c r="CY11" s="268"/>
      <c r="CZ11" s="268"/>
      <c r="DA11" s="268"/>
      <c r="DB11" s="268"/>
      <c r="DC11" s="268"/>
      <c r="DD11" s="268"/>
      <c r="DE11" s="268"/>
      <c r="DF11" s="268"/>
      <c r="DG11" s="268"/>
      <c r="DH11" s="268"/>
      <c r="DI11" s="268"/>
      <c r="DJ11" s="268"/>
      <c r="DK11" s="268"/>
      <c r="DL11" s="268"/>
    </row>
    <row r="12" spans="1:116" x14ac:dyDescent="0.35">
      <c r="A12" s="269" t="s">
        <v>7951</v>
      </c>
      <c r="B12" s="270" t="s">
        <v>7952</v>
      </c>
      <c r="C12" s="273">
        <v>0.1350639867</v>
      </c>
      <c r="D12" s="274">
        <v>12</v>
      </c>
      <c r="E12" s="273">
        <v>7.7999999999999996E-3</v>
      </c>
      <c r="F12" s="273" t="s">
        <v>17</v>
      </c>
      <c r="G12" s="273">
        <v>7.3148202199999998E-2</v>
      </c>
      <c r="H12" s="273">
        <v>30.8</v>
      </c>
      <c r="I12" s="274">
        <v>0</v>
      </c>
      <c r="J12" s="274" t="str">
        <f>IFERROR(VLOOKUP($B12,'Core Indicators'!$E$3:$EU$906,147,FALSE),"x")</f>
        <v>x</v>
      </c>
      <c r="K12" s="275">
        <v>1.8830512762</v>
      </c>
      <c r="L12" s="273" t="s">
        <v>17</v>
      </c>
      <c r="M12" s="274">
        <v>93</v>
      </c>
      <c r="N12" s="274">
        <v>77</v>
      </c>
      <c r="O12" s="274" t="str">
        <f>IFERROR(VLOOKUP(B12,'Core Indicators'!$E$3:$G$9906,3,FALSE),"x")</f>
        <v>x</v>
      </c>
      <c r="P12" s="274">
        <v>82523</v>
      </c>
      <c r="Q12" s="268"/>
      <c r="R12" s="268"/>
      <c r="S12" s="268"/>
      <c r="T12" s="268"/>
      <c r="U12" s="268"/>
      <c r="V12" s="268"/>
      <c r="W12" s="268"/>
      <c r="X12" s="268"/>
      <c r="Y12" s="268"/>
      <c r="Z12" s="268"/>
      <c r="AA12" s="268"/>
      <c r="AB12" s="268"/>
      <c r="AC12" s="268"/>
      <c r="AD12" s="268"/>
      <c r="AE12" s="268"/>
      <c r="AF12" s="268"/>
      <c r="AG12" s="268"/>
      <c r="AH12" s="268"/>
      <c r="AI12" s="268"/>
      <c r="AJ12" s="268"/>
      <c r="AK12" s="268"/>
      <c r="AL12" s="268"/>
      <c r="AM12" s="268"/>
      <c r="AN12" s="268"/>
      <c r="AO12" s="268"/>
      <c r="AP12" s="268"/>
      <c r="AQ12" s="268"/>
      <c r="AR12" s="268"/>
      <c r="AS12" s="268"/>
      <c r="AT12" s="268"/>
      <c r="AU12" s="268"/>
      <c r="AV12" s="268"/>
      <c r="AW12" s="268"/>
      <c r="AX12" s="268"/>
      <c r="AY12" s="268"/>
      <c r="AZ12" s="268"/>
      <c r="BA12" s="268"/>
      <c r="BB12" s="268"/>
      <c r="BC12" s="268"/>
      <c r="BD12" s="268"/>
      <c r="BE12" s="268"/>
      <c r="BF12" s="268"/>
      <c r="BG12" s="268"/>
      <c r="BH12" s="268"/>
      <c r="BI12" s="268"/>
      <c r="BJ12" s="268"/>
      <c r="BK12" s="268"/>
      <c r="BL12" s="268"/>
      <c r="BM12" s="268"/>
      <c r="BN12" s="268"/>
      <c r="BO12" s="268"/>
      <c r="BP12" s="268"/>
      <c r="BQ12" s="268"/>
      <c r="BR12" s="268"/>
      <c r="BS12" s="268"/>
      <c r="BT12" s="268"/>
      <c r="BU12" s="268"/>
      <c r="BV12" s="268"/>
      <c r="BW12" s="268"/>
      <c r="BX12" s="268"/>
      <c r="BY12" s="268"/>
      <c r="BZ12" s="268"/>
      <c r="CA12" s="268"/>
      <c r="CB12" s="268"/>
      <c r="CC12" s="268"/>
      <c r="CD12" s="268"/>
      <c r="CE12" s="268"/>
      <c r="CF12" s="268"/>
      <c r="CG12" s="268"/>
      <c r="CH12" s="268"/>
      <c r="CI12" s="268"/>
      <c r="CJ12" s="268"/>
      <c r="CK12" s="268"/>
      <c r="CL12" s="268"/>
      <c r="CM12" s="268"/>
      <c r="CN12" s="268"/>
      <c r="CO12" s="268"/>
      <c r="CP12" s="268"/>
      <c r="CQ12" s="268"/>
      <c r="CR12" s="268"/>
      <c r="CS12" s="268"/>
      <c r="CT12" s="268"/>
      <c r="CU12" s="268"/>
      <c r="CV12" s="268"/>
      <c r="CW12" s="268"/>
      <c r="CX12" s="268"/>
      <c r="CY12" s="268"/>
      <c r="CZ12" s="268"/>
      <c r="DA12" s="268"/>
      <c r="DB12" s="268"/>
      <c r="DC12" s="268"/>
      <c r="DD12" s="268"/>
      <c r="DE12" s="268"/>
      <c r="DF12" s="268"/>
      <c r="DG12" s="268"/>
      <c r="DH12" s="268"/>
      <c r="DI12" s="268"/>
      <c r="DJ12" s="268"/>
      <c r="DK12" s="268"/>
      <c r="DL12" s="268"/>
    </row>
    <row r="13" spans="1:116" x14ac:dyDescent="0.35">
      <c r="A13" s="269" t="s">
        <v>1847</v>
      </c>
      <c r="B13" s="270" t="s">
        <v>7953</v>
      </c>
      <c r="C13" s="273">
        <v>0.15286196930000001</v>
      </c>
      <c r="D13" s="274">
        <v>4</v>
      </c>
      <c r="E13" s="273">
        <v>5.5E-2</v>
      </c>
      <c r="F13" s="273">
        <v>3.4333333332999998</v>
      </c>
      <c r="G13" s="273">
        <v>0.32076538339999999</v>
      </c>
      <c r="H13" s="273">
        <v>26.6</v>
      </c>
      <c r="I13" s="274">
        <v>3</v>
      </c>
      <c r="J13" s="274">
        <f>IFERROR(VLOOKUP($B13,'Core Indicators'!$E$3:$EU$906,147,FALSE),"x")</f>
        <v>7</v>
      </c>
      <c r="K13" s="275">
        <v>-0.57727032899999997</v>
      </c>
      <c r="L13" s="273">
        <v>3</v>
      </c>
      <c r="M13" s="274">
        <v>10</v>
      </c>
      <c r="N13" s="274">
        <v>30</v>
      </c>
      <c r="O13" s="274">
        <f>IFERROR(VLOOKUP(B13,'Core Indicators'!$E$3:$G$9906,3,FALSE),"x")</f>
        <v>10040000</v>
      </c>
      <c r="P13" s="274">
        <v>82663</v>
      </c>
      <c r="Q13" s="268"/>
      <c r="R13" s="268"/>
      <c r="S13" s="268"/>
      <c r="T13" s="268"/>
      <c r="U13" s="268"/>
      <c r="V13" s="268"/>
      <c r="W13" s="268"/>
      <c r="X13" s="268"/>
      <c r="Y13" s="268"/>
      <c r="Z13" s="268"/>
      <c r="AA13" s="268"/>
      <c r="AB13" s="268"/>
      <c r="AC13" s="268"/>
      <c r="AD13" s="268"/>
      <c r="AE13" s="268"/>
      <c r="AF13" s="268"/>
      <c r="AG13" s="268"/>
      <c r="AH13" s="268"/>
      <c r="AI13" s="268"/>
      <c r="AJ13" s="268"/>
      <c r="AK13" s="268"/>
      <c r="AL13" s="268"/>
      <c r="AM13" s="268"/>
      <c r="AN13" s="268"/>
      <c r="AO13" s="268"/>
      <c r="AP13" s="268"/>
      <c r="AQ13" s="268"/>
      <c r="AR13" s="268"/>
      <c r="AS13" s="268"/>
      <c r="AT13" s="268"/>
      <c r="AU13" s="268"/>
      <c r="AV13" s="268"/>
      <c r="AW13" s="268"/>
      <c r="AX13" s="268"/>
      <c r="AY13" s="268"/>
      <c r="AZ13" s="268"/>
      <c r="BA13" s="268"/>
      <c r="BB13" s="268"/>
      <c r="BC13" s="268"/>
      <c r="BD13" s="268"/>
      <c r="BE13" s="268"/>
      <c r="BF13" s="268"/>
      <c r="BG13" s="268"/>
      <c r="BH13" s="268"/>
      <c r="BI13" s="268"/>
      <c r="BJ13" s="268"/>
      <c r="BK13" s="268"/>
      <c r="BL13" s="268"/>
      <c r="BM13" s="268"/>
      <c r="BN13" s="268"/>
      <c r="BO13" s="268"/>
      <c r="BP13" s="268"/>
      <c r="BQ13" s="268"/>
      <c r="BR13" s="268"/>
      <c r="BS13" s="268"/>
      <c r="BT13" s="268"/>
      <c r="BU13" s="268"/>
      <c r="BV13" s="268"/>
      <c r="BW13" s="268"/>
      <c r="BX13" s="268"/>
      <c r="BY13" s="268"/>
      <c r="BZ13" s="268"/>
      <c r="CA13" s="268"/>
      <c r="CB13" s="268"/>
      <c r="CC13" s="268"/>
      <c r="CD13" s="268"/>
      <c r="CE13" s="268"/>
      <c r="CF13" s="268"/>
      <c r="CG13" s="268"/>
      <c r="CH13" s="268"/>
      <c r="CI13" s="268"/>
      <c r="CJ13" s="268"/>
      <c r="CK13" s="268"/>
      <c r="CL13" s="268"/>
      <c r="CM13" s="268"/>
      <c r="CN13" s="268"/>
      <c r="CO13" s="268"/>
      <c r="CP13" s="268"/>
      <c r="CQ13" s="268"/>
      <c r="CR13" s="268"/>
      <c r="CS13" s="268"/>
      <c r="CT13" s="268"/>
      <c r="CU13" s="268"/>
      <c r="CV13" s="268"/>
      <c r="CW13" s="268"/>
      <c r="CX13" s="268"/>
      <c r="CY13" s="268"/>
      <c r="CZ13" s="268"/>
      <c r="DA13" s="268"/>
      <c r="DB13" s="268"/>
      <c r="DC13" s="268"/>
      <c r="DD13" s="268"/>
      <c r="DE13" s="268"/>
      <c r="DF13" s="268"/>
      <c r="DG13" s="268"/>
      <c r="DH13" s="268"/>
      <c r="DI13" s="268"/>
      <c r="DJ13" s="268"/>
      <c r="DK13" s="268"/>
      <c r="DL13" s="268"/>
    </row>
    <row r="14" spans="1:116" x14ac:dyDescent="0.35">
      <c r="A14" s="269" t="s">
        <v>806</v>
      </c>
      <c r="B14" s="270" t="s">
        <v>7954</v>
      </c>
      <c r="C14" s="273">
        <v>0.25789995929999998</v>
      </c>
      <c r="D14" s="274">
        <v>8</v>
      </c>
      <c r="E14" s="273">
        <v>0</v>
      </c>
      <c r="F14" s="273">
        <v>3.7</v>
      </c>
      <c r="G14" s="273">
        <v>0.51957781189999996</v>
      </c>
      <c r="H14" s="273">
        <v>38.6</v>
      </c>
      <c r="I14" s="274">
        <v>3</v>
      </c>
      <c r="J14" s="274">
        <f>IFERROR(VLOOKUP($B14,'Core Indicators'!$E$3:$EU$906,147,FALSE),"x")</f>
        <v>124</v>
      </c>
      <c r="K14" s="275">
        <v>-1.4319046736000001</v>
      </c>
      <c r="L14" s="273">
        <v>2.5</v>
      </c>
      <c r="M14" s="274">
        <v>13</v>
      </c>
      <c r="N14" s="274">
        <v>19</v>
      </c>
      <c r="O14" s="274">
        <f>IFERROR(VLOOKUP(B14,'Core Indicators'!$E$3:$G$9906,3,FALSE),"x")</f>
        <v>13000000</v>
      </c>
      <c r="P14" s="274">
        <v>25680</v>
      </c>
      <c r="Q14" s="268"/>
      <c r="R14" s="268"/>
      <c r="S14" s="268"/>
      <c r="T14" s="268"/>
      <c r="U14" s="268"/>
      <c r="V14" s="268"/>
      <c r="W14" s="268"/>
      <c r="X14" s="268"/>
      <c r="Y14" s="268"/>
      <c r="Z14" s="268"/>
      <c r="AA14" s="268"/>
      <c r="AB14" s="268"/>
      <c r="AC14" s="268"/>
      <c r="AD14" s="268"/>
      <c r="AE14" s="268"/>
      <c r="AF14" s="268"/>
      <c r="AG14" s="268"/>
      <c r="AH14" s="268"/>
      <c r="AI14" s="268"/>
      <c r="AJ14" s="268"/>
      <c r="AK14" s="268"/>
      <c r="AL14" s="268"/>
      <c r="AM14" s="268"/>
      <c r="AN14" s="268"/>
      <c r="AO14" s="268"/>
      <c r="AP14" s="268"/>
      <c r="AQ14" s="268"/>
      <c r="AR14" s="268"/>
      <c r="AS14" s="268"/>
      <c r="AT14" s="268"/>
      <c r="AU14" s="268"/>
      <c r="AV14" s="268"/>
      <c r="AW14" s="268"/>
      <c r="AX14" s="268"/>
      <c r="AY14" s="268"/>
      <c r="AZ14" s="268"/>
      <c r="BA14" s="268"/>
      <c r="BB14" s="268"/>
      <c r="BC14" s="268"/>
      <c r="BD14" s="268"/>
      <c r="BE14" s="268"/>
      <c r="BF14" s="268"/>
      <c r="BG14" s="268"/>
      <c r="BH14" s="268"/>
      <c r="BI14" s="268"/>
      <c r="BJ14" s="268"/>
      <c r="BK14" s="268"/>
      <c r="BL14" s="268"/>
      <c r="BM14" s="268"/>
      <c r="BN14" s="268"/>
      <c r="BO14" s="268"/>
      <c r="BP14" s="268"/>
      <c r="BQ14" s="268"/>
      <c r="BR14" s="268"/>
      <c r="BS14" s="268"/>
      <c r="BT14" s="268"/>
      <c r="BU14" s="268"/>
      <c r="BV14" s="268"/>
      <c r="BW14" s="268"/>
      <c r="BX14" s="268"/>
      <c r="BY14" s="268"/>
      <c r="BZ14" s="268"/>
      <c r="CA14" s="268"/>
      <c r="CB14" s="268"/>
      <c r="CC14" s="268"/>
      <c r="CD14" s="268"/>
      <c r="CE14" s="268"/>
      <c r="CF14" s="268"/>
      <c r="CG14" s="268"/>
      <c r="CH14" s="268"/>
      <c r="CI14" s="268"/>
      <c r="CJ14" s="268"/>
      <c r="CK14" s="268"/>
      <c r="CL14" s="268"/>
      <c r="CM14" s="268"/>
      <c r="CN14" s="268"/>
      <c r="CO14" s="268"/>
      <c r="CP14" s="268"/>
      <c r="CQ14" s="268"/>
      <c r="CR14" s="268"/>
      <c r="CS14" s="268"/>
      <c r="CT14" s="268"/>
      <c r="CU14" s="268"/>
      <c r="CV14" s="268"/>
      <c r="CW14" s="268"/>
      <c r="CX14" s="268"/>
      <c r="CY14" s="268"/>
      <c r="CZ14" s="268"/>
      <c r="DA14" s="268"/>
      <c r="DB14" s="268"/>
      <c r="DC14" s="268"/>
      <c r="DD14" s="268"/>
      <c r="DE14" s="268"/>
      <c r="DF14" s="268"/>
      <c r="DG14" s="268"/>
      <c r="DH14" s="268"/>
      <c r="DI14" s="268"/>
      <c r="DJ14" s="268"/>
      <c r="DK14" s="268"/>
      <c r="DL14" s="268"/>
    </row>
    <row r="15" spans="1:116" x14ac:dyDescent="0.35">
      <c r="A15" s="269" t="s">
        <v>7955</v>
      </c>
      <c r="B15" s="270" t="s">
        <v>7956</v>
      </c>
      <c r="C15" s="273">
        <v>0.49180002620000002</v>
      </c>
      <c r="D15" s="274">
        <v>12</v>
      </c>
      <c r="E15" s="273">
        <v>0.01</v>
      </c>
      <c r="F15" s="273" t="s">
        <v>17</v>
      </c>
      <c r="G15" s="273">
        <v>4.5443996700000003E-2</v>
      </c>
      <c r="H15" s="273">
        <v>27.2</v>
      </c>
      <c r="I15" s="274">
        <v>0</v>
      </c>
      <c r="J15" s="274" t="str">
        <f>IFERROR(VLOOKUP($B15,'Core Indicators'!$E$3:$EU$906,147,FALSE),"x")</f>
        <v>x</v>
      </c>
      <c r="K15" s="275">
        <v>1.3637149334000001</v>
      </c>
      <c r="L15" s="273" t="s">
        <v>17</v>
      </c>
      <c r="M15" s="274">
        <v>96</v>
      </c>
      <c r="N15" s="274">
        <v>75</v>
      </c>
      <c r="O15" s="274" t="str">
        <f>IFERROR(VLOOKUP(B15,'Core Indicators'!$E$3:$G$9906,3,FALSE),"x")</f>
        <v>x</v>
      </c>
      <c r="P15" s="274">
        <v>30280</v>
      </c>
      <c r="Q15" s="268"/>
      <c r="R15" s="268"/>
      <c r="S15" s="268"/>
      <c r="T15" s="268"/>
      <c r="U15" s="268"/>
      <c r="V15" s="268"/>
      <c r="W15" s="268"/>
      <c r="X15" s="268"/>
      <c r="Y15" s="268"/>
      <c r="Z15" s="268"/>
      <c r="AA15" s="268"/>
      <c r="AB15" s="268"/>
      <c r="AC15" s="268"/>
      <c r="AD15" s="268"/>
      <c r="AE15" s="268"/>
      <c r="AF15" s="268"/>
      <c r="AG15" s="268"/>
      <c r="AH15" s="268"/>
      <c r="AI15" s="268"/>
      <c r="AJ15" s="268"/>
      <c r="AK15" s="268"/>
      <c r="AL15" s="268"/>
      <c r="AM15" s="268"/>
      <c r="AN15" s="268"/>
      <c r="AO15" s="268"/>
      <c r="AP15" s="268"/>
      <c r="AQ15" s="268"/>
      <c r="AR15" s="268"/>
      <c r="AS15" s="268"/>
      <c r="AT15" s="268"/>
      <c r="AU15" s="268"/>
      <c r="AV15" s="268"/>
      <c r="AW15" s="268"/>
      <c r="AX15" s="268"/>
      <c r="AY15" s="268"/>
      <c r="AZ15" s="268"/>
      <c r="BA15" s="268"/>
      <c r="BB15" s="268"/>
      <c r="BC15" s="268"/>
      <c r="BD15" s="268"/>
      <c r="BE15" s="268"/>
      <c r="BF15" s="268"/>
      <c r="BG15" s="268"/>
      <c r="BH15" s="268"/>
      <c r="BI15" s="268"/>
      <c r="BJ15" s="268"/>
      <c r="BK15" s="268"/>
      <c r="BL15" s="268"/>
      <c r="BM15" s="268"/>
      <c r="BN15" s="268"/>
      <c r="BO15" s="268"/>
      <c r="BP15" s="268"/>
      <c r="BQ15" s="268"/>
      <c r="BR15" s="268"/>
      <c r="BS15" s="268"/>
      <c r="BT15" s="268"/>
      <c r="BU15" s="268"/>
      <c r="BV15" s="268"/>
      <c r="BW15" s="268"/>
      <c r="BX15" s="268"/>
      <c r="BY15" s="268"/>
      <c r="BZ15" s="268"/>
      <c r="CA15" s="268"/>
      <c r="CB15" s="268"/>
      <c r="CC15" s="268"/>
      <c r="CD15" s="268"/>
      <c r="CE15" s="268"/>
      <c r="CF15" s="268"/>
      <c r="CG15" s="268"/>
      <c r="CH15" s="268"/>
      <c r="CI15" s="268"/>
      <c r="CJ15" s="268"/>
      <c r="CK15" s="268"/>
      <c r="CL15" s="268"/>
      <c r="CM15" s="268"/>
      <c r="CN15" s="268"/>
      <c r="CO15" s="268"/>
      <c r="CP15" s="268"/>
      <c r="CQ15" s="268"/>
      <c r="CR15" s="268"/>
      <c r="CS15" s="268"/>
      <c r="CT15" s="268"/>
      <c r="CU15" s="268"/>
      <c r="CV15" s="268"/>
      <c r="CW15" s="268"/>
      <c r="CX15" s="268"/>
      <c r="CY15" s="268"/>
      <c r="CZ15" s="268"/>
      <c r="DA15" s="268"/>
      <c r="DB15" s="268"/>
      <c r="DC15" s="268"/>
      <c r="DD15" s="268"/>
      <c r="DE15" s="268"/>
      <c r="DF15" s="268"/>
      <c r="DG15" s="268"/>
      <c r="DH15" s="268"/>
      <c r="DI15" s="268"/>
      <c r="DJ15" s="268"/>
      <c r="DK15" s="268"/>
      <c r="DL15" s="268"/>
    </row>
    <row r="16" spans="1:116" x14ac:dyDescent="0.35">
      <c r="A16" s="269" t="s">
        <v>7957</v>
      </c>
      <c r="B16" s="270" t="s">
        <v>7958</v>
      </c>
      <c r="C16" s="273">
        <v>0.81187498689999993</v>
      </c>
      <c r="D16" s="274">
        <v>9</v>
      </c>
      <c r="E16" s="273">
        <v>0.33</v>
      </c>
      <c r="F16" s="273">
        <v>7.75</v>
      </c>
      <c r="G16" s="273">
        <v>0.61251466889999995</v>
      </c>
      <c r="H16" s="273">
        <v>47.8</v>
      </c>
      <c r="I16" s="274">
        <v>0</v>
      </c>
      <c r="J16" s="274" t="str">
        <f>IFERROR(VLOOKUP($B16,'Core Indicators'!$E$3:$EU$906,147,FALSE),"x")</f>
        <v>x</v>
      </c>
      <c r="K16" s="275">
        <v>-0.66412585970000004</v>
      </c>
      <c r="L16" s="273">
        <v>6.5</v>
      </c>
      <c r="M16" s="274">
        <v>66</v>
      </c>
      <c r="N16" s="274">
        <v>41</v>
      </c>
      <c r="O16" s="274" t="str">
        <f>IFERROR(VLOOKUP(B16,'Core Indicators'!$E$3:$G$9906,3,FALSE),"x")</f>
        <v>x</v>
      </c>
      <c r="P16" s="274">
        <v>112760</v>
      </c>
      <c r="Q16" s="268"/>
      <c r="R16" s="268"/>
      <c r="S16" s="268"/>
      <c r="T16" s="268"/>
      <c r="U16" s="268"/>
      <c r="V16" s="268"/>
      <c r="W16" s="268"/>
      <c r="X16" s="268"/>
      <c r="Y16" s="268"/>
      <c r="Z16" s="268"/>
      <c r="AA16" s="268"/>
      <c r="AB16" s="268"/>
      <c r="AC16" s="268"/>
      <c r="AD16" s="268"/>
      <c r="AE16" s="268"/>
      <c r="AF16" s="268"/>
      <c r="AG16" s="268"/>
      <c r="AH16" s="268"/>
      <c r="AI16" s="268"/>
      <c r="AJ16" s="268"/>
      <c r="AK16" s="268"/>
      <c r="AL16" s="268"/>
      <c r="AM16" s="268"/>
      <c r="AN16" s="268"/>
      <c r="AO16" s="268"/>
      <c r="AP16" s="268"/>
      <c r="AQ16" s="268"/>
      <c r="AR16" s="268"/>
      <c r="AS16" s="268"/>
      <c r="AT16" s="268"/>
      <c r="AU16" s="268"/>
      <c r="AV16" s="268"/>
      <c r="AW16" s="268"/>
      <c r="AX16" s="268"/>
      <c r="AY16" s="268"/>
      <c r="AZ16" s="268"/>
      <c r="BA16" s="268"/>
      <c r="BB16" s="268"/>
      <c r="BC16" s="268"/>
      <c r="BD16" s="268"/>
      <c r="BE16" s="268"/>
      <c r="BF16" s="268"/>
      <c r="BG16" s="268"/>
      <c r="BH16" s="268"/>
      <c r="BI16" s="268"/>
      <c r="BJ16" s="268"/>
      <c r="BK16" s="268"/>
      <c r="BL16" s="268"/>
      <c r="BM16" s="268"/>
      <c r="BN16" s="268"/>
      <c r="BO16" s="268"/>
      <c r="BP16" s="268"/>
      <c r="BQ16" s="268"/>
      <c r="BR16" s="268"/>
      <c r="BS16" s="268"/>
      <c r="BT16" s="268"/>
      <c r="BU16" s="268"/>
      <c r="BV16" s="268"/>
      <c r="BW16" s="268"/>
      <c r="BX16" s="268"/>
      <c r="BY16" s="268"/>
      <c r="BZ16" s="268"/>
      <c r="CA16" s="268"/>
      <c r="CB16" s="268"/>
      <c r="CC16" s="268"/>
      <c r="CD16" s="268"/>
      <c r="CE16" s="268"/>
      <c r="CF16" s="268"/>
      <c r="CG16" s="268"/>
      <c r="CH16" s="268"/>
      <c r="CI16" s="268"/>
      <c r="CJ16" s="268"/>
      <c r="CK16" s="268"/>
      <c r="CL16" s="268"/>
      <c r="CM16" s="268"/>
      <c r="CN16" s="268"/>
      <c r="CO16" s="268"/>
      <c r="CP16" s="268"/>
      <c r="CQ16" s="268"/>
      <c r="CR16" s="268"/>
      <c r="CS16" s="268"/>
      <c r="CT16" s="268"/>
      <c r="CU16" s="268"/>
      <c r="CV16" s="268"/>
      <c r="CW16" s="268"/>
      <c r="CX16" s="268"/>
      <c r="CY16" s="268"/>
      <c r="CZ16" s="268"/>
      <c r="DA16" s="268"/>
      <c r="DB16" s="268"/>
      <c r="DC16" s="268"/>
      <c r="DD16" s="268"/>
      <c r="DE16" s="268"/>
      <c r="DF16" s="268"/>
      <c r="DG16" s="268"/>
      <c r="DH16" s="268"/>
      <c r="DI16" s="268"/>
      <c r="DJ16" s="268"/>
      <c r="DK16" s="268"/>
      <c r="DL16" s="268"/>
    </row>
    <row r="17" spans="1:116" x14ac:dyDescent="0.35">
      <c r="A17" s="269" t="s">
        <v>497</v>
      </c>
      <c r="B17" s="270" t="s">
        <v>7959</v>
      </c>
      <c r="C17" s="273">
        <v>0.55109997759999996</v>
      </c>
      <c r="D17" s="274">
        <v>11</v>
      </c>
      <c r="E17" s="273">
        <v>0</v>
      </c>
      <c r="F17" s="273">
        <v>6.2</v>
      </c>
      <c r="G17" s="273">
        <v>0.61156915869999995</v>
      </c>
      <c r="H17" s="273">
        <v>35.299999999999997</v>
      </c>
      <c r="I17" s="274">
        <v>5</v>
      </c>
      <c r="J17" s="274">
        <f>IFERROR(VLOOKUP($B17,'Core Indicators'!$E$3:$EU$906,147,FALSE),"x")</f>
        <v>566</v>
      </c>
      <c r="K17" s="275">
        <v>-0.42625910039999998</v>
      </c>
      <c r="L17" s="273">
        <v>4.25</v>
      </c>
      <c r="M17" s="274">
        <v>56</v>
      </c>
      <c r="N17" s="274">
        <v>40</v>
      </c>
      <c r="O17" s="274">
        <f>IFERROR(VLOOKUP(B17,'Core Indicators'!$E$3:$G$9906,3,FALSE),"x")</f>
        <v>21135000</v>
      </c>
      <c r="P17" s="274">
        <v>273600</v>
      </c>
      <c r="Q17" s="268"/>
      <c r="R17" s="268"/>
      <c r="S17" s="268"/>
      <c r="T17" s="268"/>
      <c r="U17" s="268"/>
      <c r="V17" s="268"/>
      <c r="W17" s="268"/>
      <c r="X17" s="268"/>
      <c r="Y17" s="268"/>
      <c r="Z17" s="268"/>
      <c r="AA17" s="268"/>
      <c r="AB17" s="268"/>
      <c r="AC17" s="268"/>
      <c r="AD17" s="268"/>
      <c r="AE17" s="268"/>
      <c r="AF17" s="268"/>
      <c r="AG17" s="268"/>
      <c r="AH17" s="268"/>
      <c r="AI17" s="268"/>
      <c r="AJ17" s="268"/>
      <c r="AK17" s="268"/>
      <c r="AL17" s="268"/>
      <c r="AM17" s="268"/>
      <c r="AN17" s="268"/>
      <c r="AO17" s="268"/>
      <c r="AP17" s="268"/>
      <c r="AQ17" s="268"/>
      <c r="AR17" s="268"/>
      <c r="AS17" s="268"/>
      <c r="AT17" s="268"/>
      <c r="AU17" s="268"/>
      <c r="AV17" s="268"/>
      <c r="AW17" s="268"/>
      <c r="AX17" s="268"/>
      <c r="AY17" s="268"/>
      <c r="AZ17" s="268"/>
      <c r="BA17" s="268"/>
      <c r="BB17" s="268"/>
      <c r="BC17" s="268"/>
      <c r="BD17" s="268"/>
      <c r="BE17" s="268"/>
      <c r="BF17" s="268"/>
      <c r="BG17" s="268"/>
      <c r="BH17" s="268"/>
      <c r="BI17" s="268"/>
      <c r="BJ17" s="268"/>
      <c r="BK17" s="268"/>
      <c r="BL17" s="268"/>
      <c r="BM17" s="268"/>
      <c r="BN17" s="268"/>
      <c r="BO17" s="268"/>
      <c r="BP17" s="268"/>
      <c r="BQ17" s="268"/>
      <c r="BR17" s="268"/>
      <c r="BS17" s="268"/>
      <c r="BT17" s="268"/>
      <c r="BU17" s="268"/>
      <c r="BV17" s="268"/>
      <c r="BW17" s="268"/>
      <c r="BX17" s="268"/>
      <c r="BY17" s="268"/>
      <c r="BZ17" s="268"/>
      <c r="CA17" s="268"/>
      <c r="CB17" s="268"/>
      <c r="CC17" s="268"/>
      <c r="CD17" s="268"/>
      <c r="CE17" s="268"/>
      <c r="CF17" s="268"/>
      <c r="CG17" s="268"/>
      <c r="CH17" s="268"/>
      <c r="CI17" s="268"/>
      <c r="CJ17" s="268"/>
      <c r="CK17" s="268"/>
      <c r="CL17" s="268"/>
      <c r="CM17" s="268"/>
      <c r="CN17" s="268"/>
      <c r="CO17" s="268"/>
      <c r="CP17" s="268"/>
      <c r="CQ17" s="268"/>
      <c r="CR17" s="268"/>
      <c r="CS17" s="268"/>
      <c r="CT17" s="268"/>
      <c r="CU17" s="268"/>
      <c r="CV17" s="268"/>
      <c r="CW17" s="268"/>
      <c r="CX17" s="268"/>
      <c r="CY17" s="268"/>
      <c r="CZ17" s="268"/>
      <c r="DA17" s="268"/>
      <c r="DB17" s="268"/>
      <c r="DC17" s="268"/>
      <c r="DD17" s="268"/>
      <c r="DE17" s="268"/>
      <c r="DF17" s="268"/>
      <c r="DG17" s="268"/>
      <c r="DH17" s="268"/>
      <c r="DI17" s="268"/>
      <c r="DJ17" s="268"/>
      <c r="DK17" s="268"/>
      <c r="DL17" s="268"/>
    </row>
    <row r="18" spans="1:116" x14ac:dyDescent="0.35">
      <c r="A18" s="269" t="s">
        <v>176</v>
      </c>
      <c r="B18" s="270" t="s">
        <v>7960</v>
      </c>
      <c r="C18" s="273">
        <v>0.1888710338</v>
      </c>
      <c r="D18" s="274">
        <v>7</v>
      </c>
      <c r="E18" s="273">
        <v>0.122</v>
      </c>
      <c r="F18" s="273">
        <v>4.4166666667000003</v>
      </c>
      <c r="G18" s="273">
        <v>0.53584621349999995</v>
      </c>
      <c r="H18" s="273">
        <v>32.4</v>
      </c>
      <c r="I18" s="274">
        <v>3</v>
      </c>
      <c r="J18" s="274">
        <f>IFERROR(VLOOKUP($B18,'Core Indicators'!$E$3:$EU$906,147,FALSE),"x")</f>
        <v>5</v>
      </c>
      <c r="K18" s="275">
        <v>-0.63630837200000001</v>
      </c>
      <c r="L18" s="273">
        <v>3.5</v>
      </c>
      <c r="M18" s="274">
        <v>39</v>
      </c>
      <c r="N18" s="274">
        <v>26</v>
      </c>
      <c r="O18" s="274">
        <f>IFERROR(VLOOKUP(B18,'Core Indicators'!$E$3:$G$9906,3,FALSE),"x")</f>
        <v>164344000</v>
      </c>
      <c r="P18" s="274">
        <v>130170</v>
      </c>
      <c r="Q18" s="268"/>
      <c r="R18" s="268"/>
      <c r="S18" s="268"/>
      <c r="T18" s="268"/>
      <c r="U18" s="268"/>
      <c r="V18" s="268"/>
      <c r="W18" s="268"/>
      <c r="X18" s="268"/>
      <c r="Y18" s="268"/>
      <c r="Z18" s="268"/>
      <c r="AA18" s="268"/>
      <c r="AB18" s="268"/>
      <c r="AC18" s="268"/>
      <c r="AD18" s="268"/>
      <c r="AE18" s="268"/>
      <c r="AF18" s="268"/>
      <c r="AG18" s="268"/>
      <c r="AH18" s="268"/>
      <c r="AI18" s="268"/>
      <c r="AJ18" s="268"/>
      <c r="AK18" s="268"/>
      <c r="AL18" s="268"/>
      <c r="AM18" s="268"/>
      <c r="AN18" s="268"/>
      <c r="AO18" s="268"/>
      <c r="AP18" s="268"/>
      <c r="AQ18" s="268"/>
      <c r="AR18" s="268"/>
      <c r="AS18" s="268"/>
      <c r="AT18" s="268"/>
      <c r="AU18" s="268"/>
      <c r="AV18" s="268"/>
      <c r="AW18" s="268"/>
      <c r="AX18" s="268"/>
      <c r="AY18" s="268"/>
      <c r="AZ18" s="268"/>
      <c r="BA18" s="268"/>
      <c r="BB18" s="268"/>
      <c r="BC18" s="268"/>
      <c r="BD18" s="268"/>
      <c r="BE18" s="268"/>
      <c r="BF18" s="268"/>
      <c r="BG18" s="268"/>
      <c r="BH18" s="268"/>
      <c r="BI18" s="268"/>
      <c r="BJ18" s="268"/>
      <c r="BK18" s="268"/>
      <c r="BL18" s="268"/>
      <c r="BM18" s="268"/>
      <c r="BN18" s="268"/>
      <c r="BO18" s="268"/>
      <c r="BP18" s="268"/>
      <c r="BQ18" s="268"/>
      <c r="BR18" s="268"/>
      <c r="BS18" s="268"/>
      <c r="BT18" s="268"/>
      <c r="BU18" s="268"/>
      <c r="BV18" s="268"/>
      <c r="BW18" s="268"/>
      <c r="BX18" s="268"/>
      <c r="BY18" s="268"/>
      <c r="BZ18" s="268"/>
      <c r="CA18" s="268"/>
      <c r="CB18" s="268"/>
      <c r="CC18" s="268"/>
      <c r="CD18" s="268"/>
      <c r="CE18" s="268"/>
      <c r="CF18" s="268"/>
      <c r="CG18" s="268"/>
      <c r="CH18" s="268"/>
      <c r="CI18" s="268"/>
      <c r="CJ18" s="268"/>
      <c r="CK18" s="268"/>
      <c r="CL18" s="268"/>
      <c r="CM18" s="268"/>
      <c r="CN18" s="268"/>
      <c r="CO18" s="268"/>
      <c r="CP18" s="268"/>
      <c r="CQ18" s="268"/>
      <c r="CR18" s="268"/>
      <c r="CS18" s="268"/>
      <c r="CT18" s="268"/>
      <c r="CU18" s="268"/>
      <c r="CV18" s="268"/>
      <c r="CW18" s="268"/>
      <c r="CX18" s="268"/>
      <c r="CY18" s="268"/>
      <c r="CZ18" s="268"/>
      <c r="DA18" s="268"/>
      <c r="DB18" s="268"/>
      <c r="DC18" s="268"/>
      <c r="DD18" s="268"/>
      <c r="DE18" s="268"/>
      <c r="DF18" s="268"/>
      <c r="DG18" s="268"/>
      <c r="DH18" s="268"/>
      <c r="DI18" s="268"/>
      <c r="DJ18" s="268"/>
      <c r="DK18" s="268"/>
      <c r="DL18" s="268"/>
    </row>
    <row r="19" spans="1:116" x14ac:dyDescent="0.35">
      <c r="A19" s="269" t="s">
        <v>7961</v>
      </c>
      <c r="B19" s="270" t="s">
        <v>7962</v>
      </c>
      <c r="C19" s="273">
        <v>0.29830702730000003</v>
      </c>
      <c r="D19" s="274">
        <v>9</v>
      </c>
      <c r="E19" s="273">
        <v>0.05</v>
      </c>
      <c r="F19" s="273">
        <v>7.95</v>
      </c>
      <c r="G19" s="273">
        <v>0.21775610300000001</v>
      </c>
      <c r="H19" s="273">
        <v>41.3</v>
      </c>
      <c r="I19" s="274">
        <v>2</v>
      </c>
      <c r="J19" s="274" t="str">
        <f>IFERROR(VLOOKUP($B19,'Core Indicators'!$E$3:$EU$906,147,FALSE),"x")</f>
        <v>x</v>
      </c>
      <c r="K19" s="275">
        <v>3.5896573199999997E-2</v>
      </c>
      <c r="L19" s="273">
        <v>7.5</v>
      </c>
      <c r="M19" s="274">
        <v>80</v>
      </c>
      <c r="N19" s="274">
        <v>43</v>
      </c>
      <c r="O19" s="274" t="str">
        <f>IFERROR(VLOOKUP(B19,'Core Indicators'!$E$3:$G$9906,3,FALSE),"x")</f>
        <v>x</v>
      </c>
      <c r="P19" s="274">
        <v>108560</v>
      </c>
      <c r="Q19" s="268"/>
      <c r="R19" s="268"/>
      <c r="S19" s="268"/>
      <c r="T19" s="268"/>
      <c r="U19" s="268"/>
      <c r="V19" s="268"/>
      <c r="W19" s="268"/>
      <c r="X19" s="268"/>
      <c r="Y19" s="268"/>
      <c r="Z19" s="268"/>
      <c r="AA19" s="268"/>
      <c r="AB19" s="268"/>
      <c r="AC19" s="268"/>
      <c r="AD19" s="268"/>
      <c r="AE19" s="268"/>
      <c r="AF19" s="268"/>
      <c r="AG19" s="268"/>
      <c r="AH19" s="268"/>
      <c r="AI19" s="268"/>
      <c r="AJ19" s="268"/>
      <c r="AK19" s="268"/>
      <c r="AL19" s="268"/>
      <c r="AM19" s="268"/>
      <c r="AN19" s="268"/>
      <c r="AO19" s="268"/>
      <c r="AP19" s="268"/>
      <c r="AQ19" s="268"/>
      <c r="AR19" s="268"/>
      <c r="AS19" s="268"/>
      <c r="AT19" s="268"/>
      <c r="AU19" s="268"/>
      <c r="AV19" s="268"/>
      <c r="AW19" s="268"/>
      <c r="AX19" s="268"/>
      <c r="AY19" s="268"/>
      <c r="AZ19" s="268"/>
      <c r="BA19" s="268"/>
      <c r="BB19" s="268"/>
      <c r="BC19" s="268"/>
      <c r="BD19" s="268"/>
      <c r="BE19" s="268"/>
      <c r="BF19" s="268"/>
      <c r="BG19" s="268"/>
      <c r="BH19" s="268"/>
      <c r="BI19" s="268"/>
      <c r="BJ19" s="268"/>
      <c r="BK19" s="268"/>
      <c r="BL19" s="268"/>
      <c r="BM19" s="268"/>
      <c r="BN19" s="268"/>
      <c r="BO19" s="268"/>
      <c r="BP19" s="268"/>
      <c r="BQ19" s="268"/>
      <c r="BR19" s="268"/>
      <c r="BS19" s="268"/>
      <c r="BT19" s="268"/>
      <c r="BU19" s="268"/>
      <c r="BV19" s="268"/>
      <c r="BW19" s="268"/>
      <c r="BX19" s="268"/>
      <c r="BY19" s="268"/>
      <c r="BZ19" s="268"/>
      <c r="CA19" s="268"/>
      <c r="CB19" s="268"/>
      <c r="CC19" s="268"/>
      <c r="CD19" s="268"/>
      <c r="CE19" s="268"/>
      <c r="CF19" s="268"/>
      <c r="CG19" s="268"/>
      <c r="CH19" s="268"/>
      <c r="CI19" s="268"/>
      <c r="CJ19" s="268"/>
      <c r="CK19" s="268"/>
      <c r="CL19" s="268"/>
      <c r="CM19" s="268"/>
      <c r="CN19" s="268"/>
      <c r="CO19" s="268"/>
      <c r="CP19" s="268"/>
      <c r="CQ19" s="268"/>
      <c r="CR19" s="268"/>
      <c r="CS19" s="268"/>
      <c r="CT19" s="268"/>
      <c r="CU19" s="268"/>
      <c r="CV19" s="268"/>
      <c r="CW19" s="268"/>
      <c r="CX19" s="268"/>
      <c r="CY19" s="268"/>
      <c r="CZ19" s="268"/>
      <c r="DA19" s="268"/>
      <c r="DB19" s="268"/>
      <c r="DC19" s="268"/>
      <c r="DD19" s="268"/>
      <c r="DE19" s="268"/>
      <c r="DF19" s="268"/>
      <c r="DG19" s="268"/>
      <c r="DH19" s="268"/>
      <c r="DI19" s="268"/>
      <c r="DJ19" s="268"/>
      <c r="DK19" s="268"/>
      <c r="DL19" s="268"/>
    </row>
    <row r="20" spans="1:116" x14ac:dyDescent="0.35">
      <c r="A20" s="269" t="s">
        <v>7963</v>
      </c>
      <c r="B20" s="270" t="s">
        <v>7964</v>
      </c>
      <c r="C20" s="273">
        <v>0.85500000239999996</v>
      </c>
      <c r="D20" s="274">
        <v>3</v>
      </c>
      <c r="E20" s="273">
        <v>0</v>
      </c>
      <c r="F20" s="273">
        <v>3</v>
      </c>
      <c r="G20" s="273">
        <v>0.20729597050000001</v>
      </c>
      <c r="H20" s="273" t="s">
        <v>17</v>
      </c>
      <c r="I20" s="274">
        <v>2</v>
      </c>
      <c r="J20" s="274" t="str">
        <f>IFERROR(VLOOKUP($B20,'Core Indicators'!$E$3:$EU$906,147,FALSE),"x")</f>
        <v>x</v>
      </c>
      <c r="K20" s="275">
        <v>0.49437779189999997</v>
      </c>
      <c r="L20" s="273">
        <v>2.75</v>
      </c>
      <c r="M20" s="274">
        <v>11</v>
      </c>
      <c r="N20" s="274">
        <v>42</v>
      </c>
      <c r="O20" s="274" t="str">
        <f>IFERROR(VLOOKUP(B20,'Core Indicators'!$E$3:$G$9906,3,FALSE),"x")</f>
        <v>x</v>
      </c>
      <c r="P20" s="274">
        <v>771</v>
      </c>
      <c r="Q20" s="268"/>
      <c r="R20" s="268"/>
      <c r="S20" s="268"/>
      <c r="T20" s="268"/>
      <c r="U20" s="268"/>
      <c r="V20" s="268"/>
      <c r="W20" s="268"/>
      <c r="X20" s="268"/>
      <c r="Y20" s="268"/>
      <c r="Z20" s="268"/>
      <c r="AA20" s="268"/>
      <c r="AB20" s="268"/>
      <c r="AC20" s="268"/>
      <c r="AD20" s="268"/>
      <c r="AE20" s="268"/>
      <c r="AF20" s="268"/>
      <c r="AG20" s="268"/>
      <c r="AH20" s="268"/>
      <c r="AI20" s="268"/>
      <c r="AJ20" s="268"/>
      <c r="AK20" s="268"/>
      <c r="AL20" s="268"/>
      <c r="AM20" s="268"/>
      <c r="AN20" s="268"/>
      <c r="AO20" s="268"/>
      <c r="AP20" s="268"/>
      <c r="AQ20" s="268"/>
      <c r="AR20" s="268"/>
      <c r="AS20" s="268"/>
      <c r="AT20" s="268"/>
      <c r="AU20" s="268"/>
      <c r="AV20" s="268"/>
      <c r="AW20" s="268"/>
      <c r="AX20" s="268"/>
      <c r="AY20" s="268"/>
      <c r="AZ20" s="268"/>
      <c r="BA20" s="268"/>
      <c r="BB20" s="268"/>
      <c r="BC20" s="268"/>
      <c r="BD20" s="268"/>
      <c r="BE20" s="268"/>
      <c r="BF20" s="268"/>
      <c r="BG20" s="268"/>
      <c r="BH20" s="268"/>
      <c r="BI20" s="268"/>
      <c r="BJ20" s="268"/>
      <c r="BK20" s="268"/>
      <c r="BL20" s="268"/>
      <c r="BM20" s="268"/>
      <c r="BN20" s="268"/>
      <c r="BO20" s="268"/>
      <c r="BP20" s="268"/>
      <c r="BQ20" s="268"/>
      <c r="BR20" s="268"/>
      <c r="BS20" s="268"/>
      <c r="BT20" s="268"/>
      <c r="BU20" s="268"/>
      <c r="BV20" s="268"/>
      <c r="BW20" s="268"/>
      <c r="BX20" s="268"/>
      <c r="BY20" s="268"/>
      <c r="BZ20" s="268"/>
      <c r="CA20" s="268"/>
      <c r="CB20" s="268"/>
      <c r="CC20" s="268"/>
      <c r="CD20" s="268"/>
      <c r="CE20" s="268"/>
      <c r="CF20" s="268"/>
      <c r="CG20" s="268"/>
      <c r="CH20" s="268"/>
      <c r="CI20" s="268"/>
      <c r="CJ20" s="268"/>
      <c r="CK20" s="268"/>
      <c r="CL20" s="268"/>
      <c r="CM20" s="268"/>
      <c r="CN20" s="268"/>
      <c r="CO20" s="268"/>
      <c r="CP20" s="268"/>
      <c r="CQ20" s="268"/>
      <c r="CR20" s="268"/>
      <c r="CS20" s="268"/>
      <c r="CT20" s="268"/>
      <c r="CU20" s="268"/>
      <c r="CV20" s="268"/>
      <c r="CW20" s="268"/>
      <c r="CX20" s="268"/>
      <c r="CY20" s="268"/>
      <c r="CZ20" s="268"/>
      <c r="DA20" s="268"/>
      <c r="DB20" s="268"/>
      <c r="DC20" s="268"/>
      <c r="DD20" s="268"/>
      <c r="DE20" s="268"/>
      <c r="DF20" s="268"/>
      <c r="DG20" s="268"/>
      <c r="DH20" s="268"/>
      <c r="DI20" s="268"/>
      <c r="DJ20" s="268"/>
      <c r="DK20" s="268"/>
      <c r="DL20" s="268"/>
    </row>
    <row r="21" spans="1:116" x14ac:dyDescent="0.35">
      <c r="A21" s="269" t="s">
        <v>7965</v>
      </c>
      <c r="B21" s="270" t="s">
        <v>7966</v>
      </c>
      <c r="C21" s="273">
        <v>0.2752909596</v>
      </c>
      <c r="D21" s="274">
        <v>12</v>
      </c>
      <c r="E21" s="273">
        <v>0</v>
      </c>
      <c r="F21" s="273" t="s">
        <v>17</v>
      </c>
      <c r="G21" s="273">
        <v>0.35254190839999999</v>
      </c>
      <c r="H21" s="273" t="s">
        <v>17</v>
      </c>
      <c r="I21" s="274">
        <v>0</v>
      </c>
      <c r="J21" s="274" t="str">
        <f>IFERROR(VLOOKUP($B21,'Core Indicators'!$E$3:$EU$906,147,FALSE),"x")</f>
        <v>x</v>
      </c>
      <c r="K21" s="275">
        <v>7.6531879600000005E-2</v>
      </c>
      <c r="L21" s="273" t="s">
        <v>17</v>
      </c>
      <c r="M21" s="274">
        <v>91</v>
      </c>
      <c r="N21" s="274">
        <v>64</v>
      </c>
      <c r="O21" s="274" t="str">
        <f>IFERROR(VLOOKUP(B21,'Core Indicators'!$E$3:$G$9906,3,FALSE),"x")</f>
        <v>x</v>
      </c>
      <c r="P21" s="274">
        <v>10010</v>
      </c>
      <c r="Q21" s="268"/>
      <c r="R21" s="268"/>
      <c r="S21" s="268"/>
      <c r="T21" s="268"/>
      <c r="U21" s="268"/>
      <c r="V21" s="268"/>
      <c r="W21" s="268"/>
      <c r="X21" s="268"/>
      <c r="Y21" s="268"/>
      <c r="Z21" s="268"/>
      <c r="AA21" s="268"/>
      <c r="AB21" s="268"/>
      <c r="AC21" s="268"/>
      <c r="AD21" s="268"/>
      <c r="AE21" s="268"/>
      <c r="AF21" s="268"/>
      <c r="AG21" s="268"/>
      <c r="AH21" s="268"/>
      <c r="AI21" s="268"/>
      <c r="AJ21" s="268"/>
      <c r="AK21" s="268"/>
      <c r="AL21" s="268"/>
      <c r="AM21" s="268"/>
      <c r="AN21" s="268"/>
      <c r="AO21" s="268"/>
      <c r="AP21" s="268"/>
      <c r="AQ21" s="268"/>
      <c r="AR21" s="268"/>
      <c r="AS21" s="268"/>
      <c r="AT21" s="268"/>
      <c r="AU21" s="268"/>
      <c r="AV21" s="268"/>
      <c r="AW21" s="268"/>
      <c r="AX21" s="268"/>
      <c r="AY21" s="268"/>
      <c r="AZ21" s="268"/>
      <c r="BA21" s="268"/>
      <c r="BB21" s="268"/>
      <c r="BC21" s="268"/>
      <c r="BD21" s="268"/>
      <c r="BE21" s="268"/>
      <c r="BF21" s="268"/>
      <c r="BG21" s="268"/>
      <c r="BH21" s="268"/>
      <c r="BI21" s="268"/>
      <c r="BJ21" s="268"/>
      <c r="BK21" s="268"/>
      <c r="BL21" s="268"/>
      <c r="BM21" s="268"/>
      <c r="BN21" s="268"/>
      <c r="BO21" s="268"/>
      <c r="BP21" s="268"/>
      <c r="BQ21" s="268"/>
      <c r="BR21" s="268"/>
      <c r="BS21" s="268"/>
      <c r="BT21" s="268"/>
      <c r="BU21" s="268"/>
      <c r="BV21" s="268"/>
      <c r="BW21" s="268"/>
      <c r="BX21" s="268"/>
      <c r="BY21" s="268"/>
      <c r="BZ21" s="268"/>
      <c r="CA21" s="268"/>
      <c r="CB21" s="268"/>
      <c r="CC21" s="268"/>
      <c r="CD21" s="268"/>
      <c r="CE21" s="268"/>
      <c r="CF21" s="268"/>
      <c r="CG21" s="268"/>
      <c r="CH21" s="268"/>
      <c r="CI21" s="268"/>
      <c r="CJ21" s="268"/>
      <c r="CK21" s="268"/>
      <c r="CL21" s="268"/>
      <c r="CM21" s="268"/>
      <c r="CN21" s="268"/>
      <c r="CO21" s="268"/>
      <c r="CP21" s="268"/>
      <c r="CQ21" s="268"/>
      <c r="CR21" s="268"/>
      <c r="CS21" s="268"/>
      <c r="CT21" s="268"/>
      <c r="CU21" s="268"/>
      <c r="CV21" s="268"/>
      <c r="CW21" s="268"/>
      <c r="CX21" s="268"/>
      <c r="CY21" s="268"/>
      <c r="CZ21" s="268"/>
      <c r="DA21" s="268"/>
      <c r="DB21" s="268"/>
      <c r="DC21" s="268"/>
      <c r="DD21" s="268"/>
      <c r="DE21" s="268"/>
      <c r="DF21" s="268"/>
      <c r="DG21" s="268"/>
      <c r="DH21" s="268"/>
      <c r="DI21" s="268"/>
      <c r="DJ21" s="268"/>
      <c r="DK21" s="268"/>
      <c r="DL21" s="268"/>
    </row>
    <row r="22" spans="1:116" x14ac:dyDescent="0.35">
      <c r="A22" s="269" t="s">
        <v>7967</v>
      </c>
      <c r="B22" s="270" t="s">
        <v>7968</v>
      </c>
      <c r="C22" s="273">
        <v>0.63031901420000003</v>
      </c>
      <c r="D22" s="274">
        <v>6</v>
      </c>
      <c r="E22" s="273">
        <v>0.01</v>
      </c>
      <c r="F22" s="273">
        <v>5.75</v>
      </c>
      <c r="G22" s="273">
        <v>0.1620850103</v>
      </c>
      <c r="H22" s="273">
        <v>33</v>
      </c>
      <c r="I22" s="274">
        <v>1</v>
      </c>
      <c r="J22" s="274" t="str">
        <f>IFERROR(VLOOKUP($B22,'Core Indicators'!$E$3:$EU$906,147,FALSE),"x")</f>
        <v>x</v>
      </c>
      <c r="K22" s="275">
        <v>-0.23354159299999999</v>
      </c>
      <c r="L22" s="273">
        <v>6</v>
      </c>
      <c r="M22" s="274">
        <v>53</v>
      </c>
      <c r="N22" s="274">
        <v>36</v>
      </c>
      <c r="O22" s="274" t="str">
        <f>IFERROR(VLOOKUP(B22,'Core Indicators'!$E$3:$G$9906,3,FALSE),"x")</f>
        <v>x</v>
      </c>
      <c r="P22" s="274">
        <v>51200</v>
      </c>
      <c r="Q22" s="268"/>
      <c r="R22" s="268"/>
      <c r="S22" s="268"/>
      <c r="T22" s="268"/>
      <c r="U22" s="268"/>
      <c r="V22" s="268"/>
      <c r="W22" s="268"/>
      <c r="X22" s="268"/>
      <c r="Y22" s="268"/>
      <c r="Z22" s="268"/>
      <c r="AA22" s="268"/>
      <c r="AB22" s="268"/>
      <c r="AC22" s="268"/>
      <c r="AD22" s="268"/>
      <c r="AE22" s="268"/>
      <c r="AF22" s="268"/>
      <c r="AG22" s="268"/>
      <c r="AH22" s="268"/>
      <c r="AI22" s="268"/>
      <c r="AJ22" s="268"/>
      <c r="AK22" s="268"/>
      <c r="AL22" s="268"/>
      <c r="AM22" s="268"/>
      <c r="AN22" s="268"/>
      <c r="AO22" s="268"/>
      <c r="AP22" s="268"/>
      <c r="AQ22" s="268"/>
      <c r="AR22" s="268"/>
      <c r="AS22" s="268"/>
      <c r="AT22" s="268"/>
      <c r="AU22" s="268"/>
      <c r="AV22" s="268"/>
      <c r="AW22" s="268"/>
      <c r="AX22" s="268"/>
      <c r="AY22" s="268"/>
      <c r="AZ22" s="268"/>
      <c r="BA22" s="268"/>
      <c r="BB22" s="268"/>
      <c r="BC22" s="268"/>
      <c r="BD22" s="268"/>
      <c r="BE22" s="268"/>
      <c r="BF22" s="268"/>
      <c r="BG22" s="268"/>
      <c r="BH22" s="268"/>
      <c r="BI22" s="268"/>
      <c r="BJ22" s="268"/>
      <c r="BK22" s="268"/>
      <c r="BL22" s="268"/>
      <c r="BM22" s="268"/>
      <c r="BN22" s="268"/>
      <c r="BO22" s="268"/>
      <c r="BP22" s="268"/>
      <c r="BQ22" s="268"/>
      <c r="BR22" s="268"/>
      <c r="BS22" s="268"/>
      <c r="BT22" s="268"/>
      <c r="BU22" s="268"/>
      <c r="BV22" s="268"/>
      <c r="BW22" s="268"/>
      <c r="BX22" s="268"/>
      <c r="BY22" s="268"/>
      <c r="BZ22" s="268"/>
      <c r="CA22" s="268"/>
      <c r="CB22" s="268"/>
      <c r="CC22" s="268"/>
      <c r="CD22" s="268"/>
      <c r="CE22" s="268"/>
      <c r="CF22" s="268"/>
      <c r="CG22" s="268"/>
      <c r="CH22" s="268"/>
      <c r="CI22" s="268"/>
      <c r="CJ22" s="268"/>
      <c r="CK22" s="268"/>
      <c r="CL22" s="268"/>
      <c r="CM22" s="268"/>
      <c r="CN22" s="268"/>
      <c r="CO22" s="268"/>
      <c r="CP22" s="268"/>
      <c r="CQ22" s="268"/>
      <c r="CR22" s="268"/>
      <c r="CS22" s="268"/>
      <c r="CT22" s="268"/>
      <c r="CU22" s="268"/>
      <c r="CV22" s="268"/>
      <c r="CW22" s="268"/>
      <c r="CX22" s="268"/>
      <c r="CY22" s="268"/>
      <c r="CZ22" s="268"/>
      <c r="DA22" s="268"/>
      <c r="DB22" s="268"/>
      <c r="DC22" s="268"/>
      <c r="DD22" s="268"/>
      <c r="DE22" s="268"/>
      <c r="DF22" s="268"/>
      <c r="DG22" s="268"/>
      <c r="DH22" s="268"/>
      <c r="DI22" s="268"/>
      <c r="DJ22" s="268"/>
      <c r="DK22" s="268"/>
      <c r="DL22" s="268"/>
    </row>
    <row r="23" spans="1:116" x14ac:dyDescent="0.35">
      <c r="A23" s="269" t="s">
        <v>7969</v>
      </c>
      <c r="B23" s="270" t="s">
        <v>7970</v>
      </c>
      <c r="C23" s="273">
        <v>0.3724950447</v>
      </c>
      <c r="D23" s="274">
        <v>2</v>
      </c>
      <c r="E23" s="273">
        <v>4.1000000000000002E-2</v>
      </c>
      <c r="F23" s="273">
        <v>4.3833333333000004</v>
      </c>
      <c r="G23" s="273">
        <v>0.11907633970000001</v>
      </c>
      <c r="H23" s="273">
        <v>25.3</v>
      </c>
      <c r="I23" s="274">
        <v>3</v>
      </c>
      <c r="J23" s="274" t="str">
        <f>IFERROR(VLOOKUP($B23,'Core Indicators'!$E$3:$EU$906,147,FALSE),"x")</f>
        <v>x</v>
      </c>
      <c r="K23" s="275">
        <v>-0.79445779319999987</v>
      </c>
      <c r="L23" s="273">
        <v>4</v>
      </c>
      <c r="M23" s="274">
        <v>19</v>
      </c>
      <c r="N23" s="274">
        <v>45</v>
      </c>
      <c r="O23" s="274" t="str">
        <f>IFERROR(VLOOKUP(B23,'Core Indicators'!$E$3:$G$9906,3,FALSE),"x")</f>
        <v>x</v>
      </c>
      <c r="P23" s="274">
        <v>202910</v>
      </c>
      <c r="Q23" s="268"/>
      <c r="R23" s="268"/>
      <c r="S23" s="268"/>
      <c r="T23" s="268"/>
      <c r="U23" s="268"/>
      <c r="V23" s="268"/>
      <c r="W23" s="268"/>
      <c r="X23" s="268"/>
      <c r="Y23" s="268"/>
      <c r="Z23" s="268"/>
      <c r="AA23" s="268"/>
      <c r="AB23" s="268"/>
      <c r="AC23" s="268"/>
      <c r="AD23" s="268"/>
      <c r="AE23" s="268"/>
      <c r="AF23" s="268"/>
      <c r="AG23" s="268"/>
      <c r="AH23" s="268"/>
      <c r="AI23" s="268"/>
      <c r="AJ23" s="268"/>
      <c r="AK23" s="268"/>
      <c r="AL23" s="268"/>
      <c r="AM23" s="268"/>
      <c r="AN23" s="268"/>
      <c r="AO23" s="268"/>
      <c r="AP23" s="268"/>
      <c r="AQ23" s="268"/>
      <c r="AR23" s="268"/>
      <c r="AS23" s="268"/>
      <c r="AT23" s="268"/>
      <c r="AU23" s="268"/>
      <c r="AV23" s="268"/>
      <c r="AW23" s="268"/>
      <c r="AX23" s="268"/>
      <c r="AY23" s="268"/>
      <c r="AZ23" s="268"/>
      <c r="BA23" s="268"/>
      <c r="BB23" s="268"/>
      <c r="BC23" s="268"/>
      <c r="BD23" s="268"/>
      <c r="BE23" s="268"/>
      <c r="BF23" s="268"/>
      <c r="BG23" s="268"/>
      <c r="BH23" s="268"/>
      <c r="BI23" s="268"/>
      <c r="BJ23" s="268"/>
      <c r="BK23" s="268"/>
      <c r="BL23" s="268"/>
      <c r="BM23" s="268"/>
      <c r="BN23" s="268"/>
      <c r="BO23" s="268"/>
      <c r="BP23" s="268"/>
      <c r="BQ23" s="268"/>
      <c r="BR23" s="268"/>
      <c r="BS23" s="268"/>
      <c r="BT23" s="268"/>
      <c r="BU23" s="268"/>
      <c r="BV23" s="268"/>
      <c r="BW23" s="268"/>
      <c r="BX23" s="268"/>
      <c r="BY23" s="268"/>
      <c r="BZ23" s="268"/>
      <c r="CA23" s="268"/>
      <c r="CB23" s="268"/>
      <c r="CC23" s="268"/>
      <c r="CD23" s="268"/>
      <c r="CE23" s="268"/>
      <c r="CF23" s="268"/>
      <c r="CG23" s="268"/>
      <c r="CH23" s="268"/>
      <c r="CI23" s="268"/>
      <c r="CJ23" s="268"/>
      <c r="CK23" s="268"/>
      <c r="CL23" s="268"/>
      <c r="CM23" s="268"/>
      <c r="CN23" s="268"/>
      <c r="CO23" s="268"/>
      <c r="CP23" s="268"/>
      <c r="CQ23" s="268"/>
      <c r="CR23" s="268"/>
      <c r="CS23" s="268"/>
      <c r="CT23" s="268"/>
      <c r="CU23" s="268"/>
      <c r="CV23" s="268"/>
      <c r="CW23" s="268"/>
      <c r="CX23" s="268"/>
      <c r="CY23" s="268"/>
      <c r="CZ23" s="268"/>
      <c r="DA23" s="268"/>
      <c r="DB23" s="268"/>
      <c r="DC23" s="268"/>
      <c r="DD23" s="268"/>
      <c r="DE23" s="268"/>
      <c r="DF23" s="268"/>
      <c r="DG23" s="268"/>
      <c r="DH23" s="268"/>
      <c r="DI23" s="268"/>
      <c r="DJ23" s="268"/>
      <c r="DK23" s="268"/>
      <c r="DL23" s="268"/>
    </row>
    <row r="24" spans="1:116" x14ac:dyDescent="0.35">
      <c r="A24" s="269" t="s">
        <v>7971</v>
      </c>
      <c r="B24" s="270" t="s">
        <v>7972</v>
      </c>
      <c r="C24" s="273">
        <v>0.63658801529999998</v>
      </c>
      <c r="D24" s="274">
        <v>14</v>
      </c>
      <c r="E24" s="273">
        <v>0</v>
      </c>
      <c r="F24" s="273" t="s">
        <v>17</v>
      </c>
      <c r="G24" s="273">
        <v>0.39140979419999999</v>
      </c>
      <c r="H24" s="273">
        <v>53.3</v>
      </c>
      <c r="I24" s="274">
        <v>0</v>
      </c>
      <c r="J24" s="274" t="str">
        <f>IFERROR(VLOOKUP($B24,'Core Indicators'!$E$3:$EU$906,147,FALSE),"x")</f>
        <v>x</v>
      </c>
      <c r="K24" s="275">
        <v>-0.77551245689999992</v>
      </c>
      <c r="L24" s="273" t="s">
        <v>17</v>
      </c>
      <c r="M24" s="274">
        <v>86</v>
      </c>
      <c r="N24" s="274" t="s">
        <v>17</v>
      </c>
      <c r="O24" s="274" t="str">
        <f>IFERROR(VLOOKUP(B24,'Core Indicators'!$E$3:$G$9906,3,FALSE),"x")</f>
        <v>x</v>
      </c>
      <c r="P24" s="274">
        <v>22810</v>
      </c>
      <c r="Q24" s="268"/>
      <c r="R24" s="268"/>
      <c r="S24" s="268"/>
      <c r="T24" s="268"/>
      <c r="U24" s="268"/>
      <c r="V24" s="268"/>
      <c r="W24" s="268"/>
      <c r="X24" s="268"/>
      <c r="Y24" s="268"/>
      <c r="Z24" s="268"/>
      <c r="AA24" s="268"/>
      <c r="AB24" s="268"/>
      <c r="AC24" s="268"/>
      <c r="AD24" s="268"/>
      <c r="AE24" s="268"/>
      <c r="AF24" s="268"/>
      <c r="AG24" s="268"/>
      <c r="AH24" s="268"/>
      <c r="AI24" s="268"/>
      <c r="AJ24" s="268"/>
      <c r="AK24" s="268"/>
      <c r="AL24" s="268"/>
      <c r="AM24" s="268"/>
      <c r="AN24" s="268"/>
      <c r="AO24" s="268"/>
      <c r="AP24" s="268"/>
      <c r="AQ24" s="268"/>
      <c r="AR24" s="268"/>
      <c r="AS24" s="268"/>
      <c r="AT24" s="268"/>
      <c r="AU24" s="268"/>
      <c r="AV24" s="268"/>
      <c r="AW24" s="268"/>
      <c r="AX24" s="268"/>
      <c r="AY24" s="268"/>
      <c r="AZ24" s="268"/>
      <c r="BA24" s="268"/>
      <c r="BB24" s="268"/>
      <c r="BC24" s="268"/>
      <c r="BD24" s="268"/>
      <c r="BE24" s="268"/>
      <c r="BF24" s="268"/>
      <c r="BG24" s="268"/>
      <c r="BH24" s="268"/>
      <c r="BI24" s="268"/>
      <c r="BJ24" s="268"/>
      <c r="BK24" s="268"/>
      <c r="BL24" s="268"/>
      <c r="BM24" s="268"/>
      <c r="BN24" s="268"/>
      <c r="BO24" s="268"/>
      <c r="BP24" s="268"/>
      <c r="BQ24" s="268"/>
      <c r="BR24" s="268"/>
      <c r="BS24" s="268"/>
      <c r="BT24" s="268"/>
      <c r="BU24" s="268"/>
      <c r="BV24" s="268"/>
      <c r="BW24" s="268"/>
      <c r="BX24" s="268"/>
      <c r="BY24" s="268"/>
      <c r="BZ24" s="268"/>
      <c r="CA24" s="268"/>
      <c r="CB24" s="268"/>
      <c r="CC24" s="268"/>
      <c r="CD24" s="268"/>
      <c r="CE24" s="268"/>
      <c r="CF24" s="268"/>
      <c r="CG24" s="268"/>
      <c r="CH24" s="268"/>
      <c r="CI24" s="268"/>
      <c r="CJ24" s="268"/>
      <c r="CK24" s="268"/>
      <c r="CL24" s="268"/>
      <c r="CM24" s="268"/>
      <c r="CN24" s="268"/>
      <c r="CO24" s="268"/>
      <c r="CP24" s="268"/>
      <c r="CQ24" s="268"/>
      <c r="CR24" s="268"/>
      <c r="CS24" s="268"/>
      <c r="CT24" s="268"/>
      <c r="CU24" s="268"/>
      <c r="CV24" s="268"/>
      <c r="CW24" s="268"/>
      <c r="CX24" s="268"/>
      <c r="CY24" s="268"/>
      <c r="CZ24" s="268"/>
      <c r="DA24" s="268"/>
      <c r="DB24" s="268"/>
      <c r="DC24" s="268"/>
      <c r="DD24" s="268"/>
      <c r="DE24" s="268"/>
      <c r="DF24" s="268"/>
      <c r="DG24" s="268"/>
      <c r="DH24" s="268"/>
      <c r="DI24" s="268"/>
      <c r="DJ24" s="268"/>
      <c r="DK24" s="268"/>
      <c r="DL24" s="268"/>
    </row>
    <row r="25" spans="1:116" x14ac:dyDescent="0.35">
      <c r="A25" s="269" t="s">
        <v>7973</v>
      </c>
      <c r="B25" s="270" t="s">
        <v>7974</v>
      </c>
      <c r="C25" s="273">
        <v>0.67240000150000001</v>
      </c>
      <c r="D25" s="274">
        <v>11</v>
      </c>
      <c r="E25" s="273">
        <v>3.5000000000000003E-2</v>
      </c>
      <c r="F25" s="273">
        <v>6.8</v>
      </c>
      <c r="G25" s="273">
        <v>0.44613712929999999</v>
      </c>
      <c r="H25" s="273">
        <v>41.6</v>
      </c>
      <c r="I25" s="274">
        <v>3</v>
      </c>
      <c r="J25" s="274" t="str">
        <f>IFERROR(VLOOKUP($B25,'Core Indicators'!$E$3:$EU$906,147,FALSE),"x")</f>
        <v>x</v>
      </c>
      <c r="K25" s="275">
        <v>-1.1213886738000001</v>
      </c>
      <c r="L25" s="273">
        <v>5.25</v>
      </c>
      <c r="M25" s="274">
        <v>63</v>
      </c>
      <c r="N25" s="274">
        <v>31</v>
      </c>
      <c r="O25" s="274" t="str">
        <f>IFERROR(VLOOKUP(B25,'Core Indicators'!$E$3:$G$9906,3,FALSE),"x")</f>
        <v>x</v>
      </c>
      <c r="P25" s="274">
        <v>1083300</v>
      </c>
      <c r="Q25" s="268"/>
      <c r="R25" s="268"/>
      <c r="S25" s="268"/>
      <c r="T25" s="268"/>
      <c r="U25" s="268"/>
      <c r="V25" s="268"/>
      <c r="W25" s="268"/>
      <c r="X25" s="268"/>
      <c r="Y25" s="268"/>
      <c r="Z25" s="268"/>
      <c r="AA25" s="268"/>
      <c r="AB25" s="268"/>
      <c r="AC25" s="268"/>
      <c r="AD25" s="268"/>
      <c r="AE25" s="268"/>
      <c r="AF25" s="268"/>
      <c r="AG25" s="268"/>
      <c r="AH25" s="268"/>
      <c r="AI25" s="268"/>
      <c r="AJ25" s="268"/>
      <c r="AK25" s="268"/>
      <c r="AL25" s="268"/>
      <c r="AM25" s="268"/>
      <c r="AN25" s="268"/>
      <c r="AO25" s="268"/>
      <c r="AP25" s="268"/>
      <c r="AQ25" s="268"/>
      <c r="AR25" s="268"/>
      <c r="AS25" s="268"/>
      <c r="AT25" s="268"/>
      <c r="AU25" s="268"/>
      <c r="AV25" s="268"/>
      <c r="AW25" s="268"/>
      <c r="AX25" s="268"/>
      <c r="AY25" s="268"/>
      <c r="AZ25" s="268"/>
      <c r="BA25" s="268"/>
      <c r="BB25" s="268"/>
      <c r="BC25" s="268"/>
      <c r="BD25" s="268"/>
      <c r="BE25" s="268"/>
      <c r="BF25" s="268"/>
      <c r="BG25" s="268"/>
      <c r="BH25" s="268"/>
      <c r="BI25" s="268"/>
      <c r="BJ25" s="268"/>
      <c r="BK25" s="268"/>
      <c r="BL25" s="268"/>
      <c r="BM25" s="268"/>
      <c r="BN25" s="268"/>
      <c r="BO25" s="268"/>
      <c r="BP25" s="268"/>
      <c r="BQ25" s="268"/>
      <c r="BR25" s="268"/>
      <c r="BS25" s="268"/>
      <c r="BT25" s="268"/>
      <c r="BU25" s="268"/>
      <c r="BV25" s="268"/>
      <c r="BW25" s="268"/>
      <c r="BX25" s="268"/>
      <c r="BY25" s="268"/>
      <c r="BZ25" s="268"/>
      <c r="CA25" s="268"/>
      <c r="CB25" s="268"/>
      <c r="CC25" s="268"/>
      <c r="CD25" s="268"/>
      <c r="CE25" s="268"/>
      <c r="CF25" s="268"/>
      <c r="CG25" s="268"/>
      <c r="CH25" s="268"/>
      <c r="CI25" s="268"/>
      <c r="CJ25" s="268"/>
      <c r="CK25" s="268"/>
      <c r="CL25" s="268"/>
      <c r="CM25" s="268"/>
      <c r="CN25" s="268"/>
      <c r="CO25" s="268"/>
      <c r="CP25" s="268"/>
      <c r="CQ25" s="268"/>
      <c r="CR25" s="268"/>
      <c r="CS25" s="268"/>
      <c r="CT25" s="268"/>
      <c r="CU25" s="268"/>
      <c r="CV25" s="268"/>
      <c r="CW25" s="268"/>
      <c r="CX25" s="268"/>
      <c r="CY25" s="268"/>
      <c r="CZ25" s="268"/>
      <c r="DA25" s="268"/>
      <c r="DB25" s="268"/>
      <c r="DC25" s="268"/>
      <c r="DD25" s="268"/>
      <c r="DE25" s="268"/>
      <c r="DF25" s="268"/>
      <c r="DG25" s="268"/>
      <c r="DH25" s="268"/>
      <c r="DI25" s="268"/>
      <c r="DJ25" s="268"/>
      <c r="DK25" s="268"/>
      <c r="DL25" s="268"/>
    </row>
    <row r="26" spans="1:116" x14ac:dyDescent="0.35">
      <c r="A26" s="269" t="s">
        <v>507</v>
      </c>
      <c r="B26" s="270" t="s">
        <v>7975</v>
      </c>
      <c r="C26" s="273">
        <v>0.51540597229999996</v>
      </c>
      <c r="D26" s="274">
        <v>12</v>
      </c>
      <c r="E26" s="273">
        <v>6.6299999999999998E-2</v>
      </c>
      <c r="F26" s="273">
        <v>7.4</v>
      </c>
      <c r="G26" s="273">
        <v>0.38554076850000002</v>
      </c>
      <c r="H26" s="273">
        <v>53.4</v>
      </c>
      <c r="I26" s="274">
        <v>4</v>
      </c>
      <c r="J26" s="274">
        <f>IFERROR(VLOOKUP($B26,'Core Indicators'!$E$3:$EU$906,147,FALSE),"x")</f>
        <v>212</v>
      </c>
      <c r="K26" s="275">
        <v>-0.18090397120000001</v>
      </c>
      <c r="L26" s="273">
        <v>7.5</v>
      </c>
      <c r="M26" s="274">
        <v>75</v>
      </c>
      <c r="N26" s="274">
        <v>35</v>
      </c>
      <c r="O26" s="274">
        <f>IFERROR(VLOOKUP(B26,'Core Indicators'!$E$3:$G$9906,3,FALSE),"x")</f>
        <v>208495000</v>
      </c>
      <c r="P26" s="274">
        <v>8358140</v>
      </c>
      <c r="Q26" s="268"/>
      <c r="R26" s="268"/>
      <c r="S26" s="268"/>
      <c r="T26" s="268"/>
      <c r="U26" s="268"/>
      <c r="V26" s="268"/>
      <c r="W26" s="268"/>
      <c r="X26" s="268"/>
      <c r="Y26" s="268"/>
      <c r="Z26" s="268"/>
      <c r="AA26" s="268"/>
      <c r="AB26" s="268"/>
      <c r="AC26" s="268"/>
      <c r="AD26" s="268"/>
      <c r="AE26" s="268"/>
      <c r="AF26" s="268"/>
      <c r="AG26" s="268"/>
      <c r="AH26" s="268"/>
      <c r="AI26" s="268"/>
      <c r="AJ26" s="268"/>
      <c r="AK26" s="268"/>
      <c r="AL26" s="268"/>
      <c r="AM26" s="268"/>
      <c r="AN26" s="268"/>
      <c r="AO26" s="268"/>
      <c r="AP26" s="268"/>
      <c r="AQ26" s="268"/>
      <c r="AR26" s="268"/>
      <c r="AS26" s="268"/>
      <c r="AT26" s="268"/>
      <c r="AU26" s="268"/>
      <c r="AV26" s="268"/>
      <c r="AW26" s="268"/>
      <c r="AX26" s="268"/>
      <c r="AY26" s="268"/>
      <c r="AZ26" s="268"/>
      <c r="BA26" s="268"/>
      <c r="BB26" s="268"/>
      <c r="BC26" s="268"/>
      <c r="BD26" s="268"/>
      <c r="BE26" s="268"/>
      <c r="BF26" s="268"/>
      <c r="BG26" s="268"/>
      <c r="BH26" s="268"/>
      <c r="BI26" s="268"/>
      <c r="BJ26" s="268"/>
      <c r="BK26" s="268"/>
      <c r="BL26" s="268"/>
      <c r="BM26" s="268"/>
      <c r="BN26" s="268"/>
      <c r="BO26" s="268"/>
      <c r="BP26" s="268"/>
      <c r="BQ26" s="268"/>
      <c r="BR26" s="268"/>
      <c r="BS26" s="268"/>
      <c r="BT26" s="268"/>
      <c r="BU26" s="268"/>
      <c r="BV26" s="268"/>
      <c r="BW26" s="268"/>
      <c r="BX26" s="268"/>
      <c r="BY26" s="268"/>
      <c r="BZ26" s="268"/>
      <c r="CA26" s="268"/>
      <c r="CB26" s="268"/>
      <c r="CC26" s="268"/>
      <c r="CD26" s="268"/>
      <c r="CE26" s="268"/>
      <c r="CF26" s="268"/>
      <c r="CG26" s="268"/>
      <c r="CH26" s="268"/>
      <c r="CI26" s="268"/>
      <c r="CJ26" s="268"/>
      <c r="CK26" s="268"/>
      <c r="CL26" s="268"/>
      <c r="CM26" s="268"/>
      <c r="CN26" s="268"/>
      <c r="CO26" s="268"/>
      <c r="CP26" s="268"/>
      <c r="CQ26" s="268"/>
      <c r="CR26" s="268"/>
      <c r="CS26" s="268"/>
      <c r="CT26" s="268"/>
      <c r="CU26" s="268"/>
      <c r="CV26" s="268"/>
      <c r="CW26" s="268"/>
      <c r="CX26" s="268"/>
      <c r="CY26" s="268"/>
      <c r="CZ26" s="268"/>
      <c r="DA26" s="268"/>
      <c r="DB26" s="268"/>
      <c r="DC26" s="268"/>
      <c r="DD26" s="268"/>
      <c r="DE26" s="268"/>
      <c r="DF26" s="268"/>
      <c r="DG26" s="268"/>
      <c r="DH26" s="268"/>
      <c r="DI26" s="268"/>
      <c r="DJ26" s="268"/>
      <c r="DK26" s="268"/>
      <c r="DL26" s="268"/>
    </row>
    <row r="27" spans="1:116" x14ac:dyDescent="0.35">
      <c r="A27" s="269" t="s">
        <v>7976</v>
      </c>
      <c r="B27" s="270" t="s">
        <v>7977</v>
      </c>
      <c r="C27" s="273">
        <v>0</v>
      </c>
      <c r="D27" s="274">
        <v>12</v>
      </c>
      <c r="E27" s="273">
        <v>0</v>
      </c>
      <c r="F27" s="273" t="s">
        <v>17</v>
      </c>
      <c r="G27" s="273">
        <v>0.25602427439999997</v>
      </c>
      <c r="H27" s="273" t="s">
        <v>17</v>
      </c>
      <c r="I27" s="274">
        <v>0</v>
      </c>
      <c r="J27" s="274" t="str">
        <f>IFERROR(VLOOKUP($B27,'Core Indicators'!$E$3:$EU$906,147,FALSE),"x")</f>
        <v>x</v>
      </c>
      <c r="K27" s="275">
        <v>0.35702922939999998</v>
      </c>
      <c r="L27" s="273" t="s">
        <v>17</v>
      </c>
      <c r="M27" s="274">
        <v>95</v>
      </c>
      <c r="N27" s="274">
        <v>62</v>
      </c>
      <c r="O27" s="274" t="str">
        <f>IFERROR(VLOOKUP(B27,'Core Indicators'!$E$3:$G$9906,3,FALSE),"x")</f>
        <v>x</v>
      </c>
      <c r="P27" s="274">
        <v>430</v>
      </c>
      <c r="Q27" s="268"/>
      <c r="R27" s="268"/>
      <c r="S27" s="268"/>
      <c r="T27" s="268"/>
      <c r="U27" s="268"/>
      <c r="V27" s="268"/>
      <c r="W27" s="268"/>
      <c r="X27" s="268"/>
      <c r="Y27" s="268"/>
      <c r="Z27" s="268"/>
      <c r="AA27" s="268"/>
      <c r="AB27" s="268"/>
      <c r="AC27" s="268"/>
      <c r="AD27" s="268"/>
      <c r="AE27" s="268"/>
      <c r="AF27" s="268"/>
      <c r="AG27" s="268"/>
      <c r="AH27" s="268"/>
      <c r="AI27" s="268"/>
      <c r="AJ27" s="268"/>
      <c r="AK27" s="268"/>
      <c r="AL27" s="268"/>
      <c r="AM27" s="268"/>
      <c r="AN27" s="268"/>
      <c r="AO27" s="268"/>
      <c r="AP27" s="268"/>
      <c r="AQ27" s="268"/>
      <c r="AR27" s="268"/>
      <c r="AS27" s="268"/>
      <c r="AT27" s="268"/>
      <c r="AU27" s="268"/>
      <c r="AV27" s="268"/>
      <c r="AW27" s="268"/>
      <c r="AX27" s="268"/>
      <c r="AY27" s="268"/>
      <c r="AZ27" s="268"/>
      <c r="BA27" s="268"/>
      <c r="BB27" s="268"/>
      <c r="BC27" s="268"/>
      <c r="BD27" s="268"/>
      <c r="BE27" s="268"/>
      <c r="BF27" s="268"/>
      <c r="BG27" s="268"/>
      <c r="BH27" s="268"/>
      <c r="BI27" s="268"/>
      <c r="BJ27" s="268"/>
      <c r="BK27" s="268"/>
      <c r="BL27" s="268"/>
      <c r="BM27" s="268"/>
      <c r="BN27" s="268"/>
      <c r="BO27" s="268"/>
      <c r="BP27" s="268"/>
      <c r="BQ27" s="268"/>
      <c r="BR27" s="268"/>
      <c r="BS27" s="268"/>
      <c r="BT27" s="268"/>
      <c r="BU27" s="268"/>
      <c r="BV27" s="268"/>
      <c r="BW27" s="268"/>
      <c r="BX27" s="268"/>
      <c r="BY27" s="268"/>
      <c r="BZ27" s="268"/>
      <c r="CA27" s="268"/>
      <c r="CB27" s="268"/>
      <c r="CC27" s="268"/>
      <c r="CD27" s="268"/>
      <c r="CE27" s="268"/>
      <c r="CF27" s="268"/>
      <c r="CG27" s="268"/>
      <c r="CH27" s="268"/>
      <c r="CI27" s="268"/>
      <c r="CJ27" s="268"/>
      <c r="CK27" s="268"/>
      <c r="CL27" s="268"/>
      <c r="CM27" s="268"/>
      <c r="CN27" s="268"/>
      <c r="CO27" s="268"/>
      <c r="CP27" s="268"/>
      <c r="CQ27" s="268"/>
      <c r="CR27" s="268"/>
      <c r="CS27" s="268"/>
      <c r="CT27" s="268"/>
      <c r="CU27" s="268"/>
      <c r="CV27" s="268"/>
      <c r="CW27" s="268"/>
      <c r="CX27" s="268"/>
      <c r="CY27" s="268"/>
      <c r="CZ27" s="268"/>
      <c r="DA27" s="268"/>
      <c r="DB27" s="268"/>
      <c r="DC27" s="268"/>
      <c r="DD27" s="268"/>
      <c r="DE27" s="268"/>
      <c r="DF27" s="268"/>
      <c r="DG27" s="268"/>
      <c r="DH27" s="268"/>
      <c r="DI27" s="268"/>
      <c r="DJ27" s="268"/>
      <c r="DK27" s="268"/>
      <c r="DL27" s="268"/>
    </row>
    <row r="28" spans="1:116" x14ac:dyDescent="0.35">
      <c r="A28" s="269" t="s">
        <v>7978</v>
      </c>
      <c r="B28" s="270" t="s">
        <v>7979</v>
      </c>
      <c r="C28" s="273">
        <v>0.6545000071</v>
      </c>
      <c r="D28" s="274">
        <v>3</v>
      </c>
      <c r="E28" s="273">
        <v>0</v>
      </c>
      <c r="F28" s="273" t="s">
        <v>17</v>
      </c>
      <c r="G28" s="273">
        <v>0.23351593270000001</v>
      </c>
      <c r="H28" s="273" t="s">
        <v>17</v>
      </c>
      <c r="I28" s="274">
        <v>0</v>
      </c>
      <c r="J28" s="274" t="str">
        <f>IFERROR(VLOOKUP($B28,'Core Indicators'!$E$3:$EU$906,147,FALSE),"x")</f>
        <v>x</v>
      </c>
      <c r="K28" s="275">
        <v>0.61426669359999997</v>
      </c>
      <c r="L28" s="273" t="s">
        <v>17</v>
      </c>
      <c r="M28" s="274">
        <v>28</v>
      </c>
      <c r="N28" s="274">
        <v>60</v>
      </c>
      <c r="O28" s="274" t="str">
        <f>IFERROR(VLOOKUP(B28,'Core Indicators'!$E$3:$G$9906,3,FALSE),"x")</f>
        <v>x</v>
      </c>
      <c r="P28" s="274">
        <v>5270</v>
      </c>
      <c r="Q28" s="268"/>
      <c r="R28" s="268"/>
      <c r="S28" s="268"/>
      <c r="T28" s="268"/>
      <c r="U28" s="268"/>
      <c r="V28" s="268"/>
      <c r="W28" s="268"/>
      <c r="X28" s="268"/>
      <c r="Y28" s="268"/>
      <c r="Z28" s="268"/>
      <c r="AA28" s="268"/>
      <c r="AB28" s="268"/>
      <c r="AC28" s="268"/>
      <c r="AD28" s="268"/>
      <c r="AE28" s="268"/>
      <c r="AF28" s="268"/>
      <c r="AG28" s="268"/>
      <c r="AH28" s="268"/>
      <c r="AI28" s="268"/>
      <c r="AJ28" s="268"/>
      <c r="AK28" s="268"/>
      <c r="AL28" s="268"/>
      <c r="AM28" s="268"/>
      <c r="AN28" s="268"/>
      <c r="AO28" s="268"/>
      <c r="AP28" s="268"/>
      <c r="AQ28" s="268"/>
      <c r="AR28" s="268"/>
      <c r="AS28" s="268"/>
      <c r="AT28" s="268"/>
      <c r="AU28" s="268"/>
      <c r="AV28" s="268"/>
      <c r="AW28" s="268"/>
      <c r="AX28" s="268"/>
      <c r="AY28" s="268"/>
      <c r="AZ28" s="268"/>
      <c r="BA28" s="268"/>
      <c r="BB28" s="268"/>
      <c r="BC28" s="268"/>
      <c r="BD28" s="268"/>
      <c r="BE28" s="268"/>
      <c r="BF28" s="268"/>
      <c r="BG28" s="268"/>
      <c r="BH28" s="268"/>
      <c r="BI28" s="268"/>
      <c r="BJ28" s="268"/>
      <c r="BK28" s="268"/>
      <c r="BL28" s="268"/>
      <c r="BM28" s="268"/>
      <c r="BN28" s="268"/>
      <c r="BO28" s="268"/>
      <c r="BP28" s="268"/>
      <c r="BQ28" s="268"/>
      <c r="BR28" s="268"/>
      <c r="BS28" s="268"/>
      <c r="BT28" s="268"/>
      <c r="BU28" s="268"/>
      <c r="BV28" s="268"/>
      <c r="BW28" s="268"/>
      <c r="BX28" s="268"/>
      <c r="BY28" s="268"/>
      <c r="BZ28" s="268"/>
      <c r="CA28" s="268"/>
      <c r="CB28" s="268"/>
      <c r="CC28" s="268"/>
      <c r="CD28" s="268"/>
      <c r="CE28" s="268"/>
      <c r="CF28" s="268"/>
      <c r="CG28" s="268"/>
      <c r="CH28" s="268"/>
      <c r="CI28" s="268"/>
      <c r="CJ28" s="268"/>
      <c r="CK28" s="268"/>
      <c r="CL28" s="268"/>
      <c r="CM28" s="268"/>
      <c r="CN28" s="268"/>
      <c r="CO28" s="268"/>
      <c r="CP28" s="268"/>
      <c r="CQ28" s="268"/>
      <c r="CR28" s="268"/>
      <c r="CS28" s="268"/>
      <c r="CT28" s="268"/>
      <c r="CU28" s="268"/>
      <c r="CV28" s="268"/>
      <c r="CW28" s="268"/>
      <c r="CX28" s="268"/>
      <c r="CY28" s="268"/>
      <c r="CZ28" s="268"/>
      <c r="DA28" s="268"/>
      <c r="DB28" s="268"/>
      <c r="DC28" s="268"/>
      <c r="DD28" s="268"/>
      <c r="DE28" s="268"/>
      <c r="DF28" s="268"/>
      <c r="DG28" s="268"/>
      <c r="DH28" s="268"/>
      <c r="DI28" s="268"/>
      <c r="DJ28" s="268"/>
      <c r="DK28" s="268"/>
      <c r="DL28" s="268"/>
    </row>
    <row r="29" spans="1:116" x14ac:dyDescent="0.35">
      <c r="A29" s="269" t="s">
        <v>7980</v>
      </c>
      <c r="B29" s="270" t="s">
        <v>7981</v>
      </c>
      <c r="C29" s="273">
        <v>0.75999999279999997</v>
      </c>
      <c r="D29" s="274">
        <v>6</v>
      </c>
      <c r="E29" s="273">
        <v>0</v>
      </c>
      <c r="F29" s="273">
        <v>6.85</v>
      </c>
      <c r="G29" s="273">
        <v>0.43637777080000001</v>
      </c>
      <c r="H29" s="273">
        <v>37.4</v>
      </c>
      <c r="I29" s="274">
        <v>0</v>
      </c>
      <c r="J29" s="274" t="str">
        <f>IFERROR(VLOOKUP($B29,'Core Indicators'!$E$3:$EU$906,147,FALSE),"x")</f>
        <v>x</v>
      </c>
      <c r="K29" s="275">
        <v>0.58970773219999995</v>
      </c>
      <c r="L29" s="273">
        <v>7.25</v>
      </c>
      <c r="M29" s="274">
        <v>58</v>
      </c>
      <c r="N29" s="274">
        <v>68</v>
      </c>
      <c r="O29" s="274" t="str">
        <f>IFERROR(VLOOKUP(B29,'Core Indicators'!$E$3:$G$9906,3,FALSE),"x")</f>
        <v>x</v>
      </c>
      <c r="P29" s="274">
        <v>38117</v>
      </c>
      <c r="Q29" s="268"/>
      <c r="R29" s="268"/>
      <c r="S29" s="268"/>
      <c r="T29" s="268"/>
      <c r="U29" s="268"/>
      <c r="V29" s="268"/>
      <c r="W29" s="268"/>
      <c r="X29" s="268"/>
      <c r="Y29" s="268"/>
      <c r="Z29" s="268"/>
      <c r="AA29" s="268"/>
      <c r="AB29" s="268"/>
      <c r="AC29" s="268"/>
      <c r="AD29" s="268"/>
      <c r="AE29" s="268"/>
      <c r="AF29" s="268"/>
      <c r="AG29" s="268"/>
      <c r="AH29" s="268"/>
      <c r="AI29" s="268"/>
      <c r="AJ29" s="268"/>
      <c r="AK29" s="268"/>
      <c r="AL29" s="268"/>
      <c r="AM29" s="268"/>
      <c r="AN29" s="268"/>
      <c r="AO29" s="268"/>
      <c r="AP29" s="268"/>
      <c r="AQ29" s="268"/>
      <c r="AR29" s="268"/>
      <c r="AS29" s="268"/>
      <c r="AT29" s="268"/>
      <c r="AU29" s="268"/>
      <c r="AV29" s="268"/>
      <c r="AW29" s="268"/>
      <c r="AX29" s="268"/>
      <c r="AY29" s="268"/>
      <c r="AZ29" s="268"/>
      <c r="BA29" s="268"/>
      <c r="BB29" s="268"/>
      <c r="BC29" s="268"/>
      <c r="BD29" s="268"/>
      <c r="BE29" s="268"/>
      <c r="BF29" s="268"/>
      <c r="BG29" s="268"/>
      <c r="BH29" s="268"/>
      <c r="BI29" s="268"/>
      <c r="BJ29" s="268"/>
      <c r="BK29" s="268"/>
      <c r="BL29" s="268"/>
      <c r="BM29" s="268"/>
      <c r="BN29" s="268"/>
      <c r="BO29" s="268"/>
      <c r="BP29" s="268"/>
      <c r="BQ29" s="268"/>
      <c r="BR29" s="268"/>
      <c r="BS29" s="268"/>
      <c r="BT29" s="268"/>
      <c r="BU29" s="268"/>
      <c r="BV29" s="268"/>
      <c r="BW29" s="268"/>
      <c r="BX29" s="268"/>
      <c r="BY29" s="268"/>
      <c r="BZ29" s="268"/>
      <c r="CA29" s="268"/>
      <c r="CB29" s="268"/>
      <c r="CC29" s="268"/>
      <c r="CD29" s="268"/>
      <c r="CE29" s="268"/>
      <c r="CF29" s="268"/>
      <c r="CG29" s="268"/>
      <c r="CH29" s="268"/>
      <c r="CI29" s="268"/>
      <c r="CJ29" s="268"/>
      <c r="CK29" s="268"/>
      <c r="CL29" s="268"/>
      <c r="CM29" s="268"/>
      <c r="CN29" s="268"/>
      <c r="CO29" s="268"/>
      <c r="CP29" s="268"/>
      <c r="CQ29" s="268"/>
      <c r="CR29" s="268"/>
      <c r="CS29" s="268"/>
      <c r="CT29" s="268"/>
      <c r="CU29" s="268"/>
      <c r="CV29" s="268"/>
      <c r="CW29" s="268"/>
      <c r="CX29" s="268"/>
      <c r="CY29" s="268"/>
      <c r="CZ29" s="268"/>
      <c r="DA29" s="268"/>
      <c r="DB29" s="268"/>
      <c r="DC29" s="268"/>
      <c r="DD29" s="268"/>
      <c r="DE29" s="268"/>
      <c r="DF29" s="268"/>
      <c r="DG29" s="268"/>
      <c r="DH29" s="268"/>
      <c r="DI29" s="268"/>
      <c r="DJ29" s="268"/>
      <c r="DK29" s="268"/>
      <c r="DL29" s="268"/>
    </row>
    <row r="30" spans="1:116" x14ac:dyDescent="0.35">
      <c r="A30" s="269" t="s">
        <v>7982</v>
      </c>
      <c r="B30" s="270" t="s">
        <v>7983</v>
      </c>
      <c r="C30" s="273">
        <v>0.66707900850000001</v>
      </c>
      <c r="D30" s="274">
        <v>10</v>
      </c>
      <c r="E30" s="273">
        <v>0.02</v>
      </c>
      <c r="F30" s="273">
        <v>8.35</v>
      </c>
      <c r="G30" s="273">
        <v>0.46426597219999999</v>
      </c>
      <c r="H30" s="273">
        <v>53.3</v>
      </c>
      <c r="I30" s="274">
        <v>0</v>
      </c>
      <c r="J30" s="274" t="str">
        <f>IFERROR(VLOOKUP($B30,'Core Indicators'!$E$3:$EU$906,147,FALSE),"x")</f>
        <v>x</v>
      </c>
      <c r="K30" s="275">
        <v>0.49843922260000001</v>
      </c>
      <c r="L30" s="273">
        <v>8</v>
      </c>
      <c r="M30" s="274">
        <v>72</v>
      </c>
      <c r="N30" s="274">
        <v>61</v>
      </c>
      <c r="O30" s="274" t="str">
        <f>IFERROR(VLOOKUP(B30,'Core Indicators'!$E$3:$G$9906,3,FALSE),"x")</f>
        <v>x</v>
      </c>
      <c r="P30" s="274">
        <v>566730</v>
      </c>
      <c r="Q30" s="268"/>
      <c r="R30" s="268"/>
      <c r="S30" s="268"/>
      <c r="T30" s="268"/>
      <c r="U30" s="268"/>
      <c r="V30" s="268"/>
      <c r="W30" s="268"/>
      <c r="X30" s="268"/>
      <c r="Y30" s="268"/>
      <c r="Z30" s="268"/>
      <c r="AA30" s="268"/>
      <c r="AB30" s="268"/>
      <c r="AC30" s="268"/>
      <c r="AD30" s="268"/>
      <c r="AE30" s="268"/>
      <c r="AF30" s="268"/>
      <c r="AG30" s="268"/>
      <c r="AH30" s="268"/>
      <c r="AI30" s="268"/>
      <c r="AJ30" s="268"/>
      <c r="AK30" s="268"/>
      <c r="AL30" s="268"/>
      <c r="AM30" s="268"/>
      <c r="AN30" s="268"/>
      <c r="AO30" s="268"/>
      <c r="AP30" s="268"/>
      <c r="AQ30" s="268"/>
      <c r="AR30" s="268"/>
      <c r="AS30" s="268"/>
      <c r="AT30" s="268"/>
      <c r="AU30" s="268"/>
      <c r="AV30" s="268"/>
      <c r="AW30" s="268"/>
      <c r="AX30" s="268"/>
      <c r="AY30" s="268"/>
      <c r="AZ30" s="268"/>
      <c r="BA30" s="268"/>
      <c r="BB30" s="268"/>
      <c r="BC30" s="268"/>
      <c r="BD30" s="268"/>
      <c r="BE30" s="268"/>
      <c r="BF30" s="268"/>
      <c r="BG30" s="268"/>
      <c r="BH30" s="268"/>
      <c r="BI30" s="268"/>
      <c r="BJ30" s="268"/>
      <c r="BK30" s="268"/>
      <c r="BL30" s="268"/>
      <c r="BM30" s="268"/>
      <c r="BN30" s="268"/>
      <c r="BO30" s="268"/>
      <c r="BP30" s="268"/>
      <c r="BQ30" s="268"/>
      <c r="BR30" s="268"/>
      <c r="BS30" s="268"/>
      <c r="BT30" s="268"/>
      <c r="BU30" s="268"/>
      <c r="BV30" s="268"/>
      <c r="BW30" s="268"/>
      <c r="BX30" s="268"/>
      <c r="BY30" s="268"/>
      <c r="BZ30" s="268"/>
      <c r="CA30" s="268"/>
      <c r="CB30" s="268"/>
      <c r="CC30" s="268"/>
      <c r="CD30" s="268"/>
      <c r="CE30" s="268"/>
      <c r="CF30" s="268"/>
      <c r="CG30" s="268"/>
      <c r="CH30" s="268"/>
      <c r="CI30" s="268"/>
      <c r="CJ30" s="268"/>
      <c r="CK30" s="268"/>
      <c r="CL30" s="268"/>
      <c r="CM30" s="268"/>
      <c r="CN30" s="268"/>
      <c r="CO30" s="268"/>
      <c r="CP30" s="268"/>
      <c r="CQ30" s="268"/>
      <c r="CR30" s="268"/>
      <c r="CS30" s="268"/>
      <c r="CT30" s="268"/>
      <c r="CU30" s="268"/>
      <c r="CV30" s="268"/>
      <c r="CW30" s="268"/>
      <c r="CX30" s="268"/>
      <c r="CY30" s="268"/>
      <c r="CZ30" s="268"/>
      <c r="DA30" s="268"/>
      <c r="DB30" s="268"/>
      <c r="DC30" s="268"/>
      <c r="DD30" s="268"/>
      <c r="DE30" s="268"/>
      <c r="DF30" s="268"/>
      <c r="DG30" s="268"/>
      <c r="DH30" s="268"/>
      <c r="DI30" s="268"/>
      <c r="DJ30" s="268"/>
      <c r="DK30" s="268"/>
      <c r="DL30" s="268"/>
    </row>
    <row r="31" spans="1:116" x14ac:dyDescent="0.35">
      <c r="A31" s="269" t="s">
        <v>236</v>
      </c>
      <c r="B31" s="270" t="s">
        <v>7984</v>
      </c>
      <c r="C31" s="273">
        <v>0.87789099120000003</v>
      </c>
      <c r="D31" s="274">
        <v>4</v>
      </c>
      <c r="E31" s="273">
        <v>0.183</v>
      </c>
      <c r="F31" s="273">
        <v>3.55</v>
      </c>
      <c r="G31" s="273">
        <v>0.68207866260000005</v>
      </c>
      <c r="H31" s="273">
        <v>56.2</v>
      </c>
      <c r="I31" s="274">
        <v>5</v>
      </c>
      <c r="J31" s="274">
        <f>IFERROR(VLOOKUP($B31,'Core Indicators'!$E$3:$EU$906,147,FALSE),"x")</f>
        <v>1020</v>
      </c>
      <c r="K31" s="275">
        <v>-1.7283856869000001</v>
      </c>
      <c r="L31" s="273">
        <v>3.25</v>
      </c>
      <c r="M31" s="274">
        <v>10</v>
      </c>
      <c r="N31" s="274">
        <v>25</v>
      </c>
      <c r="O31" s="274">
        <f>IFERROR(VLOOKUP(B31,'Core Indicators'!$E$3:$G$9906,3,FALSE),"x")</f>
        <v>4900000</v>
      </c>
      <c r="P31" s="274">
        <v>622980</v>
      </c>
      <c r="Q31" s="268"/>
      <c r="R31" s="268"/>
      <c r="S31" s="268"/>
      <c r="T31" s="268"/>
      <c r="U31" s="268"/>
      <c r="V31" s="268"/>
      <c r="W31" s="268"/>
      <c r="X31" s="268"/>
      <c r="Y31" s="268"/>
      <c r="Z31" s="268"/>
      <c r="AA31" s="268"/>
      <c r="AB31" s="268"/>
      <c r="AC31" s="268"/>
      <c r="AD31" s="268"/>
      <c r="AE31" s="268"/>
      <c r="AF31" s="268"/>
      <c r="AG31" s="268"/>
      <c r="AH31" s="268"/>
      <c r="AI31" s="268"/>
      <c r="AJ31" s="268"/>
      <c r="AK31" s="268"/>
      <c r="AL31" s="268"/>
      <c r="AM31" s="268"/>
      <c r="AN31" s="268"/>
      <c r="AO31" s="268"/>
      <c r="AP31" s="268"/>
      <c r="AQ31" s="268"/>
      <c r="AR31" s="268"/>
      <c r="AS31" s="268"/>
      <c r="AT31" s="268"/>
      <c r="AU31" s="268"/>
      <c r="AV31" s="268"/>
      <c r="AW31" s="268"/>
      <c r="AX31" s="268"/>
      <c r="AY31" s="268"/>
      <c r="AZ31" s="268"/>
      <c r="BA31" s="268"/>
      <c r="BB31" s="268"/>
      <c r="BC31" s="268"/>
      <c r="BD31" s="268"/>
      <c r="BE31" s="268"/>
      <c r="BF31" s="268"/>
      <c r="BG31" s="268"/>
      <c r="BH31" s="268"/>
      <c r="BI31" s="268"/>
      <c r="BJ31" s="268"/>
      <c r="BK31" s="268"/>
      <c r="BL31" s="268"/>
      <c r="BM31" s="268"/>
      <c r="BN31" s="268"/>
      <c r="BO31" s="268"/>
      <c r="BP31" s="268"/>
      <c r="BQ31" s="268"/>
      <c r="BR31" s="268"/>
      <c r="BS31" s="268"/>
      <c r="BT31" s="268"/>
      <c r="BU31" s="268"/>
      <c r="BV31" s="268"/>
      <c r="BW31" s="268"/>
      <c r="BX31" s="268"/>
      <c r="BY31" s="268"/>
      <c r="BZ31" s="268"/>
      <c r="CA31" s="268"/>
      <c r="CB31" s="268"/>
      <c r="CC31" s="268"/>
      <c r="CD31" s="268"/>
      <c r="CE31" s="268"/>
      <c r="CF31" s="268"/>
      <c r="CG31" s="268"/>
      <c r="CH31" s="268"/>
      <c r="CI31" s="268"/>
      <c r="CJ31" s="268"/>
      <c r="CK31" s="268"/>
      <c r="CL31" s="268"/>
      <c r="CM31" s="268"/>
      <c r="CN31" s="268"/>
      <c r="CO31" s="268"/>
      <c r="CP31" s="268"/>
      <c r="CQ31" s="268"/>
      <c r="CR31" s="268"/>
      <c r="CS31" s="268"/>
      <c r="CT31" s="268"/>
      <c r="CU31" s="268"/>
      <c r="CV31" s="268"/>
      <c r="CW31" s="268"/>
      <c r="CX31" s="268"/>
      <c r="CY31" s="268"/>
      <c r="CZ31" s="268"/>
      <c r="DA31" s="268"/>
      <c r="DB31" s="268"/>
      <c r="DC31" s="268"/>
      <c r="DD31" s="268"/>
      <c r="DE31" s="268"/>
      <c r="DF31" s="268"/>
      <c r="DG31" s="268"/>
      <c r="DH31" s="268"/>
      <c r="DI31" s="268"/>
      <c r="DJ31" s="268"/>
      <c r="DK31" s="268"/>
      <c r="DL31" s="268"/>
    </row>
    <row r="32" spans="1:116" x14ac:dyDescent="0.35">
      <c r="A32" s="269" t="s">
        <v>7985</v>
      </c>
      <c r="B32" s="270" t="s">
        <v>7986</v>
      </c>
      <c r="C32" s="273">
        <v>0.59715102890000005</v>
      </c>
      <c r="D32" s="274">
        <v>12</v>
      </c>
      <c r="E32" s="273">
        <v>2.8000000000000001E-2</v>
      </c>
      <c r="F32" s="273" t="s">
        <v>17</v>
      </c>
      <c r="G32" s="273">
        <v>8.2716424699999999E-2</v>
      </c>
      <c r="H32" s="273">
        <v>33.299999999999997</v>
      </c>
      <c r="I32" s="274">
        <v>0</v>
      </c>
      <c r="J32" s="274" t="str">
        <f>IFERROR(VLOOKUP($B32,'Core Indicators'!$E$3:$EU$906,147,FALSE),"x")</f>
        <v>x</v>
      </c>
      <c r="K32" s="275">
        <v>1.7599397898</v>
      </c>
      <c r="L32" s="273" t="s">
        <v>17</v>
      </c>
      <c r="M32" s="274">
        <v>98</v>
      </c>
      <c r="N32" s="274">
        <v>77</v>
      </c>
      <c r="O32" s="274" t="str">
        <f>IFERROR(VLOOKUP(B32,'Core Indicators'!$E$3:$G$9906,3,FALSE),"x")</f>
        <v>x</v>
      </c>
      <c r="P32" s="274">
        <v>9093510</v>
      </c>
      <c r="Q32" s="268"/>
      <c r="R32" s="268"/>
      <c r="S32" s="268"/>
      <c r="T32" s="268"/>
      <c r="U32" s="268"/>
      <c r="V32" s="268"/>
      <c r="W32" s="268"/>
      <c r="X32" s="268"/>
      <c r="Y32" s="268"/>
      <c r="Z32" s="268"/>
      <c r="AA32" s="268"/>
      <c r="AB32" s="268"/>
      <c r="AC32" s="268"/>
      <c r="AD32" s="268"/>
      <c r="AE32" s="268"/>
      <c r="AF32" s="268"/>
      <c r="AG32" s="268"/>
      <c r="AH32" s="268"/>
      <c r="AI32" s="268"/>
      <c r="AJ32" s="268"/>
      <c r="AK32" s="268"/>
      <c r="AL32" s="268"/>
      <c r="AM32" s="268"/>
      <c r="AN32" s="268"/>
      <c r="AO32" s="268"/>
      <c r="AP32" s="268"/>
      <c r="AQ32" s="268"/>
      <c r="AR32" s="268"/>
      <c r="AS32" s="268"/>
      <c r="AT32" s="268"/>
      <c r="AU32" s="268"/>
      <c r="AV32" s="268"/>
      <c r="AW32" s="268"/>
      <c r="AX32" s="268"/>
      <c r="AY32" s="268"/>
      <c r="AZ32" s="268"/>
      <c r="BA32" s="268"/>
      <c r="BB32" s="268"/>
      <c r="BC32" s="268"/>
      <c r="BD32" s="268"/>
      <c r="BE32" s="268"/>
      <c r="BF32" s="268"/>
      <c r="BG32" s="268"/>
      <c r="BH32" s="268"/>
      <c r="BI32" s="268"/>
      <c r="BJ32" s="268"/>
      <c r="BK32" s="268"/>
      <c r="BL32" s="268"/>
      <c r="BM32" s="268"/>
      <c r="BN32" s="268"/>
      <c r="BO32" s="268"/>
      <c r="BP32" s="268"/>
      <c r="BQ32" s="268"/>
      <c r="BR32" s="268"/>
      <c r="BS32" s="268"/>
      <c r="BT32" s="268"/>
      <c r="BU32" s="268"/>
      <c r="BV32" s="268"/>
      <c r="BW32" s="268"/>
      <c r="BX32" s="268"/>
      <c r="BY32" s="268"/>
      <c r="BZ32" s="268"/>
      <c r="CA32" s="268"/>
      <c r="CB32" s="268"/>
      <c r="CC32" s="268"/>
      <c r="CD32" s="268"/>
      <c r="CE32" s="268"/>
      <c r="CF32" s="268"/>
      <c r="CG32" s="268"/>
      <c r="CH32" s="268"/>
      <c r="CI32" s="268"/>
      <c r="CJ32" s="268"/>
      <c r="CK32" s="268"/>
      <c r="CL32" s="268"/>
      <c r="CM32" s="268"/>
      <c r="CN32" s="268"/>
      <c r="CO32" s="268"/>
      <c r="CP32" s="268"/>
      <c r="CQ32" s="268"/>
      <c r="CR32" s="268"/>
      <c r="CS32" s="268"/>
      <c r="CT32" s="268"/>
      <c r="CU32" s="268"/>
      <c r="CV32" s="268"/>
      <c r="CW32" s="268"/>
      <c r="CX32" s="268"/>
      <c r="CY32" s="268"/>
      <c r="CZ32" s="268"/>
      <c r="DA32" s="268"/>
      <c r="DB32" s="268"/>
      <c r="DC32" s="268"/>
      <c r="DD32" s="268"/>
      <c r="DE32" s="268"/>
      <c r="DF32" s="268"/>
      <c r="DG32" s="268"/>
      <c r="DH32" s="268"/>
      <c r="DI32" s="268"/>
      <c r="DJ32" s="268"/>
      <c r="DK32" s="268"/>
      <c r="DL32" s="268"/>
    </row>
    <row r="33" spans="1:116" x14ac:dyDescent="0.35">
      <c r="A33" s="269" t="s">
        <v>7987</v>
      </c>
      <c r="B33" s="270" t="s">
        <v>7988</v>
      </c>
      <c r="C33" s="273">
        <v>0.5450100068</v>
      </c>
      <c r="D33" s="274">
        <v>11</v>
      </c>
      <c r="E33" s="273">
        <v>0</v>
      </c>
      <c r="F33" s="273" t="s">
        <v>17</v>
      </c>
      <c r="G33" s="273">
        <v>3.6718722199999998E-2</v>
      </c>
      <c r="H33" s="273">
        <v>33.1</v>
      </c>
      <c r="I33" s="274">
        <v>0</v>
      </c>
      <c r="J33" s="274" t="str">
        <f>IFERROR(VLOOKUP($B33,'Core Indicators'!$E$3:$EU$906,147,FALSE),"x")</f>
        <v>x</v>
      </c>
      <c r="K33" s="275">
        <v>1.9066414833000001</v>
      </c>
      <c r="L33" s="273" t="s">
        <v>17</v>
      </c>
      <c r="M33" s="274">
        <v>96</v>
      </c>
      <c r="N33" s="274">
        <v>85</v>
      </c>
      <c r="O33" s="274" t="str">
        <f>IFERROR(VLOOKUP(B33,'Core Indicators'!$E$3:$G$9906,3,FALSE),"x")</f>
        <v>x</v>
      </c>
      <c r="P33" s="274">
        <v>39516</v>
      </c>
      <c r="Q33" s="268"/>
      <c r="R33" s="268"/>
      <c r="S33" s="268"/>
      <c r="T33" s="268"/>
      <c r="U33" s="268"/>
      <c r="V33" s="268"/>
      <c r="W33" s="268"/>
      <c r="X33" s="268"/>
      <c r="Y33" s="268"/>
      <c r="Z33" s="268"/>
      <c r="AA33" s="268"/>
      <c r="AB33" s="268"/>
      <c r="AC33" s="268"/>
      <c r="AD33" s="268"/>
      <c r="AE33" s="268"/>
      <c r="AF33" s="268"/>
      <c r="AG33" s="268"/>
      <c r="AH33" s="268"/>
      <c r="AI33" s="268"/>
      <c r="AJ33" s="268"/>
      <c r="AK33" s="268"/>
      <c r="AL33" s="268"/>
      <c r="AM33" s="268"/>
      <c r="AN33" s="268"/>
      <c r="AO33" s="268"/>
      <c r="AP33" s="268"/>
      <c r="AQ33" s="268"/>
      <c r="AR33" s="268"/>
      <c r="AS33" s="268"/>
      <c r="AT33" s="268"/>
      <c r="AU33" s="268"/>
      <c r="AV33" s="268"/>
      <c r="AW33" s="268"/>
      <c r="AX33" s="268"/>
      <c r="AY33" s="268"/>
      <c r="AZ33" s="268"/>
      <c r="BA33" s="268"/>
      <c r="BB33" s="268"/>
      <c r="BC33" s="268"/>
      <c r="BD33" s="268"/>
      <c r="BE33" s="268"/>
      <c r="BF33" s="268"/>
      <c r="BG33" s="268"/>
      <c r="BH33" s="268"/>
      <c r="BI33" s="268"/>
      <c r="BJ33" s="268"/>
      <c r="BK33" s="268"/>
      <c r="BL33" s="268"/>
      <c r="BM33" s="268"/>
      <c r="BN33" s="268"/>
      <c r="BO33" s="268"/>
      <c r="BP33" s="268"/>
      <c r="BQ33" s="268"/>
      <c r="BR33" s="268"/>
      <c r="BS33" s="268"/>
      <c r="BT33" s="268"/>
      <c r="BU33" s="268"/>
      <c r="BV33" s="268"/>
      <c r="BW33" s="268"/>
      <c r="BX33" s="268"/>
      <c r="BY33" s="268"/>
      <c r="BZ33" s="268"/>
      <c r="CA33" s="268"/>
      <c r="CB33" s="268"/>
      <c r="CC33" s="268"/>
      <c r="CD33" s="268"/>
      <c r="CE33" s="268"/>
      <c r="CF33" s="268"/>
      <c r="CG33" s="268"/>
      <c r="CH33" s="268"/>
      <c r="CI33" s="268"/>
      <c r="CJ33" s="268"/>
      <c r="CK33" s="268"/>
      <c r="CL33" s="268"/>
      <c r="CM33" s="268"/>
      <c r="CN33" s="268"/>
      <c r="CO33" s="268"/>
      <c r="CP33" s="268"/>
      <c r="CQ33" s="268"/>
      <c r="CR33" s="268"/>
      <c r="CS33" s="268"/>
      <c r="CT33" s="268"/>
      <c r="CU33" s="268"/>
      <c r="CV33" s="268"/>
      <c r="CW33" s="268"/>
      <c r="CX33" s="268"/>
      <c r="CY33" s="268"/>
      <c r="CZ33" s="268"/>
      <c r="DA33" s="268"/>
      <c r="DB33" s="268"/>
      <c r="DC33" s="268"/>
      <c r="DD33" s="268"/>
      <c r="DE33" s="268"/>
      <c r="DF33" s="268"/>
      <c r="DG33" s="268"/>
      <c r="DH33" s="268"/>
      <c r="DI33" s="268"/>
      <c r="DJ33" s="268"/>
      <c r="DK33" s="268"/>
      <c r="DL33" s="268"/>
    </row>
    <row r="34" spans="1:116" x14ac:dyDescent="0.35">
      <c r="A34" s="269" t="s">
        <v>5134</v>
      </c>
      <c r="B34" s="270" t="s">
        <v>7989</v>
      </c>
      <c r="C34" s="273">
        <v>0.16604995180000001</v>
      </c>
      <c r="D34" s="274">
        <v>12</v>
      </c>
      <c r="E34" s="273">
        <v>0.04</v>
      </c>
      <c r="F34" s="273">
        <v>9.3000000000000007</v>
      </c>
      <c r="G34" s="273">
        <v>0.28785367480000001</v>
      </c>
      <c r="H34" s="273">
        <v>44.4</v>
      </c>
      <c r="I34" s="274">
        <v>3</v>
      </c>
      <c r="J34" s="274">
        <f>IFERROR(VLOOKUP($B34,'Core Indicators'!$E$3:$EU$906,147,FALSE),"x")</f>
        <v>14</v>
      </c>
      <c r="K34" s="275">
        <v>1.0736131668</v>
      </c>
      <c r="L34" s="273">
        <v>9.5</v>
      </c>
      <c r="M34" s="274">
        <v>90</v>
      </c>
      <c r="N34" s="274">
        <v>67</v>
      </c>
      <c r="O34" s="274">
        <f>IFERROR(VLOOKUP(B34,'Core Indicators'!$E$3:$G$9906,3,FALSE),"x")</f>
        <v>19100000</v>
      </c>
      <c r="P34" s="274">
        <v>743532</v>
      </c>
      <c r="Q34" s="268"/>
      <c r="R34" s="268"/>
      <c r="S34" s="268"/>
      <c r="T34" s="268"/>
      <c r="U34" s="268"/>
      <c r="V34" s="268"/>
      <c r="W34" s="268"/>
      <c r="X34" s="268"/>
      <c r="Y34" s="268"/>
      <c r="Z34" s="268"/>
      <c r="AA34" s="268"/>
      <c r="AB34" s="268"/>
      <c r="AC34" s="268"/>
      <c r="AD34" s="268"/>
      <c r="AE34" s="268"/>
      <c r="AF34" s="268"/>
      <c r="AG34" s="268"/>
      <c r="AH34" s="268"/>
      <c r="AI34" s="268"/>
      <c r="AJ34" s="268"/>
      <c r="AK34" s="268"/>
      <c r="AL34" s="268"/>
      <c r="AM34" s="268"/>
      <c r="AN34" s="268"/>
      <c r="AO34" s="268"/>
      <c r="AP34" s="268"/>
      <c r="AQ34" s="268"/>
      <c r="AR34" s="268"/>
      <c r="AS34" s="268"/>
      <c r="AT34" s="268"/>
      <c r="AU34" s="268"/>
      <c r="AV34" s="268"/>
      <c r="AW34" s="268"/>
      <c r="AX34" s="268"/>
      <c r="AY34" s="268"/>
      <c r="AZ34" s="268"/>
      <c r="BA34" s="268"/>
      <c r="BB34" s="268"/>
      <c r="BC34" s="268"/>
      <c r="BD34" s="268"/>
      <c r="BE34" s="268"/>
      <c r="BF34" s="268"/>
      <c r="BG34" s="268"/>
      <c r="BH34" s="268"/>
      <c r="BI34" s="268"/>
      <c r="BJ34" s="268"/>
      <c r="BK34" s="268"/>
      <c r="BL34" s="268"/>
      <c r="BM34" s="268"/>
      <c r="BN34" s="268"/>
      <c r="BO34" s="268"/>
      <c r="BP34" s="268"/>
      <c r="BQ34" s="268"/>
      <c r="BR34" s="268"/>
      <c r="BS34" s="268"/>
      <c r="BT34" s="268"/>
      <c r="BU34" s="268"/>
      <c r="BV34" s="268"/>
      <c r="BW34" s="268"/>
      <c r="BX34" s="268"/>
      <c r="BY34" s="268"/>
      <c r="BZ34" s="268"/>
      <c r="CA34" s="268"/>
      <c r="CB34" s="268"/>
      <c r="CC34" s="268"/>
      <c r="CD34" s="268"/>
      <c r="CE34" s="268"/>
      <c r="CF34" s="268"/>
      <c r="CG34" s="268"/>
      <c r="CH34" s="268"/>
      <c r="CI34" s="268"/>
      <c r="CJ34" s="268"/>
      <c r="CK34" s="268"/>
      <c r="CL34" s="268"/>
      <c r="CM34" s="268"/>
      <c r="CN34" s="268"/>
      <c r="CO34" s="268"/>
      <c r="CP34" s="268"/>
      <c r="CQ34" s="268"/>
      <c r="CR34" s="268"/>
      <c r="CS34" s="268"/>
      <c r="CT34" s="268"/>
      <c r="CU34" s="268"/>
      <c r="CV34" s="268"/>
      <c r="CW34" s="268"/>
      <c r="CX34" s="268"/>
      <c r="CY34" s="268"/>
      <c r="CZ34" s="268"/>
      <c r="DA34" s="268"/>
      <c r="DB34" s="268"/>
      <c r="DC34" s="268"/>
      <c r="DD34" s="268"/>
      <c r="DE34" s="268"/>
      <c r="DF34" s="268"/>
      <c r="DG34" s="268"/>
      <c r="DH34" s="268"/>
      <c r="DI34" s="268"/>
      <c r="DJ34" s="268"/>
      <c r="DK34" s="268"/>
      <c r="DL34" s="268"/>
    </row>
    <row r="35" spans="1:116" x14ac:dyDescent="0.35">
      <c r="A35" s="269" t="s">
        <v>7990</v>
      </c>
      <c r="B35" s="270" t="s">
        <v>7991</v>
      </c>
      <c r="C35" s="273">
        <v>0.16040162429999999</v>
      </c>
      <c r="D35" s="274">
        <v>0</v>
      </c>
      <c r="E35" s="273">
        <v>0.43430000000000002</v>
      </c>
      <c r="F35" s="273">
        <v>3.3333333333000001</v>
      </c>
      <c r="G35" s="273">
        <v>0.16264248040000001</v>
      </c>
      <c r="H35" s="273">
        <v>38.5</v>
      </c>
      <c r="I35" s="274">
        <v>3</v>
      </c>
      <c r="J35" s="274" t="str">
        <f>IFERROR(VLOOKUP($B35,'Core Indicators'!$E$3:$EU$906,147,FALSE),"x")</f>
        <v>x</v>
      </c>
      <c r="K35" s="275">
        <v>-0.27471861240000001</v>
      </c>
      <c r="L35" s="273">
        <v>2.5</v>
      </c>
      <c r="M35" s="274">
        <v>10</v>
      </c>
      <c r="N35" s="274">
        <v>41</v>
      </c>
      <c r="O35" s="274" t="str">
        <f>IFERROR(VLOOKUP(B35,'Core Indicators'!$E$3:$G$9906,3,FALSE),"x")</f>
        <v>x</v>
      </c>
      <c r="P35" s="274">
        <v>9388211</v>
      </c>
      <c r="Q35" s="268"/>
      <c r="R35" s="268"/>
      <c r="S35" s="268"/>
      <c r="T35" s="268"/>
      <c r="U35" s="268"/>
      <c r="V35" s="268"/>
      <c r="W35" s="268"/>
      <c r="X35" s="268"/>
      <c r="Y35" s="268"/>
      <c r="Z35" s="268"/>
      <c r="AA35" s="268"/>
      <c r="AB35" s="268"/>
      <c r="AC35" s="268"/>
      <c r="AD35" s="268"/>
      <c r="AE35" s="268"/>
      <c r="AF35" s="268"/>
      <c r="AG35" s="268"/>
      <c r="AH35" s="268"/>
      <c r="AI35" s="268"/>
      <c r="AJ35" s="268"/>
      <c r="AK35" s="268"/>
      <c r="AL35" s="268"/>
      <c r="AM35" s="268"/>
      <c r="AN35" s="268"/>
      <c r="AO35" s="268"/>
      <c r="AP35" s="268"/>
      <c r="AQ35" s="268"/>
      <c r="AR35" s="268"/>
      <c r="AS35" s="268"/>
      <c r="AT35" s="268"/>
      <c r="AU35" s="268"/>
      <c r="AV35" s="268"/>
      <c r="AW35" s="268"/>
      <c r="AX35" s="268"/>
      <c r="AY35" s="268"/>
      <c r="AZ35" s="268"/>
      <c r="BA35" s="268"/>
      <c r="BB35" s="268"/>
      <c r="BC35" s="268"/>
      <c r="BD35" s="268"/>
      <c r="BE35" s="268"/>
      <c r="BF35" s="268"/>
      <c r="BG35" s="268"/>
      <c r="BH35" s="268"/>
      <c r="BI35" s="268"/>
      <c r="BJ35" s="268"/>
      <c r="BK35" s="268"/>
      <c r="BL35" s="268"/>
      <c r="BM35" s="268"/>
      <c r="BN35" s="268"/>
      <c r="BO35" s="268"/>
      <c r="BP35" s="268"/>
      <c r="BQ35" s="268"/>
      <c r="BR35" s="268"/>
      <c r="BS35" s="268"/>
      <c r="BT35" s="268"/>
      <c r="BU35" s="268"/>
      <c r="BV35" s="268"/>
      <c r="BW35" s="268"/>
      <c r="BX35" s="268"/>
      <c r="BY35" s="268"/>
      <c r="BZ35" s="268"/>
      <c r="CA35" s="268"/>
      <c r="CB35" s="268"/>
      <c r="CC35" s="268"/>
      <c r="CD35" s="268"/>
      <c r="CE35" s="268"/>
      <c r="CF35" s="268"/>
      <c r="CG35" s="268"/>
      <c r="CH35" s="268"/>
      <c r="CI35" s="268"/>
      <c r="CJ35" s="268"/>
      <c r="CK35" s="268"/>
      <c r="CL35" s="268"/>
      <c r="CM35" s="268"/>
      <c r="CN35" s="268"/>
      <c r="CO35" s="268"/>
      <c r="CP35" s="268"/>
      <c r="CQ35" s="268"/>
      <c r="CR35" s="268"/>
      <c r="CS35" s="268"/>
      <c r="CT35" s="268"/>
      <c r="CU35" s="268"/>
      <c r="CV35" s="268"/>
      <c r="CW35" s="268"/>
      <c r="CX35" s="268"/>
      <c r="CY35" s="268"/>
      <c r="CZ35" s="268"/>
      <c r="DA35" s="268"/>
      <c r="DB35" s="268"/>
      <c r="DC35" s="268"/>
      <c r="DD35" s="268"/>
      <c r="DE35" s="268"/>
      <c r="DF35" s="268"/>
      <c r="DG35" s="268"/>
      <c r="DH35" s="268"/>
      <c r="DI35" s="268"/>
      <c r="DJ35" s="268"/>
      <c r="DK35" s="268"/>
      <c r="DL35" s="268"/>
    </row>
    <row r="36" spans="1:116" x14ac:dyDescent="0.35">
      <c r="A36" s="269" t="s">
        <v>7992</v>
      </c>
      <c r="B36" s="270" t="s">
        <v>7993</v>
      </c>
      <c r="C36" s="273">
        <v>0.77389999669999998</v>
      </c>
      <c r="D36" s="274">
        <v>4</v>
      </c>
      <c r="E36" s="273">
        <v>0.34</v>
      </c>
      <c r="F36" s="273">
        <v>5.8</v>
      </c>
      <c r="G36" s="273">
        <v>0.65704813979999999</v>
      </c>
      <c r="H36" s="273">
        <v>41.5</v>
      </c>
      <c r="I36" s="274">
        <v>2</v>
      </c>
      <c r="J36" s="274" t="str">
        <f>IFERROR(VLOOKUP($B36,'Core Indicators'!$E$3:$EU$906,147,FALSE),"x")</f>
        <v>x</v>
      </c>
      <c r="K36" s="275">
        <v>-0.5669065714</v>
      </c>
      <c r="L36" s="273">
        <v>3.75</v>
      </c>
      <c r="M36" s="274">
        <v>51</v>
      </c>
      <c r="N36" s="274">
        <v>35</v>
      </c>
      <c r="O36" s="274" t="str">
        <f>IFERROR(VLOOKUP(B36,'Core Indicators'!$E$3:$G$9906,3,FALSE),"x")</f>
        <v>x</v>
      </c>
      <c r="P36" s="274">
        <v>318000</v>
      </c>
      <c r="Q36" s="268"/>
      <c r="R36" s="268"/>
      <c r="S36" s="268"/>
      <c r="T36" s="268"/>
      <c r="U36" s="268"/>
      <c r="V36" s="268"/>
      <c r="W36" s="268"/>
      <c r="X36" s="268"/>
      <c r="Y36" s="268"/>
      <c r="Z36" s="268"/>
      <c r="AA36" s="268"/>
      <c r="AB36" s="268"/>
      <c r="AC36" s="268"/>
      <c r="AD36" s="268"/>
      <c r="AE36" s="268"/>
      <c r="AF36" s="268"/>
      <c r="AG36" s="268"/>
      <c r="AH36" s="268"/>
      <c r="AI36" s="268"/>
      <c r="AJ36" s="268"/>
      <c r="AK36" s="268"/>
      <c r="AL36" s="268"/>
      <c r="AM36" s="268"/>
      <c r="AN36" s="268"/>
      <c r="AO36" s="268"/>
      <c r="AP36" s="268"/>
      <c r="AQ36" s="268"/>
      <c r="AR36" s="268"/>
      <c r="AS36" s="268"/>
      <c r="AT36" s="268"/>
      <c r="AU36" s="268"/>
      <c r="AV36" s="268"/>
      <c r="AW36" s="268"/>
      <c r="AX36" s="268"/>
      <c r="AY36" s="268"/>
      <c r="AZ36" s="268"/>
      <c r="BA36" s="268"/>
      <c r="BB36" s="268"/>
      <c r="BC36" s="268"/>
      <c r="BD36" s="268"/>
      <c r="BE36" s="268"/>
      <c r="BF36" s="268"/>
      <c r="BG36" s="268"/>
      <c r="BH36" s="268"/>
      <c r="BI36" s="268"/>
      <c r="BJ36" s="268"/>
      <c r="BK36" s="268"/>
      <c r="BL36" s="268"/>
      <c r="BM36" s="268"/>
      <c r="BN36" s="268"/>
      <c r="BO36" s="268"/>
      <c r="BP36" s="268"/>
      <c r="BQ36" s="268"/>
      <c r="BR36" s="268"/>
      <c r="BS36" s="268"/>
      <c r="BT36" s="268"/>
      <c r="BU36" s="268"/>
      <c r="BV36" s="268"/>
      <c r="BW36" s="268"/>
      <c r="BX36" s="268"/>
      <c r="BY36" s="268"/>
      <c r="BZ36" s="268"/>
      <c r="CA36" s="268"/>
      <c r="CB36" s="268"/>
      <c r="CC36" s="268"/>
      <c r="CD36" s="268"/>
      <c r="CE36" s="268"/>
      <c r="CF36" s="268"/>
      <c r="CG36" s="268"/>
      <c r="CH36" s="268"/>
      <c r="CI36" s="268"/>
      <c r="CJ36" s="268"/>
      <c r="CK36" s="268"/>
      <c r="CL36" s="268"/>
      <c r="CM36" s="268"/>
      <c r="CN36" s="268"/>
      <c r="CO36" s="268"/>
      <c r="CP36" s="268"/>
      <c r="CQ36" s="268"/>
      <c r="CR36" s="268"/>
      <c r="CS36" s="268"/>
      <c r="CT36" s="268"/>
      <c r="CU36" s="268"/>
      <c r="CV36" s="268"/>
      <c r="CW36" s="268"/>
      <c r="CX36" s="268"/>
      <c r="CY36" s="268"/>
      <c r="CZ36" s="268"/>
      <c r="DA36" s="268"/>
      <c r="DB36" s="268"/>
      <c r="DC36" s="268"/>
      <c r="DD36" s="268"/>
      <c r="DE36" s="268"/>
      <c r="DF36" s="268"/>
      <c r="DG36" s="268"/>
      <c r="DH36" s="268"/>
      <c r="DI36" s="268"/>
      <c r="DJ36" s="268"/>
      <c r="DK36" s="268"/>
      <c r="DL36" s="268"/>
    </row>
    <row r="37" spans="1:116" x14ac:dyDescent="0.35">
      <c r="A37" s="269" t="s">
        <v>292</v>
      </c>
      <c r="B37" s="270" t="s">
        <v>7994</v>
      </c>
      <c r="C37" s="273">
        <v>0.85829999849999994</v>
      </c>
      <c r="D37" s="274">
        <v>5</v>
      </c>
      <c r="E37" s="273">
        <v>0</v>
      </c>
      <c r="F37" s="273">
        <v>3.55</v>
      </c>
      <c r="G37" s="273">
        <v>0.56645724549999998</v>
      </c>
      <c r="H37" s="273">
        <v>46.6</v>
      </c>
      <c r="I37" s="274">
        <v>5</v>
      </c>
      <c r="J37" s="274">
        <f>IFERROR(VLOOKUP($B37,'Core Indicators'!$E$3:$EU$906,147,FALSE),"x")</f>
        <v>530</v>
      </c>
      <c r="K37" s="275">
        <v>-1.1189085244999999</v>
      </c>
      <c r="L37" s="273">
        <v>3.25</v>
      </c>
      <c r="M37" s="274">
        <v>18</v>
      </c>
      <c r="N37" s="274">
        <v>25</v>
      </c>
      <c r="O37" s="274">
        <f>IFERROR(VLOOKUP(B37,'Core Indicators'!$E$3:$G$9906,3,FALSE),"x")</f>
        <v>25876000</v>
      </c>
      <c r="P37" s="274">
        <v>472710</v>
      </c>
      <c r="Q37" s="268"/>
      <c r="R37" s="268"/>
      <c r="S37" s="268"/>
      <c r="T37" s="268"/>
      <c r="U37" s="268"/>
      <c r="V37" s="268"/>
      <c r="W37" s="268"/>
      <c r="X37" s="268"/>
      <c r="Y37" s="268"/>
      <c r="Z37" s="268"/>
      <c r="AA37" s="268"/>
      <c r="AB37" s="268"/>
      <c r="AC37" s="268"/>
      <c r="AD37" s="268"/>
      <c r="AE37" s="268"/>
      <c r="AF37" s="268"/>
      <c r="AG37" s="268"/>
      <c r="AH37" s="268"/>
      <c r="AI37" s="268"/>
      <c r="AJ37" s="268"/>
      <c r="AK37" s="268"/>
      <c r="AL37" s="268"/>
      <c r="AM37" s="268"/>
      <c r="AN37" s="268"/>
      <c r="AO37" s="268"/>
      <c r="AP37" s="268"/>
      <c r="AQ37" s="268"/>
      <c r="AR37" s="268"/>
      <c r="AS37" s="268"/>
      <c r="AT37" s="268"/>
      <c r="AU37" s="268"/>
      <c r="AV37" s="268"/>
      <c r="AW37" s="268"/>
      <c r="AX37" s="268"/>
      <c r="AY37" s="268"/>
      <c r="AZ37" s="268"/>
      <c r="BA37" s="268"/>
      <c r="BB37" s="268"/>
      <c r="BC37" s="268"/>
      <c r="BD37" s="268"/>
      <c r="BE37" s="268"/>
      <c r="BF37" s="268"/>
      <c r="BG37" s="268"/>
      <c r="BH37" s="268"/>
      <c r="BI37" s="268"/>
      <c r="BJ37" s="268"/>
      <c r="BK37" s="268"/>
      <c r="BL37" s="268"/>
      <c r="BM37" s="268"/>
      <c r="BN37" s="268"/>
      <c r="BO37" s="268"/>
      <c r="BP37" s="268"/>
      <c r="BQ37" s="268"/>
      <c r="BR37" s="268"/>
      <c r="BS37" s="268"/>
      <c r="BT37" s="268"/>
      <c r="BU37" s="268"/>
      <c r="BV37" s="268"/>
      <c r="BW37" s="268"/>
      <c r="BX37" s="268"/>
      <c r="BY37" s="268"/>
      <c r="BZ37" s="268"/>
      <c r="CA37" s="268"/>
      <c r="CB37" s="268"/>
      <c r="CC37" s="268"/>
      <c r="CD37" s="268"/>
      <c r="CE37" s="268"/>
      <c r="CF37" s="268"/>
      <c r="CG37" s="268"/>
      <c r="CH37" s="268"/>
      <c r="CI37" s="268"/>
      <c r="CJ37" s="268"/>
      <c r="CK37" s="268"/>
      <c r="CL37" s="268"/>
      <c r="CM37" s="268"/>
      <c r="CN37" s="268"/>
      <c r="CO37" s="268"/>
      <c r="CP37" s="268"/>
      <c r="CQ37" s="268"/>
      <c r="CR37" s="268"/>
      <c r="CS37" s="268"/>
      <c r="CT37" s="268"/>
      <c r="CU37" s="268"/>
      <c r="CV37" s="268"/>
      <c r="CW37" s="268"/>
      <c r="CX37" s="268"/>
      <c r="CY37" s="268"/>
      <c r="CZ37" s="268"/>
      <c r="DA37" s="268"/>
      <c r="DB37" s="268"/>
      <c r="DC37" s="268"/>
      <c r="DD37" s="268"/>
      <c r="DE37" s="268"/>
      <c r="DF37" s="268"/>
      <c r="DG37" s="268"/>
      <c r="DH37" s="268"/>
      <c r="DI37" s="268"/>
      <c r="DJ37" s="268"/>
      <c r="DK37" s="268"/>
      <c r="DL37" s="268"/>
    </row>
    <row r="38" spans="1:116" x14ac:dyDescent="0.35">
      <c r="A38" s="269" t="s">
        <v>324</v>
      </c>
      <c r="B38" s="270" t="s">
        <v>7995</v>
      </c>
      <c r="C38" s="273">
        <v>0.93415500099999993</v>
      </c>
      <c r="D38" s="274">
        <v>3</v>
      </c>
      <c r="E38" s="273">
        <v>0.61299999999999999</v>
      </c>
      <c r="F38" s="273">
        <v>3.5166666666999999</v>
      </c>
      <c r="G38" s="273">
        <v>0.65473159420000004</v>
      </c>
      <c r="H38" s="273">
        <v>42.1</v>
      </c>
      <c r="I38" s="274">
        <v>5</v>
      </c>
      <c r="J38" s="274">
        <f>IFERROR(VLOOKUP($B38,'Core Indicators'!$E$3:$EU$906,147,FALSE),"x")</f>
        <v>3144</v>
      </c>
      <c r="K38" s="275">
        <v>-1.786087513</v>
      </c>
      <c r="L38" s="273">
        <v>2.75</v>
      </c>
      <c r="M38" s="274">
        <v>18</v>
      </c>
      <c r="N38" s="274">
        <v>18</v>
      </c>
      <c r="O38" s="274">
        <f>IFERROR(VLOOKUP(B38,'Core Indicators'!$E$3:$G$9906,3,FALSE),"x")</f>
        <v>102743000</v>
      </c>
      <c r="P38" s="274">
        <v>2267050</v>
      </c>
      <c r="Q38" s="268"/>
      <c r="R38" s="268"/>
      <c r="S38" s="268"/>
      <c r="T38" s="268"/>
      <c r="U38" s="268"/>
      <c r="V38" s="268"/>
      <c r="W38" s="268"/>
      <c r="X38" s="268"/>
      <c r="Y38" s="268"/>
      <c r="Z38" s="268"/>
      <c r="AA38" s="268"/>
      <c r="AB38" s="268"/>
      <c r="AC38" s="268"/>
      <c r="AD38" s="268"/>
      <c r="AE38" s="268"/>
      <c r="AF38" s="268"/>
      <c r="AG38" s="268"/>
      <c r="AH38" s="268"/>
      <c r="AI38" s="268"/>
      <c r="AJ38" s="268"/>
      <c r="AK38" s="268"/>
      <c r="AL38" s="268"/>
      <c r="AM38" s="268"/>
      <c r="AN38" s="268"/>
      <c r="AO38" s="268"/>
      <c r="AP38" s="268"/>
      <c r="AQ38" s="268"/>
      <c r="AR38" s="268"/>
      <c r="AS38" s="268"/>
      <c r="AT38" s="268"/>
      <c r="AU38" s="268"/>
      <c r="AV38" s="268"/>
      <c r="AW38" s="268"/>
      <c r="AX38" s="268"/>
      <c r="AY38" s="268"/>
      <c r="AZ38" s="268"/>
      <c r="BA38" s="268"/>
      <c r="BB38" s="268"/>
      <c r="BC38" s="268"/>
      <c r="BD38" s="268"/>
      <c r="BE38" s="268"/>
      <c r="BF38" s="268"/>
      <c r="BG38" s="268"/>
      <c r="BH38" s="268"/>
      <c r="BI38" s="268"/>
      <c r="BJ38" s="268"/>
      <c r="BK38" s="268"/>
      <c r="BL38" s="268"/>
      <c r="BM38" s="268"/>
      <c r="BN38" s="268"/>
      <c r="BO38" s="268"/>
      <c r="BP38" s="268"/>
      <c r="BQ38" s="268"/>
      <c r="BR38" s="268"/>
      <c r="BS38" s="268"/>
      <c r="BT38" s="268"/>
      <c r="BU38" s="268"/>
      <c r="BV38" s="268"/>
      <c r="BW38" s="268"/>
      <c r="BX38" s="268"/>
      <c r="BY38" s="268"/>
      <c r="BZ38" s="268"/>
      <c r="CA38" s="268"/>
      <c r="CB38" s="268"/>
      <c r="CC38" s="268"/>
      <c r="CD38" s="268"/>
      <c r="CE38" s="268"/>
      <c r="CF38" s="268"/>
      <c r="CG38" s="268"/>
      <c r="CH38" s="268"/>
      <c r="CI38" s="268"/>
      <c r="CJ38" s="268"/>
      <c r="CK38" s="268"/>
      <c r="CL38" s="268"/>
      <c r="CM38" s="268"/>
      <c r="CN38" s="268"/>
      <c r="CO38" s="268"/>
      <c r="CP38" s="268"/>
      <c r="CQ38" s="268"/>
      <c r="CR38" s="268"/>
      <c r="CS38" s="268"/>
      <c r="CT38" s="268"/>
      <c r="CU38" s="268"/>
      <c r="CV38" s="268"/>
      <c r="CW38" s="268"/>
      <c r="CX38" s="268"/>
      <c r="CY38" s="268"/>
      <c r="CZ38" s="268"/>
      <c r="DA38" s="268"/>
      <c r="DB38" s="268"/>
      <c r="DC38" s="268"/>
      <c r="DD38" s="268"/>
      <c r="DE38" s="268"/>
      <c r="DF38" s="268"/>
      <c r="DG38" s="268"/>
      <c r="DH38" s="268"/>
      <c r="DI38" s="268"/>
      <c r="DJ38" s="268"/>
      <c r="DK38" s="268"/>
      <c r="DL38" s="268"/>
    </row>
    <row r="39" spans="1:116" x14ac:dyDescent="0.35">
      <c r="A39" s="269" t="s">
        <v>1990</v>
      </c>
      <c r="B39" s="270" t="s">
        <v>7996</v>
      </c>
      <c r="C39" s="273">
        <v>0.8790999934</v>
      </c>
      <c r="D39" s="274">
        <v>10</v>
      </c>
      <c r="E39" s="273">
        <v>0.72</v>
      </c>
      <c r="F39" s="273">
        <v>3.3</v>
      </c>
      <c r="G39" s="273">
        <v>0.57901026190000005</v>
      </c>
      <c r="H39" s="273">
        <v>48.9</v>
      </c>
      <c r="I39" s="274">
        <v>1</v>
      </c>
      <c r="J39" s="274" t="str">
        <f>IFERROR(VLOOKUP($B39,'Core Indicators'!$E$3:$EU$906,147,FALSE),"x")</f>
        <v>x</v>
      </c>
      <c r="K39" s="275">
        <v>-1.1497093438999999</v>
      </c>
      <c r="L39" s="273">
        <v>2.5</v>
      </c>
      <c r="M39" s="274">
        <v>20</v>
      </c>
      <c r="N39" s="274">
        <v>19</v>
      </c>
      <c r="O39" s="274">
        <f>IFERROR(VLOOKUP(B39,'Core Indicators'!$E$3:$G$9906,3,FALSE),"x")</f>
        <v>5599000</v>
      </c>
      <c r="P39" s="274">
        <v>341500</v>
      </c>
      <c r="Q39" s="268"/>
      <c r="R39" s="268"/>
      <c r="S39" s="268"/>
      <c r="T39" s="268"/>
      <c r="U39" s="268"/>
      <c r="V39" s="268"/>
      <c r="W39" s="268"/>
      <c r="X39" s="268"/>
      <c r="Y39" s="268"/>
      <c r="Z39" s="268"/>
      <c r="AA39" s="268"/>
      <c r="AB39" s="268"/>
      <c r="AC39" s="268"/>
      <c r="AD39" s="268"/>
      <c r="AE39" s="268"/>
      <c r="AF39" s="268"/>
      <c r="AG39" s="268"/>
      <c r="AH39" s="268"/>
      <c r="AI39" s="268"/>
      <c r="AJ39" s="268"/>
      <c r="AK39" s="268"/>
      <c r="AL39" s="268"/>
      <c r="AM39" s="268"/>
      <c r="AN39" s="268"/>
      <c r="AO39" s="268"/>
      <c r="AP39" s="268"/>
      <c r="AQ39" s="268"/>
      <c r="AR39" s="268"/>
      <c r="AS39" s="268"/>
      <c r="AT39" s="268"/>
      <c r="AU39" s="268"/>
      <c r="AV39" s="268"/>
      <c r="AW39" s="268"/>
      <c r="AX39" s="268"/>
      <c r="AY39" s="268"/>
      <c r="AZ39" s="268"/>
      <c r="BA39" s="268"/>
      <c r="BB39" s="268"/>
      <c r="BC39" s="268"/>
      <c r="BD39" s="268"/>
      <c r="BE39" s="268"/>
      <c r="BF39" s="268"/>
      <c r="BG39" s="268"/>
      <c r="BH39" s="268"/>
      <c r="BI39" s="268"/>
      <c r="BJ39" s="268"/>
      <c r="BK39" s="268"/>
      <c r="BL39" s="268"/>
      <c r="BM39" s="268"/>
      <c r="BN39" s="268"/>
      <c r="BO39" s="268"/>
      <c r="BP39" s="268"/>
      <c r="BQ39" s="268"/>
      <c r="BR39" s="268"/>
      <c r="BS39" s="268"/>
      <c r="BT39" s="268"/>
      <c r="BU39" s="268"/>
      <c r="BV39" s="268"/>
      <c r="BW39" s="268"/>
      <c r="BX39" s="268"/>
      <c r="BY39" s="268"/>
      <c r="BZ39" s="268"/>
      <c r="CA39" s="268"/>
      <c r="CB39" s="268"/>
      <c r="CC39" s="268"/>
      <c r="CD39" s="268"/>
      <c r="CE39" s="268"/>
      <c r="CF39" s="268"/>
      <c r="CG39" s="268"/>
      <c r="CH39" s="268"/>
      <c r="CI39" s="268"/>
      <c r="CJ39" s="268"/>
      <c r="CK39" s="268"/>
      <c r="CL39" s="268"/>
      <c r="CM39" s="268"/>
      <c r="CN39" s="268"/>
      <c r="CO39" s="268"/>
      <c r="CP39" s="268"/>
      <c r="CQ39" s="268"/>
      <c r="CR39" s="268"/>
      <c r="CS39" s="268"/>
      <c r="CT39" s="268"/>
      <c r="CU39" s="268"/>
      <c r="CV39" s="268"/>
      <c r="CW39" s="268"/>
      <c r="CX39" s="268"/>
      <c r="CY39" s="268"/>
      <c r="CZ39" s="268"/>
      <c r="DA39" s="268"/>
      <c r="DB39" s="268"/>
      <c r="DC39" s="268"/>
      <c r="DD39" s="268"/>
      <c r="DE39" s="268"/>
      <c r="DF39" s="268"/>
      <c r="DG39" s="268"/>
      <c r="DH39" s="268"/>
      <c r="DI39" s="268"/>
      <c r="DJ39" s="268"/>
      <c r="DK39" s="268"/>
      <c r="DL39" s="268"/>
    </row>
    <row r="40" spans="1:116" x14ac:dyDescent="0.35">
      <c r="A40" s="269" t="s">
        <v>396</v>
      </c>
      <c r="B40" s="270" t="s">
        <v>7997</v>
      </c>
      <c r="C40" s="273">
        <v>0.41304397009999999</v>
      </c>
      <c r="D40" s="274">
        <v>10</v>
      </c>
      <c r="E40" s="273">
        <v>0.247</v>
      </c>
      <c r="F40" s="273">
        <v>6.7</v>
      </c>
      <c r="G40" s="273">
        <v>0.41050226350000002</v>
      </c>
      <c r="H40" s="273">
        <v>51.3</v>
      </c>
      <c r="I40" s="274">
        <v>4</v>
      </c>
      <c r="J40" s="274">
        <f>IFERROR(VLOOKUP($B40,'Core Indicators'!$E$3:$EU$906,147,FALSE),"x")</f>
        <v>826</v>
      </c>
      <c r="K40" s="275">
        <v>-0.41692885759999998</v>
      </c>
      <c r="L40" s="273">
        <v>6.25</v>
      </c>
      <c r="M40" s="274">
        <v>66</v>
      </c>
      <c r="N40" s="274">
        <v>37</v>
      </c>
      <c r="O40" s="274">
        <f>IFERROR(VLOOKUP(B40,'Core Indicators'!$E$3:$G$9906,3,FALSE),"x")</f>
        <v>51000000</v>
      </c>
      <c r="P40" s="274">
        <v>1109500</v>
      </c>
      <c r="Q40" s="268"/>
      <c r="R40" s="268"/>
      <c r="S40" s="268"/>
      <c r="T40" s="268"/>
      <c r="U40" s="268"/>
      <c r="V40" s="268"/>
      <c r="W40" s="268"/>
      <c r="X40" s="268"/>
      <c r="Y40" s="268"/>
      <c r="Z40" s="268"/>
      <c r="AA40" s="268"/>
      <c r="AB40" s="268"/>
      <c r="AC40" s="268"/>
      <c r="AD40" s="268"/>
      <c r="AE40" s="268"/>
      <c r="AF40" s="268"/>
      <c r="AG40" s="268"/>
      <c r="AH40" s="268"/>
      <c r="AI40" s="268"/>
      <c r="AJ40" s="268"/>
      <c r="AK40" s="268"/>
      <c r="AL40" s="268"/>
      <c r="AM40" s="268"/>
      <c r="AN40" s="268"/>
      <c r="AO40" s="268"/>
      <c r="AP40" s="268"/>
      <c r="AQ40" s="268"/>
      <c r="AR40" s="268"/>
      <c r="AS40" s="268"/>
      <c r="AT40" s="268"/>
      <c r="AU40" s="268"/>
      <c r="AV40" s="268"/>
      <c r="AW40" s="268"/>
      <c r="AX40" s="268"/>
      <c r="AY40" s="268"/>
      <c r="AZ40" s="268"/>
      <c r="BA40" s="268"/>
      <c r="BB40" s="268"/>
      <c r="BC40" s="268"/>
      <c r="BD40" s="268"/>
      <c r="BE40" s="268"/>
      <c r="BF40" s="268"/>
      <c r="BG40" s="268"/>
      <c r="BH40" s="268"/>
      <c r="BI40" s="268"/>
      <c r="BJ40" s="268"/>
      <c r="BK40" s="268"/>
      <c r="BL40" s="268"/>
      <c r="BM40" s="268"/>
      <c r="BN40" s="268"/>
      <c r="BO40" s="268"/>
      <c r="BP40" s="268"/>
      <c r="BQ40" s="268"/>
      <c r="BR40" s="268"/>
      <c r="BS40" s="268"/>
      <c r="BT40" s="268"/>
      <c r="BU40" s="268"/>
      <c r="BV40" s="268"/>
      <c r="BW40" s="268"/>
      <c r="BX40" s="268"/>
      <c r="BY40" s="268"/>
      <c r="BZ40" s="268"/>
      <c r="CA40" s="268"/>
      <c r="CB40" s="268"/>
      <c r="CC40" s="268"/>
      <c r="CD40" s="268"/>
      <c r="CE40" s="268"/>
      <c r="CF40" s="268"/>
      <c r="CG40" s="268"/>
      <c r="CH40" s="268"/>
      <c r="CI40" s="268"/>
      <c r="CJ40" s="268"/>
      <c r="CK40" s="268"/>
      <c r="CL40" s="268"/>
      <c r="CM40" s="268"/>
      <c r="CN40" s="268"/>
      <c r="CO40" s="268"/>
      <c r="CP40" s="268"/>
      <c r="CQ40" s="268"/>
      <c r="CR40" s="268"/>
      <c r="CS40" s="268"/>
      <c r="CT40" s="268"/>
      <c r="CU40" s="268"/>
      <c r="CV40" s="268"/>
      <c r="CW40" s="268"/>
      <c r="CX40" s="268"/>
      <c r="CY40" s="268"/>
      <c r="CZ40" s="268"/>
      <c r="DA40" s="268"/>
      <c r="DB40" s="268"/>
      <c r="DC40" s="268"/>
      <c r="DD40" s="268"/>
      <c r="DE40" s="268"/>
      <c r="DF40" s="268"/>
      <c r="DG40" s="268"/>
      <c r="DH40" s="268"/>
      <c r="DI40" s="268"/>
      <c r="DJ40" s="268"/>
      <c r="DK40" s="268"/>
      <c r="DL40" s="268"/>
    </row>
    <row r="41" spans="1:116" x14ac:dyDescent="0.35">
      <c r="A41" s="269" t="s">
        <v>7998</v>
      </c>
      <c r="B41" s="270" t="s">
        <v>7999</v>
      </c>
      <c r="C41" s="273">
        <v>0.54602201459999999</v>
      </c>
      <c r="D41" s="274">
        <v>10</v>
      </c>
      <c r="E41" s="273">
        <v>0</v>
      </c>
      <c r="F41" s="273" t="s">
        <v>17</v>
      </c>
      <c r="G41" s="273" t="s">
        <v>17</v>
      </c>
      <c r="H41" s="273">
        <v>45.3</v>
      </c>
      <c r="I41" s="274">
        <v>0</v>
      </c>
      <c r="J41" s="274" t="str">
        <f>IFERROR(VLOOKUP($B41,'Core Indicators'!$E$3:$EU$906,147,FALSE),"x")</f>
        <v>x</v>
      </c>
      <c r="K41" s="275">
        <v>-1.0875025988</v>
      </c>
      <c r="L41" s="273" t="s">
        <v>17</v>
      </c>
      <c r="M41" s="274">
        <v>44</v>
      </c>
      <c r="N41" s="274">
        <v>25</v>
      </c>
      <c r="O41" s="274" t="str">
        <f>IFERROR(VLOOKUP(B41,'Core Indicators'!$E$3:$G$9906,3,FALSE),"x")</f>
        <v>x</v>
      </c>
      <c r="P41" s="274">
        <v>1861</v>
      </c>
      <c r="Q41" s="268"/>
      <c r="R41" s="268"/>
      <c r="S41" s="268"/>
      <c r="T41" s="268"/>
      <c r="U41" s="268"/>
      <c r="V41" s="268"/>
      <c r="W41" s="268"/>
      <c r="X41" s="268"/>
      <c r="Y41" s="268"/>
      <c r="Z41" s="268"/>
      <c r="AA41" s="268"/>
      <c r="AB41" s="268"/>
      <c r="AC41" s="268"/>
      <c r="AD41" s="268"/>
      <c r="AE41" s="268"/>
      <c r="AF41" s="268"/>
      <c r="AG41" s="268"/>
      <c r="AH41" s="268"/>
      <c r="AI41" s="268"/>
      <c r="AJ41" s="268"/>
      <c r="AK41" s="268"/>
      <c r="AL41" s="268"/>
      <c r="AM41" s="268"/>
      <c r="AN41" s="268"/>
      <c r="AO41" s="268"/>
      <c r="AP41" s="268"/>
      <c r="AQ41" s="268"/>
      <c r="AR41" s="268"/>
      <c r="AS41" s="268"/>
      <c r="AT41" s="268"/>
      <c r="AU41" s="268"/>
      <c r="AV41" s="268"/>
      <c r="AW41" s="268"/>
      <c r="AX41" s="268"/>
      <c r="AY41" s="268"/>
      <c r="AZ41" s="268"/>
      <c r="BA41" s="268"/>
      <c r="BB41" s="268"/>
      <c r="BC41" s="268"/>
      <c r="BD41" s="268"/>
      <c r="BE41" s="268"/>
      <c r="BF41" s="268"/>
      <c r="BG41" s="268"/>
      <c r="BH41" s="268"/>
      <c r="BI41" s="268"/>
      <c r="BJ41" s="268"/>
      <c r="BK41" s="268"/>
      <c r="BL41" s="268"/>
      <c r="BM41" s="268"/>
      <c r="BN41" s="268"/>
      <c r="BO41" s="268"/>
      <c r="BP41" s="268"/>
      <c r="BQ41" s="268"/>
      <c r="BR41" s="268"/>
      <c r="BS41" s="268"/>
      <c r="BT41" s="268"/>
      <c r="BU41" s="268"/>
      <c r="BV41" s="268"/>
      <c r="BW41" s="268"/>
      <c r="BX41" s="268"/>
      <c r="BY41" s="268"/>
      <c r="BZ41" s="268"/>
      <c r="CA41" s="268"/>
      <c r="CB41" s="268"/>
      <c r="CC41" s="268"/>
      <c r="CD41" s="268"/>
      <c r="CE41" s="268"/>
      <c r="CF41" s="268"/>
      <c r="CG41" s="268"/>
      <c r="CH41" s="268"/>
      <c r="CI41" s="268"/>
      <c r="CJ41" s="268"/>
      <c r="CK41" s="268"/>
      <c r="CL41" s="268"/>
      <c r="CM41" s="268"/>
      <c r="CN41" s="268"/>
      <c r="CO41" s="268"/>
      <c r="CP41" s="268"/>
      <c r="CQ41" s="268"/>
      <c r="CR41" s="268"/>
      <c r="CS41" s="268"/>
      <c r="CT41" s="268"/>
      <c r="CU41" s="268"/>
      <c r="CV41" s="268"/>
      <c r="CW41" s="268"/>
      <c r="CX41" s="268"/>
      <c r="CY41" s="268"/>
      <c r="CZ41" s="268"/>
      <c r="DA41" s="268"/>
      <c r="DB41" s="268"/>
      <c r="DC41" s="268"/>
      <c r="DD41" s="268"/>
      <c r="DE41" s="268"/>
      <c r="DF41" s="268"/>
      <c r="DG41" s="268"/>
      <c r="DH41" s="268"/>
      <c r="DI41" s="268"/>
      <c r="DJ41" s="268"/>
      <c r="DK41" s="268"/>
      <c r="DL41" s="268"/>
    </row>
    <row r="42" spans="1:116" x14ac:dyDescent="0.35">
      <c r="A42" s="269" t="s">
        <v>8000</v>
      </c>
      <c r="B42" s="270" t="s">
        <v>8001</v>
      </c>
      <c r="C42" s="273">
        <v>0</v>
      </c>
      <c r="D42" s="274">
        <v>13</v>
      </c>
      <c r="E42" s="273">
        <v>0</v>
      </c>
      <c r="F42" s="273" t="s">
        <v>17</v>
      </c>
      <c r="G42" s="273">
        <v>0.37196926270000003</v>
      </c>
      <c r="H42" s="273">
        <v>42.4</v>
      </c>
      <c r="I42" s="274">
        <v>0</v>
      </c>
      <c r="J42" s="274" t="str">
        <f>IFERROR(VLOOKUP($B42,'Core Indicators'!$E$3:$EU$906,147,FALSE),"x")</f>
        <v>x</v>
      </c>
      <c r="K42" s="275">
        <v>0.51534461980000001</v>
      </c>
      <c r="L42" s="273" t="s">
        <v>17</v>
      </c>
      <c r="M42" s="274">
        <v>92</v>
      </c>
      <c r="N42" s="274">
        <v>58</v>
      </c>
      <c r="O42" s="274" t="str">
        <f>IFERROR(VLOOKUP(B42,'Core Indicators'!$E$3:$G$9906,3,FALSE),"x")</f>
        <v>x</v>
      </c>
      <c r="P42" s="274">
        <v>4030</v>
      </c>
      <c r="Q42" s="268"/>
      <c r="R42" s="268"/>
      <c r="S42" s="268"/>
      <c r="T42" s="268"/>
      <c r="U42" s="268"/>
      <c r="V42" s="268"/>
      <c r="W42" s="268"/>
      <c r="X42" s="268"/>
      <c r="Y42" s="268"/>
      <c r="Z42" s="268"/>
      <c r="AA42" s="268"/>
      <c r="AB42" s="268"/>
      <c r="AC42" s="268"/>
      <c r="AD42" s="268"/>
      <c r="AE42" s="268"/>
      <c r="AF42" s="268"/>
      <c r="AG42" s="268"/>
      <c r="AH42" s="268"/>
      <c r="AI42" s="268"/>
      <c r="AJ42" s="268"/>
      <c r="AK42" s="268"/>
      <c r="AL42" s="268"/>
      <c r="AM42" s="268"/>
      <c r="AN42" s="268"/>
      <c r="AO42" s="268"/>
      <c r="AP42" s="268"/>
      <c r="AQ42" s="268"/>
      <c r="AR42" s="268"/>
      <c r="AS42" s="268"/>
      <c r="AT42" s="268"/>
      <c r="AU42" s="268"/>
      <c r="AV42" s="268"/>
      <c r="AW42" s="268"/>
      <c r="AX42" s="268"/>
      <c r="AY42" s="268"/>
      <c r="AZ42" s="268"/>
      <c r="BA42" s="268"/>
      <c r="BB42" s="268"/>
      <c r="BC42" s="268"/>
      <c r="BD42" s="268"/>
      <c r="BE42" s="268"/>
      <c r="BF42" s="268"/>
      <c r="BG42" s="268"/>
      <c r="BH42" s="268"/>
      <c r="BI42" s="268"/>
      <c r="BJ42" s="268"/>
      <c r="BK42" s="268"/>
      <c r="BL42" s="268"/>
      <c r="BM42" s="268"/>
      <c r="BN42" s="268"/>
      <c r="BO42" s="268"/>
      <c r="BP42" s="268"/>
      <c r="BQ42" s="268"/>
      <c r="BR42" s="268"/>
      <c r="BS42" s="268"/>
      <c r="BT42" s="268"/>
      <c r="BU42" s="268"/>
      <c r="BV42" s="268"/>
      <c r="BW42" s="268"/>
      <c r="BX42" s="268"/>
      <c r="BY42" s="268"/>
      <c r="BZ42" s="268"/>
      <c r="CA42" s="268"/>
      <c r="CB42" s="268"/>
      <c r="CC42" s="268"/>
      <c r="CD42" s="268"/>
      <c r="CE42" s="268"/>
      <c r="CF42" s="268"/>
      <c r="CG42" s="268"/>
      <c r="CH42" s="268"/>
      <c r="CI42" s="268"/>
      <c r="CJ42" s="268"/>
      <c r="CK42" s="268"/>
      <c r="CL42" s="268"/>
      <c r="CM42" s="268"/>
      <c r="CN42" s="268"/>
      <c r="CO42" s="268"/>
      <c r="CP42" s="268"/>
      <c r="CQ42" s="268"/>
      <c r="CR42" s="268"/>
      <c r="CS42" s="268"/>
      <c r="CT42" s="268"/>
      <c r="CU42" s="268"/>
      <c r="CV42" s="268"/>
      <c r="CW42" s="268"/>
      <c r="CX42" s="268"/>
      <c r="CY42" s="268"/>
      <c r="CZ42" s="268"/>
      <c r="DA42" s="268"/>
      <c r="DB42" s="268"/>
      <c r="DC42" s="268"/>
      <c r="DD42" s="268"/>
      <c r="DE42" s="268"/>
      <c r="DF42" s="268"/>
      <c r="DG42" s="268"/>
      <c r="DH42" s="268"/>
      <c r="DI42" s="268"/>
      <c r="DJ42" s="268"/>
      <c r="DK42" s="268"/>
      <c r="DL42" s="268"/>
    </row>
    <row r="43" spans="1:116" x14ac:dyDescent="0.35">
      <c r="A43" s="269" t="s">
        <v>897</v>
      </c>
      <c r="B43" s="270" t="s">
        <v>8002</v>
      </c>
      <c r="C43" s="273">
        <v>0.29277097899999999</v>
      </c>
      <c r="D43" s="274">
        <v>11</v>
      </c>
      <c r="E43" s="273">
        <v>0.02</v>
      </c>
      <c r="F43" s="273">
        <v>9.0500000000000007</v>
      </c>
      <c r="G43" s="273">
        <v>0.28514079650000002</v>
      </c>
      <c r="H43" s="273">
        <v>48.2</v>
      </c>
      <c r="I43" s="274">
        <v>0</v>
      </c>
      <c r="J43" s="274">
        <f>IFERROR(VLOOKUP($B43,'Core Indicators'!$E$3:$EU$906,147,FALSE),"x")</f>
        <v>0</v>
      </c>
      <c r="K43" s="275">
        <v>0.54409223789999994</v>
      </c>
      <c r="L43" s="273">
        <v>9.5</v>
      </c>
      <c r="M43" s="274">
        <v>91</v>
      </c>
      <c r="N43" s="274">
        <v>56</v>
      </c>
      <c r="O43" s="274">
        <f>IFERROR(VLOOKUP(B43,'Core Indicators'!$E$3:$G$9906,3,FALSE),"x")</f>
        <v>5197000</v>
      </c>
      <c r="P43" s="274">
        <v>51060</v>
      </c>
      <c r="Q43" s="268"/>
      <c r="R43" s="268"/>
      <c r="S43" s="268"/>
      <c r="T43" s="268"/>
      <c r="U43" s="268"/>
      <c r="V43" s="268"/>
      <c r="W43" s="268"/>
      <c r="X43" s="268"/>
      <c r="Y43" s="268"/>
      <c r="Z43" s="268"/>
      <c r="AA43" s="268"/>
      <c r="AB43" s="268"/>
      <c r="AC43" s="268"/>
      <c r="AD43" s="268"/>
      <c r="AE43" s="268"/>
      <c r="AF43" s="268"/>
      <c r="AG43" s="268"/>
      <c r="AH43" s="268"/>
      <c r="AI43" s="268"/>
      <c r="AJ43" s="268"/>
      <c r="AK43" s="268"/>
      <c r="AL43" s="268"/>
      <c r="AM43" s="268"/>
      <c r="AN43" s="268"/>
      <c r="AO43" s="268"/>
      <c r="AP43" s="268"/>
      <c r="AQ43" s="268"/>
      <c r="AR43" s="268"/>
      <c r="AS43" s="268"/>
      <c r="AT43" s="268"/>
      <c r="AU43" s="268"/>
      <c r="AV43" s="268"/>
      <c r="AW43" s="268"/>
      <c r="AX43" s="268"/>
      <c r="AY43" s="268"/>
      <c r="AZ43" s="268"/>
      <c r="BA43" s="268"/>
      <c r="BB43" s="268"/>
      <c r="BC43" s="268"/>
      <c r="BD43" s="268"/>
      <c r="BE43" s="268"/>
      <c r="BF43" s="268"/>
      <c r="BG43" s="268"/>
      <c r="BH43" s="268"/>
      <c r="BI43" s="268"/>
      <c r="BJ43" s="268"/>
      <c r="BK43" s="268"/>
      <c r="BL43" s="268"/>
      <c r="BM43" s="268"/>
      <c r="BN43" s="268"/>
      <c r="BO43" s="268"/>
      <c r="BP43" s="268"/>
      <c r="BQ43" s="268"/>
      <c r="BR43" s="268"/>
      <c r="BS43" s="268"/>
      <c r="BT43" s="268"/>
      <c r="BU43" s="268"/>
      <c r="BV43" s="268"/>
      <c r="BW43" s="268"/>
      <c r="BX43" s="268"/>
      <c r="BY43" s="268"/>
      <c r="BZ43" s="268"/>
      <c r="CA43" s="268"/>
      <c r="CB43" s="268"/>
      <c r="CC43" s="268"/>
      <c r="CD43" s="268"/>
      <c r="CE43" s="268"/>
      <c r="CF43" s="268"/>
      <c r="CG43" s="268"/>
      <c r="CH43" s="268"/>
      <c r="CI43" s="268"/>
      <c r="CJ43" s="268"/>
      <c r="CK43" s="268"/>
      <c r="CL43" s="268"/>
      <c r="CM43" s="268"/>
      <c r="CN43" s="268"/>
      <c r="CO43" s="268"/>
      <c r="CP43" s="268"/>
      <c r="CQ43" s="268"/>
      <c r="CR43" s="268"/>
      <c r="CS43" s="268"/>
      <c r="CT43" s="268"/>
      <c r="CU43" s="268"/>
      <c r="CV43" s="268"/>
      <c r="CW43" s="268"/>
      <c r="CX43" s="268"/>
      <c r="CY43" s="268"/>
      <c r="CZ43" s="268"/>
      <c r="DA43" s="268"/>
      <c r="DB43" s="268"/>
      <c r="DC43" s="268"/>
      <c r="DD43" s="268"/>
      <c r="DE43" s="268"/>
      <c r="DF43" s="268"/>
      <c r="DG43" s="268"/>
      <c r="DH43" s="268"/>
      <c r="DI43" s="268"/>
      <c r="DJ43" s="268"/>
      <c r="DK43" s="268"/>
      <c r="DL43" s="268"/>
    </row>
    <row r="44" spans="1:116" x14ac:dyDescent="0.35">
      <c r="A44" s="269" t="s">
        <v>8003</v>
      </c>
      <c r="B44" s="270" t="s">
        <v>8004</v>
      </c>
      <c r="C44" s="273">
        <v>0.46023803670000002</v>
      </c>
      <c r="D44" s="274">
        <v>0</v>
      </c>
      <c r="E44" s="273">
        <v>0</v>
      </c>
      <c r="F44" s="273">
        <v>3.5333333332999999</v>
      </c>
      <c r="G44" s="273">
        <v>0.31249158030000002</v>
      </c>
      <c r="H44" s="273" t="s">
        <v>17</v>
      </c>
      <c r="I44" s="274">
        <v>3</v>
      </c>
      <c r="J44" s="274" t="str">
        <f>IFERROR(VLOOKUP($B44,'Core Indicators'!$E$3:$EU$906,147,FALSE),"x")</f>
        <v>x</v>
      </c>
      <c r="K44" s="275">
        <v>-0.32248908279999999</v>
      </c>
      <c r="L44" s="273">
        <v>3.25</v>
      </c>
      <c r="M44" s="274">
        <v>14</v>
      </c>
      <c r="N44" s="274">
        <v>48</v>
      </c>
      <c r="O44" s="274" t="str">
        <f>IFERROR(VLOOKUP(B44,'Core Indicators'!$E$3:$G$9906,3,FALSE),"x")</f>
        <v>x</v>
      </c>
      <c r="P44" s="274">
        <v>104020</v>
      </c>
      <c r="Q44" s="268"/>
      <c r="R44" s="268"/>
      <c r="S44" s="268"/>
      <c r="T44" s="268"/>
      <c r="U44" s="268"/>
      <c r="V44" s="268"/>
      <c r="W44" s="268"/>
      <c r="X44" s="268"/>
      <c r="Y44" s="268"/>
      <c r="Z44" s="268"/>
      <c r="AA44" s="268"/>
      <c r="AB44" s="268"/>
      <c r="AC44" s="268"/>
      <c r="AD44" s="268"/>
      <c r="AE44" s="268"/>
      <c r="AF44" s="268"/>
      <c r="AG44" s="268"/>
      <c r="AH44" s="268"/>
      <c r="AI44" s="268"/>
      <c r="AJ44" s="268"/>
      <c r="AK44" s="268"/>
      <c r="AL44" s="268"/>
      <c r="AM44" s="268"/>
      <c r="AN44" s="268"/>
      <c r="AO44" s="268"/>
      <c r="AP44" s="268"/>
      <c r="AQ44" s="268"/>
      <c r="AR44" s="268"/>
      <c r="AS44" s="268"/>
      <c r="AT44" s="268"/>
      <c r="AU44" s="268"/>
      <c r="AV44" s="268"/>
      <c r="AW44" s="268"/>
      <c r="AX44" s="268"/>
      <c r="AY44" s="268"/>
      <c r="AZ44" s="268"/>
      <c r="BA44" s="268"/>
      <c r="BB44" s="268"/>
      <c r="BC44" s="268"/>
      <c r="BD44" s="268"/>
      <c r="BE44" s="268"/>
      <c r="BF44" s="268"/>
      <c r="BG44" s="268"/>
      <c r="BH44" s="268"/>
      <c r="BI44" s="268"/>
      <c r="BJ44" s="268"/>
      <c r="BK44" s="268"/>
      <c r="BL44" s="268"/>
      <c r="BM44" s="268"/>
      <c r="BN44" s="268"/>
      <c r="BO44" s="268"/>
      <c r="BP44" s="268"/>
      <c r="BQ44" s="268"/>
      <c r="BR44" s="268"/>
      <c r="BS44" s="268"/>
      <c r="BT44" s="268"/>
      <c r="BU44" s="268"/>
      <c r="BV44" s="268"/>
      <c r="BW44" s="268"/>
      <c r="BX44" s="268"/>
      <c r="BY44" s="268"/>
      <c r="BZ44" s="268"/>
      <c r="CA44" s="268"/>
      <c r="CB44" s="268"/>
      <c r="CC44" s="268"/>
      <c r="CD44" s="268"/>
      <c r="CE44" s="268"/>
      <c r="CF44" s="268"/>
      <c r="CG44" s="268"/>
      <c r="CH44" s="268"/>
      <c r="CI44" s="268"/>
      <c r="CJ44" s="268"/>
      <c r="CK44" s="268"/>
      <c r="CL44" s="268"/>
      <c r="CM44" s="268"/>
      <c r="CN44" s="268"/>
      <c r="CO44" s="268"/>
      <c r="CP44" s="268"/>
      <c r="CQ44" s="268"/>
      <c r="CR44" s="268"/>
      <c r="CS44" s="268"/>
      <c r="CT44" s="268"/>
      <c r="CU44" s="268"/>
      <c r="CV44" s="268"/>
      <c r="CW44" s="268"/>
      <c r="CX44" s="268"/>
      <c r="CY44" s="268"/>
      <c r="CZ44" s="268"/>
      <c r="DA44" s="268"/>
      <c r="DB44" s="268"/>
      <c r="DC44" s="268"/>
      <c r="DD44" s="268"/>
      <c r="DE44" s="268"/>
      <c r="DF44" s="268"/>
      <c r="DG44" s="268"/>
      <c r="DH44" s="268"/>
      <c r="DI44" s="268"/>
      <c r="DJ44" s="268"/>
      <c r="DK44" s="268"/>
      <c r="DL44" s="268"/>
    </row>
    <row r="45" spans="1:116" x14ac:dyDescent="0.35">
      <c r="A45" s="269" t="s">
        <v>8005</v>
      </c>
      <c r="B45" s="270" t="s">
        <v>8006</v>
      </c>
      <c r="C45" s="273">
        <v>0.32759997839999999</v>
      </c>
      <c r="D45" s="274">
        <v>11</v>
      </c>
      <c r="E45" s="273">
        <v>0</v>
      </c>
      <c r="F45" s="273" t="s">
        <v>17</v>
      </c>
      <c r="G45" s="273">
        <v>8.6124699200000002E-2</v>
      </c>
      <c r="H45" s="273">
        <v>32.700000000000003</v>
      </c>
      <c r="I45" s="274">
        <v>2</v>
      </c>
      <c r="J45" s="274" t="str">
        <f>IFERROR(VLOOKUP($B45,'Core Indicators'!$E$3:$EU$906,147,FALSE),"x")</f>
        <v>x</v>
      </c>
      <c r="K45" s="275">
        <v>0.75989937780000005</v>
      </c>
      <c r="L45" s="273" t="s">
        <v>17</v>
      </c>
      <c r="M45" s="274">
        <v>94</v>
      </c>
      <c r="N45" s="274">
        <v>58</v>
      </c>
      <c r="O45" s="274" t="str">
        <f>IFERROR(VLOOKUP(B45,'Core Indicators'!$E$3:$G$9906,3,FALSE),"x")</f>
        <v>x</v>
      </c>
      <c r="P45" s="274">
        <v>9240</v>
      </c>
      <c r="Q45" s="268"/>
      <c r="R45" s="268"/>
      <c r="S45" s="268"/>
      <c r="T45" s="268"/>
      <c r="U45" s="268"/>
      <c r="V45" s="268"/>
      <c r="W45" s="268"/>
      <c r="X45" s="268"/>
      <c r="Y45" s="268"/>
      <c r="Z45" s="268"/>
      <c r="AA45" s="268"/>
      <c r="AB45" s="268"/>
      <c r="AC45" s="268"/>
      <c r="AD45" s="268"/>
      <c r="AE45" s="268"/>
      <c r="AF45" s="268"/>
      <c r="AG45" s="268"/>
      <c r="AH45" s="268"/>
      <c r="AI45" s="268"/>
      <c r="AJ45" s="268"/>
      <c r="AK45" s="268"/>
      <c r="AL45" s="268"/>
      <c r="AM45" s="268"/>
      <c r="AN45" s="268"/>
      <c r="AO45" s="268"/>
      <c r="AP45" s="268"/>
      <c r="AQ45" s="268"/>
      <c r="AR45" s="268"/>
      <c r="AS45" s="268"/>
      <c r="AT45" s="268"/>
      <c r="AU45" s="268"/>
      <c r="AV45" s="268"/>
      <c r="AW45" s="268"/>
      <c r="AX45" s="268"/>
      <c r="AY45" s="268"/>
      <c r="AZ45" s="268"/>
      <c r="BA45" s="268"/>
      <c r="BB45" s="268"/>
      <c r="BC45" s="268"/>
      <c r="BD45" s="268"/>
      <c r="BE45" s="268"/>
      <c r="BF45" s="268"/>
      <c r="BG45" s="268"/>
      <c r="BH45" s="268"/>
      <c r="BI45" s="268"/>
      <c r="BJ45" s="268"/>
      <c r="BK45" s="268"/>
      <c r="BL45" s="268"/>
      <c r="BM45" s="268"/>
      <c r="BN45" s="268"/>
      <c r="BO45" s="268"/>
      <c r="BP45" s="268"/>
      <c r="BQ45" s="268"/>
      <c r="BR45" s="268"/>
      <c r="BS45" s="268"/>
      <c r="BT45" s="268"/>
      <c r="BU45" s="268"/>
      <c r="BV45" s="268"/>
      <c r="BW45" s="268"/>
      <c r="BX45" s="268"/>
      <c r="BY45" s="268"/>
      <c r="BZ45" s="268"/>
      <c r="CA45" s="268"/>
      <c r="CB45" s="268"/>
      <c r="CC45" s="268"/>
      <c r="CD45" s="268"/>
      <c r="CE45" s="268"/>
      <c r="CF45" s="268"/>
      <c r="CG45" s="268"/>
      <c r="CH45" s="268"/>
      <c r="CI45" s="268"/>
      <c r="CJ45" s="268"/>
      <c r="CK45" s="268"/>
      <c r="CL45" s="268"/>
      <c r="CM45" s="268"/>
      <c r="CN45" s="268"/>
      <c r="CO45" s="268"/>
      <c r="CP45" s="268"/>
      <c r="CQ45" s="268"/>
      <c r="CR45" s="268"/>
      <c r="CS45" s="268"/>
      <c r="CT45" s="268"/>
      <c r="CU45" s="268"/>
      <c r="CV45" s="268"/>
      <c r="CW45" s="268"/>
      <c r="CX45" s="268"/>
      <c r="CY45" s="268"/>
      <c r="CZ45" s="268"/>
      <c r="DA45" s="268"/>
      <c r="DB45" s="268"/>
      <c r="DC45" s="268"/>
      <c r="DD45" s="268"/>
      <c r="DE45" s="268"/>
      <c r="DF45" s="268"/>
      <c r="DG45" s="268"/>
      <c r="DH45" s="268"/>
      <c r="DI45" s="268"/>
      <c r="DJ45" s="268"/>
      <c r="DK45" s="268"/>
      <c r="DL45" s="268"/>
    </row>
    <row r="46" spans="1:116" x14ac:dyDescent="0.35">
      <c r="A46" s="269" t="s">
        <v>8007</v>
      </c>
      <c r="B46" s="270" t="s">
        <v>8008</v>
      </c>
      <c r="C46" s="273">
        <v>5.5215994400000003E-2</v>
      </c>
      <c r="D46" s="274">
        <v>11</v>
      </c>
      <c r="E46" s="273">
        <v>5.7000000000000002E-2</v>
      </c>
      <c r="F46" s="273">
        <v>9.35</v>
      </c>
      <c r="G46" s="273">
        <v>0.1374148355</v>
      </c>
      <c r="H46" s="273">
        <v>25</v>
      </c>
      <c r="I46" s="274">
        <v>0</v>
      </c>
      <c r="J46" s="274" t="str">
        <f>IFERROR(VLOOKUP($B46,'Core Indicators'!$E$3:$EU$906,147,FALSE),"x")</f>
        <v>x</v>
      </c>
      <c r="K46" s="275">
        <v>1.0465040207</v>
      </c>
      <c r="L46" s="273">
        <v>9</v>
      </c>
      <c r="M46" s="274">
        <v>91</v>
      </c>
      <c r="N46" s="274">
        <v>56</v>
      </c>
      <c r="O46" s="274" t="str">
        <f>IFERROR(VLOOKUP(B46,'Core Indicators'!$E$3:$G$9906,3,FALSE),"x")</f>
        <v>x</v>
      </c>
      <c r="P46" s="274">
        <v>77210</v>
      </c>
      <c r="Q46" s="268"/>
      <c r="R46" s="268"/>
      <c r="S46" s="268"/>
      <c r="T46" s="268"/>
      <c r="U46" s="268"/>
      <c r="V46" s="268"/>
      <c r="W46" s="268"/>
      <c r="X46" s="268"/>
      <c r="Y46" s="268"/>
      <c r="Z46" s="268"/>
      <c r="AA46" s="268"/>
      <c r="AB46" s="268"/>
      <c r="AC46" s="268"/>
      <c r="AD46" s="268"/>
      <c r="AE46" s="268"/>
      <c r="AF46" s="268"/>
      <c r="AG46" s="268"/>
      <c r="AH46" s="268"/>
      <c r="AI46" s="268"/>
      <c r="AJ46" s="268"/>
      <c r="AK46" s="268"/>
      <c r="AL46" s="268"/>
      <c r="AM46" s="268"/>
      <c r="AN46" s="268"/>
      <c r="AO46" s="268"/>
      <c r="AP46" s="268"/>
      <c r="AQ46" s="268"/>
      <c r="AR46" s="268"/>
      <c r="AS46" s="268"/>
      <c r="AT46" s="268"/>
      <c r="AU46" s="268"/>
      <c r="AV46" s="268"/>
      <c r="AW46" s="268"/>
      <c r="AX46" s="268"/>
      <c r="AY46" s="268"/>
      <c r="AZ46" s="268"/>
      <c r="BA46" s="268"/>
      <c r="BB46" s="268"/>
      <c r="BC46" s="268"/>
      <c r="BD46" s="268"/>
      <c r="BE46" s="268"/>
      <c r="BF46" s="268"/>
      <c r="BG46" s="268"/>
      <c r="BH46" s="268"/>
      <c r="BI46" s="268"/>
      <c r="BJ46" s="268"/>
      <c r="BK46" s="268"/>
      <c r="BL46" s="268"/>
      <c r="BM46" s="268"/>
      <c r="BN46" s="268"/>
      <c r="BO46" s="268"/>
      <c r="BP46" s="268"/>
      <c r="BQ46" s="268"/>
      <c r="BR46" s="268"/>
      <c r="BS46" s="268"/>
      <c r="BT46" s="268"/>
      <c r="BU46" s="268"/>
      <c r="BV46" s="268"/>
      <c r="BW46" s="268"/>
      <c r="BX46" s="268"/>
      <c r="BY46" s="268"/>
      <c r="BZ46" s="268"/>
      <c r="CA46" s="268"/>
      <c r="CB46" s="268"/>
      <c r="CC46" s="268"/>
      <c r="CD46" s="268"/>
      <c r="CE46" s="268"/>
      <c r="CF46" s="268"/>
      <c r="CG46" s="268"/>
      <c r="CH46" s="268"/>
      <c r="CI46" s="268"/>
      <c r="CJ46" s="268"/>
      <c r="CK46" s="268"/>
      <c r="CL46" s="268"/>
      <c r="CM46" s="268"/>
      <c r="CN46" s="268"/>
      <c r="CO46" s="268"/>
      <c r="CP46" s="268"/>
      <c r="CQ46" s="268"/>
      <c r="CR46" s="268"/>
      <c r="CS46" s="268"/>
      <c r="CT46" s="268"/>
      <c r="CU46" s="268"/>
      <c r="CV46" s="268"/>
      <c r="CW46" s="268"/>
      <c r="CX46" s="268"/>
      <c r="CY46" s="268"/>
      <c r="CZ46" s="268"/>
      <c r="DA46" s="268"/>
      <c r="DB46" s="268"/>
      <c r="DC46" s="268"/>
      <c r="DD46" s="268"/>
      <c r="DE46" s="268"/>
      <c r="DF46" s="268"/>
      <c r="DG46" s="268"/>
      <c r="DH46" s="268"/>
      <c r="DI46" s="268"/>
      <c r="DJ46" s="268"/>
      <c r="DK46" s="268"/>
      <c r="DL46" s="268"/>
    </row>
    <row r="47" spans="1:116" x14ac:dyDescent="0.35">
      <c r="A47" s="269" t="s">
        <v>8009</v>
      </c>
      <c r="B47" s="270" t="s">
        <v>8010</v>
      </c>
      <c r="C47" s="273">
        <v>0</v>
      </c>
      <c r="D47" s="274">
        <v>11</v>
      </c>
      <c r="E47" s="273">
        <v>0</v>
      </c>
      <c r="F47" s="273" t="s">
        <v>17</v>
      </c>
      <c r="G47" s="273">
        <v>8.3537887399999997E-2</v>
      </c>
      <c r="H47" s="273">
        <v>31.9</v>
      </c>
      <c r="I47" s="274">
        <v>3</v>
      </c>
      <c r="J47" s="274" t="str">
        <f>IFERROR(VLOOKUP($B47,'Core Indicators'!$E$3:$EU$906,147,FALSE),"x")</f>
        <v>x</v>
      </c>
      <c r="K47" s="275">
        <v>1.618773222</v>
      </c>
      <c r="L47" s="273" t="s">
        <v>17</v>
      </c>
      <c r="M47" s="274">
        <v>94</v>
      </c>
      <c r="N47" s="274">
        <v>80</v>
      </c>
      <c r="O47" s="274" t="str">
        <f>IFERROR(VLOOKUP(B47,'Core Indicators'!$E$3:$G$9906,3,FALSE),"x")</f>
        <v>x</v>
      </c>
      <c r="P47" s="274">
        <v>348900</v>
      </c>
      <c r="Q47" s="268"/>
      <c r="R47" s="268"/>
      <c r="S47" s="268"/>
      <c r="T47" s="268"/>
      <c r="U47" s="268"/>
      <c r="V47" s="268"/>
      <c r="W47" s="268"/>
      <c r="X47" s="268"/>
      <c r="Y47" s="268"/>
      <c r="Z47" s="268"/>
      <c r="AA47" s="268"/>
      <c r="AB47" s="268"/>
      <c r="AC47" s="268"/>
      <c r="AD47" s="268"/>
      <c r="AE47" s="268"/>
      <c r="AF47" s="268"/>
      <c r="AG47" s="268"/>
      <c r="AH47" s="268"/>
      <c r="AI47" s="268"/>
      <c r="AJ47" s="268"/>
      <c r="AK47" s="268"/>
      <c r="AL47" s="268"/>
      <c r="AM47" s="268"/>
      <c r="AN47" s="268"/>
      <c r="AO47" s="268"/>
      <c r="AP47" s="268"/>
      <c r="AQ47" s="268"/>
      <c r="AR47" s="268"/>
      <c r="AS47" s="268"/>
      <c r="AT47" s="268"/>
      <c r="AU47" s="268"/>
      <c r="AV47" s="268"/>
      <c r="AW47" s="268"/>
      <c r="AX47" s="268"/>
      <c r="AY47" s="268"/>
      <c r="AZ47" s="268"/>
      <c r="BA47" s="268"/>
      <c r="BB47" s="268"/>
      <c r="BC47" s="268"/>
      <c r="BD47" s="268"/>
      <c r="BE47" s="268"/>
      <c r="BF47" s="268"/>
      <c r="BG47" s="268"/>
      <c r="BH47" s="268"/>
      <c r="BI47" s="268"/>
      <c r="BJ47" s="268"/>
      <c r="BK47" s="268"/>
      <c r="BL47" s="268"/>
      <c r="BM47" s="268"/>
      <c r="BN47" s="268"/>
      <c r="BO47" s="268"/>
      <c r="BP47" s="268"/>
      <c r="BQ47" s="268"/>
      <c r="BR47" s="268"/>
      <c r="BS47" s="268"/>
      <c r="BT47" s="268"/>
      <c r="BU47" s="268"/>
      <c r="BV47" s="268"/>
      <c r="BW47" s="268"/>
      <c r="BX47" s="268"/>
      <c r="BY47" s="268"/>
      <c r="BZ47" s="268"/>
      <c r="CA47" s="268"/>
      <c r="CB47" s="268"/>
      <c r="CC47" s="268"/>
      <c r="CD47" s="268"/>
      <c r="CE47" s="268"/>
      <c r="CF47" s="268"/>
      <c r="CG47" s="268"/>
      <c r="CH47" s="268"/>
      <c r="CI47" s="268"/>
      <c r="CJ47" s="268"/>
      <c r="CK47" s="268"/>
      <c r="CL47" s="268"/>
      <c r="CM47" s="268"/>
      <c r="CN47" s="268"/>
      <c r="CO47" s="268"/>
      <c r="CP47" s="268"/>
      <c r="CQ47" s="268"/>
      <c r="CR47" s="268"/>
      <c r="CS47" s="268"/>
      <c r="CT47" s="268"/>
      <c r="CU47" s="268"/>
      <c r="CV47" s="268"/>
      <c r="CW47" s="268"/>
      <c r="CX47" s="268"/>
      <c r="CY47" s="268"/>
      <c r="CZ47" s="268"/>
      <c r="DA47" s="268"/>
      <c r="DB47" s="268"/>
      <c r="DC47" s="268"/>
      <c r="DD47" s="268"/>
      <c r="DE47" s="268"/>
      <c r="DF47" s="268"/>
      <c r="DG47" s="268"/>
      <c r="DH47" s="268"/>
      <c r="DI47" s="268"/>
      <c r="DJ47" s="268"/>
      <c r="DK47" s="268"/>
      <c r="DL47" s="268"/>
    </row>
    <row r="48" spans="1:116" x14ac:dyDescent="0.35">
      <c r="A48" s="269" t="s">
        <v>411</v>
      </c>
      <c r="B48" s="270" t="s">
        <v>8011</v>
      </c>
      <c r="C48" s="273">
        <v>0.56789997659999991</v>
      </c>
      <c r="D48" s="274">
        <v>6</v>
      </c>
      <c r="E48" s="273">
        <v>0</v>
      </c>
      <c r="F48" s="273">
        <v>3.7833333332999999</v>
      </c>
      <c r="G48" s="273" t="s">
        <v>17</v>
      </c>
      <c r="H48" s="273">
        <v>41.6</v>
      </c>
      <c r="I48" s="274">
        <v>3</v>
      </c>
      <c r="J48" s="274">
        <f>IFERROR(VLOOKUP($B48,'Core Indicators'!$E$3:$EU$906,147,FALSE),"x")</f>
        <v>0</v>
      </c>
      <c r="K48" s="275">
        <v>-0.91440337900000002</v>
      </c>
      <c r="L48" s="273">
        <v>3</v>
      </c>
      <c r="M48" s="274">
        <v>24</v>
      </c>
      <c r="N48" s="274">
        <v>30</v>
      </c>
      <c r="O48" s="274">
        <f>IFERROR(VLOOKUP(B48,'Core Indicators'!$E$3:$G$9906,3,FALSE),"x")</f>
        <v>1024000</v>
      </c>
      <c r="P48" s="274">
        <v>23180</v>
      </c>
      <c r="Q48" s="268"/>
      <c r="R48" s="268"/>
      <c r="S48" s="268"/>
      <c r="T48" s="268"/>
      <c r="U48" s="268"/>
      <c r="V48" s="268"/>
      <c r="W48" s="268"/>
      <c r="X48" s="268"/>
      <c r="Y48" s="268"/>
      <c r="Z48" s="268"/>
      <c r="AA48" s="268"/>
      <c r="AB48" s="268"/>
      <c r="AC48" s="268"/>
      <c r="AD48" s="268"/>
      <c r="AE48" s="268"/>
      <c r="AF48" s="268"/>
      <c r="AG48" s="268"/>
      <c r="AH48" s="268"/>
      <c r="AI48" s="268"/>
      <c r="AJ48" s="268"/>
      <c r="AK48" s="268"/>
      <c r="AL48" s="268"/>
      <c r="AM48" s="268"/>
      <c r="AN48" s="268"/>
      <c r="AO48" s="268"/>
      <c r="AP48" s="268"/>
      <c r="AQ48" s="268"/>
      <c r="AR48" s="268"/>
      <c r="AS48" s="268"/>
      <c r="AT48" s="268"/>
      <c r="AU48" s="268"/>
      <c r="AV48" s="268"/>
      <c r="AW48" s="268"/>
      <c r="AX48" s="268"/>
      <c r="AY48" s="268"/>
      <c r="AZ48" s="268"/>
      <c r="BA48" s="268"/>
      <c r="BB48" s="268"/>
      <c r="BC48" s="268"/>
      <c r="BD48" s="268"/>
      <c r="BE48" s="268"/>
      <c r="BF48" s="268"/>
      <c r="BG48" s="268"/>
      <c r="BH48" s="268"/>
      <c r="BI48" s="268"/>
      <c r="BJ48" s="268"/>
      <c r="BK48" s="268"/>
      <c r="BL48" s="268"/>
      <c r="BM48" s="268"/>
      <c r="BN48" s="268"/>
      <c r="BO48" s="268"/>
      <c r="BP48" s="268"/>
      <c r="BQ48" s="268"/>
      <c r="BR48" s="268"/>
      <c r="BS48" s="268"/>
      <c r="BT48" s="268"/>
      <c r="BU48" s="268"/>
      <c r="BV48" s="268"/>
      <c r="BW48" s="268"/>
      <c r="BX48" s="268"/>
      <c r="BY48" s="268"/>
      <c r="BZ48" s="268"/>
      <c r="CA48" s="268"/>
      <c r="CB48" s="268"/>
      <c r="CC48" s="268"/>
      <c r="CD48" s="268"/>
      <c r="CE48" s="268"/>
      <c r="CF48" s="268"/>
      <c r="CG48" s="268"/>
      <c r="CH48" s="268"/>
      <c r="CI48" s="268"/>
      <c r="CJ48" s="268"/>
      <c r="CK48" s="268"/>
      <c r="CL48" s="268"/>
      <c r="CM48" s="268"/>
      <c r="CN48" s="268"/>
      <c r="CO48" s="268"/>
      <c r="CP48" s="268"/>
      <c r="CQ48" s="268"/>
      <c r="CR48" s="268"/>
      <c r="CS48" s="268"/>
      <c r="CT48" s="268"/>
      <c r="CU48" s="268"/>
      <c r="CV48" s="268"/>
      <c r="CW48" s="268"/>
      <c r="CX48" s="268"/>
      <c r="CY48" s="268"/>
      <c r="CZ48" s="268"/>
      <c r="DA48" s="268"/>
      <c r="DB48" s="268"/>
      <c r="DC48" s="268"/>
      <c r="DD48" s="268"/>
      <c r="DE48" s="268"/>
      <c r="DF48" s="268"/>
      <c r="DG48" s="268"/>
      <c r="DH48" s="268"/>
      <c r="DI48" s="268"/>
      <c r="DJ48" s="268"/>
      <c r="DK48" s="268"/>
      <c r="DL48" s="268"/>
    </row>
    <row r="49" spans="1:116" x14ac:dyDescent="0.35">
      <c r="A49" s="269" t="s">
        <v>8012</v>
      </c>
      <c r="B49" s="270" t="s">
        <v>8013</v>
      </c>
      <c r="C49" s="273">
        <v>0</v>
      </c>
      <c r="D49" s="274">
        <v>13</v>
      </c>
      <c r="E49" s="273">
        <v>0</v>
      </c>
      <c r="F49" s="273" t="s">
        <v>17</v>
      </c>
      <c r="G49" s="273" t="s">
        <v>17</v>
      </c>
      <c r="H49" s="273" t="s">
        <v>17</v>
      </c>
      <c r="I49" s="274">
        <v>0</v>
      </c>
      <c r="J49" s="274" t="str">
        <f>IFERROR(VLOOKUP($B49,'Core Indicators'!$E$3:$EU$906,147,FALSE),"x")</f>
        <v>x</v>
      </c>
      <c r="K49" s="275">
        <v>0.68633824590000003</v>
      </c>
      <c r="L49" s="273" t="s">
        <v>17</v>
      </c>
      <c r="M49" s="274">
        <v>93</v>
      </c>
      <c r="N49" s="274">
        <v>55</v>
      </c>
      <c r="O49" s="274" t="str">
        <f>IFERROR(VLOOKUP(B49,'Core Indicators'!$E$3:$G$9906,3,FALSE),"x")</f>
        <v>x</v>
      </c>
      <c r="P49" s="274">
        <v>750</v>
      </c>
      <c r="Q49" s="268"/>
      <c r="R49" s="268"/>
      <c r="S49" s="268"/>
      <c r="T49" s="268"/>
      <c r="U49" s="268"/>
      <c r="V49" s="268"/>
      <c r="W49" s="268"/>
      <c r="X49" s="268"/>
      <c r="Y49" s="268"/>
      <c r="Z49" s="268"/>
      <c r="AA49" s="268"/>
      <c r="AB49" s="268"/>
      <c r="AC49" s="268"/>
      <c r="AD49" s="268"/>
      <c r="AE49" s="268"/>
      <c r="AF49" s="268"/>
      <c r="AG49" s="268"/>
      <c r="AH49" s="268"/>
      <c r="AI49" s="268"/>
      <c r="AJ49" s="268"/>
      <c r="AK49" s="268"/>
      <c r="AL49" s="268"/>
      <c r="AM49" s="268"/>
      <c r="AN49" s="268"/>
      <c r="AO49" s="268"/>
      <c r="AP49" s="268"/>
      <c r="AQ49" s="268"/>
      <c r="AR49" s="268"/>
      <c r="AS49" s="268"/>
      <c r="AT49" s="268"/>
      <c r="AU49" s="268"/>
      <c r="AV49" s="268"/>
      <c r="AW49" s="268"/>
      <c r="AX49" s="268"/>
      <c r="AY49" s="268"/>
      <c r="AZ49" s="268"/>
      <c r="BA49" s="268"/>
      <c r="BB49" s="268"/>
      <c r="BC49" s="268"/>
      <c r="BD49" s="268"/>
      <c r="BE49" s="268"/>
      <c r="BF49" s="268"/>
      <c r="BG49" s="268"/>
      <c r="BH49" s="268"/>
      <c r="BI49" s="268"/>
      <c r="BJ49" s="268"/>
      <c r="BK49" s="268"/>
      <c r="BL49" s="268"/>
      <c r="BM49" s="268"/>
      <c r="BN49" s="268"/>
      <c r="BO49" s="268"/>
      <c r="BP49" s="268"/>
      <c r="BQ49" s="268"/>
      <c r="BR49" s="268"/>
      <c r="BS49" s="268"/>
      <c r="BT49" s="268"/>
      <c r="BU49" s="268"/>
      <c r="BV49" s="268"/>
      <c r="BW49" s="268"/>
      <c r="BX49" s="268"/>
      <c r="BY49" s="268"/>
      <c r="BZ49" s="268"/>
      <c r="CA49" s="268"/>
      <c r="CB49" s="268"/>
      <c r="CC49" s="268"/>
      <c r="CD49" s="268"/>
      <c r="CE49" s="268"/>
      <c r="CF49" s="268"/>
      <c r="CG49" s="268"/>
      <c r="CH49" s="268"/>
      <c r="CI49" s="268"/>
      <c r="CJ49" s="268"/>
      <c r="CK49" s="268"/>
      <c r="CL49" s="268"/>
      <c r="CM49" s="268"/>
      <c r="CN49" s="268"/>
      <c r="CO49" s="268"/>
      <c r="CP49" s="268"/>
      <c r="CQ49" s="268"/>
      <c r="CR49" s="268"/>
      <c r="CS49" s="268"/>
      <c r="CT49" s="268"/>
      <c r="CU49" s="268"/>
      <c r="CV49" s="268"/>
      <c r="CW49" s="268"/>
      <c r="CX49" s="268"/>
      <c r="CY49" s="268"/>
      <c r="CZ49" s="268"/>
      <c r="DA49" s="268"/>
      <c r="DB49" s="268"/>
      <c r="DC49" s="268"/>
      <c r="DD49" s="268"/>
      <c r="DE49" s="268"/>
      <c r="DF49" s="268"/>
      <c r="DG49" s="268"/>
      <c r="DH49" s="268"/>
      <c r="DI49" s="268"/>
      <c r="DJ49" s="268"/>
      <c r="DK49" s="268"/>
      <c r="DL49" s="268"/>
    </row>
    <row r="50" spans="1:116" x14ac:dyDescent="0.35">
      <c r="A50" s="269" t="s">
        <v>8014</v>
      </c>
      <c r="B50" s="270" t="s">
        <v>8015</v>
      </c>
      <c r="C50" s="273">
        <v>0</v>
      </c>
      <c r="D50" s="274">
        <v>12</v>
      </c>
      <c r="E50" s="273">
        <v>0</v>
      </c>
      <c r="F50" s="273" t="s">
        <v>17</v>
      </c>
      <c r="G50" s="273">
        <v>3.95971736E-2</v>
      </c>
      <c r="H50" s="273">
        <v>28.2</v>
      </c>
      <c r="I50" s="274">
        <v>0</v>
      </c>
      <c r="J50" s="274" t="str">
        <f>IFERROR(VLOOKUP($B50,'Core Indicators'!$E$3:$EU$906,147,FALSE),"x")</f>
        <v>x</v>
      </c>
      <c r="K50" s="275">
        <v>1.8984570503</v>
      </c>
      <c r="L50" s="273" t="s">
        <v>17</v>
      </c>
      <c r="M50" s="274">
        <v>97</v>
      </c>
      <c r="N50" s="274">
        <v>87</v>
      </c>
      <c r="O50" s="274" t="str">
        <f>IFERROR(VLOOKUP(B50,'Core Indicators'!$E$3:$G$9906,3,FALSE),"x")</f>
        <v>x</v>
      </c>
      <c r="P50" s="274">
        <v>42262</v>
      </c>
      <c r="Q50" s="268"/>
      <c r="R50" s="268"/>
      <c r="S50" s="268"/>
      <c r="T50" s="268"/>
      <c r="U50" s="268"/>
      <c r="V50" s="268"/>
      <c r="W50" s="268"/>
      <c r="X50" s="268"/>
      <c r="Y50" s="268"/>
      <c r="Z50" s="268"/>
      <c r="AA50" s="268"/>
      <c r="AB50" s="268"/>
      <c r="AC50" s="268"/>
      <c r="AD50" s="268"/>
      <c r="AE50" s="268"/>
      <c r="AF50" s="268"/>
      <c r="AG50" s="268"/>
      <c r="AH50" s="268"/>
      <c r="AI50" s="268"/>
      <c r="AJ50" s="268"/>
      <c r="AK50" s="268"/>
      <c r="AL50" s="268"/>
      <c r="AM50" s="268"/>
      <c r="AN50" s="268"/>
      <c r="AO50" s="268"/>
      <c r="AP50" s="268"/>
      <c r="AQ50" s="268"/>
      <c r="AR50" s="268"/>
      <c r="AS50" s="268"/>
      <c r="AT50" s="268"/>
      <c r="AU50" s="268"/>
      <c r="AV50" s="268"/>
      <c r="AW50" s="268"/>
      <c r="AX50" s="268"/>
      <c r="AY50" s="268"/>
      <c r="AZ50" s="268"/>
      <c r="BA50" s="268"/>
      <c r="BB50" s="268"/>
      <c r="BC50" s="268"/>
      <c r="BD50" s="268"/>
      <c r="BE50" s="268"/>
      <c r="BF50" s="268"/>
      <c r="BG50" s="268"/>
      <c r="BH50" s="268"/>
      <c r="BI50" s="268"/>
      <c r="BJ50" s="268"/>
      <c r="BK50" s="268"/>
      <c r="BL50" s="268"/>
      <c r="BM50" s="268"/>
      <c r="BN50" s="268"/>
      <c r="BO50" s="268"/>
      <c r="BP50" s="268"/>
      <c r="BQ50" s="268"/>
      <c r="BR50" s="268"/>
      <c r="BS50" s="268"/>
      <c r="BT50" s="268"/>
      <c r="BU50" s="268"/>
      <c r="BV50" s="268"/>
      <c r="BW50" s="268"/>
      <c r="BX50" s="268"/>
      <c r="BY50" s="268"/>
      <c r="BZ50" s="268"/>
      <c r="CA50" s="268"/>
      <c r="CB50" s="268"/>
      <c r="CC50" s="268"/>
      <c r="CD50" s="268"/>
      <c r="CE50" s="268"/>
      <c r="CF50" s="268"/>
      <c r="CG50" s="268"/>
      <c r="CH50" s="268"/>
      <c r="CI50" s="268"/>
      <c r="CJ50" s="268"/>
      <c r="CK50" s="268"/>
      <c r="CL50" s="268"/>
      <c r="CM50" s="268"/>
      <c r="CN50" s="268"/>
      <c r="CO50" s="268"/>
      <c r="CP50" s="268"/>
      <c r="CQ50" s="268"/>
      <c r="CR50" s="268"/>
      <c r="CS50" s="268"/>
      <c r="CT50" s="268"/>
      <c r="CU50" s="268"/>
      <c r="CV50" s="268"/>
      <c r="CW50" s="268"/>
      <c r="CX50" s="268"/>
      <c r="CY50" s="268"/>
      <c r="CZ50" s="268"/>
      <c r="DA50" s="268"/>
      <c r="DB50" s="268"/>
      <c r="DC50" s="268"/>
      <c r="DD50" s="268"/>
      <c r="DE50" s="268"/>
      <c r="DF50" s="268"/>
      <c r="DG50" s="268"/>
      <c r="DH50" s="268"/>
      <c r="DI50" s="268"/>
      <c r="DJ50" s="268"/>
      <c r="DK50" s="268"/>
      <c r="DL50" s="268"/>
    </row>
    <row r="51" spans="1:116" x14ac:dyDescent="0.35">
      <c r="A51" s="269" t="s">
        <v>5180</v>
      </c>
      <c r="B51" s="270" t="s">
        <v>8016</v>
      </c>
      <c r="C51" s="273">
        <v>0</v>
      </c>
      <c r="D51" s="274">
        <v>7</v>
      </c>
      <c r="E51" s="273">
        <v>7.0000000000000007E-2</v>
      </c>
      <c r="F51" s="273">
        <v>6.8</v>
      </c>
      <c r="G51" s="273">
        <v>0.4532722515</v>
      </c>
      <c r="H51" s="273">
        <v>41.9</v>
      </c>
      <c r="I51" s="274">
        <v>0</v>
      </c>
      <c r="J51" s="274" t="str">
        <f>IFERROR(VLOOKUP($B51,'Core Indicators'!$E$3:$EU$906,147,FALSE),"x")</f>
        <v>x</v>
      </c>
      <c r="K51" s="275">
        <v>-0.34769749639999997</v>
      </c>
      <c r="L51" s="273">
        <v>5.25</v>
      </c>
      <c r="M51" s="274">
        <v>67</v>
      </c>
      <c r="N51" s="274">
        <v>28</v>
      </c>
      <c r="O51" s="274">
        <f>IFERROR(VLOOKUP(B51,'Core Indicators'!$E$3:$G$9906,3,FALSE),"x")</f>
        <v>10800000</v>
      </c>
      <c r="P51" s="274">
        <v>48310</v>
      </c>
      <c r="Q51" s="268"/>
      <c r="R51" s="268"/>
      <c r="S51" s="268"/>
      <c r="T51" s="268"/>
      <c r="U51" s="268"/>
      <c r="V51" s="268"/>
      <c r="W51" s="268"/>
      <c r="X51" s="268"/>
      <c r="Y51" s="268"/>
      <c r="Z51" s="268"/>
      <c r="AA51" s="268"/>
      <c r="AB51" s="268"/>
      <c r="AC51" s="268"/>
      <c r="AD51" s="268"/>
      <c r="AE51" s="268"/>
      <c r="AF51" s="268"/>
      <c r="AG51" s="268"/>
      <c r="AH51" s="268"/>
      <c r="AI51" s="268"/>
      <c r="AJ51" s="268"/>
      <c r="AK51" s="268"/>
      <c r="AL51" s="268"/>
      <c r="AM51" s="268"/>
      <c r="AN51" s="268"/>
      <c r="AO51" s="268"/>
      <c r="AP51" s="268"/>
      <c r="AQ51" s="268"/>
      <c r="AR51" s="268"/>
      <c r="AS51" s="268"/>
      <c r="AT51" s="268"/>
      <c r="AU51" s="268"/>
      <c r="AV51" s="268"/>
      <c r="AW51" s="268"/>
      <c r="AX51" s="268"/>
      <c r="AY51" s="268"/>
      <c r="AZ51" s="268"/>
      <c r="BA51" s="268"/>
      <c r="BB51" s="268"/>
      <c r="BC51" s="268"/>
      <c r="BD51" s="268"/>
      <c r="BE51" s="268"/>
      <c r="BF51" s="268"/>
      <c r="BG51" s="268"/>
      <c r="BH51" s="268"/>
      <c r="BI51" s="268"/>
      <c r="BJ51" s="268"/>
      <c r="BK51" s="268"/>
      <c r="BL51" s="268"/>
      <c r="BM51" s="268"/>
      <c r="BN51" s="268"/>
      <c r="BO51" s="268"/>
      <c r="BP51" s="268"/>
      <c r="BQ51" s="268"/>
      <c r="BR51" s="268"/>
      <c r="BS51" s="268"/>
      <c r="BT51" s="268"/>
      <c r="BU51" s="268"/>
      <c r="BV51" s="268"/>
      <c r="BW51" s="268"/>
      <c r="BX51" s="268"/>
      <c r="BY51" s="268"/>
      <c r="BZ51" s="268"/>
      <c r="CA51" s="268"/>
      <c r="CB51" s="268"/>
      <c r="CC51" s="268"/>
      <c r="CD51" s="268"/>
      <c r="CE51" s="268"/>
      <c r="CF51" s="268"/>
      <c r="CG51" s="268"/>
      <c r="CH51" s="268"/>
      <c r="CI51" s="268"/>
      <c r="CJ51" s="268"/>
      <c r="CK51" s="268"/>
      <c r="CL51" s="268"/>
      <c r="CM51" s="268"/>
      <c r="CN51" s="268"/>
      <c r="CO51" s="268"/>
      <c r="CP51" s="268"/>
      <c r="CQ51" s="268"/>
      <c r="CR51" s="268"/>
      <c r="CS51" s="268"/>
      <c r="CT51" s="268"/>
      <c r="CU51" s="268"/>
      <c r="CV51" s="268"/>
      <c r="CW51" s="268"/>
      <c r="CX51" s="268"/>
      <c r="CY51" s="268"/>
      <c r="CZ51" s="268"/>
      <c r="DA51" s="268"/>
      <c r="DB51" s="268"/>
      <c r="DC51" s="268"/>
      <c r="DD51" s="268"/>
      <c r="DE51" s="268"/>
      <c r="DF51" s="268"/>
      <c r="DG51" s="268"/>
      <c r="DH51" s="268"/>
      <c r="DI51" s="268"/>
      <c r="DJ51" s="268"/>
      <c r="DK51" s="268"/>
      <c r="DL51" s="268"/>
    </row>
    <row r="52" spans="1:116" x14ac:dyDescent="0.35">
      <c r="A52" s="269" t="s">
        <v>517</v>
      </c>
      <c r="B52" s="270" t="s">
        <v>8017</v>
      </c>
      <c r="C52" s="273">
        <v>0.40319995809999998</v>
      </c>
      <c r="D52" s="274">
        <v>3</v>
      </c>
      <c r="E52" s="273">
        <v>0.27</v>
      </c>
      <c r="F52" s="273">
        <v>4.7</v>
      </c>
      <c r="G52" s="273">
        <v>0.44306804239999997</v>
      </c>
      <c r="H52" s="273">
        <v>27.6</v>
      </c>
      <c r="I52" s="274">
        <v>3</v>
      </c>
      <c r="J52" s="274">
        <f>IFERROR(VLOOKUP($B52,'Core Indicators'!$E$3:$EU$906,147,FALSE),"x")</f>
        <v>152</v>
      </c>
      <c r="K52" s="275">
        <v>-0.81546378139999998</v>
      </c>
      <c r="L52" s="273">
        <v>4.25</v>
      </c>
      <c r="M52" s="274">
        <v>34</v>
      </c>
      <c r="N52" s="274">
        <v>35</v>
      </c>
      <c r="O52" s="274">
        <f>IFERROR(VLOOKUP(B52,'Core Indicators'!$E$3:$G$9906,3,FALSE),"x")</f>
        <v>44036000</v>
      </c>
      <c r="P52" s="274">
        <v>2381741</v>
      </c>
      <c r="Q52" s="268"/>
      <c r="R52" s="268"/>
      <c r="S52" s="268"/>
      <c r="T52" s="268"/>
      <c r="U52" s="268"/>
      <c r="V52" s="268"/>
      <c r="W52" s="268"/>
      <c r="X52" s="268"/>
      <c r="Y52" s="268"/>
      <c r="Z52" s="268"/>
      <c r="AA52" s="268"/>
      <c r="AB52" s="268"/>
      <c r="AC52" s="268"/>
      <c r="AD52" s="268"/>
      <c r="AE52" s="268"/>
      <c r="AF52" s="268"/>
      <c r="AG52" s="268"/>
      <c r="AH52" s="268"/>
      <c r="AI52" s="268"/>
      <c r="AJ52" s="268"/>
      <c r="AK52" s="268"/>
      <c r="AL52" s="268"/>
      <c r="AM52" s="268"/>
      <c r="AN52" s="268"/>
      <c r="AO52" s="268"/>
      <c r="AP52" s="268"/>
      <c r="AQ52" s="268"/>
      <c r="AR52" s="268"/>
      <c r="AS52" s="268"/>
      <c r="AT52" s="268"/>
      <c r="AU52" s="268"/>
      <c r="AV52" s="268"/>
      <c r="AW52" s="268"/>
      <c r="AX52" s="268"/>
      <c r="AY52" s="268"/>
      <c r="AZ52" s="268"/>
      <c r="BA52" s="268"/>
      <c r="BB52" s="268"/>
      <c r="BC52" s="268"/>
      <c r="BD52" s="268"/>
      <c r="BE52" s="268"/>
      <c r="BF52" s="268"/>
      <c r="BG52" s="268"/>
      <c r="BH52" s="268"/>
      <c r="BI52" s="268"/>
      <c r="BJ52" s="268"/>
      <c r="BK52" s="268"/>
      <c r="BL52" s="268"/>
      <c r="BM52" s="268"/>
      <c r="BN52" s="268"/>
      <c r="BO52" s="268"/>
      <c r="BP52" s="268"/>
      <c r="BQ52" s="268"/>
      <c r="BR52" s="268"/>
      <c r="BS52" s="268"/>
      <c r="BT52" s="268"/>
      <c r="BU52" s="268"/>
      <c r="BV52" s="268"/>
      <c r="BW52" s="268"/>
      <c r="BX52" s="268"/>
      <c r="BY52" s="268"/>
      <c r="BZ52" s="268"/>
      <c r="CA52" s="268"/>
      <c r="CB52" s="268"/>
      <c r="CC52" s="268"/>
      <c r="CD52" s="268"/>
      <c r="CE52" s="268"/>
      <c r="CF52" s="268"/>
      <c r="CG52" s="268"/>
      <c r="CH52" s="268"/>
      <c r="CI52" s="268"/>
      <c r="CJ52" s="268"/>
      <c r="CK52" s="268"/>
      <c r="CL52" s="268"/>
      <c r="CM52" s="268"/>
      <c r="CN52" s="268"/>
      <c r="CO52" s="268"/>
      <c r="CP52" s="268"/>
      <c r="CQ52" s="268"/>
      <c r="CR52" s="268"/>
      <c r="CS52" s="268"/>
      <c r="CT52" s="268"/>
      <c r="CU52" s="268"/>
      <c r="CV52" s="268"/>
      <c r="CW52" s="268"/>
      <c r="CX52" s="268"/>
      <c r="CY52" s="268"/>
      <c r="CZ52" s="268"/>
      <c r="DA52" s="268"/>
      <c r="DB52" s="268"/>
      <c r="DC52" s="268"/>
      <c r="DD52" s="268"/>
      <c r="DE52" s="268"/>
      <c r="DF52" s="268"/>
      <c r="DG52" s="268"/>
      <c r="DH52" s="268"/>
      <c r="DI52" s="268"/>
      <c r="DJ52" s="268"/>
      <c r="DK52" s="268"/>
      <c r="DL52" s="268"/>
    </row>
    <row r="53" spans="1:116" x14ac:dyDescent="0.35">
      <c r="A53" s="269" t="s">
        <v>428</v>
      </c>
      <c r="B53" s="270" t="s">
        <v>8018</v>
      </c>
      <c r="C53" s="273">
        <v>0.32659999670000001</v>
      </c>
      <c r="D53" s="274">
        <v>9</v>
      </c>
      <c r="E53" s="273">
        <v>0.31</v>
      </c>
      <c r="F53" s="273">
        <v>7.2</v>
      </c>
      <c r="G53" s="273">
        <v>0.38886860010000002</v>
      </c>
      <c r="H53" s="273">
        <v>45.7</v>
      </c>
      <c r="I53" s="274">
        <v>3</v>
      </c>
      <c r="J53" s="274">
        <f>IFERROR(VLOOKUP($B53,'Core Indicators'!$E$3:$EU$906,147,FALSE),"x")</f>
        <v>1</v>
      </c>
      <c r="K53" s="275">
        <v>-0.57735705380000002</v>
      </c>
      <c r="L53" s="273">
        <v>6.5</v>
      </c>
      <c r="M53" s="274">
        <v>65</v>
      </c>
      <c r="N53" s="274">
        <v>38</v>
      </c>
      <c r="O53" s="274">
        <f>IFERROR(VLOOKUP(B53,'Core Indicators'!$E$3:$G$9906,3,FALSE),"x")</f>
        <v>14846000</v>
      </c>
      <c r="P53" s="274">
        <v>248360</v>
      </c>
      <c r="Q53" s="268"/>
      <c r="R53" s="268"/>
      <c r="S53" s="268"/>
      <c r="T53" s="268"/>
      <c r="U53" s="268"/>
      <c r="V53" s="268"/>
      <c r="W53" s="268"/>
      <c r="X53" s="268"/>
      <c r="Y53" s="268"/>
      <c r="Z53" s="268"/>
      <c r="AA53" s="268"/>
      <c r="AB53" s="268"/>
      <c r="AC53" s="268"/>
      <c r="AD53" s="268"/>
      <c r="AE53" s="268"/>
      <c r="AF53" s="268"/>
      <c r="AG53" s="268"/>
      <c r="AH53" s="268"/>
      <c r="AI53" s="268"/>
      <c r="AJ53" s="268"/>
      <c r="AK53" s="268"/>
      <c r="AL53" s="268"/>
      <c r="AM53" s="268"/>
      <c r="AN53" s="268"/>
      <c r="AO53" s="268"/>
      <c r="AP53" s="268"/>
      <c r="AQ53" s="268"/>
      <c r="AR53" s="268"/>
      <c r="AS53" s="268"/>
      <c r="AT53" s="268"/>
      <c r="AU53" s="268"/>
      <c r="AV53" s="268"/>
      <c r="AW53" s="268"/>
      <c r="AX53" s="268"/>
      <c r="AY53" s="268"/>
      <c r="AZ53" s="268"/>
      <c r="BA53" s="268"/>
      <c r="BB53" s="268"/>
      <c r="BC53" s="268"/>
      <c r="BD53" s="268"/>
      <c r="BE53" s="268"/>
      <c r="BF53" s="268"/>
      <c r="BG53" s="268"/>
      <c r="BH53" s="268"/>
      <c r="BI53" s="268"/>
      <c r="BJ53" s="268"/>
      <c r="BK53" s="268"/>
      <c r="BL53" s="268"/>
      <c r="BM53" s="268"/>
      <c r="BN53" s="268"/>
      <c r="BO53" s="268"/>
      <c r="BP53" s="268"/>
      <c r="BQ53" s="268"/>
      <c r="BR53" s="268"/>
      <c r="BS53" s="268"/>
      <c r="BT53" s="268"/>
      <c r="BU53" s="268"/>
      <c r="BV53" s="268"/>
      <c r="BW53" s="268"/>
      <c r="BX53" s="268"/>
      <c r="BY53" s="268"/>
      <c r="BZ53" s="268"/>
      <c r="CA53" s="268"/>
      <c r="CB53" s="268"/>
      <c r="CC53" s="268"/>
      <c r="CD53" s="268"/>
      <c r="CE53" s="268"/>
      <c r="CF53" s="268"/>
      <c r="CG53" s="268"/>
      <c r="CH53" s="268"/>
      <c r="CI53" s="268"/>
      <c r="CJ53" s="268"/>
      <c r="CK53" s="268"/>
      <c r="CL53" s="268"/>
      <c r="CM53" s="268"/>
      <c r="CN53" s="268"/>
      <c r="CO53" s="268"/>
      <c r="CP53" s="268"/>
      <c r="CQ53" s="268"/>
      <c r="CR53" s="268"/>
      <c r="CS53" s="268"/>
      <c r="CT53" s="268"/>
      <c r="CU53" s="268"/>
      <c r="CV53" s="268"/>
      <c r="CW53" s="268"/>
      <c r="CX53" s="268"/>
      <c r="CY53" s="268"/>
      <c r="CZ53" s="268"/>
      <c r="DA53" s="268"/>
      <c r="DB53" s="268"/>
      <c r="DC53" s="268"/>
      <c r="DD53" s="268"/>
      <c r="DE53" s="268"/>
      <c r="DF53" s="268"/>
      <c r="DG53" s="268"/>
      <c r="DH53" s="268"/>
      <c r="DI53" s="268"/>
      <c r="DJ53" s="268"/>
      <c r="DK53" s="268"/>
      <c r="DL53" s="268"/>
    </row>
    <row r="54" spans="1:116" x14ac:dyDescent="0.35">
      <c r="A54" s="269" t="s">
        <v>231</v>
      </c>
      <c r="B54" s="270" t="s">
        <v>8019</v>
      </c>
      <c r="C54" s="273">
        <v>0.16379995159999999</v>
      </c>
      <c r="D54" s="274">
        <v>3</v>
      </c>
      <c r="E54" s="273">
        <v>0.09</v>
      </c>
      <c r="F54" s="273">
        <v>3.5</v>
      </c>
      <c r="G54" s="273">
        <v>0.44973590689999998</v>
      </c>
      <c r="H54" s="273">
        <v>31.5</v>
      </c>
      <c r="I54" s="274">
        <v>3</v>
      </c>
      <c r="J54" s="274">
        <f>IFERROR(VLOOKUP($B54,'Core Indicators'!$E$3:$EU$906,147,FALSE),"x")</f>
        <v>132</v>
      </c>
      <c r="K54" s="275">
        <v>-0.42084598540000001</v>
      </c>
      <c r="L54" s="273">
        <v>3</v>
      </c>
      <c r="M54" s="274">
        <v>21</v>
      </c>
      <c r="N54" s="274">
        <v>35</v>
      </c>
      <c r="O54" s="274">
        <f>IFERROR(VLOOKUP(B54,'Core Indicators'!$E$3:$G$9906,3,FALSE),"x")</f>
        <v>102334000</v>
      </c>
      <c r="P54" s="274">
        <v>995450</v>
      </c>
      <c r="Q54" s="268"/>
      <c r="R54" s="268"/>
      <c r="S54" s="268"/>
      <c r="T54" s="268"/>
      <c r="U54" s="268"/>
      <c r="V54" s="268"/>
      <c r="W54" s="268"/>
      <c r="X54" s="268"/>
      <c r="Y54" s="268"/>
      <c r="Z54" s="268"/>
      <c r="AA54" s="268"/>
      <c r="AB54" s="268"/>
      <c r="AC54" s="268"/>
      <c r="AD54" s="268"/>
      <c r="AE54" s="268"/>
      <c r="AF54" s="268"/>
      <c r="AG54" s="268"/>
      <c r="AH54" s="268"/>
      <c r="AI54" s="268"/>
      <c r="AJ54" s="268"/>
      <c r="AK54" s="268"/>
      <c r="AL54" s="268"/>
      <c r="AM54" s="268"/>
      <c r="AN54" s="268"/>
      <c r="AO54" s="268"/>
      <c r="AP54" s="268"/>
      <c r="AQ54" s="268"/>
      <c r="AR54" s="268"/>
      <c r="AS54" s="268"/>
      <c r="AT54" s="268"/>
      <c r="AU54" s="268"/>
      <c r="AV54" s="268"/>
      <c r="AW54" s="268"/>
      <c r="AX54" s="268"/>
      <c r="AY54" s="268"/>
      <c r="AZ54" s="268"/>
      <c r="BA54" s="268"/>
      <c r="BB54" s="268"/>
      <c r="BC54" s="268"/>
      <c r="BD54" s="268"/>
      <c r="BE54" s="268"/>
      <c r="BF54" s="268"/>
      <c r="BG54" s="268"/>
      <c r="BH54" s="268"/>
      <c r="BI54" s="268"/>
      <c r="BJ54" s="268"/>
      <c r="BK54" s="268"/>
      <c r="BL54" s="268"/>
      <c r="BM54" s="268"/>
      <c r="BN54" s="268"/>
      <c r="BO54" s="268"/>
      <c r="BP54" s="268"/>
      <c r="BQ54" s="268"/>
      <c r="BR54" s="268"/>
      <c r="BS54" s="268"/>
      <c r="BT54" s="268"/>
      <c r="BU54" s="268"/>
      <c r="BV54" s="268"/>
      <c r="BW54" s="268"/>
      <c r="BX54" s="268"/>
      <c r="BY54" s="268"/>
      <c r="BZ54" s="268"/>
      <c r="CA54" s="268"/>
      <c r="CB54" s="268"/>
      <c r="CC54" s="268"/>
      <c r="CD54" s="268"/>
      <c r="CE54" s="268"/>
      <c r="CF54" s="268"/>
      <c r="CG54" s="268"/>
      <c r="CH54" s="268"/>
      <c r="CI54" s="268"/>
      <c r="CJ54" s="268"/>
      <c r="CK54" s="268"/>
      <c r="CL54" s="268"/>
      <c r="CM54" s="268"/>
      <c r="CN54" s="268"/>
      <c r="CO54" s="268"/>
      <c r="CP54" s="268"/>
      <c r="CQ54" s="268"/>
      <c r="CR54" s="268"/>
      <c r="CS54" s="268"/>
      <c r="CT54" s="268"/>
      <c r="CU54" s="268"/>
      <c r="CV54" s="268"/>
      <c r="CW54" s="268"/>
      <c r="CX54" s="268"/>
      <c r="CY54" s="268"/>
      <c r="CZ54" s="268"/>
      <c r="DA54" s="268"/>
      <c r="DB54" s="268"/>
      <c r="DC54" s="268"/>
      <c r="DD54" s="268"/>
      <c r="DE54" s="268"/>
      <c r="DF54" s="268"/>
      <c r="DG54" s="268"/>
      <c r="DH54" s="268"/>
      <c r="DI54" s="268"/>
      <c r="DJ54" s="268"/>
      <c r="DK54" s="268"/>
      <c r="DL54" s="268"/>
    </row>
    <row r="55" spans="1:116" x14ac:dyDescent="0.35">
      <c r="A55" s="269" t="s">
        <v>334</v>
      </c>
      <c r="B55" s="270" t="s">
        <v>8020</v>
      </c>
      <c r="C55" s="273">
        <v>0.61300002149999999</v>
      </c>
      <c r="D55" s="274">
        <v>0</v>
      </c>
      <c r="E55" s="273">
        <v>0</v>
      </c>
      <c r="F55" s="273">
        <v>2.1166666667</v>
      </c>
      <c r="G55" s="273" t="s">
        <v>17</v>
      </c>
      <c r="H55" s="273" t="s">
        <v>17</v>
      </c>
      <c r="I55" s="274">
        <v>5</v>
      </c>
      <c r="J55" s="274">
        <f>IFERROR(VLOOKUP($B55,'Core Indicators'!$E$3:$EU$906,147,FALSE),"x")</f>
        <v>0</v>
      </c>
      <c r="K55" s="275">
        <v>-1.5954957007999999</v>
      </c>
      <c r="L55" s="273">
        <v>1.25</v>
      </c>
      <c r="M55" s="274">
        <v>2</v>
      </c>
      <c r="N55" s="274">
        <v>23</v>
      </c>
      <c r="O55" s="274">
        <f>IFERROR(VLOOKUP(B55,'Core Indicators'!$E$3:$G$9906,3,FALSE),"x")</f>
        <v>6209000</v>
      </c>
      <c r="P55" s="274">
        <v>101000</v>
      </c>
      <c r="Q55" s="268"/>
      <c r="R55" s="268"/>
      <c r="S55" s="268"/>
      <c r="T55" s="268"/>
      <c r="U55" s="268"/>
      <c r="V55" s="268"/>
      <c r="W55" s="268"/>
      <c r="X55" s="268"/>
      <c r="Y55" s="268"/>
      <c r="Z55" s="268"/>
      <c r="AA55" s="268"/>
      <c r="AB55" s="268"/>
      <c r="AC55" s="268"/>
      <c r="AD55" s="268"/>
      <c r="AE55" s="268"/>
      <c r="AF55" s="268"/>
      <c r="AG55" s="268"/>
      <c r="AH55" s="268"/>
      <c r="AI55" s="268"/>
      <c r="AJ55" s="268"/>
      <c r="AK55" s="268"/>
      <c r="AL55" s="268"/>
      <c r="AM55" s="268"/>
      <c r="AN55" s="268"/>
      <c r="AO55" s="268"/>
      <c r="AP55" s="268"/>
      <c r="AQ55" s="268"/>
      <c r="AR55" s="268"/>
      <c r="AS55" s="268"/>
      <c r="AT55" s="268"/>
      <c r="AU55" s="268"/>
      <c r="AV55" s="268"/>
      <c r="AW55" s="268"/>
      <c r="AX55" s="268"/>
      <c r="AY55" s="268"/>
      <c r="AZ55" s="268"/>
      <c r="BA55" s="268"/>
      <c r="BB55" s="268"/>
      <c r="BC55" s="268"/>
      <c r="BD55" s="268"/>
      <c r="BE55" s="268"/>
      <c r="BF55" s="268"/>
      <c r="BG55" s="268"/>
      <c r="BH55" s="268"/>
      <c r="BI55" s="268"/>
      <c r="BJ55" s="268"/>
      <c r="BK55" s="268"/>
      <c r="BL55" s="268"/>
      <c r="BM55" s="268"/>
      <c r="BN55" s="268"/>
      <c r="BO55" s="268"/>
      <c r="BP55" s="268"/>
      <c r="BQ55" s="268"/>
      <c r="BR55" s="268"/>
      <c r="BS55" s="268"/>
      <c r="BT55" s="268"/>
      <c r="BU55" s="268"/>
      <c r="BV55" s="268"/>
      <c r="BW55" s="268"/>
      <c r="BX55" s="268"/>
      <c r="BY55" s="268"/>
      <c r="BZ55" s="268"/>
      <c r="CA55" s="268"/>
      <c r="CB55" s="268"/>
      <c r="CC55" s="268"/>
      <c r="CD55" s="268"/>
      <c r="CE55" s="268"/>
      <c r="CF55" s="268"/>
      <c r="CG55" s="268"/>
      <c r="CH55" s="268"/>
      <c r="CI55" s="268"/>
      <c r="CJ55" s="268"/>
      <c r="CK55" s="268"/>
      <c r="CL55" s="268"/>
      <c r="CM55" s="268"/>
      <c r="CN55" s="268"/>
      <c r="CO55" s="268"/>
      <c r="CP55" s="268"/>
      <c r="CQ55" s="268"/>
      <c r="CR55" s="268"/>
      <c r="CS55" s="268"/>
      <c r="CT55" s="268"/>
      <c r="CU55" s="268"/>
      <c r="CV55" s="268"/>
      <c r="CW55" s="268"/>
      <c r="CX55" s="268"/>
      <c r="CY55" s="268"/>
      <c r="CZ55" s="268"/>
      <c r="DA55" s="268"/>
      <c r="DB55" s="268"/>
      <c r="DC55" s="268"/>
      <c r="DD55" s="268"/>
      <c r="DE55" s="268"/>
      <c r="DF55" s="268"/>
      <c r="DG55" s="268"/>
      <c r="DH55" s="268"/>
      <c r="DI55" s="268"/>
      <c r="DJ55" s="268"/>
      <c r="DK55" s="268"/>
      <c r="DL55" s="268"/>
    </row>
    <row r="56" spans="1:116" x14ac:dyDescent="0.35">
      <c r="A56" s="269" t="s">
        <v>436</v>
      </c>
      <c r="B56" s="270" t="s">
        <v>8021</v>
      </c>
      <c r="C56" s="273">
        <v>0.50216199039999998</v>
      </c>
      <c r="D56" s="274">
        <v>11</v>
      </c>
      <c r="E56" s="273">
        <v>0.30199999999999999</v>
      </c>
      <c r="F56" s="273" t="s">
        <v>17</v>
      </c>
      <c r="G56" s="273">
        <v>7.4110250799999999E-2</v>
      </c>
      <c r="H56" s="273">
        <v>34.700000000000003</v>
      </c>
      <c r="I56" s="274">
        <v>1</v>
      </c>
      <c r="J56" s="274">
        <f>IFERROR(VLOOKUP($B56,'Core Indicators'!$E$3:$EU$906,147,FALSE),"x")</f>
        <v>131</v>
      </c>
      <c r="K56" s="275">
        <v>0.97905218599999999</v>
      </c>
      <c r="L56" s="273" t="s">
        <v>17</v>
      </c>
      <c r="M56" s="274">
        <v>92</v>
      </c>
      <c r="N56" s="274">
        <v>62</v>
      </c>
      <c r="O56" s="274">
        <f>IFERROR(VLOOKUP(B56,'Core Indicators'!$E$3:$G$9906,3,FALSE),"x")</f>
        <v>47077000</v>
      </c>
      <c r="P56" s="274">
        <v>500210</v>
      </c>
      <c r="Q56" s="268"/>
      <c r="R56" s="268"/>
      <c r="S56" s="268"/>
      <c r="T56" s="268"/>
      <c r="U56" s="268"/>
      <c r="V56" s="268"/>
      <c r="W56" s="268"/>
      <c r="X56" s="268"/>
      <c r="Y56" s="268"/>
      <c r="Z56" s="268"/>
      <c r="AA56" s="268"/>
      <c r="AB56" s="268"/>
      <c r="AC56" s="268"/>
      <c r="AD56" s="268"/>
      <c r="AE56" s="268"/>
      <c r="AF56" s="268"/>
      <c r="AG56" s="268"/>
      <c r="AH56" s="268"/>
      <c r="AI56" s="268"/>
      <c r="AJ56" s="268"/>
      <c r="AK56" s="268"/>
      <c r="AL56" s="268"/>
      <c r="AM56" s="268"/>
      <c r="AN56" s="268"/>
      <c r="AO56" s="268"/>
      <c r="AP56" s="268"/>
      <c r="AQ56" s="268"/>
      <c r="AR56" s="268"/>
      <c r="AS56" s="268"/>
      <c r="AT56" s="268"/>
      <c r="AU56" s="268"/>
      <c r="AV56" s="268"/>
      <c r="AW56" s="268"/>
      <c r="AX56" s="268"/>
      <c r="AY56" s="268"/>
      <c r="AZ56" s="268"/>
      <c r="BA56" s="268"/>
      <c r="BB56" s="268"/>
      <c r="BC56" s="268"/>
      <c r="BD56" s="268"/>
      <c r="BE56" s="268"/>
      <c r="BF56" s="268"/>
      <c r="BG56" s="268"/>
      <c r="BH56" s="268"/>
      <c r="BI56" s="268"/>
      <c r="BJ56" s="268"/>
      <c r="BK56" s="268"/>
      <c r="BL56" s="268"/>
      <c r="BM56" s="268"/>
      <c r="BN56" s="268"/>
      <c r="BO56" s="268"/>
      <c r="BP56" s="268"/>
      <c r="BQ56" s="268"/>
      <c r="BR56" s="268"/>
      <c r="BS56" s="268"/>
      <c r="BT56" s="268"/>
      <c r="BU56" s="268"/>
      <c r="BV56" s="268"/>
      <c r="BW56" s="268"/>
      <c r="BX56" s="268"/>
      <c r="BY56" s="268"/>
      <c r="BZ56" s="268"/>
      <c r="CA56" s="268"/>
      <c r="CB56" s="268"/>
      <c r="CC56" s="268"/>
      <c r="CD56" s="268"/>
      <c r="CE56" s="268"/>
      <c r="CF56" s="268"/>
      <c r="CG56" s="268"/>
      <c r="CH56" s="268"/>
      <c r="CI56" s="268"/>
      <c r="CJ56" s="268"/>
      <c r="CK56" s="268"/>
      <c r="CL56" s="268"/>
      <c r="CM56" s="268"/>
      <c r="CN56" s="268"/>
      <c r="CO56" s="268"/>
      <c r="CP56" s="268"/>
      <c r="CQ56" s="268"/>
      <c r="CR56" s="268"/>
      <c r="CS56" s="268"/>
      <c r="CT56" s="268"/>
      <c r="CU56" s="268"/>
      <c r="CV56" s="268"/>
      <c r="CW56" s="268"/>
      <c r="CX56" s="268"/>
      <c r="CY56" s="268"/>
      <c r="CZ56" s="268"/>
      <c r="DA56" s="268"/>
      <c r="DB56" s="268"/>
      <c r="DC56" s="268"/>
      <c r="DD56" s="268"/>
      <c r="DE56" s="268"/>
      <c r="DF56" s="268"/>
      <c r="DG56" s="268"/>
      <c r="DH56" s="268"/>
      <c r="DI56" s="268"/>
      <c r="DJ56" s="268"/>
      <c r="DK56" s="268"/>
      <c r="DL56" s="268"/>
    </row>
    <row r="57" spans="1:116" x14ac:dyDescent="0.35">
      <c r="A57" s="269" t="s">
        <v>8022</v>
      </c>
      <c r="B57" s="270" t="s">
        <v>8023</v>
      </c>
      <c r="C57" s="273">
        <v>0.47281296659999988</v>
      </c>
      <c r="D57" s="274">
        <v>13</v>
      </c>
      <c r="E57" s="273">
        <v>0.28999999999999998</v>
      </c>
      <c r="F57" s="273">
        <v>9.8000000000000007</v>
      </c>
      <c r="G57" s="273">
        <v>9.12578624E-2</v>
      </c>
      <c r="H57" s="273">
        <v>30.3</v>
      </c>
      <c r="I57" s="274">
        <v>0</v>
      </c>
      <c r="J57" s="274" t="str">
        <f>IFERROR(VLOOKUP($B57,'Core Indicators'!$E$3:$EU$906,147,FALSE),"x")</f>
        <v>x</v>
      </c>
      <c r="K57" s="275">
        <v>1.2812571526000001</v>
      </c>
      <c r="L57" s="273">
        <v>10</v>
      </c>
      <c r="M57" s="274">
        <v>94</v>
      </c>
      <c r="N57" s="274">
        <v>74</v>
      </c>
      <c r="O57" s="274" t="str">
        <f>IFERROR(VLOOKUP(B57,'Core Indicators'!$E$3:$G$9906,3,FALSE),"x")</f>
        <v>x</v>
      </c>
      <c r="P57" s="274">
        <v>42390</v>
      </c>
      <c r="Q57" s="268"/>
      <c r="R57" s="268"/>
      <c r="S57" s="268"/>
      <c r="T57" s="268"/>
      <c r="U57" s="268"/>
      <c r="V57" s="268"/>
      <c r="W57" s="268"/>
      <c r="X57" s="268"/>
      <c r="Y57" s="268"/>
      <c r="Z57" s="268"/>
      <c r="AA57" s="268"/>
      <c r="AB57" s="268"/>
      <c r="AC57" s="268"/>
      <c r="AD57" s="268"/>
      <c r="AE57" s="268"/>
      <c r="AF57" s="268"/>
      <c r="AG57" s="268"/>
      <c r="AH57" s="268"/>
      <c r="AI57" s="268"/>
      <c r="AJ57" s="268"/>
      <c r="AK57" s="268"/>
      <c r="AL57" s="268"/>
      <c r="AM57" s="268"/>
      <c r="AN57" s="268"/>
      <c r="AO57" s="268"/>
      <c r="AP57" s="268"/>
      <c r="AQ57" s="268"/>
      <c r="AR57" s="268"/>
      <c r="AS57" s="268"/>
      <c r="AT57" s="268"/>
      <c r="AU57" s="268"/>
      <c r="AV57" s="268"/>
      <c r="AW57" s="268"/>
      <c r="AX57" s="268"/>
      <c r="AY57" s="268"/>
      <c r="AZ57" s="268"/>
      <c r="BA57" s="268"/>
      <c r="BB57" s="268"/>
      <c r="BC57" s="268"/>
      <c r="BD57" s="268"/>
      <c r="BE57" s="268"/>
      <c r="BF57" s="268"/>
      <c r="BG57" s="268"/>
      <c r="BH57" s="268"/>
      <c r="BI57" s="268"/>
      <c r="BJ57" s="268"/>
      <c r="BK57" s="268"/>
      <c r="BL57" s="268"/>
      <c r="BM57" s="268"/>
      <c r="BN57" s="268"/>
      <c r="BO57" s="268"/>
      <c r="BP57" s="268"/>
      <c r="BQ57" s="268"/>
      <c r="BR57" s="268"/>
      <c r="BS57" s="268"/>
      <c r="BT57" s="268"/>
      <c r="BU57" s="268"/>
      <c r="BV57" s="268"/>
      <c r="BW57" s="268"/>
      <c r="BX57" s="268"/>
      <c r="BY57" s="268"/>
      <c r="BZ57" s="268"/>
      <c r="CA57" s="268"/>
      <c r="CB57" s="268"/>
      <c r="CC57" s="268"/>
      <c r="CD57" s="268"/>
      <c r="CE57" s="268"/>
      <c r="CF57" s="268"/>
      <c r="CG57" s="268"/>
      <c r="CH57" s="268"/>
      <c r="CI57" s="268"/>
      <c r="CJ57" s="268"/>
      <c r="CK57" s="268"/>
      <c r="CL57" s="268"/>
      <c r="CM57" s="268"/>
      <c r="CN57" s="268"/>
      <c r="CO57" s="268"/>
      <c r="CP57" s="268"/>
      <c r="CQ57" s="268"/>
      <c r="CR57" s="268"/>
      <c r="CS57" s="268"/>
      <c r="CT57" s="268"/>
      <c r="CU57" s="268"/>
      <c r="CV57" s="268"/>
      <c r="CW57" s="268"/>
      <c r="CX57" s="268"/>
      <c r="CY57" s="268"/>
      <c r="CZ57" s="268"/>
      <c r="DA57" s="268"/>
      <c r="DB57" s="268"/>
      <c r="DC57" s="268"/>
      <c r="DD57" s="268"/>
      <c r="DE57" s="268"/>
      <c r="DF57" s="268"/>
      <c r="DG57" s="268"/>
      <c r="DH57" s="268"/>
      <c r="DI57" s="268"/>
      <c r="DJ57" s="268"/>
      <c r="DK57" s="268"/>
      <c r="DL57" s="268"/>
    </row>
    <row r="58" spans="1:116" x14ac:dyDescent="0.35">
      <c r="A58" s="269" t="s">
        <v>532</v>
      </c>
      <c r="B58" s="270" t="s">
        <v>8024</v>
      </c>
      <c r="C58" s="273">
        <v>0.76015806069999992</v>
      </c>
      <c r="D58" s="274">
        <v>3</v>
      </c>
      <c r="E58" s="273">
        <v>0.27339999999999998</v>
      </c>
      <c r="F58" s="273">
        <v>4</v>
      </c>
      <c r="G58" s="273">
        <v>0.50796334649999997</v>
      </c>
      <c r="H58" s="273">
        <v>35</v>
      </c>
      <c r="I58" s="274">
        <v>5</v>
      </c>
      <c r="J58" s="274">
        <f>IFERROR(VLOOKUP($B58,'Core Indicators'!$E$3:$EU$906,147,FALSE),"x")</f>
        <v>5596</v>
      </c>
      <c r="K58" s="275">
        <v>-0.47347819810000003</v>
      </c>
      <c r="L58" s="273">
        <v>3.25</v>
      </c>
      <c r="M58" s="274">
        <v>24</v>
      </c>
      <c r="N58" s="274">
        <v>37</v>
      </c>
      <c r="O58" s="274">
        <f>IFERROR(VLOOKUP(B58,'Core Indicators'!$E$3:$G$9906,3,FALSE),"x")</f>
        <v>103700000</v>
      </c>
      <c r="P58" s="274">
        <v>1000000</v>
      </c>
      <c r="Q58" s="268"/>
      <c r="R58" s="268"/>
      <c r="S58" s="268"/>
      <c r="T58" s="268"/>
      <c r="U58" s="268"/>
      <c r="V58" s="268"/>
      <c r="W58" s="268"/>
      <c r="X58" s="268"/>
      <c r="Y58" s="268"/>
      <c r="Z58" s="268"/>
      <c r="AA58" s="268"/>
      <c r="AB58" s="268"/>
      <c r="AC58" s="268"/>
      <c r="AD58" s="268"/>
      <c r="AE58" s="268"/>
      <c r="AF58" s="268"/>
      <c r="AG58" s="268"/>
      <c r="AH58" s="268"/>
      <c r="AI58" s="268"/>
      <c r="AJ58" s="268"/>
      <c r="AK58" s="268"/>
      <c r="AL58" s="268"/>
      <c r="AM58" s="268"/>
      <c r="AN58" s="268"/>
      <c r="AO58" s="268"/>
      <c r="AP58" s="268"/>
      <c r="AQ58" s="268"/>
      <c r="AR58" s="268"/>
      <c r="AS58" s="268"/>
      <c r="AT58" s="268"/>
      <c r="AU58" s="268"/>
      <c r="AV58" s="268"/>
      <c r="AW58" s="268"/>
      <c r="AX58" s="268"/>
      <c r="AY58" s="268"/>
      <c r="AZ58" s="268"/>
      <c r="BA58" s="268"/>
      <c r="BB58" s="268"/>
      <c r="BC58" s="268"/>
      <c r="BD58" s="268"/>
      <c r="BE58" s="268"/>
      <c r="BF58" s="268"/>
      <c r="BG58" s="268"/>
      <c r="BH58" s="268"/>
      <c r="BI58" s="268"/>
      <c r="BJ58" s="268"/>
      <c r="BK58" s="268"/>
      <c r="BL58" s="268"/>
      <c r="BM58" s="268"/>
      <c r="BN58" s="268"/>
      <c r="BO58" s="268"/>
      <c r="BP58" s="268"/>
      <c r="BQ58" s="268"/>
      <c r="BR58" s="268"/>
      <c r="BS58" s="268"/>
      <c r="BT58" s="268"/>
      <c r="BU58" s="268"/>
      <c r="BV58" s="268"/>
      <c r="BW58" s="268"/>
      <c r="BX58" s="268"/>
      <c r="BY58" s="268"/>
      <c r="BZ58" s="268"/>
      <c r="CA58" s="268"/>
      <c r="CB58" s="268"/>
      <c r="CC58" s="268"/>
      <c r="CD58" s="268"/>
      <c r="CE58" s="268"/>
      <c r="CF58" s="268"/>
      <c r="CG58" s="268"/>
      <c r="CH58" s="268"/>
      <c r="CI58" s="268"/>
      <c r="CJ58" s="268"/>
      <c r="CK58" s="268"/>
      <c r="CL58" s="268"/>
      <c r="CM58" s="268"/>
      <c r="CN58" s="268"/>
      <c r="CO58" s="268"/>
      <c r="CP58" s="268"/>
      <c r="CQ58" s="268"/>
      <c r="CR58" s="268"/>
      <c r="CS58" s="268"/>
      <c r="CT58" s="268"/>
      <c r="CU58" s="268"/>
      <c r="CV58" s="268"/>
      <c r="CW58" s="268"/>
      <c r="CX58" s="268"/>
      <c r="CY58" s="268"/>
      <c r="CZ58" s="268"/>
      <c r="DA58" s="268"/>
      <c r="DB58" s="268"/>
      <c r="DC58" s="268"/>
      <c r="DD58" s="268"/>
      <c r="DE58" s="268"/>
      <c r="DF58" s="268"/>
      <c r="DG58" s="268"/>
      <c r="DH58" s="268"/>
      <c r="DI58" s="268"/>
      <c r="DJ58" s="268"/>
      <c r="DK58" s="268"/>
      <c r="DL58" s="268"/>
    </row>
    <row r="59" spans="1:116" x14ac:dyDescent="0.35">
      <c r="A59" s="269" t="s">
        <v>8025</v>
      </c>
      <c r="B59" s="270" t="s">
        <v>8026</v>
      </c>
      <c r="C59" s="273">
        <v>0.1314999869</v>
      </c>
      <c r="D59" s="274">
        <v>11</v>
      </c>
      <c r="E59" s="273">
        <v>0</v>
      </c>
      <c r="F59" s="273" t="s">
        <v>17</v>
      </c>
      <c r="G59" s="273">
        <v>5.03954369E-2</v>
      </c>
      <c r="H59" s="273">
        <v>27.3</v>
      </c>
      <c r="I59" s="274">
        <v>0</v>
      </c>
      <c r="J59" s="274" t="str">
        <f>IFERROR(VLOOKUP($B59,'Core Indicators'!$E$3:$EU$906,147,FALSE),"x")</f>
        <v>x</v>
      </c>
      <c r="K59" s="275">
        <v>2.0221455097000001</v>
      </c>
      <c r="L59" s="273" t="s">
        <v>17</v>
      </c>
      <c r="M59" s="274">
        <v>100</v>
      </c>
      <c r="N59" s="274">
        <v>86</v>
      </c>
      <c r="O59" s="274" t="str">
        <f>IFERROR(VLOOKUP(B59,'Core Indicators'!$E$3:$G$9906,3,FALSE),"x")</f>
        <v>x</v>
      </c>
      <c r="P59" s="274">
        <v>303890</v>
      </c>
      <c r="Q59" s="268"/>
      <c r="R59" s="268"/>
      <c r="S59" s="268"/>
      <c r="T59" s="268"/>
      <c r="U59" s="268"/>
      <c r="V59" s="268"/>
      <c r="W59" s="268"/>
      <c r="X59" s="268"/>
      <c r="Y59" s="268"/>
      <c r="Z59" s="268"/>
      <c r="AA59" s="268"/>
      <c r="AB59" s="268"/>
      <c r="AC59" s="268"/>
      <c r="AD59" s="268"/>
      <c r="AE59" s="268"/>
      <c r="AF59" s="268"/>
      <c r="AG59" s="268"/>
      <c r="AH59" s="268"/>
      <c r="AI59" s="268"/>
      <c r="AJ59" s="268"/>
      <c r="AK59" s="268"/>
      <c r="AL59" s="268"/>
      <c r="AM59" s="268"/>
      <c r="AN59" s="268"/>
      <c r="AO59" s="268"/>
      <c r="AP59" s="268"/>
      <c r="AQ59" s="268"/>
      <c r="AR59" s="268"/>
      <c r="AS59" s="268"/>
      <c r="AT59" s="268"/>
      <c r="AU59" s="268"/>
      <c r="AV59" s="268"/>
      <c r="AW59" s="268"/>
      <c r="AX59" s="268"/>
      <c r="AY59" s="268"/>
      <c r="AZ59" s="268"/>
      <c r="BA59" s="268"/>
      <c r="BB59" s="268"/>
      <c r="BC59" s="268"/>
      <c r="BD59" s="268"/>
      <c r="BE59" s="268"/>
      <c r="BF59" s="268"/>
      <c r="BG59" s="268"/>
      <c r="BH59" s="268"/>
      <c r="BI59" s="268"/>
      <c r="BJ59" s="268"/>
      <c r="BK59" s="268"/>
      <c r="BL59" s="268"/>
      <c r="BM59" s="268"/>
      <c r="BN59" s="268"/>
      <c r="BO59" s="268"/>
      <c r="BP59" s="268"/>
      <c r="BQ59" s="268"/>
      <c r="BR59" s="268"/>
      <c r="BS59" s="268"/>
      <c r="BT59" s="268"/>
      <c r="BU59" s="268"/>
      <c r="BV59" s="268"/>
      <c r="BW59" s="268"/>
      <c r="BX59" s="268"/>
      <c r="BY59" s="268"/>
      <c r="BZ59" s="268"/>
      <c r="CA59" s="268"/>
      <c r="CB59" s="268"/>
      <c r="CC59" s="268"/>
      <c r="CD59" s="268"/>
      <c r="CE59" s="268"/>
      <c r="CF59" s="268"/>
      <c r="CG59" s="268"/>
      <c r="CH59" s="268"/>
      <c r="CI59" s="268"/>
      <c r="CJ59" s="268"/>
      <c r="CK59" s="268"/>
      <c r="CL59" s="268"/>
      <c r="CM59" s="268"/>
      <c r="CN59" s="268"/>
      <c r="CO59" s="268"/>
      <c r="CP59" s="268"/>
      <c r="CQ59" s="268"/>
      <c r="CR59" s="268"/>
      <c r="CS59" s="268"/>
      <c r="CT59" s="268"/>
      <c r="CU59" s="268"/>
      <c r="CV59" s="268"/>
      <c r="CW59" s="268"/>
      <c r="CX59" s="268"/>
      <c r="CY59" s="268"/>
      <c r="CZ59" s="268"/>
      <c r="DA59" s="268"/>
      <c r="DB59" s="268"/>
      <c r="DC59" s="268"/>
      <c r="DD59" s="268"/>
      <c r="DE59" s="268"/>
      <c r="DF59" s="268"/>
      <c r="DG59" s="268"/>
      <c r="DH59" s="268"/>
      <c r="DI59" s="268"/>
      <c r="DJ59" s="268"/>
      <c r="DK59" s="268"/>
      <c r="DL59" s="268"/>
    </row>
    <row r="60" spans="1:116" x14ac:dyDescent="0.35">
      <c r="A60" s="269" t="s">
        <v>8027</v>
      </c>
      <c r="B60" s="270" t="s">
        <v>8028</v>
      </c>
      <c r="C60" s="273">
        <v>0.53238296770000004</v>
      </c>
      <c r="D60" s="274">
        <v>3</v>
      </c>
      <c r="E60" s="273">
        <v>0</v>
      </c>
      <c r="F60" s="273" t="s">
        <v>17</v>
      </c>
      <c r="G60" s="273">
        <v>0.35655918990000002</v>
      </c>
      <c r="H60" s="273">
        <v>36.700000000000003</v>
      </c>
      <c r="I60" s="274">
        <v>0</v>
      </c>
      <c r="J60" s="274" t="str">
        <f>IFERROR(VLOOKUP($B60,'Core Indicators'!$E$3:$EU$906,147,FALSE),"x")</f>
        <v>x</v>
      </c>
      <c r="K60" s="275">
        <v>-2.57588495E-2</v>
      </c>
      <c r="L60" s="273" t="s">
        <v>17</v>
      </c>
      <c r="M60" s="274">
        <v>60</v>
      </c>
      <c r="N60" s="274" t="s">
        <v>17</v>
      </c>
      <c r="O60" s="274" t="str">
        <f>IFERROR(VLOOKUP(B60,'Core Indicators'!$E$3:$G$9906,3,FALSE),"x")</f>
        <v>x</v>
      </c>
      <c r="P60" s="274">
        <v>18270</v>
      </c>
      <c r="Q60" s="268"/>
      <c r="R60" s="268"/>
      <c r="S60" s="268"/>
      <c r="T60" s="268"/>
      <c r="U60" s="268"/>
      <c r="V60" s="268"/>
      <c r="W60" s="268"/>
      <c r="X60" s="268"/>
      <c r="Y60" s="268"/>
      <c r="Z60" s="268"/>
      <c r="AA60" s="268"/>
      <c r="AB60" s="268"/>
      <c r="AC60" s="268"/>
      <c r="AD60" s="268"/>
      <c r="AE60" s="268"/>
      <c r="AF60" s="268"/>
      <c r="AG60" s="268"/>
      <c r="AH60" s="268"/>
      <c r="AI60" s="268"/>
      <c r="AJ60" s="268"/>
      <c r="AK60" s="268"/>
      <c r="AL60" s="268"/>
      <c r="AM60" s="268"/>
      <c r="AN60" s="268"/>
      <c r="AO60" s="268"/>
      <c r="AP60" s="268"/>
      <c r="AQ60" s="268"/>
      <c r="AR60" s="268"/>
      <c r="AS60" s="268"/>
      <c r="AT60" s="268"/>
      <c r="AU60" s="268"/>
      <c r="AV60" s="268"/>
      <c r="AW60" s="268"/>
      <c r="AX60" s="268"/>
      <c r="AY60" s="268"/>
      <c r="AZ60" s="268"/>
      <c r="BA60" s="268"/>
      <c r="BB60" s="268"/>
      <c r="BC60" s="268"/>
      <c r="BD60" s="268"/>
      <c r="BE60" s="268"/>
      <c r="BF60" s="268"/>
      <c r="BG60" s="268"/>
      <c r="BH60" s="268"/>
      <c r="BI60" s="268"/>
      <c r="BJ60" s="268"/>
      <c r="BK60" s="268"/>
      <c r="BL60" s="268"/>
      <c r="BM60" s="268"/>
      <c r="BN60" s="268"/>
      <c r="BO60" s="268"/>
      <c r="BP60" s="268"/>
      <c r="BQ60" s="268"/>
      <c r="BR60" s="268"/>
      <c r="BS60" s="268"/>
      <c r="BT60" s="268"/>
      <c r="BU60" s="268"/>
      <c r="BV60" s="268"/>
      <c r="BW60" s="268"/>
      <c r="BX60" s="268"/>
      <c r="BY60" s="268"/>
      <c r="BZ60" s="268"/>
      <c r="CA60" s="268"/>
      <c r="CB60" s="268"/>
      <c r="CC60" s="268"/>
      <c r="CD60" s="268"/>
      <c r="CE60" s="268"/>
      <c r="CF60" s="268"/>
      <c r="CG60" s="268"/>
      <c r="CH60" s="268"/>
      <c r="CI60" s="268"/>
      <c r="CJ60" s="268"/>
      <c r="CK60" s="268"/>
      <c r="CL60" s="268"/>
      <c r="CM60" s="268"/>
      <c r="CN60" s="268"/>
      <c r="CO60" s="268"/>
      <c r="CP60" s="268"/>
      <c r="CQ60" s="268"/>
      <c r="CR60" s="268"/>
      <c r="CS60" s="268"/>
      <c r="CT60" s="268"/>
      <c r="CU60" s="268"/>
      <c r="CV60" s="268"/>
      <c r="CW60" s="268"/>
      <c r="CX60" s="268"/>
      <c r="CY60" s="268"/>
      <c r="CZ60" s="268"/>
      <c r="DA60" s="268"/>
      <c r="DB60" s="268"/>
      <c r="DC60" s="268"/>
      <c r="DD60" s="268"/>
      <c r="DE60" s="268"/>
      <c r="DF60" s="268"/>
      <c r="DG60" s="268"/>
      <c r="DH60" s="268"/>
      <c r="DI60" s="268"/>
      <c r="DJ60" s="268"/>
      <c r="DK60" s="268"/>
      <c r="DL60" s="268"/>
    </row>
    <row r="61" spans="1:116" x14ac:dyDescent="0.35">
      <c r="A61" s="269" t="s">
        <v>8029</v>
      </c>
      <c r="B61" s="270" t="s">
        <v>8030</v>
      </c>
      <c r="C61" s="273">
        <v>4.7355978600000001E-2</v>
      </c>
      <c r="D61" s="274">
        <v>10</v>
      </c>
      <c r="E61" s="273">
        <v>2.3E-2</v>
      </c>
      <c r="F61" s="273" t="s">
        <v>17</v>
      </c>
      <c r="G61" s="273">
        <v>5.1375861000000002E-2</v>
      </c>
      <c r="H61" s="273">
        <v>32.4</v>
      </c>
      <c r="I61" s="274">
        <v>2</v>
      </c>
      <c r="J61" s="274" t="str">
        <f>IFERROR(VLOOKUP($B61,'Core Indicators'!$E$3:$EU$906,147,FALSE),"x")</f>
        <v>x</v>
      </c>
      <c r="K61" s="275">
        <v>1.4120583534</v>
      </c>
      <c r="L61" s="273" t="s">
        <v>17</v>
      </c>
      <c r="M61" s="274">
        <v>90</v>
      </c>
      <c r="N61" s="274">
        <v>69</v>
      </c>
      <c r="O61" s="274" t="str">
        <f>IFERROR(VLOOKUP(B61,'Core Indicators'!$E$3:$G$9906,3,FALSE),"x")</f>
        <v>x</v>
      </c>
      <c r="P61" s="274">
        <v>547557</v>
      </c>
      <c r="Q61" s="268"/>
      <c r="R61" s="268"/>
      <c r="S61" s="268"/>
      <c r="T61" s="268"/>
      <c r="U61" s="268"/>
      <c r="V61" s="268"/>
      <c r="W61" s="268"/>
      <c r="X61" s="268"/>
      <c r="Y61" s="268"/>
      <c r="Z61" s="268"/>
      <c r="AA61" s="268"/>
      <c r="AB61" s="268"/>
      <c r="AC61" s="268"/>
      <c r="AD61" s="268"/>
      <c r="AE61" s="268"/>
      <c r="AF61" s="268"/>
      <c r="AG61" s="268"/>
      <c r="AH61" s="268"/>
      <c r="AI61" s="268"/>
      <c r="AJ61" s="268"/>
      <c r="AK61" s="268"/>
      <c r="AL61" s="268"/>
      <c r="AM61" s="268"/>
      <c r="AN61" s="268"/>
      <c r="AO61" s="268"/>
      <c r="AP61" s="268"/>
      <c r="AQ61" s="268"/>
      <c r="AR61" s="268"/>
      <c r="AS61" s="268"/>
      <c r="AT61" s="268"/>
      <c r="AU61" s="268"/>
      <c r="AV61" s="268"/>
      <c r="AW61" s="268"/>
      <c r="AX61" s="268"/>
      <c r="AY61" s="268"/>
      <c r="AZ61" s="268"/>
      <c r="BA61" s="268"/>
      <c r="BB61" s="268"/>
      <c r="BC61" s="268"/>
      <c r="BD61" s="268"/>
      <c r="BE61" s="268"/>
      <c r="BF61" s="268"/>
      <c r="BG61" s="268"/>
      <c r="BH61" s="268"/>
      <c r="BI61" s="268"/>
      <c r="BJ61" s="268"/>
      <c r="BK61" s="268"/>
      <c r="BL61" s="268"/>
      <c r="BM61" s="268"/>
      <c r="BN61" s="268"/>
      <c r="BO61" s="268"/>
      <c r="BP61" s="268"/>
      <c r="BQ61" s="268"/>
      <c r="BR61" s="268"/>
      <c r="BS61" s="268"/>
      <c r="BT61" s="268"/>
      <c r="BU61" s="268"/>
      <c r="BV61" s="268"/>
      <c r="BW61" s="268"/>
      <c r="BX61" s="268"/>
      <c r="BY61" s="268"/>
      <c r="BZ61" s="268"/>
      <c r="CA61" s="268"/>
      <c r="CB61" s="268"/>
      <c r="CC61" s="268"/>
      <c r="CD61" s="268"/>
      <c r="CE61" s="268"/>
      <c r="CF61" s="268"/>
      <c r="CG61" s="268"/>
      <c r="CH61" s="268"/>
      <c r="CI61" s="268"/>
      <c r="CJ61" s="268"/>
      <c r="CK61" s="268"/>
      <c r="CL61" s="268"/>
      <c r="CM61" s="268"/>
      <c r="CN61" s="268"/>
      <c r="CO61" s="268"/>
      <c r="CP61" s="268"/>
      <c r="CQ61" s="268"/>
      <c r="CR61" s="268"/>
      <c r="CS61" s="268"/>
      <c r="CT61" s="268"/>
      <c r="CU61" s="268"/>
      <c r="CV61" s="268"/>
      <c r="CW61" s="268"/>
      <c r="CX61" s="268"/>
      <c r="CY61" s="268"/>
      <c r="CZ61" s="268"/>
      <c r="DA61" s="268"/>
      <c r="DB61" s="268"/>
      <c r="DC61" s="268"/>
      <c r="DD61" s="268"/>
      <c r="DE61" s="268"/>
      <c r="DF61" s="268"/>
      <c r="DG61" s="268"/>
      <c r="DH61" s="268"/>
      <c r="DI61" s="268"/>
      <c r="DJ61" s="268"/>
      <c r="DK61" s="268"/>
      <c r="DL61" s="268"/>
    </row>
    <row r="62" spans="1:116" x14ac:dyDescent="0.35">
      <c r="A62" s="269" t="s">
        <v>8031</v>
      </c>
      <c r="B62" s="270" t="s">
        <v>8032</v>
      </c>
      <c r="C62" s="273">
        <v>0</v>
      </c>
      <c r="D62" s="274">
        <v>11</v>
      </c>
      <c r="E62" s="273">
        <v>0</v>
      </c>
      <c r="F62" s="273" t="s">
        <v>17</v>
      </c>
      <c r="G62" s="273" t="s">
        <v>17</v>
      </c>
      <c r="H62" s="273">
        <v>40.1</v>
      </c>
      <c r="I62" s="274">
        <v>0</v>
      </c>
      <c r="J62" s="274" t="str">
        <f>IFERROR(VLOOKUP($B62,'Core Indicators'!$E$3:$EU$906,147,FALSE),"x")</f>
        <v>x</v>
      </c>
      <c r="K62" s="275">
        <v>2.41156537E-2</v>
      </c>
      <c r="L62" s="273" t="s">
        <v>17</v>
      </c>
      <c r="M62" s="274">
        <v>92</v>
      </c>
      <c r="N62" s="274" t="s">
        <v>17</v>
      </c>
      <c r="O62" s="274" t="str">
        <f>IFERROR(VLOOKUP(B62,'Core Indicators'!$E$3:$G$9906,3,FALSE),"x")</f>
        <v>x</v>
      </c>
      <c r="P62" s="274">
        <v>700</v>
      </c>
      <c r="Q62" s="268"/>
      <c r="R62" s="268"/>
      <c r="S62" s="268"/>
      <c r="T62" s="268"/>
      <c r="U62" s="268"/>
      <c r="V62" s="268"/>
      <c r="W62" s="268"/>
      <c r="X62" s="268"/>
      <c r="Y62" s="268"/>
      <c r="Z62" s="268"/>
      <c r="AA62" s="268"/>
      <c r="AB62" s="268"/>
      <c r="AC62" s="268"/>
      <c r="AD62" s="268"/>
      <c r="AE62" s="268"/>
      <c r="AF62" s="268"/>
      <c r="AG62" s="268"/>
      <c r="AH62" s="268"/>
      <c r="AI62" s="268"/>
      <c r="AJ62" s="268"/>
      <c r="AK62" s="268"/>
      <c r="AL62" s="268"/>
      <c r="AM62" s="268"/>
      <c r="AN62" s="268"/>
      <c r="AO62" s="268"/>
      <c r="AP62" s="268"/>
      <c r="AQ62" s="268"/>
      <c r="AR62" s="268"/>
      <c r="AS62" s="268"/>
      <c r="AT62" s="268"/>
      <c r="AU62" s="268"/>
      <c r="AV62" s="268"/>
      <c r="AW62" s="268"/>
      <c r="AX62" s="268"/>
      <c r="AY62" s="268"/>
      <c r="AZ62" s="268"/>
      <c r="BA62" s="268"/>
      <c r="BB62" s="268"/>
      <c r="BC62" s="268"/>
      <c r="BD62" s="268"/>
      <c r="BE62" s="268"/>
      <c r="BF62" s="268"/>
      <c r="BG62" s="268"/>
      <c r="BH62" s="268"/>
      <c r="BI62" s="268"/>
      <c r="BJ62" s="268"/>
      <c r="BK62" s="268"/>
      <c r="BL62" s="268"/>
      <c r="BM62" s="268"/>
      <c r="BN62" s="268"/>
      <c r="BO62" s="268"/>
      <c r="BP62" s="268"/>
      <c r="BQ62" s="268"/>
      <c r="BR62" s="268"/>
      <c r="BS62" s="268"/>
      <c r="BT62" s="268"/>
      <c r="BU62" s="268"/>
      <c r="BV62" s="268"/>
      <c r="BW62" s="268"/>
      <c r="BX62" s="268"/>
      <c r="BY62" s="268"/>
      <c r="BZ62" s="268"/>
      <c r="CA62" s="268"/>
      <c r="CB62" s="268"/>
      <c r="CC62" s="268"/>
      <c r="CD62" s="268"/>
      <c r="CE62" s="268"/>
      <c r="CF62" s="268"/>
      <c r="CG62" s="268"/>
      <c r="CH62" s="268"/>
      <c r="CI62" s="268"/>
      <c r="CJ62" s="268"/>
      <c r="CK62" s="268"/>
      <c r="CL62" s="268"/>
      <c r="CM62" s="268"/>
      <c r="CN62" s="268"/>
      <c r="CO62" s="268"/>
      <c r="CP62" s="268"/>
      <c r="CQ62" s="268"/>
      <c r="CR62" s="268"/>
      <c r="CS62" s="268"/>
      <c r="CT62" s="268"/>
      <c r="CU62" s="268"/>
      <c r="CV62" s="268"/>
      <c r="CW62" s="268"/>
      <c r="CX62" s="268"/>
      <c r="CY62" s="268"/>
      <c r="CZ62" s="268"/>
      <c r="DA62" s="268"/>
      <c r="DB62" s="268"/>
      <c r="DC62" s="268"/>
      <c r="DD62" s="268"/>
      <c r="DE62" s="268"/>
      <c r="DF62" s="268"/>
      <c r="DG62" s="268"/>
      <c r="DH62" s="268"/>
      <c r="DI62" s="268"/>
      <c r="DJ62" s="268"/>
      <c r="DK62" s="268"/>
      <c r="DL62" s="268"/>
    </row>
    <row r="63" spans="1:116" x14ac:dyDescent="0.35">
      <c r="A63" s="269" t="s">
        <v>8033</v>
      </c>
      <c r="B63" s="270" t="s">
        <v>8034</v>
      </c>
      <c r="C63" s="273">
        <v>0.77740000549999999</v>
      </c>
      <c r="D63" s="274">
        <v>9</v>
      </c>
      <c r="E63" s="273">
        <v>0.01</v>
      </c>
      <c r="F63" s="273">
        <v>4.7</v>
      </c>
      <c r="G63" s="273">
        <v>0.53430152109999995</v>
      </c>
      <c r="H63" s="273">
        <v>38</v>
      </c>
      <c r="I63" s="274">
        <v>1</v>
      </c>
      <c r="J63" s="274" t="str">
        <f>IFERROR(VLOOKUP($B63,'Core Indicators'!$E$3:$EU$906,147,FALSE),"x")</f>
        <v>x</v>
      </c>
      <c r="K63" s="275">
        <v>-0.7328509688</v>
      </c>
      <c r="L63" s="273">
        <v>3.75</v>
      </c>
      <c r="M63" s="274">
        <v>22</v>
      </c>
      <c r="N63" s="274">
        <v>31</v>
      </c>
      <c r="O63" s="274" t="str">
        <f>IFERROR(VLOOKUP(B63,'Core Indicators'!$E$3:$G$9906,3,FALSE),"x")</f>
        <v>x</v>
      </c>
      <c r="P63" s="274">
        <v>257670</v>
      </c>
      <c r="Q63" s="268"/>
      <c r="R63" s="268"/>
      <c r="S63" s="268"/>
      <c r="T63" s="268"/>
      <c r="U63" s="268"/>
      <c r="V63" s="268"/>
      <c r="W63" s="268"/>
      <c r="X63" s="268"/>
      <c r="Y63" s="268"/>
      <c r="Z63" s="268"/>
      <c r="AA63" s="268"/>
      <c r="AB63" s="268"/>
      <c r="AC63" s="268"/>
      <c r="AD63" s="268"/>
      <c r="AE63" s="268"/>
      <c r="AF63" s="268"/>
      <c r="AG63" s="268"/>
      <c r="AH63" s="268"/>
      <c r="AI63" s="268"/>
      <c r="AJ63" s="268"/>
      <c r="AK63" s="268"/>
      <c r="AL63" s="268"/>
      <c r="AM63" s="268"/>
      <c r="AN63" s="268"/>
      <c r="AO63" s="268"/>
      <c r="AP63" s="268"/>
      <c r="AQ63" s="268"/>
      <c r="AR63" s="268"/>
      <c r="AS63" s="268"/>
      <c r="AT63" s="268"/>
      <c r="AU63" s="268"/>
      <c r="AV63" s="268"/>
      <c r="AW63" s="268"/>
      <c r="AX63" s="268"/>
      <c r="AY63" s="268"/>
      <c r="AZ63" s="268"/>
      <c r="BA63" s="268"/>
      <c r="BB63" s="268"/>
      <c r="BC63" s="268"/>
      <c r="BD63" s="268"/>
      <c r="BE63" s="268"/>
      <c r="BF63" s="268"/>
      <c r="BG63" s="268"/>
      <c r="BH63" s="268"/>
      <c r="BI63" s="268"/>
      <c r="BJ63" s="268"/>
      <c r="BK63" s="268"/>
      <c r="BL63" s="268"/>
      <c r="BM63" s="268"/>
      <c r="BN63" s="268"/>
      <c r="BO63" s="268"/>
      <c r="BP63" s="268"/>
      <c r="BQ63" s="268"/>
      <c r="BR63" s="268"/>
      <c r="BS63" s="268"/>
      <c r="BT63" s="268"/>
      <c r="BU63" s="268"/>
      <c r="BV63" s="268"/>
      <c r="BW63" s="268"/>
      <c r="BX63" s="268"/>
      <c r="BY63" s="268"/>
      <c r="BZ63" s="268"/>
      <c r="CA63" s="268"/>
      <c r="CB63" s="268"/>
      <c r="CC63" s="268"/>
      <c r="CD63" s="268"/>
      <c r="CE63" s="268"/>
      <c r="CF63" s="268"/>
      <c r="CG63" s="268"/>
      <c r="CH63" s="268"/>
      <c r="CI63" s="268"/>
      <c r="CJ63" s="268"/>
      <c r="CK63" s="268"/>
      <c r="CL63" s="268"/>
      <c r="CM63" s="268"/>
      <c r="CN63" s="268"/>
      <c r="CO63" s="268"/>
      <c r="CP63" s="268"/>
      <c r="CQ63" s="268"/>
      <c r="CR63" s="268"/>
      <c r="CS63" s="268"/>
      <c r="CT63" s="268"/>
      <c r="CU63" s="268"/>
      <c r="CV63" s="268"/>
      <c r="CW63" s="268"/>
      <c r="CX63" s="268"/>
      <c r="CY63" s="268"/>
      <c r="CZ63" s="268"/>
      <c r="DA63" s="268"/>
      <c r="DB63" s="268"/>
      <c r="DC63" s="268"/>
      <c r="DD63" s="268"/>
      <c r="DE63" s="268"/>
      <c r="DF63" s="268"/>
      <c r="DG63" s="268"/>
      <c r="DH63" s="268"/>
      <c r="DI63" s="268"/>
      <c r="DJ63" s="268"/>
      <c r="DK63" s="268"/>
      <c r="DL63" s="268"/>
    </row>
    <row r="64" spans="1:116" x14ac:dyDescent="0.35">
      <c r="A64" s="269" t="s">
        <v>8035</v>
      </c>
      <c r="B64" s="270" t="s">
        <v>8036</v>
      </c>
      <c r="C64" s="273">
        <v>0.32496100410000001</v>
      </c>
      <c r="D64" s="274">
        <v>13</v>
      </c>
      <c r="E64" s="273">
        <v>7.0000000000000007E-2</v>
      </c>
      <c r="F64" s="273" t="s">
        <v>17</v>
      </c>
      <c r="G64" s="273">
        <v>0.1191900699</v>
      </c>
      <c r="H64" s="273">
        <v>35.1</v>
      </c>
      <c r="I64" s="274">
        <v>3</v>
      </c>
      <c r="J64" s="274" t="str">
        <f>IFERROR(VLOOKUP($B64,'Core Indicators'!$E$3:$EU$906,147,FALSE),"x")</f>
        <v>x</v>
      </c>
      <c r="K64" s="275">
        <v>1.6009106635999999</v>
      </c>
      <c r="L64" s="273" t="s">
        <v>17</v>
      </c>
      <c r="M64" s="274">
        <v>94</v>
      </c>
      <c r="N64" s="274">
        <v>77</v>
      </c>
      <c r="O64" s="274" t="str">
        <f>IFERROR(VLOOKUP(B64,'Core Indicators'!$E$3:$G$9906,3,FALSE),"x")</f>
        <v>x</v>
      </c>
      <c r="P64" s="274">
        <v>241930</v>
      </c>
      <c r="Q64" s="268"/>
      <c r="R64" s="268"/>
      <c r="S64" s="268"/>
      <c r="T64" s="268"/>
      <c r="U64" s="268"/>
      <c r="V64" s="268"/>
      <c r="W64" s="268"/>
      <c r="X64" s="268"/>
      <c r="Y64" s="268"/>
      <c r="Z64" s="268"/>
      <c r="AA64" s="268"/>
      <c r="AB64" s="268"/>
      <c r="AC64" s="268"/>
      <c r="AD64" s="268"/>
      <c r="AE64" s="268"/>
      <c r="AF64" s="268"/>
      <c r="AG64" s="268"/>
      <c r="AH64" s="268"/>
      <c r="AI64" s="268"/>
      <c r="AJ64" s="268"/>
      <c r="AK64" s="268"/>
      <c r="AL64" s="268"/>
      <c r="AM64" s="268"/>
      <c r="AN64" s="268"/>
      <c r="AO64" s="268"/>
      <c r="AP64" s="268"/>
      <c r="AQ64" s="268"/>
      <c r="AR64" s="268"/>
      <c r="AS64" s="268"/>
      <c r="AT64" s="268"/>
      <c r="AU64" s="268"/>
      <c r="AV64" s="268"/>
      <c r="AW64" s="268"/>
      <c r="AX64" s="268"/>
      <c r="AY64" s="268"/>
      <c r="AZ64" s="268"/>
      <c r="BA64" s="268"/>
      <c r="BB64" s="268"/>
      <c r="BC64" s="268"/>
      <c r="BD64" s="268"/>
      <c r="BE64" s="268"/>
      <c r="BF64" s="268"/>
      <c r="BG64" s="268"/>
      <c r="BH64" s="268"/>
      <c r="BI64" s="268"/>
      <c r="BJ64" s="268"/>
      <c r="BK64" s="268"/>
      <c r="BL64" s="268"/>
      <c r="BM64" s="268"/>
      <c r="BN64" s="268"/>
      <c r="BO64" s="268"/>
      <c r="BP64" s="268"/>
      <c r="BQ64" s="268"/>
      <c r="BR64" s="268"/>
      <c r="BS64" s="268"/>
      <c r="BT64" s="268"/>
      <c r="BU64" s="268"/>
      <c r="BV64" s="268"/>
      <c r="BW64" s="268"/>
      <c r="BX64" s="268"/>
      <c r="BY64" s="268"/>
      <c r="BZ64" s="268"/>
      <c r="CA64" s="268"/>
      <c r="CB64" s="268"/>
      <c r="CC64" s="268"/>
      <c r="CD64" s="268"/>
      <c r="CE64" s="268"/>
      <c r="CF64" s="268"/>
      <c r="CG64" s="268"/>
      <c r="CH64" s="268"/>
      <c r="CI64" s="268"/>
      <c r="CJ64" s="268"/>
      <c r="CK64" s="268"/>
      <c r="CL64" s="268"/>
      <c r="CM64" s="268"/>
      <c r="CN64" s="268"/>
      <c r="CO64" s="268"/>
      <c r="CP64" s="268"/>
      <c r="CQ64" s="268"/>
      <c r="CR64" s="268"/>
      <c r="CS64" s="268"/>
      <c r="CT64" s="268"/>
      <c r="CU64" s="268"/>
      <c r="CV64" s="268"/>
      <c r="CW64" s="268"/>
      <c r="CX64" s="268"/>
      <c r="CY64" s="268"/>
      <c r="CZ64" s="268"/>
      <c r="DA64" s="268"/>
      <c r="DB64" s="268"/>
      <c r="DC64" s="268"/>
      <c r="DD64" s="268"/>
      <c r="DE64" s="268"/>
      <c r="DF64" s="268"/>
      <c r="DG64" s="268"/>
      <c r="DH64" s="268"/>
      <c r="DI64" s="268"/>
      <c r="DJ64" s="268"/>
      <c r="DK64" s="268"/>
      <c r="DL64" s="268"/>
    </row>
    <row r="65" spans="1:116" x14ac:dyDescent="0.35">
      <c r="A65" s="269" t="s">
        <v>8037</v>
      </c>
      <c r="B65" s="270" t="s">
        <v>8038</v>
      </c>
      <c r="C65" s="273">
        <v>0.32528704609999998</v>
      </c>
      <c r="D65" s="274">
        <v>5</v>
      </c>
      <c r="E65" s="273">
        <v>0.30399999999999999</v>
      </c>
      <c r="F65" s="273">
        <v>6.6</v>
      </c>
      <c r="G65" s="273">
        <v>0.35077464800000002</v>
      </c>
      <c r="H65" s="273">
        <v>35.9</v>
      </c>
      <c r="I65" s="274">
        <v>3</v>
      </c>
      <c r="J65" s="274" t="str">
        <f>IFERROR(VLOOKUP($B65,'Core Indicators'!$E$3:$EU$906,147,FALSE),"x")</f>
        <v>x</v>
      </c>
      <c r="K65" s="275">
        <v>0.30997923020000001</v>
      </c>
      <c r="L65" s="273">
        <v>6.25</v>
      </c>
      <c r="M65" s="274">
        <v>61</v>
      </c>
      <c r="N65" s="274">
        <v>56</v>
      </c>
      <c r="O65" s="274" t="str">
        <f>IFERROR(VLOOKUP(B65,'Core Indicators'!$E$3:$G$9906,3,FALSE),"x")</f>
        <v>x</v>
      </c>
      <c r="P65" s="274">
        <v>69490</v>
      </c>
      <c r="Q65" s="268"/>
      <c r="R65" s="268"/>
      <c r="S65" s="268"/>
      <c r="T65" s="268"/>
      <c r="U65" s="268"/>
      <c r="V65" s="268"/>
      <c r="W65" s="268"/>
      <c r="X65" s="268"/>
      <c r="Y65" s="268"/>
      <c r="Z65" s="268"/>
      <c r="AA65" s="268"/>
      <c r="AB65" s="268"/>
      <c r="AC65" s="268"/>
      <c r="AD65" s="268"/>
      <c r="AE65" s="268"/>
      <c r="AF65" s="268"/>
      <c r="AG65" s="268"/>
      <c r="AH65" s="268"/>
      <c r="AI65" s="268"/>
      <c r="AJ65" s="268"/>
      <c r="AK65" s="268"/>
      <c r="AL65" s="268"/>
      <c r="AM65" s="268"/>
      <c r="AN65" s="268"/>
      <c r="AO65" s="268"/>
      <c r="AP65" s="268"/>
      <c r="AQ65" s="268"/>
      <c r="AR65" s="268"/>
      <c r="AS65" s="268"/>
      <c r="AT65" s="268"/>
      <c r="AU65" s="268"/>
      <c r="AV65" s="268"/>
      <c r="AW65" s="268"/>
      <c r="AX65" s="268"/>
      <c r="AY65" s="268"/>
      <c r="AZ65" s="268"/>
      <c r="BA65" s="268"/>
      <c r="BB65" s="268"/>
      <c r="BC65" s="268"/>
      <c r="BD65" s="268"/>
      <c r="BE65" s="268"/>
      <c r="BF65" s="268"/>
      <c r="BG65" s="268"/>
      <c r="BH65" s="268"/>
      <c r="BI65" s="268"/>
      <c r="BJ65" s="268"/>
      <c r="BK65" s="268"/>
      <c r="BL65" s="268"/>
      <c r="BM65" s="268"/>
      <c r="BN65" s="268"/>
      <c r="BO65" s="268"/>
      <c r="BP65" s="268"/>
      <c r="BQ65" s="268"/>
      <c r="BR65" s="268"/>
      <c r="BS65" s="268"/>
      <c r="BT65" s="268"/>
      <c r="BU65" s="268"/>
      <c r="BV65" s="268"/>
      <c r="BW65" s="268"/>
      <c r="BX65" s="268"/>
      <c r="BY65" s="268"/>
      <c r="BZ65" s="268"/>
      <c r="CA65" s="268"/>
      <c r="CB65" s="268"/>
      <c r="CC65" s="268"/>
      <c r="CD65" s="268"/>
      <c r="CE65" s="268"/>
      <c r="CF65" s="268"/>
      <c r="CG65" s="268"/>
      <c r="CH65" s="268"/>
      <c r="CI65" s="268"/>
      <c r="CJ65" s="268"/>
      <c r="CK65" s="268"/>
      <c r="CL65" s="268"/>
      <c r="CM65" s="268"/>
      <c r="CN65" s="268"/>
      <c r="CO65" s="268"/>
      <c r="CP65" s="268"/>
      <c r="CQ65" s="268"/>
      <c r="CR65" s="268"/>
      <c r="CS65" s="268"/>
      <c r="CT65" s="268"/>
      <c r="CU65" s="268"/>
      <c r="CV65" s="268"/>
      <c r="CW65" s="268"/>
      <c r="CX65" s="268"/>
      <c r="CY65" s="268"/>
      <c r="CZ65" s="268"/>
      <c r="DA65" s="268"/>
      <c r="DB65" s="268"/>
      <c r="DC65" s="268"/>
      <c r="DD65" s="268"/>
      <c r="DE65" s="268"/>
      <c r="DF65" s="268"/>
      <c r="DG65" s="268"/>
      <c r="DH65" s="268"/>
      <c r="DI65" s="268"/>
      <c r="DJ65" s="268"/>
      <c r="DK65" s="268"/>
      <c r="DL65" s="268"/>
    </row>
    <row r="66" spans="1:116" x14ac:dyDescent="0.35">
      <c r="A66" s="269" t="s">
        <v>8039</v>
      </c>
      <c r="B66" s="270" t="s">
        <v>8040</v>
      </c>
      <c r="C66" s="273">
        <v>0.77995000079999999</v>
      </c>
      <c r="D66" s="274">
        <v>11</v>
      </c>
      <c r="E66" s="273">
        <v>0</v>
      </c>
      <c r="F66" s="273">
        <v>7.85</v>
      </c>
      <c r="G66" s="273">
        <v>0.54103560419999996</v>
      </c>
      <c r="H66" s="273">
        <v>43.5</v>
      </c>
      <c r="I66" s="274">
        <v>2</v>
      </c>
      <c r="J66" s="274" t="str">
        <f>IFERROR(VLOOKUP($B66,'Core Indicators'!$E$3:$EU$906,147,FALSE),"x")</f>
        <v>x</v>
      </c>
      <c r="K66" s="275">
        <v>4.6889737200000003E-2</v>
      </c>
      <c r="L66" s="273">
        <v>7</v>
      </c>
      <c r="M66" s="274">
        <v>82</v>
      </c>
      <c r="N66" s="274">
        <v>41</v>
      </c>
      <c r="O66" s="274" t="str">
        <f>IFERROR(VLOOKUP(B66,'Core Indicators'!$E$3:$G$9906,3,FALSE),"x")</f>
        <v>x</v>
      </c>
      <c r="P66" s="274">
        <v>227540</v>
      </c>
      <c r="Q66" s="268"/>
      <c r="R66" s="268"/>
      <c r="S66" s="268"/>
      <c r="T66" s="268"/>
      <c r="U66" s="268"/>
      <c r="V66" s="268"/>
      <c r="W66" s="268"/>
      <c r="X66" s="268"/>
      <c r="Y66" s="268"/>
      <c r="Z66" s="268"/>
      <c r="AA66" s="268"/>
      <c r="AB66" s="268"/>
      <c r="AC66" s="268"/>
      <c r="AD66" s="268"/>
      <c r="AE66" s="268"/>
      <c r="AF66" s="268"/>
      <c r="AG66" s="268"/>
      <c r="AH66" s="268"/>
      <c r="AI66" s="268"/>
      <c r="AJ66" s="268"/>
      <c r="AK66" s="268"/>
      <c r="AL66" s="268"/>
      <c r="AM66" s="268"/>
      <c r="AN66" s="268"/>
      <c r="AO66" s="268"/>
      <c r="AP66" s="268"/>
      <c r="AQ66" s="268"/>
      <c r="AR66" s="268"/>
      <c r="AS66" s="268"/>
      <c r="AT66" s="268"/>
      <c r="AU66" s="268"/>
      <c r="AV66" s="268"/>
      <c r="AW66" s="268"/>
      <c r="AX66" s="268"/>
      <c r="AY66" s="268"/>
      <c r="AZ66" s="268"/>
      <c r="BA66" s="268"/>
      <c r="BB66" s="268"/>
      <c r="BC66" s="268"/>
      <c r="BD66" s="268"/>
      <c r="BE66" s="268"/>
      <c r="BF66" s="268"/>
      <c r="BG66" s="268"/>
      <c r="BH66" s="268"/>
      <c r="BI66" s="268"/>
      <c r="BJ66" s="268"/>
      <c r="BK66" s="268"/>
      <c r="BL66" s="268"/>
      <c r="BM66" s="268"/>
      <c r="BN66" s="268"/>
      <c r="BO66" s="268"/>
      <c r="BP66" s="268"/>
      <c r="BQ66" s="268"/>
      <c r="BR66" s="268"/>
      <c r="BS66" s="268"/>
      <c r="BT66" s="268"/>
      <c r="BU66" s="268"/>
      <c r="BV66" s="268"/>
      <c r="BW66" s="268"/>
      <c r="BX66" s="268"/>
      <c r="BY66" s="268"/>
      <c r="BZ66" s="268"/>
      <c r="CA66" s="268"/>
      <c r="CB66" s="268"/>
      <c r="CC66" s="268"/>
      <c r="CD66" s="268"/>
      <c r="CE66" s="268"/>
      <c r="CF66" s="268"/>
      <c r="CG66" s="268"/>
      <c r="CH66" s="268"/>
      <c r="CI66" s="268"/>
      <c r="CJ66" s="268"/>
      <c r="CK66" s="268"/>
      <c r="CL66" s="268"/>
      <c r="CM66" s="268"/>
      <c r="CN66" s="268"/>
      <c r="CO66" s="268"/>
      <c r="CP66" s="268"/>
      <c r="CQ66" s="268"/>
      <c r="CR66" s="268"/>
      <c r="CS66" s="268"/>
      <c r="CT66" s="268"/>
      <c r="CU66" s="268"/>
      <c r="CV66" s="268"/>
      <c r="CW66" s="268"/>
      <c r="CX66" s="268"/>
      <c r="CY66" s="268"/>
      <c r="CZ66" s="268"/>
      <c r="DA66" s="268"/>
      <c r="DB66" s="268"/>
      <c r="DC66" s="268"/>
      <c r="DD66" s="268"/>
      <c r="DE66" s="268"/>
      <c r="DF66" s="268"/>
      <c r="DG66" s="268"/>
      <c r="DH66" s="268"/>
      <c r="DI66" s="268"/>
      <c r="DJ66" s="268"/>
      <c r="DK66" s="268"/>
      <c r="DL66" s="268"/>
    </row>
    <row r="67" spans="1:116" x14ac:dyDescent="0.35">
      <c r="A67" s="269" t="s">
        <v>8041</v>
      </c>
      <c r="B67" s="270" t="s">
        <v>8042</v>
      </c>
      <c r="C67" s="273">
        <v>0.70999998689999999</v>
      </c>
      <c r="D67" s="274">
        <v>6</v>
      </c>
      <c r="E67" s="273">
        <v>0.6</v>
      </c>
      <c r="F67" s="273">
        <v>5.95</v>
      </c>
      <c r="G67" s="273" t="s">
        <v>17</v>
      </c>
      <c r="H67" s="273">
        <v>33.700000000000003</v>
      </c>
      <c r="I67" s="274">
        <v>3</v>
      </c>
      <c r="J67" s="274" t="str">
        <f>IFERROR(VLOOKUP($B67,'Core Indicators'!$E$3:$EU$906,147,FALSE),"x")</f>
        <v>x</v>
      </c>
      <c r="K67" s="275">
        <v>-1.2090275288000001</v>
      </c>
      <c r="L67" s="273">
        <v>4.75</v>
      </c>
      <c r="M67" s="274">
        <v>40</v>
      </c>
      <c r="N67" s="274">
        <v>29</v>
      </c>
      <c r="O67" s="274" t="str">
        <f>IFERROR(VLOOKUP(B67,'Core Indicators'!$E$3:$G$9906,3,FALSE),"x")</f>
        <v>x</v>
      </c>
      <c r="P67" s="274">
        <v>245720</v>
      </c>
      <c r="Q67" s="268"/>
      <c r="R67" s="268"/>
      <c r="S67" s="268"/>
      <c r="T67" s="268"/>
      <c r="U67" s="268"/>
      <c r="V67" s="268"/>
      <c r="W67" s="268"/>
      <c r="X67" s="268"/>
      <c r="Y67" s="268"/>
      <c r="Z67" s="268"/>
      <c r="AA67" s="268"/>
      <c r="AB67" s="268"/>
      <c r="AC67" s="268"/>
      <c r="AD67" s="268"/>
      <c r="AE67" s="268"/>
      <c r="AF67" s="268"/>
      <c r="AG67" s="268"/>
      <c r="AH67" s="268"/>
      <c r="AI67" s="268"/>
      <c r="AJ67" s="268"/>
      <c r="AK67" s="268"/>
      <c r="AL67" s="268"/>
      <c r="AM67" s="268"/>
      <c r="AN67" s="268"/>
      <c r="AO67" s="268"/>
      <c r="AP67" s="268"/>
      <c r="AQ67" s="268"/>
      <c r="AR67" s="268"/>
      <c r="AS67" s="268"/>
      <c r="AT67" s="268"/>
      <c r="AU67" s="268"/>
      <c r="AV67" s="268"/>
      <c r="AW67" s="268"/>
      <c r="AX67" s="268"/>
      <c r="AY67" s="268"/>
      <c r="AZ67" s="268"/>
      <c r="BA67" s="268"/>
      <c r="BB67" s="268"/>
      <c r="BC67" s="268"/>
      <c r="BD67" s="268"/>
      <c r="BE67" s="268"/>
      <c r="BF67" s="268"/>
      <c r="BG67" s="268"/>
      <c r="BH67" s="268"/>
      <c r="BI67" s="268"/>
      <c r="BJ67" s="268"/>
      <c r="BK67" s="268"/>
      <c r="BL67" s="268"/>
      <c r="BM67" s="268"/>
      <c r="BN67" s="268"/>
      <c r="BO67" s="268"/>
      <c r="BP67" s="268"/>
      <c r="BQ67" s="268"/>
      <c r="BR67" s="268"/>
      <c r="BS67" s="268"/>
      <c r="BT67" s="268"/>
      <c r="BU67" s="268"/>
      <c r="BV67" s="268"/>
      <c r="BW67" s="268"/>
      <c r="BX67" s="268"/>
      <c r="BY67" s="268"/>
      <c r="BZ67" s="268"/>
      <c r="CA67" s="268"/>
      <c r="CB67" s="268"/>
      <c r="CC67" s="268"/>
      <c r="CD67" s="268"/>
      <c r="CE67" s="268"/>
      <c r="CF67" s="268"/>
      <c r="CG67" s="268"/>
      <c r="CH67" s="268"/>
      <c r="CI67" s="268"/>
      <c r="CJ67" s="268"/>
      <c r="CK67" s="268"/>
      <c r="CL67" s="268"/>
      <c r="CM67" s="268"/>
      <c r="CN67" s="268"/>
      <c r="CO67" s="268"/>
      <c r="CP67" s="268"/>
      <c r="CQ67" s="268"/>
      <c r="CR67" s="268"/>
      <c r="CS67" s="268"/>
      <c r="CT67" s="268"/>
      <c r="CU67" s="268"/>
      <c r="CV67" s="268"/>
      <c r="CW67" s="268"/>
      <c r="CX67" s="268"/>
      <c r="CY67" s="268"/>
      <c r="CZ67" s="268"/>
      <c r="DA67" s="268"/>
      <c r="DB67" s="268"/>
      <c r="DC67" s="268"/>
      <c r="DD67" s="268"/>
      <c r="DE67" s="268"/>
      <c r="DF67" s="268"/>
      <c r="DG67" s="268"/>
      <c r="DH67" s="268"/>
      <c r="DI67" s="268"/>
      <c r="DJ67" s="268"/>
      <c r="DK67" s="268"/>
      <c r="DL67" s="268"/>
    </row>
    <row r="68" spans="1:116" x14ac:dyDescent="0.35">
      <c r="A68" s="269" t="s">
        <v>8043</v>
      </c>
      <c r="B68" s="270" t="s">
        <v>8044</v>
      </c>
      <c r="C68" s="273">
        <v>0.77542499430000011</v>
      </c>
      <c r="D68" s="274">
        <v>8</v>
      </c>
      <c r="E68" s="273">
        <v>0</v>
      </c>
      <c r="F68" s="273">
        <v>6.9</v>
      </c>
      <c r="G68" s="273">
        <v>0.62044554029999999</v>
      </c>
      <c r="H68" s="273">
        <v>35.9</v>
      </c>
      <c r="I68" s="274">
        <v>3</v>
      </c>
      <c r="J68" s="274" t="str">
        <f>IFERROR(VLOOKUP($B68,'Core Indicators'!$E$3:$EU$906,147,FALSE),"x")</f>
        <v>x</v>
      </c>
      <c r="K68" s="275">
        <v>-0.37157607079999999</v>
      </c>
      <c r="L68" s="273">
        <v>5.5</v>
      </c>
      <c r="M68" s="274">
        <v>46</v>
      </c>
      <c r="N68" s="274">
        <v>37</v>
      </c>
      <c r="O68" s="274" t="str">
        <f>IFERROR(VLOOKUP(B68,'Core Indicators'!$E$3:$G$9906,3,FALSE),"x")</f>
        <v>x</v>
      </c>
      <c r="P68" s="274">
        <v>10120</v>
      </c>
      <c r="Q68" s="268"/>
      <c r="R68" s="268"/>
      <c r="S68" s="268"/>
      <c r="T68" s="268"/>
      <c r="U68" s="268"/>
      <c r="V68" s="268"/>
      <c r="W68" s="268"/>
      <c r="X68" s="268"/>
      <c r="Y68" s="268"/>
      <c r="Z68" s="268"/>
      <c r="AA68" s="268"/>
      <c r="AB68" s="268"/>
      <c r="AC68" s="268"/>
      <c r="AD68" s="268"/>
      <c r="AE68" s="268"/>
      <c r="AF68" s="268"/>
      <c r="AG68" s="268"/>
      <c r="AH68" s="268"/>
      <c r="AI68" s="268"/>
      <c r="AJ68" s="268"/>
      <c r="AK68" s="268"/>
      <c r="AL68" s="268"/>
      <c r="AM68" s="268"/>
      <c r="AN68" s="268"/>
      <c r="AO68" s="268"/>
      <c r="AP68" s="268"/>
      <c r="AQ68" s="268"/>
      <c r="AR68" s="268"/>
      <c r="AS68" s="268"/>
      <c r="AT68" s="268"/>
      <c r="AU68" s="268"/>
      <c r="AV68" s="268"/>
      <c r="AW68" s="268"/>
      <c r="AX68" s="268"/>
      <c r="AY68" s="268"/>
      <c r="AZ68" s="268"/>
      <c r="BA68" s="268"/>
      <c r="BB68" s="268"/>
      <c r="BC68" s="268"/>
      <c r="BD68" s="268"/>
      <c r="BE68" s="268"/>
      <c r="BF68" s="268"/>
      <c r="BG68" s="268"/>
      <c r="BH68" s="268"/>
      <c r="BI68" s="268"/>
      <c r="BJ68" s="268"/>
      <c r="BK68" s="268"/>
      <c r="BL68" s="268"/>
      <c r="BM68" s="268"/>
      <c r="BN68" s="268"/>
      <c r="BO68" s="268"/>
      <c r="BP68" s="268"/>
      <c r="BQ68" s="268"/>
      <c r="BR68" s="268"/>
      <c r="BS68" s="268"/>
      <c r="BT68" s="268"/>
      <c r="BU68" s="268"/>
      <c r="BV68" s="268"/>
      <c r="BW68" s="268"/>
      <c r="BX68" s="268"/>
      <c r="BY68" s="268"/>
      <c r="BZ68" s="268"/>
      <c r="CA68" s="268"/>
      <c r="CB68" s="268"/>
      <c r="CC68" s="268"/>
      <c r="CD68" s="268"/>
      <c r="CE68" s="268"/>
      <c r="CF68" s="268"/>
      <c r="CG68" s="268"/>
      <c r="CH68" s="268"/>
      <c r="CI68" s="268"/>
      <c r="CJ68" s="268"/>
      <c r="CK68" s="268"/>
      <c r="CL68" s="268"/>
      <c r="CM68" s="268"/>
      <c r="CN68" s="268"/>
      <c r="CO68" s="268"/>
      <c r="CP68" s="268"/>
      <c r="CQ68" s="268"/>
      <c r="CR68" s="268"/>
      <c r="CS68" s="268"/>
      <c r="CT68" s="268"/>
      <c r="CU68" s="268"/>
      <c r="CV68" s="268"/>
      <c r="CW68" s="268"/>
      <c r="CX68" s="268"/>
      <c r="CY68" s="268"/>
      <c r="CZ68" s="268"/>
      <c r="DA68" s="268"/>
      <c r="DB68" s="268"/>
      <c r="DC68" s="268"/>
      <c r="DD68" s="268"/>
      <c r="DE68" s="268"/>
      <c r="DF68" s="268"/>
      <c r="DG68" s="268"/>
      <c r="DH68" s="268"/>
      <c r="DI68" s="268"/>
      <c r="DJ68" s="268"/>
      <c r="DK68" s="268"/>
      <c r="DL68" s="268"/>
    </row>
    <row r="69" spans="1:116" x14ac:dyDescent="0.35">
      <c r="A69" s="269" t="s">
        <v>8045</v>
      </c>
      <c r="B69" s="270" t="s">
        <v>8046</v>
      </c>
      <c r="C69" s="273">
        <v>0.84509999150000004</v>
      </c>
      <c r="D69" s="274">
        <v>11</v>
      </c>
      <c r="E69" s="273">
        <v>0.14000000000000001</v>
      </c>
      <c r="F69" s="273">
        <v>6.25</v>
      </c>
      <c r="G69" s="273" t="s">
        <v>17</v>
      </c>
      <c r="H69" s="273">
        <v>50.7</v>
      </c>
      <c r="I69" s="274">
        <v>2</v>
      </c>
      <c r="J69" s="274" t="str">
        <f>IFERROR(VLOOKUP($B69,'Core Indicators'!$E$3:$EU$906,147,FALSE),"x")</f>
        <v>x</v>
      </c>
      <c r="K69" s="275">
        <v>-1.2640448809</v>
      </c>
      <c r="L69" s="273">
        <v>5</v>
      </c>
      <c r="M69" s="274">
        <v>46</v>
      </c>
      <c r="N69" s="274">
        <v>18</v>
      </c>
      <c r="O69" s="274" t="str">
        <f>IFERROR(VLOOKUP(B69,'Core Indicators'!$E$3:$G$9906,3,FALSE),"x")</f>
        <v>x</v>
      </c>
      <c r="P69" s="274">
        <v>28120</v>
      </c>
      <c r="Q69" s="268"/>
      <c r="R69" s="268"/>
      <c r="S69" s="268"/>
      <c r="T69" s="268"/>
      <c r="U69" s="268"/>
      <c r="V69" s="268"/>
      <c r="W69" s="268"/>
      <c r="X69" s="268"/>
      <c r="Y69" s="268"/>
      <c r="Z69" s="268"/>
      <c r="AA69" s="268"/>
      <c r="AB69" s="268"/>
      <c r="AC69" s="268"/>
      <c r="AD69" s="268"/>
      <c r="AE69" s="268"/>
      <c r="AF69" s="268"/>
      <c r="AG69" s="268"/>
      <c r="AH69" s="268"/>
      <c r="AI69" s="268"/>
      <c r="AJ69" s="268"/>
      <c r="AK69" s="268"/>
      <c r="AL69" s="268"/>
      <c r="AM69" s="268"/>
      <c r="AN69" s="268"/>
      <c r="AO69" s="268"/>
      <c r="AP69" s="268"/>
      <c r="AQ69" s="268"/>
      <c r="AR69" s="268"/>
      <c r="AS69" s="268"/>
      <c r="AT69" s="268"/>
      <c r="AU69" s="268"/>
      <c r="AV69" s="268"/>
      <c r="AW69" s="268"/>
      <c r="AX69" s="268"/>
      <c r="AY69" s="268"/>
      <c r="AZ69" s="268"/>
      <c r="BA69" s="268"/>
      <c r="BB69" s="268"/>
      <c r="BC69" s="268"/>
      <c r="BD69" s="268"/>
      <c r="BE69" s="268"/>
      <c r="BF69" s="268"/>
      <c r="BG69" s="268"/>
      <c r="BH69" s="268"/>
      <c r="BI69" s="268"/>
      <c r="BJ69" s="268"/>
      <c r="BK69" s="268"/>
      <c r="BL69" s="268"/>
      <c r="BM69" s="268"/>
      <c r="BN69" s="268"/>
      <c r="BO69" s="268"/>
      <c r="BP69" s="268"/>
      <c r="BQ69" s="268"/>
      <c r="BR69" s="268"/>
      <c r="BS69" s="268"/>
      <c r="BT69" s="268"/>
      <c r="BU69" s="268"/>
      <c r="BV69" s="268"/>
      <c r="BW69" s="268"/>
      <c r="BX69" s="268"/>
      <c r="BY69" s="268"/>
      <c r="BZ69" s="268"/>
      <c r="CA69" s="268"/>
      <c r="CB69" s="268"/>
      <c r="CC69" s="268"/>
      <c r="CD69" s="268"/>
      <c r="CE69" s="268"/>
      <c r="CF69" s="268"/>
      <c r="CG69" s="268"/>
      <c r="CH69" s="268"/>
      <c r="CI69" s="268"/>
      <c r="CJ69" s="268"/>
      <c r="CK69" s="268"/>
      <c r="CL69" s="268"/>
      <c r="CM69" s="268"/>
      <c r="CN69" s="268"/>
      <c r="CO69" s="268"/>
      <c r="CP69" s="268"/>
      <c r="CQ69" s="268"/>
      <c r="CR69" s="268"/>
      <c r="CS69" s="268"/>
      <c r="CT69" s="268"/>
      <c r="CU69" s="268"/>
      <c r="CV69" s="268"/>
      <c r="CW69" s="268"/>
      <c r="CX69" s="268"/>
      <c r="CY69" s="268"/>
      <c r="CZ69" s="268"/>
      <c r="DA69" s="268"/>
      <c r="DB69" s="268"/>
      <c r="DC69" s="268"/>
      <c r="DD69" s="268"/>
      <c r="DE69" s="268"/>
      <c r="DF69" s="268"/>
      <c r="DG69" s="268"/>
      <c r="DH69" s="268"/>
      <c r="DI69" s="268"/>
      <c r="DJ69" s="268"/>
      <c r="DK69" s="268"/>
      <c r="DL69" s="268"/>
    </row>
    <row r="70" spans="1:116" x14ac:dyDescent="0.35">
      <c r="A70" s="269" t="s">
        <v>8047</v>
      </c>
      <c r="B70" s="270" t="s">
        <v>8048</v>
      </c>
      <c r="C70" s="273">
        <v>0.25992401189999997</v>
      </c>
      <c r="D70" s="274">
        <v>4</v>
      </c>
      <c r="E70" s="273">
        <v>0</v>
      </c>
      <c r="F70" s="273">
        <v>2.8166666667000002</v>
      </c>
      <c r="G70" s="273" t="s">
        <v>17</v>
      </c>
      <c r="H70" s="273" t="s">
        <v>17</v>
      </c>
      <c r="I70" s="274">
        <v>0</v>
      </c>
      <c r="J70" s="274" t="str">
        <f>IFERROR(VLOOKUP($B70,'Core Indicators'!$E$3:$EU$906,147,FALSE),"x")</f>
        <v>x</v>
      </c>
      <c r="K70" s="275">
        <v>-1.4223147630999999</v>
      </c>
      <c r="L70" s="273">
        <v>1.75</v>
      </c>
      <c r="M70" s="274">
        <v>6</v>
      </c>
      <c r="N70" s="274">
        <v>16</v>
      </c>
      <c r="O70" s="274" t="str">
        <f>IFERROR(VLOOKUP(B70,'Core Indicators'!$E$3:$G$9906,3,FALSE),"x")</f>
        <v>x</v>
      </c>
      <c r="P70" s="274">
        <v>28050</v>
      </c>
      <c r="Q70" s="268"/>
      <c r="R70" s="268"/>
      <c r="S70" s="268"/>
      <c r="T70" s="268"/>
      <c r="U70" s="268"/>
      <c r="V70" s="268"/>
      <c r="W70" s="268"/>
      <c r="X70" s="268"/>
      <c r="Y70" s="268"/>
      <c r="Z70" s="268"/>
      <c r="AA70" s="268"/>
      <c r="AB70" s="268"/>
      <c r="AC70" s="268"/>
      <c r="AD70" s="268"/>
      <c r="AE70" s="268"/>
      <c r="AF70" s="268"/>
      <c r="AG70" s="268"/>
      <c r="AH70" s="268"/>
      <c r="AI70" s="268"/>
      <c r="AJ70" s="268"/>
      <c r="AK70" s="268"/>
      <c r="AL70" s="268"/>
      <c r="AM70" s="268"/>
      <c r="AN70" s="268"/>
      <c r="AO70" s="268"/>
      <c r="AP70" s="268"/>
      <c r="AQ70" s="268"/>
      <c r="AR70" s="268"/>
      <c r="AS70" s="268"/>
      <c r="AT70" s="268"/>
      <c r="AU70" s="268"/>
      <c r="AV70" s="268"/>
      <c r="AW70" s="268"/>
      <c r="AX70" s="268"/>
      <c r="AY70" s="268"/>
      <c r="AZ70" s="268"/>
      <c r="BA70" s="268"/>
      <c r="BB70" s="268"/>
      <c r="BC70" s="268"/>
      <c r="BD70" s="268"/>
      <c r="BE70" s="268"/>
      <c r="BF70" s="268"/>
      <c r="BG70" s="268"/>
      <c r="BH70" s="268"/>
      <c r="BI70" s="268"/>
      <c r="BJ70" s="268"/>
      <c r="BK70" s="268"/>
      <c r="BL70" s="268"/>
      <c r="BM70" s="268"/>
      <c r="BN70" s="268"/>
      <c r="BO70" s="268"/>
      <c r="BP70" s="268"/>
      <c r="BQ70" s="268"/>
      <c r="BR70" s="268"/>
      <c r="BS70" s="268"/>
      <c r="BT70" s="268"/>
      <c r="BU70" s="268"/>
      <c r="BV70" s="268"/>
      <c r="BW70" s="268"/>
      <c r="BX70" s="268"/>
      <c r="BY70" s="268"/>
      <c r="BZ70" s="268"/>
      <c r="CA70" s="268"/>
      <c r="CB70" s="268"/>
      <c r="CC70" s="268"/>
      <c r="CD70" s="268"/>
      <c r="CE70" s="268"/>
      <c r="CF70" s="268"/>
      <c r="CG70" s="268"/>
      <c r="CH70" s="268"/>
      <c r="CI70" s="268"/>
      <c r="CJ70" s="268"/>
      <c r="CK70" s="268"/>
      <c r="CL70" s="268"/>
      <c r="CM70" s="268"/>
      <c r="CN70" s="268"/>
      <c r="CO70" s="268"/>
      <c r="CP70" s="268"/>
      <c r="CQ70" s="268"/>
      <c r="CR70" s="268"/>
      <c r="CS70" s="268"/>
      <c r="CT70" s="268"/>
      <c r="CU70" s="268"/>
      <c r="CV70" s="268"/>
      <c r="CW70" s="268"/>
      <c r="CX70" s="268"/>
      <c r="CY70" s="268"/>
      <c r="CZ70" s="268"/>
      <c r="DA70" s="268"/>
      <c r="DB70" s="268"/>
      <c r="DC70" s="268"/>
      <c r="DD70" s="268"/>
      <c r="DE70" s="268"/>
      <c r="DF70" s="268"/>
      <c r="DG70" s="268"/>
      <c r="DH70" s="268"/>
      <c r="DI70" s="268"/>
      <c r="DJ70" s="268"/>
      <c r="DK70" s="268"/>
      <c r="DL70" s="268"/>
    </row>
    <row r="71" spans="1:116" x14ac:dyDescent="0.35">
      <c r="A71" s="269" t="s">
        <v>159</v>
      </c>
      <c r="B71" s="270" t="s">
        <v>8049</v>
      </c>
      <c r="C71" s="273">
        <v>7.7842041200000003E-2</v>
      </c>
      <c r="D71" s="274">
        <v>9</v>
      </c>
      <c r="E71" s="273">
        <v>2.7E-2</v>
      </c>
      <c r="F71" s="273" t="s">
        <v>17</v>
      </c>
      <c r="G71" s="273">
        <v>0.1223017302</v>
      </c>
      <c r="H71" s="273">
        <v>32.9</v>
      </c>
      <c r="I71" s="274">
        <v>3</v>
      </c>
      <c r="J71" s="274">
        <f>IFERROR(VLOOKUP($B71,'Core Indicators'!$E$3:$EU$906,147,FALSE),"x")</f>
        <v>88</v>
      </c>
      <c r="K71" s="275">
        <v>0.1988379508</v>
      </c>
      <c r="L71" s="273" t="s">
        <v>17</v>
      </c>
      <c r="M71" s="274">
        <v>88</v>
      </c>
      <c r="N71" s="274">
        <v>48</v>
      </c>
      <c r="O71" s="274">
        <f>IFERROR(VLOOKUP(B71,'Core Indicators'!$E$3:$G$9906,3,FALSE),"x")</f>
        <v>10893000</v>
      </c>
      <c r="P71" s="274">
        <v>128900</v>
      </c>
      <c r="Q71" s="268"/>
      <c r="R71" s="268"/>
      <c r="S71" s="268"/>
      <c r="T71" s="268"/>
      <c r="U71" s="268"/>
      <c r="V71" s="268"/>
      <c r="W71" s="268"/>
      <c r="X71" s="268"/>
      <c r="Y71" s="268"/>
      <c r="Z71" s="268"/>
      <c r="AA71" s="268"/>
      <c r="AB71" s="268"/>
      <c r="AC71" s="268"/>
      <c r="AD71" s="268"/>
      <c r="AE71" s="268"/>
      <c r="AF71" s="268"/>
      <c r="AG71" s="268"/>
      <c r="AH71" s="268"/>
      <c r="AI71" s="268"/>
      <c r="AJ71" s="268"/>
      <c r="AK71" s="268"/>
      <c r="AL71" s="268"/>
      <c r="AM71" s="268"/>
      <c r="AN71" s="268"/>
      <c r="AO71" s="268"/>
      <c r="AP71" s="268"/>
      <c r="AQ71" s="268"/>
      <c r="AR71" s="268"/>
      <c r="AS71" s="268"/>
      <c r="AT71" s="268"/>
      <c r="AU71" s="268"/>
      <c r="AV71" s="268"/>
      <c r="AW71" s="268"/>
      <c r="AX71" s="268"/>
      <c r="AY71" s="268"/>
      <c r="AZ71" s="268"/>
      <c r="BA71" s="268"/>
      <c r="BB71" s="268"/>
      <c r="BC71" s="268"/>
      <c r="BD71" s="268"/>
      <c r="BE71" s="268"/>
      <c r="BF71" s="268"/>
      <c r="BG71" s="268"/>
      <c r="BH71" s="268"/>
      <c r="BI71" s="268"/>
      <c r="BJ71" s="268"/>
      <c r="BK71" s="268"/>
      <c r="BL71" s="268"/>
      <c r="BM71" s="268"/>
      <c r="BN71" s="268"/>
      <c r="BO71" s="268"/>
      <c r="BP71" s="268"/>
      <c r="BQ71" s="268"/>
      <c r="BR71" s="268"/>
      <c r="BS71" s="268"/>
      <c r="BT71" s="268"/>
      <c r="BU71" s="268"/>
      <c r="BV71" s="268"/>
      <c r="BW71" s="268"/>
      <c r="BX71" s="268"/>
      <c r="BY71" s="268"/>
      <c r="BZ71" s="268"/>
      <c r="CA71" s="268"/>
      <c r="CB71" s="268"/>
      <c r="CC71" s="268"/>
      <c r="CD71" s="268"/>
      <c r="CE71" s="268"/>
      <c r="CF71" s="268"/>
      <c r="CG71" s="268"/>
      <c r="CH71" s="268"/>
      <c r="CI71" s="268"/>
      <c r="CJ71" s="268"/>
      <c r="CK71" s="268"/>
      <c r="CL71" s="268"/>
      <c r="CM71" s="268"/>
      <c r="CN71" s="268"/>
      <c r="CO71" s="268"/>
      <c r="CP71" s="268"/>
      <c r="CQ71" s="268"/>
      <c r="CR71" s="268"/>
      <c r="CS71" s="268"/>
      <c r="CT71" s="268"/>
      <c r="CU71" s="268"/>
      <c r="CV71" s="268"/>
      <c r="CW71" s="268"/>
      <c r="CX71" s="268"/>
      <c r="CY71" s="268"/>
      <c r="CZ71" s="268"/>
      <c r="DA71" s="268"/>
      <c r="DB71" s="268"/>
      <c r="DC71" s="268"/>
      <c r="DD71" s="268"/>
      <c r="DE71" s="268"/>
      <c r="DF71" s="268"/>
      <c r="DG71" s="268"/>
      <c r="DH71" s="268"/>
      <c r="DI71" s="268"/>
      <c r="DJ71" s="268"/>
      <c r="DK71" s="268"/>
      <c r="DL71" s="268"/>
    </row>
    <row r="72" spans="1:116" x14ac:dyDescent="0.35">
      <c r="A72" s="269" t="s">
        <v>8050</v>
      </c>
      <c r="B72" s="270" t="s">
        <v>8051</v>
      </c>
      <c r="C72" s="273">
        <v>0</v>
      </c>
      <c r="D72" s="274">
        <v>13</v>
      </c>
      <c r="E72" s="273">
        <v>0</v>
      </c>
      <c r="F72" s="273" t="s">
        <v>17</v>
      </c>
      <c r="G72" s="273" t="s">
        <v>17</v>
      </c>
      <c r="H72" s="273" t="s">
        <v>17</v>
      </c>
      <c r="I72" s="274">
        <v>0</v>
      </c>
      <c r="J72" s="274" t="str">
        <f>IFERROR(VLOOKUP($B72,'Core Indicators'!$E$3:$EU$906,147,FALSE),"x")</f>
        <v>x</v>
      </c>
      <c r="K72" s="275">
        <v>0.17586329580000001</v>
      </c>
      <c r="L72" s="273" t="s">
        <v>17</v>
      </c>
      <c r="M72" s="274">
        <v>89</v>
      </c>
      <c r="N72" s="274">
        <v>53</v>
      </c>
      <c r="O72" s="274" t="str">
        <f>IFERROR(VLOOKUP(B72,'Core Indicators'!$E$3:$G$9906,3,FALSE),"x")</f>
        <v>x</v>
      </c>
      <c r="P72" s="274">
        <v>340</v>
      </c>
      <c r="Q72" s="268"/>
      <c r="R72" s="268"/>
      <c r="S72" s="268"/>
      <c r="T72" s="268"/>
      <c r="U72" s="268"/>
      <c r="V72" s="268"/>
      <c r="W72" s="268"/>
      <c r="X72" s="268"/>
      <c r="Y72" s="268"/>
      <c r="Z72" s="268"/>
      <c r="AA72" s="268"/>
      <c r="AB72" s="268"/>
      <c r="AC72" s="268"/>
      <c r="AD72" s="268"/>
      <c r="AE72" s="268"/>
      <c r="AF72" s="268"/>
      <c r="AG72" s="268"/>
      <c r="AH72" s="268"/>
      <c r="AI72" s="268"/>
      <c r="AJ72" s="268"/>
      <c r="AK72" s="268"/>
      <c r="AL72" s="268"/>
      <c r="AM72" s="268"/>
      <c r="AN72" s="268"/>
      <c r="AO72" s="268"/>
      <c r="AP72" s="268"/>
      <c r="AQ72" s="268"/>
      <c r="AR72" s="268"/>
      <c r="AS72" s="268"/>
      <c r="AT72" s="268"/>
      <c r="AU72" s="268"/>
      <c r="AV72" s="268"/>
      <c r="AW72" s="268"/>
      <c r="AX72" s="268"/>
      <c r="AY72" s="268"/>
      <c r="AZ72" s="268"/>
      <c r="BA72" s="268"/>
      <c r="BB72" s="268"/>
      <c r="BC72" s="268"/>
      <c r="BD72" s="268"/>
      <c r="BE72" s="268"/>
      <c r="BF72" s="268"/>
      <c r="BG72" s="268"/>
      <c r="BH72" s="268"/>
      <c r="BI72" s="268"/>
      <c r="BJ72" s="268"/>
      <c r="BK72" s="268"/>
      <c r="BL72" s="268"/>
      <c r="BM72" s="268"/>
      <c r="BN72" s="268"/>
      <c r="BO72" s="268"/>
      <c r="BP72" s="268"/>
      <c r="BQ72" s="268"/>
      <c r="BR72" s="268"/>
      <c r="BS72" s="268"/>
      <c r="BT72" s="268"/>
      <c r="BU72" s="268"/>
      <c r="BV72" s="268"/>
      <c r="BW72" s="268"/>
      <c r="BX72" s="268"/>
      <c r="BY72" s="268"/>
      <c r="BZ72" s="268"/>
      <c r="CA72" s="268"/>
      <c r="CB72" s="268"/>
      <c r="CC72" s="268"/>
      <c r="CD72" s="268"/>
      <c r="CE72" s="268"/>
      <c r="CF72" s="268"/>
      <c r="CG72" s="268"/>
      <c r="CH72" s="268"/>
      <c r="CI72" s="268"/>
      <c r="CJ72" s="268"/>
      <c r="CK72" s="268"/>
      <c r="CL72" s="268"/>
      <c r="CM72" s="268"/>
      <c r="CN72" s="268"/>
      <c r="CO72" s="268"/>
      <c r="CP72" s="268"/>
      <c r="CQ72" s="268"/>
      <c r="CR72" s="268"/>
      <c r="CS72" s="268"/>
      <c r="CT72" s="268"/>
      <c r="CU72" s="268"/>
      <c r="CV72" s="268"/>
      <c r="CW72" s="268"/>
      <c r="CX72" s="268"/>
      <c r="CY72" s="268"/>
      <c r="CZ72" s="268"/>
      <c r="DA72" s="268"/>
      <c r="DB72" s="268"/>
      <c r="DC72" s="268"/>
      <c r="DD72" s="268"/>
      <c r="DE72" s="268"/>
      <c r="DF72" s="268"/>
      <c r="DG72" s="268"/>
      <c r="DH72" s="268"/>
      <c r="DI72" s="268"/>
      <c r="DJ72" s="268"/>
      <c r="DK72" s="268"/>
      <c r="DL72" s="268"/>
    </row>
    <row r="73" spans="1:116" x14ac:dyDescent="0.35">
      <c r="A73" s="269" t="s">
        <v>448</v>
      </c>
      <c r="B73" s="270" t="s">
        <v>8052</v>
      </c>
      <c r="C73" s="273">
        <v>0.50436202500000005</v>
      </c>
      <c r="D73" s="274">
        <v>11</v>
      </c>
      <c r="E73" s="273">
        <v>0.39200000000000002</v>
      </c>
      <c r="F73" s="273">
        <v>4.05</v>
      </c>
      <c r="G73" s="273">
        <v>0.49214644930000001</v>
      </c>
      <c r="H73" s="273">
        <v>48.3</v>
      </c>
      <c r="I73" s="274">
        <v>3</v>
      </c>
      <c r="J73" s="274">
        <f>IFERROR(VLOOKUP($B73,'Core Indicators'!$E$3:$EU$906,147,FALSE),"x")</f>
        <v>1937</v>
      </c>
      <c r="K73" s="275">
        <v>-1.0522887706999999</v>
      </c>
      <c r="L73" s="273">
        <v>3.25</v>
      </c>
      <c r="M73" s="274">
        <v>52</v>
      </c>
      <c r="N73" s="274">
        <v>26</v>
      </c>
      <c r="O73" s="274">
        <f>IFERROR(VLOOKUP(B73,'Core Indicators'!$E$3:$G$9906,3,FALSE),"x")</f>
        <v>17100000</v>
      </c>
      <c r="P73" s="274">
        <v>107160</v>
      </c>
      <c r="Q73" s="268"/>
      <c r="R73" s="268"/>
      <c r="S73" s="268"/>
      <c r="T73" s="268"/>
      <c r="U73" s="268"/>
      <c r="V73" s="268"/>
      <c r="W73" s="268"/>
      <c r="X73" s="268"/>
      <c r="Y73" s="268"/>
      <c r="Z73" s="268"/>
      <c r="AA73" s="268"/>
      <c r="AB73" s="268"/>
      <c r="AC73" s="268"/>
      <c r="AD73" s="268"/>
      <c r="AE73" s="268"/>
      <c r="AF73" s="268"/>
      <c r="AG73" s="268"/>
      <c r="AH73" s="268"/>
      <c r="AI73" s="268"/>
      <c r="AJ73" s="268"/>
      <c r="AK73" s="268"/>
      <c r="AL73" s="268"/>
      <c r="AM73" s="268"/>
      <c r="AN73" s="268"/>
      <c r="AO73" s="268"/>
      <c r="AP73" s="268"/>
      <c r="AQ73" s="268"/>
      <c r="AR73" s="268"/>
      <c r="AS73" s="268"/>
      <c r="AT73" s="268"/>
      <c r="AU73" s="268"/>
      <c r="AV73" s="268"/>
      <c r="AW73" s="268"/>
      <c r="AX73" s="268"/>
      <c r="AY73" s="268"/>
      <c r="AZ73" s="268"/>
      <c r="BA73" s="268"/>
      <c r="BB73" s="268"/>
      <c r="BC73" s="268"/>
      <c r="BD73" s="268"/>
      <c r="BE73" s="268"/>
      <c r="BF73" s="268"/>
      <c r="BG73" s="268"/>
      <c r="BH73" s="268"/>
      <c r="BI73" s="268"/>
      <c r="BJ73" s="268"/>
      <c r="BK73" s="268"/>
      <c r="BL73" s="268"/>
      <c r="BM73" s="268"/>
      <c r="BN73" s="268"/>
      <c r="BO73" s="268"/>
      <c r="BP73" s="268"/>
      <c r="BQ73" s="268"/>
      <c r="BR73" s="268"/>
      <c r="BS73" s="268"/>
      <c r="BT73" s="268"/>
      <c r="BU73" s="268"/>
      <c r="BV73" s="268"/>
      <c r="BW73" s="268"/>
      <c r="BX73" s="268"/>
      <c r="BY73" s="268"/>
      <c r="BZ73" s="268"/>
      <c r="CA73" s="268"/>
      <c r="CB73" s="268"/>
      <c r="CC73" s="268"/>
      <c r="CD73" s="268"/>
      <c r="CE73" s="268"/>
      <c r="CF73" s="268"/>
      <c r="CG73" s="268"/>
      <c r="CH73" s="268"/>
      <c r="CI73" s="268"/>
      <c r="CJ73" s="268"/>
      <c r="CK73" s="268"/>
      <c r="CL73" s="268"/>
      <c r="CM73" s="268"/>
      <c r="CN73" s="268"/>
      <c r="CO73" s="268"/>
      <c r="CP73" s="268"/>
      <c r="CQ73" s="268"/>
      <c r="CR73" s="268"/>
      <c r="CS73" s="268"/>
      <c r="CT73" s="268"/>
      <c r="CU73" s="268"/>
      <c r="CV73" s="268"/>
      <c r="CW73" s="268"/>
      <c r="CX73" s="268"/>
      <c r="CY73" s="268"/>
      <c r="CZ73" s="268"/>
      <c r="DA73" s="268"/>
      <c r="DB73" s="268"/>
      <c r="DC73" s="268"/>
      <c r="DD73" s="268"/>
      <c r="DE73" s="268"/>
      <c r="DF73" s="268"/>
      <c r="DG73" s="268"/>
      <c r="DH73" s="268"/>
      <c r="DI73" s="268"/>
      <c r="DJ73" s="268"/>
      <c r="DK73" s="268"/>
      <c r="DL73" s="268"/>
    </row>
    <row r="74" spans="1:116" x14ac:dyDescent="0.35">
      <c r="A74" s="269" t="s">
        <v>8053</v>
      </c>
      <c r="B74" s="270" t="s">
        <v>8054</v>
      </c>
      <c r="C74" s="273">
        <v>0.7111070062</v>
      </c>
      <c r="D74" s="274">
        <v>10</v>
      </c>
      <c r="E74" s="273">
        <v>0</v>
      </c>
      <c r="F74" s="273" t="s">
        <v>17</v>
      </c>
      <c r="G74" s="273">
        <v>0.49233108460000002</v>
      </c>
      <c r="H74" s="273">
        <v>45.1</v>
      </c>
      <c r="I74" s="274">
        <v>0</v>
      </c>
      <c r="J74" s="274" t="str">
        <f>IFERROR(VLOOKUP($B74,'Core Indicators'!$E$3:$EU$906,147,FALSE),"x")</f>
        <v>x</v>
      </c>
      <c r="K74" s="275">
        <v>-0.43134814500000002</v>
      </c>
      <c r="L74" s="273" t="s">
        <v>17</v>
      </c>
      <c r="M74" s="274">
        <v>74</v>
      </c>
      <c r="N74" s="274">
        <v>40</v>
      </c>
      <c r="O74" s="274" t="str">
        <f>IFERROR(VLOOKUP(B74,'Core Indicators'!$E$3:$G$9906,3,FALSE),"x")</f>
        <v>x</v>
      </c>
      <c r="P74" s="274">
        <v>196850</v>
      </c>
      <c r="Q74" s="268"/>
      <c r="R74" s="268"/>
      <c r="S74" s="268"/>
      <c r="T74" s="268"/>
      <c r="U74" s="268"/>
      <c r="V74" s="268"/>
      <c r="W74" s="268"/>
      <c r="X74" s="268"/>
      <c r="Y74" s="268"/>
      <c r="Z74" s="268"/>
      <c r="AA74" s="268"/>
      <c r="AB74" s="268"/>
      <c r="AC74" s="268"/>
      <c r="AD74" s="268"/>
      <c r="AE74" s="268"/>
      <c r="AF74" s="268"/>
      <c r="AG74" s="268"/>
      <c r="AH74" s="268"/>
      <c r="AI74" s="268"/>
      <c r="AJ74" s="268"/>
      <c r="AK74" s="268"/>
      <c r="AL74" s="268"/>
      <c r="AM74" s="268"/>
      <c r="AN74" s="268"/>
      <c r="AO74" s="268"/>
      <c r="AP74" s="268"/>
      <c r="AQ74" s="268"/>
      <c r="AR74" s="268"/>
      <c r="AS74" s="268"/>
      <c r="AT74" s="268"/>
      <c r="AU74" s="268"/>
      <c r="AV74" s="268"/>
      <c r="AW74" s="268"/>
      <c r="AX74" s="268"/>
      <c r="AY74" s="268"/>
      <c r="AZ74" s="268"/>
      <c r="BA74" s="268"/>
      <c r="BB74" s="268"/>
      <c r="BC74" s="268"/>
      <c r="BD74" s="268"/>
      <c r="BE74" s="268"/>
      <c r="BF74" s="268"/>
      <c r="BG74" s="268"/>
      <c r="BH74" s="268"/>
      <c r="BI74" s="268"/>
      <c r="BJ74" s="268"/>
      <c r="BK74" s="268"/>
      <c r="BL74" s="268"/>
      <c r="BM74" s="268"/>
      <c r="BN74" s="268"/>
      <c r="BO74" s="268"/>
      <c r="BP74" s="268"/>
      <c r="BQ74" s="268"/>
      <c r="BR74" s="268"/>
      <c r="BS74" s="268"/>
      <c r="BT74" s="268"/>
      <c r="BU74" s="268"/>
      <c r="BV74" s="268"/>
      <c r="BW74" s="268"/>
      <c r="BX74" s="268"/>
      <c r="BY74" s="268"/>
      <c r="BZ74" s="268"/>
      <c r="CA74" s="268"/>
      <c r="CB74" s="268"/>
      <c r="CC74" s="268"/>
      <c r="CD74" s="268"/>
      <c r="CE74" s="268"/>
      <c r="CF74" s="268"/>
      <c r="CG74" s="268"/>
      <c r="CH74" s="268"/>
      <c r="CI74" s="268"/>
      <c r="CJ74" s="268"/>
      <c r="CK74" s="268"/>
      <c r="CL74" s="268"/>
      <c r="CM74" s="268"/>
      <c r="CN74" s="268"/>
      <c r="CO74" s="268"/>
      <c r="CP74" s="268"/>
      <c r="CQ74" s="268"/>
      <c r="CR74" s="268"/>
      <c r="CS74" s="268"/>
      <c r="CT74" s="268"/>
      <c r="CU74" s="268"/>
      <c r="CV74" s="268"/>
      <c r="CW74" s="268"/>
      <c r="CX74" s="268"/>
      <c r="CY74" s="268"/>
      <c r="CZ74" s="268"/>
      <c r="DA74" s="268"/>
      <c r="DB74" s="268"/>
      <c r="DC74" s="268"/>
      <c r="DD74" s="268"/>
      <c r="DE74" s="268"/>
      <c r="DF74" s="268"/>
      <c r="DG74" s="268"/>
      <c r="DH74" s="268"/>
      <c r="DI74" s="268"/>
      <c r="DJ74" s="268"/>
      <c r="DK74" s="268"/>
      <c r="DL74" s="268"/>
    </row>
    <row r="75" spans="1:116" x14ac:dyDescent="0.35">
      <c r="A75" s="269" t="s">
        <v>342</v>
      </c>
      <c r="B75" s="270" t="s">
        <v>8055</v>
      </c>
      <c r="C75" s="273">
        <v>0.16674395219999999</v>
      </c>
      <c r="D75" s="274">
        <v>9</v>
      </c>
      <c r="E75" s="273">
        <v>6.8000000000000005E-2</v>
      </c>
      <c r="F75" s="273">
        <v>4.6666666667000003</v>
      </c>
      <c r="G75" s="273">
        <v>0.47928705150000001</v>
      </c>
      <c r="H75" s="273">
        <v>48.2</v>
      </c>
      <c r="I75" s="274">
        <v>3</v>
      </c>
      <c r="J75" s="274">
        <f>IFERROR(VLOOKUP($B75,'Core Indicators'!$E$3:$EU$906,147,FALSE),"x")</f>
        <v>1909</v>
      </c>
      <c r="K75" s="275">
        <v>-1.0090796947</v>
      </c>
      <c r="L75" s="273">
        <v>3.25</v>
      </c>
      <c r="M75" s="274">
        <v>45</v>
      </c>
      <c r="N75" s="274">
        <v>26</v>
      </c>
      <c r="O75" s="274">
        <f>IFERROR(VLOOKUP(B75,'Core Indicators'!$E$3:$G$9906,3,FALSE),"x")</f>
        <v>9400000</v>
      </c>
      <c r="P75" s="274">
        <v>111890</v>
      </c>
      <c r="Q75" s="268"/>
      <c r="R75" s="268"/>
      <c r="S75" s="268"/>
      <c r="T75" s="268"/>
      <c r="U75" s="268"/>
      <c r="V75" s="268"/>
      <c r="W75" s="268"/>
      <c r="X75" s="268"/>
      <c r="Y75" s="268"/>
      <c r="Z75" s="268"/>
      <c r="AA75" s="268"/>
      <c r="AB75" s="268"/>
      <c r="AC75" s="268"/>
      <c r="AD75" s="268"/>
      <c r="AE75" s="268"/>
      <c r="AF75" s="268"/>
      <c r="AG75" s="268"/>
      <c r="AH75" s="268"/>
      <c r="AI75" s="268"/>
      <c r="AJ75" s="268"/>
      <c r="AK75" s="268"/>
      <c r="AL75" s="268"/>
      <c r="AM75" s="268"/>
      <c r="AN75" s="268"/>
      <c r="AO75" s="268"/>
      <c r="AP75" s="268"/>
      <c r="AQ75" s="268"/>
      <c r="AR75" s="268"/>
      <c r="AS75" s="268"/>
      <c r="AT75" s="268"/>
      <c r="AU75" s="268"/>
      <c r="AV75" s="268"/>
      <c r="AW75" s="268"/>
      <c r="AX75" s="268"/>
      <c r="AY75" s="268"/>
      <c r="AZ75" s="268"/>
      <c r="BA75" s="268"/>
      <c r="BB75" s="268"/>
      <c r="BC75" s="268"/>
      <c r="BD75" s="268"/>
      <c r="BE75" s="268"/>
      <c r="BF75" s="268"/>
      <c r="BG75" s="268"/>
      <c r="BH75" s="268"/>
      <c r="BI75" s="268"/>
      <c r="BJ75" s="268"/>
      <c r="BK75" s="268"/>
      <c r="BL75" s="268"/>
      <c r="BM75" s="268"/>
      <c r="BN75" s="268"/>
      <c r="BO75" s="268"/>
      <c r="BP75" s="268"/>
      <c r="BQ75" s="268"/>
      <c r="BR75" s="268"/>
      <c r="BS75" s="268"/>
      <c r="BT75" s="268"/>
      <c r="BU75" s="268"/>
      <c r="BV75" s="268"/>
      <c r="BW75" s="268"/>
      <c r="BX75" s="268"/>
      <c r="BY75" s="268"/>
      <c r="BZ75" s="268"/>
      <c r="CA75" s="268"/>
      <c r="CB75" s="268"/>
      <c r="CC75" s="268"/>
      <c r="CD75" s="268"/>
      <c r="CE75" s="268"/>
      <c r="CF75" s="268"/>
      <c r="CG75" s="268"/>
      <c r="CH75" s="268"/>
      <c r="CI75" s="268"/>
      <c r="CJ75" s="268"/>
      <c r="CK75" s="268"/>
      <c r="CL75" s="268"/>
      <c r="CM75" s="268"/>
      <c r="CN75" s="268"/>
      <c r="CO75" s="268"/>
      <c r="CP75" s="268"/>
      <c r="CQ75" s="268"/>
      <c r="CR75" s="268"/>
      <c r="CS75" s="268"/>
      <c r="CT75" s="268"/>
      <c r="CU75" s="268"/>
      <c r="CV75" s="268"/>
      <c r="CW75" s="268"/>
      <c r="CX75" s="268"/>
      <c r="CY75" s="268"/>
      <c r="CZ75" s="268"/>
      <c r="DA75" s="268"/>
      <c r="DB75" s="268"/>
      <c r="DC75" s="268"/>
      <c r="DD75" s="268"/>
      <c r="DE75" s="268"/>
      <c r="DF75" s="268"/>
      <c r="DG75" s="268"/>
      <c r="DH75" s="268"/>
      <c r="DI75" s="268"/>
      <c r="DJ75" s="268"/>
      <c r="DK75" s="268"/>
      <c r="DL75" s="268"/>
    </row>
    <row r="76" spans="1:116" x14ac:dyDescent="0.35">
      <c r="A76" s="269" t="s">
        <v>8056</v>
      </c>
      <c r="B76" s="270" t="s">
        <v>8057</v>
      </c>
      <c r="C76" s="273">
        <v>0.1808372083</v>
      </c>
      <c r="D76" s="274">
        <v>11</v>
      </c>
      <c r="E76" s="273">
        <v>1.6799999999999999E-2</v>
      </c>
      <c r="F76" s="273">
        <v>8.15</v>
      </c>
      <c r="G76" s="273">
        <v>0.1224165438</v>
      </c>
      <c r="H76" s="273">
        <v>29.7</v>
      </c>
      <c r="I76" s="274">
        <v>2</v>
      </c>
      <c r="J76" s="274" t="str">
        <f>IFERROR(VLOOKUP($B76,'Core Indicators'!$E$3:$EU$906,147,FALSE),"x")</f>
        <v>x</v>
      </c>
      <c r="K76" s="275">
        <v>0.36613461380000001</v>
      </c>
      <c r="L76" s="273">
        <v>7.25</v>
      </c>
      <c r="M76" s="274">
        <v>85</v>
      </c>
      <c r="N76" s="274">
        <v>47</v>
      </c>
      <c r="O76" s="274" t="str">
        <f>IFERROR(VLOOKUP(B76,'Core Indicators'!$E$3:$G$9906,3,FALSE),"x")</f>
        <v>x</v>
      </c>
      <c r="P76" s="274">
        <v>55960</v>
      </c>
      <c r="Q76" s="268"/>
      <c r="R76" s="268"/>
      <c r="S76" s="268"/>
      <c r="T76" s="268"/>
      <c r="U76" s="268"/>
      <c r="V76" s="268"/>
      <c r="W76" s="268"/>
      <c r="X76" s="268"/>
      <c r="Y76" s="268"/>
      <c r="Z76" s="268"/>
      <c r="AA76" s="268"/>
      <c r="AB76" s="268"/>
      <c r="AC76" s="268"/>
      <c r="AD76" s="268"/>
      <c r="AE76" s="268"/>
      <c r="AF76" s="268"/>
      <c r="AG76" s="268"/>
      <c r="AH76" s="268"/>
      <c r="AI76" s="268"/>
      <c r="AJ76" s="268"/>
      <c r="AK76" s="268"/>
      <c r="AL76" s="268"/>
      <c r="AM76" s="268"/>
      <c r="AN76" s="268"/>
      <c r="AO76" s="268"/>
      <c r="AP76" s="268"/>
      <c r="AQ76" s="268"/>
      <c r="AR76" s="268"/>
      <c r="AS76" s="268"/>
      <c r="AT76" s="268"/>
      <c r="AU76" s="268"/>
      <c r="AV76" s="268"/>
      <c r="AW76" s="268"/>
      <c r="AX76" s="268"/>
      <c r="AY76" s="268"/>
      <c r="AZ76" s="268"/>
      <c r="BA76" s="268"/>
      <c r="BB76" s="268"/>
      <c r="BC76" s="268"/>
      <c r="BD76" s="268"/>
      <c r="BE76" s="268"/>
      <c r="BF76" s="268"/>
      <c r="BG76" s="268"/>
      <c r="BH76" s="268"/>
      <c r="BI76" s="268"/>
      <c r="BJ76" s="268"/>
      <c r="BK76" s="268"/>
      <c r="BL76" s="268"/>
      <c r="BM76" s="268"/>
      <c r="BN76" s="268"/>
      <c r="BO76" s="268"/>
      <c r="BP76" s="268"/>
      <c r="BQ76" s="268"/>
      <c r="BR76" s="268"/>
      <c r="BS76" s="268"/>
      <c r="BT76" s="268"/>
      <c r="BU76" s="268"/>
      <c r="BV76" s="268"/>
      <c r="BW76" s="268"/>
      <c r="BX76" s="268"/>
      <c r="BY76" s="268"/>
      <c r="BZ76" s="268"/>
      <c r="CA76" s="268"/>
      <c r="CB76" s="268"/>
      <c r="CC76" s="268"/>
      <c r="CD76" s="268"/>
      <c r="CE76" s="268"/>
      <c r="CF76" s="268"/>
      <c r="CG76" s="268"/>
      <c r="CH76" s="268"/>
      <c r="CI76" s="268"/>
      <c r="CJ76" s="268"/>
      <c r="CK76" s="268"/>
      <c r="CL76" s="268"/>
      <c r="CM76" s="268"/>
      <c r="CN76" s="268"/>
      <c r="CO76" s="268"/>
      <c r="CP76" s="268"/>
      <c r="CQ76" s="268"/>
      <c r="CR76" s="268"/>
      <c r="CS76" s="268"/>
      <c r="CT76" s="268"/>
      <c r="CU76" s="268"/>
      <c r="CV76" s="268"/>
      <c r="CW76" s="268"/>
      <c r="CX76" s="268"/>
      <c r="CY76" s="268"/>
      <c r="CZ76" s="268"/>
      <c r="DA76" s="268"/>
      <c r="DB76" s="268"/>
      <c r="DC76" s="268"/>
      <c r="DD76" s="268"/>
      <c r="DE76" s="268"/>
      <c r="DF76" s="268"/>
      <c r="DG76" s="268"/>
      <c r="DH76" s="268"/>
      <c r="DI76" s="268"/>
      <c r="DJ76" s="268"/>
      <c r="DK76" s="268"/>
      <c r="DL76" s="268"/>
    </row>
    <row r="77" spans="1:116" x14ac:dyDescent="0.35">
      <c r="A77" s="269" t="s">
        <v>65</v>
      </c>
      <c r="B77" s="270" t="s">
        <v>8058</v>
      </c>
      <c r="C77" s="273">
        <v>0</v>
      </c>
      <c r="D77" s="274">
        <v>8</v>
      </c>
      <c r="E77" s="273">
        <v>0</v>
      </c>
      <c r="F77" s="273">
        <v>4.2166666667000001</v>
      </c>
      <c r="G77" s="273">
        <v>0.61954366890000001</v>
      </c>
      <c r="H77" s="273">
        <v>41.1</v>
      </c>
      <c r="I77" s="274">
        <v>3</v>
      </c>
      <c r="J77" s="274">
        <f>IFERROR(VLOOKUP($B77,'Core Indicators'!$E$3:$EU$906,147,FALSE),"x")</f>
        <v>2490</v>
      </c>
      <c r="K77" s="275">
        <v>-0.97110140319999994</v>
      </c>
      <c r="L77" s="273">
        <v>3</v>
      </c>
      <c r="M77" s="274">
        <v>38</v>
      </c>
      <c r="N77" s="274">
        <v>18</v>
      </c>
      <c r="O77" s="274">
        <f>IFERROR(VLOOKUP(B77,'Core Indicators'!$E$3:$G$9906,3,FALSE),"x")</f>
        <v>11400000</v>
      </c>
      <c r="P77" s="274">
        <v>27560</v>
      </c>
      <c r="Q77" s="268"/>
      <c r="R77" s="268"/>
      <c r="S77" s="268"/>
      <c r="T77" s="268"/>
      <c r="U77" s="268"/>
      <c r="V77" s="268"/>
      <c r="W77" s="268"/>
      <c r="X77" s="268"/>
      <c r="Y77" s="268"/>
      <c r="Z77" s="268"/>
      <c r="AA77" s="268"/>
      <c r="AB77" s="268"/>
      <c r="AC77" s="268"/>
      <c r="AD77" s="268"/>
      <c r="AE77" s="268"/>
      <c r="AF77" s="268"/>
      <c r="AG77" s="268"/>
      <c r="AH77" s="268"/>
      <c r="AI77" s="268"/>
      <c r="AJ77" s="268"/>
      <c r="AK77" s="268"/>
      <c r="AL77" s="268"/>
      <c r="AM77" s="268"/>
      <c r="AN77" s="268"/>
      <c r="AO77" s="268"/>
      <c r="AP77" s="268"/>
      <c r="AQ77" s="268"/>
      <c r="AR77" s="268"/>
      <c r="AS77" s="268"/>
      <c r="AT77" s="268"/>
      <c r="AU77" s="268"/>
      <c r="AV77" s="268"/>
      <c r="AW77" s="268"/>
      <c r="AX77" s="268"/>
      <c r="AY77" s="268"/>
      <c r="AZ77" s="268"/>
      <c r="BA77" s="268"/>
      <c r="BB77" s="268"/>
      <c r="BC77" s="268"/>
      <c r="BD77" s="268"/>
      <c r="BE77" s="268"/>
      <c r="BF77" s="268"/>
      <c r="BG77" s="268"/>
      <c r="BH77" s="268"/>
      <c r="BI77" s="268"/>
      <c r="BJ77" s="268"/>
      <c r="BK77" s="268"/>
      <c r="BL77" s="268"/>
      <c r="BM77" s="268"/>
      <c r="BN77" s="268"/>
      <c r="BO77" s="268"/>
      <c r="BP77" s="268"/>
      <c r="BQ77" s="268"/>
      <c r="BR77" s="268"/>
      <c r="BS77" s="268"/>
      <c r="BT77" s="268"/>
      <c r="BU77" s="268"/>
      <c r="BV77" s="268"/>
      <c r="BW77" s="268"/>
      <c r="BX77" s="268"/>
      <c r="BY77" s="268"/>
      <c r="BZ77" s="268"/>
      <c r="CA77" s="268"/>
      <c r="CB77" s="268"/>
      <c r="CC77" s="268"/>
      <c r="CD77" s="268"/>
      <c r="CE77" s="268"/>
      <c r="CF77" s="268"/>
      <c r="CG77" s="268"/>
      <c r="CH77" s="268"/>
      <c r="CI77" s="268"/>
      <c r="CJ77" s="268"/>
      <c r="CK77" s="268"/>
      <c r="CL77" s="268"/>
      <c r="CM77" s="268"/>
      <c r="CN77" s="268"/>
      <c r="CO77" s="268"/>
      <c r="CP77" s="268"/>
      <c r="CQ77" s="268"/>
      <c r="CR77" s="268"/>
      <c r="CS77" s="268"/>
      <c r="CT77" s="268"/>
      <c r="CU77" s="268"/>
      <c r="CV77" s="268"/>
      <c r="CW77" s="268"/>
      <c r="CX77" s="268"/>
      <c r="CY77" s="268"/>
      <c r="CZ77" s="268"/>
      <c r="DA77" s="268"/>
      <c r="DB77" s="268"/>
      <c r="DC77" s="268"/>
      <c r="DD77" s="268"/>
      <c r="DE77" s="268"/>
      <c r="DF77" s="268"/>
      <c r="DG77" s="268"/>
      <c r="DH77" s="268"/>
      <c r="DI77" s="268"/>
      <c r="DJ77" s="268"/>
      <c r="DK77" s="268"/>
      <c r="DL77" s="268"/>
    </row>
    <row r="78" spans="1:116" x14ac:dyDescent="0.35">
      <c r="A78" s="269" t="s">
        <v>5489</v>
      </c>
      <c r="B78" s="270" t="s">
        <v>8059</v>
      </c>
      <c r="C78" s="273">
        <v>0.18750004279999999</v>
      </c>
      <c r="D78" s="274">
        <v>11</v>
      </c>
      <c r="E78" s="273">
        <v>0.05</v>
      </c>
      <c r="F78" s="273">
        <v>6.8</v>
      </c>
      <c r="G78" s="273">
        <v>0.25845412979999999</v>
      </c>
      <c r="H78" s="273">
        <v>29.6</v>
      </c>
      <c r="I78" s="274">
        <v>2</v>
      </c>
      <c r="J78" s="274">
        <f>IFERROR(VLOOKUP($B78,'Core Indicators'!$E$3:$EU$906,147,FALSE),"x")</f>
        <v>0</v>
      </c>
      <c r="K78" s="275">
        <v>0.49313449860000003</v>
      </c>
      <c r="L78" s="273">
        <v>5.75</v>
      </c>
      <c r="M78" s="274">
        <v>70</v>
      </c>
      <c r="N78" s="274">
        <v>44</v>
      </c>
      <c r="O78" s="274">
        <f>IFERROR(VLOOKUP(B78,'Core Indicators'!$E$3:$G$9906,3,FALSE),"x")</f>
        <v>10154000</v>
      </c>
      <c r="P78" s="274">
        <v>90530</v>
      </c>
      <c r="Q78" s="268"/>
      <c r="R78" s="268"/>
      <c r="S78" s="268"/>
      <c r="T78" s="268"/>
      <c r="U78" s="268"/>
      <c r="V78" s="268"/>
      <c r="W78" s="268"/>
      <c r="X78" s="268"/>
      <c r="Y78" s="268"/>
      <c r="Z78" s="268"/>
      <c r="AA78" s="268"/>
      <c r="AB78" s="268"/>
      <c r="AC78" s="268"/>
      <c r="AD78" s="268"/>
      <c r="AE78" s="268"/>
      <c r="AF78" s="268"/>
      <c r="AG78" s="268"/>
      <c r="AH78" s="268"/>
      <c r="AI78" s="268"/>
      <c r="AJ78" s="268"/>
      <c r="AK78" s="268"/>
      <c r="AL78" s="268"/>
      <c r="AM78" s="268"/>
      <c r="AN78" s="268"/>
      <c r="AO78" s="268"/>
      <c r="AP78" s="268"/>
      <c r="AQ78" s="268"/>
      <c r="AR78" s="268"/>
      <c r="AS78" s="268"/>
      <c r="AT78" s="268"/>
      <c r="AU78" s="268"/>
      <c r="AV78" s="268"/>
      <c r="AW78" s="268"/>
      <c r="AX78" s="268"/>
      <c r="AY78" s="268"/>
      <c r="AZ78" s="268"/>
      <c r="BA78" s="268"/>
      <c r="BB78" s="268"/>
      <c r="BC78" s="268"/>
      <c r="BD78" s="268"/>
      <c r="BE78" s="268"/>
      <c r="BF78" s="268"/>
      <c r="BG78" s="268"/>
      <c r="BH78" s="268"/>
      <c r="BI78" s="268"/>
      <c r="BJ78" s="268"/>
      <c r="BK78" s="268"/>
      <c r="BL78" s="268"/>
      <c r="BM78" s="268"/>
      <c r="BN78" s="268"/>
      <c r="BO78" s="268"/>
      <c r="BP78" s="268"/>
      <c r="BQ78" s="268"/>
      <c r="BR78" s="268"/>
      <c r="BS78" s="268"/>
      <c r="BT78" s="268"/>
      <c r="BU78" s="268"/>
      <c r="BV78" s="268"/>
      <c r="BW78" s="268"/>
      <c r="BX78" s="268"/>
      <c r="BY78" s="268"/>
      <c r="BZ78" s="268"/>
      <c r="CA78" s="268"/>
      <c r="CB78" s="268"/>
      <c r="CC78" s="268"/>
      <c r="CD78" s="268"/>
      <c r="CE78" s="268"/>
      <c r="CF78" s="268"/>
      <c r="CG78" s="268"/>
      <c r="CH78" s="268"/>
      <c r="CI78" s="268"/>
      <c r="CJ78" s="268"/>
      <c r="CK78" s="268"/>
      <c r="CL78" s="268"/>
      <c r="CM78" s="268"/>
      <c r="CN78" s="268"/>
      <c r="CO78" s="268"/>
      <c r="CP78" s="268"/>
      <c r="CQ78" s="268"/>
      <c r="CR78" s="268"/>
      <c r="CS78" s="268"/>
      <c r="CT78" s="268"/>
      <c r="CU78" s="268"/>
      <c r="CV78" s="268"/>
      <c r="CW78" s="268"/>
      <c r="CX78" s="268"/>
      <c r="CY78" s="268"/>
      <c r="CZ78" s="268"/>
      <c r="DA78" s="268"/>
      <c r="DB78" s="268"/>
      <c r="DC78" s="268"/>
      <c r="DD78" s="268"/>
      <c r="DE78" s="268"/>
      <c r="DF78" s="268"/>
      <c r="DG78" s="268"/>
      <c r="DH78" s="268"/>
      <c r="DI78" s="268"/>
      <c r="DJ78" s="268"/>
      <c r="DK78" s="268"/>
      <c r="DL78" s="268"/>
    </row>
    <row r="79" spans="1:116" x14ac:dyDescent="0.35">
      <c r="A79" s="269" t="s">
        <v>1168</v>
      </c>
      <c r="B79" s="270" t="s">
        <v>8060</v>
      </c>
      <c r="C79" s="273">
        <v>0.774848922</v>
      </c>
      <c r="D79" s="274">
        <v>5</v>
      </c>
      <c r="E79" s="273">
        <v>0.10680000000000001</v>
      </c>
      <c r="F79" s="273">
        <v>6.45</v>
      </c>
      <c r="G79" s="273">
        <v>0.45129165370000002</v>
      </c>
      <c r="H79" s="273">
        <v>38.200000000000003</v>
      </c>
      <c r="I79" s="274">
        <v>3</v>
      </c>
      <c r="J79" s="274">
        <f>IFERROR(VLOOKUP($B79,'Core Indicators'!$E$3:$EU$906,147,FALSE),"x")</f>
        <v>35</v>
      </c>
      <c r="K79" s="275">
        <v>-0.3425302207</v>
      </c>
      <c r="L79" s="273">
        <v>6</v>
      </c>
      <c r="M79" s="274">
        <v>61</v>
      </c>
      <c r="N79" s="274">
        <v>40</v>
      </c>
      <c r="O79" s="274">
        <f>IFERROR(VLOOKUP(B79,'Core Indicators'!$E$3:$G$9906,3,FALSE),"x")</f>
        <v>270213000</v>
      </c>
      <c r="P79" s="274">
        <v>1811570</v>
      </c>
      <c r="Q79" s="268"/>
      <c r="R79" s="268"/>
      <c r="S79" s="268"/>
      <c r="T79" s="268"/>
      <c r="U79" s="268"/>
      <c r="V79" s="268"/>
      <c r="W79" s="268"/>
      <c r="X79" s="268"/>
      <c r="Y79" s="268"/>
      <c r="Z79" s="268"/>
      <c r="AA79" s="268"/>
      <c r="AB79" s="268"/>
      <c r="AC79" s="268"/>
      <c r="AD79" s="268"/>
      <c r="AE79" s="268"/>
      <c r="AF79" s="268"/>
      <c r="AG79" s="268"/>
      <c r="AH79" s="268"/>
      <c r="AI79" s="268"/>
      <c r="AJ79" s="268"/>
      <c r="AK79" s="268"/>
      <c r="AL79" s="268"/>
      <c r="AM79" s="268"/>
      <c r="AN79" s="268"/>
      <c r="AO79" s="268"/>
      <c r="AP79" s="268"/>
      <c r="AQ79" s="268"/>
      <c r="AR79" s="268"/>
      <c r="AS79" s="268"/>
      <c r="AT79" s="268"/>
      <c r="AU79" s="268"/>
      <c r="AV79" s="268"/>
      <c r="AW79" s="268"/>
      <c r="AX79" s="268"/>
      <c r="AY79" s="268"/>
      <c r="AZ79" s="268"/>
      <c r="BA79" s="268"/>
      <c r="BB79" s="268"/>
      <c r="BC79" s="268"/>
      <c r="BD79" s="268"/>
      <c r="BE79" s="268"/>
      <c r="BF79" s="268"/>
      <c r="BG79" s="268"/>
      <c r="BH79" s="268"/>
      <c r="BI79" s="268"/>
      <c r="BJ79" s="268"/>
      <c r="BK79" s="268"/>
      <c r="BL79" s="268"/>
      <c r="BM79" s="268"/>
      <c r="BN79" s="268"/>
      <c r="BO79" s="268"/>
      <c r="BP79" s="268"/>
      <c r="BQ79" s="268"/>
      <c r="BR79" s="268"/>
      <c r="BS79" s="268"/>
      <c r="BT79" s="268"/>
      <c r="BU79" s="268"/>
      <c r="BV79" s="268"/>
      <c r="BW79" s="268"/>
      <c r="BX79" s="268"/>
      <c r="BY79" s="268"/>
      <c r="BZ79" s="268"/>
      <c r="CA79" s="268"/>
      <c r="CB79" s="268"/>
      <c r="CC79" s="268"/>
      <c r="CD79" s="268"/>
      <c r="CE79" s="268"/>
      <c r="CF79" s="268"/>
      <c r="CG79" s="268"/>
      <c r="CH79" s="268"/>
      <c r="CI79" s="268"/>
      <c r="CJ79" s="268"/>
      <c r="CK79" s="268"/>
      <c r="CL79" s="268"/>
      <c r="CM79" s="268"/>
      <c r="CN79" s="268"/>
      <c r="CO79" s="268"/>
      <c r="CP79" s="268"/>
      <c r="CQ79" s="268"/>
      <c r="CR79" s="268"/>
      <c r="CS79" s="268"/>
      <c r="CT79" s="268"/>
      <c r="CU79" s="268"/>
      <c r="CV79" s="268"/>
      <c r="CW79" s="268"/>
      <c r="CX79" s="268"/>
      <c r="CY79" s="268"/>
      <c r="CZ79" s="268"/>
      <c r="DA79" s="268"/>
      <c r="DB79" s="268"/>
      <c r="DC79" s="268"/>
      <c r="DD79" s="268"/>
      <c r="DE79" s="268"/>
      <c r="DF79" s="268"/>
      <c r="DG79" s="268"/>
      <c r="DH79" s="268"/>
      <c r="DI79" s="268"/>
      <c r="DJ79" s="268"/>
      <c r="DK79" s="268"/>
      <c r="DL79" s="268"/>
    </row>
    <row r="80" spans="1:116" x14ac:dyDescent="0.35">
      <c r="A80" s="269" t="s">
        <v>885</v>
      </c>
      <c r="B80" s="270" t="s">
        <v>8061</v>
      </c>
      <c r="C80" s="273">
        <v>0.87948376319999988</v>
      </c>
      <c r="D80" s="274">
        <v>7</v>
      </c>
      <c r="E80" s="273">
        <v>7.0000000000000001E-3</v>
      </c>
      <c r="F80" s="273">
        <v>7.25</v>
      </c>
      <c r="G80" s="273">
        <v>0.50102830359999995</v>
      </c>
      <c r="H80" s="273">
        <v>35.700000000000003</v>
      </c>
      <c r="I80" s="274">
        <v>3</v>
      </c>
      <c r="J80" s="274">
        <f>IFERROR(VLOOKUP($B80,'Core Indicators'!$E$3:$EU$906,147,FALSE),"x")</f>
        <v>3</v>
      </c>
      <c r="K80" s="275">
        <v>-3.0758399499999999E-2</v>
      </c>
      <c r="L80" s="273">
        <v>7</v>
      </c>
      <c r="M80" s="274">
        <v>71</v>
      </c>
      <c r="N80" s="274">
        <v>41</v>
      </c>
      <c r="O80" s="274">
        <f>IFERROR(VLOOKUP(B80,'Core Indicators'!$E$3:$G$9906,3,FALSE),"x")</f>
        <v>1353520000</v>
      </c>
      <c r="P80" s="274">
        <v>2973190</v>
      </c>
      <c r="Q80" s="268"/>
      <c r="R80" s="268"/>
      <c r="S80" s="268"/>
      <c r="T80" s="268"/>
      <c r="U80" s="268"/>
      <c r="V80" s="268"/>
      <c r="W80" s="268"/>
      <c r="X80" s="268"/>
      <c r="Y80" s="268"/>
      <c r="Z80" s="268"/>
      <c r="AA80" s="268"/>
      <c r="AB80" s="268"/>
      <c r="AC80" s="268"/>
      <c r="AD80" s="268"/>
      <c r="AE80" s="268"/>
      <c r="AF80" s="268"/>
      <c r="AG80" s="268"/>
      <c r="AH80" s="268"/>
      <c r="AI80" s="268"/>
      <c r="AJ80" s="268"/>
      <c r="AK80" s="268"/>
      <c r="AL80" s="268"/>
      <c r="AM80" s="268"/>
      <c r="AN80" s="268"/>
      <c r="AO80" s="268"/>
      <c r="AP80" s="268"/>
      <c r="AQ80" s="268"/>
      <c r="AR80" s="268"/>
      <c r="AS80" s="268"/>
      <c r="AT80" s="268"/>
      <c r="AU80" s="268"/>
      <c r="AV80" s="268"/>
      <c r="AW80" s="268"/>
      <c r="AX80" s="268"/>
      <c r="AY80" s="268"/>
      <c r="AZ80" s="268"/>
      <c r="BA80" s="268"/>
      <c r="BB80" s="268"/>
      <c r="BC80" s="268"/>
      <c r="BD80" s="268"/>
      <c r="BE80" s="268"/>
      <c r="BF80" s="268"/>
      <c r="BG80" s="268"/>
      <c r="BH80" s="268"/>
      <c r="BI80" s="268"/>
      <c r="BJ80" s="268"/>
      <c r="BK80" s="268"/>
      <c r="BL80" s="268"/>
      <c r="BM80" s="268"/>
      <c r="BN80" s="268"/>
      <c r="BO80" s="268"/>
      <c r="BP80" s="268"/>
      <c r="BQ80" s="268"/>
      <c r="BR80" s="268"/>
      <c r="BS80" s="268"/>
      <c r="BT80" s="268"/>
      <c r="BU80" s="268"/>
      <c r="BV80" s="268"/>
      <c r="BW80" s="268"/>
      <c r="BX80" s="268"/>
      <c r="BY80" s="268"/>
      <c r="BZ80" s="268"/>
      <c r="CA80" s="268"/>
      <c r="CB80" s="268"/>
      <c r="CC80" s="268"/>
      <c r="CD80" s="268"/>
      <c r="CE80" s="268"/>
      <c r="CF80" s="268"/>
      <c r="CG80" s="268"/>
      <c r="CH80" s="268"/>
      <c r="CI80" s="268"/>
      <c r="CJ80" s="268"/>
      <c r="CK80" s="268"/>
      <c r="CL80" s="268"/>
      <c r="CM80" s="268"/>
      <c r="CN80" s="268"/>
      <c r="CO80" s="268"/>
      <c r="CP80" s="268"/>
      <c r="CQ80" s="268"/>
      <c r="CR80" s="268"/>
      <c r="CS80" s="268"/>
      <c r="CT80" s="268"/>
      <c r="CU80" s="268"/>
      <c r="CV80" s="268"/>
      <c r="CW80" s="268"/>
      <c r="CX80" s="268"/>
      <c r="CY80" s="268"/>
      <c r="CZ80" s="268"/>
      <c r="DA80" s="268"/>
      <c r="DB80" s="268"/>
      <c r="DC80" s="268"/>
      <c r="DD80" s="268"/>
      <c r="DE80" s="268"/>
      <c r="DF80" s="268"/>
      <c r="DG80" s="268"/>
      <c r="DH80" s="268"/>
      <c r="DI80" s="268"/>
      <c r="DJ80" s="268"/>
      <c r="DK80" s="268"/>
      <c r="DL80" s="268"/>
    </row>
    <row r="81" spans="1:116" x14ac:dyDescent="0.35">
      <c r="A81" s="269" t="s">
        <v>8062</v>
      </c>
      <c r="B81" s="270" t="s">
        <v>8063</v>
      </c>
      <c r="C81" s="273">
        <v>0</v>
      </c>
      <c r="D81" s="274">
        <v>12</v>
      </c>
      <c r="E81" s="273">
        <v>0</v>
      </c>
      <c r="F81" s="273" t="s">
        <v>17</v>
      </c>
      <c r="G81" s="273">
        <v>9.2902528700000001E-2</v>
      </c>
      <c r="H81" s="273">
        <v>31.4</v>
      </c>
      <c r="I81" s="274">
        <v>0</v>
      </c>
      <c r="J81" s="274" t="str">
        <f>IFERROR(VLOOKUP($B81,'Core Indicators'!$E$3:$EU$906,147,FALSE),"x")</f>
        <v>x</v>
      </c>
      <c r="K81" s="275">
        <v>1.3942295312999999</v>
      </c>
      <c r="L81" s="273" t="s">
        <v>17</v>
      </c>
      <c r="M81" s="274">
        <v>97</v>
      </c>
      <c r="N81" s="274">
        <v>74</v>
      </c>
      <c r="O81" s="274" t="str">
        <f>IFERROR(VLOOKUP(B81,'Core Indicators'!$E$3:$G$9906,3,FALSE),"x")</f>
        <v>x</v>
      </c>
      <c r="P81" s="274">
        <v>68890</v>
      </c>
      <c r="Q81" s="268"/>
      <c r="R81" s="268"/>
      <c r="S81" s="268"/>
      <c r="T81" s="268"/>
      <c r="U81" s="268"/>
      <c r="V81" s="268"/>
      <c r="W81" s="268"/>
      <c r="X81" s="268"/>
      <c r="Y81" s="268"/>
      <c r="Z81" s="268"/>
      <c r="AA81" s="268"/>
      <c r="AB81" s="268"/>
      <c r="AC81" s="268"/>
      <c r="AD81" s="268"/>
      <c r="AE81" s="268"/>
      <c r="AF81" s="268"/>
      <c r="AG81" s="268"/>
      <c r="AH81" s="268"/>
      <c r="AI81" s="268"/>
      <c r="AJ81" s="268"/>
      <c r="AK81" s="268"/>
      <c r="AL81" s="268"/>
      <c r="AM81" s="268"/>
      <c r="AN81" s="268"/>
      <c r="AO81" s="268"/>
      <c r="AP81" s="268"/>
      <c r="AQ81" s="268"/>
      <c r="AR81" s="268"/>
      <c r="AS81" s="268"/>
      <c r="AT81" s="268"/>
      <c r="AU81" s="268"/>
      <c r="AV81" s="268"/>
      <c r="AW81" s="268"/>
      <c r="AX81" s="268"/>
      <c r="AY81" s="268"/>
      <c r="AZ81" s="268"/>
      <c r="BA81" s="268"/>
      <c r="BB81" s="268"/>
      <c r="BC81" s="268"/>
      <c r="BD81" s="268"/>
      <c r="BE81" s="268"/>
      <c r="BF81" s="268"/>
      <c r="BG81" s="268"/>
      <c r="BH81" s="268"/>
      <c r="BI81" s="268"/>
      <c r="BJ81" s="268"/>
      <c r="BK81" s="268"/>
      <c r="BL81" s="268"/>
      <c r="BM81" s="268"/>
      <c r="BN81" s="268"/>
      <c r="BO81" s="268"/>
      <c r="BP81" s="268"/>
      <c r="BQ81" s="268"/>
      <c r="BR81" s="268"/>
      <c r="BS81" s="268"/>
      <c r="BT81" s="268"/>
      <c r="BU81" s="268"/>
      <c r="BV81" s="268"/>
      <c r="BW81" s="268"/>
      <c r="BX81" s="268"/>
      <c r="BY81" s="268"/>
      <c r="BZ81" s="268"/>
      <c r="CA81" s="268"/>
      <c r="CB81" s="268"/>
      <c r="CC81" s="268"/>
      <c r="CD81" s="268"/>
      <c r="CE81" s="268"/>
      <c r="CF81" s="268"/>
      <c r="CG81" s="268"/>
      <c r="CH81" s="268"/>
      <c r="CI81" s="268"/>
      <c r="CJ81" s="268"/>
      <c r="CK81" s="268"/>
      <c r="CL81" s="268"/>
      <c r="CM81" s="268"/>
      <c r="CN81" s="268"/>
      <c r="CO81" s="268"/>
      <c r="CP81" s="268"/>
      <c r="CQ81" s="268"/>
      <c r="CR81" s="268"/>
      <c r="CS81" s="268"/>
      <c r="CT81" s="268"/>
      <c r="CU81" s="268"/>
      <c r="CV81" s="268"/>
      <c r="CW81" s="268"/>
      <c r="CX81" s="268"/>
      <c r="CY81" s="268"/>
      <c r="CZ81" s="268"/>
      <c r="DA81" s="268"/>
      <c r="DB81" s="268"/>
      <c r="DC81" s="268"/>
      <c r="DD81" s="268"/>
      <c r="DE81" s="268"/>
      <c r="DF81" s="268"/>
      <c r="DG81" s="268"/>
      <c r="DH81" s="268"/>
      <c r="DI81" s="268"/>
      <c r="DJ81" s="268"/>
      <c r="DK81" s="268"/>
      <c r="DL81" s="268"/>
    </row>
    <row r="82" spans="1:116" x14ac:dyDescent="0.35">
      <c r="A82" s="269" t="s">
        <v>1547</v>
      </c>
      <c r="B82" s="270" t="s">
        <v>8064</v>
      </c>
      <c r="C82" s="273">
        <v>0.67411710269999991</v>
      </c>
      <c r="D82" s="274">
        <v>0</v>
      </c>
      <c r="E82" s="273">
        <v>0.1595</v>
      </c>
      <c r="F82" s="273">
        <v>2.8833333333</v>
      </c>
      <c r="G82" s="273">
        <v>0.49178700730000002</v>
      </c>
      <c r="H82" s="273">
        <v>42</v>
      </c>
      <c r="I82" s="274">
        <v>3</v>
      </c>
      <c r="J82" s="274">
        <f>IFERROR(VLOOKUP($B82,'Core Indicators'!$E$3:$EU$906,147,FALSE),"x")</f>
        <v>94</v>
      </c>
      <c r="K82" s="275">
        <v>-0.74937212470000003</v>
      </c>
      <c r="L82" s="273">
        <v>2.25</v>
      </c>
      <c r="M82" s="274">
        <v>17</v>
      </c>
      <c r="N82" s="274">
        <v>26</v>
      </c>
      <c r="O82" s="274">
        <f>IFERROR(VLOOKUP(B82,'Core Indicators'!$E$3:$G$9906,3,FALSE),"x")</f>
        <v>82926000</v>
      </c>
      <c r="P82" s="274">
        <v>1628760</v>
      </c>
      <c r="Q82" s="268"/>
      <c r="R82" s="268"/>
      <c r="S82" s="268"/>
      <c r="T82" s="268"/>
      <c r="U82" s="268"/>
      <c r="V82" s="268"/>
      <c r="W82" s="268"/>
      <c r="X82" s="268"/>
      <c r="Y82" s="268"/>
      <c r="Z82" s="268"/>
      <c r="AA82" s="268"/>
      <c r="AB82" s="268"/>
      <c r="AC82" s="268"/>
      <c r="AD82" s="268"/>
      <c r="AE82" s="268"/>
      <c r="AF82" s="268"/>
      <c r="AG82" s="268"/>
      <c r="AH82" s="268"/>
      <c r="AI82" s="268"/>
      <c r="AJ82" s="268"/>
      <c r="AK82" s="268"/>
      <c r="AL82" s="268"/>
      <c r="AM82" s="268"/>
      <c r="AN82" s="268"/>
      <c r="AO82" s="268"/>
      <c r="AP82" s="268"/>
      <c r="AQ82" s="268"/>
      <c r="AR82" s="268"/>
      <c r="AS82" s="268"/>
      <c r="AT82" s="268"/>
      <c r="AU82" s="268"/>
      <c r="AV82" s="268"/>
      <c r="AW82" s="268"/>
      <c r="AX82" s="268"/>
      <c r="AY82" s="268"/>
      <c r="AZ82" s="268"/>
      <c r="BA82" s="268"/>
      <c r="BB82" s="268"/>
      <c r="BC82" s="268"/>
      <c r="BD82" s="268"/>
      <c r="BE82" s="268"/>
      <c r="BF82" s="268"/>
      <c r="BG82" s="268"/>
      <c r="BH82" s="268"/>
      <c r="BI82" s="268"/>
      <c r="BJ82" s="268"/>
      <c r="BK82" s="268"/>
      <c r="BL82" s="268"/>
      <c r="BM82" s="268"/>
      <c r="BN82" s="268"/>
      <c r="BO82" s="268"/>
      <c r="BP82" s="268"/>
      <c r="BQ82" s="268"/>
      <c r="BR82" s="268"/>
      <c r="BS82" s="268"/>
      <c r="BT82" s="268"/>
      <c r="BU82" s="268"/>
      <c r="BV82" s="268"/>
      <c r="BW82" s="268"/>
      <c r="BX82" s="268"/>
      <c r="BY82" s="268"/>
      <c r="BZ82" s="268"/>
      <c r="CA82" s="268"/>
      <c r="CB82" s="268"/>
      <c r="CC82" s="268"/>
      <c r="CD82" s="268"/>
      <c r="CE82" s="268"/>
      <c r="CF82" s="268"/>
      <c r="CG82" s="268"/>
      <c r="CH82" s="268"/>
      <c r="CI82" s="268"/>
      <c r="CJ82" s="268"/>
      <c r="CK82" s="268"/>
      <c r="CL82" s="268"/>
      <c r="CM82" s="268"/>
      <c r="CN82" s="268"/>
      <c r="CO82" s="268"/>
      <c r="CP82" s="268"/>
      <c r="CQ82" s="268"/>
      <c r="CR82" s="268"/>
      <c r="CS82" s="268"/>
      <c r="CT82" s="268"/>
      <c r="CU82" s="268"/>
      <c r="CV82" s="268"/>
      <c r="CW82" s="268"/>
      <c r="CX82" s="268"/>
      <c r="CY82" s="268"/>
      <c r="CZ82" s="268"/>
      <c r="DA82" s="268"/>
      <c r="DB82" s="268"/>
      <c r="DC82" s="268"/>
      <c r="DD82" s="268"/>
      <c r="DE82" s="268"/>
      <c r="DF82" s="268"/>
      <c r="DG82" s="268"/>
      <c r="DH82" s="268"/>
      <c r="DI82" s="268"/>
      <c r="DJ82" s="268"/>
      <c r="DK82" s="268"/>
      <c r="DL82" s="268"/>
    </row>
    <row r="83" spans="1:116" x14ac:dyDescent="0.35">
      <c r="A83" s="269" t="s">
        <v>542</v>
      </c>
      <c r="B83" s="270" t="s">
        <v>8065</v>
      </c>
      <c r="C83" s="273">
        <v>0.54614899849999998</v>
      </c>
      <c r="D83" s="274">
        <v>2</v>
      </c>
      <c r="E83" s="273">
        <v>0</v>
      </c>
      <c r="F83" s="273">
        <v>3.9666666667000001</v>
      </c>
      <c r="G83" s="273">
        <v>0.5402728229</v>
      </c>
      <c r="H83" s="273">
        <v>29.5</v>
      </c>
      <c r="I83" s="274">
        <v>5</v>
      </c>
      <c r="J83" s="274">
        <f>IFERROR(VLOOKUP($B83,'Core Indicators'!$E$3:$EU$906,147,FALSE),"x")</f>
        <v>1462</v>
      </c>
      <c r="K83" s="275">
        <v>-1.7224633694</v>
      </c>
      <c r="L83" s="273">
        <v>3.75</v>
      </c>
      <c r="M83" s="274">
        <v>31</v>
      </c>
      <c r="N83" s="274">
        <v>20</v>
      </c>
      <c r="O83" s="274">
        <f>IFERROR(VLOOKUP(B83,'Core Indicators'!$E$3:$G$9906,3,FALSE),"x")</f>
        <v>41191000</v>
      </c>
      <c r="P83" s="274">
        <v>434320</v>
      </c>
      <c r="Q83" s="268"/>
      <c r="R83" s="268"/>
      <c r="S83" s="268"/>
      <c r="T83" s="268"/>
      <c r="U83" s="268"/>
      <c r="V83" s="268"/>
      <c r="W83" s="268"/>
      <c r="X83" s="268"/>
      <c r="Y83" s="268"/>
      <c r="Z83" s="268"/>
      <c r="AA83" s="268"/>
      <c r="AB83" s="268"/>
      <c r="AC83" s="268"/>
      <c r="AD83" s="268"/>
      <c r="AE83" s="268"/>
      <c r="AF83" s="268"/>
      <c r="AG83" s="268"/>
      <c r="AH83" s="268"/>
      <c r="AI83" s="268"/>
      <c r="AJ83" s="268"/>
      <c r="AK83" s="268"/>
      <c r="AL83" s="268"/>
      <c r="AM83" s="268"/>
      <c r="AN83" s="268"/>
      <c r="AO83" s="268"/>
      <c r="AP83" s="268"/>
      <c r="AQ83" s="268"/>
      <c r="AR83" s="268"/>
      <c r="AS83" s="268"/>
      <c r="AT83" s="268"/>
      <c r="AU83" s="268"/>
      <c r="AV83" s="268"/>
      <c r="AW83" s="268"/>
      <c r="AX83" s="268"/>
      <c r="AY83" s="268"/>
      <c r="AZ83" s="268"/>
      <c r="BA83" s="268"/>
      <c r="BB83" s="268"/>
      <c r="BC83" s="268"/>
      <c r="BD83" s="268"/>
      <c r="BE83" s="268"/>
      <c r="BF83" s="268"/>
      <c r="BG83" s="268"/>
      <c r="BH83" s="268"/>
      <c r="BI83" s="268"/>
      <c r="BJ83" s="268"/>
      <c r="BK83" s="268"/>
      <c r="BL83" s="268"/>
      <c r="BM83" s="268"/>
      <c r="BN83" s="268"/>
      <c r="BO83" s="268"/>
      <c r="BP83" s="268"/>
      <c r="BQ83" s="268"/>
      <c r="BR83" s="268"/>
      <c r="BS83" s="268"/>
      <c r="BT83" s="268"/>
      <c r="BU83" s="268"/>
      <c r="BV83" s="268"/>
      <c r="BW83" s="268"/>
      <c r="BX83" s="268"/>
      <c r="BY83" s="268"/>
      <c r="BZ83" s="268"/>
      <c r="CA83" s="268"/>
      <c r="CB83" s="268"/>
      <c r="CC83" s="268"/>
      <c r="CD83" s="268"/>
      <c r="CE83" s="268"/>
      <c r="CF83" s="268"/>
      <c r="CG83" s="268"/>
      <c r="CH83" s="268"/>
      <c r="CI83" s="268"/>
      <c r="CJ83" s="268"/>
      <c r="CK83" s="268"/>
      <c r="CL83" s="268"/>
      <c r="CM83" s="268"/>
      <c r="CN83" s="268"/>
      <c r="CO83" s="268"/>
      <c r="CP83" s="268"/>
      <c r="CQ83" s="268"/>
      <c r="CR83" s="268"/>
      <c r="CS83" s="268"/>
      <c r="CT83" s="268"/>
      <c r="CU83" s="268"/>
      <c r="CV83" s="268"/>
      <c r="CW83" s="268"/>
      <c r="CX83" s="268"/>
      <c r="CY83" s="268"/>
      <c r="CZ83" s="268"/>
      <c r="DA83" s="268"/>
      <c r="DB83" s="268"/>
      <c r="DC83" s="268"/>
      <c r="DD83" s="268"/>
      <c r="DE83" s="268"/>
      <c r="DF83" s="268"/>
      <c r="DG83" s="268"/>
      <c r="DH83" s="268"/>
      <c r="DI83" s="268"/>
      <c r="DJ83" s="268"/>
      <c r="DK83" s="268"/>
      <c r="DL83" s="268"/>
    </row>
    <row r="84" spans="1:116" x14ac:dyDescent="0.35">
      <c r="A84" s="269" t="s">
        <v>8066</v>
      </c>
      <c r="B84" s="270" t="s">
        <v>8067</v>
      </c>
      <c r="C84" s="273">
        <v>0</v>
      </c>
      <c r="D84" s="274">
        <v>12</v>
      </c>
      <c r="E84" s="273">
        <v>0</v>
      </c>
      <c r="F84" s="273" t="s">
        <v>17</v>
      </c>
      <c r="G84" s="273">
        <v>5.7485973699999998E-2</v>
      </c>
      <c r="H84" s="273">
        <v>26.1</v>
      </c>
      <c r="I84" s="274">
        <v>0</v>
      </c>
      <c r="J84" s="274" t="str">
        <f>IFERROR(VLOOKUP($B84,'Core Indicators'!$E$3:$EU$906,147,FALSE),"x")</f>
        <v>x</v>
      </c>
      <c r="K84" s="275">
        <v>1.7669236660000001</v>
      </c>
      <c r="L84" s="273" t="s">
        <v>17</v>
      </c>
      <c r="M84" s="274">
        <v>94</v>
      </c>
      <c r="N84" s="274">
        <v>78</v>
      </c>
      <c r="O84" s="274" t="str">
        <f>IFERROR(VLOOKUP(B84,'Core Indicators'!$E$3:$G$9906,3,FALSE),"x")</f>
        <v>x</v>
      </c>
      <c r="P84" s="274">
        <v>100250</v>
      </c>
      <c r="Q84" s="268"/>
      <c r="R84" s="268"/>
      <c r="S84" s="268"/>
      <c r="T84" s="268"/>
      <c r="U84" s="268"/>
      <c r="V84" s="268"/>
      <c r="W84" s="268"/>
      <c r="X84" s="268"/>
      <c r="Y84" s="268"/>
      <c r="Z84" s="268"/>
      <c r="AA84" s="268"/>
      <c r="AB84" s="268"/>
      <c r="AC84" s="268"/>
      <c r="AD84" s="268"/>
      <c r="AE84" s="268"/>
      <c r="AF84" s="268"/>
      <c r="AG84" s="268"/>
      <c r="AH84" s="268"/>
      <c r="AI84" s="268"/>
      <c r="AJ84" s="268"/>
      <c r="AK84" s="268"/>
      <c r="AL84" s="268"/>
      <c r="AM84" s="268"/>
      <c r="AN84" s="268"/>
      <c r="AO84" s="268"/>
      <c r="AP84" s="268"/>
      <c r="AQ84" s="268"/>
      <c r="AR84" s="268"/>
      <c r="AS84" s="268"/>
      <c r="AT84" s="268"/>
      <c r="AU84" s="268"/>
      <c r="AV84" s="268"/>
      <c r="AW84" s="268"/>
      <c r="AX84" s="268"/>
      <c r="AY84" s="268"/>
      <c r="AZ84" s="268"/>
      <c r="BA84" s="268"/>
      <c r="BB84" s="268"/>
      <c r="BC84" s="268"/>
      <c r="BD84" s="268"/>
      <c r="BE84" s="268"/>
      <c r="BF84" s="268"/>
      <c r="BG84" s="268"/>
      <c r="BH84" s="268"/>
      <c r="BI84" s="268"/>
      <c r="BJ84" s="268"/>
      <c r="BK84" s="268"/>
      <c r="BL84" s="268"/>
      <c r="BM84" s="268"/>
      <c r="BN84" s="268"/>
      <c r="BO84" s="268"/>
      <c r="BP84" s="268"/>
      <c r="BQ84" s="268"/>
      <c r="BR84" s="268"/>
      <c r="BS84" s="268"/>
      <c r="BT84" s="268"/>
      <c r="BU84" s="268"/>
      <c r="BV84" s="268"/>
      <c r="BW84" s="268"/>
      <c r="BX84" s="268"/>
      <c r="BY84" s="268"/>
      <c r="BZ84" s="268"/>
      <c r="CA84" s="268"/>
      <c r="CB84" s="268"/>
      <c r="CC84" s="268"/>
      <c r="CD84" s="268"/>
      <c r="CE84" s="268"/>
      <c r="CF84" s="268"/>
      <c r="CG84" s="268"/>
      <c r="CH84" s="268"/>
      <c r="CI84" s="268"/>
      <c r="CJ84" s="268"/>
      <c r="CK84" s="268"/>
      <c r="CL84" s="268"/>
      <c r="CM84" s="268"/>
      <c r="CN84" s="268"/>
      <c r="CO84" s="268"/>
      <c r="CP84" s="268"/>
      <c r="CQ84" s="268"/>
      <c r="CR84" s="268"/>
      <c r="CS84" s="268"/>
      <c r="CT84" s="268"/>
      <c r="CU84" s="268"/>
      <c r="CV84" s="268"/>
      <c r="CW84" s="268"/>
      <c r="CX84" s="268"/>
      <c r="CY84" s="268"/>
      <c r="CZ84" s="268"/>
      <c r="DA84" s="268"/>
      <c r="DB84" s="268"/>
      <c r="DC84" s="268"/>
      <c r="DD84" s="268"/>
      <c r="DE84" s="268"/>
      <c r="DF84" s="268"/>
      <c r="DG84" s="268"/>
      <c r="DH84" s="268"/>
      <c r="DI84" s="268"/>
      <c r="DJ84" s="268"/>
      <c r="DK84" s="268"/>
      <c r="DL84" s="268"/>
    </row>
    <row r="85" spans="1:116" x14ac:dyDescent="0.35">
      <c r="A85" s="269" t="s">
        <v>8068</v>
      </c>
      <c r="B85" s="270" t="s">
        <v>8069</v>
      </c>
      <c r="C85" s="273">
        <v>0.77369999499999997</v>
      </c>
      <c r="D85" s="274">
        <v>4</v>
      </c>
      <c r="E85" s="273">
        <v>0.44</v>
      </c>
      <c r="F85" s="273" t="s">
        <v>17</v>
      </c>
      <c r="G85" s="273">
        <v>0.1002841248</v>
      </c>
      <c r="H85" s="273">
        <v>39</v>
      </c>
      <c r="I85" s="274">
        <v>4</v>
      </c>
      <c r="J85" s="274" t="str">
        <f>IFERROR(VLOOKUP($B85,'Core Indicators'!$E$3:$EU$906,147,FALSE),"x")</f>
        <v>x</v>
      </c>
      <c r="K85" s="275">
        <v>1.0475901365</v>
      </c>
      <c r="L85" s="273" t="s">
        <v>17</v>
      </c>
      <c r="M85" s="274">
        <v>76</v>
      </c>
      <c r="N85" s="274">
        <v>60</v>
      </c>
      <c r="O85" s="274" t="str">
        <f>IFERROR(VLOOKUP(B85,'Core Indicators'!$E$3:$G$9906,3,FALSE),"x")</f>
        <v>x</v>
      </c>
      <c r="P85" s="274">
        <v>21640</v>
      </c>
      <c r="Q85" s="268"/>
      <c r="R85" s="268"/>
      <c r="S85" s="268"/>
      <c r="T85" s="268"/>
      <c r="U85" s="268"/>
      <c r="V85" s="268"/>
      <c r="W85" s="268"/>
      <c r="X85" s="268"/>
      <c r="Y85" s="268"/>
      <c r="Z85" s="268"/>
      <c r="AA85" s="268"/>
      <c r="AB85" s="268"/>
      <c r="AC85" s="268"/>
      <c r="AD85" s="268"/>
      <c r="AE85" s="268"/>
      <c r="AF85" s="268"/>
      <c r="AG85" s="268"/>
      <c r="AH85" s="268"/>
      <c r="AI85" s="268"/>
      <c r="AJ85" s="268"/>
      <c r="AK85" s="268"/>
      <c r="AL85" s="268"/>
      <c r="AM85" s="268"/>
      <c r="AN85" s="268"/>
      <c r="AO85" s="268"/>
      <c r="AP85" s="268"/>
      <c r="AQ85" s="268"/>
      <c r="AR85" s="268"/>
      <c r="AS85" s="268"/>
      <c r="AT85" s="268"/>
      <c r="AU85" s="268"/>
      <c r="AV85" s="268"/>
      <c r="AW85" s="268"/>
      <c r="AX85" s="268"/>
      <c r="AY85" s="268"/>
      <c r="AZ85" s="268"/>
      <c r="BA85" s="268"/>
      <c r="BB85" s="268"/>
      <c r="BC85" s="268"/>
      <c r="BD85" s="268"/>
      <c r="BE85" s="268"/>
      <c r="BF85" s="268"/>
      <c r="BG85" s="268"/>
      <c r="BH85" s="268"/>
      <c r="BI85" s="268"/>
      <c r="BJ85" s="268"/>
      <c r="BK85" s="268"/>
      <c r="BL85" s="268"/>
      <c r="BM85" s="268"/>
      <c r="BN85" s="268"/>
      <c r="BO85" s="268"/>
      <c r="BP85" s="268"/>
      <c r="BQ85" s="268"/>
      <c r="BR85" s="268"/>
      <c r="BS85" s="268"/>
      <c r="BT85" s="268"/>
      <c r="BU85" s="268"/>
      <c r="BV85" s="268"/>
      <c r="BW85" s="268"/>
      <c r="BX85" s="268"/>
      <c r="BY85" s="268"/>
      <c r="BZ85" s="268"/>
      <c r="CA85" s="268"/>
      <c r="CB85" s="268"/>
      <c r="CC85" s="268"/>
      <c r="CD85" s="268"/>
      <c r="CE85" s="268"/>
      <c r="CF85" s="268"/>
      <c r="CG85" s="268"/>
      <c r="CH85" s="268"/>
      <c r="CI85" s="268"/>
      <c r="CJ85" s="268"/>
      <c r="CK85" s="268"/>
      <c r="CL85" s="268"/>
      <c r="CM85" s="268"/>
      <c r="CN85" s="268"/>
      <c r="CO85" s="268"/>
      <c r="CP85" s="268"/>
      <c r="CQ85" s="268"/>
      <c r="CR85" s="268"/>
      <c r="CS85" s="268"/>
      <c r="CT85" s="268"/>
      <c r="CU85" s="268"/>
      <c r="CV85" s="268"/>
      <c r="CW85" s="268"/>
      <c r="CX85" s="268"/>
      <c r="CY85" s="268"/>
      <c r="CZ85" s="268"/>
      <c r="DA85" s="268"/>
      <c r="DB85" s="268"/>
      <c r="DC85" s="268"/>
      <c r="DD85" s="268"/>
      <c r="DE85" s="268"/>
      <c r="DF85" s="268"/>
      <c r="DG85" s="268"/>
      <c r="DH85" s="268"/>
      <c r="DI85" s="268"/>
      <c r="DJ85" s="268"/>
      <c r="DK85" s="268"/>
      <c r="DL85" s="268"/>
    </row>
    <row r="86" spans="1:116" x14ac:dyDescent="0.35">
      <c r="A86" s="269" t="s">
        <v>560</v>
      </c>
      <c r="B86" s="270" t="s">
        <v>8070</v>
      </c>
      <c r="C86" s="273">
        <v>0.12520399560000001</v>
      </c>
      <c r="D86" s="274">
        <v>12</v>
      </c>
      <c r="E86" s="273">
        <v>5.4999999999999997E-3</v>
      </c>
      <c r="F86" s="273" t="s">
        <v>17</v>
      </c>
      <c r="G86" s="273">
        <v>6.9101684999999996E-2</v>
      </c>
      <c r="H86" s="273">
        <v>35.9</v>
      </c>
      <c r="I86" s="274">
        <v>0</v>
      </c>
      <c r="J86" s="274">
        <f>IFERROR(VLOOKUP($B86,'Core Indicators'!$E$3:$EU$906,147,FALSE),"x")</f>
        <v>697</v>
      </c>
      <c r="K86" s="275">
        <v>0.28019103410000001</v>
      </c>
      <c r="L86" s="273" t="s">
        <v>17</v>
      </c>
      <c r="M86" s="274">
        <v>89</v>
      </c>
      <c r="N86" s="274">
        <v>53</v>
      </c>
      <c r="O86" s="274">
        <f>IFERROR(VLOOKUP(B86,'Core Indicators'!$E$3:$G$9906,3,FALSE),"x")</f>
        <v>64293000</v>
      </c>
      <c r="P86" s="274">
        <v>294140</v>
      </c>
      <c r="Q86" s="268"/>
      <c r="R86" s="268"/>
      <c r="S86" s="268"/>
      <c r="T86" s="268"/>
      <c r="U86" s="268"/>
      <c r="V86" s="268"/>
      <c r="W86" s="268"/>
      <c r="X86" s="268"/>
      <c r="Y86" s="268"/>
      <c r="Z86" s="268"/>
      <c r="AA86" s="268"/>
      <c r="AB86" s="268"/>
      <c r="AC86" s="268"/>
      <c r="AD86" s="268"/>
      <c r="AE86" s="268"/>
      <c r="AF86" s="268"/>
      <c r="AG86" s="268"/>
      <c r="AH86" s="268"/>
      <c r="AI86" s="268"/>
      <c r="AJ86" s="268"/>
      <c r="AK86" s="268"/>
      <c r="AL86" s="268"/>
      <c r="AM86" s="268"/>
      <c r="AN86" s="268"/>
      <c r="AO86" s="268"/>
      <c r="AP86" s="268"/>
      <c r="AQ86" s="268"/>
      <c r="AR86" s="268"/>
      <c r="AS86" s="268"/>
      <c r="AT86" s="268"/>
      <c r="AU86" s="268"/>
      <c r="AV86" s="268"/>
      <c r="AW86" s="268"/>
      <c r="AX86" s="268"/>
      <c r="AY86" s="268"/>
      <c r="AZ86" s="268"/>
      <c r="BA86" s="268"/>
      <c r="BB86" s="268"/>
      <c r="BC86" s="268"/>
      <c r="BD86" s="268"/>
      <c r="BE86" s="268"/>
      <c r="BF86" s="268"/>
      <c r="BG86" s="268"/>
      <c r="BH86" s="268"/>
      <c r="BI86" s="268"/>
      <c r="BJ86" s="268"/>
      <c r="BK86" s="268"/>
      <c r="BL86" s="268"/>
      <c r="BM86" s="268"/>
      <c r="BN86" s="268"/>
      <c r="BO86" s="268"/>
      <c r="BP86" s="268"/>
      <c r="BQ86" s="268"/>
      <c r="BR86" s="268"/>
      <c r="BS86" s="268"/>
      <c r="BT86" s="268"/>
      <c r="BU86" s="268"/>
      <c r="BV86" s="268"/>
      <c r="BW86" s="268"/>
      <c r="BX86" s="268"/>
      <c r="BY86" s="268"/>
      <c r="BZ86" s="268"/>
      <c r="CA86" s="268"/>
      <c r="CB86" s="268"/>
      <c r="CC86" s="268"/>
      <c r="CD86" s="268"/>
      <c r="CE86" s="268"/>
      <c r="CF86" s="268"/>
      <c r="CG86" s="268"/>
      <c r="CH86" s="268"/>
      <c r="CI86" s="268"/>
      <c r="CJ86" s="268"/>
      <c r="CK86" s="268"/>
      <c r="CL86" s="268"/>
      <c r="CM86" s="268"/>
      <c r="CN86" s="268"/>
      <c r="CO86" s="268"/>
      <c r="CP86" s="268"/>
      <c r="CQ86" s="268"/>
      <c r="CR86" s="268"/>
      <c r="CS86" s="268"/>
      <c r="CT86" s="268"/>
      <c r="CU86" s="268"/>
      <c r="CV86" s="268"/>
      <c r="CW86" s="268"/>
      <c r="CX86" s="268"/>
      <c r="CY86" s="268"/>
      <c r="CZ86" s="268"/>
      <c r="DA86" s="268"/>
      <c r="DB86" s="268"/>
      <c r="DC86" s="268"/>
      <c r="DD86" s="268"/>
      <c r="DE86" s="268"/>
      <c r="DF86" s="268"/>
      <c r="DG86" s="268"/>
      <c r="DH86" s="268"/>
      <c r="DI86" s="268"/>
      <c r="DJ86" s="268"/>
      <c r="DK86" s="268"/>
      <c r="DL86" s="268"/>
    </row>
    <row r="87" spans="1:116" x14ac:dyDescent="0.35">
      <c r="A87" s="269" t="s">
        <v>8071</v>
      </c>
      <c r="B87" s="270" t="s">
        <v>8072</v>
      </c>
      <c r="C87" s="273">
        <v>0</v>
      </c>
      <c r="D87" s="274">
        <v>13</v>
      </c>
      <c r="E87" s="273">
        <v>0</v>
      </c>
      <c r="F87" s="273">
        <v>8.25</v>
      </c>
      <c r="G87" s="273">
        <v>0.40466299929999999</v>
      </c>
      <c r="H87" s="273">
        <v>45.5</v>
      </c>
      <c r="I87" s="274">
        <v>3</v>
      </c>
      <c r="J87" s="274" t="str">
        <f>IFERROR(VLOOKUP($B87,'Core Indicators'!$E$3:$EU$906,147,FALSE),"x")</f>
        <v>x</v>
      </c>
      <c r="K87" s="275">
        <v>-0.3125736415</v>
      </c>
      <c r="L87" s="273">
        <v>7.25</v>
      </c>
      <c r="M87" s="274">
        <v>78</v>
      </c>
      <c r="N87" s="274">
        <v>43</v>
      </c>
      <c r="O87" s="274" t="str">
        <f>IFERROR(VLOOKUP(B87,'Core Indicators'!$E$3:$G$9906,3,FALSE),"x")</f>
        <v>x</v>
      </c>
      <c r="P87" s="274">
        <v>10830</v>
      </c>
      <c r="Q87" s="268"/>
      <c r="R87" s="268"/>
      <c r="S87" s="268"/>
      <c r="T87" s="268"/>
      <c r="U87" s="268"/>
      <c r="V87" s="268"/>
      <c r="W87" s="268"/>
      <c r="X87" s="268"/>
      <c r="Y87" s="268"/>
      <c r="Z87" s="268"/>
      <c r="AA87" s="268"/>
      <c r="AB87" s="268"/>
      <c r="AC87" s="268"/>
      <c r="AD87" s="268"/>
      <c r="AE87" s="268"/>
      <c r="AF87" s="268"/>
      <c r="AG87" s="268"/>
      <c r="AH87" s="268"/>
      <c r="AI87" s="268"/>
      <c r="AJ87" s="268"/>
      <c r="AK87" s="268"/>
      <c r="AL87" s="268"/>
      <c r="AM87" s="268"/>
      <c r="AN87" s="268"/>
      <c r="AO87" s="268"/>
      <c r="AP87" s="268"/>
      <c r="AQ87" s="268"/>
      <c r="AR87" s="268"/>
      <c r="AS87" s="268"/>
      <c r="AT87" s="268"/>
      <c r="AU87" s="268"/>
      <c r="AV87" s="268"/>
      <c r="AW87" s="268"/>
      <c r="AX87" s="268"/>
      <c r="AY87" s="268"/>
      <c r="AZ87" s="268"/>
      <c r="BA87" s="268"/>
      <c r="BB87" s="268"/>
      <c r="BC87" s="268"/>
      <c r="BD87" s="268"/>
      <c r="BE87" s="268"/>
      <c r="BF87" s="268"/>
      <c r="BG87" s="268"/>
      <c r="BH87" s="268"/>
      <c r="BI87" s="268"/>
      <c r="BJ87" s="268"/>
      <c r="BK87" s="268"/>
      <c r="BL87" s="268"/>
      <c r="BM87" s="268"/>
      <c r="BN87" s="268"/>
      <c r="BO87" s="268"/>
      <c r="BP87" s="268"/>
      <c r="BQ87" s="268"/>
      <c r="BR87" s="268"/>
      <c r="BS87" s="268"/>
      <c r="BT87" s="268"/>
      <c r="BU87" s="268"/>
      <c r="BV87" s="268"/>
      <c r="BW87" s="268"/>
      <c r="BX87" s="268"/>
      <c r="BY87" s="268"/>
      <c r="BZ87" s="268"/>
      <c r="CA87" s="268"/>
      <c r="CB87" s="268"/>
      <c r="CC87" s="268"/>
      <c r="CD87" s="268"/>
      <c r="CE87" s="268"/>
      <c r="CF87" s="268"/>
      <c r="CG87" s="268"/>
      <c r="CH87" s="268"/>
      <c r="CI87" s="268"/>
      <c r="CJ87" s="268"/>
      <c r="CK87" s="268"/>
      <c r="CL87" s="268"/>
      <c r="CM87" s="268"/>
      <c r="CN87" s="268"/>
      <c r="CO87" s="268"/>
      <c r="CP87" s="268"/>
      <c r="CQ87" s="268"/>
      <c r="CR87" s="268"/>
      <c r="CS87" s="268"/>
      <c r="CT87" s="268"/>
      <c r="CU87" s="268"/>
      <c r="CV87" s="268"/>
      <c r="CW87" s="268"/>
      <c r="CX87" s="268"/>
      <c r="CY87" s="268"/>
      <c r="CZ87" s="268"/>
      <c r="DA87" s="268"/>
      <c r="DB87" s="268"/>
      <c r="DC87" s="268"/>
      <c r="DD87" s="268"/>
      <c r="DE87" s="268"/>
      <c r="DF87" s="268"/>
      <c r="DG87" s="268"/>
      <c r="DH87" s="268"/>
      <c r="DI87" s="268"/>
      <c r="DJ87" s="268"/>
      <c r="DK87" s="268"/>
      <c r="DL87" s="268"/>
    </row>
    <row r="88" spans="1:116" x14ac:dyDescent="0.35">
      <c r="A88" s="269" t="s">
        <v>183</v>
      </c>
      <c r="B88" s="270" t="s">
        <v>8073</v>
      </c>
      <c r="C88" s="273">
        <v>0.58639999539999998</v>
      </c>
      <c r="D88" s="274">
        <v>2</v>
      </c>
      <c r="E88" s="273">
        <v>0.57999999999999996</v>
      </c>
      <c r="F88" s="273">
        <v>4.3166666666999998</v>
      </c>
      <c r="G88" s="273">
        <v>0.46862760440000001</v>
      </c>
      <c r="H88" s="273">
        <v>33.700000000000003</v>
      </c>
      <c r="I88" s="274">
        <v>3</v>
      </c>
      <c r="J88" s="274">
        <f>IFERROR(VLOOKUP($B88,'Core Indicators'!$E$3:$EU$906,147,FALSE),"x")</f>
        <v>0</v>
      </c>
      <c r="K88" s="275">
        <v>0.14395745099999999</v>
      </c>
      <c r="L88" s="273">
        <v>4.25</v>
      </c>
      <c r="M88" s="274">
        <v>37</v>
      </c>
      <c r="N88" s="274">
        <v>48</v>
      </c>
      <c r="O88" s="274">
        <f>IFERROR(VLOOKUP(B88,'Core Indicators'!$E$3:$G$9906,3,FALSE),"x")</f>
        <v>10806000</v>
      </c>
      <c r="P88" s="274">
        <v>88780</v>
      </c>
      <c r="Q88" s="268"/>
      <c r="R88" s="268"/>
      <c r="S88" s="268"/>
      <c r="T88" s="268"/>
      <c r="U88" s="268"/>
      <c r="V88" s="268"/>
      <c r="W88" s="268"/>
      <c r="X88" s="268"/>
      <c r="Y88" s="268"/>
      <c r="Z88" s="268"/>
      <c r="AA88" s="268"/>
      <c r="AB88" s="268"/>
      <c r="AC88" s="268"/>
      <c r="AD88" s="268"/>
      <c r="AE88" s="268"/>
      <c r="AF88" s="268"/>
      <c r="AG88" s="268"/>
      <c r="AH88" s="268"/>
      <c r="AI88" s="268"/>
      <c r="AJ88" s="268"/>
      <c r="AK88" s="268"/>
      <c r="AL88" s="268"/>
      <c r="AM88" s="268"/>
      <c r="AN88" s="268"/>
      <c r="AO88" s="268"/>
      <c r="AP88" s="268"/>
      <c r="AQ88" s="268"/>
      <c r="AR88" s="268"/>
      <c r="AS88" s="268"/>
      <c r="AT88" s="268"/>
      <c r="AU88" s="268"/>
      <c r="AV88" s="268"/>
      <c r="AW88" s="268"/>
      <c r="AX88" s="268"/>
      <c r="AY88" s="268"/>
      <c r="AZ88" s="268"/>
      <c r="BA88" s="268"/>
      <c r="BB88" s="268"/>
      <c r="BC88" s="268"/>
      <c r="BD88" s="268"/>
      <c r="BE88" s="268"/>
      <c r="BF88" s="268"/>
      <c r="BG88" s="268"/>
      <c r="BH88" s="268"/>
      <c r="BI88" s="268"/>
      <c r="BJ88" s="268"/>
      <c r="BK88" s="268"/>
      <c r="BL88" s="268"/>
      <c r="BM88" s="268"/>
      <c r="BN88" s="268"/>
      <c r="BO88" s="268"/>
      <c r="BP88" s="268"/>
      <c r="BQ88" s="268"/>
      <c r="BR88" s="268"/>
      <c r="BS88" s="268"/>
      <c r="BT88" s="268"/>
      <c r="BU88" s="268"/>
      <c r="BV88" s="268"/>
      <c r="BW88" s="268"/>
      <c r="BX88" s="268"/>
      <c r="BY88" s="268"/>
      <c r="BZ88" s="268"/>
      <c r="CA88" s="268"/>
      <c r="CB88" s="268"/>
      <c r="CC88" s="268"/>
      <c r="CD88" s="268"/>
      <c r="CE88" s="268"/>
      <c r="CF88" s="268"/>
      <c r="CG88" s="268"/>
      <c r="CH88" s="268"/>
      <c r="CI88" s="268"/>
      <c r="CJ88" s="268"/>
      <c r="CK88" s="268"/>
      <c r="CL88" s="268"/>
      <c r="CM88" s="268"/>
      <c r="CN88" s="268"/>
      <c r="CO88" s="268"/>
      <c r="CP88" s="268"/>
      <c r="CQ88" s="268"/>
      <c r="CR88" s="268"/>
      <c r="CS88" s="268"/>
      <c r="CT88" s="268"/>
      <c r="CU88" s="268"/>
      <c r="CV88" s="268"/>
      <c r="CW88" s="268"/>
      <c r="CX88" s="268"/>
      <c r="CY88" s="268"/>
      <c r="CZ88" s="268"/>
      <c r="DA88" s="268"/>
      <c r="DB88" s="268"/>
      <c r="DC88" s="268"/>
      <c r="DD88" s="268"/>
      <c r="DE88" s="268"/>
      <c r="DF88" s="268"/>
      <c r="DG88" s="268"/>
      <c r="DH88" s="268"/>
      <c r="DI88" s="268"/>
      <c r="DJ88" s="268"/>
      <c r="DK88" s="268"/>
      <c r="DL88" s="268"/>
    </row>
    <row r="89" spans="1:116" x14ac:dyDescent="0.35">
      <c r="A89" s="269" t="s">
        <v>8074</v>
      </c>
      <c r="B89" s="270" t="s">
        <v>8075</v>
      </c>
      <c r="C89" s="273">
        <v>4.1406014200000001E-2</v>
      </c>
      <c r="D89" s="274">
        <v>12</v>
      </c>
      <c r="E89" s="273">
        <v>2.2020000000000001E-2</v>
      </c>
      <c r="F89" s="273" t="s">
        <v>17</v>
      </c>
      <c r="G89" s="273">
        <v>9.8649094399999998E-2</v>
      </c>
      <c r="H89" s="273">
        <v>32.9</v>
      </c>
      <c r="I89" s="274">
        <v>0</v>
      </c>
      <c r="J89" s="274" t="str">
        <f>IFERROR(VLOOKUP($B89,'Core Indicators'!$E$3:$EU$906,147,FALSE),"x")</f>
        <v>x</v>
      </c>
      <c r="K89" s="275">
        <v>1.5379649401</v>
      </c>
      <c r="L89" s="273" t="s">
        <v>17</v>
      </c>
      <c r="M89" s="274">
        <v>96</v>
      </c>
      <c r="N89" s="274">
        <v>73</v>
      </c>
      <c r="O89" s="274" t="str">
        <f>IFERROR(VLOOKUP(B89,'Core Indicators'!$E$3:$G$9906,3,FALSE),"x")</f>
        <v>x</v>
      </c>
      <c r="P89" s="274">
        <v>364560</v>
      </c>
      <c r="Q89" s="268"/>
      <c r="R89" s="268"/>
      <c r="S89" s="268"/>
      <c r="T89" s="268"/>
      <c r="U89" s="268"/>
      <c r="V89" s="268"/>
      <c r="W89" s="268"/>
      <c r="X89" s="268"/>
      <c r="Y89" s="268"/>
      <c r="Z89" s="268"/>
      <c r="AA89" s="268"/>
      <c r="AB89" s="268"/>
      <c r="AC89" s="268"/>
      <c r="AD89" s="268"/>
      <c r="AE89" s="268"/>
      <c r="AF89" s="268"/>
      <c r="AG89" s="268"/>
      <c r="AH89" s="268"/>
      <c r="AI89" s="268"/>
      <c r="AJ89" s="268"/>
      <c r="AK89" s="268"/>
      <c r="AL89" s="268"/>
      <c r="AM89" s="268"/>
      <c r="AN89" s="268"/>
      <c r="AO89" s="268"/>
      <c r="AP89" s="268"/>
      <c r="AQ89" s="268"/>
      <c r="AR89" s="268"/>
      <c r="AS89" s="268"/>
      <c r="AT89" s="268"/>
      <c r="AU89" s="268"/>
      <c r="AV89" s="268"/>
      <c r="AW89" s="268"/>
      <c r="AX89" s="268"/>
      <c r="AY89" s="268"/>
      <c r="AZ89" s="268"/>
      <c r="BA89" s="268"/>
      <c r="BB89" s="268"/>
      <c r="BC89" s="268"/>
      <c r="BD89" s="268"/>
      <c r="BE89" s="268"/>
      <c r="BF89" s="268"/>
      <c r="BG89" s="268"/>
      <c r="BH89" s="268"/>
      <c r="BI89" s="268"/>
      <c r="BJ89" s="268"/>
      <c r="BK89" s="268"/>
      <c r="BL89" s="268"/>
      <c r="BM89" s="268"/>
      <c r="BN89" s="268"/>
      <c r="BO89" s="268"/>
      <c r="BP89" s="268"/>
      <c r="BQ89" s="268"/>
      <c r="BR89" s="268"/>
      <c r="BS89" s="268"/>
      <c r="BT89" s="268"/>
      <c r="BU89" s="268"/>
      <c r="BV89" s="268"/>
      <c r="BW89" s="268"/>
      <c r="BX89" s="268"/>
      <c r="BY89" s="268"/>
      <c r="BZ89" s="268"/>
      <c r="CA89" s="268"/>
      <c r="CB89" s="268"/>
      <c r="CC89" s="268"/>
      <c r="CD89" s="268"/>
      <c r="CE89" s="268"/>
      <c r="CF89" s="268"/>
      <c r="CG89" s="268"/>
      <c r="CH89" s="268"/>
      <c r="CI89" s="268"/>
      <c r="CJ89" s="268"/>
      <c r="CK89" s="268"/>
      <c r="CL89" s="268"/>
      <c r="CM89" s="268"/>
      <c r="CN89" s="268"/>
      <c r="CO89" s="268"/>
      <c r="CP89" s="268"/>
      <c r="CQ89" s="268"/>
      <c r="CR89" s="268"/>
      <c r="CS89" s="268"/>
      <c r="CT89" s="268"/>
      <c r="CU89" s="268"/>
      <c r="CV89" s="268"/>
      <c r="CW89" s="268"/>
      <c r="CX89" s="268"/>
      <c r="CY89" s="268"/>
      <c r="CZ89" s="268"/>
      <c r="DA89" s="268"/>
      <c r="DB89" s="268"/>
      <c r="DC89" s="268"/>
      <c r="DD89" s="268"/>
      <c r="DE89" s="268"/>
      <c r="DF89" s="268"/>
      <c r="DG89" s="268"/>
      <c r="DH89" s="268"/>
      <c r="DI89" s="268"/>
      <c r="DJ89" s="268"/>
      <c r="DK89" s="268"/>
      <c r="DL89" s="268"/>
    </row>
    <row r="90" spans="1:116" x14ac:dyDescent="0.35">
      <c r="A90" s="269" t="s">
        <v>8076</v>
      </c>
      <c r="B90" s="270" t="s">
        <v>8077</v>
      </c>
      <c r="C90" s="273">
        <v>0.53400502920000004</v>
      </c>
      <c r="D90" s="274">
        <v>4</v>
      </c>
      <c r="E90" s="273">
        <v>0.41699999999999998</v>
      </c>
      <c r="F90" s="273">
        <v>3.7833333332999999</v>
      </c>
      <c r="G90" s="273">
        <v>0.20262584820000001</v>
      </c>
      <c r="H90" s="273">
        <v>27.8</v>
      </c>
      <c r="I90" s="274">
        <v>2</v>
      </c>
      <c r="J90" s="274" t="str">
        <f>IFERROR(VLOOKUP($B90,'Core Indicators'!$E$3:$EU$906,147,FALSE),"x")</f>
        <v>x</v>
      </c>
      <c r="K90" s="275">
        <v>-0.43241328000000001</v>
      </c>
      <c r="L90" s="273">
        <v>3.5</v>
      </c>
      <c r="M90" s="274">
        <v>23</v>
      </c>
      <c r="N90" s="274">
        <v>34</v>
      </c>
      <c r="O90" s="274" t="str">
        <f>IFERROR(VLOOKUP(B90,'Core Indicators'!$E$3:$G$9906,3,FALSE),"x")</f>
        <v>x</v>
      </c>
      <c r="P90" s="274">
        <v>2699700</v>
      </c>
      <c r="Q90" s="268"/>
      <c r="R90" s="268"/>
      <c r="S90" s="268"/>
      <c r="T90" s="268"/>
      <c r="U90" s="268"/>
      <c r="V90" s="268"/>
      <c r="W90" s="268"/>
      <c r="X90" s="268"/>
      <c r="Y90" s="268"/>
      <c r="Z90" s="268"/>
      <c r="AA90" s="268"/>
      <c r="AB90" s="268"/>
      <c r="AC90" s="268"/>
      <c r="AD90" s="268"/>
      <c r="AE90" s="268"/>
      <c r="AF90" s="268"/>
      <c r="AG90" s="268"/>
      <c r="AH90" s="268"/>
      <c r="AI90" s="268"/>
      <c r="AJ90" s="268"/>
      <c r="AK90" s="268"/>
      <c r="AL90" s="268"/>
      <c r="AM90" s="268"/>
      <c r="AN90" s="268"/>
      <c r="AO90" s="268"/>
      <c r="AP90" s="268"/>
      <c r="AQ90" s="268"/>
      <c r="AR90" s="268"/>
      <c r="AS90" s="268"/>
      <c r="AT90" s="268"/>
      <c r="AU90" s="268"/>
      <c r="AV90" s="268"/>
      <c r="AW90" s="268"/>
      <c r="AX90" s="268"/>
      <c r="AY90" s="268"/>
      <c r="AZ90" s="268"/>
      <c r="BA90" s="268"/>
      <c r="BB90" s="268"/>
      <c r="BC90" s="268"/>
      <c r="BD90" s="268"/>
      <c r="BE90" s="268"/>
      <c r="BF90" s="268"/>
      <c r="BG90" s="268"/>
      <c r="BH90" s="268"/>
      <c r="BI90" s="268"/>
      <c r="BJ90" s="268"/>
      <c r="BK90" s="268"/>
      <c r="BL90" s="268"/>
      <c r="BM90" s="268"/>
      <c r="BN90" s="268"/>
      <c r="BO90" s="268"/>
      <c r="BP90" s="268"/>
      <c r="BQ90" s="268"/>
      <c r="BR90" s="268"/>
      <c r="BS90" s="268"/>
      <c r="BT90" s="268"/>
      <c r="BU90" s="268"/>
      <c r="BV90" s="268"/>
      <c r="BW90" s="268"/>
      <c r="BX90" s="268"/>
      <c r="BY90" s="268"/>
      <c r="BZ90" s="268"/>
      <c r="CA90" s="268"/>
      <c r="CB90" s="268"/>
      <c r="CC90" s="268"/>
      <c r="CD90" s="268"/>
      <c r="CE90" s="268"/>
      <c r="CF90" s="268"/>
      <c r="CG90" s="268"/>
      <c r="CH90" s="268"/>
      <c r="CI90" s="268"/>
      <c r="CJ90" s="268"/>
      <c r="CK90" s="268"/>
      <c r="CL90" s="268"/>
      <c r="CM90" s="268"/>
      <c r="CN90" s="268"/>
      <c r="CO90" s="268"/>
      <c r="CP90" s="268"/>
      <c r="CQ90" s="268"/>
      <c r="CR90" s="268"/>
      <c r="CS90" s="268"/>
      <c r="CT90" s="268"/>
      <c r="CU90" s="268"/>
      <c r="CV90" s="268"/>
      <c r="CW90" s="268"/>
      <c r="CX90" s="268"/>
      <c r="CY90" s="268"/>
      <c r="CZ90" s="268"/>
      <c r="DA90" s="268"/>
      <c r="DB90" s="268"/>
      <c r="DC90" s="268"/>
      <c r="DD90" s="268"/>
      <c r="DE90" s="268"/>
      <c r="DF90" s="268"/>
      <c r="DG90" s="268"/>
      <c r="DH90" s="268"/>
      <c r="DI90" s="268"/>
      <c r="DJ90" s="268"/>
      <c r="DK90" s="268"/>
      <c r="DL90" s="268"/>
    </row>
    <row r="91" spans="1:116" x14ac:dyDescent="0.35">
      <c r="A91" s="269" t="s">
        <v>576</v>
      </c>
      <c r="B91" s="270" t="s">
        <v>8078</v>
      </c>
      <c r="C91" s="273">
        <v>0.85199999310000007</v>
      </c>
      <c r="D91" s="274">
        <v>4</v>
      </c>
      <c r="E91" s="273">
        <v>0.08</v>
      </c>
      <c r="F91" s="273">
        <v>4.8499999999999996</v>
      </c>
      <c r="G91" s="273">
        <v>0.54450861260000005</v>
      </c>
      <c r="H91" s="273">
        <v>40.799999999999997</v>
      </c>
      <c r="I91" s="274">
        <v>5</v>
      </c>
      <c r="J91" s="274">
        <f>IFERROR(VLOOKUP($B91,'Core Indicators'!$E$3:$EU$906,147,FALSE),"x")</f>
        <v>0</v>
      </c>
      <c r="K91" s="275">
        <v>-0.45431771869999998</v>
      </c>
      <c r="L91" s="273">
        <v>5.5</v>
      </c>
      <c r="M91" s="274">
        <v>48</v>
      </c>
      <c r="N91" s="274">
        <v>28</v>
      </c>
      <c r="O91" s="274">
        <f>IFERROR(VLOOKUP(B91,'Core Indicators'!$E$3:$G$9906,3,FALSE),"x")</f>
        <v>54297000</v>
      </c>
      <c r="P91" s="274">
        <v>569140</v>
      </c>
      <c r="Q91" s="268"/>
      <c r="R91" s="268"/>
      <c r="S91" s="268"/>
      <c r="T91" s="268"/>
      <c r="U91" s="268"/>
      <c r="V91" s="268"/>
      <c r="W91" s="268"/>
      <c r="X91" s="268"/>
      <c r="Y91" s="268"/>
      <c r="Z91" s="268"/>
      <c r="AA91" s="268"/>
      <c r="AB91" s="268"/>
      <c r="AC91" s="268"/>
      <c r="AD91" s="268"/>
      <c r="AE91" s="268"/>
      <c r="AF91" s="268"/>
      <c r="AG91" s="268"/>
      <c r="AH91" s="268"/>
      <c r="AI91" s="268"/>
      <c r="AJ91" s="268"/>
      <c r="AK91" s="268"/>
      <c r="AL91" s="268"/>
      <c r="AM91" s="268"/>
      <c r="AN91" s="268"/>
      <c r="AO91" s="268"/>
      <c r="AP91" s="268"/>
      <c r="AQ91" s="268"/>
      <c r="AR91" s="268"/>
      <c r="AS91" s="268"/>
      <c r="AT91" s="268"/>
      <c r="AU91" s="268"/>
      <c r="AV91" s="268"/>
      <c r="AW91" s="268"/>
      <c r="AX91" s="268"/>
      <c r="AY91" s="268"/>
      <c r="AZ91" s="268"/>
      <c r="BA91" s="268"/>
      <c r="BB91" s="268"/>
      <c r="BC91" s="268"/>
      <c r="BD91" s="268"/>
      <c r="BE91" s="268"/>
      <c r="BF91" s="268"/>
      <c r="BG91" s="268"/>
      <c r="BH91" s="268"/>
      <c r="BI91" s="268"/>
      <c r="BJ91" s="268"/>
      <c r="BK91" s="268"/>
      <c r="BL91" s="268"/>
      <c r="BM91" s="268"/>
      <c r="BN91" s="268"/>
      <c r="BO91" s="268"/>
      <c r="BP91" s="268"/>
      <c r="BQ91" s="268"/>
      <c r="BR91" s="268"/>
      <c r="BS91" s="268"/>
      <c r="BT91" s="268"/>
      <c r="BU91" s="268"/>
      <c r="BV91" s="268"/>
      <c r="BW91" s="268"/>
      <c r="BX91" s="268"/>
      <c r="BY91" s="268"/>
      <c r="BZ91" s="268"/>
      <c r="CA91" s="268"/>
      <c r="CB91" s="268"/>
      <c r="CC91" s="268"/>
      <c r="CD91" s="268"/>
      <c r="CE91" s="268"/>
      <c r="CF91" s="268"/>
      <c r="CG91" s="268"/>
      <c r="CH91" s="268"/>
      <c r="CI91" s="268"/>
      <c r="CJ91" s="268"/>
      <c r="CK91" s="268"/>
      <c r="CL91" s="268"/>
      <c r="CM91" s="268"/>
      <c r="CN91" s="268"/>
      <c r="CO91" s="268"/>
      <c r="CP91" s="268"/>
      <c r="CQ91" s="268"/>
      <c r="CR91" s="268"/>
      <c r="CS91" s="268"/>
      <c r="CT91" s="268"/>
      <c r="CU91" s="268"/>
      <c r="CV91" s="268"/>
      <c r="CW91" s="268"/>
      <c r="CX91" s="268"/>
      <c r="CY91" s="268"/>
      <c r="CZ91" s="268"/>
      <c r="DA91" s="268"/>
      <c r="DB91" s="268"/>
      <c r="DC91" s="268"/>
      <c r="DD91" s="268"/>
      <c r="DE91" s="268"/>
      <c r="DF91" s="268"/>
      <c r="DG91" s="268"/>
      <c r="DH91" s="268"/>
      <c r="DI91" s="268"/>
      <c r="DJ91" s="268"/>
      <c r="DK91" s="268"/>
      <c r="DL91" s="268"/>
    </row>
    <row r="92" spans="1:116" x14ac:dyDescent="0.35">
      <c r="A92" s="269" t="s">
        <v>8079</v>
      </c>
      <c r="B92" s="270" t="s">
        <v>8080</v>
      </c>
      <c r="C92" s="273">
        <v>0.54403001520000005</v>
      </c>
      <c r="D92" s="274">
        <v>6</v>
      </c>
      <c r="E92" s="273">
        <v>0.27300000000000002</v>
      </c>
      <c r="F92" s="273">
        <v>6.1</v>
      </c>
      <c r="G92" s="273">
        <v>0.38123403010000001</v>
      </c>
      <c r="H92" s="273">
        <v>29.7</v>
      </c>
      <c r="I92" s="274">
        <v>2</v>
      </c>
      <c r="J92" s="274" t="str">
        <f>IFERROR(VLOOKUP($B92,'Core Indicators'!$E$3:$EU$906,147,FALSE),"x")</f>
        <v>x</v>
      </c>
      <c r="K92" s="275">
        <v>-0.88630145790000003</v>
      </c>
      <c r="L92" s="273">
        <v>5</v>
      </c>
      <c r="M92" s="274">
        <v>38</v>
      </c>
      <c r="N92" s="274">
        <v>30</v>
      </c>
      <c r="O92" s="274" t="str">
        <f>IFERROR(VLOOKUP(B92,'Core Indicators'!$E$3:$G$9906,3,FALSE),"x")</f>
        <v>x</v>
      </c>
      <c r="P92" s="274">
        <v>191800</v>
      </c>
      <c r="Q92" s="268"/>
      <c r="R92" s="268"/>
      <c r="S92" s="268"/>
      <c r="T92" s="268"/>
      <c r="U92" s="268"/>
      <c r="V92" s="268"/>
      <c r="W92" s="268"/>
      <c r="X92" s="268"/>
      <c r="Y92" s="268"/>
      <c r="Z92" s="268"/>
      <c r="AA92" s="268"/>
      <c r="AB92" s="268"/>
      <c r="AC92" s="268"/>
      <c r="AD92" s="268"/>
      <c r="AE92" s="268"/>
      <c r="AF92" s="268"/>
      <c r="AG92" s="268"/>
      <c r="AH92" s="268"/>
      <c r="AI92" s="268"/>
      <c r="AJ92" s="268"/>
      <c r="AK92" s="268"/>
      <c r="AL92" s="268"/>
      <c r="AM92" s="268"/>
      <c r="AN92" s="268"/>
      <c r="AO92" s="268"/>
      <c r="AP92" s="268"/>
      <c r="AQ92" s="268"/>
      <c r="AR92" s="268"/>
      <c r="AS92" s="268"/>
      <c r="AT92" s="268"/>
      <c r="AU92" s="268"/>
      <c r="AV92" s="268"/>
      <c r="AW92" s="268"/>
      <c r="AX92" s="268"/>
      <c r="AY92" s="268"/>
      <c r="AZ92" s="268"/>
      <c r="BA92" s="268"/>
      <c r="BB92" s="268"/>
      <c r="BC92" s="268"/>
      <c r="BD92" s="268"/>
      <c r="BE92" s="268"/>
      <c r="BF92" s="268"/>
      <c r="BG92" s="268"/>
      <c r="BH92" s="268"/>
      <c r="BI92" s="268"/>
      <c r="BJ92" s="268"/>
      <c r="BK92" s="268"/>
      <c r="BL92" s="268"/>
      <c r="BM92" s="268"/>
      <c r="BN92" s="268"/>
      <c r="BO92" s="268"/>
      <c r="BP92" s="268"/>
      <c r="BQ92" s="268"/>
      <c r="BR92" s="268"/>
      <c r="BS92" s="268"/>
      <c r="BT92" s="268"/>
      <c r="BU92" s="268"/>
      <c r="BV92" s="268"/>
      <c r="BW92" s="268"/>
      <c r="BX92" s="268"/>
      <c r="BY92" s="268"/>
      <c r="BZ92" s="268"/>
      <c r="CA92" s="268"/>
      <c r="CB92" s="268"/>
      <c r="CC92" s="268"/>
      <c r="CD92" s="268"/>
      <c r="CE92" s="268"/>
      <c r="CF92" s="268"/>
      <c r="CG92" s="268"/>
      <c r="CH92" s="268"/>
      <c r="CI92" s="268"/>
      <c r="CJ92" s="268"/>
      <c r="CK92" s="268"/>
      <c r="CL92" s="268"/>
      <c r="CM92" s="268"/>
      <c r="CN92" s="268"/>
      <c r="CO92" s="268"/>
      <c r="CP92" s="268"/>
      <c r="CQ92" s="268"/>
      <c r="CR92" s="268"/>
      <c r="CS92" s="268"/>
      <c r="CT92" s="268"/>
      <c r="CU92" s="268"/>
      <c r="CV92" s="268"/>
      <c r="CW92" s="268"/>
      <c r="CX92" s="268"/>
      <c r="CY92" s="268"/>
      <c r="CZ92" s="268"/>
      <c r="DA92" s="268"/>
      <c r="DB92" s="268"/>
      <c r="DC92" s="268"/>
      <c r="DD92" s="268"/>
      <c r="DE92" s="268"/>
      <c r="DF92" s="268"/>
      <c r="DG92" s="268"/>
      <c r="DH92" s="268"/>
      <c r="DI92" s="268"/>
      <c r="DJ92" s="268"/>
      <c r="DK92" s="268"/>
      <c r="DL92" s="268"/>
    </row>
    <row r="93" spans="1:116" x14ac:dyDescent="0.35">
      <c r="A93" s="269" t="s">
        <v>8081</v>
      </c>
      <c r="B93" s="270" t="s">
        <v>8082</v>
      </c>
      <c r="C93" s="273">
        <v>9.6800022599999994E-2</v>
      </c>
      <c r="D93" s="274">
        <v>9</v>
      </c>
      <c r="E93" s="273">
        <v>3.5000000000000003E-2</v>
      </c>
      <c r="F93" s="273">
        <v>3.2833333332999999</v>
      </c>
      <c r="G93" s="273">
        <v>0.47416294609999998</v>
      </c>
      <c r="H93" s="273" t="s">
        <v>17</v>
      </c>
      <c r="I93" s="274">
        <v>2</v>
      </c>
      <c r="J93" s="274" t="str">
        <f>IFERROR(VLOOKUP($B93,'Core Indicators'!$E$3:$EU$906,147,FALSE),"x")</f>
        <v>x</v>
      </c>
      <c r="K93" s="275">
        <v>-0.93566834930000009</v>
      </c>
      <c r="L93" s="273">
        <v>2</v>
      </c>
      <c r="M93" s="274">
        <v>25</v>
      </c>
      <c r="N93" s="274">
        <v>20</v>
      </c>
      <c r="O93" s="274" t="str">
        <f>IFERROR(VLOOKUP(B93,'Core Indicators'!$E$3:$G$9906,3,FALSE),"x")</f>
        <v>x</v>
      </c>
      <c r="P93" s="274">
        <v>176520</v>
      </c>
      <c r="Q93" s="268"/>
      <c r="R93" s="268"/>
      <c r="S93" s="268"/>
      <c r="T93" s="268"/>
      <c r="U93" s="268"/>
      <c r="V93" s="268"/>
      <c r="W93" s="268"/>
      <c r="X93" s="268"/>
      <c r="Y93" s="268"/>
      <c r="Z93" s="268"/>
      <c r="AA93" s="268"/>
      <c r="AB93" s="268"/>
      <c r="AC93" s="268"/>
      <c r="AD93" s="268"/>
      <c r="AE93" s="268"/>
      <c r="AF93" s="268"/>
      <c r="AG93" s="268"/>
      <c r="AH93" s="268"/>
      <c r="AI93" s="268"/>
      <c r="AJ93" s="268"/>
      <c r="AK93" s="268"/>
      <c r="AL93" s="268"/>
      <c r="AM93" s="268"/>
      <c r="AN93" s="268"/>
      <c r="AO93" s="268"/>
      <c r="AP93" s="268"/>
      <c r="AQ93" s="268"/>
      <c r="AR93" s="268"/>
      <c r="AS93" s="268"/>
      <c r="AT93" s="268"/>
      <c r="AU93" s="268"/>
      <c r="AV93" s="268"/>
      <c r="AW93" s="268"/>
      <c r="AX93" s="268"/>
      <c r="AY93" s="268"/>
      <c r="AZ93" s="268"/>
      <c r="BA93" s="268"/>
      <c r="BB93" s="268"/>
      <c r="BC93" s="268"/>
      <c r="BD93" s="268"/>
      <c r="BE93" s="268"/>
      <c r="BF93" s="268"/>
      <c r="BG93" s="268"/>
      <c r="BH93" s="268"/>
      <c r="BI93" s="268"/>
      <c r="BJ93" s="268"/>
      <c r="BK93" s="268"/>
      <c r="BL93" s="268"/>
      <c r="BM93" s="268"/>
      <c r="BN93" s="268"/>
      <c r="BO93" s="268"/>
      <c r="BP93" s="268"/>
      <c r="BQ93" s="268"/>
      <c r="BR93" s="268"/>
      <c r="BS93" s="268"/>
      <c r="BT93" s="268"/>
      <c r="BU93" s="268"/>
      <c r="BV93" s="268"/>
      <c r="BW93" s="268"/>
      <c r="BX93" s="268"/>
      <c r="BY93" s="268"/>
      <c r="BZ93" s="268"/>
      <c r="CA93" s="268"/>
      <c r="CB93" s="268"/>
      <c r="CC93" s="268"/>
      <c r="CD93" s="268"/>
      <c r="CE93" s="268"/>
      <c r="CF93" s="268"/>
      <c r="CG93" s="268"/>
      <c r="CH93" s="268"/>
      <c r="CI93" s="268"/>
      <c r="CJ93" s="268"/>
      <c r="CK93" s="268"/>
      <c r="CL93" s="268"/>
      <c r="CM93" s="268"/>
      <c r="CN93" s="268"/>
      <c r="CO93" s="268"/>
      <c r="CP93" s="268"/>
      <c r="CQ93" s="268"/>
      <c r="CR93" s="268"/>
      <c r="CS93" s="268"/>
      <c r="CT93" s="268"/>
      <c r="CU93" s="268"/>
      <c r="CV93" s="268"/>
      <c r="CW93" s="268"/>
      <c r="CX93" s="268"/>
      <c r="CY93" s="268"/>
      <c r="CZ93" s="268"/>
      <c r="DA93" s="268"/>
      <c r="DB93" s="268"/>
      <c r="DC93" s="268"/>
      <c r="DD93" s="268"/>
      <c r="DE93" s="268"/>
      <c r="DF93" s="268"/>
      <c r="DG93" s="268"/>
      <c r="DH93" s="268"/>
      <c r="DI93" s="268"/>
      <c r="DJ93" s="268"/>
      <c r="DK93" s="268"/>
      <c r="DL93" s="268"/>
    </row>
    <row r="94" spans="1:116" x14ac:dyDescent="0.35">
      <c r="A94" s="269" t="s">
        <v>8083</v>
      </c>
      <c r="B94" s="270" t="s">
        <v>8084</v>
      </c>
      <c r="C94" s="273">
        <v>0</v>
      </c>
      <c r="D94" s="274">
        <v>13</v>
      </c>
      <c r="E94" s="273">
        <v>0</v>
      </c>
      <c r="F94" s="273" t="s">
        <v>17</v>
      </c>
      <c r="G94" s="273" t="s">
        <v>17</v>
      </c>
      <c r="H94" s="273">
        <v>37</v>
      </c>
      <c r="I94" s="274">
        <v>0</v>
      </c>
      <c r="J94" s="274" t="str">
        <f>IFERROR(VLOOKUP($B94,'Core Indicators'!$E$3:$EU$906,147,FALSE),"x")</f>
        <v>x</v>
      </c>
      <c r="K94" s="275">
        <v>0.73770260809999999</v>
      </c>
      <c r="L94" s="273" t="s">
        <v>17</v>
      </c>
      <c r="M94" s="274">
        <v>93</v>
      </c>
      <c r="N94" s="274" t="s">
        <v>17</v>
      </c>
      <c r="O94" s="274" t="str">
        <f>IFERROR(VLOOKUP(B94,'Core Indicators'!$E$3:$G$9906,3,FALSE),"x")</f>
        <v>x</v>
      </c>
      <c r="P94" s="274">
        <v>810</v>
      </c>
      <c r="Q94" s="268"/>
      <c r="R94" s="268"/>
      <c r="S94" s="268"/>
      <c r="T94" s="268"/>
      <c r="U94" s="268"/>
      <c r="V94" s="268"/>
      <c r="W94" s="268"/>
      <c r="X94" s="268"/>
      <c r="Y94" s="268"/>
      <c r="Z94" s="268"/>
      <c r="AA94" s="268"/>
      <c r="AB94" s="268"/>
      <c r="AC94" s="268"/>
      <c r="AD94" s="268"/>
      <c r="AE94" s="268"/>
      <c r="AF94" s="268"/>
      <c r="AG94" s="268"/>
      <c r="AH94" s="268"/>
      <c r="AI94" s="268"/>
      <c r="AJ94" s="268"/>
      <c r="AK94" s="268"/>
      <c r="AL94" s="268"/>
      <c r="AM94" s="268"/>
      <c r="AN94" s="268"/>
      <c r="AO94" s="268"/>
      <c r="AP94" s="268"/>
      <c r="AQ94" s="268"/>
      <c r="AR94" s="268"/>
      <c r="AS94" s="268"/>
      <c r="AT94" s="268"/>
      <c r="AU94" s="268"/>
      <c r="AV94" s="268"/>
      <c r="AW94" s="268"/>
      <c r="AX94" s="268"/>
      <c r="AY94" s="268"/>
      <c r="AZ94" s="268"/>
      <c r="BA94" s="268"/>
      <c r="BB94" s="268"/>
      <c r="BC94" s="268"/>
      <c r="BD94" s="268"/>
      <c r="BE94" s="268"/>
      <c r="BF94" s="268"/>
      <c r="BG94" s="268"/>
      <c r="BH94" s="268"/>
      <c r="BI94" s="268"/>
      <c r="BJ94" s="268"/>
      <c r="BK94" s="268"/>
      <c r="BL94" s="268"/>
      <c r="BM94" s="268"/>
      <c r="BN94" s="268"/>
      <c r="BO94" s="268"/>
      <c r="BP94" s="268"/>
      <c r="BQ94" s="268"/>
      <c r="BR94" s="268"/>
      <c r="BS94" s="268"/>
      <c r="BT94" s="268"/>
      <c r="BU94" s="268"/>
      <c r="BV94" s="268"/>
      <c r="BW94" s="268"/>
      <c r="BX94" s="268"/>
      <c r="BY94" s="268"/>
      <c r="BZ94" s="268"/>
      <c r="CA94" s="268"/>
      <c r="CB94" s="268"/>
      <c r="CC94" s="268"/>
      <c r="CD94" s="268"/>
      <c r="CE94" s="268"/>
      <c r="CF94" s="268"/>
      <c r="CG94" s="268"/>
      <c r="CH94" s="268"/>
      <c r="CI94" s="268"/>
      <c r="CJ94" s="268"/>
      <c r="CK94" s="268"/>
      <c r="CL94" s="268"/>
      <c r="CM94" s="268"/>
      <c r="CN94" s="268"/>
      <c r="CO94" s="268"/>
      <c r="CP94" s="268"/>
      <c r="CQ94" s="268"/>
      <c r="CR94" s="268"/>
      <c r="CS94" s="268"/>
      <c r="CT94" s="268"/>
      <c r="CU94" s="268"/>
      <c r="CV94" s="268"/>
      <c r="CW94" s="268"/>
      <c r="CX94" s="268"/>
      <c r="CY94" s="268"/>
      <c r="CZ94" s="268"/>
      <c r="DA94" s="268"/>
      <c r="DB94" s="268"/>
      <c r="DC94" s="268"/>
      <c r="DD94" s="268"/>
      <c r="DE94" s="268"/>
      <c r="DF94" s="268"/>
      <c r="DG94" s="268"/>
      <c r="DH94" s="268"/>
      <c r="DI94" s="268"/>
      <c r="DJ94" s="268"/>
      <c r="DK94" s="268"/>
      <c r="DL94" s="268"/>
    </row>
    <row r="95" spans="1:116" x14ac:dyDescent="0.35">
      <c r="A95" s="269" t="s">
        <v>8085</v>
      </c>
      <c r="B95" s="270" t="s">
        <v>8086</v>
      </c>
      <c r="C95" s="273">
        <v>0</v>
      </c>
      <c r="D95" s="274">
        <v>13</v>
      </c>
      <c r="E95" s="273">
        <v>0</v>
      </c>
      <c r="F95" s="273" t="s">
        <v>17</v>
      </c>
      <c r="G95" s="273" t="s">
        <v>17</v>
      </c>
      <c r="H95" s="273" t="s">
        <v>17</v>
      </c>
      <c r="I95" s="274">
        <v>0</v>
      </c>
      <c r="J95" s="274" t="str">
        <f>IFERROR(VLOOKUP($B95,'Core Indicators'!$E$3:$EU$906,147,FALSE),"x")</f>
        <v>x</v>
      </c>
      <c r="K95" s="275">
        <v>0.4797953069</v>
      </c>
      <c r="L95" s="273" t="s">
        <v>17</v>
      </c>
      <c r="M95" s="274">
        <v>89</v>
      </c>
      <c r="N95" s="274" t="s">
        <v>17</v>
      </c>
      <c r="O95" s="274" t="str">
        <f>IFERROR(VLOOKUP(B95,'Core Indicators'!$E$3:$G$9906,3,FALSE),"x")</f>
        <v>x</v>
      </c>
      <c r="P95" s="274">
        <v>260</v>
      </c>
      <c r="Q95" s="268"/>
      <c r="R95" s="268"/>
      <c r="S95" s="268"/>
      <c r="T95" s="268"/>
      <c r="U95" s="268"/>
      <c r="V95" s="268"/>
      <c r="W95" s="268"/>
      <c r="X95" s="268"/>
      <c r="Y95" s="268"/>
      <c r="Z95" s="268"/>
      <c r="AA95" s="268"/>
      <c r="AB95" s="268"/>
      <c r="AC95" s="268"/>
      <c r="AD95" s="268"/>
      <c r="AE95" s="268"/>
      <c r="AF95" s="268"/>
      <c r="AG95" s="268"/>
      <c r="AH95" s="268"/>
      <c r="AI95" s="268"/>
      <c r="AJ95" s="268"/>
      <c r="AK95" s="268"/>
      <c r="AL95" s="268"/>
      <c r="AM95" s="268"/>
      <c r="AN95" s="268"/>
      <c r="AO95" s="268"/>
      <c r="AP95" s="268"/>
      <c r="AQ95" s="268"/>
      <c r="AR95" s="268"/>
      <c r="AS95" s="268"/>
      <c r="AT95" s="268"/>
      <c r="AU95" s="268"/>
      <c r="AV95" s="268"/>
      <c r="AW95" s="268"/>
      <c r="AX95" s="268"/>
      <c r="AY95" s="268"/>
      <c r="AZ95" s="268"/>
      <c r="BA95" s="268"/>
      <c r="BB95" s="268"/>
      <c r="BC95" s="268"/>
      <c r="BD95" s="268"/>
      <c r="BE95" s="268"/>
      <c r="BF95" s="268"/>
      <c r="BG95" s="268"/>
      <c r="BH95" s="268"/>
      <c r="BI95" s="268"/>
      <c r="BJ95" s="268"/>
      <c r="BK95" s="268"/>
      <c r="BL95" s="268"/>
      <c r="BM95" s="268"/>
      <c r="BN95" s="268"/>
      <c r="BO95" s="268"/>
      <c r="BP95" s="268"/>
      <c r="BQ95" s="268"/>
      <c r="BR95" s="268"/>
      <c r="BS95" s="268"/>
      <c r="BT95" s="268"/>
      <c r="BU95" s="268"/>
      <c r="BV95" s="268"/>
      <c r="BW95" s="268"/>
      <c r="BX95" s="268"/>
      <c r="BY95" s="268"/>
      <c r="BZ95" s="268"/>
      <c r="CA95" s="268"/>
      <c r="CB95" s="268"/>
      <c r="CC95" s="268"/>
      <c r="CD95" s="268"/>
      <c r="CE95" s="268"/>
      <c r="CF95" s="268"/>
      <c r="CG95" s="268"/>
      <c r="CH95" s="268"/>
      <c r="CI95" s="268"/>
      <c r="CJ95" s="268"/>
      <c r="CK95" s="268"/>
      <c r="CL95" s="268"/>
      <c r="CM95" s="268"/>
      <c r="CN95" s="268"/>
      <c r="CO95" s="268"/>
      <c r="CP95" s="268"/>
      <c r="CQ95" s="268"/>
      <c r="CR95" s="268"/>
      <c r="CS95" s="268"/>
      <c r="CT95" s="268"/>
      <c r="CU95" s="268"/>
      <c r="CV95" s="268"/>
      <c r="CW95" s="268"/>
      <c r="CX95" s="268"/>
      <c r="CY95" s="268"/>
      <c r="CZ95" s="268"/>
      <c r="DA95" s="268"/>
      <c r="DB95" s="268"/>
      <c r="DC95" s="268"/>
      <c r="DD95" s="268"/>
      <c r="DE95" s="268"/>
      <c r="DF95" s="268"/>
      <c r="DG95" s="268"/>
      <c r="DH95" s="268"/>
      <c r="DI95" s="268"/>
      <c r="DJ95" s="268"/>
      <c r="DK95" s="268"/>
      <c r="DL95" s="268"/>
    </row>
    <row r="96" spans="1:116" x14ac:dyDescent="0.35">
      <c r="A96" s="269" t="s">
        <v>8087</v>
      </c>
      <c r="B96" s="270" t="s">
        <v>8088</v>
      </c>
      <c r="C96" s="273">
        <v>0</v>
      </c>
      <c r="D96" s="274">
        <v>10</v>
      </c>
      <c r="E96" s="273">
        <v>0</v>
      </c>
      <c r="F96" s="273">
        <v>8.6</v>
      </c>
      <c r="G96" s="273">
        <v>5.75736331E-2</v>
      </c>
      <c r="H96" s="273">
        <v>31.4</v>
      </c>
      <c r="I96" s="274">
        <v>0</v>
      </c>
      <c r="J96" s="274" t="str">
        <f>IFERROR(VLOOKUP($B96,'Core Indicators'!$E$3:$EU$906,147,FALSE),"x")</f>
        <v>x</v>
      </c>
      <c r="K96" s="275">
        <v>1.194070816</v>
      </c>
      <c r="L96" s="273">
        <v>8.5</v>
      </c>
      <c r="M96" s="274">
        <v>83</v>
      </c>
      <c r="N96" s="274">
        <v>59</v>
      </c>
      <c r="O96" s="274" t="str">
        <f>IFERROR(VLOOKUP(B96,'Core Indicators'!$E$3:$G$9906,3,FALSE),"x")</f>
        <v>x</v>
      </c>
      <c r="P96" s="274">
        <v>97480</v>
      </c>
      <c r="Q96" s="268"/>
      <c r="R96" s="268"/>
      <c r="S96" s="268"/>
      <c r="T96" s="268"/>
      <c r="U96" s="268"/>
      <c r="V96" s="268"/>
      <c r="W96" s="268"/>
      <c r="X96" s="268"/>
      <c r="Y96" s="268"/>
      <c r="Z96" s="268"/>
      <c r="AA96" s="268"/>
      <c r="AB96" s="268"/>
      <c r="AC96" s="268"/>
      <c r="AD96" s="268"/>
      <c r="AE96" s="268"/>
      <c r="AF96" s="268"/>
      <c r="AG96" s="268"/>
      <c r="AH96" s="268"/>
      <c r="AI96" s="268"/>
      <c r="AJ96" s="268"/>
      <c r="AK96" s="268"/>
      <c r="AL96" s="268"/>
      <c r="AM96" s="268"/>
      <c r="AN96" s="268"/>
      <c r="AO96" s="268"/>
      <c r="AP96" s="268"/>
      <c r="AQ96" s="268"/>
      <c r="AR96" s="268"/>
      <c r="AS96" s="268"/>
      <c r="AT96" s="268"/>
      <c r="AU96" s="268"/>
      <c r="AV96" s="268"/>
      <c r="AW96" s="268"/>
      <c r="AX96" s="268"/>
      <c r="AY96" s="268"/>
      <c r="AZ96" s="268"/>
      <c r="BA96" s="268"/>
      <c r="BB96" s="268"/>
      <c r="BC96" s="268"/>
      <c r="BD96" s="268"/>
      <c r="BE96" s="268"/>
      <c r="BF96" s="268"/>
      <c r="BG96" s="268"/>
      <c r="BH96" s="268"/>
      <c r="BI96" s="268"/>
      <c r="BJ96" s="268"/>
      <c r="BK96" s="268"/>
      <c r="BL96" s="268"/>
      <c r="BM96" s="268"/>
      <c r="BN96" s="268"/>
      <c r="BO96" s="268"/>
      <c r="BP96" s="268"/>
      <c r="BQ96" s="268"/>
      <c r="BR96" s="268"/>
      <c r="BS96" s="268"/>
      <c r="BT96" s="268"/>
      <c r="BU96" s="268"/>
      <c r="BV96" s="268"/>
      <c r="BW96" s="268"/>
      <c r="BX96" s="268"/>
      <c r="BY96" s="268"/>
      <c r="BZ96" s="268"/>
      <c r="CA96" s="268"/>
      <c r="CB96" s="268"/>
      <c r="CC96" s="268"/>
      <c r="CD96" s="268"/>
      <c r="CE96" s="268"/>
      <c r="CF96" s="268"/>
      <c r="CG96" s="268"/>
      <c r="CH96" s="268"/>
      <c r="CI96" s="268"/>
      <c r="CJ96" s="268"/>
      <c r="CK96" s="268"/>
      <c r="CL96" s="268"/>
      <c r="CM96" s="268"/>
      <c r="CN96" s="268"/>
      <c r="CO96" s="268"/>
      <c r="CP96" s="268"/>
      <c r="CQ96" s="268"/>
      <c r="CR96" s="268"/>
      <c r="CS96" s="268"/>
      <c r="CT96" s="268"/>
      <c r="CU96" s="268"/>
      <c r="CV96" s="268"/>
      <c r="CW96" s="268"/>
      <c r="CX96" s="268"/>
      <c r="CY96" s="268"/>
      <c r="CZ96" s="268"/>
      <c r="DA96" s="268"/>
      <c r="DB96" s="268"/>
      <c r="DC96" s="268"/>
      <c r="DD96" s="268"/>
      <c r="DE96" s="268"/>
      <c r="DF96" s="268"/>
      <c r="DG96" s="268"/>
      <c r="DH96" s="268"/>
      <c r="DI96" s="268"/>
      <c r="DJ96" s="268"/>
      <c r="DK96" s="268"/>
      <c r="DL96" s="268"/>
    </row>
    <row r="97" spans="1:116" x14ac:dyDescent="0.35">
      <c r="A97" s="269" t="s">
        <v>8089</v>
      </c>
      <c r="B97" s="270" t="s">
        <v>8090</v>
      </c>
      <c r="C97" s="273">
        <v>0.93409999830000001</v>
      </c>
      <c r="D97" s="274">
        <v>5</v>
      </c>
      <c r="E97" s="273">
        <v>0.15</v>
      </c>
      <c r="F97" s="273">
        <v>4.7</v>
      </c>
      <c r="G97" s="273">
        <v>0.24530015899999999</v>
      </c>
      <c r="H97" s="273" t="s">
        <v>17</v>
      </c>
      <c r="I97" s="274">
        <v>1</v>
      </c>
      <c r="J97" s="274" t="str">
        <f>IFERROR(VLOOKUP($B97,'Core Indicators'!$E$3:$EU$906,147,FALSE),"x")</f>
        <v>x</v>
      </c>
      <c r="K97" s="275">
        <v>0.2156739533</v>
      </c>
      <c r="L97" s="273">
        <v>5</v>
      </c>
      <c r="M97" s="274">
        <v>36</v>
      </c>
      <c r="N97" s="274">
        <v>40</v>
      </c>
      <c r="O97" s="274" t="str">
        <f>IFERROR(VLOOKUP(B97,'Core Indicators'!$E$3:$G$9906,3,FALSE),"x")</f>
        <v>x</v>
      </c>
      <c r="P97" s="274">
        <v>17820</v>
      </c>
      <c r="Q97" s="268"/>
      <c r="R97" s="268"/>
      <c r="S97" s="268"/>
      <c r="T97" s="268"/>
      <c r="U97" s="268"/>
      <c r="V97" s="268"/>
      <c r="W97" s="268"/>
      <c r="X97" s="268"/>
      <c r="Y97" s="268"/>
      <c r="Z97" s="268"/>
      <c r="AA97" s="268"/>
      <c r="AB97" s="268"/>
      <c r="AC97" s="268"/>
      <c r="AD97" s="268"/>
      <c r="AE97" s="268"/>
      <c r="AF97" s="268"/>
      <c r="AG97" s="268"/>
      <c r="AH97" s="268"/>
      <c r="AI97" s="268"/>
      <c r="AJ97" s="268"/>
      <c r="AK97" s="268"/>
      <c r="AL97" s="268"/>
      <c r="AM97" s="268"/>
      <c r="AN97" s="268"/>
      <c r="AO97" s="268"/>
      <c r="AP97" s="268"/>
      <c r="AQ97" s="268"/>
      <c r="AR97" s="268"/>
      <c r="AS97" s="268"/>
      <c r="AT97" s="268"/>
      <c r="AU97" s="268"/>
      <c r="AV97" s="268"/>
      <c r="AW97" s="268"/>
      <c r="AX97" s="268"/>
      <c r="AY97" s="268"/>
      <c r="AZ97" s="268"/>
      <c r="BA97" s="268"/>
      <c r="BB97" s="268"/>
      <c r="BC97" s="268"/>
      <c r="BD97" s="268"/>
      <c r="BE97" s="268"/>
      <c r="BF97" s="268"/>
      <c r="BG97" s="268"/>
      <c r="BH97" s="268"/>
      <c r="BI97" s="268"/>
      <c r="BJ97" s="268"/>
      <c r="BK97" s="268"/>
      <c r="BL97" s="268"/>
      <c r="BM97" s="268"/>
      <c r="BN97" s="268"/>
      <c r="BO97" s="268"/>
      <c r="BP97" s="268"/>
      <c r="BQ97" s="268"/>
      <c r="BR97" s="268"/>
      <c r="BS97" s="268"/>
      <c r="BT97" s="268"/>
      <c r="BU97" s="268"/>
      <c r="BV97" s="268"/>
      <c r="BW97" s="268"/>
      <c r="BX97" s="268"/>
      <c r="BY97" s="268"/>
      <c r="BZ97" s="268"/>
      <c r="CA97" s="268"/>
      <c r="CB97" s="268"/>
      <c r="CC97" s="268"/>
      <c r="CD97" s="268"/>
      <c r="CE97" s="268"/>
      <c r="CF97" s="268"/>
      <c r="CG97" s="268"/>
      <c r="CH97" s="268"/>
      <c r="CI97" s="268"/>
      <c r="CJ97" s="268"/>
      <c r="CK97" s="268"/>
      <c r="CL97" s="268"/>
      <c r="CM97" s="268"/>
      <c r="CN97" s="268"/>
      <c r="CO97" s="268"/>
      <c r="CP97" s="268"/>
      <c r="CQ97" s="268"/>
      <c r="CR97" s="268"/>
      <c r="CS97" s="268"/>
      <c r="CT97" s="268"/>
      <c r="CU97" s="268"/>
      <c r="CV97" s="268"/>
      <c r="CW97" s="268"/>
      <c r="CX97" s="268"/>
      <c r="CY97" s="268"/>
      <c r="CZ97" s="268"/>
      <c r="DA97" s="268"/>
      <c r="DB97" s="268"/>
      <c r="DC97" s="268"/>
      <c r="DD97" s="268"/>
      <c r="DE97" s="268"/>
      <c r="DF97" s="268"/>
      <c r="DG97" s="268"/>
      <c r="DH97" s="268"/>
      <c r="DI97" s="268"/>
      <c r="DJ97" s="268"/>
      <c r="DK97" s="268"/>
      <c r="DL97" s="268"/>
    </row>
    <row r="98" spans="1:116" x14ac:dyDescent="0.35">
      <c r="A98" s="269" t="s">
        <v>8091</v>
      </c>
      <c r="B98" s="270" t="s">
        <v>8092</v>
      </c>
      <c r="C98" s="273">
        <v>0.64979998859999999</v>
      </c>
      <c r="D98" s="274">
        <v>2</v>
      </c>
      <c r="E98" s="273">
        <v>0.39700000000000002</v>
      </c>
      <c r="F98" s="273">
        <v>2.9666666667000001</v>
      </c>
      <c r="G98" s="273">
        <v>0.46313362470000002</v>
      </c>
      <c r="H98" s="273">
        <v>38.799999999999997</v>
      </c>
      <c r="I98" s="274">
        <v>3</v>
      </c>
      <c r="J98" s="274" t="str">
        <f>IFERROR(VLOOKUP($B98,'Core Indicators'!$E$3:$EU$906,147,FALSE),"x")</f>
        <v>x</v>
      </c>
      <c r="K98" s="275">
        <v>-0.9411007762000001</v>
      </c>
      <c r="L98" s="273">
        <v>2.25</v>
      </c>
      <c r="M98" s="274">
        <v>14</v>
      </c>
      <c r="N98" s="274">
        <v>29</v>
      </c>
      <c r="O98" s="274" t="str">
        <f>IFERROR(VLOOKUP(B98,'Core Indicators'!$E$3:$G$9906,3,FALSE),"x")</f>
        <v>x</v>
      </c>
      <c r="P98" s="274">
        <v>230800</v>
      </c>
      <c r="Q98" s="268"/>
      <c r="R98" s="268"/>
      <c r="S98" s="268"/>
      <c r="T98" s="268"/>
      <c r="U98" s="268"/>
      <c r="V98" s="268"/>
      <c r="W98" s="268"/>
      <c r="X98" s="268"/>
      <c r="Y98" s="268"/>
      <c r="Z98" s="268"/>
      <c r="AA98" s="268"/>
      <c r="AB98" s="268"/>
      <c r="AC98" s="268"/>
      <c r="AD98" s="268"/>
      <c r="AE98" s="268"/>
      <c r="AF98" s="268"/>
      <c r="AG98" s="268"/>
      <c r="AH98" s="268"/>
      <c r="AI98" s="268"/>
      <c r="AJ98" s="268"/>
      <c r="AK98" s="268"/>
      <c r="AL98" s="268"/>
      <c r="AM98" s="268"/>
      <c r="AN98" s="268"/>
      <c r="AO98" s="268"/>
      <c r="AP98" s="268"/>
      <c r="AQ98" s="268"/>
      <c r="AR98" s="268"/>
      <c r="AS98" s="268"/>
      <c r="AT98" s="268"/>
      <c r="AU98" s="268"/>
      <c r="AV98" s="268"/>
      <c r="AW98" s="268"/>
      <c r="AX98" s="268"/>
      <c r="AY98" s="268"/>
      <c r="AZ98" s="268"/>
      <c r="BA98" s="268"/>
      <c r="BB98" s="268"/>
      <c r="BC98" s="268"/>
      <c r="BD98" s="268"/>
      <c r="BE98" s="268"/>
      <c r="BF98" s="268"/>
      <c r="BG98" s="268"/>
      <c r="BH98" s="268"/>
      <c r="BI98" s="268"/>
      <c r="BJ98" s="268"/>
      <c r="BK98" s="268"/>
      <c r="BL98" s="268"/>
      <c r="BM98" s="268"/>
      <c r="BN98" s="268"/>
      <c r="BO98" s="268"/>
      <c r="BP98" s="268"/>
      <c r="BQ98" s="268"/>
      <c r="BR98" s="268"/>
      <c r="BS98" s="268"/>
      <c r="BT98" s="268"/>
      <c r="BU98" s="268"/>
      <c r="BV98" s="268"/>
      <c r="BW98" s="268"/>
      <c r="BX98" s="268"/>
      <c r="BY98" s="268"/>
      <c r="BZ98" s="268"/>
      <c r="CA98" s="268"/>
      <c r="CB98" s="268"/>
      <c r="CC98" s="268"/>
      <c r="CD98" s="268"/>
      <c r="CE98" s="268"/>
      <c r="CF98" s="268"/>
      <c r="CG98" s="268"/>
      <c r="CH98" s="268"/>
      <c r="CI98" s="268"/>
      <c r="CJ98" s="268"/>
      <c r="CK98" s="268"/>
      <c r="CL98" s="268"/>
      <c r="CM98" s="268"/>
      <c r="CN98" s="268"/>
      <c r="CO98" s="268"/>
      <c r="CP98" s="268"/>
      <c r="CQ98" s="268"/>
      <c r="CR98" s="268"/>
      <c r="CS98" s="268"/>
      <c r="CT98" s="268"/>
      <c r="CU98" s="268"/>
      <c r="CV98" s="268"/>
      <c r="CW98" s="268"/>
      <c r="CX98" s="268"/>
      <c r="CY98" s="268"/>
      <c r="CZ98" s="268"/>
      <c r="DA98" s="268"/>
      <c r="DB98" s="268"/>
      <c r="DC98" s="268"/>
      <c r="DD98" s="268"/>
      <c r="DE98" s="268"/>
      <c r="DF98" s="268"/>
      <c r="DG98" s="268"/>
      <c r="DH98" s="268"/>
      <c r="DI98" s="268"/>
      <c r="DJ98" s="268"/>
      <c r="DK98" s="268"/>
      <c r="DL98" s="268"/>
    </row>
    <row r="99" spans="1:116" x14ac:dyDescent="0.35">
      <c r="A99" s="269" t="s">
        <v>1612</v>
      </c>
      <c r="B99" s="270" t="s">
        <v>8093</v>
      </c>
      <c r="C99" s="273">
        <v>0.81310000439999996</v>
      </c>
      <c r="D99" s="274">
        <v>6</v>
      </c>
      <c r="E99" s="273">
        <v>0.1</v>
      </c>
      <c r="F99" s="273">
        <v>5.3</v>
      </c>
      <c r="G99" s="273">
        <v>0.36244894649999998</v>
      </c>
      <c r="H99" s="273">
        <v>31.8</v>
      </c>
      <c r="I99" s="274">
        <v>3</v>
      </c>
      <c r="J99" s="274">
        <f>IFERROR(VLOOKUP($B99,'Core Indicators'!$E$3:$EU$906,147,FALSE),"x")</f>
        <v>191</v>
      </c>
      <c r="K99" s="275">
        <v>-0.85828012230000006</v>
      </c>
      <c r="L99" s="273">
        <v>4.75</v>
      </c>
      <c r="M99" s="274">
        <v>44</v>
      </c>
      <c r="N99" s="274">
        <v>28</v>
      </c>
      <c r="O99" s="274">
        <f>IFERROR(VLOOKUP(B99,'Core Indicators'!$E$3:$G$9906,3,FALSE),"x")</f>
        <v>6825000</v>
      </c>
      <c r="P99" s="274">
        <v>10230</v>
      </c>
      <c r="Q99" s="268"/>
      <c r="R99" s="268"/>
      <c r="S99" s="268"/>
      <c r="T99" s="268"/>
      <c r="U99" s="268"/>
      <c r="V99" s="268"/>
      <c r="W99" s="268"/>
      <c r="X99" s="268"/>
      <c r="Y99" s="268"/>
      <c r="Z99" s="268"/>
      <c r="AA99" s="268"/>
      <c r="AB99" s="268"/>
      <c r="AC99" s="268"/>
      <c r="AD99" s="268"/>
      <c r="AE99" s="268"/>
      <c r="AF99" s="268"/>
      <c r="AG99" s="268"/>
      <c r="AH99" s="268"/>
      <c r="AI99" s="268"/>
      <c r="AJ99" s="268"/>
      <c r="AK99" s="268"/>
      <c r="AL99" s="268"/>
      <c r="AM99" s="268"/>
      <c r="AN99" s="268"/>
      <c r="AO99" s="268"/>
      <c r="AP99" s="268"/>
      <c r="AQ99" s="268"/>
      <c r="AR99" s="268"/>
      <c r="AS99" s="268"/>
      <c r="AT99" s="268"/>
      <c r="AU99" s="268"/>
      <c r="AV99" s="268"/>
      <c r="AW99" s="268"/>
      <c r="AX99" s="268"/>
      <c r="AY99" s="268"/>
      <c r="AZ99" s="268"/>
      <c r="BA99" s="268"/>
      <c r="BB99" s="268"/>
      <c r="BC99" s="268"/>
      <c r="BD99" s="268"/>
      <c r="BE99" s="268"/>
      <c r="BF99" s="268"/>
      <c r="BG99" s="268"/>
      <c r="BH99" s="268"/>
      <c r="BI99" s="268"/>
      <c r="BJ99" s="268"/>
      <c r="BK99" s="268"/>
      <c r="BL99" s="268"/>
      <c r="BM99" s="268"/>
      <c r="BN99" s="268"/>
      <c r="BO99" s="268"/>
      <c r="BP99" s="268"/>
      <c r="BQ99" s="268"/>
      <c r="BR99" s="268"/>
      <c r="BS99" s="268"/>
      <c r="BT99" s="268"/>
      <c r="BU99" s="268"/>
      <c r="BV99" s="268"/>
      <c r="BW99" s="268"/>
      <c r="BX99" s="268"/>
      <c r="BY99" s="268"/>
      <c r="BZ99" s="268"/>
      <c r="CA99" s="268"/>
      <c r="CB99" s="268"/>
      <c r="CC99" s="268"/>
      <c r="CD99" s="268"/>
      <c r="CE99" s="268"/>
      <c r="CF99" s="268"/>
      <c r="CG99" s="268"/>
      <c r="CH99" s="268"/>
      <c r="CI99" s="268"/>
      <c r="CJ99" s="268"/>
      <c r="CK99" s="268"/>
      <c r="CL99" s="268"/>
      <c r="CM99" s="268"/>
      <c r="CN99" s="268"/>
      <c r="CO99" s="268"/>
      <c r="CP99" s="268"/>
      <c r="CQ99" s="268"/>
      <c r="CR99" s="268"/>
      <c r="CS99" s="268"/>
      <c r="CT99" s="268"/>
      <c r="CU99" s="268"/>
      <c r="CV99" s="268"/>
      <c r="CW99" s="268"/>
      <c r="CX99" s="268"/>
      <c r="CY99" s="268"/>
      <c r="CZ99" s="268"/>
      <c r="DA99" s="268"/>
      <c r="DB99" s="268"/>
      <c r="DC99" s="268"/>
      <c r="DD99" s="268"/>
      <c r="DE99" s="268"/>
      <c r="DF99" s="268"/>
      <c r="DG99" s="268"/>
      <c r="DH99" s="268"/>
      <c r="DI99" s="268"/>
      <c r="DJ99" s="268"/>
      <c r="DK99" s="268"/>
      <c r="DL99" s="268"/>
    </row>
    <row r="100" spans="1:116" x14ac:dyDescent="0.35">
      <c r="A100" s="269" t="s">
        <v>8094</v>
      </c>
      <c r="B100" s="270" t="s">
        <v>8095</v>
      </c>
      <c r="C100" s="273">
        <v>0.98551100019999993</v>
      </c>
      <c r="D100" s="274">
        <v>11</v>
      </c>
      <c r="E100" s="273">
        <v>0</v>
      </c>
      <c r="F100" s="273">
        <v>6.6</v>
      </c>
      <c r="G100" s="273">
        <v>0.65102151679999998</v>
      </c>
      <c r="H100" s="273">
        <v>35.299999999999997</v>
      </c>
      <c r="I100" s="274">
        <v>0</v>
      </c>
      <c r="J100" s="274" t="str">
        <f>IFERROR(VLOOKUP($B100,'Core Indicators'!$E$3:$EU$906,147,FALSE),"x")</f>
        <v>x</v>
      </c>
      <c r="K100" s="275">
        <v>-0.99521124360000002</v>
      </c>
      <c r="L100" s="273">
        <v>5.5</v>
      </c>
      <c r="M100" s="274">
        <v>60</v>
      </c>
      <c r="N100" s="274">
        <v>28</v>
      </c>
      <c r="O100" s="274" t="str">
        <f>IFERROR(VLOOKUP(B100,'Core Indicators'!$E$3:$G$9906,3,FALSE),"x")</f>
        <v>x</v>
      </c>
      <c r="P100" s="274">
        <v>96320</v>
      </c>
      <c r="Q100" s="268"/>
      <c r="R100" s="268"/>
      <c r="S100" s="268"/>
      <c r="T100" s="268"/>
      <c r="U100" s="268"/>
      <c r="V100" s="268"/>
      <c r="W100" s="268"/>
      <c r="X100" s="268"/>
      <c r="Y100" s="268"/>
      <c r="Z100" s="268"/>
      <c r="AA100" s="268"/>
      <c r="AB100" s="268"/>
      <c r="AC100" s="268"/>
      <c r="AD100" s="268"/>
      <c r="AE100" s="268"/>
      <c r="AF100" s="268"/>
      <c r="AG100" s="268"/>
      <c r="AH100" s="268"/>
      <c r="AI100" s="268"/>
      <c r="AJ100" s="268"/>
      <c r="AK100" s="268"/>
      <c r="AL100" s="268"/>
      <c r="AM100" s="268"/>
      <c r="AN100" s="268"/>
      <c r="AO100" s="268"/>
      <c r="AP100" s="268"/>
      <c r="AQ100" s="268"/>
      <c r="AR100" s="268"/>
      <c r="AS100" s="268"/>
      <c r="AT100" s="268"/>
      <c r="AU100" s="268"/>
      <c r="AV100" s="268"/>
      <c r="AW100" s="268"/>
      <c r="AX100" s="268"/>
      <c r="AY100" s="268"/>
      <c r="AZ100" s="268"/>
      <c r="BA100" s="268"/>
      <c r="BB100" s="268"/>
      <c r="BC100" s="268"/>
      <c r="BD100" s="268"/>
      <c r="BE100" s="268"/>
      <c r="BF100" s="268"/>
      <c r="BG100" s="268"/>
      <c r="BH100" s="268"/>
      <c r="BI100" s="268"/>
      <c r="BJ100" s="268"/>
      <c r="BK100" s="268"/>
      <c r="BL100" s="268"/>
      <c r="BM100" s="268"/>
      <c r="BN100" s="268"/>
      <c r="BO100" s="268"/>
      <c r="BP100" s="268"/>
      <c r="BQ100" s="268"/>
      <c r="BR100" s="268"/>
      <c r="BS100" s="268"/>
      <c r="BT100" s="268"/>
      <c r="BU100" s="268"/>
      <c r="BV100" s="268"/>
      <c r="BW100" s="268"/>
      <c r="BX100" s="268"/>
      <c r="BY100" s="268"/>
      <c r="BZ100" s="268"/>
      <c r="CA100" s="268"/>
      <c r="CB100" s="268"/>
      <c r="CC100" s="268"/>
      <c r="CD100" s="268"/>
      <c r="CE100" s="268"/>
      <c r="CF100" s="268"/>
      <c r="CG100" s="268"/>
      <c r="CH100" s="268"/>
      <c r="CI100" s="268"/>
      <c r="CJ100" s="268"/>
      <c r="CK100" s="268"/>
      <c r="CL100" s="268"/>
      <c r="CM100" s="268"/>
      <c r="CN100" s="268"/>
      <c r="CO100" s="268"/>
      <c r="CP100" s="268"/>
      <c r="CQ100" s="268"/>
      <c r="CR100" s="268"/>
      <c r="CS100" s="268"/>
      <c r="CT100" s="268"/>
      <c r="CU100" s="268"/>
      <c r="CV100" s="268"/>
      <c r="CW100" s="268"/>
      <c r="CX100" s="268"/>
      <c r="CY100" s="268"/>
      <c r="CZ100" s="268"/>
      <c r="DA100" s="268"/>
      <c r="DB100" s="268"/>
      <c r="DC100" s="268"/>
      <c r="DD100" s="268"/>
      <c r="DE100" s="268"/>
      <c r="DF100" s="268"/>
      <c r="DG100" s="268"/>
      <c r="DH100" s="268"/>
      <c r="DI100" s="268"/>
      <c r="DJ100" s="268"/>
      <c r="DK100" s="268"/>
      <c r="DL100" s="268"/>
    </row>
    <row r="101" spans="1:116" x14ac:dyDescent="0.35">
      <c r="A101" s="269" t="s">
        <v>189</v>
      </c>
      <c r="B101" s="270" t="s">
        <v>8096</v>
      </c>
      <c r="C101" s="273">
        <v>0.27512803019999998</v>
      </c>
      <c r="D101" s="274">
        <v>1</v>
      </c>
      <c r="E101" s="273">
        <v>0</v>
      </c>
      <c r="F101" s="273">
        <v>2.4500000000000002</v>
      </c>
      <c r="G101" s="273">
        <v>0.1717677189</v>
      </c>
      <c r="H101" s="273" t="s">
        <v>17</v>
      </c>
      <c r="I101" s="274">
        <v>3</v>
      </c>
      <c r="J101" s="274">
        <f>IFERROR(VLOOKUP($B101,'Core Indicators'!$E$3:$EU$906,147,FALSE),"x")</f>
        <v>925</v>
      </c>
      <c r="K101" s="275">
        <v>-1.8480540513999999</v>
      </c>
      <c r="L101" s="273">
        <v>2.75</v>
      </c>
      <c r="M101" s="274">
        <v>9</v>
      </c>
      <c r="N101" s="274">
        <v>18</v>
      </c>
      <c r="O101" s="274">
        <f>IFERROR(VLOOKUP(B101,'Core Indicators'!$E$3:$G$9906,3,FALSE),"x")</f>
        <v>8200000</v>
      </c>
      <c r="P101" s="274">
        <v>1759540</v>
      </c>
      <c r="Q101" s="268"/>
      <c r="R101" s="268"/>
      <c r="S101" s="268"/>
      <c r="T101" s="268"/>
      <c r="U101" s="268"/>
      <c r="V101" s="268"/>
      <c r="W101" s="268"/>
      <c r="X101" s="268"/>
      <c r="Y101" s="268"/>
      <c r="Z101" s="268"/>
      <c r="AA101" s="268"/>
      <c r="AB101" s="268"/>
      <c r="AC101" s="268"/>
      <c r="AD101" s="268"/>
      <c r="AE101" s="268"/>
      <c r="AF101" s="268"/>
      <c r="AG101" s="268"/>
      <c r="AH101" s="268"/>
      <c r="AI101" s="268"/>
      <c r="AJ101" s="268"/>
      <c r="AK101" s="268"/>
      <c r="AL101" s="268"/>
      <c r="AM101" s="268"/>
      <c r="AN101" s="268"/>
      <c r="AO101" s="268"/>
      <c r="AP101" s="268"/>
      <c r="AQ101" s="268"/>
      <c r="AR101" s="268"/>
      <c r="AS101" s="268"/>
      <c r="AT101" s="268"/>
      <c r="AU101" s="268"/>
      <c r="AV101" s="268"/>
      <c r="AW101" s="268"/>
      <c r="AX101" s="268"/>
      <c r="AY101" s="268"/>
      <c r="AZ101" s="268"/>
      <c r="BA101" s="268"/>
      <c r="BB101" s="268"/>
      <c r="BC101" s="268"/>
      <c r="BD101" s="268"/>
      <c r="BE101" s="268"/>
      <c r="BF101" s="268"/>
      <c r="BG101" s="268"/>
      <c r="BH101" s="268"/>
      <c r="BI101" s="268"/>
      <c r="BJ101" s="268"/>
      <c r="BK101" s="268"/>
      <c r="BL101" s="268"/>
      <c r="BM101" s="268"/>
      <c r="BN101" s="268"/>
      <c r="BO101" s="268"/>
      <c r="BP101" s="268"/>
      <c r="BQ101" s="268"/>
      <c r="BR101" s="268"/>
      <c r="BS101" s="268"/>
      <c r="BT101" s="268"/>
      <c r="BU101" s="268"/>
      <c r="BV101" s="268"/>
      <c r="BW101" s="268"/>
      <c r="BX101" s="268"/>
      <c r="BY101" s="268"/>
      <c r="BZ101" s="268"/>
      <c r="CA101" s="268"/>
      <c r="CB101" s="268"/>
      <c r="CC101" s="268"/>
      <c r="CD101" s="268"/>
      <c r="CE101" s="268"/>
      <c r="CF101" s="268"/>
      <c r="CG101" s="268"/>
      <c r="CH101" s="268"/>
      <c r="CI101" s="268"/>
      <c r="CJ101" s="268"/>
      <c r="CK101" s="268"/>
      <c r="CL101" s="268"/>
      <c r="CM101" s="268"/>
      <c r="CN101" s="268"/>
      <c r="CO101" s="268"/>
      <c r="CP101" s="268"/>
      <c r="CQ101" s="268"/>
      <c r="CR101" s="268"/>
      <c r="CS101" s="268"/>
      <c r="CT101" s="268"/>
      <c r="CU101" s="268"/>
      <c r="CV101" s="268"/>
      <c r="CW101" s="268"/>
      <c r="CX101" s="268"/>
      <c r="CY101" s="268"/>
      <c r="CZ101" s="268"/>
      <c r="DA101" s="268"/>
      <c r="DB101" s="268"/>
      <c r="DC101" s="268"/>
      <c r="DD101" s="268"/>
      <c r="DE101" s="268"/>
      <c r="DF101" s="268"/>
      <c r="DG101" s="268"/>
      <c r="DH101" s="268"/>
      <c r="DI101" s="268"/>
      <c r="DJ101" s="268"/>
      <c r="DK101" s="268"/>
      <c r="DL101" s="268"/>
    </row>
    <row r="102" spans="1:116" x14ac:dyDescent="0.35">
      <c r="A102" s="269" t="s">
        <v>8097</v>
      </c>
      <c r="B102" s="270" t="s">
        <v>8098</v>
      </c>
      <c r="C102" s="273">
        <v>0</v>
      </c>
      <c r="D102" s="274">
        <v>12</v>
      </c>
      <c r="E102" s="273">
        <v>0</v>
      </c>
      <c r="F102" s="273" t="s">
        <v>17</v>
      </c>
      <c r="G102" s="273">
        <v>0.33299378600000001</v>
      </c>
      <c r="H102" s="273">
        <v>51.2</v>
      </c>
      <c r="I102" s="274">
        <v>0</v>
      </c>
      <c r="J102" s="274" t="str">
        <f>IFERROR(VLOOKUP($B102,'Core Indicators'!$E$3:$EU$906,147,FALSE),"x")</f>
        <v>x</v>
      </c>
      <c r="K102" s="275">
        <v>0.569129467</v>
      </c>
      <c r="L102" s="273" t="s">
        <v>17</v>
      </c>
      <c r="M102" s="274">
        <v>92</v>
      </c>
      <c r="N102" s="274">
        <v>55</v>
      </c>
      <c r="O102" s="274" t="str">
        <f>IFERROR(VLOOKUP(B102,'Core Indicators'!$E$3:$G$9906,3,FALSE),"x")</f>
        <v>x</v>
      </c>
      <c r="P102" s="274">
        <v>610</v>
      </c>
      <c r="Q102" s="268"/>
      <c r="R102" s="268"/>
      <c r="S102" s="268"/>
      <c r="T102" s="268"/>
      <c r="U102" s="268"/>
      <c r="V102" s="268"/>
      <c r="W102" s="268"/>
      <c r="X102" s="268"/>
      <c r="Y102" s="268"/>
      <c r="Z102" s="268"/>
      <c r="AA102" s="268"/>
      <c r="AB102" s="268"/>
      <c r="AC102" s="268"/>
      <c r="AD102" s="268"/>
      <c r="AE102" s="268"/>
      <c r="AF102" s="268"/>
      <c r="AG102" s="268"/>
      <c r="AH102" s="268"/>
      <c r="AI102" s="268"/>
      <c r="AJ102" s="268"/>
      <c r="AK102" s="268"/>
      <c r="AL102" s="268"/>
      <c r="AM102" s="268"/>
      <c r="AN102" s="268"/>
      <c r="AO102" s="268"/>
      <c r="AP102" s="268"/>
      <c r="AQ102" s="268"/>
      <c r="AR102" s="268"/>
      <c r="AS102" s="268"/>
      <c r="AT102" s="268"/>
      <c r="AU102" s="268"/>
      <c r="AV102" s="268"/>
      <c r="AW102" s="268"/>
      <c r="AX102" s="268"/>
      <c r="AY102" s="268"/>
      <c r="AZ102" s="268"/>
      <c r="BA102" s="268"/>
      <c r="BB102" s="268"/>
      <c r="BC102" s="268"/>
      <c r="BD102" s="268"/>
      <c r="BE102" s="268"/>
      <c r="BF102" s="268"/>
      <c r="BG102" s="268"/>
      <c r="BH102" s="268"/>
      <c r="BI102" s="268"/>
      <c r="BJ102" s="268"/>
      <c r="BK102" s="268"/>
      <c r="BL102" s="268"/>
      <c r="BM102" s="268"/>
      <c r="BN102" s="268"/>
      <c r="BO102" s="268"/>
      <c r="BP102" s="268"/>
      <c r="BQ102" s="268"/>
      <c r="BR102" s="268"/>
      <c r="BS102" s="268"/>
      <c r="BT102" s="268"/>
      <c r="BU102" s="268"/>
      <c r="BV102" s="268"/>
      <c r="BW102" s="268"/>
      <c r="BX102" s="268"/>
      <c r="BY102" s="268"/>
      <c r="BZ102" s="268"/>
      <c r="CA102" s="268"/>
      <c r="CB102" s="268"/>
      <c r="CC102" s="268"/>
      <c r="CD102" s="268"/>
      <c r="CE102" s="268"/>
      <c r="CF102" s="268"/>
      <c r="CG102" s="268"/>
      <c r="CH102" s="268"/>
      <c r="CI102" s="268"/>
      <c r="CJ102" s="268"/>
      <c r="CK102" s="268"/>
      <c r="CL102" s="268"/>
      <c r="CM102" s="268"/>
      <c r="CN102" s="268"/>
      <c r="CO102" s="268"/>
      <c r="CP102" s="268"/>
      <c r="CQ102" s="268"/>
      <c r="CR102" s="268"/>
      <c r="CS102" s="268"/>
      <c r="CT102" s="268"/>
      <c r="CU102" s="268"/>
      <c r="CV102" s="268"/>
      <c r="CW102" s="268"/>
      <c r="CX102" s="268"/>
      <c r="CY102" s="268"/>
      <c r="CZ102" s="268"/>
      <c r="DA102" s="268"/>
      <c r="DB102" s="268"/>
      <c r="DC102" s="268"/>
      <c r="DD102" s="268"/>
      <c r="DE102" s="268"/>
      <c r="DF102" s="268"/>
      <c r="DG102" s="268"/>
      <c r="DH102" s="268"/>
      <c r="DI102" s="268"/>
      <c r="DJ102" s="268"/>
      <c r="DK102" s="268"/>
      <c r="DL102" s="268"/>
    </row>
    <row r="103" spans="1:116" x14ac:dyDescent="0.35">
      <c r="A103" s="269" t="s">
        <v>8099</v>
      </c>
      <c r="B103" s="270" t="s">
        <v>8100</v>
      </c>
      <c r="C103" s="273">
        <v>0</v>
      </c>
      <c r="D103" s="274">
        <v>12</v>
      </c>
      <c r="E103" s="273">
        <v>0</v>
      </c>
      <c r="F103" s="273" t="s">
        <v>17</v>
      </c>
      <c r="G103" s="273" t="s">
        <v>17</v>
      </c>
      <c r="H103" s="273" t="s">
        <v>17</v>
      </c>
      <c r="I103" s="274">
        <v>0</v>
      </c>
      <c r="J103" s="274" t="str">
        <f>IFERROR(VLOOKUP($B103,'Core Indicators'!$E$3:$EU$906,147,FALSE),"x")</f>
        <v>x</v>
      </c>
      <c r="K103" s="275">
        <v>1.6793329716000001</v>
      </c>
      <c r="L103" s="273" t="s">
        <v>17</v>
      </c>
      <c r="M103" s="274">
        <v>90</v>
      </c>
      <c r="N103" s="274" t="s">
        <v>17</v>
      </c>
      <c r="O103" s="274" t="str">
        <f>IFERROR(VLOOKUP(B103,'Core Indicators'!$E$3:$G$9906,3,FALSE),"x")</f>
        <v>x</v>
      </c>
      <c r="P103" s="274">
        <v>160</v>
      </c>
      <c r="Q103" s="268"/>
      <c r="R103" s="268"/>
      <c r="S103" s="268"/>
      <c r="T103" s="268"/>
      <c r="U103" s="268"/>
      <c r="V103" s="268"/>
      <c r="W103" s="268"/>
      <c r="X103" s="268"/>
      <c r="Y103" s="268"/>
      <c r="Z103" s="268"/>
      <c r="AA103" s="268"/>
      <c r="AB103" s="268"/>
      <c r="AC103" s="268"/>
      <c r="AD103" s="268"/>
      <c r="AE103" s="268"/>
      <c r="AF103" s="268"/>
      <c r="AG103" s="268"/>
      <c r="AH103" s="268"/>
      <c r="AI103" s="268"/>
      <c r="AJ103" s="268"/>
      <c r="AK103" s="268"/>
      <c r="AL103" s="268"/>
      <c r="AM103" s="268"/>
      <c r="AN103" s="268"/>
      <c r="AO103" s="268"/>
      <c r="AP103" s="268"/>
      <c r="AQ103" s="268"/>
      <c r="AR103" s="268"/>
      <c r="AS103" s="268"/>
      <c r="AT103" s="268"/>
      <c r="AU103" s="268"/>
      <c r="AV103" s="268"/>
      <c r="AW103" s="268"/>
      <c r="AX103" s="268"/>
      <c r="AY103" s="268"/>
      <c r="AZ103" s="268"/>
      <c r="BA103" s="268"/>
      <c r="BB103" s="268"/>
      <c r="BC103" s="268"/>
      <c r="BD103" s="268"/>
      <c r="BE103" s="268"/>
      <c r="BF103" s="268"/>
      <c r="BG103" s="268"/>
      <c r="BH103" s="268"/>
      <c r="BI103" s="268"/>
      <c r="BJ103" s="268"/>
      <c r="BK103" s="268"/>
      <c r="BL103" s="268"/>
      <c r="BM103" s="268"/>
      <c r="BN103" s="268"/>
      <c r="BO103" s="268"/>
      <c r="BP103" s="268"/>
      <c r="BQ103" s="268"/>
      <c r="BR103" s="268"/>
      <c r="BS103" s="268"/>
      <c r="BT103" s="268"/>
      <c r="BU103" s="268"/>
      <c r="BV103" s="268"/>
      <c r="BW103" s="268"/>
      <c r="BX103" s="268"/>
      <c r="BY103" s="268"/>
      <c r="BZ103" s="268"/>
      <c r="CA103" s="268"/>
      <c r="CB103" s="268"/>
      <c r="CC103" s="268"/>
      <c r="CD103" s="268"/>
      <c r="CE103" s="268"/>
      <c r="CF103" s="268"/>
      <c r="CG103" s="268"/>
      <c r="CH103" s="268"/>
      <c r="CI103" s="268"/>
      <c r="CJ103" s="268"/>
      <c r="CK103" s="268"/>
      <c r="CL103" s="268"/>
      <c r="CM103" s="268"/>
      <c r="CN103" s="268"/>
      <c r="CO103" s="268"/>
      <c r="CP103" s="268"/>
      <c r="CQ103" s="268"/>
      <c r="CR103" s="268"/>
      <c r="CS103" s="268"/>
      <c r="CT103" s="268"/>
      <c r="CU103" s="268"/>
      <c r="CV103" s="268"/>
      <c r="CW103" s="268"/>
      <c r="CX103" s="268"/>
      <c r="CY103" s="268"/>
      <c r="CZ103" s="268"/>
      <c r="DA103" s="268"/>
      <c r="DB103" s="268"/>
      <c r="DC103" s="268"/>
      <c r="DD103" s="268"/>
      <c r="DE103" s="268"/>
      <c r="DF103" s="268"/>
      <c r="DG103" s="268"/>
      <c r="DH103" s="268"/>
      <c r="DI103" s="268"/>
      <c r="DJ103" s="268"/>
      <c r="DK103" s="268"/>
      <c r="DL103" s="268"/>
    </row>
    <row r="104" spans="1:116" x14ac:dyDescent="0.35">
      <c r="A104" s="269" t="s">
        <v>8101</v>
      </c>
      <c r="B104" s="270" t="s">
        <v>8102</v>
      </c>
      <c r="C104" s="273">
        <v>0.41569999959999998</v>
      </c>
      <c r="D104" s="274">
        <v>5</v>
      </c>
      <c r="E104" s="273">
        <v>0.11</v>
      </c>
      <c r="F104" s="273">
        <v>6.65</v>
      </c>
      <c r="G104" s="273">
        <v>0.37970115970000001</v>
      </c>
      <c r="H104" s="273">
        <v>39.299999999999997</v>
      </c>
      <c r="I104" s="274">
        <v>3</v>
      </c>
      <c r="J104" s="274" t="str">
        <f>IFERROR(VLOOKUP($B104,'Core Indicators'!$E$3:$EU$906,147,FALSE),"x")</f>
        <v>x</v>
      </c>
      <c r="K104" s="275">
        <v>-1.1983425400000001E-2</v>
      </c>
      <c r="L104" s="273">
        <v>6.5</v>
      </c>
      <c r="M104" s="274">
        <v>55</v>
      </c>
      <c r="N104" s="274">
        <v>38</v>
      </c>
      <c r="O104" s="274" t="str">
        <f>IFERROR(VLOOKUP(B104,'Core Indicators'!$E$3:$G$9906,3,FALSE),"x")</f>
        <v>x</v>
      </c>
      <c r="P104" s="274">
        <v>62710</v>
      </c>
      <c r="Q104" s="268"/>
      <c r="R104" s="268"/>
      <c r="S104" s="268"/>
      <c r="T104" s="268"/>
      <c r="U104" s="268"/>
      <c r="V104" s="268"/>
      <c r="W104" s="268"/>
      <c r="X104" s="268"/>
      <c r="Y104" s="268"/>
      <c r="Z104" s="268"/>
      <c r="AA104" s="268"/>
      <c r="AB104" s="268"/>
      <c r="AC104" s="268"/>
      <c r="AD104" s="268"/>
      <c r="AE104" s="268"/>
      <c r="AF104" s="268"/>
      <c r="AG104" s="268"/>
      <c r="AH104" s="268"/>
      <c r="AI104" s="268"/>
      <c r="AJ104" s="268"/>
      <c r="AK104" s="268"/>
      <c r="AL104" s="268"/>
      <c r="AM104" s="268"/>
      <c r="AN104" s="268"/>
      <c r="AO104" s="268"/>
      <c r="AP104" s="268"/>
      <c r="AQ104" s="268"/>
      <c r="AR104" s="268"/>
      <c r="AS104" s="268"/>
      <c r="AT104" s="268"/>
      <c r="AU104" s="268"/>
      <c r="AV104" s="268"/>
      <c r="AW104" s="268"/>
      <c r="AX104" s="268"/>
      <c r="AY104" s="268"/>
      <c r="AZ104" s="268"/>
      <c r="BA104" s="268"/>
      <c r="BB104" s="268"/>
      <c r="BC104" s="268"/>
      <c r="BD104" s="268"/>
      <c r="BE104" s="268"/>
      <c r="BF104" s="268"/>
      <c r="BG104" s="268"/>
      <c r="BH104" s="268"/>
      <c r="BI104" s="268"/>
      <c r="BJ104" s="268"/>
      <c r="BK104" s="268"/>
      <c r="BL104" s="268"/>
      <c r="BM104" s="268"/>
      <c r="BN104" s="268"/>
      <c r="BO104" s="268"/>
      <c r="BP104" s="268"/>
      <c r="BQ104" s="268"/>
      <c r="BR104" s="268"/>
      <c r="BS104" s="268"/>
      <c r="BT104" s="268"/>
      <c r="BU104" s="268"/>
      <c r="BV104" s="268"/>
      <c r="BW104" s="268"/>
      <c r="BX104" s="268"/>
      <c r="BY104" s="268"/>
      <c r="BZ104" s="268"/>
      <c r="CA104" s="268"/>
      <c r="CB104" s="268"/>
      <c r="CC104" s="268"/>
      <c r="CD104" s="268"/>
      <c r="CE104" s="268"/>
      <c r="CF104" s="268"/>
      <c r="CG104" s="268"/>
      <c r="CH104" s="268"/>
      <c r="CI104" s="268"/>
      <c r="CJ104" s="268"/>
      <c r="CK104" s="268"/>
      <c r="CL104" s="268"/>
      <c r="CM104" s="268"/>
      <c r="CN104" s="268"/>
      <c r="CO104" s="268"/>
      <c r="CP104" s="268"/>
      <c r="CQ104" s="268"/>
      <c r="CR104" s="268"/>
      <c r="CS104" s="268"/>
      <c r="CT104" s="268"/>
      <c r="CU104" s="268"/>
      <c r="CV104" s="268"/>
      <c r="CW104" s="268"/>
      <c r="CX104" s="268"/>
      <c r="CY104" s="268"/>
      <c r="CZ104" s="268"/>
      <c r="DA104" s="268"/>
      <c r="DB104" s="268"/>
      <c r="DC104" s="268"/>
      <c r="DD104" s="268"/>
      <c r="DE104" s="268"/>
      <c r="DF104" s="268"/>
      <c r="DG104" s="268"/>
      <c r="DH104" s="268"/>
      <c r="DI104" s="268"/>
      <c r="DJ104" s="268"/>
      <c r="DK104" s="268"/>
      <c r="DL104" s="268"/>
    </row>
    <row r="105" spans="1:116" x14ac:dyDescent="0.35">
      <c r="A105" s="269" t="s">
        <v>115</v>
      </c>
      <c r="B105" s="270" t="s">
        <v>8103</v>
      </c>
      <c r="C105" s="273">
        <v>0</v>
      </c>
      <c r="D105" s="274">
        <v>11</v>
      </c>
      <c r="E105" s="273">
        <v>0</v>
      </c>
      <c r="F105" s="273">
        <v>5.45</v>
      </c>
      <c r="G105" s="273">
        <v>0.54603114490000004</v>
      </c>
      <c r="H105" s="273">
        <v>44.9</v>
      </c>
      <c r="I105" s="274">
        <v>0</v>
      </c>
      <c r="J105" s="274">
        <f>IFERROR(VLOOKUP($B105,'Core Indicators'!$E$3:$EU$906,147,FALSE),"x")</f>
        <v>12</v>
      </c>
      <c r="K105" s="275">
        <v>-0.38059708479999999</v>
      </c>
      <c r="L105" s="273">
        <v>5</v>
      </c>
      <c r="M105" s="274">
        <v>63</v>
      </c>
      <c r="N105" s="274">
        <v>40</v>
      </c>
      <c r="O105" s="274">
        <f>IFERROR(VLOOKUP(B105,'Core Indicators'!$E$3:$G$9906,3,FALSE),"x")</f>
        <v>2100000</v>
      </c>
      <c r="P105" s="274">
        <v>30360</v>
      </c>
      <c r="Q105" s="268"/>
      <c r="R105" s="268"/>
      <c r="S105" s="268"/>
      <c r="T105" s="268"/>
      <c r="U105" s="268"/>
      <c r="V105" s="268"/>
      <c r="W105" s="268"/>
      <c r="X105" s="268"/>
      <c r="Y105" s="268"/>
      <c r="Z105" s="268"/>
      <c r="AA105" s="268"/>
      <c r="AB105" s="268"/>
      <c r="AC105" s="268"/>
      <c r="AD105" s="268"/>
      <c r="AE105" s="268"/>
      <c r="AF105" s="268"/>
      <c r="AG105" s="268"/>
      <c r="AH105" s="268"/>
      <c r="AI105" s="268"/>
      <c r="AJ105" s="268"/>
      <c r="AK105" s="268"/>
      <c r="AL105" s="268"/>
      <c r="AM105" s="268"/>
      <c r="AN105" s="268"/>
      <c r="AO105" s="268"/>
      <c r="AP105" s="268"/>
      <c r="AQ105" s="268"/>
      <c r="AR105" s="268"/>
      <c r="AS105" s="268"/>
      <c r="AT105" s="268"/>
      <c r="AU105" s="268"/>
      <c r="AV105" s="268"/>
      <c r="AW105" s="268"/>
      <c r="AX105" s="268"/>
      <c r="AY105" s="268"/>
      <c r="AZ105" s="268"/>
      <c r="BA105" s="268"/>
      <c r="BB105" s="268"/>
      <c r="BC105" s="268"/>
      <c r="BD105" s="268"/>
      <c r="BE105" s="268"/>
      <c r="BF105" s="268"/>
      <c r="BG105" s="268"/>
      <c r="BH105" s="268"/>
      <c r="BI105" s="268"/>
      <c r="BJ105" s="268"/>
      <c r="BK105" s="268"/>
      <c r="BL105" s="268"/>
      <c r="BM105" s="268"/>
      <c r="BN105" s="268"/>
      <c r="BO105" s="268"/>
      <c r="BP105" s="268"/>
      <c r="BQ105" s="268"/>
      <c r="BR105" s="268"/>
      <c r="BS105" s="268"/>
      <c r="BT105" s="268"/>
      <c r="BU105" s="268"/>
      <c r="BV105" s="268"/>
      <c r="BW105" s="268"/>
      <c r="BX105" s="268"/>
      <c r="BY105" s="268"/>
      <c r="BZ105" s="268"/>
      <c r="CA105" s="268"/>
      <c r="CB105" s="268"/>
      <c r="CC105" s="268"/>
      <c r="CD105" s="268"/>
      <c r="CE105" s="268"/>
      <c r="CF105" s="268"/>
      <c r="CG105" s="268"/>
      <c r="CH105" s="268"/>
      <c r="CI105" s="268"/>
      <c r="CJ105" s="268"/>
      <c r="CK105" s="268"/>
      <c r="CL105" s="268"/>
      <c r="CM105" s="268"/>
      <c r="CN105" s="268"/>
      <c r="CO105" s="268"/>
      <c r="CP105" s="268"/>
      <c r="CQ105" s="268"/>
      <c r="CR105" s="268"/>
      <c r="CS105" s="268"/>
      <c r="CT105" s="268"/>
      <c r="CU105" s="268"/>
      <c r="CV105" s="268"/>
      <c r="CW105" s="268"/>
      <c r="CX105" s="268"/>
      <c r="CY105" s="268"/>
      <c r="CZ105" s="268"/>
      <c r="DA105" s="268"/>
      <c r="DB105" s="268"/>
      <c r="DC105" s="268"/>
      <c r="DD105" s="268"/>
      <c r="DE105" s="268"/>
      <c r="DF105" s="268"/>
      <c r="DG105" s="268"/>
      <c r="DH105" s="268"/>
      <c r="DI105" s="268"/>
      <c r="DJ105" s="268"/>
      <c r="DK105" s="268"/>
      <c r="DL105" s="268"/>
    </row>
    <row r="106" spans="1:116" x14ac:dyDescent="0.35">
      <c r="A106" s="269" t="s">
        <v>8104</v>
      </c>
      <c r="B106" s="270" t="s">
        <v>8105</v>
      </c>
      <c r="C106" s="273">
        <v>0.28331598740000002</v>
      </c>
      <c r="D106" s="274">
        <v>9</v>
      </c>
      <c r="E106" s="273">
        <v>0.13</v>
      </c>
      <c r="F106" s="273">
        <v>9.5</v>
      </c>
      <c r="G106" s="273">
        <v>0.12419569599999999</v>
      </c>
      <c r="H106" s="273">
        <v>35.700000000000003</v>
      </c>
      <c r="I106" s="274">
        <v>0</v>
      </c>
      <c r="J106" s="274" t="str">
        <f>IFERROR(VLOOKUP($B106,'Core Indicators'!$E$3:$EU$906,147,FALSE),"x")</f>
        <v>x</v>
      </c>
      <c r="K106" s="275">
        <v>1.022870779</v>
      </c>
      <c r="L106" s="273">
        <v>9.75</v>
      </c>
      <c r="M106" s="274">
        <v>91</v>
      </c>
      <c r="N106" s="274">
        <v>60</v>
      </c>
      <c r="O106" s="274" t="str">
        <f>IFERROR(VLOOKUP(B106,'Core Indicators'!$E$3:$G$9906,3,FALSE),"x")</f>
        <v>x</v>
      </c>
      <c r="P106" s="274">
        <v>62650</v>
      </c>
      <c r="Q106" s="268"/>
      <c r="R106" s="268"/>
      <c r="S106" s="268"/>
      <c r="T106" s="268"/>
      <c r="U106" s="268"/>
      <c r="V106" s="268"/>
      <c r="W106" s="268"/>
      <c r="X106" s="268"/>
      <c r="Y106" s="268"/>
      <c r="Z106" s="268"/>
      <c r="AA106" s="268"/>
      <c r="AB106" s="268"/>
      <c r="AC106" s="268"/>
      <c r="AD106" s="268"/>
      <c r="AE106" s="268"/>
      <c r="AF106" s="268"/>
      <c r="AG106" s="268"/>
      <c r="AH106" s="268"/>
      <c r="AI106" s="268"/>
      <c r="AJ106" s="268"/>
      <c r="AK106" s="268"/>
      <c r="AL106" s="268"/>
      <c r="AM106" s="268"/>
      <c r="AN106" s="268"/>
      <c r="AO106" s="268"/>
      <c r="AP106" s="268"/>
      <c r="AQ106" s="268"/>
      <c r="AR106" s="268"/>
      <c r="AS106" s="268"/>
      <c r="AT106" s="268"/>
      <c r="AU106" s="268"/>
      <c r="AV106" s="268"/>
      <c r="AW106" s="268"/>
      <c r="AX106" s="268"/>
      <c r="AY106" s="268"/>
      <c r="AZ106" s="268"/>
      <c r="BA106" s="268"/>
      <c r="BB106" s="268"/>
      <c r="BC106" s="268"/>
      <c r="BD106" s="268"/>
      <c r="BE106" s="268"/>
      <c r="BF106" s="268"/>
      <c r="BG106" s="268"/>
      <c r="BH106" s="268"/>
      <c r="BI106" s="268"/>
      <c r="BJ106" s="268"/>
      <c r="BK106" s="268"/>
      <c r="BL106" s="268"/>
      <c r="BM106" s="268"/>
      <c r="BN106" s="268"/>
      <c r="BO106" s="268"/>
      <c r="BP106" s="268"/>
      <c r="BQ106" s="268"/>
      <c r="BR106" s="268"/>
      <c r="BS106" s="268"/>
      <c r="BT106" s="268"/>
      <c r="BU106" s="268"/>
      <c r="BV106" s="268"/>
      <c r="BW106" s="268"/>
      <c r="BX106" s="268"/>
      <c r="BY106" s="268"/>
      <c r="BZ106" s="268"/>
      <c r="CA106" s="268"/>
      <c r="CB106" s="268"/>
      <c r="CC106" s="268"/>
      <c r="CD106" s="268"/>
      <c r="CE106" s="268"/>
      <c r="CF106" s="268"/>
      <c r="CG106" s="268"/>
      <c r="CH106" s="268"/>
      <c r="CI106" s="268"/>
      <c r="CJ106" s="268"/>
      <c r="CK106" s="268"/>
      <c r="CL106" s="268"/>
      <c r="CM106" s="268"/>
      <c r="CN106" s="268"/>
      <c r="CO106" s="268"/>
      <c r="CP106" s="268"/>
      <c r="CQ106" s="268"/>
      <c r="CR106" s="268"/>
      <c r="CS106" s="268"/>
      <c r="CT106" s="268"/>
      <c r="CU106" s="268"/>
      <c r="CV106" s="268"/>
      <c r="CW106" s="268"/>
      <c r="CX106" s="268"/>
      <c r="CY106" s="268"/>
      <c r="CZ106" s="268"/>
      <c r="DA106" s="268"/>
      <c r="DB106" s="268"/>
      <c r="DC106" s="268"/>
      <c r="DD106" s="268"/>
      <c r="DE106" s="268"/>
      <c r="DF106" s="268"/>
      <c r="DG106" s="268"/>
      <c r="DH106" s="268"/>
      <c r="DI106" s="268"/>
      <c r="DJ106" s="268"/>
      <c r="DK106" s="268"/>
      <c r="DL106" s="268"/>
    </row>
    <row r="107" spans="1:116" x14ac:dyDescent="0.35">
      <c r="A107" s="269" t="s">
        <v>8106</v>
      </c>
      <c r="B107" s="270" t="s">
        <v>8107</v>
      </c>
      <c r="C107" s="273">
        <v>0</v>
      </c>
      <c r="D107" s="274">
        <v>14</v>
      </c>
      <c r="E107" s="273">
        <v>0</v>
      </c>
      <c r="F107" s="273" t="s">
        <v>17</v>
      </c>
      <c r="G107" s="273">
        <v>7.8352409200000001E-2</v>
      </c>
      <c r="H107" s="273">
        <v>35.4</v>
      </c>
      <c r="I107" s="274">
        <v>0</v>
      </c>
      <c r="J107" s="274" t="str">
        <f>IFERROR(VLOOKUP($B107,'Core Indicators'!$E$3:$EU$906,147,FALSE),"x")</f>
        <v>x</v>
      </c>
      <c r="K107" s="275">
        <v>1.7934256792000001</v>
      </c>
      <c r="L107" s="273" t="s">
        <v>17</v>
      </c>
      <c r="M107" s="274">
        <v>98</v>
      </c>
      <c r="N107" s="274">
        <v>80</v>
      </c>
      <c r="O107" s="274" t="str">
        <f>IFERROR(VLOOKUP(B107,'Core Indicators'!$E$3:$G$9906,3,FALSE),"x")</f>
        <v>x</v>
      </c>
      <c r="P107" s="274">
        <v>2590</v>
      </c>
      <c r="Q107" s="268"/>
      <c r="R107" s="268"/>
      <c r="S107" s="268"/>
      <c r="T107" s="268"/>
      <c r="U107" s="268"/>
      <c r="V107" s="268"/>
      <c r="W107" s="268"/>
      <c r="X107" s="268"/>
      <c r="Y107" s="268"/>
      <c r="Z107" s="268"/>
      <c r="AA107" s="268"/>
      <c r="AB107" s="268"/>
      <c r="AC107" s="268"/>
      <c r="AD107" s="268"/>
      <c r="AE107" s="268"/>
      <c r="AF107" s="268"/>
      <c r="AG107" s="268"/>
      <c r="AH107" s="268"/>
      <c r="AI107" s="268"/>
      <c r="AJ107" s="268"/>
      <c r="AK107" s="268"/>
      <c r="AL107" s="268"/>
      <c r="AM107" s="268"/>
      <c r="AN107" s="268"/>
      <c r="AO107" s="268"/>
      <c r="AP107" s="268"/>
      <c r="AQ107" s="268"/>
      <c r="AR107" s="268"/>
      <c r="AS107" s="268"/>
      <c r="AT107" s="268"/>
      <c r="AU107" s="268"/>
      <c r="AV107" s="268"/>
      <c r="AW107" s="268"/>
      <c r="AX107" s="268"/>
      <c r="AY107" s="268"/>
      <c r="AZ107" s="268"/>
      <c r="BA107" s="268"/>
      <c r="BB107" s="268"/>
      <c r="BC107" s="268"/>
      <c r="BD107" s="268"/>
      <c r="BE107" s="268"/>
      <c r="BF107" s="268"/>
      <c r="BG107" s="268"/>
      <c r="BH107" s="268"/>
      <c r="BI107" s="268"/>
      <c r="BJ107" s="268"/>
      <c r="BK107" s="268"/>
      <c r="BL107" s="268"/>
      <c r="BM107" s="268"/>
      <c r="BN107" s="268"/>
      <c r="BO107" s="268"/>
      <c r="BP107" s="268"/>
      <c r="BQ107" s="268"/>
      <c r="BR107" s="268"/>
      <c r="BS107" s="268"/>
      <c r="BT107" s="268"/>
      <c r="BU107" s="268"/>
      <c r="BV107" s="268"/>
      <c r="BW107" s="268"/>
      <c r="BX107" s="268"/>
      <c r="BY107" s="268"/>
      <c r="BZ107" s="268"/>
      <c r="CA107" s="268"/>
      <c r="CB107" s="268"/>
      <c r="CC107" s="268"/>
      <c r="CD107" s="268"/>
      <c r="CE107" s="268"/>
      <c r="CF107" s="268"/>
      <c r="CG107" s="268"/>
      <c r="CH107" s="268"/>
      <c r="CI107" s="268"/>
      <c r="CJ107" s="268"/>
      <c r="CK107" s="268"/>
      <c r="CL107" s="268"/>
      <c r="CM107" s="268"/>
      <c r="CN107" s="268"/>
      <c r="CO107" s="268"/>
      <c r="CP107" s="268"/>
      <c r="CQ107" s="268"/>
      <c r="CR107" s="268"/>
      <c r="CS107" s="268"/>
      <c r="CT107" s="268"/>
      <c r="CU107" s="268"/>
      <c r="CV107" s="268"/>
      <c r="CW107" s="268"/>
      <c r="CX107" s="268"/>
      <c r="CY107" s="268"/>
      <c r="CZ107" s="268"/>
      <c r="DA107" s="268"/>
      <c r="DB107" s="268"/>
      <c r="DC107" s="268"/>
      <c r="DD107" s="268"/>
      <c r="DE107" s="268"/>
      <c r="DF107" s="268"/>
      <c r="DG107" s="268"/>
      <c r="DH107" s="268"/>
      <c r="DI107" s="268"/>
      <c r="DJ107" s="268"/>
      <c r="DK107" s="268"/>
      <c r="DL107" s="268"/>
    </row>
    <row r="108" spans="1:116" x14ac:dyDescent="0.35">
      <c r="A108" s="269" t="s">
        <v>8108</v>
      </c>
      <c r="B108" s="270" t="s">
        <v>8109</v>
      </c>
      <c r="C108" s="273">
        <v>0.57146297740000007</v>
      </c>
      <c r="D108" s="274">
        <v>10</v>
      </c>
      <c r="E108" s="273">
        <v>0.35299999999999998</v>
      </c>
      <c r="F108" s="273">
        <v>8.9</v>
      </c>
      <c r="G108" s="273">
        <v>0.16942693950000001</v>
      </c>
      <c r="H108" s="273">
        <v>35.1</v>
      </c>
      <c r="I108" s="274">
        <v>0</v>
      </c>
      <c r="J108" s="274" t="str">
        <f>IFERROR(VLOOKUP($B108,'Core Indicators'!$E$3:$EU$906,147,FALSE),"x")</f>
        <v>x</v>
      </c>
      <c r="K108" s="275">
        <v>1.0139242411</v>
      </c>
      <c r="L108" s="273">
        <v>8.25</v>
      </c>
      <c r="M108" s="274">
        <v>89</v>
      </c>
      <c r="N108" s="274">
        <v>56</v>
      </c>
      <c r="O108" s="274" t="str">
        <f>IFERROR(VLOOKUP(B108,'Core Indicators'!$E$3:$G$9906,3,FALSE),"x")</f>
        <v>x</v>
      </c>
      <c r="P108" s="274">
        <v>62180</v>
      </c>
      <c r="Q108" s="268"/>
      <c r="R108" s="268"/>
      <c r="S108" s="268"/>
      <c r="T108" s="268"/>
      <c r="U108" s="268"/>
      <c r="V108" s="268"/>
      <c r="W108" s="268"/>
      <c r="X108" s="268"/>
      <c r="Y108" s="268"/>
      <c r="Z108" s="268"/>
      <c r="AA108" s="268"/>
      <c r="AB108" s="268"/>
      <c r="AC108" s="268"/>
      <c r="AD108" s="268"/>
      <c r="AE108" s="268"/>
      <c r="AF108" s="268"/>
      <c r="AG108" s="268"/>
      <c r="AH108" s="268"/>
      <c r="AI108" s="268"/>
      <c r="AJ108" s="268"/>
      <c r="AK108" s="268"/>
      <c r="AL108" s="268"/>
      <c r="AM108" s="268"/>
      <c r="AN108" s="268"/>
      <c r="AO108" s="268"/>
      <c r="AP108" s="268"/>
      <c r="AQ108" s="268"/>
      <c r="AR108" s="268"/>
      <c r="AS108" s="268"/>
      <c r="AT108" s="268"/>
      <c r="AU108" s="268"/>
      <c r="AV108" s="268"/>
      <c r="AW108" s="268"/>
      <c r="AX108" s="268"/>
      <c r="AY108" s="268"/>
      <c r="AZ108" s="268"/>
      <c r="BA108" s="268"/>
      <c r="BB108" s="268"/>
      <c r="BC108" s="268"/>
      <c r="BD108" s="268"/>
      <c r="BE108" s="268"/>
      <c r="BF108" s="268"/>
      <c r="BG108" s="268"/>
      <c r="BH108" s="268"/>
      <c r="BI108" s="268"/>
      <c r="BJ108" s="268"/>
      <c r="BK108" s="268"/>
      <c r="BL108" s="268"/>
      <c r="BM108" s="268"/>
      <c r="BN108" s="268"/>
      <c r="BO108" s="268"/>
      <c r="BP108" s="268"/>
      <c r="BQ108" s="268"/>
      <c r="BR108" s="268"/>
      <c r="BS108" s="268"/>
      <c r="BT108" s="268"/>
      <c r="BU108" s="268"/>
      <c r="BV108" s="268"/>
      <c r="BW108" s="268"/>
      <c r="BX108" s="268"/>
      <c r="BY108" s="268"/>
      <c r="BZ108" s="268"/>
      <c r="CA108" s="268"/>
      <c r="CB108" s="268"/>
      <c r="CC108" s="268"/>
      <c r="CD108" s="268"/>
      <c r="CE108" s="268"/>
      <c r="CF108" s="268"/>
      <c r="CG108" s="268"/>
      <c r="CH108" s="268"/>
      <c r="CI108" s="268"/>
      <c r="CJ108" s="268"/>
      <c r="CK108" s="268"/>
      <c r="CL108" s="268"/>
      <c r="CM108" s="268"/>
      <c r="CN108" s="268"/>
      <c r="CO108" s="268"/>
      <c r="CP108" s="268"/>
      <c r="CQ108" s="268"/>
      <c r="CR108" s="268"/>
      <c r="CS108" s="268"/>
      <c r="CT108" s="268"/>
      <c r="CU108" s="268"/>
      <c r="CV108" s="268"/>
      <c r="CW108" s="268"/>
      <c r="CX108" s="268"/>
      <c r="CY108" s="268"/>
      <c r="CZ108" s="268"/>
      <c r="DA108" s="268"/>
      <c r="DB108" s="268"/>
      <c r="DC108" s="268"/>
      <c r="DD108" s="268"/>
      <c r="DE108" s="268"/>
      <c r="DF108" s="268"/>
      <c r="DG108" s="268"/>
      <c r="DH108" s="268"/>
      <c r="DI108" s="268"/>
      <c r="DJ108" s="268"/>
      <c r="DK108" s="268"/>
      <c r="DL108" s="268"/>
    </row>
    <row r="109" spans="1:116" x14ac:dyDescent="0.35">
      <c r="A109" s="269" t="s">
        <v>580</v>
      </c>
      <c r="B109" s="270" t="s">
        <v>8110</v>
      </c>
      <c r="C109" s="273">
        <v>0.49561599899999997</v>
      </c>
      <c r="D109" s="274">
        <v>5</v>
      </c>
      <c r="E109" s="273">
        <v>0.4</v>
      </c>
      <c r="F109" s="273">
        <v>3.6833333332999998</v>
      </c>
      <c r="G109" s="273">
        <v>0.4923099393</v>
      </c>
      <c r="H109" s="273">
        <v>39.5</v>
      </c>
      <c r="I109" s="274">
        <v>3</v>
      </c>
      <c r="J109" s="274">
        <f>IFERROR(VLOOKUP($B109,'Core Indicators'!$E$3:$EU$906,147,FALSE),"x")</f>
        <v>122</v>
      </c>
      <c r="K109" s="275">
        <v>-0.13564912970000001</v>
      </c>
      <c r="L109" s="273">
        <v>3.25</v>
      </c>
      <c r="M109" s="274">
        <v>37</v>
      </c>
      <c r="N109" s="274">
        <v>41</v>
      </c>
      <c r="O109" s="274">
        <f>IFERROR(VLOOKUP(B109,'Core Indicators'!$E$3:$G$9906,3,FALSE),"x")</f>
        <v>36911000</v>
      </c>
      <c r="P109" s="274">
        <v>446300</v>
      </c>
      <c r="Q109" s="268"/>
      <c r="R109" s="268"/>
      <c r="S109" s="268"/>
      <c r="T109" s="268"/>
      <c r="U109" s="268"/>
      <c r="V109" s="268"/>
      <c r="W109" s="268"/>
      <c r="X109" s="268"/>
      <c r="Y109" s="268"/>
      <c r="Z109" s="268"/>
      <c r="AA109" s="268"/>
      <c r="AB109" s="268"/>
      <c r="AC109" s="268"/>
      <c r="AD109" s="268"/>
      <c r="AE109" s="268"/>
      <c r="AF109" s="268"/>
      <c r="AG109" s="268"/>
      <c r="AH109" s="268"/>
      <c r="AI109" s="268"/>
      <c r="AJ109" s="268"/>
      <c r="AK109" s="268"/>
      <c r="AL109" s="268"/>
      <c r="AM109" s="268"/>
      <c r="AN109" s="268"/>
      <c r="AO109" s="268"/>
      <c r="AP109" s="268"/>
      <c r="AQ109" s="268"/>
      <c r="AR109" s="268"/>
      <c r="AS109" s="268"/>
      <c r="AT109" s="268"/>
      <c r="AU109" s="268"/>
      <c r="AV109" s="268"/>
      <c r="AW109" s="268"/>
      <c r="AX109" s="268"/>
      <c r="AY109" s="268"/>
      <c r="AZ109" s="268"/>
      <c r="BA109" s="268"/>
      <c r="BB109" s="268"/>
      <c r="BC109" s="268"/>
      <c r="BD109" s="268"/>
      <c r="BE109" s="268"/>
      <c r="BF109" s="268"/>
      <c r="BG109" s="268"/>
      <c r="BH109" s="268"/>
      <c r="BI109" s="268"/>
      <c r="BJ109" s="268"/>
      <c r="BK109" s="268"/>
      <c r="BL109" s="268"/>
      <c r="BM109" s="268"/>
      <c r="BN109" s="268"/>
      <c r="BO109" s="268"/>
      <c r="BP109" s="268"/>
      <c r="BQ109" s="268"/>
      <c r="BR109" s="268"/>
      <c r="BS109" s="268"/>
      <c r="BT109" s="268"/>
      <c r="BU109" s="268"/>
      <c r="BV109" s="268"/>
      <c r="BW109" s="268"/>
      <c r="BX109" s="268"/>
      <c r="BY109" s="268"/>
      <c r="BZ109" s="268"/>
      <c r="CA109" s="268"/>
      <c r="CB109" s="268"/>
      <c r="CC109" s="268"/>
      <c r="CD109" s="268"/>
      <c r="CE109" s="268"/>
      <c r="CF109" s="268"/>
      <c r="CG109" s="268"/>
      <c r="CH109" s="268"/>
      <c r="CI109" s="268"/>
      <c r="CJ109" s="268"/>
      <c r="CK109" s="268"/>
      <c r="CL109" s="268"/>
      <c r="CM109" s="268"/>
      <c r="CN109" s="268"/>
      <c r="CO109" s="268"/>
      <c r="CP109" s="268"/>
      <c r="CQ109" s="268"/>
      <c r="CR109" s="268"/>
      <c r="CS109" s="268"/>
      <c r="CT109" s="268"/>
      <c r="CU109" s="268"/>
      <c r="CV109" s="268"/>
      <c r="CW109" s="268"/>
      <c r="CX109" s="268"/>
      <c r="CY109" s="268"/>
      <c r="CZ109" s="268"/>
      <c r="DA109" s="268"/>
      <c r="DB109" s="268"/>
      <c r="DC109" s="268"/>
      <c r="DD109" s="268"/>
      <c r="DE109" s="268"/>
      <c r="DF109" s="268"/>
      <c r="DG109" s="268"/>
      <c r="DH109" s="268"/>
      <c r="DI109" s="268"/>
      <c r="DJ109" s="268"/>
      <c r="DK109" s="268"/>
      <c r="DL109" s="268"/>
    </row>
    <row r="110" spans="1:116" x14ac:dyDescent="0.35">
      <c r="A110" s="269" t="s">
        <v>5550</v>
      </c>
      <c r="B110" s="270" t="s">
        <v>8111</v>
      </c>
      <c r="C110" s="273">
        <v>0.42207301920000001</v>
      </c>
      <c r="D110" s="274">
        <v>7</v>
      </c>
      <c r="E110" s="273">
        <v>0.19400000000000001</v>
      </c>
      <c r="F110" s="273">
        <v>5.8</v>
      </c>
      <c r="G110" s="273">
        <v>0.2284775829</v>
      </c>
      <c r="H110" s="273">
        <v>25.7</v>
      </c>
      <c r="I110" s="274">
        <v>2</v>
      </c>
      <c r="J110" s="274">
        <f>IFERROR(VLOOKUP($B110,'Core Indicators'!$E$3:$EU$906,147,FALSE),"x")</f>
        <v>0</v>
      </c>
      <c r="K110" s="275">
        <v>-0.37302857639999998</v>
      </c>
      <c r="L110" s="273">
        <v>4.5</v>
      </c>
      <c r="M110" s="274">
        <v>60</v>
      </c>
      <c r="N110" s="274">
        <v>32</v>
      </c>
      <c r="O110" s="274">
        <f>IFERROR(VLOOKUP(B110,'Core Indicators'!$E$3:$G$9906,3,FALSE),"x")</f>
        <v>2716000</v>
      </c>
      <c r="P110" s="274">
        <v>32870</v>
      </c>
      <c r="Q110" s="268"/>
      <c r="R110" s="268"/>
      <c r="S110" s="268"/>
      <c r="T110" s="268"/>
      <c r="U110" s="268"/>
      <c r="V110" s="268"/>
      <c r="W110" s="268"/>
      <c r="X110" s="268"/>
      <c r="Y110" s="268"/>
      <c r="Z110" s="268"/>
      <c r="AA110" s="268"/>
      <c r="AB110" s="268"/>
      <c r="AC110" s="268"/>
      <c r="AD110" s="268"/>
      <c r="AE110" s="268"/>
      <c r="AF110" s="268"/>
      <c r="AG110" s="268"/>
      <c r="AH110" s="268"/>
      <c r="AI110" s="268"/>
      <c r="AJ110" s="268"/>
      <c r="AK110" s="268"/>
      <c r="AL110" s="268"/>
      <c r="AM110" s="268"/>
      <c r="AN110" s="268"/>
      <c r="AO110" s="268"/>
      <c r="AP110" s="268"/>
      <c r="AQ110" s="268"/>
      <c r="AR110" s="268"/>
      <c r="AS110" s="268"/>
      <c r="AT110" s="268"/>
      <c r="AU110" s="268"/>
      <c r="AV110" s="268"/>
      <c r="AW110" s="268"/>
      <c r="AX110" s="268"/>
      <c r="AY110" s="268"/>
      <c r="AZ110" s="268"/>
      <c r="BA110" s="268"/>
      <c r="BB110" s="268"/>
      <c r="BC110" s="268"/>
      <c r="BD110" s="268"/>
      <c r="BE110" s="268"/>
      <c r="BF110" s="268"/>
      <c r="BG110" s="268"/>
      <c r="BH110" s="268"/>
      <c r="BI110" s="268"/>
      <c r="BJ110" s="268"/>
      <c r="BK110" s="268"/>
      <c r="BL110" s="268"/>
      <c r="BM110" s="268"/>
      <c r="BN110" s="268"/>
      <c r="BO110" s="268"/>
      <c r="BP110" s="268"/>
      <c r="BQ110" s="268"/>
      <c r="BR110" s="268"/>
      <c r="BS110" s="268"/>
      <c r="BT110" s="268"/>
      <c r="BU110" s="268"/>
      <c r="BV110" s="268"/>
      <c r="BW110" s="268"/>
      <c r="BX110" s="268"/>
      <c r="BY110" s="268"/>
      <c r="BZ110" s="268"/>
      <c r="CA110" s="268"/>
      <c r="CB110" s="268"/>
      <c r="CC110" s="268"/>
      <c r="CD110" s="268"/>
      <c r="CE110" s="268"/>
      <c r="CF110" s="268"/>
      <c r="CG110" s="268"/>
      <c r="CH110" s="268"/>
      <c r="CI110" s="268"/>
      <c r="CJ110" s="268"/>
      <c r="CK110" s="268"/>
      <c r="CL110" s="268"/>
      <c r="CM110" s="268"/>
      <c r="CN110" s="268"/>
      <c r="CO110" s="268"/>
      <c r="CP110" s="268"/>
      <c r="CQ110" s="268"/>
      <c r="CR110" s="268"/>
      <c r="CS110" s="268"/>
      <c r="CT110" s="268"/>
      <c r="CU110" s="268"/>
      <c r="CV110" s="268"/>
      <c r="CW110" s="268"/>
      <c r="CX110" s="268"/>
      <c r="CY110" s="268"/>
      <c r="CZ110" s="268"/>
      <c r="DA110" s="268"/>
      <c r="DB110" s="268"/>
      <c r="DC110" s="268"/>
      <c r="DD110" s="268"/>
      <c r="DE110" s="268"/>
      <c r="DF110" s="268"/>
      <c r="DG110" s="268"/>
      <c r="DH110" s="268"/>
      <c r="DI110" s="268"/>
      <c r="DJ110" s="268"/>
      <c r="DK110" s="268"/>
      <c r="DL110" s="268"/>
    </row>
    <row r="111" spans="1:116" x14ac:dyDescent="0.35">
      <c r="A111" s="269" t="s">
        <v>1147</v>
      </c>
      <c r="B111" s="270" t="s">
        <v>8112</v>
      </c>
      <c r="C111" s="273">
        <v>0.61453398950000004</v>
      </c>
      <c r="D111" s="274">
        <v>6</v>
      </c>
      <c r="E111" s="273">
        <v>0</v>
      </c>
      <c r="F111" s="273">
        <v>5.4</v>
      </c>
      <c r="G111" s="273" t="s">
        <v>17</v>
      </c>
      <c r="H111" s="273">
        <v>42.6</v>
      </c>
      <c r="I111" s="274">
        <v>0</v>
      </c>
      <c r="J111" s="274">
        <f>IFERROR(VLOOKUP($B111,'Core Indicators'!$E$3:$EU$906,147,FALSE),"x")</f>
        <v>259</v>
      </c>
      <c r="K111" s="275">
        <v>-1.0088132620000001</v>
      </c>
      <c r="L111" s="273">
        <v>4.25</v>
      </c>
      <c r="M111" s="274">
        <v>61</v>
      </c>
      <c r="N111" s="274">
        <v>24</v>
      </c>
      <c r="O111" s="274">
        <f>IFERROR(VLOOKUP(B111,'Core Indicators'!$E$3:$G$9906,3,FALSE),"x")</f>
        <v>27000000</v>
      </c>
      <c r="P111" s="274">
        <v>581800</v>
      </c>
      <c r="Q111" s="268"/>
      <c r="R111" s="268"/>
      <c r="S111" s="268"/>
      <c r="T111" s="268"/>
      <c r="U111" s="268"/>
      <c r="V111" s="268"/>
      <c r="W111" s="268"/>
      <c r="X111" s="268"/>
      <c r="Y111" s="268"/>
      <c r="Z111" s="268"/>
      <c r="AA111" s="268"/>
      <c r="AB111" s="268"/>
      <c r="AC111" s="268"/>
      <c r="AD111" s="268"/>
      <c r="AE111" s="268"/>
      <c r="AF111" s="268"/>
      <c r="AG111" s="268"/>
      <c r="AH111" s="268"/>
      <c r="AI111" s="268"/>
      <c r="AJ111" s="268"/>
      <c r="AK111" s="268"/>
      <c r="AL111" s="268"/>
      <c r="AM111" s="268"/>
      <c r="AN111" s="268"/>
      <c r="AO111" s="268"/>
      <c r="AP111" s="268"/>
      <c r="AQ111" s="268"/>
      <c r="AR111" s="268"/>
      <c r="AS111" s="268"/>
      <c r="AT111" s="268"/>
      <c r="AU111" s="268"/>
      <c r="AV111" s="268"/>
      <c r="AW111" s="268"/>
      <c r="AX111" s="268"/>
      <c r="AY111" s="268"/>
      <c r="AZ111" s="268"/>
      <c r="BA111" s="268"/>
      <c r="BB111" s="268"/>
      <c r="BC111" s="268"/>
      <c r="BD111" s="268"/>
      <c r="BE111" s="268"/>
      <c r="BF111" s="268"/>
      <c r="BG111" s="268"/>
      <c r="BH111" s="268"/>
      <c r="BI111" s="268"/>
      <c r="BJ111" s="268"/>
      <c r="BK111" s="268"/>
      <c r="BL111" s="268"/>
      <c r="BM111" s="268"/>
      <c r="BN111" s="268"/>
      <c r="BO111" s="268"/>
      <c r="BP111" s="268"/>
      <c r="BQ111" s="268"/>
      <c r="BR111" s="268"/>
      <c r="BS111" s="268"/>
      <c r="BT111" s="268"/>
      <c r="BU111" s="268"/>
      <c r="BV111" s="268"/>
      <c r="BW111" s="268"/>
      <c r="BX111" s="268"/>
      <c r="BY111" s="268"/>
      <c r="BZ111" s="268"/>
      <c r="CA111" s="268"/>
      <c r="CB111" s="268"/>
      <c r="CC111" s="268"/>
      <c r="CD111" s="268"/>
      <c r="CE111" s="268"/>
      <c r="CF111" s="268"/>
      <c r="CG111" s="268"/>
      <c r="CH111" s="268"/>
      <c r="CI111" s="268"/>
      <c r="CJ111" s="268"/>
      <c r="CK111" s="268"/>
      <c r="CL111" s="268"/>
      <c r="CM111" s="268"/>
      <c r="CN111" s="268"/>
      <c r="CO111" s="268"/>
      <c r="CP111" s="268"/>
      <c r="CQ111" s="268"/>
      <c r="CR111" s="268"/>
      <c r="CS111" s="268"/>
      <c r="CT111" s="268"/>
      <c r="CU111" s="268"/>
      <c r="CV111" s="268"/>
      <c r="CW111" s="268"/>
      <c r="CX111" s="268"/>
      <c r="CY111" s="268"/>
      <c r="CZ111" s="268"/>
      <c r="DA111" s="268"/>
      <c r="DB111" s="268"/>
      <c r="DC111" s="268"/>
      <c r="DD111" s="268"/>
      <c r="DE111" s="268"/>
      <c r="DF111" s="268"/>
      <c r="DG111" s="268"/>
      <c r="DH111" s="268"/>
      <c r="DI111" s="268"/>
      <c r="DJ111" s="268"/>
      <c r="DK111" s="268"/>
      <c r="DL111" s="268"/>
    </row>
    <row r="112" spans="1:116" x14ac:dyDescent="0.35">
      <c r="A112" s="269" t="s">
        <v>8113</v>
      </c>
      <c r="B112" s="270" t="s">
        <v>8114</v>
      </c>
      <c r="C112" s="273">
        <v>1.9899981099999998E-2</v>
      </c>
      <c r="D112" s="274">
        <v>8</v>
      </c>
      <c r="E112" s="273">
        <v>0</v>
      </c>
      <c r="F112" s="273" t="s">
        <v>17</v>
      </c>
      <c r="G112" s="273">
        <v>0.36658249790000003</v>
      </c>
      <c r="H112" s="273">
        <v>31.3</v>
      </c>
      <c r="I112" s="274">
        <v>3</v>
      </c>
      <c r="J112" s="274" t="str">
        <f>IFERROR(VLOOKUP($B112,'Core Indicators'!$E$3:$EU$906,147,FALSE),"x")</f>
        <v>x</v>
      </c>
      <c r="K112" s="275">
        <v>-0.41108790039999998</v>
      </c>
      <c r="L112" s="273" t="s">
        <v>17</v>
      </c>
      <c r="M112" s="274">
        <v>40</v>
      </c>
      <c r="N112" s="274">
        <v>29</v>
      </c>
      <c r="O112" s="274" t="str">
        <f>IFERROR(VLOOKUP(B112,'Core Indicators'!$E$3:$G$9906,3,FALSE),"x")</f>
        <v>x</v>
      </c>
      <c r="P112" s="274">
        <v>300</v>
      </c>
      <c r="Q112" s="268"/>
      <c r="R112" s="268"/>
      <c r="S112" s="268"/>
      <c r="T112" s="268"/>
      <c r="U112" s="268"/>
      <c r="V112" s="268"/>
      <c r="W112" s="268"/>
      <c r="X112" s="268"/>
      <c r="Y112" s="268"/>
      <c r="Z112" s="268"/>
      <c r="AA112" s="268"/>
      <c r="AB112" s="268"/>
      <c r="AC112" s="268"/>
      <c r="AD112" s="268"/>
      <c r="AE112" s="268"/>
      <c r="AF112" s="268"/>
      <c r="AG112" s="268"/>
      <c r="AH112" s="268"/>
      <c r="AI112" s="268"/>
      <c r="AJ112" s="268"/>
      <c r="AK112" s="268"/>
      <c r="AL112" s="268"/>
      <c r="AM112" s="268"/>
      <c r="AN112" s="268"/>
      <c r="AO112" s="268"/>
      <c r="AP112" s="268"/>
      <c r="AQ112" s="268"/>
      <c r="AR112" s="268"/>
      <c r="AS112" s="268"/>
      <c r="AT112" s="268"/>
      <c r="AU112" s="268"/>
      <c r="AV112" s="268"/>
      <c r="AW112" s="268"/>
      <c r="AX112" s="268"/>
      <c r="AY112" s="268"/>
      <c r="AZ112" s="268"/>
      <c r="BA112" s="268"/>
      <c r="BB112" s="268"/>
      <c r="BC112" s="268"/>
      <c r="BD112" s="268"/>
      <c r="BE112" s="268"/>
      <c r="BF112" s="268"/>
      <c r="BG112" s="268"/>
      <c r="BH112" s="268"/>
      <c r="BI112" s="268"/>
      <c r="BJ112" s="268"/>
      <c r="BK112" s="268"/>
      <c r="BL112" s="268"/>
      <c r="BM112" s="268"/>
      <c r="BN112" s="268"/>
      <c r="BO112" s="268"/>
      <c r="BP112" s="268"/>
      <c r="BQ112" s="268"/>
      <c r="BR112" s="268"/>
      <c r="BS112" s="268"/>
      <c r="BT112" s="268"/>
      <c r="BU112" s="268"/>
      <c r="BV112" s="268"/>
      <c r="BW112" s="268"/>
      <c r="BX112" s="268"/>
      <c r="BY112" s="268"/>
      <c r="BZ112" s="268"/>
      <c r="CA112" s="268"/>
      <c r="CB112" s="268"/>
      <c r="CC112" s="268"/>
      <c r="CD112" s="268"/>
      <c r="CE112" s="268"/>
      <c r="CF112" s="268"/>
      <c r="CG112" s="268"/>
      <c r="CH112" s="268"/>
      <c r="CI112" s="268"/>
      <c r="CJ112" s="268"/>
      <c r="CK112" s="268"/>
      <c r="CL112" s="268"/>
      <c r="CM112" s="268"/>
      <c r="CN112" s="268"/>
      <c r="CO112" s="268"/>
      <c r="CP112" s="268"/>
      <c r="CQ112" s="268"/>
      <c r="CR112" s="268"/>
      <c r="CS112" s="268"/>
      <c r="CT112" s="268"/>
      <c r="CU112" s="268"/>
      <c r="CV112" s="268"/>
      <c r="CW112" s="268"/>
      <c r="CX112" s="268"/>
      <c r="CY112" s="268"/>
      <c r="CZ112" s="268"/>
      <c r="DA112" s="268"/>
      <c r="DB112" s="268"/>
      <c r="DC112" s="268"/>
      <c r="DD112" s="268"/>
      <c r="DE112" s="268"/>
      <c r="DF112" s="268"/>
      <c r="DG112" s="268"/>
      <c r="DH112" s="268"/>
      <c r="DI112" s="268"/>
      <c r="DJ112" s="268"/>
      <c r="DK112" s="268"/>
      <c r="DL112" s="268"/>
    </row>
    <row r="113" spans="1:116" x14ac:dyDescent="0.35">
      <c r="A113" s="269" t="s">
        <v>1308</v>
      </c>
      <c r="B113" s="270" t="s">
        <v>8115</v>
      </c>
      <c r="C113" s="273">
        <v>0.33568600009999999</v>
      </c>
      <c r="D113" s="274">
        <v>10</v>
      </c>
      <c r="E113" s="273">
        <v>0.11</v>
      </c>
      <c r="F113" s="273">
        <v>6.05</v>
      </c>
      <c r="G113" s="273">
        <v>0.334242492</v>
      </c>
      <c r="H113" s="273">
        <v>45.4</v>
      </c>
      <c r="I113" s="274">
        <v>4</v>
      </c>
      <c r="J113" s="274">
        <f>IFERROR(VLOOKUP($B113,'Core Indicators'!$E$3:$EU$906,147,FALSE),"x")</f>
        <v>3714</v>
      </c>
      <c r="K113" s="275">
        <v>-0.65810358520000001</v>
      </c>
      <c r="L113" s="273">
        <v>5</v>
      </c>
      <c r="M113" s="274">
        <v>62</v>
      </c>
      <c r="N113" s="274">
        <v>29</v>
      </c>
      <c r="O113" s="274">
        <f>IFERROR(VLOOKUP(B113,'Core Indicators'!$E$3:$G$9906,3,FALSE),"x")</f>
        <v>124227000</v>
      </c>
      <c r="P113" s="274">
        <v>1943950</v>
      </c>
      <c r="Q113" s="268"/>
      <c r="R113" s="268"/>
      <c r="S113" s="268"/>
      <c r="T113" s="268"/>
      <c r="U113" s="268"/>
      <c r="V113" s="268"/>
      <c r="W113" s="268"/>
      <c r="X113" s="268"/>
      <c r="Y113" s="268"/>
      <c r="Z113" s="268"/>
      <c r="AA113" s="268"/>
      <c r="AB113" s="268"/>
      <c r="AC113" s="268"/>
      <c r="AD113" s="268"/>
      <c r="AE113" s="268"/>
      <c r="AF113" s="268"/>
      <c r="AG113" s="268"/>
      <c r="AH113" s="268"/>
      <c r="AI113" s="268"/>
      <c r="AJ113" s="268"/>
      <c r="AK113" s="268"/>
      <c r="AL113" s="268"/>
      <c r="AM113" s="268"/>
      <c r="AN113" s="268"/>
      <c r="AO113" s="268"/>
      <c r="AP113" s="268"/>
      <c r="AQ113" s="268"/>
      <c r="AR113" s="268"/>
      <c r="AS113" s="268"/>
      <c r="AT113" s="268"/>
      <c r="AU113" s="268"/>
      <c r="AV113" s="268"/>
      <c r="AW113" s="268"/>
      <c r="AX113" s="268"/>
      <c r="AY113" s="268"/>
      <c r="AZ113" s="268"/>
      <c r="BA113" s="268"/>
      <c r="BB113" s="268"/>
      <c r="BC113" s="268"/>
      <c r="BD113" s="268"/>
      <c r="BE113" s="268"/>
      <c r="BF113" s="268"/>
      <c r="BG113" s="268"/>
      <c r="BH113" s="268"/>
      <c r="BI113" s="268"/>
      <c r="BJ113" s="268"/>
      <c r="BK113" s="268"/>
      <c r="BL113" s="268"/>
      <c r="BM113" s="268"/>
      <c r="BN113" s="268"/>
      <c r="BO113" s="268"/>
      <c r="BP113" s="268"/>
      <c r="BQ113" s="268"/>
      <c r="BR113" s="268"/>
      <c r="BS113" s="268"/>
      <c r="BT113" s="268"/>
      <c r="BU113" s="268"/>
      <c r="BV113" s="268"/>
      <c r="BW113" s="268"/>
      <c r="BX113" s="268"/>
      <c r="BY113" s="268"/>
      <c r="BZ113" s="268"/>
      <c r="CA113" s="268"/>
      <c r="CB113" s="268"/>
      <c r="CC113" s="268"/>
      <c r="CD113" s="268"/>
      <c r="CE113" s="268"/>
      <c r="CF113" s="268"/>
      <c r="CG113" s="268"/>
      <c r="CH113" s="268"/>
      <c r="CI113" s="268"/>
      <c r="CJ113" s="268"/>
      <c r="CK113" s="268"/>
      <c r="CL113" s="268"/>
      <c r="CM113" s="268"/>
      <c r="CN113" s="268"/>
      <c r="CO113" s="268"/>
      <c r="CP113" s="268"/>
      <c r="CQ113" s="268"/>
      <c r="CR113" s="268"/>
      <c r="CS113" s="268"/>
      <c r="CT113" s="268"/>
      <c r="CU113" s="268"/>
      <c r="CV113" s="268"/>
      <c r="CW113" s="268"/>
      <c r="CX113" s="268"/>
      <c r="CY113" s="268"/>
      <c r="CZ113" s="268"/>
      <c r="DA113" s="268"/>
      <c r="DB113" s="268"/>
      <c r="DC113" s="268"/>
      <c r="DD113" s="268"/>
      <c r="DE113" s="268"/>
      <c r="DF113" s="268"/>
      <c r="DG113" s="268"/>
      <c r="DH113" s="268"/>
      <c r="DI113" s="268"/>
      <c r="DJ113" s="268"/>
      <c r="DK113" s="268"/>
      <c r="DL113" s="268"/>
    </row>
    <row r="114" spans="1:116" x14ac:dyDescent="0.35">
      <c r="A114" s="269" t="s">
        <v>8116</v>
      </c>
      <c r="B114" s="270" t="s">
        <v>8117</v>
      </c>
      <c r="C114" s="273">
        <v>0</v>
      </c>
      <c r="D114" s="274">
        <v>12</v>
      </c>
      <c r="E114" s="273">
        <v>0</v>
      </c>
      <c r="F114" s="273" t="s">
        <v>17</v>
      </c>
      <c r="G114" s="273" t="s">
        <v>17</v>
      </c>
      <c r="H114" s="273" t="s">
        <v>17</v>
      </c>
      <c r="I114" s="274">
        <v>0</v>
      </c>
      <c r="J114" s="274" t="str">
        <f>IFERROR(VLOOKUP($B114,'Core Indicators'!$E$3:$EU$906,147,FALSE),"x")</f>
        <v>x</v>
      </c>
      <c r="K114" s="275">
        <v>-3.3094067099999999E-2</v>
      </c>
      <c r="L114" s="273" t="s">
        <v>17</v>
      </c>
      <c r="M114" s="274">
        <v>93</v>
      </c>
      <c r="N114" s="274" t="s">
        <v>17</v>
      </c>
      <c r="O114" s="274" t="str">
        <f>IFERROR(VLOOKUP(B114,'Core Indicators'!$E$3:$G$9906,3,FALSE),"x")</f>
        <v>x</v>
      </c>
      <c r="P114" s="274">
        <v>180</v>
      </c>
      <c r="Q114" s="268"/>
      <c r="R114" s="268"/>
      <c r="S114" s="268"/>
      <c r="T114" s="268"/>
      <c r="U114" s="268"/>
      <c r="V114" s="268"/>
      <c r="W114" s="268"/>
      <c r="X114" s="268"/>
      <c r="Y114" s="268"/>
      <c r="Z114" s="268"/>
      <c r="AA114" s="268"/>
      <c r="AB114" s="268"/>
      <c r="AC114" s="268"/>
      <c r="AD114" s="268"/>
      <c r="AE114" s="268"/>
      <c r="AF114" s="268"/>
      <c r="AG114" s="268"/>
      <c r="AH114" s="268"/>
      <c r="AI114" s="268"/>
      <c r="AJ114" s="268"/>
      <c r="AK114" s="268"/>
      <c r="AL114" s="268"/>
      <c r="AM114" s="268"/>
      <c r="AN114" s="268"/>
      <c r="AO114" s="268"/>
      <c r="AP114" s="268"/>
      <c r="AQ114" s="268"/>
      <c r="AR114" s="268"/>
      <c r="AS114" s="268"/>
      <c r="AT114" s="268"/>
      <c r="AU114" s="268"/>
      <c r="AV114" s="268"/>
      <c r="AW114" s="268"/>
      <c r="AX114" s="268"/>
      <c r="AY114" s="268"/>
      <c r="AZ114" s="268"/>
      <c r="BA114" s="268"/>
      <c r="BB114" s="268"/>
      <c r="BC114" s="268"/>
      <c r="BD114" s="268"/>
      <c r="BE114" s="268"/>
      <c r="BF114" s="268"/>
      <c r="BG114" s="268"/>
      <c r="BH114" s="268"/>
      <c r="BI114" s="268"/>
      <c r="BJ114" s="268"/>
      <c r="BK114" s="268"/>
      <c r="BL114" s="268"/>
      <c r="BM114" s="268"/>
      <c r="BN114" s="268"/>
      <c r="BO114" s="268"/>
      <c r="BP114" s="268"/>
      <c r="BQ114" s="268"/>
      <c r="BR114" s="268"/>
      <c r="BS114" s="268"/>
      <c r="BT114" s="268"/>
      <c r="BU114" s="268"/>
      <c r="BV114" s="268"/>
      <c r="BW114" s="268"/>
      <c r="BX114" s="268"/>
      <c r="BY114" s="268"/>
      <c r="BZ114" s="268"/>
      <c r="CA114" s="268"/>
      <c r="CB114" s="268"/>
      <c r="CC114" s="268"/>
      <c r="CD114" s="268"/>
      <c r="CE114" s="268"/>
      <c r="CF114" s="268"/>
      <c r="CG114" s="268"/>
      <c r="CH114" s="268"/>
      <c r="CI114" s="268"/>
      <c r="CJ114" s="268"/>
      <c r="CK114" s="268"/>
      <c r="CL114" s="268"/>
      <c r="CM114" s="268"/>
      <c r="CN114" s="268"/>
      <c r="CO114" s="268"/>
      <c r="CP114" s="268"/>
      <c r="CQ114" s="268"/>
      <c r="CR114" s="268"/>
      <c r="CS114" s="268"/>
      <c r="CT114" s="268"/>
      <c r="CU114" s="268"/>
      <c r="CV114" s="268"/>
      <c r="CW114" s="268"/>
      <c r="CX114" s="268"/>
      <c r="CY114" s="268"/>
      <c r="CZ114" s="268"/>
      <c r="DA114" s="268"/>
      <c r="DB114" s="268"/>
      <c r="DC114" s="268"/>
      <c r="DD114" s="268"/>
      <c r="DE114" s="268"/>
      <c r="DF114" s="268"/>
      <c r="DG114" s="268"/>
      <c r="DH114" s="268"/>
      <c r="DI114" s="268"/>
      <c r="DJ114" s="268"/>
      <c r="DK114" s="268"/>
      <c r="DL114" s="268"/>
    </row>
    <row r="115" spans="1:116" x14ac:dyDescent="0.35">
      <c r="A115" s="269" t="s">
        <v>8118</v>
      </c>
      <c r="B115" s="270" t="s">
        <v>8119</v>
      </c>
      <c r="C115" s="273">
        <v>0.52166897280000002</v>
      </c>
      <c r="D115" s="274">
        <v>10</v>
      </c>
      <c r="E115" s="273">
        <v>0.06</v>
      </c>
      <c r="F115" s="273">
        <v>7.2</v>
      </c>
      <c r="G115" s="273">
        <v>0.1450303838</v>
      </c>
      <c r="H115" s="273">
        <v>33</v>
      </c>
      <c r="I115" s="274">
        <v>3</v>
      </c>
      <c r="J115" s="274" t="str">
        <f>IFERROR(VLOOKUP($B115,'Core Indicators'!$E$3:$EU$906,147,FALSE),"x")</f>
        <v>x</v>
      </c>
      <c r="K115" s="275">
        <v>-0.24343633649999999</v>
      </c>
      <c r="L115" s="273">
        <v>6.5</v>
      </c>
      <c r="M115" s="274">
        <v>63</v>
      </c>
      <c r="N115" s="274">
        <v>35</v>
      </c>
      <c r="O115" s="274" t="str">
        <f>IFERROR(VLOOKUP(B115,'Core Indicators'!$E$3:$G$9906,3,FALSE),"x")</f>
        <v>x</v>
      </c>
      <c r="P115" s="274">
        <v>25220</v>
      </c>
      <c r="Q115" s="268"/>
      <c r="R115" s="268"/>
      <c r="S115" s="268"/>
      <c r="T115" s="268"/>
      <c r="U115" s="268"/>
      <c r="V115" s="268"/>
      <c r="W115" s="268"/>
      <c r="X115" s="268"/>
      <c r="Y115" s="268"/>
      <c r="Z115" s="268"/>
      <c r="AA115" s="268"/>
      <c r="AB115" s="268"/>
      <c r="AC115" s="268"/>
      <c r="AD115" s="268"/>
      <c r="AE115" s="268"/>
      <c r="AF115" s="268"/>
      <c r="AG115" s="268"/>
      <c r="AH115" s="268"/>
      <c r="AI115" s="268"/>
      <c r="AJ115" s="268"/>
      <c r="AK115" s="268"/>
      <c r="AL115" s="268"/>
      <c r="AM115" s="268"/>
      <c r="AN115" s="268"/>
      <c r="AO115" s="268"/>
      <c r="AP115" s="268"/>
      <c r="AQ115" s="268"/>
      <c r="AR115" s="268"/>
      <c r="AS115" s="268"/>
      <c r="AT115" s="268"/>
      <c r="AU115" s="268"/>
      <c r="AV115" s="268"/>
      <c r="AW115" s="268"/>
      <c r="AX115" s="268"/>
      <c r="AY115" s="268"/>
      <c r="AZ115" s="268"/>
      <c r="BA115" s="268"/>
      <c r="BB115" s="268"/>
      <c r="BC115" s="268"/>
      <c r="BD115" s="268"/>
      <c r="BE115" s="268"/>
      <c r="BF115" s="268"/>
      <c r="BG115" s="268"/>
      <c r="BH115" s="268"/>
      <c r="BI115" s="268"/>
      <c r="BJ115" s="268"/>
      <c r="BK115" s="268"/>
      <c r="BL115" s="268"/>
      <c r="BM115" s="268"/>
      <c r="BN115" s="268"/>
      <c r="BO115" s="268"/>
      <c r="BP115" s="268"/>
      <c r="BQ115" s="268"/>
      <c r="BR115" s="268"/>
      <c r="BS115" s="268"/>
      <c r="BT115" s="268"/>
      <c r="BU115" s="268"/>
      <c r="BV115" s="268"/>
      <c r="BW115" s="268"/>
      <c r="BX115" s="268"/>
      <c r="BY115" s="268"/>
      <c r="BZ115" s="268"/>
      <c r="CA115" s="268"/>
      <c r="CB115" s="268"/>
      <c r="CC115" s="268"/>
      <c r="CD115" s="268"/>
      <c r="CE115" s="268"/>
      <c r="CF115" s="268"/>
      <c r="CG115" s="268"/>
      <c r="CH115" s="268"/>
      <c r="CI115" s="268"/>
      <c r="CJ115" s="268"/>
      <c r="CK115" s="268"/>
      <c r="CL115" s="268"/>
      <c r="CM115" s="268"/>
      <c r="CN115" s="268"/>
      <c r="CO115" s="268"/>
      <c r="CP115" s="268"/>
      <c r="CQ115" s="268"/>
      <c r="CR115" s="268"/>
      <c r="CS115" s="268"/>
      <c r="CT115" s="268"/>
      <c r="CU115" s="268"/>
      <c r="CV115" s="268"/>
      <c r="CW115" s="268"/>
      <c r="CX115" s="268"/>
      <c r="CY115" s="268"/>
      <c r="CZ115" s="268"/>
      <c r="DA115" s="268"/>
      <c r="DB115" s="268"/>
      <c r="DC115" s="268"/>
      <c r="DD115" s="268"/>
      <c r="DE115" s="268"/>
      <c r="DF115" s="268"/>
      <c r="DG115" s="268"/>
      <c r="DH115" s="268"/>
      <c r="DI115" s="268"/>
      <c r="DJ115" s="268"/>
      <c r="DK115" s="268"/>
      <c r="DL115" s="268"/>
    </row>
    <row r="116" spans="1:116" x14ac:dyDescent="0.35">
      <c r="A116" s="269" t="s">
        <v>15</v>
      </c>
      <c r="B116" s="270" t="s">
        <v>8120</v>
      </c>
      <c r="C116" s="273">
        <v>0.1842000429</v>
      </c>
      <c r="D116" s="274">
        <v>12</v>
      </c>
      <c r="E116" s="273">
        <v>0</v>
      </c>
      <c r="F116" s="273">
        <v>5.8</v>
      </c>
      <c r="G116" s="273">
        <v>0.67610385110000004</v>
      </c>
      <c r="H116" s="273">
        <v>33</v>
      </c>
      <c r="I116" s="274">
        <v>5</v>
      </c>
      <c r="J116" s="274">
        <f>IFERROR(VLOOKUP($B116,'Core Indicators'!$E$3:$EU$906,147,FALSE),"x")</f>
        <v>974</v>
      </c>
      <c r="K116" s="275">
        <v>-0.83423358200000008</v>
      </c>
      <c r="L116" s="273">
        <v>4.5</v>
      </c>
      <c r="M116" s="274">
        <v>41</v>
      </c>
      <c r="N116" s="274">
        <v>29</v>
      </c>
      <c r="O116" s="274">
        <f>IFERROR(VLOOKUP(B116,'Core Indicators'!$E$3:$G$9906,3,FALSE),"x")</f>
        <v>20402000</v>
      </c>
      <c r="P116" s="274">
        <v>1220190</v>
      </c>
      <c r="Q116" s="268"/>
      <c r="R116" s="268"/>
      <c r="S116" s="268"/>
      <c r="T116" s="268"/>
      <c r="U116" s="268"/>
      <c r="V116" s="268"/>
      <c r="W116" s="268"/>
      <c r="X116" s="268"/>
      <c r="Y116" s="268"/>
      <c r="Z116" s="268"/>
      <c r="AA116" s="268"/>
      <c r="AB116" s="268"/>
      <c r="AC116" s="268"/>
      <c r="AD116" s="268"/>
      <c r="AE116" s="268"/>
      <c r="AF116" s="268"/>
      <c r="AG116" s="268"/>
      <c r="AH116" s="268"/>
      <c r="AI116" s="268"/>
      <c r="AJ116" s="268"/>
      <c r="AK116" s="268"/>
      <c r="AL116" s="268"/>
      <c r="AM116" s="268"/>
      <c r="AN116" s="268"/>
      <c r="AO116" s="268"/>
      <c r="AP116" s="268"/>
      <c r="AQ116" s="268"/>
      <c r="AR116" s="268"/>
      <c r="AS116" s="268"/>
      <c r="AT116" s="268"/>
      <c r="AU116" s="268"/>
      <c r="AV116" s="268"/>
      <c r="AW116" s="268"/>
      <c r="AX116" s="268"/>
      <c r="AY116" s="268"/>
      <c r="AZ116" s="268"/>
      <c r="BA116" s="268"/>
      <c r="BB116" s="268"/>
      <c r="BC116" s="268"/>
      <c r="BD116" s="268"/>
      <c r="BE116" s="268"/>
      <c r="BF116" s="268"/>
      <c r="BG116" s="268"/>
      <c r="BH116" s="268"/>
      <c r="BI116" s="268"/>
      <c r="BJ116" s="268"/>
      <c r="BK116" s="268"/>
      <c r="BL116" s="268"/>
      <c r="BM116" s="268"/>
      <c r="BN116" s="268"/>
      <c r="BO116" s="268"/>
      <c r="BP116" s="268"/>
      <c r="BQ116" s="268"/>
      <c r="BR116" s="268"/>
      <c r="BS116" s="268"/>
      <c r="BT116" s="268"/>
      <c r="BU116" s="268"/>
      <c r="BV116" s="268"/>
      <c r="BW116" s="268"/>
      <c r="BX116" s="268"/>
      <c r="BY116" s="268"/>
      <c r="BZ116" s="268"/>
      <c r="CA116" s="268"/>
      <c r="CB116" s="268"/>
      <c r="CC116" s="268"/>
      <c r="CD116" s="268"/>
      <c r="CE116" s="268"/>
      <c r="CF116" s="268"/>
      <c r="CG116" s="268"/>
      <c r="CH116" s="268"/>
      <c r="CI116" s="268"/>
      <c r="CJ116" s="268"/>
      <c r="CK116" s="268"/>
      <c r="CL116" s="268"/>
      <c r="CM116" s="268"/>
      <c r="CN116" s="268"/>
      <c r="CO116" s="268"/>
      <c r="CP116" s="268"/>
      <c r="CQ116" s="268"/>
      <c r="CR116" s="268"/>
      <c r="CS116" s="268"/>
      <c r="CT116" s="268"/>
      <c r="CU116" s="268"/>
      <c r="CV116" s="268"/>
      <c r="CW116" s="268"/>
      <c r="CX116" s="268"/>
      <c r="CY116" s="268"/>
      <c r="CZ116" s="268"/>
      <c r="DA116" s="268"/>
      <c r="DB116" s="268"/>
      <c r="DC116" s="268"/>
      <c r="DD116" s="268"/>
      <c r="DE116" s="268"/>
      <c r="DF116" s="268"/>
      <c r="DG116" s="268"/>
      <c r="DH116" s="268"/>
      <c r="DI116" s="268"/>
      <c r="DJ116" s="268"/>
      <c r="DK116" s="268"/>
      <c r="DL116" s="268"/>
    </row>
    <row r="117" spans="1:116" x14ac:dyDescent="0.35">
      <c r="A117" s="269" t="s">
        <v>8121</v>
      </c>
      <c r="B117" s="270" t="s">
        <v>8122</v>
      </c>
      <c r="C117" s="273">
        <v>0</v>
      </c>
      <c r="D117" s="274">
        <v>12</v>
      </c>
      <c r="E117" s="273">
        <v>0</v>
      </c>
      <c r="F117" s="273" t="s">
        <v>17</v>
      </c>
      <c r="G117" s="273">
        <v>0.19499821959999999</v>
      </c>
      <c r="H117" s="273">
        <v>28.7</v>
      </c>
      <c r="I117" s="274">
        <v>0</v>
      </c>
      <c r="J117" s="274" t="str">
        <f>IFERROR(VLOOKUP($B117,'Core Indicators'!$E$3:$EU$906,147,FALSE),"x")</f>
        <v>x</v>
      </c>
      <c r="K117" s="275">
        <v>0.95223230120000002</v>
      </c>
      <c r="L117" s="273" t="s">
        <v>17</v>
      </c>
      <c r="M117" s="274">
        <v>90</v>
      </c>
      <c r="N117" s="274">
        <v>54</v>
      </c>
      <c r="O117" s="274" t="str">
        <f>IFERROR(VLOOKUP(B117,'Core Indicators'!$E$3:$G$9906,3,FALSE),"x")</f>
        <v>x</v>
      </c>
      <c r="P117" s="274">
        <v>320</v>
      </c>
      <c r="Q117" s="268"/>
      <c r="R117" s="268"/>
      <c r="S117" s="268"/>
      <c r="T117" s="268"/>
      <c r="U117" s="268"/>
      <c r="V117" s="268"/>
      <c r="W117" s="268"/>
      <c r="X117" s="268"/>
      <c r="Y117" s="268"/>
      <c r="Z117" s="268"/>
      <c r="AA117" s="268"/>
      <c r="AB117" s="268"/>
      <c r="AC117" s="268"/>
      <c r="AD117" s="268"/>
      <c r="AE117" s="268"/>
      <c r="AF117" s="268"/>
      <c r="AG117" s="268"/>
      <c r="AH117" s="268"/>
      <c r="AI117" s="268"/>
      <c r="AJ117" s="268"/>
      <c r="AK117" s="268"/>
      <c r="AL117" s="268"/>
      <c r="AM117" s="268"/>
      <c r="AN117" s="268"/>
      <c r="AO117" s="268"/>
      <c r="AP117" s="268"/>
      <c r="AQ117" s="268"/>
      <c r="AR117" s="268"/>
      <c r="AS117" s="268"/>
      <c r="AT117" s="268"/>
      <c r="AU117" s="268"/>
      <c r="AV117" s="268"/>
      <c r="AW117" s="268"/>
      <c r="AX117" s="268"/>
      <c r="AY117" s="268"/>
      <c r="AZ117" s="268"/>
      <c r="BA117" s="268"/>
      <c r="BB117" s="268"/>
      <c r="BC117" s="268"/>
      <c r="BD117" s="268"/>
      <c r="BE117" s="268"/>
      <c r="BF117" s="268"/>
      <c r="BG117" s="268"/>
      <c r="BH117" s="268"/>
      <c r="BI117" s="268"/>
      <c r="BJ117" s="268"/>
      <c r="BK117" s="268"/>
      <c r="BL117" s="268"/>
      <c r="BM117" s="268"/>
      <c r="BN117" s="268"/>
      <c r="BO117" s="268"/>
      <c r="BP117" s="268"/>
      <c r="BQ117" s="268"/>
      <c r="BR117" s="268"/>
      <c r="BS117" s="268"/>
      <c r="BT117" s="268"/>
      <c r="BU117" s="268"/>
      <c r="BV117" s="268"/>
      <c r="BW117" s="268"/>
      <c r="BX117" s="268"/>
      <c r="BY117" s="268"/>
      <c r="BZ117" s="268"/>
      <c r="CA117" s="268"/>
      <c r="CB117" s="268"/>
      <c r="CC117" s="268"/>
      <c r="CD117" s="268"/>
      <c r="CE117" s="268"/>
      <c r="CF117" s="268"/>
      <c r="CG117" s="268"/>
      <c r="CH117" s="268"/>
      <c r="CI117" s="268"/>
      <c r="CJ117" s="268"/>
      <c r="CK117" s="268"/>
      <c r="CL117" s="268"/>
      <c r="CM117" s="268"/>
      <c r="CN117" s="268"/>
      <c r="CO117" s="268"/>
      <c r="CP117" s="268"/>
      <c r="CQ117" s="268"/>
      <c r="CR117" s="268"/>
      <c r="CS117" s="268"/>
      <c r="CT117" s="268"/>
      <c r="CU117" s="268"/>
      <c r="CV117" s="268"/>
      <c r="CW117" s="268"/>
      <c r="CX117" s="268"/>
      <c r="CY117" s="268"/>
      <c r="CZ117" s="268"/>
      <c r="DA117" s="268"/>
      <c r="DB117" s="268"/>
      <c r="DC117" s="268"/>
      <c r="DD117" s="268"/>
      <c r="DE117" s="268"/>
      <c r="DF117" s="268"/>
      <c r="DG117" s="268"/>
      <c r="DH117" s="268"/>
      <c r="DI117" s="268"/>
      <c r="DJ117" s="268"/>
      <c r="DK117" s="268"/>
      <c r="DL117" s="268"/>
    </row>
    <row r="118" spans="1:116" x14ac:dyDescent="0.35">
      <c r="A118" s="269" t="s">
        <v>455</v>
      </c>
      <c r="B118" s="270" t="s">
        <v>8123</v>
      </c>
      <c r="C118" s="273">
        <v>0.52228899020000008</v>
      </c>
      <c r="D118" s="274">
        <v>0</v>
      </c>
      <c r="E118" s="273">
        <v>0.30299999999999999</v>
      </c>
      <c r="F118" s="273">
        <v>3.3</v>
      </c>
      <c r="G118" s="273">
        <v>0.45849855369999998</v>
      </c>
      <c r="H118" s="273">
        <v>30.7</v>
      </c>
      <c r="I118" s="274">
        <v>5</v>
      </c>
      <c r="J118" s="274">
        <f>IFERROR(VLOOKUP($B118,'Core Indicators'!$E$3:$EU$906,147,FALSE),"x")</f>
        <v>11460</v>
      </c>
      <c r="K118" s="275">
        <v>-1.0627838373</v>
      </c>
      <c r="L118" s="273">
        <v>2.75</v>
      </c>
      <c r="M118" s="274">
        <v>30</v>
      </c>
      <c r="N118" s="274">
        <v>29</v>
      </c>
      <c r="O118" s="274">
        <f>IFERROR(VLOOKUP(B118,'Core Indicators'!$E$3:$G$9906,3,FALSE),"x")</f>
        <v>55529000</v>
      </c>
      <c r="P118" s="274">
        <v>653080</v>
      </c>
      <c r="Q118" s="268"/>
      <c r="R118" s="268"/>
      <c r="S118" s="268"/>
      <c r="T118" s="268"/>
      <c r="U118" s="268"/>
      <c r="V118" s="268"/>
      <c r="W118" s="268"/>
      <c r="X118" s="268"/>
      <c r="Y118" s="268"/>
      <c r="Z118" s="268"/>
      <c r="AA118" s="268"/>
      <c r="AB118" s="268"/>
      <c r="AC118" s="268"/>
      <c r="AD118" s="268"/>
      <c r="AE118" s="268"/>
      <c r="AF118" s="268"/>
      <c r="AG118" s="268"/>
      <c r="AH118" s="268"/>
      <c r="AI118" s="268"/>
      <c r="AJ118" s="268"/>
      <c r="AK118" s="268"/>
      <c r="AL118" s="268"/>
      <c r="AM118" s="268"/>
      <c r="AN118" s="268"/>
      <c r="AO118" s="268"/>
      <c r="AP118" s="268"/>
      <c r="AQ118" s="268"/>
      <c r="AR118" s="268"/>
      <c r="AS118" s="268"/>
      <c r="AT118" s="268"/>
      <c r="AU118" s="268"/>
      <c r="AV118" s="268"/>
      <c r="AW118" s="268"/>
      <c r="AX118" s="268"/>
      <c r="AY118" s="268"/>
      <c r="AZ118" s="268"/>
      <c r="BA118" s="268"/>
      <c r="BB118" s="268"/>
      <c r="BC118" s="268"/>
      <c r="BD118" s="268"/>
      <c r="BE118" s="268"/>
      <c r="BF118" s="268"/>
      <c r="BG118" s="268"/>
      <c r="BH118" s="268"/>
      <c r="BI118" s="268"/>
      <c r="BJ118" s="268"/>
      <c r="BK118" s="268"/>
      <c r="BL118" s="268"/>
      <c r="BM118" s="268"/>
      <c r="BN118" s="268"/>
      <c r="BO118" s="268"/>
      <c r="BP118" s="268"/>
      <c r="BQ118" s="268"/>
      <c r="BR118" s="268"/>
      <c r="BS118" s="268"/>
      <c r="BT118" s="268"/>
      <c r="BU118" s="268"/>
      <c r="BV118" s="268"/>
      <c r="BW118" s="268"/>
      <c r="BX118" s="268"/>
      <c r="BY118" s="268"/>
      <c r="BZ118" s="268"/>
      <c r="CA118" s="268"/>
      <c r="CB118" s="268"/>
      <c r="CC118" s="268"/>
      <c r="CD118" s="268"/>
      <c r="CE118" s="268"/>
      <c r="CF118" s="268"/>
      <c r="CG118" s="268"/>
      <c r="CH118" s="268"/>
      <c r="CI118" s="268"/>
      <c r="CJ118" s="268"/>
      <c r="CK118" s="268"/>
      <c r="CL118" s="268"/>
      <c r="CM118" s="268"/>
      <c r="CN118" s="268"/>
      <c r="CO118" s="268"/>
      <c r="CP118" s="268"/>
      <c r="CQ118" s="268"/>
      <c r="CR118" s="268"/>
      <c r="CS118" s="268"/>
      <c r="CT118" s="268"/>
      <c r="CU118" s="268"/>
      <c r="CV118" s="268"/>
      <c r="CW118" s="268"/>
      <c r="CX118" s="268"/>
      <c r="CY118" s="268"/>
      <c r="CZ118" s="268"/>
      <c r="DA118" s="268"/>
      <c r="DB118" s="268"/>
      <c r="DC118" s="268"/>
      <c r="DD118" s="268"/>
      <c r="DE118" s="268"/>
      <c r="DF118" s="268"/>
      <c r="DG118" s="268"/>
      <c r="DH118" s="268"/>
      <c r="DI118" s="268"/>
      <c r="DJ118" s="268"/>
      <c r="DK118" s="268"/>
      <c r="DL118" s="268"/>
    </row>
    <row r="119" spans="1:116" x14ac:dyDescent="0.35">
      <c r="A119" s="269" t="s">
        <v>8124</v>
      </c>
      <c r="B119" s="270" t="s">
        <v>8125</v>
      </c>
      <c r="C119" s="273">
        <v>0.69836900989999995</v>
      </c>
      <c r="D119" s="274">
        <v>10</v>
      </c>
      <c r="E119" s="273">
        <v>5.4199999999999998E-2</v>
      </c>
      <c r="F119" s="273">
        <v>7.35</v>
      </c>
      <c r="G119" s="273">
        <v>0.1190679714</v>
      </c>
      <c r="H119" s="273">
        <v>38.5</v>
      </c>
      <c r="I119" s="274">
        <v>3</v>
      </c>
      <c r="J119" s="274" t="str">
        <f>IFERROR(VLOOKUP($B119,'Core Indicators'!$E$3:$EU$906,147,FALSE),"x")</f>
        <v>x</v>
      </c>
      <c r="K119" s="275">
        <v>9.5744796099999988E-2</v>
      </c>
      <c r="L119" s="273">
        <v>6.75</v>
      </c>
      <c r="M119" s="274">
        <v>62</v>
      </c>
      <c r="N119" s="274">
        <v>45</v>
      </c>
      <c r="O119" s="274" t="str">
        <f>IFERROR(VLOOKUP(B119,'Core Indicators'!$E$3:$G$9906,3,FALSE),"x")</f>
        <v>x</v>
      </c>
      <c r="P119" s="274">
        <v>13450</v>
      </c>
      <c r="Q119" s="268"/>
      <c r="R119" s="268"/>
      <c r="S119" s="268"/>
      <c r="T119" s="268"/>
      <c r="U119" s="268"/>
      <c r="V119" s="268"/>
      <c r="W119" s="268"/>
      <c r="X119" s="268"/>
      <c r="Y119" s="268"/>
      <c r="Z119" s="268"/>
      <c r="AA119" s="268"/>
      <c r="AB119" s="268"/>
      <c r="AC119" s="268"/>
      <c r="AD119" s="268"/>
      <c r="AE119" s="268"/>
      <c r="AF119" s="268"/>
      <c r="AG119" s="268"/>
      <c r="AH119" s="268"/>
      <c r="AI119" s="268"/>
      <c r="AJ119" s="268"/>
      <c r="AK119" s="268"/>
      <c r="AL119" s="268"/>
      <c r="AM119" s="268"/>
      <c r="AN119" s="268"/>
      <c r="AO119" s="268"/>
      <c r="AP119" s="268"/>
      <c r="AQ119" s="268"/>
      <c r="AR119" s="268"/>
      <c r="AS119" s="268"/>
      <c r="AT119" s="268"/>
      <c r="AU119" s="268"/>
      <c r="AV119" s="268"/>
      <c r="AW119" s="268"/>
      <c r="AX119" s="268"/>
      <c r="AY119" s="268"/>
      <c r="AZ119" s="268"/>
      <c r="BA119" s="268"/>
      <c r="BB119" s="268"/>
      <c r="BC119" s="268"/>
      <c r="BD119" s="268"/>
      <c r="BE119" s="268"/>
      <c r="BF119" s="268"/>
      <c r="BG119" s="268"/>
      <c r="BH119" s="268"/>
      <c r="BI119" s="268"/>
      <c r="BJ119" s="268"/>
      <c r="BK119" s="268"/>
      <c r="BL119" s="268"/>
      <c r="BM119" s="268"/>
      <c r="BN119" s="268"/>
      <c r="BO119" s="268"/>
      <c r="BP119" s="268"/>
      <c r="BQ119" s="268"/>
      <c r="BR119" s="268"/>
      <c r="BS119" s="268"/>
      <c r="BT119" s="268"/>
      <c r="BU119" s="268"/>
      <c r="BV119" s="268"/>
      <c r="BW119" s="268"/>
      <c r="BX119" s="268"/>
      <c r="BY119" s="268"/>
      <c r="BZ119" s="268"/>
      <c r="CA119" s="268"/>
      <c r="CB119" s="268"/>
      <c r="CC119" s="268"/>
      <c r="CD119" s="268"/>
      <c r="CE119" s="268"/>
      <c r="CF119" s="268"/>
      <c r="CG119" s="268"/>
      <c r="CH119" s="268"/>
      <c r="CI119" s="268"/>
      <c r="CJ119" s="268"/>
      <c r="CK119" s="268"/>
      <c r="CL119" s="268"/>
      <c r="CM119" s="268"/>
      <c r="CN119" s="268"/>
      <c r="CO119" s="268"/>
      <c r="CP119" s="268"/>
      <c r="CQ119" s="268"/>
      <c r="CR119" s="268"/>
      <c r="CS119" s="268"/>
      <c r="CT119" s="268"/>
      <c r="CU119" s="268"/>
      <c r="CV119" s="268"/>
      <c r="CW119" s="268"/>
      <c r="CX119" s="268"/>
      <c r="CY119" s="268"/>
      <c r="CZ119" s="268"/>
      <c r="DA119" s="268"/>
      <c r="DB119" s="268"/>
      <c r="DC119" s="268"/>
      <c r="DD119" s="268"/>
      <c r="DE119" s="268"/>
      <c r="DF119" s="268"/>
      <c r="DG119" s="268"/>
      <c r="DH119" s="268"/>
      <c r="DI119" s="268"/>
      <c r="DJ119" s="268"/>
      <c r="DK119" s="268"/>
      <c r="DL119" s="268"/>
    </row>
    <row r="120" spans="1:116" x14ac:dyDescent="0.35">
      <c r="A120" s="269" t="s">
        <v>8126</v>
      </c>
      <c r="B120" s="270" t="s">
        <v>8127</v>
      </c>
      <c r="C120" s="273">
        <v>0.18750004279999999</v>
      </c>
      <c r="D120" s="274">
        <v>11</v>
      </c>
      <c r="E120" s="273">
        <v>7.0000000000000007E-2</v>
      </c>
      <c r="F120" s="273">
        <v>7.3</v>
      </c>
      <c r="G120" s="273">
        <v>0.32160517550000001</v>
      </c>
      <c r="H120" s="273">
        <v>32.700000000000003</v>
      </c>
      <c r="I120" s="274">
        <v>0</v>
      </c>
      <c r="J120" s="274" t="str">
        <f>IFERROR(VLOOKUP($B120,'Core Indicators'!$E$3:$EU$906,147,FALSE),"x")</f>
        <v>x</v>
      </c>
      <c r="K120" s="275">
        <v>-0.2662930489</v>
      </c>
      <c r="L120" s="273">
        <v>6.25</v>
      </c>
      <c r="M120" s="274">
        <v>84</v>
      </c>
      <c r="N120" s="274">
        <v>35</v>
      </c>
      <c r="O120" s="274" t="str">
        <f>IFERROR(VLOOKUP(B120,'Core Indicators'!$E$3:$G$9906,3,FALSE),"x")</f>
        <v>x</v>
      </c>
      <c r="P120" s="274">
        <v>1553560</v>
      </c>
      <c r="Q120" s="268"/>
      <c r="R120" s="268"/>
      <c r="S120" s="268"/>
      <c r="T120" s="268"/>
      <c r="U120" s="268"/>
      <c r="V120" s="268"/>
      <c r="W120" s="268"/>
      <c r="X120" s="268"/>
      <c r="Y120" s="268"/>
      <c r="Z120" s="268"/>
      <c r="AA120" s="268"/>
      <c r="AB120" s="268"/>
      <c r="AC120" s="268"/>
      <c r="AD120" s="268"/>
      <c r="AE120" s="268"/>
      <c r="AF120" s="268"/>
      <c r="AG120" s="268"/>
      <c r="AH120" s="268"/>
      <c r="AI120" s="268"/>
      <c r="AJ120" s="268"/>
      <c r="AK120" s="268"/>
      <c r="AL120" s="268"/>
      <c r="AM120" s="268"/>
      <c r="AN120" s="268"/>
      <c r="AO120" s="268"/>
      <c r="AP120" s="268"/>
      <c r="AQ120" s="268"/>
      <c r="AR120" s="268"/>
      <c r="AS120" s="268"/>
      <c r="AT120" s="268"/>
      <c r="AU120" s="268"/>
      <c r="AV120" s="268"/>
      <c r="AW120" s="268"/>
      <c r="AX120" s="268"/>
      <c r="AY120" s="268"/>
      <c r="AZ120" s="268"/>
      <c r="BA120" s="268"/>
      <c r="BB120" s="268"/>
      <c r="BC120" s="268"/>
      <c r="BD120" s="268"/>
      <c r="BE120" s="268"/>
      <c r="BF120" s="268"/>
      <c r="BG120" s="268"/>
      <c r="BH120" s="268"/>
      <c r="BI120" s="268"/>
      <c r="BJ120" s="268"/>
      <c r="BK120" s="268"/>
      <c r="BL120" s="268"/>
      <c r="BM120" s="268"/>
      <c r="BN120" s="268"/>
      <c r="BO120" s="268"/>
      <c r="BP120" s="268"/>
      <c r="BQ120" s="268"/>
      <c r="BR120" s="268"/>
      <c r="BS120" s="268"/>
      <c r="BT120" s="268"/>
      <c r="BU120" s="268"/>
      <c r="BV120" s="268"/>
      <c r="BW120" s="268"/>
      <c r="BX120" s="268"/>
      <c r="BY120" s="268"/>
      <c r="BZ120" s="268"/>
      <c r="CA120" s="268"/>
      <c r="CB120" s="268"/>
      <c r="CC120" s="268"/>
      <c r="CD120" s="268"/>
      <c r="CE120" s="268"/>
      <c r="CF120" s="268"/>
      <c r="CG120" s="268"/>
      <c r="CH120" s="268"/>
      <c r="CI120" s="268"/>
      <c r="CJ120" s="268"/>
      <c r="CK120" s="268"/>
      <c r="CL120" s="268"/>
      <c r="CM120" s="268"/>
      <c r="CN120" s="268"/>
      <c r="CO120" s="268"/>
      <c r="CP120" s="268"/>
      <c r="CQ120" s="268"/>
      <c r="CR120" s="268"/>
      <c r="CS120" s="268"/>
      <c r="CT120" s="268"/>
      <c r="CU120" s="268"/>
      <c r="CV120" s="268"/>
      <c r="CW120" s="268"/>
      <c r="CX120" s="268"/>
      <c r="CY120" s="268"/>
      <c r="CZ120" s="268"/>
      <c r="DA120" s="268"/>
      <c r="DB120" s="268"/>
      <c r="DC120" s="268"/>
      <c r="DD120" s="268"/>
      <c r="DE120" s="268"/>
      <c r="DF120" s="268"/>
      <c r="DG120" s="268"/>
      <c r="DH120" s="268"/>
      <c r="DI120" s="268"/>
      <c r="DJ120" s="268"/>
      <c r="DK120" s="268"/>
      <c r="DL120" s="268"/>
    </row>
    <row r="121" spans="1:116" x14ac:dyDescent="0.35">
      <c r="A121" s="269" t="s">
        <v>869</v>
      </c>
      <c r="B121" s="270" t="s">
        <v>8128</v>
      </c>
      <c r="C121" s="273">
        <v>0.90353799999999995</v>
      </c>
      <c r="D121" s="274">
        <v>7</v>
      </c>
      <c r="E121" s="273">
        <v>0.16500000000000001</v>
      </c>
      <c r="F121" s="273">
        <v>4.4833333333000001</v>
      </c>
      <c r="G121" s="273">
        <v>0.56887839289999997</v>
      </c>
      <c r="H121" s="273">
        <v>54</v>
      </c>
      <c r="I121" s="274">
        <v>5</v>
      </c>
      <c r="J121" s="274">
        <f>IFERROR(VLOOKUP($B121,'Core Indicators'!$E$3:$EU$906,147,FALSE),"x")</f>
        <v>647</v>
      </c>
      <c r="K121" s="275">
        <v>-1.0201843977</v>
      </c>
      <c r="L121" s="273">
        <v>3</v>
      </c>
      <c r="M121" s="274">
        <v>45</v>
      </c>
      <c r="N121" s="274">
        <v>26</v>
      </c>
      <c r="O121" s="274">
        <f>IFERROR(VLOOKUP(B121,'Core Indicators'!$E$3:$G$9906,3,FALSE),"x")</f>
        <v>28862000</v>
      </c>
      <c r="P121" s="274">
        <v>786380</v>
      </c>
      <c r="Q121" s="268"/>
      <c r="R121" s="268"/>
      <c r="S121" s="268"/>
      <c r="T121" s="268"/>
      <c r="U121" s="268"/>
      <c r="V121" s="268"/>
      <c r="W121" s="268"/>
      <c r="X121" s="268"/>
      <c r="Y121" s="268"/>
      <c r="Z121" s="268"/>
      <c r="AA121" s="268"/>
      <c r="AB121" s="268"/>
      <c r="AC121" s="268"/>
      <c r="AD121" s="268"/>
      <c r="AE121" s="268"/>
      <c r="AF121" s="268"/>
      <c r="AG121" s="268"/>
      <c r="AH121" s="268"/>
      <c r="AI121" s="268"/>
      <c r="AJ121" s="268"/>
      <c r="AK121" s="268"/>
      <c r="AL121" s="268"/>
      <c r="AM121" s="268"/>
      <c r="AN121" s="268"/>
      <c r="AO121" s="268"/>
      <c r="AP121" s="268"/>
      <c r="AQ121" s="268"/>
      <c r="AR121" s="268"/>
      <c r="AS121" s="268"/>
      <c r="AT121" s="268"/>
      <c r="AU121" s="268"/>
      <c r="AV121" s="268"/>
      <c r="AW121" s="268"/>
      <c r="AX121" s="268"/>
      <c r="AY121" s="268"/>
      <c r="AZ121" s="268"/>
      <c r="BA121" s="268"/>
      <c r="BB121" s="268"/>
      <c r="BC121" s="268"/>
      <c r="BD121" s="268"/>
      <c r="BE121" s="268"/>
      <c r="BF121" s="268"/>
      <c r="BG121" s="268"/>
      <c r="BH121" s="268"/>
      <c r="BI121" s="268"/>
      <c r="BJ121" s="268"/>
      <c r="BK121" s="268"/>
      <c r="BL121" s="268"/>
      <c r="BM121" s="268"/>
      <c r="BN121" s="268"/>
      <c r="BO121" s="268"/>
      <c r="BP121" s="268"/>
      <c r="BQ121" s="268"/>
      <c r="BR121" s="268"/>
      <c r="BS121" s="268"/>
      <c r="BT121" s="268"/>
      <c r="BU121" s="268"/>
      <c r="BV121" s="268"/>
      <c r="BW121" s="268"/>
      <c r="BX121" s="268"/>
      <c r="BY121" s="268"/>
      <c r="BZ121" s="268"/>
      <c r="CA121" s="268"/>
      <c r="CB121" s="268"/>
      <c r="CC121" s="268"/>
      <c r="CD121" s="268"/>
      <c r="CE121" s="268"/>
      <c r="CF121" s="268"/>
      <c r="CG121" s="268"/>
      <c r="CH121" s="268"/>
      <c r="CI121" s="268"/>
      <c r="CJ121" s="268"/>
      <c r="CK121" s="268"/>
      <c r="CL121" s="268"/>
      <c r="CM121" s="268"/>
      <c r="CN121" s="268"/>
      <c r="CO121" s="268"/>
      <c r="CP121" s="268"/>
      <c r="CQ121" s="268"/>
      <c r="CR121" s="268"/>
      <c r="CS121" s="268"/>
      <c r="CT121" s="268"/>
      <c r="CU121" s="268"/>
      <c r="CV121" s="268"/>
      <c r="CW121" s="268"/>
      <c r="CX121" s="268"/>
      <c r="CY121" s="268"/>
      <c r="CZ121" s="268"/>
      <c r="DA121" s="268"/>
      <c r="DB121" s="268"/>
      <c r="DC121" s="268"/>
      <c r="DD121" s="268"/>
      <c r="DE121" s="268"/>
      <c r="DF121" s="268"/>
      <c r="DG121" s="268"/>
      <c r="DH121" s="268"/>
      <c r="DI121" s="268"/>
      <c r="DJ121" s="268"/>
      <c r="DK121" s="268"/>
      <c r="DL121" s="268"/>
    </row>
    <row r="122" spans="1:116" x14ac:dyDescent="0.35">
      <c r="A122" s="269" t="s">
        <v>472</v>
      </c>
      <c r="B122" s="270" t="s">
        <v>8129</v>
      </c>
      <c r="C122" s="273">
        <v>0.65999998090000001</v>
      </c>
      <c r="D122" s="274">
        <v>5</v>
      </c>
      <c r="E122" s="273">
        <v>0</v>
      </c>
      <c r="F122" s="273">
        <v>4.2666666666999999</v>
      </c>
      <c r="G122" s="273">
        <v>0.61993629360000002</v>
      </c>
      <c r="H122" s="273">
        <v>32.6</v>
      </c>
      <c r="I122" s="274">
        <v>2</v>
      </c>
      <c r="J122" s="274">
        <f>IFERROR(VLOOKUP($B122,'Core Indicators'!$E$3:$EU$906,147,FALSE),"x")</f>
        <v>3</v>
      </c>
      <c r="K122" s="275">
        <v>-0.58271789549999997</v>
      </c>
      <c r="L122" s="273">
        <v>4</v>
      </c>
      <c r="M122" s="274">
        <v>34</v>
      </c>
      <c r="N122" s="274">
        <v>28</v>
      </c>
      <c r="O122" s="274">
        <f>IFERROR(VLOOKUP(B122,'Core Indicators'!$E$3:$G$9906,3,FALSE),"x")</f>
        <v>4164000</v>
      </c>
      <c r="P122" s="274">
        <v>1030700</v>
      </c>
      <c r="Q122" s="268"/>
      <c r="R122" s="268"/>
      <c r="S122" s="268"/>
      <c r="T122" s="268"/>
      <c r="U122" s="268"/>
      <c r="V122" s="268"/>
      <c r="W122" s="268"/>
      <c r="X122" s="268"/>
      <c r="Y122" s="268"/>
      <c r="Z122" s="268"/>
      <c r="AA122" s="268"/>
      <c r="AB122" s="268"/>
      <c r="AC122" s="268"/>
      <c r="AD122" s="268"/>
      <c r="AE122" s="268"/>
      <c r="AF122" s="268"/>
      <c r="AG122" s="268"/>
      <c r="AH122" s="268"/>
      <c r="AI122" s="268"/>
      <c r="AJ122" s="268"/>
      <c r="AK122" s="268"/>
      <c r="AL122" s="268"/>
      <c r="AM122" s="268"/>
      <c r="AN122" s="268"/>
      <c r="AO122" s="268"/>
      <c r="AP122" s="268"/>
      <c r="AQ122" s="268"/>
      <c r="AR122" s="268"/>
      <c r="AS122" s="268"/>
      <c r="AT122" s="268"/>
      <c r="AU122" s="268"/>
      <c r="AV122" s="268"/>
      <c r="AW122" s="268"/>
      <c r="AX122" s="268"/>
      <c r="AY122" s="268"/>
      <c r="AZ122" s="268"/>
      <c r="BA122" s="268"/>
      <c r="BB122" s="268"/>
      <c r="BC122" s="268"/>
      <c r="BD122" s="268"/>
      <c r="BE122" s="268"/>
      <c r="BF122" s="268"/>
      <c r="BG122" s="268"/>
      <c r="BH122" s="268"/>
      <c r="BI122" s="268"/>
      <c r="BJ122" s="268"/>
      <c r="BK122" s="268"/>
      <c r="BL122" s="268"/>
      <c r="BM122" s="268"/>
      <c r="BN122" s="268"/>
      <c r="BO122" s="268"/>
      <c r="BP122" s="268"/>
      <c r="BQ122" s="268"/>
      <c r="BR122" s="268"/>
      <c r="BS122" s="268"/>
      <c r="BT122" s="268"/>
      <c r="BU122" s="268"/>
      <c r="BV122" s="268"/>
      <c r="BW122" s="268"/>
      <c r="BX122" s="268"/>
      <c r="BY122" s="268"/>
      <c r="BZ122" s="268"/>
      <c r="CA122" s="268"/>
      <c r="CB122" s="268"/>
      <c r="CC122" s="268"/>
      <c r="CD122" s="268"/>
      <c r="CE122" s="268"/>
      <c r="CF122" s="268"/>
      <c r="CG122" s="268"/>
      <c r="CH122" s="268"/>
      <c r="CI122" s="268"/>
      <c r="CJ122" s="268"/>
      <c r="CK122" s="268"/>
      <c r="CL122" s="268"/>
      <c r="CM122" s="268"/>
      <c r="CN122" s="268"/>
      <c r="CO122" s="268"/>
      <c r="CP122" s="268"/>
      <c r="CQ122" s="268"/>
      <c r="CR122" s="268"/>
      <c r="CS122" s="268"/>
      <c r="CT122" s="268"/>
      <c r="CU122" s="268"/>
      <c r="CV122" s="268"/>
      <c r="CW122" s="268"/>
      <c r="CX122" s="268"/>
      <c r="CY122" s="268"/>
      <c r="CZ122" s="268"/>
      <c r="DA122" s="268"/>
      <c r="DB122" s="268"/>
      <c r="DC122" s="268"/>
      <c r="DD122" s="268"/>
      <c r="DE122" s="268"/>
      <c r="DF122" s="268"/>
      <c r="DG122" s="268"/>
      <c r="DH122" s="268"/>
      <c r="DI122" s="268"/>
      <c r="DJ122" s="268"/>
      <c r="DK122" s="268"/>
      <c r="DL122" s="268"/>
    </row>
    <row r="123" spans="1:116" x14ac:dyDescent="0.35">
      <c r="A123" s="269" t="s">
        <v>8130</v>
      </c>
      <c r="B123" s="270" t="s">
        <v>8131</v>
      </c>
      <c r="C123" s="273">
        <v>0.73069999029999999</v>
      </c>
      <c r="D123" s="274">
        <v>11</v>
      </c>
      <c r="E123" s="273">
        <v>0</v>
      </c>
      <c r="F123" s="273">
        <v>8.6</v>
      </c>
      <c r="G123" s="273">
        <v>0.36946207279999999</v>
      </c>
      <c r="H123" s="273">
        <v>36.799999999999997</v>
      </c>
      <c r="I123" s="274">
        <v>0</v>
      </c>
      <c r="J123" s="274" t="str">
        <f>IFERROR(VLOOKUP($B123,'Core Indicators'!$E$3:$EU$906,147,FALSE),"x")</f>
        <v>x</v>
      </c>
      <c r="K123" s="275">
        <v>0.76357662680000005</v>
      </c>
      <c r="L123" s="273">
        <v>8.25</v>
      </c>
      <c r="M123" s="274">
        <v>89</v>
      </c>
      <c r="N123" s="274">
        <v>52</v>
      </c>
      <c r="O123" s="274" t="str">
        <f>IFERROR(VLOOKUP(B123,'Core Indicators'!$E$3:$G$9906,3,FALSE),"x")</f>
        <v>x</v>
      </c>
      <c r="P123" s="274">
        <v>2030</v>
      </c>
      <c r="Q123" s="268"/>
      <c r="R123" s="268"/>
      <c r="S123" s="268"/>
      <c r="T123" s="268"/>
      <c r="U123" s="268"/>
      <c r="V123" s="268"/>
      <c r="W123" s="268"/>
      <c r="X123" s="268"/>
      <c r="Y123" s="268"/>
      <c r="Z123" s="268"/>
      <c r="AA123" s="268"/>
      <c r="AB123" s="268"/>
      <c r="AC123" s="268"/>
      <c r="AD123" s="268"/>
      <c r="AE123" s="268"/>
      <c r="AF123" s="268"/>
      <c r="AG123" s="268"/>
      <c r="AH123" s="268"/>
      <c r="AI123" s="268"/>
      <c r="AJ123" s="268"/>
      <c r="AK123" s="268"/>
      <c r="AL123" s="268"/>
      <c r="AM123" s="268"/>
      <c r="AN123" s="268"/>
      <c r="AO123" s="268"/>
      <c r="AP123" s="268"/>
      <c r="AQ123" s="268"/>
      <c r="AR123" s="268"/>
      <c r="AS123" s="268"/>
      <c r="AT123" s="268"/>
      <c r="AU123" s="268"/>
      <c r="AV123" s="268"/>
      <c r="AW123" s="268"/>
      <c r="AX123" s="268"/>
      <c r="AY123" s="268"/>
      <c r="AZ123" s="268"/>
      <c r="BA123" s="268"/>
      <c r="BB123" s="268"/>
      <c r="BC123" s="268"/>
      <c r="BD123" s="268"/>
      <c r="BE123" s="268"/>
      <c r="BF123" s="268"/>
      <c r="BG123" s="268"/>
      <c r="BH123" s="268"/>
      <c r="BI123" s="268"/>
      <c r="BJ123" s="268"/>
      <c r="BK123" s="268"/>
      <c r="BL123" s="268"/>
      <c r="BM123" s="268"/>
      <c r="BN123" s="268"/>
      <c r="BO123" s="268"/>
      <c r="BP123" s="268"/>
      <c r="BQ123" s="268"/>
      <c r="BR123" s="268"/>
      <c r="BS123" s="268"/>
      <c r="BT123" s="268"/>
      <c r="BU123" s="268"/>
      <c r="BV123" s="268"/>
      <c r="BW123" s="268"/>
      <c r="BX123" s="268"/>
      <c r="BY123" s="268"/>
      <c r="BZ123" s="268"/>
      <c r="CA123" s="268"/>
      <c r="CB123" s="268"/>
      <c r="CC123" s="268"/>
      <c r="CD123" s="268"/>
      <c r="CE123" s="268"/>
      <c r="CF123" s="268"/>
      <c r="CG123" s="268"/>
      <c r="CH123" s="268"/>
      <c r="CI123" s="268"/>
      <c r="CJ123" s="268"/>
      <c r="CK123" s="268"/>
      <c r="CL123" s="268"/>
      <c r="CM123" s="268"/>
      <c r="CN123" s="268"/>
      <c r="CO123" s="268"/>
      <c r="CP123" s="268"/>
      <c r="CQ123" s="268"/>
      <c r="CR123" s="268"/>
      <c r="CS123" s="268"/>
      <c r="CT123" s="268"/>
      <c r="CU123" s="268"/>
      <c r="CV123" s="268"/>
      <c r="CW123" s="268"/>
      <c r="CX123" s="268"/>
      <c r="CY123" s="268"/>
      <c r="CZ123" s="268"/>
      <c r="DA123" s="268"/>
      <c r="DB123" s="268"/>
      <c r="DC123" s="268"/>
      <c r="DD123" s="268"/>
      <c r="DE123" s="268"/>
      <c r="DF123" s="268"/>
      <c r="DG123" s="268"/>
      <c r="DH123" s="268"/>
      <c r="DI123" s="268"/>
      <c r="DJ123" s="268"/>
      <c r="DK123" s="268"/>
      <c r="DL123" s="268"/>
    </row>
    <row r="124" spans="1:116" x14ac:dyDescent="0.35">
      <c r="A124" s="269" t="s">
        <v>591</v>
      </c>
      <c r="B124" s="270" t="s">
        <v>8132</v>
      </c>
      <c r="C124" s="273">
        <v>0.60879998740000008</v>
      </c>
      <c r="D124" s="274">
        <v>10</v>
      </c>
      <c r="E124" s="273">
        <v>0</v>
      </c>
      <c r="F124" s="273">
        <v>6.35</v>
      </c>
      <c r="G124" s="273">
        <v>0.61495508840000002</v>
      </c>
      <c r="H124" s="273">
        <v>44.7</v>
      </c>
      <c r="I124" s="274">
        <v>0</v>
      </c>
      <c r="J124" s="274">
        <f>IFERROR(VLOOKUP($B124,'Core Indicators'!$E$3:$EU$906,147,FALSE),"x")</f>
        <v>71</v>
      </c>
      <c r="K124" s="275">
        <v>-0.33112335209999999</v>
      </c>
      <c r="L124" s="273">
        <v>5.5</v>
      </c>
      <c r="M124" s="274">
        <v>62</v>
      </c>
      <c r="N124" s="274">
        <v>31</v>
      </c>
      <c r="O124" s="274">
        <f>IFERROR(VLOOKUP(B124,'Core Indicators'!$E$3:$G$9906,3,FALSE),"x")</f>
        <v>19129000</v>
      </c>
      <c r="P124" s="274">
        <v>94280</v>
      </c>
      <c r="Q124" s="268"/>
      <c r="R124" s="268"/>
      <c r="S124" s="268"/>
      <c r="T124" s="268"/>
      <c r="U124" s="268"/>
      <c r="V124" s="268"/>
      <c r="W124" s="268"/>
      <c r="X124" s="268"/>
      <c r="Y124" s="268"/>
      <c r="Z124" s="268"/>
      <c r="AA124" s="268"/>
      <c r="AB124" s="268"/>
      <c r="AC124" s="268"/>
      <c r="AD124" s="268"/>
      <c r="AE124" s="268"/>
      <c r="AF124" s="268"/>
      <c r="AG124" s="268"/>
      <c r="AH124" s="268"/>
      <c r="AI124" s="268"/>
      <c r="AJ124" s="268"/>
      <c r="AK124" s="268"/>
      <c r="AL124" s="268"/>
      <c r="AM124" s="268"/>
      <c r="AN124" s="268"/>
      <c r="AO124" s="268"/>
      <c r="AP124" s="268"/>
      <c r="AQ124" s="268"/>
      <c r="AR124" s="268"/>
      <c r="AS124" s="268"/>
      <c r="AT124" s="268"/>
      <c r="AU124" s="268"/>
      <c r="AV124" s="268"/>
      <c r="AW124" s="268"/>
      <c r="AX124" s="268"/>
      <c r="AY124" s="268"/>
      <c r="AZ124" s="268"/>
      <c r="BA124" s="268"/>
      <c r="BB124" s="268"/>
      <c r="BC124" s="268"/>
      <c r="BD124" s="268"/>
      <c r="BE124" s="268"/>
      <c r="BF124" s="268"/>
      <c r="BG124" s="268"/>
      <c r="BH124" s="268"/>
      <c r="BI124" s="268"/>
      <c r="BJ124" s="268"/>
      <c r="BK124" s="268"/>
      <c r="BL124" s="268"/>
      <c r="BM124" s="268"/>
      <c r="BN124" s="268"/>
      <c r="BO124" s="268"/>
      <c r="BP124" s="268"/>
      <c r="BQ124" s="268"/>
      <c r="BR124" s="268"/>
      <c r="BS124" s="268"/>
      <c r="BT124" s="268"/>
      <c r="BU124" s="268"/>
      <c r="BV124" s="268"/>
      <c r="BW124" s="268"/>
      <c r="BX124" s="268"/>
      <c r="BY124" s="268"/>
      <c r="BZ124" s="268"/>
      <c r="CA124" s="268"/>
      <c r="CB124" s="268"/>
      <c r="CC124" s="268"/>
      <c r="CD124" s="268"/>
      <c r="CE124" s="268"/>
      <c r="CF124" s="268"/>
      <c r="CG124" s="268"/>
      <c r="CH124" s="268"/>
      <c r="CI124" s="268"/>
      <c r="CJ124" s="268"/>
      <c r="CK124" s="268"/>
      <c r="CL124" s="268"/>
      <c r="CM124" s="268"/>
      <c r="CN124" s="268"/>
      <c r="CO124" s="268"/>
      <c r="CP124" s="268"/>
      <c r="CQ124" s="268"/>
      <c r="CR124" s="268"/>
      <c r="CS124" s="268"/>
      <c r="CT124" s="268"/>
      <c r="CU124" s="268"/>
      <c r="CV124" s="268"/>
      <c r="CW124" s="268"/>
      <c r="CX124" s="268"/>
      <c r="CY124" s="268"/>
      <c r="CZ124" s="268"/>
      <c r="DA124" s="268"/>
      <c r="DB124" s="268"/>
      <c r="DC124" s="268"/>
      <c r="DD124" s="268"/>
      <c r="DE124" s="268"/>
      <c r="DF124" s="268"/>
      <c r="DG124" s="268"/>
      <c r="DH124" s="268"/>
      <c r="DI124" s="268"/>
      <c r="DJ124" s="268"/>
      <c r="DK124" s="268"/>
      <c r="DL124" s="268"/>
    </row>
    <row r="125" spans="1:116" x14ac:dyDescent="0.35">
      <c r="A125" s="269" t="s">
        <v>2379</v>
      </c>
      <c r="B125" s="270" t="s">
        <v>8133</v>
      </c>
      <c r="C125" s="273">
        <v>0.59559397110000001</v>
      </c>
      <c r="D125" s="274">
        <v>3</v>
      </c>
      <c r="E125" s="273">
        <v>5.8999999999999997E-2</v>
      </c>
      <c r="F125" s="273">
        <v>5.85</v>
      </c>
      <c r="G125" s="273">
        <v>0.27437398190000001</v>
      </c>
      <c r="H125" s="273">
        <v>41.1</v>
      </c>
      <c r="I125" s="274">
        <v>1</v>
      </c>
      <c r="J125" s="274">
        <f>IFERROR(VLOOKUP($B125,'Core Indicators'!$E$3:$EU$906,147,FALSE),"x")</f>
        <v>5</v>
      </c>
      <c r="K125" s="275">
        <v>0.59094518419999997</v>
      </c>
      <c r="L125" s="273">
        <v>5.5</v>
      </c>
      <c r="M125" s="274">
        <v>52</v>
      </c>
      <c r="N125" s="274">
        <v>53</v>
      </c>
      <c r="O125" s="274">
        <f>IFERROR(VLOOKUP(B125,'Core Indicators'!$E$3:$G$9906,3,FALSE),"x")</f>
        <v>32694000</v>
      </c>
      <c r="P125" s="274">
        <v>328550</v>
      </c>
      <c r="Q125" s="268"/>
      <c r="R125" s="268"/>
      <c r="S125" s="268"/>
      <c r="T125" s="268"/>
      <c r="U125" s="268"/>
      <c r="V125" s="268"/>
      <c r="W125" s="268"/>
      <c r="X125" s="268"/>
      <c r="Y125" s="268"/>
      <c r="Z125" s="268"/>
      <c r="AA125" s="268"/>
      <c r="AB125" s="268"/>
      <c r="AC125" s="268"/>
      <c r="AD125" s="268"/>
      <c r="AE125" s="268"/>
      <c r="AF125" s="268"/>
      <c r="AG125" s="268"/>
      <c r="AH125" s="268"/>
      <c r="AI125" s="268"/>
      <c r="AJ125" s="268"/>
      <c r="AK125" s="268"/>
      <c r="AL125" s="268"/>
      <c r="AM125" s="268"/>
      <c r="AN125" s="268"/>
      <c r="AO125" s="268"/>
      <c r="AP125" s="268"/>
      <c r="AQ125" s="268"/>
      <c r="AR125" s="268"/>
      <c r="AS125" s="268"/>
      <c r="AT125" s="268"/>
      <c r="AU125" s="268"/>
      <c r="AV125" s="268"/>
      <c r="AW125" s="268"/>
      <c r="AX125" s="268"/>
      <c r="AY125" s="268"/>
      <c r="AZ125" s="268"/>
      <c r="BA125" s="268"/>
      <c r="BB125" s="268"/>
      <c r="BC125" s="268"/>
      <c r="BD125" s="268"/>
      <c r="BE125" s="268"/>
      <c r="BF125" s="268"/>
      <c r="BG125" s="268"/>
      <c r="BH125" s="268"/>
      <c r="BI125" s="268"/>
      <c r="BJ125" s="268"/>
      <c r="BK125" s="268"/>
      <c r="BL125" s="268"/>
      <c r="BM125" s="268"/>
      <c r="BN125" s="268"/>
      <c r="BO125" s="268"/>
      <c r="BP125" s="268"/>
      <c r="BQ125" s="268"/>
      <c r="BR125" s="268"/>
      <c r="BS125" s="268"/>
      <c r="BT125" s="268"/>
      <c r="BU125" s="268"/>
      <c r="BV125" s="268"/>
      <c r="BW125" s="268"/>
      <c r="BX125" s="268"/>
      <c r="BY125" s="268"/>
      <c r="BZ125" s="268"/>
      <c r="CA125" s="268"/>
      <c r="CB125" s="268"/>
      <c r="CC125" s="268"/>
      <c r="CD125" s="268"/>
      <c r="CE125" s="268"/>
      <c r="CF125" s="268"/>
      <c r="CG125" s="268"/>
      <c r="CH125" s="268"/>
      <c r="CI125" s="268"/>
      <c r="CJ125" s="268"/>
      <c r="CK125" s="268"/>
      <c r="CL125" s="268"/>
      <c r="CM125" s="268"/>
      <c r="CN125" s="268"/>
      <c r="CO125" s="268"/>
      <c r="CP125" s="268"/>
      <c r="CQ125" s="268"/>
      <c r="CR125" s="268"/>
      <c r="CS125" s="268"/>
      <c r="CT125" s="268"/>
      <c r="CU125" s="268"/>
      <c r="CV125" s="268"/>
      <c r="CW125" s="268"/>
      <c r="CX125" s="268"/>
      <c r="CY125" s="268"/>
      <c r="CZ125" s="268"/>
      <c r="DA125" s="268"/>
      <c r="DB125" s="268"/>
      <c r="DC125" s="268"/>
      <c r="DD125" s="268"/>
      <c r="DE125" s="268"/>
      <c r="DF125" s="268"/>
      <c r="DG125" s="268"/>
      <c r="DH125" s="268"/>
      <c r="DI125" s="268"/>
      <c r="DJ125" s="268"/>
      <c r="DK125" s="268"/>
      <c r="DL125" s="268"/>
    </row>
    <row r="126" spans="1:116" x14ac:dyDescent="0.35">
      <c r="A126" s="269" t="s">
        <v>1469</v>
      </c>
      <c r="B126" s="270" t="s">
        <v>8134</v>
      </c>
      <c r="C126" s="273">
        <v>0.72633300469999995</v>
      </c>
      <c r="D126" s="274">
        <v>11</v>
      </c>
      <c r="E126" s="273">
        <v>0.161</v>
      </c>
      <c r="F126" s="273">
        <v>7.5</v>
      </c>
      <c r="G126" s="273">
        <v>0.46023062380000002</v>
      </c>
      <c r="H126" s="273">
        <v>59.1</v>
      </c>
      <c r="I126" s="274">
        <v>0</v>
      </c>
      <c r="J126" s="274">
        <f>IFERROR(VLOOKUP($B126,'Core Indicators'!$E$3:$EU$906,147,FALSE),"x")</f>
        <v>3</v>
      </c>
      <c r="K126" s="275">
        <v>0.30998012419999998</v>
      </c>
      <c r="L126" s="273">
        <v>6.75</v>
      </c>
      <c r="M126" s="274">
        <v>77</v>
      </c>
      <c r="N126" s="274">
        <v>52</v>
      </c>
      <c r="O126" s="274">
        <f>IFERROR(VLOOKUP(B126,'Core Indicators'!$E$3:$G$9906,3,FALSE),"x")</f>
        <v>2541000</v>
      </c>
      <c r="P126" s="274">
        <v>823290</v>
      </c>
      <c r="Q126" s="268"/>
      <c r="R126" s="268"/>
      <c r="S126" s="268"/>
      <c r="T126" s="268"/>
      <c r="U126" s="268"/>
      <c r="V126" s="268"/>
      <c r="W126" s="268"/>
      <c r="X126" s="268"/>
      <c r="Y126" s="268"/>
      <c r="Z126" s="268"/>
      <c r="AA126" s="268"/>
      <c r="AB126" s="268"/>
      <c r="AC126" s="268"/>
      <c r="AD126" s="268"/>
      <c r="AE126" s="268"/>
      <c r="AF126" s="268"/>
      <c r="AG126" s="268"/>
      <c r="AH126" s="268"/>
      <c r="AI126" s="268"/>
      <c r="AJ126" s="268"/>
      <c r="AK126" s="268"/>
      <c r="AL126" s="268"/>
      <c r="AM126" s="268"/>
      <c r="AN126" s="268"/>
      <c r="AO126" s="268"/>
      <c r="AP126" s="268"/>
      <c r="AQ126" s="268"/>
      <c r="AR126" s="268"/>
      <c r="AS126" s="268"/>
      <c r="AT126" s="268"/>
      <c r="AU126" s="268"/>
      <c r="AV126" s="268"/>
      <c r="AW126" s="268"/>
      <c r="AX126" s="268"/>
      <c r="AY126" s="268"/>
      <c r="AZ126" s="268"/>
      <c r="BA126" s="268"/>
      <c r="BB126" s="268"/>
      <c r="BC126" s="268"/>
      <c r="BD126" s="268"/>
      <c r="BE126" s="268"/>
      <c r="BF126" s="268"/>
      <c r="BG126" s="268"/>
      <c r="BH126" s="268"/>
      <c r="BI126" s="268"/>
      <c r="BJ126" s="268"/>
      <c r="BK126" s="268"/>
      <c r="BL126" s="268"/>
      <c r="BM126" s="268"/>
      <c r="BN126" s="268"/>
      <c r="BO126" s="268"/>
      <c r="BP126" s="268"/>
      <c r="BQ126" s="268"/>
      <c r="BR126" s="268"/>
      <c r="BS126" s="268"/>
      <c r="BT126" s="268"/>
      <c r="BU126" s="268"/>
      <c r="BV126" s="268"/>
      <c r="BW126" s="268"/>
      <c r="BX126" s="268"/>
      <c r="BY126" s="268"/>
      <c r="BZ126" s="268"/>
      <c r="CA126" s="268"/>
      <c r="CB126" s="268"/>
      <c r="CC126" s="268"/>
      <c r="CD126" s="268"/>
      <c r="CE126" s="268"/>
      <c r="CF126" s="268"/>
      <c r="CG126" s="268"/>
      <c r="CH126" s="268"/>
      <c r="CI126" s="268"/>
      <c r="CJ126" s="268"/>
      <c r="CK126" s="268"/>
      <c r="CL126" s="268"/>
      <c r="CM126" s="268"/>
      <c r="CN126" s="268"/>
      <c r="CO126" s="268"/>
      <c r="CP126" s="268"/>
      <c r="CQ126" s="268"/>
      <c r="CR126" s="268"/>
      <c r="CS126" s="268"/>
      <c r="CT126" s="268"/>
      <c r="CU126" s="268"/>
      <c r="CV126" s="268"/>
      <c r="CW126" s="268"/>
      <c r="CX126" s="268"/>
      <c r="CY126" s="268"/>
      <c r="CZ126" s="268"/>
      <c r="DA126" s="268"/>
      <c r="DB126" s="268"/>
      <c r="DC126" s="268"/>
      <c r="DD126" s="268"/>
      <c r="DE126" s="268"/>
      <c r="DF126" s="268"/>
      <c r="DG126" s="268"/>
      <c r="DH126" s="268"/>
      <c r="DI126" s="268"/>
      <c r="DJ126" s="268"/>
      <c r="DK126" s="268"/>
      <c r="DL126" s="268"/>
    </row>
    <row r="127" spans="1:116" x14ac:dyDescent="0.35">
      <c r="A127" s="269" t="s">
        <v>251</v>
      </c>
      <c r="B127" s="270" t="s">
        <v>8135</v>
      </c>
      <c r="C127" s="273">
        <v>0.629549998</v>
      </c>
      <c r="D127" s="274">
        <v>8</v>
      </c>
      <c r="E127" s="273">
        <v>8.5000000000000006E-2</v>
      </c>
      <c r="F127" s="273">
        <v>6.1</v>
      </c>
      <c r="G127" s="273">
        <v>0.64744784730000005</v>
      </c>
      <c r="H127" s="273">
        <v>34.299999999999997</v>
      </c>
      <c r="I127" s="274">
        <v>3</v>
      </c>
      <c r="J127" s="274">
        <f>IFERROR(VLOOKUP($B127,'Core Indicators'!$E$3:$EU$906,147,FALSE),"x")</f>
        <v>385</v>
      </c>
      <c r="K127" s="275">
        <v>-0.53293120859999998</v>
      </c>
      <c r="L127" s="273">
        <v>5.5</v>
      </c>
      <c r="M127" s="274">
        <v>48</v>
      </c>
      <c r="N127" s="274">
        <v>32</v>
      </c>
      <c r="O127" s="274">
        <f>IFERROR(VLOOKUP(B127,'Core Indicators'!$E$3:$G$9906,3,FALSE),"x")</f>
        <v>23800000</v>
      </c>
      <c r="P127" s="274">
        <v>1266700</v>
      </c>
      <c r="Q127" s="268"/>
      <c r="R127" s="268"/>
      <c r="S127" s="268"/>
      <c r="T127" s="268"/>
      <c r="U127" s="268"/>
      <c r="V127" s="268"/>
      <c r="W127" s="268"/>
      <c r="X127" s="268"/>
      <c r="Y127" s="268"/>
      <c r="Z127" s="268"/>
      <c r="AA127" s="268"/>
      <c r="AB127" s="268"/>
      <c r="AC127" s="268"/>
      <c r="AD127" s="268"/>
      <c r="AE127" s="268"/>
      <c r="AF127" s="268"/>
      <c r="AG127" s="268"/>
      <c r="AH127" s="268"/>
      <c r="AI127" s="268"/>
      <c r="AJ127" s="268"/>
      <c r="AK127" s="268"/>
      <c r="AL127" s="268"/>
      <c r="AM127" s="268"/>
      <c r="AN127" s="268"/>
      <c r="AO127" s="268"/>
      <c r="AP127" s="268"/>
      <c r="AQ127" s="268"/>
      <c r="AR127" s="268"/>
      <c r="AS127" s="268"/>
      <c r="AT127" s="268"/>
      <c r="AU127" s="268"/>
      <c r="AV127" s="268"/>
      <c r="AW127" s="268"/>
      <c r="AX127" s="268"/>
      <c r="AY127" s="268"/>
      <c r="AZ127" s="268"/>
      <c r="BA127" s="268"/>
      <c r="BB127" s="268"/>
      <c r="BC127" s="268"/>
      <c r="BD127" s="268"/>
      <c r="BE127" s="268"/>
      <c r="BF127" s="268"/>
      <c r="BG127" s="268"/>
      <c r="BH127" s="268"/>
      <c r="BI127" s="268"/>
      <c r="BJ127" s="268"/>
      <c r="BK127" s="268"/>
      <c r="BL127" s="268"/>
      <c r="BM127" s="268"/>
      <c r="BN127" s="268"/>
      <c r="BO127" s="268"/>
      <c r="BP127" s="268"/>
      <c r="BQ127" s="268"/>
      <c r="BR127" s="268"/>
      <c r="BS127" s="268"/>
      <c r="BT127" s="268"/>
      <c r="BU127" s="268"/>
      <c r="BV127" s="268"/>
      <c r="BW127" s="268"/>
      <c r="BX127" s="268"/>
      <c r="BY127" s="268"/>
      <c r="BZ127" s="268"/>
      <c r="CA127" s="268"/>
      <c r="CB127" s="268"/>
      <c r="CC127" s="268"/>
      <c r="CD127" s="268"/>
      <c r="CE127" s="268"/>
      <c r="CF127" s="268"/>
      <c r="CG127" s="268"/>
      <c r="CH127" s="268"/>
      <c r="CI127" s="268"/>
      <c r="CJ127" s="268"/>
      <c r="CK127" s="268"/>
      <c r="CL127" s="268"/>
      <c r="CM127" s="268"/>
      <c r="CN127" s="268"/>
      <c r="CO127" s="268"/>
      <c r="CP127" s="268"/>
      <c r="CQ127" s="268"/>
      <c r="CR127" s="268"/>
      <c r="CS127" s="268"/>
      <c r="CT127" s="268"/>
      <c r="CU127" s="268"/>
      <c r="CV127" s="268"/>
      <c r="CW127" s="268"/>
      <c r="CX127" s="268"/>
      <c r="CY127" s="268"/>
      <c r="CZ127" s="268"/>
      <c r="DA127" s="268"/>
      <c r="DB127" s="268"/>
      <c r="DC127" s="268"/>
      <c r="DD127" s="268"/>
      <c r="DE127" s="268"/>
      <c r="DF127" s="268"/>
      <c r="DG127" s="268"/>
      <c r="DH127" s="268"/>
      <c r="DI127" s="268"/>
      <c r="DJ127" s="268"/>
      <c r="DK127" s="268"/>
      <c r="DL127" s="268"/>
    </row>
    <row r="128" spans="1:116" x14ac:dyDescent="0.35">
      <c r="A128" s="269" t="s">
        <v>1098</v>
      </c>
      <c r="B128" s="270" t="s">
        <v>8136</v>
      </c>
      <c r="C128" s="273">
        <v>0.82875000470000004</v>
      </c>
      <c r="D128" s="274">
        <v>3</v>
      </c>
      <c r="E128" s="273">
        <v>0.03</v>
      </c>
      <c r="F128" s="273">
        <v>5.45</v>
      </c>
      <c r="G128" s="273" t="s">
        <v>17</v>
      </c>
      <c r="H128" s="273">
        <v>35.1</v>
      </c>
      <c r="I128" s="274">
        <v>5</v>
      </c>
      <c r="J128" s="274">
        <f>IFERROR(VLOOKUP($B128,'Core Indicators'!$E$3:$EU$906,147,FALSE),"x")</f>
        <v>5117</v>
      </c>
      <c r="K128" s="275">
        <v>-0.89798212049999993</v>
      </c>
      <c r="L128" s="273">
        <v>5.25</v>
      </c>
      <c r="M128" s="274">
        <v>47</v>
      </c>
      <c r="N128" s="274">
        <v>26</v>
      </c>
      <c r="O128" s="274">
        <f>IFERROR(VLOOKUP(B128,'Core Indicators'!$E$3:$G$9906,3,FALSE),"x")</f>
        <v>206140000</v>
      </c>
      <c r="P128" s="274">
        <v>910770</v>
      </c>
      <c r="Q128" s="268"/>
      <c r="R128" s="268"/>
      <c r="S128" s="268"/>
      <c r="T128" s="268"/>
      <c r="U128" s="268"/>
      <c r="V128" s="268"/>
      <c r="W128" s="268"/>
      <c r="X128" s="268"/>
      <c r="Y128" s="268"/>
      <c r="Z128" s="268"/>
      <c r="AA128" s="268"/>
      <c r="AB128" s="268"/>
      <c r="AC128" s="268"/>
      <c r="AD128" s="268"/>
      <c r="AE128" s="268"/>
      <c r="AF128" s="268"/>
      <c r="AG128" s="268"/>
      <c r="AH128" s="268"/>
      <c r="AI128" s="268"/>
      <c r="AJ128" s="268"/>
      <c r="AK128" s="268"/>
      <c r="AL128" s="268"/>
      <c r="AM128" s="268"/>
      <c r="AN128" s="268"/>
      <c r="AO128" s="268"/>
      <c r="AP128" s="268"/>
      <c r="AQ128" s="268"/>
      <c r="AR128" s="268"/>
      <c r="AS128" s="268"/>
      <c r="AT128" s="268"/>
      <c r="AU128" s="268"/>
      <c r="AV128" s="268"/>
      <c r="AW128" s="268"/>
      <c r="AX128" s="268"/>
      <c r="AY128" s="268"/>
      <c r="AZ128" s="268"/>
      <c r="BA128" s="268"/>
      <c r="BB128" s="268"/>
      <c r="BC128" s="268"/>
      <c r="BD128" s="268"/>
      <c r="BE128" s="268"/>
      <c r="BF128" s="268"/>
      <c r="BG128" s="268"/>
      <c r="BH128" s="268"/>
      <c r="BI128" s="268"/>
      <c r="BJ128" s="268"/>
      <c r="BK128" s="268"/>
      <c r="BL128" s="268"/>
      <c r="BM128" s="268"/>
      <c r="BN128" s="268"/>
      <c r="BO128" s="268"/>
      <c r="BP128" s="268"/>
      <c r="BQ128" s="268"/>
      <c r="BR128" s="268"/>
      <c r="BS128" s="268"/>
      <c r="BT128" s="268"/>
      <c r="BU128" s="268"/>
      <c r="BV128" s="268"/>
      <c r="BW128" s="268"/>
      <c r="BX128" s="268"/>
      <c r="BY128" s="268"/>
      <c r="BZ128" s="268"/>
      <c r="CA128" s="268"/>
      <c r="CB128" s="268"/>
      <c r="CC128" s="268"/>
      <c r="CD128" s="268"/>
      <c r="CE128" s="268"/>
      <c r="CF128" s="268"/>
      <c r="CG128" s="268"/>
      <c r="CH128" s="268"/>
      <c r="CI128" s="268"/>
      <c r="CJ128" s="268"/>
      <c r="CK128" s="268"/>
      <c r="CL128" s="268"/>
      <c r="CM128" s="268"/>
      <c r="CN128" s="268"/>
      <c r="CO128" s="268"/>
      <c r="CP128" s="268"/>
      <c r="CQ128" s="268"/>
      <c r="CR128" s="268"/>
      <c r="CS128" s="268"/>
      <c r="CT128" s="268"/>
      <c r="CU128" s="268"/>
      <c r="CV128" s="268"/>
      <c r="CW128" s="268"/>
      <c r="CX128" s="268"/>
      <c r="CY128" s="268"/>
      <c r="CZ128" s="268"/>
      <c r="DA128" s="268"/>
      <c r="DB128" s="268"/>
      <c r="DC128" s="268"/>
      <c r="DD128" s="268"/>
      <c r="DE128" s="268"/>
      <c r="DF128" s="268"/>
      <c r="DG128" s="268"/>
      <c r="DH128" s="268"/>
      <c r="DI128" s="268"/>
      <c r="DJ128" s="268"/>
      <c r="DK128" s="268"/>
      <c r="DL128" s="268"/>
    </row>
    <row r="129" spans="1:116" x14ac:dyDescent="0.35">
      <c r="A129" s="269" t="s">
        <v>36</v>
      </c>
      <c r="B129" s="270" t="s">
        <v>8137</v>
      </c>
      <c r="C129" s="273">
        <v>0.2510709747</v>
      </c>
      <c r="D129" s="274">
        <v>6</v>
      </c>
      <c r="E129" s="273">
        <v>0.13950000000000001</v>
      </c>
      <c r="F129" s="273">
        <v>4.0333333332999999</v>
      </c>
      <c r="G129" s="273">
        <v>0.45470245500000001</v>
      </c>
      <c r="H129" s="273">
        <v>46.2</v>
      </c>
      <c r="I129" s="274">
        <v>3</v>
      </c>
      <c r="J129" s="274">
        <f>IFERROR(VLOOKUP($B129,'Core Indicators'!$E$3:$EU$906,147,FALSE),"x")</f>
        <v>4</v>
      </c>
      <c r="K129" s="275">
        <v>-1.1756899356999999</v>
      </c>
      <c r="L129" s="273">
        <v>2.5</v>
      </c>
      <c r="M129" s="274">
        <v>31</v>
      </c>
      <c r="N129" s="274">
        <v>22</v>
      </c>
      <c r="O129" s="274">
        <f>IFERROR(VLOOKUP(B129,'Core Indicators'!$E$3:$G$9906,3,FALSE),"x")</f>
        <v>6450000</v>
      </c>
      <c r="P129" s="274">
        <v>120340</v>
      </c>
      <c r="Q129" s="268"/>
      <c r="R129" s="268"/>
      <c r="S129" s="268"/>
      <c r="T129" s="268"/>
      <c r="U129" s="268"/>
      <c r="V129" s="268"/>
      <c r="W129" s="268"/>
      <c r="X129" s="268"/>
      <c r="Y129" s="268"/>
      <c r="Z129" s="268"/>
      <c r="AA129" s="268"/>
      <c r="AB129" s="268"/>
      <c r="AC129" s="268"/>
      <c r="AD129" s="268"/>
      <c r="AE129" s="268"/>
      <c r="AF129" s="268"/>
      <c r="AG129" s="268"/>
      <c r="AH129" s="268"/>
      <c r="AI129" s="268"/>
      <c r="AJ129" s="268"/>
      <c r="AK129" s="268"/>
      <c r="AL129" s="268"/>
      <c r="AM129" s="268"/>
      <c r="AN129" s="268"/>
      <c r="AO129" s="268"/>
      <c r="AP129" s="268"/>
      <c r="AQ129" s="268"/>
      <c r="AR129" s="268"/>
      <c r="AS129" s="268"/>
      <c r="AT129" s="268"/>
      <c r="AU129" s="268"/>
      <c r="AV129" s="268"/>
      <c r="AW129" s="268"/>
      <c r="AX129" s="268"/>
      <c r="AY129" s="268"/>
      <c r="AZ129" s="268"/>
      <c r="BA129" s="268"/>
      <c r="BB129" s="268"/>
      <c r="BC129" s="268"/>
      <c r="BD129" s="268"/>
      <c r="BE129" s="268"/>
      <c r="BF129" s="268"/>
      <c r="BG129" s="268"/>
      <c r="BH129" s="268"/>
      <c r="BI129" s="268"/>
      <c r="BJ129" s="268"/>
      <c r="BK129" s="268"/>
      <c r="BL129" s="268"/>
      <c r="BM129" s="268"/>
      <c r="BN129" s="268"/>
      <c r="BO129" s="268"/>
      <c r="BP129" s="268"/>
      <c r="BQ129" s="268"/>
      <c r="BR129" s="268"/>
      <c r="BS129" s="268"/>
      <c r="BT129" s="268"/>
      <c r="BU129" s="268"/>
      <c r="BV129" s="268"/>
      <c r="BW129" s="268"/>
      <c r="BX129" s="268"/>
      <c r="BY129" s="268"/>
      <c r="BZ129" s="268"/>
      <c r="CA129" s="268"/>
      <c r="CB129" s="268"/>
      <c r="CC129" s="268"/>
      <c r="CD129" s="268"/>
      <c r="CE129" s="268"/>
      <c r="CF129" s="268"/>
      <c r="CG129" s="268"/>
      <c r="CH129" s="268"/>
      <c r="CI129" s="268"/>
      <c r="CJ129" s="268"/>
      <c r="CK129" s="268"/>
      <c r="CL129" s="268"/>
      <c r="CM129" s="268"/>
      <c r="CN129" s="268"/>
      <c r="CO129" s="268"/>
      <c r="CP129" s="268"/>
      <c r="CQ129" s="268"/>
      <c r="CR129" s="268"/>
      <c r="CS129" s="268"/>
      <c r="CT129" s="268"/>
      <c r="CU129" s="268"/>
      <c r="CV129" s="268"/>
      <c r="CW129" s="268"/>
      <c r="CX129" s="268"/>
      <c r="CY129" s="268"/>
      <c r="CZ129" s="268"/>
      <c r="DA129" s="268"/>
      <c r="DB129" s="268"/>
      <c r="DC129" s="268"/>
      <c r="DD129" s="268"/>
      <c r="DE129" s="268"/>
      <c r="DF129" s="268"/>
      <c r="DG129" s="268"/>
      <c r="DH129" s="268"/>
      <c r="DI129" s="268"/>
      <c r="DJ129" s="268"/>
      <c r="DK129" s="268"/>
      <c r="DL129" s="268"/>
    </row>
    <row r="130" spans="1:116" x14ac:dyDescent="0.35">
      <c r="A130" s="269" t="s">
        <v>8138</v>
      </c>
      <c r="B130" s="270" t="s">
        <v>8139</v>
      </c>
      <c r="C130" s="273">
        <v>0</v>
      </c>
      <c r="D130" s="274">
        <v>13</v>
      </c>
      <c r="E130" s="273">
        <v>0</v>
      </c>
      <c r="F130" s="273" t="s">
        <v>17</v>
      </c>
      <c r="G130" s="273">
        <v>4.1109984400000001E-2</v>
      </c>
      <c r="H130" s="273">
        <v>28.1</v>
      </c>
      <c r="I130" s="274">
        <v>0</v>
      </c>
      <c r="J130" s="274" t="str">
        <f>IFERROR(VLOOKUP($B130,'Core Indicators'!$E$3:$EU$906,147,FALSE),"x")</f>
        <v>x</v>
      </c>
      <c r="K130" s="275">
        <v>1.8084671497</v>
      </c>
      <c r="L130" s="273" t="s">
        <v>17</v>
      </c>
      <c r="M130" s="274">
        <v>99</v>
      </c>
      <c r="N130" s="274">
        <v>82</v>
      </c>
      <c r="O130" s="274" t="str">
        <f>IFERROR(VLOOKUP(B130,'Core Indicators'!$E$3:$G$9906,3,FALSE),"x")</f>
        <v>x</v>
      </c>
      <c r="P130" s="274">
        <v>33690</v>
      </c>
      <c r="Q130" s="268"/>
      <c r="R130" s="268"/>
      <c r="S130" s="268"/>
      <c r="T130" s="268"/>
      <c r="U130" s="268"/>
      <c r="V130" s="268"/>
      <c r="W130" s="268"/>
      <c r="X130" s="268"/>
      <c r="Y130" s="268"/>
      <c r="Z130" s="268"/>
      <c r="AA130" s="268"/>
      <c r="AB130" s="268"/>
      <c r="AC130" s="268"/>
      <c r="AD130" s="268"/>
      <c r="AE130" s="268"/>
      <c r="AF130" s="268"/>
      <c r="AG130" s="268"/>
      <c r="AH130" s="268"/>
      <c r="AI130" s="268"/>
      <c r="AJ130" s="268"/>
      <c r="AK130" s="268"/>
      <c r="AL130" s="268"/>
      <c r="AM130" s="268"/>
      <c r="AN130" s="268"/>
      <c r="AO130" s="268"/>
      <c r="AP130" s="268"/>
      <c r="AQ130" s="268"/>
      <c r="AR130" s="268"/>
      <c r="AS130" s="268"/>
      <c r="AT130" s="268"/>
      <c r="AU130" s="268"/>
      <c r="AV130" s="268"/>
      <c r="AW130" s="268"/>
      <c r="AX130" s="268"/>
      <c r="AY130" s="268"/>
      <c r="AZ130" s="268"/>
      <c r="BA130" s="268"/>
      <c r="BB130" s="268"/>
      <c r="BC130" s="268"/>
      <c r="BD130" s="268"/>
      <c r="BE130" s="268"/>
      <c r="BF130" s="268"/>
      <c r="BG130" s="268"/>
      <c r="BH130" s="268"/>
      <c r="BI130" s="268"/>
      <c r="BJ130" s="268"/>
      <c r="BK130" s="268"/>
      <c r="BL130" s="268"/>
      <c r="BM130" s="268"/>
      <c r="BN130" s="268"/>
      <c r="BO130" s="268"/>
      <c r="BP130" s="268"/>
      <c r="BQ130" s="268"/>
      <c r="BR130" s="268"/>
      <c r="BS130" s="268"/>
      <c r="BT130" s="268"/>
      <c r="BU130" s="268"/>
      <c r="BV130" s="268"/>
      <c r="BW130" s="268"/>
      <c r="BX130" s="268"/>
      <c r="BY130" s="268"/>
      <c r="BZ130" s="268"/>
      <c r="CA130" s="268"/>
      <c r="CB130" s="268"/>
      <c r="CC130" s="268"/>
      <c r="CD130" s="268"/>
      <c r="CE130" s="268"/>
      <c r="CF130" s="268"/>
      <c r="CG130" s="268"/>
      <c r="CH130" s="268"/>
      <c r="CI130" s="268"/>
      <c r="CJ130" s="268"/>
      <c r="CK130" s="268"/>
      <c r="CL130" s="268"/>
      <c r="CM130" s="268"/>
      <c r="CN130" s="268"/>
      <c r="CO130" s="268"/>
      <c r="CP130" s="268"/>
      <c r="CQ130" s="268"/>
      <c r="CR130" s="268"/>
      <c r="CS130" s="268"/>
      <c r="CT130" s="268"/>
      <c r="CU130" s="268"/>
      <c r="CV130" s="268"/>
      <c r="CW130" s="268"/>
      <c r="CX130" s="268"/>
      <c r="CY130" s="268"/>
      <c r="CZ130" s="268"/>
      <c r="DA130" s="268"/>
      <c r="DB130" s="268"/>
      <c r="DC130" s="268"/>
      <c r="DD130" s="268"/>
      <c r="DE130" s="268"/>
      <c r="DF130" s="268"/>
      <c r="DG130" s="268"/>
      <c r="DH130" s="268"/>
      <c r="DI130" s="268"/>
      <c r="DJ130" s="268"/>
      <c r="DK130" s="268"/>
      <c r="DL130" s="268"/>
    </row>
    <row r="131" spans="1:116" x14ac:dyDescent="0.35">
      <c r="A131" s="269" t="s">
        <v>8140</v>
      </c>
      <c r="B131" s="270" t="s">
        <v>8141</v>
      </c>
      <c r="C131" s="273">
        <v>0</v>
      </c>
      <c r="D131" s="274">
        <v>12</v>
      </c>
      <c r="E131" s="273">
        <v>0</v>
      </c>
      <c r="F131" s="273" t="s">
        <v>17</v>
      </c>
      <c r="G131" s="273">
        <v>4.4116419499999997E-2</v>
      </c>
      <c r="H131" s="273">
        <v>27.6</v>
      </c>
      <c r="I131" s="274">
        <v>0</v>
      </c>
      <c r="J131" s="274" t="str">
        <f>IFERROR(VLOOKUP($B131,'Core Indicators'!$E$3:$EU$906,147,FALSE),"x")</f>
        <v>x</v>
      </c>
      <c r="K131" s="275">
        <v>1.9849152564999999</v>
      </c>
      <c r="L131" s="273" t="s">
        <v>17</v>
      </c>
      <c r="M131" s="274">
        <v>100</v>
      </c>
      <c r="N131" s="274">
        <v>84</v>
      </c>
      <c r="O131" s="274" t="str">
        <f>IFERROR(VLOOKUP(B131,'Core Indicators'!$E$3:$G$9906,3,FALSE),"x")</f>
        <v>x</v>
      </c>
      <c r="P131" s="274">
        <v>365245</v>
      </c>
      <c r="Q131" s="268"/>
      <c r="R131" s="268"/>
      <c r="S131" s="268"/>
      <c r="T131" s="268"/>
      <c r="U131" s="268"/>
      <c r="V131" s="268"/>
      <c r="W131" s="268"/>
      <c r="X131" s="268"/>
      <c r="Y131" s="268"/>
      <c r="Z131" s="268"/>
      <c r="AA131" s="268"/>
      <c r="AB131" s="268"/>
      <c r="AC131" s="268"/>
      <c r="AD131" s="268"/>
      <c r="AE131" s="268"/>
      <c r="AF131" s="268"/>
      <c r="AG131" s="268"/>
      <c r="AH131" s="268"/>
      <c r="AI131" s="268"/>
      <c r="AJ131" s="268"/>
      <c r="AK131" s="268"/>
      <c r="AL131" s="268"/>
      <c r="AM131" s="268"/>
      <c r="AN131" s="268"/>
      <c r="AO131" s="268"/>
      <c r="AP131" s="268"/>
      <c r="AQ131" s="268"/>
      <c r="AR131" s="268"/>
      <c r="AS131" s="268"/>
      <c r="AT131" s="268"/>
      <c r="AU131" s="268"/>
      <c r="AV131" s="268"/>
      <c r="AW131" s="268"/>
      <c r="AX131" s="268"/>
      <c r="AY131" s="268"/>
      <c r="AZ131" s="268"/>
      <c r="BA131" s="268"/>
      <c r="BB131" s="268"/>
      <c r="BC131" s="268"/>
      <c r="BD131" s="268"/>
      <c r="BE131" s="268"/>
      <c r="BF131" s="268"/>
      <c r="BG131" s="268"/>
      <c r="BH131" s="268"/>
      <c r="BI131" s="268"/>
      <c r="BJ131" s="268"/>
      <c r="BK131" s="268"/>
      <c r="BL131" s="268"/>
      <c r="BM131" s="268"/>
      <c r="BN131" s="268"/>
      <c r="BO131" s="268"/>
      <c r="BP131" s="268"/>
      <c r="BQ131" s="268"/>
      <c r="BR131" s="268"/>
      <c r="BS131" s="268"/>
      <c r="BT131" s="268"/>
      <c r="BU131" s="268"/>
      <c r="BV131" s="268"/>
      <c r="BW131" s="268"/>
      <c r="BX131" s="268"/>
      <c r="BY131" s="268"/>
      <c r="BZ131" s="268"/>
      <c r="CA131" s="268"/>
      <c r="CB131" s="268"/>
      <c r="CC131" s="268"/>
      <c r="CD131" s="268"/>
      <c r="CE131" s="268"/>
      <c r="CF131" s="268"/>
      <c r="CG131" s="268"/>
      <c r="CH131" s="268"/>
      <c r="CI131" s="268"/>
      <c r="CJ131" s="268"/>
      <c r="CK131" s="268"/>
      <c r="CL131" s="268"/>
      <c r="CM131" s="268"/>
      <c r="CN131" s="268"/>
      <c r="CO131" s="268"/>
      <c r="CP131" s="268"/>
      <c r="CQ131" s="268"/>
      <c r="CR131" s="268"/>
      <c r="CS131" s="268"/>
      <c r="CT131" s="268"/>
      <c r="CU131" s="268"/>
      <c r="CV131" s="268"/>
      <c r="CW131" s="268"/>
      <c r="CX131" s="268"/>
      <c r="CY131" s="268"/>
      <c r="CZ131" s="268"/>
      <c r="DA131" s="268"/>
      <c r="DB131" s="268"/>
      <c r="DC131" s="268"/>
      <c r="DD131" s="268"/>
      <c r="DE131" s="268"/>
      <c r="DF131" s="268"/>
      <c r="DG131" s="268"/>
      <c r="DH131" s="268"/>
      <c r="DI131" s="268"/>
      <c r="DJ131" s="268"/>
      <c r="DK131" s="268"/>
      <c r="DL131" s="268"/>
    </row>
    <row r="132" spans="1:116" x14ac:dyDescent="0.35">
      <c r="A132" s="269" t="s">
        <v>8142</v>
      </c>
      <c r="B132" s="270" t="s">
        <v>8143</v>
      </c>
      <c r="C132" s="273">
        <v>0.76569999609999995</v>
      </c>
      <c r="D132" s="274">
        <v>8</v>
      </c>
      <c r="E132" s="273">
        <v>0.09</v>
      </c>
      <c r="F132" s="273">
        <v>5.85</v>
      </c>
      <c r="G132" s="273">
        <v>0.47573758710000003</v>
      </c>
      <c r="H132" s="273">
        <v>32.799999999999997</v>
      </c>
      <c r="I132" s="274">
        <v>3</v>
      </c>
      <c r="J132" s="274" t="str">
        <f>IFERROR(VLOOKUP($B132,'Core Indicators'!$E$3:$EU$906,147,FALSE),"x")</f>
        <v>x</v>
      </c>
      <c r="K132" s="275">
        <v>-0.53553414340000005</v>
      </c>
      <c r="L132" s="273">
        <v>5</v>
      </c>
      <c r="M132" s="274">
        <v>56</v>
      </c>
      <c r="N132" s="274">
        <v>34</v>
      </c>
      <c r="O132" s="274" t="str">
        <f>IFERROR(VLOOKUP(B132,'Core Indicators'!$E$3:$G$9906,3,FALSE),"x")</f>
        <v>x</v>
      </c>
      <c r="P132" s="274">
        <v>143350</v>
      </c>
      <c r="Q132" s="268"/>
      <c r="R132" s="268"/>
      <c r="S132" s="268"/>
      <c r="T132" s="268"/>
      <c r="U132" s="268"/>
      <c r="V132" s="268"/>
      <c r="W132" s="268"/>
      <c r="X132" s="268"/>
      <c r="Y132" s="268"/>
      <c r="Z132" s="268"/>
      <c r="AA132" s="268"/>
      <c r="AB132" s="268"/>
      <c r="AC132" s="268"/>
      <c r="AD132" s="268"/>
      <c r="AE132" s="268"/>
      <c r="AF132" s="268"/>
      <c r="AG132" s="268"/>
      <c r="AH132" s="268"/>
      <c r="AI132" s="268"/>
      <c r="AJ132" s="268"/>
      <c r="AK132" s="268"/>
      <c r="AL132" s="268"/>
      <c r="AM132" s="268"/>
      <c r="AN132" s="268"/>
      <c r="AO132" s="268"/>
      <c r="AP132" s="268"/>
      <c r="AQ132" s="268"/>
      <c r="AR132" s="268"/>
      <c r="AS132" s="268"/>
      <c r="AT132" s="268"/>
      <c r="AU132" s="268"/>
      <c r="AV132" s="268"/>
      <c r="AW132" s="268"/>
      <c r="AX132" s="268"/>
      <c r="AY132" s="268"/>
      <c r="AZ132" s="268"/>
      <c r="BA132" s="268"/>
      <c r="BB132" s="268"/>
      <c r="BC132" s="268"/>
      <c r="BD132" s="268"/>
      <c r="BE132" s="268"/>
      <c r="BF132" s="268"/>
      <c r="BG132" s="268"/>
      <c r="BH132" s="268"/>
      <c r="BI132" s="268"/>
      <c r="BJ132" s="268"/>
      <c r="BK132" s="268"/>
      <c r="BL132" s="268"/>
      <c r="BM132" s="268"/>
      <c r="BN132" s="268"/>
      <c r="BO132" s="268"/>
      <c r="BP132" s="268"/>
      <c r="BQ132" s="268"/>
      <c r="BR132" s="268"/>
      <c r="BS132" s="268"/>
      <c r="BT132" s="268"/>
      <c r="BU132" s="268"/>
      <c r="BV132" s="268"/>
      <c r="BW132" s="268"/>
      <c r="BX132" s="268"/>
      <c r="BY132" s="268"/>
      <c r="BZ132" s="268"/>
      <c r="CA132" s="268"/>
      <c r="CB132" s="268"/>
      <c r="CC132" s="268"/>
      <c r="CD132" s="268"/>
      <c r="CE132" s="268"/>
      <c r="CF132" s="268"/>
      <c r="CG132" s="268"/>
      <c r="CH132" s="268"/>
      <c r="CI132" s="268"/>
      <c r="CJ132" s="268"/>
      <c r="CK132" s="268"/>
      <c r="CL132" s="268"/>
      <c r="CM132" s="268"/>
      <c r="CN132" s="268"/>
      <c r="CO132" s="268"/>
      <c r="CP132" s="268"/>
      <c r="CQ132" s="268"/>
      <c r="CR132" s="268"/>
      <c r="CS132" s="268"/>
      <c r="CT132" s="268"/>
      <c r="CU132" s="268"/>
      <c r="CV132" s="268"/>
      <c r="CW132" s="268"/>
      <c r="CX132" s="268"/>
      <c r="CY132" s="268"/>
      <c r="CZ132" s="268"/>
      <c r="DA132" s="268"/>
      <c r="DB132" s="268"/>
      <c r="DC132" s="268"/>
      <c r="DD132" s="268"/>
      <c r="DE132" s="268"/>
      <c r="DF132" s="268"/>
      <c r="DG132" s="268"/>
      <c r="DH132" s="268"/>
      <c r="DI132" s="268"/>
      <c r="DJ132" s="268"/>
      <c r="DK132" s="268"/>
      <c r="DL132" s="268"/>
    </row>
    <row r="133" spans="1:116" x14ac:dyDescent="0.35">
      <c r="A133" s="269" t="s">
        <v>8144</v>
      </c>
      <c r="B133" s="270" t="s">
        <v>8145</v>
      </c>
      <c r="C133" s="273">
        <v>0</v>
      </c>
      <c r="D133" s="274">
        <v>12</v>
      </c>
      <c r="E133" s="273">
        <v>0</v>
      </c>
      <c r="F133" s="273" t="s">
        <v>17</v>
      </c>
      <c r="G133" s="273" t="s">
        <v>17</v>
      </c>
      <c r="H133" s="273">
        <v>34.799999999999997</v>
      </c>
      <c r="I133" s="274">
        <v>0</v>
      </c>
      <c r="J133" s="274" t="str">
        <f>IFERROR(VLOOKUP($B133,'Core Indicators'!$E$3:$EU$906,147,FALSE),"x")</f>
        <v>x</v>
      </c>
      <c r="K133" s="275">
        <v>-0.76369076969999994</v>
      </c>
      <c r="L133" s="273" t="s">
        <v>17</v>
      </c>
      <c r="M133" s="274">
        <v>77</v>
      </c>
      <c r="N133" s="274" t="s">
        <v>17</v>
      </c>
      <c r="O133" s="274" t="str">
        <f>IFERROR(VLOOKUP(B133,'Core Indicators'!$E$3:$G$9906,3,FALSE),"x")</f>
        <v>x</v>
      </c>
      <c r="P133" s="274">
        <v>20</v>
      </c>
      <c r="Q133" s="268"/>
      <c r="R133" s="268"/>
      <c r="S133" s="268"/>
      <c r="T133" s="268"/>
      <c r="U133" s="268"/>
      <c r="V133" s="268"/>
      <c r="W133" s="268"/>
      <c r="X133" s="268"/>
      <c r="Y133" s="268"/>
      <c r="Z133" s="268"/>
      <c r="AA133" s="268"/>
      <c r="AB133" s="268"/>
      <c r="AC133" s="268"/>
      <c r="AD133" s="268"/>
      <c r="AE133" s="268"/>
      <c r="AF133" s="268"/>
      <c r="AG133" s="268"/>
      <c r="AH133" s="268"/>
      <c r="AI133" s="268"/>
      <c r="AJ133" s="268"/>
      <c r="AK133" s="268"/>
      <c r="AL133" s="268"/>
      <c r="AM133" s="268"/>
      <c r="AN133" s="268"/>
      <c r="AO133" s="268"/>
      <c r="AP133" s="268"/>
      <c r="AQ133" s="268"/>
      <c r="AR133" s="268"/>
      <c r="AS133" s="268"/>
      <c r="AT133" s="268"/>
      <c r="AU133" s="268"/>
      <c r="AV133" s="268"/>
      <c r="AW133" s="268"/>
      <c r="AX133" s="268"/>
      <c r="AY133" s="268"/>
      <c r="AZ133" s="268"/>
      <c r="BA133" s="268"/>
      <c r="BB133" s="268"/>
      <c r="BC133" s="268"/>
      <c r="BD133" s="268"/>
      <c r="BE133" s="268"/>
      <c r="BF133" s="268"/>
      <c r="BG133" s="268"/>
      <c r="BH133" s="268"/>
      <c r="BI133" s="268"/>
      <c r="BJ133" s="268"/>
      <c r="BK133" s="268"/>
      <c r="BL133" s="268"/>
      <c r="BM133" s="268"/>
      <c r="BN133" s="268"/>
      <c r="BO133" s="268"/>
      <c r="BP133" s="268"/>
      <c r="BQ133" s="268"/>
      <c r="BR133" s="268"/>
      <c r="BS133" s="268"/>
      <c r="BT133" s="268"/>
      <c r="BU133" s="268"/>
      <c r="BV133" s="268"/>
      <c r="BW133" s="268"/>
      <c r="BX133" s="268"/>
      <c r="BY133" s="268"/>
      <c r="BZ133" s="268"/>
      <c r="CA133" s="268"/>
      <c r="CB133" s="268"/>
      <c r="CC133" s="268"/>
      <c r="CD133" s="268"/>
      <c r="CE133" s="268"/>
      <c r="CF133" s="268"/>
      <c r="CG133" s="268"/>
      <c r="CH133" s="268"/>
      <c r="CI133" s="268"/>
      <c r="CJ133" s="268"/>
      <c r="CK133" s="268"/>
      <c r="CL133" s="268"/>
      <c r="CM133" s="268"/>
      <c r="CN133" s="268"/>
      <c r="CO133" s="268"/>
      <c r="CP133" s="268"/>
      <c r="CQ133" s="268"/>
      <c r="CR133" s="268"/>
      <c r="CS133" s="268"/>
      <c r="CT133" s="268"/>
      <c r="CU133" s="268"/>
      <c r="CV133" s="268"/>
      <c r="CW133" s="268"/>
      <c r="CX133" s="268"/>
      <c r="CY133" s="268"/>
      <c r="CZ133" s="268"/>
      <c r="DA133" s="268"/>
      <c r="DB133" s="268"/>
      <c r="DC133" s="268"/>
      <c r="DD133" s="268"/>
      <c r="DE133" s="268"/>
      <c r="DF133" s="268"/>
      <c r="DG133" s="268"/>
      <c r="DH133" s="268"/>
      <c r="DI133" s="268"/>
      <c r="DJ133" s="268"/>
      <c r="DK133" s="268"/>
      <c r="DL133" s="268"/>
    </row>
    <row r="134" spans="1:116" x14ac:dyDescent="0.35">
      <c r="A134" s="269" t="s">
        <v>8146</v>
      </c>
      <c r="B134" s="270" t="s">
        <v>8147</v>
      </c>
      <c r="C134" s="273">
        <v>0.50848300209999997</v>
      </c>
      <c r="D134" s="274">
        <v>13</v>
      </c>
      <c r="E134" s="273">
        <v>0</v>
      </c>
      <c r="F134" s="273" t="s">
        <v>17</v>
      </c>
      <c r="G134" s="273">
        <v>0.13293942289999999</v>
      </c>
      <c r="H134" s="273" t="s">
        <v>17</v>
      </c>
      <c r="I134" s="274">
        <v>0</v>
      </c>
      <c r="J134" s="274" t="str">
        <f>IFERROR(VLOOKUP($B134,'Core Indicators'!$E$3:$EU$906,147,FALSE),"x")</f>
        <v>x</v>
      </c>
      <c r="K134" s="275">
        <v>1.8847389220999999</v>
      </c>
      <c r="L134" s="273" t="s">
        <v>17</v>
      </c>
      <c r="M134" s="274">
        <v>97</v>
      </c>
      <c r="N134" s="274">
        <v>87</v>
      </c>
      <c r="O134" s="274" t="str">
        <f>IFERROR(VLOOKUP(B134,'Core Indicators'!$E$3:$G$9906,3,FALSE),"x")</f>
        <v>x</v>
      </c>
      <c r="P134" s="274">
        <v>263310</v>
      </c>
      <c r="Q134" s="268"/>
      <c r="R134" s="268"/>
      <c r="S134" s="268"/>
      <c r="T134" s="268"/>
      <c r="U134" s="268"/>
      <c r="V134" s="268"/>
      <c r="W134" s="268"/>
      <c r="X134" s="268"/>
      <c r="Y134" s="268"/>
      <c r="Z134" s="268"/>
      <c r="AA134" s="268"/>
      <c r="AB134" s="268"/>
      <c r="AC134" s="268"/>
      <c r="AD134" s="268"/>
      <c r="AE134" s="268"/>
      <c r="AF134" s="268"/>
      <c r="AG134" s="268"/>
      <c r="AH134" s="268"/>
      <c r="AI134" s="268"/>
      <c r="AJ134" s="268"/>
      <c r="AK134" s="268"/>
      <c r="AL134" s="268"/>
      <c r="AM134" s="268"/>
      <c r="AN134" s="268"/>
      <c r="AO134" s="268"/>
      <c r="AP134" s="268"/>
      <c r="AQ134" s="268"/>
      <c r="AR134" s="268"/>
      <c r="AS134" s="268"/>
      <c r="AT134" s="268"/>
      <c r="AU134" s="268"/>
      <c r="AV134" s="268"/>
      <c r="AW134" s="268"/>
      <c r="AX134" s="268"/>
      <c r="AY134" s="268"/>
      <c r="AZ134" s="268"/>
      <c r="BA134" s="268"/>
      <c r="BB134" s="268"/>
      <c r="BC134" s="268"/>
      <c r="BD134" s="268"/>
      <c r="BE134" s="268"/>
      <c r="BF134" s="268"/>
      <c r="BG134" s="268"/>
      <c r="BH134" s="268"/>
      <c r="BI134" s="268"/>
      <c r="BJ134" s="268"/>
      <c r="BK134" s="268"/>
      <c r="BL134" s="268"/>
      <c r="BM134" s="268"/>
      <c r="BN134" s="268"/>
      <c r="BO134" s="268"/>
      <c r="BP134" s="268"/>
      <c r="BQ134" s="268"/>
      <c r="BR134" s="268"/>
      <c r="BS134" s="268"/>
      <c r="BT134" s="268"/>
      <c r="BU134" s="268"/>
      <c r="BV134" s="268"/>
      <c r="BW134" s="268"/>
      <c r="BX134" s="268"/>
      <c r="BY134" s="268"/>
      <c r="BZ134" s="268"/>
      <c r="CA134" s="268"/>
      <c r="CB134" s="268"/>
      <c r="CC134" s="268"/>
      <c r="CD134" s="268"/>
      <c r="CE134" s="268"/>
      <c r="CF134" s="268"/>
      <c r="CG134" s="268"/>
      <c r="CH134" s="268"/>
      <c r="CI134" s="268"/>
      <c r="CJ134" s="268"/>
      <c r="CK134" s="268"/>
      <c r="CL134" s="268"/>
      <c r="CM134" s="268"/>
      <c r="CN134" s="268"/>
      <c r="CO134" s="268"/>
      <c r="CP134" s="268"/>
      <c r="CQ134" s="268"/>
      <c r="CR134" s="268"/>
      <c r="CS134" s="268"/>
      <c r="CT134" s="268"/>
      <c r="CU134" s="268"/>
      <c r="CV134" s="268"/>
      <c r="CW134" s="268"/>
      <c r="CX134" s="268"/>
      <c r="CY134" s="268"/>
      <c r="CZ134" s="268"/>
      <c r="DA134" s="268"/>
      <c r="DB134" s="268"/>
      <c r="DC134" s="268"/>
      <c r="DD134" s="268"/>
      <c r="DE134" s="268"/>
      <c r="DF134" s="268"/>
      <c r="DG134" s="268"/>
      <c r="DH134" s="268"/>
      <c r="DI134" s="268"/>
      <c r="DJ134" s="268"/>
      <c r="DK134" s="268"/>
      <c r="DL134" s="268"/>
    </row>
    <row r="135" spans="1:116" x14ac:dyDescent="0.35">
      <c r="A135" s="269" t="s">
        <v>8148</v>
      </c>
      <c r="B135" s="270" t="s">
        <v>8149</v>
      </c>
      <c r="C135" s="273">
        <v>0.45239998590000002</v>
      </c>
      <c r="D135" s="274">
        <v>5</v>
      </c>
      <c r="E135" s="273">
        <v>0</v>
      </c>
      <c r="F135" s="273">
        <v>2.9</v>
      </c>
      <c r="G135" s="273">
        <v>0.30388778789999998</v>
      </c>
      <c r="H135" s="273" t="s">
        <v>17</v>
      </c>
      <c r="I135" s="274">
        <v>1</v>
      </c>
      <c r="J135" s="274" t="str">
        <f>IFERROR(VLOOKUP($B135,'Core Indicators'!$E$3:$EU$906,147,FALSE),"x")</f>
        <v>x</v>
      </c>
      <c r="K135" s="275">
        <v>0.55440390110000004</v>
      </c>
      <c r="L135" s="273">
        <v>1.75</v>
      </c>
      <c r="M135" s="274">
        <v>23</v>
      </c>
      <c r="N135" s="274">
        <v>52</v>
      </c>
      <c r="O135" s="274" t="str">
        <f>IFERROR(VLOOKUP(B135,'Core Indicators'!$E$3:$G$9906,3,FALSE),"x")</f>
        <v>x</v>
      </c>
      <c r="P135" s="274">
        <v>309500</v>
      </c>
      <c r="Q135" s="268"/>
      <c r="R135" s="268"/>
      <c r="S135" s="268"/>
      <c r="T135" s="268"/>
      <c r="U135" s="268"/>
      <c r="V135" s="268"/>
      <c r="W135" s="268"/>
      <c r="X135" s="268"/>
      <c r="Y135" s="268"/>
      <c r="Z135" s="268"/>
      <c r="AA135" s="268"/>
      <c r="AB135" s="268"/>
      <c r="AC135" s="268"/>
      <c r="AD135" s="268"/>
      <c r="AE135" s="268"/>
      <c r="AF135" s="268"/>
      <c r="AG135" s="268"/>
      <c r="AH135" s="268"/>
      <c r="AI135" s="268"/>
      <c r="AJ135" s="268"/>
      <c r="AK135" s="268"/>
      <c r="AL135" s="268"/>
      <c r="AM135" s="268"/>
      <c r="AN135" s="268"/>
      <c r="AO135" s="268"/>
      <c r="AP135" s="268"/>
      <c r="AQ135" s="268"/>
      <c r="AR135" s="268"/>
      <c r="AS135" s="268"/>
      <c r="AT135" s="268"/>
      <c r="AU135" s="268"/>
      <c r="AV135" s="268"/>
      <c r="AW135" s="268"/>
      <c r="AX135" s="268"/>
      <c r="AY135" s="268"/>
      <c r="AZ135" s="268"/>
      <c r="BA135" s="268"/>
      <c r="BB135" s="268"/>
      <c r="BC135" s="268"/>
      <c r="BD135" s="268"/>
      <c r="BE135" s="268"/>
      <c r="BF135" s="268"/>
      <c r="BG135" s="268"/>
      <c r="BH135" s="268"/>
      <c r="BI135" s="268"/>
      <c r="BJ135" s="268"/>
      <c r="BK135" s="268"/>
      <c r="BL135" s="268"/>
      <c r="BM135" s="268"/>
      <c r="BN135" s="268"/>
      <c r="BO135" s="268"/>
      <c r="BP135" s="268"/>
      <c r="BQ135" s="268"/>
      <c r="BR135" s="268"/>
      <c r="BS135" s="268"/>
      <c r="BT135" s="268"/>
      <c r="BU135" s="268"/>
      <c r="BV135" s="268"/>
      <c r="BW135" s="268"/>
      <c r="BX135" s="268"/>
      <c r="BY135" s="268"/>
      <c r="BZ135" s="268"/>
      <c r="CA135" s="268"/>
      <c r="CB135" s="268"/>
      <c r="CC135" s="268"/>
      <c r="CD135" s="268"/>
      <c r="CE135" s="268"/>
      <c r="CF135" s="268"/>
      <c r="CG135" s="268"/>
      <c r="CH135" s="268"/>
      <c r="CI135" s="268"/>
      <c r="CJ135" s="268"/>
      <c r="CK135" s="268"/>
      <c r="CL135" s="268"/>
      <c r="CM135" s="268"/>
      <c r="CN135" s="268"/>
      <c r="CO135" s="268"/>
      <c r="CP135" s="268"/>
      <c r="CQ135" s="268"/>
      <c r="CR135" s="268"/>
      <c r="CS135" s="268"/>
      <c r="CT135" s="268"/>
      <c r="CU135" s="268"/>
      <c r="CV135" s="268"/>
      <c r="CW135" s="268"/>
      <c r="CX135" s="268"/>
      <c r="CY135" s="268"/>
      <c r="CZ135" s="268"/>
      <c r="DA135" s="268"/>
      <c r="DB135" s="268"/>
      <c r="DC135" s="268"/>
      <c r="DD135" s="268"/>
      <c r="DE135" s="268"/>
      <c r="DF135" s="268"/>
      <c r="DG135" s="268"/>
      <c r="DH135" s="268"/>
      <c r="DI135" s="268"/>
      <c r="DJ135" s="268"/>
      <c r="DK135" s="268"/>
      <c r="DL135" s="268"/>
    </row>
    <row r="136" spans="1:116" x14ac:dyDescent="0.35">
      <c r="A136" s="269" t="s">
        <v>203</v>
      </c>
      <c r="B136" s="270" t="s">
        <v>8150</v>
      </c>
      <c r="C136" s="273">
        <v>0.63669099569999998</v>
      </c>
      <c r="D136" s="274">
        <v>3</v>
      </c>
      <c r="E136" s="273">
        <v>0.16</v>
      </c>
      <c r="F136" s="273">
        <v>3.75</v>
      </c>
      <c r="G136" s="273">
        <v>0.54718978070000002</v>
      </c>
      <c r="H136" s="273">
        <v>31.6</v>
      </c>
      <c r="I136" s="274">
        <v>3</v>
      </c>
      <c r="J136" s="274">
        <f>IFERROR(VLOOKUP($B136,'Core Indicators'!$E$3:$EU$906,147,FALSE),"x")</f>
        <v>822</v>
      </c>
      <c r="K136" s="275">
        <v>-0.66757869719999996</v>
      </c>
      <c r="L136" s="273">
        <v>3.25</v>
      </c>
      <c r="M136" s="274">
        <v>38</v>
      </c>
      <c r="N136" s="274">
        <v>32</v>
      </c>
      <c r="O136" s="274">
        <f>IFERROR(VLOOKUP(B136,'Core Indicators'!$E$3:$G$9906,3,FALSE),"x")</f>
        <v>229489000</v>
      </c>
      <c r="P136" s="274">
        <v>770880</v>
      </c>
      <c r="Q136" s="268"/>
      <c r="R136" s="268"/>
      <c r="S136" s="268"/>
      <c r="T136" s="268"/>
      <c r="U136" s="268"/>
      <c r="V136" s="268"/>
      <c r="W136" s="268"/>
      <c r="X136" s="268"/>
      <c r="Y136" s="268"/>
      <c r="Z136" s="268"/>
      <c r="AA136" s="268"/>
      <c r="AB136" s="268"/>
      <c r="AC136" s="268"/>
      <c r="AD136" s="268"/>
      <c r="AE136" s="268"/>
      <c r="AF136" s="268"/>
      <c r="AG136" s="268"/>
      <c r="AH136" s="268"/>
      <c r="AI136" s="268"/>
      <c r="AJ136" s="268"/>
      <c r="AK136" s="268"/>
      <c r="AL136" s="268"/>
      <c r="AM136" s="268"/>
      <c r="AN136" s="268"/>
      <c r="AO136" s="268"/>
      <c r="AP136" s="268"/>
      <c r="AQ136" s="268"/>
      <c r="AR136" s="268"/>
      <c r="AS136" s="268"/>
      <c r="AT136" s="268"/>
      <c r="AU136" s="268"/>
      <c r="AV136" s="268"/>
      <c r="AW136" s="268"/>
      <c r="AX136" s="268"/>
      <c r="AY136" s="268"/>
      <c r="AZ136" s="268"/>
      <c r="BA136" s="268"/>
      <c r="BB136" s="268"/>
      <c r="BC136" s="268"/>
      <c r="BD136" s="268"/>
      <c r="BE136" s="268"/>
      <c r="BF136" s="268"/>
      <c r="BG136" s="268"/>
      <c r="BH136" s="268"/>
      <c r="BI136" s="268"/>
      <c r="BJ136" s="268"/>
      <c r="BK136" s="268"/>
      <c r="BL136" s="268"/>
      <c r="BM136" s="268"/>
      <c r="BN136" s="268"/>
      <c r="BO136" s="268"/>
      <c r="BP136" s="268"/>
      <c r="BQ136" s="268"/>
      <c r="BR136" s="268"/>
      <c r="BS136" s="268"/>
      <c r="BT136" s="268"/>
      <c r="BU136" s="268"/>
      <c r="BV136" s="268"/>
      <c r="BW136" s="268"/>
      <c r="BX136" s="268"/>
      <c r="BY136" s="268"/>
      <c r="BZ136" s="268"/>
      <c r="CA136" s="268"/>
      <c r="CB136" s="268"/>
      <c r="CC136" s="268"/>
      <c r="CD136" s="268"/>
      <c r="CE136" s="268"/>
      <c r="CF136" s="268"/>
      <c r="CG136" s="268"/>
      <c r="CH136" s="268"/>
      <c r="CI136" s="268"/>
      <c r="CJ136" s="268"/>
      <c r="CK136" s="268"/>
      <c r="CL136" s="268"/>
      <c r="CM136" s="268"/>
      <c r="CN136" s="268"/>
      <c r="CO136" s="268"/>
      <c r="CP136" s="268"/>
      <c r="CQ136" s="268"/>
      <c r="CR136" s="268"/>
      <c r="CS136" s="268"/>
      <c r="CT136" s="268"/>
      <c r="CU136" s="268"/>
      <c r="CV136" s="268"/>
      <c r="CW136" s="268"/>
      <c r="CX136" s="268"/>
      <c r="CY136" s="268"/>
      <c r="CZ136" s="268"/>
      <c r="DA136" s="268"/>
      <c r="DB136" s="268"/>
      <c r="DC136" s="268"/>
      <c r="DD136" s="268"/>
      <c r="DE136" s="268"/>
      <c r="DF136" s="268"/>
      <c r="DG136" s="268"/>
      <c r="DH136" s="268"/>
      <c r="DI136" s="268"/>
      <c r="DJ136" s="268"/>
      <c r="DK136" s="268"/>
      <c r="DL136" s="268"/>
    </row>
    <row r="137" spans="1:116" x14ac:dyDescent="0.35">
      <c r="A137" s="269" t="s">
        <v>595</v>
      </c>
      <c r="B137" s="270" t="s">
        <v>8151</v>
      </c>
      <c r="C137" s="273">
        <v>0.3385659808</v>
      </c>
      <c r="D137" s="274">
        <v>12</v>
      </c>
      <c r="E137" s="273">
        <v>0.126</v>
      </c>
      <c r="F137" s="273">
        <v>7.05</v>
      </c>
      <c r="G137" s="273">
        <v>0.45966340729999999</v>
      </c>
      <c r="H137" s="273">
        <v>49.8</v>
      </c>
      <c r="I137" s="274">
        <v>0</v>
      </c>
      <c r="J137" s="274">
        <f>IFERROR(VLOOKUP($B137,'Core Indicators'!$E$3:$EU$906,147,FALSE),"x")</f>
        <v>15</v>
      </c>
      <c r="K137" s="275">
        <v>-0.1190349832</v>
      </c>
      <c r="L137" s="273">
        <v>6</v>
      </c>
      <c r="M137" s="274">
        <v>84</v>
      </c>
      <c r="N137" s="274">
        <v>36</v>
      </c>
      <c r="O137" s="274">
        <f>IFERROR(VLOOKUP(B137,'Core Indicators'!$E$3:$G$9906,3,FALSE),"x")</f>
        <v>4300000</v>
      </c>
      <c r="P137" s="274">
        <v>74340</v>
      </c>
      <c r="Q137" s="268"/>
      <c r="R137" s="268"/>
      <c r="S137" s="268"/>
      <c r="T137" s="268"/>
      <c r="U137" s="268"/>
      <c r="V137" s="268"/>
      <c r="W137" s="268"/>
      <c r="X137" s="268"/>
      <c r="Y137" s="268"/>
      <c r="Z137" s="268"/>
      <c r="AA137" s="268"/>
      <c r="AB137" s="268"/>
      <c r="AC137" s="268"/>
      <c r="AD137" s="268"/>
      <c r="AE137" s="268"/>
      <c r="AF137" s="268"/>
      <c r="AG137" s="268"/>
      <c r="AH137" s="268"/>
      <c r="AI137" s="268"/>
      <c r="AJ137" s="268"/>
      <c r="AK137" s="268"/>
      <c r="AL137" s="268"/>
      <c r="AM137" s="268"/>
      <c r="AN137" s="268"/>
      <c r="AO137" s="268"/>
      <c r="AP137" s="268"/>
      <c r="AQ137" s="268"/>
      <c r="AR137" s="268"/>
      <c r="AS137" s="268"/>
      <c r="AT137" s="268"/>
      <c r="AU137" s="268"/>
      <c r="AV137" s="268"/>
      <c r="AW137" s="268"/>
      <c r="AX137" s="268"/>
      <c r="AY137" s="268"/>
      <c r="AZ137" s="268"/>
      <c r="BA137" s="268"/>
      <c r="BB137" s="268"/>
      <c r="BC137" s="268"/>
      <c r="BD137" s="268"/>
      <c r="BE137" s="268"/>
      <c r="BF137" s="268"/>
      <c r="BG137" s="268"/>
      <c r="BH137" s="268"/>
      <c r="BI137" s="268"/>
      <c r="BJ137" s="268"/>
      <c r="BK137" s="268"/>
      <c r="BL137" s="268"/>
      <c r="BM137" s="268"/>
      <c r="BN137" s="268"/>
      <c r="BO137" s="268"/>
      <c r="BP137" s="268"/>
      <c r="BQ137" s="268"/>
      <c r="BR137" s="268"/>
      <c r="BS137" s="268"/>
      <c r="BT137" s="268"/>
      <c r="BU137" s="268"/>
      <c r="BV137" s="268"/>
      <c r="BW137" s="268"/>
      <c r="BX137" s="268"/>
      <c r="BY137" s="268"/>
      <c r="BZ137" s="268"/>
      <c r="CA137" s="268"/>
      <c r="CB137" s="268"/>
      <c r="CC137" s="268"/>
      <c r="CD137" s="268"/>
      <c r="CE137" s="268"/>
      <c r="CF137" s="268"/>
      <c r="CG137" s="268"/>
      <c r="CH137" s="268"/>
      <c r="CI137" s="268"/>
      <c r="CJ137" s="268"/>
      <c r="CK137" s="268"/>
      <c r="CL137" s="268"/>
      <c r="CM137" s="268"/>
      <c r="CN137" s="268"/>
      <c r="CO137" s="268"/>
      <c r="CP137" s="268"/>
      <c r="CQ137" s="268"/>
      <c r="CR137" s="268"/>
      <c r="CS137" s="268"/>
      <c r="CT137" s="268"/>
      <c r="CU137" s="268"/>
      <c r="CV137" s="268"/>
      <c r="CW137" s="268"/>
      <c r="CX137" s="268"/>
      <c r="CY137" s="268"/>
      <c r="CZ137" s="268"/>
      <c r="DA137" s="268"/>
      <c r="DB137" s="268"/>
      <c r="DC137" s="268"/>
      <c r="DD137" s="268"/>
      <c r="DE137" s="268"/>
      <c r="DF137" s="268"/>
      <c r="DG137" s="268"/>
      <c r="DH137" s="268"/>
      <c r="DI137" s="268"/>
      <c r="DJ137" s="268"/>
      <c r="DK137" s="268"/>
      <c r="DL137" s="268"/>
    </row>
    <row r="138" spans="1:116" x14ac:dyDescent="0.35">
      <c r="A138" s="269" t="s">
        <v>603</v>
      </c>
      <c r="B138" s="270" t="s">
        <v>8152</v>
      </c>
      <c r="C138" s="273">
        <v>0.59663501870000002</v>
      </c>
      <c r="D138" s="274">
        <v>9</v>
      </c>
      <c r="E138" s="273">
        <v>0.45</v>
      </c>
      <c r="F138" s="273">
        <v>6.55</v>
      </c>
      <c r="G138" s="273">
        <v>0.38092470439999998</v>
      </c>
      <c r="H138" s="273">
        <v>41.5</v>
      </c>
      <c r="I138" s="274">
        <v>3</v>
      </c>
      <c r="J138" s="274" t="str">
        <f>IFERROR(VLOOKUP($B138,'Core Indicators'!$E$3:$EU$906,147,FALSE),"x")</f>
        <v>x</v>
      </c>
      <c r="K138" s="275">
        <v>-0.48720264429999999</v>
      </c>
      <c r="L138" s="273">
        <v>6.25</v>
      </c>
      <c r="M138" s="274">
        <v>72</v>
      </c>
      <c r="N138" s="274">
        <v>36</v>
      </c>
      <c r="O138" s="274">
        <f>IFERROR(VLOOKUP(B138,'Core Indicators'!$E$3:$G$9906,3,FALSE),"x")</f>
        <v>33000000</v>
      </c>
      <c r="P138" s="274">
        <v>1280000</v>
      </c>
      <c r="Q138" s="268"/>
      <c r="R138" s="268"/>
      <c r="S138" s="268"/>
      <c r="T138" s="268"/>
      <c r="U138" s="268"/>
      <c r="V138" s="268"/>
      <c r="W138" s="268"/>
      <c r="X138" s="268"/>
      <c r="Y138" s="268"/>
      <c r="Z138" s="268"/>
      <c r="AA138" s="268"/>
      <c r="AB138" s="268"/>
      <c r="AC138" s="268"/>
      <c r="AD138" s="268"/>
      <c r="AE138" s="268"/>
      <c r="AF138" s="268"/>
      <c r="AG138" s="268"/>
      <c r="AH138" s="268"/>
      <c r="AI138" s="268"/>
      <c r="AJ138" s="268"/>
      <c r="AK138" s="268"/>
      <c r="AL138" s="268"/>
      <c r="AM138" s="268"/>
      <c r="AN138" s="268"/>
      <c r="AO138" s="268"/>
      <c r="AP138" s="268"/>
      <c r="AQ138" s="268"/>
      <c r="AR138" s="268"/>
      <c r="AS138" s="268"/>
      <c r="AT138" s="268"/>
      <c r="AU138" s="268"/>
      <c r="AV138" s="268"/>
      <c r="AW138" s="268"/>
      <c r="AX138" s="268"/>
      <c r="AY138" s="268"/>
      <c r="AZ138" s="268"/>
      <c r="BA138" s="268"/>
      <c r="BB138" s="268"/>
      <c r="BC138" s="268"/>
      <c r="BD138" s="268"/>
      <c r="BE138" s="268"/>
      <c r="BF138" s="268"/>
      <c r="BG138" s="268"/>
      <c r="BH138" s="268"/>
      <c r="BI138" s="268"/>
      <c r="BJ138" s="268"/>
      <c r="BK138" s="268"/>
      <c r="BL138" s="268"/>
      <c r="BM138" s="268"/>
      <c r="BN138" s="268"/>
      <c r="BO138" s="268"/>
      <c r="BP138" s="268"/>
      <c r="BQ138" s="268"/>
      <c r="BR138" s="268"/>
      <c r="BS138" s="268"/>
      <c r="BT138" s="268"/>
      <c r="BU138" s="268"/>
      <c r="BV138" s="268"/>
      <c r="BW138" s="268"/>
      <c r="BX138" s="268"/>
      <c r="BY138" s="268"/>
      <c r="BZ138" s="268"/>
      <c r="CA138" s="268"/>
      <c r="CB138" s="268"/>
      <c r="CC138" s="268"/>
      <c r="CD138" s="268"/>
      <c r="CE138" s="268"/>
      <c r="CF138" s="268"/>
      <c r="CG138" s="268"/>
      <c r="CH138" s="268"/>
      <c r="CI138" s="268"/>
      <c r="CJ138" s="268"/>
      <c r="CK138" s="268"/>
      <c r="CL138" s="268"/>
      <c r="CM138" s="268"/>
      <c r="CN138" s="268"/>
      <c r="CO138" s="268"/>
      <c r="CP138" s="268"/>
      <c r="CQ138" s="268"/>
      <c r="CR138" s="268"/>
      <c r="CS138" s="268"/>
      <c r="CT138" s="268"/>
      <c r="CU138" s="268"/>
      <c r="CV138" s="268"/>
      <c r="CW138" s="268"/>
      <c r="CX138" s="268"/>
      <c r="CY138" s="268"/>
      <c r="CZ138" s="268"/>
      <c r="DA138" s="268"/>
      <c r="DB138" s="268"/>
      <c r="DC138" s="268"/>
      <c r="DD138" s="268"/>
      <c r="DE138" s="268"/>
      <c r="DF138" s="268"/>
      <c r="DG138" s="268"/>
      <c r="DH138" s="268"/>
      <c r="DI138" s="268"/>
      <c r="DJ138" s="268"/>
      <c r="DK138" s="268"/>
      <c r="DL138" s="268"/>
    </row>
    <row r="139" spans="1:116" x14ac:dyDescent="0.35">
      <c r="A139" s="269" t="s">
        <v>918</v>
      </c>
      <c r="B139" s="270" t="s">
        <v>8153</v>
      </c>
      <c r="C139" s="273">
        <v>0.253667953</v>
      </c>
      <c r="D139" s="274">
        <v>9</v>
      </c>
      <c r="E139" s="273">
        <v>0.14099999999999999</v>
      </c>
      <c r="F139" s="273">
        <v>5.75</v>
      </c>
      <c r="G139" s="273">
        <v>0.42524208769999999</v>
      </c>
      <c r="H139" s="273">
        <v>42.3</v>
      </c>
      <c r="I139" s="274">
        <v>4</v>
      </c>
      <c r="J139" s="274">
        <f>IFERROR(VLOOKUP($B139,'Core Indicators'!$E$3:$EU$906,147,FALSE),"x")</f>
        <v>496</v>
      </c>
      <c r="K139" s="275">
        <v>-0.47730070349999998</v>
      </c>
      <c r="L139" s="273">
        <v>4.75</v>
      </c>
      <c r="M139" s="274">
        <v>59</v>
      </c>
      <c r="N139" s="274">
        <v>34</v>
      </c>
      <c r="O139" s="274">
        <f>IFERROR(VLOOKUP(B139,'Core Indicators'!$E$3:$G$9906,3,FALSE),"x")</f>
        <v>109033000</v>
      </c>
      <c r="P139" s="274">
        <v>298170</v>
      </c>
      <c r="Q139" s="268"/>
      <c r="R139" s="268"/>
      <c r="S139" s="268"/>
      <c r="T139" s="268"/>
      <c r="U139" s="268"/>
      <c r="V139" s="268"/>
      <c r="W139" s="268"/>
      <c r="X139" s="268"/>
      <c r="Y139" s="268"/>
      <c r="Z139" s="268"/>
      <c r="AA139" s="268"/>
      <c r="AB139" s="268"/>
      <c r="AC139" s="268"/>
      <c r="AD139" s="268"/>
      <c r="AE139" s="268"/>
      <c r="AF139" s="268"/>
      <c r="AG139" s="268"/>
      <c r="AH139" s="268"/>
      <c r="AI139" s="268"/>
      <c r="AJ139" s="268"/>
      <c r="AK139" s="268"/>
      <c r="AL139" s="268"/>
      <c r="AM139" s="268"/>
      <c r="AN139" s="268"/>
      <c r="AO139" s="268"/>
      <c r="AP139" s="268"/>
      <c r="AQ139" s="268"/>
      <c r="AR139" s="268"/>
      <c r="AS139" s="268"/>
      <c r="AT139" s="268"/>
      <c r="AU139" s="268"/>
      <c r="AV139" s="268"/>
      <c r="AW139" s="268"/>
      <c r="AX139" s="268"/>
      <c r="AY139" s="268"/>
      <c r="AZ139" s="268"/>
      <c r="BA139" s="268"/>
      <c r="BB139" s="268"/>
      <c r="BC139" s="268"/>
      <c r="BD139" s="268"/>
      <c r="BE139" s="268"/>
      <c r="BF139" s="268"/>
      <c r="BG139" s="268"/>
      <c r="BH139" s="268"/>
      <c r="BI139" s="268"/>
      <c r="BJ139" s="268"/>
      <c r="BK139" s="268"/>
      <c r="BL139" s="268"/>
      <c r="BM139" s="268"/>
      <c r="BN139" s="268"/>
      <c r="BO139" s="268"/>
      <c r="BP139" s="268"/>
      <c r="BQ139" s="268"/>
      <c r="BR139" s="268"/>
      <c r="BS139" s="268"/>
      <c r="BT139" s="268"/>
      <c r="BU139" s="268"/>
      <c r="BV139" s="268"/>
      <c r="BW139" s="268"/>
      <c r="BX139" s="268"/>
      <c r="BY139" s="268"/>
      <c r="BZ139" s="268"/>
      <c r="CA139" s="268"/>
      <c r="CB139" s="268"/>
      <c r="CC139" s="268"/>
      <c r="CD139" s="268"/>
      <c r="CE139" s="268"/>
      <c r="CF139" s="268"/>
      <c r="CG139" s="268"/>
      <c r="CH139" s="268"/>
      <c r="CI139" s="268"/>
      <c r="CJ139" s="268"/>
      <c r="CK139" s="268"/>
      <c r="CL139" s="268"/>
      <c r="CM139" s="268"/>
      <c r="CN139" s="268"/>
      <c r="CO139" s="268"/>
      <c r="CP139" s="268"/>
      <c r="CQ139" s="268"/>
      <c r="CR139" s="268"/>
      <c r="CS139" s="268"/>
      <c r="CT139" s="268"/>
      <c r="CU139" s="268"/>
      <c r="CV139" s="268"/>
      <c r="CW139" s="268"/>
      <c r="CX139" s="268"/>
      <c r="CY139" s="268"/>
      <c r="CZ139" s="268"/>
      <c r="DA139" s="268"/>
      <c r="DB139" s="268"/>
      <c r="DC139" s="268"/>
      <c r="DD139" s="268"/>
      <c r="DE139" s="268"/>
      <c r="DF139" s="268"/>
      <c r="DG139" s="268"/>
      <c r="DH139" s="268"/>
      <c r="DI139" s="268"/>
      <c r="DJ139" s="268"/>
      <c r="DK139" s="268"/>
      <c r="DL139" s="268"/>
    </row>
    <row r="140" spans="1:116" x14ac:dyDescent="0.35">
      <c r="A140" s="269" t="s">
        <v>8154</v>
      </c>
      <c r="B140" s="270" t="s">
        <v>8155</v>
      </c>
      <c r="C140" s="273">
        <v>0</v>
      </c>
      <c r="D140" s="274">
        <v>12</v>
      </c>
      <c r="E140" s="273">
        <v>0</v>
      </c>
      <c r="F140" s="273" t="s">
        <v>17</v>
      </c>
      <c r="G140" s="273" t="s">
        <v>17</v>
      </c>
      <c r="H140" s="273" t="s">
        <v>17</v>
      </c>
      <c r="I140" s="274">
        <v>0</v>
      </c>
      <c r="J140" s="274" t="str">
        <f>IFERROR(VLOOKUP($B140,'Core Indicators'!$E$3:$EU$906,147,FALSE),"x")</f>
        <v>x</v>
      </c>
      <c r="K140" s="275">
        <v>0.31445762519999998</v>
      </c>
      <c r="L140" s="273" t="s">
        <v>17</v>
      </c>
      <c r="M140" s="274">
        <v>92</v>
      </c>
      <c r="N140" s="274" t="s">
        <v>17</v>
      </c>
      <c r="O140" s="274" t="str">
        <f>IFERROR(VLOOKUP(B140,'Core Indicators'!$E$3:$G$9906,3,FALSE),"x")</f>
        <v>x</v>
      </c>
      <c r="P140" s="274">
        <v>460</v>
      </c>
      <c r="Q140" s="268"/>
      <c r="R140" s="268"/>
      <c r="S140" s="268"/>
      <c r="T140" s="268"/>
      <c r="U140" s="268"/>
      <c r="V140" s="268"/>
      <c r="W140" s="268"/>
      <c r="X140" s="268"/>
      <c r="Y140" s="268"/>
      <c r="Z140" s="268"/>
      <c r="AA140" s="268"/>
      <c r="AB140" s="268"/>
      <c r="AC140" s="268"/>
      <c r="AD140" s="268"/>
      <c r="AE140" s="268"/>
      <c r="AF140" s="268"/>
      <c r="AG140" s="268"/>
      <c r="AH140" s="268"/>
      <c r="AI140" s="268"/>
      <c r="AJ140" s="268"/>
      <c r="AK140" s="268"/>
      <c r="AL140" s="268"/>
      <c r="AM140" s="268"/>
      <c r="AN140" s="268"/>
      <c r="AO140" s="268"/>
      <c r="AP140" s="268"/>
      <c r="AQ140" s="268"/>
      <c r="AR140" s="268"/>
      <c r="AS140" s="268"/>
      <c r="AT140" s="268"/>
      <c r="AU140" s="268"/>
      <c r="AV140" s="268"/>
      <c r="AW140" s="268"/>
      <c r="AX140" s="268"/>
      <c r="AY140" s="268"/>
      <c r="AZ140" s="268"/>
      <c r="BA140" s="268"/>
      <c r="BB140" s="268"/>
      <c r="BC140" s="268"/>
      <c r="BD140" s="268"/>
      <c r="BE140" s="268"/>
      <c r="BF140" s="268"/>
      <c r="BG140" s="268"/>
      <c r="BH140" s="268"/>
      <c r="BI140" s="268"/>
      <c r="BJ140" s="268"/>
      <c r="BK140" s="268"/>
      <c r="BL140" s="268"/>
      <c r="BM140" s="268"/>
      <c r="BN140" s="268"/>
      <c r="BO140" s="268"/>
      <c r="BP140" s="268"/>
      <c r="BQ140" s="268"/>
      <c r="BR140" s="268"/>
      <c r="BS140" s="268"/>
      <c r="BT140" s="268"/>
      <c r="BU140" s="268"/>
      <c r="BV140" s="268"/>
      <c r="BW140" s="268"/>
      <c r="BX140" s="268"/>
      <c r="BY140" s="268"/>
      <c r="BZ140" s="268"/>
      <c r="CA140" s="268"/>
      <c r="CB140" s="268"/>
      <c r="CC140" s="268"/>
      <c r="CD140" s="268"/>
      <c r="CE140" s="268"/>
      <c r="CF140" s="268"/>
      <c r="CG140" s="268"/>
      <c r="CH140" s="268"/>
      <c r="CI140" s="268"/>
      <c r="CJ140" s="268"/>
      <c r="CK140" s="268"/>
      <c r="CL140" s="268"/>
      <c r="CM140" s="268"/>
      <c r="CN140" s="268"/>
      <c r="CO140" s="268"/>
      <c r="CP140" s="268"/>
      <c r="CQ140" s="268"/>
      <c r="CR140" s="268"/>
      <c r="CS140" s="268"/>
      <c r="CT140" s="268"/>
      <c r="CU140" s="268"/>
      <c r="CV140" s="268"/>
      <c r="CW140" s="268"/>
      <c r="CX140" s="268"/>
      <c r="CY140" s="268"/>
      <c r="CZ140" s="268"/>
      <c r="DA140" s="268"/>
      <c r="DB140" s="268"/>
      <c r="DC140" s="268"/>
      <c r="DD140" s="268"/>
      <c r="DE140" s="268"/>
      <c r="DF140" s="268"/>
      <c r="DG140" s="268"/>
      <c r="DH140" s="268"/>
      <c r="DI140" s="268"/>
      <c r="DJ140" s="268"/>
      <c r="DK140" s="268"/>
      <c r="DL140" s="268"/>
    </row>
    <row r="141" spans="1:116" x14ac:dyDescent="0.35">
      <c r="A141" s="269" t="s">
        <v>8156</v>
      </c>
      <c r="B141" s="270" t="s">
        <v>8157</v>
      </c>
      <c r="C141" s="273">
        <v>6.5687960300000001E-2</v>
      </c>
      <c r="D141" s="274">
        <v>11</v>
      </c>
      <c r="E141" s="273">
        <v>0</v>
      </c>
      <c r="F141" s="273">
        <v>6</v>
      </c>
      <c r="G141" s="273">
        <v>0.74038999660000004</v>
      </c>
      <c r="H141" s="273">
        <v>41.9</v>
      </c>
      <c r="I141" s="274">
        <v>3</v>
      </c>
      <c r="J141" s="274" t="str">
        <f>IFERROR(VLOOKUP($B141,'Core Indicators'!$E$3:$EU$906,147,FALSE),"x")</f>
        <v>x</v>
      </c>
      <c r="K141" s="275">
        <v>-0.80097305769999994</v>
      </c>
      <c r="L141" s="273">
        <v>5.75</v>
      </c>
      <c r="M141" s="274">
        <v>62</v>
      </c>
      <c r="N141" s="274">
        <v>28</v>
      </c>
      <c r="O141" s="274" t="str">
        <f>IFERROR(VLOOKUP(B141,'Core Indicators'!$E$3:$G$9906,3,FALSE),"x")</f>
        <v>x</v>
      </c>
      <c r="P141" s="274">
        <v>452860</v>
      </c>
      <c r="Q141" s="268"/>
      <c r="R141" s="268"/>
      <c r="S141" s="268"/>
      <c r="T141" s="268"/>
      <c r="U141" s="268"/>
      <c r="V141" s="268"/>
      <c r="W141" s="268"/>
      <c r="X141" s="268"/>
      <c r="Y141" s="268"/>
      <c r="Z141" s="268"/>
      <c r="AA141" s="268"/>
      <c r="AB141" s="268"/>
      <c r="AC141" s="268"/>
      <c r="AD141" s="268"/>
      <c r="AE141" s="268"/>
      <c r="AF141" s="268"/>
      <c r="AG141" s="268"/>
      <c r="AH141" s="268"/>
      <c r="AI141" s="268"/>
      <c r="AJ141" s="268"/>
      <c r="AK141" s="268"/>
      <c r="AL141" s="268"/>
      <c r="AM141" s="268"/>
      <c r="AN141" s="268"/>
      <c r="AO141" s="268"/>
      <c r="AP141" s="268"/>
      <c r="AQ141" s="268"/>
      <c r="AR141" s="268"/>
      <c r="AS141" s="268"/>
      <c r="AT141" s="268"/>
      <c r="AU141" s="268"/>
      <c r="AV141" s="268"/>
      <c r="AW141" s="268"/>
      <c r="AX141" s="268"/>
      <c r="AY141" s="268"/>
      <c r="AZ141" s="268"/>
      <c r="BA141" s="268"/>
      <c r="BB141" s="268"/>
      <c r="BC141" s="268"/>
      <c r="BD141" s="268"/>
      <c r="BE141" s="268"/>
      <c r="BF141" s="268"/>
      <c r="BG141" s="268"/>
      <c r="BH141" s="268"/>
      <c r="BI141" s="268"/>
      <c r="BJ141" s="268"/>
      <c r="BK141" s="268"/>
      <c r="BL141" s="268"/>
      <c r="BM141" s="268"/>
      <c r="BN141" s="268"/>
      <c r="BO141" s="268"/>
      <c r="BP141" s="268"/>
      <c r="BQ141" s="268"/>
      <c r="BR141" s="268"/>
      <c r="BS141" s="268"/>
      <c r="BT141" s="268"/>
      <c r="BU141" s="268"/>
      <c r="BV141" s="268"/>
      <c r="BW141" s="268"/>
      <c r="BX141" s="268"/>
      <c r="BY141" s="268"/>
      <c r="BZ141" s="268"/>
      <c r="CA141" s="268"/>
      <c r="CB141" s="268"/>
      <c r="CC141" s="268"/>
      <c r="CD141" s="268"/>
      <c r="CE141" s="268"/>
      <c r="CF141" s="268"/>
      <c r="CG141" s="268"/>
      <c r="CH141" s="268"/>
      <c r="CI141" s="268"/>
      <c r="CJ141" s="268"/>
      <c r="CK141" s="268"/>
      <c r="CL141" s="268"/>
      <c r="CM141" s="268"/>
      <c r="CN141" s="268"/>
      <c r="CO141" s="268"/>
      <c r="CP141" s="268"/>
      <c r="CQ141" s="268"/>
      <c r="CR141" s="268"/>
      <c r="CS141" s="268"/>
      <c r="CT141" s="268"/>
      <c r="CU141" s="268"/>
      <c r="CV141" s="268"/>
      <c r="CW141" s="268"/>
      <c r="CX141" s="268"/>
      <c r="CY141" s="268"/>
      <c r="CZ141" s="268"/>
      <c r="DA141" s="268"/>
      <c r="DB141" s="268"/>
      <c r="DC141" s="268"/>
      <c r="DD141" s="268"/>
      <c r="DE141" s="268"/>
      <c r="DF141" s="268"/>
      <c r="DG141" s="268"/>
      <c r="DH141" s="268"/>
      <c r="DI141" s="268"/>
      <c r="DJ141" s="268"/>
      <c r="DK141" s="268"/>
      <c r="DL141" s="268"/>
    </row>
    <row r="142" spans="1:116" x14ac:dyDescent="0.35">
      <c r="A142" s="269" t="s">
        <v>5445</v>
      </c>
      <c r="B142" s="270" t="s">
        <v>8158</v>
      </c>
      <c r="C142" s="273">
        <v>7.8200951200000007E-2</v>
      </c>
      <c r="D142" s="274">
        <v>12</v>
      </c>
      <c r="E142" s="273">
        <v>1.15E-2</v>
      </c>
      <c r="F142" s="273">
        <v>7.95</v>
      </c>
      <c r="G142" s="273">
        <v>0.12005188899999999</v>
      </c>
      <c r="H142" s="273">
        <v>30.2</v>
      </c>
      <c r="I142" s="274">
        <v>0</v>
      </c>
      <c r="J142" s="274">
        <f>IFERROR(VLOOKUP($B142,'Core Indicators'!$E$3:$EU$906,147,FALSE),"x")</f>
        <v>9</v>
      </c>
      <c r="K142" s="275">
        <v>0.45209297539999999</v>
      </c>
      <c r="L142" s="273">
        <v>6.75</v>
      </c>
      <c r="M142" s="274">
        <v>84</v>
      </c>
      <c r="N142" s="274">
        <v>58</v>
      </c>
      <c r="O142" s="274">
        <f>IFERROR(VLOOKUP(B142,'Core Indicators'!$E$3:$G$9906,3,FALSE),"x")</f>
        <v>40313000</v>
      </c>
      <c r="P142" s="274">
        <v>306190</v>
      </c>
      <c r="Q142" s="268"/>
      <c r="R142" s="268"/>
      <c r="S142" s="268"/>
      <c r="T142" s="268"/>
      <c r="U142" s="268"/>
      <c r="V142" s="268"/>
      <c r="W142" s="268"/>
      <c r="X142" s="268"/>
      <c r="Y142" s="268"/>
      <c r="Z142" s="268"/>
      <c r="AA142" s="268"/>
      <c r="AB142" s="268"/>
      <c r="AC142" s="268"/>
      <c r="AD142" s="268"/>
      <c r="AE142" s="268"/>
      <c r="AF142" s="268"/>
      <c r="AG142" s="268"/>
      <c r="AH142" s="268"/>
      <c r="AI142" s="268"/>
      <c r="AJ142" s="268"/>
      <c r="AK142" s="268"/>
      <c r="AL142" s="268"/>
      <c r="AM142" s="268"/>
      <c r="AN142" s="268"/>
      <c r="AO142" s="268"/>
      <c r="AP142" s="268"/>
      <c r="AQ142" s="268"/>
      <c r="AR142" s="268"/>
      <c r="AS142" s="268"/>
      <c r="AT142" s="268"/>
      <c r="AU142" s="268"/>
      <c r="AV142" s="268"/>
      <c r="AW142" s="268"/>
      <c r="AX142" s="268"/>
      <c r="AY142" s="268"/>
      <c r="AZ142" s="268"/>
      <c r="BA142" s="268"/>
      <c r="BB142" s="268"/>
      <c r="BC142" s="268"/>
      <c r="BD142" s="268"/>
      <c r="BE142" s="268"/>
      <c r="BF142" s="268"/>
      <c r="BG142" s="268"/>
      <c r="BH142" s="268"/>
      <c r="BI142" s="268"/>
      <c r="BJ142" s="268"/>
      <c r="BK142" s="268"/>
      <c r="BL142" s="268"/>
      <c r="BM142" s="268"/>
      <c r="BN142" s="268"/>
      <c r="BO142" s="268"/>
      <c r="BP142" s="268"/>
      <c r="BQ142" s="268"/>
      <c r="BR142" s="268"/>
      <c r="BS142" s="268"/>
      <c r="BT142" s="268"/>
      <c r="BU142" s="268"/>
      <c r="BV142" s="268"/>
      <c r="BW142" s="268"/>
      <c r="BX142" s="268"/>
      <c r="BY142" s="268"/>
      <c r="BZ142" s="268"/>
      <c r="CA142" s="268"/>
      <c r="CB142" s="268"/>
      <c r="CC142" s="268"/>
      <c r="CD142" s="268"/>
      <c r="CE142" s="268"/>
      <c r="CF142" s="268"/>
      <c r="CG142" s="268"/>
      <c r="CH142" s="268"/>
      <c r="CI142" s="268"/>
      <c r="CJ142" s="268"/>
      <c r="CK142" s="268"/>
      <c r="CL142" s="268"/>
      <c r="CM142" s="268"/>
      <c r="CN142" s="268"/>
      <c r="CO142" s="268"/>
      <c r="CP142" s="268"/>
      <c r="CQ142" s="268"/>
      <c r="CR142" s="268"/>
      <c r="CS142" s="268"/>
      <c r="CT142" s="268"/>
      <c r="CU142" s="268"/>
      <c r="CV142" s="268"/>
      <c r="CW142" s="268"/>
      <c r="CX142" s="268"/>
      <c r="CY142" s="268"/>
      <c r="CZ142" s="268"/>
      <c r="DA142" s="268"/>
      <c r="DB142" s="268"/>
      <c r="DC142" s="268"/>
      <c r="DD142" s="268"/>
      <c r="DE142" s="268"/>
      <c r="DF142" s="268"/>
      <c r="DG142" s="268"/>
      <c r="DH142" s="268"/>
      <c r="DI142" s="268"/>
      <c r="DJ142" s="268"/>
      <c r="DK142" s="268"/>
      <c r="DL142" s="268"/>
    </row>
    <row r="143" spans="1:116" x14ac:dyDescent="0.35">
      <c r="A143" s="269" t="s">
        <v>69</v>
      </c>
      <c r="B143" s="270" t="s">
        <v>8159</v>
      </c>
      <c r="C143" s="273">
        <v>0</v>
      </c>
      <c r="D143" s="274">
        <v>0</v>
      </c>
      <c r="E143" s="273">
        <v>0</v>
      </c>
      <c r="F143" s="273">
        <v>2.65</v>
      </c>
      <c r="G143" s="273" t="s">
        <v>17</v>
      </c>
      <c r="H143" s="273" t="s">
        <v>17</v>
      </c>
      <c r="I143" s="274">
        <v>1</v>
      </c>
      <c r="J143" s="274">
        <f>IFERROR(VLOOKUP($B143,'Core Indicators'!$E$3:$EU$906,147,FALSE),"x")</f>
        <v>22</v>
      </c>
      <c r="K143" s="275">
        <v>-1.6514610052000001</v>
      </c>
      <c r="L143" s="273">
        <v>1.25</v>
      </c>
      <c r="M143" s="274">
        <v>3</v>
      </c>
      <c r="N143" s="274">
        <v>17</v>
      </c>
      <c r="O143" s="274">
        <f>IFERROR(VLOOKUP(B143,'Core Indicators'!$E$3:$G$9906,3,FALSE),"x")</f>
        <v>25666000</v>
      </c>
      <c r="P143" s="274">
        <v>120410</v>
      </c>
      <c r="Q143" s="268"/>
      <c r="R143" s="268"/>
      <c r="S143" s="268"/>
      <c r="T143" s="268"/>
      <c r="U143" s="268"/>
      <c r="V143" s="268"/>
      <c r="W143" s="268"/>
      <c r="X143" s="268"/>
      <c r="Y143" s="268"/>
      <c r="Z143" s="268"/>
      <c r="AA143" s="268"/>
      <c r="AB143" s="268"/>
      <c r="AC143" s="268"/>
      <c r="AD143" s="268"/>
      <c r="AE143" s="268"/>
      <c r="AF143" s="268"/>
      <c r="AG143" s="268"/>
      <c r="AH143" s="268"/>
      <c r="AI143" s="268"/>
      <c r="AJ143" s="268"/>
      <c r="AK143" s="268"/>
      <c r="AL143" s="268"/>
      <c r="AM143" s="268"/>
      <c r="AN143" s="268"/>
      <c r="AO143" s="268"/>
      <c r="AP143" s="268"/>
      <c r="AQ143" s="268"/>
      <c r="AR143" s="268"/>
      <c r="AS143" s="268"/>
      <c r="AT143" s="268"/>
      <c r="AU143" s="268"/>
      <c r="AV143" s="268"/>
      <c r="AW143" s="268"/>
      <c r="AX143" s="268"/>
      <c r="AY143" s="268"/>
      <c r="AZ143" s="268"/>
      <c r="BA143" s="268"/>
      <c r="BB143" s="268"/>
      <c r="BC143" s="268"/>
      <c r="BD143" s="268"/>
      <c r="BE143" s="268"/>
      <c r="BF143" s="268"/>
      <c r="BG143" s="268"/>
      <c r="BH143" s="268"/>
      <c r="BI143" s="268"/>
      <c r="BJ143" s="268"/>
      <c r="BK143" s="268"/>
      <c r="BL143" s="268"/>
      <c r="BM143" s="268"/>
      <c r="BN143" s="268"/>
      <c r="BO143" s="268"/>
      <c r="BP143" s="268"/>
      <c r="BQ143" s="268"/>
      <c r="BR143" s="268"/>
      <c r="BS143" s="268"/>
      <c r="BT143" s="268"/>
      <c r="BU143" s="268"/>
      <c r="BV143" s="268"/>
      <c r="BW143" s="268"/>
      <c r="BX143" s="268"/>
      <c r="BY143" s="268"/>
      <c r="BZ143" s="268"/>
      <c r="CA143" s="268"/>
      <c r="CB143" s="268"/>
      <c r="CC143" s="268"/>
      <c r="CD143" s="268"/>
      <c r="CE143" s="268"/>
      <c r="CF143" s="268"/>
      <c r="CG143" s="268"/>
      <c r="CH143" s="268"/>
      <c r="CI143" s="268"/>
      <c r="CJ143" s="268"/>
      <c r="CK143" s="268"/>
      <c r="CL143" s="268"/>
      <c r="CM143" s="268"/>
      <c r="CN143" s="268"/>
      <c r="CO143" s="268"/>
      <c r="CP143" s="268"/>
      <c r="CQ143" s="268"/>
      <c r="CR143" s="268"/>
      <c r="CS143" s="268"/>
      <c r="CT143" s="268"/>
      <c r="CU143" s="268"/>
      <c r="CV143" s="268"/>
      <c r="CW143" s="268"/>
      <c r="CX143" s="268"/>
      <c r="CY143" s="268"/>
      <c r="CZ143" s="268"/>
      <c r="DA143" s="268"/>
      <c r="DB143" s="268"/>
      <c r="DC143" s="268"/>
      <c r="DD143" s="268"/>
      <c r="DE143" s="268"/>
      <c r="DF143" s="268"/>
      <c r="DG143" s="268"/>
      <c r="DH143" s="268"/>
      <c r="DI143" s="268"/>
      <c r="DJ143" s="268"/>
      <c r="DK143" s="268"/>
      <c r="DL143" s="268"/>
    </row>
    <row r="144" spans="1:116" x14ac:dyDescent="0.35">
      <c r="A144" s="269" t="s">
        <v>8160</v>
      </c>
      <c r="B144" s="270" t="s">
        <v>8161</v>
      </c>
      <c r="C144" s="273">
        <v>0</v>
      </c>
      <c r="D144" s="274">
        <v>13</v>
      </c>
      <c r="E144" s="273">
        <v>0</v>
      </c>
      <c r="F144" s="273" t="s">
        <v>17</v>
      </c>
      <c r="G144" s="273">
        <v>8.0794128899999998E-2</v>
      </c>
      <c r="H144" s="273">
        <v>33.5</v>
      </c>
      <c r="I144" s="274">
        <v>0</v>
      </c>
      <c r="J144" s="274" t="str">
        <f>IFERROR(VLOOKUP($B144,'Core Indicators'!$E$3:$EU$906,147,FALSE),"x")</f>
        <v>x</v>
      </c>
      <c r="K144" s="275">
        <v>1.1356768608000001</v>
      </c>
      <c r="L144" s="273" t="s">
        <v>17</v>
      </c>
      <c r="M144" s="274">
        <v>96</v>
      </c>
      <c r="N144" s="274">
        <v>62</v>
      </c>
      <c r="O144" s="274" t="str">
        <f>IFERROR(VLOOKUP(B144,'Core Indicators'!$E$3:$G$9906,3,FALSE),"x")</f>
        <v>x</v>
      </c>
      <c r="P144" s="274">
        <v>91605</v>
      </c>
      <c r="Q144" s="268"/>
      <c r="R144" s="268"/>
      <c r="S144" s="268"/>
      <c r="T144" s="268"/>
      <c r="U144" s="268"/>
      <c r="V144" s="268"/>
      <c r="W144" s="268"/>
      <c r="X144" s="268"/>
      <c r="Y144" s="268"/>
      <c r="Z144" s="268"/>
      <c r="AA144" s="268"/>
      <c r="AB144" s="268"/>
      <c r="AC144" s="268"/>
      <c r="AD144" s="268"/>
      <c r="AE144" s="268"/>
      <c r="AF144" s="268"/>
      <c r="AG144" s="268"/>
      <c r="AH144" s="268"/>
      <c r="AI144" s="268"/>
      <c r="AJ144" s="268"/>
      <c r="AK144" s="268"/>
      <c r="AL144" s="268"/>
      <c r="AM144" s="268"/>
      <c r="AN144" s="268"/>
      <c r="AO144" s="268"/>
      <c r="AP144" s="268"/>
      <c r="AQ144" s="268"/>
      <c r="AR144" s="268"/>
      <c r="AS144" s="268"/>
      <c r="AT144" s="268"/>
      <c r="AU144" s="268"/>
      <c r="AV144" s="268"/>
      <c r="AW144" s="268"/>
      <c r="AX144" s="268"/>
      <c r="AY144" s="268"/>
      <c r="AZ144" s="268"/>
      <c r="BA144" s="268"/>
      <c r="BB144" s="268"/>
      <c r="BC144" s="268"/>
      <c r="BD144" s="268"/>
      <c r="BE144" s="268"/>
      <c r="BF144" s="268"/>
      <c r="BG144" s="268"/>
      <c r="BH144" s="268"/>
      <c r="BI144" s="268"/>
      <c r="BJ144" s="268"/>
      <c r="BK144" s="268"/>
      <c r="BL144" s="268"/>
      <c r="BM144" s="268"/>
      <c r="BN144" s="268"/>
      <c r="BO144" s="268"/>
      <c r="BP144" s="268"/>
      <c r="BQ144" s="268"/>
      <c r="BR144" s="268"/>
      <c r="BS144" s="268"/>
      <c r="BT144" s="268"/>
      <c r="BU144" s="268"/>
      <c r="BV144" s="268"/>
      <c r="BW144" s="268"/>
      <c r="BX144" s="268"/>
      <c r="BY144" s="268"/>
      <c r="BZ144" s="268"/>
      <c r="CA144" s="268"/>
      <c r="CB144" s="268"/>
      <c r="CC144" s="268"/>
      <c r="CD144" s="268"/>
      <c r="CE144" s="268"/>
      <c r="CF144" s="268"/>
      <c r="CG144" s="268"/>
      <c r="CH144" s="268"/>
      <c r="CI144" s="268"/>
      <c r="CJ144" s="268"/>
      <c r="CK144" s="268"/>
      <c r="CL144" s="268"/>
      <c r="CM144" s="268"/>
      <c r="CN144" s="268"/>
      <c r="CO144" s="268"/>
      <c r="CP144" s="268"/>
      <c r="CQ144" s="268"/>
      <c r="CR144" s="268"/>
      <c r="CS144" s="268"/>
      <c r="CT144" s="268"/>
      <c r="CU144" s="268"/>
      <c r="CV144" s="268"/>
      <c r="CW144" s="268"/>
      <c r="CX144" s="268"/>
      <c r="CY144" s="268"/>
      <c r="CZ144" s="268"/>
      <c r="DA144" s="268"/>
      <c r="DB144" s="268"/>
      <c r="DC144" s="268"/>
      <c r="DD144" s="268"/>
      <c r="DE144" s="268"/>
      <c r="DF144" s="268"/>
      <c r="DG144" s="268"/>
      <c r="DH144" s="268"/>
      <c r="DI144" s="268"/>
      <c r="DJ144" s="268"/>
      <c r="DK144" s="268"/>
      <c r="DL144" s="268"/>
    </row>
    <row r="145" spans="1:116" x14ac:dyDescent="0.35">
      <c r="A145" s="269" t="s">
        <v>8162</v>
      </c>
      <c r="B145" s="270" t="s">
        <v>8163</v>
      </c>
      <c r="C145" s="273">
        <v>0.1065750135</v>
      </c>
      <c r="D145" s="274">
        <v>12</v>
      </c>
      <c r="E145" s="273">
        <v>1.7999999999999999E-2</v>
      </c>
      <c r="F145" s="273">
        <v>6.6</v>
      </c>
      <c r="G145" s="273">
        <v>0.4823245162</v>
      </c>
      <c r="H145" s="273">
        <v>45.7</v>
      </c>
      <c r="I145" s="274">
        <v>3</v>
      </c>
      <c r="J145" s="274" t="str">
        <f>IFERROR(VLOOKUP($B145,'Core Indicators'!$E$3:$EU$906,147,FALSE),"x")</f>
        <v>x</v>
      </c>
      <c r="K145" s="275">
        <v>-0.55640339849999998</v>
      </c>
      <c r="L145" s="273">
        <v>5.75</v>
      </c>
      <c r="M145" s="274">
        <v>65</v>
      </c>
      <c r="N145" s="274">
        <v>28</v>
      </c>
      <c r="O145" s="274" t="str">
        <f>IFERROR(VLOOKUP(B145,'Core Indicators'!$E$3:$G$9906,3,FALSE),"x")</f>
        <v>x</v>
      </c>
      <c r="P145" s="274">
        <v>397300</v>
      </c>
      <c r="Q145" s="268"/>
      <c r="R145" s="268"/>
      <c r="S145" s="268"/>
      <c r="T145" s="268"/>
      <c r="U145" s="268"/>
      <c r="V145" s="268"/>
      <c r="W145" s="268"/>
      <c r="X145" s="268"/>
      <c r="Y145" s="268"/>
      <c r="Z145" s="268"/>
      <c r="AA145" s="268"/>
      <c r="AB145" s="268"/>
      <c r="AC145" s="268"/>
      <c r="AD145" s="268"/>
      <c r="AE145" s="268"/>
      <c r="AF145" s="268"/>
      <c r="AG145" s="268"/>
      <c r="AH145" s="268"/>
      <c r="AI145" s="268"/>
      <c r="AJ145" s="268"/>
      <c r="AK145" s="268"/>
      <c r="AL145" s="268"/>
      <c r="AM145" s="268"/>
      <c r="AN145" s="268"/>
      <c r="AO145" s="268"/>
      <c r="AP145" s="268"/>
      <c r="AQ145" s="268"/>
      <c r="AR145" s="268"/>
      <c r="AS145" s="268"/>
      <c r="AT145" s="268"/>
      <c r="AU145" s="268"/>
      <c r="AV145" s="268"/>
      <c r="AW145" s="268"/>
      <c r="AX145" s="268"/>
      <c r="AY145" s="268"/>
      <c r="AZ145" s="268"/>
      <c r="BA145" s="268"/>
      <c r="BB145" s="268"/>
      <c r="BC145" s="268"/>
      <c r="BD145" s="268"/>
      <c r="BE145" s="268"/>
      <c r="BF145" s="268"/>
      <c r="BG145" s="268"/>
      <c r="BH145" s="268"/>
      <c r="BI145" s="268"/>
      <c r="BJ145" s="268"/>
      <c r="BK145" s="268"/>
      <c r="BL145" s="268"/>
      <c r="BM145" s="268"/>
      <c r="BN145" s="268"/>
      <c r="BO145" s="268"/>
      <c r="BP145" s="268"/>
      <c r="BQ145" s="268"/>
      <c r="BR145" s="268"/>
      <c r="BS145" s="268"/>
      <c r="BT145" s="268"/>
      <c r="BU145" s="268"/>
      <c r="BV145" s="268"/>
      <c r="BW145" s="268"/>
      <c r="BX145" s="268"/>
      <c r="BY145" s="268"/>
      <c r="BZ145" s="268"/>
      <c r="CA145" s="268"/>
      <c r="CB145" s="268"/>
      <c r="CC145" s="268"/>
      <c r="CD145" s="268"/>
      <c r="CE145" s="268"/>
      <c r="CF145" s="268"/>
      <c r="CG145" s="268"/>
      <c r="CH145" s="268"/>
      <c r="CI145" s="268"/>
      <c r="CJ145" s="268"/>
      <c r="CK145" s="268"/>
      <c r="CL145" s="268"/>
      <c r="CM145" s="268"/>
      <c r="CN145" s="268"/>
      <c r="CO145" s="268"/>
      <c r="CP145" s="268"/>
      <c r="CQ145" s="268"/>
      <c r="CR145" s="268"/>
      <c r="CS145" s="268"/>
      <c r="CT145" s="268"/>
      <c r="CU145" s="268"/>
      <c r="CV145" s="268"/>
      <c r="CW145" s="268"/>
      <c r="CX145" s="268"/>
      <c r="CY145" s="268"/>
      <c r="CZ145" s="268"/>
      <c r="DA145" s="268"/>
      <c r="DB145" s="268"/>
      <c r="DC145" s="268"/>
      <c r="DD145" s="268"/>
      <c r="DE145" s="268"/>
      <c r="DF145" s="268"/>
      <c r="DG145" s="268"/>
      <c r="DH145" s="268"/>
      <c r="DI145" s="268"/>
      <c r="DJ145" s="268"/>
      <c r="DK145" s="268"/>
      <c r="DL145" s="268"/>
    </row>
    <row r="146" spans="1:116" x14ac:dyDescent="0.35">
      <c r="A146" s="269" t="s">
        <v>216</v>
      </c>
      <c r="B146" s="270" t="s">
        <v>8164</v>
      </c>
      <c r="C146" s="273">
        <v>0</v>
      </c>
      <c r="D146" s="274" t="s">
        <v>17</v>
      </c>
      <c r="E146" s="273">
        <v>0</v>
      </c>
      <c r="F146" s="273" t="s">
        <v>17</v>
      </c>
      <c r="G146" s="273" t="s">
        <v>17</v>
      </c>
      <c r="H146" s="273">
        <v>33.700000000000003</v>
      </c>
      <c r="I146" s="274">
        <v>2</v>
      </c>
      <c r="J146" s="274">
        <f>IFERROR(VLOOKUP($B146,'Core Indicators'!$E$3:$EU$906,147,FALSE),"x")</f>
        <v>54</v>
      </c>
      <c r="K146" s="275">
        <v>-0.48548009990000002</v>
      </c>
      <c r="L146" s="273" t="s">
        <v>17</v>
      </c>
      <c r="M146" s="274">
        <v>11</v>
      </c>
      <c r="N146" s="274" t="s">
        <v>17</v>
      </c>
      <c r="O146" s="274">
        <f>IFERROR(VLOOKUP(B146,'Core Indicators'!$E$3:$G$9906,3,FALSE),"x")</f>
        <v>5355000</v>
      </c>
      <c r="P146" s="274">
        <v>6020</v>
      </c>
      <c r="Q146" s="268"/>
      <c r="R146" s="268"/>
      <c r="S146" s="268"/>
      <c r="T146" s="268"/>
      <c r="U146" s="268"/>
      <c r="V146" s="268"/>
      <c r="W146" s="268"/>
      <c r="X146" s="268"/>
      <c r="Y146" s="268"/>
      <c r="Z146" s="268"/>
      <c r="AA146" s="268"/>
      <c r="AB146" s="268"/>
      <c r="AC146" s="268"/>
      <c r="AD146" s="268"/>
      <c r="AE146" s="268"/>
      <c r="AF146" s="268"/>
      <c r="AG146" s="268"/>
      <c r="AH146" s="268"/>
      <c r="AI146" s="268"/>
      <c r="AJ146" s="268"/>
      <c r="AK146" s="268"/>
      <c r="AL146" s="268"/>
      <c r="AM146" s="268"/>
      <c r="AN146" s="268"/>
      <c r="AO146" s="268"/>
      <c r="AP146" s="268"/>
      <c r="AQ146" s="268"/>
      <c r="AR146" s="268"/>
      <c r="AS146" s="268"/>
      <c r="AT146" s="268"/>
      <c r="AU146" s="268"/>
      <c r="AV146" s="268"/>
      <c r="AW146" s="268"/>
      <c r="AX146" s="268"/>
      <c r="AY146" s="268"/>
      <c r="AZ146" s="268"/>
      <c r="BA146" s="268"/>
      <c r="BB146" s="268"/>
      <c r="BC146" s="268"/>
      <c r="BD146" s="268"/>
      <c r="BE146" s="268"/>
      <c r="BF146" s="268"/>
      <c r="BG146" s="268"/>
      <c r="BH146" s="268"/>
      <c r="BI146" s="268"/>
      <c r="BJ146" s="268"/>
      <c r="BK146" s="268"/>
      <c r="BL146" s="268"/>
      <c r="BM146" s="268"/>
      <c r="BN146" s="268"/>
      <c r="BO146" s="268"/>
      <c r="BP146" s="268"/>
      <c r="BQ146" s="268"/>
      <c r="BR146" s="268"/>
      <c r="BS146" s="268"/>
      <c r="BT146" s="268"/>
      <c r="BU146" s="268"/>
      <c r="BV146" s="268"/>
      <c r="BW146" s="268"/>
      <c r="BX146" s="268"/>
      <c r="BY146" s="268"/>
      <c r="BZ146" s="268"/>
      <c r="CA146" s="268"/>
      <c r="CB146" s="268"/>
      <c r="CC146" s="268"/>
      <c r="CD146" s="268"/>
      <c r="CE146" s="268"/>
      <c r="CF146" s="268"/>
      <c r="CG146" s="268"/>
      <c r="CH146" s="268"/>
      <c r="CI146" s="268"/>
      <c r="CJ146" s="268"/>
      <c r="CK146" s="268"/>
      <c r="CL146" s="268"/>
      <c r="CM146" s="268"/>
      <c r="CN146" s="268"/>
      <c r="CO146" s="268"/>
      <c r="CP146" s="268"/>
      <c r="CQ146" s="268"/>
      <c r="CR146" s="268"/>
      <c r="CS146" s="268"/>
      <c r="CT146" s="268"/>
      <c r="CU146" s="268"/>
      <c r="CV146" s="268"/>
      <c r="CW146" s="268"/>
      <c r="CX146" s="268"/>
      <c r="CY146" s="268"/>
      <c r="CZ146" s="268"/>
      <c r="DA146" s="268"/>
      <c r="DB146" s="268"/>
      <c r="DC146" s="268"/>
      <c r="DD146" s="268"/>
      <c r="DE146" s="268"/>
      <c r="DF146" s="268"/>
      <c r="DG146" s="268"/>
      <c r="DH146" s="268"/>
      <c r="DI146" s="268"/>
      <c r="DJ146" s="268"/>
      <c r="DK146" s="268"/>
      <c r="DL146" s="268"/>
    </row>
    <row r="147" spans="1:116" x14ac:dyDescent="0.35">
      <c r="A147" s="269" t="s">
        <v>8165</v>
      </c>
      <c r="B147" s="270" t="s">
        <v>8166</v>
      </c>
      <c r="C147" s="273">
        <v>0.98654400079999993</v>
      </c>
      <c r="D147" s="274">
        <v>2</v>
      </c>
      <c r="E147" s="273">
        <v>0</v>
      </c>
      <c r="F147" s="273">
        <v>3.9</v>
      </c>
      <c r="G147" s="273">
        <v>0.20243781869999999</v>
      </c>
      <c r="H147" s="273" t="s">
        <v>17</v>
      </c>
      <c r="I147" s="274">
        <v>0</v>
      </c>
      <c r="J147" s="274" t="str">
        <f>IFERROR(VLOOKUP($B147,'Core Indicators'!$E$3:$EU$906,147,FALSE),"x")</f>
        <v>x</v>
      </c>
      <c r="K147" s="275">
        <v>0.73431843519999995</v>
      </c>
      <c r="L147" s="273">
        <v>3.75</v>
      </c>
      <c r="M147" s="274">
        <v>25</v>
      </c>
      <c r="N147" s="274">
        <v>62</v>
      </c>
      <c r="O147" s="274" t="str">
        <f>IFERROR(VLOOKUP(B147,'Core Indicators'!$E$3:$G$9906,3,FALSE),"x")</f>
        <v>x</v>
      </c>
      <c r="P147" s="274">
        <v>11610</v>
      </c>
      <c r="Q147" s="268"/>
      <c r="R147" s="268"/>
      <c r="S147" s="268"/>
      <c r="T147" s="268"/>
      <c r="U147" s="268"/>
      <c r="V147" s="268"/>
      <c r="W147" s="268"/>
      <c r="X147" s="268"/>
      <c r="Y147" s="268"/>
      <c r="Z147" s="268"/>
      <c r="AA147" s="268"/>
      <c r="AB147" s="268"/>
      <c r="AC147" s="268"/>
      <c r="AD147" s="268"/>
      <c r="AE147" s="268"/>
      <c r="AF147" s="268"/>
      <c r="AG147" s="268"/>
      <c r="AH147" s="268"/>
      <c r="AI147" s="268"/>
      <c r="AJ147" s="268"/>
      <c r="AK147" s="268"/>
      <c r="AL147" s="268"/>
      <c r="AM147" s="268"/>
      <c r="AN147" s="268"/>
      <c r="AO147" s="268"/>
      <c r="AP147" s="268"/>
      <c r="AQ147" s="268"/>
      <c r="AR147" s="268"/>
      <c r="AS147" s="268"/>
      <c r="AT147" s="268"/>
      <c r="AU147" s="268"/>
      <c r="AV147" s="268"/>
      <c r="AW147" s="268"/>
      <c r="AX147" s="268"/>
      <c r="AY147" s="268"/>
      <c r="AZ147" s="268"/>
      <c r="BA147" s="268"/>
      <c r="BB147" s="268"/>
      <c r="BC147" s="268"/>
      <c r="BD147" s="268"/>
      <c r="BE147" s="268"/>
      <c r="BF147" s="268"/>
      <c r="BG147" s="268"/>
      <c r="BH147" s="268"/>
      <c r="BI147" s="268"/>
      <c r="BJ147" s="268"/>
      <c r="BK147" s="268"/>
      <c r="BL147" s="268"/>
      <c r="BM147" s="268"/>
      <c r="BN147" s="268"/>
      <c r="BO147" s="268"/>
      <c r="BP147" s="268"/>
      <c r="BQ147" s="268"/>
      <c r="BR147" s="268"/>
      <c r="BS147" s="268"/>
      <c r="BT147" s="268"/>
      <c r="BU147" s="268"/>
      <c r="BV147" s="268"/>
      <c r="BW147" s="268"/>
      <c r="BX147" s="268"/>
      <c r="BY147" s="268"/>
      <c r="BZ147" s="268"/>
      <c r="CA147" s="268"/>
      <c r="CB147" s="268"/>
      <c r="CC147" s="268"/>
      <c r="CD147" s="268"/>
      <c r="CE147" s="268"/>
      <c r="CF147" s="268"/>
      <c r="CG147" s="268"/>
      <c r="CH147" s="268"/>
      <c r="CI147" s="268"/>
      <c r="CJ147" s="268"/>
      <c r="CK147" s="268"/>
      <c r="CL147" s="268"/>
      <c r="CM147" s="268"/>
      <c r="CN147" s="268"/>
      <c r="CO147" s="268"/>
      <c r="CP147" s="268"/>
      <c r="CQ147" s="268"/>
      <c r="CR147" s="268"/>
      <c r="CS147" s="268"/>
      <c r="CT147" s="268"/>
      <c r="CU147" s="268"/>
      <c r="CV147" s="268"/>
      <c r="CW147" s="268"/>
      <c r="CX147" s="268"/>
      <c r="CY147" s="268"/>
      <c r="CZ147" s="268"/>
      <c r="DA147" s="268"/>
      <c r="DB147" s="268"/>
      <c r="DC147" s="268"/>
      <c r="DD147" s="268"/>
      <c r="DE147" s="268"/>
      <c r="DF147" s="268"/>
      <c r="DG147" s="268"/>
      <c r="DH147" s="268"/>
      <c r="DI147" s="268"/>
      <c r="DJ147" s="268"/>
      <c r="DK147" s="268"/>
      <c r="DL147" s="268"/>
    </row>
    <row r="148" spans="1:116" x14ac:dyDescent="0.35">
      <c r="A148" s="269" t="s">
        <v>8167</v>
      </c>
      <c r="B148" s="270" t="s">
        <v>8168</v>
      </c>
      <c r="C148" s="273" t="s">
        <v>17</v>
      </c>
      <c r="D148" s="274" t="s">
        <v>17</v>
      </c>
      <c r="E148" s="273" t="s">
        <v>17</v>
      </c>
      <c r="F148" s="273" t="s">
        <v>17</v>
      </c>
      <c r="G148" s="273" t="s">
        <v>17</v>
      </c>
      <c r="H148" s="273">
        <v>29</v>
      </c>
      <c r="I148" s="274" t="s">
        <v>17</v>
      </c>
      <c r="J148" s="274" t="str">
        <f>IFERROR(VLOOKUP($B148,'Core Indicators'!$E$3:$EU$906,147,FALSE),"x")</f>
        <v>x</v>
      </c>
      <c r="K148" s="275" t="s">
        <v>17</v>
      </c>
      <c r="L148" s="273" t="s">
        <v>17</v>
      </c>
      <c r="M148" s="274" t="s">
        <v>17</v>
      </c>
      <c r="N148" s="274" t="s">
        <v>17</v>
      </c>
      <c r="O148" s="274" t="str">
        <f>IFERROR(VLOOKUP(B148,'Core Indicators'!$E$3:$G$9906,3,FALSE),"x")</f>
        <v>x</v>
      </c>
      <c r="P148" s="274" t="s">
        <v>17</v>
      </c>
      <c r="Q148" s="268"/>
      <c r="R148" s="268"/>
      <c r="S148" s="268"/>
      <c r="T148" s="268"/>
      <c r="U148" s="268"/>
      <c r="V148" s="268"/>
      <c r="W148" s="268"/>
      <c r="X148" s="268"/>
      <c r="Y148" s="268"/>
      <c r="Z148" s="268"/>
      <c r="AA148" s="268"/>
      <c r="AB148" s="268"/>
      <c r="AC148" s="268"/>
      <c r="AD148" s="268"/>
      <c r="AE148" s="268"/>
      <c r="AF148" s="268"/>
      <c r="AG148" s="268"/>
      <c r="AH148" s="268"/>
      <c r="AI148" s="268"/>
      <c r="AJ148" s="268"/>
      <c r="AK148" s="268"/>
      <c r="AL148" s="268"/>
      <c r="AM148" s="268"/>
      <c r="AN148" s="268"/>
      <c r="AO148" s="268"/>
      <c r="AP148" s="268"/>
      <c r="AQ148" s="268"/>
      <c r="AR148" s="268"/>
      <c r="AS148" s="268"/>
      <c r="AT148" s="268"/>
      <c r="AU148" s="268"/>
      <c r="AV148" s="268"/>
      <c r="AW148" s="268"/>
      <c r="AX148" s="268"/>
      <c r="AY148" s="268"/>
      <c r="AZ148" s="268"/>
      <c r="BA148" s="268"/>
      <c r="BB148" s="268"/>
      <c r="BC148" s="268"/>
      <c r="BD148" s="268"/>
      <c r="BE148" s="268"/>
      <c r="BF148" s="268"/>
      <c r="BG148" s="268"/>
      <c r="BH148" s="268"/>
      <c r="BI148" s="268"/>
      <c r="BJ148" s="268"/>
      <c r="BK148" s="268"/>
      <c r="BL148" s="268"/>
      <c r="BM148" s="268"/>
      <c r="BN148" s="268"/>
      <c r="BO148" s="268"/>
      <c r="BP148" s="268"/>
      <c r="BQ148" s="268"/>
      <c r="BR148" s="268"/>
      <c r="BS148" s="268"/>
      <c r="BT148" s="268"/>
      <c r="BU148" s="268"/>
      <c r="BV148" s="268"/>
      <c r="BW148" s="268"/>
      <c r="BX148" s="268"/>
      <c r="BY148" s="268"/>
      <c r="BZ148" s="268"/>
      <c r="CA148" s="268"/>
      <c r="CB148" s="268"/>
      <c r="CC148" s="268"/>
      <c r="CD148" s="268"/>
      <c r="CE148" s="268"/>
      <c r="CF148" s="268"/>
      <c r="CG148" s="268"/>
      <c r="CH148" s="268"/>
      <c r="CI148" s="268"/>
      <c r="CJ148" s="268"/>
      <c r="CK148" s="268"/>
      <c r="CL148" s="268"/>
      <c r="CM148" s="268"/>
      <c r="CN148" s="268"/>
      <c r="CO148" s="268"/>
      <c r="CP148" s="268"/>
      <c r="CQ148" s="268"/>
      <c r="CR148" s="268"/>
      <c r="CS148" s="268"/>
      <c r="CT148" s="268"/>
      <c r="CU148" s="268"/>
      <c r="CV148" s="268"/>
      <c r="CW148" s="268"/>
      <c r="CX148" s="268"/>
      <c r="CY148" s="268"/>
      <c r="CZ148" s="268"/>
      <c r="DA148" s="268"/>
      <c r="DB148" s="268"/>
      <c r="DC148" s="268"/>
      <c r="DD148" s="268"/>
      <c r="DE148" s="268"/>
      <c r="DF148" s="268"/>
      <c r="DG148" s="268"/>
      <c r="DH148" s="268"/>
      <c r="DI148" s="268"/>
      <c r="DJ148" s="268"/>
      <c r="DK148" s="268"/>
      <c r="DL148" s="268"/>
    </row>
    <row r="149" spans="1:116" x14ac:dyDescent="0.35">
      <c r="A149" s="269" t="s">
        <v>5596</v>
      </c>
      <c r="B149" s="270" t="s">
        <v>8169</v>
      </c>
      <c r="C149" s="273">
        <v>0.29808903580000001</v>
      </c>
      <c r="D149" s="274">
        <v>8</v>
      </c>
      <c r="E149" s="273">
        <v>2.7E-2</v>
      </c>
      <c r="F149" s="273">
        <v>7.65</v>
      </c>
      <c r="G149" s="273">
        <v>0.31603010729999997</v>
      </c>
      <c r="H149" s="273">
        <v>35.799999999999997</v>
      </c>
      <c r="I149" s="274">
        <v>1</v>
      </c>
      <c r="J149" s="274">
        <f>IFERROR(VLOOKUP($B149,'Core Indicators'!$E$3:$EU$906,147,FALSE),"x")</f>
        <v>0</v>
      </c>
      <c r="K149" s="275">
        <v>0.36400461200000001</v>
      </c>
      <c r="L149" s="273">
        <v>6.75</v>
      </c>
      <c r="M149" s="274">
        <v>83</v>
      </c>
      <c r="N149" s="274">
        <v>44</v>
      </c>
      <c r="O149" s="274">
        <f>IFERROR(VLOOKUP(B149,'Core Indicators'!$E$3:$G$9906,3,FALSE),"x")</f>
        <v>19286000</v>
      </c>
      <c r="P149" s="274">
        <v>230080</v>
      </c>
      <c r="Q149" s="268"/>
      <c r="R149" s="268"/>
      <c r="S149" s="268"/>
      <c r="T149" s="268"/>
      <c r="U149" s="268"/>
      <c r="V149" s="268"/>
      <c r="W149" s="268"/>
      <c r="X149" s="268"/>
      <c r="Y149" s="268"/>
      <c r="Z149" s="268"/>
      <c r="AA149" s="268"/>
      <c r="AB149" s="268"/>
      <c r="AC149" s="268"/>
      <c r="AD149" s="268"/>
      <c r="AE149" s="268"/>
      <c r="AF149" s="268"/>
      <c r="AG149" s="268"/>
      <c r="AH149" s="268"/>
      <c r="AI149" s="268"/>
      <c r="AJ149" s="268"/>
      <c r="AK149" s="268"/>
      <c r="AL149" s="268"/>
      <c r="AM149" s="268"/>
      <c r="AN149" s="268"/>
      <c r="AO149" s="268"/>
      <c r="AP149" s="268"/>
      <c r="AQ149" s="268"/>
      <c r="AR149" s="268"/>
      <c r="AS149" s="268"/>
      <c r="AT149" s="268"/>
      <c r="AU149" s="268"/>
      <c r="AV149" s="268"/>
      <c r="AW149" s="268"/>
      <c r="AX149" s="268"/>
      <c r="AY149" s="268"/>
      <c r="AZ149" s="268"/>
      <c r="BA149" s="268"/>
      <c r="BB149" s="268"/>
      <c r="BC149" s="268"/>
      <c r="BD149" s="268"/>
      <c r="BE149" s="268"/>
      <c r="BF149" s="268"/>
      <c r="BG149" s="268"/>
      <c r="BH149" s="268"/>
      <c r="BI149" s="268"/>
      <c r="BJ149" s="268"/>
      <c r="BK149" s="268"/>
      <c r="BL149" s="268"/>
      <c r="BM149" s="268"/>
      <c r="BN149" s="268"/>
      <c r="BO149" s="268"/>
      <c r="BP149" s="268"/>
      <c r="BQ149" s="268"/>
      <c r="BR149" s="268"/>
      <c r="BS149" s="268"/>
      <c r="BT149" s="268"/>
      <c r="BU149" s="268"/>
      <c r="BV149" s="268"/>
      <c r="BW149" s="268"/>
      <c r="BX149" s="268"/>
      <c r="BY149" s="268"/>
      <c r="BZ149" s="268"/>
      <c r="CA149" s="268"/>
      <c r="CB149" s="268"/>
      <c r="CC149" s="268"/>
      <c r="CD149" s="268"/>
      <c r="CE149" s="268"/>
      <c r="CF149" s="268"/>
      <c r="CG149" s="268"/>
      <c r="CH149" s="268"/>
      <c r="CI149" s="268"/>
      <c r="CJ149" s="268"/>
      <c r="CK149" s="268"/>
      <c r="CL149" s="268"/>
      <c r="CM149" s="268"/>
      <c r="CN149" s="268"/>
      <c r="CO149" s="268"/>
      <c r="CP149" s="268"/>
      <c r="CQ149" s="268"/>
      <c r="CR149" s="268"/>
      <c r="CS149" s="268"/>
      <c r="CT149" s="268"/>
      <c r="CU149" s="268"/>
      <c r="CV149" s="268"/>
      <c r="CW149" s="268"/>
      <c r="CX149" s="268"/>
      <c r="CY149" s="268"/>
      <c r="CZ149" s="268"/>
      <c r="DA149" s="268"/>
      <c r="DB149" s="268"/>
      <c r="DC149" s="268"/>
      <c r="DD149" s="268"/>
      <c r="DE149" s="268"/>
      <c r="DF149" s="268"/>
      <c r="DG149" s="268"/>
      <c r="DH149" s="268"/>
      <c r="DI149" s="268"/>
      <c r="DJ149" s="268"/>
      <c r="DK149" s="268"/>
      <c r="DL149" s="268"/>
    </row>
    <row r="150" spans="1:116" x14ac:dyDescent="0.35">
      <c r="A150" s="269" t="s">
        <v>8170</v>
      </c>
      <c r="B150" s="270" t="s">
        <v>8171</v>
      </c>
      <c r="C150" s="273">
        <v>0.34628793000000002</v>
      </c>
      <c r="D150" s="274">
        <v>2</v>
      </c>
      <c r="E150" s="273">
        <v>0.16450000000000001</v>
      </c>
      <c r="F150" s="273">
        <v>4.5</v>
      </c>
      <c r="G150" s="273">
        <v>0.25525934649999998</v>
      </c>
      <c r="H150" s="273">
        <v>37.5</v>
      </c>
      <c r="I150" s="274">
        <v>3</v>
      </c>
      <c r="J150" s="274" t="str">
        <f>IFERROR(VLOOKUP($B150,'Core Indicators'!$E$3:$EU$906,147,FALSE),"x")</f>
        <v>x</v>
      </c>
      <c r="K150" s="275">
        <v>-0.72368854280000006</v>
      </c>
      <c r="L150" s="273">
        <v>4</v>
      </c>
      <c r="M150" s="274">
        <v>20</v>
      </c>
      <c r="N150" s="274">
        <v>28</v>
      </c>
      <c r="O150" s="274" t="str">
        <f>IFERROR(VLOOKUP(B150,'Core Indicators'!$E$3:$G$9906,3,FALSE),"x")</f>
        <v>x</v>
      </c>
      <c r="P150" s="274">
        <v>16376870</v>
      </c>
      <c r="Q150" s="268"/>
      <c r="R150" s="268"/>
      <c r="S150" s="268"/>
      <c r="T150" s="268"/>
      <c r="U150" s="268"/>
      <c r="V150" s="268"/>
      <c r="W150" s="268"/>
      <c r="X150" s="268"/>
      <c r="Y150" s="268"/>
      <c r="Z150" s="268"/>
      <c r="AA150" s="268"/>
      <c r="AB150" s="268"/>
      <c r="AC150" s="268"/>
      <c r="AD150" s="268"/>
      <c r="AE150" s="268"/>
      <c r="AF150" s="268"/>
      <c r="AG150" s="268"/>
      <c r="AH150" s="268"/>
      <c r="AI150" s="268"/>
      <c r="AJ150" s="268"/>
      <c r="AK150" s="268"/>
      <c r="AL150" s="268"/>
      <c r="AM150" s="268"/>
      <c r="AN150" s="268"/>
      <c r="AO150" s="268"/>
      <c r="AP150" s="268"/>
      <c r="AQ150" s="268"/>
      <c r="AR150" s="268"/>
      <c r="AS150" s="268"/>
      <c r="AT150" s="268"/>
      <c r="AU150" s="268"/>
      <c r="AV150" s="268"/>
      <c r="AW150" s="268"/>
      <c r="AX150" s="268"/>
      <c r="AY150" s="268"/>
      <c r="AZ150" s="268"/>
      <c r="BA150" s="268"/>
      <c r="BB150" s="268"/>
      <c r="BC150" s="268"/>
      <c r="BD150" s="268"/>
      <c r="BE150" s="268"/>
      <c r="BF150" s="268"/>
      <c r="BG150" s="268"/>
      <c r="BH150" s="268"/>
      <c r="BI150" s="268"/>
      <c r="BJ150" s="268"/>
      <c r="BK150" s="268"/>
      <c r="BL150" s="268"/>
      <c r="BM150" s="268"/>
      <c r="BN150" s="268"/>
      <c r="BO150" s="268"/>
      <c r="BP150" s="268"/>
      <c r="BQ150" s="268"/>
      <c r="BR150" s="268"/>
      <c r="BS150" s="268"/>
      <c r="BT150" s="268"/>
      <c r="BU150" s="268"/>
      <c r="BV150" s="268"/>
      <c r="BW150" s="268"/>
      <c r="BX150" s="268"/>
      <c r="BY150" s="268"/>
      <c r="BZ150" s="268"/>
      <c r="CA150" s="268"/>
      <c r="CB150" s="268"/>
      <c r="CC150" s="268"/>
      <c r="CD150" s="268"/>
      <c r="CE150" s="268"/>
      <c r="CF150" s="268"/>
      <c r="CG150" s="268"/>
      <c r="CH150" s="268"/>
      <c r="CI150" s="268"/>
      <c r="CJ150" s="268"/>
      <c r="CK150" s="268"/>
      <c r="CL150" s="268"/>
      <c r="CM150" s="268"/>
      <c r="CN150" s="268"/>
      <c r="CO150" s="268"/>
      <c r="CP150" s="268"/>
      <c r="CQ150" s="268"/>
      <c r="CR150" s="268"/>
      <c r="CS150" s="268"/>
      <c r="CT150" s="268"/>
      <c r="CU150" s="268"/>
      <c r="CV150" s="268"/>
      <c r="CW150" s="268"/>
      <c r="CX150" s="268"/>
      <c r="CY150" s="268"/>
      <c r="CZ150" s="268"/>
      <c r="DA150" s="268"/>
      <c r="DB150" s="268"/>
      <c r="DC150" s="268"/>
      <c r="DD150" s="268"/>
      <c r="DE150" s="268"/>
      <c r="DF150" s="268"/>
      <c r="DG150" s="268"/>
      <c r="DH150" s="268"/>
      <c r="DI150" s="268"/>
      <c r="DJ150" s="268"/>
      <c r="DK150" s="268"/>
      <c r="DL150" s="268"/>
    </row>
    <row r="151" spans="1:116" x14ac:dyDescent="0.35">
      <c r="A151" s="269" t="s">
        <v>610</v>
      </c>
      <c r="B151" s="270" t="s">
        <v>8172</v>
      </c>
      <c r="C151" s="273">
        <v>0.27190004229999998</v>
      </c>
      <c r="D151" s="274">
        <v>5</v>
      </c>
      <c r="E151" s="273">
        <v>0.84</v>
      </c>
      <c r="F151" s="273">
        <v>3.9833333333000001</v>
      </c>
      <c r="G151" s="273">
        <v>0.41238544770000002</v>
      </c>
      <c r="H151" s="273">
        <v>43.7</v>
      </c>
      <c r="I151" s="274">
        <v>3</v>
      </c>
      <c r="J151" s="274" t="str">
        <f>IFERROR(VLOOKUP($B151,'Core Indicators'!$E$3:$EU$906,147,FALSE),"x")</f>
        <v>x</v>
      </c>
      <c r="K151" s="275">
        <v>7.6188184300000003E-2</v>
      </c>
      <c r="L151" s="273">
        <v>3.75</v>
      </c>
      <c r="M151" s="274">
        <v>22</v>
      </c>
      <c r="N151" s="274">
        <v>53</v>
      </c>
      <c r="O151" s="274">
        <f>IFERROR(VLOOKUP(B151,'Core Indicators'!$E$3:$G$9906,3,FALSE),"x")</f>
        <v>12952000</v>
      </c>
      <c r="P151" s="274">
        <v>24670</v>
      </c>
      <c r="Q151" s="268"/>
      <c r="R151" s="268"/>
      <c r="S151" s="268"/>
      <c r="T151" s="268"/>
      <c r="U151" s="268"/>
      <c r="V151" s="268"/>
      <c r="W151" s="268"/>
      <c r="X151" s="268"/>
      <c r="Y151" s="268"/>
      <c r="Z151" s="268"/>
      <c r="AA151" s="268"/>
      <c r="AB151" s="268"/>
      <c r="AC151" s="268"/>
      <c r="AD151" s="268"/>
      <c r="AE151" s="268"/>
      <c r="AF151" s="268"/>
      <c r="AG151" s="268"/>
      <c r="AH151" s="268"/>
      <c r="AI151" s="268"/>
      <c r="AJ151" s="268"/>
      <c r="AK151" s="268"/>
      <c r="AL151" s="268"/>
      <c r="AM151" s="268"/>
      <c r="AN151" s="268"/>
      <c r="AO151" s="268"/>
      <c r="AP151" s="268"/>
      <c r="AQ151" s="268"/>
      <c r="AR151" s="268"/>
      <c r="AS151" s="268"/>
      <c r="AT151" s="268"/>
      <c r="AU151" s="268"/>
      <c r="AV151" s="268"/>
      <c r="AW151" s="268"/>
      <c r="AX151" s="268"/>
      <c r="AY151" s="268"/>
      <c r="AZ151" s="268"/>
      <c r="BA151" s="268"/>
      <c r="BB151" s="268"/>
      <c r="BC151" s="268"/>
      <c r="BD151" s="268"/>
      <c r="BE151" s="268"/>
      <c r="BF151" s="268"/>
      <c r="BG151" s="268"/>
      <c r="BH151" s="268"/>
      <c r="BI151" s="268"/>
      <c r="BJ151" s="268"/>
      <c r="BK151" s="268"/>
      <c r="BL151" s="268"/>
      <c r="BM151" s="268"/>
      <c r="BN151" s="268"/>
      <c r="BO151" s="268"/>
      <c r="BP151" s="268"/>
      <c r="BQ151" s="268"/>
      <c r="BR151" s="268"/>
      <c r="BS151" s="268"/>
      <c r="BT151" s="268"/>
      <c r="BU151" s="268"/>
      <c r="BV151" s="268"/>
      <c r="BW151" s="268"/>
      <c r="BX151" s="268"/>
      <c r="BY151" s="268"/>
      <c r="BZ151" s="268"/>
      <c r="CA151" s="268"/>
      <c r="CB151" s="268"/>
      <c r="CC151" s="268"/>
      <c r="CD151" s="268"/>
      <c r="CE151" s="268"/>
      <c r="CF151" s="268"/>
      <c r="CG151" s="268"/>
      <c r="CH151" s="268"/>
      <c r="CI151" s="268"/>
      <c r="CJ151" s="268"/>
      <c r="CK151" s="268"/>
      <c r="CL151" s="268"/>
      <c r="CM151" s="268"/>
      <c r="CN151" s="268"/>
      <c r="CO151" s="268"/>
      <c r="CP151" s="268"/>
      <c r="CQ151" s="268"/>
      <c r="CR151" s="268"/>
      <c r="CS151" s="268"/>
      <c r="CT151" s="268"/>
      <c r="CU151" s="268"/>
      <c r="CV151" s="268"/>
      <c r="CW151" s="268"/>
      <c r="CX151" s="268"/>
      <c r="CY151" s="268"/>
      <c r="CZ151" s="268"/>
      <c r="DA151" s="268"/>
      <c r="DB151" s="268"/>
      <c r="DC151" s="268"/>
      <c r="DD151" s="268"/>
      <c r="DE151" s="268"/>
      <c r="DF151" s="268"/>
      <c r="DG151" s="268"/>
      <c r="DH151" s="268"/>
      <c r="DI151" s="268"/>
      <c r="DJ151" s="268"/>
      <c r="DK151" s="268"/>
      <c r="DL151" s="268"/>
    </row>
    <row r="152" spans="1:116" x14ac:dyDescent="0.35">
      <c r="A152" s="269" t="s">
        <v>8173</v>
      </c>
      <c r="B152" s="270" t="s">
        <v>8174</v>
      </c>
      <c r="C152" s="273">
        <v>0.77989999290000012</v>
      </c>
      <c r="D152" s="274">
        <v>0</v>
      </c>
      <c r="E152" s="273">
        <v>0.17</v>
      </c>
      <c r="F152" s="273">
        <v>2.4500000000000002</v>
      </c>
      <c r="G152" s="273">
        <v>0.2235342192</v>
      </c>
      <c r="H152" s="273" t="s">
        <v>17</v>
      </c>
      <c r="I152" s="274">
        <v>5</v>
      </c>
      <c r="J152" s="274" t="str">
        <f>IFERROR(VLOOKUP($B152,'Core Indicators'!$E$3:$EU$906,147,FALSE),"x")</f>
        <v>x</v>
      </c>
      <c r="K152" s="275">
        <v>0.16855593029999999</v>
      </c>
      <c r="L152" s="273">
        <v>2.25</v>
      </c>
      <c r="M152" s="274">
        <v>7</v>
      </c>
      <c r="N152" s="274">
        <v>53</v>
      </c>
      <c r="O152" s="274" t="str">
        <f>IFERROR(VLOOKUP(B152,'Core Indicators'!$E$3:$G$9906,3,FALSE),"x")</f>
        <v>x</v>
      </c>
      <c r="P152" s="274">
        <v>2149690</v>
      </c>
      <c r="Q152" s="268"/>
      <c r="R152" s="268"/>
      <c r="S152" s="268"/>
      <c r="T152" s="268"/>
      <c r="U152" s="268"/>
      <c r="V152" s="268"/>
      <c r="W152" s="268"/>
      <c r="X152" s="268"/>
      <c r="Y152" s="268"/>
      <c r="Z152" s="268"/>
      <c r="AA152" s="268"/>
      <c r="AB152" s="268"/>
      <c r="AC152" s="268"/>
      <c r="AD152" s="268"/>
      <c r="AE152" s="268"/>
      <c r="AF152" s="268"/>
      <c r="AG152" s="268"/>
      <c r="AH152" s="268"/>
      <c r="AI152" s="268"/>
      <c r="AJ152" s="268"/>
      <c r="AK152" s="268"/>
      <c r="AL152" s="268"/>
      <c r="AM152" s="268"/>
      <c r="AN152" s="268"/>
      <c r="AO152" s="268"/>
      <c r="AP152" s="268"/>
      <c r="AQ152" s="268"/>
      <c r="AR152" s="268"/>
      <c r="AS152" s="268"/>
      <c r="AT152" s="268"/>
      <c r="AU152" s="268"/>
      <c r="AV152" s="268"/>
      <c r="AW152" s="268"/>
      <c r="AX152" s="268"/>
      <c r="AY152" s="268"/>
      <c r="AZ152" s="268"/>
      <c r="BA152" s="268"/>
      <c r="BB152" s="268"/>
      <c r="BC152" s="268"/>
      <c r="BD152" s="268"/>
      <c r="BE152" s="268"/>
      <c r="BF152" s="268"/>
      <c r="BG152" s="268"/>
      <c r="BH152" s="268"/>
      <c r="BI152" s="268"/>
      <c r="BJ152" s="268"/>
      <c r="BK152" s="268"/>
      <c r="BL152" s="268"/>
      <c r="BM152" s="268"/>
      <c r="BN152" s="268"/>
      <c r="BO152" s="268"/>
      <c r="BP152" s="268"/>
      <c r="BQ152" s="268"/>
      <c r="BR152" s="268"/>
      <c r="BS152" s="268"/>
      <c r="BT152" s="268"/>
      <c r="BU152" s="268"/>
      <c r="BV152" s="268"/>
      <c r="BW152" s="268"/>
      <c r="BX152" s="268"/>
      <c r="BY152" s="268"/>
      <c r="BZ152" s="268"/>
      <c r="CA152" s="268"/>
      <c r="CB152" s="268"/>
      <c r="CC152" s="268"/>
      <c r="CD152" s="268"/>
      <c r="CE152" s="268"/>
      <c r="CF152" s="268"/>
      <c r="CG152" s="268"/>
      <c r="CH152" s="268"/>
      <c r="CI152" s="268"/>
      <c r="CJ152" s="268"/>
      <c r="CK152" s="268"/>
      <c r="CL152" s="268"/>
      <c r="CM152" s="268"/>
      <c r="CN152" s="268"/>
      <c r="CO152" s="268"/>
      <c r="CP152" s="268"/>
      <c r="CQ152" s="268"/>
      <c r="CR152" s="268"/>
      <c r="CS152" s="268"/>
      <c r="CT152" s="268"/>
      <c r="CU152" s="268"/>
      <c r="CV152" s="268"/>
      <c r="CW152" s="268"/>
      <c r="CX152" s="268"/>
      <c r="CY152" s="268"/>
      <c r="CZ152" s="268"/>
      <c r="DA152" s="268"/>
      <c r="DB152" s="268"/>
      <c r="DC152" s="268"/>
      <c r="DD152" s="268"/>
      <c r="DE152" s="268"/>
      <c r="DF152" s="268"/>
      <c r="DG152" s="268"/>
      <c r="DH152" s="268"/>
      <c r="DI152" s="268"/>
      <c r="DJ152" s="268"/>
      <c r="DK152" s="268"/>
      <c r="DL152" s="268"/>
    </row>
    <row r="153" spans="1:116" x14ac:dyDescent="0.35">
      <c r="A153" s="269" t="s">
        <v>627</v>
      </c>
      <c r="B153" s="270" t="s">
        <v>8175</v>
      </c>
      <c r="C153" s="273">
        <v>0.79894100540000001</v>
      </c>
      <c r="D153" s="274">
        <v>4</v>
      </c>
      <c r="E153" s="273">
        <v>0.55000000000000004</v>
      </c>
      <c r="F153" s="273">
        <v>2.0166666666999999</v>
      </c>
      <c r="G153" s="273">
        <v>0.56036181190000001</v>
      </c>
      <c r="H153" s="273">
        <v>34.200000000000003</v>
      </c>
      <c r="I153" s="274">
        <v>5</v>
      </c>
      <c r="J153" s="274">
        <f>IFERROR(VLOOKUP($B153,'Core Indicators'!$E$3:$EU$906,147,FALSE),"x")</f>
        <v>988</v>
      </c>
      <c r="K153" s="275">
        <v>-1.140473485</v>
      </c>
      <c r="L153" s="273">
        <v>1</v>
      </c>
      <c r="M153" s="274">
        <v>12</v>
      </c>
      <c r="N153" s="274">
        <v>16</v>
      </c>
      <c r="O153" s="274">
        <f>IFERROR(VLOOKUP(B153,'Core Indicators'!$E$3:$G$9906,3,FALSE),"x")</f>
        <v>48000000</v>
      </c>
      <c r="P153" s="274">
        <v>2376000</v>
      </c>
      <c r="Q153" s="268"/>
      <c r="R153" s="268"/>
      <c r="S153" s="268"/>
      <c r="T153" s="268"/>
      <c r="U153" s="268"/>
      <c r="V153" s="268"/>
      <c r="W153" s="268"/>
      <c r="X153" s="268"/>
      <c r="Y153" s="268"/>
      <c r="Z153" s="268"/>
      <c r="AA153" s="268"/>
      <c r="AB153" s="268"/>
      <c r="AC153" s="268"/>
      <c r="AD153" s="268"/>
      <c r="AE153" s="268"/>
      <c r="AF153" s="268"/>
      <c r="AG153" s="268"/>
      <c r="AH153" s="268"/>
      <c r="AI153" s="268"/>
      <c r="AJ153" s="268"/>
      <c r="AK153" s="268"/>
      <c r="AL153" s="268"/>
      <c r="AM153" s="268"/>
      <c r="AN153" s="268"/>
      <c r="AO153" s="268"/>
      <c r="AP153" s="268"/>
      <c r="AQ153" s="268"/>
      <c r="AR153" s="268"/>
      <c r="AS153" s="268"/>
      <c r="AT153" s="268"/>
      <c r="AU153" s="268"/>
      <c r="AV153" s="268"/>
      <c r="AW153" s="268"/>
      <c r="AX153" s="268"/>
      <c r="AY153" s="268"/>
      <c r="AZ153" s="268"/>
      <c r="BA153" s="268"/>
      <c r="BB153" s="268"/>
      <c r="BC153" s="268"/>
      <c r="BD153" s="268"/>
      <c r="BE153" s="268"/>
      <c r="BF153" s="268"/>
      <c r="BG153" s="268"/>
      <c r="BH153" s="268"/>
      <c r="BI153" s="268"/>
      <c r="BJ153" s="268"/>
      <c r="BK153" s="268"/>
      <c r="BL153" s="268"/>
      <c r="BM153" s="268"/>
      <c r="BN153" s="268"/>
      <c r="BO153" s="268"/>
      <c r="BP153" s="268"/>
      <c r="BQ153" s="268"/>
      <c r="BR153" s="268"/>
      <c r="BS153" s="268"/>
      <c r="BT153" s="268"/>
      <c r="BU153" s="268"/>
      <c r="BV153" s="268"/>
      <c r="BW153" s="268"/>
      <c r="BX153" s="268"/>
      <c r="BY153" s="268"/>
      <c r="BZ153" s="268"/>
      <c r="CA153" s="268"/>
      <c r="CB153" s="268"/>
      <c r="CC153" s="268"/>
      <c r="CD153" s="268"/>
      <c r="CE153" s="268"/>
      <c r="CF153" s="268"/>
      <c r="CG153" s="268"/>
      <c r="CH153" s="268"/>
      <c r="CI153" s="268"/>
      <c r="CJ153" s="268"/>
      <c r="CK153" s="268"/>
      <c r="CL153" s="268"/>
      <c r="CM153" s="268"/>
      <c r="CN153" s="268"/>
      <c r="CO153" s="268"/>
      <c r="CP153" s="268"/>
      <c r="CQ153" s="268"/>
      <c r="CR153" s="268"/>
      <c r="CS153" s="268"/>
      <c r="CT153" s="268"/>
      <c r="CU153" s="268"/>
      <c r="CV153" s="268"/>
      <c r="CW153" s="268"/>
      <c r="CX153" s="268"/>
      <c r="CY153" s="268"/>
      <c r="CZ153" s="268"/>
      <c r="DA153" s="268"/>
      <c r="DB153" s="268"/>
      <c r="DC153" s="268"/>
      <c r="DD153" s="268"/>
      <c r="DE153" s="268"/>
      <c r="DF153" s="268"/>
      <c r="DG153" s="268"/>
      <c r="DH153" s="268"/>
      <c r="DI153" s="268"/>
      <c r="DJ153" s="268"/>
      <c r="DK153" s="268"/>
      <c r="DL153" s="268"/>
    </row>
    <row r="154" spans="1:116" x14ac:dyDescent="0.35">
      <c r="A154" s="269" t="s">
        <v>47</v>
      </c>
      <c r="B154" s="270" t="s">
        <v>8176</v>
      </c>
      <c r="C154" s="273">
        <v>0.72594999450000008</v>
      </c>
      <c r="D154" s="274">
        <v>9</v>
      </c>
      <c r="E154" s="273">
        <v>0</v>
      </c>
      <c r="F154" s="273">
        <v>6.95</v>
      </c>
      <c r="G154" s="273">
        <v>0.52272520759999996</v>
      </c>
      <c r="H154" s="273">
        <v>40.299999999999997</v>
      </c>
      <c r="I154" s="274">
        <v>3</v>
      </c>
      <c r="J154" s="274">
        <f>IFERROR(VLOOKUP($B154,'Core Indicators'!$E$3:$EU$906,147,FALSE),"x")</f>
        <v>0</v>
      </c>
      <c r="K154" s="275">
        <v>-0.1907603145</v>
      </c>
      <c r="L154" s="273">
        <v>6</v>
      </c>
      <c r="M154" s="274">
        <v>71</v>
      </c>
      <c r="N154" s="274">
        <v>45</v>
      </c>
      <c r="O154" s="274">
        <f>IFERROR(VLOOKUP(B154,'Core Indicators'!$E$3:$G$9906,3,FALSE),"x")</f>
        <v>16709000</v>
      </c>
      <c r="P154" s="274">
        <v>192530</v>
      </c>
      <c r="Q154" s="268"/>
      <c r="R154" s="268"/>
      <c r="S154" s="268"/>
      <c r="T154" s="268"/>
      <c r="U154" s="268"/>
      <c r="V154" s="268"/>
      <c r="W154" s="268"/>
      <c r="X154" s="268"/>
      <c r="Y154" s="268"/>
      <c r="Z154" s="268"/>
      <c r="AA154" s="268"/>
      <c r="AB154" s="268"/>
      <c r="AC154" s="268"/>
      <c r="AD154" s="268"/>
      <c r="AE154" s="268"/>
      <c r="AF154" s="268"/>
      <c r="AG154" s="268"/>
      <c r="AH154" s="268"/>
      <c r="AI154" s="268"/>
      <c r="AJ154" s="268"/>
      <c r="AK154" s="268"/>
      <c r="AL154" s="268"/>
      <c r="AM154" s="268"/>
      <c r="AN154" s="268"/>
      <c r="AO154" s="268"/>
      <c r="AP154" s="268"/>
      <c r="AQ154" s="268"/>
      <c r="AR154" s="268"/>
      <c r="AS154" s="268"/>
      <c r="AT154" s="268"/>
      <c r="AU154" s="268"/>
      <c r="AV154" s="268"/>
      <c r="AW154" s="268"/>
      <c r="AX154" s="268"/>
      <c r="AY154" s="268"/>
      <c r="AZ154" s="268"/>
      <c r="BA154" s="268"/>
      <c r="BB154" s="268"/>
      <c r="BC154" s="268"/>
      <c r="BD154" s="268"/>
      <c r="BE154" s="268"/>
      <c r="BF154" s="268"/>
      <c r="BG154" s="268"/>
      <c r="BH154" s="268"/>
      <c r="BI154" s="268"/>
      <c r="BJ154" s="268"/>
      <c r="BK154" s="268"/>
      <c r="BL154" s="268"/>
      <c r="BM154" s="268"/>
      <c r="BN154" s="268"/>
      <c r="BO154" s="268"/>
      <c r="BP154" s="268"/>
      <c r="BQ154" s="268"/>
      <c r="BR154" s="268"/>
      <c r="BS154" s="268"/>
      <c r="BT154" s="268"/>
      <c r="BU154" s="268"/>
      <c r="BV154" s="268"/>
      <c r="BW154" s="268"/>
      <c r="BX154" s="268"/>
      <c r="BY154" s="268"/>
      <c r="BZ154" s="268"/>
      <c r="CA154" s="268"/>
      <c r="CB154" s="268"/>
      <c r="CC154" s="268"/>
      <c r="CD154" s="268"/>
      <c r="CE154" s="268"/>
      <c r="CF154" s="268"/>
      <c r="CG154" s="268"/>
      <c r="CH154" s="268"/>
      <c r="CI154" s="268"/>
      <c r="CJ154" s="268"/>
      <c r="CK154" s="268"/>
      <c r="CL154" s="268"/>
      <c r="CM154" s="268"/>
      <c r="CN154" s="268"/>
      <c r="CO154" s="268"/>
      <c r="CP154" s="268"/>
      <c r="CQ154" s="268"/>
      <c r="CR154" s="268"/>
      <c r="CS154" s="268"/>
      <c r="CT154" s="268"/>
      <c r="CU154" s="268"/>
      <c r="CV154" s="268"/>
      <c r="CW154" s="268"/>
      <c r="CX154" s="268"/>
      <c r="CY154" s="268"/>
      <c r="CZ154" s="268"/>
      <c r="DA154" s="268"/>
      <c r="DB154" s="268"/>
      <c r="DC154" s="268"/>
      <c r="DD154" s="268"/>
      <c r="DE154" s="268"/>
      <c r="DF154" s="268"/>
      <c r="DG154" s="268"/>
      <c r="DH154" s="268"/>
      <c r="DI154" s="268"/>
      <c r="DJ154" s="268"/>
      <c r="DK154" s="268"/>
      <c r="DL154" s="268"/>
    </row>
    <row r="155" spans="1:116" x14ac:dyDescent="0.35">
      <c r="A155" s="269" t="s">
        <v>8177</v>
      </c>
      <c r="B155" s="270" t="s">
        <v>8178</v>
      </c>
      <c r="C155" s="273">
        <v>0.42649998649999998</v>
      </c>
      <c r="D155" s="274">
        <v>6</v>
      </c>
      <c r="E155" s="273">
        <v>0</v>
      </c>
      <c r="F155" s="273">
        <v>5.3166666666999998</v>
      </c>
      <c r="G155" s="273">
        <v>6.4907686399999998E-2</v>
      </c>
      <c r="H155" s="273" t="s">
        <v>17</v>
      </c>
      <c r="I155" s="274">
        <v>0</v>
      </c>
      <c r="J155" s="274" t="str">
        <f>IFERROR(VLOOKUP($B155,'Core Indicators'!$E$3:$EU$906,147,FALSE),"x")</f>
        <v>x</v>
      </c>
      <c r="K155" s="275">
        <v>1.8785588741000001</v>
      </c>
      <c r="L155" s="273">
        <v>5.75</v>
      </c>
      <c r="M155" s="274">
        <v>50</v>
      </c>
      <c r="N155" s="274">
        <v>85</v>
      </c>
      <c r="O155" s="274" t="str">
        <f>IFERROR(VLOOKUP(B155,'Core Indicators'!$E$3:$G$9906,3,FALSE),"x")</f>
        <v>x</v>
      </c>
      <c r="P155" s="274">
        <v>709</v>
      </c>
      <c r="Q155" s="268"/>
      <c r="R155" s="268"/>
      <c r="S155" s="268"/>
      <c r="T155" s="268"/>
      <c r="U155" s="268"/>
      <c r="V155" s="268"/>
      <c r="W155" s="268"/>
      <c r="X155" s="268"/>
      <c r="Y155" s="268"/>
      <c r="Z155" s="268"/>
      <c r="AA155" s="268"/>
      <c r="AB155" s="268"/>
      <c r="AC155" s="268"/>
      <c r="AD155" s="268"/>
      <c r="AE155" s="268"/>
      <c r="AF155" s="268"/>
      <c r="AG155" s="268"/>
      <c r="AH155" s="268"/>
      <c r="AI155" s="268"/>
      <c r="AJ155" s="268"/>
      <c r="AK155" s="268"/>
      <c r="AL155" s="268"/>
      <c r="AM155" s="268"/>
      <c r="AN155" s="268"/>
      <c r="AO155" s="268"/>
      <c r="AP155" s="268"/>
      <c r="AQ155" s="268"/>
      <c r="AR155" s="268"/>
      <c r="AS155" s="268"/>
      <c r="AT155" s="268"/>
      <c r="AU155" s="268"/>
      <c r="AV155" s="268"/>
      <c r="AW155" s="268"/>
      <c r="AX155" s="268"/>
      <c r="AY155" s="268"/>
      <c r="AZ155" s="268"/>
      <c r="BA155" s="268"/>
      <c r="BB155" s="268"/>
      <c r="BC155" s="268"/>
      <c r="BD155" s="268"/>
      <c r="BE155" s="268"/>
      <c r="BF155" s="268"/>
      <c r="BG155" s="268"/>
      <c r="BH155" s="268"/>
      <c r="BI155" s="268"/>
      <c r="BJ155" s="268"/>
      <c r="BK155" s="268"/>
      <c r="BL155" s="268"/>
      <c r="BM155" s="268"/>
      <c r="BN155" s="268"/>
      <c r="BO155" s="268"/>
      <c r="BP155" s="268"/>
      <c r="BQ155" s="268"/>
      <c r="BR155" s="268"/>
      <c r="BS155" s="268"/>
      <c r="BT155" s="268"/>
      <c r="BU155" s="268"/>
      <c r="BV155" s="268"/>
      <c r="BW155" s="268"/>
      <c r="BX155" s="268"/>
      <c r="BY155" s="268"/>
      <c r="BZ155" s="268"/>
      <c r="CA155" s="268"/>
      <c r="CB155" s="268"/>
      <c r="CC155" s="268"/>
      <c r="CD155" s="268"/>
      <c r="CE155" s="268"/>
      <c r="CF155" s="268"/>
      <c r="CG155" s="268"/>
      <c r="CH155" s="268"/>
      <c r="CI155" s="268"/>
      <c r="CJ155" s="268"/>
      <c r="CK155" s="268"/>
      <c r="CL155" s="268"/>
      <c r="CM155" s="268"/>
      <c r="CN155" s="268"/>
      <c r="CO155" s="268"/>
      <c r="CP155" s="268"/>
      <c r="CQ155" s="268"/>
      <c r="CR155" s="268"/>
      <c r="CS155" s="268"/>
      <c r="CT155" s="268"/>
      <c r="CU155" s="268"/>
      <c r="CV155" s="268"/>
      <c r="CW155" s="268"/>
      <c r="CX155" s="268"/>
      <c r="CY155" s="268"/>
      <c r="CZ155" s="268"/>
      <c r="DA155" s="268"/>
      <c r="DB155" s="268"/>
      <c r="DC155" s="268"/>
      <c r="DD155" s="268"/>
      <c r="DE155" s="268"/>
      <c r="DF155" s="268"/>
      <c r="DG155" s="268"/>
      <c r="DH155" s="268"/>
      <c r="DI155" s="268"/>
      <c r="DJ155" s="268"/>
      <c r="DK155" s="268"/>
      <c r="DL155" s="268"/>
    </row>
    <row r="156" spans="1:116" x14ac:dyDescent="0.35">
      <c r="A156" s="269" t="s">
        <v>8179</v>
      </c>
      <c r="B156" s="270" t="s">
        <v>8180</v>
      </c>
      <c r="C156" s="273">
        <v>0</v>
      </c>
      <c r="D156" s="274">
        <v>12</v>
      </c>
      <c r="E156" s="273">
        <v>0</v>
      </c>
      <c r="F156" s="273" t="s">
        <v>17</v>
      </c>
      <c r="G156" s="273" t="s">
        <v>17</v>
      </c>
      <c r="H156" s="273">
        <v>37.1</v>
      </c>
      <c r="I156" s="274">
        <v>0</v>
      </c>
      <c r="J156" s="274" t="str">
        <f>IFERROR(VLOOKUP($B156,'Core Indicators'!$E$3:$EU$906,147,FALSE),"x")</f>
        <v>x</v>
      </c>
      <c r="K156" s="275">
        <v>-0.13986755910000001</v>
      </c>
      <c r="L156" s="273" t="s">
        <v>17</v>
      </c>
      <c r="M156" s="274">
        <v>79</v>
      </c>
      <c r="N156" s="274">
        <v>42</v>
      </c>
      <c r="O156" s="274" t="str">
        <f>IFERROR(VLOOKUP(B156,'Core Indicators'!$E$3:$G$9906,3,FALSE),"x")</f>
        <v>x</v>
      </c>
      <c r="P156" s="274">
        <v>27990</v>
      </c>
      <c r="Q156" s="268"/>
      <c r="R156" s="268"/>
      <c r="S156" s="268"/>
      <c r="T156" s="268"/>
      <c r="U156" s="268"/>
      <c r="V156" s="268"/>
      <c r="W156" s="268"/>
      <c r="X156" s="268"/>
      <c r="Y156" s="268"/>
      <c r="Z156" s="268"/>
      <c r="AA156" s="268"/>
      <c r="AB156" s="268"/>
      <c r="AC156" s="268"/>
      <c r="AD156" s="268"/>
      <c r="AE156" s="268"/>
      <c r="AF156" s="268"/>
      <c r="AG156" s="268"/>
      <c r="AH156" s="268"/>
      <c r="AI156" s="268"/>
      <c r="AJ156" s="268"/>
      <c r="AK156" s="268"/>
      <c r="AL156" s="268"/>
      <c r="AM156" s="268"/>
      <c r="AN156" s="268"/>
      <c r="AO156" s="268"/>
      <c r="AP156" s="268"/>
      <c r="AQ156" s="268"/>
      <c r="AR156" s="268"/>
      <c r="AS156" s="268"/>
      <c r="AT156" s="268"/>
      <c r="AU156" s="268"/>
      <c r="AV156" s="268"/>
      <c r="AW156" s="268"/>
      <c r="AX156" s="268"/>
      <c r="AY156" s="268"/>
      <c r="AZ156" s="268"/>
      <c r="BA156" s="268"/>
      <c r="BB156" s="268"/>
      <c r="BC156" s="268"/>
      <c r="BD156" s="268"/>
      <c r="BE156" s="268"/>
      <c r="BF156" s="268"/>
      <c r="BG156" s="268"/>
      <c r="BH156" s="268"/>
      <c r="BI156" s="268"/>
      <c r="BJ156" s="268"/>
      <c r="BK156" s="268"/>
      <c r="BL156" s="268"/>
      <c r="BM156" s="268"/>
      <c r="BN156" s="268"/>
      <c r="BO156" s="268"/>
      <c r="BP156" s="268"/>
      <c r="BQ156" s="268"/>
      <c r="BR156" s="268"/>
      <c r="BS156" s="268"/>
      <c r="BT156" s="268"/>
      <c r="BU156" s="268"/>
      <c r="BV156" s="268"/>
      <c r="BW156" s="268"/>
      <c r="BX156" s="268"/>
      <c r="BY156" s="268"/>
      <c r="BZ156" s="268"/>
      <c r="CA156" s="268"/>
      <c r="CB156" s="268"/>
      <c r="CC156" s="268"/>
      <c r="CD156" s="268"/>
      <c r="CE156" s="268"/>
      <c r="CF156" s="268"/>
      <c r="CG156" s="268"/>
      <c r="CH156" s="268"/>
      <c r="CI156" s="268"/>
      <c r="CJ156" s="268"/>
      <c r="CK156" s="268"/>
      <c r="CL156" s="268"/>
      <c r="CM156" s="268"/>
      <c r="CN156" s="268"/>
      <c r="CO156" s="268"/>
      <c r="CP156" s="268"/>
      <c r="CQ156" s="268"/>
      <c r="CR156" s="268"/>
      <c r="CS156" s="268"/>
      <c r="CT156" s="268"/>
      <c r="CU156" s="268"/>
      <c r="CV156" s="268"/>
      <c r="CW156" s="268"/>
      <c r="CX156" s="268"/>
      <c r="CY156" s="268"/>
      <c r="CZ156" s="268"/>
      <c r="DA156" s="268"/>
      <c r="DB156" s="268"/>
      <c r="DC156" s="268"/>
      <c r="DD156" s="268"/>
      <c r="DE156" s="268"/>
      <c r="DF156" s="268"/>
      <c r="DG156" s="268"/>
      <c r="DH156" s="268"/>
      <c r="DI156" s="268"/>
      <c r="DJ156" s="268"/>
      <c r="DK156" s="268"/>
      <c r="DL156" s="268"/>
    </row>
    <row r="157" spans="1:116" x14ac:dyDescent="0.35">
      <c r="A157" s="269" t="s">
        <v>8181</v>
      </c>
      <c r="B157" s="270" t="s">
        <v>8182</v>
      </c>
      <c r="C157" s="273">
        <v>0.8110999861</v>
      </c>
      <c r="D157" s="274">
        <v>7</v>
      </c>
      <c r="E157" s="273">
        <v>0.37</v>
      </c>
      <c r="F157" s="273">
        <v>6.25</v>
      </c>
      <c r="G157" s="273">
        <v>0.64374360080000004</v>
      </c>
      <c r="H157" s="273">
        <v>35.700000000000003</v>
      </c>
      <c r="I157" s="274">
        <v>3</v>
      </c>
      <c r="J157" s="274" t="str">
        <f>IFERROR(VLOOKUP($B157,'Core Indicators'!$E$3:$EU$906,147,FALSE),"x")</f>
        <v>x</v>
      </c>
      <c r="K157" s="275">
        <v>-0.76636308430000011</v>
      </c>
      <c r="L157" s="273">
        <v>4.75</v>
      </c>
      <c r="M157" s="274">
        <v>65</v>
      </c>
      <c r="N157" s="274">
        <v>33</v>
      </c>
      <c r="O157" s="274" t="str">
        <f>IFERROR(VLOOKUP(B157,'Core Indicators'!$E$3:$G$9906,3,FALSE),"x")</f>
        <v>x</v>
      </c>
      <c r="P157" s="274">
        <v>72180</v>
      </c>
      <c r="Q157" s="268"/>
      <c r="R157" s="268"/>
      <c r="S157" s="268"/>
      <c r="T157" s="268"/>
      <c r="U157" s="268"/>
      <c r="V157" s="268"/>
      <c r="W157" s="268"/>
      <c r="X157" s="268"/>
      <c r="Y157" s="268"/>
      <c r="Z157" s="268"/>
      <c r="AA157" s="268"/>
      <c r="AB157" s="268"/>
      <c r="AC157" s="268"/>
      <c r="AD157" s="268"/>
      <c r="AE157" s="268"/>
      <c r="AF157" s="268"/>
      <c r="AG157" s="268"/>
      <c r="AH157" s="268"/>
      <c r="AI157" s="268"/>
      <c r="AJ157" s="268"/>
      <c r="AK157" s="268"/>
      <c r="AL157" s="268"/>
      <c r="AM157" s="268"/>
      <c r="AN157" s="268"/>
      <c r="AO157" s="268"/>
      <c r="AP157" s="268"/>
      <c r="AQ157" s="268"/>
      <c r="AR157" s="268"/>
      <c r="AS157" s="268"/>
      <c r="AT157" s="268"/>
      <c r="AU157" s="268"/>
      <c r="AV157" s="268"/>
      <c r="AW157" s="268"/>
      <c r="AX157" s="268"/>
      <c r="AY157" s="268"/>
      <c r="AZ157" s="268"/>
      <c r="BA157" s="268"/>
      <c r="BB157" s="268"/>
      <c r="BC157" s="268"/>
      <c r="BD157" s="268"/>
      <c r="BE157" s="268"/>
      <c r="BF157" s="268"/>
      <c r="BG157" s="268"/>
      <c r="BH157" s="268"/>
      <c r="BI157" s="268"/>
      <c r="BJ157" s="268"/>
      <c r="BK157" s="268"/>
      <c r="BL157" s="268"/>
      <c r="BM157" s="268"/>
      <c r="BN157" s="268"/>
      <c r="BO157" s="268"/>
      <c r="BP157" s="268"/>
      <c r="BQ157" s="268"/>
      <c r="BR157" s="268"/>
      <c r="BS157" s="268"/>
      <c r="BT157" s="268"/>
      <c r="BU157" s="268"/>
      <c r="BV157" s="268"/>
      <c r="BW157" s="268"/>
      <c r="BX157" s="268"/>
      <c r="BY157" s="268"/>
      <c r="BZ157" s="268"/>
      <c r="CA157" s="268"/>
      <c r="CB157" s="268"/>
      <c r="CC157" s="268"/>
      <c r="CD157" s="268"/>
      <c r="CE157" s="268"/>
      <c r="CF157" s="268"/>
      <c r="CG157" s="268"/>
      <c r="CH157" s="268"/>
      <c r="CI157" s="268"/>
      <c r="CJ157" s="268"/>
      <c r="CK157" s="268"/>
      <c r="CL157" s="268"/>
      <c r="CM157" s="268"/>
      <c r="CN157" s="268"/>
      <c r="CO157" s="268"/>
      <c r="CP157" s="268"/>
      <c r="CQ157" s="268"/>
      <c r="CR157" s="268"/>
      <c r="CS157" s="268"/>
      <c r="CT157" s="268"/>
      <c r="CU157" s="268"/>
      <c r="CV157" s="268"/>
      <c r="CW157" s="268"/>
      <c r="CX157" s="268"/>
      <c r="CY157" s="268"/>
      <c r="CZ157" s="268"/>
      <c r="DA157" s="268"/>
      <c r="DB157" s="268"/>
      <c r="DC157" s="268"/>
      <c r="DD157" s="268"/>
      <c r="DE157" s="268"/>
      <c r="DF157" s="268"/>
      <c r="DG157" s="268"/>
      <c r="DH157" s="268"/>
      <c r="DI157" s="268"/>
      <c r="DJ157" s="268"/>
      <c r="DK157" s="268"/>
      <c r="DL157" s="268"/>
    </row>
    <row r="158" spans="1:116" x14ac:dyDescent="0.35">
      <c r="A158" s="269" t="s">
        <v>351</v>
      </c>
      <c r="B158" s="270" t="s">
        <v>8183</v>
      </c>
      <c r="C158" s="273">
        <v>0.18000004259999999</v>
      </c>
      <c r="D158" s="274">
        <v>12</v>
      </c>
      <c r="E158" s="273">
        <v>0</v>
      </c>
      <c r="F158" s="273">
        <v>7.2</v>
      </c>
      <c r="G158" s="273">
        <v>0.3970940348</v>
      </c>
      <c r="H158" s="273">
        <v>38.799999999999997</v>
      </c>
      <c r="I158" s="274">
        <v>3</v>
      </c>
      <c r="J158" s="274">
        <f>IFERROR(VLOOKUP($B158,'Core Indicators'!$E$3:$EU$906,147,FALSE),"x")</f>
        <v>936</v>
      </c>
      <c r="K158" s="275">
        <v>-0.76245963569999997</v>
      </c>
      <c r="L158" s="273">
        <v>6</v>
      </c>
      <c r="M158" s="274">
        <v>66</v>
      </c>
      <c r="N158" s="274">
        <v>34</v>
      </c>
      <c r="O158" s="274">
        <f>IFERROR(VLOOKUP(B158,'Core Indicators'!$E$3:$G$9906,3,FALSE),"x")</f>
        <v>6700000</v>
      </c>
      <c r="P158" s="274">
        <v>20720</v>
      </c>
      <c r="Q158" s="268"/>
      <c r="R158" s="268"/>
      <c r="S158" s="268"/>
      <c r="T158" s="268"/>
      <c r="U158" s="268"/>
      <c r="V158" s="268"/>
      <c r="W158" s="268"/>
      <c r="X158" s="268"/>
      <c r="Y158" s="268"/>
      <c r="Z158" s="268"/>
      <c r="AA158" s="268"/>
      <c r="AB158" s="268"/>
      <c r="AC158" s="268"/>
      <c r="AD158" s="268"/>
      <c r="AE158" s="268"/>
      <c r="AF158" s="268"/>
      <c r="AG158" s="268"/>
      <c r="AH158" s="268"/>
      <c r="AI158" s="268"/>
      <c r="AJ158" s="268"/>
      <c r="AK158" s="268"/>
      <c r="AL158" s="268"/>
      <c r="AM158" s="268"/>
      <c r="AN158" s="268"/>
      <c r="AO158" s="268"/>
      <c r="AP158" s="268"/>
      <c r="AQ158" s="268"/>
      <c r="AR158" s="268"/>
      <c r="AS158" s="268"/>
      <c r="AT158" s="268"/>
      <c r="AU158" s="268"/>
      <c r="AV158" s="268"/>
      <c r="AW158" s="268"/>
      <c r="AX158" s="268"/>
      <c r="AY158" s="268"/>
      <c r="AZ158" s="268"/>
      <c r="BA158" s="268"/>
      <c r="BB158" s="268"/>
      <c r="BC158" s="268"/>
      <c r="BD158" s="268"/>
      <c r="BE158" s="268"/>
      <c r="BF158" s="268"/>
      <c r="BG158" s="268"/>
      <c r="BH158" s="268"/>
      <c r="BI158" s="268"/>
      <c r="BJ158" s="268"/>
      <c r="BK158" s="268"/>
      <c r="BL158" s="268"/>
      <c r="BM158" s="268"/>
      <c r="BN158" s="268"/>
      <c r="BO158" s="268"/>
      <c r="BP158" s="268"/>
      <c r="BQ158" s="268"/>
      <c r="BR158" s="268"/>
      <c r="BS158" s="268"/>
      <c r="BT158" s="268"/>
      <c r="BU158" s="268"/>
      <c r="BV158" s="268"/>
      <c r="BW158" s="268"/>
      <c r="BX158" s="268"/>
      <c r="BY158" s="268"/>
      <c r="BZ158" s="268"/>
      <c r="CA158" s="268"/>
      <c r="CB158" s="268"/>
      <c r="CC158" s="268"/>
      <c r="CD158" s="268"/>
      <c r="CE158" s="268"/>
      <c r="CF158" s="268"/>
      <c r="CG158" s="268"/>
      <c r="CH158" s="268"/>
      <c r="CI158" s="268"/>
      <c r="CJ158" s="268"/>
      <c r="CK158" s="268"/>
      <c r="CL158" s="268"/>
      <c r="CM158" s="268"/>
      <c r="CN158" s="268"/>
      <c r="CO158" s="268"/>
      <c r="CP158" s="268"/>
      <c r="CQ158" s="268"/>
      <c r="CR158" s="268"/>
      <c r="CS158" s="268"/>
      <c r="CT158" s="268"/>
      <c r="CU158" s="268"/>
      <c r="CV158" s="268"/>
      <c r="CW158" s="268"/>
      <c r="CX158" s="268"/>
      <c r="CY158" s="268"/>
      <c r="CZ158" s="268"/>
      <c r="DA158" s="268"/>
      <c r="DB158" s="268"/>
      <c r="DC158" s="268"/>
      <c r="DD158" s="268"/>
      <c r="DE158" s="268"/>
      <c r="DF158" s="268"/>
      <c r="DG158" s="268"/>
      <c r="DH158" s="268"/>
      <c r="DI158" s="268"/>
      <c r="DJ158" s="268"/>
      <c r="DK158" s="268"/>
      <c r="DL158" s="268"/>
    </row>
    <row r="159" spans="1:116" x14ac:dyDescent="0.35">
      <c r="A159" s="269" t="s">
        <v>151</v>
      </c>
      <c r="B159" s="270" t="s">
        <v>8184</v>
      </c>
      <c r="C159" s="273">
        <v>0</v>
      </c>
      <c r="D159" s="274" t="s">
        <v>17</v>
      </c>
      <c r="E159" s="273">
        <v>0</v>
      </c>
      <c r="F159" s="273">
        <v>1.4833333333000001</v>
      </c>
      <c r="G159" s="273" t="s">
        <v>17</v>
      </c>
      <c r="H159" s="273">
        <v>36.799999999999997</v>
      </c>
      <c r="I159" s="274">
        <v>5</v>
      </c>
      <c r="J159" s="274">
        <f>IFERROR(VLOOKUP($B159,'Core Indicators'!$E$3:$EU$906,147,FALSE),"x")</f>
        <v>1799</v>
      </c>
      <c r="K159" s="275">
        <v>-2.3503582478</v>
      </c>
      <c r="L159" s="273">
        <v>1</v>
      </c>
      <c r="M159" s="274">
        <v>7</v>
      </c>
      <c r="N159" s="274">
        <v>9</v>
      </c>
      <c r="O159" s="274">
        <f>IFERROR(VLOOKUP(B159,'Core Indicators'!$E$3:$G$9906,3,FALSE),"x")</f>
        <v>15755000</v>
      </c>
      <c r="P159" s="274">
        <v>627340</v>
      </c>
      <c r="Q159" s="268"/>
      <c r="R159" s="268"/>
      <c r="S159" s="268"/>
      <c r="T159" s="268"/>
      <c r="U159" s="268"/>
      <c r="V159" s="268"/>
      <c r="W159" s="268"/>
      <c r="X159" s="268"/>
      <c r="Y159" s="268"/>
      <c r="Z159" s="268"/>
      <c r="AA159" s="268"/>
      <c r="AB159" s="268"/>
      <c r="AC159" s="268"/>
      <c r="AD159" s="268"/>
      <c r="AE159" s="268"/>
      <c r="AF159" s="268"/>
      <c r="AG159" s="268"/>
      <c r="AH159" s="268"/>
      <c r="AI159" s="268"/>
      <c r="AJ159" s="268"/>
      <c r="AK159" s="268"/>
      <c r="AL159" s="268"/>
      <c r="AM159" s="268"/>
      <c r="AN159" s="268"/>
      <c r="AO159" s="268"/>
      <c r="AP159" s="268"/>
      <c r="AQ159" s="268"/>
      <c r="AR159" s="268"/>
      <c r="AS159" s="268"/>
      <c r="AT159" s="268"/>
      <c r="AU159" s="268"/>
      <c r="AV159" s="268"/>
      <c r="AW159" s="268"/>
      <c r="AX159" s="268"/>
      <c r="AY159" s="268"/>
      <c r="AZ159" s="268"/>
      <c r="BA159" s="268"/>
      <c r="BB159" s="268"/>
      <c r="BC159" s="268"/>
      <c r="BD159" s="268"/>
      <c r="BE159" s="268"/>
      <c r="BF159" s="268"/>
      <c r="BG159" s="268"/>
      <c r="BH159" s="268"/>
      <c r="BI159" s="268"/>
      <c r="BJ159" s="268"/>
      <c r="BK159" s="268"/>
      <c r="BL159" s="268"/>
      <c r="BM159" s="268"/>
      <c r="BN159" s="268"/>
      <c r="BO159" s="268"/>
      <c r="BP159" s="268"/>
      <c r="BQ159" s="268"/>
      <c r="BR159" s="268"/>
      <c r="BS159" s="268"/>
      <c r="BT159" s="268"/>
      <c r="BU159" s="268"/>
      <c r="BV159" s="268"/>
      <c r="BW159" s="268"/>
      <c r="BX159" s="268"/>
      <c r="BY159" s="268"/>
      <c r="BZ159" s="268"/>
      <c r="CA159" s="268"/>
      <c r="CB159" s="268"/>
      <c r="CC159" s="268"/>
      <c r="CD159" s="268"/>
      <c r="CE159" s="268"/>
      <c r="CF159" s="268"/>
      <c r="CG159" s="268"/>
      <c r="CH159" s="268"/>
      <c r="CI159" s="268"/>
      <c r="CJ159" s="268"/>
      <c r="CK159" s="268"/>
      <c r="CL159" s="268"/>
      <c r="CM159" s="268"/>
      <c r="CN159" s="268"/>
      <c r="CO159" s="268"/>
      <c r="CP159" s="268"/>
      <c r="CQ159" s="268"/>
      <c r="CR159" s="268"/>
      <c r="CS159" s="268"/>
      <c r="CT159" s="268"/>
      <c r="CU159" s="268"/>
      <c r="CV159" s="268"/>
      <c r="CW159" s="268"/>
      <c r="CX159" s="268"/>
      <c r="CY159" s="268"/>
      <c r="CZ159" s="268"/>
      <c r="DA159" s="268"/>
      <c r="DB159" s="268"/>
      <c r="DC159" s="268"/>
      <c r="DD159" s="268"/>
      <c r="DE159" s="268"/>
      <c r="DF159" s="268"/>
      <c r="DG159" s="268"/>
      <c r="DH159" s="268"/>
      <c r="DI159" s="268"/>
      <c r="DJ159" s="268"/>
      <c r="DK159" s="268"/>
      <c r="DL159" s="268"/>
    </row>
    <row r="160" spans="1:116" x14ac:dyDescent="0.35">
      <c r="A160" s="269" t="s">
        <v>8185</v>
      </c>
      <c r="B160" s="270" t="s">
        <v>8186</v>
      </c>
      <c r="C160" s="273">
        <v>0.29583300080000002</v>
      </c>
      <c r="D160" s="274">
        <v>8</v>
      </c>
      <c r="E160" s="273">
        <v>0</v>
      </c>
      <c r="F160" s="273">
        <v>6.95</v>
      </c>
      <c r="G160" s="273">
        <v>0.16149411559999999</v>
      </c>
      <c r="H160" s="273">
        <v>36.200000000000003</v>
      </c>
      <c r="I160" s="274">
        <v>1</v>
      </c>
      <c r="J160" s="274" t="str">
        <f>IFERROR(VLOOKUP($B160,'Core Indicators'!$E$3:$EU$906,147,FALSE),"x")</f>
        <v>x</v>
      </c>
      <c r="K160" s="275">
        <v>-0.11906975509999999</v>
      </c>
      <c r="L160" s="273">
        <v>6</v>
      </c>
      <c r="M160" s="274">
        <v>66</v>
      </c>
      <c r="N160" s="274">
        <v>39</v>
      </c>
      <c r="O160" s="274" t="str">
        <f>IFERROR(VLOOKUP(B160,'Core Indicators'!$E$3:$G$9906,3,FALSE),"x")</f>
        <v>x</v>
      </c>
      <c r="P160" s="274">
        <v>87460</v>
      </c>
      <c r="Q160" s="268"/>
      <c r="R160" s="268"/>
      <c r="S160" s="268"/>
      <c r="T160" s="268"/>
      <c r="U160" s="268"/>
      <c r="V160" s="268"/>
      <c r="W160" s="268"/>
      <c r="X160" s="268"/>
      <c r="Y160" s="268"/>
      <c r="Z160" s="268"/>
      <c r="AA160" s="268"/>
      <c r="AB160" s="268"/>
      <c r="AC160" s="268"/>
      <c r="AD160" s="268"/>
      <c r="AE160" s="268"/>
      <c r="AF160" s="268"/>
      <c r="AG160" s="268"/>
      <c r="AH160" s="268"/>
      <c r="AI160" s="268"/>
      <c r="AJ160" s="268"/>
      <c r="AK160" s="268"/>
      <c r="AL160" s="268"/>
      <c r="AM160" s="268"/>
      <c r="AN160" s="268"/>
      <c r="AO160" s="268"/>
      <c r="AP160" s="268"/>
      <c r="AQ160" s="268"/>
      <c r="AR160" s="268"/>
      <c r="AS160" s="268"/>
      <c r="AT160" s="268"/>
      <c r="AU160" s="268"/>
      <c r="AV160" s="268"/>
      <c r="AW160" s="268"/>
      <c r="AX160" s="268"/>
      <c r="AY160" s="268"/>
      <c r="AZ160" s="268"/>
      <c r="BA160" s="268"/>
      <c r="BB160" s="268"/>
      <c r="BC160" s="268"/>
      <c r="BD160" s="268"/>
      <c r="BE160" s="268"/>
      <c r="BF160" s="268"/>
      <c r="BG160" s="268"/>
      <c r="BH160" s="268"/>
      <c r="BI160" s="268"/>
      <c r="BJ160" s="268"/>
      <c r="BK160" s="268"/>
      <c r="BL160" s="268"/>
      <c r="BM160" s="268"/>
      <c r="BN160" s="268"/>
      <c r="BO160" s="268"/>
      <c r="BP160" s="268"/>
      <c r="BQ160" s="268"/>
      <c r="BR160" s="268"/>
      <c r="BS160" s="268"/>
      <c r="BT160" s="268"/>
      <c r="BU160" s="268"/>
      <c r="BV160" s="268"/>
      <c r="BW160" s="268"/>
      <c r="BX160" s="268"/>
      <c r="BY160" s="268"/>
      <c r="BZ160" s="268"/>
      <c r="CA160" s="268"/>
      <c r="CB160" s="268"/>
      <c r="CC160" s="268"/>
      <c r="CD160" s="268"/>
      <c r="CE160" s="268"/>
      <c r="CF160" s="268"/>
      <c r="CG160" s="268"/>
      <c r="CH160" s="268"/>
      <c r="CI160" s="268"/>
      <c r="CJ160" s="268"/>
      <c r="CK160" s="268"/>
      <c r="CL160" s="268"/>
      <c r="CM160" s="268"/>
      <c r="CN160" s="268"/>
      <c r="CO160" s="268"/>
      <c r="CP160" s="268"/>
      <c r="CQ160" s="268"/>
      <c r="CR160" s="268"/>
      <c r="CS160" s="268"/>
      <c r="CT160" s="268"/>
      <c r="CU160" s="268"/>
      <c r="CV160" s="268"/>
      <c r="CW160" s="268"/>
      <c r="CX160" s="268"/>
      <c r="CY160" s="268"/>
      <c r="CZ160" s="268"/>
      <c r="DA160" s="268"/>
      <c r="DB160" s="268"/>
      <c r="DC160" s="268"/>
      <c r="DD160" s="268"/>
      <c r="DE160" s="268"/>
      <c r="DF160" s="268"/>
      <c r="DG160" s="268"/>
      <c r="DH160" s="268"/>
      <c r="DI160" s="268"/>
      <c r="DJ160" s="268"/>
      <c r="DK160" s="268"/>
      <c r="DL160" s="268"/>
    </row>
    <row r="161" spans="1:116" x14ac:dyDescent="0.35">
      <c r="A161" s="269" t="s">
        <v>483</v>
      </c>
      <c r="B161" s="270" t="s">
        <v>8187</v>
      </c>
      <c r="C161" s="273">
        <v>0.77907274400000004</v>
      </c>
      <c r="D161" s="274">
        <v>10</v>
      </c>
      <c r="E161" s="273">
        <v>0</v>
      </c>
      <c r="F161" s="273">
        <v>2.6666666666999999</v>
      </c>
      <c r="G161" s="273" t="s">
        <v>17</v>
      </c>
      <c r="H161" s="273">
        <v>44.1</v>
      </c>
      <c r="I161" s="274">
        <v>5</v>
      </c>
      <c r="J161" s="274">
        <f>IFERROR(VLOOKUP($B161,'Core Indicators'!$E$3:$EU$906,147,FALSE),"x")</f>
        <v>849</v>
      </c>
      <c r="K161" s="275">
        <v>-1.9697244167000001</v>
      </c>
      <c r="L161" s="273">
        <v>2.25</v>
      </c>
      <c r="M161" s="274">
        <v>-2</v>
      </c>
      <c r="N161" s="274">
        <v>12</v>
      </c>
      <c r="O161" s="274">
        <f>IFERROR(VLOOKUP(B161,'Core Indicators'!$E$3:$G$9906,3,FALSE),"x")</f>
        <v>12400000</v>
      </c>
      <c r="P161" s="274">
        <v>644329</v>
      </c>
      <c r="Q161" s="268"/>
      <c r="R161" s="268"/>
      <c r="S161" s="268"/>
      <c r="T161" s="268"/>
      <c r="U161" s="268"/>
      <c r="V161" s="268"/>
      <c r="W161" s="268"/>
      <c r="X161" s="268"/>
      <c r="Y161" s="268"/>
      <c r="Z161" s="268"/>
      <c r="AA161" s="268"/>
      <c r="AB161" s="268"/>
      <c r="AC161" s="268"/>
      <c r="AD161" s="268"/>
      <c r="AE161" s="268"/>
      <c r="AF161" s="268"/>
      <c r="AG161" s="268"/>
      <c r="AH161" s="268"/>
      <c r="AI161" s="268"/>
      <c r="AJ161" s="268"/>
      <c r="AK161" s="268"/>
      <c r="AL161" s="268"/>
      <c r="AM161" s="268"/>
      <c r="AN161" s="268"/>
      <c r="AO161" s="268"/>
      <c r="AP161" s="268"/>
      <c r="AQ161" s="268"/>
      <c r="AR161" s="268"/>
      <c r="AS161" s="268"/>
      <c r="AT161" s="268"/>
      <c r="AU161" s="268"/>
      <c r="AV161" s="268"/>
      <c r="AW161" s="268"/>
      <c r="AX161" s="268"/>
      <c r="AY161" s="268"/>
      <c r="AZ161" s="268"/>
      <c r="BA161" s="268"/>
      <c r="BB161" s="268"/>
      <c r="BC161" s="268"/>
      <c r="BD161" s="268"/>
      <c r="BE161" s="268"/>
      <c r="BF161" s="268"/>
      <c r="BG161" s="268"/>
      <c r="BH161" s="268"/>
      <c r="BI161" s="268"/>
      <c r="BJ161" s="268"/>
      <c r="BK161" s="268"/>
      <c r="BL161" s="268"/>
      <c r="BM161" s="268"/>
      <c r="BN161" s="268"/>
      <c r="BO161" s="268"/>
      <c r="BP161" s="268"/>
      <c r="BQ161" s="268"/>
      <c r="BR161" s="268"/>
      <c r="BS161" s="268"/>
      <c r="BT161" s="268"/>
      <c r="BU161" s="268"/>
      <c r="BV161" s="268"/>
      <c r="BW161" s="268"/>
      <c r="BX161" s="268"/>
      <c r="BY161" s="268"/>
      <c r="BZ161" s="268"/>
      <c r="CA161" s="268"/>
      <c r="CB161" s="268"/>
      <c r="CC161" s="268"/>
      <c r="CD161" s="268"/>
      <c r="CE161" s="268"/>
      <c r="CF161" s="268"/>
      <c r="CG161" s="268"/>
      <c r="CH161" s="268"/>
      <c r="CI161" s="268"/>
      <c r="CJ161" s="268"/>
      <c r="CK161" s="268"/>
      <c r="CL161" s="268"/>
      <c r="CM161" s="268"/>
      <c r="CN161" s="268"/>
      <c r="CO161" s="268"/>
      <c r="CP161" s="268"/>
      <c r="CQ161" s="268"/>
      <c r="CR161" s="268"/>
      <c r="CS161" s="268"/>
      <c r="CT161" s="268"/>
      <c r="CU161" s="268"/>
      <c r="CV161" s="268"/>
      <c r="CW161" s="268"/>
      <c r="CX161" s="268"/>
      <c r="CY161" s="268"/>
      <c r="CZ161" s="268"/>
      <c r="DA161" s="268"/>
      <c r="DB161" s="268"/>
      <c r="DC161" s="268"/>
      <c r="DD161" s="268"/>
      <c r="DE161" s="268"/>
      <c r="DF161" s="268"/>
      <c r="DG161" s="268"/>
      <c r="DH161" s="268"/>
      <c r="DI161" s="268"/>
      <c r="DJ161" s="268"/>
      <c r="DK161" s="268"/>
      <c r="DL161" s="268"/>
    </row>
    <row r="162" spans="1:116" x14ac:dyDescent="0.35">
      <c r="A162" s="269" t="s">
        <v>8188</v>
      </c>
      <c r="B162" s="270" t="s">
        <v>8189</v>
      </c>
      <c r="C162" s="273">
        <v>0</v>
      </c>
      <c r="D162" s="274">
        <v>13</v>
      </c>
      <c r="E162" s="273">
        <v>0</v>
      </c>
      <c r="F162" s="273" t="s">
        <v>17</v>
      </c>
      <c r="G162" s="273">
        <v>0.54654479749999996</v>
      </c>
      <c r="H162" s="273">
        <v>56.3</v>
      </c>
      <c r="I162" s="274">
        <v>0</v>
      </c>
      <c r="J162" s="274" t="str">
        <f>IFERROR(VLOOKUP($B162,'Core Indicators'!$E$3:$EU$906,147,FALSE),"x")</f>
        <v>x</v>
      </c>
      <c r="K162" s="275">
        <v>-0.67970234159999998</v>
      </c>
      <c r="L162" s="273" t="s">
        <v>17</v>
      </c>
      <c r="M162" s="274">
        <v>84</v>
      </c>
      <c r="N162" s="274">
        <v>46</v>
      </c>
      <c r="O162" s="274" t="str">
        <f>IFERROR(VLOOKUP(B162,'Core Indicators'!$E$3:$G$9906,3,FALSE),"x")</f>
        <v>x</v>
      </c>
      <c r="P162" s="274">
        <v>960</v>
      </c>
      <c r="Q162" s="268"/>
      <c r="R162" s="268"/>
      <c r="S162" s="268"/>
      <c r="T162" s="268"/>
      <c r="U162" s="268"/>
      <c r="V162" s="268"/>
      <c r="W162" s="268"/>
      <c r="X162" s="268"/>
      <c r="Y162" s="268"/>
      <c r="Z162" s="268"/>
      <c r="AA162" s="268"/>
      <c r="AB162" s="268"/>
      <c r="AC162" s="268"/>
      <c r="AD162" s="268"/>
      <c r="AE162" s="268"/>
      <c r="AF162" s="268"/>
      <c r="AG162" s="268"/>
      <c r="AH162" s="268"/>
      <c r="AI162" s="268"/>
      <c r="AJ162" s="268"/>
      <c r="AK162" s="268"/>
      <c r="AL162" s="268"/>
      <c r="AM162" s="268"/>
      <c r="AN162" s="268"/>
      <c r="AO162" s="268"/>
      <c r="AP162" s="268"/>
      <c r="AQ162" s="268"/>
      <c r="AR162" s="268"/>
      <c r="AS162" s="268"/>
      <c r="AT162" s="268"/>
      <c r="AU162" s="268"/>
      <c r="AV162" s="268"/>
      <c r="AW162" s="268"/>
      <c r="AX162" s="268"/>
      <c r="AY162" s="268"/>
      <c r="AZ162" s="268"/>
      <c r="BA162" s="268"/>
      <c r="BB162" s="268"/>
      <c r="BC162" s="268"/>
      <c r="BD162" s="268"/>
      <c r="BE162" s="268"/>
      <c r="BF162" s="268"/>
      <c r="BG162" s="268"/>
      <c r="BH162" s="268"/>
      <c r="BI162" s="268"/>
      <c r="BJ162" s="268"/>
      <c r="BK162" s="268"/>
      <c r="BL162" s="268"/>
      <c r="BM162" s="268"/>
      <c r="BN162" s="268"/>
      <c r="BO162" s="268"/>
      <c r="BP162" s="268"/>
      <c r="BQ162" s="268"/>
      <c r="BR162" s="268"/>
      <c r="BS162" s="268"/>
      <c r="BT162" s="268"/>
      <c r="BU162" s="268"/>
      <c r="BV162" s="268"/>
      <c r="BW162" s="268"/>
      <c r="BX162" s="268"/>
      <c r="BY162" s="268"/>
      <c r="BZ162" s="268"/>
      <c r="CA162" s="268"/>
      <c r="CB162" s="268"/>
      <c r="CC162" s="268"/>
      <c r="CD162" s="268"/>
      <c r="CE162" s="268"/>
      <c r="CF162" s="268"/>
      <c r="CG162" s="268"/>
      <c r="CH162" s="268"/>
      <c r="CI162" s="268"/>
      <c r="CJ162" s="268"/>
      <c r="CK162" s="268"/>
      <c r="CL162" s="268"/>
      <c r="CM162" s="268"/>
      <c r="CN162" s="268"/>
      <c r="CO162" s="268"/>
      <c r="CP162" s="268"/>
      <c r="CQ162" s="268"/>
      <c r="CR162" s="268"/>
      <c r="CS162" s="268"/>
      <c r="CT162" s="268"/>
      <c r="CU162" s="268"/>
      <c r="CV162" s="268"/>
      <c r="CW162" s="268"/>
      <c r="CX162" s="268"/>
      <c r="CY162" s="268"/>
      <c r="CZ162" s="268"/>
      <c r="DA162" s="268"/>
      <c r="DB162" s="268"/>
      <c r="DC162" s="268"/>
      <c r="DD162" s="268"/>
      <c r="DE162" s="268"/>
      <c r="DF162" s="268"/>
      <c r="DG162" s="268"/>
      <c r="DH162" s="268"/>
      <c r="DI162" s="268"/>
      <c r="DJ162" s="268"/>
      <c r="DK162" s="268"/>
      <c r="DL162" s="268"/>
    </row>
    <row r="163" spans="1:116" x14ac:dyDescent="0.35">
      <c r="A163" s="269" t="s">
        <v>8190</v>
      </c>
      <c r="B163" s="270" t="s">
        <v>8191</v>
      </c>
      <c r="C163" s="273">
        <v>0.77306485170000006</v>
      </c>
      <c r="D163" s="274">
        <v>12</v>
      </c>
      <c r="E163" s="273">
        <v>0</v>
      </c>
      <c r="F163" s="273" t="s">
        <v>17</v>
      </c>
      <c r="G163" s="273">
        <v>0.46510644940000001</v>
      </c>
      <c r="H163" s="273">
        <v>57.9</v>
      </c>
      <c r="I163" s="274">
        <v>0</v>
      </c>
      <c r="J163" s="274" t="str">
        <f>IFERROR(VLOOKUP($B163,'Core Indicators'!$E$3:$EU$906,147,FALSE),"x")</f>
        <v>x</v>
      </c>
      <c r="K163" s="275">
        <v>-5.9651225799999999E-2</v>
      </c>
      <c r="L163" s="273" t="s">
        <v>17</v>
      </c>
      <c r="M163" s="274">
        <v>75</v>
      </c>
      <c r="N163" s="274">
        <v>44</v>
      </c>
      <c r="O163" s="274" t="str">
        <f>IFERROR(VLOOKUP(B163,'Core Indicators'!$E$3:$G$9906,3,FALSE),"x")</f>
        <v>x</v>
      </c>
      <c r="P163" s="274">
        <v>156000</v>
      </c>
      <c r="Q163" s="268"/>
      <c r="R163" s="268"/>
      <c r="S163" s="268"/>
      <c r="T163" s="268"/>
      <c r="U163" s="268"/>
      <c r="V163" s="268"/>
      <c r="W163" s="268"/>
      <c r="X163" s="268"/>
      <c r="Y163" s="268"/>
      <c r="Z163" s="268"/>
      <c r="AA163" s="268"/>
      <c r="AB163" s="268"/>
      <c r="AC163" s="268"/>
      <c r="AD163" s="268"/>
      <c r="AE163" s="268"/>
      <c r="AF163" s="268"/>
      <c r="AG163" s="268"/>
      <c r="AH163" s="268"/>
      <c r="AI163" s="268"/>
      <c r="AJ163" s="268"/>
      <c r="AK163" s="268"/>
      <c r="AL163" s="268"/>
      <c r="AM163" s="268"/>
      <c r="AN163" s="268"/>
      <c r="AO163" s="268"/>
      <c r="AP163" s="268"/>
      <c r="AQ163" s="268"/>
      <c r="AR163" s="268"/>
      <c r="AS163" s="268"/>
      <c r="AT163" s="268"/>
      <c r="AU163" s="268"/>
      <c r="AV163" s="268"/>
      <c r="AW163" s="268"/>
      <c r="AX163" s="268"/>
      <c r="AY163" s="268"/>
      <c r="AZ163" s="268"/>
      <c r="BA163" s="268"/>
      <c r="BB163" s="268"/>
      <c r="BC163" s="268"/>
      <c r="BD163" s="268"/>
      <c r="BE163" s="268"/>
      <c r="BF163" s="268"/>
      <c r="BG163" s="268"/>
      <c r="BH163" s="268"/>
      <c r="BI163" s="268"/>
      <c r="BJ163" s="268"/>
      <c r="BK163" s="268"/>
      <c r="BL163" s="268"/>
      <c r="BM163" s="268"/>
      <c r="BN163" s="268"/>
      <c r="BO163" s="268"/>
      <c r="BP163" s="268"/>
      <c r="BQ163" s="268"/>
      <c r="BR163" s="268"/>
      <c r="BS163" s="268"/>
      <c r="BT163" s="268"/>
      <c r="BU163" s="268"/>
      <c r="BV163" s="268"/>
      <c r="BW163" s="268"/>
      <c r="BX163" s="268"/>
      <c r="BY163" s="268"/>
      <c r="BZ163" s="268"/>
      <c r="CA163" s="268"/>
      <c r="CB163" s="268"/>
      <c r="CC163" s="268"/>
      <c r="CD163" s="268"/>
      <c r="CE163" s="268"/>
      <c r="CF163" s="268"/>
      <c r="CG163" s="268"/>
      <c r="CH163" s="268"/>
      <c r="CI163" s="268"/>
      <c r="CJ163" s="268"/>
      <c r="CK163" s="268"/>
      <c r="CL163" s="268"/>
      <c r="CM163" s="268"/>
      <c r="CN163" s="268"/>
      <c r="CO163" s="268"/>
      <c r="CP163" s="268"/>
      <c r="CQ163" s="268"/>
      <c r="CR163" s="268"/>
      <c r="CS163" s="268"/>
      <c r="CT163" s="268"/>
      <c r="CU163" s="268"/>
      <c r="CV163" s="268"/>
      <c r="CW163" s="268"/>
      <c r="CX163" s="268"/>
      <c r="CY163" s="268"/>
      <c r="CZ163" s="268"/>
      <c r="DA163" s="268"/>
      <c r="DB163" s="268"/>
      <c r="DC163" s="268"/>
      <c r="DD163" s="268"/>
      <c r="DE163" s="268"/>
      <c r="DF163" s="268"/>
      <c r="DG163" s="268"/>
      <c r="DH163" s="268"/>
      <c r="DI163" s="268"/>
      <c r="DJ163" s="268"/>
      <c r="DK163" s="268"/>
      <c r="DL163" s="268"/>
    </row>
    <row r="164" spans="1:116" x14ac:dyDescent="0.35">
      <c r="A164" s="269" t="s">
        <v>5562</v>
      </c>
      <c r="B164" s="270" t="s">
        <v>8192</v>
      </c>
      <c r="C164" s="273">
        <v>0.34016300849999997</v>
      </c>
      <c r="D164" s="274">
        <v>10</v>
      </c>
      <c r="E164" s="273">
        <v>0.19400000000000001</v>
      </c>
      <c r="F164" s="273">
        <v>8.65</v>
      </c>
      <c r="G164" s="273">
        <v>0.18995812400000001</v>
      </c>
      <c r="H164" s="273">
        <v>25</v>
      </c>
      <c r="I164" s="274">
        <v>1</v>
      </c>
      <c r="J164" s="274">
        <f>IFERROR(VLOOKUP($B164,'Core Indicators'!$E$3:$EU$906,147,FALSE),"x")</f>
        <v>0</v>
      </c>
      <c r="K164" s="275">
        <v>0.55673569439999993</v>
      </c>
      <c r="L164" s="273">
        <v>8</v>
      </c>
      <c r="M164" s="274">
        <v>88</v>
      </c>
      <c r="N164" s="274">
        <v>50</v>
      </c>
      <c r="O164" s="274">
        <f>IFERROR(VLOOKUP(B164,'Core Indicators'!$E$3:$G$9906,3,FALSE),"x")</f>
        <v>5724000</v>
      </c>
      <c r="P164" s="274">
        <v>48086</v>
      </c>
      <c r="Q164" s="268"/>
      <c r="R164" s="268"/>
      <c r="S164" s="268"/>
      <c r="T164" s="268"/>
      <c r="U164" s="268"/>
      <c r="V164" s="268"/>
      <c r="W164" s="268"/>
      <c r="X164" s="268"/>
      <c r="Y164" s="268"/>
      <c r="Z164" s="268"/>
      <c r="AA164" s="268"/>
      <c r="AB164" s="268"/>
      <c r="AC164" s="268"/>
      <c r="AD164" s="268"/>
      <c r="AE164" s="268"/>
      <c r="AF164" s="268"/>
      <c r="AG164" s="268"/>
      <c r="AH164" s="268"/>
      <c r="AI164" s="268"/>
      <c r="AJ164" s="268"/>
      <c r="AK164" s="268"/>
      <c r="AL164" s="268"/>
      <c r="AM164" s="268"/>
      <c r="AN164" s="268"/>
      <c r="AO164" s="268"/>
      <c r="AP164" s="268"/>
      <c r="AQ164" s="268"/>
      <c r="AR164" s="268"/>
      <c r="AS164" s="268"/>
      <c r="AT164" s="268"/>
      <c r="AU164" s="268"/>
      <c r="AV164" s="268"/>
      <c r="AW164" s="268"/>
      <c r="AX164" s="268"/>
      <c r="AY164" s="268"/>
      <c r="AZ164" s="268"/>
      <c r="BA164" s="268"/>
      <c r="BB164" s="268"/>
      <c r="BC164" s="268"/>
      <c r="BD164" s="268"/>
      <c r="BE164" s="268"/>
      <c r="BF164" s="268"/>
      <c r="BG164" s="268"/>
      <c r="BH164" s="268"/>
      <c r="BI164" s="268"/>
      <c r="BJ164" s="268"/>
      <c r="BK164" s="268"/>
      <c r="BL164" s="268"/>
      <c r="BM164" s="268"/>
      <c r="BN164" s="268"/>
      <c r="BO164" s="268"/>
      <c r="BP164" s="268"/>
      <c r="BQ164" s="268"/>
      <c r="BR164" s="268"/>
      <c r="BS164" s="268"/>
      <c r="BT164" s="268"/>
      <c r="BU164" s="268"/>
      <c r="BV164" s="268"/>
      <c r="BW164" s="268"/>
      <c r="BX164" s="268"/>
      <c r="BY164" s="268"/>
      <c r="BZ164" s="268"/>
      <c r="CA164" s="268"/>
      <c r="CB164" s="268"/>
      <c r="CC164" s="268"/>
      <c r="CD164" s="268"/>
      <c r="CE164" s="268"/>
      <c r="CF164" s="268"/>
      <c r="CG164" s="268"/>
      <c r="CH164" s="268"/>
      <c r="CI164" s="268"/>
      <c r="CJ164" s="268"/>
      <c r="CK164" s="268"/>
      <c r="CL164" s="268"/>
      <c r="CM164" s="268"/>
      <c r="CN164" s="268"/>
      <c r="CO164" s="268"/>
      <c r="CP164" s="268"/>
      <c r="CQ164" s="268"/>
      <c r="CR164" s="268"/>
      <c r="CS164" s="268"/>
      <c r="CT164" s="268"/>
      <c r="CU164" s="268"/>
      <c r="CV164" s="268"/>
      <c r="CW164" s="268"/>
      <c r="CX164" s="268"/>
      <c r="CY164" s="268"/>
      <c r="CZ164" s="268"/>
      <c r="DA164" s="268"/>
      <c r="DB164" s="268"/>
      <c r="DC164" s="268"/>
      <c r="DD164" s="268"/>
      <c r="DE164" s="268"/>
      <c r="DF164" s="268"/>
      <c r="DG164" s="268"/>
      <c r="DH164" s="268"/>
      <c r="DI164" s="268"/>
      <c r="DJ164" s="268"/>
      <c r="DK164" s="268"/>
      <c r="DL164" s="268"/>
    </row>
    <row r="165" spans="1:116" x14ac:dyDescent="0.35">
      <c r="A165" s="269" t="s">
        <v>8193</v>
      </c>
      <c r="B165" s="270" t="s">
        <v>8194</v>
      </c>
      <c r="C165" s="273">
        <v>0.30942659909999998</v>
      </c>
      <c r="D165" s="274">
        <v>13</v>
      </c>
      <c r="E165" s="273">
        <v>5.33E-2</v>
      </c>
      <c r="F165" s="273">
        <v>9.15</v>
      </c>
      <c r="G165" s="273">
        <v>6.8603414500000001E-2</v>
      </c>
      <c r="H165" s="273">
        <v>24.6</v>
      </c>
      <c r="I165" s="274">
        <v>0</v>
      </c>
      <c r="J165" s="274" t="str">
        <f>IFERROR(VLOOKUP($B165,'Core Indicators'!$E$3:$EU$906,147,FALSE),"x")</f>
        <v>x</v>
      </c>
      <c r="K165" s="275">
        <v>1.1184208392999999</v>
      </c>
      <c r="L165" s="273">
        <v>9</v>
      </c>
      <c r="M165" s="274">
        <v>94</v>
      </c>
      <c r="N165" s="274">
        <v>60</v>
      </c>
      <c r="O165" s="274" t="str">
        <f>IFERROR(VLOOKUP(B165,'Core Indicators'!$E$3:$G$9906,3,FALSE),"x")</f>
        <v>x</v>
      </c>
      <c r="P165" s="274">
        <v>20140</v>
      </c>
      <c r="Q165" s="268"/>
      <c r="R165" s="268"/>
      <c r="S165" s="268"/>
      <c r="T165" s="268"/>
      <c r="U165" s="268"/>
      <c r="V165" s="268"/>
      <c r="W165" s="268"/>
      <c r="X165" s="268"/>
      <c r="Y165" s="268"/>
      <c r="Z165" s="268"/>
      <c r="AA165" s="268"/>
      <c r="AB165" s="268"/>
      <c r="AC165" s="268"/>
      <c r="AD165" s="268"/>
      <c r="AE165" s="268"/>
      <c r="AF165" s="268"/>
      <c r="AG165" s="268"/>
      <c r="AH165" s="268"/>
      <c r="AI165" s="268"/>
      <c r="AJ165" s="268"/>
      <c r="AK165" s="268"/>
      <c r="AL165" s="268"/>
      <c r="AM165" s="268"/>
      <c r="AN165" s="268"/>
      <c r="AO165" s="268"/>
      <c r="AP165" s="268"/>
      <c r="AQ165" s="268"/>
      <c r="AR165" s="268"/>
      <c r="AS165" s="268"/>
      <c r="AT165" s="268"/>
      <c r="AU165" s="268"/>
      <c r="AV165" s="268"/>
      <c r="AW165" s="268"/>
      <c r="AX165" s="268"/>
      <c r="AY165" s="268"/>
      <c r="AZ165" s="268"/>
      <c r="BA165" s="268"/>
      <c r="BB165" s="268"/>
      <c r="BC165" s="268"/>
      <c r="BD165" s="268"/>
      <c r="BE165" s="268"/>
      <c r="BF165" s="268"/>
      <c r="BG165" s="268"/>
      <c r="BH165" s="268"/>
      <c r="BI165" s="268"/>
      <c r="BJ165" s="268"/>
      <c r="BK165" s="268"/>
      <c r="BL165" s="268"/>
      <c r="BM165" s="268"/>
      <c r="BN165" s="268"/>
      <c r="BO165" s="268"/>
      <c r="BP165" s="268"/>
      <c r="BQ165" s="268"/>
      <c r="BR165" s="268"/>
      <c r="BS165" s="268"/>
      <c r="BT165" s="268"/>
      <c r="BU165" s="268"/>
      <c r="BV165" s="268"/>
      <c r="BW165" s="268"/>
      <c r="BX165" s="268"/>
      <c r="BY165" s="268"/>
      <c r="BZ165" s="268"/>
      <c r="CA165" s="268"/>
      <c r="CB165" s="268"/>
      <c r="CC165" s="268"/>
      <c r="CD165" s="268"/>
      <c r="CE165" s="268"/>
      <c r="CF165" s="268"/>
      <c r="CG165" s="268"/>
      <c r="CH165" s="268"/>
      <c r="CI165" s="268"/>
      <c r="CJ165" s="268"/>
      <c r="CK165" s="268"/>
      <c r="CL165" s="268"/>
      <c r="CM165" s="268"/>
      <c r="CN165" s="268"/>
      <c r="CO165" s="268"/>
      <c r="CP165" s="268"/>
      <c r="CQ165" s="268"/>
      <c r="CR165" s="268"/>
      <c r="CS165" s="268"/>
      <c r="CT165" s="268"/>
      <c r="CU165" s="268"/>
      <c r="CV165" s="268"/>
      <c r="CW165" s="268"/>
      <c r="CX165" s="268"/>
      <c r="CY165" s="268"/>
      <c r="CZ165" s="268"/>
      <c r="DA165" s="268"/>
      <c r="DB165" s="268"/>
      <c r="DC165" s="268"/>
      <c r="DD165" s="268"/>
      <c r="DE165" s="268"/>
      <c r="DF165" s="268"/>
      <c r="DG165" s="268"/>
      <c r="DH165" s="268"/>
      <c r="DI165" s="268"/>
      <c r="DJ165" s="268"/>
      <c r="DK165" s="268"/>
      <c r="DL165" s="268"/>
    </row>
    <row r="166" spans="1:116" x14ac:dyDescent="0.35">
      <c r="A166" s="269" t="s">
        <v>8195</v>
      </c>
      <c r="B166" s="270" t="s">
        <v>8196</v>
      </c>
      <c r="C166" s="273">
        <v>0</v>
      </c>
      <c r="D166" s="274">
        <v>12</v>
      </c>
      <c r="E166" s="273">
        <v>0</v>
      </c>
      <c r="F166" s="273" t="s">
        <v>17</v>
      </c>
      <c r="G166" s="273">
        <v>4.0217716600000002E-2</v>
      </c>
      <c r="H166" s="273">
        <v>30</v>
      </c>
      <c r="I166" s="274">
        <v>3</v>
      </c>
      <c r="J166" s="274" t="str">
        <f>IFERROR(VLOOKUP($B166,'Core Indicators'!$E$3:$EU$906,147,FALSE),"x")</f>
        <v>x</v>
      </c>
      <c r="K166" s="275">
        <v>1.9065259695000001</v>
      </c>
      <c r="L166" s="273" t="s">
        <v>17</v>
      </c>
      <c r="M166" s="274">
        <v>100</v>
      </c>
      <c r="N166" s="274">
        <v>85</v>
      </c>
      <c r="O166" s="274" t="str">
        <f>IFERROR(VLOOKUP(B166,'Core Indicators'!$E$3:$G$9906,3,FALSE),"x")</f>
        <v>x</v>
      </c>
      <c r="P166" s="274">
        <v>407310</v>
      </c>
      <c r="Q166" s="268"/>
      <c r="R166" s="268"/>
      <c r="S166" s="268"/>
      <c r="T166" s="268"/>
      <c r="U166" s="268"/>
      <c r="V166" s="268"/>
      <c r="W166" s="268"/>
      <c r="X166" s="268"/>
      <c r="Y166" s="268"/>
      <c r="Z166" s="268"/>
      <c r="AA166" s="268"/>
      <c r="AB166" s="268"/>
      <c r="AC166" s="268"/>
      <c r="AD166" s="268"/>
      <c r="AE166" s="268"/>
      <c r="AF166" s="268"/>
      <c r="AG166" s="268"/>
      <c r="AH166" s="268"/>
      <c r="AI166" s="268"/>
      <c r="AJ166" s="268"/>
      <c r="AK166" s="268"/>
      <c r="AL166" s="268"/>
      <c r="AM166" s="268"/>
      <c r="AN166" s="268"/>
      <c r="AO166" s="268"/>
      <c r="AP166" s="268"/>
      <c r="AQ166" s="268"/>
      <c r="AR166" s="268"/>
      <c r="AS166" s="268"/>
      <c r="AT166" s="268"/>
      <c r="AU166" s="268"/>
      <c r="AV166" s="268"/>
      <c r="AW166" s="268"/>
      <c r="AX166" s="268"/>
      <c r="AY166" s="268"/>
      <c r="AZ166" s="268"/>
      <c r="BA166" s="268"/>
      <c r="BB166" s="268"/>
      <c r="BC166" s="268"/>
      <c r="BD166" s="268"/>
      <c r="BE166" s="268"/>
      <c r="BF166" s="268"/>
      <c r="BG166" s="268"/>
      <c r="BH166" s="268"/>
      <c r="BI166" s="268"/>
      <c r="BJ166" s="268"/>
      <c r="BK166" s="268"/>
      <c r="BL166" s="268"/>
      <c r="BM166" s="268"/>
      <c r="BN166" s="268"/>
      <c r="BO166" s="268"/>
      <c r="BP166" s="268"/>
      <c r="BQ166" s="268"/>
      <c r="BR166" s="268"/>
      <c r="BS166" s="268"/>
      <c r="BT166" s="268"/>
      <c r="BU166" s="268"/>
      <c r="BV166" s="268"/>
      <c r="BW166" s="268"/>
      <c r="BX166" s="268"/>
      <c r="BY166" s="268"/>
      <c r="BZ166" s="268"/>
      <c r="CA166" s="268"/>
      <c r="CB166" s="268"/>
      <c r="CC166" s="268"/>
      <c r="CD166" s="268"/>
      <c r="CE166" s="268"/>
      <c r="CF166" s="268"/>
      <c r="CG166" s="268"/>
      <c r="CH166" s="268"/>
      <c r="CI166" s="268"/>
      <c r="CJ166" s="268"/>
      <c r="CK166" s="268"/>
      <c r="CL166" s="268"/>
      <c r="CM166" s="268"/>
      <c r="CN166" s="268"/>
      <c r="CO166" s="268"/>
      <c r="CP166" s="268"/>
      <c r="CQ166" s="268"/>
      <c r="CR166" s="268"/>
      <c r="CS166" s="268"/>
      <c r="CT166" s="268"/>
      <c r="CU166" s="268"/>
      <c r="CV166" s="268"/>
      <c r="CW166" s="268"/>
      <c r="CX166" s="268"/>
      <c r="CY166" s="268"/>
      <c r="CZ166" s="268"/>
      <c r="DA166" s="268"/>
      <c r="DB166" s="268"/>
      <c r="DC166" s="268"/>
      <c r="DD166" s="268"/>
      <c r="DE166" s="268"/>
      <c r="DF166" s="268"/>
      <c r="DG166" s="268"/>
      <c r="DH166" s="268"/>
      <c r="DI166" s="268"/>
      <c r="DJ166" s="268"/>
      <c r="DK166" s="268"/>
      <c r="DL166" s="268"/>
    </row>
    <row r="167" spans="1:116" x14ac:dyDescent="0.35">
      <c r="A167" s="269" t="s">
        <v>1494</v>
      </c>
      <c r="B167" s="270" t="s">
        <v>8197</v>
      </c>
      <c r="C167" s="273">
        <v>0</v>
      </c>
      <c r="D167" s="274">
        <v>5</v>
      </c>
      <c r="E167" s="273">
        <v>0</v>
      </c>
      <c r="F167" s="273">
        <v>3.5833333333000001</v>
      </c>
      <c r="G167" s="273">
        <v>0.57860936750000003</v>
      </c>
      <c r="H167" s="273">
        <v>54.6</v>
      </c>
      <c r="I167" s="274">
        <v>3</v>
      </c>
      <c r="J167" s="274">
        <f>IFERROR(VLOOKUP($B167,'Core Indicators'!$E$3:$EU$906,147,FALSE),"x")</f>
        <v>6</v>
      </c>
      <c r="K167" s="275">
        <v>-0.50188273189999999</v>
      </c>
      <c r="L167" s="273">
        <v>2.5</v>
      </c>
      <c r="M167" s="274">
        <v>19</v>
      </c>
      <c r="N167" s="274">
        <v>34</v>
      </c>
      <c r="O167" s="274">
        <f>IFERROR(VLOOKUP(B167,'Core Indicators'!$E$3:$G$9906,3,FALSE),"x")</f>
        <v>1100000</v>
      </c>
      <c r="P167" s="274">
        <v>17200</v>
      </c>
      <c r="Q167" s="268"/>
      <c r="R167" s="268"/>
      <c r="S167" s="268"/>
      <c r="T167" s="268"/>
      <c r="U167" s="268"/>
      <c r="V167" s="268"/>
      <c r="W167" s="268"/>
      <c r="X167" s="268"/>
      <c r="Y167" s="268"/>
      <c r="Z167" s="268"/>
      <c r="AA167" s="268"/>
      <c r="AB167" s="268"/>
      <c r="AC167" s="268"/>
      <c r="AD167" s="268"/>
      <c r="AE167" s="268"/>
      <c r="AF167" s="268"/>
      <c r="AG167" s="268"/>
      <c r="AH167" s="268"/>
      <c r="AI167" s="268"/>
      <c r="AJ167" s="268"/>
      <c r="AK167" s="268"/>
      <c r="AL167" s="268"/>
      <c r="AM167" s="268"/>
      <c r="AN167" s="268"/>
      <c r="AO167" s="268"/>
      <c r="AP167" s="268"/>
      <c r="AQ167" s="268"/>
      <c r="AR167" s="268"/>
      <c r="AS167" s="268"/>
      <c r="AT167" s="268"/>
      <c r="AU167" s="268"/>
      <c r="AV167" s="268"/>
      <c r="AW167" s="268"/>
      <c r="AX167" s="268"/>
      <c r="AY167" s="268"/>
      <c r="AZ167" s="268"/>
      <c r="BA167" s="268"/>
      <c r="BB167" s="268"/>
      <c r="BC167" s="268"/>
      <c r="BD167" s="268"/>
      <c r="BE167" s="268"/>
      <c r="BF167" s="268"/>
      <c r="BG167" s="268"/>
      <c r="BH167" s="268"/>
      <c r="BI167" s="268"/>
      <c r="BJ167" s="268"/>
      <c r="BK167" s="268"/>
      <c r="BL167" s="268"/>
      <c r="BM167" s="268"/>
      <c r="BN167" s="268"/>
      <c r="BO167" s="268"/>
      <c r="BP167" s="268"/>
      <c r="BQ167" s="268"/>
      <c r="BR167" s="268"/>
      <c r="BS167" s="268"/>
      <c r="BT167" s="268"/>
      <c r="BU167" s="268"/>
      <c r="BV167" s="268"/>
      <c r="BW167" s="268"/>
      <c r="BX167" s="268"/>
      <c r="BY167" s="268"/>
      <c r="BZ167" s="268"/>
      <c r="CA167" s="268"/>
      <c r="CB167" s="268"/>
      <c r="CC167" s="268"/>
      <c r="CD167" s="268"/>
      <c r="CE167" s="268"/>
      <c r="CF167" s="268"/>
      <c r="CG167" s="268"/>
      <c r="CH167" s="268"/>
      <c r="CI167" s="268"/>
      <c r="CJ167" s="268"/>
      <c r="CK167" s="268"/>
      <c r="CL167" s="268"/>
      <c r="CM167" s="268"/>
      <c r="CN167" s="268"/>
      <c r="CO167" s="268"/>
      <c r="CP167" s="268"/>
      <c r="CQ167" s="268"/>
      <c r="CR167" s="268"/>
      <c r="CS167" s="268"/>
      <c r="CT167" s="268"/>
      <c r="CU167" s="268"/>
      <c r="CV167" s="268"/>
      <c r="CW167" s="268"/>
      <c r="CX167" s="268"/>
      <c r="CY167" s="268"/>
      <c r="CZ167" s="268"/>
      <c r="DA167" s="268"/>
      <c r="DB167" s="268"/>
      <c r="DC167" s="268"/>
      <c r="DD167" s="268"/>
      <c r="DE167" s="268"/>
      <c r="DF167" s="268"/>
      <c r="DG167" s="268"/>
      <c r="DH167" s="268"/>
      <c r="DI167" s="268"/>
      <c r="DJ167" s="268"/>
      <c r="DK167" s="268"/>
      <c r="DL167" s="268"/>
    </row>
    <row r="168" spans="1:116" x14ac:dyDescent="0.35">
      <c r="A168" s="269" t="s">
        <v>8198</v>
      </c>
      <c r="B168" s="270" t="s">
        <v>8199</v>
      </c>
      <c r="C168" s="273">
        <v>0</v>
      </c>
      <c r="D168" s="274">
        <v>8</v>
      </c>
      <c r="E168" s="273">
        <v>0</v>
      </c>
      <c r="F168" s="273" t="s">
        <v>17</v>
      </c>
      <c r="G168" s="273" t="s">
        <v>17</v>
      </c>
      <c r="H168" s="273">
        <v>32.1</v>
      </c>
      <c r="I168" s="274">
        <v>0</v>
      </c>
      <c r="J168" s="274" t="str">
        <f>IFERROR(VLOOKUP($B168,'Core Indicators'!$E$3:$EU$906,147,FALSE),"x")</f>
        <v>x</v>
      </c>
      <c r="K168" s="275">
        <v>0.17143608630000001</v>
      </c>
      <c r="L168" s="273" t="s">
        <v>17</v>
      </c>
      <c r="M168" s="274">
        <v>72</v>
      </c>
      <c r="N168" s="274">
        <v>66</v>
      </c>
      <c r="O168" s="274" t="str">
        <f>IFERROR(VLOOKUP(B168,'Core Indicators'!$E$3:$G$9906,3,FALSE),"x")</f>
        <v>x</v>
      </c>
      <c r="P168" s="274">
        <v>460</v>
      </c>
      <c r="Q168" s="268"/>
      <c r="R168" s="268"/>
      <c r="S168" s="268"/>
      <c r="T168" s="268"/>
      <c r="U168" s="268"/>
      <c r="V168" s="268"/>
      <c r="W168" s="268"/>
      <c r="X168" s="268"/>
      <c r="Y168" s="268"/>
      <c r="Z168" s="268"/>
      <c r="AA168" s="268"/>
      <c r="AB168" s="268"/>
      <c r="AC168" s="268"/>
      <c r="AD168" s="268"/>
      <c r="AE168" s="268"/>
      <c r="AF168" s="268"/>
      <c r="AG168" s="268"/>
      <c r="AH168" s="268"/>
      <c r="AI168" s="268"/>
      <c r="AJ168" s="268"/>
      <c r="AK168" s="268"/>
      <c r="AL168" s="268"/>
      <c r="AM168" s="268"/>
      <c r="AN168" s="268"/>
      <c r="AO168" s="268"/>
      <c r="AP168" s="268"/>
      <c r="AQ168" s="268"/>
      <c r="AR168" s="268"/>
      <c r="AS168" s="268"/>
      <c r="AT168" s="268"/>
      <c r="AU168" s="268"/>
      <c r="AV168" s="268"/>
      <c r="AW168" s="268"/>
      <c r="AX168" s="268"/>
      <c r="AY168" s="268"/>
      <c r="AZ168" s="268"/>
      <c r="BA168" s="268"/>
      <c r="BB168" s="268"/>
      <c r="BC168" s="268"/>
      <c r="BD168" s="268"/>
      <c r="BE168" s="268"/>
      <c r="BF168" s="268"/>
      <c r="BG168" s="268"/>
      <c r="BH168" s="268"/>
      <c r="BI168" s="268"/>
      <c r="BJ168" s="268"/>
      <c r="BK168" s="268"/>
      <c r="BL168" s="268"/>
      <c r="BM168" s="268"/>
      <c r="BN168" s="268"/>
      <c r="BO168" s="268"/>
      <c r="BP168" s="268"/>
      <c r="BQ168" s="268"/>
      <c r="BR168" s="268"/>
      <c r="BS168" s="268"/>
      <c r="BT168" s="268"/>
      <c r="BU168" s="268"/>
      <c r="BV168" s="268"/>
      <c r="BW168" s="268"/>
      <c r="BX168" s="268"/>
      <c r="BY168" s="268"/>
      <c r="BZ168" s="268"/>
      <c r="CA168" s="268"/>
      <c r="CB168" s="268"/>
      <c r="CC168" s="268"/>
      <c r="CD168" s="268"/>
      <c r="CE168" s="268"/>
      <c r="CF168" s="268"/>
      <c r="CG168" s="268"/>
      <c r="CH168" s="268"/>
      <c r="CI168" s="268"/>
      <c r="CJ168" s="268"/>
      <c r="CK168" s="268"/>
      <c r="CL168" s="268"/>
      <c r="CM168" s="268"/>
      <c r="CN168" s="268"/>
      <c r="CO168" s="268"/>
      <c r="CP168" s="268"/>
      <c r="CQ168" s="268"/>
      <c r="CR168" s="268"/>
      <c r="CS168" s="268"/>
      <c r="CT168" s="268"/>
      <c r="CU168" s="268"/>
      <c r="CV168" s="268"/>
      <c r="CW168" s="268"/>
      <c r="CX168" s="268"/>
      <c r="CY168" s="268"/>
      <c r="CZ168" s="268"/>
      <c r="DA168" s="268"/>
      <c r="DB168" s="268"/>
      <c r="DC168" s="268"/>
      <c r="DD168" s="268"/>
      <c r="DE168" s="268"/>
      <c r="DF168" s="268"/>
      <c r="DG168" s="268"/>
      <c r="DH168" s="268"/>
      <c r="DI168" s="268"/>
      <c r="DJ168" s="268"/>
      <c r="DK168" s="268"/>
      <c r="DL168" s="268"/>
    </row>
    <row r="169" spans="1:116" x14ac:dyDescent="0.35">
      <c r="A169" s="269" t="s">
        <v>129</v>
      </c>
      <c r="B169" s="270" t="s">
        <v>8200</v>
      </c>
      <c r="C169" s="273">
        <v>0.54330003230000001</v>
      </c>
      <c r="D169" s="274">
        <v>1</v>
      </c>
      <c r="E169" s="273">
        <v>0.85</v>
      </c>
      <c r="F169" s="273">
        <v>1.8</v>
      </c>
      <c r="G169" s="273">
        <v>0.54677704069999999</v>
      </c>
      <c r="H169" s="273">
        <v>37.5</v>
      </c>
      <c r="I169" s="274">
        <v>5</v>
      </c>
      <c r="J169" s="274">
        <f>IFERROR(VLOOKUP($B169,'Core Indicators'!$E$3:$EU$906,147,FALSE),"x")</f>
        <v>2624</v>
      </c>
      <c r="K169" s="275">
        <v>-2.0760633945000002</v>
      </c>
      <c r="L169" s="273">
        <v>1.5</v>
      </c>
      <c r="M169" s="274">
        <v>0</v>
      </c>
      <c r="N169" s="274">
        <v>13</v>
      </c>
      <c r="O169" s="274">
        <f>IFERROR(VLOOKUP(B169,'Core Indicators'!$E$3:$G$9906,3,FALSE),"x")</f>
        <v>21700000</v>
      </c>
      <c r="P169" s="274">
        <v>183630</v>
      </c>
      <c r="Q169" s="268"/>
      <c r="R169" s="268"/>
      <c r="S169" s="268"/>
      <c r="T169" s="268"/>
      <c r="U169" s="268"/>
      <c r="V169" s="268"/>
      <c r="W169" s="268"/>
      <c r="X169" s="268"/>
      <c r="Y169" s="268"/>
      <c r="Z169" s="268"/>
      <c r="AA169" s="268"/>
      <c r="AB169" s="268"/>
      <c r="AC169" s="268"/>
      <c r="AD169" s="268"/>
      <c r="AE169" s="268"/>
      <c r="AF169" s="268"/>
      <c r="AG169" s="268"/>
      <c r="AH169" s="268"/>
      <c r="AI169" s="268"/>
      <c r="AJ169" s="268"/>
      <c r="AK169" s="268"/>
      <c r="AL169" s="268"/>
      <c r="AM169" s="268"/>
      <c r="AN169" s="268"/>
      <c r="AO169" s="268"/>
      <c r="AP169" s="268"/>
      <c r="AQ169" s="268"/>
      <c r="AR169" s="268"/>
      <c r="AS169" s="268"/>
      <c r="AT169" s="268"/>
      <c r="AU169" s="268"/>
      <c r="AV169" s="268"/>
      <c r="AW169" s="268"/>
      <c r="AX169" s="268"/>
      <c r="AY169" s="268"/>
      <c r="AZ169" s="268"/>
      <c r="BA169" s="268"/>
      <c r="BB169" s="268"/>
      <c r="BC169" s="268"/>
      <c r="BD169" s="268"/>
      <c r="BE169" s="268"/>
      <c r="BF169" s="268"/>
      <c r="BG169" s="268"/>
      <c r="BH169" s="268"/>
      <c r="BI169" s="268"/>
      <c r="BJ169" s="268"/>
      <c r="BK169" s="268"/>
      <c r="BL169" s="268"/>
      <c r="BM169" s="268"/>
      <c r="BN169" s="268"/>
      <c r="BO169" s="268"/>
      <c r="BP169" s="268"/>
      <c r="BQ169" s="268"/>
      <c r="BR169" s="268"/>
      <c r="BS169" s="268"/>
      <c r="BT169" s="268"/>
      <c r="BU169" s="268"/>
      <c r="BV169" s="268"/>
      <c r="BW169" s="268"/>
      <c r="BX169" s="268"/>
      <c r="BY169" s="268"/>
      <c r="BZ169" s="268"/>
      <c r="CA169" s="268"/>
      <c r="CB169" s="268"/>
      <c r="CC169" s="268"/>
      <c r="CD169" s="268"/>
      <c r="CE169" s="268"/>
      <c r="CF169" s="268"/>
      <c r="CG169" s="268"/>
      <c r="CH169" s="268"/>
      <c r="CI169" s="268"/>
      <c r="CJ169" s="268"/>
      <c r="CK169" s="268"/>
      <c r="CL169" s="268"/>
      <c r="CM169" s="268"/>
      <c r="CN169" s="268"/>
      <c r="CO169" s="268"/>
      <c r="CP169" s="268"/>
      <c r="CQ169" s="268"/>
      <c r="CR169" s="268"/>
      <c r="CS169" s="268"/>
      <c r="CT169" s="268"/>
      <c r="CU169" s="268"/>
      <c r="CV169" s="268"/>
      <c r="CW169" s="268"/>
      <c r="CX169" s="268"/>
      <c r="CY169" s="268"/>
      <c r="CZ169" s="268"/>
      <c r="DA169" s="268"/>
      <c r="DB169" s="268"/>
      <c r="DC169" s="268"/>
      <c r="DD169" s="268"/>
      <c r="DE169" s="268"/>
      <c r="DF169" s="268"/>
      <c r="DG169" s="268"/>
      <c r="DH169" s="268"/>
      <c r="DI169" s="268"/>
      <c r="DJ169" s="268"/>
      <c r="DK169" s="268"/>
      <c r="DL169" s="268"/>
    </row>
    <row r="170" spans="1:116" x14ac:dyDescent="0.35">
      <c r="A170" s="269" t="s">
        <v>632</v>
      </c>
      <c r="B170" s="270" t="s">
        <v>8201</v>
      </c>
      <c r="C170" s="273">
        <v>0.92045000249999998</v>
      </c>
      <c r="D170" s="274">
        <v>9</v>
      </c>
      <c r="E170" s="273">
        <v>0.185</v>
      </c>
      <c r="F170" s="273">
        <v>2.9333333332999998</v>
      </c>
      <c r="G170" s="273">
        <v>0.7006806672</v>
      </c>
      <c r="H170" s="273">
        <v>43.3</v>
      </c>
      <c r="I170" s="274">
        <v>5</v>
      </c>
      <c r="J170" s="274">
        <f>IFERROR(VLOOKUP($B170,'Core Indicators'!$E$3:$EU$906,147,FALSE),"x")</f>
        <v>221</v>
      </c>
      <c r="K170" s="275">
        <v>-1.2833583355</v>
      </c>
      <c r="L170" s="273">
        <v>1.75</v>
      </c>
      <c r="M170" s="274">
        <v>17</v>
      </c>
      <c r="N170" s="274">
        <v>20</v>
      </c>
      <c r="O170" s="274">
        <f>IFERROR(VLOOKUP(B170,'Core Indicators'!$E$3:$G$9906,3,FALSE),"x")</f>
        <v>16797000</v>
      </c>
      <c r="P170" s="274">
        <v>1259200</v>
      </c>
      <c r="Q170" s="268"/>
      <c r="R170" s="268"/>
      <c r="S170" s="268"/>
      <c r="T170" s="268"/>
      <c r="U170" s="268"/>
      <c r="V170" s="268"/>
      <c r="W170" s="268"/>
      <c r="X170" s="268"/>
      <c r="Y170" s="268"/>
      <c r="Z170" s="268"/>
      <c r="AA170" s="268"/>
      <c r="AB170" s="268"/>
      <c r="AC170" s="268"/>
      <c r="AD170" s="268"/>
      <c r="AE170" s="268"/>
      <c r="AF170" s="268"/>
      <c r="AG170" s="268"/>
      <c r="AH170" s="268"/>
      <c r="AI170" s="268"/>
      <c r="AJ170" s="268"/>
      <c r="AK170" s="268"/>
      <c r="AL170" s="268"/>
      <c r="AM170" s="268"/>
      <c r="AN170" s="268"/>
      <c r="AO170" s="268"/>
      <c r="AP170" s="268"/>
      <c r="AQ170" s="268"/>
      <c r="AR170" s="268"/>
      <c r="AS170" s="268"/>
      <c r="AT170" s="268"/>
      <c r="AU170" s="268"/>
      <c r="AV170" s="268"/>
      <c r="AW170" s="268"/>
      <c r="AX170" s="268"/>
      <c r="AY170" s="268"/>
      <c r="AZ170" s="268"/>
      <c r="BA170" s="268"/>
      <c r="BB170" s="268"/>
      <c r="BC170" s="268"/>
      <c r="BD170" s="268"/>
      <c r="BE170" s="268"/>
      <c r="BF170" s="268"/>
      <c r="BG170" s="268"/>
      <c r="BH170" s="268"/>
      <c r="BI170" s="268"/>
      <c r="BJ170" s="268"/>
      <c r="BK170" s="268"/>
      <c r="BL170" s="268"/>
      <c r="BM170" s="268"/>
      <c r="BN170" s="268"/>
      <c r="BO170" s="268"/>
      <c r="BP170" s="268"/>
      <c r="BQ170" s="268"/>
      <c r="BR170" s="268"/>
      <c r="BS170" s="268"/>
      <c r="BT170" s="268"/>
      <c r="BU170" s="268"/>
      <c r="BV170" s="268"/>
      <c r="BW170" s="268"/>
      <c r="BX170" s="268"/>
      <c r="BY170" s="268"/>
      <c r="BZ170" s="268"/>
      <c r="CA170" s="268"/>
      <c r="CB170" s="268"/>
      <c r="CC170" s="268"/>
      <c r="CD170" s="268"/>
      <c r="CE170" s="268"/>
      <c r="CF170" s="268"/>
      <c r="CG170" s="268"/>
      <c r="CH170" s="268"/>
      <c r="CI170" s="268"/>
      <c r="CJ170" s="268"/>
      <c r="CK170" s="268"/>
      <c r="CL170" s="268"/>
      <c r="CM170" s="268"/>
      <c r="CN170" s="268"/>
      <c r="CO170" s="268"/>
      <c r="CP170" s="268"/>
      <c r="CQ170" s="268"/>
      <c r="CR170" s="268"/>
      <c r="CS170" s="268"/>
      <c r="CT170" s="268"/>
      <c r="CU170" s="268"/>
      <c r="CV170" s="268"/>
      <c r="CW170" s="268"/>
      <c r="CX170" s="268"/>
      <c r="CY170" s="268"/>
      <c r="CZ170" s="268"/>
      <c r="DA170" s="268"/>
      <c r="DB170" s="268"/>
      <c r="DC170" s="268"/>
      <c r="DD170" s="268"/>
      <c r="DE170" s="268"/>
      <c r="DF170" s="268"/>
      <c r="DG170" s="268"/>
      <c r="DH170" s="268"/>
      <c r="DI170" s="268"/>
      <c r="DJ170" s="268"/>
      <c r="DK170" s="268"/>
      <c r="DL170" s="268"/>
    </row>
    <row r="171" spans="1:116" x14ac:dyDescent="0.35">
      <c r="A171" s="269" t="s">
        <v>8202</v>
      </c>
      <c r="B171" s="270" t="s">
        <v>8203</v>
      </c>
      <c r="C171" s="273">
        <v>0.73349999629999996</v>
      </c>
      <c r="D171" s="274">
        <v>5</v>
      </c>
      <c r="E171" s="273">
        <v>0</v>
      </c>
      <c r="F171" s="273">
        <v>4.8666666666999996</v>
      </c>
      <c r="G171" s="273">
        <v>0.56568342780000003</v>
      </c>
      <c r="H171" s="273">
        <v>43.1</v>
      </c>
      <c r="I171" s="274">
        <v>2</v>
      </c>
      <c r="J171" s="274" t="str">
        <f>IFERROR(VLOOKUP($B171,'Core Indicators'!$E$3:$EU$906,147,FALSE),"x")</f>
        <v>x</v>
      </c>
      <c r="K171" s="275">
        <v>-0.58879667520000001</v>
      </c>
      <c r="L171" s="273">
        <v>4</v>
      </c>
      <c r="M171" s="274">
        <v>44</v>
      </c>
      <c r="N171" s="274">
        <v>29</v>
      </c>
      <c r="O171" s="274" t="str">
        <f>IFERROR(VLOOKUP(B171,'Core Indicators'!$E$3:$G$9906,3,FALSE),"x")</f>
        <v>x</v>
      </c>
      <c r="P171" s="274">
        <v>54390</v>
      </c>
      <c r="Q171" s="268"/>
      <c r="R171" s="268"/>
      <c r="S171" s="268"/>
      <c r="T171" s="268"/>
      <c r="U171" s="268"/>
      <c r="V171" s="268"/>
      <c r="W171" s="268"/>
      <c r="X171" s="268"/>
      <c r="Y171" s="268"/>
      <c r="Z171" s="268"/>
      <c r="AA171" s="268"/>
      <c r="AB171" s="268"/>
      <c r="AC171" s="268"/>
      <c r="AD171" s="268"/>
      <c r="AE171" s="268"/>
      <c r="AF171" s="268"/>
      <c r="AG171" s="268"/>
      <c r="AH171" s="268"/>
      <c r="AI171" s="268"/>
      <c r="AJ171" s="268"/>
      <c r="AK171" s="268"/>
      <c r="AL171" s="268"/>
      <c r="AM171" s="268"/>
      <c r="AN171" s="268"/>
      <c r="AO171" s="268"/>
      <c r="AP171" s="268"/>
      <c r="AQ171" s="268"/>
      <c r="AR171" s="268"/>
      <c r="AS171" s="268"/>
      <c r="AT171" s="268"/>
      <c r="AU171" s="268"/>
      <c r="AV171" s="268"/>
      <c r="AW171" s="268"/>
      <c r="AX171" s="268"/>
      <c r="AY171" s="268"/>
      <c r="AZ171" s="268"/>
      <c r="BA171" s="268"/>
      <c r="BB171" s="268"/>
      <c r="BC171" s="268"/>
      <c r="BD171" s="268"/>
      <c r="BE171" s="268"/>
      <c r="BF171" s="268"/>
      <c r="BG171" s="268"/>
      <c r="BH171" s="268"/>
      <c r="BI171" s="268"/>
      <c r="BJ171" s="268"/>
      <c r="BK171" s="268"/>
      <c r="BL171" s="268"/>
      <c r="BM171" s="268"/>
      <c r="BN171" s="268"/>
      <c r="BO171" s="268"/>
      <c r="BP171" s="268"/>
      <c r="BQ171" s="268"/>
      <c r="BR171" s="268"/>
      <c r="BS171" s="268"/>
      <c r="BT171" s="268"/>
      <c r="BU171" s="268"/>
      <c r="BV171" s="268"/>
      <c r="BW171" s="268"/>
      <c r="BX171" s="268"/>
      <c r="BY171" s="268"/>
      <c r="BZ171" s="268"/>
      <c r="CA171" s="268"/>
      <c r="CB171" s="268"/>
      <c r="CC171" s="268"/>
      <c r="CD171" s="268"/>
      <c r="CE171" s="268"/>
      <c r="CF171" s="268"/>
      <c r="CG171" s="268"/>
      <c r="CH171" s="268"/>
      <c r="CI171" s="268"/>
      <c r="CJ171" s="268"/>
      <c r="CK171" s="268"/>
      <c r="CL171" s="268"/>
      <c r="CM171" s="268"/>
      <c r="CN171" s="268"/>
      <c r="CO171" s="268"/>
      <c r="CP171" s="268"/>
      <c r="CQ171" s="268"/>
      <c r="CR171" s="268"/>
      <c r="CS171" s="268"/>
      <c r="CT171" s="268"/>
      <c r="CU171" s="268"/>
      <c r="CV171" s="268"/>
      <c r="CW171" s="268"/>
      <c r="CX171" s="268"/>
      <c r="CY171" s="268"/>
      <c r="CZ171" s="268"/>
      <c r="DA171" s="268"/>
      <c r="DB171" s="268"/>
      <c r="DC171" s="268"/>
      <c r="DD171" s="268"/>
      <c r="DE171" s="268"/>
      <c r="DF171" s="268"/>
      <c r="DG171" s="268"/>
      <c r="DH171" s="268"/>
      <c r="DI171" s="268"/>
      <c r="DJ171" s="268"/>
      <c r="DK171" s="268"/>
      <c r="DL171" s="268"/>
    </row>
    <row r="172" spans="1:116" x14ac:dyDescent="0.35">
      <c r="A172" s="269" t="s">
        <v>357</v>
      </c>
      <c r="B172" s="270" t="s">
        <v>8204</v>
      </c>
      <c r="C172" s="273">
        <v>0.31875000450000002</v>
      </c>
      <c r="D172" s="274">
        <v>8</v>
      </c>
      <c r="E172" s="273">
        <v>0.05</v>
      </c>
      <c r="F172" s="273">
        <v>3.3</v>
      </c>
      <c r="G172" s="273">
        <v>0.37672290009999998</v>
      </c>
      <c r="H172" s="273">
        <v>34.9</v>
      </c>
      <c r="I172" s="274">
        <v>3</v>
      </c>
      <c r="J172" s="274">
        <f>IFERROR(VLOOKUP($B172,'Core Indicators'!$E$3:$EU$906,147,FALSE),"x")</f>
        <v>19</v>
      </c>
      <c r="K172" s="275">
        <v>0.1028815731</v>
      </c>
      <c r="L172" s="273">
        <v>3.25</v>
      </c>
      <c r="M172" s="274">
        <v>32</v>
      </c>
      <c r="N172" s="274">
        <v>36</v>
      </c>
      <c r="O172" s="274">
        <f>IFERROR(VLOOKUP(B172,'Core Indicators'!$E$3:$G$9906,3,FALSE),"x")</f>
        <v>63878000</v>
      </c>
      <c r="P172" s="274">
        <v>510890</v>
      </c>
      <c r="Q172" s="268"/>
      <c r="R172" s="268"/>
      <c r="S172" s="268"/>
      <c r="T172" s="268"/>
      <c r="U172" s="268"/>
      <c r="V172" s="268"/>
      <c r="W172" s="268"/>
      <c r="X172" s="268"/>
      <c r="Y172" s="268"/>
      <c r="Z172" s="268"/>
      <c r="AA172" s="268"/>
      <c r="AB172" s="268"/>
      <c r="AC172" s="268"/>
      <c r="AD172" s="268"/>
      <c r="AE172" s="268"/>
      <c r="AF172" s="268"/>
      <c r="AG172" s="268"/>
      <c r="AH172" s="268"/>
      <c r="AI172" s="268"/>
      <c r="AJ172" s="268"/>
      <c r="AK172" s="268"/>
      <c r="AL172" s="268"/>
      <c r="AM172" s="268"/>
      <c r="AN172" s="268"/>
      <c r="AO172" s="268"/>
      <c r="AP172" s="268"/>
      <c r="AQ172" s="268"/>
      <c r="AR172" s="268"/>
      <c r="AS172" s="268"/>
      <c r="AT172" s="268"/>
      <c r="AU172" s="268"/>
      <c r="AV172" s="268"/>
      <c r="AW172" s="268"/>
      <c r="AX172" s="268"/>
      <c r="AY172" s="268"/>
      <c r="AZ172" s="268"/>
      <c r="BA172" s="268"/>
      <c r="BB172" s="268"/>
      <c r="BC172" s="268"/>
      <c r="BD172" s="268"/>
      <c r="BE172" s="268"/>
      <c r="BF172" s="268"/>
      <c r="BG172" s="268"/>
      <c r="BH172" s="268"/>
      <c r="BI172" s="268"/>
      <c r="BJ172" s="268"/>
      <c r="BK172" s="268"/>
      <c r="BL172" s="268"/>
      <c r="BM172" s="268"/>
      <c r="BN172" s="268"/>
      <c r="BO172" s="268"/>
      <c r="BP172" s="268"/>
      <c r="BQ172" s="268"/>
      <c r="BR172" s="268"/>
      <c r="BS172" s="268"/>
      <c r="BT172" s="268"/>
      <c r="BU172" s="268"/>
      <c r="BV172" s="268"/>
      <c r="BW172" s="268"/>
      <c r="BX172" s="268"/>
      <c r="BY172" s="268"/>
      <c r="BZ172" s="268"/>
      <c r="CA172" s="268"/>
      <c r="CB172" s="268"/>
      <c r="CC172" s="268"/>
      <c r="CD172" s="268"/>
      <c r="CE172" s="268"/>
      <c r="CF172" s="268"/>
      <c r="CG172" s="268"/>
      <c r="CH172" s="268"/>
      <c r="CI172" s="268"/>
      <c r="CJ172" s="268"/>
      <c r="CK172" s="268"/>
      <c r="CL172" s="268"/>
      <c r="CM172" s="268"/>
      <c r="CN172" s="268"/>
      <c r="CO172" s="268"/>
      <c r="CP172" s="268"/>
      <c r="CQ172" s="268"/>
      <c r="CR172" s="268"/>
      <c r="CS172" s="268"/>
      <c r="CT172" s="268"/>
      <c r="CU172" s="268"/>
      <c r="CV172" s="268"/>
      <c r="CW172" s="268"/>
      <c r="CX172" s="268"/>
      <c r="CY172" s="268"/>
      <c r="CZ172" s="268"/>
      <c r="DA172" s="268"/>
      <c r="DB172" s="268"/>
      <c r="DC172" s="268"/>
      <c r="DD172" s="268"/>
      <c r="DE172" s="268"/>
      <c r="DF172" s="268"/>
      <c r="DG172" s="268"/>
      <c r="DH172" s="268"/>
      <c r="DI172" s="268"/>
      <c r="DJ172" s="268"/>
      <c r="DK172" s="268"/>
      <c r="DL172" s="268"/>
    </row>
    <row r="173" spans="1:116" x14ac:dyDescent="0.35">
      <c r="A173" s="269" t="s">
        <v>8205</v>
      </c>
      <c r="B173" s="270" t="s">
        <v>8206</v>
      </c>
      <c r="C173" s="273">
        <v>0.3105010326</v>
      </c>
      <c r="D173" s="274">
        <v>5</v>
      </c>
      <c r="E173" s="273">
        <v>0.21299999999999999</v>
      </c>
      <c r="F173" s="273">
        <v>2.9166666666999999</v>
      </c>
      <c r="G173" s="273">
        <v>0.37746660949999999</v>
      </c>
      <c r="H173" s="273">
        <v>34</v>
      </c>
      <c r="I173" s="274">
        <v>1</v>
      </c>
      <c r="J173" s="274" t="str">
        <f>IFERROR(VLOOKUP($B173,'Core Indicators'!$E$3:$EU$906,147,FALSE),"x")</f>
        <v>x</v>
      </c>
      <c r="K173" s="275">
        <v>-1.2279412746</v>
      </c>
      <c r="L173" s="273">
        <v>2</v>
      </c>
      <c r="M173" s="274">
        <v>9</v>
      </c>
      <c r="N173" s="274">
        <v>25</v>
      </c>
      <c r="O173" s="274" t="str">
        <f>IFERROR(VLOOKUP(B173,'Core Indicators'!$E$3:$G$9906,3,FALSE),"x")</f>
        <v>x</v>
      </c>
      <c r="P173" s="274">
        <v>138786</v>
      </c>
      <c r="Q173" s="268"/>
      <c r="R173" s="268"/>
      <c r="S173" s="268"/>
      <c r="T173" s="268"/>
      <c r="U173" s="268"/>
      <c r="V173" s="268"/>
      <c r="W173" s="268"/>
      <c r="X173" s="268"/>
      <c r="Y173" s="268"/>
      <c r="Z173" s="268"/>
      <c r="AA173" s="268"/>
      <c r="AB173" s="268"/>
      <c r="AC173" s="268"/>
      <c r="AD173" s="268"/>
      <c r="AE173" s="268"/>
      <c r="AF173" s="268"/>
      <c r="AG173" s="268"/>
      <c r="AH173" s="268"/>
      <c r="AI173" s="268"/>
      <c r="AJ173" s="268"/>
      <c r="AK173" s="268"/>
      <c r="AL173" s="268"/>
      <c r="AM173" s="268"/>
      <c r="AN173" s="268"/>
      <c r="AO173" s="268"/>
      <c r="AP173" s="268"/>
      <c r="AQ173" s="268"/>
      <c r="AR173" s="268"/>
      <c r="AS173" s="268"/>
      <c r="AT173" s="268"/>
      <c r="AU173" s="268"/>
      <c r="AV173" s="268"/>
      <c r="AW173" s="268"/>
      <c r="AX173" s="268"/>
      <c r="AY173" s="268"/>
      <c r="AZ173" s="268"/>
      <c r="BA173" s="268"/>
      <c r="BB173" s="268"/>
      <c r="BC173" s="268"/>
      <c r="BD173" s="268"/>
      <c r="BE173" s="268"/>
      <c r="BF173" s="268"/>
      <c r="BG173" s="268"/>
      <c r="BH173" s="268"/>
      <c r="BI173" s="268"/>
      <c r="BJ173" s="268"/>
      <c r="BK173" s="268"/>
      <c r="BL173" s="268"/>
      <c r="BM173" s="268"/>
      <c r="BN173" s="268"/>
      <c r="BO173" s="268"/>
      <c r="BP173" s="268"/>
      <c r="BQ173" s="268"/>
      <c r="BR173" s="268"/>
      <c r="BS173" s="268"/>
      <c r="BT173" s="268"/>
      <c r="BU173" s="268"/>
      <c r="BV173" s="268"/>
      <c r="BW173" s="268"/>
      <c r="BX173" s="268"/>
      <c r="BY173" s="268"/>
      <c r="BZ173" s="268"/>
      <c r="CA173" s="268"/>
      <c r="CB173" s="268"/>
      <c r="CC173" s="268"/>
      <c r="CD173" s="268"/>
      <c r="CE173" s="268"/>
      <c r="CF173" s="268"/>
      <c r="CG173" s="268"/>
      <c r="CH173" s="268"/>
      <c r="CI173" s="268"/>
      <c r="CJ173" s="268"/>
      <c r="CK173" s="268"/>
      <c r="CL173" s="268"/>
      <c r="CM173" s="268"/>
      <c r="CN173" s="268"/>
      <c r="CO173" s="268"/>
      <c r="CP173" s="268"/>
      <c r="CQ173" s="268"/>
      <c r="CR173" s="268"/>
      <c r="CS173" s="268"/>
      <c r="CT173" s="268"/>
      <c r="CU173" s="268"/>
      <c r="CV173" s="268"/>
      <c r="CW173" s="268"/>
      <c r="CX173" s="268"/>
      <c r="CY173" s="268"/>
      <c r="CZ173" s="268"/>
      <c r="DA173" s="268"/>
      <c r="DB173" s="268"/>
      <c r="DC173" s="268"/>
      <c r="DD173" s="268"/>
      <c r="DE173" s="268"/>
      <c r="DF173" s="268"/>
      <c r="DG173" s="268"/>
      <c r="DH173" s="268"/>
      <c r="DI173" s="268"/>
      <c r="DJ173" s="268"/>
      <c r="DK173" s="268"/>
      <c r="DL173" s="268"/>
    </row>
    <row r="174" spans="1:116" x14ac:dyDescent="0.35">
      <c r="A174" s="269" t="s">
        <v>8207</v>
      </c>
      <c r="B174" s="270" t="s">
        <v>8208</v>
      </c>
      <c r="C174" s="273">
        <v>0.27369995949999998</v>
      </c>
      <c r="D174" s="274">
        <v>1</v>
      </c>
      <c r="E174" s="273">
        <v>0.1</v>
      </c>
      <c r="F174" s="273">
        <v>2.75</v>
      </c>
      <c r="G174" s="273" t="s">
        <v>17</v>
      </c>
      <c r="H174" s="273">
        <v>40.799999999999997</v>
      </c>
      <c r="I174" s="274">
        <v>0</v>
      </c>
      <c r="J174" s="274" t="str">
        <f>IFERROR(VLOOKUP($B174,'Core Indicators'!$E$3:$EU$906,147,FALSE),"x")</f>
        <v>x</v>
      </c>
      <c r="K174" s="275">
        <v>-1.4147845507000001</v>
      </c>
      <c r="L174" s="273">
        <v>1.75</v>
      </c>
      <c r="M174" s="274">
        <v>2</v>
      </c>
      <c r="N174" s="274">
        <v>19</v>
      </c>
      <c r="O174" s="274" t="str">
        <f>IFERROR(VLOOKUP(B174,'Core Indicators'!$E$3:$G$9906,3,FALSE),"x")</f>
        <v>x</v>
      </c>
      <c r="P174" s="274">
        <v>469930</v>
      </c>
      <c r="Q174" s="268"/>
      <c r="R174" s="268"/>
      <c r="S174" s="268"/>
      <c r="T174" s="268"/>
      <c r="U174" s="268"/>
      <c r="V174" s="268"/>
      <c r="W174" s="268"/>
      <c r="X174" s="268"/>
      <c r="Y174" s="268"/>
      <c r="Z174" s="268"/>
      <c r="AA174" s="268"/>
      <c r="AB174" s="268"/>
      <c r="AC174" s="268"/>
      <c r="AD174" s="268"/>
      <c r="AE174" s="268"/>
      <c r="AF174" s="268"/>
      <c r="AG174" s="268"/>
      <c r="AH174" s="268"/>
      <c r="AI174" s="268"/>
      <c r="AJ174" s="268"/>
      <c r="AK174" s="268"/>
      <c r="AL174" s="268"/>
      <c r="AM174" s="268"/>
      <c r="AN174" s="268"/>
      <c r="AO174" s="268"/>
      <c r="AP174" s="268"/>
      <c r="AQ174" s="268"/>
      <c r="AR174" s="268"/>
      <c r="AS174" s="268"/>
      <c r="AT174" s="268"/>
      <c r="AU174" s="268"/>
      <c r="AV174" s="268"/>
      <c r="AW174" s="268"/>
      <c r="AX174" s="268"/>
      <c r="AY174" s="268"/>
      <c r="AZ174" s="268"/>
      <c r="BA174" s="268"/>
      <c r="BB174" s="268"/>
      <c r="BC174" s="268"/>
      <c r="BD174" s="268"/>
      <c r="BE174" s="268"/>
      <c r="BF174" s="268"/>
      <c r="BG174" s="268"/>
      <c r="BH174" s="268"/>
      <c r="BI174" s="268"/>
      <c r="BJ174" s="268"/>
      <c r="BK174" s="268"/>
      <c r="BL174" s="268"/>
      <c r="BM174" s="268"/>
      <c r="BN174" s="268"/>
      <c r="BO174" s="268"/>
      <c r="BP174" s="268"/>
      <c r="BQ174" s="268"/>
      <c r="BR174" s="268"/>
      <c r="BS174" s="268"/>
      <c r="BT174" s="268"/>
      <c r="BU174" s="268"/>
      <c r="BV174" s="268"/>
      <c r="BW174" s="268"/>
      <c r="BX174" s="268"/>
      <c r="BY174" s="268"/>
      <c r="BZ174" s="268"/>
      <c r="CA174" s="268"/>
      <c r="CB174" s="268"/>
      <c r="CC174" s="268"/>
      <c r="CD174" s="268"/>
      <c r="CE174" s="268"/>
      <c r="CF174" s="268"/>
      <c r="CG174" s="268"/>
      <c r="CH174" s="268"/>
      <c r="CI174" s="268"/>
      <c r="CJ174" s="268"/>
      <c r="CK174" s="268"/>
      <c r="CL174" s="268"/>
      <c r="CM174" s="268"/>
      <c r="CN174" s="268"/>
      <c r="CO174" s="268"/>
      <c r="CP174" s="268"/>
      <c r="CQ174" s="268"/>
      <c r="CR174" s="268"/>
      <c r="CS174" s="268"/>
      <c r="CT174" s="268"/>
      <c r="CU174" s="268"/>
      <c r="CV174" s="268"/>
      <c r="CW174" s="268"/>
      <c r="CX174" s="268"/>
      <c r="CY174" s="268"/>
      <c r="CZ174" s="268"/>
      <c r="DA174" s="268"/>
      <c r="DB174" s="268"/>
      <c r="DC174" s="268"/>
      <c r="DD174" s="268"/>
      <c r="DE174" s="268"/>
      <c r="DF174" s="268"/>
      <c r="DG174" s="268"/>
      <c r="DH174" s="268"/>
      <c r="DI174" s="268"/>
      <c r="DJ174" s="268"/>
      <c r="DK174" s="268"/>
      <c r="DL174" s="268"/>
    </row>
    <row r="175" spans="1:116" x14ac:dyDescent="0.35">
      <c r="A175" s="269" t="s">
        <v>8209</v>
      </c>
      <c r="B175" s="270" t="s">
        <v>8210</v>
      </c>
      <c r="C175" s="273">
        <v>0</v>
      </c>
      <c r="D175" s="274">
        <v>13</v>
      </c>
      <c r="E175" s="273">
        <v>0</v>
      </c>
      <c r="F175" s="273">
        <v>7.55</v>
      </c>
      <c r="G175" s="273" t="s">
        <v>17</v>
      </c>
      <c r="H175" s="273">
        <v>28.7</v>
      </c>
      <c r="I175" s="274">
        <v>0</v>
      </c>
      <c r="J175" s="274" t="str">
        <f>IFERROR(VLOOKUP($B175,'Core Indicators'!$E$3:$EU$906,147,FALSE),"x")</f>
        <v>x</v>
      </c>
      <c r="K175" s="275">
        <v>-1.111014843</v>
      </c>
      <c r="L175" s="273">
        <v>7</v>
      </c>
      <c r="M175" s="274">
        <v>71</v>
      </c>
      <c r="N175" s="274">
        <v>38</v>
      </c>
      <c r="O175" s="274" t="str">
        <f>IFERROR(VLOOKUP(B175,'Core Indicators'!$E$3:$G$9906,3,FALSE),"x")</f>
        <v>x</v>
      </c>
      <c r="P175" s="274">
        <v>14870</v>
      </c>
      <c r="Q175" s="268"/>
      <c r="R175" s="268"/>
      <c r="S175" s="268"/>
      <c r="T175" s="268"/>
      <c r="U175" s="268"/>
      <c r="V175" s="268"/>
      <c r="W175" s="268"/>
      <c r="X175" s="268"/>
      <c r="Y175" s="268"/>
      <c r="Z175" s="268"/>
      <c r="AA175" s="268"/>
      <c r="AB175" s="268"/>
      <c r="AC175" s="268"/>
      <c r="AD175" s="268"/>
      <c r="AE175" s="268"/>
      <c r="AF175" s="268"/>
      <c r="AG175" s="268"/>
      <c r="AH175" s="268"/>
      <c r="AI175" s="268"/>
      <c r="AJ175" s="268"/>
      <c r="AK175" s="268"/>
      <c r="AL175" s="268"/>
      <c r="AM175" s="268"/>
      <c r="AN175" s="268"/>
      <c r="AO175" s="268"/>
      <c r="AP175" s="268"/>
      <c r="AQ175" s="268"/>
      <c r="AR175" s="268"/>
      <c r="AS175" s="268"/>
      <c r="AT175" s="268"/>
      <c r="AU175" s="268"/>
      <c r="AV175" s="268"/>
      <c r="AW175" s="268"/>
      <c r="AX175" s="268"/>
      <c r="AY175" s="268"/>
      <c r="AZ175" s="268"/>
      <c r="BA175" s="268"/>
      <c r="BB175" s="268"/>
      <c r="BC175" s="268"/>
      <c r="BD175" s="268"/>
      <c r="BE175" s="268"/>
      <c r="BF175" s="268"/>
      <c r="BG175" s="268"/>
      <c r="BH175" s="268"/>
      <c r="BI175" s="268"/>
      <c r="BJ175" s="268"/>
      <c r="BK175" s="268"/>
      <c r="BL175" s="268"/>
      <c r="BM175" s="268"/>
      <c r="BN175" s="268"/>
      <c r="BO175" s="268"/>
      <c r="BP175" s="268"/>
      <c r="BQ175" s="268"/>
      <c r="BR175" s="268"/>
      <c r="BS175" s="268"/>
      <c r="BT175" s="268"/>
      <c r="BU175" s="268"/>
      <c r="BV175" s="268"/>
      <c r="BW175" s="268"/>
      <c r="BX175" s="268"/>
      <c r="BY175" s="268"/>
      <c r="BZ175" s="268"/>
      <c r="CA175" s="268"/>
      <c r="CB175" s="268"/>
      <c r="CC175" s="268"/>
      <c r="CD175" s="268"/>
      <c r="CE175" s="268"/>
      <c r="CF175" s="268"/>
      <c r="CG175" s="268"/>
      <c r="CH175" s="268"/>
      <c r="CI175" s="268"/>
      <c r="CJ175" s="268"/>
      <c r="CK175" s="268"/>
      <c r="CL175" s="268"/>
      <c r="CM175" s="268"/>
      <c r="CN175" s="268"/>
      <c r="CO175" s="268"/>
      <c r="CP175" s="268"/>
      <c r="CQ175" s="268"/>
      <c r="CR175" s="268"/>
      <c r="CS175" s="268"/>
      <c r="CT175" s="268"/>
      <c r="CU175" s="268"/>
      <c r="CV175" s="268"/>
      <c r="CW175" s="268"/>
      <c r="CX175" s="268"/>
      <c r="CY175" s="268"/>
      <c r="CZ175" s="268"/>
      <c r="DA175" s="268"/>
      <c r="DB175" s="268"/>
      <c r="DC175" s="268"/>
      <c r="DD175" s="268"/>
      <c r="DE175" s="268"/>
      <c r="DF175" s="268"/>
      <c r="DG175" s="268"/>
      <c r="DH175" s="268"/>
      <c r="DI175" s="268"/>
      <c r="DJ175" s="268"/>
      <c r="DK175" s="268"/>
      <c r="DL175" s="268"/>
    </row>
    <row r="176" spans="1:116" x14ac:dyDescent="0.35">
      <c r="A176" s="269" t="s">
        <v>4652</v>
      </c>
      <c r="B176" s="270" t="s">
        <v>8211</v>
      </c>
      <c r="C176" s="273">
        <v>0</v>
      </c>
      <c r="D176" s="274">
        <v>11</v>
      </c>
      <c r="E176" s="273">
        <v>0</v>
      </c>
      <c r="F176" s="273" t="s">
        <v>17</v>
      </c>
      <c r="G176" s="273">
        <v>0.41808821130000001</v>
      </c>
      <c r="H176" s="273">
        <v>37.6</v>
      </c>
      <c r="I176" s="274">
        <v>0</v>
      </c>
      <c r="J176" s="274">
        <f>IFERROR(VLOOKUP($B176,'Core Indicators'!$E$3:$EU$906,147,FALSE),"x")</f>
        <v>4</v>
      </c>
      <c r="K176" s="275">
        <v>0.45866918559999997</v>
      </c>
      <c r="L176" s="273" t="s">
        <v>17</v>
      </c>
      <c r="M176" s="274">
        <v>79</v>
      </c>
      <c r="N176" s="274" t="s">
        <v>17</v>
      </c>
      <c r="O176" s="274">
        <f>IFERROR(VLOOKUP(B176,'Core Indicators'!$E$3:$G$9906,3,FALSE),"x")</f>
        <v>105000</v>
      </c>
      <c r="P176" s="274">
        <v>720</v>
      </c>
      <c r="Q176" s="268"/>
      <c r="R176" s="268"/>
      <c r="S176" s="268"/>
      <c r="T176" s="268"/>
      <c r="U176" s="268"/>
      <c r="V176" s="268"/>
      <c r="W176" s="268"/>
      <c r="X176" s="268"/>
      <c r="Y176" s="268"/>
      <c r="Z176" s="268"/>
      <c r="AA176" s="268"/>
      <c r="AB176" s="268"/>
      <c r="AC176" s="268"/>
      <c r="AD176" s="268"/>
      <c r="AE176" s="268"/>
      <c r="AF176" s="268"/>
      <c r="AG176" s="268"/>
      <c r="AH176" s="268"/>
      <c r="AI176" s="268"/>
      <c r="AJ176" s="268"/>
      <c r="AK176" s="268"/>
      <c r="AL176" s="268"/>
      <c r="AM176" s="268"/>
      <c r="AN176" s="268"/>
      <c r="AO176" s="268"/>
      <c r="AP176" s="268"/>
      <c r="AQ176" s="268"/>
      <c r="AR176" s="268"/>
      <c r="AS176" s="268"/>
      <c r="AT176" s="268"/>
      <c r="AU176" s="268"/>
      <c r="AV176" s="268"/>
      <c r="AW176" s="268"/>
      <c r="AX176" s="268"/>
      <c r="AY176" s="268"/>
      <c r="AZ176" s="268"/>
      <c r="BA176" s="268"/>
      <c r="BB176" s="268"/>
      <c r="BC176" s="268"/>
      <c r="BD176" s="268"/>
      <c r="BE176" s="268"/>
      <c r="BF176" s="268"/>
      <c r="BG176" s="268"/>
      <c r="BH176" s="268"/>
      <c r="BI176" s="268"/>
      <c r="BJ176" s="268"/>
      <c r="BK176" s="268"/>
      <c r="BL176" s="268"/>
      <c r="BM176" s="268"/>
      <c r="BN176" s="268"/>
      <c r="BO176" s="268"/>
      <c r="BP176" s="268"/>
      <c r="BQ176" s="268"/>
      <c r="BR176" s="268"/>
      <c r="BS176" s="268"/>
      <c r="BT176" s="268"/>
      <c r="BU176" s="268"/>
      <c r="BV176" s="268"/>
      <c r="BW176" s="268"/>
      <c r="BX176" s="268"/>
      <c r="BY176" s="268"/>
      <c r="BZ176" s="268"/>
      <c r="CA176" s="268"/>
      <c r="CB176" s="268"/>
      <c r="CC176" s="268"/>
      <c r="CD176" s="268"/>
      <c r="CE176" s="268"/>
      <c r="CF176" s="268"/>
      <c r="CG176" s="268"/>
      <c r="CH176" s="268"/>
      <c r="CI176" s="268"/>
      <c r="CJ176" s="268"/>
      <c r="CK176" s="268"/>
      <c r="CL176" s="268"/>
      <c r="CM176" s="268"/>
      <c r="CN176" s="268"/>
      <c r="CO176" s="268"/>
      <c r="CP176" s="268"/>
      <c r="CQ176" s="268"/>
      <c r="CR176" s="268"/>
      <c r="CS176" s="268"/>
      <c r="CT176" s="268"/>
      <c r="CU176" s="268"/>
      <c r="CV176" s="268"/>
      <c r="CW176" s="268"/>
      <c r="CX176" s="268"/>
      <c r="CY176" s="268"/>
      <c r="CZ176" s="268"/>
      <c r="DA176" s="268"/>
      <c r="DB176" s="268"/>
      <c r="DC176" s="268"/>
      <c r="DD176" s="268"/>
      <c r="DE176" s="268"/>
      <c r="DF176" s="268"/>
      <c r="DG176" s="268"/>
      <c r="DH176" s="268"/>
      <c r="DI176" s="268"/>
      <c r="DJ176" s="268"/>
      <c r="DK176" s="268"/>
      <c r="DL176" s="268"/>
    </row>
    <row r="177" spans="1:116" x14ac:dyDescent="0.35">
      <c r="A177" s="269" t="s">
        <v>842</v>
      </c>
      <c r="B177" s="270" t="s">
        <v>8212</v>
      </c>
      <c r="C177" s="273">
        <v>0.75771999329999995</v>
      </c>
      <c r="D177" s="274">
        <v>12</v>
      </c>
      <c r="E177" s="273">
        <v>0.40300000000000002</v>
      </c>
      <c r="F177" s="273">
        <v>8.4499999999999993</v>
      </c>
      <c r="G177" s="273">
        <v>0.32349148620000001</v>
      </c>
      <c r="H177" s="273">
        <v>40.299999999999997</v>
      </c>
      <c r="I177" s="274">
        <v>0</v>
      </c>
      <c r="J177" s="274">
        <f>IFERROR(VLOOKUP($B177,'Core Indicators'!$E$3:$EU$906,147,FALSE),"x")</f>
        <v>60</v>
      </c>
      <c r="K177" s="275">
        <v>-0.1202659085</v>
      </c>
      <c r="L177" s="273">
        <v>7.25</v>
      </c>
      <c r="M177" s="274">
        <v>82</v>
      </c>
      <c r="N177" s="274">
        <v>40</v>
      </c>
      <c r="O177" s="274">
        <f>IFERROR(VLOOKUP(B177,'Core Indicators'!$E$3:$G$9906,3,FALSE),"x")</f>
        <v>1455000</v>
      </c>
      <c r="P177" s="274">
        <v>5130</v>
      </c>
      <c r="Q177" s="268"/>
      <c r="R177" s="268"/>
      <c r="S177" s="268"/>
      <c r="T177" s="268"/>
      <c r="U177" s="268"/>
      <c r="V177" s="268"/>
      <c r="W177" s="268"/>
      <c r="X177" s="268"/>
      <c r="Y177" s="268"/>
      <c r="Z177" s="268"/>
      <c r="AA177" s="268"/>
      <c r="AB177" s="268"/>
      <c r="AC177" s="268"/>
      <c r="AD177" s="268"/>
      <c r="AE177" s="268"/>
      <c r="AF177" s="268"/>
      <c r="AG177" s="268"/>
      <c r="AH177" s="268"/>
      <c r="AI177" s="268"/>
      <c r="AJ177" s="268"/>
      <c r="AK177" s="268"/>
      <c r="AL177" s="268"/>
      <c r="AM177" s="268"/>
      <c r="AN177" s="268"/>
      <c r="AO177" s="268"/>
      <c r="AP177" s="268"/>
      <c r="AQ177" s="268"/>
      <c r="AR177" s="268"/>
      <c r="AS177" s="268"/>
      <c r="AT177" s="268"/>
      <c r="AU177" s="268"/>
      <c r="AV177" s="268"/>
      <c r="AW177" s="268"/>
      <c r="AX177" s="268"/>
      <c r="AY177" s="268"/>
      <c r="AZ177" s="268"/>
      <c r="BA177" s="268"/>
      <c r="BB177" s="268"/>
      <c r="BC177" s="268"/>
      <c r="BD177" s="268"/>
      <c r="BE177" s="268"/>
      <c r="BF177" s="268"/>
      <c r="BG177" s="268"/>
      <c r="BH177" s="268"/>
      <c r="BI177" s="268"/>
      <c r="BJ177" s="268"/>
      <c r="BK177" s="268"/>
      <c r="BL177" s="268"/>
      <c r="BM177" s="268"/>
      <c r="BN177" s="268"/>
      <c r="BO177" s="268"/>
      <c r="BP177" s="268"/>
      <c r="BQ177" s="268"/>
      <c r="BR177" s="268"/>
      <c r="BS177" s="268"/>
      <c r="BT177" s="268"/>
      <c r="BU177" s="268"/>
      <c r="BV177" s="268"/>
      <c r="BW177" s="268"/>
      <c r="BX177" s="268"/>
      <c r="BY177" s="268"/>
      <c r="BZ177" s="268"/>
      <c r="CA177" s="268"/>
      <c r="CB177" s="268"/>
      <c r="CC177" s="268"/>
      <c r="CD177" s="268"/>
      <c r="CE177" s="268"/>
      <c r="CF177" s="268"/>
      <c r="CG177" s="268"/>
      <c r="CH177" s="268"/>
      <c r="CI177" s="268"/>
      <c r="CJ177" s="268"/>
      <c r="CK177" s="268"/>
      <c r="CL177" s="268"/>
      <c r="CM177" s="268"/>
      <c r="CN177" s="268"/>
      <c r="CO177" s="268"/>
      <c r="CP177" s="268"/>
      <c r="CQ177" s="268"/>
      <c r="CR177" s="268"/>
      <c r="CS177" s="268"/>
      <c r="CT177" s="268"/>
      <c r="CU177" s="268"/>
      <c r="CV177" s="268"/>
      <c r="CW177" s="268"/>
      <c r="CX177" s="268"/>
      <c r="CY177" s="268"/>
      <c r="CZ177" s="268"/>
      <c r="DA177" s="268"/>
      <c r="DB177" s="268"/>
      <c r="DC177" s="268"/>
      <c r="DD177" s="268"/>
      <c r="DE177" s="268"/>
      <c r="DF177" s="268"/>
      <c r="DG177" s="268"/>
      <c r="DH177" s="268"/>
      <c r="DI177" s="268"/>
      <c r="DJ177" s="268"/>
      <c r="DK177" s="268"/>
      <c r="DL177" s="268"/>
    </row>
    <row r="178" spans="1:116" x14ac:dyDescent="0.35">
      <c r="A178" s="269" t="s">
        <v>688</v>
      </c>
      <c r="B178" s="270" t="s">
        <v>8213</v>
      </c>
      <c r="C178" s="273">
        <v>3.9599962599999997E-2</v>
      </c>
      <c r="D178" s="274">
        <v>7</v>
      </c>
      <c r="E178" s="273">
        <v>0</v>
      </c>
      <c r="F178" s="273">
        <v>6.55</v>
      </c>
      <c r="G178" s="273">
        <v>0.30031952810000001</v>
      </c>
      <c r="H178" s="273">
        <v>32.799999999999997</v>
      </c>
      <c r="I178" s="274">
        <v>3</v>
      </c>
      <c r="J178" s="274">
        <f>IFERROR(VLOOKUP($B178,'Core Indicators'!$E$3:$EU$906,147,FALSE),"x")</f>
        <v>34</v>
      </c>
      <c r="K178" s="275">
        <v>6.22186884E-2</v>
      </c>
      <c r="L178" s="273">
        <v>5.5</v>
      </c>
      <c r="M178" s="274">
        <v>70</v>
      </c>
      <c r="N178" s="274">
        <v>43</v>
      </c>
      <c r="O178" s="274">
        <f>IFERROR(VLOOKUP(B178,'Core Indicators'!$E$3:$G$9906,3,FALSE),"x")</f>
        <v>11819000</v>
      </c>
      <c r="P178" s="274">
        <v>155360</v>
      </c>
      <c r="Q178" s="268"/>
      <c r="R178" s="268"/>
      <c r="S178" s="268"/>
      <c r="T178" s="268"/>
      <c r="U178" s="268"/>
      <c r="V178" s="268"/>
      <c r="W178" s="268"/>
      <c r="X178" s="268"/>
      <c r="Y178" s="268"/>
      <c r="Z178" s="268"/>
      <c r="AA178" s="268"/>
      <c r="AB178" s="268"/>
      <c r="AC178" s="268"/>
      <c r="AD178" s="268"/>
      <c r="AE178" s="268"/>
      <c r="AF178" s="268"/>
      <c r="AG178" s="268"/>
      <c r="AH178" s="268"/>
      <c r="AI178" s="268"/>
      <c r="AJ178" s="268"/>
      <c r="AK178" s="268"/>
      <c r="AL178" s="268"/>
      <c r="AM178" s="268"/>
      <c r="AN178" s="268"/>
      <c r="AO178" s="268"/>
      <c r="AP178" s="268"/>
      <c r="AQ178" s="268"/>
      <c r="AR178" s="268"/>
      <c r="AS178" s="268"/>
      <c r="AT178" s="268"/>
      <c r="AU178" s="268"/>
      <c r="AV178" s="268"/>
      <c r="AW178" s="268"/>
      <c r="AX178" s="268"/>
      <c r="AY178" s="268"/>
      <c r="AZ178" s="268"/>
      <c r="BA178" s="268"/>
      <c r="BB178" s="268"/>
      <c r="BC178" s="268"/>
      <c r="BD178" s="268"/>
      <c r="BE178" s="268"/>
      <c r="BF178" s="268"/>
      <c r="BG178" s="268"/>
      <c r="BH178" s="268"/>
      <c r="BI178" s="268"/>
      <c r="BJ178" s="268"/>
      <c r="BK178" s="268"/>
      <c r="BL178" s="268"/>
      <c r="BM178" s="268"/>
      <c r="BN178" s="268"/>
      <c r="BO178" s="268"/>
      <c r="BP178" s="268"/>
      <c r="BQ178" s="268"/>
      <c r="BR178" s="268"/>
      <c r="BS178" s="268"/>
      <c r="BT178" s="268"/>
      <c r="BU178" s="268"/>
      <c r="BV178" s="268"/>
      <c r="BW178" s="268"/>
      <c r="BX178" s="268"/>
      <c r="BY178" s="268"/>
      <c r="BZ178" s="268"/>
      <c r="CA178" s="268"/>
      <c r="CB178" s="268"/>
      <c r="CC178" s="268"/>
      <c r="CD178" s="268"/>
      <c r="CE178" s="268"/>
      <c r="CF178" s="268"/>
      <c r="CG178" s="268"/>
      <c r="CH178" s="268"/>
      <c r="CI178" s="268"/>
      <c r="CJ178" s="268"/>
      <c r="CK178" s="268"/>
      <c r="CL178" s="268"/>
      <c r="CM178" s="268"/>
      <c r="CN178" s="268"/>
      <c r="CO178" s="268"/>
      <c r="CP178" s="268"/>
      <c r="CQ178" s="268"/>
      <c r="CR178" s="268"/>
      <c r="CS178" s="268"/>
      <c r="CT178" s="268"/>
      <c r="CU178" s="268"/>
      <c r="CV178" s="268"/>
      <c r="CW178" s="268"/>
      <c r="CX178" s="268"/>
      <c r="CY178" s="268"/>
      <c r="CZ178" s="268"/>
      <c r="DA178" s="268"/>
      <c r="DB178" s="268"/>
      <c r="DC178" s="268"/>
      <c r="DD178" s="268"/>
      <c r="DE178" s="268"/>
      <c r="DF178" s="268"/>
      <c r="DG178" s="268"/>
      <c r="DH178" s="268"/>
      <c r="DI178" s="268"/>
      <c r="DJ178" s="268"/>
      <c r="DK178" s="268"/>
      <c r="DL178" s="268"/>
    </row>
    <row r="179" spans="1:116" x14ac:dyDescent="0.35">
      <c r="A179" s="269" t="s">
        <v>710</v>
      </c>
      <c r="B179" s="270" t="s">
        <v>8214</v>
      </c>
      <c r="C179" s="273">
        <v>0.40505643740000002</v>
      </c>
      <c r="D179" s="274">
        <v>7</v>
      </c>
      <c r="E179" s="273">
        <v>0.34</v>
      </c>
      <c r="F179" s="273">
        <v>4.9166666667000003</v>
      </c>
      <c r="G179" s="273">
        <v>0.3050249216</v>
      </c>
      <c r="H179" s="273">
        <v>41.9</v>
      </c>
      <c r="I179" s="274">
        <v>4</v>
      </c>
      <c r="J179" s="274">
        <f>IFERROR(VLOOKUP($B179,'Core Indicators'!$E$3:$EU$906,147,FALSE),"x")</f>
        <v>87</v>
      </c>
      <c r="K179" s="275">
        <v>-0.28296324610000001</v>
      </c>
      <c r="L179" s="273">
        <v>3.5</v>
      </c>
      <c r="M179" s="274">
        <v>32</v>
      </c>
      <c r="N179" s="274">
        <v>39</v>
      </c>
      <c r="O179" s="274">
        <f>IFERROR(VLOOKUP(B179,'Core Indicators'!$E$3:$G$9906,3,FALSE),"x")</f>
        <v>84339000</v>
      </c>
      <c r="P179" s="274">
        <v>769630</v>
      </c>
      <c r="Q179" s="268"/>
      <c r="R179" s="268"/>
      <c r="S179" s="268"/>
      <c r="T179" s="268"/>
      <c r="U179" s="268"/>
      <c r="V179" s="268"/>
      <c r="W179" s="268"/>
      <c r="X179" s="268"/>
      <c r="Y179" s="268"/>
      <c r="Z179" s="268"/>
      <c r="AA179" s="268"/>
      <c r="AB179" s="268"/>
      <c r="AC179" s="268"/>
      <c r="AD179" s="268"/>
      <c r="AE179" s="268"/>
      <c r="AF179" s="268"/>
      <c r="AG179" s="268"/>
      <c r="AH179" s="268"/>
      <c r="AI179" s="268"/>
      <c r="AJ179" s="268"/>
      <c r="AK179" s="268"/>
      <c r="AL179" s="268"/>
      <c r="AM179" s="268"/>
      <c r="AN179" s="268"/>
      <c r="AO179" s="268"/>
      <c r="AP179" s="268"/>
      <c r="AQ179" s="268"/>
      <c r="AR179" s="268"/>
      <c r="AS179" s="268"/>
      <c r="AT179" s="268"/>
      <c r="AU179" s="268"/>
      <c r="AV179" s="268"/>
      <c r="AW179" s="268"/>
      <c r="AX179" s="268"/>
      <c r="AY179" s="268"/>
      <c r="AZ179" s="268"/>
      <c r="BA179" s="268"/>
      <c r="BB179" s="268"/>
      <c r="BC179" s="268"/>
      <c r="BD179" s="268"/>
      <c r="BE179" s="268"/>
      <c r="BF179" s="268"/>
      <c r="BG179" s="268"/>
      <c r="BH179" s="268"/>
      <c r="BI179" s="268"/>
      <c r="BJ179" s="268"/>
      <c r="BK179" s="268"/>
      <c r="BL179" s="268"/>
      <c r="BM179" s="268"/>
      <c r="BN179" s="268"/>
      <c r="BO179" s="268"/>
      <c r="BP179" s="268"/>
      <c r="BQ179" s="268"/>
      <c r="BR179" s="268"/>
      <c r="BS179" s="268"/>
      <c r="BT179" s="268"/>
      <c r="BU179" s="268"/>
      <c r="BV179" s="268"/>
      <c r="BW179" s="268"/>
      <c r="BX179" s="268"/>
      <c r="BY179" s="268"/>
      <c r="BZ179" s="268"/>
      <c r="CA179" s="268"/>
      <c r="CB179" s="268"/>
      <c r="CC179" s="268"/>
      <c r="CD179" s="268"/>
      <c r="CE179" s="268"/>
      <c r="CF179" s="268"/>
      <c r="CG179" s="268"/>
      <c r="CH179" s="268"/>
      <c r="CI179" s="268"/>
      <c r="CJ179" s="268"/>
      <c r="CK179" s="268"/>
      <c r="CL179" s="268"/>
      <c r="CM179" s="268"/>
      <c r="CN179" s="268"/>
      <c r="CO179" s="268"/>
      <c r="CP179" s="268"/>
      <c r="CQ179" s="268"/>
      <c r="CR179" s="268"/>
      <c r="CS179" s="268"/>
      <c r="CT179" s="268"/>
      <c r="CU179" s="268"/>
      <c r="CV179" s="268"/>
      <c r="CW179" s="268"/>
      <c r="CX179" s="268"/>
      <c r="CY179" s="268"/>
      <c r="CZ179" s="268"/>
      <c r="DA179" s="268"/>
      <c r="DB179" s="268"/>
      <c r="DC179" s="268"/>
      <c r="DD179" s="268"/>
      <c r="DE179" s="268"/>
      <c r="DF179" s="268"/>
      <c r="DG179" s="268"/>
      <c r="DH179" s="268"/>
      <c r="DI179" s="268"/>
      <c r="DJ179" s="268"/>
      <c r="DK179" s="268"/>
      <c r="DL179" s="268"/>
    </row>
    <row r="180" spans="1:116" x14ac:dyDescent="0.35">
      <c r="A180" s="269" t="s">
        <v>8215</v>
      </c>
      <c r="B180" s="270" t="s">
        <v>8216</v>
      </c>
      <c r="C180" s="273">
        <v>0</v>
      </c>
      <c r="D180" s="274">
        <v>11</v>
      </c>
      <c r="E180" s="273">
        <v>0</v>
      </c>
      <c r="F180" s="273" t="s">
        <v>17</v>
      </c>
      <c r="G180" s="273" t="s">
        <v>17</v>
      </c>
      <c r="H180" s="273">
        <v>39.1</v>
      </c>
      <c r="I180" s="274">
        <v>0</v>
      </c>
      <c r="J180" s="274" t="str">
        <f>IFERROR(VLOOKUP($B180,'Core Indicators'!$E$3:$EU$906,147,FALSE),"x")</f>
        <v>x</v>
      </c>
      <c r="K180" s="275">
        <v>0.4812893271</v>
      </c>
      <c r="L180" s="273" t="s">
        <v>17</v>
      </c>
      <c r="M180" s="274">
        <v>93</v>
      </c>
      <c r="N180" s="274" t="s">
        <v>17</v>
      </c>
      <c r="O180" s="274" t="str">
        <f>IFERROR(VLOOKUP(B180,'Core Indicators'!$E$3:$G$9906,3,FALSE),"x")</f>
        <v>x</v>
      </c>
      <c r="P180" s="274">
        <v>30</v>
      </c>
      <c r="Q180" s="268"/>
      <c r="R180" s="268"/>
      <c r="S180" s="268"/>
      <c r="T180" s="268"/>
      <c r="U180" s="268"/>
      <c r="V180" s="268"/>
      <c r="W180" s="268"/>
      <c r="X180" s="268"/>
      <c r="Y180" s="268"/>
      <c r="Z180" s="268"/>
      <c r="AA180" s="268"/>
      <c r="AB180" s="268"/>
      <c r="AC180" s="268"/>
      <c r="AD180" s="268"/>
      <c r="AE180" s="268"/>
      <c r="AF180" s="268"/>
      <c r="AG180" s="268"/>
      <c r="AH180" s="268"/>
      <c r="AI180" s="268"/>
      <c r="AJ180" s="268"/>
      <c r="AK180" s="268"/>
      <c r="AL180" s="268"/>
      <c r="AM180" s="268"/>
      <c r="AN180" s="268"/>
      <c r="AO180" s="268"/>
      <c r="AP180" s="268"/>
      <c r="AQ180" s="268"/>
      <c r="AR180" s="268"/>
      <c r="AS180" s="268"/>
      <c r="AT180" s="268"/>
      <c r="AU180" s="268"/>
      <c r="AV180" s="268"/>
      <c r="AW180" s="268"/>
      <c r="AX180" s="268"/>
      <c r="AY180" s="268"/>
      <c r="AZ180" s="268"/>
      <c r="BA180" s="268"/>
      <c r="BB180" s="268"/>
      <c r="BC180" s="268"/>
      <c r="BD180" s="268"/>
      <c r="BE180" s="268"/>
      <c r="BF180" s="268"/>
      <c r="BG180" s="268"/>
      <c r="BH180" s="268"/>
      <c r="BI180" s="268"/>
      <c r="BJ180" s="268"/>
      <c r="BK180" s="268"/>
      <c r="BL180" s="268"/>
      <c r="BM180" s="268"/>
      <c r="BN180" s="268"/>
      <c r="BO180" s="268"/>
      <c r="BP180" s="268"/>
      <c r="BQ180" s="268"/>
      <c r="BR180" s="268"/>
      <c r="BS180" s="268"/>
      <c r="BT180" s="268"/>
      <c r="BU180" s="268"/>
      <c r="BV180" s="268"/>
      <c r="BW180" s="268"/>
      <c r="BX180" s="268"/>
      <c r="BY180" s="268"/>
      <c r="BZ180" s="268"/>
      <c r="CA180" s="268"/>
      <c r="CB180" s="268"/>
      <c r="CC180" s="268"/>
      <c r="CD180" s="268"/>
      <c r="CE180" s="268"/>
      <c r="CF180" s="268"/>
      <c r="CG180" s="268"/>
      <c r="CH180" s="268"/>
      <c r="CI180" s="268"/>
      <c r="CJ180" s="268"/>
      <c r="CK180" s="268"/>
      <c r="CL180" s="268"/>
      <c r="CM180" s="268"/>
      <c r="CN180" s="268"/>
      <c r="CO180" s="268"/>
      <c r="CP180" s="268"/>
      <c r="CQ180" s="268"/>
      <c r="CR180" s="268"/>
      <c r="CS180" s="268"/>
      <c r="CT180" s="268"/>
      <c r="CU180" s="268"/>
      <c r="CV180" s="268"/>
      <c r="CW180" s="268"/>
      <c r="CX180" s="268"/>
      <c r="CY180" s="268"/>
      <c r="CZ180" s="268"/>
      <c r="DA180" s="268"/>
      <c r="DB180" s="268"/>
      <c r="DC180" s="268"/>
      <c r="DD180" s="268"/>
      <c r="DE180" s="268"/>
      <c r="DF180" s="268"/>
      <c r="DG180" s="268"/>
      <c r="DH180" s="268"/>
      <c r="DI180" s="268"/>
      <c r="DJ180" s="268"/>
      <c r="DK180" s="268"/>
      <c r="DL180" s="268"/>
    </row>
    <row r="181" spans="1:116" x14ac:dyDescent="0.35">
      <c r="A181" s="269" t="s">
        <v>142</v>
      </c>
      <c r="B181" s="270" t="s">
        <v>8217</v>
      </c>
      <c r="C181" s="273">
        <v>0.50555201679999995</v>
      </c>
      <c r="D181" s="274">
        <v>7</v>
      </c>
      <c r="E181" s="273">
        <v>0</v>
      </c>
      <c r="F181" s="273">
        <v>6.05</v>
      </c>
      <c r="G181" s="273">
        <v>0.53851305940000005</v>
      </c>
      <c r="H181" s="273">
        <v>40.5</v>
      </c>
      <c r="I181" s="274">
        <v>1</v>
      </c>
      <c r="J181" s="274">
        <f>IFERROR(VLOOKUP($B181,'Core Indicators'!$E$3:$EU$906,147,FALSE),"x")</f>
        <v>34</v>
      </c>
      <c r="K181" s="275">
        <v>-0.57793134450000005</v>
      </c>
      <c r="L181" s="273">
        <v>5</v>
      </c>
      <c r="M181" s="274">
        <v>40</v>
      </c>
      <c r="N181" s="274">
        <v>37</v>
      </c>
      <c r="O181" s="274">
        <f>IFERROR(VLOOKUP(B181,'Core Indicators'!$E$3:$G$9906,3,FALSE),"x")</f>
        <v>57797000</v>
      </c>
      <c r="P181" s="274">
        <v>885800</v>
      </c>
      <c r="Q181" s="268"/>
      <c r="R181" s="268"/>
      <c r="S181" s="268"/>
      <c r="T181" s="268"/>
      <c r="U181" s="268"/>
      <c r="V181" s="268"/>
      <c r="W181" s="268"/>
      <c r="X181" s="268"/>
      <c r="Y181" s="268"/>
      <c r="Z181" s="268"/>
      <c r="AA181" s="268"/>
      <c r="AB181" s="268"/>
      <c r="AC181" s="268"/>
      <c r="AD181" s="268"/>
      <c r="AE181" s="268"/>
      <c r="AF181" s="268"/>
      <c r="AG181" s="268"/>
      <c r="AH181" s="268"/>
      <c r="AI181" s="268"/>
      <c r="AJ181" s="268"/>
      <c r="AK181" s="268"/>
      <c r="AL181" s="268"/>
      <c r="AM181" s="268"/>
      <c r="AN181" s="268"/>
      <c r="AO181" s="268"/>
      <c r="AP181" s="268"/>
      <c r="AQ181" s="268"/>
      <c r="AR181" s="268"/>
      <c r="AS181" s="268"/>
      <c r="AT181" s="268"/>
      <c r="AU181" s="268"/>
      <c r="AV181" s="268"/>
      <c r="AW181" s="268"/>
      <c r="AX181" s="268"/>
      <c r="AY181" s="268"/>
      <c r="AZ181" s="268"/>
      <c r="BA181" s="268"/>
      <c r="BB181" s="268"/>
      <c r="BC181" s="268"/>
      <c r="BD181" s="268"/>
      <c r="BE181" s="268"/>
      <c r="BF181" s="268"/>
      <c r="BG181" s="268"/>
      <c r="BH181" s="268"/>
      <c r="BI181" s="268"/>
      <c r="BJ181" s="268"/>
      <c r="BK181" s="268"/>
      <c r="BL181" s="268"/>
      <c r="BM181" s="268"/>
      <c r="BN181" s="268"/>
      <c r="BO181" s="268"/>
      <c r="BP181" s="268"/>
      <c r="BQ181" s="268"/>
      <c r="BR181" s="268"/>
      <c r="BS181" s="268"/>
      <c r="BT181" s="268"/>
      <c r="BU181" s="268"/>
      <c r="BV181" s="268"/>
      <c r="BW181" s="268"/>
      <c r="BX181" s="268"/>
      <c r="BY181" s="268"/>
      <c r="BZ181" s="268"/>
      <c r="CA181" s="268"/>
      <c r="CB181" s="268"/>
      <c r="CC181" s="268"/>
      <c r="CD181" s="268"/>
      <c r="CE181" s="268"/>
      <c r="CF181" s="268"/>
      <c r="CG181" s="268"/>
      <c r="CH181" s="268"/>
      <c r="CI181" s="268"/>
      <c r="CJ181" s="268"/>
      <c r="CK181" s="268"/>
      <c r="CL181" s="268"/>
      <c r="CM181" s="268"/>
      <c r="CN181" s="268"/>
      <c r="CO181" s="268"/>
      <c r="CP181" s="268"/>
      <c r="CQ181" s="268"/>
      <c r="CR181" s="268"/>
      <c r="CS181" s="268"/>
      <c r="CT181" s="268"/>
      <c r="CU181" s="268"/>
      <c r="CV181" s="268"/>
      <c r="CW181" s="268"/>
      <c r="CX181" s="268"/>
      <c r="CY181" s="268"/>
      <c r="CZ181" s="268"/>
      <c r="DA181" s="268"/>
      <c r="DB181" s="268"/>
      <c r="DC181" s="268"/>
      <c r="DD181" s="268"/>
      <c r="DE181" s="268"/>
      <c r="DF181" s="268"/>
      <c r="DG181" s="268"/>
      <c r="DH181" s="268"/>
      <c r="DI181" s="268"/>
      <c r="DJ181" s="268"/>
      <c r="DK181" s="268"/>
      <c r="DL181" s="268"/>
    </row>
    <row r="182" spans="1:116" x14ac:dyDescent="0.35">
      <c r="A182" s="269" t="s">
        <v>1352</v>
      </c>
      <c r="B182" s="270" t="s">
        <v>8218</v>
      </c>
      <c r="C182" s="273">
        <v>0.92157200010000007</v>
      </c>
      <c r="D182" s="274">
        <v>7</v>
      </c>
      <c r="E182" s="273">
        <v>0.23899999999999999</v>
      </c>
      <c r="F182" s="273">
        <v>5.1666666667000003</v>
      </c>
      <c r="G182" s="273">
        <v>0.53064898670000005</v>
      </c>
      <c r="H182" s="273">
        <v>42.8</v>
      </c>
      <c r="I182" s="274">
        <v>5</v>
      </c>
      <c r="J182" s="274">
        <f>IFERROR(VLOOKUP($B182,'Core Indicators'!$E$3:$EU$906,147,FALSE),"x")</f>
        <v>146</v>
      </c>
      <c r="K182" s="275">
        <v>-0.31461122629999999</v>
      </c>
      <c r="L182" s="273">
        <v>5.25</v>
      </c>
      <c r="M182" s="274">
        <v>34</v>
      </c>
      <c r="N182" s="274">
        <v>28</v>
      </c>
      <c r="O182" s="274">
        <f>IFERROR(VLOOKUP(B182,'Core Indicators'!$E$3:$G$9906,3,FALSE),"x")</f>
        <v>47245000</v>
      </c>
      <c r="P182" s="274">
        <v>200520</v>
      </c>
      <c r="Q182" s="268"/>
      <c r="R182" s="268"/>
      <c r="S182" s="268"/>
      <c r="T182" s="268"/>
      <c r="U182" s="268"/>
      <c r="V182" s="268"/>
      <c r="W182" s="268"/>
      <c r="X182" s="268"/>
      <c r="Y182" s="268"/>
      <c r="Z182" s="268"/>
      <c r="AA182" s="268"/>
      <c r="AB182" s="268"/>
      <c r="AC182" s="268"/>
      <c r="AD182" s="268"/>
      <c r="AE182" s="268"/>
      <c r="AF182" s="268"/>
      <c r="AG182" s="268"/>
      <c r="AH182" s="268"/>
      <c r="AI182" s="268"/>
      <c r="AJ182" s="268"/>
      <c r="AK182" s="268"/>
      <c r="AL182" s="268"/>
      <c r="AM182" s="268"/>
      <c r="AN182" s="268"/>
      <c r="AO182" s="268"/>
      <c r="AP182" s="268"/>
      <c r="AQ182" s="268"/>
      <c r="AR182" s="268"/>
      <c r="AS182" s="268"/>
      <c r="AT182" s="268"/>
      <c r="AU182" s="268"/>
      <c r="AV182" s="268"/>
      <c r="AW182" s="268"/>
      <c r="AX182" s="268"/>
      <c r="AY182" s="268"/>
      <c r="AZ182" s="268"/>
      <c r="BA182" s="268"/>
      <c r="BB182" s="268"/>
      <c r="BC182" s="268"/>
      <c r="BD182" s="268"/>
      <c r="BE182" s="268"/>
      <c r="BF182" s="268"/>
      <c r="BG182" s="268"/>
      <c r="BH182" s="268"/>
      <c r="BI182" s="268"/>
      <c r="BJ182" s="268"/>
      <c r="BK182" s="268"/>
      <c r="BL182" s="268"/>
      <c r="BM182" s="268"/>
      <c r="BN182" s="268"/>
      <c r="BO182" s="268"/>
      <c r="BP182" s="268"/>
      <c r="BQ182" s="268"/>
      <c r="BR182" s="268"/>
      <c r="BS182" s="268"/>
      <c r="BT182" s="268"/>
      <c r="BU182" s="268"/>
      <c r="BV182" s="268"/>
      <c r="BW182" s="268"/>
      <c r="BX182" s="268"/>
      <c r="BY182" s="268"/>
      <c r="BZ182" s="268"/>
      <c r="CA182" s="268"/>
      <c r="CB182" s="268"/>
      <c r="CC182" s="268"/>
      <c r="CD182" s="268"/>
      <c r="CE182" s="268"/>
      <c r="CF182" s="268"/>
      <c r="CG182" s="268"/>
      <c r="CH182" s="268"/>
      <c r="CI182" s="268"/>
      <c r="CJ182" s="268"/>
      <c r="CK182" s="268"/>
      <c r="CL182" s="268"/>
      <c r="CM182" s="268"/>
      <c r="CN182" s="268"/>
      <c r="CO182" s="268"/>
      <c r="CP182" s="268"/>
      <c r="CQ182" s="268"/>
      <c r="CR182" s="268"/>
      <c r="CS182" s="268"/>
      <c r="CT182" s="268"/>
      <c r="CU182" s="268"/>
      <c r="CV182" s="268"/>
      <c r="CW182" s="268"/>
      <c r="CX182" s="268"/>
      <c r="CY182" s="268"/>
      <c r="CZ182" s="268"/>
      <c r="DA182" s="268"/>
      <c r="DB182" s="268"/>
      <c r="DC182" s="268"/>
      <c r="DD182" s="268"/>
      <c r="DE182" s="268"/>
      <c r="DF182" s="268"/>
      <c r="DG182" s="268"/>
      <c r="DH182" s="268"/>
      <c r="DI182" s="268"/>
      <c r="DJ182" s="268"/>
      <c r="DK182" s="268"/>
      <c r="DL182" s="268"/>
    </row>
    <row r="183" spans="1:116" x14ac:dyDescent="0.35">
      <c r="A183" s="269" t="s">
        <v>797</v>
      </c>
      <c r="B183" s="270" t="s">
        <v>8219</v>
      </c>
      <c r="C183" s="273">
        <v>0.32836996870000001</v>
      </c>
      <c r="D183" s="274">
        <v>10</v>
      </c>
      <c r="E183" s="273">
        <v>1.6E-2</v>
      </c>
      <c r="F183" s="273">
        <v>6.9</v>
      </c>
      <c r="G183" s="273">
        <v>0.28448561900000002</v>
      </c>
      <c r="H183" s="273">
        <v>26.6</v>
      </c>
      <c r="I183" s="274">
        <v>3</v>
      </c>
      <c r="J183" s="274">
        <f>IFERROR(VLOOKUP($B183,'Core Indicators'!$E$3:$EU$906,147,FALSE),"x")</f>
        <v>2729</v>
      </c>
      <c r="K183" s="275">
        <v>-0.69835144280000006</v>
      </c>
      <c r="L183" s="273">
        <v>6.25</v>
      </c>
      <c r="M183" s="274">
        <v>62</v>
      </c>
      <c r="N183" s="274">
        <v>30</v>
      </c>
      <c r="O183" s="274">
        <f>IFERROR(VLOOKUP(B183,'Core Indicators'!$E$3:$G$9906,3,FALSE),"x")</f>
        <v>36135000</v>
      </c>
      <c r="P183" s="274">
        <v>579290</v>
      </c>
      <c r="Q183" s="268"/>
      <c r="R183" s="268"/>
      <c r="S183" s="268"/>
      <c r="T183" s="268"/>
      <c r="U183" s="268"/>
      <c r="V183" s="268"/>
      <c r="W183" s="268"/>
      <c r="X183" s="268"/>
      <c r="Y183" s="268"/>
      <c r="Z183" s="268"/>
      <c r="AA183" s="268"/>
      <c r="AB183" s="268"/>
      <c r="AC183" s="268"/>
      <c r="AD183" s="268"/>
      <c r="AE183" s="268"/>
      <c r="AF183" s="268"/>
      <c r="AG183" s="268"/>
      <c r="AH183" s="268"/>
      <c r="AI183" s="268"/>
      <c r="AJ183" s="268"/>
      <c r="AK183" s="268"/>
      <c r="AL183" s="268"/>
      <c r="AM183" s="268"/>
      <c r="AN183" s="268"/>
      <c r="AO183" s="268"/>
      <c r="AP183" s="268"/>
      <c r="AQ183" s="268"/>
      <c r="AR183" s="268"/>
      <c r="AS183" s="268"/>
      <c r="AT183" s="268"/>
      <c r="AU183" s="268"/>
      <c r="AV183" s="268"/>
      <c r="AW183" s="268"/>
      <c r="AX183" s="268"/>
      <c r="AY183" s="268"/>
      <c r="AZ183" s="268"/>
      <c r="BA183" s="268"/>
      <c r="BB183" s="268"/>
      <c r="BC183" s="268"/>
      <c r="BD183" s="268"/>
      <c r="BE183" s="268"/>
      <c r="BF183" s="268"/>
      <c r="BG183" s="268"/>
      <c r="BH183" s="268"/>
      <c r="BI183" s="268"/>
      <c r="BJ183" s="268"/>
      <c r="BK183" s="268"/>
      <c r="BL183" s="268"/>
      <c r="BM183" s="268"/>
      <c r="BN183" s="268"/>
      <c r="BO183" s="268"/>
      <c r="BP183" s="268"/>
      <c r="BQ183" s="268"/>
      <c r="BR183" s="268"/>
      <c r="BS183" s="268"/>
      <c r="BT183" s="268"/>
      <c r="BU183" s="268"/>
      <c r="BV183" s="268"/>
      <c r="BW183" s="268"/>
      <c r="BX183" s="268"/>
      <c r="BY183" s="268"/>
      <c r="BZ183" s="268"/>
      <c r="CA183" s="268"/>
      <c r="CB183" s="268"/>
      <c r="CC183" s="268"/>
      <c r="CD183" s="268"/>
      <c r="CE183" s="268"/>
      <c r="CF183" s="268"/>
      <c r="CG183" s="268"/>
      <c r="CH183" s="268"/>
      <c r="CI183" s="268"/>
      <c r="CJ183" s="268"/>
      <c r="CK183" s="268"/>
      <c r="CL183" s="268"/>
      <c r="CM183" s="268"/>
      <c r="CN183" s="268"/>
      <c r="CO183" s="268"/>
      <c r="CP183" s="268"/>
      <c r="CQ183" s="268"/>
      <c r="CR183" s="268"/>
      <c r="CS183" s="268"/>
      <c r="CT183" s="268"/>
      <c r="CU183" s="268"/>
      <c r="CV183" s="268"/>
      <c r="CW183" s="268"/>
      <c r="CX183" s="268"/>
      <c r="CY183" s="268"/>
      <c r="CZ183" s="268"/>
      <c r="DA183" s="268"/>
      <c r="DB183" s="268"/>
      <c r="DC183" s="268"/>
      <c r="DD183" s="268"/>
      <c r="DE183" s="268"/>
      <c r="DF183" s="268"/>
      <c r="DG183" s="268"/>
      <c r="DH183" s="268"/>
      <c r="DI183" s="268"/>
      <c r="DJ183" s="268"/>
      <c r="DK183" s="268"/>
      <c r="DL183" s="268"/>
    </row>
    <row r="184" spans="1:116" x14ac:dyDescent="0.35">
      <c r="A184" s="269" t="s">
        <v>8220</v>
      </c>
      <c r="B184" s="270" t="s">
        <v>8221</v>
      </c>
      <c r="C184" s="273">
        <v>0.16945201360000001</v>
      </c>
      <c r="D184" s="274">
        <v>13</v>
      </c>
      <c r="E184" s="273">
        <v>0.08</v>
      </c>
      <c r="F184" s="273">
        <v>9.9</v>
      </c>
      <c r="G184" s="273">
        <v>0.27532989819999998</v>
      </c>
      <c r="H184" s="273">
        <v>39.700000000000003</v>
      </c>
      <c r="I184" s="274">
        <v>0</v>
      </c>
      <c r="J184" s="274" t="str">
        <f>IFERROR(VLOOKUP($B184,'Core Indicators'!$E$3:$EU$906,147,FALSE),"x")</f>
        <v>x</v>
      </c>
      <c r="K184" s="275">
        <v>0.62126314640000002</v>
      </c>
      <c r="L184" s="273">
        <v>10</v>
      </c>
      <c r="M184" s="274">
        <v>98</v>
      </c>
      <c r="N184" s="274">
        <v>71</v>
      </c>
      <c r="O184" s="274" t="str">
        <f>IFERROR(VLOOKUP(B184,'Core Indicators'!$E$3:$G$9906,3,FALSE),"x")</f>
        <v>x</v>
      </c>
      <c r="P184" s="274">
        <v>175020</v>
      </c>
      <c r="Q184" s="268"/>
      <c r="R184" s="268"/>
      <c r="S184" s="268"/>
      <c r="T184" s="268"/>
      <c r="U184" s="268"/>
      <c r="V184" s="268"/>
      <c r="W184" s="268"/>
      <c r="X184" s="268"/>
      <c r="Y184" s="268"/>
      <c r="Z184" s="268"/>
      <c r="AA184" s="268"/>
      <c r="AB184" s="268"/>
      <c r="AC184" s="268"/>
      <c r="AD184" s="268"/>
      <c r="AE184" s="268"/>
      <c r="AF184" s="268"/>
      <c r="AG184" s="268"/>
      <c r="AH184" s="268"/>
      <c r="AI184" s="268"/>
      <c r="AJ184" s="268"/>
      <c r="AK184" s="268"/>
      <c r="AL184" s="268"/>
      <c r="AM184" s="268"/>
      <c r="AN184" s="268"/>
      <c r="AO184" s="268"/>
      <c r="AP184" s="268"/>
      <c r="AQ184" s="268"/>
      <c r="AR184" s="268"/>
      <c r="AS184" s="268"/>
      <c r="AT184" s="268"/>
      <c r="AU184" s="268"/>
      <c r="AV184" s="268"/>
      <c r="AW184" s="268"/>
      <c r="AX184" s="268"/>
      <c r="AY184" s="268"/>
      <c r="AZ184" s="268"/>
      <c r="BA184" s="268"/>
      <c r="BB184" s="268"/>
      <c r="BC184" s="268"/>
      <c r="BD184" s="268"/>
      <c r="BE184" s="268"/>
      <c r="BF184" s="268"/>
      <c r="BG184" s="268"/>
      <c r="BH184" s="268"/>
      <c r="BI184" s="268"/>
      <c r="BJ184" s="268"/>
      <c r="BK184" s="268"/>
      <c r="BL184" s="268"/>
      <c r="BM184" s="268"/>
      <c r="BN184" s="268"/>
      <c r="BO184" s="268"/>
      <c r="BP184" s="268"/>
      <c r="BQ184" s="268"/>
      <c r="BR184" s="268"/>
      <c r="BS184" s="268"/>
      <c r="BT184" s="268"/>
      <c r="BU184" s="268"/>
      <c r="BV184" s="268"/>
      <c r="BW184" s="268"/>
      <c r="BX184" s="268"/>
      <c r="BY184" s="268"/>
      <c r="BZ184" s="268"/>
      <c r="CA184" s="268"/>
      <c r="CB184" s="268"/>
      <c r="CC184" s="268"/>
      <c r="CD184" s="268"/>
      <c r="CE184" s="268"/>
      <c r="CF184" s="268"/>
      <c r="CG184" s="268"/>
      <c r="CH184" s="268"/>
      <c r="CI184" s="268"/>
      <c r="CJ184" s="268"/>
      <c r="CK184" s="268"/>
      <c r="CL184" s="268"/>
      <c r="CM184" s="268"/>
      <c r="CN184" s="268"/>
      <c r="CO184" s="268"/>
      <c r="CP184" s="268"/>
      <c r="CQ184" s="268"/>
      <c r="CR184" s="268"/>
      <c r="CS184" s="268"/>
      <c r="CT184" s="268"/>
      <c r="CU184" s="268"/>
      <c r="CV184" s="268"/>
      <c r="CW184" s="268"/>
      <c r="CX184" s="268"/>
      <c r="CY184" s="268"/>
      <c r="CZ184" s="268"/>
      <c r="DA184" s="268"/>
      <c r="DB184" s="268"/>
      <c r="DC184" s="268"/>
      <c r="DD184" s="268"/>
      <c r="DE184" s="268"/>
      <c r="DF184" s="268"/>
      <c r="DG184" s="268"/>
      <c r="DH184" s="268"/>
      <c r="DI184" s="268"/>
      <c r="DJ184" s="268"/>
      <c r="DK184" s="268"/>
      <c r="DL184" s="268"/>
    </row>
    <row r="185" spans="1:116" x14ac:dyDescent="0.35">
      <c r="A185" s="269" t="s">
        <v>8222</v>
      </c>
      <c r="B185" s="270" t="s">
        <v>8223</v>
      </c>
      <c r="C185" s="273">
        <v>0.52450212409999997</v>
      </c>
      <c r="D185" s="274">
        <v>11</v>
      </c>
      <c r="E185" s="273">
        <v>0.17299999999999999</v>
      </c>
      <c r="F185" s="273" t="s">
        <v>17</v>
      </c>
      <c r="G185" s="273">
        <v>0.1816034607</v>
      </c>
      <c r="H185" s="273">
        <v>41.4</v>
      </c>
      <c r="I185" s="274">
        <v>3</v>
      </c>
      <c r="J185" s="274" t="str">
        <f>IFERROR(VLOOKUP($B185,'Core Indicators'!$E$3:$EU$906,147,FALSE),"x")</f>
        <v>x</v>
      </c>
      <c r="K185" s="275">
        <v>1.4610936642000001</v>
      </c>
      <c r="L185" s="273" t="s">
        <v>17</v>
      </c>
      <c r="M185" s="274">
        <v>86</v>
      </c>
      <c r="N185" s="274">
        <v>69</v>
      </c>
      <c r="O185" s="274" t="str">
        <f>IFERROR(VLOOKUP(B185,'Core Indicators'!$E$3:$G$9906,3,FALSE),"x")</f>
        <v>x</v>
      </c>
      <c r="P185" s="274">
        <v>9147420</v>
      </c>
      <c r="Q185" s="268"/>
      <c r="R185" s="268"/>
      <c r="S185" s="268"/>
      <c r="T185" s="268"/>
      <c r="U185" s="268"/>
      <c r="V185" s="268"/>
      <c r="W185" s="268"/>
      <c r="X185" s="268"/>
      <c r="Y185" s="268"/>
      <c r="Z185" s="268"/>
      <c r="AA185" s="268"/>
      <c r="AB185" s="268"/>
      <c r="AC185" s="268"/>
      <c r="AD185" s="268"/>
      <c r="AE185" s="268"/>
      <c r="AF185" s="268"/>
      <c r="AG185" s="268"/>
      <c r="AH185" s="268"/>
      <c r="AI185" s="268"/>
      <c r="AJ185" s="268"/>
      <c r="AK185" s="268"/>
      <c r="AL185" s="268"/>
      <c r="AM185" s="268"/>
      <c r="AN185" s="268"/>
      <c r="AO185" s="268"/>
      <c r="AP185" s="268"/>
      <c r="AQ185" s="268"/>
      <c r="AR185" s="268"/>
      <c r="AS185" s="268"/>
      <c r="AT185" s="268"/>
      <c r="AU185" s="268"/>
      <c r="AV185" s="268"/>
      <c r="AW185" s="268"/>
      <c r="AX185" s="268"/>
      <c r="AY185" s="268"/>
      <c r="AZ185" s="268"/>
      <c r="BA185" s="268"/>
      <c r="BB185" s="268"/>
      <c r="BC185" s="268"/>
      <c r="BD185" s="268"/>
      <c r="BE185" s="268"/>
      <c r="BF185" s="268"/>
      <c r="BG185" s="268"/>
      <c r="BH185" s="268"/>
      <c r="BI185" s="268"/>
      <c r="BJ185" s="268"/>
      <c r="BK185" s="268"/>
      <c r="BL185" s="268"/>
      <c r="BM185" s="268"/>
      <c r="BN185" s="268"/>
      <c r="BO185" s="268"/>
      <c r="BP185" s="268"/>
      <c r="BQ185" s="268"/>
      <c r="BR185" s="268"/>
      <c r="BS185" s="268"/>
      <c r="BT185" s="268"/>
      <c r="BU185" s="268"/>
      <c r="BV185" s="268"/>
      <c r="BW185" s="268"/>
      <c r="BX185" s="268"/>
      <c r="BY185" s="268"/>
      <c r="BZ185" s="268"/>
      <c r="CA185" s="268"/>
      <c r="CB185" s="268"/>
      <c r="CC185" s="268"/>
      <c r="CD185" s="268"/>
      <c r="CE185" s="268"/>
      <c r="CF185" s="268"/>
      <c r="CG185" s="268"/>
      <c r="CH185" s="268"/>
      <c r="CI185" s="268"/>
      <c r="CJ185" s="268"/>
      <c r="CK185" s="268"/>
      <c r="CL185" s="268"/>
      <c r="CM185" s="268"/>
      <c r="CN185" s="268"/>
      <c r="CO185" s="268"/>
      <c r="CP185" s="268"/>
      <c r="CQ185" s="268"/>
      <c r="CR185" s="268"/>
      <c r="CS185" s="268"/>
      <c r="CT185" s="268"/>
      <c r="CU185" s="268"/>
      <c r="CV185" s="268"/>
      <c r="CW185" s="268"/>
      <c r="CX185" s="268"/>
      <c r="CY185" s="268"/>
      <c r="CZ185" s="268"/>
      <c r="DA185" s="268"/>
      <c r="DB185" s="268"/>
      <c r="DC185" s="268"/>
      <c r="DD185" s="268"/>
      <c r="DE185" s="268"/>
      <c r="DF185" s="268"/>
      <c r="DG185" s="268"/>
      <c r="DH185" s="268"/>
      <c r="DI185" s="268"/>
      <c r="DJ185" s="268"/>
      <c r="DK185" s="268"/>
      <c r="DL185" s="268"/>
    </row>
    <row r="186" spans="1:116" x14ac:dyDescent="0.35">
      <c r="A186" s="269" t="s">
        <v>8224</v>
      </c>
      <c r="B186" s="270" t="s">
        <v>8225</v>
      </c>
      <c r="C186" s="273">
        <v>0.35384998090000003</v>
      </c>
      <c r="D186" s="274">
        <v>1</v>
      </c>
      <c r="E186" s="273">
        <v>0.16</v>
      </c>
      <c r="F186" s="273">
        <v>3.6333333333</v>
      </c>
      <c r="G186" s="273">
        <v>0.30309940320000001</v>
      </c>
      <c r="H186" s="273">
        <v>35.299999999999997</v>
      </c>
      <c r="I186" s="274">
        <v>0</v>
      </c>
      <c r="J186" s="274" t="str">
        <f>IFERROR(VLOOKUP($B186,'Core Indicators'!$E$3:$EU$906,147,FALSE),"x")</f>
        <v>x</v>
      </c>
      <c r="K186" s="275">
        <v>-1.0481816530000001</v>
      </c>
      <c r="L186" s="273">
        <v>3.25</v>
      </c>
      <c r="M186" s="274">
        <v>10</v>
      </c>
      <c r="N186" s="274">
        <v>25</v>
      </c>
      <c r="O186" s="274" t="str">
        <f>IFERROR(VLOOKUP(B186,'Core Indicators'!$E$3:$G$9906,3,FALSE),"x")</f>
        <v>x</v>
      </c>
      <c r="P186" s="274">
        <v>425400</v>
      </c>
      <c r="Q186" s="268"/>
      <c r="R186" s="268"/>
      <c r="S186" s="268"/>
      <c r="T186" s="268"/>
      <c r="U186" s="268"/>
      <c r="V186" s="268"/>
      <c r="W186" s="268"/>
      <c r="X186" s="268"/>
      <c r="Y186" s="268"/>
      <c r="Z186" s="268"/>
      <c r="AA186" s="268"/>
      <c r="AB186" s="268"/>
      <c r="AC186" s="268"/>
      <c r="AD186" s="268"/>
      <c r="AE186" s="268"/>
      <c r="AF186" s="268"/>
      <c r="AG186" s="268"/>
      <c r="AH186" s="268"/>
      <c r="AI186" s="268"/>
      <c r="AJ186" s="268"/>
      <c r="AK186" s="268"/>
      <c r="AL186" s="268"/>
      <c r="AM186" s="268"/>
      <c r="AN186" s="268"/>
      <c r="AO186" s="268"/>
      <c r="AP186" s="268"/>
      <c r="AQ186" s="268"/>
      <c r="AR186" s="268"/>
      <c r="AS186" s="268"/>
      <c r="AT186" s="268"/>
      <c r="AU186" s="268"/>
      <c r="AV186" s="268"/>
      <c r="AW186" s="268"/>
      <c r="AX186" s="268"/>
      <c r="AY186" s="268"/>
      <c r="AZ186" s="268"/>
      <c r="BA186" s="268"/>
      <c r="BB186" s="268"/>
      <c r="BC186" s="268"/>
      <c r="BD186" s="268"/>
      <c r="BE186" s="268"/>
      <c r="BF186" s="268"/>
      <c r="BG186" s="268"/>
      <c r="BH186" s="268"/>
      <c r="BI186" s="268"/>
      <c r="BJ186" s="268"/>
      <c r="BK186" s="268"/>
      <c r="BL186" s="268"/>
      <c r="BM186" s="268"/>
      <c r="BN186" s="268"/>
      <c r="BO186" s="268"/>
      <c r="BP186" s="268"/>
      <c r="BQ186" s="268"/>
      <c r="BR186" s="268"/>
      <c r="BS186" s="268"/>
      <c r="BT186" s="268"/>
      <c r="BU186" s="268"/>
      <c r="BV186" s="268"/>
      <c r="BW186" s="268"/>
      <c r="BX186" s="268"/>
      <c r="BY186" s="268"/>
      <c r="BZ186" s="268"/>
      <c r="CA186" s="268"/>
      <c r="CB186" s="268"/>
      <c r="CC186" s="268"/>
      <c r="CD186" s="268"/>
      <c r="CE186" s="268"/>
      <c r="CF186" s="268"/>
      <c r="CG186" s="268"/>
      <c r="CH186" s="268"/>
      <c r="CI186" s="268"/>
      <c r="CJ186" s="268"/>
      <c r="CK186" s="268"/>
      <c r="CL186" s="268"/>
      <c r="CM186" s="268"/>
      <c r="CN186" s="268"/>
      <c r="CO186" s="268"/>
      <c r="CP186" s="268"/>
      <c r="CQ186" s="268"/>
      <c r="CR186" s="268"/>
      <c r="CS186" s="268"/>
      <c r="CT186" s="268"/>
      <c r="CU186" s="268"/>
      <c r="CV186" s="268"/>
      <c r="CW186" s="268"/>
      <c r="CX186" s="268"/>
      <c r="CY186" s="268"/>
      <c r="CZ186" s="268"/>
      <c r="DA186" s="268"/>
      <c r="DB186" s="268"/>
      <c r="DC186" s="268"/>
      <c r="DD186" s="268"/>
      <c r="DE186" s="268"/>
      <c r="DF186" s="268"/>
      <c r="DG186" s="268"/>
      <c r="DH186" s="268"/>
      <c r="DI186" s="268"/>
      <c r="DJ186" s="268"/>
      <c r="DK186" s="268"/>
      <c r="DL186" s="268"/>
    </row>
    <row r="187" spans="1:116" x14ac:dyDescent="0.35">
      <c r="A187" s="269" t="s">
        <v>8226</v>
      </c>
      <c r="B187" s="270" t="s">
        <v>8227</v>
      </c>
      <c r="C187" s="273">
        <v>0</v>
      </c>
      <c r="D187" s="274">
        <v>12</v>
      </c>
      <c r="E187" s="273">
        <v>0</v>
      </c>
      <c r="F187" s="273" t="s">
        <v>17</v>
      </c>
      <c r="G187" s="273" t="s">
        <v>17</v>
      </c>
      <c r="H187" s="273" t="s">
        <v>17</v>
      </c>
      <c r="I187" s="274">
        <v>0</v>
      </c>
      <c r="J187" s="274" t="str">
        <f>IFERROR(VLOOKUP($B187,'Core Indicators'!$E$3:$EU$906,147,FALSE),"x")</f>
        <v>x</v>
      </c>
      <c r="K187" s="275">
        <v>0.44635623689999998</v>
      </c>
      <c r="L187" s="273" t="s">
        <v>17</v>
      </c>
      <c r="M187" s="274">
        <v>91</v>
      </c>
      <c r="N187" s="274">
        <v>59</v>
      </c>
      <c r="O187" s="274" t="str">
        <f>IFERROR(VLOOKUP(B187,'Core Indicators'!$E$3:$G$9906,3,FALSE),"x")</f>
        <v>x</v>
      </c>
      <c r="P187" s="274">
        <v>390</v>
      </c>
      <c r="Q187" s="268"/>
      <c r="R187" s="268"/>
      <c r="S187" s="268"/>
      <c r="T187" s="268"/>
      <c r="U187" s="268"/>
      <c r="V187" s="268"/>
      <c r="W187" s="268"/>
      <c r="X187" s="268"/>
      <c r="Y187" s="268"/>
      <c r="Z187" s="268"/>
      <c r="AA187" s="268"/>
      <c r="AB187" s="268"/>
      <c r="AC187" s="268"/>
      <c r="AD187" s="268"/>
      <c r="AE187" s="268"/>
      <c r="AF187" s="268"/>
      <c r="AG187" s="268"/>
      <c r="AH187" s="268"/>
      <c r="AI187" s="268"/>
      <c r="AJ187" s="268"/>
      <c r="AK187" s="268"/>
      <c r="AL187" s="268"/>
      <c r="AM187" s="268"/>
      <c r="AN187" s="268"/>
      <c r="AO187" s="268"/>
      <c r="AP187" s="268"/>
      <c r="AQ187" s="268"/>
      <c r="AR187" s="268"/>
      <c r="AS187" s="268"/>
      <c r="AT187" s="268"/>
      <c r="AU187" s="268"/>
      <c r="AV187" s="268"/>
      <c r="AW187" s="268"/>
      <c r="AX187" s="268"/>
      <c r="AY187" s="268"/>
      <c r="AZ187" s="268"/>
      <c r="BA187" s="268"/>
      <c r="BB187" s="268"/>
      <c r="BC187" s="268"/>
      <c r="BD187" s="268"/>
      <c r="BE187" s="268"/>
      <c r="BF187" s="268"/>
      <c r="BG187" s="268"/>
      <c r="BH187" s="268"/>
      <c r="BI187" s="268"/>
      <c r="BJ187" s="268"/>
      <c r="BK187" s="268"/>
      <c r="BL187" s="268"/>
      <c r="BM187" s="268"/>
      <c r="BN187" s="268"/>
      <c r="BO187" s="268"/>
      <c r="BP187" s="268"/>
      <c r="BQ187" s="268"/>
      <c r="BR187" s="268"/>
      <c r="BS187" s="268"/>
      <c r="BT187" s="268"/>
      <c r="BU187" s="268"/>
      <c r="BV187" s="268"/>
      <c r="BW187" s="268"/>
      <c r="BX187" s="268"/>
      <c r="BY187" s="268"/>
      <c r="BZ187" s="268"/>
      <c r="CA187" s="268"/>
      <c r="CB187" s="268"/>
      <c r="CC187" s="268"/>
      <c r="CD187" s="268"/>
      <c r="CE187" s="268"/>
      <c r="CF187" s="268"/>
      <c r="CG187" s="268"/>
      <c r="CH187" s="268"/>
      <c r="CI187" s="268"/>
      <c r="CJ187" s="268"/>
      <c r="CK187" s="268"/>
      <c r="CL187" s="268"/>
      <c r="CM187" s="268"/>
      <c r="CN187" s="268"/>
      <c r="CO187" s="268"/>
      <c r="CP187" s="268"/>
      <c r="CQ187" s="268"/>
      <c r="CR187" s="268"/>
      <c r="CS187" s="268"/>
      <c r="CT187" s="268"/>
      <c r="CU187" s="268"/>
      <c r="CV187" s="268"/>
      <c r="CW187" s="268"/>
      <c r="CX187" s="268"/>
      <c r="CY187" s="268"/>
      <c r="CZ187" s="268"/>
      <c r="DA187" s="268"/>
      <c r="DB187" s="268"/>
      <c r="DC187" s="268"/>
      <c r="DD187" s="268"/>
      <c r="DE187" s="268"/>
      <c r="DF187" s="268"/>
      <c r="DG187" s="268"/>
      <c r="DH187" s="268"/>
      <c r="DI187" s="268"/>
      <c r="DJ187" s="268"/>
      <c r="DK187" s="268"/>
      <c r="DL187" s="268"/>
    </row>
    <row r="188" spans="1:116" x14ac:dyDescent="0.35">
      <c r="A188" s="269" t="s">
        <v>91</v>
      </c>
      <c r="B188" s="270" t="s">
        <v>8228</v>
      </c>
      <c r="C188" s="273">
        <v>0.26454201690000001</v>
      </c>
      <c r="D188" s="274">
        <v>7</v>
      </c>
      <c r="E188" s="273">
        <v>0.12</v>
      </c>
      <c r="F188" s="273">
        <v>3.0833333333000001</v>
      </c>
      <c r="G188" s="273">
        <v>0.45795582140000002</v>
      </c>
      <c r="H188" s="273">
        <v>44.8</v>
      </c>
      <c r="I188" s="274">
        <v>4</v>
      </c>
      <c r="J188" s="274">
        <f>IFERROR(VLOOKUP($B188,'Core Indicators'!$E$3:$EU$906,147,FALSE),"x")</f>
        <v>8253</v>
      </c>
      <c r="K188" s="275">
        <v>-2.3200535774</v>
      </c>
      <c r="L188" s="273">
        <v>1.75</v>
      </c>
      <c r="M188" s="274">
        <v>16</v>
      </c>
      <c r="N188" s="274">
        <v>16</v>
      </c>
      <c r="O188" s="274">
        <f>IFERROR(VLOOKUP(B188,'Core Indicators'!$E$3:$G$9906,3,FALSE),"x")</f>
        <v>27412000</v>
      </c>
      <c r="P188" s="274">
        <v>882050</v>
      </c>
      <c r="Q188" s="268"/>
      <c r="R188" s="268"/>
      <c r="S188" s="268"/>
      <c r="T188" s="268"/>
      <c r="U188" s="268"/>
      <c r="V188" s="268"/>
      <c r="W188" s="268"/>
      <c r="X188" s="268"/>
      <c r="Y188" s="268"/>
      <c r="Z188" s="268"/>
      <c r="AA188" s="268"/>
      <c r="AB188" s="268"/>
      <c r="AC188" s="268"/>
      <c r="AD188" s="268"/>
      <c r="AE188" s="268"/>
      <c r="AF188" s="268"/>
      <c r="AG188" s="268"/>
      <c r="AH188" s="268"/>
      <c r="AI188" s="268"/>
      <c r="AJ188" s="268"/>
      <c r="AK188" s="268"/>
      <c r="AL188" s="268"/>
      <c r="AM188" s="268"/>
      <c r="AN188" s="268"/>
      <c r="AO188" s="268"/>
      <c r="AP188" s="268"/>
      <c r="AQ188" s="268"/>
      <c r="AR188" s="268"/>
      <c r="AS188" s="268"/>
      <c r="AT188" s="268"/>
      <c r="AU188" s="268"/>
      <c r="AV188" s="268"/>
      <c r="AW188" s="268"/>
      <c r="AX188" s="268"/>
      <c r="AY188" s="268"/>
      <c r="AZ188" s="268"/>
      <c r="BA188" s="268"/>
      <c r="BB188" s="268"/>
      <c r="BC188" s="268"/>
      <c r="BD188" s="268"/>
      <c r="BE188" s="268"/>
      <c r="BF188" s="268"/>
      <c r="BG188" s="268"/>
      <c r="BH188" s="268"/>
      <c r="BI188" s="268"/>
      <c r="BJ188" s="268"/>
      <c r="BK188" s="268"/>
      <c r="BL188" s="268"/>
      <c r="BM188" s="268"/>
      <c r="BN188" s="268"/>
      <c r="BO188" s="268"/>
      <c r="BP188" s="268"/>
      <c r="BQ188" s="268"/>
      <c r="BR188" s="268"/>
      <c r="BS188" s="268"/>
      <c r="BT188" s="268"/>
      <c r="BU188" s="268"/>
      <c r="BV188" s="268"/>
      <c r="BW188" s="268"/>
      <c r="BX188" s="268"/>
      <c r="BY188" s="268"/>
      <c r="BZ188" s="268"/>
      <c r="CA188" s="268"/>
      <c r="CB188" s="268"/>
      <c r="CC188" s="268"/>
      <c r="CD188" s="268"/>
      <c r="CE188" s="268"/>
      <c r="CF188" s="268"/>
      <c r="CG188" s="268"/>
      <c r="CH188" s="268"/>
      <c r="CI188" s="268"/>
      <c r="CJ188" s="268"/>
      <c r="CK188" s="268"/>
      <c r="CL188" s="268"/>
      <c r="CM188" s="268"/>
      <c r="CN188" s="268"/>
      <c r="CO188" s="268"/>
      <c r="CP188" s="268"/>
      <c r="CQ188" s="268"/>
      <c r="CR188" s="268"/>
      <c r="CS188" s="268"/>
      <c r="CT188" s="268"/>
      <c r="CU188" s="268"/>
      <c r="CV188" s="268"/>
      <c r="CW188" s="268"/>
      <c r="CX188" s="268"/>
      <c r="CY188" s="268"/>
      <c r="CZ188" s="268"/>
      <c r="DA188" s="268"/>
      <c r="DB188" s="268"/>
      <c r="DC188" s="268"/>
      <c r="DD188" s="268"/>
      <c r="DE188" s="268"/>
      <c r="DF188" s="268"/>
      <c r="DG188" s="268"/>
      <c r="DH188" s="268"/>
      <c r="DI188" s="268"/>
      <c r="DJ188" s="268"/>
      <c r="DK188" s="268"/>
      <c r="DL188" s="268"/>
    </row>
    <row r="189" spans="1:116" x14ac:dyDescent="0.35">
      <c r="A189" s="269" t="s">
        <v>8229</v>
      </c>
      <c r="B189" s="270" t="s">
        <v>8230</v>
      </c>
      <c r="C189" s="273">
        <v>0.27606595950000001</v>
      </c>
      <c r="D189" s="274">
        <v>1</v>
      </c>
      <c r="E189" s="273">
        <v>0.10100000000000001</v>
      </c>
      <c r="F189" s="273">
        <v>3.5666666667000002</v>
      </c>
      <c r="G189" s="273">
        <v>0.31384940030000003</v>
      </c>
      <c r="H189" s="273">
        <v>35.700000000000003</v>
      </c>
      <c r="I189" s="274">
        <v>2</v>
      </c>
      <c r="J189" s="274" t="str">
        <f>IFERROR(VLOOKUP($B189,'Core Indicators'!$E$3:$EU$906,147,FALSE),"x")</f>
        <v>x</v>
      </c>
      <c r="K189" s="275">
        <v>-1.68987531E-2</v>
      </c>
      <c r="L189" s="273">
        <v>3</v>
      </c>
      <c r="M189" s="274">
        <v>20</v>
      </c>
      <c r="N189" s="274">
        <v>37</v>
      </c>
      <c r="O189" s="274" t="str">
        <f>IFERROR(VLOOKUP(B189,'Core Indicators'!$E$3:$G$9906,3,FALSE),"x")</f>
        <v>x</v>
      </c>
      <c r="P189" s="274">
        <v>310070</v>
      </c>
      <c r="Q189" s="268"/>
      <c r="R189" s="268"/>
      <c r="S189" s="268"/>
      <c r="T189" s="268"/>
      <c r="U189" s="268"/>
      <c r="V189" s="268"/>
      <c r="W189" s="268"/>
      <c r="X189" s="268"/>
      <c r="Y189" s="268"/>
      <c r="Z189" s="268"/>
      <c r="AA189" s="268"/>
      <c r="AB189" s="268"/>
      <c r="AC189" s="268"/>
      <c r="AD189" s="268"/>
      <c r="AE189" s="268"/>
      <c r="AF189" s="268"/>
      <c r="AG189" s="268"/>
      <c r="AH189" s="268"/>
      <c r="AI189" s="268"/>
      <c r="AJ189" s="268"/>
      <c r="AK189" s="268"/>
      <c r="AL189" s="268"/>
      <c r="AM189" s="268"/>
      <c r="AN189" s="268"/>
      <c r="AO189" s="268"/>
      <c r="AP189" s="268"/>
      <c r="AQ189" s="268"/>
      <c r="AR189" s="268"/>
      <c r="AS189" s="268"/>
      <c r="AT189" s="268"/>
      <c r="AU189" s="268"/>
      <c r="AV189" s="268"/>
      <c r="AW189" s="268"/>
      <c r="AX189" s="268"/>
      <c r="AY189" s="268"/>
      <c r="AZ189" s="268"/>
      <c r="BA189" s="268"/>
      <c r="BB189" s="268"/>
      <c r="BC189" s="268"/>
      <c r="BD189" s="268"/>
      <c r="BE189" s="268"/>
      <c r="BF189" s="268"/>
      <c r="BG189" s="268"/>
      <c r="BH189" s="268"/>
      <c r="BI189" s="268"/>
      <c r="BJ189" s="268"/>
      <c r="BK189" s="268"/>
      <c r="BL189" s="268"/>
      <c r="BM189" s="268"/>
      <c r="BN189" s="268"/>
      <c r="BO189" s="268"/>
      <c r="BP189" s="268"/>
      <c r="BQ189" s="268"/>
      <c r="BR189" s="268"/>
      <c r="BS189" s="268"/>
      <c r="BT189" s="268"/>
      <c r="BU189" s="268"/>
      <c r="BV189" s="268"/>
      <c r="BW189" s="268"/>
      <c r="BX189" s="268"/>
      <c r="BY189" s="268"/>
      <c r="BZ189" s="268"/>
      <c r="CA189" s="268"/>
      <c r="CB189" s="268"/>
      <c r="CC189" s="268"/>
      <c r="CD189" s="268"/>
      <c r="CE189" s="268"/>
      <c r="CF189" s="268"/>
      <c r="CG189" s="268"/>
      <c r="CH189" s="268"/>
      <c r="CI189" s="268"/>
      <c r="CJ189" s="268"/>
      <c r="CK189" s="268"/>
      <c r="CL189" s="268"/>
      <c r="CM189" s="268"/>
      <c r="CN189" s="268"/>
      <c r="CO189" s="268"/>
      <c r="CP189" s="268"/>
      <c r="CQ189" s="268"/>
      <c r="CR189" s="268"/>
      <c r="CS189" s="268"/>
      <c r="CT189" s="268"/>
      <c r="CU189" s="268"/>
      <c r="CV189" s="268"/>
      <c r="CW189" s="268"/>
      <c r="CX189" s="268"/>
      <c r="CY189" s="268"/>
      <c r="CZ189" s="268"/>
      <c r="DA189" s="268"/>
      <c r="DB189" s="268"/>
      <c r="DC189" s="268"/>
      <c r="DD189" s="268"/>
      <c r="DE189" s="268"/>
      <c r="DF189" s="268"/>
      <c r="DG189" s="268"/>
      <c r="DH189" s="268"/>
      <c r="DI189" s="268"/>
      <c r="DJ189" s="268"/>
      <c r="DK189" s="268"/>
      <c r="DL189" s="268"/>
    </row>
    <row r="190" spans="1:116" x14ac:dyDescent="0.35">
      <c r="A190" s="269" t="s">
        <v>8231</v>
      </c>
      <c r="B190" s="270" t="s">
        <v>8232</v>
      </c>
      <c r="C190" s="273">
        <v>0</v>
      </c>
      <c r="D190" s="274">
        <v>12</v>
      </c>
      <c r="E190" s="273">
        <v>0</v>
      </c>
      <c r="F190" s="273" t="s">
        <v>17</v>
      </c>
      <c r="G190" s="273" t="s">
        <v>17</v>
      </c>
      <c r="H190" s="273">
        <v>37.6</v>
      </c>
      <c r="I190" s="274">
        <v>0</v>
      </c>
      <c r="J190" s="274" t="str">
        <f>IFERROR(VLOOKUP($B190,'Core Indicators'!$E$3:$EU$906,147,FALSE),"x")</f>
        <v>x</v>
      </c>
      <c r="K190" s="275">
        <v>0.17785331609999999</v>
      </c>
      <c r="L190" s="273" t="s">
        <v>17</v>
      </c>
      <c r="M190" s="274">
        <v>82</v>
      </c>
      <c r="N190" s="274">
        <v>46</v>
      </c>
      <c r="O190" s="274" t="str">
        <f>IFERROR(VLOOKUP(B190,'Core Indicators'!$E$3:$G$9906,3,FALSE),"x")</f>
        <v>x</v>
      </c>
      <c r="P190" s="274">
        <v>12190</v>
      </c>
      <c r="Q190" s="268"/>
      <c r="R190" s="268"/>
      <c r="S190" s="268"/>
      <c r="T190" s="268"/>
      <c r="U190" s="268"/>
      <c r="V190" s="268"/>
      <c r="W190" s="268"/>
      <c r="X190" s="268"/>
      <c r="Y190" s="268"/>
      <c r="Z190" s="268"/>
      <c r="AA190" s="268"/>
      <c r="AB190" s="268"/>
      <c r="AC190" s="268"/>
      <c r="AD190" s="268"/>
      <c r="AE190" s="268"/>
      <c r="AF190" s="268"/>
      <c r="AG190" s="268"/>
      <c r="AH190" s="268"/>
      <c r="AI190" s="268"/>
      <c r="AJ190" s="268"/>
      <c r="AK190" s="268"/>
      <c r="AL190" s="268"/>
      <c r="AM190" s="268"/>
      <c r="AN190" s="268"/>
      <c r="AO190" s="268"/>
      <c r="AP190" s="268"/>
      <c r="AQ190" s="268"/>
      <c r="AR190" s="268"/>
      <c r="AS190" s="268"/>
      <c r="AT190" s="268"/>
      <c r="AU190" s="268"/>
      <c r="AV190" s="268"/>
      <c r="AW190" s="268"/>
      <c r="AX190" s="268"/>
      <c r="AY190" s="268"/>
      <c r="AZ190" s="268"/>
      <c r="BA190" s="268"/>
      <c r="BB190" s="268"/>
      <c r="BC190" s="268"/>
      <c r="BD190" s="268"/>
      <c r="BE190" s="268"/>
      <c r="BF190" s="268"/>
      <c r="BG190" s="268"/>
      <c r="BH190" s="268"/>
      <c r="BI190" s="268"/>
      <c r="BJ190" s="268"/>
      <c r="BK190" s="268"/>
      <c r="BL190" s="268"/>
      <c r="BM190" s="268"/>
      <c r="BN190" s="268"/>
      <c r="BO190" s="268"/>
      <c r="BP190" s="268"/>
      <c r="BQ190" s="268"/>
      <c r="BR190" s="268"/>
      <c r="BS190" s="268"/>
      <c r="BT190" s="268"/>
      <c r="BU190" s="268"/>
      <c r="BV190" s="268"/>
      <c r="BW190" s="268"/>
      <c r="BX190" s="268"/>
      <c r="BY190" s="268"/>
      <c r="BZ190" s="268"/>
      <c r="CA190" s="268"/>
      <c r="CB190" s="268"/>
      <c r="CC190" s="268"/>
      <c r="CD190" s="268"/>
      <c r="CE190" s="268"/>
      <c r="CF190" s="268"/>
      <c r="CG190" s="268"/>
      <c r="CH190" s="268"/>
      <c r="CI190" s="268"/>
      <c r="CJ190" s="268"/>
      <c r="CK190" s="268"/>
      <c r="CL190" s="268"/>
      <c r="CM190" s="268"/>
      <c r="CN190" s="268"/>
      <c r="CO190" s="268"/>
      <c r="CP190" s="268"/>
      <c r="CQ190" s="268"/>
      <c r="CR190" s="268"/>
      <c r="CS190" s="268"/>
      <c r="CT190" s="268"/>
      <c r="CU190" s="268"/>
      <c r="CV190" s="268"/>
      <c r="CW190" s="268"/>
      <c r="CX190" s="268"/>
      <c r="CY190" s="268"/>
      <c r="CZ190" s="268"/>
      <c r="DA190" s="268"/>
      <c r="DB190" s="268"/>
      <c r="DC190" s="268"/>
      <c r="DD190" s="268"/>
      <c r="DE190" s="268"/>
      <c r="DF190" s="268"/>
      <c r="DG190" s="268"/>
      <c r="DH190" s="268"/>
      <c r="DI190" s="268"/>
      <c r="DJ190" s="268"/>
      <c r="DK190" s="268"/>
      <c r="DL190" s="268"/>
    </row>
    <row r="191" spans="1:116" x14ac:dyDescent="0.35">
      <c r="A191" s="269" t="s">
        <v>8233</v>
      </c>
      <c r="B191" s="270" t="s">
        <v>8234</v>
      </c>
      <c r="C191" s="273">
        <v>0</v>
      </c>
      <c r="D191" s="274">
        <v>11</v>
      </c>
      <c r="E191" s="273">
        <v>0</v>
      </c>
      <c r="F191" s="273" t="s">
        <v>17</v>
      </c>
      <c r="G191" s="273">
        <v>0.3644043293</v>
      </c>
      <c r="H191" s="273">
        <v>38.700000000000003</v>
      </c>
      <c r="I191" s="274">
        <v>0</v>
      </c>
      <c r="J191" s="274" t="str">
        <f>IFERROR(VLOOKUP($B191,'Core Indicators'!$E$3:$EU$906,147,FALSE),"x")</f>
        <v>x</v>
      </c>
      <c r="K191" s="275">
        <v>1.0770641565000001</v>
      </c>
      <c r="L191" s="273" t="s">
        <v>17</v>
      </c>
      <c r="M191" s="274">
        <v>81</v>
      </c>
      <c r="N191" s="274" t="s">
        <v>17</v>
      </c>
      <c r="O191" s="274" t="str">
        <f>IFERROR(VLOOKUP(B191,'Core Indicators'!$E$3:$G$9906,3,FALSE),"x")</f>
        <v>x</v>
      </c>
      <c r="P191" s="274">
        <v>2830</v>
      </c>
      <c r="Q191" s="268"/>
      <c r="R191" s="268"/>
      <c r="S191" s="268"/>
      <c r="T191" s="268"/>
      <c r="U191" s="268"/>
      <c r="V191" s="268"/>
      <c r="W191" s="268"/>
      <c r="X191" s="268"/>
      <c r="Y191" s="268"/>
      <c r="Z191" s="268"/>
      <c r="AA191" s="268"/>
      <c r="AB191" s="268"/>
      <c r="AC191" s="268"/>
      <c r="AD191" s="268"/>
      <c r="AE191" s="268"/>
      <c r="AF191" s="268"/>
      <c r="AG191" s="268"/>
      <c r="AH191" s="268"/>
      <c r="AI191" s="268"/>
      <c r="AJ191" s="268"/>
      <c r="AK191" s="268"/>
      <c r="AL191" s="268"/>
      <c r="AM191" s="268"/>
      <c r="AN191" s="268"/>
      <c r="AO191" s="268"/>
      <c r="AP191" s="268"/>
      <c r="AQ191" s="268"/>
      <c r="AR191" s="268"/>
      <c r="AS191" s="268"/>
      <c r="AT191" s="268"/>
      <c r="AU191" s="268"/>
      <c r="AV191" s="268"/>
      <c r="AW191" s="268"/>
      <c r="AX191" s="268"/>
      <c r="AY191" s="268"/>
      <c r="AZ191" s="268"/>
      <c r="BA191" s="268"/>
      <c r="BB191" s="268"/>
      <c r="BC191" s="268"/>
      <c r="BD191" s="268"/>
      <c r="BE191" s="268"/>
      <c r="BF191" s="268"/>
      <c r="BG191" s="268"/>
      <c r="BH191" s="268"/>
      <c r="BI191" s="268"/>
      <c r="BJ191" s="268"/>
      <c r="BK191" s="268"/>
      <c r="BL191" s="268"/>
      <c r="BM191" s="268"/>
      <c r="BN191" s="268"/>
      <c r="BO191" s="268"/>
      <c r="BP191" s="268"/>
      <c r="BQ191" s="268"/>
      <c r="BR191" s="268"/>
      <c r="BS191" s="268"/>
      <c r="BT191" s="268"/>
      <c r="BU191" s="268"/>
      <c r="BV191" s="268"/>
      <c r="BW191" s="268"/>
      <c r="BX191" s="268"/>
      <c r="BY191" s="268"/>
      <c r="BZ191" s="268"/>
      <c r="CA191" s="268"/>
      <c r="CB191" s="268"/>
      <c r="CC191" s="268"/>
      <c r="CD191" s="268"/>
      <c r="CE191" s="268"/>
      <c r="CF191" s="268"/>
      <c r="CG191" s="268"/>
      <c r="CH191" s="268"/>
      <c r="CI191" s="268"/>
      <c r="CJ191" s="268"/>
      <c r="CK191" s="268"/>
      <c r="CL191" s="268"/>
      <c r="CM191" s="268"/>
      <c r="CN191" s="268"/>
      <c r="CO191" s="268"/>
      <c r="CP191" s="268"/>
      <c r="CQ191" s="268"/>
      <c r="CR191" s="268"/>
      <c r="CS191" s="268"/>
      <c r="CT191" s="268"/>
      <c r="CU191" s="268"/>
      <c r="CV191" s="268"/>
      <c r="CW191" s="268"/>
      <c r="CX191" s="268"/>
      <c r="CY191" s="268"/>
      <c r="CZ191" s="268"/>
      <c r="DA191" s="268"/>
      <c r="DB191" s="268"/>
      <c r="DC191" s="268"/>
      <c r="DD191" s="268"/>
      <c r="DE191" s="268"/>
      <c r="DF191" s="268"/>
      <c r="DG191" s="268"/>
      <c r="DH191" s="268"/>
      <c r="DI191" s="268"/>
      <c r="DJ191" s="268"/>
      <c r="DK191" s="268"/>
      <c r="DL191" s="268"/>
    </row>
    <row r="192" spans="1:116" x14ac:dyDescent="0.35">
      <c r="A192" s="269" t="s">
        <v>81</v>
      </c>
      <c r="B192" s="270" t="s">
        <v>8235</v>
      </c>
      <c r="C192" s="273">
        <v>0.62499999270000006</v>
      </c>
      <c r="D192" s="274">
        <v>2</v>
      </c>
      <c r="E192" s="273">
        <v>0</v>
      </c>
      <c r="F192" s="273">
        <v>1.5</v>
      </c>
      <c r="G192" s="273">
        <v>0.83417374249999998</v>
      </c>
      <c r="H192" s="273">
        <v>36.700000000000003</v>
      </c>
      <c r="I192" s="274">
        <v>5</v>
      </c>
      <c r="J192" s="274">
        <f>IFERROR(VLOOKUP($B192,'Core Indicators'!$E$3:$EU$906,147,FALSE),"x")</f>
        <v>333</v>
      </c>
      <c r="K192" s="275">
        <v>-1.7733464241000001</v>
      </c>
      <c r="L192" s="273">
        <v>1.25</v>
      </c>
      <c r="M192" s="274">
        <v>11</v>
      </c>
      <c r="N192" s="274">
        <v>15</v>
      </c>
      <c r="O192" s="274">
        <f>IFERROR(VLOOKUP(B192,'Core Indicators'!$E$3:$G$9906,3,FALSE),"x")</f>
        <v>30800000</v>
      </c>
      <c r="P192" s="274">
        <v>527970</v>
      </c>
      <c r="Q192" s="268"/>
      <c r="R192" s="268"/>
      <c r="S192" s="268"/>
      <c r="T192" s="268"/>
      <c r="U192" s="268"/>
      <c r="V192" s="268"/>
      <c r="W192" s="268"/>
      <c r="X192" s="268"/>
      <c r="Y192" s="268"/>
      <c r="Z192" s="268"/>
      <c r="AA192" s="268"/>
      <c r="AB192" s="268"/>
      <c r="AC192" s="268"/>
      <c r="AD192" s="268"/>
      <c r="AE192" s="268"/>
      <c r="AF192" s="268"/>
      <c r="AG192" s="268"/>
      <c r="AH192" s="268"/>
      <c r="AI192" s="268"/>
      <c r="AJ192" s="268"/>
      <c r="AK192" s="268"/>
      <c r="AL192" s="268"/>
      <c r="AM192" s="268"/>
      <c r="AN192" s="268"/>
      <c r="AO192" s="268"/>
      <c r="AP192" s="268"/>
      <c r="AQ192" s="268"/>
      <c r="AR192" s="268"/>
      <c r="AS192" s="268"/>
      <c r="AT192" s="268"/>
      <c r="AU192" s="268"/>
      <c r="AV192" s="268"/>
      <c r="AW192" s="268"/>
      <c r="AX192" s="268"/>
      <c r="AY192" s="268"/>
      <c r="AZ192" s="268"/>
      <c r="BA192" s="268"/>
      <c r="BB192" s="268"/>
      <c r="BC192" s="268"/>
      <c r="BD192" s="268"/>
      <c r="BE192" s="268"/>
      <c r="BF192" s="268"/>
      <c r="BG192" s="268"/>
      <c r="BH192" s="268"/>
      <c r="BI192" s="268"/>
      <c r="BJ192" s="268"/>
      <c r="BK192" s="268"/>
      <c r="BL192" s="268"/>
      <c r="BM192" s="268"/>
      <c r="BN192" s="268"/>
      <c r="BO192" s="268"/>
      <c r="BP192" s="268"/>
      <c r="BQ192" s="268"/>
      <c r="BR192" s="268"/>
      <c r="BS192" s="268"/>
      <c r="BT192" s="268"/>
      <c r="BU192" s="268"/>
      <c r="BV192" s="268"/>
      <c r="BW192" s="268"/>
      <c r="BX192" s="268"/>
      <c r="BY192" s="268"/>
      <c r="BZ192" s="268"/>
      <c r="CA192" s="268"/>
      <c r="CB192" s="268"/>
      <c r="CC192" s="268"/>
      <c r="CD192" s="268"/>
      <c r="CE192" s="268"/>
      <c r="CF192" s="268"/>
      <c r="CG192" s="268"/>
      <c r="CH192" s="268"/>
      <c r="CI192" s="268"/>
      <c r="CJ192" s="268"/>
      <c r="CK192" s="268"/>
      <c r="CL192" s="268"/>
      <c r="CM192" s="268"/>
      <c r="CN192" s="268"/>
      <c r="CO192" s="268"/>
      <c r="CP192" s="268"/>
      <c r="CQ192" s="268"/>
      <c r="CR192" s="268"/>
      <c r="CS192" s="268"/>
      <c r="CT192" s="268"/>
      <c r="CU192" s="268"/>
      <c r="CV192" s="268"/>
      <c r="CW192" s="268"/>
      <c r="CX192" s="268"/>
      <c r="CY192" s="268"/>
      <c r="CZ192" s="268"/>
      <c r="DA192" s="268"/>
      <c r="DB192" s="268"/>
      <c r="DC192" s="268"/>
      <c r="DD192" s="268"/>
      <c r="DE192" s="268"/>
      <c r="DF192" s="268"/>
      <c r="DG192" s="268"/>
      <c r="DH192" s="268"/>
      <c r="DI192" s="268"/>
      <c r="DJ192" s="268"/>
      <c r="DK192" s="268"/>
      <c r="DL192" s="268"/>
    </row>
    <row r="193" spans="1:116" x14ac:dyDescent="0.35">
      <c r="A193" s="269" t="s">
        <v>8236</v>
      </c>
      <c r="B193" s="270" t="s">
        <v>8237</v>
      </c>
      <c r="C193" s="273">
        <v>0.87572495589999999</v>
      </c>
      <c r="D193" s="274">
        <v>11</v>
      </c>
      <c r="E193" s="273">
        <v>0</v>
      </c>
      <c r="F193" s="273">
        <v>7.45</v>
      </c>
      <c r="G193" s="273">
        <v>0.42154731290000003</v>
      </c>
      <c r="H193" s="273">
        <v>63</v>
      </c>
      <c r="I193" s="274">
        <v>4</v>
      </c>
      <c r="J193" s="274" t="str">
        <f>IFERROR(VLOOKUP($B193,'Core Indicators'!$E$3:$EU$906,147,FALSE),"x")</f>
        <v>x</v>
      </c>
      <c r="K193" s="275">
        <v>-7.6407678399999998E-2</v>
      </c>
      <c r="L193" s="273">
        <v>7.25</v>
      </c>
      <c r="M193" s="274">
        <v>79</v>
      </c>
      <c r="N193" s="274">
        <v>44</v>
      </c>
      <c r="O193" s="274" t="str">
        <f>IFERROR(VLOOKUP(B193,'Core Indicators'!$E$3:$G$9906,3,FALSE),"x")</f>
        <v>x</v>
      </c>
      <c r="P193" s="274">
        <v>1213090</v>
      </c>
      <c r="Q193" s="268"/>
      <c r="R193" s="268"/>
      <c r="S193" s="268"/>
      <c r="T193" s="268"/>
      <c r="U193" s="268"/>
      <c r="V193" s="268"/>
      <c r="W193" s="268"/>
      <c r="X193" s="268"/>
      <c r="Y193" s="268"/>
      <c r="Z193" s="268"/>
      <c r="AA193" s="268"/>
      <c r="AB193" s="268"/>
      <c r="AC193" s="268"/>
      <c r="AD193" s="268"/>
      <c r="AE193" s="268"/>
      <c r="AF193" s="268"/>
      <c r="AG193" s="268"/>
      <c r="AH193" s="268"/>
      <c r="AI193" s="268"/>
      <c r="AJ193" s="268"/>
      <c r="AK193" s="268"/>
      <c r="AL193" s="268"/>
      <c r="AM193" s="268"/>
      <c r="AN193" s="268"/>
      <c r="AO193" s="268"/>
      <c r="AP193" s="268"/>
      <c r="AQ193" s="268"/>
      <c r="AR193" s="268"/>
      <c r="AS193" s="268"/>
      <c r="AT193" s="268"/>
      <c r="AU193" s="268"/>
      <c r="AV193" s="268"/>
      <c r="AW193" s="268"/>
      <c r="AX193" s="268"/>
      <c r="AY193" s="268"/>
      <c r="AZ193" s="268"/>
      <c r="BA193" s="268"/>
      <c r="BB193" s="268"/>
      <c r="BC193" s="268"/>
      <c r="BD193" s="268"/>
      <c r="BE193" s="268"/>
      <c r="BF193" s="268"/>
      <c r="BG193" s="268"/>
      <c r="BH193" s="268"/>
      <c r="BI193" s="268"/>
      <c r="BJ193" s="268"/>
      <c r="BK193" s="268"/>
      <c r="BL193" s="268"/>
      <c r="BM193" s="268"/>
      <c r="BN193" s="268"/>
      <c r="BO193" s="268"/>
      <c r="BP193" s="268"/>
      <c r="BQ193" s="268"/>
      <c r="BR193" s="268"/>
      <c r="BS193" s="268"/>
      <c r="BT193" s="268"/>
      <c r="BU193" s="268"/>
      <c r="BV193" s="268"/>
      <c r="BW193" s="268"/>
      <c r="BX193" s="268"/>
      <c r="BY193" s="268"/>
      <c r="BZ193" s="268"/>
      <c r="CA193" s="268"/>
      <c r="CB193" s="268"/>
      <c r="CC193" s="268"/>
      <c r="CD193" s="268"/>
      <c r="CE193" s="268"/>
      <c r="CF193" s="268"/>
      <c r="CG193" s="268"/>
      <c r="CH193" s="268"/>
      <c r="CI193" s="268"/>
      <c r="CJ193" s="268"/>
      <c r="CK193" s="268"/>
      <c r="CL193" s="268"/>
      <c r="CM193" s="268"/>
      <c r="CN193" s="268"/>
      <c r="CO193" s="268"/>
      <c r="CP193" s="268"/>
      <c r="CQ193" s="268"/>
      <c r="CR193" s="268"/>
      <c r="CS193" s="268"/>
      <c r="CT193" s="268"/>
      <c r="CU193" s="268"/>
      <c r="CV193" s="268"/>
      <c r="CW193" s="268"/>
      <c r="CX193" s="268"/>
      <c r="CY193" s="268"/>
      <c r="CZ193" s="268"/>
      <c r="DA193" s="268"/>
      <c r="DB193" s="268"/>
      <c r="DC193" s="268"/>
      <c r="DD193" s="268"/>
      <c r="DE193" s="268"/>
      <c r="DF193" s="268"/>
      <c r="DG193" s="268"/>
      <c r="DH193" s="268"/>
      <c r="DI193" s="268"/>
      <c r="DJ193" s="268"/>
      <c r="DK193" s="268"/>
      <c r="DL193" s="268"/>
    </row>
    <row r="194" spans="1:116" x14ac:dyDescent="0.35">
      <c r="A194" s="269" t="s">
        <v>390</v>
      </c>
      <c r="B194" s="270" t="s">
        <v>8238</v>
      </c>
      <c r="C194" s="273">
        <v>0.70259998769999998</v>
      </c>
      <c r="D194" s="274">
        <v>8</v>
      </c>
      <c r="E194" s="273">
        <v>0</v>
      </c>
      <c r="F194" s="273">
        <v>5.75</v>
      </c>
      <c r="G194" s="273">
        <v>0.54032529939999996</v>
      </c>
      <c r="H194" s="273">
        <v>57.1</v>
      </c>
      <c r="I194" s="274">
        <v>0</v>
      </c>
      <c r="J194" s="274">
        <f>IFERROR(VLOOKUP($B194,'Core Indicators'!$E$3:$EU$906,147,FALSE),"x")</f>
        <v>7</v>
      </c>
      <c r="K194" s="275">
        <v>-0.46206927299999989</v>
      </c>
      <c r="L194" s="273">
        <v>4.25</v>
      </c>
      <c r="M194" s="274">
        <v>54</v>
      </c>
      <c r="N194" s="274">
        <v>34</v>
      </c>
      <c r="O194" s="274">
        <f>IFERROR(VLOOKUP(B194,'Core Indicators'!$E$3:$G$9906,3,FALSE),"x")</f>
        <v>18400000</v>
      </c>
      <c r="P194" s="274">
        <v>743390</v>
      </c>
      <c r="Q194" s="268"/>
      <c r="R194" s="268"/>
      <c r="S194" s="268"/>
      <c r="T194" s="268"/>
      <c r="U194" s="268"/>
      <c r="V194" s="268"/>
      <c r="W194" s="268"/>
      <c r="X194" s="268"/>
      <c r="Y194" s="268"/>
      <c r="Z194" s="268"/>
      <c r="AA194" s="268"/>
      <c r="AB194" s="268"/>
      <c r="AC194" s="268"/>
      <c r="AD194" s="268"/>
      <c r="AE194" s="268"/>
      <c r="AF194" s="268"/>
      <c r="AG194" s="268"/>
      <c r="AH194" s="268"/>
      <c r="AI194" s="268"/>
      <c r="AJ194" s="268"/>
      <c r="AK194" s="268"/>
      <c r="AL194" s="268"/>
      <c r="AM194" s="268"/>
      <c r="AN194" s="268"/>
      <c r="AO194" s="268"/>
      <c r="AP194" s="268"/>
      <c r="AQ194" s="268"/>
      <c r="AR194" s="268"/>
      <c r="AS194" s="268"/>
      <c r="AT194" s="268"/>
      <c r="AU194" s="268"/>
      <c r="AV194" s="268"/>
      <c r="AW194" s="268"/>
      <c r="AX194" s="268"/>
      <c r="AY194" s="268"/>
      <c r="AZ194" s="268"/>
      <c r="BA194" s="268"/>
      <c r="BB194" s="268"/>
      <c r="BC194" s="268"/>
      <c r="BD194" s="268"/>
      <c r="BE194" s="268"/>
      <c r="BF194" s="268"/>
      <c r="BG194" s="268"/>
      <c r="BH194" s="268"/>
      <c r="BI194" s="268"/>
      <c r="BJ194" s="268"/>
      <c r="BK194" s="268"/>
      <c r="BL194" s="268"/>
      <c r="BM194" s="268"/>
      <c r="BN194" s="268"/>
      <c r="BO194" s="268"/>
      <c r="BP194" s="268"/>
      <c r="BQ194" s="268"/>
      <c r="BR194" s="268"/>
      <c r="BS194" s="268"/>
      <c r="BT194" s="268"/>
      <c r="BU194" s="268"/>
      <c r="BV194" s="268"/>
      <c r="BW194" s="268"/>
      <c r="BX194" s="268"/>
      <c r="BY194" s="268"/>
      <c r="BZ194" s="268"/>
      <c r="CA194" s="268"/>
      <c r="CB194" s="268"/>
      <c r="CC194" s="268"/>
      <c r="CD194" s="268"/>
      <c r="CE194" s="268"/>
      <c r="CF194" s="268"/>
      <c r="CG194" s="268"/>
      <c r="CH194" s="268"/>
      <c r="CI194" s="268"/>
      <c r="CJ194" s="268"/>
      <c r="CK194" s="268"/>
      <c r="CL194" s="268"/>
      <c r="CM194" s="268"/>
      <c r="CN194" s="268"/>
      <c r="CO194" s="268"/>
      <c r="CP194" s="268"/>
      <c r="CQ194" s="268"/>
      <c r="CR194" s="268"/>
      <c r="CS194" s="268"/>
      <c r="CT194" s="268"/>
      <c r="CU194" s="268"/>
      <c r="CV194" s="268"/>
      <c r="CW194" s="268"/>
      <c r="CX194" s="268"/>
      <c r="CY194" s="268"/>
      <c r="CZ194" s="268"/>
      <c r="DA194" s="268"/>
      <c r="DB194" s="268"/>
      <c r="DC194" s="268"/>
      <c r="DD194" s="268"/>
      <c r="DE194" s="268"/>
      <c r="DF194" s="268"/>
      <c r="DG194" s="268"/>
      <c r="DH194" s="268"/>
      <c r="DI194" s="268"/>
      <c r="DJ194" s="268"/>
      <c r="DK194" s="268"/>
      <c r="DL194" s="268"/>
    </row>
    <row r="195" spans="1:116" x14ac:dyDescent="0.35">
      <c r="A195" s="269" t="s">
        <v>170</v>
      </c>
      <c r="B195" s="270" t="s">
        <v>8239</v>
      </c>
      <c r="C195" s="273">
        <v>0.30790001160000002</v>
      </c>
      <c r="D195" s="274">
        <v>0</v>
      </c>
      <c r="E195" s="273">
        <v>0.03</v>
      </c>
      <c r="F195" s="273">
        <v>4.3666666666999996</v>
      </c>
      <c r="G195" s="273">
        <v>0.52499423270000001</v>
      </c>
      <c r="H195" s="273">
        <v>50.3</v>
      </c>
      <c r="I195" s="274">
        <v>3</v>
      </c>
      <c r="J195" s="274">
        <f>IFERROR(VLOOKUP($B195,'Core Indicators'!$E$3:$EU$906,147,FALSE),"x")</f>
        <v>19</v>
      </c>
      <c r="K195" s="275">
        <v>-1.2570089101999999</v>
      </c>
      <c r="L195" s="273">
        <v>3.25</v>
      </c>
      <c r="M195" s="274">
        <v>29</v>
      </c>
      <c r="N195" s="274">
        <v>24</v>
      </c>
      <c r="O195" s="274">
        <f>IFERROR(VLOOKUP(B195,'Core Indicators'!$E$3:$G$9906,3,FALSE),"x")</f>
        <v>15557000</v>
      </c>
      <c r="P195" s="274">
        <v>386850</v>
      </c>
      <c r="Q195" s="268"/>
      <c r="R195" s="268"/>
      <c r="S195" s="268"/>
      <c r="T195" s="268"/>
      <c r="U195" s="268"/>
      <c r="V195" s="268"/>
      <c r="W195" s="268"/>
      <c r="X195" s="268"/>
      <c r="Y195" s="268"/>
      <c r="Z195" s="268"/>
      <c r="AA195" s="268"/>
      <c r="AB195" s="268"/>
      <c r="AC195" s="268"/>
      <c r="AD195" s="268"/>
      <c r="AE195" s="268"/>
      <c r="AF195" s="268"/>
      <c r="AG195" s="268"/>
      <c r="AH195" s="268"/>
      <c r="AI195" s="268"/>
      <c r="AJ195" s="268"/>
      <c r="AK195" s="268"/>
      <c r="AL195" s="268"/>
      <c r="AM195" s="268"/>
      <c r="AN195" s="268"/>
      <c r="AO195" s="268"/>
      <c r="AP195" s="268"/>
      <c r="AQ195" s="268"/>
      <c r="AR195" s="268"/>
      <c r="AS195" s="268"/>
      <c r="AT195" s="268"/>
      <c r="AU195" s="268"/>
      <c r="AV195" s="268"/>
      <c r="AW195" s="268"/>
      <c r="AX195" s="268"/>
      <c r="AY195" s="268"/>
      <c r="AZ195" s="268"/>
      <c r="BA195" s="268"/>
      <c r="BB195" s="268"/>
      <c r="BC195" s="268"/>
      <c r="BD195" s="268"/>
      <c r="BE195" s="268"/>
      <c r="BF195" s="268"/>
      <c r="BG195" s="268"/>
      <c r="BH195" s="268"/>
      <c r="BI195" s="268"/>
      <c r="BJ195" s="268"/>
      <c r="BK195" s="268"/>
      <c r="BL195" s="268"/>
      <c r="BM195" s="268"/>
      <c r="BN195" s="268"/>
      <c r="BO195" s="268"/>
      <c r="BP195" s="268"/>
      <c r="BQ195" s="268"/>
      <c r="BR195" s="268"/>
      <c r="BS195" s="268"/>
      <c r="BT195" s="268"/>
      <c r="BU195" s="268"/>
      <c r="BV195" s="268"/>
      <c r="BW195" s="268"/>
      <c r="BX195" s="268"/>
      <c r="BY195" s="268"/>
      <c r="BZ195" s="268"/>
      <c r="CA195" s="268"/>
      <c r="CB195" s="268"/>
      <c r="CC195" s="268"/>
      <c r="CD195" s="268"/>
      <c r="CE195" s="268"/>
      <c r="CF195" s="268"/>
      <c r="CG195" s="268"/>
      <c r="CH195" s="268"/>
      <c r="CI195" s="268"/>
      <c r="CJ195" s="268"/>
      <c r="CK195" s="268"/>
      <c r="CL195" s="268"/>
      <c r="CM195" s="268"/>
      <c r="CN195" s="268"/>
      <c r="CO195" s="268"/>
      <c r="CP195" s="268"/>
      <c r="CQ195" s="268"/>
      <c r="CR195" s="268"/>
      <c r="CS195" s="268"/>
      <c r="CT195" s="268"/>
      <c r="CU195" s="268"/>
      <c r="CV195" s="268"/>
      <c r="CW195" s="268"/>
      <c r="CX195" s="268"/>
      <c r="CY195" s="268"/>
      <c r="CZ195" s="268"/>
      <c r="DA195" s="268"/>
      <c r="DB195" s="268"/>
      <c r="DC195" s="268"/>
      <c r="DD195" s="268"/>
      <c r="DE195" s="268"/>
      <c r="DF195" s="268"/>
      <c r="DG195" s="268"/>
      <c r="DH195" s="268"/>
      <c r="DI195" s="268"/>
      <c r="DJ195" s="268"/>
      <c r="DK195" s="268"/>
      <c r="DL195" s="268"/>
    </row>
    <row r="196" spans="1:116" x14ac:dyDescent="0.35">
      <c r="A196" s="268"/>
      <c r="B196" s="268"/>
      <c r="C196" s="268"/>
      <c r="D196" s="268"/>
      <c r="E196" s="268"/>
      <c r="F196" s="268"/>
      <c r="G196" s="268"/>
      <c r="H196" s="268"/>
      <c r="I196" s="268"/>
      <c r="J196" s="268"/>
      <c r="K196" s="268"/>
      <c r="L196" s="268"/>
      <c r="M196" s="268"/>
      <c r="N196" s="268"/>
      <c r="O196" s="268"/>
      <c r="P196" s="268"/>
      <c r="Q196" s="268"/>
      <c r="R196" s="268"/>
      <c r="S196" s="268"/>
      <c r="T196" s="268"/>
      <c r="U196" s="268"/>
      <c r="V196" s="268"/>
      <c r="W196" s="268"/>
      <c r="X196" s="268"/>
      <c r="Y196" s="268"/>
      <c r="Z196" s="268"/>
      <c r="AA196" s="268"/>
      <c r="AB196" s="268"/>
      <c r="AC196" s="268"/>
      <c r="AD196" s="268"/>
      <c r="AE196" s="268"/>
      <c r="AF196" s="268"/>
      <c r="AG196" s="268"/>
      <c r="AH196" s="268"/>
      <c r="AI196" s="268"/>
      <c r="AJ196" s="268"/>
      <c r="AK196" s="268"/>
      <c r="AL196" s="268"/>
      <c r="AM196" s="268"/>
      <c r="AN196" s="268"/>
      <c r="AO196" s="268"/>
      <c r="AP196" s="268"/>
      <c r="AQ196" s="268"/>
      <c r="AR196" s="268"/>
      <c r="AS196" s="268"/>
      <c r="AT196" s="268"/>
      <c r="AU196" s="268"/>
      <c r="AV196" s="268"/>
      <c r="AW196" s="268"/>
      <c r="AX196" s="268"/>
      <c r="AY196" s="268"/>
      <c r="AZ196" s="268"/>
      <c r="BA196" s="268"/>
      <c r="BB196" s="268"/>
      <c r="BC196" s="268"/>
      <c r="BD196" s="268"/>
      <c r="BE196" s="268"/>
      <c r="BF196" s="268"/>
      <c r="BG196" s="268"/>
      <c r="BH196" s="268"/>
      <c r="BI196" s="268"/>
      <c r="BJ196" s="268"/>
      <c r="BK196" s="268"/>
      <c r="BL196" s="268"/>
      <c r="BM196" s="268"/>
      <c r="BN196" s="268"/>
      <c r="BO196" s="268"/>
      <c r="BP196" s="268"/>
      <c r="BQ196" s="268"/>
      <c r="BR196" s="268"/>
      <c r="BS196" s="268"/>
      <c r="BT196" s="268"/>
      <c r="BU196" s="268"/>
      <c r="BV196" s="268"/>
      <c r="BW196" s="268"/>
      <c r="BX196" s="268"/>
      <c r="BY196" s="268"/>
      <c r="BZ196" s="268"/>
      <c r="CA196" s="268"/>
      <c r="CB196" s="268"/>
      <c r="CC196" s="268"/>
      <c r="CD196" s="268"/>
      <c r="CE196" s="268"/>
      <c r="CF196" s="268"/>
      <c r="CG196" s="268"/>
      <c r="CH196" s="268"/>
      <c r="CI196" s="268"/>
      <c r="CJ196" s="268"/>
      <c r="CK196" s="268"/>
      <c r="CL196" s="268"/>
      <c r="CM196" s="268"/>
      <c r="CN196" s="268"/>
      <c r="CO196" s="268"/>
      <c r="CP196" s="268"/>
      <c r="CQ196" s="268"/>
      <c r="CR196" s="268"/>
      <c r="CS196" s="268"/>
      <c r="CT196" s="268"/>
      <c r="CU196" s="268"/>
      <c r="CV196" s="268"/>
      <c r="CW196" s="268"/>
      <c r="CX196" s="268"/>
      <c r="CY196" s="268"/>
      <c r="CZ196" s="268"/>
      <c r="DA196" s="268"/>
      <c r="DB196" s="268"/>
      <c r="DC196" s="268"/>
      <c r="DD196" s="268"/>
      <c r="DE196" s="268"/>
      <c r="DF196" s="268"/>
      <c r="DG196" s="268"/>
      <c r="DH196" s="268"/>
      <c r="DI196" s="268"/>
      <c r="DJ196" s="268"/>
      <c r="DK196" s="268"/>
      <c r="DL196" s="268"/>
    </row>
    <row r="197" spans="1:116" x14ac:dyDescent="0.35">
      <c r="A197" s="268"/>
      <c r="B197" s="268"/>
      <c r="C197" s="268"/>
      <c r="D197" s="268"/>
      <c r="E197" s="268"/>
      <c r="F197" s="268"/>
      <c r="G197" s="268"/>
      <c r="H197" s="268"/>
      <c r="I197" s="268"/>
      <c r="J197" s="268"/>
      <c r="K197" s="268"/>
      <c r="L197" s="268"/>
      <c r="M197" s="268"/>
      <c r="N197" s="268"/>
      <c r="O197" s="268"/>
      <c r="P197" s="268"/>
      <c r="Q197" s="268"/>
      <c r="R197" s="268"/>
      <c r="S197" s="268"/>
      <c r="T197" s="268"/>
      <c r="U197" s="268"/>
      <c r="V197" s="268"/>
      <c r="W197" s="268"/>
      <c r="X197" s="268"/>
      <c r="Y197" s="268"/>
      <c r="Z197" s="268"/>
      <c r="AA197" s="268"/>
      <c r="AB197" s="268"/>
      <c r="AC197" s="268"/>
      <c r="AD197" s="268"/>
      <c r="AE197" s="268"/>
      <c r="AF197" s="268"/>
      <c r="AG197" s="268"/>
      <c r="AH197" s="268"/>
      <c r="AI197" s="268"/>
      <c r="AJ197" s="268"/>
      <c r="AK197" s="268"/>
      <c r="AL197" s="268"/>
      <c r="AM197" s="268"/>
      <c r="AN197" s="268"/>
      <c r="AO197" s="268"/>
      <c r="AP197" s="268"/>
      <c r="AQ197" s="268"/>
      <c r="AR197" s="268"/>
      <c r="AS197" s="268"/>
      <c r="AT197" s="268"/>
      <c r="AU197" s="268"/>
      <c r="AV197" s="268"/>
      <c r="AW197" s="268"/>
      <c r="AX197" s="268"/>
      <c r="AY197" s="268"/>
      <c r="AZ197" s="268"/>
      <c r="BA197" s="268"/>
      <c r="BB197" s="268"/>
      <c r="BC197" s="268"/>
      <c r="BD197" s="268"/>
      <c r="BE197" s="268"/>
      <c r="BF197" s="268"/>
      <c r="BG197" s="268"/>
      <c r="BH197" s="268"/>
      <c r="BI197" s="268"/>
      <c r="BJ197" s="268"/>
      <c r="BK197" s="268"/>
      <c r="BL197" s="268"/>
      <c r="BM197" s="268"/>
      <c r="BN197" s="268"/>
      <c r="BO197" s="268"/>
      <c r="BP197" s="268"/>
      <c r="BQ197" s="268"/>
      <c r="BR197" s="268"/>
      <c r="BS197" s="268"/>
      <c r="BT197" s="268"/>
      <c r="BU197" s="268"/>
      <c r="BV197" s="268"/>
      <c r="BW197" s="268"/>
      <c r="BX197" s="268"/>
      <c r="BY197" s="268"/>
      <c r="BZ197" s="268"/>
      <c r="CA197" s="268"/>
      <c r="CB197" s="268"/>
      <c r="CC197" s="268"/>
      <c r="CD197" s="268"/>
      <c r="CE197" s="268"/>
      <c r="CF197" s="268"/>
      <c r="CG197" s="268"/>
      <c r="CH197" s="268"/>
      <c r="CI197" s="268"/>
      <c r="CJ197" s="268"/>
      <c r="CK197" s="268"/>
      <c r="CL197" s="268"/>
      <c r="CM197" s="268"/>
      <c r="CN197" s="268"/>
      <c r="CO197" s="268"/>
      <c r="CP197" s="268"/>
      <c r="CQ197" s="268"/>
      <c r="CR197" s="268"/>
      <c r="CS197" s="268"/>
      <c r="CT197" s="268"/>
      <c r="CU197" s="268"/>
      <c r="CV197" s="268"/>
      <c r="CW197" s="268"/>
      <c r="CX197" s="268"/>
      <c r="CY197" s="268"/>
      <c r="CZ197" s="268"/>
      <c r="DA197" s="268"/>
      <c r="DB197" s="268"/>
      <c r="DC197" s="268"/>
      <c r="DD197" s="268"/>
      <c r="DE197" s="268"/>
      <c r="DF197" s="268"/>
      <c r="DG197" s="268"/>
      <c r="DH197" s="268"/>
      <c r="DI197" s="268"/>
      <c r="DJ197" s="268"/>
      <c r="DK197" s="268"/>
      <c r="DL197" s="268"/>
    </row>
    <row r="198" spans="1:116" x14ac:dyDescent="0.35">
      <c r="A198" s="268"/>
      <c r="B198" s="268"/>
      <c r="C198" s="268"/>
      <c r="D198" s="268"/>
      <c r="E198" s="268"/>
      <c r="F198" s="268"/>
      <c r="G198" s="268"/>
      <c r="H198" s="268"/>
      <c r="I198" s="268"/>
      <c r="J198" s="268"/>
      <c r="K198" s="268"/>
      <c r="L198" s="268"/>
      <c r="M198" s="268"/>
      <c r="N198" s="268"/>
      <c r="O198" s="268"/>
      <c r="P198" s="268"/>
      <c r="Q198" s="268"/>
      <c r="R198" s="268"/>
      <c r="S198" s="268"/>
      <c r="T198" s="268"/>
      <c r="U198" s="268"/>
      <c r="V198" s="268"/>
      <c r="W198" s="268"/>
      <c r="X198" s="268"/>
      <c r="Y198" s="268"/>
      <c r="Z198" s="268"/>
      <c r="AA198" s="268"/>
      <c r="AB198" s="268"/>
      <c r="AC198" s="268"/>
      <c r="AD198" s="268"/>
      <c r="AE198" s="268"/>
      <c r="AF198" s="268"/>
      <c r="AG198" s="268"/>
      <c r="AH198" s="268"/>
      <c r="AI198" s="268"/>
      <c r="AJ198" s="268"/>
      <c r="AK198" s="268"/>
      <c r="AL198" s="268"/>
      <c r="AM198" s="268"/>
      <c r="AN198" s="268"/>
      <c r="AO198" s="268"/>
      <c r="AP198" s="268"/>
      <c r="AQ198" s="268"/>
      <c r="AR198" s="268"/>
      <c r="AS198" s="268"/>
      <c r="AT198" s="268"/>
      <c r="AU198" s="268"/>
      <c r="AV198" s="268"/>
      <c r="AW198" s="268"/>
      <c r="AX198" s="268"/>
      <c r="AY198" s="268"/>
      <c r="AZ198" s="268"/>
      <c r="BA198" s="268"/>
      <c r="BB198" s="268"/>
      <c r="BC198" s="268"/>
      <c r="BD198" s="268"/>
      <c r="BE198" s="268"/>
      <c r="BF198" s="268"/>
      <c r="BG198" s="268"/>
      <c r="BH198" s="268"/>
      <c r="BI198" s="268"/>
      <c r="BJ198" s="268"/>
      <c r="BK198" s="268"/>
      <c r="BL198" s="268"/>
      <c r="BM198" s="268"/>
      <c r="BN198" s="268"/>
      <c r="BO198" s="268"/>
      <c r="BP198" s="268"/>
      <c r="BQ198" s="268"/>
      <c r="BR198" s="268"/>
      <c r="BS198" s="268"/>
      <c r="BT198" s="268"/>
      <c r="BU198" s="268"/>
      <c r="BV198" s="268"/>
      <c r="BW198" s="268"/>
      <c r="BX198" s="268"/>
      <c r="BY198" s="268"/>
      <c r="BZ198" s="268"/>
      <c r="CA198" s="268"/>
      <c r="CB198" s="268"/>
      <c r="CC198" s="268"/>
      <c r="CD198" s="268"/>
      <c r="CE198" s="268"/>
      <c r="CF198" s="268"/>
      <c r="CG198" s="268"/>
      <c r="CH198" s="268"/>
      <c r="CI198" s="268"/>
      <c r="CJ198" s="268"/>
      <c r="CK198" s="268"/>
      <c r="CL198" s="268"/>
      <c r="CM198" s="268"/>
      <c r="CN198" s="268"/>
      <c r="CO198" s="268"/>
      <c r="CP198" s="268"/>
      <c r="CQ198" s="268"/>
      <c r="CR198" s="268"/>
      <c r="CS198" s="268"/>
      <c r="CT198" s="268"/>
      <c r="CU198" s="268"/>
      <c r="CV198" s="268"/>
      <c r="CW198" s="268"/>
      <c r="CX198" s="268"/>
      <c r="CY198" s="268"/>
      <c r="CZ198" s="268"/>
      <c r="DA198" s="268"/>
      <c r="DB198" s="268"/>
      <c r="DC198" s="268"/>
      <c r="DD198" s="268"/>
      <c r="DE198" s="268"/>
      <c r="DF198" s="268"/>
      <c r="DG198" s="268"/>
      <c r="DH198" s="268"/>
      <c r="DI198" s="268"/>
      <c r="DJ198" s="268"/>
      <c r="DK198" s="268"/>
      <c r="DL198" s="268"/>
    </row>
    <row r="199" spans="1:116" x14ac:dyDescent="0.35">
      <c r="A199" s="268"/>
      <c r="B199" s="268"/>
      <c r="C199" s="268"/>
      <c r="D199" s="268"/>
      <c r="E199" s="268"/>
      <c r="F199" s="268"/>
      <c r="G199" s="268"/>
      <c r="H199" s="268"/>
      <c r="I199" s="268"/>
      <c r="J199" s="268"/>
      <c r="K199" s="268"/>
      <c r="L199" s="268"/>
      <c r="M199" s="268"/>
      <c r="N199" s="268"/>
      <c r="O199" s="268"/>
      <c r="P199" s="268"/>
      <c r="Q199" s="268"/>
      <c r="R199" s="268"/>
      <c r="S199" s="268"/>
      <c r="T199" s="268"/>
      <c r="U199" s="268"/>
      <c r="V199" s="268"/>
      <c r="W199" s="268"/>
      <c r="X199" s="268"/>
      <c r="Y199" s="268"/>
      <c r="Z199" s="268"/>
      <c r="AA199" s="268"/>
      <c r="AB199" s="268"/>
      <c r="AC199" s="268"/>
      <c r="AD199" s="268"/>
      <c r="AE199" s="268"/>
      <c r="AF199" s="268"/>
      <c r="AG199" s="268"/>
      <c r="AH199" s="268"/>
      <c r="AI199" s="268"/>
      <c r="AJ199" s="268"/>
      <c r="AK199" s="268"/>
      <c r="AL199" s="268"/>
      <c r="AM199" s="268"/>
      <c r="AN199" s="268"/>
      <c r="AO199" s="268"/>
      <c r="AP199" s="268"/>
      <c r="AQ199" s="268"/>
      <c r="AR199" s="268"/>
      <c r="AS199" s="268"/>
      <c r="AT199" s="268"/>
      <c r="AU199" s="268"/>
      <c r="AV199" s="268"/>
      <c r="AW199" s="268"/>
      <c r="AX199" s="268"/>
      <c r="AY199" s="268"/>
      <c r="AZ199" s="268"/>
      <c r="BA199" s="268"/>
      <c r="BB199" s="268"/>
      <c r="BC199" s="268"/>
      <c r="BD199" s="268"/>
      <c r="BE199" s="268"/>
      <c r="BF199" s="268"/>
      <c r="BG199" s="268"/>
      <c r="BH199" s="268"/>
      <c r="BI199" s="268"/>
      <c r="BJ199" s="268"/>
      <c r="BK199" s="268"/>
      <c r="BL199" s="268"/>
      <c r="BM199" s="268"/>
      <c r="BN199" s="268"/>
      <c r="BO199" s="268"/>
      <c r="BP199" s="268"/>
      <c r="BQ199" s="268"/>
      <c r="BR199" s="268"/>
      <c r="BS199" s="268"/>
      <c r="BT199" s="268"/>
      <c r="BU199" s="268"/>
      <c r="BV199" s="268"/>
      <c r="BW199" s="268"/>
      <c r="BX199" s="268"/>
      <c r="BY199" s="268"/>
      <c r="BZ199" s="268"/>
      <c r="CA199" s="268"/>
      <c r="CB199" s="268"/>
      <c r="CC199" s="268"/>
      <c r="CD199" s="268"/>
      <c r="CE199" s="268"/>
      <c r="CF199" s="268"/>
      <c r="CG199" s="268"/>
      <c r="CH199" s="268"/>
      <c r="CI199" s="268"/>
      <c r="CJ199" s="268"/>
      <c r="CK199" s="268"/>
      <c r="CL199" s="268"/>
      <c r="CM199" s="268"/>
      <c r="CN199" s="268"/>
      <c r="CO199" s="268"/>
      <c r="CP199" s="268"/>
      <c r="CQ199" s="268"/>
      <c r="CR199" s="268"/>
      <c r="CS199" s="268"/>
      <c r="CT199" s="268"/>
      <c r="CU199" s="268"/>
      <c r="CV199" s="268"/>
      <c r="CW199" s="268"/>
      <c r="CX199" s="268"/>
      <c r="CY199" s="268"/>
      <c r="CZ199" s="268"/>
      <c r="DA199" s="268"/>
      <c r="DB199" s="268"/>
      <c r="DC199" s="268"/>
      <c r="DD199" s="268"/>
      <c r="DE199" s="268"/>
      <c r="DF199" s="268"/>
      <c r="DG199" s="268"/>
      <c r="DH199" s="268"/>
      <c r="DI199" s="268"/>
      <c r="DJ199" s="268"/>
      <c r="DK199" s="268"/>
      <c r="DL199" s="268"/>
    </row>
    <row r="200" spans="1:116" x14ac:dyDescent="0.35">
      <c r="A200" s="268"/>
      <c r="B200" s="268"/>
      <c r="C200" s="268"/>
      <c r="D200" s="268"/>
      <c r="E200" s="268"/>
      <c r="F200" s="268"/>
      <c r="G200" s="268"/>
      <c r="H200" s="268"/>
      <c r="I200" s="268"/>
      <c r="J200" s="268"/>
      <c r="K200" s="268"/>
      <c r="L200" s="268"/>
      <c r="M200" s="268"/>
      <c r="N200" s="268"/>
      <c r="O200" s="268"/>
      <c r="P200" s="268"/>
      <c r="Q200" s="268"/>
      <c r="R200" s="268"/>
      <c r="S200" s="268"/>
      <c r="T200" s="268"/>
      <c r="U200" s="268"/>
      <c r="V200" s="268"/>
      <c r="W200" s="268"/>
      <c r="X200" s="268"/>
      <c r="Y200" s="268"/>
      <c r="Z200" s="268"/>
      <c r="AA200" s="268"/>
      <c r="AB200" s="268"/>
      <c r="AC200" s="268"/>
      <c r="AD200" s="268"/>
      <c r="AE200" s="268"/>
      <c r="AF200" s="268"/>
      <c r="AG200" s="268"/>
      <c r="AH200" s="268"/>
      <c r="AI200" s="268"/>
      <c r="AJ200" s="268"/>
      <c r="AK200" s="268"/>
      <c r="AL200" s="268"/>
      <c r="AM200" s="268"/>
      <c r="AN200" s="268"/>
      <c r="AO200" s="268"/>
      <c r="AP200" s="268"/>
      <c r="AQ200" s="268"/>
      <c r="AR200" s="268"/>
      <c r="AS200" s="268"/>
      <c r="AT200" s="268"/>
      <c r="AU200" s="268"/>
      <c r="AV200" s="268"/>
      <c r="AW200" s="268"/>
      <c r="AX200" s="268"/>
      <c r="AY200" s="268"/>
      <c r="AZ200" s="268"/>
      <c r="BA200" s="268"/>
      <c r="BB200" s="268"/>
      <c r="BC200" s="268"/>
      <c r="BD200" s="268"/>
      <c r="BE200" s="268"/>
      <c r="BF200" s="268"/>
      <c r="BG200" s="268"/>
      <c r="BH200" s="268"/>
      <c r="BI200" s="268"/>
      <c r="BJ200" s="268"/>
      <c r="BK200" s="268"/>
      <c r="BL200" s="268"/>
      <c r="BM200" s="268"/>
      <c r="BN200" s="268"/>
      <c r="BO200" s="268"/>
      <c r="BP200" s="268"/>
      <c r="BQ200" s="268"/>
      <c r="BR200" s="268"/>
      <c r="BS200" s="268"/>
      <c r="BT200" s="268"/>
      <c r="BU200" s="268"/>
      <c r="BV200" s="268"/>
      <c r="BW200" s="268"/>
      <c r="BX200" s="268"/>
      <c r="BY200" s="268"/>
      <c r="BZ200" s="268"/>
      <c r="CA200" s="268"/>
      <c r="CB200" s="268"/>
      <c r="CC200" s="268"/>
      <c r="CD200" s="268"/>
      <c r="CE200" s="268"/>
      <c r="CF200" s="268"/>
      <c r="CG200" s="268"/>
      <c r="CH200" s="268"/>
      <c r="CI200" s="268"/>
      <c r="CJ200" s="268"/>
      <c r="CK200" s="268"/>
      <c r="CL200" s="268"/>
      <c r="CM200" s="268"/>
      <c r="CN200" s="268"/>
      <c r="CO200" s="268"/>
      <c r="CP200" s="268"/>
      <c r="CQ200" s="268"/>
      <c r="CR200" s="268"/>
      <c r="CS200" s="268"/>
      <c r="CT200" s="268"/>
      <c r="CU200" s="268"/>
      <c r="CV200" s="268"/>
      <c r="CW200" s="268"/>
      <c r="CX200" s="268"/>
      <c r="CY200" s="268"/>
      <c r="CZ200" s="268"/>
      <c r="DA200" s="268"/>
      <c r="DB200" s="268"/>
      <c r="DC200" s="268"/>
      <c r="DD200" s="268"/>
      <c r="DE200" s="268"/>
      <c r="DF200" s="268"/>
      <c r="DG200" s="268"/>
      <c r="DH200" s="268"/>
      <c r="DI200" s="268"/>
      <c r="DJ200" s="268"/>
      <c r="DK200" s="268"/>
      <c r="DL200" s="268"/>
    </row>
    <row r="201" spans="1:116" x14ac:dyDescent="0.35">
      <c r="A201" s="268"/>
      <c r="B201" s="268"/>
      <c r="C201" s="268"/>
      <c r="D201" s="268"/>
      <c r="E201" s="268"/>
      <c r="F201" s="268"/>
      <c r="G201" s="268"/>
      <c r="H201" s="268"/>
      <c r="I201" s="268"/>
      <c r="J201" s="268"/>
      <c r="K201" s="268"/>
      <c r="L201" s="268"/>
      <c r="M201" s="268"/>
      <c r="N201" s="268"/>
      <c r="O201" s="268"/>
      <c r="P201" s="268"/>
      <c r="Q201" s="268"/>
      <c r="R201" s="268"/>
      <c r="S201" s="268"/>
      <c r="T201" s="268"/>
      <c r="U201" s="268"/>
      <c r="V201" s="268"/>
      <c r="W201" s="268"/>
      <c r="X201" s="268"/>
      <c r="Y201" s="268"/>
      <c r="Z201" s="268"/>
      <c r="AA201" s="268"/>
      <c r="AB201" s="268"/>
      <c r="AC201" s="268"/>
      <c r="AD201" s="268"/>
      <c r="AE201" s="268"/>
      <c r="AF201" s="268"/>
      <c r="AG201" s="268"/>
      <c r="AH201" s="268"/>
      <c r="AI201" s="268"/>
      <c r="AJ201" s="268"/>
      <c r="AK201" s="268"/>
      <c r="AL201" s="268"/>
      <c r="AM201" s="268"/>
      <c r="AN201" s="268"/>
      <c r="AO201" s="268"/>
      <c r="AP201" s="268"/>
      <c r="AQ201" s="268"/>
      <c r="AR201" s="268"/>
      <c r="AS201" s="268"/>
      <c r="AT201" s="268"/>
      <c r="AU201" s="268"/>
      <c r="AV201" s="268"/>
      <c r="AW201" s="268"/>
      <c r="AX201" s="268"/>
      <c r="AY201" s="268"/>
      <c r="AZ201" s="268"/>
      <c r="BA201" s="268"/>
      <c r="BB201" s="268"/>
      <c r="BC201" s="268"/>
      <c r="BD201" s="268"/>
      <c r="BE201" s="268"/>
      <c r="BF201" s="268"/>
      <c r="BG201" s="268"/>
      <c r="BH201" s="268"/>
      <c r="BI201" s="268"/>
      <c r="BJ201" s="268"/>
      <c r="BK201" s="268"/>
      <c r="BL201" s="268"/>
      <c r="BM201" s="268"/>
      <c r="BN201" s="268"/>
      <c r="BO201" s="268"/>
      <c r="BP201" s="268"/>
      <c r="BQ201" s="268"/>
      <c r="BR201" s="268"/>
      <c r="BS201" s="268"/>
      <c r="BT201" s="268"/>
      <c r="BU201" s="268"/>
      <c r="BV201" s="268"/>
      <c r="BW201" s="268"/>
      <c r="BX201" s="268"/>
      <c r="BY201" s="268"/>
      <c r="BZ201" s="268"/>
      <c r="CA201" s="268"/>
      <c r="CB201" s="268"/>
      <c r="CC201" s="268"/>
      <c r="CD201" s="268"/>
      <c r="CE201" s="268"/>
      <c r="CF201" s="268"/>
      <c r="CG201" s="268"/>
      <c r="CH201" s="268"/>
      <c r="CI201" s="268"/>
      <c r="CJ201" s="268"/>
      <c r="CK201" s="268"/>
      <c r="CL201" s="268"/>
      <c r="CM201" s="268"/>
      <c r="CN201" s="268"/>
      <c r="CO201" s="268"/>
      <c r="CP201" s="268"/>
      <c r="CQ201" s="268"/>
      <c r="CR201" s="268"/>
      <c r="CS201" s="268"/>
      <c r="CT201" s="268"/>
      <c r="CU201" s="268"/>
      <c r="CV201" s="268"/>
      <c r="CW201" s="268"/>
      <c r="CX201" s="268"/>
      <c r="CY201" s="268"/>
      <c r="CZ201" s="268"/>
      <c r="DA201" s="268"/>
      <c r="DB201" s="268"/>
      <c r="DC201" s="268"/>
      <c r="DD201" s="268"/>
      <c r="DE201" s="268"/>
      <c r="DF201" s="268"/>
      <c r="DG201" s="268"/>
      <c r="DH201" s="268"/>
      <c r="DI201" s="268"/>
      <c r="DJ201" s="268"/>
      <c r="DK201" s="268"/>
      <c r="DL201" s="268"/>
    </row>
    <row r="202" spans="1:116" x14ac:dyDescent="0.35">
      <c r="A202" s="268"/>
      <c r="B202" s="268"/>
      <c r="C202" s="268"/>
      <c r="D202" s="268"/>
      <c r="E202" s="268"/>
      <c r="F202" s="268"/>
      <c r="G202" s="268"/>
      <c r="H202" s="268"/>
      <c r="I202" s="268"/>
      <c r="J202" s="268"/>
      <c r="K202" s="268"/>
      <c r="L202" s="268"/>
      <c r="M202" s="268"/>
      <c r="N202" s="268"/>
      <c r="O202" s="268"/>
      <c r="P202" s="268"/>
      <c r="Q202" s="268"/>
      <c r="R202" s="268"/>
      <c r="S202" s="268"/>
      <c r="T202" s="268"/>
      <c r="U202" s="268"/>
      <c r="V202" s="268"/>
      <c r="W202" s="268"/>
      <c r="X202" s="268"/>
      <c r="Y202" s="268"/>
      <c r="Z202" s="268"/>
      <c r="AA202" s="268"/>
      <c r="AB202" s="268"/>
      <c r="AC202" s="268"/>
      <c r="AD202" s="268"/>
      <c r="AE202" s="268"/>
      <c r="AF202" s="268"/>
      <c r="AG202" s="268"/>
      <c r="AH202" s="268"/>
      <c r="AI202" s="268"/>
      <c r="AJ202" s="268"/>
      <c r="AK202" s="268"/>
      <c r="AL202" s="268"/>
      <c r="AM202" s="268"/>
      <c r="AN202" s="268"/>
      <c r="AO202" s="268"/>
      <c r="AP202" s="268"/>
      <c r="AQ202" s="268"/>
      <c r="AR202" s="268"/>
      <c r="AS202" s="268"/>
      <c r="AT202" s="268"/>
      <c r="AU202" s="268"/>
      <c r="AV202" s="268"/>
      <c r="AW202" s="268"/>
      <c r="AX202" s="268"/>
      <c r="AY202" s="268"/>
      <c r="AZ202" s="268"/>
      <c r="BA202" s="268"/>
      <c r="BB202" s="268"/>
      <c r="BC202" s="268"/>
      <c r="BD202" s="268"/>
      <c r="BE202" s="268"/>
      <c r="BF202" s="268"/>
      <c r="BG202" s="268"/>
      <c r="BH202" s="268"/>
      <c r="BI202" s="268"/>
      <c r="BJ202" s="268"/>
      <c r="BK202" s="268"/>
      <c r="BL202" s="268"/>
      <c r="BM202" s="268"/>
      <c r="BN202" s="268"/>
      <c r="BO202" s="268"/>
      <c r="BP202" s="268"/>
      <c r="BQ202" s="268"/>
      <c r="BR202" s="268"/>
      <c r="BS202" s="268"/>
      <c r="BT202" s="268"/>
      <c r="BU202" s="268"/>
      <c r="BV202" s="268"/>
      <c r="BW202" s="268"/>
      <c r="BX202" s="268"/>
      <c r="BY202" s="268"/>
      <c r="BZ202" s="268"/>
      <c r="CA202" s="268"/>
      <c r="CB202" s="268"/>
      <c r="CC202" s="268"/>
      <c r="CD202" s="268"/>
      <c r="CE202" s="268"/>
      <c r="CF202" s="268"/>
      <c r="CG202" s="268"/>
      <c r="CH202" s="268"/>
      <c r="CI202" s="268"/>
      <c r="CJ202" s="268"/>
      <c r="CK202" s="268"/>
      <c r="CL202" s="268"/>
      <c r="CM202" s="268"/>
      <c r="CN202" s="268"/>
      <c r="CO202" s="268"/>
      <c r="CP202" s="268"/>
      <c r="CQ202" s="268"/>
      <c r="CR202" s="268"/>
      <c r="CS202" s="268"/>
      <c r="CT202" s="268"/>
      <c r="CU202" s="268"/>
      <c r="CV202" s="268"/>
      <c r="CW202" s="268"/>
      <c r="CX202" s="268"/>
      <c r="CY202" s="268"/>
      <c r="CZ202" s="268"/>
      <c r="DA202" s="268"/>
      <c r="DB202" s="268"/>
      <c r="DC202" s="268"/>
      <c r="DD202" s="268"/>
      <c r="DE202" s="268"/>
      <c r="DF202" s="268"/>
      <c r="DG202" s="268"/>
      <c r="DH202" s="268"/>
      <c r="DI202" s="268"/>
      <c r="DJ202" s="268"/>
      <c r="DK202" s="268"/>
      <c r="DL202" s="268"/>
    </row>
    <row r="203" spans="1:116" x14ac:dyDescent="0.35">
      <c r="A203" s="268"/>
      <c r="B203" s="268"/>
      <c r="C203" s="268"/>
      <c r="D203" s="268"/>
      <c r="E203" s="268"/>
      <c r="F203" s="268"/>
      <c r="G203" s="268"/>
      <c r="H203" s="268"/>
      <c r="I203" s="268"/>
      <c r="J203" s="268"/>
      <c r="K203" s="268"/>
      <c r="L203" s="268"/>
      <c r="M203" s="268"/>
      <c r="N203" s="268"/>
      <c r="O203" s="268"/>
      <c r="P203" s="268"/>
      <c r="Q203" s="268"/>
      <c r="R203" s="268"/>
      <c r="S203" s="268"/>
      <c r="T203" s="268"/>
      <c r="U203" s="268"/>
      <c r="V203" s="268"/>
      <c r="W203" s="268"/>
      <c r="X203" s="268"/>
      <c r="Y203" s="268"/>
      <c r="Z203" s="268"/>
      <c r="AA203" s="268"/>
      <c r="AB203" s="268"/>
      <c r="AC203" s="268"/>
      <c r="AD203" s="268"/>
      <c r="AE203" s="268"/>
      <c r="AF203" s="268"/>
      <c r="AG203" s="268"/>
      <c r="AH203" s="268"/>
      <c r="AI203" s="268"/>
      <c r="AJ203" s="268"/>
      <c r="AK203" s="268"/>
      <c r="AL203" s="268"/>
      <c r="AM203" s="268"/>
      <c r="AN203" s="268"/>
      <c r="AO203" s="268"/>
      <c r="AP203" s="268"/>
      <c r="AQ203" s="268"/>
      <c r="AR203" s="268"/>
      <c r="AS203" s="268"/>
      <c r="AT203" s="268"/>
      <c r="AU203" s="268"/>
      <c r="AV203" s="268"/>
      <c r="AW203" s="268"/>
      <c r="AX203" s="268"/>
      <c r="AY203" s="268"/>
      <c r="AZ203" s="268"/>
      <c r="BA203" s="268"/>
      <c r="BB203" s="268"/>
      <c r="BC203" s="268"/>
      <c r="BD203" s="268"/>
      <c r="BE203" s="268"/>
      <c r="BF203" s="268"/>
      <c r="BG203" s="268"/>
      <c r="BH203" s="268"/>
      <c r="BI203" s="268"/>
      <c r="BJ203" s="268"/>
      <c r="BK203" s="268"/>
      <c r="BL203" s="268"/>
      <c r="BM203" s="268"/>
      <c r="BN203" s="268"/>
      <c r="BO203" s="268"/>
      <c r="BP203" s="268"/>
      <c r="BQ203" s="268"/>
      <c r="BR203" s="268"/>
      <c r="BS203" s="268"/>
      <c r="BT203" s="268"/>
      <c r="BU203" s="268"/>
      <c r="BV203" s="268"/>
      <c r="BW203" s="268"/>
      <c r="BX203" s="268"/>
      <c r="BY203" s="268"/>
      <c r="BZ203" s="268"/>
      <c r="CA203" s="268"/>
      <c r="CB203" s="268"/>
      <c r="CC203" s="268"/>
      <c r="CD203" s="268"/>
      <c r="CE203" s="268"/>
      <c r="CF203" s="268"/>
      <c r="CG203" s="268"/>
      <c r="CH203" s="268"/>
      <c r="CI203" s="268"/>
      <c r="CJ203" s="268"/>
      <c r="CK203" s="268"/>
      <c r="CL203" s="268"/>
      <c r="CM203" s="268"/>
      <c r="CN203" s="268"/>
      <c r="CO203" s="268"/>
      <c r="CP203" s="268"/>
      <c r="CQ203" s="268"/>
      <c r="CR203" s="268"/>
      <c r="CS203" s="268"/>
      <c r="CT203" s="268"/>
      <c r="CU203" s="268"/>
      <c r="CV203" s="268"/>
      <c r="CW203" s="268"/>
      <c r="CX203" s="268"/>
      <c r="CY203" s="268"/>
      <c r="CZ203" s="268"/>
      <c r="DA203" s="268"/>
      <c r="DB203" s="268"/>
      <c r="DC203" s="268"/>
      <c r="DD203" s="268"/>
      <c r="DE203" s="268"/>
      <c r="DF203" s="268"/>
      <c r="DG203" s="268"/>
      <c r="DH203" s="268"/>
      <c r="DI203" s="268"/>
      <c r="DJ203" s="268"/>
      <c r="DK203" s="268"/>
      <c r="DL203" s="268"/>
    </row>
    <row r="204" spans="1:116" x14ac:dyDescent="0.35">
      <c r="A204" s="268"/>
      <c r="B204" s="268"/>
      <c r="C204" s="268"/>
      <c r="D204" s="268"/>
      <c r="E204" s="268"/>
      <c r="F204" s="268"/>
      <c r="G204" s="268"/>
      <c r="H204" s="268"/>
      <c r="I204" s="268"/>
      <c r="J204" s="268"/>
      <c r="K204" s="268"/>
      <c r="L204" s="268"/>
      <c r="M204" s="268"/>
      <c r="N204" s="268"/>
      <c r="O204" s="268"/>
      <c r="P204" s="268"/>
      <c r="Q204" s="268"/>
      <c r="R204" s="268"/>
      <c r="S204" s="268"/>
      <c r="T204" s="268"/>
      <c r="U204" s="268"/>
      <c r="V204" s="268"/>
      <c r="W204" s="268"/>
      <c r="X204" s="268"/>
      <c r="Y204" s="268"/>
      <c r="Z204" s="268"/>
      <c r="AA204" s="268"/>
      <c r="AB204" s="268"/>
      <c r="AC204" s="268"/>
      <c r="AD204" s="268"/>
      <c r="AE204" s="268"/>
      <c r="AF204" s="268"/>
      <c r="AG204" s="268"/>
      <c r="AH204" s="268"/>
      <c r="AI204" s="268"/>
      <c r="AJ204" s="268"/>
      <c r="AK204" s="268"/>
      <c r="AL204" s="268"/>
      <c r="AM204" s="268"/>
      <c r="AN204" s="268"/>
      <c r="AO204" s="268"/>
      <c r="AP204" s="268"/>
      <c r="AQ204" s="268"/>
      <c r="AR204" s="268"/>
      <c r="AS204" s="268"/>
      <c r="AT204" s="268"/>
      <c r="AU204" s="268"/>
      <c r="AV204" s="268"/>
      <c r="AW204" s="268"/>
      <c r="AX204" s="268"/>
      <c r="AY204" s="268"/>
      <c r="AZ204" s="268"/>
      <c r="BA204" s="268"/>
      <c r="BB204" s="268"/>
      <c r="BC204" s="268"/>
      <c r="BD204" s="268"/>
      <c r="BE204" s="268"/>
      <c r="BF204" s="268"/>
      <c r="BG204" s="268"/>
      <c r="BH204" s="268"/>
      <c r="BI204" s="268"/>
      <c r="BJ204" s="268"/>
      <c r="BK204" s="268"/>
      <c r="BL204" s="268"/>
      <c r="BM204" s="268"/>
      <c r="BN204" s="268"/>
      <c r="BO204" s="268"/>
      <c r="BP204" s="268"/>
      <c r="BQ204" s="268"/>
      <c r="BR204" s="268"/>
      <c r="BS204" s="268"/>
      <c r="BT204" s="268"/>
      <c r="BU204" s="268"/>
      <c r="BV204" s="268"/>
      <c r="BW204" s="268"/>
      <c r="BX204" s="268"/>
      <c r="BY204" s="268"/>
      <c r="BZ204" s="268"/>
      <c r="CA204" s="268"/>
      <c r="CB204" s="268"/>
      <c r="CC204" s="268"/>
      <c r="CD204" s="268"/>
      <c r="CE204" s="268"/>
      <c r="CF204" s="268"/>
      <c r="CG204" s="268"/>
      <c r="CH204" s="268"/>
      <c r="CI204" s="268"/>
      <c r="CJ204" s="268"/>
      <c r="CK204" s="268"/>
      <c r="CL204" s="268"/>
      <c r="CM204" s="268"/>
      <c r="CN204" s="268"/>
      <c r="CO204" s="268"/>
      <c r="CP204" s="268"/>
      <c r="CQ204" s="268"/>
      <c r="CR204" s="268"/>
      <c r="CS204" s="268"/>
      <c r="CT204" s="268"/>
      <c r="CU204" s="268"/>
      <c r="CV204" s="268"/>
      <c r="CW204" s="268"/>
      <c r="CX204" s="268"/>
      <c r="CY204" s="268"/>
      <c r="CZ204" s="268"/>
      <c r="DA204" s="268"/>
      <c r="DB204" s="268"/>
      <c r="DC204" s="268"/>
      <c r="DD204" s="268"/>
      <c r="DE204" s="268"/>
      <c r="DF204" s="268"/>
      <c r="DG204" s="268"/>
      <c r="DH204" s="268"/>
      <c r="DI204" s="268"/>
      <c r="DJ204" s="268"/>
      <c r="DK204" s="268"/>
      <c r="DL204" s="268"/>
    </row>
    <row r="205" spans="1:116" x14ac:dyDescent="0.35">
      <c r="A205" s="268"/>
      <c r="B205" s="268"/>
      <c r="C205" s="268"/>
      <c r="D205" s="268"/>
      <c r="E205" s="268"/>
      <c r="F205" s="268"/>
      <c r="G205" s="268"/>
      <c r="H205" s="268"/>
      <c r="I205" s="268"/>
      <c r="J205" s="268"/>
      <c r="K205" s="268"/>
      <c r="L205" s="268"/>
      <c r="M205" s="268"/>
      <c r="N205" s="268"/>
      <c r="O205" s="268"/>
      <c r="P205" s="268"/>
      <c r="Q205" s="268"/>
      <c r="R205" s="268"/>
      <c r="S205" s="268"/>
      <c r="T205" s="268"/>
      <c r="U205" s="268"/>
      <c r="V205" s="268"/>
      <c r="W205" s="268"/>
      <c r="X205" s="268"/>
      <c r="Y205" s="268"/>
      <c r="Z205" s="268"/>
      <c r="AA205" s="268"/>
      <c r="AB205" s="268"/>
      <c r="AC205" s="268"/>
      <c r="AD205" s="268"/>
      <c r="AE205" s="268"/>
      <c r="AF205" s="268"/>
      <c r="AG205" s="268"/>
      <c r="AH205" s="268"/>
      <c r="AI205" s="268"/>
      <c r="AJ205" s="268"/>
      <c r="AK205" s="268"/>
      <c r="AL205" s="268"/>
      <c r="AM205" s="268"/>
      <c r="AN205" s="268"/>
      <c r="AO205" s="268"/>
      <c r="AP205" s="268"/>
      <c r="AQ205" s="268"/>
      <c r="AR205" s="268"/>
      <c r="AS205" s="268"/>
      <c r="AT205" s="268"/>
      <c r="AU205" s="268"/>
      <c r="AV205" s="268"/>
      <c r="AW205" s="268"/>
      <c r="AX205" s="268"/>
      <c r="AY205" s="268"/>
      <c r="AZ205" s="268"/>
      <c r="BA205" s="268"/>
      <c r="BB205" s="268"/>
      <c r="BC205" s="268"/>
      <c r="BD205" s="268"/>
      <c r="BE205" s="268"/>
      <c r="BF205" s="268"/>
      <c r="BG205" s="268"/>
      <c r="BH205" s="268"/>
      <c r="BI205" s="268"/>
      <c r="BJ205" s="268"/>
      <c r="BK205" s="268"/>
      <c r="BL205" s="268"/>
      <c r="BM205" s="268"/>
      <c r="BN205" s="268"/>
      <c r="BO205" s="268"/>
      <c r="BP205" s="268"/>
      <c r="BQ205" s="268"/>
      <c r="BR205" s="268"/>
      <c r="BS205" s="268"/>
      <c r="BT205" s="268"/>
      <c r="BU205" s="268"/>
      <c r="BV205" s="268"/>
      <c r="BW205" s="268"/>
      <c r="BX205" s="268"/>
      <c r="BY205" s="268"/>
      <c r="BZ205" s="268"/>
      <c r="CA205" s="268"/>
      <c r="CB205" s="268"/>
      <c r="CC205" s="268"/>
      <c r="CD205" s="268"/>
      <c r="CE205" s="268"/>
      <c r="CF205" s="268"/>
      <c r="CG205" s="268"/>
      <c r="CH205" s="268"/>
      <c r="CI205" s="268"/>
      <c r="CJ205" s="268"/>
      <c r="CK205" s="268"/>
      <c r="CL205" s="268"/>
      <c r="CM205" s="268"/>
      <c r="CN205" s="268"/>
      <c r="CO205" s="268"/>
      <c r="CP205" s="268"/>
      <c r="CQ205" s="268"/>
      <c r="CR205" s="268"/>
      <c r="CS205" s="268"/>
      <c r="CT205" s="268"/>
      <c r="CU205" s="268"/>
      <c r="CV205" s="268"/>
      <c r="CW205" s="268"/>
      <c r="CX205" s="268"/>
      <c r="CY205" s="268"/>
      <c r="CZ205" s="268"/>
      <c r="DA205" s="268"/>
      <c r="DB205" s="268"/>
      <c r="DC205" s="268"/>
      <c r="DD205" s="268"/>
      <c r="DE205" s="268"/>
      <c r="DF205" s="268"/>
      <c r="DG205" s="268"/>
      <c r="DH205" s="268"/>
      <c r="DI205" s="268"/>
      <c r="DJ205" s="268"/>
      <c r="DK205" s="268"/>
      <c r="DL205" s="268"/>
    </row>
    <row r="206" spans="1:116" x14ac:dyDescent="0.35">
      <c r="A206" s="268"/>
      <c r="B206" s="268"/>
      <c r="C206" s="268"/>
      <c r="D206" s="268"/>
      <c r="E206" s="268"/>
      <c r="F206" s="268"/>
      <c r="G206" s="268"/>
      <c r="H206" s="268"/>
      <c r="I206" s="268"/>
      <c r="J206" s="268"/>
      <c r="K206" s="268"/>
      <c r="L206" s="268"/>
      <c r="M206" s="268"/>
      <c r="N206" s="268"/>
      <c r="O206" s="268"/>
      <c r="P206" s="268"/>
      <c r="Q206" s="268"/>
      <c r="R206" s="268"/>
      <c r="S206" s="268"/>
      <c r="T206" s="268"/>
      <c r="U206" s="268"/>
      <c r="V206" s="268"/>
      <c r="W206" s="268"/>
      <c r="X206" s="268"/>
      <c r="Y206" s="268"/>
      <c r="Z206" s="268"/>
      <c r="AA206" s="268"/>
      <c r="AB206" s="268"/>
      <c r="AC206" s="268"/>
      <c r="AD206" s="268"/>
      <c r="AE206" s="268"/>
      <c r="AF206" s="268"/>
      <c r="AG206" s="268"/>
      <c r="AH206" s="268"/>
      <c r="AI206" s="268"/>
      <c r="AJ206" s="268"/>
      <c r="AK206" s="268"/>
      <c r="AL206" s="268"/>
      <c r="AM206" s="268"/>
      <c r="AN206" s="268"/>
      <c r="AO206" s="268"/>
      <c r="AP206" s="268"/>
      <c r="AQ206" s="268"/>
      <c r="AR206" s="268"/>
      <c r="AS206" s="268"/>
      <c r="AT206" s="268"/>
      <c r="AU206" s="268"/>
      <c r="AV206" s="268"/>
      <c r="AW206" s="268"/>
      <c r="AX206" s="268"/>
      <c r="AY206" s="268"/>
      <c r="AZ206" s="268"/>
      <c r="BA206" s="268"/>
      <c r="BB206" s="268"/>
      <c r="BC206" s="268"/>
      <c r="BD206" s="268"/>
      <c r="BE206" s="268"/>
      <c r="BF206" s="268"/>
      <c r="BG206" s="268"/>
      <c r="BH206" s="268"/>
      <c r="BI206" s="268"/>
      <c r="BJ206" s="268"/>
      <c r="BK206" s="268"/>
      <c r="BL206" s="268"/>
      <c r="BM206" s="268"/>
      <c r="BN206" s="268"/>
      <c r="BO206" s="268"/>
      <c r="BP206" s="268"/>
      <c r="BQ206" s="268"/>
      <c r="BR206" s="268"/>
      <c r="BS206" s="268"/>
      <c r="BT206" s="268"/>
      <c r="BU206" s="268"/>
      <c r="BV206" s="268"/>
      <c r="BW206" s="268"/>
      <c r="BX206" s="268"/>
      <c r="BY206" s="268"/>
      <c r="BZ206" s="268"/>
      <c r="CA206" s="268"/>
      <c r="CB206" s="268"/>
      <c r="CC206" s="268"/>
      <c r="CD206" s="268"/>
      <c r="CE206" s="268"/>
      <c r="CF206" s="268"/>
      <c r="CG206" s="268"/>
      <c r="CH206" s="268"/>
      <c r="CI206" s="268"/>
      <c r="CJ206" s="268"/>
      <c r="CK206" s="268"/>
      <c r="CL206" s="268"/>
      <c r="CM206" s="268"/>
      <c r="CN206" s="268"/>
      <c r="CO206" s="268"/>
      <c r="CP206" s="268"/>
      <c r="CQ206" s="268"/>
      <c r="CR206" s="268"/>
      <c r="CS206" s="268"/>
      <c r="CT206" s="268"/>
      <c r="CU206" s="268"/>
      <c r="CV206" s="268"/>
      <c r="CW206" s="268"/>
      <c r="CX206" s="268"/>
      <c r="CY206" s="268"/>
      <c r="CZ206" s="268"/>
      <c r="DA206" s="268"/>
      <c r="DB206" s="268"/>
      <c r="DC206" s="268"/>
      <c r="DD206" s="268"/>
      <c r="DE206" s="268"/>
      <c r="DF206" s="268"/>
      <c r="DG206" s="268"/>
      <c r="DH206" s="268"/>
      <c r="DI206" s="268"/>
      <c r="DJ206" s="268"/>
      <c r="DK206" s="268"/>
      <c r="DL206" s="268"/>
    </row>
    <row r="207" spans="1:116" x14ac:dyDescent="0.35">
      <c r="A207" s="268"/>
      <c r="B207" s="268"/>
      <c r="C207" s="268"/>
      <c r="D207" s="268"/>
      <c r="E207" s="268"/>
      <c r="F207" s="268"/>
      <c r="G207" s="268"/>
      <c r="H207" s="268"/>
      <c r="I207" s="268"/>
      <c r="J207" s="268"/>
      <c r="K207" s="268"/>
      <c r="L207" s="268"/>
      <c r="M207" s="268"/>
      <c r="N207" s="268"/>
      <c r="O207" s="268"/>
      <c r="P207" s="268"/>
      <c r="Q207" s="268"/>
      <c r="R207" s="268"/>
      <c r="S207" s="268"/>
      <c r="T207" s="268"/>
      <c r="U207" s="268"/>
      <c r="V207" s="268"/>
      <c r="W207" s="268"/>
      <c r="X207" s="268"/>
      <c r="Y207" s="268"/>
      <c r="Z207" s="268"/>
      <c r="AA207" s="268"/>
      <c r="AB207" s="268"/>
      <c r="AC207" s="268"/>
      <c r="AD207" s="268"/>
      <c r="AE207" s="268"/>
      <c r="AF207" s="268"/>
      <c r="AG207" s="268"/>
      <c r="AH207" s="268"/>
      <c r="AI207" s="268"/>
      <c r="AJ207" s="268"/>
      <c r="AK207" s="268"/>
      <c r="AL207" s="268"/>
      <c r="AM207" s="268"/>
      <c r="AN207" s="268"/>
      <c r="AO207" s="268"/>
      <c r="AP207" s="268"/>
      <c r="AQ207" s="268"/>
      <c r="AR207" s="268"/>
      <c r="AS207" s="268"/>
      <c r="AT207" s="268"/>
      <c r="AU207" s="268"/>
      <c r="AV207" s="268"/>
      <c r="AW207" s="268"/>
      <c r="AX207" s="268"/>
      <c r="AY207" s="268"/>
      <c r="AZ207" s="268"/>
      <c r="BA207" s="268"/>
      <c r="BB207" s="268"/>
      <c r="BC207" s="268"/>
      <c r="BD207" s="268"/>
      <c r="BE207" s="268"/>
      <c r="BF207" s="268"/>
      <c r="BG207" s="268"/>
      <c r="BH207" s="268"/>
      <c r="BI207" s="268"/>
      <c r="BJ207" s="268"/>
      <c r="BK207" s="268"/>
      <c r="BL207" s="268"/>
      <c r="BM207" s="268"/>
      <c r="BN207" s="268"/>
      <c r="BO207" s="268"/>
      <c r="BP207" s="268"/>
      <c r="BQ207" s="268"/>
      <c r="BR207" s="268"/>
      <c r="BS207" s="268"/>
      <c r="BT207" s="268"/>
      <c r="BU207" s="268"/>
      <c r="BV207" s="268"/>
      <c r="BW207" s="268"/>
      <c r="BX207" s="268"/>
      <c r="BY207" s="268"/>
      <c r="BZ207" s="268"/>
      <c r="CA207" s="268"/>
      <c r="CB207" s="268"/>
      <c r="CC207" s="268"/>
      <c r="CD207" s="268"/>
      <c r="CE207" s="268"/>
      <c r="CF207" s="268"/>
      <c r="CG207" s="268"/>
      <c r="CH207" s="268"/>
      <c r="CI207" s="268"/>
      <c r="CJ207" s="268"/>
      <c r="CK207" s="268"/>
      <c r="CL207" s="268"/>
      <c r="CM207" s="268"/>
      <c r="CN207" s="268"/>
      <c r="CO207" s="268"/>
      <c r="CP207" s="268"/>
      <c r="CQ207" s="268"/>
      <c r="CR207" s="268"/>
      <c r="CS207" s="268"/>
      <c r="CT207" s="268"/>
      <c r="CU207" s="268"/>
      <c r="CV207" s="268"/>
      <c r="CW207" s="268"/>
      <c r="CX207" s="268"/>
      <c r="CY207" s="268"/>
      <c r="CZ207" s="268"/>
      <c r="DA207" s="268"/>
      <c r="DB207" s="268"/>
      <c r="DC207" s="268"/>
      <c r="DD207" s="268"/>
      <c r="DE207" s="268"/>
      <c r="DF207" s="268"/>
      <c r="DG207" s="268"/>
      <c r="DH207" s="268"/>
      <c r="DI207" s="268"/>
      <c r="DJ207" s="268"/>
      <c r="DK207" s="268"/>
      <c r="DL207" s="268"/>
    </row>
    <row r="208" spans="1:116" x14ac:dyDescent="0.35">
      <c r="A208" s="268"/>
      <c r="B208" s="268"/>
      <c r="C208" s="268"/>
      <c r="D208" s="268"/>
      <c r="E208" s="268"/>
      <c r="F208" s="268"/>
      <c r="G208" s="268"/>
      <c r="H208" s="268"/>
      <c r="I208" s="268"/>
      <c r="J208" s="268"/>
      <c r="K208" s="268"/>
      <c r="L208" s="268"/>
      <c r="M208" s="268"/>
      <c r="N208" s="268"/>
      <c r="O208" s="268"/>
      <c r="P208" s="268"/>
      <c r="Q208" s="268"/>
      <c r="R208" s="268"/>
      <c r="S208" s="268"/>
      <c r="T208" s="268"/>
      <c r="U208" s="268"/>
      <c r="V208" s="268"/>
      <c r="W208" s="268"/>
      <c r="X208" s="268"/>
      <c r="Y208" s="268"/>
      <c r="Z208" s="268"/>
      <c r="AA208" s="268"/>
      <c r="AB208" s="268"/>
      <c r="AC208" s="268"/>
      <c r="AD208" s="268"/>
      <c r="AE208" s="268"/>
      <c r="AF208" s="268"/>
      <c r="AG208" s="268"/>
      <c r="AH208" s="268"/>
      <c r="AI208" s="268"/>
      <c r="AJ208" s="268"/>
      <c r="AK208" s="268"/>
      <c r="AL208" s="268"/>
      <c r="AM208" s="268"/>
      <c r="AN208" s="268"/>
      <c r="AO208" s="268"/>
      <c r="AP208" s="268"/>
      <c r="AQ208" s="268"/>
      <c r="AR208" s="268"/>
      <c r="AS208" s="268"/>
      <c r="AT208" s="268"/>
      <c r="AU208" s="268"/>
      <c r="AV208" s="268"/>
      <c r="AW208" s="268"/>
      <c r="AX208" s="268"/>
      <c r="AY208" s="268"/>
      <c r="AZ208" s="268"/>
      <c r="BA208" s="268"/>
      <c r="BB208" s="268"/>
      <c r="BC208" s="268"/>
      <c r="BD208" s="268"/>
      <c r="BE208" s="268"/>
      <c r="BF208" s="268"/>
      <c r="BG208" s="268"/>
      <c r="BH208" s="268"/>
      <c r="BI208" s="268"/>
      <c r="BJ208" s="268"/>
      <c r="BK208" s="268"/>
      <c r="BL208" s="268"/>
      <c r="BM208" s="268"/>
      <c r="BN208" s="268"/>
      <c r="BO208" s="268"/>
      <c r="BP208" s="268"/>
      <c r="BQ208" s="268"/>
      <c r="BR208" s="268"/>
      <c r="BS208" s="268"/>
      <c r="BT208" s="268"/>
      <c r="BU208" s="268"/>
      <c r="BV208" s="268"/>
      <c r="BW208" s="268"/>
      <c r="BX208" s="268"/>
      <c r="BY208" s="268"/>
      <c r="BZ208" s="268"/>
      <c r="CA208" s="268"/>
      <c r="CB208" s="268"/>
      <c r="CC208" s="268"/>
      <c r="CD208" s="268"/>
      <c r="CE208" s="268"/>
      <c r="CF208" s="268"/>
      <c r="CG208" s="268"/>
      <c r="CH208" s="268"/>
      <c r="CI208" s="268"/>
      <c r="CJ208" s="268"/>
      <c r="CK208" s="268"/>
      <c r="CL208" s="268"/>
      <c r="CM208" s="268"/>
      <c r="CN208" s="268"/>
      <c r="CO208" s="268"/>
      <c r="CP208" s="268"/>
      <c r="CQ208" s="268"/>
      <c r="CR208" s="268"/>
      <c r="CS208" s="268"/>
      <c r="CT208" s="268"/>
      <c r="CU208" s="268"/>
      <c r="CV208" s="268"/>
      <c r="CW208" s="268"/>
      <c r="CX208" s="268"/>
      <c r="CY208" s="268"/>
      <c r="CZ208" s="268"/>
      <c r="DA208" s="268"/>
      <c r="DB208" s="268"/>
      <c r="DC208" s="268"/>
      <c r="DD208" s="268"/>
      <c r="DE208" s="268"/>
      <c r="DF208" s="268"/>
      <c r="DG208" s="268"/>
      <c r="DH208" s="268"/>
      <c r="DI208" s="268"/>
      <c r="DJ208" s="268"/>
      <c r="DK208" s="268"/>
      <c r="DL208" s="268"/>
    </row>
    <row r="209" spans="1:116" x14ac:dyDescent="0.35">
      <c r="A209" s="268"/>
      <c r="B209" s="268"/>
      <c r="C209" s="268"/>
      <c r="D209" s="268"/>
      <c r="E209" s="268"/>
      <c r="F209" s="268"/>
      <c r="G209" s="268"/>
      <c r="H209" s="268"/>
      <c r="I209" s="268"/>
      <c r="J209" s="268"/>
      <c r="K209" s="268"/>
      <c r="L209" s="268"/>
      <c r="M209" s="268"/>
      <c r="N209" s="268"/>
      <c r="O209" s="268"/>
      <c r="P209" s="268"/>
      <c r="Q209" s="268"/>
      <c r="R209" s="268"/>
      <c r="S209" s="268"/>
      <c r="T209" s="268"/>
      <c r="U209" s="268"/>
      <c r="V209" s="268"/>
      <c r="W209" s="268"/>
      <c r="X209" s="268"/>
      <c r="Y209" s="268"/>
      <c r="Z209" s="268"/>
      <c r="AA209" s="268"/>
      <c r="AB209" s="268"/>
      <c r="AC209" s="268"/>
      <c r="AD209" s="268"/>
      <c r="AE209" s="268"/>
      <c r="AF209" s="268"/>
      <c r="AG209" s="268"/>
      <c r="AH209" s="268"/>
      <c r="AI209" s="268"/>
      <c r="AJ209" s="268"/>
      <c r="AK209" s="268"/>
      <c r="AL209" s="268"/>
      <c r="AM209" s="268"/>
      <c r="AN209" s="268"/>
      <c r="AO209" s="268"/>
      <c r="AP209" s="268"/>
      <c r="AQ209" s="268"/>
      <c r="AR209" s="268"/>
      <c r="AS209" s="268"/>
      <c r="AT209" s="268"/>
      <c r="AU209" s="268"/>
      <c r="AV209" s="268"/>
      <c r="AW209" s="268"/>
      <c r="AX209" s="268"/>
      <c r="AY209" s="268"/>
      <c r="AZ209" s="268"/>
      <c r="BA209" s="268"/>
      <c r="BB209" s="268"/>
      <c r="BC209" s="268"/>
      <c r="BD209" s="268"/>
      <c r="BE209" s="268"/>
      <c r="BF209" s="268"/>
      <c r="BG209" s="268"/>
      <c r="BH209" s="268"/>
      <c r="BI209" s="268"/>
      <c r="BJ209" s="268"/>
      <c r="BK209" s="268"/>
      <c r="BL209" s="268"/>
      <c r="BM209" s="268"/>
      <c r="BN209" s="268"/>
      <c r="BO209" s="268"/>
      <c r="BP209" s="268"/>
      <c r="BQ209" s="268"/>
      <c r="BR209" s="268"/>
      <c r="BS209" s="268"/>
      <c r="BT209" s="268"/>
      <c r="BU209" s="268"/>
      <c r="BV209" s="268"/>
      <c r="BW209" s="268"/>
      <c r="BX209" s="268"/>
      <c r="BY209" s="268"/>
      <c r="BZ209" s="268"/>
      <c r="CA209" s="268"/>
      <c r="CB209" s="268"/>
      <c r="CC209" s="268"/>
      <c r="CD209" s="268"/>
      <c r="CE209" s="268"/>
      <c r="CF209" s="268"/>
      <c r="CG209" s="268"/>
      <c r="CH209" s="268"/>
      <c r="CI209" s="268"/>
      <c r="CJ209" s="268"/>
      <c r="CK209" s="268"/>
      <c r="CL209" s="268"/>
      <c r="CM209" s="268"/>
      <c r="CN209" s="268"/>
      <c r="CO209" s="268"/>
      <c r="CP209" s="268"/>
      <c r="CQ209" s="268"/>
      <c r="CR209" s="268"/>
      <c r="CS209" s="268"/>
      <c r="CT209" s="268"/>
      <c r="CU209" s="268"/>
      <c r="CV209" s="268"/>
      <c r="CW209" s="268"/>
      <c r="CX209" s="268"/>
      <c r="CY209" s="268"/>
      <c r="CZ209" s="268"/>
      <c r="DA209" s="268"/>
      <c r="DB209" s="268"/>
      <c r="DC209" s="268"/>
      <c r="DD209" s="268"/>
      <c r="DE209" s="268"/>
      <c r="DF209" s="268"/>
      <c r="DG209" s="268"/>
      <c r="DH209" s="268"/>
      <c r="DI209" s="268"/>
      <c r="DJ209" s="268"/>
      <c r="DK209" s="268"/>
      <c r="DL209" s="268"/>
    </row>
    <row r="210" spans="1:116" x14ac:dyDescent="0.35">
      <c r="A210" s="268"/>
      <c r="B210" s="268"/>
      <c r="C210" s="268"/>
      <c r="D210" s="268"/>
      <c r="E210" s="268"/>
      <c r="F210" s="268"/>
      <c r="G210" s="268"/>
      <c r="H210" s="268"/>
      <c r="I210" s="268"/>
      <c r="J210" s="268"/>
      <c r="K210" s="268"/>
      <c r="L210" s="268"/>
      <c r="M210" s="268"/>
      <c r="N210" s="268"/>
      <c r="O210" s="268"/>
      <c r="P210" s="268"/>
      <c r="Q210" s="268"/>
      <c r="R210" s="268"/>
      <c r="S210" s="268"/>
      <c r="T210" s="268"/>
      <c r="U210" s="268"/>
      <c r="V210" s="268"/>
      <c r="W210" s="268"/>
      <c r="X210" s="268"/>
      <c r="Y210" s="268"/>
      <c r="Z210" s="268"/>
      <c r="AA210" s="268"/>
      <c r="AB210" s="268"/>
      <c r="AC210" s="268"/>
      <c r="AD210" s="268"/>
      <c r="AE210" s="268"/>
      <c r="AF210" s="268"/>
      <c r="AG210" s="268"/>
      <c r="AH210" s="268"/>
      <c r="AI210" s="268"/>
      <c r="AJ210" s="268"/>
      <c r="AK210" s="268"/>
      <c r="AL210" s="268"/>
      <c r="AM210" s="268"/>
      <c r="AN210" s="268"/>
      <c r="AO210" s="268"/>
      <c r="AP210" s="268"/>
      <c r="AQ210" s="268"/>
      <c r="AR210" s="268"/>
      <c r="AS210" s="268"/>
      <c r="AT210" s="268"/>
      <c r="AU210" s="268"/>
      <c r="AV210" s="268"/>
      <c r="AW210" s="268"/>
      <c r="AX210" s="268"/>
      <c r="AY210" s="268"/>
      <c r="AZ210" s="268"/>
      <c r="BA210" s="268"/>
      <c r="BB210" s="268"/>
      <c r="BC210" s="268"/>
      <c r="BD210" s="268"/>
      <c r="BE210" s="268"/>
      <c r="BF210" s="268"/>
      <c r="BG210" s="268"/>
      <c r="BH210" s="268"/>
      <c r="BI210" s="268"/>
      <c r="BJ210" s="268"/>
      <c r="BK210" s="268"/>
      <c r="BL210" s="268"/>
      <c r="BM210" s="268"/>
      <c r="BN210" s="268"/>
      <c r="BO210" s="268"/>
      <c r="BP210" s="268"/>
      <c r="BQ210" s="268"/>
      <c r="BR210" s="268"/>
      <c r="BS210" s="268"/>
      <c r="BT210" s="268"/>
      <c r="BU210" s="268"/>
      <c r="BV210" s="268"/>
      <c r="BW210" s="268"/>
      <c r="BX210" s="268"/>
      <c r="BY210" s="268"/>
      <c r="BZ210" s="268"/>
      <c r="CA210" s="268"/>
      <c r="CB210" s="268"/>
      <c r="CC210" s="268"/>
      <c r="CD210" s="268"/>
      <c r="CE210" s="268"/>
      <c r="CF210" s="268"/>
      <c r="CG210" s="268"/>
      <c r="CH210" s="268"/>
      <c r="CI210" s="268"/>
      <c r="CJ210" s="268"/>
      <c r="CK210" s="268"/>
      <c r="CL210" s="268"/>
      <c r="CM210" s="268"/>
      <c r="CN210" s="268"/>
      <c r="CO210" s="268"/>
      <c r="CP210" s="268"/>
      <c r="CQ210" s="268"/>
      <c r="CR210" s="268"/>
      <c r="CS210" s="268"/>
      <c r="CT210" s="268"/>
      <c r="CU210" s="268"/>
      <c r="CV210" s="268"/>
      <c r="CW210" s="268"/>
      <c r="CX210" s="268"/>
      <c r="CY210" s="268"/>
      <c r="CZ210" s="268"/>
      <c r="DA210" s="268"/>
      <c r="DB210" s="268"/>
      <c r="DC210" s="268"/>
      <c r="DD210" s="268"/>
      <c r="DE210" s="268"/>
      <c r="DF210" s="268"/>
      <c r="DG210" s="268"/>
      <c r="DH210" s="268"/>
      <c r="DI210" s="268"/>
      <c r="DJ210" s="268"/>
      <c r="DK210" s="268"/>
      <c r="DL210" s="268"/>
    </row>
    <row r="211" spans="1:116" x14ac:dyDescent="0.35">
      <c r="A211" s="268"/>
      <c r="B211" s="268"/>
      <c r="C211" s="268"/>
      <c r="D211" s="268"/>
      <c r="E211" s="268"/>
      <c r="F211" s="268"/>
      <c r="G211" s="268"/>
      <c r="H211" s="268"/>
      <c r="I211" s="268"/>
      <c r="J211" s="268"/>
      <c r="K211" s="268"/>
      <c r="L211" s="268"/>
      <c r="M211" s="268"/>
      <c r="N211" s="268"/>
      <c r="O211" s="268"/>
      <c r="P211" s="268"/>
      <c r="Q211" s="268"/>
      <c r="R211" s="268"/>
      <c r="S211" s="268"/>
      <c r="T211" s="268"/>
      <c r="U211" s="268"/>
      <c r="V211" s="268"/>
      <c r="W211" s="268"/>
      <c r="X211" s="268"/>
      <c r="Y211" s="268"/>
      <c r="Z211" s="268"/>
      <c r="AA211" s="268"/>
      <c r="AB211" s="268"/>
      <c r="AC211" s="268"/>
      <c r="AD211" s="268"/>
      <c r="AE211" s="268"/>
      <c r="AF211" s="268"/>
      <c r="AG211" s="268"/>
      <c r="AH211" s="268"/>
      <c r="AI211" s="268"/>
      <c r="AJ211" s="268"/>
      <c r="AK211" s="268"/>
      <c r="AL211" s="268"/>
      <c r="AM211" s="268"/>
      <c r="AN211" s="268"/>
      <c r="AO211" s="268"/>
      <c r="AP211" s="268"/>
      <c r="AQ211" s="268"/>
      <c r="AR211" s="268"/>
      <c r="AS211" s="268"/>
      <c r="AT211" s="268"/>
      <c r="AU211" s="268"/>
      <c r="AV211" s="268"/>
      <c r="AW211" s="268"/>
      <c r="AX211" s="268"/>
      <c r="AY211" s="268"/>
      <c r="AZ211" s="268"/>
      <c r="BA211" s="268"/>
      <c r="BB211" s="268"/>
      <c r="BC211" s="268"/>
      <c r="BD211" s="268"/>
      <c r="BE211" s="268"/>
      <c r="BF211" s="268"/>
      <c r="BG211" s="268"/>
      <c r="BH211" s="268"/>
      <c r="BI211" s="268"/>
      <c r="BJ211" s="268"/>
      <c r="BK211" s="268"/>
      <c r="BL211" s="268"/>
      <c r="BM211" s="268"/>
      <c r="BN211" s="268"/>
      <c r="BO211" s="268"/>
      <c r="BP211" s="268"/>
      <c r="BQ211" s="268"/>
      <c r="BR211" s="268"/>
      <c r="BS211" s="268"/>
      <c r="BT211" s="268"/>
      <c r="BU211" s="268"/>
      <c r="BV211" s="268"/>
      <c r="BW211" s="268"/>
      <c r="BX211" s="268"/>
      <c r="BY211" s="268"/>
      <c r="BZ211" s="268"/>
      <c r="CA211" s="268"/>
      <c r="CB211" s="268"/>
      <c r="CC211" s="268"/>
      <c r="CD211" s="268"/>
      <c r="CE211" s="268"/>
      <c r="CF211" s="268"/>
      <c r="CG211" s="268"/>
      <c r="CH211" s="268"/>
      <c r="CI211" s="268"/>
      <c r="CJ211" s="268"/>
      <c r="CK211" s="268"/>
      <c r="CL211" s="268"/>
      <c r="CM211" s="268"/>
      <c r="CN211" s="268"/>
      <c r="CO211" s="268"/>
      <c r="CP211" s="268"/>
      <c r="CQ211" s="268"/>
      <c r="CR211" s="268"/>
      <c r="CS211" s="268"/>
      <c r="CT211" s="268"/>
      <c r="CU211" s="268"/>
      <c r="CV211" s="268"/>
      <c r="CW211" s="268"/>
      <c r="CX211" s="268"/>
      <c r="CY211" s="268"/>
      <c r="CZ211" s="268"/>
      <c r="DA211" s="268"/>
      <c r="DB211" s="268"/>
      <c r="DC211" s="268"/>
      <c r="DD211" s="268"/>
      <c r="DE211" s="268"/>
      <c r="DF211" s="268"/>
      <c r="DG211" s="268"/>
      <c r="DH211" s="268"/>
      <c r="DI211" s="268"/>
      <c r="DJ211" s="268"/>
      <c r="DK211" s="268"/>
      <c r="DL211" s="268"/>
    </row>
    <row r="212" spans="1:116" x14ac:dyDescent="0.35">
      <c r="A212" s="268"/>
      <c r="B212" s="268"/>
      <c r="C212" s="268"/>
      <c r="D212" s="268"/>
      <c r="E212" s="268"/>
      <c r="F212" s="268"/>
      <c r="G212" s="268"/>
      <c r="H212" s="268"/>
      <c r="I212" s="268"/>
      <c r="J212" s="268"/>
      <c r="K212" s="268"/>
      <c r="L212" s="268"/>
      <c r="M212" s="268"/>
      <c r="N212" s="268"/>
      <c r="O212" s="268"/>
      <c r="P212" s="268"/>
      <c r="Q212" s="268"/>
      <c r="R212" s="268"/>
      <c r="S212" s="268"/>
      <c r="T212" s="268"/>
      <c r="U212" s="268"/>
      <c r="V212" s="268"/>
      <c r="W212" s="268"/>
      <c r="X212" s="268"/>
      <c r="Y212" s="268"/>
      <c r="Z212" s="268"/>
      <c r="AA212" s="268"/>
      <c r="AB212" s="268"/>
      <c r="AC212" s="268"/>
      <c r="AD212" s="268"/>
      <c r="AE212" s="268"/>
      <c r="AF212" s="268"/>
      <c r="AG212" s="268"/>
      <c r="AH212" s="268"/>
      <c r="AI212" s="268"/>
      <c r="AJ212" s="268"/>
      <c r="AK212" s="268"/>
      <c r="AL212" s="268"/>
      <c r="AM212" s="268"/>
      <c r="AN212" s="268"/>
      <c r="AO212" s="268"/>
      <c r="AP212" s="268"/>
      <c r="AQ212" s="268"/>
      <c r="AR212" s="268"/>
      <c r="AS212" s="268"/>
      <c r="AT212" s="268"/>
      <c r="AU212" s="268"/>
      <c r="AV212" s="268"/>
      <c r="AW212" s="268"/>
      <c r="AX212" s="268"/>
      <c r="AY212" s="268"/>
      <c r="AZ212" s="268"/>
      <c r="BA212" s="268"/>
      <c r="BB212" s="268"/>
      <c r="BC212" s="268"/>
      <c r="BD212" s="268"/>
      <c r="BE212" s="268"/>
      <c r="BF212" s="268"/>
      <c r="BG212" s="268"/>
      <c r="BH212" s="268"/>
      <c r="BI212" s="268"/>
      <c r="BJ212" s="268"/>
      <c r="BK212" s="268"/>
      <c r="BL212" s="268"/>
      <c r="BM212" s="268"/>
      <c r="BN212" s="268"/>
      <c r="BO212" s="268"/>
      <c r="BP212" s="268"/>
      <c r="BQ212" s="268"/>
      <c r="BR212" s="268"/>
      <c r="BS212" s="268"/>
      <c r="BT212" s="268"/>
      <c r="BU212" s="268"/>
      <c r="BV212" s="268"/>
      <c r="BW212" s="268"/>
      <c r="BX212" s="268"/>
      <c r="BY212" s="268"/>
      <c r="BZ212" s="268"/>
      <c r="CA212" s="268"/>
      <c r="CB212" s="268"/>
      <c r="CC212" s="268"/>
      <c r="CD212" s="268"/>
      <c r="CE212" s="268"/>
      <c r="CF212" s="268"/>
      <c r="CG212" s="268"/>
      <c r="CH212" s="268"/>
      <c r="CI212" s="268"/>
      <c r="CJ212" s="268"/>
      <c r="CK212" s="268"/>
      <c r="CL212" s="268"/>
      <c r="CM212" s="268"/>
      <c r="CN212" s="268"/>
      <c r="CO212" s="268"/>
      <c r="CP212" s="268"/>
      <c r="CQ212" s="268"/>
      <c r="CR212" s="268"/>
      <c r="CS212" s="268"/>
      <c r="CT212" s="268"/>
      <c r="CU212" s="268"/>
      <c r="CV212" s="268"/>
      <c r="CW212" s="268"/>
      <c r="CX212" s="268"/>
      <c r="CY212" s="268"/>
      <c r="CZ212" s="268"/>
      <c r="DA212" s="268"/>
      <c r="DB212" s="268"/>
      <c r="DC212" s="268"/>
      <c r="DD212" s="268"/>
      <c r="DE212" s="268"/>
      <c r="DF212" s="268"/>
      <c r="DG212" s="268"/>
      <c r="DH212" s="268"/>
      <c r="DI212" s="268"/>
      <c r="DJ212" s="268"/>
      <c r="DK212" s="268"/>
      <c r="DL212" s="268"/>
    </row>
    <row r="213" spans="1:116" x14ac:dyDescent="0.35">
      <c r="A213" s="268"/>
      <c r="B213" s="268"/>
      <c r="C213" s="268"/>
      <c r="D213" s="268"/>
      <c r="E213" s="268"/>
      <c r="F213" s="268"/>
      <c r="G213" s="268"/>
      <c r="H213" s="268"/>
      <c r="I213" s="268"/>
      <c r="J213" s="268"/>
      <c r="K213" s="268"/>
      <c r="L213" s="268"/>
      <c r="M213" s="268"/>
      <c r="N213" s="268"/>
      <c r="O213" s="268"/>
      <c r="P213" s="268"/>
      <c r="Q213" s="268"/>
      <c r="R213" s="268"/>
      <c r="S213" s="268"/>
      <c r="T213" s="268"/>
      <c r="U213" s="268"/>
      <c r="V213" s="268"/>
      <c r="W213" s="268"/>
      <c r="X213" s="268"/>
      <c r="Y213" s="268"/>
      <c r="Z213" s="268"/>
      <c r="AA213" s="268"/>
      <c r="AB213" s="268"/>
      <c r="AC213" s="268"/>
      <c r="AD213" s="268"/>
      <c r="AE213" s="268"/>
      <c r="AF213" s="268"/>
      <c r="AG213" s="268"/>
      <c r="AH213" s="268"/>
      <c r="AI213" s="268"/>
      <c r="AJ213" s="268"/>
      <c r="AK213" s="268"/>
      <c r="AL213" s="268"/>
      <c r="AM213" s="268"/>
      <c r="AN213" s="268"/>
      <c r="AO213" s="268"/>
      <c r="AP213" s="268"/>
      <c r="AQ213" s="268"/>
      <c r="AR213" s="268"/>
      <c r="AS213" s="268"/>
      <c r="AT213" s="268"/>
      <c r="AU213" s="268"/>
      <c r="AV213" s="268"/>
      <c r="AW213" s="268"/>
      <c r="AX213" s="268"/>
      <c r="AY213" s="268"/>
      <c r="AZ213" s="268"/>
      <c r="BA213" s="268"/>
      <c r="BB213" s="268"/>
      <c r="BC213" s="268"/>
      <c r="BD213" s="268"/>
      <c r="BE213" s="268"/>
      <c r="BF213" s="268"/>
      <c r="BG213" s="268"/>
      <c r="BH213" s="268"/>
      <c r="BI213" s="268"/>
      <c r="BJ213" s="268"/>
      <c r="BK213" s="268"/>
      <c r="BL213" s="268"/>
      <c r="BM213" s="268"/>
      <c r="BN213" s="268"/>
      <c r="BO213" s="268"/>
      <c r="BP213" s="268"/>
      <c r="BQ213" s="268"/>
      <c r="BR213" s="268"/>
      <c r="BS213" s="268"/>
      <c r="BT213" s="268"/>
      <c r="BU213" s="268"/>
      <c r="BV213" s="268"/>
      <c r="BW213" s="268"/>
      <c r="BX213" s="268"/>
      <c r="BY213" s="268"/>
      <c r="BZ213" s="268"/>
      <c r="CA213" s="268"/>
      <c r="CB213" s="268"/>
      <c r="CC213" s="268"/>
      <c r="CD213" s="268"/>
      <c r="CE213" s="268"/>
      <c r="CF213" s="268"/>
      <c r="CG213" s="268"/>
      <c r="CH213" s="268"/>
      <c r="CI213" s="268"/>
      <c r="CJ213" s="268"/>
      <c r="CK213" s="268"/>
      <c r="CL213" s="268"/>
      <c r="CM213" s="268"/>
      <c r="CN213" s="268"/>
      <c r="CO213" s="268"/>
      <c r="CP213" s="268"/>
      <c r="CQ213" s="268"/>
      <c r="CR213" s="268"/>
      <c r="CS213" s="268"/>
      <c r="CT213" s="268"/>
      <c r="CU213" s="268"/>
      <c r="CV213" s="268"/>
      <c r="CW213" s="268"/>
      <c r="CX213" s="268"/>
      <c r="CY213" s="268"/>
      <c r="CZ213" s="268"/>
      <c r="DA213" s="268"/>
      <c r="DB213" s="268"/>
      <c r="DC213" s="268"/>
      <c r="DD213" s="268"/>
      <c r="DE213" s="268"/>
      <c r="DF213" s="268"/>
      <c r="DG213" s="268"/>
      <c r="DH213" s="268"/>
      <c r="DI213" s="268"/>
      <c r="DJ213" s="268"/>
      <c r="DK213" s="268"/>
      <c r="DL213" s="268"/>
    </row>
    <row r="214" spans="1:116" x14ac:dyDescent="0.35">
      <c r="A214" s="268"/>
      <c r="B214" s="268"/>
      <c r="C214" s="268"/>
      <c r="D214" s="268"/>
      <c r="E214" s="268"/>
      <c r="F214" s="268"/>
      <c r="G214" s="268"/>
      <c r="H214" s="268"/>
      <c r="I214" s="268"/>
      <c r="J214" s="268"/>
      <c r="K214" s="268"/>
      <c r="L214" s="268"/>
      <c r="M214" s="268"/>
      <c r="N214" s="268"/>
      <c r="O214" s="268"/>
      <c r="P214" s="268"/>
      <c r="Q214" s="268"/>
      <c r="R214" s="268"/>
      <c r="S214" s="268"/>
      <c r="T214" s="268"/>
      <c r="U214" s="268"/>
      <c r="V214" s="268"/>
      <c r="W214" s="268"/>
      <c r="X214" s="268"/>
      <c r="Y214" s="268"/>
      <c r="Z214" s="268"/>
      <c r="AA214" s="268"/>
      <c r="AB214" s="268"/>
      <c r="AC214" s="268"/>
      <c r="AD214" s="268"/>
      <c r="AE214" s="268"/>
      <c r="AF214" s="268"/>
      <c r="AG214" s="268"/>
      <c r="AH214" s="268"/>
      <c r="AI214" s="268"/>
      <c r="AJ214" s="268"/>
      <c r="AK214" s="268"/>
      <c r="AL214" s="268"/>
      <c r="AM214" s="268"/>
      <c r="AN214" s="268"/>
      <c r="AO214" s="268"/>
      <c r="AP214" s="268"/>
      <c r="AQ214" s="268"/>
      <c r="AR214" s="268"/>
      <c r="AS214" s="268"/>
      <c r="AT214" s="268"/>
      <c r="AU214" s="268"/>
      <c r="AV214" s="268"/>
      <c r="AW214" s="268"/>
      <c r="AX214" s="268"/>
      <c r="AY214" s="268"/>
      <c r="AZ214" s="268"/>
      <c r="BA214" s="268"/>
      <c r="BB214" s="268"/>
      <c r="BC214" s="268"/>
      <c r="BD214" s="268"/>
      <c r="BE214" s="268"/>
      <c r="BF214" s="268"/>
      <c r="BG214" s="268"/>
      <c r="BH214" s="268"/>
      <c r="BI214" s="268"/>
      <c r="BJ214" s="268"/>
      <c r="BK214" s="268"/>
      <c r="BL214" s="268"/>
      <c r="BM214" s="268"/>
      <c r="BN214" s="268"/>
      <c r="BO214" s="268"/>
      <c r="BP214" s="268"/>
      <c r="BQ214" s="268"/>
      <c r="BR214" s="268"/>
      <c r="BS214" s="268"/>
      <c r="BT214" s="268"/>
      <c r="BU214" s="268"/>
      <c r="BV214" s="268"/>
      <c r="BW214" s="268"/>
      <c r="BX214" s="268"/>
      <c r="BY214" s="268"/>
      <c r="BZ214" s="268"/>
      <c r="CA214" s="268"/>
      <c r="CB214" s="268"/>
      <c r="CC214" s="268"/>
      <c r="CD214" s="268"/>
      <c r="CE214" s="268"/>
      <c r="CF214" s="268"/>
      <c r="CG214" s="268"/>
      <c r="CH214" s="268"/>
      <c r="CI214" s="268"/>
      <c r="CJ214" s="268"/>
      <c r="CK214" s="268"/>
      <c r="CL214" s="268"/>
      <c r="CM214" s="268"/>
      <c r="CN214" s="268"/>
      <c r="CO214" s="268"/>
      <c r="CP214" s="268"/>
      <c r="CQ214" s="268"/>
      <c r="CR214" s="268"/>
      <c r="CS214" s="268"/>
      <c r="CT214" s="268"/>
      <c r="CU214" s="268"/>
      <c r="CV214" s="268"/>
      <c r="CW214" s="268"/>
      <c r="CX214" s="268"/>
      <c r="CY214" s="268"/>
      <c r="CZ214" s="268"/>
      <c r="DA214" s="268"/>
      <c r="DB214" s="268"/>
      <c r="DC214" s="268"/>
      <c r="DD214" s="268"/>
      <c r="DE214" s="268"/>
      <c r="DF214" s="268"/>
      <c r="DG214" s="268"/>
      <c r="DH214" s="268"/>
      <c r="DI214" s="268"/>
      <c r="DJ214" s="268"/>
      <c r="DK214" s="268"/>
      <c r="DL214" s="268"/>
    </row>
    <row r="215" spans="1:116" x14ac:dyDescent="0.35">
      <c r="A215" s="268"/>
      <c r="B215" s="268"/>
      <c r="C215" s="268"/>
      <c r="D215" s="268"/>
      <c r="E215" s="268"/>
      <c r="F215" s="268"/>
      <c r="G215" s="268"/>
      <c r="H215" s="268"/>
      <c r="I215" s="268"/>
      <c r="J215" s="268"/>
      <c r="K215" s="268"/>
      <c r="L215" s="268"/>
      <c r="M215" s="268"/>
      <c r="N215" s="268"/>
      <c r="O215" s="268"/>
      <c r="P215" s="268"/>
      <c r="Q215" s="268"/>
      <c r="R215" s="268"/>
      <c r="S215" s="268"/>
      <c r="T215" s="268"/>
      <c r="U215" s="268"/>
      <c r="V215" s="268"/>
      <c r="W215" s="268"/>
      <c r="X215" s="268"/>
      <c r="Y215" s="268"/>
      <c r="Z215" s="268"/>
      <c r="AA215" s="268"/>
      <c r="AB215" s="268"/>
      <c r="AC215" s="268"/>
      <c r="AD215" s="268"/>
      <c r="AE215" s="268"/>
      <c r="AF215" s="268"/>
      <c r="AG215" s="268"/>
      <c r="AH215" s="268"/>
      <c r="AI215" s="268"/>
      <c r="AJ215" s="268"/>
      <c r="AK215" s="268"/>
      <c r="AL215" s="268"/>
      <c r="AM215" s="268"/>
      <c r="AN215" s="268"/>
      <c r="AO215" s="268"/>
      <c r="AP215" s="268"/>
      <c r="AQ215" s="268"/>
      <c r="AR215" s="268"/>
      <c r="AS215" s="268"/>
      <c r="AT215" s="268"/>
      <c r="AU215" s="268"/>
      <c r="AV215" s="268"/>
      <c r="AW215" s="268"/>
      <c r="AX215" s="268"/>
      <c r="AY215" s="268"/>
      <c r="AZ215" s="268"/>
      <c r="BA215" s="268"/>
      <c r="BB215" s="268"/>
      <c r="BC215" s="268"/>
      <c r="BD215" s="268"/>
      <c r="BE215" s="268"/>
      <c r="BF215" s="268"/>
      <c r="BG215" s="268"/>
      <c r="BH215" s="268"/>
      <c r="BI215" s="268"/>
      <c r="BJ215" s="268"/>
      <c r="BK215" s="268"/>
      <c r="BL215" s="268"/>
      <c r="BM215" s="268"/>
      <c r="BN215" s="268"/>
      <c r="BO215" s="268"/>
      <c r="BP215" s="268"/>
      <c r="BQ215" s="268"/>
      <c r="BR215" s="268"/>
      <c r="BS215" s="268"/>
      <c r="BT215" s="268"/>
      <c r="BU215" s="268"/>
      <c r="BV215" s="268"/>
      <c r="BW215" s="268"/>
      <c r="BX215" s="268"/>
      <c r="BY215" s="268"/>
      <c r="BZ215" s="268"/>
      <c r="CA215" s="268"/>
      <c r="CB215" s="268"/>
      <c r="CC215" s="268"/>
      <c r="CD215" s="268"/>
      <c r="CE215" s="268"/>
      <c r="CF215" s="268"/>
      <c r="CG215" s="268"/>
      <c r="CH215" s="268"/>
      <c r="CI215" s="268"/>
      <c r="CJ215" s="268"/>
      <c r="CK215" s="268"/>
      <c r="CL215" s="268"/>
      <c r="CM215" s="268"/>
      <c r="CN215" s="268"/>
      <c r="CO215" s="268"/>
      <c r="CP215" s="268"/>
      <c r="CQ215" s="268"/>
      <c r="CR215" s="268"/>
      <c r="CS215" s="268"/>
      <c r="CT215" s="268"/>
      <c r="CU215" s="268"/>
      <c r="CV215" s="268"/>
      <c r="CW215" s="268"/>
      <c r="CX215" s="268"/>
      <c r="CY215" s="268"/>
      <c r="CZ215" s="268"/>
      <c r="DA215" s="268"/>
      <c r="DB215" s="268"/>
      <c r="DC215" s="268"/>
      <c r="DD215" s="268"/>
      <c r="DE215" s="268"/>
      <c r="DF215" s="268"/>
      <c r="DG215" s="268"/>
      <c r="DH215" s="268"/>
      <c r="DI215" s="268"/>
      <c r="DJ215" s="268"/>
      <c r="DK215" s="268"/>
      <c r="DL215" s="268"/>
    </row>
    <row r="216" spans="1:116" x14ac:dyDescent="0.35">
      <c r="A216" s="268"/>
      <c r="B216" s="268"/>
      <c r="C216" s="268"/>
      <c r="D216" s="268"/>
      <c r="E216" s="268"/>
      <c r="F216" s="268"/>
      <c r="G216" s="268"/>
      <c r="H216" s="268"/>
      <c r="I216" s="268"/>
      <c r="J216" s="268"/>
      <c r="K216" s="268"/>
      <c r="L216" s="268"/>
      <c r="M216" s="268"/>
      <c r="N216" s="268"/>
      <c r="O216" s="268"/>
      <c r="P216" s="268"/>
      <c r="Q216" s="268"/>
      <c r="R216" s="268"/>
      <c r="S216" s="268"/>
      <c r="T216" s="268"/>
      <c r="U216" s="268"/>
      <c r="V216" s="268"/>
      <c r="W216" s="268"/>
      <c r="X216" s="268"/>
      <c r="Y216" s="268"/>
      <c r="Z216" s="268"/>
      <c r="AA216" s="268"/>
      <c r="AB216" s="268"/>
      <c r="AC216" s="268"/>
      <c r="AD216" s="268"/>
      <c r="AE216" s="268"/>
      <c r="AF216" s="268"/>
      <c r="AG216" s="268"/>
      <c r="AH216" s="268"/>
      <c r="AI216" s="268"/>
      <c r="AJ216" s="268"/>
      <c r="AK216" s="268"/>
      <c r="AL216" s="268"/>
      <c r="AM216" s="268"/>
      <c r="AN216" s="268"/>
      <c r="AO216" s="268"/>
      <c r="AP216" s="268"/>
      <c r="AQ216" s="268"/>
      <c r="AR216" s="268"/>
      <c r="AS216" s="268"/>
      <c r="AT216" s="268"/>
      <c r="AU216" s="268"/>
      <c r="AV216" s="268"/>
      <c r="AW216" s="268"/>
      <c r="AX216" s="268"/>
      <c r="AY216" s="268"/>
      <c r="AZ216" s="268"/>
      <c r="BA216" s="268"/>
      <c r="BB216" s="268"/>
      <c r="BC216" s="268"/>
      <c r="BD216" s="268"/>
      <c r="BE216" s="268"/>
      <c r="BF216" s="268"/>
      <c r="BG216" s="268"/>
      <c r="BH216" s="268"/>
      <c r="BI216" s="268"/>
      <c r="BJ216" s="268"/>
      <c r="BK216" s="268"/>
      <c r="BL216" s="268"/>
      <c r="BM216" s="268"/>
      <c r="BN216" s="268"/>
      <c r="BO216" s="268"/>
      <c r="BP216" s="268"/>
      <c r="BQ216" s="268"/>
      <c r="BR216" s="268"/>
      <c r="BS216" s="268"/>
      <c r="BT216" s="268"/>
      <c r="BU216" s="268"/>
      <c r="BV216" s="268"/>
      <c r="BW216" s="268"/>
      <c r="BX216" s="268"/>
      <c r="BY216" s="268"/>
      <c r="BZ216" s="268"/>
      <c r="CA216" s="268"/>
      <c r="CB216" s="268"/>
      <c r="CC216" s="268"/>
      <c r="CD216" s="268"/>
      <c r="CE216" s="268"/>
      <c r="CF216" s="268"/>
      <c r="CG216" s="268"/>
      <c r="CH216" s="268"/>
      <c r="CI216" s="268"/>
      <c r="CJ216" s="268"/>
      <c r="CK216" s="268"/>
      <c r="CL216" s="268"/>
      <c r="CM216" s="268"/>
      <c r="CN216" s="268"/>
      <c r="CO216" s="268"/>
      <c r="CP216" s="268"/>
      <c r="CQ216" s="268"/>
      <c r="CR216" s="268"/>
      <c r="CS216" s="268"/>
      <c r="CT216" s="268"/>
      <c r="CU216" s="268"/>
      <c r="CV216" s="268"/>
      <c r="CW216" s="268"/>
      <c r="CX216" s="268"/>
      <c r="CY216" s="268"/>
      <c r="CZ216" s="268"/>
      <c r="DA216" s="268"/>
      <c r="DB216" s="268"/>
      <c r="DC216" s="268"/>
      <c r="DD216" s="268"/>
      <c r="DE216" s="268"/>
      <c r="DF216" s="268"/>
      <c r="DG216" s="268"/>
      <c r="DH216" s="268"/>
      <c r="DI216" s="268"/>
      <c r="DJ216" s="268"/>
      <c r="DK216" s="268"/>
      <c r="DL216" s="268"/>
    </row>
    <row r="217" spans="1:116" x14ac:dyDescent="0.35">
      <c r="A217" s="268"/>
      <c r="B217" s="268"/>
      <c r="C217" s="268"/>
      <c r="D217" s="268"/>
      <c r="E217" s="268"/>
      <c r="F217" s="268"/>
      <c r="G217" s="268"/>
      <c r="H217" s="268"/>
      <c r="I217" s="268"/>
      <c r="J217" s="268"/>
      <c r="K217" s="268"/>
      <c r="L217" s="268"/>
      <c r="M217" s="268"/>
      <c r="N217" s="268"/>
      <c r="O217" s="268"/>
      <c r="P217" s="268"/>
      <c r="Q217" s="268"/>
      <c r="R217" s="268"/>
      <c r="S217" s="268"/>
      <c r="T217" s="268"/>
      <c r="U217" s="268"/>
      <c r="V217" s="268"/>
      <c r="W217" s="268"/>
      <c r="X217" s="268"/>
      <c r="Y217" s="268"/>
      <c r="Z217" s="268"/>
      <c r="AA217" s="268"/>
      <c r="AB217" s="268"/>
      <c r="AC217" s="268"/>
      <c r="AD217" s="268"/>
      <c r="AE217" s="268"/>
      <c r="AF217" s="268"/>
      <c r="AG217" s="268"/>
      <c r="AH217" s="268"/>
      <c r="AI217" s="268"/>
      <c r="AJ217" s="268"/>
      <c r="AK217" s="268"/>
      <c r="AL217" s="268"/>
      <c r="AM217" s="268"/>
      <c r="AN217" s="268"/>
      <c r="AO217" s="268"/>
      <c r="AP217" s="268"/>
      <c r="AQ217" s="268"/>
      <c r="AR217" s="268"/>
      <c r="AS217" s="268"/>
      <c r="AT217" s="268"/>
      <c r="AU217" s="268"/>
      <c r="AV217" s="268"/>
      <c r="AW217" s="268"/>
      <c r="AX217" s="268"/>
      <c r="AY217" s="268"/>
      <c r="AZ217" s="268"/>
      <c r="BA217" s="268"/>
      <c r="BB217" s="268"/>
      <c r="BC217" s="268"/>
      <c r="BD217" s="268"/>
      <c r="BE217" s="268"/>
      <c r="BF217" s="268"/>
      <c r="BG217" s="268"/>
      <c r="BH217" s="268"/>
      <c r="BI217" s="268"/>
      <c r="BJ217" s="268"/>
      <c r="BK217" s="268"/>
      <c r="BL217" s="268"/>
      <c r="BM217" s="268"/>
      <c r="BN217" s="268"/>
      <c r="BO217" s="268"/>
      <c r="BP217" s="268"/>
      <c r="BQ217" s="268"/>
      <c r="BR217" s="268"/>
      <c r="BS217" s="268"/>
      <c r="BT217" s="268"/>
      <c r="BU217" s="268"/>
      <c r="BV217" s="268"/>
      <c r="BW217" s="268"/>
      <c r="BX217" s="268"/>
      <c r="BY217" s="268"/>
      <c r="BZ217" s="268"/>
      <c r="CA217" s="268"/>
      <c r="CB217" s="268"/>
      <c r="CC217" s="268"/>
      <c r="CD217" s="268"/>
      <c r="CE217" s="268"/>
      <c r="CF217" s="268"/>
      <c r="CG217" s="268"/>
      <c r="CH217" s="268"/>
      <c r="CI217" s="268"/>
      <c r="CJ217" s="268"/>
      <c r="CK217" s="268"/>
      <c r="CL217" s="268"/>
      <c r="CM217" s="268"/>
      <c r="CN217" s="268"/>
      <c r="CO217" s="268"/>
      <c r="CP217" s="268"/>
      <c r="CQ217" s="268"/>
      <c r="CR217" s="268"/>
      <c r="CS217" s="268"/>
      <c r="CT217" s="268"/>
      <c r="CU217" s="268"/>
      <c r="CV217" s="268"/>
      <c r="CW217" s="268"/>
      <c r="CX217" s="268"/>
      <c r="CY217" s="268"/>
      <c r="CZ217" s="268"/>
      <c r="DA217" s="268"/>
      <c r="DB217" s="268"/>
      <c r="DC217" s="268"/>
      <c r="DD217" s="268"/>
      <c r="DE217" s="268"/>
      <c r="DF217" s="268"/>
      <c r="DG217" s="268"/>
      <c r="DH217" s="268"/>
      <c r="DI217" s="268"/>
      <c r="DJ217" s="268"/>
      <c r="DK217" s="268"/>
      <c r="DL217" s="268"/>
    </row>
    <row r="218" spans="1:116" x14ac:dyDescent="0.35">
      <c r="A218" s="268"/>
      <c r="B218" s="268"/>
      <c r="C218" s="268"/>
      <c r="D218" s="268"/>
      <c r="E218" s="268"/>
      <c r="F218" s="268"/>
      <c r="G218" s="268"/>
      <c r="H218" s="268"/>
      <c r="I218" s="268"/>
      <c r="J218" s="268"/>
      <c r="K218" s="268"/>
      <c r="L218" s="268"/>
      <c r="M218" s="268"/>
      <c r="N218" s="268"/>
      <c r="O218" s="268"/>
      <c r="P218" s="268"/>
      <c r="Q218" s="268"/>
      <c r="R218" s="268"/>
      <c r="S218" s="268"/>
      <c r="T218" s="268"/>
      <c r="U218" s="268"/>
      <c r="V218" s="268"/>
      <c r="W218" s="268"/>
      <c r="X218" s="268"/>
      <c r="Y218" s="268"/>
      <c r="Z218" s="268"/>
      <c r="AA218" s="268"/>
      <c r="AB218" s="268"/>
      <c r="AC218" s="268"/>
      <c r="AD218" s="268"/>
      <c r="AE218" s="268"/>
      <c r="AF218" s="268"/>
      <c r="AG218" s="268"/>
      <c r="AH218" s="268"/>
      <c r="AI218" s="268"/>
      <c r="AJ218" s="268"/>
      <c r="AK218" s="268"/>
      <c r="AL218" s="268"/>
      <c r="AM218" s="268"/>
      <c r="AN218" s="268"/>
      <c r="AO218" s="268"/>
      <c r="AP218" s="268"/>
      <c r="AQ218" s="268"/>
      <c r="AR218" s="268"/>
      <c r="AS218" s="268"/>
      <c r="AT218" s="268"/>
      <c r="AU218" s="268"/>
      <c r="AV218" s="268"/>
      <c r="AW218" s="268"/>
      <c r="AX218" s="268"/>
      <c r="AY218" s="268"/>
      <c r="AZ218" s="268"/>
      <c r="BA218" s="268"/>
      <c r="BB218" s="268"/>
      <c r="BC218" s="268"/>
      <c r="BD218" s="268"/>
      <c r="BE218" s="268"/>
      <c r="BF218" s="268"/>
      <c r="BG218" s="268"/>
      <c r="BH218" s="268"/>
      <c r="BI218" s="268"/>
      <c r="BJ218" s="268"/>
      <c r="BK218" s="268"/>
      <c r="BL218" s="268"/>
      <c r="BM218" s="268"/>
      <c r="BN218" s="268"/>
      <c r="BO218" s="268"/>
      <c r="BP218" s="268"/>
      <c r="BQ218" s="268"/>
      <c r="BR218" s="268"/>
      <c r="BS218" s="268"/>
      <c r="BT218" s="268"/>
      <c r="BU218" s="268"/>
      <c r="BV218" s="268"/>
      <c r="BW218" s="268"/>
      <c r="BX218" s="268"/>
      <c r="BY218" s="268"/>
      <c r="BZ218" s="268"/>
      <c r="CA218" s="268"/>
      <c r="CB218" s="268"/>
      <c r="CC218" s="268"/>
      <c r="CD218" s="268"/>
      <c r="CE218" s="268"/>
      <c r="CF218" s="268"/>
      <c r="CG218" s="268"/>
      <c r="CH218" s="268"/>
      <c r="CI218" s="268"/>
      <c r="CJ218" s="268"/>
      <c r="CK218" s="268"/>
      <c r="CL218" s="268"/>
      <c r="CM218" s="268"/>
      <c r="CN218" s="268"/>
      <c r="CO218" s="268"/>
      <c r="CP218" s="268"/>
      <c r="CQ218" s="268"/>
      <c r="CR218" s="268"/>
      <c r="CS218" s="268"/>
      <c r="CT218" s="268"/>
      <c r="CU218" s="268"/>
      <c r="CV218" s="268"/>
      <c r="CW218" s="268"/>
      <c r="CX218" s="268"/>
      <c r="CY218" s="268"/>
      <c r="CZ218" s="268"/>
      <c r="DA218" s="268"/>
      <c r="DB218" s="268"/>
      <c r="DC218" s="268"/>
      <c r="DD218" s="268"/>
      <c r="DE218" s="268"/>
      <c r="DF218" s="268"/>
      <c r="DG218" s="268"/>
      <c r="DH218" s="268"/>
      <c r="DI218" s="268"/>
      <c r="DJ218" s="268"/>
      <c r="DK218" s="268"/>
      <c r="DL218" s="268"/>
    </row>
    <row r="219" spans="1:116" x14ac:dyDescent="0.35">
      <c r="A219" s="268"/>
      <c r="B219" s="268"/>
      <c r="C219" s="268"/>
      <c r="D219" s="268"/>
      <c r="E219" s="268"/>
      <c r="F219" s="268"/>
      <c r="G219" s="268"/>
      <c r="H219" s="268"/>
      <c r="I219" s="268"/>
      <c r="J219" s="268"/>
      <c r="K219" s="268"/>
      <c r="L219" s="268"/>
      <c r="M219" s="268"/>
      <c r="N219" s="268"/>
      <c r="O219" s="268"/>
      <c r="P219" s="268"/>
      <c r="Q219" s="268"/>
      <c r="R219" s="268"/>
      <c r="S219" s="268"/>
      <c r="T219" s="268"/>
      <c r="U219" s="268"/>
      <c r="V219" s="268"/>
      <c r="W219" s="268"/>
      <c r="X219" s="268"/>
      <c r="Y219" s="268"/>
      <c r="Z219" s="268"/>
      <c r="AA219" s="268"/>
      <c r="AB219" s="268"/>
      <c r="AC219" s="268"/>
      <c r="AD219" s="268"/>
      <c r="AE219" s="268"/>
      <c r="AF219" s="268"/>
      <c r="AG219" s="268"/>
      <c r="AH219" s="268"/>
      <c r="AI219" s="268"/>
      <c r="AJ219" s="268"/>
      <c r="AK219" s="268"/>
      <c r="AL219" s="268"/>
      <c r="AM219" s="268"/>
      <c r="AN219" s="268"/>
      <c r="AO219" s="268"/>
      <c r="AP219" s="268"/>
      <c r="AQ219" s="268"/>
      <c r="AR219" s="268"/>
      <c r="AS219" s="268"/>
      <c r="AT219" s="268"/>
      <c r="AU219" s="268"/>
      <c r="AV219" s="268"/>
      <c r="AW219" s="268"/>
      <c r="AX219" s="268"/>
      <c r="AY219" s="268"/>
      <c r="AZ219" s="268"/>
      <c r="BA219" s="268"/>
      <c r="BB219" s="268"/>
      <c r="BC219" s="268"/>
      <c r="BD219" s="268"/>
      <c r="BE219" s="268"/>
      <c r="BF219" s="268"/>
      <c r="BG219" s="268"/>
      <c r="BH219" s="268"/>
      <c r="BI219" s="268"/>
      <c r="BJ219" s="268"/>
      <c r="BK219" s="268"/>
      <c r="BL219" s="268"/>
      <c r="BM219" s="268"/>
      <c r="BN219" s="268"/>
      <c r="BO219" s="268"/>
      <c r="BP219" s="268"/>
      <c r="BQ219" s="268"/>
      <c r="BR219" s="268"/>
      <c r="BS219" s="268"/>
      <c r="BT219" s="268"/>
      <c r="BU219" s="268"/>
      <c r="BV219" s="268"/>
      <c r="BW219" s="268"/>
      <c r="BX219" s="268"/>
      <c r="BY219" s="268"/>
      <c r="BZ219" s="268"/>
      <c r="CA219" s="268"/>
      <c r="CB219" s="268"/>
      <c r="CC219" s="268"/>
      <c r="CD219" s="268"/>
      <c r="CE219" s="268"/>
      <c r="CF219" s="268"/>
      <c r="CG219" s="268"/>
      <c r="CH219" s="268"/>
      <c r="CI219" s="268"/>
      <c r="CJ219" s="268"/>
      <c r="CK219" s="268"/>
      <c r="CL219" s="268"/>
      <c r="CM219" s="268"/>
      <c r="CN219" s="268"/>
      <c r="CO219" s="268"/>
      <c r="CP219" s="268"/>
      <c r="CQ219" s="268"/>
      <c r="CR219" s="268"/>
      <c r="CS219" s="268"/>
      <c r="CT219" s="268"/>
      <c r="CU219" s="268"/>
      <c r="CV219" s="268"/>
      <c r="CW219" s="268"/>
      <c r="CX219" s="268"/>
      <c r="CY219" s="268"/>
      <c r="CZ219" s="268"/>
      <c r="DA219" s="268"/>
      <c r="DB219" s="268"/>
      <c r="DC219" s="268"/>
      <c r="DD219" s="268"/>
      <c r="DE219" s="268"/>
      <c r="DF219" s="268"/>
      <c r="DG219" s="268"/>
      <c r="DH219" s="268"/>
      <c r="DI219" s="268"/>
      <c r="DJ219" s="268"/>
      <c r="DK219" s="268"/>
      <c r="DL219" s="268"/>
    </row>
    <row r="220" spans="1:116" x14ac:dyDescent="0.35">
      <c r="A220" s="268"/>
      <c r="B220" s="268"/>
      <c r="C220" s="268"/>
      <c r="D220" s="268"/>
      <c r="E220" s="268"/>
      <c r="F220" s="268"/>
      <c r="G220" s="268"/>
      <c r="H220" s="268"/>
      <c r="I220" s="268"/>
      <c r="J220" s="268"/>
      <c r="K220" s="268"/>
      <c r="L220" s="268"/>
      <c r="M220" s="268"/>
      <c r="N220" s="268"/>
      <c r="O220" s="268"/>
      <c r="P220" s="268"/>
      <c r="Q220" s="268"/>
      <c r="R220" s="268"/>
      <c r="S220" s="268"/>
      <c r="T220" s="268"/>
      <c r="U220" s="268"/>
      <c r="V220" s="268"/>
      <c r="W220" s="268"/>
      <c r="X220" s="268"/>
      <c r="Y220" s="268"/>
      <c r="Z220" s="268"/>
      <c r="AA220" s="268"/>
      <c r="AB220" s="268"/>
      <c r="AC220" s="268"/>
      <c r="AD220" s="268"/>
      <c r="AE220" s="268"/>
      <c r="AF220" s="268"/>
      <c r="AG220" s="268"/>
      <c r="AH220" s="268"/>
      <c r="AI220" s="268"/>
      <c r="AJ220" s="268"/>
      <c r="AK220" s="268"/>
      <c r="AL220" s="268"/>
      <c r="AM220" s="268"/>
      <c r="AN220" s="268"/>
      <c r="AO220" s="268"/>
      <c r="AP220" s="268"/>
      <c r="AQ220" s="268"/>
      <c r="AR220" s="268"/>
      <c r="AS220" s="268"/>
      <c r="AT220" s="268"/>
      <c r="AU220" s="268"/>
      <c r="AV220" s="268"/>
      <c r="AW220" s="268"/>
      <c r="AX220" s="268"/>
      <c r="AY220" s="268"/>
      <c r="AZ220" s="268"/>
      <c r="BA220" s="268"/>
      <c r="BB220" s="268"/>
      <c r="BC220" s="268"/>
      <c r="BD220" s="268"/>
      <c r="BE220" s="268"/>
      <c r="BF220" s="268"/>
      <c r="BG220" s="268"/>
      <c r="BH220" s="268"/>
      <c r="BI220" s="268"/>
      <c r="BJ220" s="268"/>
      <c r="BK220" s="268"/>
      <c r="BL220" s="268"/>
      <c r="BM220" s="268"/>
      <c r="BN220" s="268"/>
      <c r="BO220" s="268"/>
      <c r="BP220" s="268"/>
      <c r="BQ220" s="268"/>
      <c r="BR220" s="268"/>
      <c r="BS220" s="268"/>
      <c r="BT220" s="268"/>
      <c r="BU220" s="268"/>
      <c r="BV220" s="268"/>
      <c r="BW220" s="268"/>
      <c r="BX220" s="268"/>
      <c r="BY220" s="268"/>
      <c r="BZ220" s="268"/>
      <c r="CA220" s="268"/>
      <c r="CB220" s="268"/>
      <c r="CC220" s="268"/>
      <c r="CD220" s="268"/>
      <c r="CE220" s="268"/>
      <c r="CF220" s="268"/>
      <c r="CG220" s="268"/>
      <c r="CH220" s="268"/>
      <c r="CI220" s="268"/>
      <c r="CJ220" s="268"/>
      <c r="CK220" s="268"/>
      <c r="CL220" s="268"/>
      <c r="CM220" s="268"/>
      <c r="CN220" s="268"/>
      <c r="CO220" s="268"/>
      <c r="CP220" s="268"/>
      <c r="CQ220" s="268"/>
      <c r="CR220" s="268"/>
      <c r="CS220" s="268"/>
      <c r="CT220" s="268"/>
      <c r="CU220" s="268"/>
      <c r="CV220" s="268"/>
      <c r="CW220" s="268"/>
      <c r="CX220" s="268"/>
      <c r="CY220" s="268"/>
      <c r="CZ220" s="268"/>
      <c r="DA220" s="268"/>
      <c r="DB220" s="268"/>
      <c r="DC220" s="268"/>
      <c r="DD220" s="268"/>
      <c r="DE220" s="268"/>
      <c r="DF220" s="268"/>
      <c r="DG220" s="268"/>
      <c r="DH220" s="268"/>
      <c r="DI220" s="268"/>
      <c r="DJ220" s="268"/>
      <c r="DK220" s="268"/>
      <c r="DL220" s="268"/>
    </row>
    <row r="221" spans="1:116" x14ac:dyDescent="0.35">
      <c r="A221" s="268"/>
      <c r="B221" s="268"/>
      <c r="C221" s="268"/>
      <c r="D221" s="268"/>
      <c r="E221" s="268"/>
      <c r="F221" s="268"/>
      <c r="G221" s="268"/>
      <c r="H221" s="268"/>
      <c r="I221" s="268"/>
      <c r="J221" s="268"/>
      <c r="K221" s="268"/>
      <c r="L221" s="268"/>
      <c r="M221" s="268"/>
      <c r="N221" s="268"/>
      <c r="O221" s="268"/>
      <c r="P221" s="268"/>
      <c r="Q221" s="268"/>
      <c r="R221" s="268"/>
      <c r="S221" s="268"/>
      <c r="T221" s="268"/>
      <c r="U221" s="268"/>
      <c r="V221" s="268"/>
      <c r="W221" s="268"/>
      <c r="X221" s="268"/>
      <c r="Y221" s="268"/>
      <c r="Z221" s="268"/>
      <c r="AA221" s="268"/>
      <c r="AB221" s="268"/>
      <c r="AC221" s="268"/>
      <c r="AD221" s="268"/>
      <c r="AE221" s="268"/>
      <c r="AF221" s="268"/>
      <c r="AG221" s="268"/>
      <c r="AH221" s="268"/>
      <c r="AI221" s="268"/>
      <c r="AJ221" s="268"/>
      <c r="AK221" s="268"/>
      <c r="AL221" s="268"/>
      <c r="AM221" s="268"/>
      <c r="AN221" s="268"/>
      <c r="AO221" s="268"/>
      <c r="AP221" s="268"/>
      <c r="AQ221" s="268"/>
      <c r="AR221" s="268"/>
      <c r="AS221" s="268"/>
      <c r="AT221" s="268"/>
      <c r="AU221" s="268"/>
      <c r="AV221" s="268"/>
      <c r="AW221" s="268"/>
      <c r="AX221" s="268"/>
      <c r="AY221" s="268"/>
      <c r="AZ221" s="268"/>
      <c r="BA221" s="268"/>
      <c r="BB221" s="268"/>
      <c r="BC221" s="268"/>
      <c r="BD221" s="268"/>
      <c r="BE221" s="268"/>
      <c r="BF221" s="268"/>
      <c r="BG221" s="268"/>
      <c r="BH221" s="268"/>
      <c r="BI221" s="268"/>
      <c r="BJ221" s="268"/>
      <c r="BK221" s="268"/>
      <c r="BL221" s="268"/>
      <c r="BM221" s="268"/>
      <c r="BN221" s="268"/>
      <c r="BO221" s="268"/>
      <c r="BP221" s="268"/>
      <c r="BQ221" s="268"/>
      <c r="BR221" s="268"/>
      <c r="BS221" s="268"/>
      <c r="BT221" s="268"/>
      <c r="BU221" s="268"/>
      <c r="BV221" s="268"/>
      <c r="BW221" s="268"/>
      <c r="BX221" s="268"/>
      <c r="BY221" s="268"/>
      <c r="BZ221" s="268"/>
      <c r="CA221" s="268"/>
      <c r="CB221" s="268"/>
      <c r="CC221" s="268"/>
      <c r="CD221" s="268"/>
      <c r="CE221" s="268"/>
      <c r="CF221" s="268"/>
      <c r="CG221" s="268"/>
      <c r="CH221" s="268"/>
      <c r="CI221" s="268"/>
      <c r="CJ221" s="268"/>
      <c r="CK221" s="268"/>
      <c r="CL221" s="268"/>
      <c r="CM221" s="268"/>
      <c r="CN221" s="268"/>
      <c r="CO221" s="268"/>
      <c r="CP221" s="268"/>
      <c r="CQ221" s="268"/>
      <c r="CR221" s="268"/>
      <c r="CS221" s="268"/>
      <c r="CT221" s="268"/>
      <c r="CU221" s="268"/>
      <c r="CV221" s="268"/>
      <c r="CW221" s="268"/>
      <c r="CX221" s="268"/>
      <c r="CY221" s="268"/>
      <c r="CZ221" s="268"/>
      <c r="DA221" s="268"/>
      <c r="DB221" s="268"/>
      <c r="DC221" s="268"/>
      <c r="DD221" s="268"/>
      <c r="DE221" s="268"/>
      <c r="DF221" s="268"/>
      <c r="DG221" s="268"/>
      <c r="DH221" s="268"/>
      <c r="DI221" s="268"/>
      <c r="DJ221" s="268"/>
      <c r="DK221" s="268"/>
      <c r="DL221" s="268"/>
    </row>
    <row r="222" spans="1:116" x14ac:dyDescent="0.35">
      <c r="A222" s="268"/>
      <c r="B222" s="268"/>
      <c r="C222" s="268"/>
      <c r="D222" s="268"/>
      <c r="E222" s="268"/>
      <c r="F222" s="268"/>
      <c r="G222" s="268"/>
      <c r="H222" s="268"/>
      <c r="I222" s="268"/>
      <c r="J222" s="268"/>
      <c r="K222" s="268"/>
      <c r="L222" s="268"/>
      <c r="M222" s="268"/>
      <c r="N222" s="268"/>
      <c r="O222" s="268"/>
      <c r="P222" s="268"/>
      <c r="Q222" s="268"/>
      <c r="R222" s="268"/>
      <c r="S222" s="268"/>
      <c r="T222" s="268"/>
      <c r="U222" s="268"/>
      <c r="V222" s="268"/>
      <c r="W222" s="268"/>
      <c r="X222" s="268"/>
      <c r="Y222" s="268"/>
      <c r="Z222" s="268"/>
      <c r="AA222" s="268"/>
      <c r="AB222" s="268"/>
      <c r="AC222" s="268"/>
      <c r="AD222" s="268"/>
      <c r="AE222" s="268"/>
      <c r="AF222" s="268"/>
      <c r="AG222" s="268"/>
      <c r="AH222" s="268"/>
      <c r="AI222" s="268"/>
      <c r="AJ222" s="268"/>
      <c r="AK222" s="268"/>
      <c r="AL222" s="268"/>
      <c r="AM222" s="268"/>
      <c r="AN222" s="268"/>
      <c r="AO222" s="268"/>
      <c r="AP222" s="268"/>
      <c r="AQ222" s="268"/>
      <c r="AR222" s="268"/>
      <c r="AS222" s="268"/>
      <c r="AT222" s="268"/>
      <c r="AU222" s="268"/>
      <c r="AV222" s="268"/>
      <c r="AW222" s="268"/>
      <c r="AX222" s="268"/>
      <c r="AY222" s="268"/>
      <c r="AZ222" s="268"/>
      <c r="BA222" s="268"/>
      <c r="BB222" s="268"/>
      <c r="BC222" s="268"/>
      <c r="BD222" s="268"/>
      <c r="BE222" s="268"/>
      <c r="BF222" s="268"/>
      <c r="BG222" s="268"/>
      <c r="BH222" s="268"/>
      <c r="BI222" s="268"/>
      <c r="BJ222" s="268"/>
      <c r="BK222" s="268"/>
      <c r="BL222" s="268"/>
      <c r="BM222" s="268"/>
      <c r="BN222" s="268"/>
      <c r="BO222" s="268"/>
      <c r="BP222" s="268"/>
      <c r="BQ222" s="268"/>
      <c r="BR222" s="268"/>
      <c r="BS222" s="268"/>
      <c r="BT222" s="268"/>
      <c r="BU222" s="268"/>
      <c r="BV222" s="268"/>
      <c r="BW222" s="268"/>
      <c r="BX222" s="268"/>
      <c r="BY222" s="268"/>
      <c r="BZ222" s="268"/>
      <c r="CA222" s="268"/>
      <c r="CB222" s="268"/>
      <c r="CC222" s="268"/>
      <c r="CD222" s="268"/>
      <c r="CE222" s="268"/>
      <c r="CF222" s="268"/>
      <c r="CG222" s="268"/>
      <c r="CH222" s="268"/>
      <c r="CI222" s="268"/>
      <c r="CJ222" s="268"/>
      <c r="CK222" s="268"/>
      <c r="CL222" s="268"/>
      <c r="CM222" s="268"/>
      <c r="CN222" s="268"/>
      <c r="CO222" s="268"/>
      <c r="CP222" s="268"/>
      <c r="CQ222" s="268"/>
      <c r="CR222" s="268"/>
      <c r="CS222" s="268"/>
      <c r="CT222" s="268"/>
      <c r="CU222" s="268"/>
      <c r="CV222" s="268"/>
      <c r="CW222" s="268"/>
      <c r="CX222" s="268"/>
      <c r="CY222" s="268"/>
      <c r="CZ222" s="268"/>
      <c r="DA222" s="268"/>
      <c r="DB222" s="268"/>
      <c r="DC222" s="268"/>
      <c r="DD222" s="268"/>
      <c r="DE222" s="268"/>
      <c r="DF222" s="268"/>
      <c r="DG222" s="268"/>
      <c r="DH222" s="268"/>
      <c r="DI222" s="268"/>
      <c r="DJ222" s="268"/>
      <c r="DK222" s="268"/>
      <c r="DL222" s="268"/>
    </row>
    <row r="223" spans="1:116" x14ac:dyDescent="0.35">
      <c r="A223" s="268"/>
      <c r="B223" s="268"/>
      <c r="C223" s="268"/>
      <c r="D223" s="268"/>
      <c r="E223" s="268"/>
      <c r="F223" s="268"/>
      <c r="G223" s="268"/>
      <c r="H223" s="268"/>
      <c r="I223" s="268"/>
      <c r="J223" s="268"/>
      <c r="K223" s="268"/>
      <c r="L223" s="268"/>
      <c r="M223" s="268"/>
      <c r="N223" s="268"/>
      <c r="O223" s="268"/>
      <c r="P223" s="268"/>
      <c r="Q223" s="268"/>
      <c r="R223" s="268"/>
      <c r="S223" s="268"/>
      <c r="T223" s="268"/>
      <c r="U223" s="268"/>
      <c r="V223" s="268"/>
      <c r="W223" s="268"/>
      <c r="X223" s="268"/>
      <c r="Y223" s="268"/>
      <c r="Z223" s="268"/>
      <c r="AA223" s="268"/>
      <c r="AB223" s="268"/>
      <c r="AC223" s="268"/>
      <c r="AD223" s="268"/>
      <c r="AE223" s="268"/>
      <c r="AF223" s="268"/>
      <c r="AG223" s="268"/>
      <c r="AH223" s="268"/>
      <c r="AI223" s="268"/>
      <c r="AJ223" s="268"/>
      <c r="AK223" s="268"/>
      <c r="AL223" s="268"/>
      <c r="AM223" s="268"/>
      <c r="AN223" s="268"/>
      <c r="AO223" s="268"/>
      <c r="AP223" s="268"/>
      <c r="AQ223" s="268"/>
      <c r="AR223" s="268"/>
      <c r="AS223" s="268"/>
      <c r="AT223" s="268"/>
      <c r="AU223" s="268"/>
      <c r="AV223" s="268"/>
      <c r="AW223" s="268"/>
      <c r="AX223" s="268"/>
      <c r="AY223" s="268"/>
      <c r="AZ223" s="268"/>
      <c r="BA223" s="268"/>
      <c r="BB223" s="268"/>
      <c r="BC223" s="268"/>
      <c r="BD223" s="268"/>
      <c r="BE223" s="268"/>
      <c r="BF223" s="268"/>
      <c r="BG223" s="268"/>
      <c r="BH223" s="268"/>
      <c r="BI223" s="268"/>
      <c r="BJ223" s="268"/>
      <c r="BK223" s="268"/>
      <c r="BL223" s="268"/>
      <c r="BM223" s="268"/>
      <c r="BN223" s="268"/>
      <c r="BO223" s="268"/>
      <c r="BP223" s="268"/>
      <c r="BQ223" s="268"/>
      <c r="BR223" s="268"/>
      <c r="BS223" s="268"/>
      <c r="BT223" s="268"/>
      <c r="BU223" s="268"/>
      <c r="BV223" s="268"/>
      <c r="BW223" s="268"/>
      <c r="BX223" s="268"/>
      <c r="BY223" s="268"/>
      <c r="BZ223" s="268"/>
      <c r="CA223" s="268"/>
      <c r="CB223" s="268"/>
      <c r="CC223" s="268"/>
      <c r="CD223" s="268"/>
      <c r="CE223" s="268"/>
      <c r="CF223" s="268"/>
      <c r="CG223" s="268"/>
      <c r="CH223" s="268"/>
      <c r="CI223" s="268"/>
      <c r="CJ223" s="268"/>
      <c r="CK223" s="268"/>
      <c r="CL223" s="268"/>
      <c r="CM223" s="268"/>
      <c r="CN223" s="268"/>
      <c r="CO223" s="268"/>
      <c r="CP223" s="268"/>
      <c r="CQ223" s="268"/>
      <c r="CR223" s="268"/>
      <c r="CS223" s="268"/>
      <c r="CT223" s="268"/>
      <c r="CU223" s="268"/>
      <c r="CV223" s="268"/>
      <c r="CW223" s="268"/>
      <c r="CX223" s="268"/>
      <c r="CY223" s="268"/>
      <c r="CZ223" s="268"/>
      <c r="DA223" s="268"/>
      <c r="DB223" s="268"/>
      <c r="DC223" s="268"/>
      <c r="DD223" s="268"/>
      <c r="DE223" s="268"/>
      <c r="DF223" s="268"/>
      <c r="DG223" s="268"/>
      <c r="DH223" s="268"/>
      <c r="DI223" s="268"/>
      <c r="DJ223" s="268"/>
      <c r="DK223" s="268"/>
      <c r="DL223" s="268"/>
    </row>
    <row r="224" spans="1:116" x14ac:dyDescent="0.35">
      <c r="A224" s="268"/>
      <c r="B224" s="268"/>
      <c r="C224" s="268"/>
      <c r="D224" s="268"/>
      <c r="E224" s="268"/>
      <c r="F224" s="268"/>
      <c r="G224" s="268"/>
      <c r="H224" s="268"/>
      <c r="I224" s="268"/>
      <c r="J224" s="268"/>
      <c r="K224" s="268"/>
      <c r="L224" s="268"/>
      <c r="M224" s="268"/>
      <c r="N224" s="268"/>
      <c r="O224" s="268"/>
      <c r="P224" s="268"/>
      <c r="Q224" s="268"/>
      <c r="R224" s="268"/>
      <c r="S224" s="268"/>
      <c r="T224" s="268"/>
      <c r="U224" s="268"/>
      <c r="V224" s="268"/>
      <c r="W224" s="268"/>
      <c r="X224" s="268"/>
      <c r="Y224" s="268"/>
      <c r="Z224" s="268"/>
      <c r="AA224" s="268"/>
      <c r="AB224" s="268"/>
      <c r="AC224" s="268"/>
      <c r="AD224" s="268"/>
      <c r="AE224" s="268"/>
      <c r="AF224" s="268"/>
      <c r="AG224" s="268"/>
      <c r="AH224" s="268"/>
      <c r="AI224" s="268"/>
      <c r="AJ224" s="268"/>
      <c r="AK224" s="268"/>
      <c r="AL224" s="268"/>
      <c r="AM224" s="268"/>
      <c r="AN224" s="268"/>
      <c r="AO224" s="268"/>
      <c r="AP224" s="268"/>
      <c r="AQ224" s="268"/>
      <c r="AR224" s="268"/>
      <c r="AS224" s="268"/>
      <c r="AT224" s="268"/>
      <c r="AU224" s="268"/>
      <c r="AV224" s="268"/>
      <c r="AW224" s="268"/>
      <c r="AX224" s="268"/>
      <c r="AY224" s="268"/>
      <c r="AZ224" s="268"/>
      <c r="BA224" s="268"/>
      <c r="BB224" s="268"/>
      <c r="BC224" s="268"/>
      <c r="BD224" s="268"/>
      <c r="BE224" s="268"/>
      <c r="BF224" s="268"/>
      <c r="BG224" s="268"/>
      <c r="BH224" s="268"/>
      <c r="BI224" s="268"/>
      <c r="BJ224" s="268"/>
      <c r="BK224" s="268"/>
      <c r="BL224" s="268"/>
      <c r="BM224" s="268"/>
      <c r="BN224" s="268"/>
      <c r="BO224" s="268"/>
      <c r="BP224" s="268"/>
      <c r="BQ224" s="268"/>
      <c r="BR224" s="268"/>
      <c r="BS224" s="268"/>
      <c r="BT224" s="268"/>
      <c r="BU224" s="268"/>
      <c r="BV224" s="268"/>
      <c r="BW224" s="268"/>
      <c r="BX224" s="268"/>
      <c r="BY224" s="268"/>
      <c r="BZ224" s="268"/>
      <c r="CA224" s="268"/>
      <c r="CB224" s="268"/>
      <c r="CC224" s="268"/>
      <c r="CD224" s="268"/>
      <c r="CE224" s="268"/>
      <c r="CF224" s="268"/>
      <c r="CG224" s="268"/>
      <c r="CH224" s="268"/>
      <c r="CI224" s="268"/>
      <c r="CJ224" s="268"/>
      <c r="CK224" s="268"/>
      <c r="CL224" s="268"/>
      <c r="CM224" s="268"/>
      <c r="CN224" s="268"/>
      <c r="CO224" s="268"/>
      <c r="CP224" s="268"/>
      <c r="CQ224" s="268"/>
      <c r="CR224" s="268"/>
      <c r="CS224" s="268"/>
      <c r="CT224" s="268"/>
      <c r="CU224" s="268"/>
      <c r="CV224" s="268"/>
      <c r="CW224" s="268"/>
      <c r="CX224" s="268"/>
      <c r="CY224" s="268"/>
      <c r="CZ224" s="268"/>
      <c r="DA224" s="268"/>
      <c r="DB224" s="268"/>
      <c r="DC224" s="268"/>
      <c r="DD224" s="268"/>
      <c r="DE224" s="268"/>
      <c r="DF224" s="268"/>
      <c r="DG224" s="268"/>
      <c r="DH224" s="268"/>
      <c r="DI224" s="268"/>
      <c r="DJ224" s="268"/>
      <c r="DK224" s="268"/>
      <c r="DL224" s="268"/>
    </row>
    <row r="225" spans="1:116" x14ac:dyDescent="0.35">
      <c r="A225" s="268"/>
      <c r="B225" s="268"/>
      <c r="C225" s="268"/>
      <c r="D225" s="268"/>
      <c r="E225" s="268"/>
      <c r="F225" s="268"/>
      <c r="G225" s="268"/>
      <c r="H225" s="268"/>
      <c r="I225" s="268"/>
      <c r="J225" s="268"/>
      <c r="K225" s="268"/>
      <c r="L225" s="268"/>
      <c r="M225" s="268"/>
      <c r="N225" s="268"/>
      <c r="O225" s="268"/>
      <c r="P225" s="268"/>
      <c r="Q225" s="268"/>
      <c r="R225" s="268"/>
      <c r="S225" s="268"/>
      <c r="T225" s="268"/>
      <c r="U225" s="268"/>
      <c r="V225" s="268"/>
      <c r="W225" s="268"/>
      <c r="X225" s="268"/>
      <c r="Y225" s="268"/>
      <c r="Z225" s="268"/>
      <c r="AA225" s="268"/>
      <c r="AB225" s="268"/>
      <c r="AC225" s="268"/>
      <c r="AD225" s="268"/>
      <c r="AE225" s="268"/>
      <c r="AF225" s="268"/>
      <c r="AG225" s="268"/>
      <c r="AH225" s="268"/>
      <c r="AI225" s="268"/>
      <c r="AJ225" s="268"/>
      <c r="AK225" s="268"/>
      <c r="AL225" s="268"/>
      <c r="AM225" s="268"/>
      <c r="AN225" s="268"/>
      <c r="AO225" s="268"/>
      <c r="AP225" s="268"/>
      <c r="AQ225" s="268"/>
      <c r="AR225" s="268"/>
      <c r="AS225" s="268"/>
      <c r="AT225" s="268"/>
      <c r="AU225" s="268"/>
      <c r="AV225" s="268"/>
      <c r="AW225" s="268"/>
      <c r="AX225" s="268"/>
      <c r="AY225" s="268"/>
      <c r="AZ225" s="268"/>
      <c r="BA225" s="268"/>
      <c r="BB225" s="268"/>
      <c r="BC225" s="268"/>
      <c r="BD225" s="268"/>
      <c r="BE225" s="268"/>
      <c r="BF225" s="268"/>
      <c r="BG225" s="268"/>
      <c r="BH225" s="268"/>
      <c r="BI225" s="268"/>
      <c r="BJ225" s="268"/>
      <c r="BK225" s="268"/>
      <c r="BL225" s="268"/>
      <c r="BM225" s="268"/>
      <c r="BN225" s="268"/>
      <c r="BO225" s="268"/>
      <c r="BP225" s="268"/>
      <c r="BQ225" s="268"/>
      <c r="BR225" s="268"/>
      <c r="BS225" s="268"/>
      <c r="BT225" s="268"/>
      <c r="BU225" s="268"/>
      <c r="BV225" s="268"/>
      <c r="BW225" s="268"/>
      <c r="BX225" s="268"/>
      <c r="BY225" s="268"/>
      <c r="BZ225" s="268"/>
      <c r="CA225" s="268"/>
      <c r="CB225" s="268"/>
      <c r="CC225" s="268"/>
      <c r="CD225" s="268"/>
      <c r="CE225" s="268"/>
      <c r="CF225" s="268"/>
      <c r="CG225" s="268"/>
      <c r="CH225" s="268"/>
      <c r="CI225" s="268"/>
      <c r="CJ225" s="268"/>
      <c r="CK225" s="268"/>
      <c r="CL225" s="268"/>
      <c r="CM225" s="268"/>
      <c r="CN225" s="268"/>
      <c r="CO225" s="268"/>
      <c r="CP225" s="268"/>
      <c r="CQ225" s="268"/>
      <c r="CR225" s="268"/>
      <c r="CS225" s="268"/>
      <c r="CT225" s="268"/>
      <c r="CU225" s="268"/>
      <c r="CV225" s="268"/>
      <c r="CW225" s="268"/>
      <c r="CX225" s="268"/>
      <c r="CY225" s="268"/>
      <c r="CZ225" s="268"/>
      <c r="DA225" s="268"/>
      <c r="DB225" s="268"/>
      <c r="DC225" s="268"/>
      <c r="DD225" s="268"/>
      <c r="DE225" s="268"/>
      <c r="DF225" s="268"/>
      <c r="DG225" s="268"/>
      <c r="DH225" s="268"/>
      <c r="DI225" s="268"/>
      <c r="DJ225" s="268"/>
      <c r="DK225" s="268"/>
      <c r="DL225" s="268"/>
    </row>
    <row r="226" spans="1:116" x14ac:dyDescent="0.35">
      <c r="A226" s="268"/>
      <c r="B226" s="268"/>
      <c r="C226" s="268"/>
      <c r="D226" s="268"/>
      <c r="E226" s="268"/>
      <c r="F226" s="268"/>
      <c r="G226" s="268"/>
      <c r="H226" s="268"/>
      <c r="I226" s="268"/>
      <c r="J226" s="268"/>
      <c r="K226" s="268"/>
      <c r="L226" s="268"/>
      <c r="M226" s="268"/>
      <c r="N226" s="268"/>
      <c r="O226" s="268"/>
      <c r="P226" s="268"/>
      <c r="Q226" s="268"/>
      <c r="R226" s="268"/>
      <c r="S226" s="268"/>
      <c r="T226" s="268"/>
      <c r="U226" s="268"/>
      <c r="V226" s="268"/>
      <c r="W226" s="268"/>
      <c r="X226" s="268"/>
      <c r="Y226" s="268"/>
      <c r="Z226" s="268"/>
      <c r="AA226" s="268"/>
      <c r="AB226" s="268"/>
      <c r="AC226" s="268"/>
      <c r="AD226" s="268"/>
      <c r="AE226" s="268"/>
      <c r="AF226" s="268"/>
      <c r="AG226" s="268"/>
      <c r="AH226" s="268"/>
      <c r="AI226" s="268"/>
      <c r="AJ226" s="268"/>
      <c r="AK226" s="268"/>
      <c r="AL226" s="268"/>
      <c r="AM226" s="268"/>
      <c r="AN226" s="268"/>
      <c r="AO226" s="268"/>
      <c r="AP226" s="268"/>
      <c r="AQ226" s="268"/>
      <c r="AR226" s="268"/>
      <c r="AS226" s="268"/>
      <c r="AT226" s="268"/>
      <c r="AU226" s="268"/>
      <c r="AV226" s="268"/>
      <c r="AW226" s="268"/>
      <c r="AX226" s="268"/>
      <c r="AY226" s="268"/>
      <c r="AZ226" s="268"/>
      <c r="BA226" s="268"/>
      <c r="BB226" s="268"/>
      <c r="BC226" s="268"/>
      <c r="BD226" s="268"/>
      <c r="BE226" s="268"/>
      <c r="BF226" s="268"/>
      <c r="BG226" s="268"/>
      <c r="BH226" s="268"/>
      <c r="BI226" s="268"/>
      <c r="BJ226" s="268"/>
      <c r="BK226" s="268"/>
      <c r="BL226" s="268"/>
      <c r="BM226" s="268"/>
      <c r="BN226" s="268"/>
      <c r="BO226" s="268"/>
      <c r="BP226" s="268"/>
      <c r="BQ226" s="268"/>
      <c r="BR226" s="268"/>
      <c r="BS226" s="268"/>
      <c r="BT226" s="268"/>
      <c r="BU226" s="268"/>
      <c r="BV226" s="268"/>
      <c r="BW226" s="268"/>
      <c r="BX226" s="268"/>
      <c r="BY226" s="268"/>
      <c r="BZ226" s="268"/>
      <c r="CA226" s="268"/>
      <c r="CB226" s="268"/>
      <c r="CC226" s="268"/>
      <c r="CD226" s="268"/>
      <c r="CE226" s="268"/>
      <c r="CF226" s="268"/>
      <c r="CG226" s="268"/>
      <c r="CH226" s="268"/>
      <c r="CI226" s="268"/>
      <c r="CJ226" s="268"/>
      <c r="CK226" s="268"/>
      <c r="CL226" s="268"/>
      <c r="CM226" s="268"/>
      <c r="CN226" s="268"/>
      <c r="CO226" s="268"/>
      <c r="CP226" s="268"/>
      <c r="CQ226" s="268"/>
      <c r="CR226" s="268"/>
      <c r="CS226" s="268"/>
      <c r="CT226" s="268"/>
      <c r="CU226" s="268"/>
      <c r="CV226" s="268"/>
      <c r="CW226" s="268"/>
      <c r="CX226" s="268"/>
      <c r="CY226" s="268"/>
      <c r="CZ226" s="268"/>
      <c r="DA226" s="268"/>
      <c r="DB226" s="268"/>
      <c r="DC226" s="268"/>
      <c r="DD226" s="268"/>
      <c r="DE226" s="268"/>
      <c r="DF226" s="268"/>
      <c r="DG226" s="268"/>
      <c r="DH226" s="268"/>
      <c r="DI226" s="268"/>
      <c r="DJ226" s="268"/>
      <c r="DK226" s="268"/>
      <c r="DL226" s="268"/>
    </row>
    <row r="227" spans="1:116" x14ac:dyDescent="0.35">
      <c r="A227" s="268"/>
      <c r="B227" s="268"/>
      <c r="C227" s="268"/>
      <c r="D227" s="268"/>
      <c r="E227" s="268"/>
      <c r="F227" s="268"/>
      <c r="G227" s="268"/>
      <c r="H227" s="268"/>
      <c r="I227" s="268"/>
      <c r="J227" s="268"/>
      <c r="K227" s="268"/>
      <c r="L227" s="268"/>
      <c r="M227" s="268"/>
      <c r="N227" s="268"/>
      <c r="O227" s="268"/>
      <c r="P227" s="268"/>
      <c r="Q227" s="268"/>
      <c r="R227" s="268"/>
      <c r="S227" s="268"/>
      <c r="T227" s="268"/>
      <c r="U227" s="268"/>
      <c r="V227" s="268"/>
      <c r="W227" s="268"/>
      <c r="X227" s="268"/>
      <c r="Y227" s="268"/>
      <c r="Z227" s="268"/>
      <c r="AA227" s="268"/>
      <c r="AB227" s="268"/>
      <c r="AC227" s="268"/>
      <c r="AD227" s="268"/>
      <c r="AE227" s="268"/>
      <c r="AF227" s="268"/>
      <c r="AG227" s="268"/>
      <c r="AH227" s="268"/>
      <c r="AI227" s="268"/>
      <c r="AJ227" s="268"/>
      <c r="AK227" s="268"/>
      <c r="AL227" s="268"/>
      <c r="AM227" s="268"/>
      <c r="AN227" s="268"/>
      <c r="AO227" s="268"/>
      <c r="AP227" s="268"/>
      <c r="AQ227" s="268"/>
      <c r="AR227" s="268"/>
      <c r="AS227" s="268"/>
      <c r="AT227" s="268"/>
      <c r="AU227" s="268"/>
      <c r="AV227" s="268"/>
      <c r="AW227" s="268"/>
      <c r="AX227" s="268"/>
      <c r="AY227" s="268"/>
      <c r="AZ227" s="268"/>
      <c r="BA227" s="268"/>
      <c r="BB227" s="268"/>
      <c r="BC227" s="268"/>
      <c r="BD227" s="268"/>
      <c r="BE227" s="268"/>
      <c r="BF227" s="268"/>
      <c r="BG227" s="268"/>
      <c r="BH227" s="268"/>
      <c r="BI227" s="268"/>
      <c r="BJ227" s="268"/>
      <c r="BK227" s="268"/>
      <c r="BL227" s="268"/>
      <c r="BM227" s="268"/>
      <c r="BN227" s="268"/>
      <c r="BO227" s="268"/>
      <c r="BP227" s="268"/>
      <c r="BQ227" s="268"/>
      <c r="BR227" s="268"/>
      <c r="BS227" s="268"/>
      <c r="BT227" s="268"/>
      <c r="BU227" s="268"/>
      <c r="BV227" s="268"/>
      <c r="BW227" s="268"/>
      <c r="BX227" s="268"/>
      <c r="BY227" s="268"/>
      <c r="BZ227" s="268"/>
      <c r="CA227" s="268"/>
      <c r="CB227" s="268"/>
      <c r="CC227" s="268"/>
      <c r="CD227" s="268"/>
      <c r="CE227" s="268"/>
      <c r="CF227" s="268"/>
      <c r="CG227" s="268"/>
      <c r="CH227" s="268"/>
      <c r="CI227" s="268"/>
      <c r="CJ227" s="268"/>
      <c r="CK227" s="268"/>
      <c r="CL227" s="268"/>
      <c r="CM227" s="268"/>
      <c r="CN227" s="268"/>
      <c r="CO227" s="268"/>
      <c r="CP227" s="268"/>
      <c r="CQ227" s="268"/>
      <c r="CR227" s="268"/>
      <c r="CS227" s="268"/>
      <c r="CT227" s="268"/>
      <c r="CU227" s="268"/>
      <c r="CV227" s="268"/>
      <c r="CW227" s="268"/>
      <c r="CX227" s="268"/>
      <c r="CY227" s="268"/>
      <c r="CZ227" s="268"/>
      <c r="DA227" s="268"/>
      <c r="DB227" s="268"/>
      <c r="DC227" s="268"/>
      <c r="DD227" s="268"/>
      <c r="DE227" s="268"/>
      <c r="DF227" s="268"/>
      <c r="DG227" s="268"/>
      <c r="DH227" s="268"/>
      <c r="DI227" s="268"/>
      <c r="DJ227" s="268"/>
      <c r="DK227" s="268"/>
      <c r="DL227" s="268"/>
    </row>
    <row r="228" spans="1:116" x14ac:dyDescent="0.35">
      <c r="A228" s="268"/>
      <c r="B228" s="268"/>
      <c r="C228" s="268"/>
      <c r="D228" s="268"/>
      <c r="E228" s="268"/>
      <c r="F228" s="268"/>
      <c r="G228" s="268"/>
      <c r="H228" s="268"/>
      <c r="I228" s="268"/>
      <c r="J228" s="268"/>
      <c r="K228" s="268"/>
      <c r="L228" s="268"/>
      <c r="M228" s="268"/>
      <c r="N228" s="268"/>
      <c r="O228" s="268"/>
      <c r="P228" s="268"/>
      <c r="Q228" s="268"/>
      <c r="R228" s="268"/>
      <c r="S228" s="268"/>
      <c r="T228" s="268"/>
      <c r="U228" s="268"/>
      <c r="V228" s="268"/>
      <c r="W228" s="268"/>
      <c r="X228" s="268"/>
      <c r="Y228" s="268"/>
      <c r="Z228" s="268"/>
      <c r="AA228" s="268"/>
      <c r="AB228" s="268"/>
      <c r="AC228" s="268"/>
      <c r="AD228" s="268"/>
      <c r="AE228" s="268"/>
      <c r="AF228" s="268"/>
      <c r="AG228" s="268"/>
      <c r="AH228" s="268"/>
      <c r="AI228" s="268"/>
      <c r="AJ228" s="268"/>
      <c r="AK228" s="268"/>
      <c r="AL228" s="268"/>
      <c r="AM228" s="268"/>
      <c r="AN228" s="268"/>
      <c r="AO228" s="268"/>
      <c r="AP228" s="268"/>
      <c r="AQ228" s="268"/>
      <c r="AR228" s="268"/>
      <c r="AS228" s="268"/>
      <c r="AT228" s="268"/>
      <c r="AU228" s="268"/>
      <c r="AV228" s="268"/>
      <c r="AW228" s="268"/>
      <c r="AX228" s="268"/>
      <c r="AY228" s="268"/>
      <c r="AZ228" s="268"/>
      <c r="BA228" s="268"/>
      <c r="BB228" s="268"/>
      <c r="BC228" s="268"/>
      <c r="BD228" s="268"/>
      <c r="BE228" s="268"/>
      <c r="BF228" s="268"/>
      <c r="BG228" s="268"/>
      <c r="BH228" s="268"/>
      <c r="BI228" s="268"/>
      <c r="BJ228" s="268"/>
      <c r="BK228" s="268"/>
      <c r="BL228" s="268"/>
      <c r="BM228" s="268"/>
      <c r="BN228" s="268"/>
      <c r="BO228" s="268"/>
      <c r="BP228" s="268"/>
      <c r="BQ228" s="268"/>
      <c r="BR228" s="268"/>
      <c r="BS228" s="268"/>
      <c r="BT228" s="268"/>
      <c r="BU228" s="268"/>
      <c r="BV228" s="268"/>
      <c r="BW228" s="268"/>
      <c r="BX228" s="268"/>
      <c r="BY228" s="268"/>
      <c r="BZ228" s="268"/>
      <c r="CA228" s="268"/>
      <c r="CB228" s="268"/>
      <c r="CC228" s="268"/>
      <c r="CD228" s="268"/>
      <c r="CE228" s="268"/>
      <c r="CF228" s="268"/>
      <c r="CG228" s="268"/>
      <c r="CH228" s="268"/>
      <c r="CI228" s="268"/>
      <c r="CJ228" s="268"/>
      <c r="CK228" s="268"/>
      <c r="CL228" s="268"/>
      <c r="CM228" s="268"/>
      <c r="CN228" s="268"/>
      <c r="CO228" s="268"/>
      <c r="CP228" s="268"/>
      <c r="CQ228" s="268"/>
      <c r="CR228" s="268"/>
      <c r="CS228" s="268"/>
      <c r="CT228" s="268"/>
      <c r="CU228" s="268"/>
      <c r="CV228" s="268"/>
      <c r="CW228" s="268"/>
      <c r="CX228" s="268"/>
      <c r="CY228" s="268"/>
      <c r="CZ228" s="268"/>
      <c r="DA228" s="268"/>
      <c r="DB228" s="268"/>
      <c r="DC228" s="268"/>
      <c r="DD228" s="268"/>
      <c r="DE228" s="268"/>
      <c r="DF228" s="268"/>
      <c r="DG228" s="268"/>
      <c r="DH228" s="268"/>
      <c r="DI228" s="268"/>
      <c r="DJ228" s="268"/>
      <c r="DK228" s="268"/>
      <c r="DL228" s="268"/>
    </row>
    <row r="229" spans="1:116" x14ac:dyDescent="0.35">
      <c r="A229" s="268"/>
      <c r="B229" s="268"/>
      <c r="C229" s="268"/>
      <c r="D229" s="268"/>
      <c r="E229" s="268"/>
      <c r="F229" s="268"/>
      <c r="G229" s="268"/>
      <c r="H229" s="268"/>
      <c r="I229" s="268"/>
      <c r="J229" s="268"/>
      <c r="K229" s="268"/>
      <c r="L229" s="268"/>
      <c r="M229" s="268"/>
      <c r="N229" s="268"/>
      <c r="O229" s="268"/>
      <c r="P229" s="268"/>
      <c r="Q229" s="268"/>
      <c r="R229" s="268"/>
      <c r="S229" s="268"/>
      <c r="T229" s="268"/>
      <c r="U229" s="268"/>
      <c r="V229" s="268"/>
      <c r="W229" s="268"/>
      <c r="X229" s="268"/>
      <c r="Y229" s="268"/>
      <c r="Z229" s="268"/>
      <c r="AA229" s="268"/>
      <c r="AB229" s="268"/>
      <c r="AC229" s="268"/>
      <c r="AD229" s="268"/>
      <c r="AE229" s="268"/>
      <c r="AF229" s="268"/>
      <c r="AG229" s="268"/>
      <c r="AH229" s="268"/>
      <c r="AI229" s="268"/>
      <c r="AJ229" s="268"/>
      <c r="AK229" s="268"/>
      <c r="AL229" s="268"/>
      <c r="AM229" s="268"/>
      <c r="AN229" s="268"/>
      <c r="AO229" s="268"/>
      <c r="AP229" s="268"/>
      <c r="AQ229" s="268"/>
      <c r="AR229" s="268"/>
      <c r="AS229" s="268"/>
      <c r="AT229" s="268"/>
      <c r="AU229" s="268"/>
      <c r="AV229" s="268"/>
      <c r="AW229" s="268"/>
      <c r="AX229" s="268"/>
      <c r="AY229" s="268"/>
      <c r="AZ229" s="268"/>
      <c r="BA229" s="268"/>
      <c r="BB229" s="268"/>
      <c r="BC229" s="268"/>
      <c r="BD229" s="268"/>
      <c r="BE229" s="268"/>
      <c r="BF229" s="268"/>
      <c r="BG229" s="268"/>
      <c r="BH229" s="268"/>
      <c r="BI229" s="268"/>
      <c r="BJ229" s="268"/>
      <c r="BK229" s="268"/>
      <c r="BL229" s="268"/>
      <c r="BM229" s="268"/>
      <c r="BN229" s="268"/>
      <c r="BO229" s="268"/>
      <c r="BP229" s="268"/>
      <c r="BQ229" s="268"/>
      <c r="BR229" s="268"/>
      <c r="BS229" s="268"/>
      <c r="BT229" s="268"/>
      <c r="BU229" s="268"/>
      <c r="BV229" s="268"/>
      <c r="BW229" s="268"/>
      <c r="BX229" s="268"/>
      <c r="BY229" s="268"/>
      <c r="BZ229" s="268"/>
      <c r="CA229" s="268"/>
      <c r="CB229" s="268"/>
      <c r="CC229" s="268"/>
      <c r="CD229" s="268"/>
      <c r="CE229" s="268"/>
      <c r="CF229" s="268"/>
      <c r="CG229" s="268"/>
      <c r="CH229" s="268"/>
      <c r="CI229" s="268"/>
      <c r="CJ229" s="268"/>
      <c r="CK229" s="268"/>
      <c r="CL229" s="268"/>
      <c r="CM229" s="268"/>
      <c r="CN229" s="268"/>
      <c r="CO229" s="268"/>
      <c r="CP229" s="268"/>
      <c r="CQ229" s="268"/>
      <c r="CR229" s="268"/>
      <c r="CS229" s="268"/>
      <c r="CT229" s="268"/>
      <c r="CU229" s="268"/>
      <c r="CV229" s="268"/>
      <c r="CW229" s="268"/>
      <c r="CX229" s="268"/>
      <c r="CY229" s="268"/>
      <c r="CZ229" s="268"/>
      <c r="DA229" s="268"/>
      <c r="DB229" s="268"/>
      <c r="DC229" s="268"/>
      <c r="DD229" s="268"/>
      <c r="DE229" s="268"/>
      <c r="DF229" s="268"/>
      <c r="DG229" s="268"/>
      <c r="DH229" s="268"/>
      <c r="DI229" s="268"/>
      <c r="DJ229" s="268"/>
      <c r="DK229" s="268"/>
      <c r="DL229" s="268"/>
    </row>
    <row r="230" spans="1:116" x14ac:dyDescent="0.35">
      <c r="A230" s="268"/>
      <c r="B230" s="268"/>
      <c r="C230" s="268"/>
      <c r="D230" s="268"/>
      <c r="E230" s="268"/>
      <c r="F230" s="268"/>
      <c r="G230" s="268"/>
      <c r="H230" s="268"/>
      <c r="I230" s="268"/>
      <c r="J230" s="268"/>
      <c r="K230" s="268"/>
      <c r="L230" s="268"/>
      <c r="M230" s="268"/>
      <c r="N230" s="268"/>
      <c r="O230" s="268"/>
      <c r="P230" s="268"/>
      <c r="Q230" s="268"/>
      <c r="R230" s="268"/>
      <c r="S230" s="268"/>
      <c r="T230" s="268"/>
      <c r="U230" s="268"/>
      <c r="V230" s="268"/>
      <c r="W230" s="268"/>
      <c r="X230" s="268"/>
      <c r="Y230" s="268"/>
      <c r="Z230" s="268"/>
      <c r="AA230" s="268"/>
      <c r="AB230" s="268"/>
      <c r="AC230" s="268"/>
      <c r="AD230" s="268"/>
      <c r="AE230" s="268"/>
      <c r="AF230" s="268"/>
      <c r="AG230" s="268"/>
      <c r="AH230" s="268"/>
      <c r="AI230" s="268"/>
      <c r="AJ230" s="268"/>
      <c r="AK230" s="268"/>
      <c r="AL230" s="268"/>
      <c r="AM230" s="268"/>
      <c r="AN230" s="268"/>
      <c r="AO230" s="268"/>
      <c r="AP230" s="268"/>
      <c r="AQ230" s="268"/>
      <c r="AR230" s="268"/>
      <c r="AS230" s="268"/>
      <c r="AT230" s="268"/>
      <c r="AU230" s="268"/>
      <c r="AV230" s="268"/>
      <c r="AW230" s="268"/>
      <c r="AX230" s="268"/>
      <c r="AY230" s="268"/>
      <c r="AZ230" s="268"/>
      <c r="BA230" s="268"/>
      <c r="BB230" s="268"/>
      <c r="BC230" s="268"/>
      <c r="BD230" s="268"/>
      <c r="BE230" s="268"/>
      <c r="BF230" s="268"/>
      <c r="BG230" s="268"/>
      <c r="BH230" s="268"/>
      <c r="BI230" s="268"/>
      <c r="BJ230" s="268"/>
      <c r="BK230" s="268"/>
      <c r="BL230" s="268"/>
      <c r="BM230" s="268"/>
      <c r="BN230" s="268"/>
      <c r="BO230" s="268"/>
      <c r="BP230" s="268"/>
      <c r="BQ230" s="268"/>
      <c r="BR230" s="268"/>
      <c r="BS230" s="268"/>
      <c r="BT230" s="268"/>
      <c r="BU230" s="268"/>
      <c r="BV230" s="268"/>
      <c r="BW230" s="268"/>
      <c r="BX230" s="268"/>
      <c r="BY230" s="268"/>
      <c r="BZ230" s="268"/>
      <c r="CA230" s="268"/>
      <c r="CB230" s="268"/>
      <c r="CC230" s="268"/>
      <c r="CD230" s="268"/>
      <c r="CE230" s="268"/>
      <c r="CF230" s="268"/>
      <c r="CG230" s="268"/>
      <c r="CH230" s="268"/>
      <c r="CI230" s="268"/>
      <c r="CJ230" s="268"/>
      <c r="CK230" s="268"/>
      <c r="CL230" s="268"/>
      <c r="CM230" s="268"/>
      <c r="CN230" s="268"/>
      <c r="CO230" s="268"/>
      <c r="CP230" s="268"/>
      <c r="CQ230" s="268"/>
      <c r="CR230" s="268"/>
      <c r="CS230" s="268"/>
      <c r="CT230" s="268"/>
      <c r="CU230" s="268"/>
      <c r="CV230" s="268"/>
      <c r="CW230" s="268"/>
      <c r="CX230" s="268"/>
      <c r="CY230" s="268"/>
      <c r="CZ230" s="268"/>
      <c r="DA230" s="268"/>
      <c r="DB230" s="268"/>
      <c r="DC230" s="268"/>
      <c r="DD230" s="268"/>
      <c r="DE230" s="268"/>
      <c r="DF230" s="268"/>
      <c r="DG230" s="268"/>
      <c r="DH230" s="268"/>
      <c r="DI230" s="268"/>
      <c r="DJ230" s="268"/>
      <c r="DK230" s="268"/>
      <c r="DL230" s="268"/>
    </row>
    <row r="231" spans="1:116" x14ac:dyDescent="0.35">
      <c r="A231" s="268"/>
      <c r="B231" s="268"/>
      <c r="C231" s="268"/>
      <c r="D231" s="268"/>
      <c r="E231" s="268"/>
      <c r="F231" s="268"/>
      <c r="G231" s="268"/>
      <c r="H231" s="268"/>
      <c r="I231" s="268"/>
      <c r="J231" s="268"/>
      <c r="K231" s="268"/>
      <c r="L231" s="268"/>
      <c r="M231" s="268"/>
      <c r="N231" s="268"/>
      <c r="O231" s="268"/>
      <c r="P231" s="268"/>
      <c r="Q231" s="268"/>
      <c r="R231" s="268"/>
      <c r="S231" s="268"/>
      <c r="T231" s="268"/>
      <c r="U231" s="268"/>
      <c r="V231" s="268"/>
      <c r="W231" s="268"/>
      <c r="X231" s="268"/>
      <c r="Y231" s="268"/>
      <c r="Z231" s="268"/>
      <c r="AA231" s="268"/>
      <c r="AB231" s="268"/>
      <c r="AC231" s="268"/>
      <c r="AD231" s="268"/>
      <c r="AE231" s="268"/>
      <c r="AF231" s="268"/>
      <c r="AG231" s="268"/>
      <c r="AH231" s="268"/>
      <c r="AI231" s="268"/>
      <c r="AJ231" s="268"/>
      <c r="AK231" s="268"/>
      <c r="AL231" s="268"/>
      <c r="AM231" s="268"/>
      <c r="AN231" s="268"/>
      <c r="AO231" s="268"/>
      <c r="AP231" s="268"/>
      <c r="AQ231" s="268"/>
      <c r="AR231" s="268"/>
      <c r="AS231" s="268"/>
      <c r="AT231" s="268"/>
      <c r="AU231" s="268"/>
      <c r="AV231" s="268"/>
      <c r="AW231" s="268"/>
      <c r="AX231" s="268"/>
      <c r="AY231" s="268"/>
      <c r="AZ231" s="268"/>
      <c r="BA231" s="268"/>
      <c r="BB231" s="268"/>
      <c r="BC231" s="268"/>
      <c r="BD231" s="268"/>
      <c r="BE231" s="268"/>
      <c r="BF231" s="268"/>
      <c r="BG231" s="268"/>
      <c r="BH231" s="268"/>
      <c r="BI231" s="268"/>
      <c r="BJ231" s="268"/>
      <c r="BK231" s="268"/>
      <c r="BL231" s="268"/>
      <c r="BM231" s="268"/>
      <c r="BN231" s="268"/>
      <c r="BO231" s="268"/>
      <c r="BP231" s="268"/>
      <c r="BQ231" s="268"/>
      <c r="BR231" s="268"/>
      <c r="BS231" s="268"/>
      <c r="BT231" s="268"/>
      <c r="BU231" s="268"/>
      <c r="BV231" s="268"/>
      <c r="BW231" s="268"/>
      <c r="BX231" s="268"/>
      <c r="BY231" s="268"/>
      <c r="BZ231" s="268"/>
      <c r="CA231" s="268"/>
      <c r="CB231" s="268"/>
      <c r="CC231" s="268"/>
      <c r="CD231" s="268"/>
      <c r="CE231" s="268"/>
      <c r="CF231" s="268"/>
      <c r="CG231" s="268"/>
      <c r="CH231" s="268"/>
      <c r="CI231" s="268"/>
      <c r="CJ231" s="268"/>
      <c r="CK231" s="268"/>
      <c r="CL231" s="268"/>
      <c r="CM231" s="268"/>
      <c r="CN231" s="268"/>
      <c r="CO231" s="268"/>
      <c r="CP231" s="268"/>
      <c r="CQ231" s="268"/>
      <c r="CR231" s="268"/>
      <c r="CS231" s="268"/>
      <c r="CT231" s="268"/>
      <c r="CU231" s="268"/>
      <c r="CV231" s="268"/>
      <c r="CW231" s="268"/>
      <c r="CX231" s="268"/>
      <c r="CY231" s="268"/>
      <c r="CZ231" s="268"/>
      <c r="DA231" s="268"/>
      <c r="DB231" s="268"/>
      <c r="DC231" s="268"/>
      <c r="DD231" s="268"/>
      <c r="DE231" s="268"/>
      <c r="DF231" s="268"/>
      <c r="DG231" s="268"/>
      <c r="DH231" s="268"/>
      <c r="DI231" s="268"/>
      <c r="DJ231" s="268"/>
      <c r="DK231" s="268"/>
      <c r="DL231" s="268"/>
    </row>
    <row r="232" spans="1:116" x14ac:dyDescent="0.35">
      <c r="A232" s="268"/>
      <c r="B232" s="268"/>
      <c r="C232" s="268"/>
      <c r="D232" s="268"/>
      <c r="E232" s="268"/>
      <c r="F232" s="268"/>
      <c r="G232" s="268"/>
      <c r="H232" s="268"/>
      <c r="I232" s="268"/>
      <c r="J232" s="268"/>
      <c r="K232" s="268"/>
      <c r="L232" s="268"/>
      <c r="M232" s="268"/>
      <c r="N232" s="268"/>
      <c r="O232" s="268"/>
      <c r="P232" s="268"/>
      <c r="Q232" s="268"/>
      <c r="R232" s="268"/>
      <c r="S232" s="268"/>
      <c r="T232" s="268"/>
      <c r="U232" s="268"/>
      <c r="V232" s="268"/>
      <c r="W232" s="268"/>
      <c r="X232" s="268"/>
      <c r="Y232" s="268"/>
      <c r="Z232" s="268"/>
      <c r="AA232" s="268"/>
      <c r="AB232" s="268"/>
      <c r="AC232" s="268"/>
      <c r="AD232" s="268"/>
      <c r="AE232" s="268"/>
      <c r="AF232" s="268"/>
      <c r="AG232" s="268"/>
      <c r="AH232" s="268"/>
      <c r="AI232" s="268"/>
      <c r="AJ232" s="268"/>
      <c r="AK232" s="268"/>
      <c r="AL232" s="268"/>
      <c r="AM232" s="268"/>
      <c r="AN232" s="268"/>
      <c r="AO232" s="268"/>
      <c r="AP232" s="268"/>
      <c r="AQ232" s="268"/>
      <c r="AR232" s="268"/>
      <c r="AS232" s="268"/>
      <c r="AT232" s="268"/>
      <c r="AU232" s="268"/>
      <c r="AV232" s="268"/>
      <c r="AW232" s="268"/>
      <c r="AX232" s="268"/>
      <c r="AY232" s="268"/>
      <c r="AZ232" s="268"/>
      <c r="BA232" s="268"/>
      <c r="BB232" s="268"/>
      <c r="BC232" s="268"/>
      <c r="BD232" s="268"/>
      <c r="BE232" s="268"/>
      <c r="BF232" s="268"/>
      <c r="BG232" s="268"/>
      <c r="BH232" s="268"/>
      <c r="BI232" s="268"/>
      <c r="BJ232" s="268"/>
      <c r="BK232" s="268"/>
      <c r="BL232" s="268"/>
      <c r="BM232" s="268"/>
      <c r="BN232" s="268"/>
      <c r="BO232" s="268"/>
      <c r="BP232" s="268"/>
      <c r="BQ232" s="268"/>
      <c r="BR232" s="268"/>
      <c r="BS232" s="268"/>
      <c r="BT232" s="268"/>
      <c r="BU232" s="268"/>
      <c r="BV232" s="268"/>
      <c r="BW232" s="268"/>
      <c r="BX232" s="268"/>
      <c r="BY232" s="268"/>
      <c r="BZ232" s="268"/>
      <c r="CA232" s="268"/>
      <c r="CB232" s="268"/>
      <c r="CC232" s="268"/>
      <c r="CD232" s="268"/>
      <c r="CE232" s="268"/>
      <c r="CF232" s="268"/>
      <c r="CG232" s="268"/>
      <c r="CH232" s="268"/>
      <c r="CI232" s="268"/>
      <c r="CJ232" s="268"/>
      <c r="CK232" s="268"/>
      <c r="CL232" s="268"/>
      <c r="CM232" s="268"/>
      <c r="CN232" s="268"/>
      <c r="CO232" s="268"/>
      <c r="CP232" s="268"/>
      <c r="CQ232" s="268"/>
      <c r="CR232" s="268"/>
      <c r="CS232" s="268"/>
      <c r="CT232" s="268"/>
      <c r="CU232" s="268"/>
      <c r="CV232" s="268"/>
      <c r="CW232" s="268"/>
      <c r="CX232" s="268"/>
      <c r="CY232" s="268"/>
      <c r="CZ232" s="268"/>
      <c r="DA232" s="268"/>
      <c r="DB232" s="268"/>
      <c r="DC232" s="268"/>
      <c r="DD232" s="268"/>
      <c r="DE232" s="268"/>
      <c r="DF232" s="268"/>
      <c r="DG232" s="268"/>
      <c r="DH232" s="268"/>
      <c r="DI232" s="268"/>
      <c r="DJ232" s="268"/>
      <c r="DK232" s="268"/>
      <c r="DL232" s="268"/>
    </row>
    <row r="233" spans="1:116" x14ac:dyDescent="0.35">
      <c r="A233" s="268"/>
      <c r="B233" s="268"/>
      <c r="C233" s="268"/>
      <c r="D233" s="268"/>
      <c r="E233" s="268"/>
      <c r="F233" s="268"/>
      <c r="G233" s="268"/>
      <c r="H233" s="268"/>
      <c r="I233" s="268"/>
      <c r="J233" s="268"/>
      <c r="K233" s="268"/>
      <c r="L233" s="268"/>
      <c r="M233" s="268"/>
      <c r="N233" s="268"/>
      <c r="O233" s="268"/>
      <c r="P233" s="268"/>
      <c r="Q233" s="268"/>
      <c r="R233" s="268"/>
      <c r="S233" s="268"/>
      <c r="T233" s="268"/>
      <c r="U233" s="268"/>
      <c r="V233" s="268"/>
      <c r="W233" s="268"/>
      <c r="X233" s="268"/>
      <c r="Y233" s="268"/>
      <c r="Z233" s="268"/>
      <c r="AA233" s="268"/>
      <c r="AB233" s="268"/>
      <c r="AC233" s="268"/>
      <c r="AD233" s="268"/>
      <c r="AE233" s="268"/>
      <c r="AF233" s="268"/>
      <c r="AG233" s="268"/>
      <c r="AH233" s="268"/>
      <c r="AI233" s="268"/>
      <c r="AJ233" s="268"/>
      <c r="AK233" s="268"/>
      <c r="AL233" s="268"/>
      <c r="AM233" s="268"/>
      <c r="AN233" s="268"/>
      <c r="AO233" s="268"/>
      <c r="AP233" s="268"/>
      <c r="AQ233" s="268"/>
      <c r="AR233" s="268"/>
      <c r="AS233" s="268"/>
      <c r="AT233" s="268"/>
      <c r="AU233" s="268"/>
      <c r="AV233" s="268"/>
      <c r="AW233" s="268"/>
      <c r="AX233" s="268"/>
      <c r="AY233" s="268"/>
      <c r="AZ233" s="268"/>
      <c r="BA233" s="268"/>
      <c r="BB233" s="268"/>
      <c r="BC233" s="268"/>
      <c r="BD233" s="268"/>
      <c r="BE233" s="268"/>
      <c r="BF233" s="268"/>
      <c r="BG233" s="268"/>
      <c r="BH233" s="268"/>
      <c r="BI233" s="268"/>
      <c r="BJ233" s="268"/>
      <c r="BK233" s="268"/>
      <c r="BL233" s="268"/>
      <c r="BM233" s="268"/>
      <c r="BN233" s="268"/>
      <c r="BO233" s="268"/>
      <c r="BP233" s="268"/>
      <c r="BQ233" s="268"/>
      <c r="BR233" s="268"/>
      <c r="BS233" s="268"/>
      <c r="BT233" s="268"/>
      <c r="BU233" s="268"/>
      <c r="BV233" s="268"/>
      <c r="BW233" s="268"/>
      <c r="BX233" s="268"/>
      <c r="BY233" s="268"/>
      <c r="BZ233" s="268"/>
      <c r="CA233" s="268"/>
      <c r="CB233" s="268"/>
      <c r="CC233" s="268"/>
      <c r="CD233" s="268"/>
      <c r="CE233" s="268"/>
      <c r="CF233" s="268"/>
      <c r="CG233" s="268"/>
      <c r="CH233" s="268"/>
      <c r="CI233" s="268"/>
      <c r="CJ233" s="268"/>
      <c r="CK233" s="268"/>
      <c r="CL233" s="268"/>
      <c r="CM233" s="268"/>
      <c r="CN233" s="268"/>
      <c r="CO233" s="268"/>
      <c r="CP233" s="268"/>
      <c r="CQ233" s="268"/>
      <c r="CR233" s="268"/>
      <c r="CS233" s="268"/>
      <c r="CT233" s="268"/>
      <c r="CU233" s="268"/>
      <c r="CV233" s="268"/>
      <c r="CW233" s="268"/>
      <c r="CX233" s="268"/>
      <c r="CY233" s="268"/>
      <c r="CZ233" s="268"/>
      <c r="DA233" s="268"/>
      <c r="DB233" s="268"/>
      <c r="DC233" s="268"/>
      <c r="DD233" s="268"/>
      <c r="DE233" s="268"/>
      <c r="DF233" s="268"/>
      <c r="DG233" s="268"/>
      <c r="DH233" s="268"/>
      <c r="DI233" s="268"/>
      <c r="DJ233" s="268"/>
      <c r="DK233" s="268"/>
      <c r="DL233" s="268"/>
    </row>
    <row r="234" spans="1:116" x14ac:dyDescent="0.35">
      <c r="A234" s="268"/>
      <c r="B234" s="268"/>
      <c r="C234" s="268"/>
      <c r="D234" s="268"/>
      <c r="E234" s="268"/>
      <c r="F234" s="268"/>
      <c r="G234" s="268"/>
      <c r="H234" s="268"/>
      <c r="I234" s="268"/>
      <c r="J234" s="268"/>
      <c r="K234" s="268"/>
      <c r="L234" s="268"/>
      <c r="M234" s="268"/>
      <c r="N234" s="268"/>
      <c r="O234" s="268"/>
      <c r="P234" s="268"/>
      <c r="Q234" s="268"/>
      <c r="R234" s="268"/>
      <c r="S234" s="268"/>
      <c r="T234" s="268"/>
      <c r="U234" s="268"/>
      <c r="V234" s="268"/>
      <c r="W234" s="268"/>
      <c r="X234" s="268"/>
      <c r="Y234" s="268"/>
      <c r="Z234" s="268"/>
      <c r="AA234" s="268"/>
      <c r="AB234" s="268"/>
      <c r="AC234" s="268"/>
      <c r="AD234" s="268"/>
      <c r="AE234" s="268"/>
      <c r="AF234" s="268"/>
      <c r="AG234" s="268"/>
      <c r="AH234" s="268"/>
      <c r="AI234" s="268"/>
      <c r="AJ234" s="268"/>
      <c r="AK234" s="268"/>
      <c r="AL234" s="268"/>
      <c r="AM234" s="268"/>
      <c r="AN234" s="268"/>
      <c r="AO234" s="268"/>
      <c r="AP234" s="268"/>
      <c r="AQ234" s="268"/>
      <c r="AR234" s="268"/>
      <c r="AS234" s="268"/>
      <c r="AT234" s="268"/>
      <c r="AU234" s="268"/>
      <c r="AV234" s="268"/>
      <c r="AW234" s="268"/>
      <c r="AX234" s="268"/>
      <c r="AY234" s="268"/>
      <c r="AZ234" s="268"/>
      <c r="BA234" s="268"/>
      <c r="BB234" s="268"/>
      <c r="BC234" s="268"/>
      <c r="BD234" s="268"/>
      <c r="BE234" s="268"/>
      <c r="BF234" s="268"/>
      <c r="BG234" s="268"/>
      <c r="BH234" s="268"/>
      <c r="BI234" s="268"/>
      <c r="BJ234" s="268"/>
      <c r="BK234" s="268"/>
      <c r="BL234" s="268"/>
      <c r="BM234" s="268"/>
      <c r="BN234" s="268"/>
      <c r="BO234" s="268"/>
      <c r="BP234" s="268"/>
      <c r="BQ234" s="268"/>
      <c r="BR234" s="268"/>
      <c r="BS234" s="268"/>
      <c r="BT234" s="268"/>
      <c r="BU234" s="268"/>
      <c r="BV234" s="268"/>
      <c r="BW234" s="268"/>
      <c r="BX234" s="268"/>
      <c r="BY234" s="268"/>
      <c r="BZ234" s="268"/>
      <c r="CA234" s="268"/>
      <c r="CB234" s="268"/>
      <c r="CC234" s="268"/>
      <c r="CD234" s="268"/>
      <c r="CE234" s="268"/>
      <c r="CF234" s="268"/>
      <c r="CG234" s="268"/>
      <c r="CH234" s="268"/>
      <c r="CI234" s="268"/>
      <c r="CJ234" s="268"/>
      <c r="CK234" s="268"/>
      <c r="CL234" s="268"/>
      <c r="CM234" s="268"/>
      <c r="CN234" s="268"/>
      <c r="CO234" s="268"/>
      <c r="CP234" s="268"/>
      <c r="CQ234" s="268"/>
      <c r="CR234" s="268"/>
      <c r="CS234" s="268"/>
      <c r="CT234" s="268"/>
      <c r="CU234" s="268"/>
      <c r="CV234" s="268"/>
      <c r="CW234" s="268"/>
      <c r="CX234" s="268"/>
      <c r="CY234" s="268"/>
      <c r="CZ234" s="268"/>
      <c r="DA234" s="268"/>
      <c r="DB234" s="268"/>
      <c r="DC234" s="268"/>
      <c r="DD234" s="268"/>
      <c r="DE234" s="268"/>
      <c r="DF234" s="268"/>
      <c r="DG234" s="268"/>
      <c r="DH234" s="268"/>
      <c r="DI234" s="268"/>
      <c r="DJ234" s="268"/>
      <c r="DK234" s="268"/>
      <c r="DL234" s="268"/>
    </row>
    <row r="235" spans="1:116" x14ac:dyDescent="0.35">
      <c r="A235" s="268"/>
      <c r="B235" s="268"/>
      <c r="C235" s="268"/>
      <c r="D235" s="268"/>
      <c r="E235" s="268"/>
      <c r="F235" s="268"/>
      <c r="G235" s="268"/>
      <c r="H235" s="268"/>
      <c r="I235" s="268"/>
      <c r="J235" s="268"/>
      <c r="K235" s="268"/>
      <c r="L235" s="268"/>
      <c r="M235" s="268"/>
      <c r="N235" s="268"/>
      <c r="O235" s="268"/>
      <c r="P235" s="268"/>
      <c r="Q235" s="268"/>
      <c r="R235" s="268"/>
      <c r="S235" s="268"/>
      <c r="T235" s="268"/>
      <c r="U235" s="268"/>
      <c r="V235" s="268"/>
      <c r="W235" s="268"/>
      <c r="X235" s="268"/>
      <c r="Y235" s="268"/>
      <c r="Z235" s="268"/>
      <c r="AA235" s="268"/>
      <c r="AB235" s="268"/>
      <c r="AC235" s="268"/>
      <c r="AD235" s="268"/>
      <c r="AE235" s="268"/>
      <c r="AF235" s="268"/>
      <c r="AG235" s="268"/>
      <c r="AH235" s="268"/>
      <c r="AI235" s="268"/>
      <c r="AJ235" s="268"/>
      <c r="AK235" s="268"/>
      <c r="AL235" s="268"/>
      <c r="AM235" s="268"/>
      <c r="AN235" s="268"/>
      <c r="AO235" s="268"/>
      <c r="AP235" s="268"/>
      <c r="AQ235" s="268"/>
      <c r="AR235" s="268"/>
      <c r="AS235" s="268"/>
      <c r="AT235" s="268"/>
      <c r="AU235" s="268"/>
      <c r="AV235" s="268"/>
      <c r="AW235" s="268"/>
      <c r="AX235" s="268"/>
      <c r="AY235" s="268"/>
      <c r="AZ235" s="268"/>
      <c r="BA235" s="268"/>
      <c r="BB235" s="268"/>
      <c r="BC235" s="268"/>
      <c r="BD235" s="268"/>
      <c r="BE235" s="268"/>
      <c r="BF235" s="268"/>
      <c r="BG235" s="268"/>
      <c r="BH235" s="268"/>
      <c r="BI235" s="268"/>
      <c r="BJ235" s="268"/>
      <c r="BK235" s="268"/>
      <c r="BL235" s="268"/>
      <c r="BM235" s="268"/>
      <c r="BN235" s="268"/>
      <c r="BO235" s="268"/>
      <c r="BP235" s="268"/>
      <c r="BQ235" s="268"/>
      <c r="BR235" s="268"/>
      <c r="BS235" s="268"/>
      <c r="BT235" s="268"/>
      <c r="BU235" s="268"/>
      <c r="BV235" s="268"/>
      <c r="BW235" s="268"/>
      <c r="BX235" s="268"/>
      <c r="BY235" s="268"/>
      <c r="BZ235" s="268"/>
      <c r="CA235" s="268"/>
      <c r="CB235" s="268"/>
      <c r="CC235" s="268"/>
      <c r="CD235" s="268"/>
      <c r="CE235" s="268"/>
      <c r="CF235" s="268"/>
      <c r="CG235" s="268"/>
      <c r="CH235" s="268"/>
      <c r="CI235" s="268"/>
      <c r="CJ235" s="268"/>
      <c r="CK235" s="268"/>
      <c r="CL235" s="268"/>
      <c r="CM235" s="268"/>
      <c r="CN235" s="268"/>
      <c r="CO235" s="268"/>
      <c r="CP235" s="268"/>
      <c r="CQ235" s="268"/>
      <c r="CR235" s="268"/>
      <c r="CS235" s="268"/>
      <c r="CT235" s="268"/>
      <c r="CU235" s="268"/>
      <c r="CV235" s="268"/>
      <c r="CW235" s="268"/>
      <c r="CX235" s="268"/>
      <c r="CY235" s="268"/>
      <c r="CZ235" s="268"/>
      <c r="DA235" s="268"/>
      <c r="DB235" s="268"/>
      <c r="DC235" s="268"/>
      <c r="DD235" s="268"/>
      <c r="DE235" s="268"/>
      <c r="DF235" s="268"/>
      <c r="DG235" s="268"/>
      <c r="DH235" s="268"/>
      <c r="DI235" s="268"/>
      <c r="DJ235" s="268"/>
      <c r="DK235" s="268"/>
      <c r="DL235" s="268"/>
    </row>
    <row r="236" spans="1:116" x14ac:dyDescent="0.35">
      <c r="A236" s="268"/>
      <c r="B236" s="268"/>
      <c r="C236" s="268"/>
      <c r="D236" s="268"/>
      <c r="E236" s="268"/>
      <c r="F236" s="268"/>
      <c r="G236" s="268"/>
      <c r="H236" s="268"/>
      <c r="I236" s="268"/>
      <c r="J236" s="268"/>
      <c r="K236" s="268"/>
      <c r="L236" s="268"/>
      <c r="M236" s="268"/>
      <c r="N236" s="268"/>
      <c r="O236" s="268"/>
      <c r="P236" s="268"/>
      <c r="Q236" s="268"/>
      <c r="R236" s="268"/>
      <c r="S236" s="268"/>
      <c r="T236" s="268"/>
      <c r="U236" s="268"/>
      <c r="V236" s="268"/>
      <c r="W236" s="268"/>
      <c r="X236" s="268"/>
      <c r="Y236" s="268"/>
      <c r="Z236" s="268"/>
      <c r="AA236" s="268"/>
      <c r="AB236" s="268"/>
      <c r="AC236" s="268"/>
      <c r="AD236" s="268"/>
      <c r="AE236" s="268"/>
      <c r="AF236" s="268"/>
      <c r="AG236" s="268"/>
      <c r="AH236" s="268"/>
      <c r="AI236" s="268"/>
      <c r="AJ236" s="268"/>
      <c r="AK236" s="268"/>
      <c r="AL236" s="268"/>
      <c r="AM236" s="268"/>
      <c r="AN236" s="268"/>
      <c r="AO236" s="268"/>
      <c r="AP236" s="268"/>
      <c r="AQ236" s="268"/>
      <c r="AR236" s="268"/>
      <c r="AS236" s="268"/>
      <c r="AT236" s="268"/>
      <c r="AU236" s="268"/>
      <c r="AV236" s="268"/>
      <c r="AW236" s="268"/>
      <c r="AX236" s="268"/>
      <c r="AY236" s="268"/>
      <c r="AZ236" s="268"/>
      <c r="BA236" s="268"/>
      <c r="BB236" s="268"/>
      <c r="BC236" s="268"/>
      <c r="BD236" s="268"/>
      <c r="BE236" s="268"/>
      <c r="BF236" s="268"/>
      <c r="BG236" s="268"/>
      <c r="BH236" s="268"/>
      <c r="BI236" s="268"/>
      <c r="BJ236" s="268"/>
      <c r="BK236" s="268"/>
      <c r="BL236" s="268"/>
      <c r="BM236" s="268"/>
      <c r="BN236" s="268"/>
      <c r="BO236" s="268"/>
      <c r="BP236" s="268"/>
      <c r="BQ236" s="268"/>
      <c r="BR236" s="268"/>
      <c r="BS236" s="268"/>
      <c r="BT236" s="268"/>
      <c r="BU236" s="268"/>
      <c r="BV236" s="268"/>
      <c r="BW236" s="268"/>
      <c r="BX236" s="268"/>
      <c r="BY236" s="268"/>
      <c r="BZ236" s="268"/>
      <c r="CA236" s="268"/>
      <c r="CB236" s="268"/>
      <c r="CC236" s="268"/>
      <c r="CD236" s="268"/>
      <c r="CE236" s="268"/>
      <c r="CF236" s="268"/>
      <c r="CG236" s="268"/>
      <c r="CH236" s="268"/>
      <c r="CI236" s="268"/>
      <c r="CJ236" s="268"/>
      <c r="CK236" s="268"/>
      <c r="CL236" s="268"/>
      <c r="CM236" s="268"/>
      <c r="CN236" s="268"/>
      <c r="CO236" s="268"/>
      <c r="CP236" s="268"/>
      <c r="CQ236" s="268"/>
      <c r="CR236" s="268"/>
      <c r="CS236" s="268"/>
      <c r="CT236" s="268"/>
      <c r="CU236" s="268"/>
      <c r="CV236" s="268"/>
      <c r="CW236" s="268"/>
      <c r="CX236" s="268"/>
      <c r="CY236" s="268"/>
      <c r="CZ236" s="268"/>
      <c r="DA236" s="268"/>
      <c r="DB236" s="268"/>
      <c r="DC236" s="268"/>
      <c r="DD236" s="268"/>
      <c r="DE236" s="268"/>
      <c r="DF236" s="268"/>
      <c r="DG236" s="268"/>
      <c r="DH236" s="268"/>
      <c r="DI236" s="268"/>
      <c r="DJ236" s="268"/>
      <c r="DK236" s="268"/>
      <c r="DL236" s="268"/>
    </row>
    <row r="237" spans="1:116" x14ac:dyDescent="0.35">
      <c r="A237" s="268"/>
      <c r="B237" s="268"/>
      <c r="C237" s="268"/>
      <c r="D237" s="268"/>
      <c r="E237" s="268"/>
      <c r="F237" s="268"/>
      <c r="G237" s="268"/>
      <c r="H237" s="268"/>
      <c r="I237" s="268"/>
      <c r="J237" s="268"/>
      <c r="K237" s="268"/>
      <c r="L237" s="268"/>
      <c r="M237" s="268"/>
      <c r="N237" s="268"/>
      <c r="O237" s="268"/>
      <c r="P237" s="268"/>
      <c r="Q237" s="268"/>
      <c r="R237" s="268"/>
      <c r="S237" s="268"/>
      <c r="T237" s="268"/>
      <c r="U237" s="268"/>
      <c r="V237" s="268"/>
      <c r="W237" s="268"/>
      <c r="X237" s="268"/>
      <c r="Y237" s="268"/>
      <c r="Z237" s="268"/>
      <c r="AA237" s="268"/>
      <c r="AB237" s="268"/>
      <c r="AC237" s="268"/>
      <c r="AD237" s="268"/>
      <c r="AE237" s="268"/>
      <c r="AF237" s="268"/>
      <c r="AG237" s="268"/>
      <c r="AH237" s="268"/>
      <c r="AI237" s="268"/>
      <c r="AJ237" s="268"/>
      <c r="AK237" s="268"/>
      <c r="AL237" s="268"/>
      <c r="AM237" s="268"/>
      <c r="AN237" s="268"/>
      <c r="AO237" s="268"/>
      <c r="AP237" s="268"/>
      <c r="AQ237" s="268"/>
      <c r="AR237" s="268"/>
      <c r="AS237" s="268"/>
      <c r="AT237" s="268"/>
      <c r="AU237" s="268"/>
      <c r="AV237" s="268"/>
      <c r="AW237" s="268"/>
      <c r="AX237" s="268"/>
      <c r="AY237" s="268"/>
      <c r="AZ237" s="268"/>
      <c r="BA237" s="268"/>
      <c r="BB237" s="268"/>
      <c r="BC237" s="268"/>
      <c r="BD237" s="268"/>
      <c r="BE237" s="268"/>
      <c r="BF237" s="268"/>
      <c r="BG237" s="268"/>
      <c r="BH237" s="268"/>
      <c r="BI237" s="268"/>
      <c r="BJ237" s="268"/>
      <c r="BK237" s="268"/>
      <c r="BL237" s="268"/>
      <c r="BM237" s="268"/>
      <c r="BN237" s="268"/>
      <c r="BO237" s="268"/>
      <c r="BP237" s="268"/>
      <c r="BQ237" s="268"/>
      <c r="BR237" s="268"/>
      <c r="BS237" s="268"/>
      <c r="BT237" s="268"/>
      <c r="BU237" s="268"/>
      <c r="BV237" s="268"/>
      <c r="BW237" s="268"/>
      <c r="BX237" s="268"/>
      <c r="BY237" s="268"/>
      <c r="BZ237" s="268"/>
      <c r="CA237" s="268"/>
      <c r="CB237" s="268"/>
      <c r="CC237" s="268"/>
      <c r="CD237" s="268"/>
      <c r="CE237" s="268"/>
      <c r="CF237" s="268"/>
      <c r="CG237" s="268"/>
      <c r="CH237" s="268"/>
      <c r="CI237" s="268"/>
      <c r="CJ237" s="268"/>
      <c r="CK237" s="268"/>
      <c r="CL237" s="268"/>
      <c r="CM237" s="268"/>
      <c r="CN237" s="268"/>
      <c r="CO237" s="268"/>
      <c r="CP237" s="268"/>
      <c r="CQ237" s="268"/>
      <c r="CR237" s="268"/>
      <c r="CS237" s="268"/>
      <c r="CT237" s="268"/>
      <c r="CU237" s="268"/>
      <c r="CV237" s="268"/>
      <c r="CW237" s="268"/>
      <c r="CX237" s="268"/>
      <c r="CY237" s="268"/>
      <c r="CZ237" s="268"/>
      <c r="DA237" s="268"/>
      <c r="DB237" s="268"/>
      <c r="DC237" s="268"/>
      <c r="DD237" s="268"/>
      <c r="DE237" s="268"/>
      <c r="DF237" s="268"/>
      <c r="DG237" s="268"/>
      <c r="DH237" s="268"/>
      <c r="DI237" s="268"/>
      <c r="DJ237" s="268"/>
      <c r="DK237" s="268"/>
      <c r="DL237" s="268"/>
    </row>
    <row r="238" spans="1:116" x14ac:dyDescent="0.35">
      <c r="A238" s="268"/>
      <c r="B238" s="268"/>
      <c r="C238" s="268"/>
      <c r="D238" s="268"/>
      <c r="E238" s="268"/>
      <c r="F238" s="268"/>
      <c r="G238" s="268"/>
      <c r="H238" s="268"/>
      <c r="I238" s="268"/>
      <c r="J238" s="268"/>
      <c r="K238" s="268"/>
      <c r="L238" s="268"/>
      <c r="M238" s="268"/>
      <c r="N238" s="268"/>
      <c r="O238" s="268"/>
      <c r="P238" s="268"/>
      <c r="Q238" s="268"/>
      <c r="R238" s="268"/>
      <c r="S238" s="268"/>
      <c r="T238" s="268"/>
      <c r="U238" s="268"/>
      <c r="V238" s="268"/>
      <c r="W238" s="268"/>
      <c r="X238" s="268"/>
      <c r="Y238" s="268"/>
      <c r="Z238" s="268"/>
      <c r="AA238" s="268"/>
      <c r="AB238" s="268"/>
      <c r="AC238" s="268"/>
      <c r="AD238" s="268"/>
      <c r="AE238" s="268"/>
      <c r="AF238" s="268"/>
      <c r="AG238" s="268"/>
      <c r="AH238" s="268"/>
      <c r="AI238" s="268"/>
      <c r="AJ238" s="268"/>
      <c r="AK238" s="268"/>
      <c r="AL238" s="268"/>
      <c r="AM238" s="268"/>
      <c r="AN238" s="268"/>
      <c r="AO238" s="268"/>
      <c r="AP238" s="268"/>
      <c r="AQ238" s="268"/>
      <c r="AR238" s="268"/>
      <c r="AS238" s="268"/>
      <c r="AT238" s="268"/>
      <c r="AU238" s="268"/>
      <c r="AV238" s="268"/>
      <c r="AW238" s="268"/>
      <c r="AX238" s="268"/>
      <c r="AY238" s="268"/>
      <c r="AZ238" s="268"/>
      <c r="BA238" s="268"/>
      <c r="BB238" s="268"/>
      <c r="BC238" s="268"/>
      <c r="BD238" s="268"/>
      <c r="BE238" s="268"/>
      <c r="BF238" s="268"/>
      <c r="BG238" s="268"/>
      <c r="BH238" s="268"/>
      <c r="BI238" s="268"/>
      <c r="BJ238" s="268"/>
      <c r="BK238" s="268"/>
      <c r="BL238" s="268"/>
      <c r="BM238" s="268"/>
      <c r="BN238" s="268"/>
      <c r="BO238" s="268"/>
      <c r="BP238" s="268"/>
      <c r="BQ238" s="268"/>
      <c r="BR238" s="268"/>
      <c r="BS238" s="268"/>
      <c r="BT238" s="268"/>
      <c r="BU238" s="268"/>
      <c r="BV238" s="268"/>
      <c r="BW238" s="268"/>
      <c r="BX238" s="268"/>
      <c r="BY238" s="268"/>
      <c r="BZ238" s="268"/>
      <c r="CA238" s="268"/>
      <c r="CB238" s="268"/>
      <c r="CC238" s="268"/>
      <c r="CD238" s="268"/>
      <c r="CE238" s="268"/>
      <c r="CF238" s="268"/>
      <c r="CG238" s="268"/>
      <c r="CH238" s="268"/>
      <c r="CI238" s="268"/>
      <c r="CJ238" s="268"/>
      <c r="CK238" s="268"/>
      <c r="CL238" s="268"/>
      <c r="CM238" s="268"/>
      <c r="CN238" s="268"/>
      <c r="CO238" s="268"/>
      <c r="CP238" s="268"/>
      <c r="CQ238" s="268"/>
      <c r="CR238" s="268"/>
      <c r="CS238" s="268"/>
      <c r="CT238" s="268"/>
      <c r="CU238" s="268"/>
      <c r="CV238" s="268"/>
      <c r="CW238" s="268"/>
      <c r="CX238" s="268"/>
      <c r="CY238" s="268"/>
      <c r="CZ238" s="268"/>
      <c r="DA238" s="268"/>
      <c r="DB238" s="268"/>
      <c r="DC238" s="268"/>
      <c r="DD238" s="268"/>
      <c r="DE238" s="268"/>
      <c r="DF238" s="268"/>
      <c r="DG238" s="268"/>
      <c r="DH238" s="268"/>
      <c r="DI238" s="268"/>
      <c r="DJ238" s="268"/>
      <c r="DK238" s="268"/>
      <c r="DL238" s="268"/>
    </row>
    <row r="239" spans="1:116" x14ac:dyDescent="0.35">
      <c r="A239" s="268"/>
      <c r="B239" s="268"/>
      <c r="C239" s="268"/>
      <c r="D239" s="268"/>
      <c r="E239" s="268"/>
      <c r="F239" s="268"/>
      <c r="G239" s="268"/>
      <c r="H239" s="268"/>
      <c r="I239" s="268"/>
      <c r="J239" s="268"/>
      <c r="K239" s="268"/>
      <c r="L239" s="268"/>
      <c r="M239" s="268"/>
      <c r="N239" s="268"/>
      <c r="O239" s="268"/>
      <c r="P239" s="268"/>
      <c r="Q239" s="268"/>
      <c r="R239" s="268"/>
      <c r="S239" s="268"/>
      <c r="T239" s="268"/>
      <c r="U239" s="268"/>
      <c r="V239" s="268"/>
      <c r="W239" s="268"/>
      <c r="X239" s="268"/>
      <c r="Y239" s="268"/>
      <c r="Z239" s="268"/>
      <c r="AA239" s="268"/>
      <c r="AB239" s="268"/>
      <c r="AC239" s="268"/>
      <c r="AD239" s="268"/>
      <c r="AE239" s="268"/>
      <c r="AF239" s="268"/>
      <c r="AG239" s="268"/>
      <c r="AH239" s="268"/>
      <c r="AI239" s="268"/>
      <c r="AJ239" s="268"/>
      <c r="AK239" s="268"/>
      <c r="AL239" s="268"/>
      <c r="AM239" s="268"/>
      <c r="AN239" s="268"/>
      <c r="AO239" s="268"/>
      <c r="AP239" s="268"/>
      <c r="AQ239" s="268"/>
      <c r="AR239" s="268"/>
      <c r="AS239" s="268"/>
      <c r="AT239" s="268"/>
      <c r="AU239" s="268"/>
      <c r="AV239" s="268"/>
      <c r="AW239" s="268"/>
      <c r="AX239" s="268"/>
      <c r="AY239" s="268"/>
      <c r="AZ239" s="268"/>
      <c r="BA239" s="268"/>
      <c r="BB239" s="268"/>
      <c r="BC239" s="268"/>
      <c r="BD239" s="268"/>
      <c r="BE239" s="268"/>
      <c r="BF239" s="268"/>
      <c r="BG239" s="268"/>
      <c r="BH239" s="268"/>
      <c r="BI239" s="268"/>
      <c r="BJ239" s="268"/>
      <c r="BK239" s="268"/>
      <c r="BL239" s="268"/>
      <c r="BM239" s="268"/>
      <c r="BN239" s="268"/>
      <c r="BO239" s="268"/>
      <c r="BP239" s="268"/>
      <c r="BQ239" s="268"/>
      <c r="BR239" s="268"/>
      <c r="BS239" s="268"/>
      <c r="BT239" s="268"/>
      <c r="BU239" s="268"/>
      <c r="BV239" s="268"/>
      <c r="BW239" s="268"/>
      <c r="BX239" s="268"/>
      <c r="BY239" s="268"/>
      <c r="BZ239" s="268"/>
      <c r="CA239" s="268"/>
      <c r="CB239" s="268"/>
      <c r="CC239" s="268"/>
      <c r="CD239" s="268"/>
      <c r="CE239" s="268"/>
      <c r="CF239" s="268"/>
      <c r="CG239" s="268"/>
      <c r="CH239" s="268"/>
      <c r="CI239" s="268"/>
      <c r="CJ239" s="268"/>
      <c r="CK239" s="268"/>
      <c r="CL239" s="268"/>
      <c r="CM239" s="268"/>
      <c r="CN239" s="268"/>
      <c r="CO239" s="268"/>
      <c r="CP239" s="268"/>
      <c r="CQ239" s="268"/>
      <c r="CR239" s="268"/>
      <c r="CS239" s="268"/>
      <c r="CT239" s="268"/>
      <c r="CU239" s="268"/>
      <c r="CV239" s="268"/>
      <c r="CW239" s="268"/>
      <c r="CX239" s="268"/>
      <c r="CY239" s="268"/>
      <c r="CZ239" s="268"/>
      <c r="DA239" s="268"/>
      <c r="DB239" s="268"/>
      <c r="DC239" s="268"/>
      <c r="DD239" s="268"/>
      <c r="DE239" s="268"/>
      <c r="DF239" s="268"/>
      <c r="DG239" s="268"/>
      <c r="DH239" s="268"/>
      <c r="DI239" s="268"/>
      <c r="DJ239" s="268"/>
      <c r="DK239" s="268"/>
      <c r="DL239" s="268"/>
    </row>
    <row r="240" spans="1:116" x14ac:dyDescent="0.35">
      <c r="A240" s="268"/>
      <c r="B240" s="268"/>
      <c r="C240" s="268"/>
      <c r="D240" s="268"/>
      <c r="E240" s="268"/>
      <c r="F240" s="268"/>
      <c r="G240" s="268"/>
      <c r="H240" s="268"/>
      <c r="I240" s="268"/>
      <c r="J240" s="268"/>
      <c r="K240" s="268"/>
      <c r="L240" s="268"/>
      <c r="M240" s="268"/>
      <c r="N240" s="268"/>
      <c r="O240" s="268"/>
      <c r="P240" s="268"/>
      <c r="Q240" s="268"/>
      <c r="R240" s="268"/>
      <c r="S240" s="268"/>
      <c r="T240" s="268"/>
      <c r="U240" s="268"/>
      <c r="V240" s="268"/>
      <c r="W240" s="268"/>
      <c r="X240" s="268"/>
      <c r="Y240" s="268"/>
      <c r="Z240" s="268"/>
      <c r="AA240" s="268"/>
      <c r="AB240" s="268"/>
      <c r="AC240" s="268"/>
      <c r="AD240" s="268"/>
      <c r="AE240" s="268"/>
      <c r="AF240" s="268"/>
      <c r="AG240" s="268"/>
      <c r="AH240" s="268"/>
      <c r="AI240" s="268"/>
      <c r="AJ240" s="268"/>
      <c r="AK240" s="268"/>
      <c r="AL240" s="268"/>
      <c r="AM240" s="268"/>
      <c r="AN240" s="268"/>
      <c r="AO240" s="268"/>
      <c r="AP240" s="268"/>
      <c r="AQ240" s="268"/>
      <c r="AR240" s="268"/>
      <c r="AS240" s="268"/>
      <c r="AT240" s="268"/>
      <c r="AU240" s="268"/>
      <c r="AV240" s="268"/>
      <c r="AW240" s="268"/>
      <c r="AX240" s="268"/>
      <c r="AY240" s="268"/>
      <c r="AZ240" s="268"/>
      <c r="BA240" s="268"/>
      <c r="BB240" s="268"/>
      <c r="BC240" s="268"/>
      <c r="BD240" s="268"/>
      <c r="BE240" s="268"/>
      <c r="BF240" s="268"/>
      <c r="BG240" s="268"/>
      <c r="BH240" s="268"/>
      <c r="BI240" s="268"/>
      <c r="BJ240" s="268"/>
      <c r="BK240" s="268"/>
      <c r="BL240" s="268"/>
      <c r="BM240" s="268"/>
      <c r="BN240" s="268"/>
      <c r="BO240" s="268"/>
      <c r="BP240" s="268"/>
      <c r="BQ240" s="268"/>
      <c r="BR240" s="268"/>
      <c r="BS240" s="268"/>
      <c r="BT240" s="268"/>
      <c r="BU240" s="268"/>
      <c r="BV240" s="268"/>
      <c r="BW240" s="268"/>
      <c r="BX240" s="268"/>
      <c r="BY240" s="268"/>
      <c r="BZ240" s="268"/>
      <c r="CA240" s="268"/>
      <c r="CB240" s="268"/>
      <c r="CC240" s="268"/>
      <c r="CD240" s="268"/>
      <c r="CE240" s="268"/>
      <c r="CF240" s="268"/>
      <c r="CG240" s="268"/>
      <c r="CH240" s="268"/>
      <c r="CI240" s="268"/>
      <c r="CJ240" s="268"/>
      <c r="CK240" s="268"/>
      <c r="CL240" s="268"/>
      <c r="CM240" s="268"/>
      <c r="CN240" s="268"/>
      <c r="CO240" s="268"/>
      <c r="CP240" s="268"/>
      <c r="CQ240" s="268"/>
      <c r="CR240" s="268"/>
      <c r="CS240" s="268"/>
      <c r="CT240" s="268"/>
      <c r="CU240" s="268"/>
      <c r="CV240" s="268"/>
      <c r="CW240" s="268"/>
      <c r="CX240" s="268"/>
      <c r="CY240" s="268"/>
      <c r="CZ240" s="268"/>
      <c r="DA240" s="268"/>
      <c r="DB240" s="268"/>
      <c r="DC240" s="268"/>
      <c r="DD240" s="268"/>
      <c r="DE240" s="268"/>
      <c r="DF240" s="268"/>
      <c r="DG240" s="268"/>
      <c r="DH240" s="268"/>
      <c r="DI240" s="268"/>
      <c r="DJ240" s="268"/>
      <c r="DK240" s="268"/>
      <c r="DL240" s="268"/>
    </row>
    <row r="241" spans="1:116" x14ac:dyDescent="0.35">
      <c r="A241" s="268"/>
      <c r="B241" s="268"/>
      <c r="C241" s="268"/>
      <c r="D241" s="268"/>
      <c r="E241" s="268"/>
      <c r="F241" s="268"/>
      <c r="G241" s="268"/>
      <c r="H241" s="268"/>
      <c r="I241" s="268"/>
      <c r="J241" s="268"/>
      <c r="K241" s="268"/>
      <c r="L241" s="268"/>
      <c r="M241" s="268"/>
      <c r="N241" s="268"/>
      <c r="O241" s="268"/>
      <c r="P241" s="268"/>
      <c r="Q241" s="268"/>
      <c r="R241" s="268"/>
      <c r="S241" s="268"/>
      <c r="T241" s="268"/>
      <c r="U241" s="268"/>
      <c r="V241" s="268"/>
      <c r="W241" s="268"/>
      <c r="X241" s="268"/>
      <c r="Y241" s="268"/>
      <c r="Z241" s="268"/>
      <c r="AA241" s="268"/>
      <c r="AB241" s="268"/>
      <c r="AC241" s="268"/>
      <c r="AD241" s="268"/>
      <c r="AE241" s="268"/>
      <c r="AF241" s="268"/>
      <c r="AG241" s="268"/>
      <c r="AH241" s="268"/>
      <c r="AI241" s="268"/>
      <c r="AJ241" s="268"/>
      <c r="AK241" s="268"/>
      <c r="AL241" s="268"/>
      <c r="AM241" s="268"/>
      <c r="AN241" s="268"/>
      <c r="AO241" s="268"/>
      <c r="AP241" s="268"/>
      <c r="AQ241" s="268"/>
      <c r="AR241" s="268"/>
      <c r="AS241" s="268"/>
      <c r="AT241" s="268"/>
      <c r="AU241" s="268"/>
      <c r="AV241" s="268"/>
      <c r="AW241" s="268"/>
      <c r="AX241" s="268"/>
      <c r="AY241" s="268"/>
      <c r="AZ241" s="268"/>
      <c r="BA241" s="268"/>
      <c r="BB241" s="268"/>
      <c r="BC241" s="268"/>
      <c r="BD241" s="268"/>
      <c r="BE241" s="268"/>
      <c r="BF241" s="268"/>
      <c r="BG241" s="268"/>
      <c r="BH241" s="268"/>
      <c r="BI241" s="268"/>
      <c r="BJ241" s="268"/>
      <c r="BK241" s="268"/>
      <c r="BL241" s="268"/>
      <c r="BM241" s="268"/>
      <c r="BN241" s="268"/>
      <c r="BO241" s="268"/>
      <c r="BP241" s="268"/>
      <c r="BQ241" s="268"/>
      <c r="BR241" s="268"/>
      <c r="BS241" s="268"/>
      <c r="BT241" s="268"/>
      <c r="BU241" s="268"/>
      <c r="BV241" s="268"/>
      <c r="BW241" s="268"/>
      <c r="BX241" s="268"/>
      <c r="BY241" s="268"/>
      <c r="BZ241" s="268"/>
      <c r="CA241" s="268"/>
      <c r="CB241" s="268"/>
      <c r="CC241" s="268"/>
      <c r="CD241" s="268"/>
      <c r="CE241" s="268"/>
      <c r="CF241" s="268"/>
      <c r="CG241" s="268"/>
      <c r="CH241" s="268"/>
      <c r="CI241" s="268"/>
      <c r="CJ241" s="268"/>
      <c r="CK241" s="268"/>
      <c r="CL241" s="268"/>
      <c r="CM241" s="268"/>
      <c r="CN241" s="268"/>
      <c r="CO241" s="268"/>
      <c r="CP241" s="268"/>
      <c r="CQ241" s="268"/>
      <c r="CR241" s="268"/>
      <c r="CS241" s="268"/>
      <c r="CT241" s="268"/>
      <c r="CU241" s="268"/>
      <c r="CV241" s="268"/>
      <c r="CW241" s="268"/>
      <c r="CX241" s="268"/>
      <c r="CY241" s="268"/>
      <c r="CZ241" s="268"/>
      <c r="DA241" s="268"/>
      <c r="DB241" s="268"/>
      <c r="DC241" s="268"/>
      <c r="DD241" s="268"/>
      <c r="DE241" s="268"/>
      <c r="DF241" s="268"/>
      <c r="DG241" s="268"/>
      <c r="DH241" s="268"/>
      <c r="DI241" s="268"/>
      <c r="DJ241" s="268"/>
      <c r="DK241" s="268"/>
      <c r="DL241" s="268"/>
    </row>
    <row r="242" spans="1:116" x14ac:dyDescent="0.35">
      <c r="A242" s="268"/>
      <c r="B242" s="268"/>
      <c r="C242" s="268"/>
      <c r="D242" s="268"/>
      <c r="E242" s="268"/>
      <c r="F242" s="268"/>
      <c r="G242" s="268"/>
      <c r="H242" s="268"/>
      <c r="I242" s="268"/>
      <c r="J242" s="268"/>
      <c r="K242" s="268"/>
      <c r="L242" s="268"/>
      <c r="M242" s="268"/>
      <c r="N242" s="268"/>
      <c r="O242" s="268"/>
      <c r="P242" s="268"/>
      <c r="Q242" s="268"/>
      <c r="R242" s="268"/>
      <c r="S242" s="268"/>
      <c r="T242" s="268"/>
      <c r="U242" s="268"/>
      <c r="V242" s="268"/>
      <c r="W242" s="268"/>
      <c r="X242" s="268"/>
      <c r="Y242" s="268"/>
      <c r="Z242" s="268"/>
      <c r="AA242" s="268"/>
      <c r="AB242" s="268"/>
      <c r="AC242" s="268"/>
      <c r="AD242" s="268"/>
      <c r="AE242" s="268"/>
      <c r="AF242" s="268"/>
      <c r="AG242" s="268"/>
      <c r="AH242" s="268"/>
      <c r="AI242" s="268"/>
      <c r="AJ242" s="268"/>
      <c r="AK242" s="268"/>
      <c r="AL242" s="268"/>
      <c r="AM242" s="268"/>
      <c r="AN242" s="268"/>
      <c r="AO242" s="268"/>
      <c r="AP242" s="268"/>
      <c r="AQ242" s="268"/>
      <c r="AR242" s="268"/>
      <c r="AS242" s="268"/>
      <c r="AT242" s="268"/>
      <c r="AU242" s="268"/>
      <c r="AV242" s="268"/>
      <c r="AW242" s="268"/>
      <c r="AX242" s="268"/>
      <c r="AY242" s="268"/>
      <c r="AZ242" s="268"/>
      <c r="BA242" s="268"/>
      <c r="BB242" s="268"/>
      <c r="BC242" s="268"/>
      <c r="BD242" s="268"/>
      <c r="BE242" s="268"/>
      <c r="BF242" s="268"/>
      <c r="BG242" s="268"/>
      <c r="BH242" s="268"/>
      <c r="BI242" s="268"/>
      <c r="BJ242" s="268"/>
      <c r="BK242" s="268"/>
      <c r="BL242" s="268"/>
      <c r="BM242" s="268"/>
      <c r="BN242" s="268"/>
      <c r="BO242" s="268"/>
      <c r="BP242" s="268"/>
      <c r="BQ242" s="268"/>
      <c r="BR242" s="268"/>
      <c r="BS242" s="268"/>
      <c r="BT242" s="268"/>
      <c r="BU242" s="268"/>
      <c r="BV242" s="268"/>
      <c r="BW242" s="268"/>
      <c r="BX242" s="268"/>
      <c r="BY242" s="268"/>
      <c r="BZ242" s="268"/>
      <c r="CA242" s="268"/>
      <c r="CB242" s="268"/>
      <c r="CC242" s="268"/>
      <c r="CD242" s="268"/>
      <c r="CE242" s="268"/>
      <c r="CF242" s="268"/>
      <c r="CG242" s="268"/>
      <c r="CH242" s="268"/>
      <c r="CI242" s="268"/>
      <c r="CJ242" s="268"/>
      <c r="CK242" s="268"/>
      <c r="CL242" s="268"/>
      <c r="CM242" s="268"/>
      <c r="CN242" s="268"/>
      <c r="CO242" s="268"/>
      <c r="CP242" s="268"/>
      <c r="CQ242" s="268"/>
      <c r="CR242" s="268"/>
      <c r="CS242" s="268"/>
      <c r="CT242" s="268"/>
      <c r="CU242" s="268"/>
      <c r="CV242" s="268"/>
      <c r="CW242" s="268"/>
      <c r="CX242" s="268"/>
      <c r="CY242" s="268"/>
      <c r="CZ242" s="268"/>
      <c r="DA242" s="268"/>
      <c r="DB242" s="268"/>
      <c r="DC242" s="268"/>
      <c r="DD242" s="268"/>
      <c r="DE242" s="268"/>
      <c r="DF242" s="268"/>
      <c r="DG242" s="268"/>
      <c r="DH242" s="268"/>
      <c r="DI242" s="268"/>
      <c r="DJ242" s="268"/>
      <c r="DK242" s="268"/>
      <c r="DL242" s="268"/>
    </row>
    <row r="243" spans="1:116" x14ac:dyDescent="0.35">
      <c r="A243" s="268"/>
      <c r="B243" s="268"/>
      <c r="C243" s="268"/>
      <c r="D243" s="268"/>
      <c r="E243" s="268"/>
      <c r="F243" s="268"/>
      <c r="G243" s="268"/>
      <c r="H243" s="268"/>
      <c r="I243" s="268"/>
      <c r="J243" s="268"/>
      <c r="K243" s="268"/>
      <c r="L243" s="268"/>
      <c r="M243" s="268"/>
      <c r="N243" s="268"/>
      <c r="O243" s="268"/>
      <c r="P243" s="268"/>
      <c r="Q243" s="268"/>
      <c r="R243" s="268"/>
      <c r="S243" s="268"/>
      <c r="T243" s="268"/>
      <c r="U243" s="268"/>
      <c r="V243" s="268"/>
      <c r="W243" s="268"/>
      <c r="X243" s="268"/>
      <c r="Y243" s="268"/>
      <c r="Z243" s="268"/>
      <c r="AA243" s="268"/>
      <c r="AB243" s="268"/>
      <c r="AC243" s="268"/>
      <c r="AD243" s="268"/>
      <c r="AE243" s="268"/>
      <c r="AF243" s="268"/>
      <c r="AG243" s="268"/>
      <c r="AH243" s="268"/>
      <c r="AI243" s="268"/>
      <c r="AJ243" s="268"/>
      <c r="AK243" s="268"/>
      <c r="AL243" s="268"/>
      <c r="AM243" s="268"/>
      <c r="AN243" s="268"/>
      <c r="AO243" s="268"/>
      <c r="AP243" s="268"/>
      <c r="AQ243" s="268"/>
      <c r="AR243" s="268"/>
      <c r="AS243" s="268"/>
      <c r="AT243" s="268"/>
      <c r="AU243" s="268"/>
      <c r="AV243" s="268"/>
      <c r="AW243" s="268"/>
      <c r="AX243" s="268"/>
      <c r="AY243" s="268"/>
      <c r="AZ243" s="268"/>
      <c r="BA243" s="268"/>
      <c r="BB243" s="268"/>
      <c r="BC243" s="268"/>
      <c r="BD243" s="268"/>
      <c r="BE243" s="268"/>
      <c r="BF243" s="268"/>
      <c r="BG243" s="268"/>
      <c r="BH243" s="268"/>
      <c r="BI243" s="268"/>
      <c r="BJ243" s="268"/>
      <c r="BK243" s="268"/>
      <c r="BL243" s="268"/>
      <c r="BM243" s="268"/>
      <c r="BN243" s="268"/>
      <c r="BO243" s="268"/>
      <c r="BP243" s="268"/>
      <c r="BQ243" s="268"/>
      <c r="BR243" s="268"/>
      <c r="BS243" s="268"/>
      <c r="BT243" s="268"/>
      <c r="BU243" s="268"/>
      <c r="BV243" s="268"/>
      <c r="BW243" s="268"/>
      <c r="BX243" s="268"/>
      <c r="BY243" s="268"/>
      <c r="BZ243" s="268"/>
      <c r="CA243" s="268"/>
      <c r="CB243" s="268"/>
      <c r="CC243" s="268"/>
      <c r="CD243" s="268"/>
      <c r="CE243" s="268"/>
      <c r="CF243" s="268"/>
      <c r="CG243" s="268"/>
      <c r="CH243" s="268"/>
      <c r="CI243" s="268"/>
      <c r="CJ243" s="268"/>
      <c r="CK243" s="268"/>
      <c r="CL243" s="268"/>
      <c r="CM243" s="268"/>
      <c r="CN243" s="268"/>
      <c r="CO243" s="268"/>
      <c r="CP243" s="268"/>
      <c r="CQ243" s="268"/>
      <c r="CR243" s="268"/>
      <c r="CS243" s="268"/>
      <c r="CT243" s="268"/>
      <c r="CU243" s="268"/>
      <c r="CV243" s="268"/>
      <c r="CW243" s="268"/>
      <c r="CX243" s="268"/>
      <c r="CY243" s="268"/>
      <c r="CZ243" s="268"/>
      <c r="DA243" s="268"/>
      <c r="DB243" s="268"/>
      <c r="DC243" s="268"/>
      <c r="DD243" s="268"/>
      <c r="DE243" s="268"/>
      <c r="DF243" s="268"/>
      <c r="DG243" s="268"/>
      <c r="DH243" s="268"/>
      <c r="DI243" s="268"/>
      <c r="DJ243" s="268"/>
      <c r="DK243" s="268"/>
      <c r="DL243" s="268"/>
    </row>
    <row r="244" spans="1:116" x14ac:dyDescent="0.35">
      <c r="A244" s="268"/>
      <c r="B244" s="268"/>
      <c r="C244" s="268"/>
      <c r="D244" s="268"/>
      <c r="E244" s="268"/>
      <c r="F244" s="268"/>
      <c r="G244" s="268"/>
      <c r="H244" s="268"/>
      <c r="I244" s="268"/>
      <c r="J244" s="268"/>
      <c r="K244" s="268"/>
      <c r="L244" s="268"/>
      <c r="M244" s="268"/>
      <c r="N244" s="268"/>
      <c r="O244" s="268"/>
      <c r="P244" s="268"/>
      <c r="Q244" s="268"/>
      <c r="R244" s="268"/>
      <c r="S244" s="268"/>
      <c r="T244" s="268"/>
      <c r="U244" s="268"/>
      <c r="V244" s="268"/>
      <c r="W244" s="268"/>
      <c r="X244" s="268"/>
      <c r="Y244" s="268"/>
      <c r="Z244" s="268"/>
      <c r="AA244" s="268"/>
      <c r="AB244" s="268"/>
      <c r="AC244" s="268"/>
      <c r="AD244" s="268"/>
      <c r="AE244" s="268"/>
      <c r="AF244" s="268"/>
      <c r="AG244" s="268"/>
      <c r="AH244" s="268"/>
      <c r="AI244" s="268"/>
      <c r="AJ244" s="268"/>
      <c r="AK244" s="268"/>
      <c r="AL244" s="268"/>
      <c r="AM244" s="268"/>
      <c r="AN244" s="268"/>
      <c r="AO244" s="268"/>
      <c r="AP244" s="268"/>
      <c r="AQ244" s="268"/>
      <c r="AR244" s="268"/>
      <c r="AS244" s="268"/>
      <c r="AT244" s="268"/>
      <c r="AU244" s="268"/>
      <c r="AV244" s="268"/>
      <c r="AW244" s="268"/>
      <c r="AX244" s="268"/>
      <c r="AY244" s="268"/>
      <c r="AZ244" s="268"/>
      <c r="BA244" s="268"/>
      <c r="BB244" s="268"/>
      <c r="BC244" s="268"/>
      <c r="BD244" s="268"/>
      <c r="BE244" s="268"/>
      <c r="BF244" s="268"/>
      <c r="BG244" s="268"/>
      <c r="BH244" s="268"/>
      <c r="BI244" s="268"/>
      <c r="BJ244" s="268"/>
      <c r="BK244" s="268"/>
      <c r="BL244" s="268"/>
      <c r="BM244" s="268"/>
      <c r="BN244" s="268"/>
      <c r="BO244" s="268"/>
      <c r="BP244" s="268"/>
      <c r="BQ244" s="268"/>
      <c r="BR244" s="268"/>
      <c r="BS244" s="268"/>
      <c r="BT244" s="268"/>
      <c r="BU244" s="268"/>
      <c r="BV244" s="268"/>
      <c r="BW244" s="268"/>
      <c r="BX244" s="268"/>
      <c r="BY244" s="268"/>
      <c r="BZ244" s="268"/>
      <c r="CA244" s="268"/>
      <c r="CB244" s="268"/>
      <c r="CC244" s="268"/>
      <c r="CD244" s="268"/>
      <c r="CE244" s="268"/>
      <c r="CF244" s="268"/>
      <c r="CG244" s="268"/>
      <c r="CH244" s="268"/>
      <c r="CI244" s="268"/>
      <c r="CJ244" s="268"/>
      <c r="CK244" s="268"/>
      <c r="CL244" s="268"/>
      <c r="CM244" s="268"/>
      <c r="CN244" s="268"/>
      <c r="CO244" s="268"/>
      <c r="CP244" s="268"/>
      <c r="CQ244" s="268"/>
      <c r="CR244" s="268"/>
      <c r="CS244" s="268"/>
      <c r="CT244" s="268"/>
      <c r="CU244" s="268"/>
      <c r="CV244" s="268"/>
      <c r="CW244" s="268"/>
      <c r="CX244" s="268"/>
      <c r="CY244" s="268"/>
      <c r="CZ244" s="268"/>
      <c r="DA244" s="268"/>
      <c r="DB244" s="268"/>
      <c r="DC244" s="268"/>
      <c r="DD244" s="268"/>
      <c r="DE244" s="268"/>
      <c r="DF244" s="268"/>
      <c r="DG244" s="268"/>
      <c r="DH244" s="268"/>
      <c r="DI244" s="268"/>
      <c r="DJ244" s="268"/>
      <c r="DK244" s="268"/>
      <c r="DL244" s="268"/>
    </row>
    <row r="245" spans="1:116" x14ac:dyDescent="0.35">
      <c r="A245" s="268"/>
      <c r="B245" s="268"/>
      <c r="C245" s="268"/>
      <c r="D245" s="268"/>
      <c r="E245" s="268"/>
      <c r="F245" s="268"/>
      <c r="G245" s="268"/>
      <c r="H245" s="268"/>
      <c r="I245" s="268"/>
      <c r="J245" s="268"/>
      <c r="K245" s="268"/>
      <c r="L245" s="268"/>
      <c r="M245" s="268"/>
      <c r="N245" s="268"/>
      <c r="O245" s="268"/>
      <c r="P245" s="268"/>
      <c r="Q245" s="268"/>
      <c r="R245" s="268"/>
      <c r="S245" s="268"/>
      <c r="T245" s="268"/>
      <c r="U245" s="268"/>
      <c r="V245" s="268"/>
      <c r="W245" s="268"/>
      <c r="X245" s="268"/>
      <c r="Y245" s="268"/>
      <c r="Z245" s="268"/>
      <c r="AA245" s="268"/>
      <c r="AB245" s="268"/>
      <c r="AC245" s="268"/>
      <c r="AD245" s="268"/>
      <c r="AE245" s="268"/>
      <c r="AF245" s="268"/>
      <c r="AG245" s="268"/>
      <c r="AH245" s="268"/>
      <c r="AI245" s="268"/>
      <c r="AJ245" s="268"/>
      <c r="AK245" s="268"/>
      <c r="AL245" s="268"/>
      <c r="AM245" s="268"/>
      <c r="AN245" s="268"/>
      <c r="AO245" s="268"/>
      <c r="AP245" s="268"/>
      <c r="AQ245" s="268"/>
      <c r="AR245" s="268"/>
      <c r="AS245" s="268"/>
      <c r="AT245" s="268"/>
      <c r="AU245" s="268"/>
      <c r="AV245" s="268"/>
      <c r="AW245" s="268"/>
      <c r="AX245" s="268"/>
      <c r="AY245" s="268"/>
      <c r="AZ245" s="268"/>
      <c r="BA245" s="268"/>
      <c r="BB245" s="268"/>
      <c r="BC245" s="268"/>
      <c r="BD245" s="268"/>
      <c r="BE245" s="268"/>
      <c r="BF245" s="268"/>
      <c r="BG245" s="268"/>
      <c r="BH245" s="268"/>
      <c r="BI245" s="268"/>
      <c r="BJ245" s="268"/>
      <c r="BK245" s="268"/>
      <c r="BL245" s="268"/>
      <c r="BM245" s="268"/>
      <c r="BN245" s="268"/>
      <c r="BO245" s="268"/>
      <c r="BP245" s="268"/>
      <c r="BQ245" s="268"/>
      <c r="BR245" s="268"/>
      <c r="BS245" s="268"/>
      <c r="BT245" s="268"/>
      <c r="BU245" s="268"/>
      <c r="BV245" s="268"/>
      <c r="BW245" s="268"/>
      <c r="BX245" s="268"/>
      <c r="BY245" s="268"/>
      <c r="BZ245" s="268"/>
      <c r="CA245" s="268"/>
      <c r="CB245" s="268"/>
      <c r="CC245" s="268"/>
      <c r="CD245" s="268"/>
      <c r="CE245" s="268"/>
      <c r="CF245" s="268"/>
      <c r="CG245" s="268"/>
      <c r="CH245" s="268"/>
      <c r="CI245" s="268"/>
      <c r="CJ245" s="268"/>
      <c r="CK245" s="268"/>
      <c r="CL245" s="268"/>
      <c r="CM245" s="268"/>
      <c r="CN245" s="268"/>
      <c r="CO245" s="268"/>
      <c r="CP245" s="268"/>
      <c r="CQ245" s="268"/>
      <c r="CR245" s="268"/>
      <c r="CS245" s="268"/>
      <c r="CT245" s="268"/>
      <c r="CU245" s="268"/>
      <c r="CV245" s="268"/>
      <c r="CW245" s="268"/>
      <c r="CX245" s="268"/>
      <c r="CY245" s="268"/>
      <c r="CZ245" s="268"/>
      <c r="DA245" s="268"/>
      <c r="DB245" s="268"/>
      <c r="DC245" s="268"/>
      <c r="DD245" s="268"/>
      <c r="DE245" s="268"/>
      <c r="DF245" s="268"/>
      <c r="DG245" s="268"/>
      <c r="DH245" s="268"/>
      <c r="DI245" s="268"/>
      <c r="DJ245" s="268"/>
      <c r="DK245" s="268"/>
      <c r="DL245" s="268"/>
    </row>
    <row r="246" spans="1:116" x14ac:dyDescent="0.35">
      <c r="A246" s="268"/>
      <c r="B246" s="268"/>
      <c r="C246" s="268"/>
      <c r="D246" s="268"/>
      <c r="E246" s="268"/>
      <c r="F246" s="268"/>
      <c r="G246" s="268"/>
      <c r="H246" s="268"/>
      <c r="I246" s="268"/>
      <c r="J246" s="268"/>
      <c r="K246" s="268"/>
      <c r="L246" s="268"/>
      <c r="M246" s="268"/>
      <c r="N246" s="268"/>
      <c r="O246" s="268"/>
      <c r="P246" s="268"/>
      <c r="Q246" s="268"/>
      <c r="R246" s="268"/>
      <c r="S246" s="268"/>
      <c r="T246" s="268"/>
      <c r="U246" s="268"/>
      <c r="V246" s="268"/>
      <c r="W246" s="268"/>
      <c r="X246" s="268"/>
      <c r="Y246" s="268"/>
      <c r="Z246" s="268"/>
      <c r="AA246" s="268"/>
      <c r="AB246" s="268"/>
      <c r="AC246" s="268"/>
      <c r="AD246" s="268"/>
      <c r="AE246" s="268"/>
      <c r="AF246" s="268"/>
      <c r="AG246" s="268"/>
      <c r="AH246" s="268"/>
      <c r="AI246" s="268"/>
      <c r="AJ246" s="268"/>
      <c r="AK246" s="268"/>
      <c r="AL246" s="268"/>
      <c r="AM246" s="268"/>
      <c r="AN246" s="268"/>
      <c r="AO246" s="268"/>
      <c r="AP246" s="268"/>
      <c r="AQ246" s="268"/>
      <c r="AR246" s="268"/>
      <c r="AS246" s="268"/>
      <c r="AT246" s="268"/>
      <c r="AU246" s="268"/>
      <c r="AV246" s="268"/>
      <c r="AW246" s="268"/>
      <c r="AX246" s="268"/>
      <c r="AY246" s="268"/>
      <c r="AZ246" s="268"/>
      <c r="BA246" s="268"/>
      <c r="BB246" s="268"/>
      <c r="BC246" s="268"/>
      <c r="BD246" s="268"/>
      <c r="BE246" s="268"/>
      <c r="BF246" s="268"/>
      <c r="BG246" s="268"/>
      <c r="BH246" s="268"/>
      <c r="BI246" s="268"/>
      <c r="BJ246" s="268"/>
      <c r="BK246" s="268"/>
      <c r="BL246" s="268"/>
      <c r="BM246" s="268"/>
      <c r="BN246" s="268"/>
      <c r="BO246" s="268"/>
      <c r="BP246" s="268"/>
      <c r="BQ246" s="268"/>
      <c r="BR246" s="268"/>
      <c r="BS246" s="268"/>
      <c r="BT246" s="268"/>
      <c r="BU246" s="268"/>
      <c r="BV246" s="268"/>
      <c r="BW246" s="268"/>
      <c r="BX246" s="268"/>
      <c r="BY246" s="268"/>
      <c r="BZ246" s="268"/>
      <c r="CA246" s="268"/>
      <c r="CB246" s="268"/>
      <c r="CC246" s="268"/>
      <c r="CD246" s="268"/>
      <c r="CE246" s="268"/>
      <c r="CF246" s="268"/>
      <c r="CG246" s="268"/>
      <c r="CH246" s="268"/>
      <c r="CI246" s="268"/>
      <c r="CJ246" s="268"/>
      <c r="CK246" s="268"/>
      <c r="CL246" s="268"/>
      <c r="CM246" s="268"/>
      <c r="CN246" s="268"/>
      <c r="CO246" s="268"/>
      <c r="CP246" s="268"/>
      <c r="CQ246" s="268"/>
      <c r="CR246" s="268"/>
      <c r="CS246" s="268"/>
      <c r="CT246" s="268"/>
      <c r="CU246" s="268"/>
      <c r="CV246" s="268"/>
      <c r="CW246" s="268"/>
      <c r="CX246" s="268"/>
      <c r="CY246" s="268"/>
      <c r="CZ246" s="268"/>
      <c r="DA246" s="268"/>
      <c r="DB246" s="268"/>
      <c r="DC246" s="268"/>
      <c r="DD246" s="268"/>
      <c r="DE246" s="268"/>
      <c r="DF246" s="268"/>
      <c r="DG246" s="268"/>
      <c r="DH246" s="268"/>
      <c r="DI246" s="268"/>
      <c r="DJ246" s="268"/>
      <c r="DK246" s="268"/>
      <c r="DL246" s="268"/>
    </row>
    <row r="247" spans="1:116" x14ac:dyDescent="0.35">
      <c r="A247" s="268"/>
      <c r="B247" s="268"/>
      <c r="C247" s="268"/>
      <c r="D247" s="268"/>
      <c r="E247" s="268"/>
      <c r="F247" s="268"/>
      <c r="G247" s="268"/>
      <c r="H247" s="268"/>
      <c r="I247" s="268"/>
      <c r="J247" s="268"/>
      <c r="K247" s="268"/>
      <c r="L247" s="268"/>
      <c r="M247" s="268"/>
      <c r="N247" s="268"/>
      <c r="O247" s="268"/>
      <c r="P247" s="268"/>
      <c r="Q247" s="268"/>
      <c r="R247" s="268"/>
      <c r="S247" s="268"/>
      <c r="T247" s="268"/>
      <c r="U247" s="268"/>
      <c r="V247" s="268"/>
      <c r="W247" s="268"/>
      <c r="X247" s="268"/>
      <c r="Y247" s="268"/>
      <c r="Z247" s="268"/>
      <c r="AA247" s="268"/>
      <c r="AB247" s="268"/>
      <c r="AC247" s="268"/>
      <c r="AD247" s="268"/>
      <c r="AE247" s="268"/>
      <c r="AF247" s="268"/>
      <c r="AG247" s="268"/>
      <c r="AH247" s="268"/>
      <c r="AI247" s="268"/>
      <c r="AJ247" s="268"/>
      <c r="AK247" s="268"/>
      <c r="AL247" s="268"/>
      <c r="AM247" s="268"/>
      <c r="AN247" s="268"/>
      <c r="AO247" s="268"/>
      <c r="AP247" s="268"/>
      <c r="AQ247" s="268"/>
      <c r="AR247" s="268"/>
      <c r="AS247" s="268"/>
      <c r="AT247" s="268"/>
      <c r="AU247" s="268"/>
      <c r="AV247" s="268"/>
      <c r="AW247" s="268"/>
      <c r="AX247" s="268"/>
      <c r="AY247" s="268"/>
      <c r="AZ247" s="268"/>
      <c r="BA247" s="268"/>
      <c r="BB247" s="268"/>
      <c r="BC247" s="268"/>
      <c r="BD247" s="268"/>
      <c r="BE247" s="268"/>
      <c r="BF247" s="268"/>
      <c r="BG247" s="268"/>
      <c r="BH247" s="268"/>
      <c r="BI247" s="268"/>
      <c r="BJ247" s="268"/>
      <c r="BK247" s="268"/>
      <c r="BL247" s="268"/>
      <c r="BM247" s="268"/>
      <c r="BN247" s="268"/>
      <c r="BO247" s="268"/>
      <c r="BP247" s="268"/>
      <c r="BQ247" s="268"/>
      <c r="BR247" s="268"/>
      <c r="BS247" s="268"/>
      <c r="BT247" s="268"/>
      <c r="BU247" s="268"/>
      <c r="BV247" s="268"/>
      <c r="BW247" s="268"/>
      <c r="BX247" s="268"/>
      <c r="BY247" s="268"/>
      <c r="BZ247" s="268"/>
      <c r="CA247" s="268"/>
      <c r="CB247" s="268"/>
      <c r="CC247" s="268"/>
      <c r="CD247" s="268"/>
      <c r="CE247" s="268"/>
      <c r="CF247" s="268"/>
      <c r="CG247" s="268"/>
      <c r="CH247" s="268"/>
      <c r="CI247" s="268"/>
      <c r="CJ247" s="268"/>
      <c r="CK247" s="268"/>
      <c r="CL247" s="268"/>
      <c r="CM247" s="268"/>
      <c r="CN247" s="268"/>
      <c r="CO247" s="268"/>
      <c r="CP247" s="268"/>
      <c r="CQ247" s="268"/>
      <c r="CR247" s="268"/>
      <c r="CS247" s="268"/>
      <c r="CT247" s="268"/>
      <c r="CU247" s="268"/>
      <c r="CV247" s="268"/>
      <c r="CW247" s="268"/>
      <c r="CX247" s="268"/>
      <c r="CY247" s="268"/>
      <c r="CZ247" s="268"/>
      <c r="DA247" s="268"/>
      <c r="DB247" s="268"/>
      <c r="DC247" s="268"/>
      <c r="DD247" s="268"/>
      <c r="DE247" s="268"/>
      <c r="DF247" s="268"/>
      <c r="DG247" s="268"/>
      <c r="DH247" s="268"/>
      <c r="DI247" s="268"/>
      <c r="DJ247" s="268"/>
      <c r="DK247" s="268"/>
      <c r="DL247" s="268"/>
    </row>
    <row r="248" spans="1:116" x14ac:dyDescent="0.35">
      <c r="A248" s="268"/>
      <c r="B248" s="268"/>
      <c r="C248" s="268"/>
      <c r="D248" s="268"/>
      <c r="E248" s="268"/>
      <c r="F248" s="268"/>
      <c r="G248" s="268"/>
      <c r="H248" s="268"/>
      <c r="I248" s="268"/>
      <c r="J248" s="268"/>
      <c r="K248" s="268"/>
      <c r="L248" s="268"/>
      <c r="M248" s="268"/>
      <c r="N248" s="268"/>
      <c r="O248" s="268"/>
      <c r="P248" s="268"/>
      <c r="Q248" s="268"/>
      <c r="R248" s="268"/>
      <c r="S248" s="268"/>
      <c r="T248" s="268"/>
      <c r="U248" s="268"/>
      <c r="V248" s="268"/>
      <c r="W248" s="268"/>
      <c r="X248" s="268"/>
      <c r="Y248" s="268"/>
      <c r="Z248" s="268"/>
      <c r="AA248" s="268"/>
      <c r="AB248" s="268"/>
      <c r="AC248" s="268"/>
      <c r="AD248" s="268"/>
      <c r="AE248" s="268"/>
      <c r="AF248" s="268"/>
      <c r="AG248" s="268"/>
      <c r="AH248" s="268"/>
      <c r="AI248" s="268"/>
      <c r="AJ248" s="268"/>
      <c r="AK248" s="268"/>
      <c r="AL248" s="268"/>
      <c r="AM248" s="268"/>
      <c r="AN248" s="268"/>
      <c r="AO248" s="268"/>
      <c r="AP248" s="268"/>
      <c r="AQ248" s="268"/>
      <c r="AR248" s="268"/>
      <c r="AS248" s="268"/>
      <c r="AT248" s="268"/>
      <c r="AU248" s="268"/>
      <c r="AV248" s="268"/>
      <c r="AW248" s="268"/>
      <c r="AX248" s="268"/>
      <c r="AY248" s="268"/>
      <c r="AZ248" s="268"/>
      <c r="BA248" s="268"/>
      <c r="BB248" s="268"/>
      <c r="BC248" s="268"/>
      <c r="BD248" s="268"/>
      <c r="BE248" s="268"/>
      <c r="BF248" s="268"/>
      <c r="BG248" s="268"/>
      <c r="BH248" s="268"/>
      <c r="BI248" s="268"/>
      <c r="BJ248" s="268"/>
      <c r="BK248" s="268"/>
      <c r="BL248" s="268"/>
      <c r="BM248" s="268"/>
      <c r="BN248" s="268"/>
      <c r="BO248" s="268"/>
      <c r="BP248" s="268"/>
      <c r="BQ248" s="268"/>
      <c r="BR248" s="268"/>
      <c r="BS248" s="268"/>
      <c r="BT248" s="268"/>
      <c r="BU248" s="268"/>
      <c r="BV248" s="268"/>
      <c r="BW248" s="268"/>
      <c r="BX248" s="268"/>
      <c r="BY248" s="268"/>
      <c r="BZ248" s="268"/>
      <c r="CA248" s="268"/>
      <c r="CB248" s="268"/>
      <c r="CC248" s="268"/>
      <c r="CD248" s="268"/>
      <c r="CE248" s="268"/>
      <c r="CF248" s="268"/>
      <c r="CG248" s="268"/>
      <c r="CH248" s="268"/>
      <c r="CI248" s="268"/>
      <c r="CJ248" s="268"/>
      <c r="CK248" s="268"/>
      <c r="CL248" s="268"/>
      <c r="CM248" s="268"/>
      <c r="CN248" s="268"/>
      <c r="CO248" s="268"/>
      <c r="CP248" s="268"/>
      <c r="CQ248" s="268"/>
      <c r="CR248" s="268"/>
      <c r="CS248" s="268"/>
      <c r="CT248" s="268"/>
      <c r="CU248" s="268"/>
      <c r="CV248" s="268"/>
      <c r="CW248" s="268"/>
      <c r="CX248" s="268"/>
      <c r="CY248" s="268"/>
      <c r="CZ248" s="268"/>
      <c r="DA248" s="268"/>
      <c r="DB248" s="268"/>
      <c r="DC248" s="268"/>
      <c r="DD248" s="268"/>
      <c r="DE248" s="268"/>
      <c r="DF248" s="268"/>
      <c r="DG248" s="268"/>
      <c r="DH248" s="268"/>
      <c r="DI248" s="268"/>
      <c r="DJ248" s="268"/>
      <c r="DK248" s="268"/>
      <c r="DL248" s="268"/>
    </row>
    <row r="249" spans="1:116" x14ac:dyDescent="0.35">
      <c r="A249" s="268"/>
      <c r="B249" s="268"/>
      <c r="C249" s="268"/>
      <c r="D249" s="268"/>
      <c r="E249" s="268"/>
      <c r="F249" s="268"/>
      <c r="G249" s="268"/>
      <c r="H249" s="268"/>
      <c r="I249" s="268"/>
      <c r="J249" s="268"/>
      <c r="K249" s="268"/>
      <c r="L249" s="268"/>
      <c r="M249" s="268"/>
      <c r="N249" s="268"/>
      <c r="O249" s="268"/>
      <c r="P249" s="268"/>
      <c r="Q249" s="268"/>
      <c r="R249" s="268"/>
      <c r="S249" s="268"/>
      <c r="T249" s="268"/>
      <c r="U249" s="268"/>
      <c r="V249" s="268"/>
      <c r="W249" s="268"/>
      <c r="X249" s="268"/>
      <c r="Y249" s="268"/>
      <c r="Z249" s="268"/>
      <c r="AA249" s="268"/>
      <c r="AB249" s="268"/>
      <c r="AC249" s="268"/>
      <c r="AD249" s="268"/>
      <c r="AE249" s="268"/>
      <c r="AF249" s="268"/>
      <c r="AG249" s="268"/>
      <c r="AH249" s="268"/>
      <c r="AI249" s="268"/>
      <c r="AJ249" s="268"/>
      <c r="AK249" s="268"/>
      <c r="AL249" s="268"/>
      <c r="AM249" s="268"/>
      <c r="AN249" s="268"/>
      <c r="AO249" s="268"/>
      <c r="AP249" s="268"/>
      <c r="AQ249" s="268"/>
      <c r="AR249" s="268"/>
      <c r="AS249" s="268"/>
      <c r="AT249" s="268"/>
      <c r="AU249" s="268"/>
      <c r="AV249" s="268"/>
      <c r="AW249" s="268"/>
      <c r="AX249" s="268"/>
      <c r="AY249" s="268"/>
      <c r="AZ249" s="268"/>
      <c r="BA249" s="268"/>
      <c r="BB249" s="268"/>
      <c r="BC249" s="268"/>
      <c r="BD249" s="268"/>
      <c r="BE249" s="268"/>
      <c r="BF249" s="268"/>
      <c r="BG249" s="268"/>
      <c r="BH249" s="268"/>
      <c r="BI249" s="268"/>
      <c r="BJ249" s="268"/>
      <c r="BK249" s="268"/>
      <c r="BL249" s="268"/>
      <c r="BM249" s="268"/>
      <c r="BN249" s="268"/>
      <c r="BO249" s="268"/>
      <c r="BP249" s="268"/>
      <c r="BQ249" s="268"/>
      <c r="BR249" s="268"/>
      <c r="BS249" s="268"/>
      <c r="BT249" s="268"/>
      <c r="BU249" s="268"/>
      <c r="BV249" s="268"/>
      <c r="BW249" s="268"/>
      <c r="BX249" s="268"/>
      <c r="BY249" s="268"/>
      <c r="BZ249" s="268"/>
      <c r="CA249" s="268"/>
      <c r="CB249" s="268"/>
      <c r="CC249" s="268"/>
      <c r="CD249" s="268"/>
      <c r="CE249" s="268"/>
      <c r="CF249" s="268"/>
      <c r="CG249" s="268"/>
      <c r="CH249" s="268"/>
      <c r="CI249" s="268"/>
      <c r="CJ249" s="268"/>
      <c r="CK249" s="268"/>
      <c r="CL249" s="268"/>
      <c r="CM249" s="268"/>
      <c r="CN249" s="268"/>
      <c r="CO249" s="268"/>
      <c r="CP249" s="268"/>
      <c r="CQ249" s="268"/>
      <c r="CR249" s="268"/>
      <c r="CS249" s="268"/>
      <c r="CT249" s="268"/>
      <c r="CU249" s="268"/>
      <c r="CV249" s="268"/>
      <c r="CW249" s="268"/>
      <c r="CX249" s="268"/>
      <c r="CY249" s="268"/>
      <c r="CZ249" s="268"/>
      <c r="DA249" s="268"/>
      <c r="DB249" s="268"/>
      <c r="DC249" s="268"/>
      <c r="DD249" s="268"/>
      <c r="DE249" s="268"/>
      <c r="DF249" s="268"/>
      <c r="DG249" s="268"/>
      <c r="DH249" s="268"/>
      <c r="DI249" s="268"/>
      <c r="DJ249" s="268"/>
      <c r="DK249" s="268"/>
      <c r="DL249" s="268"/>
    </row>
    <row r="250" spans="1:116" x14ac:dyDescent="0.35">
      <c r="A250" s="268"/>
      <c r="B250" s="268"/>
      <c r="C250" s="268"/>
      <c r="D250" s="268"/>
      <c r="E250" s="268"/>
      <c r="F250" s="268"/>
      <c r="G250" s="268"/>
      <c r="H250" s="268"/>
      <c r="I250" s="268"/>
      <c r="J250" s="268"/>
      <c r="K250" s="268"/>
      <c r="L250" s="268"/>
      <c r="M250" s="268"/>
      <c r="N250" s="268"/>
      <c r="O250" s="268"/>
      <c r="P250" s="268"/>
      <c r="Q250" s="268"/>
      <c r="R250" s="268"/>
      <c r="S250" s="268"/>
      <c r="T250" s="268"/>
      <c r="U250" s="268"/>
      <c r="V250" s="268"/>
      <c r="W250" s="268"/>
      <c r="X250" s="268"/>
      <c r="Y250" s="268"/>
      <c r="Z250" s="268"/>
      <c r="AA250" s="268"/>
      <c r="AB250" s="268"/>
      <c r="AC250" s="268"/>
      <c r="AD250" s="268"/>
      <c r="AE250" s="268"/>
      <c r="AF250" s="268"/>
      <c r="AG250" s="268"/>
      <c r="AH250" s="268"/>
      <c r="AI250" s="268"/>
      <c r="AJ250" s="268"/>
      <c r="AK250" s="268"/>
      <c r="AL250" s="268"/>
      <c r="AM250" s="268"/>
      <c r="AN250" s="268"/>
      <c r="AO250" s="268"/>
      <c r="AP250" s="268"/>
      <c r="AQ250" s="268"/>
      <c r="AR250" s="268"/>
      <c r="AS250" s="268"/>
      <c r="AT250" s="268"/>
      <c r="AU250" s="268"/>
      <c r="AV250" s="268"/>
      <c r="AW250" s="268"/>
      <c r="AX250" s="268"/>
      <c r="AY250" s="268"/>
      <c r="AZ250" s="268"/>
      <c r="BA250" s="268"/>
      <c r="BB250" s="268"/>
      <c r="BC250" s="268"/>
      <c r="BD250" s="268"/>
      <c r="BE250" s="268"/>
      <c r="BF250" s="268"/>
      <c r="BG250" s="268"/>
      <c r="BH250" s="268"/>
      <c r="BI250" s="268"/>
      <c r="BJ250" s="268"/>
      <c r="BK250" s="268"/>
      <c r="BL250" s="268"/>
      <c r="BM250" s="268"/>
      <c r="BN250" s="268"/>
      <c r="BO250" s="268"/>
      <c r="BP250" s="268"/>
      <c r="BQ250" s="268"/>
      <c r="BR250" s="268"/>
      <c r="BS250" s="268"/>
      <c r="BT250" s="268"/>
      <c r="BU250" s="268"/>
      <c r="BV250" s="268"/>
      <c r="BW250" s="268"/>
      <c r="BX250" s="268"/>
      <c r="BY250" s="268"/>
      <c r="BZ250" s="268"/>
      <c r="CA250" s="268"/>
      <c r="CB250" s="268"/>
      <c r="CC250" s="268"/>
      <c r="CD250" s="268"/>
      <c r="CE250" s="268"/>
      <c r="CF250" s="268"/>
      <c r="CG250" s="268"/>
      <c r="CH250" s="268"/>
      <c r="CI250" s="268"/>
      <c r="CJ250" s="268"/>
      <c r="CK250" s="268"/>
      <c r="CL250" s="268"/>
      <c r="CM250" s="268"/>
      <c r="CN250" s="268"/>
      <c r="CO250" s="268"/>
      <c r="CP250" s="268"/>
      <c r="CQ250" s="268"/>
      <c r="CR250" s="268"/>
      <c r="CS250" s="268"/>
      <c r="CT250" s="268"/>
      <c r="CU250" s="268"/>
      <c r="CV250" s="268"/>
      <c r="CW250" s="268"/>
      <c r="CX250" s="268"/>
      <c r="CY250" s="268"/>
      <c r="CZ250" s="268"/>
      <c r="DA250" s="268"/>
      <c r="DB250" s="268"/>
      <c r="DC250" s="268"/>
      <c r="DD250" s="268"/>
      <c r="DE250" s="268"/>
      <c r="DF250" s="268"/>
      <c r="DG250" s="268"/>
      <c r="DH250" s="268"/>
      <c r="DI250" s="268"/>
      <c r="DJ250" s="268"/>
      <c r="DK250" s="268"/>
      <c r="DL250" s="268"/>
    </row>
    <row r="251" spans="1:116" x14ac:dyDescent="0.35">
      <c r="A251" s="268"/>
      <c r="B251" s="268"/>
      <c r="C251" s="268"/>
      <c r="D251" s="268"/>
      <c r="E251" s="268"/>
      <c r="F251" s="268"/>
      <c r="G251" s="268"/>
      <c r="H251" s="268"/>
      <c r="I251" s="268"/>
      <c r="J251" s="268"/>
      <c r="K251" s="268"/>
      <c r="L251" s="268"/>
      <c r="M251" s="268"/>
      <c r="N251" s="268"/>
      <c r="O251" s="268"/>
      <c r="P251" s="268"/>
      <c r="Q251" s="268"/>
      <c r="R251" s="268"/>
      <c r="S251" s="268"/>
      <c r="T251" s="268"/>
      <c r="U251" s="268"/>
      <c r="V251" s="268"/>
      <c r="W251" s="268"/>
      <c r="X251" s="268"/>
      <c r="Y251" s="268"/>
      <c r="Z251" s="268"/>
      <c r="AA251" s="268"/>
      <c r="AB251" s="268"/>
      <c r="AC251" s="268"/>
      <c r="AD251" s="268"/>
      <c r="AE251" s="268"/>
      <c r="AF251" s="268"/>
      <c r="AG251" s="268"/>
      <c r="AH251" s="268"/>
      <c r="AI251" s="268"/>
      <c r="AJ251" s="268"/>
      <c r="AK251" s="268"/>
      <c r="AL251" s="268"/>
      <c r="AM251" s="268"/>
      <c r="AN251" s="268"/>
      <c r="AO251" s="268"/>
      <c r="AP251" s="268"/>
      <c r="AQ251" s="268"/>
      <c r="AR251" s="268"/>
      <c r="AS251" s="268"/>
      <c r="AT251" s="268"/>
      <c r="AU251" s="268"/>
      <c r="AV251" s="268"/>
      <c r="AW251" s="268"/>
      <c r="AX251" s="268"/>
      <c r="AY251" s="268"/>
      <c r="AZ251" s="268"/>
      <c r="BA251" s="268"/>
      <c r="BB251" s="268"/>
      <c r="BC251" s="268"/>
      <c r="BD251" s="268"/>
      <c r="BE251" s="268"/>
      <c r="BF251" s="268"/>
      <c r="BG251" s="268"/>
      <c r="BH251" s="268"/>
      <c r="BI251" s="268"/>
      <c r="BJ251" s="268"/>
      <c r="BK251" s="268"/>
      <c r="BL251" s="268"/>
      <c r="BM251" s="268"/>
      <c r="BN251" s="268"/>
      <c r="BO251" s="268"/>
      <c r="BP251" s="268"/>
      <c r="BQ251" s="268"/>
      <c r="BR251" s="268"/>
      <c r="BS251" s="268"/>
      <c r="BT251" s="268"/>
      <c r="BU251" s="268"/>
      <c r="BV251" s="268"/>
      <c r="BW251" s="268"/>
      <c r="BX251" s="268"/>
      <c r="BY251" s="268"/>
      <c r="BZ251" s="268"/>
      <c r="CA251" s="268"/>
      <c r="CB251" s="268"/>
      <c r="CC251" s="268"/>
      <c r="CD251" s="268"/>
      <c r="CE251" s="268"/>
      <c r="CF251" s="268"/>
      <c r="CG251" s="268"/>
      <c r="CH251" s="268"/>
      <c r="CI251" s="268"/>
      <c r="CJ251" s="268"/>
      <c r="CK251" s="268"/>
      <c r="CL251" s="268"/>
      <c r="CM251" s="268"/>
      <c r="CN251" s="268"/>
      <c r="CO251" s="268"/>
      <c r="CP251" s="268"/>
      <c r="CQ251" s="268"/>
      <c r="CR251" s="268"/>
      <c r="CS251" s="268"/>
      <c r="CT251" s="268"/>
      <c r="CU251" s="268"/>
      <c r="CV251" s="268"/>
      <c r="CW251" s="268"/>
      <c r="CX251" s="268"/>
      <c r="CY251" s="268"/>
      <c r="CZ251" s="268"/>
      <c r="DA251" s="268"/>
      <c r="DB251" s="268"/>
      <c r="DC251" s="268"/>
      <c r="DD251" s="268"/>
      <c r="DE251" s="268"/>
      <c r="DF251" s="268"/>
      <c r="DG251" s="268"/>
      <c r="DH251" s="268"/>
      <c r="DI251" s="268"/>
      <c r="DJ251" s="268"/>
      <c r="DK251" s="268"/>
      <c r="DL251" s="268"/>
    </row>
    <row r="252" spans="1:116" x14ac:dyDescent="0.35">
      <c r="A252" s="268"/>
      <c r="B252" s="268"/>
      <c r="C252" s="268"/>
      <c r="D252" s="268"/>
      <c r="E252" s="268"/>
      <c r="F252" s="268"/>
      <c r="G252" s="268"/>
      <c r="H252" s="268"/>
      <c r="I252" s="268"/>
      <c r="J252" s="268"/>
      <c r="K252" s="268"/>
      <c r="L252" s="268"/>
      <c r="M252" s="268"/>
      <c r="N252" s="268"/>
      <c r="O252" s="268"/>
      <c r="P252" s="268"/>
      <c r="Q252" s="268"/>
      <c r="R252" s="268"/>
      <c r="S252" s="268"/>
      <c r="T252" s="268"/>
      <c r="U252" s="268"/>
      <c r="V252" s="268"/>
      <c r="W252" s="268"/>
      <c r="X252" s="268"/>
      <c r="Y252" s="268"/>
      <c r="Z252" s="268"/>
      <c r="AA252" s="268"/>
      <c r="AB252" s="268"/>
      <c r="AC252" s="268"/>
      <c r="AD252" s="268"/>
      <c r="AE252" s="268"/>
      <c r="AF252" s="268"/>
      <c r="AG252" s="268"/>
      <c r="AH252" s="268"/>
      <c r="AI252" s="268"/>
      <c r="AJ252" s="268"/>
      <c r="AK252" s="268"/>
      <c r="AL252" s="268"/>
      <c r="AM252" s="268"/>
      <c r="AN252" s="268"/>
      <c r="AO252" s="268"/>
      <c r="AP252" s="268"/>
      <c r="AQ252" s="268"/>
      <c r="AR252" s="268"/>
      <c r="AS252" s="268"/>
      <c r="AT252" s="268"/>
      <c r="AU252" s="268"/>
      <c r="AV252" s="268"/>
      <c r="AW252" s="268"/>
      <c r="AX252" s="268"/>
      <c r="AY252" s="268"/>
      <c r="AZ252" s="268"/>
      <c r="BA252" s="268"/>
      <c r="BB252" s="268"/>
      <c r="BC252" s="268"/>
      <c r="BD252" s="268"/>
      <c r="BE252" s="268"/>
      <c r="BF252" s="268"/>
      <c r="BG252" s="268"/>
      <c r="BH252" s="268"/>
      <c r="BI252" s="268"/>
      <c r="BJ252" s="268"/>
      <c r="BK252" s="268"/>
      <c r="BL252" s="268"/>
      <c r="BM252" s="268"/>
      <c r="BN252" s="268"/>
      <c r="BO252" s="268"/>
      <c r="BP252" s="268"/>
      <c r="BQ252" s="268"/>
      <c r="BR252" s="268"/>
      <c r="BS252" s="268"/>
      <c r="BT252" s="268"/>
      <c r="BU252" s="268"/>
      <c r="BV252" s="268"/>
      <c r="BW252" s="268"/>
      <c r="BX252" s="268"/>
      <c r="BY252" s="268"/>
      <c r="BZ252" s="268"/>
      <c r="CA252" s="268"/>
      <c r="CB252" s="268"/>
      <c r="CC252" s="268"/>
      <c r="CD252" s="268"/>
      <c r="CE252" s="268"/>
      <c r="CF252" s="268"/>
      <c r="CG252" s="268"/>
      <c r="CH252" s="268"/>
      <c r="CI252" s="268"/>
      <c r="CJ252" s="268"/>
      <c r="CK252" s="268"/>
      <c r="CL252" s="268"/>
      <c r="CM252" s="268"/>
      <c r="CN252" s="268"/>
      <c r="CO252" s="268"/>
      <c r="CP252" s="268"/>
      <c r="CQ252" s="268"/>
      <c r="CR252" s="268"/>
      <c r="CS252" s="268"/>
      <c r="CT252" s="268"/>
      <c r="CU252" s="268"/>
      <c r="CV252" s="268"/>
      <c r="CW252" s="268"/>
      <c r="CX252" s="268"/>
      <c r="CY252" s="268"/>
      <c r="CZ252" s="268"/>
      <c r="DA252" s="268"/>
      <c r="DB252" s="268"/>
      <c r="DC252" s="268"/>
      <c r="DD252" s="268"/>
      <c r="DE252" s="268"/>
      <c r="DF252" s="268"/>
      <c r="DG252" s="268"/>
      <c r="DH252" s="268"/>
      <c r="DI252" s="268"/>
      <c r="DJ252" s="268"/>
      <c r="DK252" s="268"/>
      <c r="DL252" s="268"/>
    </row>
    <row r="253" spans="1:116" x14ac:dyDescent="0.35">
      <c r="A253" s="268"/>
      <c r="B253" s="268"/>
      <c r="C253" s="268"/>
      <c r="D253" s="268"/>
      <c r="E253" s="268"/>
      <c r="F253" s="268"/>
      <c r="G253" s="268"/>
      <c r="H253" s="268"/>
      <c r="I253" s="268"/>
      <c r="J253" s="268"/>
      <c r="K253" s="268"/>
      <c r="L253" s="268"/>
      <c r="M253" s="268"/>
      <c r="N253" s="268"/>
      <c r="O253" s="268"/>
      <c r="P253" s="268"/>
      <c r="Q253" s="268"/>
      <c r="R253" s="268"/>
      <c r="S253" s="268"/>
      <c r="T253" s="268"/>
      <c r="U253" s="268"/>
      <c r="V253" s="268"/>
      <c r="W253" s="268"/>
      <c r="X253" s="268"/>
      <c r="Y253" s="268"/>
      <c r="Z253" s="268"/>
      <c r="AA253" s="268"/>
      <c r="AB253" s="268"/>
      <c r="AC253" s="268"/>
      <c r="AD253" s="268"/>
      <c r="AE253" s="268"/>
      <c r="AF253" s="268"/>
      <c r="AG253" s="268"/>
      <c r="AH253" s="268"/>
      <c r="AI253" s="268"/>
      <c r="AJ253" s="268"/>
      <c r="AK253" s="268"/>
      <c r="AL253" s="268"/>
      <c r="AM253" s="268"/>
      <c r="AN253" s="268"/>
      <c r="AO253" s="268"/>
      <c r="AP253" s="268"/>
      <c r="AQ253" s="268"/>
      <c r="AR253" s="268"/>
      <c r="AS253" s="268"/>
      <c r="AT253" s="268"/>
      <c r="AU253" s="268"/>
      <c r="AV253" s="268"/>
      <c r="AW253" s="268"/>
      <c r="AX253" s="268"/>
      <c r="AY253" s="268"/>
      <c r="AZ253" s="268"/>
      <c r="BA253" s="268"/>
      <c r="BB253" s="268"/>
      <c r="BC253" s="268"/>
      <c r="BD253" s="268"/>
      <c r="BE253" s="268"/>
      <c r="BF253" s="268"/>
      <c r="BG253" s="268"/>
      <c r="BH253" s="268"/>
      <c r="BI253" s="268"/>
      <c r="BJ253" s="268"/>
      <c r="BK253" s="268"/>
      <c r="BL253" s="268"/>
      <c r="BM253" s="268"/>
      <c r="BN253" s="268"/>
      <c r="BO253" s="268"/>
      <c r="BP253" s="268"/>
      <c r="BQ253" s="268"/>
      <c r="BR253" s="268"/>
      <c r="BS253" s="268"/>
      <c r="BT253" s="268"/>
      <c r="BU253" s="268"/>
      <c r="BV253" s="268"/>
      <c r="BW253" s="268"/>
      <c r="BX253" s="268"/>
      <c r="BY253" s="268"/>
      <c r="BZ253" s="268"/>
      <c r="CA253" s="268"/>
      <c r="CB253" s="268"/>
      <c r="CC253" s="268"/>
      <c r="CD253" s="268"/>
      <c r="CE253" s="268"/>
      <c r="CF253" s="268"/>
      <c r="CG253" s="268"/>
      <c r="CH253" s="268"/>
      <c r="CI253" s="268"/>
      <c r="CJ253" s="268"/>
      <c r="CK253" s="268"/>
      <c r="CL253" s="268"/>
      <c r="CM253" s="268"/>
      <c r="CN253" s="268"/>
      <c r="CO253" s="268"/>
      <c r="CP253" s="268"/>
      <c r="CQ253" s="268"/>
      <c r="CR253" s="268"/>
      <c r="CS253" s="268"/>
      <c r="CT253" s="268"/>
      <c r="CU253" s="268"/>
      <c r="CV253" s="268"/>
      <c r="CW253" s="268"/>
      <c r="CX253" s="268"/>
      <c r="CY253" s="268"/>
      <c r="CZ253" s="268"/>
      <c r="DA253" s="268"/>
      <c r="DB253" s="268"/>
      <c r="DC253" s="268"/>
      <c r="DD253" s="268"/>
      <c r="DE253" s="268"/>
      <c r="DF253" s="268"/>
      <c r="DG253" s="268"/>
      <c r="DH253" s="268"/>
      <c r="DI253" s="268"/>
      <c r="DJ253" s="268"/>
      <c r="DK253" s="268"/>
      <c r="DL253" s="268"/>
    </row>
    <row r="254" spans="1:116" x14ac:dyDescent="0.35">
      <c r="A254" s="268"/>
      <c r="B254" s="268"/>
      <c r="C254" s="268"/>
      <c r="D254" s="268"/>
      <c r="E254" s="268"/>
      <c r="F254" s="268"/>
      <c r="G254" s="268"/>
      <c r="H254" s="268"/>
      <c r="I254" s="268"/>
      <c r="J254" s="268"/>
      <c r="K254" s="268"/>
      <c r="L254" s="268"/>
      <c r="M254" s="268"/>
      <c r="N254" s="268"/>
      <c r="O254" s="268"/>
      <c r="P254" s="268"/>
      <c r="Q254" s="268"/>
      <c r="R254" s="268"/>
      <c r="S254" s="268"/>
      <c r="T254" s="268"/>
      <c r="U254" s="268"/>
      <c r="V254" s="268"/>
      <c r="W254" s="268"/>
      <c r="X254" s="268"/>
      <c r="Y254" s="268"/>
      <c r="Z254" s="268"/>
      <c r="AA254" s="268"/>
      <c r="AB254" s="268"/>
      <c r="AC254" s="268"/>
      <c r="AD254" s="268"/>
      <c r="AE254" s="268"/>
      <c r="AF254" s="268"/>
      <c r="AG254" s="268"/>
      <c r="AH254" s="268"/>
      <c r="AI254" s="268"/>
      <c r="AJ254" s="268"/>
      <c r="AK254" s="268"/>
      <c r="AL254" s="268"/>
      <c r="AM254" s="268"/>
      <c r="AN254" s="268"/>
      <c r="AO254" s="268"/>
      <c r="AP254" s="268"/>
      <c r="AQ254" s="268"/>
      <c r="AR254" s="268"/>
      <c r="AS254" s="268"/>
      <c r="AT254" s="268"/>
      <c r="AU254" s="268"/>
      <c r="AV254" s="268"/>
      <c r="AW254" s="268"/>
      <c r="AX254" s="268"/>
      <c r="AY254" s="268"/>
      <c r="AZ254" s="268"/>
      <c r="BA254" s="268"/>
      <c r="BB254" s="268"/>
      <c r="BC254" s="268"/>
      <c r="BD254" s="268"/>
      <c r="BE254" s="268"/>
      <c r="BF254" s="268"/>
      <c r="BG254" s="268"/>
      <c r="BH254" s="268"/>
      <c r="BI254" s="268"/>
      <c r="BJ254" s="268"/>
      <c r="BK254" s="268"/>
      <c r="BL254" s="268"/>
      <c r="BM254" s="268"/>
      <c r="BN254" s="268"/>
      <c r="BO254" s="268"/>
      <c r="BP254" s="268"/>
      <c r="BQ254" s="268"/>
      <c r="BR254" s="268"/>
      <c r="BS254" s="268"/>
      <c r="BT254" s="268"/>
      <c r="BU254" s="268"/>
      <c r="BV254" s="268"/>
      <c r="BW254" s="268"/>
      <c r="BX254" s="268"/>
      <c r="BY254" s="268"/>
      <c r="BZ254" s="268"/>
      <c r="CA254" s="268"/>
      <c r="CB254" s="268"/>
      <c r="CC254" s="268"/>
      <c r="CD254" s="268"/>
      <c r="CE254" s="268"/>
      <c r="CF254" s="268"/>
      <c r="CG254" s="268"/>
      <c r="CH254" s="268"/>
      <c r="CI254" s="268"/>
      <c r="CJ254" s="268"/>
      <c r="CK254" s="268"/>
      <c r="CL254" s="268"/>
      <c r="CM254" s="268"/>
      <c r="CN254" s="268"/>
      <c r="CO254" s="268"/>
      <c r="CP254" s="268"/>
      <c r="CQ254" s="268"/>
      <c r="CR254" s="268"/>
      <c r="CS254" s="268"/>
      <c r="CT254" s="268"/>
      <c r="CU254" s="268"/>
      <c r="CV254" s="268"/>
      <c r="CW254" s="268"/>
      <c r="CX254" s="268"/>
      <c r="CY254" s="268"/>
      <c r="CZ254" s="268"/>
      <c r="DA254" s="268"/>
      <c r="DB254" s="268"/>
      <c r="DC254" s="268"/>
      <c r="DD254" s="268"/>
      <c r="DE254" s="268"/>
      <c r="DF254" s="268"/>
      <c r="DG254" s="268"/>
      <c r="DH254" s="268"/>
      <c r="DI254" s="268"/>
      <c r="DJ254" s="268"/>
      <c r="DK254" s="268"/>
      <c r="DL254" s="268"/>
    </row>
    <row r="255" spans="1:116" x14ac:dyDescent="0.35">
      <c r="A255" s="268"/>
      <c r="B255" s="268"/>
      <c r="C255" s="268"/>
      <c r="D255" s="268"/>
      <c r="E255" s="268"/>
      <c r="F255" s="268"/>
      <c r="G255" s="268"/>
      <c r="H255" s="268"/>
      <c r="I255" s="268"/>
      <c r="J255" s="268"/>
      <c r="K255" s="268"/>
      <c r="L255" s="268"/>
      <c r="M255" s="268"/>
      <c r="N255" s="268"/>
      <c r="O255" s="268"/>
      <c r="P255" s="268"/>
      <c r="Q255" s="268"/>
      <c r="R255" s="268"/>
      <c r="S255" s="268"/>
      <c r="T255" s="268"/>
      <c r="U255" s="268"/>
      <c r="V255" s="268"/>
      <c r="W255" s="268"/>
      <c r="X255" s="268"/>
      <c r="Y255" s="268"/>
      <c r="Z255" s="268"/>
      <c r="AA255" s="268"/>
      <c r="AB255" s="268"/>
      <c r="AC255" s="268"/>
      <c r="AD255" s="268"/>
      <c r="AE255" s="268"/>
      <c r="AF255" s="268"/>
      <c r="AG255" s="268"/>
      <c r="AH255" s="268"/>
      <c r="AI255" s="268"/>
      <c r="AJ255" s="268"/>
      <c r="AK255" s="268"/>
      <c r="AL255" s="268"/>
      <c r="AM255" s="268"/>
      <c r="AN255" s="268"/>
      <c r="AO255" s="268"/>
      <c r="AP255" s="268"/>
      <c r="AQ255" s="268"/>
      <c r="AR255" s="268"/>
      <c r="AS255" s="268"/>
      <c r="AT255" s="268"/>
      <c r="AU255" s="268"/>
      <c r="AV255" s="268"/>
      <c r="AW255" s="268"/>
      <c r="AX255" s="268"/>
      <c r="AY255" s="268"/>
      <c r="AZ255" s="268"/>
      <c r="BA255" s="268"/>
      <c r="BB255" s="268"/>
      <c r="BC255" s="268"/>
      <c r="BD255" s="268"/>
      <c r="BE255" s="268"/>
      <c r="BF255" s="268"/>
      <c r="BG255" s="268"/>
      <c r="BH255" s="268"/>
      <c r="BI255" s="268"/>
      <c r="BJ255" s="268"/>
      <c r="BK255" s="268"/>
      <c r="BL255" s="268"/>
      <c r="BM255" s="268"/>
      <c r="BN255" s="268"/>
      <c r="BO255" s="268"/>
      <c r="BP255" s="268"/>
      <c r="BQ255" s="268"/>
      <c r="BR255" s="268"/>
      <c r="BS255" s="268"/>
      <c r="BT255" s="268"/>
      <c r="BU255" s="268"/>
      <c r="BV255" s="268"/>
      <c r="BW255" s="268"/>
      <c r="BX255" s="268"/>
      <c r="BY255" s="268"/>
      <c r="BZ255" s="268"/>
      <c r="CA255" s="268"/>
      <c r="CB255" s="268"/>
      <c r="CC255" s="268"/>
      <c r="CD255" s="268"/>
      <c r="CE255" s="268"/>
      <c r="CF255" s="268"/>
      <c r="CG255" s="268"/>
      <c r="CH255" s="268"/>
      <c r="CI255" s="268"/>
      <c r="CJ255" s="268"/>
      <c r="CK255" s="268"/>
      <c r="CL255" s="268"/>
      <c r="CM255" s="268"/>
      <c r="CN255" s="268"/>
      <c r="CO255" s="268"/>
      <c r="CP255" s="268"/>
      <c r="CQ255" s="268"/>
      <c r="CR255" s="268"/>
      <c r="CS255" s="268"/>
      <c r="CT255" s="268"/>
      <c r="CU255" s="268"/>
      <c r="CV255" s="268"/>
      <c r="CW255" s="268"/>
      <c r="CX255" s="268"/>
      <c r="CY255" s="268"/>
      <c r="CZ255" s="268"/>
      <c r="DA255" s="268"/>
      <c r="DB255" s="268"/>
      <c r="DC255" s="268"/>
      <c r="DD255" s="268"/>
      <c r="DE255" s="268"/>
      <c r="DF255" s="268"/>
      <c r="DG255" s="268"/>
      <c r="DH255" s="268"/>
      <c r="DI255" s="268"/>
      <c r="DJ255" s="268"/>
      <c r="DK255" s="268"/>
      <c r="DL255" s="268"/>
    </row>
    <row r="256" spans="1:116" x14ac:dyDescent="0.35">
      <c r="A256" s="268"/>
      <c r="B256" s="268"/>
      <c r="C256" s="268"/>
      <c r="D256" s="268"/>
      <c r="E256" s="268"/>
      <c r="F256" s="268"/>
      <c r="G256" s="268"/>
      <c r="H256" s="268"/>
      <c r="I256" s="268"/>
      <c r="J256" s="268"/>
      <c r="K256" s="268"/>
      <c r="L256" s="268"/>
      <c r="M256" s="268"/>
      <c r="N256" s="268"/>
      <c r="O256" s="268"/>
      <c r="P256" s="268"/>
      <c r="Q256" s="268"/>
      <c r="R256" s="268"/>
      <c r="S256" s="268"/>
      <c r="T256" s="268"/>
      <c r="U256" s="268"/>
      <c r="V256" s="268"/>
      <c r="W256" s="268"/>
      <c r="X256" s="268"/>
      <c r="Y256" s="268"/>
      <c r="Z256" s="268"/>
      <c r="AA256" s="268"/>
      <c r="AB256" s="268"/>
      <c r="AC256" s="268"/>
      <c r="AD256" s="268"/>
      <c r="AE256" s="268"/>
      <c r="AF256" s="268"/>
      <c r="AG256" s="268"/>
      <c r="AH256" s="268"/>
      <c r="AI256" s="268"/>
      <c r="AJ256" s="268"/>
      <c r="AK256" s="268"/>
      <c r="AL256" s="268"/>
      <c r="AM256" s="268"/>
      <c r="AN256" s="268"/>
      <c r="AO256" s="268"/>
      <c r="AP256" s="268"/>
      <c r="AQ256" s="268"/>
      <c r="AR256" s="268"/>
      <c r="AS256" s="268"/>
      <c r="AT256" s="268"/>
      <c r="AU256" s="268"/>
      <c r="AV256" s="268"/>
      <c r="AW256" s="268"/>
      <c r="AX256" s="268"/>
      <c r="AY256" s="268"/>
      <c r="AZ256" s="268"/>
      <c r="BA256" s="268"/>
      <c r="BB256" s="268"/>
      <c r="BC256" s="268"/>
      <c r="BD256" s="268"/>
      <c r="BE256" s="268"/>
      <c r="BF256" s="268"/>
      <c r="BG256" s="268"/>
      <c r="BH256" s="268"/>
      <c r="BI256" s="268"/>
      <c r="BJ256" s="268"/>
      <c r="BK256" s="268"/>
      <c r="BL256" s="268"/>
      <c r="BM256" s="268"/>
      <c r="BN256" s="268"/>
      <c r="BO256" s="268"/>
      <c r="BP256" s="268"/>
      <c r="BQ256" s="268"/>
      <c r="BR256" s="268"/>
      <c r="BS256" s="268"/>
      <c r="BT256" s="268"/>
      <c r="BU256" s="268"/>
      <c r="BV256" s="268"/>
      <c r="BW256" s="268"/>
      <c r="BX256" s="268"/>
      <c r="BY256" s="268"/>
      <c r="BZ256" s="268"/>
      <c r="CA256" s="268"/>
      <c r="CB256" s="268"/>
      <c r="CC256" s="268"/>
      <c r="CD256" s="268"/>
      <c r="CE256" s="268"/>
      <c r="CF256" s="268"/>
      <c r="CG256" s="268"/>
      <c r="CH256" s="268"/>
      <c r="CI256" s="268"/>
      <c r="CJ256" s="268"/>
      <c r="CK256" s="268"/>
      <c r="CL256" s="268"/>
      <c r="CM256" s="268"/>
      <c r="CN256" s="268"/>
      <c r="CO256" s="268"/>
      <c r="CP256" s="268"/>
      <c r="CQ256" s="268"/>
      <c r="CR256" s="268"/>
      <c r="CS256" s="268"/>
      <c r="CT256" s="268"/>
      <c r="CU256" s="268"/>
      <c r="CV256" s="268"/>
      <c r="CW256" s="268"/>
      <c r="CX256" s="268"/>
      <c r="CY256" s="268"/>
      <c r="CZ256" s="268"/>
      <c r="DA256" s="268"/>
      <c r="DB256" s="268"/>
      <c r="DC256" s="268"/>
      <c r="DD256" s="268"/>
      <c r="DE256" s="268"/>
      <c r="DF256" s="268"/>
      <c r="DG256" s="268"/>
      <c r="DH256" s="268"/>
      <c r="DI256" s="268"/>
      <c r="DJ256" s="268"/>
      <c r="DK256" s="268"/>
      <c r="DL256" s="268"/>
    </row>
    <row r="257" spans="1:116" x14ac:dyDescent="0.35">
      <c r="A257" s="268"/>
      <c r="B257" s="268"/>
      <c r="C257" s="268"/>
      <c r="D257" s="268"/>
      <c r="E257" s="268"/>
      <c r="F257" s="268"/>
      <c r="G257" s="268"/>
      <c r="H257" s="268"/>
      <c r="I257" s="268"/>
      <c r="J257" s="268"/>
      <c r="K257" s="268"/>
      <c r="L257" s="268"/>
      <c r="M257" s="268"/>
      <c r="N257" s="268"/>
      <c r="O257" s="268"/>
      <c r="P257" s="268"/>
      <c r="Q257" s="268"/>
      <c r="R257" s="268"/>
      <c r="S257" s="268"/>
      <c r="T257" s="268"/>
      <c r="U257" s="268"/>
      <c r="V257" s="268"/>
      <c r="W257" s="268"/>
      <c r="X257" s="268"/>
      <c r="Y257" s="268"/>
      <c r="Z257" s="268"/>
      <c r="AA257" s="268"/>
      <c r="AB257" s="268"/>
      <c r="AC257" s="268"/>
      <c r="AD257" s="268"/>
      <c r="AE257" s="268"/>
      <c r="AF257" s="268"/>
      <c r="AG257" s="268"/>
      <c r="AH257" s="268"/>
      <c r="AI257" s="268"/>
      <c r="AJ257" s="268"/>
      <c r="AK257" s="268"/>
      <c r="AL257" s="268"/>
      <c r="AM257" s="268"/>
      <c r="AN257" s="268"/>
      <c r="AO257" s="268"/>
      <c r="AP257" s="268"/>
      <c r="AQ257" s="268"/>
      <c r="AR257" s="268"/>
      <c r="AS257" s="268"/>
      <c r="AT257" s="268"/>
      <c r="AU257" s="268"/>
      <c r="AV257" s="268"/>
      <c r="AW257" s="268"/>
      <c r="AX257" s="268"/>
      <c r="AY257" s="268"/>
      <c r="AZ257" s="268"/>
      <c r="BA257" s="268"/>
      <c r="BB257" s="268"/>
      <c r="BC257" s="268"/>
      <c r="BD257" s="268"/>
      <c r="BE257" s="268"/>
      <c r="BF257" s="268"/>
      <c r="BG257" s="268"/>
      <c r="BH257" s="268"/>
      <c r="BI257" s="268"/>
      <c r="BJ257" s="268"/>
      <c r="BK257" s="268"/>
      <c r="BL257" s="268"/>
      <c r="BM257" s="268"/>
      <c r="BN257" s="268"/>
      <c r="BO257" s="268"/>
      <c r="BP257" s="268"/>
      <c r="BQ257" s="268"/>
      <c r="BR257" s="268"/>
      <c r="BS257" s="268"/>
      <c r="BT257" s="268"/>
      <c r="BU257" s="268"/>
      <c r="BV257" s="268"/>
      <c r="BW257" s="268"/>
      <c r="BX257" s="268"/>
      <c r="BY257" s="268"/>
      <c r="BZ257" s="268"/>
      <c r="CA257" s="268"/>
      <c r="CB257" s="268"/>
      <c r="CC257" s="268"/>
      <c r="CD257" s="268"/>
      <c r="CE257" s="268"/>
      <c r="CF257" s="268"/>
      <c r="CG257" s="268"/>
      <c r="CH257" s="268"/>
      <c r="CI257" s="268"/>
      <c r="CJ257" s="268"/>
      <c r="CK257" s="268"/>
      <c r="CL257" s="268"/>
      <c r="CM257" s="268"/>
      <c r="CN257" s="268"/>
      <c r="CO257" s="268"/>
      <c r="CP257" s="268"/>
      <c r="CQ257" s="268"/>
      <c r="CR257" s="268"/>
      <c r="CS257" s="268"/>
      <c r="CT257" s="268"/>
      <c r="CU257" s="268"/>
      <c r="CV257" s="268"/>
      <c r="CW257" s="268"/>
      <c r="CX257" s="268"/>
      <c r="CY257" s="268"/>
      <c r="CZ257" s="268"/>
      <c r="DA257" s="268"/>
      <c r="DB257" s="268"/>
      <c r="DC257" s="268"/>
      <c r="DD257" s="268"/>
      <c r="DE257" s="268"/>
      <c r="DF257" s="268"/>
      <c r="DG257" s="268"/>
      <c r="DH257" s="268"/>
      <c r="DI257" s="268"/>
      <c r="DJ257" s="268"/>
      <c r="DK257" s="268"/>
      <c r="DL257" s="268"/>
    </row>
    <row r="258" spans="1:116" x14ac:dyDescent="0.35">
      <c r="A258" s="268"/>
      <c r="B258" s="268"/>
      <c r="C258" s="268"/>
      <c r="D258" s="268"/>
      <c r="E258" s="268"/>
      <c r="F258" s="268"/>
      <c r="G258" s="268"/>
      <c r="H258" s="268"/>
      <c r="I258" s="268"/>
      <c r="J258" s="268"/>
      <c r="K258" s="268"/>
      <c r="L258" s="268"/>
      <c r="M258" s="268"/>
      <c r="N258" s="268"/>
      <c r="O258" s="268"/>
      <c r="P258" s="268"/>
      <c r="Q258" s="268"/>
      <c r="R258" s="268"/>
      <c r="S258" s="268"/>
      <c r="T258" s="268"/>
      <c r="U258" s="268"/>
      <c r="V258" s="268"/>
      <c r="W258" s="268"/>
      <c r="X258" s="268"/>
      <c r="Y258" s="268"/>
      <c r="Z258" s="268"/>
      <c r="AA258" s="268"/>
      <c r="AB258" s="268"/>
      <c r="AC258" s="268"/>
      <c r="AD258" s="268"/>
      <c r="AE258" s="268"/>
      <c r="AF258" s="268"/>
      <c r="AG258" s="268"/>
      <c r="AH258" s="268"/>
      <c r="AI258" s="268"/>
      <c r="AJ258" s="268"/>
      <c r="AK258" s="268"/>
      <c r="AL258" s="268"/>
      <c r="AM258" s="268"/>
      <c r="AN258" s="268"/>
      <c r="AO258" s="268"/>
      <c r="AP258" s="268"/>
      <c r="AQ258" s="268"/>
      <c r="AR258" s="268"/>
      <c r="AS258" s="268"/>
      <c r="AT258" s="268"/>
      <c r="AU258" s="268"/>
      <c r="AV258" s="268"/>
      <c r="AW258" s="268"/>
      <c r="AX258" s="268"/>
      <c r="AY258" s="268"/>
      <c r="AZ258" s="268"/>
      <c r="BA258" s="268"/>
      <c r="BB258" s="268"/>
      <c r="BC258" s="268"/>
      <c r="BD258" s="268"/>
      <c r="BE258" s="268"/>
      <c r="BF258" s="268"/>
      <c r="BG258" s="268"/>
      <c r="BH258" s="268"/>
      <c r="BI258" s="268"/>
      <c r="BJ258" s="268"/>
      <c r="BK258" s="268"/>
      <c r="BL258" s="268"/>
      <c r="BM258" s="268"/>
      <c r="BN258" s="268"/>
      <c r="BO258" s="268"/>
      <c r="BP258" s="268"/>
      <c r="BQ258" s="268"/>
      <c r="BR258" s="268"/>
      <c r="BS258" s="268"/>
      <c r="BT258" s="268"/>
      <c r="BU258" s="268"/>
      <c r="BV258" s="268"/>
      <c r="BW258" s="268"/>
      <c r="BX258" s="268"/>
      <c r="BY258" s="268"/>
      <c r="BZ258" s="268"/>
      <c r="CA258" s="268"/>
      <c r="CB258" s="268"/>
      <c r="CC258" s="268"/>
      <c r="CD258" s="268"/>
      <c r="CE258" s="268"/>
      <c r="CF258" s="268"/>
      <c r="CG258" s="268"/>
      <c r="CH258" s="268"/>
      <c r="CI258" s="268"/>
      <c r="CJ258" s="268"/>
      <c r="CK258" s="268"/>
      <c r="CL258" s="268"/>
      <c r="CM258" s="268"/>
      <c r="CN258" s="268"/>
      <c r="CO258" s="268"/>
      <c r="CP258" s="268"/>
      <c r="CQ258" s="268"/>
      <c r="CR258" s="268"/>
      <c r="CS258" s="268"/>
      <c r="CT258" s="268"/>
      <c r="CU258" s="268"/>
      <c r="CV258" s="268"/>
      <c r="CW258" s="268"/>
      <c r="CX258" s="268"/>
      <c r="CY258" s="268"/>
      <c r="CZ258" s="268"/>
      <c r="DA258" s="268"/>
      <c r="DB258" s="268"/>
      <c r="DC258" s="268"/>
      <c r="DD258" s="268"/>
      <c r="DE258" s="268"/>
      <c r="DF258" s="268"/>
      <c r="DG258" s="268"/>
      <c r="DH258" s="268"/>
      <c r="DI258" s="268"/>
      <c r="DJ258" s="268"/>
      <c r="DK258" s="268"/>
      <c r="DL258" s="268"/>
    </row>
    <row r="259" spans="1:116" x14ac:dyDescent="0.35">
      <c r="A259" s="268"/>
      <c r="B259" s="268"/>
      <c r="C259" s="268"/>
      <c r="D259" s="268"/>
      <c r="E259" s="268"/>
      <c r="F259" s="268"/>
      <c r="G259" s="268"/>
      <c r="H259" s="268"/>
      <c r="I259" s="268"/>
      <c r="J259" s="268"/>
      <c r="K259" s="268"/>
      <c r="L259" s="268"/>
      <c r="M259" s="268"/>
      <c r="N259" s="268"/>
      <c r="O259" s="268"/>
      <c r="P259" s="268"/>
      <c r="Q259" s="268"/>
      <c r="R259" s="268"/>
      <c r="S259" s="268"/>
      <c r="T259" s="268"/>
      <c r="U259" s="268"/>
      <c r="V259" s="268"/>
      <c r="W259" s="268"/>
      <c r="X259" s="268"/>
      <c r="Y259" s="268"/>
      <c r="Z259" s="268"/>
      <c r="AA259" s="268"/>
      <c r="AB259" s="268"/>
      <c r="AC259" s="268"/>
      <c r="AD259" s="268"/>
      <c r="AE259" s="268"/>
      <c r="AF259" s="268"/>
      <c r="AG259" s="268"/>
      <c r="AH259" s="268"/>
      <c r="AI259" s="268"/>
      <c r="AJ259" s="268"/>
      <c r="AK259" s="268"/>
      <c r="AL259" s="268"/>
      <c r="AM259" s="268"/>
      <c r="AN259" s="268"/>
      <c r="AO259" s="268"/>
      <c r="AP259" s="268"/>
      <c r="AQ259" s="268"/>
      <c r="AR259" s="268"/>
      <c r="AS259" s="268"/>
      <c r="AT259" s="268"/>
      <c r="AU259" s="268"/>
      <c r="AV259" s="268"/>
      <c r="AW259" s="268"/>
      <c r="AX259" s="268"/>
      <c r="AY259" s="268"/>
      <c r="AZ259" s="268"/>
      <c r="BA259" s="268"/>
      <c r="BB259" s="268"/>
      <c r="BC259" s="268"/>
      <c r="BD259" s="268"/>
      <c r="BE259" s="268"/>
      <c r="BF259" s="268"/>
      <c r="BG259" s="268"/>
      <c r="BH259" s="268"/>
      <c r="BI259" s="268"/>
      <c r="BJ259" s="268"/>
      <c r="BK259" s="268"/>
      <c r="BL259" s="268"/>
      <c r="BM259" s="268"/>
      <c r="BN259" s="268"/>
      <c r="BO259" s="268"/>
      <c r="BP259" s="268"/>
      <c r="BQ259" s="268"/>
      <c r="BR259" s="268"/>
      <c r="BS259" s="268"/>
      <c r="BT259" s="268"/>
      <c r="BU259" s="268"/>
      <c r="BV259" s="268"/>
      <c r="BW259" s="268"/>
      <c r="BX259" s="268"/>
      <c r="BY259" s="268"/>
      <c r="BZ259" s="268"/>
      <c r="CA259" s="268"/>
      <c r="CB259" s="268"/>
      <c r="CC259" s="268"/>
      <c r="CD259" s="268"/>
      <c r="CE259" s="268"/>
      <c r="CF259" s="268"/>
      <c r="CG259" s="268"/>
      <c r="CH259" s="268"/>
      <c r="CI259" s="268"/>
      <c r="CJ259" s="268"/>
      <c r="CK259" s="268"/>
      <c r="CL259" s="268"/>
      <c r="CM259" s="268"/>
      <c r="CN259" s="268"/>
      <c r="CO259" s="268"/>
      <c r="CP259" s="268"/>
      <c r="CQ259" s="268"/>
      <c r="CR259" s="268"/>
      <c r="CS259" s="268"/>
      <c r="CT259" s="268"/>
      <c r="CU259" s="268"/>
      <c r="CV259" s="268"/>
      <c r="CW259" s="268"/>
      <c r="CX259" s="268"/>
      <c r="CY259" s="268"/>
      <c r="CZ259" s="268"/>
      <c r="DA259" s="268"/>
      <c r="DB259" s="268"/>
      <c r="DC259" s="268"/>
      <c r="DD259" s="268"/>
      <c r="DE259" s="268"/>
      <c r="DF259" s="268"/>
      <c r="DG259" s="268"/>
      <c r="DH259" s="268"/>
      <c r="DI259" s="268"/>
      <c r="DJ259" s="268"/>
      <c r="DK259" s="268"/>
      <c r="DL259" s="268"/>
    </row>
    <row r="260" spans="1:116" x14ac:dyDescent="0.35">
      <c r="A260" s="268"/>
      <c r="B260" s="268"/>
      <c r="C260" s="268"/>
      <c r="D260" s="268"/>
      <c r="E260" s="268"/>
      <c r="F260" s="268"/>
      <c r="G260" s="268"/>
      <c r="H260" s="268"/>
      <c r="I260" s="268"/>
      <c r="J260" s="268"/>
      <c r="K260" s="268"/>
      <c r="L260" s="268"/>
      <c r="M260" s="268"/>
      <c r="N260" s="268"/>
      <c r="O260" s="268"/>
      <c r="P260" s="268"/>
      <c r="Q260" s="268"/>
      <c r="R260" s="268"/>
      <c r="S260" s="268"/>
      <c r="T260" s="268"/>
      <c r="U260" s="268"/>
      <c r="V260" s="268"/>
      <c r="W260" s="268"/>
      <c r="X260" s="268"/>
      <c r="Y260" s="268"/>
      <c r="Z260" s="268"/>
      <c r="AA260" s="268"/>
      <c r="AB260" s="268"/>
      <c r="AC260" s="268"/>
      <c r="AD260" s="268"/>
      <c r="AE260" s="268"/>
      <c r="AF260" s="268"/>
      <c r="AG260" s="268"/>
      <c r="AH260" s="268"/>
      <c r="AI260" s="268"/>
      <c r="AJ260" s="268"/>
      <c r="AK260" s="268"/>
      <c r="AL260" s="268"/>
      <c r="AM260" s="268"/>
      <c r="AN260" s="268"/>
      <c r="AO260" s="268"/>
      <c r="AP260" s="268"/>
      <c r="AQ260" s="268"/>
      <c r="AR260" s="268"/>
      <c r="AS260" s="268"/>
      <c r="AT260" s="268"/>
      <c r="AU260" s="268"/>
      <c r="AV260" s="268"/>
      <c r="AW260" s="268"/>
      <c r="AX260" s="268"/>
      <c r="AY260" s="268"/>
      <c r="AZ260" s="268"/>
      <c r="BA260" s="268"/>
      <c r="BB260" s="268"/>
      <c r="BC260" s="268"/>
      <c r="BD260" s="268"/>
      <c r="BE260" s="268"/>
      <c r="BF260" s="268"/>
      <c r="BG260" s="268"/>
      <c r="BH260" s="268"/>
      <c r="BI260" s="268"/>
      <c r="BJ260" s="268"/>
      <c r="BK260" s="268"/>
      <c r="BL260" s="268"/>
      <c r="BM260" s="268"/>
      <c r="BN260" s="268"/>
      <c r="BO260" s="268"/>
      <c r="BP260" s="268"/>
      <c r="BQ260" s="268"/>
      <c r="BR260" s="268"/>
      <c r="BS260" s="268"/>
      <c r="BT260" s="268"/>
      <c r="BU260" s="268"/>
      <c r="BV260" s="268"/>
      <c r="BW260" s="268"/>
      <c r="BX260" s="268"/>
      <c r="BY260" s="268"/>
      <c r="BZ260" s="268"/>
      <c r="CA260" s="268"/>
      <c r="CB260" s="268"/>
      <c r="CC260" s="268"/>
      <c r="CD260" s="268"/>
      <c r="CE260" s="268"/>
      <c r="CF260" s="268"/>
      <c r="CG260" s="268"/>
      <c r="CH260" s="268"/>
      <c r="CI260" s="268"/>
      <c r="CJ260" s="268"/>
      <c r="CK260" s="268"/>
      <c r="CL260" s="268"/>
      <c r="CM260" s="268"/>
      <c r="CN260" s="268"/>
      <c r="CO260" s="268"/>
      <c r="CP260" s="268"/>
      <c r="CQ260" s="268"/>
      <c r="CR260" s="268"/>
      <c r="CS260" s="268"/>
      <c r="CT260" s="268"/>
      <c r="CU260" s="268"/>
      <c r="CV260" s="268"/>
      <c r="CW260" s="268"/>
      <c r="CX260" s="268"/>
      <c r="CY260" s="268"/>
      <c r="CZ260" s="268"/>
      <c r="DA260" s="268"/>
      <c r="DB260" s="268"/>
      <c r="DC260" s="268"/>
      <c r="DD260" s="268"/>
      <c r="DE260" s="268"/>
      <c r="DF260" s="268"/>
      <c r="DG260" s="268"/>
      <c r="DH260" s="268"/>
      <c r="DI260" s="268"/>
      <c r="DJ260" s="268"/>
      <c r="DK260" s="268"/>
      <c r="DL260" s="268"/>
    </row>
    <row r="261" spans="1:116" x14ac:dyDescent="0.35">
      <c r="A261" s="268"/>
      <c r="B261" s="268"/>
      <c r="C261" s="268"/>
      <c r="D261" s="268"/>
      <c r="E261" s="268"/>
      <c r="F261" s="268"/>
      <c r="G261" s="268"/>
      <c r="H261" s="268"/>
      <c r="I261" s="268"/>
      <c r="J261" s="268"/>
      <c r="K261" s="268"/>
      <c r="L261" s="268"/>
      <c r="M261" s="268"/>
      <c r="N261" s="268"/>
      <c r="O261" s="268"/>
      <c r="P261" s="268"/>
      <c r="Q261" s="268"/>
      <c r="R261" s="268"/>
      <c r="S261" s="268"/>
      <c r="T261" s="268"/>
      <c r="U261" s="268"/>
      <c r="V261" s="268"/>
      <c r="W261" s="268"/>
      <c r="X261" s="268"/>
      <c r="Y261" s="268"/>
      <c r="Z261" s="268"/>
      <c r="AA261" s="268"/>
      <c r="AB261" s="268"/>
      <c r="AC261" s="268"/>
      <c r="AD261" s="268"/>
      <c r="AE261" s="268"/>
      <c r="AF261" s="268"/>
      <c r="AG261" s="268"/>
      <c r="AH261" s="268"/>
      <c r="AI261" s="268"/>
      <c r="AJ261" s="268"/>
      <c r="AK261" s="268"/>
      <c r="AL261" s="268"/>
      <c r="AM261" s="268"/>
      <c r="AN261" s="268"/>
      <c r="AO261" s="268"/>
      <c r="AP261" s="268"/>
      <c r="AQ261" s="268"/>
      <c r="AR261" s="268"/>
      <c r="AS261" s="268"/>
      <c r="AT261" s="268"/>
      <c r="AU261" s="268"/>
      <c r="AV261" s="268"/>
      <c r="AW261" s="268"/>
      <c r="AX261" s="268"/>
      <c r="AY261" s="268"/>
      <c r="AZ261" s="268"/>
      <c r="BA261" s="268"/>
      <c r="BB261" s="268"/>
      <c r="BC261" s="268"/>
      <c r="BD261" s="268"/>
      <c r="BE261" s="268"/>
      <c r="BF261" s="268"/>
      <c r="BG261" s="268"/>
      <c r="BH261" s="268"/>
      <c r="BI261" s="268"/>
      <c r="BJ261" s="268"/>
      <c r="BK261" s="268"/>
      <c r="BL261" s="268"/>
      <c r="BM261" s="268"/>
      <c r="BN261" s="268"/>
      <c r="BO261" s="268"/>
      <c r="BP261" s="268"/>
      <c r="BQ261" s="268"/>
      <c r="BR261" s="268"/>
      <c r="BS261" s="268"/>
      <c r="BT261" s="268"/>
      <c r="BU261" s="268"/>
      <c r="BV261" s="268"/>
      <c r="BW261" s="268"/>
      <c r="BX261" s="268"/>
      <c r="BY261" s="268"/>
      <c r="BZ261" s="268"/>
      <c r="CA261" s="268"/>
      <c r="CB261" s="268"/>
      <c r="CC261" s="268"/>
      <c r="CD261" s="268"/>
      <c r="CE261" s="268"/>
      <c r="CF261" s="268"/>
      <c r="CG261" s="268"/>
      <c r="CH261" s="268"/>
      <c r="CI261" s="268"/>
      <c r="CJ261" s="268"/>
      <c r="CK261" s="268"/>
      <c r="CL261" s="268"/>
      <c r="CM261" s="268"/>
      <c r="CN261" s="268"/>
      <c r="CO261" s="268"/>
      <c r="CP261" s="268"/>
      <c r="CQ261" s="268"/>
      <c r="CR261" s="268"/>
      <c r="CS261" s="268"/>
      <c r="CT261" s="268"/>
      <c r="CU261" s="268"/>
      <c r="CV261" s="268"/>
      <c r="CW261" s="268"/>
      <c r="CX261" s="268"/>
      <c r="CY261" s="268"/>
      <c r="CZ261" s="268"/>
      <c r="DA261" s="268"/>
      <c r="DB261" s="268"/>
      <c r="DC261" s="268"/>
      <c r="DD261" s="268"/>
      <c r="DE261" s="268"/>
      <c r="DF261" s="268"/>
      <c r="DG261" s="268"/>
      <c r="DH261" s="268"/>
      <c r="DI261" s="268"/>
      <c r="DJ261" s="268"/>
      <c r="DK261" s="268"/>
      <c r="DL261" s="268"/>
    </row>
    <row r="262" spans="1:116" x14ac:dyDescent="0.35">
      <c r="A262" s="268"/>
      <c r="B262" s="268"/>
      <c r="C262" s="268"/>
      <c r="D262" s="268"/>
      <c r="E262" s="268"/>
      <c r="F262" s="268"/>
      <c r="G262" s="268"/>
      <c r="H262" s="268"/>
      <c r="I262" s="268"/>
      <c r="J262" s="268"/>
      <c r="K262" s="268"/>
      <c r="L262" s="268"/>
      <c r="M262" s="268"/>
      <c r="N262" s="268"/>
      <c r="O262" s="268"/>
      <c r="P262" s="268"/>
      <c r="Q262" s="268"/>
      <c r="R262" s="268"/>
      <c r="S262" s="268"/>
      <c r="T262" s="268"/>
      <c r="U262" s="268"/>
      <c r="V262" s="268"/>
      <c r="W262" s="268"/>
      <c r="X262" s="268"/>
      <c r="Y262" s="268"/>
      <c r="Z262" s="268"/>
      <c r="AA262" s="268"/>
      <c r="AB262" s="268"/>
      <c r="AC262" s="268"/>
      <c r="AD262" s="268"/>
      <c r="AE262" s="268"/>
      <c r="AF262" s="268"/>
      <c r="AG262" s="268"/>
      <c r="AH262" s="268"/>
      <c r="AI262" s="268"/>
      <c r="AJ262" s="268"/>
      <c r="AK262" s="268"/>
      <c r="AL262" s="268"/>
      <c r="AM262" s="268"/>
      <c r="AN262" s="268"/>
      <c r="AO262" s="268"/>
      <c r="AP262" s="268"/>
      <c r="AQ262" s="268"/>
      <c r="AR262" s="268"/>
      <c r="AS262" s="268"/>
      <c r="AT262" s="268"/>
      <c r="AU262" s="268"/>
      <c r="AV262" s="268"/>
      <c r="AW262" s="268"/>
      <c r="AX262" s="268"/>
      <c r="AY262" s="268"/>
      <c r="AZ262" s="268"/>
      <c r="BA262" s="268"/>
      <c r="BB262" s="268"/>
      <c r="BC262" s="268"/>
      <c r="BD262" s="268"/>
      <c r="BE262" s="268"/>
      <c r="BF262" s="268"/>
      <c r="BG262" s="268"/>
      <c r="BH262" s="268"/>
      <c r="BI262" s="268"/>
      <c r="BJ262" s="268"/>
      <c r="BK262" s="268"/>
      <c r="BL262" s="268"/>
      <c r="BM262" s="268"/>
      <c r="BN262" s="268"/>
      <c r="BO262" s="268"/>
      <c r="BP262" s="268"/>
      <c r="BQ262" s="268"/>
      <c r="BR262" s="268"/>
      <c r="BS262" s="268"/>
      <c r="BT262" s="268"/>
      <c r="BU262" s="268"/>
      <c r="BV262" s="268"/>
      <c r="BW262" s="268"/>
      <c r="BX262" s="268"/>
      <c r="BY262" s="268"/>
      <c r="BZ262" s="268"/>
      <c r="CA262" s="268"/>
      <c r="CB262" s="268"/>
      <c r="CC262" s="268"/>
      <c r="CD262" s="268"/>
      <c r="CE262" s="268"/>
      <c r="CF262" s="268"/>
      <c r="CG262" s="268"/>
      <c r="CH262" s="268"/>
      <c r="CI262" s="268"/>
      <c r="CJ262" s="268"/>
      <c r="CK262" s="268"/>
      <c r="CL262" s="268"/>
      <c r="CM262" s="268"/>
      <c r="CN262" s="268"/>
      <c r="CO262" s="268"/>
      <c r="CP262" s="268"/>
      <c r="CQ262" s="268"/>
      <c r="CR262" s="268"/>
      <c r="CS262" s="268"/>
      <c r="CT262" s="268"/>
      <c r="CU262" s="268"/>
      <c r="CV262" s="268"/>
      <c r="CW262" s="268"/>
      <c r="CX262" s="268"/>
      <c r="CY262" s="268"/>
      <c r="CZ262" s="268"/>
      <c r="DA262" s="268"/>
      <c r="DB262" s="268"/>
      <c r="DC262" s="268"/>
      <c r="DD262" s="268"/>
      <c r="DE262" s="268"/>
      <c r="DF262" s="268"/>
      <c r="DG262" s="268"/>
      <c r="DH262" s="268"/>
      <c r="DI262" s="268"/>
      <c r="DJ262" s="268"/>
      <c r="DK262" s="268"/>
      <c r="DL262" s="268"/>
    </row>
    <row r="263" spans="1:116" x14ac:dyDescent="0.35">
      <c r="A263" s="268"/>
      <c r="B263" s="268"/>
      <c r="C263" s="268"/>
      <c r="D263" s="268"/>
      <c r="E263" s="268"/>
      <c r="F263" s="268"/>
      <c r="G263" s="268"/>
      <c r="H263" s="268"/>
      <c r="I263" s="268"/>
      <c r="J263" s="268"/>
      <c r="K263" s="268"/>
      <c r="L263" s="268"/>
      <c r="M263" s="268"/>
      <c r="N263" s="268"/>
      <c r="O263" s="268"/>
      <c r="P263" s="268"/>
      <c r="Q263" s="268"/>
      <c r="R263" s="268"/>
      <c r="S263" s="268"/>
      <c r="T263" s="268"/>
      <c r="U263" s="268"/>
      <c r="V263" s="268"/>
      <c r="W263" s="268"/>
      <c r="X263" s="268"/>
      <c r="Y263" s="268"/>
      <c r="Z263" s="268"/>
      <c r="AA263" s="268"/>
      <c r="AB263" s="268"/>
      <c r="AC263" s="268"/>
      <c r="AD263" s="268"/>
      <c r="AE263" s="268"/>
      <c r="AF263" s="268"/>
      <c r="AG263" s="268"/>
      <c r="AH263" s="268"/>
      <c r="AI263" s="268"/>
      <c r="AJ263" s="268"/>
      <c r="AK263" s="268"/>
      <c r="AL263" s="268"/>
      <c r="AM263" s="268"/>
      <c r="AN263" s="268"/>
      <c r="AO263" s="268"/>
      <c r="AP263" s="268"/>
      <c r="AQ263" s="268"/>
      <c r="AR263" s="268"/>
      <c r="AS263" s="268"/>
      <c r="AT263" s="268"/>
      <c r="AU263" s="268"/>
      <c r="AV263" s="268"/>
      <c r="AW263" s="268"/>
      <c r="AX263" s="268"/>
      <c r="AY263" s="268"/>
      <c r="AZ263" s="268"/>
      <c r="BA263" s="268"/>
      <c r="BB263" s="268"/>
      <c r="BC263" s="268"/>
      <c r="BD263" s="268"/>
      <c r="BE263" s="268"/>
      <c r="BF263" s="268"/>
      <c r="BG263" s="268"/>
      <c r="BH263" s="268"/>
      <c r="BI263" s="268"/>
      <c r="BJ263" s="268"/>
      <c r="BK263" s="268"/>
      <c r="BL263" s="268"/>
      <c r="BM263" s="268"/>
      <c r="BN263" s="268"/>
      <c r="BO263" s="268"/>
      <c r="BP263" s="268"/>
      <c r="BQ263" s="268"/>
      <c r="BR263" s="268"/>
      <c r="BS263" s="268"/>
      <c r="BT263" s="268"/>
      <c r="BU263" s="268"/>
      <c r="BV263" s="268"/>
      <c r="BW263" s="268"/>
      <c r="BX263" s="268"/>
      <c r="BY263" s="268"/>
      <c r="BZ263" s="268"/>
      <c r="CA263" s="268"/>
      <c r="CB263" s="268"/>
      <c r="CC263" s="268"/>
      <c r="CD263" s="268"/>
      <c r="CE263" s="268"/>
      <c r="CF263" s="268"/>
      <c r="CG263" s="268"/>
      <c r="CH263" s="268"/>
      <c r="CI263" s="268"/>
      <c r="CJ263" s="268"/>
      <c r="CK263" s="268"/>
      <c r="CL263" s="268"/>
      <c r="CM263" s="268"/>
      <c r="CN263" s="268"/>
      <c r="CO263" s="268"/>
      <c r="CP263" s="268"/>
      <c r="CQ263" s="268"/>
      <c r="CR263" s="268"/>
      <c r="CS263" s="268"/>
      <c r="CT263" s="268"/>
      <c r="CU263" s="268"/>
      <c r="CV263" s="268"/>
      <c r="CW263" s="268"/>
      <c r="CX263" s="268"/>
      <c r="CY263" s="268"/>
      <c r="CZ263" s="268"/>
      <c r="DA263" s="268"/>
      <c r="DB263" s="268"/>
      <c r="DC263" s="268"/>
      <c r="DD263" s="268"/>
      <c r="DE263" s="268"/>
      <c r="DF263" s="268"/>
      <c r="DG263" s="268"/>
      <c r="DH263" s="268"/>
      <c r="DI263" s="268"/>
      <c r="DJ263" s="268"/>
      <c r="DK263" s="268"/>
      <c r="DL263" s="268"/>
    </row>
    <row r="264" spans="1:116" x14ac:dyDescent="0.35">
      <c r="A264" s="268"/>
      <c r="B264" s="268"/>
      <c r="C264" s="268"/>
      <c r="D264" s="268"/>
      <c r="E264" s="268"/>
      <c r="F264" s="268"/>
      <c r="G264" s="268"/>
      <c r="H264" s="268"/>
      <c r="I264" s="268"/>
      <c r="J264" s="268"/>
      <c r="K264" s="268"/>
      <c r="L264" s="268"/>
      <c r="M264" s="268"/>
      <c r="N264" s="268"/>
      <c r="O264" s="268"/>
      <c r="P264" s="268"/>
      <c r="Q264" s="268"/>
      <c r="R264" s="268"/>
      <c r="S264" s="268"/>
      <c r="T264" s="268"/>
      <c r="U264" s="268"/>
      <c r="V264" s="268"/>
      <c r="W264" s="268"/>
      <c r="X264" s="268"/>
      <c r="Y264" s="268"/>
      <c r="Z264" s="268"/>
      <c r="AA264" s="268"/>
      <c r="AB264" s="268"/>
      <c r="AC264" s="268"/>
      <c r="AD264" s="268"/>
      <c r="AE264" s="268"/>
      <c r="AF264" s="268"/>
      <c r="AG264" s="268"/>
      <c r="AH264" s="268"/>
      <c r="AI264" s="268"/>
      <c r="AJ264" s="268"/>
      <c r="AK264" s="268"/>
      <c r="AL264" s="268"/>
      <c r="AM264" s="268"/>
      <c r="AN264" s="268"/>
      <c r="AO264" s="268"/>
      <c r="AP264" s="268"/>
      <c r="AQ264" s="268"/>
      <c r="AR264" s="268"/>
      <c r="AS264" s="268"/>
      <c r="AT264" s="268"/>
      <c r="AU264" s="268"/>
      <c r="AV264" s="268"/>
      <c r="AW264" s="268"/>
      <c r="AX264" s="268"/>
      <c r="AY264" s="268"/>
      <c r="AZ264" s="268"/>
      <c r="BA264" s="268"/>
      <c r="BB264" s="268"/>
      <c r="BC264" s="268"/>
      <c r="BD264" s="268"/>
      <c r="BE264" s="268"/>
      <c r="BF264" s="268"/>
      <c r="BG264" s="268"/>
      <c r="BH264" s="268"/>
      <c r="BI264" s="268"/>
      <c r="BJ264" s="268"/>
      <c r="BK264" s="268"/>
      <c r="BL264" s="268"/>
      <c r="BM264" s="268"/>
      <c r="BN264" s="268"/>
      <c r="BO264" s="268"/>
      <c r="BP264" s="268"/>
      <c r="BQ264" s="268"/>
      <c r="BR264" s="268"/>
      <c r="BS264" s="268"/>
      <c r="BT264" s="268"/>
      <c r="BU264" s="268"/>
      <c r="BV264" s="268"/>
      <c r="BW264" s="268"/>
      <c r="BX264" s="268"/>
      <c r="BY264" s="268"/>
      <c r="BZ264" s="268"/>
      <c r="CA264" s="268"/>
      <c r="CB264" s="268"/>
      <c r="CC264" s="268"/>
      <c r="CD264" s="268"/>
      <c r="CE264" s="268"/>
      <c r="CF264" s="268"/>
      <c r="CG264" s="268"/>
      <c r="CH264" s="268"/>
      <c r="CI264" s="268"/>
      <c r="CJ264" s="268"/>
      <c r="CK264" s="268"/>
      <c r="CL264" s="268"/>
      <c r="CM264" s="268"/>
      <c r="CN264" s="268"/>
      <c r="CO264" s="268"/>
      <c r="CP264" s="268"/>
      <c r="CQ264" s="268"/>
      <c r="CR264" s="268"/>
      <c r="CS264" s="268"/>
      <c r="CT264" s="268"/>
      <c r="CU264" s="268"/>
      <c r="CV264" s="268"/>
      <c r="CW264" s="268"/>
      <c r="CX264" s="268"/>
      <c r="CY264" s="268"/>
      <c r="CZ264" s="268"/>
      <c r="DA264" s="268"/>
      <c r="DB264" s="268"/>
      <c r="DC264" s="268"/>
      <c r="DD264" s="268"/>
      <c r="DE264" s="268"/>
      <c r="DF264" s="268"/>
      <c r="DG264" s="268"/>
      <c r="DH264" s="268"/>
      <c r="DI264" s="268"/>
      <c r="DJ264" s="268"/>
      <c r="DK264" s="268"/>
      <c r="DL264" s="268"/>
    </row>
    <row r="265" spans="1:116" x14ac:dyDescent="0.35">
      <c r="A265" s="268"/>
      <c r="B265" s="268"/>
      <c r="C265" s="268"/>
      <c r="D265" s="268"/>
      <c r="E265" s="268"/>
      <c r="F265" s="268"/>
      <c r="G265" s="268"/>
      <c r="H265" s="268"/>
      <c r="I265" s="268"/>
      <c r="J265" s="268"/>
      <c r="K265" s="268"/>
      <c r="L265" s="268"/>
      <c r="M265" s="268"/>
      <c r="N265" s="268"/>
      <c r="O265" s="268"/>
      <c r="P265" s="268"/>
      <c r="Q265" s="268"/>
      <c r="R265" s="268"/>
      <c r="S265" s="268"/>
      <c r="T265" s="268"/>
      <c r="U265" s="268"/>
      <c r="V265" s="268"/>
      <c r="W265" s="268"/>
      <c r="X265" s="268"/>
      <c r="Y265" s="268"/>
      <c r="Z265" s="268"/>
      <c r="AA265" s="268"/>
      <c r="AB265" s="268"/>
      <c r="AC265" s="268"/>
      <c r="AD265" s="268"/>
      <c r="AE265" s="268"/>
      <c r="AF265" s="268"/>
      <c r="AG265" s="268"/>
      <c r="AH265" s="268"/>
      <c r="AI265" s="268"/>
      <c r="AJ265" s="268"/>
      <c r="AK265" s="268"/>
      <c r="AL265" s="268"/>
      <c r="AM265" s="268"/>
      <c r="AN265" s="268"/>
      <c r="AO265" s="268"/>
      <c r="AP265" s="268"/>
      <c r="AQ265" s="268"/>
      <c r="AR265" s="268"/>
      <c r="AS265" s="268"/>
      <c r="AT265" s="268"/>
      <c r="AU265" s="268"/>
      <c r="AV265" s="268"/>
      <c r="AW265" s="268"/>
      <c r="AX265" s="268"/>
      <c r="AY265" s="268"/>
      <c r="AZ265" s="268"/>
      <c r="BA265" s="268"/>
      <c r="BB265" s="268"/>
      <c r="BC265" s="268"/>
      <c r="BD265" s="268"/>
      <c r="BE265" s="268"/>
      <c r="BF265" s="268"/>
      <c r="BG265" s="268"/>
      <c r="BH265" s="268"/>
      <c r="BI265" s="268"/>
      <c r="BJ265" s="268"/>
      <c r="BK265" s="268"/>
      <c r="BL265" s="268"/>
      <c r="BM265" s="268"/>
      <c r="BN265" s="268"/>
      <c r="BO265" s="268"/>
      <c r="BP265" s="268"/>
      <c r="BQ265" s="268"/>
      <c r="BR265" s="268"/>
      <c r="BS265" s="268"/>
      <c r="BT265" s="268"/>
      <c r="BU265" s="268"/>
      <c r="BV265" s="268"/>
      <c r="BW265" s="268"/>
      <c r="BX265" s="268"/>
      <c r="BY265" s="268"/>
      <c r="BZ265" s="268"/>
      <c r="CA265" s="268"/>
      <c r="CB265" s="268"/>
      <c r="CC265" s="268"/>
      <c r="CD265" s="268"/>
      <c r="CE265" s="268"/>
      <c r="CF265" s="268"/>
      <c r="CG265" s="268"/>
      <c r="CH265" s="268"/>
      <c r="CI265" s="268"/>
      <c r="CJ265" s="268"/>
      <c r="CK265" s="268"/>
      <c r="CL265" s="268"/>
      <c r="CM265" s="268"/>
      <c r="CN265" s="268"/>
      <c r="CO265" s="268"/>
      <c r="CP265" s="268"/>
      <c r="CQ265" s="268"/>
      <c r="CR265" s="268"/>
      <c r="CS265" s="268"/>
      <c r="CT265" s="268"/>
      <c r="CU265" s="268"/>
      <c r="CV265" s="268"/>
      <c r="CW265" s="268"/>
      <c r="CX265" s="268"/>
      <c r="CY265" s="268"/>
      <c r="CZ265" s="268"/>
      <c r="DA265" s="268"/>
      <c r="DB265" s="268"/>
      <c r="DC265" s="268"/>
      <c r="DD265" s="268"/>
      <c r="DE265" s="268"/>
      <c r="DF265" s="268"/>
      <c r="DG265" s="268"/>
      <c r="DH265" s="268"/>
      <c r="DI265" s="268"/>
      <c r="DJ265" s="268"/>
      <c r="DK265" s="268"/>
      <c r="DL265" s="268"/>
    </row>
    <row r="266" spans="1:116" x14ac:dyDescent="0.35">
      <c r="A266" s="268"/>
      <c r="B266" s="268"/>
      <c r="C266" s="268"/>
      <c r="D266" s="268"/>
      <c r="E266" s="268"/>
      <c r="F266" s="268"/>
      <c r="G266" s="268"/>
      <c r="H266" s="268"/>
      <c r="I266" s="268"/>
      <c r="J266" s="268"/>
      <c r="K266" s="268"/>
      <c r="L266" s="268"/>
      <c r="M266" s="268"/>
      <c r="N266" s="268"/>
      <c r="O266" s="268"/>
      <c r="P266" s="268"/>
      <c r="Q266" s="268"/>
      <c r="R266" s="268"/>
      <c r="S266" s="268"/>
      <c r="T266" s="268"/>
      <c r="U266" s="268"/>
      <c r="V266" s="268"/>
      <c r="W266" s="268"/>
      <c r="X266" s="268"/>
      <c r="Y266" s="268"/>
      <c r="Z266" s="268"/>
      <c r="AA266" s="268"/>
      <c r="AB266" s="268"/>
      <c r="AC266" s="268"/>
      <c r="AD266" s="268"/>
      <c r="AE266" s="268"/>
      <c r="AF266" s="268"/>
      <c r="AG266" s="268"/>
      <c r="AH266" s="268"/>
      <c r="AI266" s="268"/>
      <c r="AJ266" s="268"/>
      <c r="AK266" s="268"/>
      <c r="AL266" s="268"/>
      <c r="AM266" s="268"/>
      <c r="AN266" s="268"/>
      <c r="AO266" s="268"/>
      <c r="AP266" s="268"/>
      <c r="AQ266" s="268"/>
      <c r="AR266" s="268"/>
      <c r="AS266" s="268"/>
      <c r="AT266" s="268"/>
      <c r="AU266" s="268"/>
      <c r="AV266" s="268"/>
      <c r="AW266" s="268"/>
      <c r="AX266" s="268"/>
      <c r="AY266" s="268"/>
      <c r="AZ266" s="268"/>
      <c r="BA266" s="268"/>
      <c r="BB266" s="268"/>
      <c r="BC266" s="268"/>
      <c r="BD266" s="268"/>
      <c r="BE266" s="268"/>
      <c r="BF266" s="268"/>
      <c r="BG266" s="268"/>
      <c r="BH266" s="268"/>
      <c r="BI266" s="268"/>
      <c r="BJ266" s="268"/>
      <c r="BK266" s="268"/>
      <c r="BL266" s="268"/>
      <c r="BM266" s="268"/>
      <c r="BN266" s="268"/>
      <c r="BO266" s="268"/>
      <c r="BP266" s="268"/>
      <c r="BQ266" s="268"/>
      <c r="BR266" s="268"/>
      <c r="BS266" s="268"/>
      <c r="BT266" s="268"/>
      <c r="BU266" s="268"/>
      <c r="BV266" s="268"/>
      <c r="BW266" s="268"/>
      <c r="BX266" s="268"/>
      <c r="BY266" s="268"/>
      <c r="BZ266" s="268"/>
      <c r="CA266" s="268"/>
      <c r="CB266" s="268"/>
      <c r="CC266" s="268"/>
      <c r="CD266" s="268"/>
      <c r="CE266" s="268"/>
      <c r="CF266" s="268"/>
      <c r="CG266" s="268"/>
      <c r="CH266" s="268"/>
      <c r="CI266" s="268"/>
      <c r="CJ266" s="268"/>
      <c r="CK266" s="268"/>
      <c r="CL266" s="268"/>
      <c r="CM266" s="268"/>
      <c r="CN266" s="268"/>
      <c r="CO266" s="268"/>
      <c r="CP266" s="268"/>
      <c r="CQ266" s="268"/>
      <c r="CR266" s="268"/>
      <c r="CS266" s="268"/>
      <c r="CT266" s="268"/>
      <c r="CU266" s="268"/>
      <c r="CV266" s="268"/>
      <c r="CW266" s="268"/>
      <c r="CX266" s="268"/>
      <c r="CY266" s="268"/>
      <c r="CZ266" s="268"/>
      <c r="DA266" s="268"/>
      <c r="DB266" s="268"/>
      <c r="DC266" s="268"/>
      <c r="DD266" s="268"/>
      <c r="DE266" s="268"/>
      <c r="DF266" s="268"/>
      <c r="DG266" s="268"/>
      <c r="DH266" s="268"/>
      <c r="DI266" s="268"/>
      <c r="DJ266" s="268"/>
      <c r="DK266" s="268"/>
      <c r="DL266" s="268"/>
    </row>
    <row r="267" spans="1:116" x14ac:dyDescent="0.35">
      <c r="A267" s="268"/>
      <c r="B267" s="268"/>
      <c r="C267" s="268"/>
      <c r="D267" s="268"/>
      <c r="E267" s="268"/>
      <c r="F267" s="268"/>
      <c r="G267" s="268"/>
      <c r="H267" s="268"/>
      <c r="I267" s="268"/>
      <c r="J267" s="268"/>
      <c r="K267" s="268"/>
      <c r="L267" s="268"/>
      <c r="M267" s="268"/>
      <c r="N267" s="268"/>
      <c r="O267" s="268"/>
      <c r="P267" s="268"/>
      <c r="Q267" s="268"/>
      <c r="R267" s="268"/>
      <c r="S267" s="268"/>
      <c r="T267" s="268"/>
      <c r="U267" s="268"/>
      <c r="V267" s="268"/>
      <c r="W267" s="268"/>
      <c r="X267" s="268"/>
      <c r="Y267" s="268"/>
      <c r="Z267" s="268"/>
      <c r="AA267" s="268"/>
      <c r="AB267" s="268"/>
      <c r="AC267" s="268"/>
      <c r="AD267" s="268"/>
      <c r="AE267" s="268"/>
      <c r="AF267" s="268"/>
      <c r="AG267" s="268"/>
      <c r="AH267" s="268"/>
      <c r="AI267" s="268"/>
      <c r="AJ267" s="268"/>
      <c r="AK267" s="268"/>
      <c r="AL267" s="268"/>
      <c r="AM267" s="268"/>
      <c r="AN267" s="268"/>
      <c r="AO267" s="268"/>
      <c r="AP267" s="268"/>
      <c r="AQ267" s="268"/>
      <c r="AR267" s="268"/>
      <c r="AS267" s="268"/>
      <c r="AT267" s="268"/>
      <c r="AU267" s="268"/>
      <c r="AV267" s="268"/>
      <c r="AW267" s="268"/>
      <c r="AX267" s="268"/>
      <c r="AY267" s="268"/>
      <c r="AZ267" s="268"/>
      <c r="BA267" s="268"/>
      <c r="BB267" s="268"/>
      <c r="BC267" s="268"/>
      <c r="BD267" s="268"/>
      <c r="BE267" s="268"/>
      <c r="BF267" s="268"/>
      <c r="BG267" s="268"/>
      <c r="BH267" s="268"/>
      <c r="BI267" s="268"/>
      <c r="BJ267" s="268"/>
      <c r="BK267" s="268"/>
      <c r="BL267" s="268"/>
      <c r="BM267" s="268"/>
      <c r="BN267" s="268"/>
      <c r="BO267" s="268"/>
      <c r="BP267" s="268"/>
      <c r="BQ267" s="268"/>
      <c r="BR267" s="268"/>
      <c r="BS267" s="268"/>
      <c r="BT267" s="268"/>
      <c r="BU267" s="268"/>
      <c r="BV267" s="268"/>
      <c r="BW267" s="268"/>
      <c r="BX267" s="268"/>
      <c r="BY267" s="268"/>
      <c r="BZ267" s="268"/>
      <c r="CA267" s="268"/>
      <c r="CB267" s="268"/>
      <c r="CC267" s="268"/>
      <c r="CD267" s="268"/>
      <c r="CE267" s="268"/>
      <c r="CF267" s="268"/>
      <c r="CG267" s="268"/>
      <c r="CH267" s="268"/>
      <c r="CI267" s="268"/>
      <c r="CJ267" s="268"/>
      <c r="CK267" s="268"/>
      <c r="CL267" s="268"/>
      <c r="CM267" s="268"/>
      <c r="CN267" s="268"/>
      <c r="CO267" s="268"/>
      <c r="CP267" s="268"/>
      <c r="CQ267" s="268"/>
      <c r="CR267" s="268"/>
      <c r="CS267" s="268"/>
      <c r="CT267" s="268"/>
      <c r="CU267" s="268"/>
      <c r="CV267" s="268"/>
      <c r="CW267" s="268"/>
      <c r="CX267" s="268"/>
      <c r="CY267" s="268"/>
      <c r="CZ267" s="268"/>
      <c r="DA267" s="268"/>
      <c r="DB267" s="268"/>
      <c r="DC267" s="268"/>
      <c r="DD267" s="268"/>
      <c r="DE267" s="268"/>
      <c r="DF267" s="268"/>
      <c r="DG267" s="268"/>
      <c r="DH267" s="268"/>
      <c r="DI267" s="268"/>
      <c r="DJ267" s="268"/>
      <c r="DK267" s="268"/>
      <c r="DL267" s="268"/>
    </row>
    <row r="268" spans="1:116" x14ac:dyDescent="0.35">
      <c r="A268" s="268"/>
      <c r="B268" s="268"/>
      <c r="C268" s="268"/>
      <c r="D268" s="268"/>
      <c r="E268" s="268"/>
      <c r="F268" s="268"/>
      <c r="G268" s="268"/>
      <c r="H268" s="268"/>
      <c r="I268" s="268"/>
      <c r="J268" s="268"/>
      <c r="K268" s="268"/>
      <c r="L268" s="268"/>
      <c r="M268" s="268"/>
      <c r="N268" s="268"/>
      <c r="O268" s="268"/>
      <c r="P268" s="268"/>
      <c r="Q268" s="268"/>
      <c r="R268" s="268"/>
      <c r="S268" s="268"/>
      <c r="T268" s="268"/>
      <c r="U268" s="268"/>
      <c r="V268" s="268"/>
      <c r="W268" s="268"/>
      <c r="X268" s="268"/>
      <c r="Y268" s="268"/>
      <c r="Z268" s="268"/>
      <c r="AA268" s="268"/>
      <c r="AB268" s="268"/>
      <c r="AC268" s="268"/>
      <c r="AD268" s="268"/>
      <c r="AE268" s="268"/>
      <c r="AF268" s="268"/>
      <c r="AG268" s="268"/>
      <c r="AH268" s="268"/>
      <c r="AI268" s="268"/>
      <c r="AJ268" s="268"/>
      <c r="AK268" s="268"/>
      <c r="AL268" s="268"/>
      <c r="AM268" s="268"/>
      <c r="AN268" s="268"/>
      <c r="AO268" s="268"/>
      <c r="AP268" s="268"/>
      <c r="AQ268" s="268"/>
      <c r="AR268" s="268"/>
      <c r="AS268" s="268"/>
      <c r="AT268" s="268"/>
      <c r="AU268" s="268"/>
      <c r="AV268" s="268"/>
      <c r="AW268" s="268"/>
      <c r="AX268" s="268"/>
      <c r="AY268" s="268"/>
      <c r="AZ268" s="268"/>
      <c r="BA268" s="268"/>
      <c r="BB268" s="268"/>
      <c r="BC268" s="268"/>
      <c r="BD268" s="268"/>
      <c r="BE268" s="268"/>
      <c r="BF268" s="268"/>
      <c r="BG268" s="268"/>
      <c r="BH268" s="268"/>
      <c r="BI268" s="268"/>
      <c r="BJ268" s="268"/>
      <c r="BK268" s="268"/>
      <c r="BL268" s="268"/>
      <c r="BM268" s="268"/>
      <c r="BN268" s="268"/>
      <c r="BO268" s="268"/>
      <c r="BP268" s="268"/>
      <c r="BQ268" s="268"/>
      <c r="BR268" s="268"/>
      <c r="BS268" s="268"/>
      <c r="BT268" s="268"/>
      <c r="BU268" s="268"/>
      <c r="BV268" s="268"/>
      <c r="BW268" s="268"/>
      <c r="BX268" s="268"/>
      <c r="BY268" s="268"/>
      <c r="BZ268" s="268"/>
      <c r="CA268" s="268"/>
      <c r="CB268" s="268"/>
      <c r="CC268" s="268"/>
      <c r="CD268" s="268"/>
      <c r="CE268" s="268"/>
      <c r="CF268" s="268"/>
      <c r="CG268" s="268"/>
      <c r="CH268" s="268"/>
      <c r="CI268" s="268"/>
      <c r="CJ268" s="268"/>
      <c r="CK268" s="268"/>
      <c r="CL268" s="268"/>
      <c r="CM268" s="268"/>
      <c r="CN268" s="268"/>
      <c r="CO268" s="268"/>
      <c r="CP268" s="268"/>
      <c r="CQ268" s="268"/>
      <c r="CR268" s="268"/>
      <c r="CS268" s="268"/>
      <c r="CT268" s="268"/>
      <c r="CU268" s="268"/>
      <c r="CV268" s="268"/>
      <c r="CW268" s="268"/>
      <c r="CX268" s="268"/>
      <c r="CY268" s="268"/>
      <c r="CZ268" s="268"/>
      <c r="DA268" s="268"/>
      <c r="DB268" s="268"/>
      <c r="DC268" s="268"/>
      <c r="DD268" s="268"/>
      <c r="DE268" s="268"/>
      <c r="DF268" s="268"/>
      <c r="DG268" s="268"/>
      <c r="DH268" s="268"/>
      <c r="DI268" s="268"/>
      <c r="DJ268" s="268"/>
      <c r="DK268" s="268"/>
      <c r="DL268" s="268"/>
    </row>
    <row r="269" spans="1:116" x14ac:dyDescent="0.35">
      <c r="A269" s="268"/>
      <c r="B269" s="268"/>
      <c r="C269" s="268"/>
      <c r="D269" s="268"/>
      <c r="E269" s="268"/>
      <c r="F269" s="268"/>
      <c r="G269" s="268"/>
      <c r="H269" s="268"/>
      <c r="I269" s="268"/>
      <c r="J269" s="268"/>
      <c r="K269" s="268"/>
      <c r="L269" s="268"/>
      <c r="M269" s="268"/>
      <c r="N269" s="268"/>
      <c r="O269" s="268"/>
      <c r="P269" s="268"/>
      <c r="Q269" s="268"/>
      <c r="R269" s="268"/>
      <c r="S269" s="268"/>
      <c r="T269" s="268"/>
      <c r="U269" s="268"/>
      <c r="V269" s="268"/>
      <c r="W269" s="268"/>
      <c r="X269" s="268"/>
      <c r="Y269" s="268"/>
      <c r="Z269" s="268"/>
      <c r="AA269" s="268"/>
      <c r="AB269" s="268"/>
      <c r="AC269" s="268"/>
      <c r="AD269" s="268"/>
      <c r="AE269" s="268"/>
      <c r="AF269" s="268"/>
      <c r="AG269" s="268"/>
      <c r="AH269" s="268"/>
      <c r="AI269" s="268"/>
      <c r="AJ269" s="268"/>
      <c r="AK269" s="268"/>
      <c r="AL269" s="268"/>
      <c r="AM269" s="268"/>
      <c r="AN269" s="268"/>
      <c r="AO269" s="268"/>
      <c r="AP269" s="268"/>
      <c r="AQ269" s="268"/>
      <c r="AR269" s="268"/>
      <c r="AS269" s="268"/>
      <c r="AT269" s="268"/>
      <c r="AU269" s="268"/>
      <c r="AV269" s="268"/>
      <c r="AW269" s="268"/>
      <c r="AX269" s="268"/>
      <c r="AY269" s="268"/>
      <c r="AZ269" s="268"/>
      <c r="BA269" s="268"/>
      <c r="BB269" s="268"/>
      <c r="BC269" s="268"/>
      <c r="BD269" s="268"/>
      <c r="BE269" s="268"/>
      <c r="BF269" s="268"/>
      <c r="BG269" s="268"/>
      <c r="BH269" s="268"/>
      <c r="BI269" s="268"/>
      <c r="BJ269" s="268"/>
      <c r="BK269" s="268"/>
      <c r="BL269" s="268"/>
      <c r="BM269" s="268"/>
      <c r="BN269" s="268"/>
      <c r="BO269" s="268"/>
      <c r="BP269" s="268"/>
      <c r="BQ269" s="268"/>
      <c r="BR269" s="268"/>
      <c r="BS269" s="268"/>
      <c r="BT269" s="268"/>
      <c r="BU269" s="268"/>
      <c r="BV269" s="268"/>
      <c r="BW269" s="268"/>
      <c r="BX269" s="268"/>
      <c r="BY269" s="268"/>
      <c r="BZ269" s="268"/>
      <c r="CA269" s="268"/>
      <c r="CB269" s="268"/>
      <c r="CC269" s="268"/>
      <c r="CD269" s="268"/>
      <c r="CE269" s="268"/>
      <c r="CF269" s="268"/>
      <c r="CG269" s="268"/>
      <c r="CH269" s="268"/>
      <c r="CI269" s="268"/>
      <c r="CJ269" s="268"/>
      <c r="CK269" s="268"/>
      <c r="CL269" s="268"/>
      <c r="CM269" s="268"/>
      <c r="CN269" s="268"/>
      <c r="CO269" s="268"/>
      <c r="CP269" s="268"/>
      <c r="CQ269" s="268"/>
      <c r="CR269" s="268"/>
      <c r="CS269" s="268"/>
      <c r="CT269" s="268"/>
      <c r="CU269" s="268"/>
      <c r="CV269" s="268"/>
      <c r="CW269" s="268"/>
      <c r="CX269" s="268"/>
      <c r="CY269" s="268"/>
      <c r="CZ269" s="268"/>
      <c r="DA269" s="268"/>
      <c r="DB269" s="268"/>
      <c r="DC269" s="268"/>
      <c r="DD269" s="268"/>
      <c r="DE269" s="268"/>
      <c r="DF269" s="268"/>
      <c r="DG269" s="268"/>
      <c r="DH269" s="268"/>
      <c r="DI269" s="268"/>
      <c r="DJ269" s="268"/>
      <c r="DK269" s="268"/>
      <c r="DL269" s="268"/>
    </row>
    <row r="270" spans="1:116" x14ac:dyDescent="0.35">
      <c r="A270" s="268"/>
      <c r="B270" s="268"/>
      <c r="C270" s="268"/>
      <c r="D270" s="268"/>
      <c r="E270" s="268"/>
      <c r="F270" s="268"/>
      <c r="G270" s="268"/>
      <c r="H270" s="268"/>
      <c r="I270" s="268"/>
      <c r="J270" s="268"/>
      <c r="K270" s="268"/>
      <c r="L270" s="268"/>
      <c r="M270" s="268"/>
      <c r="N270" s="268"/>
      <c r="O270" s="268"/>
      <c r="P270" s="268"/>
      <c r="Q270" s="268"/>
      <c r="R270" s="268"/>
      <c r="S270" s="268"/>
      <c r="T270" s="268"/>
      <c r="U270" s="268"/>
      <c r="V270" s="268"/>
      <c r="W270" s="268"/>
      <c r="X270" s="268"/>
      <c r="Y270" s="268"/>
      <c r="Z270" s="268"/>
      <c r="AA270" s="268"/>
      <c r="AB270" s="268"/>
      <c r="AC270" s="268"/>
      <c r="AD270" s="268"/>
      <c r="AE270" s="268"/>
      <c r="AF270" s="268"/>
      <c r="AG270" s="268"/>
      <c r="AH270" s="268"/>
      <c r="AI270" s="268"/>
      <c r="AJ270" s="268"/>
      <c r="AK270" s="268"/>
      <c r="AL270" s="268"/>
      <c r="AM270" s="268"/>
      <c r="AN270" s="268"/>
      <c r="AO270" s="268"/>
      <c r="AP270" s="268"/>
      <c r="AQ270" s="268"/>
      <c r="AR270" s="268"/>
      <c r="AS270" s="268"/>
      <c r="AT270" s="268"/>
      <c r="AU270" s="268"/>
      <c r="AV270" s="268"/>
      <c r="AW270" s="268"/>
      <c r="AX270" s="268"/>
      <c r="AY270" s="268"/>
      <c r="AZ270" s="268"/>
      <c r="BA270" s="268"/>
      <c r="BB270" s="268"/>
      <c r="BC270" s="268"/>
      <c r="BD270" s="268"/>
      <c r="BE270" s="268"/>
      <c r="BF270" s="268"/>
      <c r="BG270" s="268"/>
      <c r="BH270" s="268"/>
      <c r="BI270" s="268"/>
      <c r="BJ270" s="268"/>
      <c r="BK270" s="268"/>
      <c r="BL270" s="268"/>
      <c r="BM270" s="268"/>
      <c r="BN270" s="268"/>
      <c r="BO270" s="268"/>
      <c r="BP270" s="268"/>
      <c r="BQ270" s="268"/>
      <c r="BR270" s="268"/>
      <c r="BS270" s="268"/>
      <c r="BT270" s="268"/>
      <c r="BU270" s="268"/>
      <c r="BV270" s="268"/>
      <c r="BW270" s="268"/>
      <c r="BX270" s="268"/>
      <c r="BY270" s="268"/>
      <c r="BZ270" s="268"/>
      <c r="CA270" s="268"/>
      <c r="CB270" s="268"/>
      <c r="CC270" s="268"/>
      <c r="CD270" s="268"/>
      <c r="CE270" s="268"/>
      <c r="CF270" s="268"/>
      <c r="CG270" s="268"/>
      <c r="CH270" s="268"/>
      <c r="CI270" s="268"/>
      <c r="CJ270" s="268"/>
      <c r="CK270" s="268"/>
      <c r="CL270" s="268"/>
      <c r="CM270" s="268"/>
      <c r="CN270" s="268"/>
      <c r="CO270" s="268"/>
      <c r="CP270" s="268"/>
      <c r="CQ270" s="268"/>
      <c r="CR270" s="268"/>
      <c r="CS270" s="268"/>
      <c r="CT270" s="268"/>
      <c r="CU270" s="268"/>
      <c r="CV270" s="268"/>
      <c r="CW270" s="268"/>
      <c r="CX270" s="268"/>
      <c r="CY270" s="268"/>
      <c r="CZ270" s="268"/>
      <c r="DA270" s="268"/>
      <c r="DB270" s="268"/>
      <c r="DC270" s="268"/>
      <c r="DD270" s="268"/>
      <c r="DE270" s="268"/>
      <c r="DF270" s="268"/>
      <c r="DG270" s="268"/>
      <c r="DH270" s="268"/>
      <c r="DI270" s="268"/>
      <c r="DJ270" s="268"/>
      <c r="DK270" s="268"/>
      <c r="DL270" s="268"/>
    </row>
    <row r="271" spans="1:116" x14ac:dyDescent="0.35">
      <c r="A271" s="268"/>
      <c r="B271" s="268"/>
      <c r="C271" s="268"/>
      <c r="D271" s="268"/>
      <c r="E271" s="268"/>
      <c r="F271" s="268"/>
      <c r="G271" s="268"/>
      <c r="H271" s="268"/>
      <c r="I271" s="268"/>
      <c r="J271" s="268"/>
      <c r="K271" s="268"/>
      <c r="L271" s="268"/>
      <c r="M271" s="268"/>
      <c r="N271" s="268"/>
      <c r="O271" s="268"/>
      <c r="P271" s="268"/>
      <c r="Q271" s="268"/>
      <c r="R271" s="268"/>
      <c r="S271" s="268"/>
      <c r="T271" s="268"/>
      <c r="U271" s="268"/>
      <c r="V271" s="268"/>
      <c r="W271" s="268"/>
      <c r="X271" s="268"/>
      <c r="Y271" s="268"/>
      <c r="Z271" s="268"/>
      <c r="AA271" s="268"/>
      <c r="AB271" s="268"/>
      <c r="AC271" s="268"/>
      <c r="AD271" s="268"/>
      <c r="AE271" s="268"/>
      <c r="AF271" s="268"/>
      <c r="AG271" s="268"/>
      <c r="AH271" s="268"/>
      <c r="AI271" s="268"/>
      <c r="AJ271" s="268"/>
      <c r="AK271" s="268"/>
      <c r="AL271" s="268"/>
      <c r="AM271" s="268"/>
      <c r="AN271" s="268"/>
      <c r="AO271" s="268"/>
      <c r="AP271" s="268"/>
      <c r="AQ271" s="268"/>
      <c r="AR271" s="268"/>
      <c r="AS271" s="268"/>
      <c r="AT271" s="268"/>
      <c r="AU271" s="268"/>
      <c r="AV271" s="268"/>
      <c r="AW271" s="268"/>
      <c r="AX271" s="268"/>
      <c r="AY271" s="268"/>
      <c r="AZ271" s="268"/>
      <c r="BA271" s="268"/>
      <c r="BB271" s="268"/>
      <c r="BC271" s="268"/>
      <c r="BD271" s="268"/>
      <c r="BE271" s="268"/>
      <c r="BF271" s="268"/>
      <c r="BG271" s="268"/>
      <c r="BH271" s="268"/>
      <c r="BI271" s="268"/>
      <c r="BJ271" s="268"/>
      <c r="BK271" s="268"/>
      <c r="BL271" s="268"/>
      <c r="BM271" s="268"/>
      <c r="BN271" s="268"/>
      <c r="BO271" s="268"/>
      <c r="BP271" s="268"/>
      <c r="BQ271" s="268"/>
      <c r="BR271" s="268"/>
      <c r="BS271" s="268"/>
      <c r="BT271" s="268"/>
      <c r="BU271" s="268"/>
      <c r="BV271" s="268"/>
      <c r="BW271" s="268"/>
      <c r="BX271" s="268"/>
      <c r="BY271" s="268"/>
      <c r="BZ271" s="268"/>
      <c r="CA271" s="268"/>
      <c r="CB271" s="268"/>
      <c r="CC271" s="268"/>
      <c r="CD271" s="268"/>
      <c r="CE271" s="268"/>
      <c r="CF271" s="268"/>
      <c r="CG271" s="268"/>
      <c r="CH271" s="268"/>
      <c r="CI271" s="268"/>
      <c r="CJ271" s="268"/>
      <c r="CK271" s="268"/>
      <c r="CL271" s="268"/>
      <c r="CM271" s="268"/>
      <c r="CN271" s="268"/>
      <c r="CO271" s="268"/>
      <c r="CP271" s="268"/>
      <c r="CQ271" s="268"/>
      <c r="CR271" s="268"/>
      <c r="CS271" s="268"/>
      <c r="CT271" s="268"/>
      <c r="CU271" s="268"/>
      <c r="CV271" s="268"/>
      <c r="CW271" s="268"/>
      <c r="CX271" s="268"/>
      <c r="CY271" s="268"/>
      <c r="CZ271" s="268"/>
      <c r="DA271" s="268"/>
      <c r="DB271" s="268"/>
      <c r="DC271" s="268"/>
      <c r="DD271" s="268"/>
      <c r="DE271" s="268"/>
      <c r="DF271" s="268"/>
      <c r="DG271" s="268"/>
      <c r="DH271" s="268"/>
      <c r="DI271" s="268"/>
      <c r="DJ271" s="268"/>
      <c r="DK271" s="268"/>
      <c r="DL271" s="268"/>
    </row>
    <row r="272" spans="1:116" x14ac:dyDescent="0.35">
      <c r="A272" s="268"/>
      <c r="B272" s="268"/>
      <c r="C272" s="268"/>
      <c r="D272" s="268"/>
      <c r="E272" s="268"/>
      <c r="F272" s="268"/>
      <c r="G272" s="268"/>
      <c r="H272" s="268"/>
      <c r="I272" s="268"/>
      <c r="J272" s="268"/>
      <c r="K272" s="268"/>
      <c r="L272" s="268"/>
      <c r="M272" s="268"/>
      <c r="N272" s="268"/>
      <c r="O272" s="268"/>
      <c r="P272" s="268"/>
      <c r="Q272" s="268"/>
      <c r="R272" s="268"/>
      <c r="S272" s="268"/>
      <c r="T272" s="268"/>
      <c r="U272" s="268"/>
      <c r="V272" s="268"/>
      <c r="W272" s="268"/>
      <c r="X272" s="268"/>
      <c r="Y272" s="268"/>
      <c r="Z272" s="268"/>
      <c r="AA272" s="268"/>
      <c r="AB272" s="268"/>
      <c r="AC272" s="268"/>
      <c r="AD272" s="268"/>
      <c r="AE272" s="268"/>
      <c r="AF272" s="268"/>
      <c r="AG272" s="268"/>
      <c r="AH272" s="268"/>
      <c r="AI272" s="268"/>
      <c r="AJ272" s="268"/>
      <c r="AK272" s="268"/>
      <c r="AL272" s="268"/>
      <c r="AM272" s="268"/>
      <c r="AN272" s="268"/>
      <c r="AO272" s="268"/>
      <c r="AP272" s="268"/>
      <c r="AQ272" s="268"/>
      <c r="AR272" s="268"/>
      <c r="AS272" s="268"/>
      <c r="AT272" s="268"/>
      <c r="AU272" s="268"/>
      <c r="AV272" s="268"/>
      <c r="AW272" s="268"/>
      <c r="AX272" s="268"/>
      <c r="AY272" s="268"/>
      <c r="AZ272" s="268"/>
      <c r="BA272" s="268"/>
      <c r="BB272" s="268"/>
      <c r="BC272" s="268"/>
      <c r="BD272" s="268"/>
      <c r="BE272" s="268"/>
      <c r="BF272" s="268"/>
      <c r="BG272" s="268"/>
      <c r="BH272" s="268"/>
      <c r="BI272" s="268"/>
      <c r="BJ272" s="268"/>
      <c r="BK272" s="268"/>
      <c r="BL272" s="268"/>
      <c r="BM272" s="268"/>
      <c r="BN272" s="268"/>
      <c r="BO272" s="268"/>
      <c r="BP272" s="268"/>
      <c r="BQ272" s="268"/>
      <c r="BR272" s="268"/>
      <c r="BS272" s="268"/>
      <c r="BT272" s="268"/>
      <c r="BU272" s="268"/>
      <c r="BV272" s="268"/>
      <c r="BW272" s="268"/>
      <c r="BX272" s="268"/>
      <c r="BY272" s="268"/>
      <c r="BZ272" s="268"/>
      <c r="CA272" s="268"/>
      <c r="CB272" s="268"/>
      <c r="CC272" s="268"/>
      <c r="CD272" s="268"/>
      <c r="CE272" s="268"/>
      <c r="CF272" s="268"/>
      <c r="CG272" s="268"/>
      <c r="CH272" s="268"/>
      <c r="CI272" s="268"/>
      <c r="CJ272" s="268"/>
      <c r="CK272" s="268"/>
      <c r="CL272" s="268"/>
      <c r="CM272" s="268"/>
      <c r="CN272" s="268"/>
      <c r="CO272" s="268"/>
      <c r="CP272" s="268"/>
      <c r="CQ272" s="268"/>
      <c r="CR272" s="268"/>
      <c r="CS272" s="268"/>
      <c r="CT272" s="268"/>
      <c r="CU272" s="268"/>
      <c r="CV272" s="268"/>
      <c r="CW272" s="268"/>
      <c r="CX272" s="268"/>
      <c r="CY272" s="268"/>
      <c r="CZ272" s="268"/>
      <c r="DA272" s="268"/>
      <c r="DB272" s="268"/>
      <c r="DC272" s="268"/>
      <c r="DD272" s="268"/>
      <c r="DE272" s="268"/>
      <c r="DF272" s="268"/>
      <c r="DG272" s="268"/>
      <c r="DH272" s="268"/>
      <c r="DI272" s="268"/>
      <c r="DJ272" s="268"/>
      <c r="DK272" s="268"/>
      <c r="DL272" s="268"/>
    </row>
    <row r="273" spans="1:116" x14ac:dyDescent="0.35">
      <c r="A273" s="268"/>
      <c r="B273" s="268"/>
      <c r="C273" s="268"/>
      <c r="D273" s="268"/>
      <c r="E273" s="268"/>
      <c r="F273" s="268"/>
      <c r="G273" s="268"/>
      <c r="H273" s="268"/>
      <c r="I273" s="268"/>
      <c r="J273" s="268"/>
      <c r="K273" s="268"/>
      <c r="L273" s="268"/>
      <c r="M273" s="268"/>
      <c r="N273" s="268"/>
      <c r="O273" s="268"/>
      <c r="P273" s="268"/>
      <c r="Q273" s="268"/>
      <c r="R273" s="268"/>
      <c r="S273" s="268"/>
      <c r="T273" s="268"/>
      <c r="U273" s="268"/>
      <c r="V273" s="268"/>
      <c r="W273" s="268"/>
      <c r="X273" s="268"/>
      <c r="Y273" s="268"/>
      <c r="Z273" s="268"/>
      <c r="AA273" s="268"/>
      <c r="AB273" s="268"/>
      <c r="AC273" s="268"/>
      <c r="AD273" s="268"/>
      <c r="AE273" s="268"/>
      <c r="AF273" s="268"/>
      <c r="AG273" s="268"/>
      <c r="AH273" s="268"/>
      <c r="AI273" s="268"/>
      <c r="AJ273" s="268"/>
      <c r="AK273" s="268"/>
      <c r="AL273" s="268"/>
      <c r="AM273" s="268"/>
      <c r="AN273" s="268"/>
      <c r="AO273" s="268"/>
      <c r="AP273" s="268"/>
      <c r="AQ273" s="268"/>
      <c r="AR273" s="268"/>
      <c r="AS273" s="268"/>
      <c r="AT273" s="268"/>
      <c r="AU273" s="268"/>
      <c r="AV273" s="268"/>
      <c r="AW273" s="268"/>
      <c r="AX273" s="268"/>
      <c r="AY273" s="268"/>
      <c r="AZ273" s="268"/>
      <c r="BA273" s="268"/>
      <c r="BB273" s="268"/>
      <c r="BC273" s="268"/>
      <c r="BD273" s="268"/>
      <c r="BE273" s="268"/>
      <c r="BF273" s="268"/>
      <c r="BG273" s="268"/>
      <c r="BH273" s="268"/>
      <c r="BI273" s="268"/>
      <c r="BJ273" s="268"/>
      <c r="BK273" s="268"/>
      <c r="BL273" s="268"/>
      <c r="BM273" s="268"/>
      <c r="BN273" s="268"/>
      <c r="BO273" s="268"/>
      <c r="BP273" s="268"/>
      <c r="BQ273" s="268"/>
      <c r="BR273" s="268"/>
      <c r="BS273" s="268"/>
      <c r="BT273" s="268"/>
      <c r="BU273" s="268"/>
      <c r="BV273" s="268"/>
      <c r="BW273" s="268"/>
      <c r="BX273" s="268"/>
      <c r="BY273" s="268"/>
      <c r="BZ273" s="268"/>
      <c r="CA273" s="268"/>
      <c r="CB273" s="268"/>
      <c r="CC273" s="268"/>
      <c r="CD273" s="268"/>
      <c r="CE273" s="268"/>
      <c r="CF273" s="268"/>
      <c r="CG273" s="268"/>
      <c r="CH273" s="268"/>
      <c r="CI273" s="268"/>
      <c r="CJ273" s="268"/>
      <c r="CK273" s="268"/>
      <c r="CL273" s="268"/>
      <c r="CM273" s="268"/>
      <c r="CN273" s="268"/>
      <c r="CO273" s="268"/>
      <c r="CP273" s="268"/>
      <c r="CQ273" s="268"/>
      <c r="CR273" s="268"/>
      <c r="CS273" s="268"/>
      <c r="CT273" s="268"/>
      <c r="CU273" s="268"/>
      <c r="CV273" s="268"/>
      <c r="CW273" s="268"/>
      <c r="CX273" s="268"/>
      <c r="CY273" s="268"/>
      <c r="CZ273" s="268"/>
      <c r="DA273" s="268"/>
      <c r="DB273" s="268"/>
      <c r="DC273" s="268"/>
      <c r="DD273" s="268"/>
      <c r="DE273" s="268"/>
      <c r="DF273" s="268"/>
      <c r="DG273" s="268"/>
      <c r="DH273" s="268"/>
      <c r="DI273" s="268"/>
      <c r="DJ273" s="268"/>
      <c r="DK273" s="268"/>
      <c r="DL273" s="268"/>
    </row>
    <row r="274" spans="1:116" x14ac:dyDescent="0.35">
      <c r="A274" s="268"/>
      <c r="B274" s="268"/>
      <c r="C274" s="268"/>
      <c r="D274" s="268"/>
      <c r="E274" s="268"/>
      <c r="F274" s="268"/>
      <c r="G274" s="268"/>
      <c r="H274" s="268"/>
      <c r="I274" s="268"/>
      <c r="J274" s="268"/>
      <c r="K274" s="268"/>
      <c r="L274" s="268"/>
      <c r="M274" s="268"/>
      <c r="N274" s="268"/>
      <c r="O274" s="268"/>
      <c r="P274" s="268"/>
      <c r="Q274" s="268"/>
      <c r="R274" s="268"/>
      <c r="S274" s="268"/>
      <c r="T274" s="268"/>
      <c r="U274" s="268"/>
      <c r="V274" s="268"/>
      <c r="W274" s="268"/>
      <c r="X274" s="268"/>
      <c r="Y274" s="268"/>
      <c r="Z274" s="268"/>
      <c r="AA274" s="268"/>
      <c r="AB274" s="268"/>
      <c r="AC274" s="268"/>
      <c r="AD274" s="268"/>
      <c r="AE274" s="268"/>
      <c r="AF274" s="268"/>
      <c r="AG274" s="268"/>
      <c r="AH274" s="268"/>
      <c r="AI274" s="268"/>
      <c r="AJ274" s="268"/>
      <c r="AK274" s="268"/>
      <c r="AL274" s="268"/>
      <c r="AM274" s="268"/>
      <c r="AN274" s="268"/>
      <c r="AO274" s="268"/>
      <c r="AP274" s="268"/>
      <c r="AQ274" s="268"/>
      <c r="AR274" s="268"/>
      <c r="AS274" s="268"/>
      <c r="AT274" s="268"/>
      <c r="AU274" s="268"/>
      <c r="AV274" s="268"/>
      <c r="AW274" s="268"/>
      <c r="AX274" s="268"/>
      <c r="AY274" s="268"/>
      <c r="AZ274" s="268"/>
      <c r="BA274" s="268"/>
      <c r="BB274" s="268"/>
      <c r="BC274" s="268"/>
      <c r="BD274" s="268"/>
      <c r="BE274" s="268"/>
      <c r="BF274" s="268"/>
      <c r="BG274" s="268"/>
      <c r="BH274" s="268"/>
      <c r="BI274" s="268"/>
      <c r="BJ274" s="268"/>
      <c r="BK274" s="268"/>
      <c r="BL274" s="268"/>
      <c r="BM274" s="268"/>
      <c r="BN274" s="268"/>
      <c r="BO274" s="268"/>
      <c r="BP274" s="268"/>
      <c r="BQ274" s="268"/>
      <c r="BR274" s="268"/>
      <c r="BS274" s="268"/>
      <c r="BT274" s="268"/>
      <c r="BU274" s="268"/>
      <c r="BV274" s="268"/>
      <c r="BW274" s="268"/>
      <c r="BX274" s="268"/>
      <c r="BY274" s="268"/>
      <c r="BZ274" s="268"/>
      <c r="CA274" s="268"/>
      <c r="CB274" s="268"/>
      <c r="CC274" s="268"/>
      <c r="CD274" s="268"/>
      <c r="CE274" s="268"/>
      <c r="CF274" s="268"/>
      <c r="CG274" s="268"/>
      <c r="CH274" s="268"/>
      <c r="CI274" s="268"/>
      <c r="CJ274" s="268"/>
      <c r="CK274" s="268"/>
      <c r="CL274" s="268"/>
      <c r="CM274" s="268"/>
      <c r="CN274" s="268"/>
      <c r="CO274" s="268"/>
      <c r="CP274" s="268"/>
      <c r="CQ274" s="268"/>
      <c r="CR274" s="268"/>
      <c r="CS274" s="268"/>
      <c r="CT274" s="268"/>
      <c r="CU274" s="268"/>
      <c r="CV274" s="268"/>
      <c r="CW274" s="268"/>
      <c r="CX274" s="268"/>
      <c r="CY274" s="268"/>
      <c r="CZ274" s="268"/>
      <c r="DA274" s="268"/>
      <c r="DB274" s="268"/>
      <c r="DC274" s="268"/>
      <c r="DD274" s="268"/>
      <c r="DE274" s="268"/>
      <c r="DF274" s="268"/>
      <c r="DG274" s="268"/>
      <c r="DH274" s="268"/>
      <c r="DI274" s="268"/>
      <c r="DJ274" s="268"/>
      <c r="DK274" s="268"/>
      <c r="DL274" s="268"/>
    </row>
    <row r="275" spans="1:116" x14ac:dyDescent="0.35">
      <c r="A275" s="268"/>
      <c r="B275" s="268"/>
      <c r="C275" s="268"/>
      <c r="D275" s="268"/>
      <c r="E275" s="268"/>
      <c r="F275" s="268"/>
      <c r="G275" s="268"/>
      <c r="H275" s="268"/>
      <c r="I275" s="268"/>
      <c r="J275" s="268"/>
      <c r="K275" s="268"/>
      <c r="L275" s="268"/>
      <c r="M275" s="268"/>
      <c r="N275" s="268"/>
      <c r="O275" s="268"/>
      <c r="P275" s="268"/>
      <c r="Q275" s="268"/>
      <c r="R275" s="268"/>
      <c r="S275" s="268"/>
      <c r="T275" s="268"/>
      <c r="U275" s="268"/>
      <c r="V275" s="268"/>
      <c r="W275" s="268"/>
      <c r="X275" s="268"/>
      <c r="Y275" s="268"/>
      <c r="Z275" s="268"/>
      <c r="AA275" s="268"/>
      <c r="AB275" s="268"/>
      <c r="AC275" s="268"/>
      <c r="AD275" s="268"/>
      <c r="AE275" s="268"/>
      <c r="AF275" s="268"/>
      <c r="AG275" s="268"/>
      <c r="AH275" s="268"/>
      <c r="AI275" s="268"/>
      <c r="AJ275" s="268"/>
      <c r="AK275" s="268"/>
      <c r="AL275" s="268"/>
      <c r="AM275" s="268"/>
      <c r="AN275" s="268"/>
      <c r="AO275" s="268"/>
      <c r="AP275" s="268"/>
      <c r="AQ275" s="268"/>
      <c r="AR275" s="268"/>
      <c r="AS275" s="268"/>
      <c r="AT275" s="268"/>
      <c r="AU275" s="268"/>
      <c r="AV275" s="268"/>
      <c r="AW275" s="268"/>
      <c r="AX275" s="268"/>
      <c r="AY275" s="268"/>
      <c r="AZ275" s="268"/>
      <c r="BA275" s="268"/>
      <c r="BB275" s="268"/>
      <c r="BC275" s="268"/>
      <c r="BD275" s="268"/>
      <c r="BE275" s="268"/>
      <c r="BF275" s="268"/>
      <c r="BG275" s="268"/>
      <c r="BH275" s="268"/>
      <c r="BI275" s="268"/>
      <c r="BJ275" s="268"/>
      <c r="BK275" s="268"/>
      <c r="BL275" s="268"/>
      <c r="BM275" s="268"/>
      <c r="BN275" s="268"/>
      <c r="BO275" s="268"/>
      <c r="BP275" s="268"/>
      <c r="BQ275" s="268"/>
      <c r="BR275" s="268"/>
      <c r="BS275" s="268"/>
      <c r="BT275" s="268"/>
      <c r="BU275" s="268"/>
      <c r="BV275" s="268"/>
      <c r="BW275" s="268"/>
      <c r="BX275" s="268"/>
      <c r="BY275" s="268"/>
      <c r="BZ275" s="268"/>
      <c r="CA275" s="268"/>
      <c r="CB275" s="268"/>
      <c r="CC275" s="268"/>
      <c r="CD275" s="268"/>
      <c r="CE275" s="268"/>
      <c r="CF275" s="268"/>
      <c r="CG275" s="268"/>
      <c r="CH275" s="268"/>
      <c r="CI275" s="268"/>
      <c r="CJ275" s="268"/>
      <c r="CK275" s="268"/>
      <c r="CL275" s="268"/>
      <c r="CM275" s="268"/>
      <c r="CN275" s="268"/>
      <c r="CO275" s="268"/>
      <c r="CP275" s="268"/>
      <c r="CQ275" s="268"/>
      <c r="CR275" s="268"/>
      <c r="CS275" s="268"/>
      <c r="CT275" s="268"/>
      <c r="CU275" s="268"/>
      <c r="CV275" s="268"/>
      <c r="CW275" s="268"/>
      <c r="CX275" s="268"/>
      <c r="CY275" s="268"/>
      <c r="CZ275" s="268"/>
      <c r="DA275" s="268"/>
      <c r="DB275" s="268"/>
      <c r="DC275" s="268"/>
      <c r="DD275" s="268"/>
      <c r="DE275" s="268"/>
      <c r="DF275" s="268"/>
      <c r="DG275" s="268"/>
      <c r="DH275" s="268"/>
      <c r="DI275" s="268"/>
      <c r="DJ275" s="268"/>
      <c r="DK275" s="268"/>
      <c r="DL275" s="268"/>
    </row>
    <row r="276" spans="1:116" x14ac:dyDescent="0.35">
      <c r="A276" s="268"/>
      <c r="B276" s="268"/>
      <c r="C276" s="268"/>
      <c r="D276" s="268"/>
      <c r="E276" s="268"/>
      <c r="F276" s="268"/>
      <c r="G276" s="268"/>
      <c r="H276" s="268"/>
      <c r="I276" s="268"/>
      <c r="J276" s="268"/>
      <c r="K276" s="268"/>
      <c r="L276" s="268"/>
      <c r="M276" s="268"/>
      <c r="N276" s="268"/>
      <c r="O276" s="268"/>
      <c r="P276" s="268"/>
      <c r="Q276" s="268"/>
      <c r="R276" s="268"/>
      <c r="S276" s="268"/>
      <c r="T276" s="268"/>
      <c r="U276" s="268"/>
      <c r="V276" s="268"/>
      <c r="W276" s="268"/>
      <c r="X276" s="268"/>
      <c r="Y276" s="268"/>
      <c r="Z276" s="268"/>
      <c r="AA276" s="268"/>
      <c r="AB276" s="268"/>
      <c r="AC276" s="268"/>
      <c r="AD276" s="268"/>
      <c r="AE276" s="268"/>
      <c r="AF276" s="268"/>
      <c r="AG276" s="268"/>
      <c r="AH276" s="268"/>
      <c r="AI276" s="268"/>
      <c r="AJ276" s="268"/>
      <c r="AK276" s="268"/>
      <c r="AL276" s="268"/>
      <c r="AM276" s="268"/>
      <c r="AN276" s="268"/>
      <c r="AO276" s="268"/>
      <c r="AP276" s="268"/>
      <c r="AQ276" s="268"/>
      <c r="AR276" s="268"/>
      <c r="AS276" s="268"/>
      <c r="AT276" s="268"/>
      <c r="AU276" s="268"/>
      <c r="AV276" s="268"/>
      <c r="AW276" s="268"/>
      <c r="AX276" s="268"/>
      <c r="AY276" s="268"/>
      <c r="AZ276" s="268"/>
      <c r="BA276" s="268"/>
      <c r="BB276" s="268"/>
      <c r="BC276" s="268"/>
      <c r="BD276" s="268"/>
      <c r="BE276" s="268"/>
      <c r="BF276" s="268"/>
      <c r="BG276" s="268"/>
      <c r="BH276" s="268"/>
      <c r="BI276" s="268"/>
      <c r="BJ276" s="268"/>
      <c r="BK276" s="268"/>
      <c r="BL276" s="268"/>
      <c r="BM276" s="268"/>
      <c r="BN276" s="268"/>
      <c r="BO276" s="268"/>
      <c r="BP276" s="268"/>
      <c r="BQ276" s="268"/>
      <c r="BR276" s="268"/>
      <c r="BS276" s="268"/>
      <c r="BT276" s="268"/>
      <c r="BU276" s="268"/>
      <c r="BV276" s="268"/>
      <c r="BW276" s="268"/>
      <c r="BX276" s="268"/>
      <c r="BY276" s="268"/>
      <c r="BZ276" s="268"/>
      <c r="CA276" s="268"/>
      <c r="CB276" s="268"/>
      <c r="CC276" s="268"/>
      <c r="CD276" s="268"/>
      <c r="CE276" s="268"/>
      <c r="CF276" s="268"/>
      <c r="CG276" s="268"/>
      <c r="CH276" s="268"/>
      <c r="CI276" s="268"/>
      <c r="CJ276" s="268"/>
      <c r="CK276" s="268"/>
      <c r="CL276" s="268"/>
      <c r="CM276" s="268"/>
      <c r="CN276" s="268"/>
      <c r="CO276" s="268"/>
      <c r="CP276" s="268"/>
      <c r="CQ276" s="268"/>
      <c r="CR276" s="268"/>
      <c r="CS276" s="268"/>
      <c r="CT276" s="268"/>
      <c r="CU276" s="268"/>
      <c r="CV276" s="268"/>
      <c r="CW276" s="268"/>
      <c r="CX276" s="268"/>
      <c r="CY276" s="268"/>
      <c r="CZ276" s="268"/>
      <c r="DA276" s="268"/>
      <c r="DB276" s="268"/>
      <c r="DC276" s="268"/>
      <c r="DD276" s="268"/>
      <c r="DE276" s="268"/>
      <c r="DF276" s="268"/>
      <c r="DG276" s="268"/>
      <c r="DH276" s="268"/>
      <c r="DI276" s="268"/>
      <c r="DJ276" s="268"/>
      <c r="DK276" s="268"/>
      <c r="DL276" s="268"/>
    </row>
    <row r="277" spans="1:116" x14ac:dyDescent="0.35">
      <c r="A277" s="268"/>
      <c r="B277" s="268"/>
      <c r="C277" s="268"/>
      <c r="D277" s="268"/>
      <c r="E277" s="268"/>
      <c r="F277" s="268"/>
      <c r="G277" s="268"/>
      <c r="H277" s="268"/>
      <c r="I277" s="268"/>
      <c r="J277" s="268"/>
      <c r="K277" s="268"/>
      <c r="L277" s="268"/>
      <c r="M277" s="268"/>
      <c r="N277" s="268"/>
      <c r="O277" s="268"/>
      <c r="P277" s="268"/>
      <c r="Q277" s="268"/>
      <c r="R277" s="268"/>
      <c r="S277" s="268"/>
      <c r="T277" s="268"/>
      <c r="U277" s="268"/>
      <c r="V277" s="268"/>
      <c r="W277" s="268"/>
      <c r="X277" s="268"/>
      <c r="Y277" s="268"/>
      <c r="Z277" s="268"/>
      <c r="AA277" s="268"/>
      <c r="AB277" s="268"/>
      <c r="AC277" s="268"/>
      <c r="AD277" s="268"/>
      <c r="AE277" s="268"/>
      <c r="AF277" s="268"/>
      <c r="AG277" s="268"/>
      <c r="AH277" s="268"/>
      <c r="AI277" s="268"/>
      <c r="AJ277" s="268"/>
      <c r="AK277" s="268"/>
      <c r="AL277" s="268"/>
      <c r="AM277" s="268"/>
      <c r="AN277" s="268"/>
      <c r="AO277" s="268"/>
      <c r="AP277" s="268"/>
      <c r="AQ277" s="268"/>
      <c r="AR277" s="268"/>
      <c r="AS277" s="268"/>
      <c r="AT277" s="268"/>
      <c r="AU277" s="268"/>
      <c r="AV277" s="268"/>
      <c r="AW277" s="268"/>
      <c r="AX277" s="268"/>
      <c r="AY277" s="268"/>
      <c r="AZ277" s="268"/>
      <c r="BA277" s="268"/>
      <c r="BB277" s="268"/>
      <c r="BC277" s="268"/>
      <c r="BD277" s="268"/>
      <c r="BE277" s="268"/>
      <c r="BF277" s="268"/>
      <c r="BG277" s="268"/>
      <c r="BH277" s="268"/>
      <c r="BI277" s="268"/>
      <c r="BJ277" s="268"/>
      <c r="BK277" s="268"/>
      <c r="BL277" s="268"/>
      <c r="BM277" s="268"/>
      <c r="BN277" s="268"/>
      <c r="BO277" s="268"/>
      <c r="BP277" s="268"/>
      <c r="BQ277" s="268"/>
      <c r="BR277" s="268"/>
      <c r="BS277" s="268"/>
      <c r="BT277" s="268"/>
      <c r="BU277" s="268"/>
      <c r="BV277" s="268"/>
      <c r="BW277" s="268"/>
      <c r="BX277" s="268"/>
      <c r="BY277" s="268"/>
      <c r="BZ277" s="268"/>
      <c r="CA277" s="268"/>
      <c r="CB277" s="268"/>
      <c r="CC277" s="268"/>
      <c r="CD277" s="268"/>
      <c r="CE277" s="268"/>
      <c r="CF277" s="268"/>
      <c r="CG277" s="268"/>
      <c r="CH277" s="268"/>
      <c r="CI277" s="268"/>
      <c r="CJ277" s="268"/>
      <c r="CK277" s="268"/>
      <c r="CL277" s="268"/>
      <c r="CM277" s="268"/>
      <c r="CN277" s="268"/>
      <c r="CO277" s="268"/>
      <c r="CP277" s="268"/>
      <c r="CQ277" s="268"/>
      <c r="CR277" s="268"/>
      <c r="CS277" s="268"/>
      <c r="CT277" s="268"/>
      <c r="CU277" s="268"/>
      <c r="CV277" s="268"/>
      <c r="CW277" s="268"/>
      <c r="CX277" s="268"/>
      <c r="CY277" s="268"/>
      <c r="CZ277" s="268"/>
      <c r="DA277" s="268"/>
      <c r="DB277" s="268"/>
      <c r="DC277" s="268"/>
      <c r="DD277" s="268"/>
      <c r="DE277" s="268"/>
      <c r="DF277" s="268"/>
      <c r="DG277" s="268"/>
      <c r="DH277" s="268"/>
      <c r="DI277" s="268"/>
      <c r="DJ277" s="268"/>
      <c r="DK277" s="268"/>
      <c r="DL277" s="268"/>
    </row>
    <row r="278" spans="1:116" x14ac:dyDescent="0.35">
      <c r="A278" s="268"/>
      <c r="B278" s="268"/>
      <c r="C278" s="268"/>
      <c r="D278" s="268"/>
      <c r="E278" s="268"/>
      <c r="F278" s="268"/>
      <c r="G278" s="268"/>
      <c r="H278" s="268"/>
      <c r="I278" s="268"/>
      <c r="J278" s="268"/>
      <c r="K278" s="268"/>
      <c r="L278" s="268"/>
      <c r="M278" s="268"/>
      <c r="N278" s="268"/>
      <c r="O278" s="268"/>
      <c r="P278" s="268"/>
      <c r="Q278" s="268"/>
      <c r="R278" s="268"/>
      <c r="S278" s="268"/>
      <c r="T278" s="268"/>
      <c r="U278" s="268"/>
      <c r="V278" s="268"/>
      <c r="W278" s="268"/>
      <c r="X278" s="268"/>
      <c r="Y278" s="268"/>
      <c r="Z278" s="268"/>
      <c r="AA278" s="268"/>
      <c r="AB278" s="268"/>
      <c r="AC278" s="268"/>
      <c r="AD278" s="268"/>
      <c r="AE278" s="268"/>
      <c r="AF278" s="268"/>
      <c r="AG278" s="268"/>
      <c r="AH278" s="268"/>
      <c r="AI278" s="268"/>
      <c r="AJ278" s="268"/>
      <c r="AK278" s="268"/>
      <c r="AL278" s="268"/>
      <c r="AM278" s="268"/>
      <c r="AN278" s="268"/>
      <c r="AO278" s="268"/>
      <c r="AP278" s="268"/>
      <c r="AQ278" s="268"/>
      <c r="AR278" s="268"/>
      <c r="AS278" s="268"/>
      <c r="AT278" s="268"/>
      <c r="AU278" s="268"/>
      <c r="AV278" s="268"/>
      <c r="AW278" s="268"/>
      <c r="AX278" s="268"/>
      <c r="AY278" s="268"/>
      <c r="AZ278" s="268"/>
      <c r="BA278" s="268"/>
      <c r="BB278" s="268"/>
      <c r="BC278" s="268"/>
      <c r="BD278" s="268"/>
      <c r="BE278" s="268"/>
      <c r="BF278" s="268"/>
      <c r="BG278" s="268"/>
      <c r="BH278" s="268"/>
      <c r="BI278" s="268"/>
      <c r="BJ278" s="268"/>
      <c r="BK278" s="268"/>
      <c r="BL278" s="268"/>
      <c r="BM278" s="268"/>
      <c r="BN278" s="268"/>
      <c r="BO278" s="268"/>
      <c r="BP278" s="268"/>
      <c r="BQ278" s="268"/>
      <c r="BR278" s="268"/>
      <c r="BS278" s="268"/>
      <c r="BT278" s="268"/>
      <c r="BU278" s="268"/>
      <c r="BV278" s="268"/>
      <c r="BW278" s="268"/>
      <c r="BX278" s="268"/>
      <c r="BY278" s="268"/>
      <c r="BZ278" s="268"/>
      <c r="CA278" s="268"/>
      <c r="CB278" s="268"/>
      <c r="CC278" s="268"/>
      <c r="CD278" s="268"/>
      <c r="CE278" s="268"/>
      <c r="CF278" s="268"/>
      <c r="CG278" s="268"/>
      <c r="CH278" s="268"/>
      <c r="CI278" s="268"/>
      <c r="CJ278" s="268"/>
      <c r="CK278" s="268"/>
      <c r="CL278" s="268"/>
      <c r="CM278" s="268"/>
      <c r="CN278" s="268"/>
      <c r="CO278" s="268"/>
      <c r="CP278" s="268"/>
      <c r="CQ278" s="268"/>
      <c r="CR278" s="268"/>
      <c r="CS278" s="268"/>
      <c r="CT278" s="268"/>
      <c r="CU278" s="268"/>
      <c r="CV278" s="268"/>
      <c r="CW278" s="268"/>
      <c r="CX278" s="268"/>
      <c r="CY278" s="268"/>
      <c r="CZ278" s="268"/>
      <c r="DA278" s="268"/>
      <c r="DB278" s="268"/>
      <c r="DC278" s="268"/>
      <c r="DD278" s="268"/>
      <c r="DE278" s="268"/>
      <c r="DF278" s="268"/>
      <c r="DG278" s="268"/>
      <c r="DH278" s="268"/>
      <c r="DI278" s="268"/>
      <c r="DJ278" s="268"/>
      <c r="DK278" s="268"/>
      <c r="DL278" s="268"/>
    </row>
    <row r="279" spans="1:116" x14ac:dyDescent="0.35">
      <c r="A279" s="268"/>
      <c r="B279" s="268"/>
      <c r="C279" s="268"/>
      <c r="D279" s="268"/>
      <c r="E279" s="268"/>
      <c r="F279" s="268"/>
      <c r="G279" s="268"/>
      <c r="H279" s="268"/>
      <c r="I279" s="268"/>
      <c r="J279" s="268"/>
      <c r="K279" s="268"/>
      <c r="L279" s="268"/>
      <c r="M279" s="268"/>
      <c r="N279" s="268"/>
      <c r="O279" s="268"/>
      <c r="P279" s="268"/>
      <c r="Q279" s="268"/>
      <c r="R279" s="268"/>
      <c r="S279" s="268"/>
      <c r="T279" s="268"/>
      <c r="U279" s="268"/>
      <c r="V279" s="268"/>
      <c r="W279" s="268"/>
      <c r="X279" s="268"/>
      <c r="Y279" s="268"/>
      <c r="Z279" s="268"/>
      <c r="AA279" s="268"/>
      <c r="AB279" s="268"/>
      <c r="AC279" s="268"/>
      <c r="AD279" s="268"/>
      <c r="AE279" s="268"/>
      <c r="AF279" s="268"/>
      <c r="AG279" s="268"/>
      <c r="AH279" s="268"/>
      <c r="AI279" s="268"/>
      <c r="AJ279" s="268"/>
      <c r="AK279" s="268"/>
      <c r="AL279" s="268"/>
      <c r="AM279" s="268"/>
      <c r="AN279" s="268"/>
      <c r="AO279" s="268"/>
      <c r="AP279" s="268"/>
      <c r="AQ279" s="268"/>
      <c r="AR279" s="268"/>
      <c r="AS279" s="268"/>
      <c r="AT279" s="268"/>
      <c r="AU279" s="268"/>
      <c r="AV279" s="268"/>
      <c r="AW279" s="268"/>
      <c r="AX279" s="268"/>
      <c r="AY279" s="268"/>
      <c r="AZ279" s="268"/>
      <c r="BA279" s="268"/>
      <c r="BB279" s="268"/>
      <c r="BC279" s="268"/>
      <c r="BD279" s="268"/>
      <c r="BE279" s="268"/>
      <c r="BF279" s="268"/>
      <c r="BG279" s="268"/>
      <c r="BH279" s="268"/>
      <c r="BI279" s="268"/>
      <c r="BJ279" s="268"/>
      <c r="BK279" s="268"/>
      <c r="BL279" s="268"/>
      <c r="BM279" s="268"/>
      <c r="BN279" s="268"/>
      <c r="BO279" s="268"/>
      <c r="BP279" s="268"/>
      <c r="BQ279" s="268"/>
      <c r="BR279" s="268"/>
      <c r="BS279" s="268"/>
      <c r="BT279" s="268"/>
      <c r="BU279" s="268"/>
      <c r="BV279" s="268"/>
      <c r="BW279" s="268"/>
      <c r="BX279" s="268"/>
      <c r="BY279" s="268"/>
      <c r="BZ279" s="268"/>
      <c r="CA279" s="268"/>
      <c r="CB279" s="268"/>
      <c r="CC279" s="268"/>
      <c r="CD279" s="268"/>
      <c r="CE279" s="268"/>
      <c r="CF279" s="268"/>
      <c r="CG279" s="268"/>
      <c r="CH279" s="268"/>
      <c r="CI279" s="268"/>
      <c r="CJ279" s="268"/>
      <c r="CK279" s="268"/>
      <c r="CL279" s="268"/>
      <c r="CM279" s="268"/>
      <c r="CN279" s="268"/>
      <c r="CO279" s="268"/>
      <c r="CP279" s="268"/>
      <c r="CQ279" s="268"/>
      <c r="CR279" s="268"/>
      <c r="CS279" s="268"/>
      <c r="CT279" s="268"/>
      <c r="CU279" s="268"/>
      <c r="CV279" s="268"/>
      <c r="CW279" s="268"/>
      <c r="CX279" s="268"/>
      <c r="CY279" s="268"/>
      <c r="CZ279" s="268"/>
      <c r="DA279" s="268"/>
      <c r="DB279" s="268"/>
      <c r="DC279" s="268"/>
      <c r="DD279" s="268"/>
      <c r="DE279" s="268"/>
      <c r="DF279" s="268"/>
      <c r="DG279" s="268"/>
      <c r="DH279" s="268"/>
      <c r="DI279" s="268"/>
      <c r="DJ279" s="268"/>
      <c r="DK279" s="268"/>
      <c r="DL279" s="268"/>
    </row>
    <row r="280" spans="1:116" x14ac:dyDescent="0.35">
      <c r="A280" s="268"/>
      <c r="B280" s="268"/>
      <c r="C280" s="268"/>
      <c r="D280" s="268"/>
      <c r="E280" s="268"/>
      <c r="F280" s="268"/>
      <c r="G280" s="268"/>
      <c r="H280" s="268"/>
      <c r="I280" s="268"/>
      <c r="J280" s="268"/>
      <c r="K280" s="268"/>
      <c r="L280" s="268"/>
      <c r="M280" s="268"/>
      <c r="N280" s="268"/>
      <c r="O280" s="268"/>
      <c r="P280" s="268"/>
      <c r="Q280" s="268"/>
      <c r="R280" s="268"/>
      <c r="S280" s="268"/>
      <c r="T280" s="268"/>
      <c r="U280" s="268"/>
      <c r="V280" s="268"/>
      <c r="W280" s="268"/>
      <c r="X280" s="268"/>
      <c r="Y280" s="268"/>
      <c r="Z280" s="268"/>
      <c r="AA280" s="268"/>
      <c r="AB280" s="268"/>
      <c r="AC280" s="268"/>
      <c r="AD280" s="268"/>
      <c r="AE280" s="268"/>
      <c r="AF280" s="268"/>
      <c r="AG280" s="268"/>
      <c r="AH280" s="268"/>
      <c r="AI280" s="268"/>
      <c r="AJ280" s="268"/>
      <c r="AK280" s="268"/>
      <c r="AL280" s="268"/>
      <c r="AM280" s="268"/>
      <c r="AN280" s="268"/>
      <c r="AO280" s="268"/>
      <c r="AP280" s="268"/>
      <c r="AQ280" s="268"/>
      <c r="AR280" s="268"/>
      <c r="AS280" s="268"/>
      <c r="AT280" s="268"/>
      <c r="AU280" s="268"/>
      <c r="AV280" s="268"/>
      <c r="AW280" s="268"/>
      <c r="AX280" s="268"/>
      <c r="AY280" s="268"/>
      <c r="AZ280" s="268"/>
      <c r="BA280" s="268"/>
      <c r="BB280" s="268"/>
      <c r="BC280" s="268"/>
      <c r="BD280" s="268"/>
      <c r="BE280" s="268"/>
      <c r="BF280" s="268"/>
      <c r="BG280" s="268"/>
      <c r="BH280" s="268"/>
      <c r="BI280" s="268"/>
      <c r="BJ280" s="268"/>
      <c r="BK280" s="268"/>
      <c r="BL280" s="268"/>
      <c r="BM280" s="268"/>
      <c r="BN280" s="268"/>
      <c r="BO280" s="268"/>
      <c r="BP280" s="268"/>
      <c r="BQ280" s="268"/>
      <c r="BR280" s="268"/>
      <c r="BS280" s="268"/>
      <c r="BT280" s="268"/>
      <c r="BU280" s="268"/>
      <c r="BV280" s="268"/>
      <c r="BW280" s="268"/>
      <c r="BX280" s="268"/>
      <c r="BY280" s="268"/>
      <c r="BZ280" s="268"/>
      <c r="CA280" s="268"/>
      <c r="CB280" s="268"/>
      <c r="CC280" s="268"/>
      <c r="CD280" s="268"/>
      <c r="CE280" s="268"/>
      <c r="CF280" s="268"/>
      <c r="CG280" s="268"/>
      <c r="CH280" s="268"/>
      <c r="CI280" s="268"/>
      <c r="CJ280" s="268"/>
      <c r="CK280" s="268"/>
      <c r="CL280" s="268"/>
      <c r="CM280" s="268"/>
      <c r="CN280" s="268"/>
      <c r="CO280" s="268"/>
      <c r="CP280" s="268"/>
      <c r="CQ280" s="268"/>
      <c r="CR280" s="268"/>
      <c r="CS280" s="268"/>
      <c r="CT280" s="268"/>
      <c r="CU280" s="268"/>
      <c r="CV280" s="268"/>
      <c r="CW280" s="268"/>
      <c r="CX280" s="268"/>
      <c r="CY280" s="268"/>
      <c r="CZ280" s="268"/>
      <c r="DA280" s="268"/>
      <c r="DB280" s="268"/>
      <c r="DC280" s="268"/>
      <c r="DD280" s="268"/>
      <c r="DE280" s="268"/>
      <c r="DF280" s="268"/>
      <c r="DG280" s="268"/>
      <c r="DH280" s="268"/>
      <c r="DI280" s="268"/>
      <c r="DJ280" s="268"/>
      <c r="DK280" s="268"/>
      <c r="DL280" s="268"/>
    </row>
    <row r="281" spans="1:116" x14ac:dyDescent="0.35">
      <c r="A281" s="268"/>
      <c r="B281" s="268"/>
      <c r="C281" s="268"/>
      <c r="D281" s="268"/>
      <c r="E281" s="268"/>
      <c r="F281" s="268"/>
      <c r="G281" s="268"/>
      <c r="H281" s="268"/>
      <c r="I281" s="268"/>
      <c r="J281" s="268"/>
      <c r="K281" s="268"/>
      <c r="L281" s="268"/>
      <c r="M281" s="268"/>
      <c r="N281" s="268"/>
      <c r="O281" s="268"/>
      <c r="P281" s="268"/>
      <c r="Q281" s="268"/>
      <c r="R281" s="268"/>
      <c r="S281" s="268"/>
      <c r="T281" s="268"/>
      <c r="U281" s="268"/>
      <c r="V281" s="268"/>
      <c r="W281" s="268"/>
      <c r="X281" s="268"/>
      <c r="Y281" s="268"/>
      <c r="Z281" s="268"/>
      <c r="AA281" s="268"/>
      <c r="AB281" s="268"/>
      <c r="AC281" s="268"/>
      <c r="AD281" s="268"/>
      <c r="AE281" s="268"/>
      <c r="AF281" s="268"/>
      <c r="AG281" s="268"/>
      <c r="AH281" s="268"/>
      <c r="AI281" s="268"/>
      <c r="AJ281" s="268"/>
      <c r="AK281" s="268"/>
      <c r="AL281" s="268"/>
      <c r="AM281" s="268"/>
      <c r="AN281" s="268"/>
      <c r="AO281" s="268"/>
      <c r="AP281" s="268"/>
      <c r="AQ281" s="268"/>
      <c r="AR281" s="268"/>
      <c r="AS281" s="268"/>
      <c r="AT281" s="268"/>
      <c r="AU281" s="268"/>
      <c r="AV281" s="268"/>
      <c r="AW281" s="268"/>
      <c r="AX281" s="268"/>
      <c r="AY281" s="268"/>
      <c r="AZ281" s="268"/>
      <c r="BA281" s="268"/>
      <c r="BB281" s="268"/>
      <c r="BC281" s="268"/>
      <c r="BD281" s="268"/>
      <c r="BE281" s="268"/>
      <c r="BF281" s="268"/>
      <c r="BG281" s="268"/>
      <c r="BH281" s="268"/>
      <c r="BI281" s="268"/>
      <c r="BJ281" s="268"/>
      <c r="BK281" s="268"/>
      <c r="BL281" s="268"/>
      <c r="BM281" s="268"/>
      <c r="BN281" s="268"/>
      <c r="BO281" s="268"/>
      <c r="BP281" s="268"/>
      <c r="BQ281" s="268"/>
      <c r="BR281" s="268"/>
      <c r="BS281" s="268"/>
      <c r="BT281" s="268"/>
      <c r="BU281" s="268"/>
      <c r="BV281" s="268"/>
      <c r="BW281" s="268"/>
      <c r="BX281" s="268"/>
      <c r="BY281" s="268"/>
      <c r="BZ281" s="268"/>
      <c r="CA281" s="268"/>
      <c r="CB281" s="268"/>
      <c r="CC281" s="268"/>
      <c r="CD281" s="268"/>
      <c r="CE281" s="268"/>
      <c r="CF281" s="268"/>
      <c r="CG281" s="268"/>
      <c r="CH281" s="268"/>
      <c r="CI281" s="268"/>
      <c r="CJ281" s="268"/>
      <c r="CK281" s="268"/>
      <c r="CL281" s="268"/>
      <c r="CM281" s="268"/>
      <c r="CN281" s="268"/>
      <c r="CO281" s="268"/>
      <c r="CP281" s="268"/>
      <c r="CQ281" s="268"/>
      <c r="CR281" s="268"/>
      <c r="CS281" s="268"/>
      <c r="CT281" s="268"/>
      <c r="CU281" s="268"/>
      <c r="CV281" s="268"/>
      <c r="CW281" s="268"/>
      <c r="CX281" s="268"/>
      <c r="CY281" s="268"/>
      <c r="CZ281" s="268"/>
      <c r="DA281" s="268"/>
      <c r="DB281" s="268"/>
      <c r="DC281" s="268"/>
      <c r="DD281" s="268"/>
      <c r="DE281" s="268"/>
      <c r="DF281" s="268"/>
      <c r="DG281" s="268"/>
      <c r="DH281" s="268"/>
      <c r="DI281" s="268"/>
      <c r="DJ281" s="268"/>
      <c r="DK281" s="268"/>
      <c r="DL281" s="268"/>
    </row>
    <row r="282" spans="1:116" x14ac:dyDescent="0.35">
      <c r="A282" s="268"/>
      <c r="B282" s="268"/>
      <c r="C282" s="268"/>
      <c r="D282" s="268"/>
      <c r="E282" s="268"/>
      <c r="F282" s="268"/>
      <c r="G282" s="268"/>
      <c r="H282" s="268"/>
      <c r="I282" s="268"/>
      <c r="J282" s="268"/>
      <c r="K282" s="268"/>
      <c r="L282" s="268"/>
      <c r="M282" s="268"/>
      <c r="N282" s="268"/>
      <c r="O282" s="268"/>
      <c r="P282" s="268"/>
      <c r="Q282" s="268"/>
      <c r="R282" s="268"/>
      <c r="S282" s="268"/>
      <c r="T282" s="268"/>
      <c r="U282" s="268"/>
      <c r="V282" s="268"/>
      <c r="W282" s="268"/>
      <c r="X282" s="268"/>
      <c r="Y282" s="268"/>
      <c r="Z282" s="268"/>
      <c r="AA282" s="268"/>
      <c r="AB282" s="268"/>
      <c r="AC282" s="268"/>
      <c r="AD282" s="268"/>
      <c r="AE282" s="268"/>
      <c r="AF282" s="268"/>
      <c r="AG282" s="268"/>
      <c r="AH282" s="268"/>
      <c r="AI282" s="268"/>
      <c r="AJ282" s="268"/>
      <c r="AK282" s="268"/>
      <c r="AL282" s="268"/>
      <c r="AM282" s="268"/>
      <c r="AN282" s="268"/>
      <c r="AO282" s="268"/>
      <c r="AP282" s="268"/>
      <c r="AQ282" s="268"/>
      <c r="AR282" s="268"/>
      <c r="AS282" s="268"/>
      <c r="AT282" s="268"/>
      <c r="AU282" s="268"/>
      <c r="AV282" s="268"/>
      <c r="AW282" s="268"/>
      <c r="AX282" s="268"/>
      <c r="AY282" s="268"/>
      <c r="AZ282" s="268"/>
      <c r="BA282" s="268"/>
      <c r="BB282" s="268"/>
      <c r="BC282" s="268"/>
      <c r="BD282" s="268"/>
      <c r="BE282" s="268"/>
      <c r="BF282" s="268"/>
      <c r="BG282" s="268"/>
      <c r="BH282" s="268"/>
      <c r="BI282" s="268"/>
      <c r="BJ282" s="268"/>
      <c r="BK282" s="268"/>
      <c r="BL282" s="268"/>
      <c r="BM282" s="268"/>
      <c r="BN282" s="268"/>
      <c r="BO282" s="268"/>
      <c r="BP282" s="268"/>
      <c r="BQ282" s="268"/>
      <c r="BR282" s="268"/>
      <c r="BS282" s="268"/>
      <c r="BT282" s="268"/>
      <c r="BU282" s="268"/>
      <c r="BV282" s="268"/>
      <c r="BW282" s="268"/>
      <c r="BX282" s="268"/>
      <c r="BY282" s="268"/>
      <c r="BZ282" s="268"/>
      <c r="CA282" s="268"/>
      <c r="CB282" s="268"/>
      <c r="CC282" s="268"/>
      <c r="CD282" s="268"/>
      <c r="CE282" s="268"/>
      <c r="CF282" s="268"/>
      <c r="CG282" s="268"/>
      <c r="CH282" s="268"/>
      <c r="CI282" s="268"/>
      <c r="CJ282" s="268"/>
      <c r="CK282" s="268"/>
      <c r="CL282" s="268"/>
      <c r="CM282" s="268"/>
      <c r="CN282" s="268"/>
      <c r="CO282" s="268"/>
      <c r="CP282" s="268"/>
      <c r="CQ282" s="268"/>
      <c r="CR282" s="268"/>
      <c r="CS282" s="268"/>
      <c r="CT282" s="268"/>
      <c r="CU282" s="268"/>
      <c r="CV282" s="268"/>
      <c r="CW282" s="268"/>
      <c r="CX282" s="268"/>
      <c r="CY282" s="268"/>
      <c r="CZ282" s="268"/>
      <c r="DA282" s="268"/>
      <c r="DB282" s="268"/>
      <c r="DC282" s="268"/>
      <c r="DD282" s="268"/>
      <c r="DE282" s="268"/>
      <c r="DF282" s="268"/>
      <c r="DG282" s="268"/>
      <c r="DH282" s="268"/>
      <c r="DI282" s="268"/>
      <c r="DJ282" s="268"/>
      <c r="DK282" s="268"/>
      <c r="DL282" s="268"/>
    </row>
    <row r="283" spans="1:116" x14ac:dyDescent="0.35">
      <c r="A283" s="268"/>
      <c r="B283" s="268"/>
      <c r="C283" s="268"/>
      <c r="D283" s="268"/>
      <c r="E283" s="268"/>
      <c r="F283" s="268"/>
      <c r="G283" s="268"/>
      <c r="H283" s="268"/>
      <c r="I283" s="268"/>
      <c r="J283" s="268"/>
      <c r="K283" s="268"/>
      <c r="L283" s="268"/>
      <c r="M283" s="268"/>
      <c r="N283" s="268"/>
      <c r="O283" s="268"/>
      <c r="P283" s="268"/>
      <c r="Q283" s="268"/>
      <c r="R283" s="268"/>
      <c r="S283" s="268"/>
      <c r="T283" s="268"/>
      <c r="U283" s="268"/>
      <c r="V283" s="268"/>
      <c r="W283" s="268"/>
      <c r="X283" s="268"/>
      <c r="Y283" s="268"/>
      <c r="Z283" s="268"/>
      <c r="AA283" s="268"/>
      <c r="AB283" s="268"/>
      <c r="AC283" s="268"/>
      <c r="AD283" s="268"/>
      <c r="AE283" s="268"/>
      <c r="AF283" s="268"/>
      <c r="AG283" s="268"/>
      <c r="AH283" s="268"/>
      <c r="AI283" s="268"/>
      <c r="AJ283" s="268"/>
      <c r="AK283" s="268"/>
      <c r="AL283" s="268"/>
      <c r="AM283" s="268"/>
      <c r="AN283" s="268"/>
      <c r="AO283" s="268"/>
      <c r="AP283" s="268"/>
      <c r="AQ283" s="268"/>
      <c r="AR283" s="268"/>
      <c r="AS283" s="268"/>
      <c r="AT283" s="268"/>
      <c r="AU283" s="268"/>
      <c r="AV283" s="268"/>
      <c r="AW283" s="268"/>
      <c r="AX283" s="268"/>
      <c r="AY283" s="268"/>
      <c r="AZ283" s="268"/>
      <c r="BA283" s="268"/>
      <c r="BB283" s="268"/>
      <c r="BC283" s="268"/>
      <c r="BD283" s="268"/>
      <c r="BE283" s="268"/>
      <c r="BF283" s="268"/>
      <c r="BG283" s="268"/>
      <c r="BH283" s="268"/>
      <c r="BI283" s="268"/>
      <c r="BJ283" s="268"/>
      <c r="BK283" s="268"/>
      <c r="BL283" s="268"/>
      <c r="BM283" s="268"/>
      <c r="BN283" s="268"/>
      <c r="BO283" s="268"/>
      <c r="BP283" s="268"/>
      <c r="BQ283" s="268"/>
      <c r="BR283" s="268"/>
      <c r="BS283" s="268"/>
      <c r="BT283" s="268"/>
      <c r="BU283" s="268"/>
      <c r="BV283" s="268"/>
      <c r="BW283" s="268"/>
      <c r="BX283" s="268"/>
      <c r="BY283" s="268"/>
      <c r="BZ283" s="268"/>
      <c r="CA283" s="268"/>
      <c r="CB283" s="268"/>
      <c r="CC283" s="268"/>
      <c r="CD283" s="268"/>
      <c r="CE283" s="268"/>
      <c r="CF283" s="268"/>
      <c r="CG283" s="268"/>
      <c r="CH283" s="268"/>
      <c r="CI283" s="268"/>
      <c r="CJ283" s="268"/>
      <c r="CK283" s="268"/>
      <c r="CL283" s="268"/>
      <c r="CM283" s="268"/>
      <c r="CN283" s="268"/>
      <c r="CO283" s="268"/>
      <c r="CP283" s="268"/>
      <c r="CQ283" s="268"/>
      <c r="CR283" s="268"/>
      <c r="CS283" s="268"/>
      <c r="CT283" s="268"/>
      <c r="CU283" s="268"/>
      <c r="CV283" s="268"/>
      <c r="CW283" s="268"/>
      <c r="CX283" s="268"/>
      <c r="CY283" s="268"/>
      <c r="CZ283" s="268"/>
      <c r="DA283" s="268"/>
      <c r="DB283" s="268"/>
      <c r="DC283" s="268"/>
      <c r="DD283" s="268"/>
      <c r="DE283" s="268"/>
      <c r="DF283" s="268"/>
      <c r="DG283" s="268"/>
      <c r="DH283" s="268"/>
      <c r="DI283" s="268"/>
      <c r="DJ283" s="268"/>
      <c r="DK283" s="268"/>
      <c r="DL283" s="268"/>
    </row>
    <row r="284" spans="1:116" x14ac:dyDescent="0.35">
      <c r="A284" s="268"/>
      <c r="B284" s="268"/>
      <c r="C284" s="268"/>
      <c r="D284" s="268"/>
      <c r="E284" s="268"/>
      <c r="F284" s="268"/>
      <c r="G284" s="268"/>
      <c r="H284" s="268"/>
      <c r="I284" s="268"/>
      <c r="J284" s="268"/>
      <c r="K284" s="268"/>
      <c r="L284" s="268"/>
      <c r="M284" s="268"/>
      <c r="N284" s="268"/>
      <c r="O284" s="268"/>
      <c r="P284" s="268"/>
      <c r="Q284" s="268"/>
      <c r="R284" s="268"/>
      <c r="S284" s="268"/>
      <c r="T284" s="268"/>
      <c r="U284" s="268"/>
      <c r="V284" s="268"/>
      <c r="W284" s="268"/>
      <c r="X284" s="268"/>
      <c r="Y284" s="268"/>
      <c r="Z284" s="268"/>
      <c r="AA284" s="268"/>
      <c r="AB284" s="268"/>
      <c r="AC284" s="268"/>
      <c r="AD284" s="268"/>
      <c r="AE284" s="268"/>
      <c r="AF284" s="268"/>
      <c r="AG284" s="268"/>
      <c r="AH284" s="268"/>
      <c r="AI284" s="268"/>
      <c r="AJ284" s="268"/>
      <c r="AK284" s="268"/>
      <c r="AL284" s="268"/>
      <c r="AM284" s="268"/>
      <c r="AN284" s="268"/>
      <c r="AO284" s="268"/>
      <c r="AP284" s="268"/>
      <c r="AQ284" s="268"/>
      <c r="AR284" s="268"/>
      <c r="AS284" s="268"/>
      <c r="AT284" s="268"/>
      <c r="AU284" s="268"/>
      <c r="AV284" s="268"/>
      <c r="AW284" s="268"/>
      <c r="AX284" s="268"/>
      <c r="AY284" s="268"/>
      <c r="AZ284" s="268"/>
      <c r="BA284" s="268"/>
      <c r="BB284" s="268"/>
      <c r="BC284" s="268"/>
      <c r="BD284" s="268"/>
      <c r="BE284" s="268"/>
      <c r="BF284" s="268"/>
      <c r="BG284" s="268"/>
      <c r="BH284" s="268"/>
      <c r="BI284" s="268"/>
      <c r="BJ284" s="268"/>
      <c r="BK284" s="268"/>
      <c r="BL284" s="268"/>
      <c r="BM284" s="268"/>
      <c r="BN284" s="268"/>
      <c r="BO284" s="268"/>
      <c r="BP284" s="268"/>
      <c r="BQ284" s="268"/>
      <c r="BR284" s="268"/>
      <c r="BS284" s="268"/>
      <c r="BT284" s="268"/>
      <c r="BU284" s="268"/>
      <c r="BV284" s="268"/>
      <c r="BW284" s="268"/>
      <c r="BX284" s="268"/>
      <c r="BY284" s="268"/>
      <c r="BZ284" s="268"/>
      <c r="CA284" s="268"/>
      <c r="CB284" s="268"/>
      <c r="CC284" s="268"/>
      <c r="CD284" s="268"/>
      <c r="CE284" s="268"/>
      <c r="CF284" s="268"/>
      <c r="CG284" s="268"/>
      <c r="CH284" s="268"/>
      <c r="CI284" s="268"/>
      <c r="CJ284" s="268"/>
      <c r="CK284" s="268"/>
      <c r="CL284" s="268"/>
      <c r="CM284" s="268"/>
      <c r="CN284" s="268"/>
      <c r="CO284" s="268"/>
      <c r="CP284" s="268"/>
      <c r="CQ284" s="268"/>
      <c r="CR284" s="268"/>
      <c r="CS284" s="268"/>
      <c r="CT284" s="268"/>
      <c r="CU284" s="268"/>
      <c r="CV284" s="268"/>
      <c r="CW284" s="268"/>
      <c r="CX284" s="268"/>
      <c r="CY284" s="268"/>
      <c r="CZ284" s="268"/>
      <c r="DA284" s="268"/>
      <c r="DB284" s="268"/>
      <c r="DC284" s="268"/>
      <c r="DD284" s="268"/>
      <c r="DE284" s="268"/>
      <c r="DF284" s="268"/>
      <c r="DG284" s="268"/>
      <c r="DH284" s="268"/>
      <c r="DI284" s="268"/>
      <c r="DJ284" s="268"/>
      <c r="DK284" s="268"/>
      <c r="DL284" s="268"/>
    </row>
    <row r="285" spans="1:116" x14ac:dyDescent="0.35">
      <c r="A285" s="268"/>
      <c r="B285" s="268"/>
      <c r="C285" s="268"/>
      <c r="D285" s="268"/>
      <c r="E285" s="268"/>
      <c r="F285" s="268"/>
      <c r="G285" s="268"/>
      <c r="H285" s="268"/>
      <c r="I285" s="268"/>
      <c r="J285" s="268"/>
      <c r="K285" s="268"/>
      <c r="L285" s="268"/>
      <c r="M285" s="268"/>
      <c r="N285" s="268"/>
      <c r="O285" s="268"/>
      <c r="P285" s="268"/>
      <c r="Q285" s="268"/>
      <c r="R285" s="268"/>
      <c r="S285" s="268"/>
      <c r="T285" s="268"/>
      <c r="U285" s="268"/>
      <c r="V285" s="268"/>
      <c r="W285" s="268"/>
      <c r="X285" s="268"/>
      <c r="Y285" s="268"/>
      <c r="Z285" s="268"/>
      <c r="AA285" s="268"/>
      <c r="AB285" s="268"/>
      <c r="AC285" s="268"/>
      <c r="AD285" s="268"/>
      <c r="AE285" s="268"/>
      <c r="AF285" s="268"/>
      <c r="AG285" s="268"/>
      <c r="AH285" s="268"/>
      <c r="AI285" s="268"/>
      <c r="AJ285" s="268"/>
      <c r="AK285" s="268"/>
      <c r="AL285" s="268"/>
      <c r="AM285" s="268"/>
      <c r="AN285" s="268"/>
      <c r="AO285" s="268"/>
      <c r="AP285" s="268"/>
      <c r="AQ285" s="268"/>
      <c r="AR285" s="268"/>
      <c r="AS285" s="268"/>
      <c r="AT285" s="268"/>
      <c r="AU285" s="268"/>
      <c r="AV285" s="268"/>
      <c r="AW285" s="268"/>
      <c r="AX285" s="268"/>
      <c r="AY285" s="268"/>
      <c r="AZ285" s="268"/>
      <c r="BA285" s="268"/>
      <c r="BB285" s="268"/>
      <c r="BC285" s="268"/>
      <c r="BD285" s="268"/>
      <c r="BE285" s="268"/>
      <c r="BF285" s="268"/>
      <c r="BG285" s="268"/>
      <c r="BH285" s="268"/>
      <c r="BI285" s="268"/>
      <c r="BJ285" s="268"/>
      <c r="BK285" s="268"/>
      <c r="BL285" s="268"/>
      <c r="BM285" s="268"/>
      <c r="BN285" s="268"/>
      <c r="BO285" s="268"/>
      <c r="BP285" s="268"/>
      <c r="BQ285" s="268"/>
      <c r="BR285" s="268"/>
      <c r="BS285" s="268"/>
      <c r="BT285" s="268"/>
      <c r="BU285" s="268"/>
      <c r="BV285" s="268"/>
      <c r="BW285" s="268"/>
      <c r="BX285" s="268"/>
      <c r="BY285" s="268"/>
      <c r="BZ285" s="268"/>
      <c r="CA285" s="268"/>
      <c r="CB285" s="268"/>
      <c r="CC285" s="268"/>
      <c r="CD285" s="268"/>
      <c r="CE285" s="268"/>
      <c r="CF285" s="268"/>
      <c r="CG285" s="268"/>
      <c r="CH285" s="268"/>
      <c r="CI285" s="268"/>
      <c r="CJ285" s="268"/>
      <c r="CK285" s="268"/>
      <c r="CL285" s="268"/>
      <c r="CM285" s="268"/>
      <c r="CN285" s="268"/>
      <c r="CO285" s="268"/>
      <c r="CP285" s="268"/>
      <c r="CQ285" s="268"/>
      <c r="CR285" s="268"/>
      <c r="CS285" s="268"/>
      <c r="CT285" s="268"/>
      <c r="CU285" s="268"/>
      <c r="CV285" s="268"/>
      <c r="CW285" s="268"/>
      <c r="CX285" s="268"/>
      <c r="CY285" s="268"/>
      <c r="CZ285" s="268"/>
      <c r="DA285" s="268"/>
      <c r="DB285" s="268"/>
      <c r="DC285" s="268"/>
      <c r="DD285" s="268"/>
      <c r="DE285" s="268"/>
      <c r="DF285" s="268"/>
      <c r="DG285" s="268"/>
      <c r="DH285" s="268"/>
      <c r="DI285" s="268"/>
      <c r="DJ285" s="268"/>
      <c r="DK285" s="268"/>
      <c r="DL285" s="268"/>
    </row>
    <row r="286" spans="1:116" x14ac:dyDescent="0.35">
      <c r="A286" s="268"/>
      <c r="B286" s="268"/>
      <c r="C286" s="268"/>
      <c r="D286" s="268"/>
      <c r="E286" s="268"/>
      <c r="F286" s="268"/>
      <c r="G286" s="268"/>
      <c r="H286" s="268"/>
      <c r="I286" s="268"/>
      <c r="J286" s="268"/>
      <c r="K286" s="268"/>
      <c r="L286" s="268"/>
      <c r="M286" s="268"/>
      <c r="N286" s="268"/>
      <c r="O286" s="268"/>
      <c r="P286" s="268"/>
      <c r="Q286" s="268"/>
      <c r="R286" s="268"/>
      <c r="S286" s="268"/>
      <c r="T286" s="268"/>
      <c r="U286" s="268"/>
      <c r="V286" s="268"/>
      <c r="W286" s="268"/>
      <c r="X286" s="268"/>
      <c r="Y286" s="268"/>
      <c r="Z286" s="268"/>
      <c r="AA286" s="268"/>
      <c r="AB286" s="268"/>
      <c r="AC286" s="268"/>
      <c r="AD286" s="268"/>
      <c r="AE286" s="268"/>
      <c r="AF286" s="268"/>
      <c r="AG286" s="268"/>
      <c r="AH286" s="268"/>
      <c r="AI286" s="268"/>
      <c r="AJ286" s="268"/>
      <c r="AK286" s="268"/>
      <c r="AL286" s="268"/>
      <c r="AM286" s="268"/>
      <c r="AN286" s="268"/>
      <c r="AO286" s="268"/>
      <c r="AP286" s="268"/>
      <c r="AQ286" s="268"/>
      <c r="AR286" s="268"/>
      <c r="AS286" s="268"/>
      <c r="AT286" s="268"/>
      <c r="AU286" s="268"/>
      <c r="AV286" s="268"/>
      <c r="AW286" s="268"/>
      <c r="AX286" s="268"/>
      <c r="AY286" s="268"/>
      <c r="AZ286" s="268"/>
      <c r="BA286" s="268"/>
      <c r="BB286" s="268"/>
      <c r="BC286" s="268"/>
      <c r="BD286" s="268"/>
      <c r="BE286" s="268"/>
      <c r="BF286" s="268"/>
      <c r="BG286" s="268"/>
      <c r="BH286" s="268"/>
      <c r="BI286" s="268"/>
      <c r="BJ286" s="268"/>
      <c r="BK286" s="268"/>
      <c r="BL286" s="268"/>
      <c r="BM286" s="268"/>
      <c r="BN286" s="268"/>
      <c r="BO286" s="268"/>
      <c r="BP286" s="268"/>
      <c r="BQ286" s="268"/>
      <c r="BR286" s="268"/>
      <c r="BS286" s="268"/>
      <c r="BT286" s="268"/>
      <c r="BU286" s="268"/>
      <c r="BV286" s="268"/>
      <c r="BW286" s="268"/>
      <c r="BX286" s="268"/>
      <c r="BY286" s="268"/>
      <c r="BZ286" s="268"/>
      <c r="CA286" s="268"/>
      <c r="CB286" s="268"/>
      <c r="CC286" s="268"/>
      <c r="CD286" s="268"/>
      <c r="CE286" s="268"/>
      <c r="CF286" s="268"/>
      <c r="CG286" s="268"/>
      <c r="CH286" s="268"/>
      <c r="CI286" s="268"/>
      <c r="CJ286" s="268"/>
      <c r="CK286" s="268"/>
      <c r="CL286" s="268"/>
      <c r="CM286" s="268"/>
      <c r="CN286" s="268"/>
      <c r="CO286" s="268"/>
      <c r="CP286" s="268"/>
      <c r="CQ286" s="268"/>
      <c r="CR286" s="268"/>
      <c r="CS286" s="268"/>
      <c r="CT286" s="268"/>
      <c r="CU286" s="268"/>
      <c r="CV286" s="268"/>
      <c r="CW286" s="268"/>
      <c r="CX286" s="268"/>
      <c r="CY286" s="268"/>
      <c r="CZ286" s="268"/>
      <c r="DA286" s="268"/>
      <c r="DB286" s="268"/>
      <c r="DC286" s="268"/>
      <c r="DD286" s="268"/>
      <c r="DE286" s="268"/>
      <c r="DF286" s="268"/>
      <c r="DG286" s="268"/>
      <c r="DH286" s="268"/>
      <c r="DI286" s="268"/>
      <c r="DJ286" s="268"/>
      <c r="DK286" s="268"/>
      <c r="DL286" s="268"/>
    </row>
    <row r="287" spans="1:116" x14ac:dyDescent="0.35">
      <c r="A287" s="268"/>
      <c r="B287" s="268"/>
      <c r="C287" s="268"/>
      <c r="D287" s="268"/>
      <c r="E287" s="268"/>
      <c r="F287" s="268"/>
      <c r="G287" s="268"/>
      <c r="H287" s="268"/>
      <c r="I287" s="268"/>
      <c r="J287" s="268"/>
      <c r="K287" s="268"/>
      <c r="L287" s="268"/>
      <c r="M287" s="268"/>
      <c r="N287" s="268"/>
      <c r="O287" s="268"/>
      <c r="P287" s="268"/>
      <c r="Q287" s="268"/>
      <c r="R287" s="268"/>
      <c r="S287" s="268"/>
      <c r="T287" s="268"/>
      <c r="U287" s="268"/>
      <c r="V287" s="268"/>
      <c r="W287" s="268"/>
      <c r="X287" s="268"/>
      <c r="Y287" s="268"/>
      <c r="Z287" s="268"/>
      <c r="AA287" s="268"/>
      <c r="AB287" s="268"/>
      <c r="AC287" s="268"/>
      <c r="AD287" s="268"/>
      <c r="AE287" s="268"/>
      <c r="AF287" s="268"/>
      <c r="AG287" s="268"/>
      <c r="AH287" s="268"/>
      <c r="AI287" s="268"/>
      <c r="AJ287" s="268"/>
      <c r="AK287" s="268"/>
      <c r="AL287" s="268"/>
      <c r="AM287" s="268"/>
      <c r="AN287" s="268"/>
      <c r="AO287" s="268"/>
      <c r="AP287" s="268"/>
      <c r="AQ287" s="268"/>
      <c r="AR287" s="268"/>
      <c r="AS287" s="268"/>
      <c r="AT287" s="268"/>
      <c r="AU287" s="268"/>
      <c r="AV287" s="268"/>
      <c r="AW287" s="268"/>
      <c r="AX287" s="268"/>
      <c r="AY287" s="268"/>
      <c r="AZ287" s="268"/>
      <c r="BA287" s="268"/>
      <c r="BB287" s="268"/>
      <c r="BC287" s="268"/>
      <c r="BD287" s="268"/>
      <c r="BE287" s="268"/>
      <c r="BF287" s="268"/>
      <c r="BG287" s="268"/>
      <c r="BH287" s="268"/>
      <c r="BI287" s="268"/>
      <c r="BJ287" s="268"/>
      <c r="BK287" s="268"/>
      <c r="BL287" s="268"/>
      <c r="BM287" s="268"/>
      <c r="BN287" s="268"/>
      <c r="BO287" s="268"/>
      <c r="BP287" s="268"/>
      <c r="BQ287" s="268"/>
      <c r="BR287" s="268"/>
      <c r="BS287" s="268"/>
      <c r="BT287" s="268"/>
      <c r="BU287" s="268"/>
      <c r="BV287" s="268"/>
      <c r="BW287" s="268"/>
      <c r="BX287" s="268"/>
      <c r="BY287" s="268"/>
      <c r="BZ287" s="268"/>
      <c r="CA287" s="268"/>
      <c r="CB287" s="268"/>
      <c r="CC287" s="268"/>
      <c r="CD287" s="268"/>
      <c r="CE287" s="268"/>
      <c r="CF287" s="268"/>
      <c r="CG287" s="268"/>
      <c r="CH287" s="268"/>
      <c r="CI287" s="268"/>
      <c r="CJ287" s="268"/>
      <c r="CK287" s="268"/>
      <c r="CL287" s="268"/>
      <c r="CM287" s="268"/>
      <c r="CN287" s="268"/>
      <c r="CO287" s="268"/>
      <c r="CP287" s="268"/>
      <c r="CQ287" s="268"/>
      <c r="CR287" s="268"/>
      <c r="CS287" s="268"/>
      <c r="CT287" s="268"/>
      <c r="CU287" s="268"/>
      <c r="CV287" s="268"/>
      <c r="CW287" s="268"/>
      <c r="CX287" s="268"/>
      <c r="CY287" s="268"/>
      <c r="CZ287" s="268"/>
      <c r="DA287" s="268"/>
      <c r="DB287" s="268"/>
      <c r="DC287" s="268"/>
      <c r="DD287" s="268"/>
      <c r="DE287" s="268"/>
      <c r="DF287" s="268"/>
      <c r="DG287" s="268"/>
      <c r="DH287" s="268"/>
      <c r="DI287" s="268"/>
      <c r="DJ287" s="268"/>
      <c r="DK287" s="268"/>
      <c r="DL287" s="268"/>
    </row>
    <row r="288" spans="1:116" x14ac:dyDescent="0.35">
      <c r="A288" s="268"/>
      <c r="B288" s="268"/>
      <c r="C288" s="268"/>
      <c r="D288" s="268"/>
      <c r="E288" s="268"/>
      <c r="F288" s="268"/>
      <c r="G288" s="268"/>
      <c r="H288" s="268"/>
      <c r="I288" s="268"/>
      <c r="J288" s="268"/>
      <c r="K288" s="268"/>
      <c r="L288" s="268"/>
      <c r="M288" s="268"/>
      <c r="N288" s="268"/>
      <c r="O288" s="268"/>
      <c r="P288" s="268"/>
      <c r="Q288" s="268"/>
      <c r="R288" s="268"/>
      <c r="S288" s="268"/>
      <c r="T288" s="268"/>
      <c r="U288" s="268"/>
      <c r="V288" s="268"/>
      <c r="W288" s="268"/>
      <c r="X288" s="268"/>
      <c r="Y288" s="268"/>
      <c r="Z288" s="268"/>
      <c r="AA288" s="268"/>
      <c r="AB288" s="268"/>
      <c r="AC288" s="268"/>
      <c r="AD288" s="268"/>
      <c r="AE288" s="268"/>
      <c r="AF288" s="268"/>
      <c r="AG288" s="268"/>
      <c r="AH288" s="268"/>
      <c r="AI288" s="268"/>
      <c r="AJ288" s="268"/>
      <c r="AK288" s="268"/>
      <c r="AL288" s="268"/>
      <c r="AM288" s="268"/>
      <c r="AN288" s="268"/>
      <c r="AO288" s="268"/>
      <c r="AP288" s="268"/>
      <c r="AQ288" s="268"/>
      <c r="AR288" s="268"/>
      <c r="AS288" s="268"/>
      <c r="AT288" s="268"/>
      <c r="AU288" s="268"/>
      <c r="AV288" s="268"/>
      <c r="AW288" s="268"/>
      <c r="AX288" s="268"/>
      <c r="AY288" s="268"/>
      <c r="AZ288" s="268"/>
      <c r="BA288" s="268"/>
      <c r="BB288" s="268"/>
      <c r="BC288" s="268"/>
      <c r="BD288" s="268"/>
      <c r="BE288" s="268"/>
      <c r="BF288" s="268"/>
      <c r="BG288" s="268"/>
      <c r="BH288" s="268"/>
      <c r="BI288" s="268"/>
      <c r="BJ288" s="268"/>
      <c r="BK288" s="268"/>
      <c r="BL288" s="268"/>
      <c r="BM288" s="268"/>
      <c r="BN288" s="268"/>
      <c r="BO288" s="268"/>
      <c r="BP288" s="268"/>
      <c r="BQ288" s="268"/>
      <c r="BR288" s="268"/>
      <c r="BS288" s="268"/>
      <c r="BT288" s="268"/>
      <c r="BU288" s="268"/>
      <c r="BV288" s="268"/>
      <c r="BW288" s="268"/>
      <c r="BX288" s="268"/>
      <c r="BY288" s="268"/>
      <c r="BZ288" s="268"/>
      <c r="CA288" s="268"/>
      <c r="CB288" s="268"/>
      <c r="CC288" s="268"/>
      <c r="CD288" s="268"/>
      <c r="CE288" s="268"/>
      <c r="CF288" s="268"/>
      <c r="CG288" s="268"/>
      <c r="CH288" s="268"/>
      <c r="CI288" s="268"/>
      <c r="CJ288" s="268"/>
      <c r="CK288" s="268"/>
      <c r="CL288" s="268"/>
      <c r="CM288" s="268"/>
      <c r="CN288" s="268"/>
      <c r="CO288" s="268"/>
      <c r="CP288" s="268"/>
      <c r="CQ288" s="268"/>
      <c r="CR288" s="268"/>
      <c r="CS288" s="268"/>
      <c r="CT288" s="268"/>
      <c r="CU288" s="268"/>
      <c r="CV288" s="268"/>
      <c r="CW288" s="268"/>
      <c r="CX288" s="268"/>
      <c r="CY288" s="268"/>
      <c r="CZ288" s="268"/>
      <c r="DA288" s="268"/>
      <c r="DB288" s="268"/>
      <c r="DC288" s="268"/>
      <c r="DD288" s="268"/>
      <c r="DE288" s="268"/>
      <c r="DF288" s="268"/>
      <c r="DG288" s="268"/>
      <c r="DH288" s="268"/>
      <c r="DI288" s="268"/>
      <c r="DJ288" s="268"/>
      <c r="DK288" s="268"/>
      <c r="DL288" s="268"/>
    </row>
    <row r="289" spans="1:116" x14ac:dyDescent="0.35">
      <c r="A289" s="268"/>
      <c r="B289" s="268"/>
      <c r="C289" s="268"/>
      <c r="D289" s="268"/>
      <c r="E289" s="268"/>
      <c r="F289" s="268"/>
      <c r="G289" s="268"/>
      <c r="H289" s="268"/>
      <c r="I289" s="268"/>
      <c r="J289" s="268"/>
      <c r="K289" s="268"/>
      <c r="L289" s="268"/>
      <c r="M289" s="268"/>
      <c r="N289" s="268"/>
      <c r="O289" s="268"/>
      <c r="P289" s="268"/>
      <c r="Q289" s="268"/>
      <c r="R289" s="268"/>
      <c r="S289" s="268"/>
      <c r="T289" s="268"/>
      <c r="U289" s="268"/>
      <c r="V289" s="268"/>
      <c r="W289" s="268"/>
      <c r="X289" s="268"/>
      <c r="Y289" s="268"/>
      <c r="Z289" s="268"/>
      <c r="AA289" s="268"/>
      <c r="AB289" s="268"/>
      <c r="AC289" s="268"/>
      <c r="AD289" s="268"/>
      <c r="AE289" s="268"/>
      <c r="AF289" s="268"/>
      <c r="AG289" s="268"/>
      <c r="AH289" s="268"/>
      <c r="AI289" s="268"/>
      <c r="AJ289" s="268"/>
      <c r="AK289" s="268"/>
      <c r="AL289" s="268"/>
      <c r="AM289" s="268"/>
      <c r="AN289" s="268"/>
      <c r="AO289" s="268"/>
      <c r="AP289" s="268"/>
      <c r="AQ289" s="268"/>
      <c r="AR289" s="268"/>
      <c r="AS289" s="268"/>
      <c r="AT289" s="268"/>
      <c r="AU289" s="268"/>
      <c r="AV289" s="268"/>
      <c r="AW289" s="268"/>
      <c r="AX289" s="268"/>
      <c r="AY289" s="268"/>
      <c r="AZ289" s="268"/>
      <c r="BA289" s="268"/>
      <c r="BB289" s="268"/>
      <c r="BC289" s="268"/>
      <c r="BD289" s="268"/>
      <c r="BE289" s="268"/>
      <c r="BF289" s="268"/>
      <c r="BG289" s="268"/>
      <c r="BH289" s="268"/>
      <c r="BI289" s="268"/>
      <c r="BJ289" s="268"/>
      <c r="BK289" s="268"/>
      <c r="BL289" s="268"/>
      <c r="BM289" s="268"/>
      <c r="BN289" s="268"/>
      <c r="BO289" s="268"/>
      <c r="BP289" s="268"/>
      <c r="BQ289" s="268"/>
      <c r="BR289" s="268"/>
      <c r="BS289" s="268"/>
      <c r="BT289" s="268"/>
      <c r="BU289" s="268"/>
      <c r="BV289" s="268"/>
      <c r="BW289" s="268"/>
      <c r="BX289" s="268"/>
      <c r="BY289" s="268"/>
      <c r="BZ289" s="268"/>
      <c r="CA289" s="268"/>
      <c r="CB289" s="268"/>
      <c r="CC289" s="268"/>
      <c r="CD289" s="268"/>
      <c r="CE289" s="268"/>
      <c r="CF289" s="268"/>
      <c r="CG289" s="268"/>
      <c r="CH289" s="268"/>
      <c r="CI289" s="268"/>
      <c r="CJ289" s="268"/>
      <c r="CK289" s="268"/>
      <c r="CL289" s="268"/>
      <c r="CM289" s="268"/>
      <c r="CN289" s="268"/>
      <c r="CO289" s="268"/>
      <c r="CP289" s="268"/>
      <c r="CQ289" s="268"/>
      <c r="CR289" s="268"/>
      <c r="CS289" s="268"/>
      <c r="CT289" s="268"/>
      <c r="CU289" s="268"/>
      <c r="CV289" s="268"/>
      <c r="CW289" s="268"/>
      <c r="CX289" s="268"/>
      <c r="CY289" s="268"/>
      <c r="CZ289" s="268"/>
      <c r="DA289" s="268"/>
      <c r="DB289" s="268"/>
      <c r="DC289" s="268"/>
      <c r="DD289" s="268"/>
      <c r="DE289" s="268"/>
      <c r="DF289" s="268"/>
      <c r="DG289" s="268"/>
      <c r="DH289" s="268"/>
      <c r="DI289" s="268"/>
      <c r="DJ289" s="268"/>
      <c r="DK289" s="268"/>
      <c r="DL289" s="268"/>
    </row>
    <row r="290" spans="1:116" x14ac:dyDescent="0.35">
      <c r="A290" s="268"/>
      <c r="B290" s="268"/>
      <c r="C290" s="268"/>
      <c r="D290" s="268"/>
      <c r="E290" s="268"/>
      <c r="F290" s="268"/>
      <c r="G290" s="268"/>
      <c r="H290" s="268"/>
      <c r="I290" s="268"/>
      <c r="J290" s="268"/>
      <c r="K290" s="268"/>
      <c r="L290" s="268"/>
      <c r="M290" s="268"/>
      <c r="N290" s="268"/>
      <c r="O290" s="268"/>
      <c r="P290" s="268"/>
      <c r="Q290" s="268"/>
      <c r="R290" s="268"/>
      <c r="S290" s="268"/>
      <c r="T290" s="268"/>
      <c r="U290" s="268"/>
      <c r="V290" s="268"/>
      <c r="W290" s="268"/>
      <c r="X290" s="268"/>
      <c r="Y290" s="268"/>
      <c r="Z290" s="268"/>
      <c r="AA290" s="268"/>
      <c r="AB290" s="268"/>
      <c r="AC290" s="268"/>
      <c r="AD290" s="268"/>
      <c r="AE290" s="268"/>
      <c r="AF290" s="268"/>
      <c r="AG290" s="268"/>
      <c r="AH290" s="268"/>
      <c r="AI290" s="268"/>
      <c r="AJ290" s="268"/>
      <c r="AK290" s="268"/>
      <c r="AL290" s="268"/>
      <c r="AM290" s="268"/>
      <c r="AN290" s="268"/>
      <c r="AO290" s="268"/>
      <c r="AP290" s="268"/>
      <c r="AQ290" s="268"/>
      <c r="AR290" s="268"/>
      <c r="AS290" s="268"/>
      <c r="AT290" s="268"/>
      <c r="AU290" s="268"/>
      <c r="AV290" s="268"/>
      <c r="AW290" s="268"/>
      <c r="AX290" s="268"/>
      <c r="AY290" s="268"/>
      <c r="AZ290" s="268"/>
      <c r="BA290" s="268"/>
      <c r="BB290" s="268"/>
      <c r="BC290" s="268"/>
      <c r="BD290" s="268"/>
      <c r="BE290" s="268"/>
      <c r="BF290" s="268"/>
      <c r="BG290" s="268"/>
      <c r="BH290" s="268"/>
      <c r="BI290" s="268"/>
      <c r="BJ290" s="268"/>
      <c r="BK290" s="268"/>
      <c r="BL290" s="268"/>
      <c r="BM290" s="268"/>
      <c r="BN290" s="268"/>
      <c r="BO290" s="268"/>
      <c r="BP290" s="268"/>
      <c r="BQ290" s="268"/>
      <c r="BR290" s="268"/>
      <c r="BS290" s="268"/>
      <c r="BT290" s="268"/>
      <c r="BU290" s="268"/>
      <c r="BV290" s="268"/>
      <c r="BW290" s="268"/>
      <c r="BX290" s="268"/>
      <c r="BY290" s="268"/>
      <c r="BZ290" s="268"/>
      <c r="CA290" s="268"/>
      <c r="CB290" s="268"/>
      <c r="CC290" s="268"/>
      <c r="CD290" s="268"/>
      <c r="CE290" s="268"/>
      <c r="CF290" s="268"/>
      <c r="CG290" s="268"/>
      <c r="CH290" s="268"/>
      <c r="CI290" s="268"/>
      <c r="CJ290" s="268"/>
      <c r="CK290" s="268"/>
      <c r="CL290" s="268"/>
      <c r="CM290" s="268"/>
      <c r="CN290" s="268"/>
      <c r="CO290" s="268"/>
      <c r="CP290" s="268"/>
      <c r="CQ290" s="268"/>
      <c r="CR290" s="268"/>
      <c r="CS290" s="268"/>
      <c r="CT290" s="268"/>
      <c r="CU290" s="268"/>
      <c r="CV290" s="268"/>
      <c r="CW290" s="268"/>
      <c r="CX290" s="268"/>
      <c r="CY290" s="268"/>
      <c r="CZ290" s="268"/>
      <c r="DA290" s="268"/>
      <c r="DB290" s="268"/>
      <c r="DC290" s="268"/>
      <c r="DD290" s="268"/>
      <c r="DE290" s="268"/>
      <c r="DF290" s="268"/>
      <c r="DG290" s="268"/>
      <c r="DH290" s="268"/>
      <c r="DI290" s="268"/>
      <c r="DJ290" s="268"/>
      <c r="DK290" s="268"/>
      <c r="DL290" s="268"/>
    </row>
    <row r="291" spans="1:116" x14ac:dyDescent="0.35">
      <c r="A291" s="268"/>
      <c r="B291" s="268"/>
      <c r="C291" s="268"/>
      <c r="D291" s="268"/>
      <c r="E291" s="268"/>
      <c r="F291" s="268"/>
      <c r="G291" s="268"/>
      <c r="H291" s="268"/>
      <c r="I291" s="268"/>
      <c r="J291" s="268"/>
      <c r="K291" s="268"/>
      <c r="L291" s="268"/>
      <c r="M291" s="268"/>
      <c r="N291" s="268"/>
      <c r="O291" s="268"/>
      <c r="P291" s="268"/>
      <c r="Q291" s="268"/>
      <c r="R291" s="268"/>
      <c r="S291" s="268"/>
      <c r="T291" s="268"/>
      <c r="U291" s="268"/>
      <c r="V291" s="268"/>
      <c r="W291" s="268"/>
      <c r="X291" s="268"/>
      <c r="Y291" s="268"/>
      <c r="Z291" s="268"/>
      <c r="AA291" s="268"/>
      <c r="AB291" s="268"/>
      <c r="AC291" s="268"/>
      <c r="AD291" s="268"/>
      <c r="AE291" s="268"/>
      <c r="AF291" s="268"/>
      <c r="AG291" s="268"/>
      <c r="AH291" s="268"/>
      <c r="AI291" s="268"/>
      <c r="AJ291" s="268"/>
      <c r="AK291" s="268"/>
      <c r="AL291" s="268"/>
      <c r="AM291" s="268"/>
      <c r="AN291" s="268"/>
      <c r="AO291" s="268"/>
      <c r="AP291" s="268"/>
      <c r="AQ291" s="268"/>
      <c r="AR291" s="268"/>
      <c r="AS291" s="268"/>
      <c r="AT291" s="268"/>
      <c r="AU291" s="268"/>
      <c r="AV291" s="268"/>
      <c r="AW291" s="268"/>
      <c r="AX291" s="268"/>
      <c r="AY291" s="268"/>
      <c r="AZ291" s="268"/>
      <c r="BA291" s="268"/>
      <c r="BB291" s="268"/>
      <c r="BC291" s="268"/>
      <c r="BD291" s="268"/>
      <c r="BE291" s="268"/>
      <c r="BF291" s="268"/>
      <c r="BG291" s="268"/>
      <c r="BH291" s="268"/>
      <c r="BI291" s="268"/>
      <c r="BJ291" s="268"/>
      <c r="BK291" s="268"/>
      <c r="BL291" s="268"/>
      <c r="BM291" s="268"/>
      <c r="BN291" s="268"/>
      <c r="BO291" s="268"/>
      <c r="BP291" s="268"/>
      <c r="BQ291" s="268"/>
      <c r="BR291" s="268"/>
      <c r="BS291" s="268"/>
      <c r="BT291" s="268"/>
      <c r="BU291" s="268"/>
      <c r="BV291" s="268"/>
      <c r="BW291" s="268"/>
      <c r="BX291" s="268"/>
      <c r="BY291" s="268"/>
      <c r="BZ291" s="268"/>
      <c r="CA291" s="268"/>
      <c r="CB291" s="268"/>
      <c r="CC291" s="268"/>
      <c r="CD291" s="268"/>
      <c r="CE291" s="268"/>
      <c r="CF291" s="268"/>
      <c r="CG291" s="268"/>
      <c r="CH291" s="268"/>
      <c r="CI291" s="268"/>
      <c r="CJ291" s="268"/>
      <c r="CK291" s="268"/>
      <c r="CL291" s="268"/>
      <c r="CM291" s="268"/>
      <c r="CN291" s="268"/>
      <c r="CO291" s="268"/>
      <c r="CP291" s="268"/>
      <c r="CQ291" s="268"/>
      <c r="CR291" s="268"/>
      <c r="CS291" s="268"/>
      <c r="CT291" s="268"/>
      <c r="CU291" s="268"/>
      <c r="CV291" s="268"/>
      <c r="CW291" s="268"/>
      <c r="CX291" s="268"/>
      <c r="CY291" s="268"/>
      <c r="CZ291" s="268"/>
      <c r="DA291" s="268"/>
      <c r="DB291" s="268"/>
      <c r="DC291" s="268"/>
      <c r="DD291" s="268"/>
      <c r="DE291" s="268"/>
      <c r="DF291" s="268"/>
      <c r="DG291" s="268"/>
      <c r="DH291" s="268"/>
      <c r="DI291" s="268"/>
      <c r="DJ291" s="268"/>
      <c r="DK291" s="268"/>
      <c r="DL291" s="268"/>
    </row>
    <row r="292" spans="1:116" x14ac:dyDescent="0.35">
      <c r="A292" s="268"/>
      <c r="B292" s="268"/>
      <c r="C292" s="268"/>
      <c r="D292" s="268"/>
      <c r="E292" s="268"/>
      <c r="F292" s="268"/>
      <c r="G292" s="268"/>
      <c r="H292" s="268"/>
      <c r="I292" s="268"/>
      <c r="J292" s="268"/>
      <c r="K292" s="268"/>
      <c r="L292" s="268"/>
      <c r="M292" s="268"/>
      <c r="N292" s="268"/>
      <c r="O292" s="268"/>
      <c r="P292" s="268"/>
      <c r="Q292" s="268"/>
      <c r="R292" s="268"/>
      <c r="S292" s="268"/>
      <c r="T292" s="268"/>
      <c r="U292" s="268"/>
      <c r="V292" s="268"/>
      <c r="W292" s="268"/>
      <c r="X292" s="268"/>
      <c r="Y292" s="268"/>
      <c r="Z292" s="268"/>
      <c r="AA292" s="268"/>
      <c r="AB292" s="268"/>
      <c r="AC292" s="268"/>
      <c r="AD292" s="268"/>
      <c r="AE292" s="268"/>
      <c r="AF292" s="268"/>
      <c r="AG292" s="268"/>
      <c r="AH292" s="268"/>
      <c r="AI292" s="268"/>
      <c r="AJ292" s="268"/>
      <c r="AK292" s="268"/>
      <c r="AL292" s="268"/>
      <c r="AM292" s="268"/>
      <c r="AN292" s="268"/>
      <c r="AO292" s="268"/>
      <c r="AP292" s="268"/>
      <c r="AQ292" s="268"/>
      <c r="AR292" s="268"/>
      <c r="AS292" s="268"/>
      <c r="AT292" s="268"/>
      <c r="AU292" s="268"/>
      <c r="AV292" s="268"/>
      <c r="AW292" s="268"/>
      <c r="AX292" s="268"/>
      <c r="AY292" s="268"/>
      <c r="AZ292" s="268"/>
      <c r="BA292" s="268"/>
      <c r="BB292" s="268"/>
      <c r="BC292" s="268"/>
      <c r="BD292" s="268"/>
      <c r="BE292" s="268"/>
      <c r="BF292" s="268"/>
      <c r="BG292" s="268"/>
      <c r="BH292" s="268"/>
      <c r="BI292" s="268"/>
      <c r="BJ292" s="268"/>
      <c r="BK292" s="268"/>
      <c r="BL292" s="268"/>
      <c r="BM292" s="268"/>
      <c r="BN292" s="268"/>
      <c r="BO292" s="268"/>
      <c r="BP292" s="268"/>
      <c r="BQ292" s="268"/>
      <c r="BR292" s="268"/>
      <c r="BS292" s="268"/>
      <c r="BT292" s="268"/>
      <c r="BU292" s="268"/>
      <c r="BV292" s="268"/>
      <c r="BW292" s="268"/>
      <c r="BX292" s="268"/>
      <c r="BY292" s="268"/>
      <c r="BZ292" s="268"/>
      <c r="CA292" s="268"/>
      <c r="CB292" s="268"/>
      <c r="CC292" s="268"/>
      <c r="CD292" s="268"/>
      <c r="CE292" s="268"/>
      <c r="CF292" s="268"/>
      <c r="CG292" s="268"/>
      <c r="CH292" s="268"/>
      <c r="CI292" s="268"/>
      <c r="CJ292" s="268"/>
      <c r="CK292" s="268"/>
      <c r="CL292" s="268"/>
      <c r="CM292" s="268"/>
      <c r="CN292" s="268"/>
      <c r="CO292" s="268"/>
      <c r="CP292" s="268"/>
      <c r="CQ292" s="268"/>
      <c r="CR292" s="268"/>
      <c r="CS292" s="268"/>
      <c r="CT292" s="268"/>
      <c r="CU292" s="268"/>
      <c r="CV292" s="268"/>
      <c r="CW292" s="268"/>
      <c r="CX292" s="268"/>
      <c r="CY292" s="268"/>
      <c r="CZ292" s="268"/>
      <c r="DA292" s="268"/>
      <c r="DB292" s="268"/>
      <c r="DC292" s="268"/>
      <c r="DD292" s="268"/>
      <c r="DE292" s="268"/>
      <c r="DF292" s="268"/>
      <c r="DG292" s="268"/>
      <c r="DH292" s="268"/>
      <c r="DI292" s="268"/>
      <c r="DJ292" s="268"/>
      <c r="DK292" s="268"/>
      <c r="DL292" s="268"/>
    </row>
    <row r="293" spans="1:116" x14ac:dyDescent="0.35">
      <c r="A293" s="268"/>
      <c r="B293" s="268"/>
      <c r="C293" s="268"/>
      <c r="D293" s="268"/>
      <c r="E293" s="268"/>
      <c r="F293" s="268"/>
      <c r="G293" s="268"/>
      <c r="H293" s="268"/>
      <c r="I293" s="268"/>
      <c r="J293" s="268"/>
      <c r="K293" s="268"/>
      <c r="L293" s="268"/>
      <c r="M293" s="268"/>
      <c r="N293" s="268"/>
      <c r="O293" s="268"/>
      <c r="P293" s="268"/>
      <c r="Q293" s="268"/>
      <c r="R293" s="268"/>
      <c r="S293" s="268"/>
      <c r="T293" s="268"/>
      <c r="U293" s="268"/>
      <c r="V293" s="268"/>
      <c r="W293" s="268"/>
      <c r="X293" s="268"/>
      <c r="Y293" s="268"/>
      <c r="Z293" s="268"/>
      <c r="AA293" s="268"/>
      <c r="AB293" s="268"/>
      <c r="AC293" s="268"/>
      <c r="AD293" s="268"/>
      <c r="AE293" s="268"/>
      <c r="AF293" s="268"/>
      <c r="AG293" s="268"/>
      <c r="AH293" s="268"/>
      <c r="AI293" s="268"/>
      <c r="AJ293" s="268"/>
      <c r="AK293" s="268"/>
      <c r="AL293" s="268"/>
      <c r="AM293" s="268"/>
      <c r="AN293" s="268"/>
      <c r="AO293" s="268"/>
      <c r="AP293" s="268"/>
      <c r="AQ293" s="268"/>
      <c r="AR293" s="268"/>
      <c r="AS293" s="268"/>
      <c r="AT293" s="268"/>
      <c r="AU293" s="268"/>
      <c r="AV293" s="268"/>
      <c r="AW293" s="268"/>
      <c r="AX293" s="268"/>
      <c r="AY293" s="268"/>
      <c r="AZ293" s="268"/>
      <c r="BA293" s="268"/>
      <c r="BB293" s="268"/>
      <c r="BC293" s="268"/>
      <c r="BD293" s="268"/>
      <c r="BE293" s="268"/>
      <c r="BF293" s="268"/>
      <c r="BG293" s="268"/>
      <c r="BH293" s="268"/>
      <c r="BI293" s="268"/>
      <c r="BJ293" s="268"/>
      <c r="BK293" s="268"/>
      <c r="BL293" s="268"/>
      <c r="BM293" s="268"/>
      <c r="BN293" s="268"/>
      <c r="BO293" s="268"/>
      <c r="BP293" s="268"/>
      <c r="BQ293" s="268"/>
      <c r="BR293" s="268"/>
      <c r="BS293" s="268"/>
      <c r="BT293" s="268"/>
      <c r="BU293" s="268"/>
      <c r="BV293" s="268"/>
      <c r="BW293" s="268"/>
      <c r="BX293" s="268"/>
      <c r="BY293" s="268"/>
      <c r="BZ293" s="268"/>
      <c r="CA293" s="268"/>
      <c r="CB293" s="268"/>
      <c r="CC293" s="268"/>
      <c r="CD293" s="268"/>
      <c r="CE293" s="268"/>
      <c r="CF293" s="268"/>
      <c r="CG293" s="268"/>
      <c r="CH293" s="268"/>
      <c r="CI293" s="268"/>
      <c r="CJ293" s="268"/>
      <c r="CK293" s="268"/>
      <c r="CL293" s="268"/>
      <c r="CM293" s="268"/>
      <c r="CN293" s="268"/>
      <c r="CO293" s="268"/>
      <c r="CP293" s="268"/>
      <c r="CQ293" s="268"/>
      <c r="CR293" s="268"/>
      <c r="CS293" s="268"/>
      <c r="CT293" s="268"/>
      <c r="CU293" s="268"/>
      <c r="CV293" s="268"/>
      <c r="CW293" s="268"/>
      <c r="CX293" s="268"/>
      <c r="CY293" s="268"/>
      <c r="CZ293" s="268"/>
      <c r="DA293" s="268"/>
      <c r="DB293" s="268"/>
      <c r="DC293" s="268"/>
      <c r="DD293" s="268"/>
      <c r="DE293" s="268"/>
      <c r="DF293" s="268"/>
      <c r="DG293" s="268"/>
      <c r="DH293" s="268"/>
      <c r="DI293" s="268"/>
      <c r="DJ293" s="268"/>
      <c r="DK293" s="268"/>
      <c r="DL293" s="268"/>
    </row>
    <row r="294" spans="1:116" x14ac:dyDescent="0.35">
      <c r="A294" s="268"/>
      <c r="B294" s="268"/>
      <c r="C294" s="268"/>
      <c r="D294" s="268"/>
      <c r="E294" s="268"/>
      <c r="F294" s="268"/>
      <c r="G294" s="268"/>
      <c r="H294" s="268"/>
      <c r="I294" s="268"/>
      <c r="J294" s="268"/>
      <c r="K294" s="268"/>
      <c r="L294" s="268"/>
      <c r="M294" s="268"/>
      <c r="N294" s="268"/>
      <c r="O294" s="268"/>
      <c r="P294" s="268"/>
      <c r="Q294" s="268"/>
      <c r="R294" s="268"/>
      <c r="S294" s="268"/>
      <c r="T294" s="268"/>
      <c r="U294" s="268"/>
      <c r="V294" s="268"/>
      <c r="W294" s="268"/>
      <c r="X294" s="268"/>
      <c r="Y294" s="268"/>
      <c r="Z294" s="268"/>
      <c r="AA294" s="268"/>
      <c r="AB294" s="268"/>
      <c r="AC294" s="268"/>
      <c r="AD294" s="268"/>
      <c r="AE294" s="268"/>
      <c r="AF294" s="268"/>
      <c r="AG294" s="268"/>
      <c r="AH294" s="268"/>
      <c r="AI294" s="268"/>
      <c r="AJ294" s="268"/>
      <c r="AK294" s="268"/>
      <c r="AL294" s="268"/>
      <c r="AM294" s="268"/>
      <c r="AN294" s="268"/>
      <c r="AO294" s="268"/>
      <c r="AP294" s="268"/>
      <c r="AQ294" s="268"/>
      <c r="AR294" s="268"/>
      <c r="AS294" s="268"/>
      <c r="AT294" s="268"/>
      <c r="AU294" s="268"/>
      <c r="AV294" s="268"/>
      <c r="AW294" s="268"/>
      <c r="AX294" s="268"/>
      <c r="AY294" s="268"/>
      <c r="AZ294" s="268"/>
      <c r="BA294" s="268"/>
      <c r="BB294" s="268"/>
      <c r="BC294" s="268"/>
      <c r="BD294" s="268"/>
      <c r="BE294" s="268"/>
      <c r="BF294" s="268"/>
      <c r="BG294" s="268"/>
      <c r="BH294" s="268"/>
      <c r="BI294" s="268"/>
      <c r="BJ294" s="268"/>
      <c r="BK294" s="268"/>
      <c r="BL294" s="268"/>
      <c r="BM294" s="268"/>
      <c r="BN294" s="268"/>
      <c r="BO294" s="268"/>
      <c r="BP294" s="268"/>
      <c r="BQ294" s="268"/>
      <c r="BR294" s="268"/>
      <c r="BS294" s="268"/>
      <c r="BT294" s="268"/>
      <c r="BU294" s="268"/>
      <c r="BV294" s="268"/>
      <c r="BW294" s="268"/>
      <c r="BX294" s="268"/>
      <c r="BY294" s="268"/>
      <c r="BZ294" s="268"/>
      <c r="CA294" s="268"/>
      <c r="CB294" s="268"/>
      <c r="CC294" s="268"/>
      <c r="CD294" s="268"/>
      <c r="CE294" s="268"/>
      <c r="CF294" s="268"/>
      <c r="CG294" s="268"/>
      <c r="CH294" s="268"/>
      <c r="CI294" s="268"/>
      <c r="CJ294" s="268"/>
      <c r="CK294" s="268"/>
      <c r="CL294" s="268"/>
      <c r="CM294" s="268"/>
      <c r="CN294" s="268"/>
      <c r="CO294" s="268"/>
      <c r="CP294" s="268"/>
      <c r="CQ294" s="268"/>
      <c r="CR294" s="268"/>
      <c r="CS294" s="268"/>
      <c r="CT294" s="268"/>
      <c r="CU294" s="268"/>
      <c r="CV294" s="268"/>
      <c r="CW294" s="268"/>
      <c r="CX294" s="268"/>
      <c r="CY294" s="268"/>
      <c r="CZ294" s="268"/>
      <c r="DA294" s="268"/>
      <c r="DB294" s="268"/>
      <c r="DC294" s="268"/>
      <c r="DD294" s="268"/>
      <c r="DE294" s="268"/>
      <c r="DF294" s="268"/>
      <c r="DG294" s="268"/>
      <c r="DH294" s="268"/>
      <c r="DI294" s="268"/>
      <c r="DJ294" s="268"/>
      <c r="DK294" s="268"/>
      <c r="DL294" s="268"/>
    </row>
    <row r="295" spans="1:116" x14ac:dyDescent="0.35">
      <c r="A295" s="268"/>
      <c r="B295" s="268"/>
      <c r="C295" s="268"/>
      <c r="D295" s="268"/>
      <c r="E295" s="268"/>
      <c r="F295" s="268"/>
      <c r="G295" s="268"/>
      <c r="H295" s="268"/>
      <c r="I295" s="268"/>
      <c r="J295" s="268"/>
      <c r="K295" s="268"/>
      <c r="L295" s="268"/>
      <c r="M295" s="268"/>
      <c r="N295" s="268"/>
      <c r="O295" s="268"/>
      <c r="P295" s="268"/>
      <c r="Q295" s="268"/>
      <c r="R295" s="268"/>
      <c r="S295" s="268"/>
      <c r="T295" s="268"/>
      <c r="U295" s="268"/>
      <c r="V295" s="268"/>
      <c r="W295" s="268"/>
      <c r="X295" s="268"/>
      <c r="Y295" s="268"/>
      <c r="Z295" s="268"/>
      <c r="AA295" s="268"/>
      <c r="AB295" s="268"/>
      <c r="AC295" s="268"/>
      <c r="AD295" s="268"/>
      <c r="AE295" s="268"/>
      <c r="AF295" s="268"/>
      <c r="AG295" s="268"/>
      <c r="AH295" s="268"/>
      <c r="AI295" s="268"/>
      <c r="AJ295" s="268"/>
      <c r="AK295" s="268"/>
      <c r="AL295" s="268"/>
      <c r="AM295" s="268"/>
      <c r="AN295" s="268"/>
      <c r="AO295" s="268"/>
      <c r="AP295" s="268"/>
      <c r="AQ295" s="268"/>
      <c r="AR295" s="268"/>
      <c r="AS295" s="268"/>
      <c r="AT295" s="268"/>
      <c r="AU295" s="268"/>
      <c r="AV295" s="268"/>
      <c r="AW295" s="268"/>
      <c r="AX295" s="268"/>
      <c r="AY295" s="268"/>
      <c r="AZ295" s="268"/>
      <c r="BA295" s="268"/>
      <c r="BB295" s="268"/>
      <c r="BC295" s="268"/>
      <c r="BD295" s="268"/>
      <c r="BE295" s="268"/>
      <c r="BF295" s="268"/>
      <c r="BG295" s="268"/>
      <c r="BH295" s="268"/>
      <c r="BI295" s="268"/>
      <c r="BJ295" s="268"/>
      <c r="BK295" s="268"/>
      <c r="BL295" s="268"/>
      <c r="BM295" s="268"/>
      <c r="BN295" s="268"/>
      <c r="BO295" s="268"/>
      <c r="BP295" s="268"/>
      <c r="BQ295" s="268"/>
      <c r="BR295" s="268"/>
      <c r="BS295" s="268"/>
      <c r="BT295" s="268"/>
      <c r="BU295" s="268"/>
      <c r="BV295" s="268"/>
      <c r="BW295" s="268"/>
      <c r="BX295" s="268"/>
      <c r="BY295" s="268"/>
      <c r="BZ295" s="268"/>
      <c r="CA295" s="268"/>
      <c r="CB295" s="268"/>
      <c r="CC295" s="268"/>
      <c r="CD295" s="268"/>
      <c r="CE295" s="268"/>
      <c r="CF295" s="268"/>
      <c r="CG295" s="268"/>
      <c r="CH295" s="268"/>
      <c r="CI295" s="268"/>
      <c r="CJ295" s="268"/>
      <c r="CK295" s="268"/>
      <c r="CL295" s="268"/>
      <c r="CM295" s="268"/>
      <c r="CN295" s="268"/>
      <c r="CO295" s="268"/>
      <c r="CP295" s="268"/>
      <c r="CQ295" s="268"/>
      <c r="CR295" s="268"/>
      <c r="CS295" s="268"/>
      <c r="CT295" s="268"/>
      <c r="CU295" s="268"/>
      <c r="CV295" s="268"/>
      <c r="CW295" s="268"/>
      <c r="CX295" s="268"/>
      <c r="CY295" s="268"/>
      <c r="CZ295" s="268"/>
      <c r="DA295" s="268"/>
      <c r="DB295" s="268"/>
      <c r="DC295" s="268"/>
      <c r="DD295" s="268"/>
      <c r="DE295" s="268"/>
      <c r="DF295" s="268"/>
      <c r="DG295" s="268"/>
      <c r="DH295" s="268"/>
      <c r="DI295" s="268"/>
      <c r="DJ295" s="268"/>
      <c r="DK295" s="268"/>
      <c r="DL295" s="268"/>
    </row>
  </sheetData>
  <pageMargins left="0.75" right="0.75" top="1" bottom="1" header="0.5" footer="0.5"/>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808080"/>
  </sheetPr>
  <dimension ref="A1:R26"/>
  <sheetViews>
    <sheetView workbookViewId="0"/>
  </sheetViews>
  <sheetFormatPr defaultRowHeight="14.5" x14ac:dyDescent="0.35"/>
  <cols>
    <col min="1" max="1" width="25" style="217" customWidth="1"/>
    <col min="2" max="2" width="12" style="217" customWidth="1"/>
    <col min="3" max="4" width="15" style="217" customWidth="1"/>
    <col min="5" max="5" width="12" style="217" customWidth="1"/>
    <col min="6" max="6" width="16" style="217" customWidth="1"/>
    <col min="7" max="7" width="10" style="217" customWidth="1"/>
    <col min="8" max="11" width="6" style="217" customWidth="1"/>
    <col min="12" max="12" width="8" style="217" customWidth="1"/>
    <col min="13" max="16" width="6" style="217" customWidth="1"/>
    <col min="17" max="18" width="8" style="217" customWidth="1"/>
  </cols>
  <sheetData>
    <row r="1" spans="1:18" ht="90" customHeight="1" x14ac:dyDescent="0.35">
      <c r="A1" s="276" t="s">
        <v>7770</v>
      </c>
      <c r="B1" s="276" t="s">
        <v>7772</v>
      </c>
      <c r="C1" s="276" t="s">
        <v>7773</v>
      </c>
      <c r="D1" s="277" t="s">
        <v>7818</v>
      </c>
      <c r="E1" s="278" t="s">
        <v>8240</v>
      </c>
      <c r="F1" s="278" t="s">
        <v>875</v>
      </c>
      <c r="G1" s="278" t="s">
        <v>7918</v>
      </c>
      <c r="H1" s="278" t="s">
        <v>7919</v>
      </c>
      <c r="I1" s="278" t="s">
        <v>7833</v>
      </c>
      <c r="J1" s="278" t="s">
        <v>7830</v>
      </c>
      <c r="K1" s="278" t="s">
        <v>7920</v>
      </c>
      <c r="L1" s="278" t="s">
        <v>7836</v>
      </c>
      <c r="M1" s="278" t="s">
        <v>7921</v>
      </c>
      <c r="N1" s="278" t="s">
        <v>7922</v>
      </c>
      <c r="O1" s="278" t="s">
        <v>7843</v>
      </c>
      <c r="P1" s="278" t="s">
        <v>7844</v>
      </c>
      <c r="Q1" s="278" t="s">
        <v>7923</v>
      </c>
      <c r="R1" s="278" t="s">
        <v>7924</v>
      </c>
    </row>
    <row r="2" spans="1:18" x14ac:dyDescent="0.35">
      <c r="A2" s="279"/>
      <c r="B2" s="279"/>
      <c r="C2" s="279"/>
      <c r="D2" s="280"/>
      <c r="E2" s="281" t="s">
        <v>7936</v>
      </c>
      <c r="F2" s="281" t="s">
        <v>7936</v>
      </c>
      <c r="G2" s="281" t="s">
        <v>7937</v>
      </c>
      <c r="H2" s="281" t="s">
        <v>7936</v>
      </c>
      <c r="I2" s="281" t="s">
        <v>7936</v>
      </c>
      <c r="J2" s="281" t="s">
        <v>7936</v>
      </c>
      <c r="K2" s="281" t="s">
        <v>7936</v>
      </c>
      <c r="L2" s="281" t="s">
        <v>7910</v>
      </c>
      <c r="M2" s="281" t="s">
        <v>7936</v>
      </c>
      <c r="N2" s="281" t="s">
        <v>7936</v>
      </c>
      <c r="O2" s="281" t="s">
        <v>7936</v>
      </c>
      <c r="P2" s="281" t="s">
        <v>7936</v>
      </c>
      <c r="Q2" s="281" t="s">
        <v>7910</v>
      </c>
      <c r="R2" s="281" t="s">
        <v>7909</v>
      </c>
    </row>
    <row r="3" spans="1:18" x14ac:dyDescent="0.35">
      <c r="A3" s="282" t="s">
        <v>857</v>
      </c>
      <c r="B3" s="282" t="s">
        <v>858</v>
      </c>
      <c r="C3" s="282" t="s">
        <v>8241</v>
      </c>
      <c r="D3" s="283" t="s">
        <v>8242</v>
      </c>
      <c r="E3" s="284">
        <f>'Country Indicator Data'!P37+'Country Indicator Data'!P127+'Country Indicator Data'!P128+'Country Indicator Data'!P170</f>
        <v>3909380</v>
      </c>
      <c r="F3" s="284">
        <f>VLOOKUP(B3,'Core Indicators'!$C$3:$G$198,5,FALSE)</f>
        <v>267437000</v>
      </c>
      <c r="G3" s="285">
        <f>AVERAGE('Country Indicator Data'!C37,'Country Indicator Data'!C127,'Country Indicator Data'!C128,'Country Indicator Data'!C170)</f>
        <v>0.80926250092500007</v>
      </c>
      <c r="H3" s="285">
        <f>AVERAGE('Country Indicator Data'!D37,'Country Indicator Data'!D127,'Country Indicator Data'!D128,'Country Indicator Data'!D170)</f>
        <v>6.25</v>
      </c>
      <c r="I3" s="285">
        <f>AVERAGE('Country Indicator Data'!E37,'Country Indicator Data'!E127,'Country Indicator Data'!E128,'Country Indicator Data'!E170)</f>
        <v>7.4999999999999997E-2</v>
      </c>
      <c r="J3" s="285">
        <f>AVERAGE('Country Indicator Data'!F37,'Country Indicator Data'!F127,'Country Indicator Data'!F128,'Country Indicator Data'!F170)</f>
        <v>4.5083333333249991</v>
      </c>
      <c r="K3" s="285">
        <f>AVERAGE('Country Indicator Data'!G37,'Country Indicator Data'!G127,'Country Indicator Data'!G128,'Country Indicator Data'!G170)</f>
        <v>0.63819525333333338</v>
      </c>
      <c r="L3" s="285">
        <f>AVERAGE('Country Indicator Data'!H37,'Country Indicator Data'!H127,'Country Indicator Data'!H128,'Country Indicator Data'!H170)</f>
        <v>39.825000000000003</v>
      </c>
      <c r="M3" s="285">
        <f>AVERAGE('Country Indicator Data'!I37,'Country Indicator Data'!I127,'Country Indicator Data'!I128,'Country Indicator Data'!I170)</f>
        <v>4.5</v>
      </c>
      <c r="N3" s="284">
        <f>VLOOKUP($B3,'Core Indicators'!$C$3:$EU$891,149,FALSE)</f>
        <v>4189</v>
      </c>
      <c r="O3" s="285">
        <f>AVERAGE('Country Indicator Data'!K37,'Country Indicator Data'!K127,'Country Indicator Data'!K128,'Country Indicator Data'!K170)</f>
        <v>-0.95829504727499992</v>
      </c>
      <c r="P3" s="285">
        <f>AVERAGE('Country Indicator Data'!L37,'Country Indicator Data'!L127,'Country Indicator Data'!L128,'Country Indicator Data'!L170)</f>
        <v>3.9375</v>
      </c>
      <c r="Q3" s="285">
        <f>AVERAGE('Country Indicator Data'!M37,'Country Indicator Data'!M127,'Country Indicator Data'!M128,'Country Indicator Data'!M170)</f>
        <v>32.5</v>
      </c>
      <c r="R3" s="285">
        <f>AVERAGE('Country Indicator Data'!N37,'Country Indicator Data'!N127,'Country Indicator Data'!N128,'Country Indicator Data'!N170)</f>
        <v>25.75</v>
      </c>
    </row>
    <row r="4" spans="1:18" x14ac:dyDescent="0.35">
      <c r="A4" s="282" t="s">
        <v>1016</v>
      </c>
      <c r="B4" s="282" t="s">
        <v>1017</v>
      </c>
      <c r="C4" s="282" t="s">
        <v>8243</v>
      </c>
      <c r="D4" s="286" t="s">
        <v>8244</v>
      </c>
      <c r="E4" s="284">
        <f>'Country Indicator Data'!P26+'Country Indicator Data'!P34+'Country Indicator Data'!P40+'Country Indicator Data'!P51+'Country Indicator Data'!P53+'Country Indicator Data'!P137+'Country Indicator Data'!P138+'Country Indicator Data'!P177+'Country Indicator Data'!P188</f>
        <v>12749362</v>
      </c>
      <c r="F4" s="284">
        <f>VLOOKUP(B4,'Core Indicators'!$C$3:$G$198,5,FALSE)</f>
        <v>369709000</v>
      </c>
      <c r="G4" s="285">
        <f>AVERAGE('Country Indicator Data'!C26,'Country Indicator Data'!C34,'Country Indicator Data'!C40,'Country Indicator Data'!C51,'Country Indicator Data'!C53,'Country Indicator Data'!C137,'Country Indicator Data'!C138,'Country Indicator Data'!C177,'Country Indicator Data'!C188)</f>
        <v>0.37539587784444445</v>
      </c>
      <c r="H4" s="285">
        <f>AVERAGE('Country Indicator Data'!D26,'Country Indicator Data'!D34,'Country Indicator Data'!D40,'Country Indicator Data'!D51,'Country Indicator Data'!D53,'Country Indicator Data'!D137,'Country Indicator Data'!D138,'Country Indicator Data'!D177,'Country Indicator Data'!D188)</f>
        <v>10</v>
      </c>
      <c r="I4" s="285">
        <f>AVERAGE('Country Indicator Data'!E26,'Country Indicator Data'!E34,'Country Indicator Data'!E40,'Country Indicator Data'!E51,'Country Indicator Data'!E53,'Country Indicator Data'!E137,'Country Indicator Data'!E138,'Country Indicator Data'!E177,'Country Indicator Data'!E188)</f>
        <v>0.2035888888888889</v>
      </c>
      <c r="J4" s="285">
        <f>AVERAGE('Country Indicator Data'!F26,'Country Indicator Data'!F34,'Country Indicator Data'!F40,'Country Indicator Data'!F51,'Country Indicator Data'!F53,'Country Indicator Data'!F137,'Country Indicator Data'!F138,'Country Indicator Data'!F177,'Country Indicator Data'!F188)</f>
        <v>6.948148148144444</v>
      </c>
      <c r="K4" s="285">
        <f>AVERAGE('Country Indicator Data'!G26,'Country Indicator Data'!G34,'Country Indicator Data'!G40,'Country Indicator Data'!G51,'Country Indicator Data'!G53,'Country Indicator Data'!G137,'Country Indicator Data'!G138,'Country Indicator Data'!G177,'Country Indicator Data'!G188)</f>
        <v>0.39423033085555553</v>
      </c>
      <c r="L4" s="285">
        <f>AVERAGE('Country Indicator Data'!H26,'Country Indicator Data'!H34,'Country Indicator Data'!H40,'Country Indicator Data'!H51,'Country Indicator Data'!H53,'Country Indicator Data'!H137,'Country Indicator Data'!H138,'Country Indicator Data'!H177,'Country Indicator Data'!H188)</f>
        <v>45.900000000000006</v>
      </c>
      <c r="M4" s="285">
        <f>AVERAGE('Country Indicator Data'!I26,'Country Indicator Data'!I34,'Country Indicator Data'!I40,'Country Indicator Data'!I51,'Country Indicator Data'!I53,'Country Indicator Data'!I137,'Country Indicator Data'!I138,'Country Indicator Data'!I177,'Country Indicator Data'!I188)</f>
        <v>2.3333333333333335</v>
      </c>
      <c r="N4" s="284">
        <f>VLOOKUP($B4,'Core Indicators'!$C$3:$EU$891,149,FALSE)</f>
        <v>82332</v>
      </c>
      <c r="O4" s="285">
        <f>AVERAGE('Country Indicator Data'!K26,'Country Indicator Data'!K34,'Country Indicator Data'!K40,'Country Indicator Data'!K51,'Country Indicator Data'!K53,'Country Indicator Data'!K137,'Country Indicator Data'!K138,'Country Indicator Data'!K177,'Country Indicator Data'!K188)</f>
        <v>-0.38842570284444444</v>
      </c>
      <c r="P4" s="285">
        <f>AVERAGE('Country Indicator Data'!L26,'Country Indicator Data'!L34,'Country Indicator Data'!L40,'Country Indicator Data'!L51,'Country Indicator Data'!L53,'Country Indicator Data'!L137,'Country Indicator Data'!L138,'Country Indicator Data'!L177,'Country Indicator Data'!L188)</f>
        <v>6.25</v>
      </c>
      <c r="Q4" s="285">
        <f>AVERAGE('Country Indicator Data'!M26,'Country Indicator Data'!M34,'Country Indicator Data'!M40,'Country Indicator Data'!M51,'Country Indicator Data'!M53,'Country Indicator Data'!M137,'Country Indicator Data'!M138,'Country Indicator Data'!M177,'Country Indicator Data'!M188)</f>
        <v>68.555555555555557</v>
      </c>
      <c r="R4" s="285">
        <f>AVERAGE('Country Indicator Data'!N26,'Country Indicator Data'!N34,'Country Indicator Data'!N40,'Country Indicator Data'!N51,'Country Indicator Data'!N53,'Country Indicator Data'!N137,'Country Indicator Data'!N138,'Country Indicator Data'!N177,'Country Indicator Data'!N188)</f>
        <v>37</v>
      </c>
    </row>
    <row r="5" spans="1:18" x14ac:dyDescent="0.35">
      <c r="A5" s="282" t="s">
        <v>928</v>
      </c>
      <c r="B5" s="282" t="s">
        <v>929</v>
      </c>
      <c r="C5" s="282" t="s">
        <v>8245</v>
      </c>
      <c r="D5" s="286" t="s">
        <v>8246</v>
      </c>
      <c r="E5" s="284">
        <f>'Country Indicator Data'!P80+'Country Indicator Data'!P136</f>
        <v>3744070</v>
      </c>
      <c r="F5" s="284">
        <f>VLOOKUP(B5,'Core Indicators'!$C$3:$G$198,5,FALSE)</f>
        <v>1561970000</v>
      </c>
      <c r="G5" s="285">
        <f>AVERAGE('Country Indicator Data'!C80,'Country Indicator Data'!C136)</f>
        <v>0.75808737944999993</v>
      </c>
      <c r="H5" s="285">
        <f>AVERAGE('Country Indicator Data'!D80,'Country Indicator Data'!D136)</f>
        <v>5</v>
      </c>
      <c r="I5" s="285">
        <f>AVERAGE('Country Indicator Data'!E80,'Country Indicator Data'!E136)</f>
        <v>8.3500000000000005E-2</v>
      </c>
      <c r="J5" s="285">
        <f>AVERAGE('Country Indicator Data'!F80,'Country Indicator Data'!F136)</f>
        <v>5.5</v>
      </c>
      <c r="K5" s="285">
        <f>AVERAGE('Country Indicator Data'!G80,'Country Indicator Data'!G136)</f>
        <v>0.52410904214999998</v>
      </c>
      <c r="L5" s="285">
        <f>AVERAGE('Country Indicator Data'!H80,'Country Indicator Data'!H136)</f>
        <v>33.650000000000006</v>
      </c>
      <c r="M5" s="285">
        <f>AVERAGE('Country Indicator Data'!I80,'Country Indicator Data'!I136)</f>
        <v>3</v>
      </c>
      <c r="N5" s="284">
        <f>VLOOKUP($B5,'Core Indicators'!$C$3:$EU$891,149,FALSE)</f>
        <v>204</v>
      </c>
      <c r="O5" s="285">
        <f>AVERAGE('Country Indicator Data'!K80,'Country Indicator Data'!K136)</f>
        <v>-0.34916854835</v>
      </c>
      <c r="P5" s="285">
        <f>AVERAGE('Country Indicator Data'!L80,'Country Indicator Data'!L136)</f>
        <v>5.125</v>
      </c>
      <c r="Q5" s="285">
        <f>AVERAGE('Country Indicator Data'!M80,'Country Indicator Data'!M136)</f>
        <v>54.5</v>
      </c>
      <c r="R5" s="285">
        <f>AVERAGE('Country Indicator Data'!N80,'Country Indicator Data'!N136)</f>
        <v>36.5</v>
      </c>
    </row>
    <row r="6" spans="1:18" x14ac:dyDescent="0.35">
      <c r="A6" s="282" t="s">
        <v>1054</v>
      </c>
      <c r="B6" s="282" t="s">
        <v>1055</v>
      </c>
      <c r="C6" s="282" t="s">
        <v>8247</v>
      </c>
      <c r="D6" s="286" t="s">
        <v>8248</v>
      </c>
      <c r="E6" s="284">
        <f>'Country Indicator Data'!P54+'Country Indicator Data'!P83+'Country Indicator Data'!P88+'Country Indicator Data'!P99+'Country Indicator Data'!P169+'Country Indicator Data'!P179</f>
        <v>2482040</v>
      </c>
      <c r="F6" s="284">
        <f>VLOOKUP(B6,'Core Indicators'!$C$3:$G$198,5,FALSE)</f>
        <v>265249000</v>
      </c>
      <c r="G6" s="285">
        <f>AVERAGE('Country Indicator Data'!C54,'Country Indicator Data'!C83,'Country Indicator Data'!C88,'Country Indicator Data'!C99,'Country Indicator Data'!C169,'Country Indicator Data'!C179)</f>
        <v>0.50963423659999996</v>
      </c>
      <c r="H6" s="285">
        <f>AVERAGE('Country Indicator Data'!D54,'Country Indicator Data'!D83,'Country Indicator Data'!D88,'Country Indicator Data'!D99,'Country Indicator Data'!D169,'Country Indicator Data'!D179)</f>
        <v>3.5</v>
      </c>
      <c r="I6" s="285">
        <f>AVERAGE('Country Indicator Data'!E54,'Country Indicator Data'!E83,'Country Indicator Data'!E88,'Country Indicator Data'!E99,'Country Indicator Data'!E169,'Country Indicator Data'!E179)</f>
        <v>0.32666666666666666</v>
      </c>
      <c r="J6" s="285">
        <f>AVERAGE('Country Indicator Data'!F54,'Country Indicator Data'!F83,'Country Indicator Data'!F88,'Country Indicator Data'!F99,'Country Indicator Data'!F169,'Country Indicator Data'!F179)</f>
        <v>3.966666666683333</v>
      </c>
      <c r="K6" s="285">
        <f>AVERAGE('Country Indicator Data'!G54,'Country Indicator Data'!G83,'Country Indicator Data'!G88,'Country Indicator Data'!G99,'Country Indicator Data'!G169,'Country Indicator Data'!G179)</f>
        <v>0.44548120716666667</v>
      </c>
      <c r="L6" s="285">
        <f>AVERAGE('Country Indicator Data'!H54,'Country Indicator Data'!H83,'Country Indicator Data'!H88,'Country Indicator Data'!H99,'Country Indicator Data'!H169,'Country Indicator Data'!H179)</f>
        <v>34.31666666666667</v>
      </c>
      <c r="M6" s="285">
        <f>AVERAGE('Country Indicator Data'!I54,'Country Indicator Data'!I83,'Country Indicator Data'!I88,'Country Indicator Data'!I99,'Country Indicator Data'!I169,'Country Indicator Data'!I179)</f>
        <v>3.8333333333333335</v>
      </c>
      <c r="N6" s="284">
        <f>VLOOKUP($B6,'Core Indicators'!$C$3:$EU$891,149,FALSE)</f>
        <v>2643</v>
      </c>
      <c r="O6" s="285">
        <f>AVERAGE('Country Indicator Data'!K54,'Country Indicator Data'!K83,'Country Indicator Data'!K88,'Country Indicator Data'!K99,'Country Indicator Data'!K169,'Country Indicator Data'!K179)</f>
        <v>-0.86944311111666683</v>
      </c>
      <c r="P6" s="285">
        <f>AVERAGE('Country Indicator Data'!L54,'Country Indicator Data'!L83,'Country Indicator Data'!L88,'Country Indicator Data'!L99,'Country Indicator Data'!L169,'Country Indicator Data'!L179)</f>
        <v>3.4583333333333335</v>
      </c>
      <c r="Q6" s="285">
        <f>AVERAGE('Country Indicator Data'!M54,'Country Indicator Data'!M83,'Country Indicator Data'!M88,'Country Indicator Data'!M99,'Country Indicator Data'!M169,'Country Indicator Data'!M179)</f>
        <v>27.5</v>
      </c>
      <c r="R6" s="285">
        <f>AVERAGE('Country Indicator Data'!N54,'Country Indicator Data'!N83,'Country Indicator Data'!N88,'Country Indicator Data'!N99,'Country Indicator Data'!N169,'Country Indicator Data'!N179)</f>
        <v>30.5</v>
      </c>
    </row>
    <row r="7" spans="1:18" x14ac:dyDescent="0.35">
      <c r="A7" s="282" t="s">
        <v>1042</v>
      </c>
      <c r="B7" s="282" t="s">
        <v>1043</v>
      </c>
      <c r="C7" s="282" t="s">
        <v>8249</v>
      </c>
      <c r="D7" s="286" t="s">
        <v>8250</v>
      </c>
      <c r="E7" s="284">
        <f>'Country Indicator Data'!P71+'Country Indicator Data'!P179</f>
        <v>898530</v>
      </c>
      <c r="F7" s="284">
        <f>VLOOKUP(B7,'Core Indicators'!$C$3:$G$198,5,FALSE)</f>
        <v>95221000</v>
      </c>
      <c r="G7" s="285">
        <f>AVERAGE('Country Indicator Data'!C71,'Country Indicator Data'!C179)</f>
        <v>0.24144923930000001</v>
      </c>
      <c r="H7" s="285">
        <f>AVERAGE('Country Indicator Data'!D71,'Country Indicator Data'!D179)</f>
        <v>8</v>
      </c>
      <c r="I7" s="285">
        <f>AVERAGE('Country Indicator Data'!E71,'Country Indicator Data'!E179)</f>
        <v>0.18350000000000002</v>
      </c>
      <c r="J7" s="285">
        <f>AVERAGE('Country Indicator Data'!F71,'Country Indicator Data'!F179)</f>
        <v>4.9166666667000003</v>
      </c>
      <c r="K7" s="285">
        <f>AVERAGE('Country Indicator Data'!G71,'Country Indicator Data'!G179)</f>
        <v>0.21366332590000001</v>
      </c>
      <c r="L7" s="285">
        <f>AVERAGE('Country Indicator Data'!H71,'Country Indicator Data'!H179)</f>
        <v>37.4</v>
      </c>
      <c r="M7" s="285">
        <f>AVERAGE('Country Indicator Data'!I71,'Country Indicator Data'!I179)</f>
        <v>3.5</v>
      </c>
      <c r="N7" s="284">
        <f>VLOOKUP($B7,'Core Indicators'!$C$3:$EU$891,149,FALSE)</f>
        <v>175</v>
      </c>
      <c r="O7" s="285">
        <f>AVERAGE('Country Indicator Data'!K71,'Country Indicator Data'!K179)</f>
        <v>-4.2062647650000007E-2</v>
      </c>
      <c r="P7" s="285">
        <f>AVERAGE('Country Indicator Data'!L71,'Country Indicator Data'!L179)</f>
        <v>3.5</v>
      </c>
      <c r="Q7" s="285">
        <f>AVERAGE('Country Indicator Data'!M71,'Country Indicator Data'!M179)</f>
        <v>60</v>
      </c>
      <c r="R7" s="285">
        <f>AVERAGE('Country Indicator Data'!N71,'Country Indicator Data'!N179)</f>
        <v>43.5</v>
      </c>
    </row>
    <row r="8" spans="1:18" x14ac:dyDescent="0.35">
      <c r="A8" s="282" t="s">
        <v>951</v>
      </c>
      <c r="B8" s="282" t="s">
        <v>952</v>
      </c>
      <c r="C8" s="282" t="s">
        <v>8251</v>
      </c>
      <c r="D8" s="286" t="s">
        <v>8252</v>
      </c>
      <c r="E8" s="284">
        <f>'Country Indicator Data'!P52+'Country Indicator Data'!P86+'Country Indicator Data'!P101+'Country Indicator Data'!P178</f>
        <v>4590781</v>
      </c>
      <c r="F8" s="284">
        <f>VLOOKUP(B8,'Core Indicators'!$C$3:$G$198,5,FALSE)</f>
        <v>121936000</v>
      </c>
      <c r="G8" s="285">
        <f>AVERAGE('Country Indicator Data'!C52,'Country Indicator Data'!C86,'Country Indicator Data'!C101,'Country Indicator Data'!C178)</f>
        <v>0.210782986625</v>
      </c>
      <c r="H8" s="285">
        <f>AVERAGE('Country Indicator Data'!D52,'Country Indicator Data'!D86,'Country Indicator Data'!D101,'Country Indicator Data'!D178)</f>
        <v>5.75</v>
      </c>
      <c r="I8" s="285">
        <f>AVERAGE('Country Indicator Data'!E52,'Country Indicator Data'!E86,'Country Indicator Data'!E101,'Country Indicator Data'!E178)</f>
        <v>6.8875000000000006E-2</v>
      </c>
      <c r="J8" s="285">
        <f>AVERAGE('Country Indicator Data'!F52,'Country Indicator Data'!F86,'Country Indicator Data'!F101,'Country Indicator Data'!F178)</f>
        <v>4.5666666666666664</v>
      </c>
      <c r="K8" s="285">
        <f>AVERAGE('Country Indicator Data'!G52,'Country Indicator Data'!G86,'Country Indicator Data'!G101,'Country Indicator Data'!G178)</f>
        <v>0.24606424360000001</v>
      </c>
      <c r="L8" s="285">
        <f>AVERAGE('Country Indicator Data'!H52,'Country Indicator Data'!H86,'Country Indicator Data'!H101,'Country Indicator Data'!H178)</f>
        <v>32.1</v>
      </c>
      <c r="M8" s="285">
        <f>AVERAGE('Country Indicator Data'!I52,'Country Indicator Data'!I86,'Country Indicator Data'!I101,'Country Indicator Data'!I178)</f>
        <v>2.25</v>
      </c>
      <c r="N8" s="284">
        <f>VLOOKUP($B8,'Core Indicators'!$C$3:$EU$891,149,FALSE)</f>
        <v>604</v>
      </c>
      <c r="O8" s="285">
        <f>AVERAGE('Country Indicator Data'!K52,'Country Indicator Data'!K86,'Country Indicator Data'!K101,'Country Indicator Data'!K178)</f>
        <v>-0.58027702757499999</v>
      </c>
      <c r="P8" s="285">
        <f>AVERAGE('Country Indicator Data'!L52,'Country Indicator Data'!L86,'Country Indicator Data'!L101,'Country Indicator Data'!L178)</f>
        <v>4.166666666666667</v>
      </c>
      <c r="Q8" s="285">
        <f>AVERAGE('Country Indicator Data'!M52,'Country Indicator Data'!M86,'Country Indicator Data'!M101,'Country Indicator Data'!M178)</f>
        <v>50.5</v>
      </c>
      <c r="R8" s="285">
        <f>AVERAGE('Country Indicator Data'!N52,'Country Indicator Data'!N86,'Country Indicator Data'!N101,'Country Indicator Data'!N178)</f>
        <v>37.25</v>
      </c>
    </row>
    <row r="9" spans="1:18" x14ac:dyDescent="0.35">
      <c r="A9" s="282" t="s">
        <v>972</v>
      </c>
      <c r="B9" s="282" t="s">
        <v>973</v>
      </c>
      <c r="C9" s="282" t="s">
        <v>8253</v>
      </c>
      <c r="D9" s="286" t="s">
        <v>8254</v>
      </c>
      <c r="E9" s="284">
        <f>'Country Indicator Data'!P52+'Country Indicator Data'!P56+'Country Indicator Data'!P109</f>
        <v>3328251</v>
      </c>
      <c r="F9" s="284">
        <f>VLOOKUP(B9,'Core Indicators'!$C$3:$G$198,5,FALSE)</f>
        <v>125787000</v>
      </c>
      <c r="G9" s="285">
        <f>AVERAGE('Country Indicator Data'!C52,'Country Indicator Data'!C56,'Country Indicator Data'!C109)</f>
        <v>0.46699264916666666</v>
      </c>
      <c r="H9" s="285">
        <f>AVERAGE('Country Indicator Data'!D52,'Country Indicator Data'!D56,'Country Indicator Data'!D109)</f>
        <v>6.333333333333333</v>
      </c>
      <c r="I9" s="285">
        <f>AVERAGE('Country Indicator Data'!E52,'Country Indicator Data'!E56,'Country Indicator Data'!E109)</f>
        <v>0.32400000000000001</v>
      </c>
      <c r="J9" s="285">
        <f>AVERAGE('Country Indicator Data'!F52,'Country Indicator Data'!F56,'Country Indicator Data'!F109)</f>
        <v>4.1916666666499998</v>
      </c>
      <c r="K9" s="285">
        <f>AVERAGE('Country Indicator Data'!G52,'Country Indicator Data'!G56,'Country Indicator Data'!G109)</f>
        <v>0.33649607749999993</v>
      </c>
      <c r="L9" s="285">
        <f>AVERAGE('Country Indicator Data'!H52,'Country Indicator Data'!H56,'Country Indicator Data'!H109)</f>
        <v>33.933333333333337</v>
      </c>
      <c r="M9" s="285">
        <f>AVERAGE('Country Indicator Data'!I52,'Country Indicator Data'!I56,'Country Indicator Data'!I109)</f>
        <v>2.3333333333333335</v>
      </c>
      <c r="N9" s="284">
        <f>VLOOKUP($B9,'Core Indicators'!$C$3:$EU$891,149,FALSE)</f>
        <v>173</v>
      </c>
      <c r="O9" s="285">
        <f>AVERAGE('Country Indicator Data'!K52,'Country Indicator Data'!K56,'Country Indicator Data'!K109)</f>
        <v>9.3130916333333345E-3</v>
      </c>
      <c r="P9" s="285">
        <f>AVERAGE('Country Indicator Data'!L52,'Country Indicator Data'!L56,'Country Indicator Data'!L109)</f>
        <v>3.75</v>
      </c>
      <c r="Q9" s="285">
        <f>AVERAGE('Country Indicator Data'!M52,'Country Indicator Data'!M56,'Country Indicator Data'!M109)</f>
        <v>54.333333333333336</v>
      </c>
      <c r="R9" s="285">
        <f>AVERAGE('Country Indicator Data'!N52,'Country Indicator Data'!N56,'Country Indicator Data'!N109)</f>
        <v>46</v>
      </c>
    </row>
    <row r="10" spans="1:18" x14ac:dyDescent="0.35">
      <c r="A10" s="282" t="s">
        <v>1026</v>
      </c>
      <c r="B10" s="282" t="s">
        <v>1027</v>
      </c>
      <c r="C10" s="282" t="s">
        <v>8255</v>
      </c>
      <c r="D10" s="286" t="s">
        <v>8256</v>
      </c>
      <c r="E10" s="284">
        <f>'Country Indicator Data'!P18+'Country Indicator Data'!P118</f>
        <v>783250</v>
      </c>
      <c r="F10" s="284">
        <f>VLOOKUP(B10,'Core Indicators'!$C$3:$G$198,5,FALSE)</f>
        <v>198222000</v>
      </c>
      <c r="G10" s="285">
        <f>AVERAGE('Country Indicator Data'!C18,'Country Indicator Data'!C118)</f>
        <v>0.35558001200000006</v>
      </c>
      <c r="H10" s="285">
        <f>AVERAGE('Country Indicator Data'!D18,'Country Indicator Data'!D118)</f>
        <v>3.5</v>
      </c>
      <c r="I10" s="285">
        <f>AVERAGE('Country Indicator Data'!E18,'Country Indicator Data'!E118)</f>
        <v>0.21249999999999999</v>
      </c>
      <c r="J10" s="285">
        <f>AVERAGE('Country Indicator Data'!F18,'Country Indicator Data'!F118)</f>
        <v>3.8583333333500001</v>
      </c>
      <c r="K10" s="285">
        <f>AVERAGE('Country Indicator Data'!G18,'Country Indicator Data'!G118)</f>
        <v>0.49717238359999993</v>
      </c>
      <c r="L10" s="285">
        <f>AVERAGE('Country Indicator Data'!H18,'Country Indicator Data'!H118)</f>
        <v>31.549999999999997</v>
      </c>
      <c r="M10" s="285">
        <f>AVERAGE('Country Indicator Data'!I18,'Country Indicator Data'!I118)</f>
        <v>4</v>
      </c>
      <c r="N10" s="284">
        <f>VLOOKUP($B10,'Core Indicators'!$C$3:$EU$891,149,FALSE)</f>
        <v>10889</v>
      </c>
      <c r="O10" s="285">
        <f>AVERAGE('Country Indicator Data'!K18,'Country Indicator Data'!K118)</f>
        <v>-0.84954610465000002</v>
      </c>
      <c r="P10" s="285">
        <f>AVERAGE('Country Indicator Data'!L18,'Country Indicator Data'!L118)</f>
        <v>3.125</v>
      </c>
      <c r="Q10" s="285">
        <f>AVERAGE('Country Indicator Data'!M18,'Country Indicator Data'!M118)</f>
        <v>34.5</v>
      </c>
      <c r="R10" s="285">
        <f>AVERAGE('Country Indicator Data'!N18,'Country Indicator Data'!N118)</f>
        <v>27.5</v>
      </c>
    </row>
    <row r="11" spans="1:18" x14ac:dyDescent="0.35">
      <c r="A11" s="282" t="s">
        <v>1485</v>
      </c>
      <c r="B11" s="282" t="s">
        <v>1486</v>
      </c>
      <c r="C11" s="282" t="s">
        <v>8257</v>
      </c>
      <c r="D11" s="286" t="s">
        <v>8258</v>
      </c>
      <c r="E11" s="284">
        <f>'Country Indicator Data'!P105+'Country Indicator Data'!P111+'Country Indicator Data'!P124+'Country Indicator Data'!P126+'Country Indicator Data'!P167+'Country Indicator Data'!P181+'Country Indicator Data'!P194+'Country Indicator Data'!P195</f>
        <v>3562970</v>
      </c>
      <c r="F11" s="284">
        <f>VLOOKUP(B11,'Core Indicators'!$C$3:$G$198,5,FALSE)</f>
        <v>125224000</v>
      </c>
      <c r="G11" s="285">
        <f>AVERAGE('Country Indicator Data'!C105,'Country Indicator Data'!C111,'Country Indicator Data'!C124,'Country Indicator Data'!C126,'Country Indicator Data'!C167,'Country Indicator Data'!C181,'Country Indicator Data'!C194,'Country Indicator Data'!C195)</f>
        <v>0.43321487471249998</v>
      </c>
      <c r="H11" s="285">
        <f>AVERAGE('Country Indicator Data'!D105,'Country Indicator Data'!D111,'Country Indicator Data'!D124,'Country Indicator Data'!D126,'Country Indicator Data'!D167,'Country Indicator Data'!D181,'Country Indicator Data'!D194,'Country Indicator Data'!D195)</f>
        <v>7.25</v>
      </c>
      <c r="I11" s="285">
        <f>AVERAGE('Country Indicator Data'!E105,'Country Indicator Data'!E111,'Country Indicator Data'!E124,'Country Indicator Data'!E126,'Country Indicator Data'!E167,'Country Indicator Data'!E181,'Country Indicator Data'!E194,'Country Indicator Data'!E195)</f>
        <v>2.3875E-2</v>
      </c>
      <c r="J11" s="285">
        <f>AVERAGE('Country Indicator Data'!F105,'Country Indicator Data'!F111,'Country Indicator Data'!F124,'Country Indicator Data'!F126,'Country Indicator Data'!F167,'Country Indicator Data'!F181,'Country Indicator Data'!F194,'Country Indicator Data'!F195)</f>
        <v>5.5562500000000004</v>
      </c>
      <c r="K11" s="285">
        <f>AVERAGE('Country Indicator Data'!G105,'Country Indicator Data'!G111,'Country Indicator Data'!G124,'Country Indicator Data'!G126,'Country Indicator Data'!G167,'Country Indicator Data'!G181,'Country Indicator Data'!G194,'Country Indicator Data'!G195)</f>
        <v>0.5433798308714286</v>
      </c>
      <c r="L11" s="285">
        <f>AVERAGE('Country Indicator Data'!H105,'Country Indicator Data'!H111,'Country Indicator Data'!H124,'Country Indicator Data'!H126,'Country Indicator Data'!H167,'Country Indicator Data'!H181,'Country Indicator Data'!H194,'Country Indicator Data'!H195)</f>
        <v>49.225000000000001</v>
      </c>
      <c r="M11" s="285">
        <f>AVERAGE('Country Indicator Data'!I105,'Country Indicator Data'!I111,'Country Indicator Data'!I124,'Country Indicator Data'!I126,'Country Indicator Data'!I167,'Country Indicator Data'!I181,'Country Indicator Data'!I194,'Country Indicator Data'!I195)</f>
        <v>0.875</v>
      </c>
      <c r="N11" s="284">
        <f>VLOOKUP($B11,'Core Indicators'!$C$3:$EU$891,149,FALSE)</f>
        <v>638</v>
      </c>
      <c r="O11" s="285">
        <f>AVERAGE('Country Indicator Data'!K105,'Country Indicator Data'!K111,'Country Indicator Data'!K124,'Country Indicator Data'!K126,'Country Indicator Data'!K167,'Country Indicator Data'!K181,'Country Indicator Data'!K194,'Country Indicator Data'!K195)</f>
        <v>-0.52618072928750004</v>
      </c>
      <c r="P11" s="285">
        <f>AVERAGE('Country Indicator Data'!L105,'Country Indicator Data'!L111,'Country Indicator Data'!L124,'Country Indicator Data'!L126,'Country Indicator Data'!L167,'Country Indicator Data'!L181,'Country Indicator Data'!L194,'Country Indicator Data'!L195)</f>
        <v>4.5625</v>
      </c>
      <c r="Q11" s="285">
        <f>AVERAGE('Country Indicator Data'!M105,'Country Indicator Data'!M111,'Country Indicator Data'!M124,'Country Indicator Data'!M126,'Country Indicator Data'!M167,'Country Indicator Data'!M181,'Country Indicator Data'!M194,'Country Indicator Data'!M195)</f>
        <v>50.625</v>
      </c>
      <c r="R11" s="285">
        <f>AVERAGE('Country Indicator Data'!N105,'Country Indicator Data'!N111,'Country Indicator Data'!N124,'Country Indicator Data'!N126,'Country Indicator Data'!N167,'Country Indicator Data'!N181,'Country Indicator Data'!N194,'Country Indicator Data'!N195)</f>
        <v>34.5</v>
      </c>
    </row>
    <row r="12" spans="1:18" x14ac:dyDescent="0.35">
      <c r="A12" s="282" t="s">
        <v>1868</v>
      </c>
      <c r="B12" s="282" t="s">
        <v>1869</v>
      </c>
      <c r="C12" s="282" t="s">
        <v>8259</v>
      </c>
      <c r="D12" s="286" t="s">
        <v>8260</v>
      </c>
      <c r="E12" s="284">
        <f>'Country Indicator Data'!P9+'Country Indicator Data'!P13</f>
        <v>111133</v>
      </c>
      <c r="F12" s="284">
        <f>VLOOKUP(B12,'Core Indicators'!$C$3:$G$198,5,FALSE)</f>
        <v>13025000</v>
      </c>
      <c r="G12" s="285">
        <f>AVERAGE('Country Indicator Data'!C9,'Country Indicator Data'!C13)</f>
        <v>9.7125606700000006E-2</v>
      </c>
      <c r="H12" s="285">
        <f>AVERAGE('Country Indicator Data'!D9,'Country Indicator Data'!D13)</f>
        <v>5</v>
      </c>
      <c r="I12" s="285">
        <f>AVERAGE('Country Indicator Data'!E9,'Country Indicator Data'!E13)</f>
        <v>3.6499999999999998E-2</v>
      </c>
      <c r="J12" s="285">
        <f>AVERAGE('Country Indicator Data'!F9,'Country Indicator Data'!F13)</f>
        <v>5.2666666666499999</v>
      </c>
      <c r="K12" s="285">
        <f>AVERAGE('Country Indicator Data'!G9,'Country Indicator Data'!G13)</f>
        <v>0.28972985065000001</v>
      </c>
      <c r="L12" s="285">
        <f>AVERAGE('Country Indicator Data'!H9,'Country Indicator Data'!H13)</f>
        <v>28.25</v>
      </c>
      <c r="M12" s="285">
        <f>AVERAGE('Country Indicator Data'!I9,'Country Indicator Data'!I13)</f>
        <v>3</v>
      </c>
      <c r="N12" s="284">
        <f>VLOOKUP($B12,'Core Indicators'!$C$3:$EU$891,149,FALSE)</f>
        <v>138</v>
      </c>
      <c r="O12" s="285">
        <f>AVERAGE('Country Indicator Data'!K9,'Country Indicator Data'!K13)</f>
        <v>-0.35427304355</v>
      </c>
      <c r="P12" s="285">
        <f>AVERAGE('Country Indicator Data'!L9,'Country Indicator Data'!L13)</f>
        <v>4.5</v>
      </c>
      <c r="Q12" s="285">
        <f>AVERAGE('Country Indicator Data'!M9,'Country Indicator Data'!M13)</f>
        <v>31.5</v>
      </c>
      <c r="R12" s="285">
        <f>AVERAGE('Country Indicator Data'!N9,'Country Indicator Data'!N13)</f>
        <v>36</v>
      </c>
    </row>
    <row r="13" spans="1:18" x14ac:dyDescent="0.35">
      <c r="A13" s="282" t="s">
        <v>5508</v>
      </c>
      <c r="B13" s="282" t="s">
        <v>5509</v>
      </c>
      <c r="C13" s="282" t="s">
        <v>8261</v>
      </c>
      <c r="D13" s="286" t="s">
        <v>8262</v>
      </c>
      <c r="E13" s="284">
        <f>'Country Indicator Data'!P58+'Country Indicator Data'!P91+'Country Indicator Data'!P159</f>
        <v>2196480</v>
      </c>
      <c r="F13" s="284">
        <f>VLOOKUP(B13,'Core Indicators'!$C$3:$G$198,5,FALSE)</f>
        <v>93552000</v>
      </c>
      <c r="G13" s="285">
        <f>AVERAGE('Country Indicator Data'!C58,'Country Indicator Data'!C91,'Country Indicator Data'!C159)</f>
        <v>0.53738601793333329</v>
      </c>
      <c r="H13" s="285">
        <f>AVERAGE('Country Indicator Data'!D58,'Country Indicator Data'!D91,'Country Indicator Data'!D159)</f>
        <v>3.5</v>
      </c>
      <c r="I13" s="285">
        <f>AVERAGE('Country Indicator Data'!E58,'Country Indicator Data'!E91,'Country Indicator Data'!E159)</f>
        <v>0.1178</v>
      </c>
      <c r="J13" s="285">
        <f>AVERAGE('Country Indicator Data'!F58,'Country Indicator Data'!F91,'Country Indicator Data'!F159)</f>
        <v>3.4444444444333335</v>
      </c>
      <c r="K13" s="285">
        <f>AVERAGE('Country Indicator Data'!G58,'Country Indicator Data'!G91,'Country Indicator Data'!G159)</f>
        <v>0.52623597955000001</v>
      </c>
      <c r="L13" s="285">
        <f>AVERAGE('Country Indicator Data'!H58,'Country Indicator Data'!H91,'Country Indicator Data'!H159)</f>
        <v>37.533333333333331</v>
      </c>
      <c r="M13" s="285">
        <f>AVERAGE('Country Indicator Data'!I58,'Country Indicator Data'!I91,'Country Indicator Data'!I159)</f>
        <v>5</v>
      </c>
      <c r="N13" s="284">
        <f>VLOOKUP($B13,'Core Indicators'!$C$3:$EU$891,149,FALSE)</f>
        <v>7727</v>
      </c>
      <c r="O13" s="285">
        <f>AVERAGE('Country Indicator Data'!K58,'Country Indicator Data'!K91,'Country Indicator Data'!K159)</f>
        <v>-1.0927180548666666</v>
      </c>
      <c r="P13" s="285">
        <f>AVERAGE('Country Indicator Data'!L58,'Country Indicator Data'!L91,'Country Indicator Data'!L159)</f>
        <v>3.25</v>
      </c>
      <c r="Q13" s="285">
        <f>AVERAGE('Country Indicator Data'!M58,'Country Indicator Data'!M91,'Country Indicator Data'!M159)</f>
        <v>26.333333333333332</v>
      </c>
      <c r="R13" s="285">
        <f>AVERAGE('Country Indicator Data'!N58,'Country Indicator Data'!N91,'Country Indicator Data'!N159)</f>
        <v>24.666666666666668</v>
      </c>
    </row>
    <row r="14" spans="1:18" x14ac:dyDescent="0.35">
      <c r="A14" s="282"/>
      <c r="B14" s="282"/>
      <c r="C14" s="282"/>
      <c r="D14" s="286"/>
    </row>
    <row r="15" spans="1:18" x14ac:dyDescent="0.35">
      <c r="A15" s="282"/>
      <c r="B15" s="282"/>
      <c r="C15" s="282"/>
      <c r="D15" s="286"/>
    </row>
    <row r="16" spans="1:18" x14ac:dyDescent="0.35">
      <c r="A16" s="282"/>
      <c r="B16" s="282"/>
      <c r="C16" s="282"/>
      <c r="D16" s="286"/>
    </row>
    <row r="17" spans="1:4" x14ac:dyDescent="0.35">
      <c r="A17" s="282"/>
      <c r="B17" s="282"/>
      <c r="C17" s="282"/>
      <c r="D17" s="286"/>
    </row>
    <row r="18" spans="1:4" x14ac:dyDescent="0.35">
      <c r="A18" s="282"/>
      <c r="B18" s="282"/>
      <c r="C18" s="282"/>
      <c r="D18" s="286"/>
    </row>
    <row r="19" spans="1:4" x14ac:dyDescent="0.35">
      <c r="A19" s="282"/>
      <c r="B19" s="282"/>
      <c r="C19" s="282"/>
      <c r="D19" s="286"/>
    </row>
    <row r="20" spans="1:4" x14ac:dyDescent="0.35">
      <c r="A20" s="282"/>
      <c r="B20" s="282"/>
      <c r="C20" s="282"/>
      <c r="D20" s="286"/>
    </row>
    <row r="21" spans="1:4" x14ac:dyDescent="0.35">
      <c r="A21" s="282"/>
      <c r="B21" s="282"/>
      <c r="C21" s="282"/>
      <c r="D21" s="286"/>
    </row>
    <row r="22" spans="1:4" x14ac:dyDescent="0.35">
      <c r="A22" s="282"/>
      <c r="B22" s="282"/>
      <c r="C22" s="282"/>
      <c r="D22" s="286"/>
    </row>
    <row r="23" spans="1:4" x14ac:dyDescent="0.35">
      <c r="A23" s="282"/>
      <c r="B23" s="282"/>
      <c r="C23" s="282"/>
      <c r="D23" s="286"/>
    </row>
    <row r="24" spans="1:4" x14ac:dyDescent="0.35">
      <c r="A24" s="282"/>
      <c r="B24" s="282"/>
      <c r="C24" s="282"/>
      <c r="D24" s="286"/>
    </row>
    <row r="25" spans="1:4" x14ac:dyDescent="0.35">
      <c r="A25" s="282"/>
      <c r="B25" s="282"/>
      <c r="C25" s="282"/>
      <c r="D25" s="286"/>
    </row>
    <row r="26" spans="1:4" x14ac:dyDescent="0.35">
      <c r="A26" s="282"/>
      <c r="B26" s="282"/>
      <c r="C26" s="282"/>
      <c r="D26" s="286"/>
    </row>
  </sheetData>
  <pageMargins left="0.75" right="0.75" top="1" bottom="1" header="0.5" footer="0.5"/>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617283"/>
  </sheetPr>
  <dimension ref="A1:AN152"/>
  <sheetViews>
    <sheetView workbookViewId="0">
      <selection activeCell="AP247" sqref="AP247"/>
    </sheetView>
  </sheetViews>
  <sheetFormatPr defaultColWidth="8.453125" defaultRowHeight="14.5" x14ac:dyDescent="0.35"/>
  <cols>
    <col min="1" max="1" width="14.453125" style="217" customWidth="1"/>
    <col min="2" max="2" width="7" style="217" customWidth="1"/>
    <col min="3" max="3" width="8.453125" style="217" customWidth="1"/>
    <col min="4" max="16384" width="8.453125" style="217"/>
  </cols>
  <sheetData>
    <row r="1" spans="1:40" x14ac:dyDescent="0.35">
      <c r="A1" s="319"/>
      <c r="B1" s="320"/>
      <c r="C1" s="320"/>
      <c r="D1" s="320"/>
      <c r="E1" s="320"/>
      <c r="F1" s="320"/>
      <c r="G1" s="320"/>
      <c r="H1" s="320"/>
      <c r="I1" s="320"/>
      <c r="J1" s="320"/>
      <c r="K1" s="320"/>
      <c r="L1" s="320"/>
      <c r="M1" s="320"/>
      <c r="N1" s="320"/>
      <c r="O1" s="320"/>
      <c r="P1" s="320"/>
      <c r="Q1" s="320"/>
      <c r="R1" s="320"/>
      <c r="S1" s="320"/>
      <c r="T1" s="320"/>
      <c r="U1" s="320"/>
      <c r="V1" s="320"/>
      <c r="W1" s="320"/>
      <c r="X1" s="320"/>
      <c r="Y1" s="320"/>
      <c r="Z1" s="320"/>
      <c r="AA1" s="320"/>
      <c r="AB1" s="320"/>
      <c r="AC1" s="320"/>
      <c r="AD1" s="320"/>
      <c r="AE1" s="320"/>
      <c r="AF1" s="320"/>
      <c r="AG1" s="320"/>
      <c r="AH1" s="320"/>
      <c r="AI1" s="320"/>
      <c r="AJ1" s="320"/>
      <c r="AK1" s="320"/>
      <c r="AL1" s="320"/>
      <c r="AM1" s="320"/>
      <c r="AN1" s="320"/>
    </row>
    <row r="2" spans="1:40" ht="147" customHeight="1" x14ac:dyDescent="0.35">
      <c r="A2" s="204" t="s">
        <v>8263</v>
      </c>
      <c r="B2" s="205" t="s">
        <v>7913</v>
      </c>
      <c r="C2" s="205" t="s">
        <v>7917</v>
      </c>
      <c r="D2" s="129" t="s">
        <v>7779</v>
      </c>
      <c r="E2" s="98" t="s">
        <v>7800</v>
      </c>
      <c r="F2" s="98" t="s">
        <v>7804</v>
      </c>
      <c r="G2" s="99" t="s">
        <v>7795</v>
      </c>
      <c r="H2" s="100" t="s">
        <v>779</v>
      </c>
      <c r="I2" s="98" t="s">
        <v>682</v>
      </c>
      <c r="J2" s="98" t="s">
        <v>7814</v>
      </c>
      <c r="K2" s="101" t="s">
        <v>7815</v>
      </c>
      <c r="L2" s="99" t="s">
        <v>7796</v>
      </c>
      <c r="M2" s="102" t="s">
        <v>7782</v>
      </c>
      <c r="N2" s="103" t="s">
        <v>8264</v>
      </c>
      <c r="O2" s="103" t="s">
        <v>8265</v>
      </c>
      <c r="P2" s="103" t="s">
        <v>8266</v>
      </c>
      <c r="Q2" s="103" t="s">
        <v>8267</v>
      </c>
      <c r="R2" s="103" t="s">
        <v>8268</v>
      </c>
      <c r="S2" s="102" t="s">
        <v>7785</v>
      </c>
      <c r="T2" s="104" t="s">
        <v>7786</v>
      </c>
      <c r="U2" s="105" t="s">
        <v>7838</v>
      </c>
      <c r="V2" s="106" t="s">
        <v>7839</v>
      </c>
      <c r="W2" s="106" t="s">
        <v>7840</v>
      </c>
      <c r="X2" s="105" t="s">
        <v>7841</v>
      </c>
      <c r="Y2" s="105" t="s">
        <v>7846</v>
      </c>
      <c r="Z2" s="104" t="s">
        <v>7787</v>
      </c>
      <c r="AA2" s="106" t="s">
        <v>7848</v>
      </c>
      <c r="AB2" s="107" t="s">
        <v>8269</v>
      </c>
      <c r="AC2" s="106" t="s">
        <v>3006</v>
      </c>
      <c r="AD2" s="106" t="s">
        <v>3016</v>
      </c>
      <c r="AE2" s="106" t="s">
        <v>3008</v>
      </c>
      <c r="AF2" s="106" t="s">
        <v>2483</v>
      </c>
      <c r="AG2" s="106" t="s">
        <v>7849</v>
      </c>
      <c r="AH2" s="106" t="s">
        <v>3004</v>
      </c>
      <c r="AI2" s="106" t="s">
        <v>3014</v>
      </c>
      <c r="AJ2" s="106" t="s">
        <v>7850</v>
      </c>
      <c r="AK2" s="106" t="s">
        <v>3010</v>
      </c>
      <c r="AL2" s="106" t="s">
        <v>7851</v>
      </c>
      <c r="AM2" s="106" t="s">
        <v>3012</v>
      </c>
      <c r="AN2" s="106" t="s">
        <v>7852</v>
      </c>
    </row>
    <row r="3" spans="1:40" x14ac:dyDescent="0.35">
      <c r="A3" s="206" t="str">
        <f>Lists!C:C</f>
        <v>AFG001</v>
      </c>
      <c r="B3" s="264">
        <f t="shared" ref="B3:B34" si="0">IF(OR(M3="x",D3="x"),"x",ROUND((5-GEOMEAN(((5-D3)/5*4+1),((5-M3)/5*4+1),((5-M3)/5*4+1)))/4*3.5+S3*0.3,1))</f>
        <v>2.1</v>
      </c>
      <c r="C3" s="166">
        <f t="shared" ref="C3:C34" si="1">COUNTIF(E3:F3,"x")+COUNTIF(H3:I3,"x")+COUNTIF(J3:J3,"x")+COUNTIF(M3,"x")+COUNTIF(U3:W3,"x")+COUNTIF(Y3:AB3,"x")</f>
        <v>0</v>
      </c>
      <c r="D3" s="287">
        <f t="shared" ref="D3:D34" si="2">IF(OR(L3="x",G3="x"),"x",ROUND((5-GEOMEAN(((5-L3)/5*4+1),((5-L3)/5*4+1),((5-G3)/5*4+1)))/4*5,1))</f>
        <v>2.7</v>
      </c>
      <c r="E3" s="206">
        <f>'Core Indicators'!R3</f>
        <v>1</v>
      </c>
      <c r="F3" s="206">
        <f>'Core Indicators'!Z3</f>
        <v>3</v>
      </c>
      <c r="G3" s="166">
        <f t="shared" ref="G3:G34" si="3">IF(AND(F3="x",E3="x"),"x",IF(OR(F3="x",E3="x"),AVERAGE(E3,F3),ROUND((10-GEOMEAN(((10-E3)/10*9+1),((10-F3)/10*9+1)))/9*10,1)))</f>
        <v>2.1</v>
      </c>
      <c r="H3" s="206">
        <f>'Core Indicators'!AH3</f>
        <v>3</v>
      </c>
      <c r="I3" s="206">
        <f>'Core Indicators'!AP3</f>
        <v>3</v>
      </c>
      <c r="J3" s="206">
        <f>'Core Indicators'!BN3</f>
        <v>3</v>
      </c>
      <c r="K3" s="206">
        <f t="shared" ref="K3:K34" si="4">IF(AND(J3="x",I3="x"),"x",IF(OR(J3="x",I3="x"),AVERAGE(I3,J3),ROUND((10-GEOMEAN(((10-I3)/10*9+1),((10-J3)/10*9+1)))/9*10,1)))</f>
        <v>3</v>
      </c>
      <c r="L3" s="264">
        <f t="shared" ref="L3:L34" si="5">IF(AND(H3="x",K3="x"),"x",IF(OR(H3="x",K3="x"),AVERAGE(H3,K3),ROUND((10-GEOMEAN(((10-H3)/10*9+1),((10-K3)/10*9+1)))/9*10,1)))</f>
        <v>3</v>
      </c>
      <c r="M3" s="287">
        <f t="shared" ref="M3:M34" si="6">IF(N3="x","x",AVERAGE(N3:R3))</f>
        <v>2</v>
      </c>
      <c r="N3" s="207">
        <f>'Core Indicators'!DJ3</f>
        <v>2</v>
      </c>
      <c r="O3" s="207">
        <f>'Core Indicators'!DR3</f>
        <v>2</v>
      </c>
      <c r="P3" s="207">
        <f>'Core Indicators'!DZ3</f>
        <v>2</v>
      </c>
      <c r="Q3" s="207">
        <f>'Core Indicators'!EH3</f>
        <v>2</v>
      </c>
      <c r="R3" s="207">
        <f>'Core Indicators'!EP3</f>
        <v>2</v>
      </c>
      <c r="S3" s="166">
        <f t="shared" ref="S3:S34" si="7">IF(OR(Z3="x",T3="x"),T3,ROUND((10-GEOMEAN(((10-T3)/10*9+1),((10-Z3)/10*9+1)))/9*10,1))</f>
        <v>1.7</v>
      </c>
      <c r="T3" s="166">
        <f t="shared" ref="T3:T34" si="8">AVERAGE(U3,X3,Y3)</f>
        <v>1.3333333333333333</v>
      </c>
      <c r="U3" s="206">
        <v>1</v>
      </c>
      <c r="V3" s="206">
        <v>1</v>
      </c>
      <c r="W3" s="206">
        <f>'Core Indicators'!EX3</f>
        <v>3</v>
      </c>
      <c r="X3" s="166">
        <f t="shared" ref="X3:X34" si="9">AVERAGE(V3:W3)</f>
        <v>2</v>
      </c>
      <c r="Y3" s="206">
        <v>1</v>
      </c>
      <c r="Z3" s="166">
        <f t="shared" ref="Z3:Z34" si="10">IF(AND(AA3="x",AB3="x"),"x",AVERAGE(AA3:AB3))</f>
        <v>2</v>
      </c>
      <c r="AA3" s="206">
        <f>'Core Indicators'!FF3</f>
        <v>2</v>
      </c>
      <c r="AB3" s="206">
        <f t="shared" ref="AB3:AB34" si="11">IF(AND(AJ3="x",AN3="x",AG3="x"),"x",(AVERAGE(AJ3,AN3,AG3)))</f>
        <v>2</v>
      </c>
      <c r="AC3" s="187">
        <f>'Core Indicators'!GD3</f>
        <v>2</v>
      </c>
      <c r="AD3" s="187">
        <f>'Core Indicators'!GL3</f>
        <v>2</v>
      </c>
      <c r="AE3" s="187">
        <f>'Core Indicators'!GT3</f>
        <v>2</v>
      </c>
      <c r="AF3" s="187">
        <f>'Core Indicators'!HB3</f>
        <v>2</v>
      </c>
      <c r="AG3" s="187">
        <f t="shared" ref="AG3:AG34" si="12">IF(AND(AC3="x",AD3="x",AE3="x",AF3="x"),"x",AVERAGE(AC3:AF3))</f>
        <v>2</v>
      </c>
      <c r="AH3" s="187">
        <f>'Core Indicators'!HJ3</f>
        <v>2</v>
      </c>
      <c r="AI3" s="187">
        <f>'Core Indicators'!HR3</f>
        <v>2</v>
      </c>
      <c r="AJ3" s="187">
        <f t="shared" ref="AJ3:AJ34" si="13">IF(AND(AH3="x",AI3="x"),"x",AVERAGE(AH3:AI3))</f>
        <v>2</v>
      </c>
      <c r="AK3" s="187">
        <f>'Core Indicators'!HZ3</f>
        <v>2</v>
      </c>
      <c r="AL3" s="187">
        <f>'Core Indicators'!IH3</f>
        <v>2</v>
      </c>
      <c r="AM3" s="187">
        <f>'Core Indicators'!IP3</f>
        <v>2</v>
      </c>
      <c r="AN3" s="187">
        <f t="shared" ref="AN3:AN34" si="14">IF(AND(AK3="x",AL3="x",AM3="x"),"x",AVERAGE(AK3:AM3))</f>
        <v>2</v>
      </c>
    </row>
    <row r="4" spans="1:40" x14ac:dyDescent="0.35">
      <c r="A4" s="206" t="str">
        <f>Lists!C:C</f>
        <v>AGO002</v>
      </c>
      <c r="B4" s="264">
        <f t="shared" si="0"/>
        <v>1.2</v>
      </c>
      <c r="C4" s="166">
        <f t="shared" si="1"/>
        <v>0</v>
      </c>
      <c r="D4" s="287">
        <f t="shared" si="2"/>
        <v>1.4</v>
      </c>
      <c r="E4" s="206">
        <f>'Core Indicators'!R4</f>
        <v>2</v>
      </c>
      <c r="F4" s="206">
        <f>'Core Indicators'!Z4</f>
        <v>1</v>
      </c>
      <c r="G4" s="166">
        <f t="shared" si="3"/>
        <v>1.5</v>
      </c>
      <c r="H4" s="206">
        <f>'Core Indicators'!AH4</f>
        <v>1</v>
      </c>
      <c r="I4" s="206">
        <f>'Core Indicators'!AP4</f>
        <v>2</v>
      </c>
      <c r="J4" s="206">
        <f>'Core Indicators'!BN4</f>
        <v>1</v>
      </c>
      <c r="K4" s="206">
        <f t="shared" si="4"/>
        <v>1.5</v>
      </c>
      <c r="L4" s="264">
        <f t="shared" si="5"/>
        <v>1.3</v>
      </c>
      <c r="M4" s="287">
        <f t="shared" si="6"/>
        <v>1</v>
      </c>
      <c r="N4" s="207">
        <f>'Core Indicators'!DJ4</f>
        <v>1</v>
      </c>
      <c r="O4" s="207">
        <f>'Core Indicators'!DR4</f>
        <v>1</v>
      </c>
      <c r="P4" s="207">
        <f>'Core Indicators'!DZ4</f>
        <v>1</v>
      </c>
      <c r="Q4" s="207">
        <f>'Core Indicators'!EH4</f>
        <v>1</v>
      </c>
      <c r="R4" s="207">
        <f>'Core Indicators'!EP4</f>
        <v>1</v>
      </c>
      <c r="S4" s="166">
        <f t="shared" si="7"/>
        <v>1.5</v>
      </c>
      <c r="T4" s="166">
        <f t="shared" si="8"/>
        <v>1</v>
      </c>
      <c r="U4" s="206">
        <v>1</v>
      </c>
      <c r="V4" s="206">
        <v>1</v>
      </c>
      <c r="W4" s="206">
        <f>'Core Indicators'!EX4</f>
        <v>1</v>
      </c>
      <c r="X4" s="166">
        <f t="shared" si="9"/>
        <v>1</v>
      </c>
      <c r="Y4" s="206">
        <v>1</v>
      </c>
      <c r="Z4" s="166">
        <f t="shared" si="10"/>
        <v>2</v>
      </c>
      <c r="AA4" s="206">
        <f>'Core Indicators'!FF4</f>
        <v>2</v>
      </c>
      <c r="AB4" s="206">
        <f t="shared" si="11"/>
        <v>2</v>
      </c>
      <c r="AC4" s="187">
        <f>'Core Indicators'!GD4</f>
        <v>2</v>
      </c>
      <c r="AD4" s="187">
        <f>'Core Indicators'!GL4</f>
        <v>2</v>
      </c>
      <c r="AE4" s="187">
        <f>'Core Indicators'!GT4</f>
        <v>2</v>
      </c>
      <c r="AF4" s="187">
        <f>'Core Indicators'!HB4</f>
        <v>2</v>
      </c>
      <c r="AG4" s="187">
        <f t="shared" si="12"/>
        <v>2</v>
      </c>
      <c r="AH4" s="187">
        <f>'Core Indicators'!HJ4</f>
        <v>2</v>
      </c>
      <c r="AI4" s="187">
        <f>'Core Indicators'!HR4</f>
        <v>2</v>
      </c>
      <c r="AJ4" s="187">
        <f t="shared" si="13"/>
        <v>2</v>
      </c>
      <c r="AK4" s="187">
        <f>'Core Indicators'!HZ4</f>
        <v>2</v>
      </c>
      <c r="AL4" s="187">
        <f>'Core Indicators'!IH4</f>
        <v>2</v>
      </c>
      <c r="AM4" s="187">
        <f>'Core Indicators'!IP4</f>
        <v>2</v>
      </c>
      <c r="AN4" s="187">
        <f t="shared" si="14"/>
        <v>2</v>
      </c>
    </row>
    <row r="5" spans="1:40" x14ac:dyDescent="0.35">
      <c r="A5" s="206" t="str">
        <f>Lists!C:C</f>
        <v>ARM002</v>
      </c>
      <c r="B5" s="264">
        <f t="shared" si="0"/>
        <v>1.8</v>
      </c>
      <c r="C5" s="166">
        <f t="shared" si="1"/>
        <v>0</v>
      </c>
      <c r="D5" s="287">
        <f t="shared" si="2"/>
        <v>1.8</v>
      </c>
      <c r="E5" s="206">
        <f>'Core Indicators'!R5</f>
        <v>1</v>
      </c>
      <c r="F5" s="206">
        <f>'Core Indicators'!Z5</f>
        <v>2</v>
      </c>
      <c r="G5" s="166">
        <f t="shared" si="3"/>
        <v>1.5</v>
      </c>
      <c r="H5" s="206">
        <f>'Core Indicators'!AH5</f>
        <v>2</v>
      </c>
      <c r="I5" s="206">
        <f>'Core Indicators'!AP5</f>
        <v>2</v>
      </c>
      <c r="J5" s="206">
        <f>'Core Indicators'!BN5</f>
        <v>2</v>
      </c>
      <c r="K5" s="206">
        <f t="shared" si="4"/>
        <v>2</v>
      </c>
      <c r="L5" s="264">
        <f t="shared" si="5"/>
        <v>2</v>
      </c>
      <c r="M5" s="287">
        <f t="shared" si="6"/>
        <v>2</v>
      </c>
      <c r="N5" s="207">
        <f>'Core Indicators'!DJ5</f>
        <v>2</v>
      </c>
      <c r="O5" s="207">
        <f>'Core Indicators'!DR5</f>
        <v>2</v>
      </c>
      <c r="P5" s="207">
        <f>'Core Indicators'!DZ5</f>
        <v>2</v>
      </c>
      <c r="Q5" s="207">
        <f>'Core Indicators'!EH5</f>
        <v>2</v>
      </c>
      <c r="R5" s="207">
        <f>'Core Indicators'!EP5</f>
        <v>2</v>
      </c>
      <c r="S5" s="166">
        <f t="shared" si="7"/>
        <v>1.6</v>
      </c>
      <c r="T5" s="166">
        <f t="shared" si="8"/>
        <v>1.1666666666666667</v>
      </c>
      <c r="U5" s="206">
        <v>1</v>
      </c>
      <c r="V5" s="206">
        <v>1</v>
      </c>
      <c r="W5" s="206">
        <f>'Core Indicators'!EX5</f>
        <v>2</v>
      </c>
      <c r="X5" s="166">
        <f t="shared" si="9"/>
        <v>1.5</v>
      </c>
      <c r="Y5" s="206">
        <v>1</v>
      </c>
      <c r="Z5" s="166">
        <f t="shared" si="10"/>
        <v>2</v>
      </c>
      <c r="AA5" s="206">
        <f>'Core Indicators'!FF5</f>
        <v>2</v>
      </c>
      <c r="AB5" s="206">
        <f t="shared" si="11"/>
        <v>2</v>
      </c>
      <c r="AC5" s="187">
        <f>'Core Indicators'!GD5</f>
        <v>2</v>
      </c>
      <c r="AD5" s="187">
        <f>'Core Indicators'!GL5</f>
        <v>2</v>
      </c>
      <c r="AE5" s="187">
        <f>'Core Indicators'!GT5</f>
        <v>2</v>
      </c>
      <c r="AF5" s="187">
        <f>'Core Indicators'!HB5</f>
        <v>2</v>
      </c>
      <c r="AG5" s="187">
        <f t="shared" si="12"/>
        <v>2</v>
      </c>
      <c r="AH5" s="187">
        <f>'Core Indicators'!HJ5</f>
        <v>2</v>
      </c>
      <c r="AI5" s="187">
        <f>'Core Indicators'!HR5</f>
        <v>2</v>
      </c>
      <c r="AJ5" s="187">
        <f t="shared" si="13"/>
        <v>2</v>
      </c>
      <c r="AK5" s="187">
        <f>'Core Indicators'!HZ5</f>
        <v>2</v>
      </c>
      <c r="AL5" s="187">
        <f>'Core Indicators'!IH5</f>
        <v>2</v>
      </c>
      <c r="AM5" s="187">
        <f>'Core Indicators'!IP5</f>
        <v>2</v>
      </c>
      <c r="AN5" s="187">
        <f t="shared" si="14"/>
        <v>2</v>
      </c>
    </row>
    <row r="6" spans="1:40" x14ac:dyDescent="0.35">
      <c r="A6" s="206" t="str">
        <f>Lists!C:C</f>
        <v>AZE002</v>
      </c>
      <c r="B6" s="264" t="str">
        <f t="shared" si="0"/>
        <v>x</v>
      </c>
      <c r="C6" s="166">
        <f t="shared" si="1"/>
        <v>2</v>
      </c>
      <c r="D6" s="287">
        <f t="shared" si="2"/>
        <v>2.4</v>
      </c>
      <c r="E6" s="206">
        <f>'Core Indicators'!R6</f>
        <v>1</v>
      </c>
      <c r="F6" s="206">
        <f>'Core Indicators'!Z6</f>
        <v>3</v>
      </c>
      <c r="G6" s="166">
        <f t="shared" si="3"/>
        <v>2.1</v>
      </c>
      <c r="H6" s="206">
        <f>'Core Indicators'!AH6</f>
        <v>3</v>
      </c>
      <c r="I6" s="206">
        <f>'Core Indicators'!AP6</f>
        <v>2</v>
      </c>
      <c r="J6" s="206">
        <f>'Core Indicators'!BN6</f>
        <v>2</v>
      </c>
      <c r="K6" s="206">
        <f t="shared" si="4"/>
        <v>2</v>
      </c>
      <c r="L6" s="264">
        <f t="shared" si="5"/>
        <v>2.5</v>
      </c>
      <c r="M6" s="287" t="str">
        <f t="shared" si="6"/>
        <v>x</v>
      </c>
      <c r="N6" s="207" t="str">
        <f>'Core Indicators'!DJ6</f>
        <v>x</v>
      </c>
      <c r="O6" s="207" t="str">
        <f>'Core Indicators'!DR6</f>
        <v>x</v>
      </c>
      <c r="P6" s="207" t="str">
        <f>'Core Indicators'!DZ6</f>
        <v>x</v>
      </c>
      <c r="Q6" s="207" t="str">
        <f>'Core Indicators'!EH6</f>
        <v>x</v>
      </c>
      <c r="R6" s="207" t="str">
        <f>'Core Indicators'!EP6</f>
        <v>x</v>
      </c>
      <c r="S6" s="166">
        <f t="shared" si="7"/>
        <v>1.6</v>
      </c>
      <c r="T6" s="166">
        <f t="shared" si="8"/>
        <v>1.1666666666666667</v>
      </c>
      <c r="U6" s="206">
        <v>1</v>
      </c>
      <c r="V6" s="206">
        <v>1</v>
      </c>
      <c r="W6" s="206">
        <f>'Core Indicators'!EX6</f>
        <v>2</v>
      </c>
      <c r="X6" s="166">
        <f t="shared" si="9"/>
        <v>1.5</v>
      </c>
      <c r="Y6" s="206">
        <v>1</v>
      </c>
      <c r="Z6" s="166">
        <f t="shared" si="10"/>
        <v>2</v>
      </c>
      <c r="AA6" s="206" t="str">
        <f>'Core Indicators'!FF6</f>
        <v>x</v>
      </c>
      <c r="AB6" s="206">
        <f t="shared" si="11"/>
        <v>2</v>
      </c>
      <c r="AC6" s="187">
        <f>'Core Indicators'!GD6</f>
        <v>2</v>
      </c>
      <c r="AD6" s="187">
        <f>'Core Indicators'!GL6</f>
        <v>2</v>
      </c>
      <c r="AE6" s="187">
        <f>'Core Indicators'!GT6</f>
        <v>2</v>
      </c>
      <c r="AF6" s="187">
        <f>'Core Indicators'!HB6</f>
        <v>2</v>
      </c>
      <c r="AG6" s="187">
        <f t="shared" si="12"/>
        <v>2</v>
      </c>
      <c r="AH6" s="187">
        <f>'Core Indicators'!HJ6</f>
        <v>2</v>
      </c>
      <c r="AI6" s="187">
        <f>'Core Indicators'!HR6</f>
        <v>2</v>
      </c>
      <c r="AJ6" s="187">
        <f t="shared" si="13"/>
        <v>2</v>
      </c>
      <c r="AK6" s="187">
        <f>'Core Indicators'!HZ6</f>
        <v>2</v>
      </c>
      <c r="AL6" s="187">
        <f>'Core Indicators'!IH6</f>
        <v>2</v>
      </c>
      <c r="AM6" s="187">
        <f>'Core Indicators'!IP6</f>
        <v>2</v>
      </c>
      <c r="AN6" s="187">
        <f t="shared" si="14"/>
        <v>2</v>
      </c>
    </row>
    <row r="7" spans="1:40" x14ac:dyDescent="0.35">
      <c r="A7" s="206" t="str">
        <f>Lists!C:C</f>
        <v>BDI001</v>
      </c>
      <c r="B7" s="264">
        <f t="shared" si="0"/>
        <v>1.8</v>
      </c>
      <c r="C7" s="166">
        <f t="shared" si="1"/>
        <v>0</v>
      </c>
      <c r="D7" s="287">
        <f t="shared" si="2"/>
        <v>2</v>
      </c>
      <c r="E7" s="206">
        <f>'Core Indicators'!R7</f>
        <v>2</v>
      </c>
      <c r="F7" s="206">
        <f>'Core Indicators'!Z7</f>
        <v>2</v>
      </c>
      <c r="G7" s="166">
        <f t="shared" si="3"/>
        <v>2</v>
      </c>
      <c r="H7" s="206">
        <f>'Core Indicators'!AH7</f>
        <v>2</v>
      </c>
      <c r="I7" s="206">
        <f>'Core Indicators'!AP7</f>
        <v>2</v>
      </c>
      <c r="J7" s="206">
        <f>'Core Indicators'!BN7</f>
        <v>2</v>
      </c>
      <c r="K7" s="206">
        <f t="shared" si="4"/>
        <v>2</v>
      </c>
      <c r="L7" s="264">
        <f t="shared" si="5"/>
        <v>2</v>
      </c>
      <c r="M7" s="287">
        <f t="shared" si="6"/>
        <v>2</v>
      </c>
      <c r="N7" s="207">
        <f>'Core Indicators'!DJ7</f>
        <v>2</v>
      </c>
      <c r="O7" s="207">
        <f>'Core Indicators'!DR7</f>
        <v>2</v>
      </c>
      <c r="P7" s="207">
        <f>'Core Indicators'!DZ7</f>
        <v>2</v>
      </c>
      <c r="Q7" s="207">
        <f>'Core Indicators'!EH7</f>
        <v>2</v>
      </c>
      <c r="R7" s="207">
        <f>'Core Indicators'!EP7</f>
        <v>2</v>
      </c>
      <c r="S7" s="166">
        <f t="shared" si="7"/>
        <v>1.3</v>
      </c>
      <c r="T7" s="166">
        <f t="shared" si="8"/>
        <v>1.1666666666666667</v>
      </c>
      <c r="U7" s="206">
        <v>1</v>
      </c>
      <c r="V7" s="206">
        <v>1</v>
      </c>
      <c r="W7" s="206">
        <f>'Core Indicators'!EX7</f>
        <v>2</v>
      </c>
      <c r="X7" s="166">
        <f t="shared" si="9"/>
        <v>1.5</v>
      </c>
      <c r="Y7" s="206">
        <v>1</v>
      </c>
      <c r="Z7" s="166">
        <f t="shared" si="10"/>
        <v>1.5</v>
      </c>
      <c r="AA7" s="206">
        <f>'Core Indicators'!FF7</f>
        <v>1</v>
      </c>
      <c r="AB7" s="206">
        <f t="shared" si="11"/>
        <v>2</v>
      </c>
      <c r="AC7" s="187">
        <f>'Core Indicators'!GD7</f>
        <v>2</v>
      </c>
      <c r="AD7" s="187">
        <f>'Core Indicators'!GL7</f>
        <v>2</v>
      </c>
      <c r="AE7" s="187">
        <f>'Core Indicators'!GT7</f>
        <v>2</v>
      </c>
      <c r="AF7" s="187">
        <f>'Core Indicators'!HB7</f>
        <v>2</v>
      </c>
      <c r="AG7" s="187">
        <f t="shared" si="12"/>
        <v>2</v>
      </c>
      <c r="AH7" s="187">
        <f>'Core Indicators'!HJ7</f>
        <v>2</v>
      </c>
      <c r="AI7" s="187">
        <f>'Core Indicators'!HR7</f>
        <v>2</v>
      </c>
      <c r="AJ7" s="187">
        <f t="shared" si="13"/>
        <v>2</v>
      </c>
      <c r="AK7" s="187">
        <f>'Core Indicators'!HZ7</f>
        <v>2</v>
      </c>
      <c r="AL7" s="187">
        <f>'Core Indicators'!IH7</f>
        <v>2</v>
      </c>
      <c r="AM7" s="187">
        <f>'Core Indicators'!IP7</f>
        <v>2</v>
      </c>
      <c r="AN7" s="187">
        <f t="shared" si="14"/>
        <v>2</v>
      </c>
    </row>
    <row r="8" spans="1:40" x14ac:dyDescent="0.35">
      <c r="A8" s="206" t="str">
        <f>Lists!C:C</f>
        <v>BFA002</v>
      </c>
      <c r="B8" s="264">
        <f t="shared" si="0"/>
        <v>1.2</v>
      </c>
      <c r="C8" s="166">
        <f t="shared" si="1"/>
        <v>0</v>
      </c>
      <c r="D8" s="287">
        <f t="shared" si="2"/>
        <v>1</v>
      </c>
      <c r="E8" s="206">
        <f>'Core Indicators'!R8</f>
        <v>1</v>
      </c>
      <c r="F8" s="206">
        <f>'Core Indicators'!Z8</f>
        <v>1</v>
      </c>
      <c r="G8" s="166">
        <f t="shared" si="3"/>
        <v>1</v>
      </c>
      <c r="H8" s="206">
        <f>'Core Indicators'!AH8</f>
        <v>1</v>
      </c>
      <c r="I8" s="206">
        <f>'Core Indicators'!AP8</f>
        <v>1</v>
      </c>
      <c r="J8" s="206">
        <f>'Core Indicators'!BN8</f>
        <v>1</v>
      </c>
      <c r="K8" s="206">
        <f t="shared" si="4"/>
        <v>1</v>
      </c>
      <c r="L8" s="264">
        <f t="shared" si="5"/>
        <v>1</v>
      </c>
      <c r="M8" s="287">
        <f t="shared" si="6"/>
        <v>1</v>
      </c>
      <c r="N8" s="207">
        <f>'Core Indicators'!DJ8</f>
        <v>1</v>
      </c>
      <c r="O8" s="207">
        <f>'Core Indicators'!DR8</f>
        <v>1</v>
      </c>
      <c r="P8" s="207">
        <f>'Core Indicators'!DZ8</f>
        <v>1</v>
      </c>
      <c r="Q8" s="207">
        <f>'Core Indicators'!EH8</f>
        <v>1</v>
      </c>
      <c r="R8" s="207">
        <f>'Core Indicators'!EP8</f>
        <v>1</v>
      </c>
      <c r="S8" s="166">
        <f t="shared" si="7"/>
        <v>1.6</v>
      </c>
      <c r="T8" s="166">
        <f t="shared" si="8"/>
        <v>1.1666666666666667</v>
      </c>
      <c r="U8" s="206">
        <v>1</v>
      </c>
      <c r="V8" s="206">
        <v>1</v>
      </c>
      <c r="W8" s="206">
        <f>'Core Indicators'!EX8</f>
        <v>2</v>
      </c>
      <c r="X8" s="166">
        <f t="shared" si="9"/>
        <v>1.5</v>
      </c>
      <c r="Y8" s="206">
        <v>1</v>
      </c>
      <c r="Z8" s="166">
        <f t="shared" si="10"/>
        <v>2</v>
      </c>
      <c r="AA8" s="206">
        <f>'Core Indicators'!FF8</f>
        <v>2</v>
      </c>
      <c r="AB8" s="206">
        <f t="shared" si="11"/>
        <v>2</v>
      </c>
      <c r="AC8" s="187">
        <f>'Core Indicators'!GD8</f>
        <v>2</v>
      </c>
      <c r="AD8" s="187">
        <f>'Core Indicators'!GL8</f>
        <v>2</v>
      </c>
      <c r="AE8" s="187">
        <f>'Core Indicators'!GT8</f>
        <v>2</v>
      </c>
      <c r="AF8" s="187">
        <f>'Core Indicators'!HB8</f>
        <v>2</v>
      </c>
      <c r="AG8" s="187">
        <f t="shared" si="12"/>
        <v>2</v>
      </c>
      <c r="AH8" s="187">
        <f>'Core Indicators'!HJ8</f>
        <v>2</v>
      </c>
      <c r="AI8" s="187">
        <f>'Core Indicators'!HR8</f>
        <v>2</v>
      </c>
      <c r="AJ8" s="187">
        <f t="shared" si="13"/>
        <v>2</v>
      </c>
      <c r="AK8" s="187">
        <f>'Core Indicators'!HZ8</f>
        <v>2</v>
      </c>
      <c r="AL8" s="187">
        <f>'Core Indicators'!IH8</f>
        <v>2</v>
      </c>
      <c r="AM8" s="187">
        <f>'Core Indicators'!IP8</f>
        <v>2</v>
      </c>
      <c r="AN8" s="187">
        <f t="shared" si="14"/>
        <v>2</v>
      </c>
    </row>
    <row r="9" spans="1:40" x14ac:dyDescent="0.35">
      <c r="A9" s="206" t="str">
        <f>Lists!C:C</f>
        <v>BGD002</v>
      </c>
      <c r="B9" s="264">
        <f t="shared" si="0"/>
        <v>1.7</v>
      </c>
      <c r="C9" s="166">
        <f t="shared" si="1"/>
        <v>0</v>
      </c>
      <c r="D9" s="287">
        <f t="shared" si="2"/>
        <v>1.7</v>
      </c>
      <c r="E9" s="206">
        <f>'Core Indicators'!R9</f>
        <v>1</v>
      </c>
      <c r="F9" s="206">
        <f>'Core Indicators'!Z9</f>
        <v>2</v>
      </c>
      <c r="G9" s="166">
        <f t="shared" si="3"/>
        <v>1.5</v>
      </c>
      <c r="H9" s="206">
        <f>'Core Indicators'!AH9</f>
        <v>2</v>
      </c>
      <c r="I9" s="206">
        <f>'Core Indicators'!AP9</f>
        <v>1</v>
      </c>
      <c r="J9" s="206">
        <f>'Core Indicators'!BN9</f>
        <v>2</v>
      </c>
      <c r="K9" s="206">
        <f t="shared" si="4"/>
        <v>1.5</v>
      </c>
      <c r="L9" s="264">
        <f t="shared" si="5"/>
        <v>1.8</v>
      </c>
      <c r="M9" s="287">
        <f t="shared" si="6"/>
        <v>2</v>
      </c>
      <c r="N9" s="207">
        <f>'Core Indicators'!DJ9</f>
        <v>2</v>
      </c>
      <c r="O9" s="207">
        <f>'Core Indicators'!DR9</f>
        <v>2</v>
      </c>
      <c r="P9" s="207">
        <f>'Core Indicators'!DZ9</f>
        <v>2</v>
      </c>
      <c r="Q9" s="207">
        <f>'Core Indicators'!EH9</f>
        <v>2</v>
      </c>
      <c r="R9" s="207">
        <f>'Core Indicators'!EP9</f>
        <v>2</v>
      </c>
      <c r="S9" s="166">
        <f t="shared" si="7"/>
        <v>1.3</v>
      </c>
      <c r="T9" s="166">
        <f t="shared" si="8"/>
        <v>1.1666666666666667</v>
      </c>
      <c r="U9" s="206">
        <v>1</v>
      </c>
      <c r="V9" s="206">
        <v>1</v>
      </c>
      <c r="W9" s="206">
        <f>'Core Indicators'!EX9</f>
        <v>2</v>
      </c>
      <c r="X9" s="166">
        <f t="shared" si="9"/>
        <v>1.5</v>
      </c>
      <c r="Y9" s="206">
        <v>1</v>
      </c>
      <c r="Z9" s="166">
        <f t="shared" si="10"/>
        <v>1.5</v>
      </c>
      <c r="AA9" s="206">
        <f>'Core Indicators'!FF9</f>
        <v>1</v>
      </c>
      <c r="AB9" s="206">
        <f t="shared" si="11"/>
        <v>2</v>
      </c>
      <c r="AC9" s="187">
        <f>'Core Indicators'!GD9</f>
        <v>2</v>
      </c>
      <c r="AD9" s="187">
        <f>'Core Indicators'!GL9</f>
        <v>2</v>
      </c>
      <c r="AE9" s="187">
        <f>'Core Indicators'!GT9</f>
        <v>2</v>
      </c>
      <c r="AF9" s="187">
        <f>'Core Indicators'!HB9</f>
        <v>2</v>
      </c>
      <c r="AG9" s="187">
        <f t="shared" si="12"/>
        <v>2</v>
      </c>
      <c r="AH9" s="187">
        <f>'Core Indicators'!HJ9</f>
        <v>2</v>
      </c>
      <c r="AI9" s="187">
        <f>'Core Indicators'!HR9</f>
        <v>2</v>
      </c>
      <c r="AJ9" s="187">
        <f t="shared" si="13"/>
        <v>2</v>
      </c>
      <c r="AK9" s="187">
        <f>'Core Indicators'!HZ9</f>
        <v>2</v>
      </c>
      <c r="AL9" s="187">
        <f>'Core Indicators'!IH9</f>
        <v>2</v>
      </c>
      <c r="AM9" s="187">
        <f>'Core Indicators'!IP9</f>
        <v>2</v>
      </c>
      <c r="AN9" s="187">
        <f t="shared" si="14"/>
        <v>2</v>
      </c>
    </row>
    <row r="10" spans="1:40" x14ac:dyDescent="0.35">
      <c r="A10" s="206" t="str">
        <f>Lists!C:C</f>
        <v>BRA001</v>
      </c>
      <c r="B10" s="264">
        <f t="shared" si="0"/>
        <v>2.2999999999999998</v>
      </c>
      <c r="C10" s="166">
        <f t="shared" si="1"/>
        <v>0</v>
      </c>
      <c r="D10" s="287">
        <f t="shared" si="2"/>
        <v>2</v>
      </c>
      <c r="E10" s="206">
        <f>'Core Indicators'!R10</f>
        <v>2</v>
      </c>
      <c r="F10" s="206">
        <f>'Core Indicators'!Z10</f>
        <v>2</v>
      </c>
      <c r="G10" s="166">
        <f t="shared" si="3"/>
        <v>2</v>
      </c>
      <c r="H10" s="206">
        <f>'Core Indicators'!AH10</f>
        <v>2</v>
      </c>
      <c r="I10" s="206">
        <f>'Core Indicators'!AP10</f>
        <v>2</v>
      </c>
      <c r="J10" s="206">
        <f>'Core Indicators'!BN10</f>
        <v>2</v>
      </c>
      <c r="K10" s="206">
        <f t="shared" si="4"/>
        <v>2</v>
      </c>
      <c r="L10" s="264">
        <f t="shared" si="5"/>
        <v>2</v>
      </c>
      <c r="M10" s="287">
        <f t="shared" si="6"/>
        <v>2.8</v>
      </c>
      <c r="N10" s="207">
        <f>'Core Indicators'!DJ10</f>
        <v>3</v>
      </c>
      <c r="O10" s="207">
        <f>'Core Indicators'!DR10</f>
        <v>3</v>
      </c>
      <c r="P10" s="207">
        <f>'Core Indicators'!DZ10</f>
        <v>2</v>
      </c>
      <c r="Q10" s="207">
        <f>'Core Indicators'!EH10</f>
        <v>3</v>
      </c>
      <c r="R10" s="207">
        <f>'Core Indicators'!EP10</f>
        <v>3</v>
      </c>
      <c r="S10" s="166">
        <f t="shared" si="7"/>
        <v>1.6</v>
      </c>
      <c r="T10" s="166">
        <f t="shared" si="8"/>
        <v>1.1666666666666667</v>
      </c>
      <c r="U10" s="206">
        <v>1</v>
      </c>
      <c r="V10" s="206">
        <v>1</v>
      </c>
      <c r="W10" s="206">
        <f>'Core Indicators'!EX10</f>
        <v>2</v>
      </c>
      <c r="X10" s="166">
        <f t="shared" si="9"/>
        <v>1.5</v>
      </c>
      <c r="Y10" s="206">
        <v>1</v>
      </c>
      <c r="Z10" s="166">
        <f t="shared" si="10"/>
        <v>2</v>
      </c>
      <c r="AA10" s="206">
        <f>'Core Indicators'!FF10</f>
        <v>2</v>
      </c>
      <c r="AB10" s="206">
        <f t="shared" si="11"/>
        <v>2</v>
      </c>
      <c r="AC10" s="187">
        <f>'Core Indicators'!GD10</f>
        <v>2</v>
      </c>
      <c r="AD10" s="187">
        <f>'Core Indicators'!GL10</f>
        <v>2</v>
      </c>
      <c r="AE10" s="187">
        <f>'Core Indicators'!GT10</f>
        <v>2</v>
      </c>
      <c r="AF10" s="187">
        <f>'Core Indicators'!HB10</f>
        <v>2</v>
      </c>
      <c r="AG10" s="187">
        <f t="shared" si="12"/>
        <v>2</v>
      </c>
      <c r="AH10" s="187">
        <f>'Core Indicators'!HJ10</f>
        <v>2</v>
      </c>
      <c r="AI10" s="187">
        <f>'Core Indicators'!HR10</f>
        <v>2</v>
      </c>
      <c r="AJ10" s="187">
        <f t="shared" si="13"/>
        <v>2</v>
      </c>
      <c r="AK10" s="187">
        <f>'Core Indicators'!HZ10</f>
        <v>2</v>
      </c>
      <c r="AL10" s="187">
        <f>'Core Indicators'!IH10</f>
        <v>2</v>
      </c>
      <c r="AM10" s="187">
        <f>'Core Indicators'!IP10</f>
        <v>2</v>
      </c>
      <c r="AN10" s="187">
        <f t="shared" si="14"/>
        <v>2</v>
      </c>
    </row>
    <row r="11" spans="1:40" x14ac:dyDescent="0.35">
      <c r="A11" s="206" t="str">
        <f>Lists!C:C</f>
        <v>BRA002</v>
      </c>
      <c r="B11" s="264">
        <f t="shared" si="0"/>
        <v>2.2000000000000002</v>
      </c>
      <c r="C11" s="166">
        <f t="shared" si="1"/>
        <v>0</v>
      </c>
      <c r="D11" s="287">
        <f t="shared" si="2"/>
        <v>2.6</v>
      </c>
      <c r="E11" s="206">
        <f>'Core Indicators'!R11</f>
        <v>2</v>
      </c>
      <c r="F11" s="206">
        <f>'Core Indicators'!Z11</f>
        <v>2</v>
      </c>
      <c r="G11" s="166">
        <f t="shared" si="3"/>
        <v>2</v>
      </c>
      <c r="H11" s="206">
        <f>'Core Indicators'!AH11</f>
        <v>3</v>
      </c>
      <c r="I11" s="206">
        <f>'Core Indicators'!AP11</f>
        <v>2</v>
      </c>
      <c r="J11" s="206">
        <f>'Core Indicators'!BN11</f>
        <v>3</v>
      </c>
      <c r="K11" s="206">
        <f t="shared" si="4"/>
        <v>2.5</v>
      </c>
      <c r="L11" s="264">
        <f t="shared" si="5"/>
        <v>2.8</v>
      </c>
      <c r="M11" s="287">
        <f t="shared" si="6"/>
        <v>2.4</v>
      </c>
      <c r="N11" s="207">
        <f>'Core Indicators'!DJ11</f>
        <v>2</v>
      </c>
      <c r="O11" s="207">
        <f>'Core Indicators'!DR11</f>
        <v>2</v>
      </c>
      <c r="P11" s="207">
        <f>'Core Indicators'!DZ11</f>
        <v>2</v>
      </c>
      <c r="Q11" s="207">
        <f>'Core Indicators'!EH11</f>
        <v>3</v>
      </c>
      <c r="R11" s="207">
        <f>'Core Indicators'!EP11</f>
        <v>3</v>
      </c>
      <c r="S11" s="166">
        <f t="shared" si="7"/>
        <v>1.7</v>
      </c>
      <c r="T11" s="166">
        <f t="shared" si="8"/>
        <v>1.3333333333333333</v>
      </c>
      <c r="U11" s="206">
        <v>1</v>
      </c>
      <c r="V11" s="206">
        <v>1</v>
      </c>
      <c r="W11" s="206">
        <f>'Core Indicators'!EX11</f>
        <v>3</v>
      </c>
      <c r="X11" s="166">
        <f t="shared" si="9"/>
        <v>2</v>
      </c>
      <c r="Y11" s="206">
        <v>1</v>
      </c>
      <c r="Z11" s="166">
        <f t="shared" si="10"/>
        <v>2</v>
      </c>
      <c r="AA11" s="206">
        <f>'Core Indicators'!FF11</f>
        <v>2</v>
      </c>
      <c r="AB11" s="206">
        <f t="shared" si="11"/>
        <v>2</v>
      </c>
      <c r="AC11" s="187">
        <f>'Core Indicators'!GD11</f>
        <v>2</v>
      </c>
      <c r="AD11" s="187">
        <f>'Core Indicators'!GL11</f>
        <v>2</v>
      </c>
      <c r="AE11" s="187">
        <f>'Core Indicators'!GT11</f>
        <v>2</v>
      </c>
      <c r="AF11" s="187">
        <f>'Core Indicators'!HB11</f>
        <v>2</v>
      </c>
      <c r="AG11" s="187">
        <f t="shared" si="12"/>
        <v>2</v>
      </c>
      <c r="AH11" s="187">
        <f>'Core Indicators'!HJ11</f>
        <v>2</v>
      </c>
      <c r="AI11" s="187">
        <f>'Core Indicators'!HR11</f>
        <v>2</v>
      </c>
      <c r="AJ11" s="187">
        <f t="shared" si="13"/>
        <v>2</v>
      </c>
      <c r="AK11" s="187">
        <f>'Core Indicators'!HZ11</f>
        <v>2</v>
      </c>
      <c r="AL11" s="187">
        <f>'Core Indicators'!IH11</f>
        <v>2</v>
      </c>
      <c r="AM11" s="187">
        <f>'Core Indicators'!IP11</f>
        <v>2</v>
      </c>
      <c r="AN11" s="187">
        <f t="shared" si="14"/>
        <v>2</v>
      </c>
    </row>
    <row r="12" spans="1:40" x14ac:dyDescent="0.35">
      <c r="A12" s="206" t="str">
        <f>Lists!C:C</f>
        <v>BRA003</v>
      </c>
      <c r="B12" s="264">
        <f t="shared" si="0"/>
        <v>2.4</v>
      </c>
      <c r="C12" s="166">
        <f t="shared" si="1"/>
        <v>0</v>
      </c>
      <c r="D12" s="287">
        <f t="shared" si="2"/>
        <v>1.8</v>
      </c>
      <c r="E12" s="206">
        <f>'Core Indicators'!R12</f>
        <v>1</v>
      </c>
      <c r="F12" s="206">
        <f>'Core Indicators'!Z12</f>
        <v>2</v>
      </c>
      <c r="G12" s="166">
        <f t="shared" si="3"/>
        <v>1.5</v>
      </c>
      <c r="H12" s="206">
        <f>'Core Indicators'!AH12</f>
        <v>2</v>
      </c>
      <c r="I12" s="206">
        <f>'Core Indicators'!AP12</f>
        <v>2</v>
      </c>
      <c r="J12" s="206">
        <f>'Core Indicators'!BN12</f>
        <v>2</v>
      </c>
      <c r="K12" s="206">
        <f t="shared" si="4"/>
        <v>2</v>
      </c>
      <c r="L12" s="264">
        <f t="shared" si="5"/>
        <v>2</v>
      </c>
      <c r="M12" s="287">
        <f t="shared" si="6"/>
        <v>3</v>
      </c>
      <c r="N12" s="207">
        <f>'Core Indicators'!DJ12</f>
        <v>3</v>
      </c>
      <c r="O12" s="207">
        <f>'Core Indicators'!DR12</f>
        <v>3</v>
      </c>
      <c r="P12" s="207">
        <f>'Core Indicators'!DZ12</f>
        <v>3</v>
      </c>
      <c r="Q12" s="207">
        <f>'Core Indicators'!EH12</f>
        <v>3</v>
      </c>
      <c r="R12" s="207">
        <f>'Core Indicators'!EP12</f>
        <v>3</v>
      </c>
      <c r="S12" s="166">
        <f t="shared" si="7"/>
        <v>1.9</v>
      </c>
      <c r="T12" s="166">
        <f t="shared" si="8"/>
        <v>1.1666666666666667</v>
      </c>
      <c r="U12" s="206">
        <v>1</v>
      </c>
      <c r="V12" s="206">
        <v>1</v>
      </c>
      <c r="W12" s="206">
        <f>'Core Indicators'!EX12</f>
        <v>2</v>
      </c>
      <c r="X12" s="166">
        <f t="shared" si="9"/>
        <v>1.5</v>
      </c>
      <c r="Y12" s="206">
        <v>1</v>
      </c>
      <c r="Z12" s="166">
        <f t="shared" si="10"/>
        <v>2.5</v>
      </c>
      <c r="AA12" s="206">
        <f>'Core Indicators'!FF12</f>
        <v>3</v>
      </c>
      <c r="AB12" s="206">
        <f t="shared" si="11"/>
        <v>2</v>
      </c>
      <c r="AC12" s="187">
        <f>'Core Indicators'!GD12</f>
        <v>2</v>
      </c>
      <c r="AD12" s="187">
        <f>'Core Indicators'!GL12</f>
        <v>2</v>
      </c>
      <c r="AE12" s="187">
        <f>'Core Indicators'!GT12</f>
        <v>2</v>
      </c>
      <c r="AF12" s="187">
        <f>'Core Indicators'!HB12</f>
        <v>2</v>
      </c>
      <c r="AG12" s="187">
        <f t="shared" si="12"/>
        <v>2</v>
      </c>
      <c r="AH12" s="187">
        <f>'Core Indicators'!HJ12</f>
        <v>2</v>
      </c>
      <c r="AI12" s="187">
        <f>'Core Indicators'!HR12</f>
        <v>2</v>
      </c>
      <c r="AJ12" s="187">
        <f t="shared" si="13"/>
        <v>2</v>
      </c>
      <c r="AK12" s="187">
        <f>'Core Indicators'!HZ12</f>
        <v>2</v>
      </c>
      <c r="AL12" s="187">
        <f>'Core Indicators'!IH12</f>
        <v>2</v>
      </c>
      <c r="AM12" s="187">
        <f>'Core Indicators'!IP12</f>
        <v>2</v>
      </c>
      <c r="AN12" s="187">
        <f t="shared" si="14"/>
        <v>2</v>
      </c>
    </row>
    <row r="13" spans="1:40" x14ac:dyDescent="0.35">
      <c r="A13" s="206" t="str">
        <f>Lists!C:C</f>
        <v>CAF001</v>
      </c>
      <c r="B13" s="264">
        <f t="shared" si="0"/>
        <v>2.4</v>
      </c>
      <c r="C13" s="166">
        <f t="shared" si="1"/>
        <v>0</v>
      </c>
      <c r="D13" s="287">
        <f t="shared" si="2"/>
        <v>2.4</v>
      </c>
      <c r="E13" s="206">
        <f>'Core Indicators'!R13</f>
        <v>1</v>
      </c>
      <c r="F13" s="206">
        <f>'Core Indicators'!Z13</f>
        <v>3</v>
      </c>
      <c r="G13" s="166">
        <f t="shared" si="3"/>
        <v>2.1</v>
      </c>
      <c r="H13" s="206">
        <f>'Core Indicators'!AH13</f>
        <v>3</v>
      </c>
      <c r="I13" s="206">
        <f>'Core Indicators'!AP13</f>
        <v>2</v>
      </c>
      <c r="J13" s="206">
        <f>'Core Indicators'!BN13</f>
        <v>2</v>
      </c>
      <c r="K13" s="206">
        <f t="shared" si="4"/>
        <v>2</v>
      </c>
      <c r="L13" s="264">
        <f t="shared" si="5"/>
        <v>2.5</v>
      </c>
      <c r="M13" s="287">
        <f t="shared" si="6"/>
        <v>2.8</v>
      </c>
      <c r="N13" s="207">
        <f>'Core Indicators'!DJ13</f>
        <v>3</v>
      </c>
      <c r="O13" s="207">
        <f>'Core Indicators'!DR13</f>
        <v>3</v>
      </c>
      <c r="P13" s="207">
        <f>'Core Indicators'!DZ13</f>
        <v>3</v>
      </c>
      <c r="Q13" s="207">
        <f>'Core Indicators'!EH13</f>
        <v>2</v>
      </c>
      <c r="R13" s="207">
        <f>'Core Indicators'!EP13</f>
        <v>3</v>
      </c>
      <c r="S13" s="166">
        <f t="shared" si="7"/>
        <v>1.6</v>
      </c>
      <c r="T13" s="166">
        <f t="shared" si="8"/>
        <v>1.1666666666666667</v>
      </c>
      <c r="U13" s="206">
        <v>1</v>
      </c>
      <c r="V13" s="206">
        <v>1</v>
      </c>
      <c r="W13" s="206">
        <f>'Core Indicators'!EX13</f>
        <v>2</v>
      </c>
      <c r="X13" s="166">
        <f t="shared" si="9"/>
        <v>1.5</v>
      </c>
      <c r="Y13" s="206">
        <v>1</v>
      </c>
      <c r="Z13" s="166">
        <f t="shared" si="10"/>
        <v>2</v>
      </c>
      <c r="AA13" s="206">
        <f>'Core Indicators'!FF13</f>
        <v>2</v>
      </c>
      <c r="AB13" s="206">
        <f t="shared" si="11"/>
        <v>2</v>
      </c>
      <c r="AC13" s="187">
        <f>'Core Indicators'!GD13</f>
        <v>2</v>
      </c>
      <c r="AD13" s="187">
        <f>'Core Indicators'!GL13</f>
        <v>2</v>
      </c>
      <c r="AE13" s="187">
        <f>'Core Indicators'!GT13</f>
        <v>2</v>
      </c>
      <c r="AF13" s="187">
        <f>'Core Indicators'!HB13</f>
        <v>2</v>
      </c>
      <c r="AG13" s="187">
        <f t="shared" si="12"/>
        <v>2</v>
      </c>
      <c r="AH13" s="187">
        <f>'Core Indicators'!HJ13</f>
        <v>2</v>
      </c>
      <c r="AI13" s="187">
        <f>'Core Indicators'!HR13</f>
        <v>2</v>
      </c>
      <c r="AJ13" s="187">
        <f t="shared" si="13"/>
        <v>2</v>
      </c>
      <c r="AK13" s="187">
        <f>'Core Indicators'!HZ13</f>
        <v>2</v>
      </c>
      <c r="AL13" s="187">
        <f>'Core Indicators'!IH13</f>
        <v>2</v>
      </c>
      <c r="AM13" s="187">
        <f>'Core Indicators'!IP13</f>
        <v>2</v>
      </c>
      <c r="AN13" s="187">
        <f t="shared" si="14"/>
        <v>2</v>
      </c>
    </row>
    <row r="14" spans="1:40" x14ac:dyDescent="0.35">
      <c r="A14" s="206" t="str">
        <f>Lists!C:C</f>
        <v>CHL002</v>
      </c>
      <c r="B14" s="264">
        <f t="shared" si="0"/>
        <v>2</v>
      </c>
      <c r="C14" s="166">
        <f t="shared" si="1"/>
        <v>0</v>
      </c>
      <c r="D14" s="287">
        <f t="shared" si="2"/>
        <v>2.2000000000000002</v>
      </c>
      <c r="E14" s="206">
        <f>'Core Indicators'!R14</f>
        <v>2</v>
      </c>
      <c r="F14" s="206">
        <f>'Core Indicators'!Z14</f>
        <v>2</v>
      </c>
      <c r="G14" s="166">
        <f t="shared" si="3"/>
        <v>2</v>
      </c>
      <c r="H14" s="206">
        <f>'Core Indicators'!AH14</f>
        <v>2</v>
      </c>
      <c r="I14" s="206">
        <f>'Core Indicators'!AP14</f>
        <v>2</v>
      </c>
      <c r="J14" s="206">
        <f>'Core Indicators'!BN14</f>
        <v>3</v>
      </c>
      <c r="K14" s="206">
        <f t="shared" si="4"/>
        <v>2.5</v>
      </c>
      <c r="L14" s="264">
        <f t="shared" si="5"/>
        <v>2.2999999999999998</v>
      </c>
      <c r="M14" s="287">
        <f t="shared" si="6"/>
        <v>2</v>
      </c>
      <c r="N14" s="207">
        <f>'Core Indicators'!DJ14</f>
        <v>2</v>
      </c>
      <c r="O14" s="207">
        <f>'Core Indicators'!DR14</f>
        <v>2</v>
      </c>
      <c r="P14" s="207">
        <f>'Core Indicators'!DZ14</f>
        <v>2</v>
      </c>
      <c r="Q14" s="207" t="str">
        <f>'Core Indicators'!EH14</f>
        <v>x</v>
      </c>
      <c r="R14" s="207" t="str">
        <f>'Core Indicators'!EP14</f>
        <v>x</v>
      </c>
      <c r="S14" s="166">
        <f t="shared" si="7"/>
        <v>1.7</v>
      </c>
      <c r="T14" s="166">
        <f t="shared" si="8"/>
        <v>1.3333333333333333</v>
      </c>
      <c r="U14" s="206">
        <v>1</v>
      </c>
      <c r="V14" s="206">
        <v>1</v>
      </c>
      <c r="W14" s="206">
        <f>'Core Indicators'!EX14</f>
        <v>3</v>
      </c>
      <c r="X14" s="166">
        <f t="shared" si="9"/>
        <v>2</v>
      </c>
      <c r="Y14" s="206">
        <v>1</v>
      </c>
      <c r="Z14" s="166">
        <f t="shared" si="10"/>
        <v>2</v>
      </c>
      <c r="AA14" s="206">
        <f>'Core Indicators'!FF14</f>
        <v>2</v>
      </c>
      <c r="AB14" s="206">
        <f t="shared" si="11"/>
        <v>2</v>
      </c>
      <c r="AC14" s="187">
        <f>'Core Indicators'!GD14</f>
        <v>2</v>
      </c>
      <c r="AD14" s="187">
        <f>'Core Indicators'!GL14</f>
        <v>2</v>
      </c>
      <c r="AE14" s="187">
        <f>'Core Indicators'!GT14</f>
        <v>2</v>
      </c>
      <c r="AF14" s="187">
        <f>'Core Indicators'!HB14</f>
        <v>2</v>
      </c>
      <c r="AG14" s="187">
        <f t="shared" si="12"/>
        <v>2</v>
      </c>
      <c r="AH14" s="187">
        <f>'Core Indicators'!HJ14</f>
        <v>2</v>
      </c>
      <c r="AI14" s="187">
        <f>'Core Indicators'!HR14</f>
        <v>2</v>
      </c>
      <c r="AJ14" s="187">
        <f t="shared" si="13"/>
        <v>2</v>
      </c>
      <c r="AK14" s="187">
        <f>'Core Indicators'!HZ14</f>
        <v>2</v>
      </c>
      <c r="AL14" s="187">
        <f>'Core Indicators'!IH14</f>
        <v>2</v>
      </c>
      <c r="AM14" s="187">
        <f>'Core Indicators'!IP14</f>
        <v>2</v>
      </c>
      <c r="AN14" s="187">
        <f t="shared" si="14"/>
        <v>2</v>
      </c>
    </row>
    <row r="15" spans="1:40" x14ac:dyDescent="0.35">
      <c r="A15" s="206" t="str">
        <f>Lists!C:C</f>
        <v>CMR001</v>
      </c>
      <c r="B15" s="264">
        <f t="shared" si="0"/>
        <v>1.2</v>
      </c>
      <c r="C15" s="166">
        <f t="shared" si="1"/>
        <v>0</v>
      </c>
      <c r="D15" s="287">
        <f t="shared" si="2"/>
        <v>1</v>
      </c>
      <c r="E15" s="206">
        <f>'Core Indicators'!R15</f>
        <v>1</v>
      </c>
      <c r="F15" s="206">
        <f>'Core Indicators'!Z15</f>
        <v>1</v>
      </c>
      <c r="G15" s="166">
        <f t="shared" si="3"/>
        <v>1</v>
      </c>
      <c r="H15" s="206">
        <f>'Core Indicators'!AH15</f>
        <v>1</v>
      </c>
      <c r="I15" s="206">
        <f>'Core Indicators'!AP15</f>
        <v>1</v>
      </c>
      <c r="J15" s="206">
        <f>'Core Indicators'!BN15</f>
        <v>1</v>
      </c>
      <c r="K15" s="206">
        <f t="shared" si="4"/>
        <v>1</v>
      </c>
      <c r="L15" s="264">
        <f t="shared" si="5"/>
        <v>1</v>
      </c>
      <c r="M15" s="287">
        <f t="shared" si="6"/>
        <v>1</v>
      </c>
      <c r="N15" s="207">
        <f>'Core Indicators'!DJ15</f>
        <v>1</v>
      </c>
      <c r="O15" s="207">
        <f>'Core Indicators'!DR15</f>
        <v>1</v>
      </c>
      <c r="P15" s="207">
        <f>'Core Indicators'!DZ15</f>
        <v>1</v>
      </c>
      <c r="Q15" s="207">
        <f>'Core Indicators'!EH15</f>
        <v>1</v>
      </c>
      <c r="R15" s="207">
        <f>'Core Indicators'!EP15</f>
        <v>1</v>
      </c>
      <c r="S15" s="166">
        <f t="shared" si="7"/>
        <v>1.6</v>
      </c>
      <c r="T15" s="166">
        <f t="shared" si="8"/>
        <v>1.1666666666666667</v>
      </c>
      <c r="U15" s="206">
        <v>1</v>
      </c>
      <c r="V15" s="206">
        <v>1</v>
      </c>
      <c r="W15" s="206">
        <f>'Core Indicators'!EX15</f>
        <v>2</v>
      </c>
      <c r="X15" s="166">
        <f t="shared" si="9"/>
        <v>1.5</v>
      </c>
      <c r="Y15" s="206">
        <v>1</v>
      </c>
      <c r="Z15" s="166">
        <f t="shared" si="10"/>
        <v>2</v>
      </c>
      <c r="AA15" s="206">
        <f>'Core Indicators'!FF15</f>
        <v>2</v>
      </c>
      <c r="AB15" s="206">
        <f t="shared" si="11"/>
        <v>2</v>
      </c>
      <c r="AC15" s="187">
        <f>'Core Indicators'!GD15</f>
        <v>2</v>
      </c>
      <c r="AD15" s="187">
        <f>'Core Indicators'!GL15</f>
        <v>2</v>
      </c>
      <c r="AE15" s="187">
        <f>'Core Indicators'!GT15</f>
        <v>2</v>
      </c>
      <c r="AF15" s="187">
        <f>'Core Indicators'!HB15</f>
        <v>2</v>
      </c>
      <c r="AG15" s="187">
        <f t="shared" si="12"/>
        <v>2</v>
      </c>
      <c r="AH15" s="187">
        <f>'Core Indicators'!HJ15</f>
        <v>2</v>
      </c>
      <c r="AI15" s="187">
        <f>'Core Indicators'!HR15</f>
        <v>2</v>
      </c>
      <c r="AJ15" s="187">
        <f t="shared" si="13"/>
        <v>2</v>
      </c>
      <c r="AK15" s="187">
        <f>'Core Indicators'!HZ15</f>
        <v>2</v>
      </c>
      <c r="AL15" s="187">
        <f>'Core Indicators'!IH15</f>
        <v>2</v>
      </c>
      <c r="AM15" s="187">
        <f>'Core Indicators'!IP15</f>
        <v>2</v>
      </c>
      <c r="AN15" s="187">
        <f t="shared" si="14"/>
        <v>2</v>
      </c>
    </row>
    <row r="16" spans="1:40" x14ac:dyDescent="0.35">
      <c r="A16" s="206" t="str">
        <f>Lists!C:C</f>
        <v>CMR002</v>
      </c>
      <c r="B16" s="264">
        <f t="shared" si="0"/>
        <v>1.1000000000000001</v>
      </c>
      <c r="C16" s="166">
        <f t="shared" si="1"/>
        <v>0</v>
      </c>
      <c r="D16" s="287">
        <f t="shared" si="2"/>
        <v>1</v>
      </c>
      <c r="E16" s="206">
        <f>'Core Indicators'!R16</f>
        <v>1</v>
      </c>
      <c r="F16" s="206">
        <f>'Core Indicators'!Z16</f>
        <v>1</v>
      </c>
      <c r="G16" s="166">
        <f t="shared" si="3"/>
        <v>1</v>
      </c>
      <c r="H16" s="206">
        <f>'Core Indicators'!AH16</f>
        <v>1</v>
      </c>
      <c r="I16" s="206">
        <f>'Core Indicators'!AP16</f>
        <v>1</v>
      </c>
      <c r="J16" s="206">
        <f>'Core Indicators'!BN16</f>
        <v>1</v>
      </c>
      <c r="K16" s="206">
        <f t="shared" si="4"/>
        <v>1</v>
      </c>
      <c r="L16" s="264">
        <f t="shared" si="5"/>
        <v>1</v>
      </c>
      <c r="M16" s="287">
        <f t="shared" si="6"/>
        <v>1</v>
      </c>
      <c r="N16" s="207">
        <f>'Core Indicators'!DJ16</f>
        <v>1</v>
      </c>
      <c r="O16" s="207">
        <f>'Core Indicators'!DR16</f>
        <v>1</v>
      </c>
      <c r="P16" s="207">
        <f>'Core Indicators'!DZ16</f>
        <v>1</v>
      </c>
      <c r="Q16" s="207">
        <f>'Core Indicators'!EH16</f>
        <v>1</v>
      </c>
      <c r="R16" s="207">
        <f>'Core Indicators'!EP16</f>
        <v>1</v>
      </c>
      <c r="S16" s="166">
        <f t="shared" si="7"/>
        <v>1.3</v>
      </c>
      <c r="T16" s="166">
        <f t="shared" si="8"/>
        <v>1.1666666666666667</v>
      </c>
      <c r="U16" s="206">
        <v>1</v>
      </c>
      <c r="V16" s="206">
        <v>1</v>
      </c>
      <c r="W16" s="206">
        <f>'Core Indicators'!EX16</f>
        <v>2</v>
      </c>
      <c r="X16" s="166">
        <f t="shared" si="9"/>
        <v>1.5</v>
      </c>
      <c r="Y16" s="206">
        <v>1</v>
      </c>
      <c r="Z16" s="166">
        <f t="shared" si="10"/>
        <v>1.5</v>
      </c>
      <c r="AA16" s="206">
        <f>'Core Indicators'!FF16</f>
        <v>1</v>
      </c>
      <c r="AB16" s="206">
        <f t="shared" si="11"/>
        <v>2</v>
      </c>
      <c r="AC16" s="187">
        <f>'Core Indicators'!GD16</f>
        <v>2</v>
      </c>
      <c r="AD16" s="187">
        <f>'Core Indicators'!GL16</f>
        <v>2</v>
      </c>
      <c r="AE16" s="187">
        <f>'Core Indicators'!GT16</f>
        <v>2</v>
      </c>
      <c r="AF16" s="187">
        <f>'Core Indicators'!HB16</f>
        <v>2</v>
      </c>
      <c r="AG16" s="187">
        <f t="shared" si="12"/>
        <v>2</v>
      </c>
      <c r="AH16" s="187">
        <f>'Core Indicators'!HJ16</f>
        <v>2</v>
      </c>
      <c r="AI16" s="187">
        <f>'Core Indicators'!HR16</f>
        <v>2</v>
      </c>
      <c r="AJ16" s="187">
        <f t="shared" si="13"/>
        <v>2</v>
      </c>
      <c r="AK16" s="187">
        <f>'Core Indicators'!HZ16</f>
        <v>2</v>
      </c>
      <c r="AL16" s="187">
        <f>'Core Indicators'!IH16</f>
        <v>2</v>
      </c>
      <c r="AM16" s="187">
        <f>'Core Indicators'!IP16</f>
        <v>2</v>
      </c>
      <c r="AN16" s="187">
        <f t="shared" si="14"/>
        <v>2</v>
      </c>
    </row>
    <row r="17" spans="1:40" x14ac:dyDescent="0.35">
      <c r="A17" s="206" t="str">
        <f>Lists!C:C</f>
        <v>CMR003</v>
      </c>
      <c r="B17" s="264">
        <f t="shared" si="0"/>
        <v>1.4</v>
      </c>
      <c r="C17" s="166">
        <f t="shared" si="1"/>
        <v>0</v>
      </c>
      <c r="D17" s="287">
        <f t="shared" si="2"/>
        <v>1.7</v>
      </c>
      <c r="E17" s="206">
        <f>'Core Indicators'!R17</f>
        <v>2</v>
      </c>
      <c r="F17" s="206">
        <f>'Core Indicators'!Z17</f>
        <v>2</v>
      </c>
      <c r="G17" s="166">
        <f t="shared" si="3"/>
        <v>2</v>
      </c>
      <c r="H17" s="206">
        <f>'Core Indicators'!AH17</f>
        <v>1</v>
      </c>
      <c r="I17" s="206">
        <f>'Core Indicators'!AP17</f>
        <v>2</v>
      </c>
      <c r="J17" s="206">
        <f>'Core Indicators'!BN17</f>
        <v>2</v>
      </c>
      <c r="K17" s="206">
        <f t="shared" si="4"/>
        <v>2</v>
      </c>
      <c r="L17" s="264">
        <f t="shared" si="5"/>
        <v>1.5</v>
      </c>
      <c r="M17" s="287">
        <f t="shared" si="6"/>
        <v>1</v>
      </c>
      <c r="N17" s="207">
        <f>'Core Indicators'!DJ17</f>
        <v>1</v>
      </c>
      <c r="O17" s="207">
        <f>'Core Indicators'!DR17</f>
        <v>1</v>
      </c>
      <c r="P17" s="207">
        <f>'Core Indicators'!DZ17</f>
        <v>1</v>
      </c>
      <c r="Q17" s="207">
        <f>'Core Indicators'!EH17</f>
        <v>1</v>
      </c>
      <c r="R17" s="207">
        <f>'Core Indicators'!EP17</f>
        <v>1</v>
      </c>
      <c r="S17" s="166">
        <f t="shared" si="7"/>
        <v>1.6</v>
      </c>
      <c r="T17" s="166">
        <f t="shared" si="8"/>
        <v>1.1666666666666667</v>
      </c>
      <c r="U17" s="206">
        <v>1</v>
      </c>
      <c r="V17" s="206">
        <v>1</v>
      </c>
      <c r="W17" s="206">
        <f>'Core Indicators'!EX17</f>
        <v>2</v>
      </c>
      <c r="X17" s="166">
        <f t="shared" si="9"/>
        <v>1.5</v>
      </c>
      <c r="Y17" s="206">
        <v>1</v>
      </c>
      <c r="Z17" s="166">
        <f t="shared" si="10"/>
        <v>2</v>
      </c>
      <c r="AA17" s="206">
        <f>'Core Indicators'!FF17</f>
        <v>2</v>
      </c>
      <c r="AB17" s="206">
        <f t="shared" si="11"/>
        <v>2</v>
      </c>
      <c r="AC17" s="187">
        <f>'Core Indicators'!GD17</f>
        <v>2</v>
      </c>
      <c r="AD17" s="187">
        <f>'Core Indicators'!GL17</f>
        <v>2</v>
      </c>
      <c r="AE17" s="187">
        <f>'Core Indicators'!GT17</f>
        <v>2</v>
      </c>
      <c r="AF17" s="187">
        <f>'Core Indicators'!HB17</f>
        <v>2</v>
      </c>
      <c r="AG17" s="187">
        <f t="shared" si="12"/>
        <v>2</v>
      </c>
      <c r="AH17" s="187">
        <f>'Core Indicators'!HJ17</f>
        <v>2</v>
      </c>
      <c r="AI17" s="187">
        <f>'Core Indicators'!HR17</f>
        <v>2</v>
      </c>
      <c r="AJ17" s="187">
        <f t="shared" si="13"/>
        <v>2</v>
      </c>
      <c r="AK17" s="187">
        <f>'Core Indicators'!HZ17</f>
        <v>2</v>
      </c>
      <c r="AL17" s="187">
        <f>'Core Indicators'!IH17</f>
        <v>2</v>
      </c>
      <c r="AM17" s="187">
        <f>'Core Indicators'!IP17</f>
        <v>2</v>
      </c>
      <c r="AN17" s="187">
        <f t="shared" si="14"/>
        <v>2</v>
      </c>
    </row>
    <row r="18" spans="1:40" x14ac:dyDescent="0.35">
      <c r="A18" s="206" t="str">
        <f>Lists!C:C</f>
        <v>CMR004</v>
      </c>
      <c r="B18" s="264">
        <f t="shared" si="0"/>
        <v>1.2</v>
      </c>
      <c r="C18" s="166">
        <f t="shared" si="1"/>
        <v>1</v>
      </c>
      <c r="D18" s="287">
        <f t="shared" si="2"/>
        <v>1.2</v>
      </c>
      <c r="E18" s="206">
        <f>'Core Indicators'!R18</f>
        <v>2</v>
      </c>
      <c r="F18" s="206">
        <f>'Core Indicators'!Z18</f>
        <v>1</v>
      </c>
      <c r="G18" s="166">
        <f t="shared" si="3"/>
        <v>1.5</v>
      </c>
      <c r="H18" s="206">
        <f>'Core Indicators'!AH18</f>
        <v>1</v>
      </c>
      <c r="I18" s="206">
        <f>'Core Indicators'!AP18</f>
        <v>1</v>
      </c>
      <c r="J18" s="206" t="str">
        <f>'Core Indicators'!BN18</f>
        <v>x</v>
      </c>
      <c r="K18" s="206">
        <f t="shared" si="4"/>
        <v>1</v>
      </c>
      <c r="L18" s="264">
        <f t="shared" si="5"/>
        <v>1</v>
      </c>
      <c r="M18" s="287">
        <f t="shared" si="6"/>
        <v>1</v>
      </c>
      <c r="N18" s="207">
        <f>'Core Indicators'!DJ18</f>
        <v>1</v>
      </c>
      <c r="O18" s="207">
        <f>'Core Indicators'!DR18</f>
        <v>1</v>
      </c>
      <c r="P18" s="207">
        <f>'Core Indicators'!DZ18</f>
        <v>1</v>
      </c>
      <c r="Q18" s="207">
        <f>'Core Indicators'!EH18</f>
        <v>1</v>
      </c>
      <c r="R18" s="207">
        <f>'Core Indicators'!EP18</f>
        <v>1</v>
      </c>
      <c r="S18" s="166">
        <f t="shared" si="7"/>
        <v>1.6</v>
      </c>
      <c r="T18" s="166">
        <f t="shared" si="8"/>
        <v>1.1666666666666667</v>
      </c>
      <c r="U18" s="206">
        <v>1</v>
      </c>
      <c r="V18" s="206">
        <v>1</v>
      </c>
      <c r="W18" s="206">
        <f>'Core Indicators'!EX18</f>
        <v>2</v>
      </c>
      <c r="X18" s="166">
        <f t="shared" si="9"/>
        <v>1.5</v>
      </c>
      <c r="Y18" s="206">
        <v>1</v>
      </c>
      <c r="Z18" s="166">
        <f t="shared" si="10"/>
        <v>2</v>
      </c>
      <c r="AA18" s="206">
        <f>'Core Indicators'!FF18</f>
        <v>2</v>
      </c>
      <c r="AB18" s="206">
        <f t="shared" si="11"/>
        <v>2</v>
      </c>
      <c r="AC18" s="187">
        <f>'Core Indicators'!GD18</f>
        <v>2</v>
      </c>
      <c r="AD18" s="187">
        <f>'Core Indicators'!GL18</f>
        <v>2</v>
      </c>
      <c r="AE18" s="187">
        <f>'Core Indicators'!GT18</f>
        <v>2</v>
      </c>
      <c r="AF18" s="187">
        <f>'Core Indicators'!HB18</f>
        <v>2</v>
      </c>
      <c r="AG18" s="187">
        <f t="shared" si="12"/>
        <v>2</v>
      </c>
      <c r="AH18" s="187">
        <f>'Core Indicators'!HJ18</f>
        <v>2</v>
      </c>
      <c r="AI18" s="187">
        <f>'Core Indicators'!HR18</f>
        <v>2</v>
      </c>
      <c r="AJ18" s="187">
        <f t="shared" si="13"/>
        <v>2</v>
      </c>
      <c r="AK18" s="187">
        <f>'Core Indicators'!HZ18</f>
        <v>2</v>
      </c>
      <c r="AL18" s="187">
        <f>'Core Indicators'!IH18</f>
        <v>2</v>
      </c>
      <c r="AM18" s="187">
        <f>'Core Indicators'!IP18</f>
        <v>2</v>
      </c>
      <c r="AN18" s="187">
        <f t="shared" si="14"/>
        <v>2</v>
      </c>
    </row>
    <row r="19" spans="1:40" x14ac:dyDescent="0.35">
      <c r="A19" s="206" t="str">
        <f>Lists!C:C</f>
        <v>COD001</v>
      </c>
      <c r="B19" s="264">
        <f t="shared" si="0"/>
        <v>1.2</v>
      </c>
      <c r="C19" s="166">
        <f t="shared" si="1"/>
        <v>0</v>
      </c>
      <c r="D19" s="287">
        <f t="shared" si="2"/>
        <v>1.2</v>
      </c>
      <c r="E19" s="206">
        <f>'Core Indicators'!R19</f>
        <v>1</v>
      </c>
      <c r="F19" s="206">
        <f>'Core Indicators'!Z19</f>
        <v>1</v>
      </c>
      <c r="G19" s="166">
        <f t="shared" si="3"/>
        <v>1</v>
      </c>
      <c r="H19" s="206">
        <f>'Core Indicators'!AH19</f>
        <v>1</v>
      </c>
      <c r="I19" s="206">
        <f>'Core Indicators'!AP19</f>
        <v>1</v>
      </c>
      <c r="J19" s="206">
        <f>'Core Indicators'!BN19</f>
        <v>2</v>
      </c>
      <c r="K19" s="206">
        <f t="shared" si="4"/>
        <v>1.5</v>
      </c>
      <c r="L19" s="264">
        <f t="shared" si="5"/>
        <v>1.3</v>
      </c>
      <c r="M19" s="287">
        <f t="shared" si="6"/>
        <v>1</v>
      </c>
      <c r="N19" s="207">
        <f>'Core Indicators'!DJ19</f>
        <v>1</v>
      </c>
      <c r="O19" s="207">
        <f>'Core Indicators'!DR19</f>
        <v>1</v>
      </c>
      <c r="P19" s="207">
        <f>'Core Indicators'!DZ19</f>
        <v>1</v>
      </c>
      <c r="Q19" s="207">
        <f>'Core Indicators'!EH19</f>
        <v>1</v>
      </c>
      <c r="R19" s="207">
        <f>'Core Indicators'!EP19</f>
        <v>1</v>
      </c>
      <c r="S19" s="166">
        <f t="shared" si="7"/>
        <v>1.6</v>
      </c>
      <c r="T19" s="166">
        <f t="shared" si="8"/>
        <v>1.1666666666666667</v>
      </c>
      <c r="U19" s="206">
        <v>1</v>
      </c>
      <c r="V19" s="206">
        <v>1</v>
      </c>
      <c r="W19" s="206">
        <f>'Core Indicators'!EX19</f>
        <v>2</v>
      </c>
      <c r="X19" s="166">
        <f t="shared" si="9"/>
        <v>1.5</v>
      </c>
      <c r="Y19" s="206">
        <v>1</v>
      </c>
      <c r="Z19" s="166">
        <f t="shared" si="10"/>
        <v>2</v>
      </c>
      <c r="AA19" s="206">
        <f>'Core Indicators'!FF19</f>
        <v>2</v>
      </c>
      <c r="AB19" s="206">
        <f t="shared" si="11"/>
        <v>2</v>
      </c>
      <c r="AC19" s="187">
        <f>'Core Indicators'!GD19</f>
        <v>2</v>
      </c>
      <c r="AD19" s="187">
        <f>'Core Indicators'!GL19</f>
        <v>2</v>
      </c>
      <c r="AE19" s="187">
        <f>'Core Indicators'!GT19</f>
        <v>2</v>
      </c>
      <c r="AF19" s="187">
        <f>'Core Indicators'!HB19</f>
        <v>2</v>
      </c>
      <c r="AG19" s="187">
        <f t="shared" si="12"/>
        <v>2</v>
      </c>
      <c r="AH19" s="187">
        <f>'Core Indicators'!HJ19</f>
        <v>2</v>
      </c>
      <c r="AI19" s="187">
        <f>'Core Indicators'!HR19</f>
        <v>2</v>
      </c>
      <c r="AJ19" s="187">
        <f t="shared" si="13"/>
        <v>2</v>
      </c>
      <c r="AK19" s="187">
        <f>'Core Indicators'!HZ19</f>
        <v>2</v>
      </c>
      <c r="AL19" s="187">
        <f>'Core Indicators'!IH19</f>
        <v>2</v>
      </c>
      <c r="AM19" s="187">
        <f>'Core Indicators'!IP19</f>
        <v>2</v>
      </c>
      <c r="AN19" s="187">
        <f t="shared" si="14"/>
        <v>2</v>
      </c>
    </row>
    <row r="20" spans="1:40" x14ac:dyDescent="0.35">
      <c r="A20" s="206" t="str">
        <f>Lists!C:C</f>
        <v>COG001</v>
      </c>
      <c r="B20" s="264">
        <f t="shared" si="0"/>
        <v>2.2999999999999998</v>
      </c>
      <c r="C20" s="166">
        <f t="shared" si="1"/>
        <v>2</v>
      </c>
      <c r="D20" s="287">
        <f t="shared" si="2"/>
        <v>2.2000000000000002</v>
      </c>
      <c r="E20" s="206">
        <f>'Core Indicators'!R20</f>
        <v>1</v>
      </c>
      <c r="F20" s="206">
        <f>'Core Indicators'!Z20</f>
        <v>2</v>
      </c>
      <c r="G20" s="166">
        <f t="shared" si="3"/>
        <v>1.5</v>
      </c>
      <c r="H20" s="206">
        <f>'Core Indicators'!AH20</f>
        <v>3</v>
      </c>
      <c r="I20" s="206">
        <f>'Core Indicators'!AP20</f>
        <v>2</v>
      </c>
      <c r="J20" s="206" t="str">
        <f>'Core Indicators'!BN20</f>
        <v>x</v>
      </c>
      <c r="K20" s="206">
        <f t="shared" si="4"/>
        <v>2</v>
      </c>
      <c r="L20" s="264">
        <f t="shared" si="5"/>
        <v>2.5</v>
      </c>
      <c r="M20" s="287">
        <f t="shared" si="6"/>
        <v>3</v>
      </c>
      <c r="N20" s="207">
        <f>'Core Indicators'!DJ20</f>
        <v>3</v>
      </c>
      <c r="O20" s="207">
        <f>'Core Indicators'!DR20</f>
        <v>3</v>
      </c>
      <c r="P20" s="207">
        <f>'Core Indicators'!DZ20</f>
        <v>3</v>
      </c>
      <c r="Q20" s="207">
        <f>'Core Indicators'!EH20</f>
        <v>3</v>
      </c>
      <c r="R20" s="207">
        <f>'Core Indicators'!EP20</f>
        <v>3</v>
      </c>
      <c r="S20" s="166">
        <f t="shared" si="7"/>
        <v>1.3</v>
      </c>
      <c r="T20" s="166">
        <f t="shared" si="8"/>
        <v>1</v>
      </c>
      <c r="U20" s="206">
        <v>1</v>
      </c>
      <c r="V20" s="206">
        <v>1</v>
      </c>
      <c r="W20" s="206" t="str">
        <f>'Core Indicators'!EX20</f>
        <v>x</v>
      </c>
      <c r="X20" s="166">
        <f t="shared" si="9"/>
        <v>1</v>
      </c>
      <c r="Y20" s="206">
        <v>1</v>
      </c>
      <c r="Z20" s="166">
        <f t="shared" si="10"/>
        <v>1.5</v>
      </c>
      <c r="AA20" s="206">
        <f>'Core Indicators'!FF20</f>
        <v>1</v>
      </c>
      <c r="AB20" s="206">
        <f t="shared" si="11"/>
        <v>2</v>
      </c>
      <c r="AC20" s="187">
        <f>'Core Indicators'!GD20</f>
        <v>2</v>
      </c>
      <c r="AD20" s="187">
        <f>'Core Indicators'!GL20</f>
        <v>2</v>
      </c>
      <c r="AE20" s="187">
        <f>'Core Indicators'!GT20</f>
        <v>2</v>
      </c>
      <c r="AF20" s="187">
        <f>'Core Indicators'!HB20</f>
        <v>2</v>
      </c>
      <c r="AG20" s="187">
        <f t="shared" si="12"/>
        <v>2</v>
      </c>
      <c r="AH20" s="187">
        <f>'Core Indicators'!HJ20</f>
        <v>2</v>
      </c>
      <c r="AI20" s="187">
        <f>'Core Indicators'!HR20</f>
        <v>2</v>
      </c>
      <c r="AJ20" s="187">
        <f t="shared" si="13"/>
        <v>2</v>
      </c>
      <c r="AK20" s="187">
        <f>'Core Indicators'!HZ20</f>
        <v>2</v>
      </c>
      <c r="AL20" s="187">
        <f>'Core Indicators'!IH20</f>
        <v>2</v>
      </c>
      <c r="AM20" s="187">
        <f>'Core Indicators'!IP20</f>
        <v>2</v>
      </c>
      <c r="AN20" s="187">
        <f t="shared" si="14"/>
        <v>2</v>
      </c>
    </row>
    <row r="21" spans="1:40" x14ac:dyDescent="0.35">
      <c r="A21" s="206" t="str">
        <f>Lists!C:C</f>
        <v>COL001</v>
      </c>
      <c r="B21" s="264">
        <f t="shared" si="0"/>
        <v>1.2</v>
      </c>
      <c r="C21" s="166">
        <f t="shared" si="1"/>
        <v>0</v>
      </c>
      <c r="D21" s="287">
        <f t="shared" si="2"/>
        <v>1.2</v>
      </c>
      <c r="E21" s="206">
        <f>'Core Indicators'!R21</f>
        <v>1</v>
      </c>
      <c r="F21" s="206">
        <f>'Core Indicators'!Z21</f>
        <v>1</v>
      </c>
      <c r="G21" s="166">
        <f t="shared" si="3"/>
        <v>1</v>
      </c>
      <c r="H21" s="206">
        <f>'Core Indicators'!AH21</f>
        <v>1</v>
      </c>
      <c r="I21" s="206">
        <f>'Core Indicators'!AP21</f>
        <v>1</v>
      </c>
      <c r="J21" s="206">
        <f>'Core Indicators'!BN21</f>
        <v>2</v>
      </c>
      <c r="K21" s="206">
        <f t="shared" si="4"/>
        <v>1.5</v>
      </c>
      <c r="L21" s="264">
        <f t="shared" si="5"/>
        <v>1.3</v>
      </c>
      <c r="M21" s="287">
        <f t="shared" si="6"/>
        <v>1</v>
      </c>
      <c r="N21" s="207">
        <f>'Core Indicators'!DJ21</f>
        <v>1</v>
      </c>
      <c r="O21" s="207">
        <f>'Core Indicators'!DR21</f>
        <v>1</v>
      </c>
      <c r="P21" s="207">
        <f>'Core Indicators'!DZ21</f>
        <v>1</v>
      </c>
      <c r="Q21" s="207">
        <f>'Core Indicators'!EH21</f>
        <v>1</v>
      </c>
      <c r="R21" s="207">
        <f>'Core Indicators'!EP21</f>
        <v>1</v>
      </c>
      <c r="S21" s="166">
        <f t="shared" si="7"/>
        <v>1.4</v>
      </c>
      <c r="T21" s="166">
        <f t="shared" si="8"/>
        <v>0.83333333333333337</v>
      </c>
      <c r="U21" s="206">
        <v>1</v>
      </c>
      <c r="V21" s="206">
        <v>1</v>
      </c>
      <c r="W21" s="206">
        <f>'Core Indicators'!EX21</f>
        <v>0</v>
      </c>
      <c r="X21" s="166">
        <f t="shared" si="9"/>
        <v>0.5</v>
      </c>
      <c r="Y21" s="206">
        <v>1</v>
      </c>
      <c r="Z21" s="166">
        <f t="shared" si="10"/>
        <v>2</v>
      </c>
      <c r="AA21" s="206">
        <f>'Core Indicators'!FF21</f>
        <v>2</v>
      </c>
      <c r="AB21" s="206">
        <f t="shared" si="11"/>
        <v>2</v>
      </c>
      <c r="AC21" s="187">
        <f>'Core Indicators'!GD21</f>
        <v>2</v>
      </c>
      <c r="AD21" s="187">
        <f>'Core Indicators'!GL21</f>
        <v>2</v>
      </c>
      <c r="AE21" s="187">
        <f>'Core Indicators'!GT21</f>
        <v>2</v>
      </c>
      <c r="AF21" s="187">
        <f>'Core Indicators'!HB21</f>
        <v>2</v>
      </c>
      <c r="AG21" s="187">
        <f t="shared" si="12"/>
        <v>2</v>
      </c>
      <c r="AH21" s="187">
        <f>'Core Indicators'!HJ21</f>
        <v>2</v>
      </c>
      <c r="AI21" s="187">
        <f>'Core Indicators'!HR21</f>
        <v>2</v>
      </c>
      <c r="AJ21" s="187">
        <f t="shared" si="13"/>
        <v>2</v>
      </c>
      <c r="AK21" s="187">
        <f>'Core Indicators'!HZ21</f>
        <v>2</v>
      </c>
      <c r="AL21" s="187">
        <f>'Core Indicators'!IH21</f>
        <v>2</v>
      </c>
      <c r="AM21" s="187">
        <f>'Core Indicators'!IP21</f>
        <v>2</v>
      </c>
      <c r="AN21" s="187">
        <f t="shared" si="14"/>
        <v>2</v>
      </c>
    </row>
    <row r="22" spans="1:40" x14ac:dyDescent="0.35">
      <c r="A22" s="206" t="str">
        <f>Lists!C:C</f>
        <v>COL002</v>
      </c>
      <c r="B22" s="264">
        <f t="shared" si="0"/>
        <v>2.1</v>
      </c>
      <c r="C22" s="166">
        <f t="shared" si="1"/>
        <v>0</v>
      </c>
      <c r="D22" s="287">
        <f t="shared" si="2"/>
        <v>2</v>
      </c>
      <c r="E22" s="206">
        <f>'Core Indicators'!R22</f>
        <v>2</v>
      </c>
      <c r="F22" s="206">
        <f>'Core Indicators'!Z22</f>
        <v>2</v>
      </c>
      <c r="G22" s="166">
        <f t="shared" si="3"/>
        <v>2</v>
      </c>
      <c r="H22" s="206">
        <f>'Core Indicators'!AH22</f>
        <v>2</v>
      </c>
      <c r="I22" s="206">
        <f>'Core Indicators'!AP22</f>
        <v>2</v>
      </c>
      <c r="J22" s="206">
        <f>'Core Indicators'!BN22</f>
        <v>2</v>
      </c>
      <c r="K22" s="206">
        <f t="shared" si="4"/>
        <v>2</v>
      </c>
      <c r="L22" s="264">
        <f t="shared" si="5"/>
        <v>2</v>
      </c>
      <c r="M22" s="287">
        <f t="shared" si="6"/>
        <v>2.4</v>
      </c>
      <c r="N22" s="207">
        <f>'Core Indicators'!DJ22</f>
        <v>2</v>
      </c>
      <c r="O22" s="207">
        <f>'Core Indicators'!DR22</f>
        <v>2</v>
      </c>
      <c r="P22" s="207">
        <f>'Core Indicators'!DZ22</f>
        <v>2</v>
      </c>
      <c r="Q22" s="207">
        <f>'Core Indicators'!EH22</f>
        <v>3</v>
      </c>
      <c r="R22" s="207">
        <f>'Core Indicators'!EP22</f>
        <v>3</v>
      </c>
      <c r="S22" s="166">
        <f t="shared" si="7"/>
        <v>1.6</v>
      </c>
      <c r="T22" s="166">
        <f t="shared" si="8"/>
        <v>1.1666666666666667</v>
      </c>
      <c r="U22" s="206">
        <v>1</v>
      </c>
      <c r="V22" s="206">
        <v>1</v>
      </c>
      <c r="W22" s="206">
        <f>'Core Indicators'!EX22</f>
        <v>2</v>
      </c>
      <c r="X22" s="166">
        <f t="shared" si="9"/>
        <v>1.5</v>
      </c>
      <c r="Y22" s="206">
        <v>1</v>
      </c>
      <c r="Z22" s="166">
        <f t="shared" si="10"/>
        <v>2</v>
      </c>
      <c r="AA22" s="206">
        <f>'Core Indicators'!FF22</f>
        <v>2</v>
      </c>
      <c r="AB22" s="206">
        <f t="shared" si="11"/>
        <v>2</v>
      </c>
      <c r="AC22" s="187">
        <f>'Core Indicators'!GD22</f>
        <v>2</v>
      </c>
      <c r="AD22" s="187">
        <f>'Core Indicators'!GL22</f>
        <v>2</v>
      </c>
      <c r="AE22" s="187">
        <f>'Core Indicators'!GT22</f>
        <v>2</v>
      </c>
      <c r="AF22" s="187">
        <f>'Core Indicators'!HB22</f>
        <v>2</v>
      </c>
      <c r="AG22" s="187">
        <f t="shared" si="12"/>
        <v>2</v>
      </c>
      <c r="AH22" s="187">
        <f>'Core Indicators'!HJ22</f>
        <v>2</v>
      </c>
      <c r="AI22" s="187">
        <f>'Core Indicators'!HR22</f>
        <v>2</v>
      </c>
      <c r="AJ22" s="187">
        <f t="shared" si="13"/>
        <v>2</v>
      </c>
      <c r="AK22" s="187">
        <f>'Core Indicators'!HZ22</f>
        <v>2</v>
      </c>
      <c r="AL22" s="187">
        <f>'Core Indicators'!IH22</f>
        <v>2</v>
      </c>
      <c r="AM22" s="187">
        <f>'Core Indicators'!IP22</f>
        <v>2</v>
      </c>
      <c r="AN22" s="187">
        <f t="shared" si="14"/>
        <v>2</v>
      </c>
    </row>
    <row r="23" spans="1:40" x14ac:dyDescent="0.35">
      <c r="A23" s="206" t="str">
        <f>Lists!C:C</f>
        <v>CRI002</v>
      </c>
      <c r="B23" s="264">
        <f t="shared" si="0"/>
        <v>2.2999999999999998</v>
      </c>
      <c r="C23" s="166">
        <f t="shared" si="1"/>
        <v>0</v>
      </c>
      <c r="D23" s="287">
        <f t="shared" si="2"/>
        <v>2.5</v>
      </c>
      <c r="E23" s="206">
        <f>'Core Indicators'!R23</f>
        <v>3</v>
      </c>
      <c r="F23" s="206">
        <f>'Core Indicators'!Z23</f>
        <v>3</v>
      </c>
      <c r="G23" s="166">
        <f t="shared" si="3"/>
        <v>3</v>
      </c>
      <c r="H23" s="206">
        <f>'Core Indicators'!AH23</f>
        <v>2</v>
      </c>
      <c r="I23" s="206">
        <f>'Core Indicators'!AP23</f>
        <v>2</v>
      </c>
      <c r="J23" s="206">
        <f>'Core Indicators'!BN23</f>
        <v>3</v>
      </c>
      <c r="K23" s="206">
        <f t="shared" si="4"/>
        <v>2.5</v>
      </c>
      <c r="L23" s="264">
        <f t="shared" si="5"/>
        <v>2.2999999999999998</v>
      </c>
      <c r="M23" s="287">
        <f t="shared" si="6"/>
        <v>2.6</v>
      </c>
      <c r="N23" s="207">
        <f>'Core Indicators'!DJ23</f>
        <v>3</v>
      </c>
      <c r="O23" s="207">
        <f>'Core Indicators'!DR23</f>
        <v>3</v>
      </c>
      <c r="P23" s="207">
        <f>'Core Indicators'!DZ23</f>
        <v>3</v>
      </c>
      <c r="Q23" s="207">
        <f>'Core Indicators'!EH23</f>
        <v>2</v>
      </c>
      <c r="R23" s="207">
        <f>'Core Indicators'!EP23</f>
        <v>2</v>
      </c>
      <c r="S23" s="166">
        <f t="shared" si="7"/>
        <v>1.7</v>
      </c>
      <c r="T23" s="166">
        <f t="shared" si="8"/>
        <v>1.3333333333333333</v>
      </c>
      <c r="U23" s="206">
        <v>1</v>
      </c>
      <c r="V23" s="206">
        <v>1</v>
      </c>
      <c r="W23" s="206">
        <f>'Core Indicators'!EX23</f>
        <v>3</v>
      </c>
      <c r="X23" s="166">
        <f t="shared" si="9"/>
        <v>2</v>
      </c>
      <c r="Y23" s="206">
        <v>1</v>
      </c>
      <c r="Z23" s="166">
        <f t="shared" si="10"/>
        <v>2</v>
      </c>
      <c r="AA23" s="206">
        <f>'Core Indicators'!FF23</f>
        <v>2</v>
      </c>
      <c r="AB23" s="206">
        <f t="shared" si="11"/>
        <v>2</v>
      </c>
      <c r="AC23" s="187">
        <f>'Core Indicators'!GD23</f>
        <v>2</v>
      </c>
      <c r="AD23" s="187">
        <f>'Core Indicators'!GL23</f>
        <v>2</v>
      </c>
      <c r="AE23" s="187">
        <f>'Core Indicators'!GT23</f>
        <v>2</v>
      </c>
      <c r="AF23" s="187">
        <f>'Core Indicators'!HB23</f>
        <v>2</v>
      </c>
      <c r="AG23" s="187">
        <f t="shared" si="12"/>
        <v>2</v>
      </c>
      <c r="AH23" s="187">
        <f>'Core Indicators'!HJ23</f>
        <v>2</v>
      </c>
      <c r="AI23" s="187">
        <f>'Core Indicators'!HR23</f>
        <v>2</v>
      </c>
      <c r="AJ23" s="187">
        <f t="shared" si="13"/>
        <v>2</v>
      </c>
      <c r="AK23" s="187">
        <f>'Core Indicators'!HZ23</f>
        <v>2</v>
      </c>
      <c r="AL23" s="187">
        <f>'Core Indicators'!IH23</f>
        <v>2</v>
      </c>
      <c r="AM23" s="187">
        <f>'Core Indicators'!IP23</f>
        <v>2</v>
      </c>
      <c r="AN23" s="187">
        <f t="shared" si="14"/>
        <v>2</v>
      </c>
    </row>
    <row r="24" spans="1:40" x14ac:dyDescent="0.35">
      <c r="A24" s="206" t="str">
        <f>Lists!C:C</f>
        <v>DJI001</v>
      </c>
      <c r="B24" s="264">
        <f t="shared" si="0"/>
        <v>1.9</v>
      </c>
      <c r="C24" s="166">
        <f t="shared" si="1"/>
        <v>0</v>
      </c>
      <c r="D24" s="287">
        <f t="shared" si="2"/>
        <v>2</v>
      </c>
      <c r="E24" s="206">
        <f>'Core Indicators'!R24</f>
        <v>2</v>
      </c>
      <c r="F24" s="206">
        <f>'Core Indicators'!Z24</f>
        <v>2</v>
      </c>
      <c r="G24" s="166">
        <f t="shared" si="3"/>
        <v>2</v>
      </c>
      <c r="H24" s="206">
        <f>'Core Indicators'!AH24</f>
        <v>2</v>
      </c>
      <c r="I24" s="206">
        <f>'Core Indicators'!AP24</f>
        <v>2</v>
      </c>
      <c r="J24" s="206">
        <f>'Core Indicators'!BN24</f>
        <v>2</v>
      </c>
      <c r="K24" s="206">
        <f t="shared" si="4"/>
        <v>2</v>
      </c>
      <c r="L24" s="264">
        <f t="shared" si="5"/>
        <v>2</v>
      </c>
      <c r="M24" s="287">
        <f t="shared" si="6"/>
        <v>2</v>
      </c>
      <c r="N24" s="207">
        <f>'Core Indicators'!DJ24</f>
        <v>2</v>
      </c>
      <c r="O24" s="207">
        <f>'Core Indicators'!DR24</f>
        <v>2</v>
      </c>
      <c r="P24" s="207">
        <f>'Core Indicators'!DZ24</f>
        <v>2</v>
      </c>
      <c r="Q24" s="207">
        <f>'Core Indicators'!EH24</f>
        <v>2</v>
      </c>
      <c r="R24" s="207">
        <f>'Core Indicators'!EP24</f>
        <v>2</v>
      </c>
      <c r="S24" s="166">
        <f t="shared" si="7"/>
        <v>1.6</v>
      </c>
      <c r="T24" s="166">
        <f t="shared" si="8"/>
        <v>1.1666666666666667</v>
      </c>
      <c r="U24" s="206">
        <v>1</v>
      </c>
      <c r="V24" s="206">
        <v>1</v>
      </c>
      <c r="W24" s="206">
        <f>'Core Indicators'!EX24</f>
        <v>2</v>
      </c>
      <c r="X24" s="166">
        <f t="shared" si="9"/>
        <v>1.5</v>
      </c>
      <c r="Y24" s="206">
        <v>1</v>
      </c>
      <c r="Z24" s="166">
        <f t="shared" si="10"/>
        <v>2</v>
      </c>
      <c r="AA24" s="206">
        <f>'Core Indicators'!FF24</f>
        <v>2</v>
      </c>
      <c r="AB24" s="206">
        <f t="shared" si="11"/>
        <v>2</v>
      </c>
      <c r="AC24" s="187">
        <f>'Core Indicators'!GD24</f>
        <v>2</v>
      </c>
      <c r="AD24" s="187">
        <f>'Core Indicators'!GL24</f>
        <v>2</v>
      </c>
      <c r="AE24" s="187">
        <f>'Core Indicators'!GT24</f>
        <v>2</v>
      </c>
      <c r="AF24" s="187">
        <f>'Core Indicators'!HB24</f>
        <v>2</v>
      </c>
      <c r="AG24" s="187">
        <f t="shared" si="12"/>
        <v>2</v>
      </c>
      <c r="AH24" s="187">
        <f>'Core Indicators'!HJ24</f>
        <v>2</v>
      </c>
      <c r="AI24" s="187">
        <f>'Core Indicators'!HR24</f>
        <v>2</v>
      </c>
      <c r="AJ24" s="187">
        <f t="shared" si="13"/>
        <v>2</v>
      </c>
      <c r="AK24" s="187">
        <f>'Core Indicators'!HZ24</f>
        <v>2</v>
      </c>
      <c r="AL24" s="187">
        <f>'Core Indicators'!IH24</f>
        <v>2</v>
      </c>
      <c r="AM24" s="187">
        <f>'Core Indicators'!IP24</f>
        <v>2</v>
      </c>
      <c r="AN24" s="187">
        <f t="shared" si="14"/>
        <v>2</v>
      </c>
    </row>
    <row r="25" spans="1:40" x14ac:dyDescent="0.35">
      <c r="A25" s="206" t="str">
        <f>Lists!C:C</f>
        <v>DJI002</v>
      </c>
      <c r="B25" s="264">
        <f t="shared" si="0"/>
        <v>1.9</v>
      </c>
      <c r="C25" s="166">
        <f t="shared" si="1"/>
        <v>0</v>
      </c>
      <c r="D25" s="287">
        <f t="shared" si="2"/>
        <v>2</v>
      </c>
      <c r="E25" s="206">
        <f>'Core Indicators'!R25</f>
        <v>2</v>
      </c>
      <c r="F25" s="206">
        <f>'Core Indicators'!Z25</f>
        <v>2</v>
      </c>
      <c r="G25" s="166">
        <f t="shared" si="3"/>
        <v>2</v>
      </c>
      <c r="H25" s="206">
        <f>'Core Indicators'!AH25</f>
        <v>2</v>
      </c>
      <c r="I25" s="206">
        <f>'Core Indicators'!AP25</f>
        <v>2</v>
      </c>
      <c r="J25" s="206">
        <f>'Core Indicators'!BN25</f>
        <v>2</v>
      </c>
      <c r="K25" s="206">
        <f t="shared" si="4"/>
        <v>2</v>
      </c>
      <c r="L25" s="264">
        <f t="shared" si="5"/>
        <v>2</v>
      </c>
      <c r="M25" s="287">
        <f t="shared" si="6"/>
        <v>2</v>
      </c>
      <c r="N25" s="207">
        <f>'Core Indicators'!DJ25</f>
        <v>2</v>
      </c>
      <c r="O25" s="207">
        <f>'Core Indicators'!DR25</f>
        <v>2</v>
      </c>
      <c r="P25" s="207">
        <f>'Core Indicators'!DZ25</f>
        <v>2</v>
      </c>
      <c r="Q25" s="207">
        <f>'Core Indicators'!EH25</f>
        <v>2</v>
      </c>
      <c r="R25" s="207">
        <f>'Core Indicators'!EP25</f>
        <v>2</v>
      </c>
      <c r="S25" s="166">
        <f t="shared" si="7"/>
        <v>1.6</v>
      </c>
      <c r="T25" s="166">
        <f t="shared" si="8"/>
        <v>1.1666666666666667</v>
      </c>
      <c r="U25" s="206">
        <v>1</v>
      </c>
      <c r="V25" s="206">
        <v>1</v>
      </c>
      <c r="W25" s="206">
        <f>'Core Indicators'!EX25</f>
        <v>2</v>
      </c>
      <c r="X25" s="166">
        <f t="shared" si="9"/>
        <v>1.5</v>
      </c>
      <c r="Y25" s="206">
        <v>1</v>
      </c>
      <c r="Z25" s="166">
        <f t="shared" si="10"/>
        <v>2</v>
      </c>
      <c r="AA25" s="206">
        <f>'Core Indicators'!FF25</f>
        <v>2</v>
      </c>
      <c r="AB25" s="206">
        <f t="shared" si="11"/>
        <v>2</v>
      </c>
      <c r="AC25" s="187">
        <f>'Core Indicators'!GD25</f>
        <v>2</v>
      </c>
      <c r="AD25" s="187">
        <f>'Core Indicators'!GL25</f>
        <v>2</v>
      </c>
      <c r="AE25" s="187">
        <f>'Core Indicators'!GT25</f>
        <v>2</v>
      </c>
      <c r="AF25" s="187">
        <f>'Core Indicators'!HB25</f>
        <v>2</v>
      </c>
      <c r="AG25" s="187">
        <f t="shared" si="12"/>
        <v>2</v>
      </c>
      <c r="AH25" s="187">
        <f>'Core Indicators'!HJ25</f>
        <v>2</v>
      </c>
      <c r="AI25" s="187">
        <f>'Core Indicators'!HR25</f>
        <v>2</v>
      </c>
      <c r="AJ25" s="187">
        <f t="shared" si="13"/>
        <v>2</v>
      </c>
      <c r="AK25" s="187">
        <f>'Core Indicators'!HZ25</f>
        <v>2</v>
      </c>
      <c r="AL25" s="187">
        <f>'Core Indicators'!IH25</f>
        <v>2</v>
      </c>
      <c r="AM25" s="187">
        <f>'Core Indicators'!IP25</f>
        <v>2</v>
      </c>
      <c r="AN25" s="187">
        <f t="shared" si="14"/>
        <v>2</v>
      </c>
    </row>
    <row r="26" spans="1:40" x14ac:dyDescent="0.35">
      <c r="A26" s="206" t="str">
        <f>Lists!C:C</f>
        <v>DJI003</v>
      </c>
      <c r="B26" s="264">
        <f t="shared" si="0"/>
        <v>1.9</v>
      </c>
      <c r="C26" s="166">
        <f t="shared" si="1"/>
        <v>1</v>
      </c>
      <c r="D26" s="287">
        <f t="shared" si="2"/>
        <v>2</v>
      </c>
      <c r="E26" s="206">
        <f>'Core Indicators'!R26</f>
        <v>2</v>
      </c>
      <c r="F26" s="206">
        <f>'Core Indicators'!Z26</f>
        <v>2</v>
      </c>
      <c r="G26" s="166">
        <f t="shared" si="3"/>
        <v>2</v>
      </c>
      <c r="H26" s="206">
        <f>'Core Indicators'!AH26</f>
        <v>2</v>
      </c>
      <c r="I26" s="206" t="str">
        <f>'Core Indicators'!AP26</f>
        <v>x</v>
      </c>
      <c r="J26" s="206">
        <f>'Core Indicators'!BN26</f>
        <v>2</v>
      </c>
      <c r="K26" s="206">
        <f t="shared" si="4"/>
        <v>2</v>
      </c>
      <c r="L26" s="264">
        <f t="shared" si="5"/>
        <v>2</v>
      </c>
      <c r="M26" s="287">
        <f t="shared" si="6"/>
        <v>2</v>
      </c>
      <c r="N26" s="207">
        <f>'Core Indicators'!DJ26</f>
        <v>2</v>
      </c>
      <c r="O26" s="207">
        <f>'Core Indicators'!DR26</f>
        <v>2</v>
      </c>
      <c r="P26" s="207">
        <f>'Core Indicators'!DZ26</f>
        <v>2</v>
      </c>
      <c r="Q26" s="207">
        <f>'Core Indicators'!EH26</f>
        <v>2</v>
      </c>
      <c r="R26" s="207">
        <f>'Core Indicators'!EP26</f>
        <v>2</v>
      </c>
      <c r="S26" s="166">
        <f t="shared" si="7"/>
        <v>1.6</v>
      </c>
      <c r="T26" s="166">
        <f t="shared" si="8"/>
        <v>1.1666666666666667</v>
      </c>
      <c r="U26" s="206">
        <v>1</v>
      </c>
      <c r="V26" s="206">
        <v>1</v>
      </c>
      <c r="W26" s="206">
        <f>'Core Indicators'!EX26</f>
        <v>2</v>
      </c>
      <c r="X26" s="166">
        <f t="shared" si="9"/>
        <v>1.5</v>
      </c>
      <c r="Y26" s="206">
        <v>1</v>
      </c>
      <c r="Z26" s="166">
        <f t="shared" si="10"/>
        <v>2</v>
      </c>
      <c r="AA26" s="206">
        <f>'Core Indicators'!FF26</f>
        <v>2</v>
      </c>
      <c r="AB26" s="206">
        <f t="shared" si="11"/>
        <v>2</v>
      </c>
      <c r="AC26" s="187">
        <f>'Core Indicators'!GD26</f>
        <v>2</v>
      </c>
      <c r="AD26" s="187">
        <f>'Core Indicators'!GL26</f>
        <v>2</v>
      </c>
      <c r="AE26" s="187">
        <f>'Core Indicators'!GT26</f>
        <v>2</v>
      </c>
      <c r="AF26" s="187">
        <f>'Core Indicators'!HB26</f>
        <v>2</v>
      </c>
      <c r="AG26" s="187">
        <f t="shared" si="12"/>
        <v>2</v>
      </c>
      <c r="AH26" s="187">
        <f>'Core Indicators'!HJ26</f>
        <v>2</v>
      </c>
      <c r="AI26" s="187">
        <f>'Core Indicators'!HR26</f>
        <v>2</v>
      </c>
      <c r="AJ26" s="187">
        <f t="shared" si="13"/>
        <v>2</v>
      </c>
      <c r="AK26" s="187">
        <f>'Core Indicators'!HZ26</f>
        <v>2</v>
      </c>
      <c r="AL26" s="187">
        <f>'Core Indicators'!IH26</f>
        <v>2</v>
      </c>
      <c r="AM26" s="187">
        <f>'Core Indicators'!IP26</f>
        <v>2</v>
      </c>
      <c r="AN26" s="187">
        <f t="shared" si="14"/>
        <v>2</v>
      </c>
    </row>
    <row r="27" spans="1:40" x14ac:dyDescent="0.35">
      <c r="A27" s="206" t="str">
        <f>Lists!C:C</f>
        <v>DOM002</v>
      </c>
      <c r="B27" s="264">
        <f t="shared" si="0"/>
        <v>2</v>
      </c>
      <c r="C27" s="166">
        <f t="shared" si="1"/>
        <v>2</v>
      </c>
      <c r="D27" s="287">
        <f t="shared" si="2"/>
        <v>1.8</v>
      </c>
      <c r="E27" s="206">
        <f>'Core Indicators'!R27</f>
        <v>1</v>
      </c>
      <c r="F27" s="206">
        <f>'Core Indicators'!Z27</f>
        <v>2</v>
      </c>
      <c r="G27" s="166">
        <f t="shared" si="3"/>
        <v>1.5</v>
      </c>
      <c r="H27" s="206">
        <f>'Core Indicators'!AH27</f>
        <v>2</v>
      </c>
      <c r="I27" s="206">
        <f>'Core Indicators'!AP27</f>
        <v>2</v>
      </c>
      <c r="J27" s="206" t="str">
        <f>'Core Indicators'!BN27</f>
        <v>x</v>
      </c>
      <c r="K27" s="206">
        <f t="shared" si="4"/>
        <v>2</v>
      </c>
      <c r="L27" s="264">
        <f t="shared" si="5"/>
        <v>2</v>
      </c>
      <c r="M27" s="287">
        <f t="shared" si="6"/>
        <v>2.4</v>
      </c>
      <c r="N27" s="207">
        <f>'Core Indicators'!DJ27</f>
        <v>2</v>
      </c>
      <c r="O27" s="207">
        <f>'Core Indicators'!DR27</f>
        <v>2</v>
      </c>
      <c r="P27" s="207">
        <f>'Core Indicators'!DZ27</f>
        <v>2</v>
      </c>
      <c r="Q27" s="207">
        <f>'Core Indicators'!EH27</f>
        <v>3</v>
      </c>
      <c r="R27" s="207">
        <f>'Core Indicators'!EP27</f>
        <v>3</v>
      </c>
      <c r="S27" s="166">
        <f t="shared" si="7"/>
        <v>1.5</v>
      </c>
      <c r="T27" s="166">
        <f t="shared" si="8"/>
        <v>1</v>
      </c>
      <c r="U27" s="206">
        <v>1</v>
      </c>
      <c r="V27" s="206">
        <v>1</v>
      </c>
      <c r="W27" s="206" t="str">
        <f>'Core Indicators'!EX27</f>
        <v>x</v>
      </c>
      <c r="X27" s="166">
        <f t="shared" si="9"/>
        <v>1</v>
      </c>
      <c r="Y27" s="206">
        <v>1</v>
      </c>
      <c r="Z27" s="166">
        <f t="shared" si="10"/>
        <v>2</v>
      </c>
      <c r="AA27" s="206">
        <f>'Core Indicators'!FF27</f>
        <v>2</v>
      </c>
      <c r="AB27" s="206">
        <f t="shared" si="11"/>
        <v>2</v>
      </c>
      <c r="AC27" s="187">
        <f>'Core Indicators'!GD27</f>
        <v>2</v>
      </c>
      <c r="AD27" s="187">
        <f>'Core Indicators'!GL27</f>
        <v>2</v>
      </c>
      <c r="AE27" s="187">
        <f>'Core Indicators'!GT27</f>
        <v>2</v>
      </c>
      <c r="AF27" s="187">
        <f>'Core Indicators'!HB27</f>
        <v>2</v>
      </c>
      <c r="AG27" s="187">
        <f t="shared" si="12"/>
        <v>2</v>
      </c>
      <c r="AH27" s="187">
        <f>'Core Indicators'!HJ27</f>
        <v>2</v>
      </c>
      <c r="AI27" s="187">
        <f>'Core Indicators'!HR27</f>
        <v>2</v>
      </c>
      <c r="AJ27" s="187">
        <f t="shared" si="13"/>
        <v>2</v>
      </c>
      <c r="AK27" s="187">
        <f>'Core Indicators'!HZ27</f>
        <v>2</v>
      </c>
      <c r="AL27" s="187">
        <f>'Core Indicators'!IH27</f>
        <v>2</v>
      </c>
      <c r="AM27" s="187">
        <f>'Core Indicators'!IP27</f>
        <v>2</v>
      </c>
      <c r="AN27" s="187">
        <f t="shared" si="14"/>
        <v>2</v>
      </c>
    </row>
    <row r="28" spans="1:40" x14ac:dyDescent="0.35">
      <c r="A28" s="206" t="str">
        <f>Lists!C:C</f>
        <v>DZA002</v>
      </c>
      <c r="B28" s="264" t="str">
        <f t="shared" si="0"/>
        <v>x</v>
      </c>
      <c r="C28" s="166">
        <f t="shared" si="1"/>
        <v>3</v>
      </c>
      <c r="D28" s="287">
        <f t="shared" si="2"/>
        <v>2</v>
      </c>
      <c r="E28" s="206">
        <f>'Core Indicators'!R28</f>
        <v>2</v>
      </c>
      <c r="F28" s="206">
        <f>'Core Indicators'!Z28</f>
        <v>2</v>
      </c>
      <c r="G28" s="166">
        <f t="shared" si="3"/>
        <v>2</v>
      </c>
      <c r="H28" s="206" t="str">
        <f>'Core Indicators'!AH28</f>
        <v>x</v>
      </c>
      <c r="I28" s="206" t="str">
        <f>'Core Indicators'!AP28</f>
        <v>x</v>
      </c>
      <c r="J28" s="206">
        <f>'Core Indicators'!BN28</f>
        <v>2</v>
      </c>
      <c r="K28" s="206">
        <f t="shared" si="4"/>
        <v>2</v>
      </c>
      <c r="L28" s="264">
        <f t="shared" si="5"/>
        <v>2</v>
      </c>
      <c r="M28" s="287" t="str">
        <f t="shared" si="6"/>
        <v>x</v>
      </c>
      <c r="N28" s="207" t="str">
        <f>'Core Indicators'!DJ28</f>
        <v>x</v>
      </c>
      <c r="O28" s="207" t="str">
        <f>'Core Indicators'!DR28</f>
        <v>x</v>
      </c>
      <c r="P28" s="207" t="str">
        <f>'Core Indicators'!DZ28</f>
        <v>x</v>
      </c>
      <c r="Q28" s="207" t="str">
        <f>'Core Indicators'!EH28</f>
        <v>x</v>
      </c>
      <c r="R28" s="207" t="str">
        <f>'Core Indicators'!EP28</f>
        <v>x</v>
      </c>
      <c r="S28" s="166">
        <f t="shared" si="7"/>
        <v>1.6</v>
      </c>
      <c r="T28" s="166">
        <f t="shared" si="8"/>
        <v>1.1666666666666667</v>
      </c>
      <c r="U28" s="206">
        <v>1</v>
      </c>
      <c r="V28" s="206">
        <v>1</v>
      </c>
      <c r="W28" s="206">
        <f>'Core Indicators'!EX28</f>
        <v>2</v>
      </c>
      <c r="X28" s="166">
        <f t="shared" si="9"/>
        <v>1.5</v>
      </c>
      <c r="Y28" s="206">
        <v>1</v>
      </c>
      <c r="Z28" s="166">
        <f t="shared" si="10"/>
        <v>2</v>
      </c>
      <c r="AA28" s="206">
        <f>'Core Indicators'!FF28</f>
        <v>2</v>
      </c>
      <c r="AB28" s="206">
        <f t="shared" si="11"/>
        <v>2</v>
      </c>
      <c r="AC28" s="187">
        <f>'Core Indicators'!GD28</f>
        <v>2</v>
      </c>
      <c r="AD28" s="187">
        <f>'Core Indicators'!GL28</f>
        <v>2</v>
      </c>
      <c r="AE28" s="187">
        <f>'Core Indicators'!GT28</f>
        <v>2</v>
      </c>
      <c r="AF28" s="187">
        <f>'Core Indicators'!HB28</f>
        <v>2</v>
      </c>
      <c r="AG28" s="187">
        <f t="shared" si="12"/>
        <v>2</v>
      </c>
      <c r="AH28" s="187">
        <f>'Core Indicators'!HJ28</f>
        <v>2</v>
      </c>
      <c r="AI28" s="187">
        <f>'Core Indicators'!HR28</f>
        <v>2</v>
      </c>
      <c r="AJ28" s="187">
        <f t="shared" si="13"/>
        <v>2</v>
      </c>
      <c r="AK28" s="187">
        <f>'Core Indicators'!HZ28</f>
        <v>2</v>
      </c>
      <c r="AL28" s="187">
        <f>'Core Indicators'!IH28</f>
        <v>2</v>
      </c>
      <c r="AM28" s="187">
        <f>'Core Indicators'!IP28</f>
        <v>2</v>
      </c>
      <c r="AN28" s="187">
        <f t="shared" si="14"/>
        <v>2</v>
      </c>
    </row>
    <row r="29" spans="1:40" x14ac:dyDescent="0.35">
      <c r="A29" s="206" t="str">
        <f>Lists!C:C</f>
        <v>DZA003</v>
      </c>
      <c r="B29" s="264">
        <f t="shared" si="0"/>
        <v>2.5</v>
      </c>
      <c r="C29" s="166">
        <f t="shared" si="1"/>
        <v>0</v>
      </c>
      <c r="D29" s="287">
        <f t="shared" si="2"/>
        <v>2</v>
      </c>
      <c r="E29" s="206">
        <f>'Core Indicators'!R29</f>
        <v>2</v>
      </c>
      <c r="F29" s="206">
        <f>'Core Indicators'!Z29</f>
        <v>2</v>
      </c>
      <c r="G29" s="166">
        <f t="shared" si="3"/>
        <v>2</v>
      </c>
      <c r="H29" s="206">
        <f>'Core Indicators'!AH29</f>
        <v>2</v>
      </c>
      <c r="I29" s="206">
        <f>'Core Indicators'!AP29</f>
        <v>2</v>
      </c>
      <c r="J29" s="206">
        <f>'Core Indicators'!BN29</f>
        <v>2</v>
      </c>
      <c r="K29" s="206">
        <f t="shared" si="4"/>
        <v>2</v>
      </c>
      <c r="L29" s="264">
        <f t="shared" si="5"/>
        <v>2</v>
      </c>
      <c r="M29" s="287">
        <f t="shared" si="6"/>
        <v>3</v>
      </c>
      <c r="N29" s="207">
        <f>'Core Indicators'!DJ29</f>
        <v>3</v>
      </c>
      <c r="O29" s="207">
        <f>'Core Indicators'!DR29</f>
        <v>3</v>
      </c>
      <c r="P29" s="207">
        <f>'Core Indicators'!DZ29</f>
        <v>3</v>
      </c>
      <c r="Q29" s="207">
        <f>'Core Indicators'!EH29</f>
        <v>3</v>
      </c>
      <c r="R29" s="207">
        <f>'Core Indicators'!EP29</f>
        <v>3</v>
      </c>
      <c r="S29" s="166">
        <f t="shared" si="7"/>
        <v>1.9</v>
      </c>
      <c r="T29" s="166">
        <f t="shared" si="8"/>
        <v>1.1666666666666667</v>
      </c>
      <c r="U29" s="206">
        <v>1</v>
      </c>
      <c r="V29" s="206">
        <v>1</v>
      </c>
      <c r="W29" s="206">
        <f>'Core Indicators'!EX29</f>
        <v>2</v>
      </c>
      <c r="X29" s="166">
        <f t="shared" si="9"/>
        <v>1.5</v>
      </c>
      <c r="Y29" s="206">
        <v>1</v>
      </c>
      <c r="Z29" s="166">
        <f t="shared" si="10"/>
        <v>2.5</v>
      </c>
      <c r="AA29" s="206">
        <f>'Core Indicators'!FF29</f>
        <v>3</v>
      </c>
      <c r="AB29" s="206">
        <f t="shared" si="11"/>
        <v>2</v>
      </c>
      <c r="AC29" s="187">
        <f>'Core Indicators'!GD29</f>
        <v>2</v>
      </c>
      <c r="AD29" s="187">
        <f>'Core Indicators'!GL29</f>
        <v>2</v>
      </c>
      <c r="AE29" s="187">
        <f>'Core Indicators'!GT29</f>
        <v>2</v>
      </c>
      <c r="AF29" s="187">
        <f>'Core Indicators'!HB29</f>
        <v>2</v>
      </c>
      <c r="AG29" s="187">
        <f t="shared" si="12"/>
        <v>2</v>
      </c>
      <c r="AH29" s="187">
        <f>'Core Indicators'!HJ29</f>
        <v>2</v>
      </c>
      <c r="AI29" s="187">
        <f>'Core Indicators'!HR29</f>
        <v>2</v>
      </c>
      <c r="AJ29" s="187">
        <f t="shared" si="13"/>
        <v>2</v>
      </c>
      <c r="AK29" s="187">
        <f>'Core Indicators'!HZ29</f>
        <v>2</v>
      </c>
      <c r="AL29" s="187">
        <f>'Core Indicators'!IH29</f>
        <v>2</v>
      </c>
      <c r="AM29" s="187">
        <f>'Core Indicators'!IP29</f>
        <v>2</v>
      </c>
      <c r="AN29" s="187">
        <f t="shared" si="14"/>
        <v>2</v>
      </c>
    </row>
    <row r="30" spans="1:40" x14ac:dyDescent="0.35">
      <c r="A30" s="206" t="str">
        <f>Lists!C:C</f>
        <v>DZA004</v>
      </c>
      <c r="B30" s="264" t="str">
        <f t="shared" si="0"/>
        <v>x</v>
      </c>
      <c r="C30" s="166">
        <f t="shared" si="1"/>
        <v>3</v>
      </c>
      <c r="D30" s="287">
        <f t="shared" si="2"/>
        <v>2</v>
      </c>
      <c r="E30" s="206">
        <f>'Core Indicators'!R30</f>
        <v>2</v>
      </c>
      <c r="F30" s="206">
        <f>'Core Indicators'!Z30</f>
        <v>2</v>
      </c>
      <c r="G30" s="166">
        <f t="shared" si="3"/>
        <v>2</v>
      </c>
      <c r="H30" s="206" t="str">
        <f>'Core Indicators'!AH30</f>
        <v>x</v>
      </c>
      <c r="I30" s="206" t="str">
        <f>'Core Indicators'!AP30</f>
        <v>x</v>
      </c>
      <c r="J30" s="206">
        <f>'Core Indicators'!BN30</f>
        <v>2</v>
      </c>
      <c r="K30" s="206">
        <f t="shared" si="4"/>
        <v>2</v>
      </c>
      <c r="L30" s="264">
        <f t="shared" si="5"/>
        <v>2</v>
      </c>
      <c r="M30" s="287" t="str">
        <f t="shared" si="6"/>
        <v>x</v>
      </c>
      <c r="N30" s="207" t="str">
        <f>'Core Indicators'!DJ30</f>
        <v>x</v>
      </c>
      <c r="O30" s="207" t="str">
        <f>'Core Indicators'!DR30</f>
        <v>x</v>
      </c>
      <c r="P30" s="207" t="str">
        <f>'Core Indicators'!DZ30</f>
        <v>x</v>
      </c>
      <c r="Q30" s="207" t="str">
        <f>'Core Indicators'!EH30</f>
        <v>x</v>
      </c>
      <c r="R30" s="207" t="str">
        <f>'Core Indicators'!EP30</f>
        <v>x</v>
      </c>
      <c r="S30" s="166">
        <f t="shared" si="7"/>
        <v>1.3</v>
      </c>
      <c r="T30" s="166">
        <f t="shared" si="8"/>
        <v>1.1666666666666667</v>
      </c>
      <c r="U30" s="206">
        <v>1</v>
      </c>
      <c r="V30" s="206">
        <v>1</v>
      </c>
      <c r="W30" s="206">
        <f>'Core Indicators'!EX30</f>
        <v>2</v>
      </c>
      <c r="X30" s="166">
        <f t="shared" si="9"/>
        <v>1.5</v>
      </c>
      <c r="Y30" s="206">
        <v>1</v>
      </c>
      <c r="Z30" s="166">
        <f t="shared" si="10"/>
        <v>1.5</v>
      </c>
      <c r="AA30" s="206">
        <f>'Core Indicators'!FF30</f>
        <v>1</v>
      </c>
      <c r="AB30" s="206">
        <f t="shared" si="11"/>
        <v>2</v>
      </c>
      <c r="AC30" s="187">
        <f>'Core Indicators'!GD30</f>
        <v>2</v>
      </c>
      <c r="AD30" s="187">
        <f>'Core Indicators'!GL30</f>
        <v>2</v>
      </c>
      <c r="AE30" s="187">
        <f>'Core Indicators'!GT30</f>
        <v>2</v>
      </c>
      <c r="AF30" s="187">
        <f>'Core Indicators'!HB30</f>
        <v>2</v>
      </c>
      <c r="AG30" s="187">
        <f t="shared" si="12"/>
        <v>2</v>
      </c>
      <c r="AH30" s="187">
        <f>'Core Indicators'!HJ30</f>
        <v>2</v>
      </c>
      <c r="AI30" s="187">
        <f>'Core Indicators'!HR30</f>
        <v>2</v>
      </c>
      <c r="AJ30" s="187">
        <f t="shared" si="13"/>
        <v>2</v>
      </c>
      <c r="AK30" s="187">
        <f>'Core Indicators'!HZ30</f>
        <v>2</v>
      </c>
      <c r="AL30" s="187">
        <f>'Core Indicators'!IH30</f>
        <v>2</v>
      </c>
      <c r="AM30" s="187">
        <f>'Core Indicators'!IP30</f>
        <v>2</v>
      </c>
      <c r="AN30" s="187">
        <f t="shared" si="14"/>
        <v>2</v>
      </c>
    </row>
    <row r="31" spans="1:40" x14ac:dyDescent="0.35">
      <c r="A31" s="206" t="str">
        <f>Lists!C:C</f>
        <v>ECU002</v>
      </c>
      <c r="B31" s="264">
        <f t="shared" si="0"/>
        <v>2.4</v>
      </c>
      <c r="C31" s="166">
        <f t="shared" si="1"/>
        <v>0</v>
      </c>
      <c r="D31" s="287">
        <f t="shared" si="2"/>
        <v>2.5</v>
      </c>
      <c r="E31" s="206">
        <f>'Core Indicators'!R31</f>
        <v>2</v>
      </c>
      <c r="F31" s="206">
        <f>'Core Indicators'!Z31</f>
        <v>3</v>
      </c>
      <c r="G31" s="166">
        <f t="shared" si="3"/>
        <v>2.5</v>
      </c>
      <c r="H31" s="206">
        <f>'Core Indicators'!AH31</f>
        <v>3</v>
      </c>
      <c r="I31" s="206">
        <f>'Core Indicators'!AP31</f>
        <v>2</v>
      </c>
      <c r="J31" s="206">
        <f>'Core Indicators'!BN31</f>
        <v>2</v>
      </c>
      <c r="K31" s="206">
        <f t="shared" si="4"/>
        <v>2</v>
      </c>
      <c r="L31" s="264">
        <f t="shared" si="5"/>
        <v>2.5</v>
      </c>
      <c r="M31" s="287">
        <f t="shared" si="6"/>
        <v>2.8</v>
      </c>
      <c r="N31" s="207">
        <f>'Core Indicators'!DJ31</f>
        <v>3</v>
      </c>
      <c r="O31" s="207">
        <f>'Core Indicators'!DR31</f>
        <v>3</v>
      </c>
      <c r="P31" s="207">
        <f>'Core Indicators'!DZ31</f>
        <v>2</v>
      </c>
      <c r="Q31" s="207">
        <f>'Core Indicators'!EH31</f>
        <v>3</v>
      </c>
      <c r="R31" s="207">
        <f>'Core Indicators'!EP31</f>
        <v>3</v>
      </c>
      <c r="S31" s="166">
        <f t="shared" si="7"/>
        <v>1.6</v>
      </c>
      <c r="T31" s="166">
        <f t="shared" si="8"/>
        <v>1.1666666666666667</v>
      </c>
      <c r="U31" s="206">
        <v>1</v>
      </c>
      <c r="V31" s="206">
        <v>1</v>
      </c>
      <c r="W31" s="206">
        <f>'Core Indicators'!EX31</f>
        <v>2</v>
      </c>
      <c r="X31" s="166">
        <f t="shared" si="9"/>
        <v>1.5</v>
      </c>
      <c r="Y31" s="206">
        <v>1</v>
      </c>
      <c r="Z31" s="166">
        <f t="shared" si="10"/>
        <v>2</v>
      </c>
      <c r="AA31" s="206">
        <f>'Core Indicators'!FF31</f>
        <v>2</v>
      </c>
      <c r="AB31" s="206">
        <f t="shared" si="11"/>
        <v>2</v>
      </c>
      <c r="AC31" s="187">
        <f>'Core Indicators'!GD31</f>
        <v>2</v>
      </c>
      <c r="AD31" s="187">
        <f>'Core Indicators'!GL31</f>
        <v>2</v>
      </c>
      <c r="AE31" s="187">
        <f>'Core Indicators'!GT31</f>
        <v>2</v>
      </c>
      <c r="AF31" s="187">
        <f>'Core Indicators'!HB31</f>
        <v>2</v>
      </c>
      <c r="AG31" s="187">
        <f t="shared" si="12"/>
        <v>2</v>
      </c>
      <c r="AH31" s="187">
        <f>'Core Indicators'!HJ31</f>
        <v>2</v>
      </c>
      <c r="AI31" s="187">
        <f>'Core Indicators'!HR31</f>
        <v>2</v>
      </c>
      <c r="AJ31" s="187">
        <f t="shared" si="13"/>
        <v>2</v>
      </c>
      <c r="AK31" s="187">
        <f>'Core Indicators'!HZ31</f>
        <v>2</v>
      </c>
      <c r="AL31" s="187">
        <f>'Core Indicators'!IH31</f>
        <v>2</v>
      </c>
      <c r="AM31" s="187">
        <f>'Core Indicators'!IP31</f>
        <v>2</v>
      </c>
      <c r="AN31" s="187">
        <f t="shared" si="14"/>
        <v>2</v>
      </c>
    </row>
    <row r="32" spans="1:40" x14ac:dyDescent="0.35">
      <c r="A32" s="206" t="str">
        <f>Lists!C:C</f>
        <v>EGY002</v>
      </c>
      <c r="B32" s="264">
        <f t="shared" si="0"/>
        <v>2</v>
      </c>
      <c r="C32" s="166">
        <f t="shared" si="1"/>
        <v>0</v>
      </c>
      <c r="D32" s="287">
        <f t="shared" si="2"/>
        <v>2.7</v>
      </c>
      <c r="E32" s="206">
        <f>'Core Indicators'!R32</f>
        <v>2</v>
      </c>
      <c r="F32" s="206">
        <f>'Core Indicators'!Z32</f>
        <v>3</v>
      </c>
      <c r="G32" s="166">
        <f t="shared" si="3"/>
        <v>2.5</v>
      </c>
      <c r="H32" s="206">
        <f>'Core Indicators'!AH32</f>
        <v>3</v>
      </c>
      <c r="I32" s="206">
        <f>'Core Indicators'!AP32</f>
        <v>3</v>
      </c>
      <c r="J32" s="206">
        <f>'Core Indicators'!BN32</f>
        <v>2</v>
      </c>
      <c r="K32" s="206">
        <f t="shared" si="4"/>
        <v>2.5</v>
      </c>
      <c r="L32" s="264">
        <f t="shared" si="5"/>
        <v>2.8</v>
      </c>
      <c r="M32" s="287">
        <f t="shared" si="6"/>
        <v>2</v>
      </c>
      <c r="N32" s="207">
        <f>'Core Indicators'!DJ32</f>
        <v>2</v>
      </c>
      <c r="O32" s="207">
        <f>'Core Indicators'!DR32</f>
        <v>2</v>
      </c>
      <c r="P32" s="207">
        <f>'Core Indicators'!DZ32</f>
        <v>2</v>
      </c>
      <c r="Q32" s="207">
        <f>'Core Indicators'!EH32</f>
        <v>2</v>
      </c>
      <c r="R32" s="207">
        <f>'Core Indicators'!EP32</f>
        <v>2</v>
      </c>
      <c r="S32" s="166">
        <f t="shared" si="7"/>
        <v>1.3</v>
      </c>
      <c r="T32" s="166">
        <f t="shared" si="8"/>
        <v>1.1666666666666667</v>
      </c>
      <c r="U32" s="206">
        <v>1</v>
      </c>
      <c r="V32" s="206">
        <v>1</v>
      </c>
      <c r="W32" s="206">
        <f>'Core Indicators'!EX32</f>
        <v>2</v>
      </c>
      <c r="X32" s="166">
        <f t="shared" si="9"/>
        <v>1.5</v>
      </c>
      <c r="Y32" s="206">
        <v>1</v>
      </c>
      <c r="Z32" s="166">
        <f t="shared" si="10"/>
        <v>1.5</v>
      </c>
      <c r="AA32" s="206">
        <f>'Core Indicators'!FF32</f>
        <v>1</v>
      </c>
      <c r="AB32" s="206">
        <f t="shared" si="11"/>
        <v>2</v>
      </c>
      <c r="AC32" s="187">
        <f>'Core Indicators'!GD32</f>
        <v>2</v>
      </c>
      <c r="AD32" s="187">
        <f>'Core Indicators'!GL32</f>
        <v>2</v>
      </c>
      <c r="AE32" s="187">
        <f>'Core Indicators'!GT32</f>
        <v>2</v>
      </c>
      <c r="AF32" s="187">
        <f>'Core Indicators'!HB32</f>
        <v>2</v>
      </c>
      <c r="AG32" s="187">
        <f t="shared" si="12"/>
        <v>2</v>
      </c>
      <c r="AH32" s="187">
        <f>'Core Indicators'!HJ32</f>
        <v>2</v>
      </c>
      <c r="AI32" s="187">
        <f>'Core Indicators'!HR32</f>
        <v>2</v>
      </c>
      <c r="AJ32" s="187">
        <f t="shared" si="13"/>
        <v>2</v>
      </c>
      <c r="AK32" s="187">
        <f>'Core Indicators'!HZ32</f>
        <v>2</v>
      </c>
      <c r="AL32" s="187">
        <f>'Core Indicators'!IH32</f>
        <v>2</v>
      </c>
      <c r="AM32" s="187">
        <f>'Core Indicators'!IP32</f>
        <v>2</v>
      </c>
      <c r="AN32" s="187">
        <f t="shared" si="14"/>
        <v>2</v>
      </c>
    </row>
    <row r="33" spans="1:40" x14ac:dyDescent="0.35">
      <c r="A33" s="206" t="str">
        <f>Lists!C:C</f>
        <v>ERI001</v>
      </c>
      <c r="B33" s="264">
        <f t="shared" si="0"/>
        <v>2.2000000000000002</v>
      </c>
      <c r="C33" s="166">
        <f t="shared" si="1"/>
        <v>1</v>
      </c>
      <c r="D33" s="287">
        <f t="shared" si="2"/>
        <v>2.7</v>
      </c>
      <c r="E33" s="206">
        <f>'Core Indicators'!R33</f>
        <v>2</v>
      </c>
      <c r="F33" s="206">
        <f>'Core Indicators'!Z33</f>
        <v>2</v>
      </c>
      <c r="G33" s="166">
        <f t="shared" si="3"/>
        <v>2</v>
      </c>
      <c r="H33" s="206">
        <f>'Core Indicators'!AH33</f>
        <v>3</v>
      </c>
      <c r="I33" s="206">
        <f>'Core Indicators'!AP33</f>
        <v>3</v>
      </c>
      <c r="J33" s="206" t="str">
        <f>'Core Indicators'!BN33</f>
        <v>x</v>
      </c>
      <c r="K33" s="206">
        <f t="shared" si="4"/>
        <v>3</v>
      </c>
      <c r="L33" s="264">
        <f t="shared" si="5"/>
        <v>3</v>
      </c>
      <c r="M33" s="287">
        <f t="shared" si="6"/>
        <v>2.3333333333333335</v>
      </c>
      <c r="N33" s="207">
        <f>'Core Indicators'!DJ33</f>
        <v>2</v>
      </c>
      <c r="O33" s="207">
        <f>'Core Indicators'!DR33</f>
        <v>2</v>
      </c>
      <c r="P33" s="207">
        <f>'Core Indicators'!DZ33</f>
        <v>3</v>
      </c>
      <c r="Q33" s="207" t="str">
        <f>'Core Indicators'!EH33</f>
        <v>x</v>
      </c>
      <c r="R33" s="207" t="str">
        <f>'Core Indicators'!EP33</f>
        <v>x</v>
      </c>
      <c r="S33" s="166">
        <f t="shared" si="7"/>
        <v>1.7</v>
      </c>
      <c r="T33" s="166">
        <f t="shared" si="8"/>
        <v>1.3333333333333333</v>
      </c>
      <c r="U33" s="206">
        <v>1</v>
      </c>
      <c r="V33" s="206">
        <v>1</v>
      </c>
      <c r="W33" s="206">
        <f>'Core Indicators'!EX33</f>
        <v>3</v>
      </c>
      <c r="X33" s="166">
        <f t="shared" si="9"/>
        <v>2</v>
      </c>
      <c r="Y33" s="206">
        <v>1</v>
      </c>
      <c r="Z33" s="166">
        <f t="shared" si="10"/>
        <v>2</v>
      </c>
      <c r="AA33" s="206">
        <f>'Core Indicators'!FF33</f>
        <v>2</v>
      </c>
      <c r="AB33" s="206">
        <f t="shared" si="11"/>
        <v>2</v>
      </c>
      <c r="AC33" s="187">
        <f>'Core Indicators'!GD33</f>
        <v>2</v>
      </c>
      <c r="AD33" s="187">
        <f>'Core Indicators'!GL33</f>
        <v>2</v>
      </c>
      <c r="AE33" s="187">
        <f>'Core Indicators'!GT33</f>
        <v>2</v>
      </c>
      <c r="AF33" s="187">
        <f>'Core Indicators'!HB33</f>
        <v>2</v>
      </c>
      <c r="AG33" s="187">
        <f t="shared" si="12"/>
        <v>2</v>
      </c>
      <c r="AH33" s="187">
        <f>'Core Indicators'!HJ33</f>
        <v>2</v>
      </c>
      <c r="AI33" s="187">
        <f>'Core Indicators'!HR33</f>
        <v>2</v>
      </c>
      <c r="AJ33" s="187">
        <f t="shared" si="13"/>
        <v>2</v>
      </c>
      <c r="AK33" s="187">
        <f>'Core Indicators'!HZ33</f>
        <v>2</v>
      </c>
      <c r="AL33" s="187">
        <f>'Core Indicators'!IH33</f>
        <v>2</v>
      </c>
      <c r="AM33" s="187">
        <f>'Core Indicators'!IP33</f>
        <v>2</v>
      </c>
      <c r="AN33" s="187">
        <f t="shared" si="14"/>
        <v>2</v>
      </c>
    </row>
    <row r="34" spans="1:40" x14ac:dyDescent="0.35">
      <c r="A34" s="206" t="str">
        <f>Lists!C:C</f>
        <v>ESP002</v>
      </c>
      <c r="B34" s="264">
        <f t="shared" si="0"/>
        <v>1.9</v>
      </c>
      <c r="C34" s="166">
        <f t="shared" si="1"/>
        <v>0</v>
      </c>
      <c r="D34" s="287">
        <f t="shared" si="2"/>
        <v>2</v>
      </c>
      <c r="E34" s="206">
        <f>'Core Indicators'!R34</f>
        <v>2</v>
      </c>
      <c r="F34" s="206">
        <f>'Core Indicators'!Z34</f>
        <v>2</v>
      </c>
      <c r="G34" s="166">
        <f t="shared" si="3"/>
        <v>2</v>
      </c>
      <c r="H34" s="206">
        <f>'Core Indicators'!AH34</f>
        <v>2</v>
      </c>
      <c r="I34" s="206">
        <f>'Core Indicators'!AP34</f>
        <v>2</v>
      </c>
      <c r="J34" s="206">
        <f>'Core Indicators'!BN34</f>
        <v>2</v>
      </c>
      <c r="K34" s="206">
        <f t="shared" si="4"/>
        <v>2</v>
      </c>
      <c r="L34" s="264">
        <f t="shared" si="5"/>
        <v>2</v>
      </c>
      <c r="M34" s="287">
        <f t="shared" si="6"/>
        <v>2</v>
      </c>
      <c r="N34" s="207">
        <f>'Core Indicators'!DJ34</f>
        <v>2</v>
      </c>
      <c r="O34" s="207">
        <f>'Core Indicators'!DR34</f>
        <v>2</v>
      </c>
      <c r="P34" s="207">
        <f>'Core Indicators'!DZ34</f>
        <v>2</v>
      </c>
      <c r="Q34" s="207">
        <f>'Core Indicators'!EH34</f>
        <v>2</v>
      </c>
      <c r="R34" s="207">
        <f>'Core Indicators'!EP34</f>
        <v>2</v>
      </c>
      <c r="S34" s="166">
        <f t="shared" si="7"/>
        <v>1.6</v>
      </c>
      <c r="T34" s="166">
        <f t="shared" si="8"/>
        <v>1.1666666666666667</v>
      </c>
      <c r="U34" s="206">
        <v>1</v>
      </c>
      <c r="V34" s="206">
        <v>1</v>
      </c>
      <c r="W34" s="206">
        <f>'Core Indicators'!EX34</f>
        <v>2</v>
      </c>
      <c r="X34" s="166">
        <f t="shared" si="9"/>
        <v>1.5</v>
      </c>
      <c r="Y34" s="206">
        <v>1</v>
      </c>
      <c r="Z34" s="166">
        <f t="shared" si="10"/>
        <v>2</v>
      </c>
      <c r="AA34" s="206">
        <f>'Core Indicators'!FF34</f>
        <v>2</v>
      </c>
      <c r="AB34" s="206">
        <f t="shared" si="11"/>
        <v>2</v>
      </c>
      <c r="AC34" s="187">
        <f>'Core Indicators'!GD34</f>
        <v>2</v>
      </c>
      <c r="AD34" s="187">
        <f>'Core Indicators'!GL34</f>
        <v>2</v>
      </c>
      <c r="AE34" s="187">
        <f>'Core Indicators'!GT34</f>
        <v>2</v>
      </c>
      <c r="AF34" s="187">
        <f>'Core Indicators'!HB34</f>
        <v>2</v>
      </c>
      <c r="AG34" s="187">
        <f t="shared" si="12"/>
        <v>2</v>
      </c>
      <c r="AH34" s="187">
        <f>'Core Indicators'!HJ34</f>
        <v>2</v>
      </c>
      <c r="AI34" s="187">
        <f>'Core Indicators'!HR34</f>
        <v>2</v>
      </c>
      <c r="AJ34" s="187">
        <f t="shared" si="13"/>
        <v>2</v>
      </c>
      <c r="AK34" s="187">
        <f>'Core Indicators'!HZ34</f>
        <v>2</v>
      </c>
      <c r="AL34" s="187">
        <f>'Core Indicators'!IH34</f>
        <v>2</v>
      </c>
      <c r="AM34" s="187">
        <f>'Core Indicators'!IP34</f>
        <v>2</v>
      </c>
      <c r="AN34" s="187">
        <f t="shared" si="14"/>
        <v>2</v>
      </c>
    </row>
    <row r="35" spans="1:40" x14ac:dyDescent="0.35">
      <c r="A35" s="206" t="str">
        <f>Lists!C:C</f>
        <v>ETH001</v>
      </c>
      <c r="B35" s="264">
        <f t="shared" ref="B35:B66" si="15">IF(OR(M35="x",D35="x"),"x",ROUND((5-GEOMEAN(((5-D35)/5*4+1),((5-M35)/5*4+1),((5-M35)/5*4+1)))/4*3.5+S35*0.3,1))</f>
        <v>1.8</v>
      </c>
      <c r="C35" s="166">
        <f t="shared" ref="C35:C66" si="16">COUNTIF(E35:F35,"x")+COUNTIF(H35:I35,"x")+COUNTIF(J35:J35,"x")+COUNTIF(M35,"x")+COUNTIF(U35:W35,"x")+COUNTIF(Y35:AB35,"x")</f>
        <v>0</v>
      </c>
      <c r="D35" s="287">
        <f t="shared" ref="D35:D66" si="17">IF(OR(L35="x",G35="x"),"x",ROUND((5-GEOMEAN(((5-L35)/5*4+1),((5-L35)/5*4+1),((5-G35)/5*4+1)))/4*5,1))</f>
        <v>2</v>
      </c>
      <c r="E35" s="206">
        <f>'Core Indicators'!R35</f>
        <v>2</v>
      </c>
      <c r="F35" s="206">
        <f>'Core Indicators'!Z35</f>
        <v>2</v>
      </c>
      <c r="G35" s="166">
        <f t="shared" ref="G35:G66" si="18">IF(AND(F35="x",E35="x"),"x",IF(OR(F35="x",E35="x"),AVERAGE(E35,F35),ROUND((10-GEOMEAN(((10-E35)/10*9+1),((10-F35)/10*9+1)))/9*10,1)))</f>
        <v>2</v>
      </c>
      <c r="H35" s="206">
        <f>'Core Indicators'!AH35</f>
        <v>2</v>
      </c>
      <c r="I35" s="206">
        <f>'Core Indicators'!AP35</f>
        <v>2</v>
      </c>
      <c r="J35" s="206">
        <f>'Core Indicators'!BN35</f>
        <v>2</v>
      </c>
      <c r="K35" s="206">
        <f t="shared" ref="K35:K66" si="19">IF(AND(J35="x",I35="x"),"x",IF(OR(J35="x",I35="x"),AVERAGE(I35,J35),ROUND((10-GEOMEAN(((10-I35)/10*9+1),((10-J35)/10*9+1)))/9*10,1)))</f>
        <v>2</v>
      </c>
      <c r="L35" s="264">
        <f t="shared" ref="L35:L66" si="20">IF(AND(H35="x",K35="x"),"x",IF(OR(H35="x",K35="x"),AVERAGE(H35,K35),ROUND((10-GEOMEAN(((10-H35)/10*9+1),((10-K35)/10*9+1)))/9*10,1)))</f>
        <v>2</v>
      </c>
      <c r="M35" s="287">
        <f t="shared" ref="M35:M66" si="21">IF(N35="x","x",AVERAGE(N35:R35))</f>
        <v>2</v>
      </c>
      <c r="N35" s="207">
        <f>'Core Indicators'!DJ35</f>
        <v>2</v>
      </c>
      <c r="O35" s="207">
        <f>'Core Indicators'!DR35</f>
        <v>2</v>
      </c>
      <c r="P35" s="207">
        <f>'Core Indicators'!DZ35</f>
        <v>2</v>
      </c>
      <c r="Q35" s="207">
        <f>'Core Indicators'!EH35</f>
        <v>2</v>
      </c>
      <c r="R35" s="207">
        <f>'Core Indicators'!EP35</f>
        <v>2</v>
      </c>
      <c r="S35" s="166">
        <f t="shared" ref="S35:S66" si="22">IF(OR(Z35="x",T35="x"),T35,ROUND((10-GEOMEAN(((10-T35)/10*9+1),((10-Z35)/10*9+1)))/9*10,1))</f>
        <v>1.3</v>
      </c>
      <c r="T35" s="166">
        <f t="shared" ref="T35:T66" si="23">AVERAGE(U35,X35,Y35)</f>
        <v>1.1666666666666667</v>
      </c>
      <c r="U35" s="206">
        <v>1</v>
      </c>
      <c r="V35" s="206">
        <v>1</v>
      </c>
      <c r="W35" s="206">
        <f>'Core Indicators'!EX35</f>
        <v>2</v>
      </c>
      <c r="X35" s="166">
        <f t="shared" ref="X35:X66" si="24">AVERAGE(V35:W35)</f>
        <v>1.5</v>
      </c>
      <c r="Y35" s="206">
        <v>1</v>
      </c>
      <c r="Z35" s="166">
        <f t="shared" ref="Z35:Z66" si="25">IF(AND(AA35="x",AB35="x"),"x",AVERAGE(AA35:AB35))</f>
        <v>1.5</v>
      </c>
      <c r="AA35" s="206">
        <f>'Core Indicators'!FF35</f>
        <v>1</v>
      </c>
      <c r="AB35" s="206">
        <f t="shared" ref="AB35:AB66" si="26">IF(AND(AJ35="x",AN35="x",AG35="x"),"x",(AVERAGE(AJ35,AN35,AG35)))</f>
        <v>2</v>
      </c>
      <c r="AC35" s="187">
        <f>'Core Indicators'!GD35</f>
        <v>2</v>
      </c>
      <c r="AD35" s="187">
        <f>'Core Indicators'!GL35</f>
        <v>2</v>
      </c>
      <c r="AE35" s="187">
        <f>'Core Indicators'!GT35</f>
        <v>2</v>
      </c>
      <c r="AF35" s="187">
        <f>'Core Indicators'!HB35</f>
        <v>2</v>
      </c>
      <c r="AG35" s="187">
        <f t="shared" ref="AG35:AG66" si="27">IF(AND(AC35="x",AD35="x",AE35="x",AF35="x"),"x",AVERAGE(AC35:AF35))</f>
        <v>2</v>
      </c>
      <c r="AH35" s="187">
        <f>'Core Indicators'!HJ35</f>
        <v>2</v>
      </c>
      <c r="AI35" s="187">
        <f>'Core Indicators'!HR35</f>
        <v>2</v>
      </c>
      <c r="AJ35" s="187">
        <f t="shared" ref="AJ35:AJ66" si="28">IF(AND(AH35="x",AI35="x"),"x",AVERAGE(AH35:AI35))</f>
        <v>2</v>
      </c>
      <c r="AK35" s="187">
        <f>'Core Indicators'!HZ35</f>
        <v>2</v>
      </c>
      <c r="AL35" s="187">
        <f>'Core Indicators'!IH35</f>
        <v>2</v>
      </c>
      <c r="AM35" s="187">
        <f>'Core Indicators'!IP35</f>
        <v>2</v>
      </c>
      <c r="AN35" s="187">
        <f t="shared" ref="AN35:AN66" si="29">IF(AND(AK35="x",AL35="x",AM35="x"),"x",AVERAGE(AK35:AM35))</f>
        <v>2</v>
      </c>
    </row>
    <row r="36" spans="1:40" x14ac:dyDescent="0.35">
      <c r="A36" s="206" t="str">
        <f>Lists!C:C</f>
        <v>ETH003</v>
      </c>
      <c r="B36" s="264">
        <f t="shared" si="15"/>
        <v>1.8</v>
      </c>
      <c r="C36" s="166">
        <f t="shared" si="16"/>
        <v>0</v>
      </c>
      <c r="D36" s="287">
        <f t="shared" si="17"/>
        <v>2</v>
      </c>
      <c r="E36" s="206">
        <f>'Core Indicators'!R36</f>
        <v>2</v>
      </c>
      <c r="F36" s="206">
        <f>'Core Indicators'!Z36</f>
        <v>2</v>
      </c>
      <c r="G36" s="166">
        <f t="shared" si="18"/>
        <v>2</v>
      </c>
      <c r="H36" s="206">
        <f>'Core Indicators'!AH36</f>
        <v>2</v>
      </c>
      <c r="I36" s="206">
        <f>'Core Indicators'!AP36</f>
        <v>2</v>
      </c>
      <c r="J36" s="206">
        <f>'Core Indicators'!BN36</f>
        <v>2</v>
      </c>
      <c r="K36" s="206">
        <f t="shared" si="19"/>
        <v>2</v>
      </c>
      <c r="L36" s="264">
        <f t="shared" si="20"/>
        <v>2</v>
      </c>
      <c r="M36" s="287">
        <f t="shared" si="21"/>
        <v>2</v>
      </c>
      <c r="N36" s="207">
        <f>'Core Indicators'!DJ36</f>
        <v>2</v>
      </c>
      <c r="O36" s="207">
        <f>'Core Indicators'!DR36</f>
        <v>2</v>
      </c>
      <c r="P36" s="207">
        <f>'Core Indicators'!DZ36</f>
        <v>2</v>
      </c>
      <c r="Q36" s="207">
        <f>'Core Indicators'!EH36</f>
        <v>2</v>
      </c>
      <c r="R36" s="207">
        <f>'Core Indicators'!EP36</f>
        <v>2</v>
      </c>
      <c r="S36" s="166">
        <f t="shared" si="22"/>
        <v>1.3</v>
      </c>
      <c r="T36" s="166">
        <f t="shared" si="23"/>
        <v>1.1666666666666667</v>
      </c>
      <c r="U36" s="206">
        <v>1</v>
      </c>
      <c r="V36" s="206">
        <v>1</v>
      </c>
      <c r="W36" s="206">
        <f>'Core Indicators'!EX36</f>
        <v>2</v>
      </c>
      <c r="X36" s="166">
        <f t="shared" si="24"/>
        <v>1.5</v>
      </c>
      <c r="Y36" s="206">
        <v>1</v>
      </c>
      <c r="Z36" s="166">
        <f t="shared" si="25"/>
        <v>1.5</v>
      </c>
      <c r="AA36" s="206">
        <f>'Core Indicators'!FF36</f>
        <v>1</v>
      </c>
      <c r="AB36" s="206">
        <f t="shared" si="26"/>
        <v>2</v>
      </c>
      <c r="AC36" s="187">
        <f>'Core Indicators'!GD36</f>
        <v>2</v>
      </c>
      <c r="AD36" s="187">
        <f>'Core Indicators'!GL36</f>
        <v>2</v>
      </c>
      <c r="AE36" s="187">
        <f>'Core Indicators'!GT36</f>
        <v>2</v>
      </c>
      <c r="AF36" s="187">
        <f>'Core Indicators'!HB36</f>
        <v>2</v>
      </c>
      <c r="AG36" s="187">
        <f t="shared" si="27"/>
        <v>2</v>
      </c>
      <c r="AH36" s="187">
        <f>'Core Indicators'!HJ36</f>
        <v>2</v>
      </c>
      <c r="AI36" s="187">
        <f>'Core Indicators'!HR36</f>
        <v>2</v>
      </c>
      <c r="AJ36" s="187">
        <f t="shared" si="28"/>
        <v>2</v>
      </c>
      <c r="AK36" s="187">
        <f>'Core Indicators'!HZ36</f>
        <v>2</v>
      </c>
      <c r="AL36" s="187">
        <f>'Core Indicators'!IH36</f>
        <v>2</v>
      </c>
      <c r="AM36" s="187">
        <f>'Core Indicators'!IP36</f>
        <v>2</v>
      </c>
      <c r="AN36" s="187">
        <f t="shared" si="29"/>
        <v>2</v>
      </c>
    </row>
    <row r="37" spans="1:40" x14ac:dyDescent="0.35">
      <c r="A37" s="206" t="str">
        <f>Lists!C:C</f>
        <v>ETH004</v>
      </c>
      <c r="B37" s="264">
        <f t="shared" si="15"/>
        <v>2.2999999999999998</v>
      </c>
      <c r="C37" s="166">
        <f t="shared" si="16"/>
        <v>0</v>
      </c>
      <c r="D37" s="287">
        <f t="shared" si="17"/>
        <v>2</v>
      </c>
      <c r="E37" s="206">
        <f>'Core Indicators'!R37</f>
        <v>2</v>
      </c>
      <c r="F37" s="206">
        <f>'Core Indicators'!Z37</f>
        <v>2</v>
      </c>
      <c r="G37" s="166">
        <f t="shared" si="18"/>
        <v>2</v>
      </c>
      <c r="H37" s="206">
        <f>'Core Indicators'!AH37</f>
        <v>2</v>
      </c>
      <c r="I37" s="206">
        <f>'Core Indicators'!AP37</f>
        <v>2</v>
      </c>
      <c r="J37" s="206">
        <f>'Core Indicators'!BN37</f>
        <v>2</v>
      </c>
      <c r="K37" s="206">
        <f t="shared" si="19"/>
        <v>2</v>
      </c>
      <c r="L37" s="264">
        <f t="shared" si="20"/>
        <v>2</v>
      </c>
      <c r="M37" s="287">
        <f t="shared" si="21"/>
        <v>3</v>
      </c>
      <c r="N37" s="207">
        <f>'Core Indicators'!DJ37</f>
        <v>3</v>
      </c>
      <c r="O37" s="207">
        <f>'Core Indicators'!DR37</f>
        <v>3</v>
      </c>
      <c r="P37" s="207">
        <f>'Core Indicators'!DZ37</f>
        <v>3</v>
      </c>
      <c r="Q37" s="207">
        <f>'Core Indicators'!EH37</f>
        <v>3</v>
      </c>
      <c r="R37" s="207">
        <f>'Core Indicators'!EP37</f>
        <v>3</v>
      </c>
      <c r="S37" s="166">
        <f t="shared" si="22"/>
        <v>1.3</v>
      </c>
      <c r="T37" s="166">
        <f t="shared" si="23"/>
        <v>1.1666666666666667</v>
      </c>
      <c r="U37" s="206">
        <v>1</v>
      </c>
      <c r="V37" s="206">
        <v>1</v>
      </c>
      <c r="W37" s="206">
        <f>'Core Indicators'!EX37</f>
        <v>2</v>
      </c>
      <c r="X37" s="166">
        <f t="shared" si="24"/>
        <v>1.5</v>
      </c>
      <c r="Y37" s="206">
        <v>1</v>
      </c>
      <c r="Z37" s="166">
        <f t="shared" si="25"/>
        <v>1.5</v>
      </c>
      <c r="AA37" s="206">
        <f>'Core Indicators'!FF37</f>
        <v>1</v>
      </c>
      <c r="AB37" s="206">
        <f t="shared" si="26"/>
        <v>2</v>
      </c>
      <c r="AC37" s="187">
        <f>'Core Indicators'!GD37</f>
        <v>2</v>
      </c>
      <c r="AD37" s="187">
        <f>'Core Indicators'!GL37</f>
        <v>2</v>
      </c>
      <c r="AE37" s="187">
        <f>'Core Indicators'!GT37</f>
        <v>2</v>
      </c>
      <c r="AF37" s="187">
        <f>'Core Indicators'!HB37</f>
        <v>2</v>
      </c>
      <c r="AG37" s="187">
        <f t="shared" si="27"/>
        <v>2</v>
      </c>
      <c r="AH37" s="187">
        <f>'Core Indicators'!HJ37</f>
        <v>2</v>
      </c>
      <c r="AI37" s="187">
        <f>'Core Indicators'!HR37</f>
        <v>2</v>
      </c>
      <c r="AJ37" s="187">
        <f t="shared" si="28"/>
        <v>2</v>
      </c>
      <c r="AK37" s="187">
        <f>'Core Indicators'!HZ37</f>
        <v>2</v>
      </c>
      <c r="AL37" s="187">
        <f>'Core Indicators'!IH37</f>
        <v>2</v>
      </c>
      <c r="AM37" s="187">
        <f>'Core Indicators'!IP37</f>
        <v>2</v>
      </c>
      <c r="AN37" s="187">
        <f t="shared" si="29"/>
        <v>2</v>
      </c>
    </row>
    <row r="38" spans="1:40" x14ac:dyDescent="0.35">
      <c r="A38" s="206" t="str">
        <f>Lists!C:C</f>
        <v>ETH005</v>
      </c>
      <c r="B38" s="264">
        <f t="shared" si="15"/>
        <v>2.2999999999999998</v>
      </c>
      <c r="C38" s="166">
        <f t="shared" si="16"/>
        <v>0</v>
      </c>
      <c r="D38" s="287">
        <f t="shared" si="17"/>
        <v>2.2000000000000002</v>
      </c>
      <c r="E38" s="206">
        <f>'Core Indicators'!R38</f>
        <v>2</v>
      </c>
      <c r="F38" s="206">
        <f>'Core Indicators'!Z38</f>
        <v>3</v>
      </c>
      <c r="G38" s="166">
        <f t="shared" si="18"/>
        <v>2.5</v>
      </c>
      <c r="H38" s="206">
        <f>'Core Indicators'!AH38</f>
        <v>2</v>
      </c>
      <c r="I38" s="206">
        <f>'Core Indicators'!AP38</f>
        <v>2</v>
      </c>
      <c r="J38" s="206">
        <f>'Core Indicators'!BN38</f>
        <v>2</v>
      </c>
      <c r="K38" s="206">
        <f t="shared" si="19"/>
        <v>2</v>
      </c>
      <c r="L38" s="264">
        <f t="shared" si="20"/>
        <v>2</v>
      </c>
      <c r="M38" s="287">
        <f t="shared" si="21"/>
        <v>2.8</v>
      </c>
      <c r="N38" s="207">
        <f>'Core Indicators'!DJ38</f>
        <v>3</v>
      </c>
      <c r="O38" s="207">
        <f>'Core Indicators'!DR38</f>
        <v>3</v>
      </c>
      <c r="P38" s="207">
        <f>'Core Indicators'!DZ38</f>
        <v>2</v>
      </c>
      <c r="Q38" s="207">
        <f>'Core Indicators'!EH38</f>
        <v>3</v>
      </c>
      <c r="R38" s="207">
        <f>'Core Indicators'!EP38</f>
        <v>3</v>
      </c>
      <c r="S38" s="166">
        <f t="shared" si="22"/>
        <v>1.6</v>
      </c>
      <c r="T38" s="166">
        <f t="shared" si="23"/>
        <v>1.1666666666666667</v>
      </c>
      <c r="U38" s="206">
        <v>1</v>
      </c>
      <c r="V38" s="206">
        <v>1</v>
      </c>
      <c r="W38" s="206">
        <f>'Core Indicators'!EX38</f>
        <v>2</v>
      </c>
      <c r="X38" s="166">
        <f t="shared" si="24"/>
        <v>1.5</v>
      </c>
      <c r="Y38" s="206">
        <v>1</v>
      </c>
      <c r="Z38" s="166">
        <f t="shared" si="25"/>
        <v>2</v>
      </c>
      <c r="AA38" s="206">
        <f>'Core Indicators'!FF38</f>
        <v>2</v>
      </c>
      <c r="AB38" s="206">
        <f t="shared" si="26"/>
        <v>2</v>
      </c>
      <c r="AC38" s="187">
        <f>'Core Indicators'!GD38</f>
        <v>2</v>
      </c>
      <c r="AD38" s="187">
        <f>'Core Indicators'!GL38</f>
        <v>2</v>
      </c>
      <c r="AE38" s="187">
        <f>'Core Indicators'!GT38</f>
        <v>2</v>
      </c>
      <c r="AF38" s="187">
        <f>'Core Indicators'!HB38</f>
        <v>2</v>
      </c>
      <c r="AG38" s="187">
        <f t="shared" si="27"/>
        <v>2</v>
      </c>
      <c r="AH38" s="187">
        <f>'Core Indicators'!HJ38</f>
        <v>2</v>
      </c>
      <c r="AI38" s="187">
        <f>'Core Indicators'!HR38</f>
        <v>2</v>
      </c>
      <c r="AJ38" s="187">
        <f t="shared" si="28"/>
        <v>2</v>
      </c>
      <c r="AK38" s="187">
        <f>'Core Indicators'!HZ38</f>
        <v>2</v>
      </c>
      <c r="AL38" s="187">
        <f>'Core Indicators'!IH38</f>
        <v>2</v>
      </c>
      <c r="AM38" s="187">
        <f>'Core Indicators'!IP38</f>
        <v>2</v>
      </c>
      <c r="AN38" s="187">
        <f t="shared" si="29"/>
        <v>2</v>
      </c>
    </row>
    <row r="39" spans="1:40" x14ac:dyDescent="0.35">
      <c r="A39" s="206" t="str">
        <f>Lists!C:C</f>
        <v>GRC002</v>
      </c>
      <c r="B39" s="264">
        <f t="shared" si="15"/>
        <v>2.4</v>
      </c>
      <c r="C39" s="166">
        <f t="shared" si="16"/>
        <v>0</v>
      </c>
      <c r="D39" s="287">
        <f t="shared" si="17"/>
        <v>2.2000000000000002</v>
      </c>
      <c r="E39" s="206">
        <f>'Core Indicators'!R39</f>
        <v>2</v>
      </c>
      <c r="F39" s="206">
        <f>'Core Indicators'!Z39</f>
        <v>2</v>
      </c>
      <c r="G39" s="166">
        <f t="shared" si="18"/>
        <v>2</v>
      </c>
      <c r="H39" s="206">
        <f>'Core Indicators'!AH39</f>
        <v>2</v>
      </c>
      <c r="I39" s="206">
        <f>'Core Indicators'!AP39</f>
        <v>2</v>
      </c>
      <c r="J39" s="206">
        <f>'Core Indicators'!BN39</f>
        <v>3</v>
      </c>
      <c r="K39" s="206">
        <f t="shared" si="19"/>
        <v>2.5</v>
      </c>
      <c r="L39" s="264">
        <f t="shared" si="20"/>
        <v>2.2999999999999998</v>
      </c>
      <c r="M39" s="287">
        <f t="shared" si="21"/>
        <v>3</v>
      </c>
      <c r="N39" s="207">
        <f>'Core Indicators'!DJ39</f>
        <v>3</v>
      </c>
      <c r="O39" s="207">
        <f>'Core Indicators'!DR39</f>
        <v>3</v>
      </c>
      <c r="P39" s="207">
        <f>'Core Indicators'!DZ39</f>
        <v>3</v>
      </c>
      <c r="Q39" s="207">
        <f>'Core Indicators'!EH39</f>
        <v>3</v>
      </c>
      <c r="R39" s="207">
        <f>'Core Indicators'!EP39</f>
        <v>3</v>
      </c>
      <c r="S39" s="166">
        <f t="shared" si="22"/>
        <v>1.7</v>
      </c>
      <c r="T39" s="166">
        <f t="shared" si="23"/>
        <v>1.3333333333333333</v>
      </c>
      <c r="U39" s="206">
        <v>1</v>
      </c>
      <c r="V39" s="206">
        <v>1</v>
      </c>
      <c r="W39" s="206">
        <f>'Core Indicators'!EX39</f>
        <v>3</v>
      </c>
      <c r="X39" s="166">
        <f t="shared" si="24"/>
        <v>2</v>
      </c>
      <c r="Y39" s="206">
        <v>1</v>
      </c>
      <c r="Z39" s="166">
        <f t="shared" si="25"/>
        <v>2</v>
      </c>
      <c r="AA39" s="206">
        <f>'Core Indicators'!FF39</f>
        <v>2</v>
      </c>
      <c r="AB39" s="206">
        <f t="shared" si="26"/>
        <v>2</v>
      </c>
      <c r="AC39" s="187">
        <f>'Core Indicators'!GD39</f>
        <v>2</v>
      </c>
      <c r="AD39" s="187">
        <f>'Core Indicators'!GL39</f>
        <v>2</v>
      </c>
      <c r="AE39" s="187">
        <f>'Core Indicators'!GT39</f>
        <v>2</v>
      </c>
      <c r="AF39" s="187">
        <f>'Core Indicators'!HB39</f>
        <v>2</v>
      </c>
      <c r="AG39" s="187">
        <f t="shared" si="27"/>
        <v>2</v>
      </c>
      <c r="AH39" s="187">
        <f>'Core Indicators'!HJ39</f>
        <v>2</v>
      </c>
      <c r="AI39" s="187">
        <f>'Core Indicators'!HR39</f>
        <v>2</v>
      </c>
      <c r="AJ39" s="187">
        <f t="shared" si="28"/>
        <v>2</v>
      </c>
      <c r="AK39" s="187">
        <f>'Core Indicators'!HZ39</f>
        <v>2</v>
      </c>
      <c r="AL39" s="187">
        <f>'Core Indicators'!IH39</f>
        <v>2</v>
      </c>
      <c r="AM39" s="187">
        <f>'Core Indicators'!IP39</f>
        <v>2</v>
      </c>
      <c r="AN39" s="187">
        <f t="shared" si="29"/>
        <v>2</v>
      </c>
    </row>
    <row r="40" spans="1:40" x14ac:dyDescent="0.35">
      <c r="A40" s="206" t="str">
        <f>Lists!C:C</f>
        <v>GTM001</v>
      </c>
      <c r="B40" s="264">
        <f t="shared" si="15"/>
        <v>1.8</v>
      </c>
      <c r="C40" s="166">
        <f t="shared" si="16"/>
        <v>0</v>
      </c>
      <c r="D40" s="287">
        <f t="shared" si="17"/>
        <v>1.7</v>
      </c>
      <c r="E40" s="206">
        <f>'Core Indicators'!R40</f>
        <v>2</v>
      </c>
      <c r="F40" s="206">
        <f>'Core Indicators'!Z40</f>
        <v>2</v>
      </c>
      <c r="G40" s="166">
        <f t="shared" si="18"/>
        <v>2</v>
      </c>
      <c r="H40" s="206">
        <f>'Core Indicators'!AH40</f>
        <v>1</v>
      </c>
      <c r="I40" s="206">
        <f>'Core Indicators'!AP40</f>
        <v>2</v>
      </c>
      <c r="J40" s="206">
        <f>'Core Indicators'!BN40</f>
        <v>2</v>
      </c>
      <c r="K40" s="206">
        <f t="shared" si="19"/>
        <v>2</v>
      </c>
      <c r="L40" s="264">
        <f t="shared" si="20"/>
        <v>1.5</v>
      </c>
      <c r="M40" s="287">
        <f t="shared" si="21"/>
        <v>2</v>
      </c>
      <c r="N40" s="207">
        <f>'Core Indicators'!DJ40</f>
        <v>2</v>
      </c>
      <c r="O40" s="207">
        <f>'Core Indicators'!DR40</f>
        <v>2</v>
      </c>
      <c r="P40" s="207">
        <f>'Core Indicators'!DZ40</f>
        <v>2</v>
      </c>
      <c r="Q40" s="207">
        <f>'Core Indicators'!EH40</f>
        <v>2</v>
      </c>
      <c r="R40" s="207">
        <f>'Core Indicators'!EP40</f>
        <v>2</v>
      </c>
      <c r="S40" s="166">
        <f t="shared" si="22"/>
        <v>1.6</v>
      </c>
      <c r="T40" s="166">
        <f t="shared" si="23"/>
        <v>1.1666666666666667</v>
      </c>
      <c r="U40" s="206">
        <v>1</v>
      </c>
      <c r="V40" s="206">
        <v>1</v>
      </c>
      <c r="W40" s="206">
        <f>'Core Indicators'!EX40</f>
        <v>2</v>
      </c>
      <c r="X40" s="166">
        <f t="shared" si="24"/>
        <v>1.5</v>
      </c>
      <c r="Y40" s="206">
        <v>1</v>
      </c>
      <c r="Z40" s="166">
        <f t="shared" si="25"/>
        <v>2</v>
      </c>
      <c r="AA40" s="206">
        <f>'Core Indicators'!FF40</f>
        <v>2</v>
      </c>
      <c r="AB40" s="206">
        <f t="shared" si="26"/>
        <v>2</v>
      </c>
      <c r="AC40" s="187">
        <f>'Core Indicators'!GD40</f>
        <v>2</v>
      </c>
      <c r="AD40" s="187">
        <f>'Core Indicators'!GL40</f>
        <v>2</v>
      </c>
      <c r="AE40" s="187">
        <f>'Core Indicators'!GT40</f>
        <v>2</v>
      </c>
      <c r="AF40" s="187">
        <f>'Core Indicators'!HB40</f>
        <v>2</v>
      </c>
      <c r="AG40" s="187">
        <f t="shared" si="27"/>
        <v>2</v>
      </c>
      <c r="AH40" s="187">
        <f>'Core Indicators'!HJ40</f>
        <v>2</v>
      </c>
      <c r="AI40" s="187">
        <f>'Core Indicators'!HR40</f>
        <v>2</v>
      </c>
      <c r="AJ40" s="187">
        <f t="shared" si="28"/>
        <v>2</v>
      </c>
      <c r="AK40" s="187">
        <f>'Core Indicators'!HZ40</f>
        <v>2</v>
      </c>
      <c r="AL40" s="187">
        <f>'Core Indicators'!IH40</f>
        <v>2</v>
      </c>
      <c r="AM40" s="187">
        <f>'Core Indicators'!IP40</f>
        <v>2</v>
      </c>
      <c r="AN40" s="187">
        <f t="shared" si="29"/>
        <v>2</v>
      </c>
    </row>
    <row r="41" spans="1:40" x14ac:dyDescent="0.35">
      <c r="A41" s="206" t="str">
        <f>Lists!C:C</f>
        <v>HND001</v>
      </c>
      <c r="B41" s="264">
        <f t="shared" si="15"/>
        <v>1.8</v>
      </c>
      <c r="C41" s="166">
        <f t="shared" si="16"/>
        <v>0</v>
      </c>
      <c r="D41" s="287">
        <f t="shared" si="17"/>
        <v>1.7</v>
      </c>
      <c r="E41" s="206">
        <f>'Core Indicators'!R41</f>
        <v>2</v>
      </c>
      <c r="F41" s="206">
        <f>'Core Indicators'!Z41</f>
        <v>2</v>
      </c>
      <c r="G41" s="166">
        <f t="shared" si="18"/>
        <v>2</v>
      </c>
      <c r="H41" s="206">
        <f>'Core Indicators'!AH41</f>
        <v>1</v>
      </c>
      <c r="I41" s="206">
        <f>'Core Indicators'!AP41</f>
        <v>2</v>
      </c>
      <c r="J41" s="206">
        <f>'Core Indicators'!BN41</f>
        <v>2</v>
      </c>
      <c r="K41" s="206">
        <f t="shared" si="19"/>
        <v>2</v>
      </c>
      <c r="L41" s="264">
        <f t="shared" si="20"/>
        <v>1.5</v>
      </c>
      <c r="M41" s="287">
        <f t="shared" si="21"/>
        <v>2</v>
      </c>
      <c r="N41" s="207">
        <f>'Core Indicators'!DJ41</f>
        <v>2</v>
      </c>
      <c r="O41" s="207">
        <f>'Core Indicators'!DR41</f>
        <v>2</v>
      </c>
      <c r="P41" s="207">
        <f>'Core Indicators'!DZ41</f>
        <v>2</v>
      </c>
      <c r="Q41" s="207">
        <f>'Core Indicators'!EH41</f>
        <v>2</v>
      </c>
      <c r="R41" s="207">
        <f>'Core Indicators'!EP41</f>
        <v>2</v>
      </c>
      <c r="S41" s="166">
        <f t="shared" si="22"/>
        <v>1.6</v>
      </c>
      <c r="T41" s="166">
        <f t="shared" si="23"/>
        <v>1.1666666666666667</v>
      </c>
      <c r="U41" s="206">
        <v>1</v>
      </c>
      <c r="V41" s="206">
        <v>1</v>
      </c>
      <c r="W41" s="206">
        <f>'Core Indicators'!EX41</f>
        <v>2</v>
      </c>
      <c r="X41" s="166">
        <f t="shared" si="24"/>
        <v>1.5</v>
      </c>
      <c r="Y41" s="206">
        <v>1</v>
      </c>
      <c r="Z41" s="166">
        <f t="shared" si="25"/>
        <v>2</v>
      </c>
      <c r="AA41" s="206">
        <f>'Core Indicators'!FF41</f>
        <v>2</v>
      </c>
      <c r="AB41" s="206">
        <f t="shared" si="26"/>
        <v>2</v>
      </c>
      <c r="AC41" s="187">
        <f>'Core Indicators'!GD41</f>
        <v>2</v>
      </c>
      <c r="AD41" s="187">
        <f>'Core Indicators'!GL41</f>
        <v>2</v>
      </c>
      <c r="AE41" s="187">
        <f>'Core Indicators'!GT41</f>
        <v>2</v>
      </c>
      <c r="AF41" s="187">
        <f>'Core Indicators'!HB41</f>
        <v>2</v>
      </c>
      <c r="AG41" s="187">
        <f t="shared" si="27"/>
        <v>2</v>
      </c>
      <c r="AH41" s="187">
        <f>'Core Indicators'!HJ41</f>
        <v>2</v>
      </c>
      <c r="AI41" s="187">
        <f>'Core Indicators'!HR41</f>
        <v>2</v>
      </c>
      <c r="AJ41" s="187">
        <f t="shared" si="28"/>
        <v>2</v>
      </c>
      <c r="AK41" s="187">
        <f>'Core Indicators'!HZ41</f>
        <v>2</v>
      </c>
      <c r="AL41" s="187">
        <f>'Core Indicators'!IH41</f>
        <v>2</v>
      </c>
      <c r="AM41" s="187">
        <f>'Core Indicators'!IP41</f>
        <v>2</v>
      </c>
      <c r="AN41" s="187">
        <f t="shared" si="29"/>
        <v>2</v>
      </c>
    </row>
    <row r="42" spans="1:40" x14ac:dyDescent="0.35">
      <c r="A42" s="206" t="str">
        <f>Lists!C:C</f>
        <v>HTI001</v>
      </c>
      <c r="B42" s="264">
        <f t="shared" si="15"/>
        <v>1.8</v>
      </c>
      <c r="C42" s="166">
        <f t="shared" si="16"/>
        <v>0</v>
      </c>
      <c r="D42" s="287">
        <f t="shared" si="17"/>
        <v>2.2000000000000002</v>
      </c>
      <c r="E42" s="206">
        <f>'Core Indicators'!R42</f>
        <v>1</v>
      </c>
      <c r="F42" s="206">
        <f>'Core Indicators'!Z42</f>
        <v>3</v>
      </c>
      <c r="G42" s="166">
        <f t="shared" si="18"/>
        <v>2.1</v>
      </c>
      <c r="H42" s="206">
        <f>'Core Indicators'!AH42</f>
        <v>2</v>
      </c>
      <c r="I42" s="206">
        <f>'Core Indicators'!AP42</f>
        <v>3</v>
      </c>
      <c r="J42" s="206">
        <f>'Core Indicators'!BN42</f>
        <v>2</v>
      </c>
      <c r="K42" s="206">
        <f t="shared" si="19"/>
        <v>2.5</v>
      </c>
      <c r="L42" s="264">
        <f t="shared" si="20"/>
        <v>2.2999999999999998</v>
      </c>
      <c r="M42" s="287">
        <f t="shared" si="21"/>
        <v>2</v>
      </c>
      <c r="N42" s="207">
        <f>'Core Indicators'!DJ42</f>
        <v>2</v>
      </c>
      <c r="O42" s="207">
        <f>'Core Indicators'!DR42</f>
        <v>2</v>
      </c>
      <c r="P42" s="207">
        <f>'Core Indicators'!DZ42</f>
        <v>2</v>
      </c>
      <c r="Q42" s="207">
        <f>'Core Indicators'!EH42</f>
        <v>2</v>
      </c>
      <c r="R42" s="207">
        <f>'Core Indicators'!EP42</f>
        <v>2</v>
      </c>
      <c r="S42" s="166">
        <f t="shared" si="22"/>
        <v>1.3</v>
      </c>
      <c r="T42" s="166">
        <f t="shared" si="23"/>
        <v>1.1666666666666667</v>
      </c>
      <c r="U42" s="206">
        <v>1</v>
      </c>
      <c r="V42" s="206">
        <v>1</v>
      </c>
      <c r="W42" s="206">
        <f>'Core Indicators'!EX42</f>
        <v>2</v>
      </c>
      <c r="X42" s="166">
        <f t="shared" si="24"/>
        <v>1.5</v>
      </c>
      <c r="Y42" s="206">
        <v>1</v>
      </c>
      <c r="Z42" s="166">
        <f t="shared" si="25"/>
        <v>1.5</v>
      </c>
      <c r="AA42" s="206">
        <f>'Core Indicators'!FF42</f>
        <v>1</v>
      </c>
      <c r="AB42" s="206">
        <f t="shared" si="26"/>
        <v>2</v>
      </c>
      <c r="AC42" s="187">
        <f>'Core Indicators'!GD42</f>
        <v>2</v>
      </c>
      <c r="AD42" s="187">
        <f>'Core Indicators'!GL42</f>
        <v>2</v>
      </c>
      <c r="AE42" s="187">
        <f>'Core Indicators'!GT42</f>
        <v>2</v>
      </c>
      <c r="AF42" s="187">
        <f>'Core Indicators'!HB42</f>
        <v>2</v>
      </c>
      <c r="AG42" s="187">
        <f t="shared" si="27"/>
        <v>2</v>
      </c>
      <c r="AH42" s="187">
        <f>'Core Indicators'!HJ42</f>
        <v>2</v>
      </c>
      <c r="AI42" s="187">
        <f>'Core Indicators'!HR42</f>
        <v>2</v>
      </c>
      <c r="AJ42" s="187">
        <f t="shared" si="28"/>
        <v>2</v>
      </c>
      <c r="AK42" s="187">
        <f>'Core Indicators'!HZ42</f>
        <v>2</v>
      </c>
      <c r="AL42" s="187">
        <f>'Core Indicators'!IH42</f>
        <v>2</v>
      </c>
      <c r="AM42" s="187">
        <f>'Core Indicators'!IP42</f>
        <v>2</v>
      </c>
      <c r="AN42" s="187">
        <f t="shared" si="29"/>
        <v>2</v>
      </c>
    </row>
    <row r="43" spans="1:40" x14ac:dyDescent="0.35">
      <c r="A43" s="206" t="str">
        <f>Lists!C:C</f>
        <v>HTI002</v>
      </c>
      <c r="B43" s="264">
        <f t="shared" si="15"/>
        <v>2.2000000000000002</v>
      </c>
      <c r="C43" s="166">
        <f t="shared" si="16"/>
        <v>0</v>
      </c>
      <c r="D43" s="287">
        <f t="shared" si="17"/>
        <v>2</v>
      </c>
      <c r="E43" s="206">
        <f>'Core Indicators'!R43</f>
        <v>1</v>
      </c>
      <c r="F43" s="206">
        <f>'Core Indicators'!Z43</f>
        <v>3</v>
      </c>
      <c r="G43" s="166">
        <f t="shared" si="18"/>
        <v>2.1</v>
      </c>
      <c r="H43" s="206">
        <f>'Core Indicators'!AH43</f>
        <v>2</v>
      </c>
      <c r="I43" s="206">
        <f>'Core Indicators'!AP43</f>
        <v>2</v>
      </c>
      <c r="J43" s="206">
        <f>'Core Indicators'!BN43</f>
        <v>2</v>
      </c>
      <c r="K43" s="206">
        <f t="shared" si="19"/>
        <v>2</v>
      </c>
      <c r="L43" s="264">
        <f t="shared" si="20"/>
        <v>2</v>
      </c>
      <c r="M43" s="287">
        <f t="shared" si="21"/>
        <v>2.8</v>
      </c>
      <c r="N43" s="207">
        <f>'Core Indicators'!DJ43</f>
        <v>2</v>
      </c>
      <c r="O43" s="207">
        <f>'Core Indicators'!DR43</f>
        <v>3</v>
      </c>
      <c r="P43" s="207">
        <f>'Core Indicators'!DZ43</f>
        <v>3</v>
      </c>
      <c r="Q43" s="207">
        <f>'Core Indicators'!EH43</f>
        <v>3</v>
      </c>
      <c r="R43" s="207">
        <f>'Core Indicators'!EP43</f>
        <v>3</v>
      </c>
      <c r="S43" s="166">
        <f t="shared" si="22"/>
        <v>1.3</v>
      </c>
      <c r="T43" s="166">
        <f t="shared" si="23"/>
        <v>1.1666666666666667</v>
      </c>
      <c r="U43" s="206">
        <v>1</v>
      </c>
      <c r="V43" s="206">
        <v>1</v>
      </c>
      <c r="W43" s="206">
        <f>'Core Indicators'!EX43</f>
        <v>2</v>
      </c>
      <c r="X43" s="166">
        <f t="shared" si="24"/>
        <v>1.5</v>
      </c>
      <c r="Y43" s="206">
        <v>1</v>
      </c>
      <c r="Z43" s="166">
        <f t="shared" si="25"/>
        <v>1.5</v>
      </c>
      <c r="AA43" s="206">
        <f>'Core Indicators'!FF43</f>
        <v>1</v>
      </c>
      <c r="AB43" s="206">
        <f t="shared" si="26"/>
        <v>2</v>
      </c>
      <c r="AC43" s="187">
        <f>'Core Indicators'!GD43</f>
        <v>2</v>
      </c>
      <c r="AD43" s="187">
        <f>'Core Indicators'!GL43</f>
        <v>2</v>
      </c>
      <c r="AE43" s="187">
        <f>'Core Indicators'!GT43</f>
        <v>2</v>
      </c>
      <c r="AF43" s="187">
        <f>'Core Indicators'!HB43</f>
        <v>2</v>
      </c>
      <c r="AG43" s="187">
        <f t="shared" si="27"/>
        <v>2</v>
      </c>
      <c r="AH43" s="187">
        <f>'Core Indicators'!HJ43</f>
        <v>2</v>
      </c>
      <c r="AI43" s="187">
        <f>'Core Indicators'!HR43</f>
        <v>2</v>
      </c>
      <c r="AJ43" s="187">
        <f t="shared" si="28"/>
        <v>2</v>
      </c>
      <c r="AK43" s="187">
        <f>'Core Indicators'!HZ43</f>
        <v>2</v>
      </c>
      <c r="AL43" s="187">
        <f>'Core Indicators'!IH43</f>
        <v>2</v>
      </c>
      <c r="AM43" s="187">
        <f>'Core Indicators'!IP43</f>
        <v>2</v>
      </c>
      <c r="AN43" s="187">
        <f t="shared" si="29"/>
        <v>2</v>
      </c>
    </row>
    <row r="44" spans="1:40" x14ac:dyDescent="0.35">
      <c r="A44" s="206" t="str">
        <f>Lists!C:C</f>
        <v>HUN002</v>
      </c>
      <c r="B44" s="264">
        <f t="shared" si="15"/>
        <v>1.9</v>
      </c>
      <c r="C44" s="166">
        <f t="shared" si="16"/>
        <v>0</v>
      </c>
      <c r="D44" s="287">
        <f t="shared" si="17"/>
        <v>2</v>
      </c>
      <c r="E44" s="206">
        <f>'Core Indicators'!R44</f>
        <v>2</v>
      </c>
      <c r="F44" s="206">
        <f>'Core Indicators'!Z44</f>
        <v>2</v>
      </c>
      <c r="G44" s="166">
        <f t="shared" si="18"/>
        <v>2</v>
      </c>
      <c r="H44" s="206">
        <f>'Core Indicators'!AH44</f>
        <v>2</v>
      </c>
      <c r="I44" s="206">
        <f>'Core Indicators'!AP44</f>
        <v>2</v>
      </c>
      <c r="J44" s="206">
        <f>'Core Indicators'!BN44</f>
        <v>2</v>
      </c>
      <c r="K44" s="206">
        <f t="shared" si="19"/>
        <v>2</v>
      </c>
      <c r="L44" s="264">
        <f t="shared" si="20"/>
        <v>2</v>
      </c>
      <c r="M44" s="287">
        <f t="shared" si="21"/>
        <v>2</v>
      </c>
      <c r="N44" s="207">
        <f>'Core Indicators'!DJ44</f>
        <v>2</v>
      </c>
      <c r="O44" s="207">
        <f>'Core Indicators'!DR44</f>
        <v>2</v>
      </c>
      <c r="P44" s="207">
        <f>'Core Indicators'!DZ44</f>
        <v>2</v>
      </c>
      <c r="Q44" s="207">
        <f>'Core Indicators'!EH44</f>
        <v>2</v>
      </c>
      <c r="R44" s="207">
        <f>'Core Indicators'!EP44</f>
        <v>2</v>
      </c>
      <c r="S44" s="166">
        <f t="shared" si="22"/>
        <v>1.6</v>
      </c>
      <c r="T44" s="166">
        <f t="shared" si="23"/>
        <v>1.1666666666666667</v>
      </c>
      <c r="U44" s="206">
        <v>1</v>
      </c>
      <c r="V44" s="206">
        <v>1</v>
      </c>
      <c r="W44" s="206">
        <f>'Core Indicators'!EX44</f>
        <v>2</v>
      </c>
      <c r="X44" s="166">
        <f t="shared" si="24"/>
        <v>1.5</v>
      </c>
      <c r="Y44" s="206">
        <v>1</v>
      </c>
      <c r="Z44" s="166">
        <f t="shared" si="25"/>
        <v>2</v>
      </c>
      <c r="AA44" s="206">
        <f>'Core Indicators'!FF44</f>
        <v>2</v>
      </c>
      <c r="AB44" s="206">
        <f t="shared" si="26"/>
        <v>2</v>
      </c>
      <c r="AC44" s="187">
        <f>'Core Indicators'!GD44</f>
        <v>2</v>
      </c>
      <c r="AD44" s="187">
        <f>'Core Indicators'!GL44</f>
        <v>2</v>
      </c>
      <c r="AE44" s="187">
        <f>'Core Indicators'!GT44</f>
        <v>2</v>
      </c>
      <c r="AF44" s="187">
        <f>'Core Indicators'!HB44</f>
        <v>2</v>
      </c>
      <c r="AG44" s="187">
        <f t="shared" si="27"/>
        <v>2</v>
      </c>
      <c r="AH44" s="187">
        <f>'Core Indicators'!HJ44</f>
        <v>2</v>
      </c>
      <c r="AI44" s="187">
        <f>'Core Indicators'!HR44</f>
        <v>2</v>
      </c>
      <c r="AJ44" s="187">
        <f t="shared" si="28"/>
        <v>2</v>
      </c>
      <c r="AK44" s="187">
        <f>'Core Indicators'!HZ44</f>
        <v>2</v>
      </c>
      <c r="AL44" s="187">
        <f>'Core Indicators'!IH44</f>
        <v>2</v>
      </c>
      <c r="AM44" s="187">
        <f>'Core Indicators'!IP44</f>
        <v>2</v>
      </c>
      <c r="AN44" s="187">
        <f t="shared" si="29"/>
        <v>2</v>
      </c>
    </row>
    <row r="45" spans="1:40" x14ac:dyDescent="0.35">
      <c r="A45" s="206" t="str">
        <f>Lists!C:C</f>
        <v>IDN002</v>
      </c>
      <c r="B45" s="264">
        <f t="shared" si="15"/>
        <v>2.2000000000000002</v>
      </c>
      <c r="C45" s="166">
        <f t="shared" si="16"/>
        <v>0</v>
      </c>
      <c r="D45" s="287">
        <f t="shared" si="17"/>
        <v>2.2000000000000002</v>
      </c>
      <c r="E45" s="206">
        <f>'Core Indicators'!R45</f>
        <v>1</v>
      </c>
      <c r="F45" s="206">
        <f>'Core Indicators'!Z45</f>
        <v>2</v>
      </c>
      <c r="G45" s="166">
        <f t="shared" si="18"/>
        <v>1.5</v>
      </c>
      <c r="H45" s="206">
        <f>'Core Indicators'!AH45</f>
        <v>2</v>
      </c>
      <c r="I45" s="206">
        <f>'Core Indicators'!AP45</f>
        <v>3</v>
      </c>
      <c r="J45" s="206">
        <f>'Core Indicators'!BN45</f>
        <v>3</v>
      </c>
      <c r="K45" s="206">
        <f t="shared" si="19"/>
        <v>3</v>
      </c>
      <c r="L45" s="264">
        <f t="shared" si="20"/>
        <v>2.5</v>
      </c>
      <c r="M45" s="287">
        <f t="shared" si="21"/>
        <v>2.8</v>
      </c>
      <c r="N45" s="207">
        <f>'Core Indicators'!DJ45</f>
        <v>2</v>
      </c>
      <c r="O45" s="207">
        <f>'Core Indicators'!DR45</f>
        <v>3</v>
      </c>
      <c r="P45" s="207">
        <f>'Core Indicators'!DZ45</f>
        <v>3</v>
      </c>
      <c r="Q45" s="207">
        <f>'Core Indicators'!EH45</f>
        <v>3</v>
      </c>
      <c r="R45" s="207">
        <f>'Core Indicators'!EP45</f>
        <v>3</v>
      </c>
      <c r="S45" s="166">
        <f t="shared" si="22"/>
        <v>1.4</v>
      </c>
      <c r="T45" s="166">
        <f t="shared" si="23"/>
        <v>1.3333333333333333</v>
      </c>
      <c r="U45" s="206">
        <v>1</v>
      </c>
      <c r="V45" s="206">
        <v>1</v>
      </c>
      <c r="W45" s="206">
        <f>'Core Indicators'!EX45</f>
        <v>3</v>
      </c>
      <c r="X45" s="166">
        <f t="shared" si="24"/>
        <v>2</v>
      </c>
      <c r="Y45" s="206">
        <v>1</v>
      </c>
      <c r="Z45" s="166">
        <f t="shared" si="25"/>
        <v>1.5</v>
      </c>
      <c r="AA45" s="206">
        <f>'Core Indicators'!FF45</f>
        <v>1</v>
      </c>
      <c r="AB45" s="206">
        <f t="shared" si="26"/>
        <v>2</v>
      </c>
      <c r="AC45" s="187">
        <f>'Core Indicators'!GD45</f>
        <v>2</v>
      </c>
      <c r="AD45" s="187">
        <f>'Core Indicators'!GL45</f>
        <v>2</v>
      </c>
      <c r="AE45" s="187">
        <f>'Core Indicators'!GT45</f>
        <v>2</v>
      </c>
      <c r="AF45" s="187">
        <f>'Core Indicators'!HB45</f>
        <v>2</v>
      </c>
      <c r="AG45" s="187">
        <f t="shared" si="27"/>
        <v>2</v>
      </c>
      <c r="AH45" s="187">
        <f>'Core Indicators'!HJ45</f>
        <v>2</v>
      </c>
      <c r="AI45" s="187">
        <f>'Core Indicators'!HR45</f>
        <v>2</v>
      </c>
      <c r="AJ45" s="187">
        <f t="shared" si="28"/>
        <v>2</v>
      </c>
      <c r="AK45" s="187">
        <f>'Core Indicators'!HZ45</f>
        <v>2</v>
      </c>
      <c r="AL45" s="187">
        <f>'Core Indicators'!IH45</f>
        <v>2</v>
      </c>
      <c r="AM45" s="187">
        <f>'Core Indicators'!IP45</f>
        <v>2</v>
      </c>
      <c r="AN45" s="187">
        <f t="shared" si="29"/>
        <v>2</v>
      </c>
    </row>
    <row r="46" spans="1:40" x14ac:dyDescent="0.35">
      <c r="A46" s="206" t="str">
        <f>Lists!C:C</f>
        <v>IND002</v>
      </c>
      <c r="B46" s="264">
        <f t="shared" si="15"/>
        <v>2.1</v>
      </c>
      <c r="C46" s="166">
        <f t="shared" si="16"/>
        <v>3</v>
      </c>
      <c r="D46" s="287">
        <f t="shared" si="17"/>
        <v>2.7</v>
      </c>
      <c r="E46" s="206">
        <f>'Core Indicators'!R46</f>
        <v>2</v>
      </c>
      <c r="F46" s="206">
        <f>'Core Indicators'!Z46</f>
        <v>2</v>
      </c>
      <c r="G46" s="166">
        <f t="shared" si="18"/>
        <v>2</v>
      </c>
      <c r="H46" s="206" t="str">
        <f>'Core Indicators'!AH46</f>
        <v>x</v>
      </c>
      <c r="I46" s="206" t="str">
        <f>'Core Indicators'!AP46</f>
        <v>x</v>
      </c>
      <c r="J46" s="206">
        <f>'Core Indicators'!BN46</f>
        <v>3</v>
      </c>
      <c r="K46" s="206">
        <f t="shared" si="19"/>
        <v>3</v>
      </c>
      <c r="L46" s="264">
        <f t="shared" si="20"/>
        <v>3</v>
      </c>
      <c r="M46" s="287">
        <f t="shared" si="21"/>
        <v>2</v>
      </c>
      <c r="N46" s="207">
        <f>'Core Indicators'!DJ46</f>
        <v>2</v>
      </c>
      <c r="O46" s="207" t="str">
        <f>'Core Indicators'!DR46</f>
        <v>x</v>
      </c>
      <c r="P46" s="207" t="str">
        <f>'Core Indicators'!DZ46</f>
        <v>x</v>
      </c>
      <c r="Q46" s="207" t="str">
        <f>'Core Indicators'!EH46</f>
        <v>x</v>
      </c>
      <c r="R46" s="207" t="str">
        <f>'Core Indicators'!EP46</f>
        <v>x</v>
      </c>
      <c r="S46" s="166">
        <f t="shared" si="22"/>
        <v>1.7</v>
      </c>
      <c r="T46" s="166">
        <f t="shared" si="23"/>
        <v>1.3333333333333333</v>
      </c>
      <c r="U46" s="206">
        <v>1</v>
      </c>
      <c r="V46" s="206">
        <v>1</v>
      </c>
      <c r="W46" s="206">
        <f>'Core Indicators'!EX46</f>
        <v>3</v>
      </c>
      <c r="X46" s="166">
        <f t="shared" si="24"/>
        <v>2</v>
      </c>
      <c r="Y46" s="206">
        <v>1</v>
      </c>
      <c r="Z46" s="166">
        <f t="shared" si="25"/>
        <v>2</v>
      </c>
      <c r="AA46" s="206" t="str">
        <f>'Core Indicators'!FF46</f>
        <v>x</v>
      </c>
      <c r="AB46" s="206">
        <f t="shared" si="26"/>
        <v>2</v>
      </c>
      <c r="AC46" s="187">
        <f>'Core Indicators'!GD46</f>
        <v>2</v>
      </c>
      <c r="AD46" s="187">
        <f>'Core Indicators'!GL46</f>
        <v>2</v>
      </c>
      <c r="AE46" s="187">
        <f>'Core Indicators'!GT46</f>
        <v>2</v>
      </c>
      <c r="AF46" s="187">
        <f>'Core Indicators'!HB46</f>
        <v>2</v>
      </c>
      <c r="AG46" s="187">
        <f t="shared" si="27"/>
        <v>2</v>
      </c>
      <c r="AH46" s="187">
        <f>'Core Indicators'!HJ46</f>
        <v>2</v>
      </c>
      <c r="AI46" s="187">
        <f>'Core Indicators'!HR46</f>
        <v>2</v>
      </c>
      <c r="AJ46" s="187">
        <f t="shared" si="28"/>
        <v>2</v>
      </c>
      <c r="AK46" s="187">
        <f>'Core Indicators'!HZ46</f>
        <v>2</v>
      </c>
      <c r="AL46" s="187">
        <f>'Core Indicators'!IH46</f>
        <v>2</v>
      </c>
      <c r="AM46" s="187">
        <f>'Core Indicators'!IP46</f>
        <v>2</v>
      </c>
      <c r="AN46" s="187">
        <f t="shared" si="29"/>
        <v>2</v>
      </c>
    </row>
    <row r="47" spans="1:40" x14ac:dyDescent="0.35">
      <c r="A47" s="206" t="str">
        <f>Lists!C:C</f>
        <v>IRN004</v>
      </c>
      <c r="B47" s="264">
        <f t="shared" si="15"/>
        <v>2.7</v>
      </c>
      <c r="C47" s="166">
        <f t="shared" si="16"/>
        <v>1</v>
      </c>
      <c r="D47" s="287">
        <f t="shared" si="17"/>
        <v>3</v>
      </c>
      <c r="E47" s="206">
        <f>'Core Indicators'!R47</f>
        <v>3</v>
      </c>
      <c r="F47" s="206">
        <f>'Core Indicators'!Z47</f>
        <v>3</v>
      </c>
      <c r="G47" s="166">
        <f t="shared" si="18"/>
        <v>3</v>
      </c>
      <c r="H47" s="206">
        <f>'Core Indicators'!AH47</f>
        <v>3</v>
      </c>
      <c r="I47" s="206">
        <f>'Core Indicators'!AP47</f>
        <v>3</v>
      </c>
      <c r="J47" s="206" t="str">
        <f>'Core Indicators'!BN47</f>
        <v>x</v>
      </c>
      <c r="K47" s="206">
        <f t="shared" si="19"/>
        <v>3</v>
      </c>
      <c r="L47" s="264">
        <f t="shared" si="20"/>
        <v>3</v>
      </c>
      <c r="M47" s="287">
        <f t="shared" si="21"/>
        <v>3</v>
      </c>
      <c r="N47" s="207">
        <f>'Core Indicators'!DJ47</f>
        <v>3</v>
      </c>
      <c r="O47" s="207">
        <f>'Core Indicators'!DR47</f>
        <v>3</v>
      </c>
      <c r="P47" s="207">
        <f>'Core Indicators'!DZ47</f>
        <v>3</v>
      </c>
      <c r="Q47" s="207">
        <f>'Core Indicators'!EH47</f>
        <v>3</v>
      </c>
      <c r="R47" s="207">
        <f>'Core Indicators'!EP47</f>
        <v>3</v>
      </c>
      <c r="S47" s="166">
        <f t="shared" si="22"/>
        <v>1.9</v>
      </c>
      <c r="T47" s="166">
        <f t="shared" si="23"/>
        <v>1.1666666666666667</v>
      </c>
      <c r="U47" s="206">
        <v>1</v>
      </c>
      <c r="V47" s="206">
        <v>1</v>
      </c>
      <c r="W47" s="206">
        <f>'Core Indicators'!EX47</f>
        <v>2</v>
      </c>
      <c r="X47" s="166">
        <f t="shared" si="24"/>
        <v>1.5</v>
      </c>
      <c r="Y47" s="206">
        <v>1</v>
      </c>
      <c r="Z47" s="166">
        <f t="shared" si="25"/>
        <v>2.5</v>
      </c>
      <c r="AA47" s="206">
        <f>'Core Indicators'!FF47</f>
        <v>3</v>
      </c>
      <c r="AB47" s="206">
        <f t="shared" si="26"/>
        <v>2</v>
      </c>
      <c r="AC47" s="187">
        <f>'Core Indicators'!GD47</f>
        <v>2</v>
      </c>
      <c r="AD47" s="187">
        <f>'Core Indicators'!GL47</f>
        <v>2</v>
      </c>
      <c r="AE47" s="187">
        <f>'Core Indicators'!GT47</f>
        <v>2</v>
      </c>
      <c r="AF47" s="187">
        <f>'Core Indicators'!HB47</f>
        <v>2</v>
      </c>
      <c r="AG47" s="187">
        <f t="shared" si="27"/>
        <v>2</v>
      </c>
      <c r="AH47" s="187">
        <f>'Core Indicators'!HJ47</f>
        <v>2</v>
      </c>
      <c r="AI47" s="187">
        <f>'Core Indicators'!HR47</f>
        <v>2</v>
      </c>
      <c r="AJ47" s="187">
        <f t="shared" si="28"/>
        <v>2</v>
      </c>
      <c r="AK47" s="187">
        <f>'Core Indicators'!HZ47</f>
        <v>2</v>
      </c>
      <c r="AL47" s="187">
        <f>'Core Indicators'!IH47</f>
        <v>2</v>
      </c>
      <c r="AM47" s="187">
        <f>'Core Indicators'!IP47</f>
        <v>2</v>
      </c>
      <c r="AN47" s="187">
        <f t="shared" si="29"/>
        <v>2</v>
      </c>
    </row>
    <row r="48" spans="1:40" x14ac:dyDescent="0.35">
      <c r="A48" s="206" t="str">
        <f>Lists!C:C</f>
        <v>IRQ001</v>
      </c>
      <c r="B48" s="264">
        <f t="shared" si="15"/>
        <v>2.5</v>
      </c>
      <c r="C48" s="166">
        <f t="shared" si="16"/>
        <v>0</v>
      </c>
      <c r="D48" s="287">
        <f t="shared" si="17"/>
        <v>2.8</v>
      </c>
      <c r="E48" s="206">
        <f>'Core Indicators'!R48</f>
        <v>2</v>
      </c>
      <c r="F48" s="206">
        <f>'Core Indicators'!Z48</f>
        <v>3</v>
      </c>
      <c r="G48" s="166">
        <f t="shared" si="18"/>
        <v>2.5</v>
      </c>
      <c r="H48" s="206">
        <f>'Core Indicators'!AH48</f>
        <v>3</v>
      </c>
      <c r="I48" s="206">
        <f>'Core Indicators'!AP48</f>
        <v>3</v>
      </c>
      <c r="J48" s="206">
        <f>'Core Indicators'!BN48</f>
        <v>3</v>
      </c>
      <c r="K48" s="206">
        <f t="shared" si="19"/>
        <v>3</v>
      </c>
      <c r="L48" s="264">
        <f t="shared" si="20"/>
        <v>3</v>
      </c>
      <c r="M48" s="287">
        <f t="shared" si="21"/>
        <v>3</v>
      </c>
      <c r="N48" s="207">
        <f>'Core Indicators'!DJ48</f>
        <v>3</v>
      </c>
      <c r="O48" s="207">
        <f>'Core Indicators'!DR48</f>
        <v>3</v>
      </c>
      <c r="P48" s="207">
        <f>'Core Indicators'!DZ48</f>
        <v>3</v>
      </c>
      <c r="Q48" s="207">
        <f>'Core Indicators'!EH48</f>
        <v>3</v>
      </c>
      <c r="R48" s="207">
        <f>'Core Indicators'!EP48</f>
        <v>3</v>
      </c>
      <c r="S48" s="166">
        <f t="shared" si="22"/>
        <v>1.4</v>
      </c>
      <c r="T48" s="166">
        <f t="shared" si="23"/>
        <v>1.3333333333333333</v>
      </c>
      <c r="U48" s="206">
        <v>1</v>
      </c>
      <c r="V48" s="206">
        <v>1</v>
      </c>
      <c r="W48" s="206">
        <f>'Core Indicators'!EX48</f>
        <v>3</v>
      </c>
      <c r="X48" s="166">
        <f t="shared" si="24"/>
        <v>2</v>
      </c>
      <c r="Y48" s="206">
        <v>1</v>
      </c>
      <c r="Z48" s="166">
        <f t="shared" si="25"/>
        <v>1.5</v>
      </c>
      <c r="AA48" s="206">
        <f>'Core Indicators'!FF48</f>
        <v>1</v>
      </c>
      <c r="AB48" s="206">
        <f t="shared" si="26"/>
        <v>2</v>
      </c>
      <c r="AC48" s="187">
        <f>'Core Indicators'!GD48</f>
        <v>2</v>
      </c>
      <c r="AD48" s="187">
        <f>'Core Indicators'!GL48</f>
        <v>2</v>
      </c>
      <c r="AE48" s="187">
        <f>'Core Indicators'!GT48</f>
        <v>2</v>
      </c>
      <c r="AF48" s="187">
        <f>'Core Indicators'!HB48</f>
        <v>2</v>
      </c>
      <c r="AG48" s="187">
        <f t="shared" si="27"/>
        <v>2</v>
      </c>
      <c r="AH48" s="187">
        <f>'Core Indicators'!HJ48</f>
        <v>2</v>
      </c>
      <c r="AI48" s="187">
        <f>'Core Indicators'!HR48</f>
        <v>2</v>
      </c>
      <c r="AJ48" s="187">
        <f t="shared" si="28"/>
        <v>2</v>
      </c>
      <c r="AK48" s="187">
        <f>'Core Indicators'!HZ48</f>
        <v>2</v>
      </c>
      <c r="AL48" s="187">
        <f>'Core Indicators'!IH48</f>
        <v>2</v>
      </c>
      <c r="AM48" s="187">
        <f>'Core Indicators'!IP48</f>
        <v>2</v>
      </c>
      <c r="AN48" s="187">
        <f t="shared" si="29"/>
        <v>2</v>
      </c>
    </row>
    <row r="49" spans="1:40" x14ac:dyDescent="0.35">
      <c r="A49" s="206" t="str">
        <f>Lists!C:C</f>
        <v>IRQ002</v>
      </c>
      <c r="B49" s="264">
        <f t="shared" si="15"/>
        <v>1.6</v>
      </c>
      <c r="C49" s="166">
        <f t="shared" si="16"/>
        <v>0</v>
      </c>
      <c r="D49" s="287">
        <f t="shared" si="17"/>
        <v>2.7</v>
      </c>
      <c r="E49" s="206">
        <f>'Core Indicators'!R49</f>
        <v>2</v>
      </c>
      <c r="F49" s="206">
        <f>'Core Indicators'!Z49</f>
        <v>3</v>
      </c>
      <c r="G49" s="166">
        <f t="shared" si="18"/>
        <v>2.5</v>
      </c>
      <c r="H49" s="206">
        <f>'Core Indicators'!AH49</f>
        <v>3</v>
      </c>
      <c r="I49" s="206">
        <f>'Core Indicators'!AP49</f>
        <v>2</v>
      </c>
      <c r="J49" s="206">
        <f>'Core Indicators'!BN49</f>
        <v>3</v>
      </c>
      <c r="K49" s="206">
        <f t="shared" si="19"/>
        <v>2.5</v>
      </c>
      <c r="L49" s="264">
        <f t="shared" si="20"/>
        <v>2.8</v>
      </c>
      <c r="M49" s="287">
        <f t="shared" si="21"/>
        <v>1</v>
      </c>
      <c r="N49" s="207">
        <f>'Core Indicators'!DJ49</f>
        <v>1</v>
      </c>
      <c r="O49" s="207">
        <f>'Core Indicators'!DR49</f>
        <v>1</v>
      </c>
      <c r="P49" s="207">
        <f>'Core Indicators'!DZ49</f>
        <v>1</v>
      </c>
      <c r="Q49" s="207">
        <f>'Core Indicators'!EH49</f>
        <v>1</v>
      </c>
      <c r="R49" s="207">
        <f>'Core Indicators'!EP49</f>
        <v>1</v>
      </c>
      <c r="S49" s="166">
        <f t="shared" si="22"/>
        <v>1.4</v>
      </c>
      <c r="T49" s="166">
        <f t="shared" si="23"/>
        <v>1.3333333333333333</v>
      </c>
      <c r="U49" s="206">
        <v>1</v>
      </c>
      <c r="V49" s="206">
        <v>1</v>
      </c>
      <c r="W49" s="206">
        <f>'Core Indicators'!EX49</f>
        <v>3</v>
      </c>
      <c r="X49" s="166">
        <f t="shared" si="24"/>
        <v>2</v>
      </c>
      <c r="Y49" s="206">
        <v>1</v>
      </c>
      <c r="Z49" s="166">
        <f t="shared" si="25"/>
        <v>1.5</v>
      </c>
      <c r="AA49" s="206">
        <f>'Core Indicators'!FF49</f>
        <v>1</v>
      </c>
      <c r="AB49" s="206">
        <f t="shared" si="26"/>
        <v>2</v>
      </c>
      <c r="AC49" s="187">
        <f>'Core Indicators'!GD49</f>
        <v>2</v>
      </c>
      <c r="AD49" s="187">
        <f>'Core Indicators'!GL49</f>
        <v>2</v>
      </c>
      <c r="AE49" s="187">
        <f>'Core Indicators'!GT49</f>
        <v>2</v>
      </c>
      <c r="AF49" s="187">
        <f>'Core Indicators'!HB49</f>
        <v>2</v>
      </c>
      <c r="AG49" s="187">
        <f t="shared" si="27"/>
        <v>2</v>
      </c>
      <c r="AH49" s="187">
        <f>'Core Indicators'!HJ49</f>
        <v>2</v>
      </c>
      <c r="AI49" s="187">
        <f>'Core Indicators'!HR49</f>
        <v>2</v>
      </c>
      <c r="AJ49" s="187">
        <f t="shared" si="28"/>
        <v>2</v>
      </c>
      <c r="AK49" s="187">
        <f>'Core Indicators'!HZ49</f>
        <v>2</v>
      </c>
      <c r="AL49" s="187">
        <f>'Core Indicators'!IH49</f>
        <v>2</v>
      </c>
      <c r="AM49" s="187">
        <f>'Core Indicators'!IP49</f>
        <v>2</v>
      </c>
      <c r="AN49" s="187">
        <f t="shared" si="29"/>
        <v>2</v>
      </c>
    </row>
    <row r="50" spans="1:40" x14ac:dyDescent="0.35">
      <c r="A50" s="206" t="str">
        <f>Lists!C:C</f>
        <v>IRQ003</v>
      </c>
      <c r="B50" s="264">
        <f t="shared" si="15"/>
        <v>2.4</v>
      </c>
      <c r="C50" s="166">
        <f t="shared" si="16"/>
        <v>1</v>
      </c>
      <c r="D50" s="287">
        <f t="shared" si="17"/>
        <v>2.2000000000000002</v>
      </c>
      <c r="E50" s="206">
        <f>'Core Indicators'!R50</f>
        <v>2</v>
      </c>
      <c r="F50" s="206">
        <f>'Core Indicators'!Z50</f>
        <v>3</v>
      </c>
      <c r="G50" s="166">
        <f t="shared" si="18"/>
        <v>2.5</v>
      </c>
      <c r="H50" s="206">
        <f>'Core Indicators'!AH50</f>
        <v>2</v>
      </c>
      <c r="I50" s="206">
        <f>'Core Indicators'!AP50</f>
        <v>2</v>
      </c>
      <c r="J50" s="206" t="str">
        <f>'Core Indicators'!BN50</f>
        <v>x</v>
      </c>
      <c r="K50" s="206">
        <f t="shared" si="19"/>
        <v>2</v>
      </c>
      <c r="L50" s="264">
        <f t="shared" si="20"/>
        <v>2</v>
      </c>
      <c r="M50" s="287">
        <f t="shared" si="21"/>
        <v>3</v>
      </c>
      <c r="N50" s="207">
        <f>'Core Indicators'!DJ50</f>
        <v>3</v>
      </c>
      <c r="O50" s="207">
        <f>'Core Indicators'!DR50</f>
        <v>3</v>
      </c>
      <c r="P50" s="207">
        <f>'Core Indicators'!DZ50</f>
        <v>3</v>
      </c>
      <c r="Q50" s="207">
        <f>'Core Indicators'!EH50</f>
        <v>3</v>
      </c>
      <c r="R50" s="207">
        <f>'Core Indicators'!EP50</f>
        <v>3</v>
      </c>
      <c r="S50" s="166">
        <f t="shared" si="22"/>
        <v>1.7</v>
      </c>
      <c r="T50" s="166">
        <f t="shared" si="23"/>
        <v>1.3333333333333333</v>
      </c>
      <c r="U50" s="206">
        <v>1</v>
      </c>
      <c r="V50" s="206">
        <v>1</v>
      </c>
      <c r="W50" s="206">
        <f>'Core Indicators'!EX50</f>
        <v>3</v>
      </c>
      <c r="X50" s="166">
        <f t="shared" si="24"/>
        <v>2</v>
      </c>
      <c r="Y50" s="206">
        <v>1</v>
      </c>
      <c r="Z50" s="166">
        <f t="shared" si="25"/>
        <v>2</v>
      </c>
      <c r="AA50" s="206">
        <f>'Core Indicators'!FF50</f>
        <v>2</v>
      </c>
      <c r="AB50" s="206">
        <f t="shared" si="26"/>
        <v>2</v>
      </c>
      <c r="AC50" s="187">
        <f>'Core Indicators'!GD50</f>
        <v>2</v>
      </c>
      <c r="AD50" s="187">
        <f>'Core Indicators'!GL50</f>
        <v>2</v>
      </c>
      <c r="AE50" s="187">
        <f>'Core Indicators'!GT50</f>
        <v>2</v>
      </c>
      <c r="AF50" s="187">
        <f>'Core Indicators'!HB50</f>
        <v>2</v>
      </c>
      <c r="AG50" s="187">
        <f t="shared" si="27"/>
        <v>2</v>
      </c>
      <c r="AH50" s="187">
        <f>'Core Indicators'!HJ50</f>
        <v>2</v>
      </c>
      <c r="AI50" s="187">
        <f>'Core Indicators'!HR50</f>
        <v>2</v>
      </c>
      <c r="AJ50" s="187">
        <f t="shared" si="28"/>
        <v>2</v>
      </c>
      <c r="AK50" s="187">
        <f>'Core Indicators'!HZ50</f>
        <v>2</v>
      </c>
      <c r="AL50" s="187">
        <f>'Core Indicators'!IH50</f>
        <v>2</v>
      </c>
      <c r="AM50" s="187">
        <f>'Core Indicators'!IP50</f>
        <v>2</v>
      </c>
      <c r="AN50" s="187">
        <f t="shared" si="29"/>
        <v>2</v>
      </c>
    </row>
    <row r="51" spans="1:40" x14ac:dyDescent="0.35">
      <c r="A51" s="206" t="str">
        <f>Lists!C:C</f>
        <v>ITA002</v>
      </c>
      <c r="B51" s="264">
        <f t="shared" si="15"/>
        <v>1.9</v>
      </c>
      <c r="C51" s="166">
        <f t="shared" si="16"/>
        <v>0</v>
      </c>
      <c r="D51" s="287">
        <f t="shared" si="17"/>
        <v>2</v>
      </c>
      <c r="E51" s="206">
        <f>'Core Indicators'!R51</f>
        <v>2</v>
      </c>
      <c r="F51" s="206">
        <f>'Core Indicators'!Z51</f>
        <v>2</v>
      </c>
      <c r="G51" s="166">
        <f t="shared" si="18"/>
        <v>2</v>
      </c>
      <c r="H51" s="206">
        <f>'Core Indicators'!AH51</f>
        <v>2</v>
      </c>
      <c r="I51" s="206">
        <f>'Core Indicators'!AP51</f>
        <v>2</v>
      </c>
      <c r="J51" s="206">
        <f>'Core Indicators'!BN51</f>
        <v>2</v>
      </c>
      <c r="K51" s="206">
        <f t="shared" si="19"/>
        <v>2</v>
      </c>
      <c r="L51" s="264">
        <f t="shared" si="20"/>
        <v>2</v>
      </c>
      <c r="M51" s="287">
        <f t="shared" si="21"/>
        <v>2</v>
      </c>
      <c r="N51" s="207">
        <f>'Core Indicators'!DJ51</f>
        <v>2</v>
      </c>
      <c r="O51" s="207">
        <f>'Core Indicators'!DR51</f>
        <v>2</v>
      </c>
      <c r="P51" s="207">
        <f>'Core Indicators'!DZ51</f>
        <v>2</v>
      </c>
      <c r="Q51" s="207">
        <f>'Core Indicators'!EH51</f>
        <v>2</v>
      </c>
      <c r="R51" s="207">
        <f>'Core Indicators'!EP51</f>
        <v>2</v>
      </c>
      <c r="S51" s="166">
        <f t="shared" si="22"/>
        <v>1.6</v>
      </c>
      <c r="T51" s="166">
        <f t="shared" si="23"/>
        <v>1.1666666666666667</v>
      </c>
      <c r="U51" s="206">
        <v>1</v>
      </c>
      <c r="V51" s="206">
        <v>1</v>
      </c>
      <c r="W51" s="206">
        <f>'Core Indicators'!EX51</f>
        <v>2</v>
      </c>
      <c r="X51" s="166">
        <f t="shared" si="24"/>
        <v>1.5</v>
      </c>
      <c r="Y51" s="206">
        <v>1</v>
      </c>
      <c r="Z51" s="166">
        <f t="shared" si="25"/>
        <v>2</v>
      </c>
      <c r="AA51" s="206">
        <f>'Core Indicators'!FF51</f>
        <v>2</v>
      </c>
      <c r="AB51" s="206">
        <f t="shared" si="26"/>
        <v>2</v>
      </c>
      <c r="AC51" s="187">
        <f>'Core Indicators'!GD51</f>
        <v>2</v>
      </c>
      <c r="AD51" s="187">
        <f>'Core Indicators'!GL51</f>
        <v>2</v>
      </c>
      <c r="AE51" s="187">
        <f>'Core Indicators'!GT51</f>
        <v>2</v>
      </c>
      <c r="AF51" s="187">
        <f>'Core Indicators'!HB51</f>
        <v>2</v>
      </c>
      <c r="AG51" s="187">
        <f t="shared" si="27"/>
        <v>2</v>
      </c>
      <c r="AH51" s="187">
        <f>'Core Indicators'!HJ51</f>
        <v>2</v>
      </c>
      <c r="AI51" s="187">
        <f>'Core Indicators'!HR51</f>
        <v>2</v>
      </c>
      <c r="AJ51" s="187">
        <f t="shared" si="28"/>
        <v>2</v>
      </c>
      <c r="AK51" s="187">
        <f>'Core Indicators'!HZ51</f>
        <v>2</v>
      </c>
      <c r="AL51" s="187">
        <f>'Core Indicators'!IH51</f>
        <v>2</v>
      </c>
      <c r="AM51" s="187">
        <f>'Core Indicators'!IP51</f>
        <v>2</v>
      </c>
      <c r="AN51" s="187">
        <f t="shared" si="29"/>
        <v>2</v>
      </c>
    </row>
    <row r="52" spans="1:40" x14ac:dyDescent="0.35">
      <c r="A52" s="206" t="str">
        <f>Lists!C:C</f>
        <v>JOR002</v>
      </c>
      <c r="B52" s="264">
        <f t="shared" si="15"/>
        <v>2.5</v>
      </c>
      <c r="C52" s="166">
        <f t="shared" si="16"/>
        <v>0</v>
      </c>
      <c r="D52" s="287">
        <f t="shared" si="17"/>
        <v>2.6</v>
      </c>
      <c r="E52" s="206">
        <f>'Core Indicators'!R52</f>
        <v>1</v>
      </c>
      <c r="F52" s="206">
        <f>'Core Indicators'!Z52</f>
        <v>2</v>
      </c>
      <c r="G52" s="166">
        <f t="shared" si="18"/>
        <v>1.5</v>
      </c>
      <c r="H52" s="206">
        <f>'Core Indicators'!AH52</f>
        <v>3</v>
      </c>
      <c r="I52" s="206">
        <f>'Core Indicators'!AP52</f>
        <v>3</v>
      </c>
      <c r="J52" s="206">
        <f>'Core Indicators'!BN52</f>
        <v>3</v>
      </c>
      <c r="K52" s="206">
        <f t="shared" si="19"/>
        <v>3</v>
      </c>
      <c r="L52" s="264">
        <f t="shared" si="20"/>
        <v>3</v>
      </c>
      <c r="M52" s="287">
        <f t="shared" si="21"/>
        <v>3</v>
      </c>
      <c r="N52" s="207">
        <f>'Core Indicators'!DJ52</f>
        <v>3</v>
      </c>
      <c r="O52" s="207">
        <f>'Core Indicators'!DR52</f>
        <v>3</v>
      </c>
      <c r="P52" s="207">
        <f>'Core Indicators'!DZ52</f>
        <v>3</v>
      </c>
      <c r="Q52" s="207">
        <f>'Core Indicators'!EH52</f>
        <v>3</v>
      </c>
      <c r="R52" s="207">
        <f>'Core Indicators'!EP52</f>
        <v>3</v>
      </c>
      <c r="S52" s="166">
        <f t="shared" si="22"/>
        <v>1.7</v>
      </c>
      <c r="T52" s="166">
        <f t="shared" si="23"/>
        <v>1.3333333333333333</v>
      </c>
      <c r="U52" s="206">
        <v>1</v>
      </c>
      <c r="V52" s="206">
        <v>1</v>
      </c>
      <c r="W52" s="206">
        <f>'Core Indicators'!EX52</f>
        <v>3</v>
      </c>
      <c r="X52" s="166">
        <f t="shared" si="24"/>
        <v>2</v>
      </c>
      <c r="Y52" s="206">
        <v>1</v>
      </c>
      <c r="Z52" s="166">
        <f t="shared" si="25"/>
        <v>2</v>
      </c>
      <c r="AA52" s="206">
        <f>'Core Indicators'!FF52</f>
        <v>2</v>
      </c>
      <c r="AB52" s="206">
        <f t="shared" si="26"/>
        <v>2</v>
      </c>
      <c r="AC52" s="187">
        <f>'Core Indicators'!GD52</f>
        <v>2</v>
      </c>
      <c r="AD52" s="187">
        <f>'Core Indicators'!GL52</f>
        <v>2</v>
      </c>
      <c r="AE52" s="187">
        <f>'Core Indicators'!GT52</f>
        <v>2</v>
      </c>
      <c r="AF52" s="187">
        <f>'Core Indicators'!HB52</f>
        <v>2</v>
      </c>
      <c r="AG52" s="187">
        <f t="shared" si="27"/>
        <v>2</v>
      </c>
      <c r="AH52" s="187">
        <f>'Core Indicators'!HJ52</f>
        <v>2</v>
      </c>
      <c r="AI52" s="187">
        <f>'Core Indicators'!HR52</f>
        <v>2</v>
      </c>
      <c r="AJ52" s="187">
        <f t="shared" si="28"/>
        <v>2</v>
      </c>
      <c r="AK52" s="187">
        <f>'Core Indicators'!HZ52</f>
        <v>2</v>
      </c>
      <c r="AL52" s="187">
        <f>'Core Indicators'!IH52</f>
        <v>2</v>
      </c>
      <c r="AM52" s="187">
        <f>'Core Indicators'!IP52</f>
        <v>2</v>
      </c>
      <c r="AN52" s="187">
        <f t="shared" si="29"/>
        <v>2</v>
      </c>
    </row>
    <row r="53" spans="1:40" x14ac:dyDescent="0.35">
      <c r="A53" s="206" t="str">
        <f>Lists!C:C</f>
        <v>KEN001</v>
      </c>
      <c r="B53" s="264">
        <f t="shared" si="15"/>
        <v>2.1</v>
      </c>
      <c r="C53" s="166">
        <f t="shared" si="16"/>
        <v>0</v>
      </c>
      <c r="D53" s="287">
        <f t="shared" si="17"/>
        <v>2.2000000000000002</v>
      </c>
      <c r="E53" s="206">
        <f>'Core Indicators'!R53</f>
        <v>2</v>
      </c>
      <c r="F53" s="206">
        <f>'Core Indicators'!Z53</f>
        <v>2</v>
      </c>
      <c r="G53" s="166">
        <f t="shared" si="18"/>
        <v>2</v>
      </c>
      <c r="H53" s="206">
        <f>'Core Indicators'!AH53</f>
        <v>2</v>
      </c>
      <c r="I53" s="206">
        <f>'Core Indicators'!AP53</f>
        <v>2</v>
      </c>
      <c r="J53" s="206">
        <f>'Core Indicators'!BN53</f>
        <v>3</v>
      </c>
      <c r="K53" s="206">
        <f t="shared" si="19"/>
        <v>2.5</v>
      </c>
      <c r="L53" s="264">
        <f t="shared" si="20"/>
        <v>2.2999999999999998</v>
      </c>
      <c r="M53" s="287">
        <f t="shared" si="21"/>
        <v>2.2000000000000002</v>
      </c>
      <c r="N53" s="207">
        <f>'Core Indicators'!DJ53</f>
        <v>2</v>
      </c>
      <c r="O53" s="207">
        <f>'Core Indicators'!DR53</f>
        <v>2</v>
      </c>
      <c r="P53" s="207">
        <f>'Core Indicators'!DZ53</f>
        <v>2</v>
      </c>
      <c r="Q53" s="207">
        <f>'Core Indicators'!EH53</f>
        <v>2</v>
      </c>
      <c r="R53" s="207">
        <f>'Core Indicators'!EP53</f>
        <v>3</v>
      </c>
      <c r="S53" s="166">
        <f t="shared" si="22"/>
        <v>1.7</v>
      </c>
      <c r="T53" s="166">
        <f t="shared" si="23"/>
        <v>1.3333333333333333</v>
      </c>
      <c r="U53" s="206">
        <v>1</v>
      </c>
      <c r="V53" s="206">
        <v>1</v>
      </c>
      <c r="W53" s="206">
        <f>'Core Indicators'!EX53</f>
        <v>3</v>
      </c>
      <c r="X53" s="166">
        <f t="shared" si="24"/>
        <v>2</v>
      </c>
      <c r="Y53" s="206">
        <v>1</v>
      </c>
      <c r="Z53" s="166">
        <f t="shared" si="25"/>
        <v>2</v>
      </c>
      <c r="AA53" s="206">
        <f>'Core Indicators'!FF53</f>
        <v>2</v>
      </c>
      <c r="AB53" s="206">
        <f t="shared" si="26"/>
        <v>2</v>
      </c>
      <c r="AC53" s="187">
        <f>'Core Indicators'!GD53</f>
        <v>2</v>
      </c>
      <c r="AD53" s="187">
        <f>'Core Indicators'!GL53</f>
        <v>2</v>
      </c>
      <c r="AE53" s="187">
        <f>'Core Indicators'!GT53</f>
        <v>2</v>
      </c>
      <c r="AF53" s="187">
        <f>'Core Indicators'!HB53</f>
        <v>2</v>
      </c>
      <c r="AG53" s="187">
        <f t="shared" si="27"/>
        <v>2</v>
      </c>
      <c r="AH53" s="187">
        <f>'Core Indicators'!HJ53</f>
        <v>2</v>
      </c>
      <c r="AI53" s="187">
        <f>'Core Indicators'!HR53</f>
        <v>2</v>
      </c>
      <c r="AJ53" s="187">
        <f t="shared" si="28"/>
        <v>2</v>
      </c>
      <c r="AK53" s="187">
        <f>'Core Indicators'!HZ53</f>
        <v>2</v>
      </c>
      <c r="AL53" s="187">
        <f>'Core Indicators'!IH53</f>
        <v>2</v>
      </c>
      <c r="AM53" s="187">
        <f>'Core Indicators'!IP53</f>
        <v>2</v>
      </c>
      <c r="AN53" s="187">
        <f t="shared" si="29"/>
        <v>2</v>
      </c>
    </row>
    <row r="54" spans="1:40" x14ac:dyDescent="0.35">
      <c r="A54" s="206" t="str">
        <f>Lists!C:C</f>
        <v>KEN002</v>
      </c>
      <c r="B54" s="264">
        <f t="shared" si="15"/>
        <v>2.1</v>
      </c>
      <c r="C54" s="166">
        <f t="shared" si="16"/>
        <v>1</v>
      </c>
      <c r="D54" s="287">
        <f t="shared" si="17"/>
        <v>2</v>
      </c>
      <c r="E54" s="206">
        <f>'Core Indicators'!R54</f>
        <v>2</v>
      </c>
      <c r="F54" s="206">
        <f>'Core Indicators'!Z54</f>
        <v>2</v>
      </c>
      <c r="G54" s="166">
        <f t="shared" si="18"/>
        <v>2</v>
      </c>
      <c r="H54" s="206">
        <f>'Core Indicators'!AH54</f>
        <v>2</v>
      </c>
      <c r="I54" s="206">
        <f>'Core Indicators'!AP54</f>
        <v>2</v>
      </c>
      <c r="J54" s="206" t="str">
        <f>'Core Indicators'!BN54</f>
        <v>x</v>
      </c>
      <c r="K54" s="206">
        <f t="shared" si="19"/>
        <v>2</v>
      </c>
      <c r="L54" s="264">
        <f t="shared" si="20"/>
        <v>2</v>
      </c>
      <c r="M54" s="287">
        <f t="shared" si="21"/>
        <v>2.4</v>
      </c>
      <c r="N54" s="207">
        <f>'Core Indicators'!DJ54</f>
        <v>2</v>
      </c>
      <c r="O54" s="207">
        <f>'Core Indicators'!DR54</f>
        <v>2</v>
      </c>
      <c r="P54" s="207">
        <f>'Core Indicators'!DZ54</f>
        <v>2</v>
      </c>
      <c r="Q54" s="207">
        <f>'Core Indicators'!EH54</f>
        <v>3</v>
      </c>
      <c r="R54" s="207">
        <f>'Core Indicators'!EP54</f>
        <v>3</v>
      </c>
      <c r="S54" s="166">
        <f t="shared" si="22"/>
        <v>1.7</v>
      </c>
      <c r="T54" s="166">
        <f t="shared" si="23"/>
        <v>1.3333333333333333</v>
      </c>
      <c r="U54" s="206">
        <v>1</v>
      </c>
      <c r="V54" s="206">
        <v>1</v>
      </c>
      <c r="W54" s="206">
        <f>'Core Indicators'!EX54</f>
        <v>3</v>
      </c>
      <c r="X54" s="166">
        <f t="shared" si="24"/>
        <v>2</v>
      </c>
      <c r="Y54" s="206">
        <v>1</v>
      </c>
      <c r="Z54" s="166">
        <f t="shared" si="25"/>
        <v>2</v>
      </c>
      <c r="AA54" s="206">
        <f>'Core Indicators'!FF54</f>
        <v>2</v>
      </c>
      <c r="AB54" s="206">
        <f t="shared" si="26"/>
        <v>2</v>
      </c>
      <c r="AC54" s="187">
        <f>'Core Indicators'!GD54</f>
        <v>2</v>
      </c>
      <c r="AD54" s="187">
        <f>'Core Indicators'!GL54</f>
        <v>2</v>
      </c>
      <c r="AE54" s="187">
        <f>'Core Indicators'!GT54</f>
        <v>2</v>
      </c>
      <c r="AF54" s="187">
        <f>'Core Indicators'!HB54</f>
        <v>2</v>
      </c>
      <c r="AG54" s="187">
        <f t="shared" si="27"/>
        <v>2</v>
      </c>
      <c r="AH54" s="187">
        <f>'Core Indicators'!HJ54</f>
        <v>2</v>
      </c>
      <c r="AI54" s="187">
        <f>'Core Indicators'!HR54</f>
        <v>2</v>
      </c>
      <c r="AJ54" s="187">
        <f t="shared" si="28"/>
        <v>2</v>
      </c>
      <c r="AK54" s="187">
        <f>'Core Indicators'!HZ54</f>
        <v>2</v>
      </c>
      <c r="AL54" s="187">
        <f>'Core Indicators'!IH54</f>
        <v>2</v>
      </c>
      <c r="AM54" s="187">
        <f>'Core Indicators'!IP54</f>
        <v>2</v>
      </c>
      <c r="AN54" s="187">
        <f t="shared" si="29"/>
        <v>2</v>
      </c>
    </row>
    <row r="55" spans="1:40" x14ac:dyDescent="0.35">
      <c r="A55" s="206" t="str">
        <f>Lists!C:C</f>
        <v>KEN003</v>
      </c>
      <c r="B55" s="264">
        <f t="shared" si="15"/>
        <v>2.1</v>
      </c>
      <c r="C55" s="166">
        <f t="shared" si="16"/>
        <v>2</v>
      </c>
      <c r="D55" s="287">
        <f t="shared" si="17"/>
        <v>2.2999999999999998</v>
      </c>
      <c r="E55" s="206">
        <f>'Core Indicators'!R55</f>
        <v>2</v>
      </c>
      <c r="F55" s="206">
        <f>'Core Indicators'!Z55</f>
        <v>2</v>
      </c>
      <c r="G55" s="166">
        <f t="shared" si="18"/>
        <v>2</v>
      </c>
      <c r="H55" s="206">
        <f>'Core Indicators'!AH55</f>
        <v>2</v>
      </c>
      <c r="I55" s="206" t="str">
        <f>'Core Indicators'!AP55</f>
        <v>x</v>
      </c>
      <c r="J55" s="206">
        <f>'Core Indicators'!BN55</f>
        <v>3</v>
      </c>
      <c r="K55" s="206">
        <f t="shared" si="19"/>
        <v>3</v>
      </c>
      <c r="L55" s="264">
        <f t="shared" si="20"/>
        <v>2.5</v>
      </c>
      <c r="M55" s="287">
        <f t="shared" si="21"/>
        <v>2.2000000000000002</v>
      </c>
      <c r="N55" s="207">
        <f>'Core Indicators'!DJ55</f>
        <v>2</v>
      </c>
      <c r="O55" s="207">
        <f>'Core Indicators'!DR55</f>
        <v>2</v>
      </c>
      <c r="P55" s="207">
        <f>'Core Indicators'!DZ55</f>
        <v>2</v>
      </c>
      <c r="Q55" s="207">
        <f>'Core Indicators'!EH55</f>
        <v>2</v>
      </c>
      <c r="R55" s="207">
        <f>'Core Indicators'!EP55</f>
        <v>3</v>
      </c>
      <c r="S55" s="166">
        <f t="shared" si="22"/>
        <v>1.7</v>
      </c>
      <c r="T55" s="166">
        <f t="shared" si="23"/>
        <v>1.3333333333333333</v>
      </c>
      <c r="U55" s="206">
        <v>1</v>
      </c>
      <c r="V55" s="206">
        <v>1</v>
      </c>
      <c r="W55" s="206">
        <f>'Core Indicators'!EX55</f>
        <v>3</v>
      </c>
      <c r="X55" s="166">
        <f t="shared" si="24"/>
        <v>2</v>
      </c>
      <c r="Y55" s="206">
        <v>1</v>
      </c>
      <c r="Z55" s="166">
        <f t="shared" si="25"/>
        <v>2</v>
      </c>
      <c r="AA55" s="206" t="str">
        <f>'Core Indicators'!FF55</f>
        <v>x</v>
      </c>
      <c r="AB55" s="206">
        <f t="shared" si="26"/>
        <v>2</v>
      </c>
      <c r="AC55" s="187">
        <f>'Core Indicators'!GD55</f>
        <v>2</v>
      </c>
      <c r="AD55" s="187">
        <f>'Core Indicators'!GL55</f>
        <v>2</v>
      </c>
      <c r="AE55" s="187">
        <f>'Core Indicators'!GT55</f>
        <v>2</v>
      </c>
      <c r="AF55" s="187">
        <f>'Core Indicators'!HB55</f>
        <v>2</v>
      </c>
      <c r="AG55" s="187">
        <f t="shared" si="27"/>
        <v>2</v>
      </c>
      <c r="AH55" s="187">
        <f>'Core Indicators'!HJ55</f>
        <v>2</v>
      </c>
      <c r="AI55" s="187">
        <f>'Core Indicators'!HR55</f>
        <v>2</v>
      </c>
      <c r="AJ55" s="187">
        <f t="shared" si="28"/>
        <v>2</v>
      </c>
      <c r="AK55" s="187">
        <f>'Core Indicators'!HZ55</f>
        <v>2</v>
      </c>
      <c r="AL55" s="187">
        <f>'Core Indicators'!IH55</f>
        <v>2</v>
      </c>
      <c r="AM55" s="187">
        <f>'Core Indicators'!IP55</f>
        <v>2</v>
      </c>
      <c r="AN55" s="187">
        <f t="shared" si="29"/>
        <v>2</v>
      </c>
    </row>
    <row r="56" spans="1:40" x14ac:dyDescent="0.35">
      <c r="A56" s="206" t="str">
        <f>Lists!C:C</f>
        <v>LBN002</v>
      </c>
      <c r="B56" s="264">
        <f t="shared" si="15"/>
        <v>2.4</v>
      </c>
      <c r="C56" s="166">
        <f t="shared" si="16"/>
        <v>1</v>
      </c>
      <c r="D56" s="287">
        <f t="shared" si="17"/>
        <v>2.6</v>
      </c>
      <c r="E56" s="206">
        <f>'Core Indicators'!R56</f>
        <v>1</v>
      </c>
      <c r="F56" s="206">
        <f>'Core Indicators'!Z56</f>
        <v>2</v>
      </c>
      <c r="G56" s="166">
        <f t="shared" si="18"/>
        <v>1.5</v>
      </c>
      <c r="H56" s="206">
        <f>'Core Indicators'!AH56</f>
        <v>3</v>
      </c>
      <c r="I56" s="206">
        <f>'Core Indicators'!AP56</f>
        <v>3</v>
      </c>
      <c r="J56" s="206" t="str">
        <f>'Core Indicators'!BN56</f>
        <v>x</v>
      </c>
      <c r="K56" s="206">
        <f t="shared" si="19"/>
        <v>3</v>
      </c>
      <c r="L56" s="264">
        <f t="shared" si="20"/>
        <v>3</v>
      </c>
      <c r="M56" s="287">
        <f t="shared" si="21"/>
        <v>3</v>
      </c>
      <c r="N56" s="207">
        <f>'Core Indicators'!DJ56</f>
        <v>3</v>
      </c>
      <c r="O56" s="207">
        <f>'Core Indicators'!DR56</f>
        <v>3</v>
      </c>
      <c r="P56" s="207">
        <f>'Core Indicators'!DZ56</f>
        <v>3</v>
      </c>
      <c r="Q56" s="207">
        <f>'Core Indicators'!EH56</f>
        <v>3</v>
      </c>
      <c r="R56" s="207">
        <f>'Core Indicators'!EP56</f>
        <v>3</v>
      </c>
      <c r="S56" s="166">
        <f t="shared" si="22"/>
        <v>1.4</v>
      </c>
      <c r="T56" s="166">
        <f t="shared" si="23"/>
        <v>1.3333333333333333</v>
      </c>
      <c r="U56" s="206">
        <v>1</v>
      </c>
      <c r="V56" s="206">
        <v>1</v>
      </c>
      <c r="W56" s="206">
        <f>'Core Indicators'!EX56</f>
        <v>3</v>
      </c>
      <c r="X56" s="166">
        <f t="shared" si="24"/>
        <v>2</v>
      </c>
      <c r="Y56" s="206">
        <v>1</v>
      </c>
      <c r="Z56" s="166">
        <f t="shared" si="25"/>
        <v>1.5</v>
      </c>
      <c r="AA56" s="206">
        <f>'Core Indicators'!FF56</f>
        <v>1</v>
      </c>
      <c r="AB56" s="206">
        <f t="shared" si="26"/>
        <v>2</v>
      </c>
      <c r="AC56" s="187">
        <f>'Core Indicators'!GD56</f>
        <v>2</v>
      </c>
      <c r="AD56" s="187">
        <f>'Core Indicators'!GL56</f>
        <v>2</v>
      </c>
      <c r="AE56" s="187">
        <f>'Core Indicators'!GT56</f>
        <v>2</v>
      </c>
      <c r="AF56" s="187">
        <f>'Core Indicators'!HB56</f>
        <v>2</v>
      </c>
      <c r="AG56" s="187">
        <f t="shared" si="27"/>
        <v>2</v>
      </c>
      <c r="AH56" s="187">
        <f>'Core Indicators'!HJ56</f>
        <v>2</v>
      </c>
      <c r="AI56" s="187">
        <f>'Core Indicators'!HR56</f>
        <v>2</v>
      </c>
      <c r="AJ56" s="187">
        <f t="shared" si="28"/>
        <v>2</v>
      </c>
      <c r="AK56" s="187">
        <f>'Core Indicators'!HZ56</f>
        <v>2</v>
      </c>
      <c r="AL56" s="187">
        <f>'Core Indicators'!IH56</f>
        <v>2</v>
      </c>
      <c r="AM56" s="187">
        <f>'Core Indicators'!IP56</f>
        <v>2</v>
      </c>
      <c r="AN56" s="187">
        <f t="shared" si="29"/>
        <v>2</v>
      </c>
    </row>
    <row r="57" spans="1:40" x14ac:dyDescent="0.35">
      <c r="A57" s="206" t="str">
        <f>Lists!C:C</f>
        <v>LBN004</v>
      </c>
      <c r="B57" s="264">
        <f t="shared" si="15"/>
        <v>2.4</v>
      </c>
      <c r="C57" s="166">
        <f t="shared" si="16"/>
        <v>1</v>
      </c>
      <c r="D57" s="287">
        <f t="shared" si="17"/>
        <v>2.6</v>
      </c>
      <c r="E57" s="206">
        <f>'Core Indicators'!R57</f>
        <v>1</v>
      </c>
      <c r="F57" s="206">
        <f>'Core Indicators'!Z57</f>
        <v>2</v>
      </c>
      <c r="G57" s="166">
        <f t="shared" si="18"/>
        <v>1.5</v>
      </c>
      <c r="H57" s="206">
        <f>'Core Indicators'!AH57</f>
        <v>3</v>
      </c>
      <c r="I57" s="206" t="str">
        <f>'Core Indicators'!AP57</f>
        <v>x</v>
      </c>
      <c r="J57" s="206">
        <f>'Core Indicators'!BN57</f>
        <v>3</v>
      </c>
      <c r="K57" s="206">
        <f t="shared" si="19"/>
        <v>3</v>
      </c>
      <c r="L57" s="264">
        <f t="shared" si="20"/>
        <v>3</v>
      </c>
      <c r="M57" s="287">
        <f t="shared" si="21"/>
        <v>3</v>
      </c>
      <c r="N57" s="207">
        <f>'Core Indicators'!DJ57</f>
        <v>3</v>
      </c>
      <c r="O57" s="207">
        <f>'Core Indicators'!DR57</f>
        <v>3</v>
      </c>
      <c r="P57" s="207">
        <f>'Core Indicators'!DZ57</f>
        <v>3</v>
      </c>
      <c r="Q57" s="207">
        <f>'Core Indicators'!EH57</f>
        <v>3</v>
      </c>
      <c r="R57" s="207">
        <f>'Core Indicators'!EP57</f>
        <v>3</v>
      </c>
      <c r="S57" s="166">
        <f t="shared" si="22"/>
        <v>1.4</v>
      </c>
      <c r="T57" s="166">
        <f t="shared" si="23"/>
        <v>1.3333333333333333</v>
      </c>
      <c r="U57" s="206">
        <v>1</v>
      </c>
      <c r="V57" s="206">
        <v>1</v>
      </c>
      <c r="W57" s="206">
        <f>'Core Indicators'!EX57</f>
        <v>3</v>
      </c>
      <c r="X57" s="166">
        <f t="shared" si="24"/>
        <v>2</v>
      </c>
      <c r="Y57" s="206">
        <v>1</v>
      </c>
      <c r="Z57" s="166">
        <f t="shared" si="25"/>
        <v>1.5</v>
      </c>
      <c r="AA57" s="206">
        <f>'Core Indicators'!FF57</f>
        <v>1</v>
      </c>
      <c r="AB57" s="206">
        <f t="shared" si="26"/>
        <v>2</v>
      </c>
      <c r="AC57" s="187">
        <f>'Core Indicators'!GD57</f>
        <v>2</v>
      </c>
      <c r="AD57" s="187">
        <f>'Core Indicators'!GL57</f>
        <v>2</v>
      </c>
      <c r="AE57" s="187">
        <f>'Core Indicators'!GT57</f>
        <v>2</v>
      </c>
      <c r="AF57" s="187">
        <f>'Core Indicators'!HB57</f>
        <v>2</v>
      </c>
      <c r="AG57" s="187">
        <f t="shared" si="27"/>
        <v>2</v>
      </c>
      <c r="AH57" s="187">
        <f>'Core Indicators'!HJ57</f>
        <v>2</v>
      </c>
      <c r="AI57" s="187">
        <f>'Core Indicators'!HR57</f>
        <v>2</v>
      </c>
      <c r="AJ57" s="187">
        <f t="shared" si="28"/>
        <v>2</v>
      </c>
      <c r="AK57" s="187">
        <f>'Core Indicators'!HZ57</f>
        <v>2</v>
      </c>
      <c r="AL57" s="187">
        <f>'Core Indicators'!IH57</f>
        <v>2</v>
      </c>
      <c r="AM57" s="187">
        <f>'Core Indicators'!IP57</f>
        <v>2</v>
      </c>
      <c r="AN57" s="187">
        <f t="shared" si="29"/>
        <v>2</v>
      </c>
    </row>
    <row r="58" spans="1:40" x14ac:dyDescent="0.35">
      <c r="A58" s="206" t="str">
        <f>Lists!C:C</f>
        <v>LBY001</v>
      </c>
      <c r="B58" s="264">
        <f t="shared" si="15"/>
        <v>1.8</v>
      </c>
      <c r="C58" s="166">
        <f t="shared" si="16"/>
        <v>0</v>
      </c>
      <c r="D58" s="287">
        <f t="shared" si="17"/>
        <v>1.9</v>
      </c>
      <c r="E58" s="206">
        <f>'Core Indicators'!R58</f>
        <v>1</v>
      </c>
      <c r="F58" s="206">
        <f>'Core Indicators'!Z58</f>
        <v>1</v>
      </c>
      <c r="G58" s="166">
        <f t="shared" si="18"/>
        <v>1</v>
      </c>
      <c r="H58" s="206">
        <f>'Core Indicators'!AH58</f>
        <v>2</v>
      </c>
      <c r="I58" s="206">
        <f>'Core Indicators'!AP58</f>
        <v>2</v>
      </c>
      <c r="J58" s="206">
        <f>'Core Indicators'!BN58</f>
        <v>3</v>
      </c>
      <c r="K58" s="206">
        <f t="shared" si="19"/>
        <v>2.5</v>
      </c>
      <c r="L58" s="264">
        <f t="shared" si="20"/>
        <v>2.2999999999999998</v>
      </c>
      <c r="M58" s="287">
        <f t="shared" si="21"/>
        <v>2</v>
      </c>
      <c r="N58" s="207">
        <f>'Core Indicators'!DJ58</f>
        <v>2</v>
      </c>
      <c r="O58" s="207">
        <f>'Core Indicators'!DR58</f>
        <v>2</v>
      </c>
      <c r="P58" s="207">
        <f>'Core Indicators'!DZ58</f>
        <v>2</v>
      </c>
      <c r="Q58" s="207">
        <f>'Core Indicators'!EH58</f>
        <v>2</v>
      </c>
      <c r="R58" s="207">
        <f>'Core Indicators'!EP58</f>
        <v>2</v>
      </c>
      <c r="S58" s="166">
        <f t="shared" si="22"/>
        <v>1.4</v>
      </c>
      <c r="T58" s="166">
        <f t="shared" si="23"/>
        <v>1.3333333333333333</v>
      </c>
      <c r="U58" s="206">
        <v>1</v>
      </c>
      <c r="V58" s="206">
        <v>1</v>
      </c>
      <c r="W58" s="206">
        <f>'Core Indicators'!EX58</f>
        <v>3</v>
      </c>
      <c r="X58" s="166">
        <f t="shared" si="24"/>
        <v>2</v>
      </c>
      <c r="Y58" s="206">
        <v>1</v>
      </c>
      <c r="Z58" s="166">
        <f t="shared" si="25"/>
        <v>1.5</v>
      </c>
      <c r="AA58" s="206">
        <f>'Core Indicators'!FF58</f>
        <v>1</v>
      </c>
      <c r="AB58" s="206">
        <f t="shared" si="26"/>
        <v>2</v>
      </c>
      <c r="AC58" s="187">
        <f>'Core Indicators'!GD58</f>
        <v>2</v>
      </c>
      <c r="AD58" s="187">
        <f>'Core Indicators'!GL58</f>
        <v>2</v>
      </c>
      <c r="AE58" s="187">
        <f>'Core Indicators'!GT58</f>
        <v>2</v>
      </c>
      <c r="AF58" s="187">
        <f>'Core Indicators'!HB58</f>
        <v>2</v>
      </c>
      <c r="AG58" s="187">
        <f t="shared" si="27"/>
        <v>2</v>
      </c>
      <c r="AH58" s="187">
        <f>'Core Indicators'!HJ58</f>
        <v>2</v>
      </c>
      <c r="AI58" s="187">
        <f>'Core Indicators'!HR58</f>
        <v>2</v>
      </c>
      <c r="AJ58" s="187">
        <f t="shared" si="28"/>
        <v>2</v>
      </c>
      <c r="AK58" s="187">
        <f>'Core Indicators'!HZ58</f>
        <v>2</v>
      </c>
      <c r="AL58" s="187">
        <f>'Core Indicators'!IH58</f>
        <v>2</v>
      </c>
      <c r="AM58" s="187">
        <f>'Core Indicators'!IP58</f>
        <v>2</v>
      </c>
      <c r="AN58" s="187">
        <f t="shared" si="29"/>
        <v>2</v>
      </c>
    </row>
    <row r="59" spans="1:40" x14ac:dyDescent="0.35">
      <c r="A59" s="206" t="str">
        <f>Lists!C:C</f>
        <v>LBY002</v>
      </c>
      <c r="B59" s="264">
        <f t="shared" si="15"/>
        <v>1.9</v>
      </c>
      <c r="C59" s="166">
        <f t="shared" si="16"/>
        <v>0</v>
      </c>
      <c r="D59" s="287">
        <f t="shared" si="17"/>
        <v>2</v>
      </c>
      <c r="E59" s="206">
        <f>'Core Indicators'!R59</f>
        <v>1</v>
      </c>
      <c r="F59" s="206">
        <f>'Core Indicators'!Z59</f>
        <v>2</v>
      </c>
      <c r="G59" s="166">
        <f t="shared" si="18"/>
        <v>1.5</v>
      </c>
      <c r="H59" s="206">
        <f>'Core Indicators'!AH59</f>
        <v>2</v>
      </c>
      <c r="I59" s="206">
        <f>'Core Indicators'!AP59</f>
        <v>2</v>
      </c>
      <c r="J59" s="206">
        <f>'Core Indicators'!BN59</f>
        <v>3</v>
      </c>
      <c r="K59" s="206">
        <f t="shared" si="19"/>
        <v>2.5</v>
      </c>
      <c r="L59" s="264">
        <f t="shared" si="20"/>
        <v>2.2999999999999998</v>
      </c>
      <c r="M59" s="287">
        <f t="shared" si="21"/>
        <v>2</v>
      </c>
      <c r="N59" s="207">
        <f>'Core Indicators'!DJ59</f>
        <v>2</v>
      </c>
      <c r="O59" s="207">
        <f>'Core Indicators'!DR59</f>
        <v>2</v>
      </c>
      <c r="P59" s="207">
        <f>'Core Indicators'!DZ59</f>
        <v>2</v>
      </c>
      <c r="Q59" s="207">
        <f>'Core Indicators'!EH59</f>
        <v>2</v>
      </c>
      <c r="R59" s="207">
        <f>'Core Indicators'!EP59</f>
        <v>2</v>
      </c>
      <c r="S59" s="166">
        <f t="shared" si="22"/>
        <v>1.7</v>
      </c>
      <c r="T59" s="166">
        <f t="shared" si="23"/>
        <v>1.3333333333333333</v>
      </c>
      <c r="U59" s="206">
        <v>1</v>
      </c>
      <c r="V59" s="206">
        <v>1</v>
      </c>
      <c r="W59" s="206">
        <f>'Core Indicators'!EX59</f>
        <v>3</v>
      </c>
      <c r="X59" s="166">
        <f t="shared" si="24"/>
        <v>2</v>
      </c>
      <c r="Y59" s="206">
        <v>1</v>
      </c>
      <c r="Z59" s="166">
        <f t="shared" si="25"/>
        <v>2</v>
      </c>
      <c r="AA59" s="206">
        <f>'Core Indicators'!FF59</f>
        <v>2</v>
      </c>
      <c r="AB59" s="206">
        <f t="shared" si="26"/>
        <v>2</v>
      </c>
      <c r="AC59" s="187">
        <f>'Core Indicators'!GD59</f>
        <v>2</v>
      </c>
      <c r="AD59" s="187">
        <f>'Core Indicators'!GL59</f>
        <v>2</v>
      </c>
      <c r="AE59" s="187">
        <f>'Core Indicators'!GT59</f>
        <v>2</v>
      </c>
      <c r="AF59" s="187">
        <f>'Core Indicators'!HB59</f>
        <v>2</v>
      </c>
      <c r="AG59" s="187">
        <f t="shared" si="27"/>
        <v>2</v>
      </c>
      <c r="AH59" s="187">
        <f>'Core Indicators'!HJ59</f>
        <v>2</v>
      </c>
      <c r="AI59" s="187">
        <f>'Core Indicators'!HR59</f>
        <v>2</v>
      </c>
      <c r="AJ59" s="187">
        <f t="shared" si="28"/>
        <v>2</v>
      </c>
      <c r="AK59" s="187">
        <f>'Core Indicators'!HZ59</f>
        <v>2</v>
      </c>
      <c r="AL59" s="187">
        <f>'Core Indicators'!IH59</f>
        <v>2</v>
      </c>
      <c r="AM59" s="187">
        <f>'Core Indicators'!IP59</f>
        <v>2</v>
      </c>
      <c r="AN59" s="187">
        <f t="shared" si="29"/>
        <v>2</v>
      </c>
    </row>
    <row r="60" spans="1:40" x14ac:dyDescent="0.35">
      <c r="A60" s="206" t="str">
        <f>Lists!C:C</f>
        <v>LSO002</v>
      </c>
      <c r="B60" s="264">
        <f t="shared" si="15"/>
        <v>1.8</v>
      </c>
      <c r="C60" s="166">
        <f t="shared" si="16"/>
        <v>0</v>
      </c>
      <c r="D60" s="287">
        <f t="shared" si="17"/>
        <v>2.2000000000000002</v>
      </c>
      <c r="E60" s="206">
        <f>'Core Indicators'!R60</f>
        <v>2</v>
      </c>
      <c r="F60" s="206">
        <f>'Core Indicators'!Z60</f>
        <v>2</v>
      </c>
      <c r="G60" s="166">
        <f t="shared" si="18"/>
        <v>2</v>
      </c>
      <c r="H60" s="206">
        <f>'Core Indicators'!AH60</f>
        <v>2</v>
      </c>
      <c r="I60" s="206">
        <f>'Core Indicators'!AP60</f>
        <v>3</v>
      </c>
      <c r="J60" s="206">
        <f>'Core Indicators'!BN60</f>
        <v>2</v>
      </c>
      <c r="K60" s="206">
        <f t="shared" si="19"/>
        <v>2.5</v>
      </c>
      <c r="L60" s="264">
        <f t="shared" si="20"/>
        <v>2.2999999999999998</v>
      </c>
      <c r="M60" s="287">
        <f t="shared" si="21"/>
        <v>2</v>
      </c>
      <c r="N60" s="207">
        <f>'Core Indicators'!DJ60</f>
        <v>2</v>
      </c>
      <c r="O60" s="207">
        <f>'Core Indicators'!DR60</f>
        <v>2</v>
      </c>
      <c r="P60" s="207">
        <f>'Core Indicators'!DZ60</f>
        <v>2</v>
      </c>
      <c r="Q60" s="207">
        <f>'Core Indicators'!EH60</f>
        <v>2</v>
      </c>
      <c r="R60" s="207">
        <f>'Core Indicators'!EP60</f>
        <v>2</v>
      </c>
      <c r="S60" s="166">
        <f t="shared" si="22"/>
        <v>1.3</v>
      </c>
      <c r="T60" s="166">
        <f t="shared" si="23"/>
        <v>1.1666666666666667</v>
      </c>
      <c r="U60" s="206">
        <v>1</v>
      </c>
      <c r="V60" s="206">
        <v>1</v>
      </c>
      <c r="W60" s="206">
        <f>'Core Indicators'!EX60</f>
        <v>2</v>
      </c>
      <c r="X60" s="166">
        <f t="shared" si="24"/>
        <v>1.5</v>
      </c>
      <c r="Y60" s="206">
        <v>1</v>
      </c>
      <c r="Z60" s="166">
        <f t="shared" si="25"/>
        <v>1.5</v>
      </c>
      <c r="AA60" s="206">
        <f>'Core Indicators'!FF60</f>
        <v>1</v>
      </c>
      <c r="AB60" s="206">
        <f t="shared" si="26"/>
        <v>2</v>
      </c>
      <c r="AC60" s="187">
        <f>'Core Indicators'!GD60</f>
        <v>2</v>
      </c>
      <c r="AD60" s="187">
        <f>'Core Indicators'!GL60</f>
        <v>2</v>
      </c>
      <c r="AE60" s="187">
        <f>'Core Indicators'!GT60</f>
        <v>2</v>
      </c>
      <c r="AF60" s="187">
        <f>'Core Indicators'!HB60</f>
        <v>2</v>
      </c>
      <c r="AG60" s="187">
        <f t="shared" si="27"/>
        <v>2</v>
      </c>
      <c r="AH60" s="187">
        <f>'Core Indicators'!HJ60</f>
        <v>2</v>
      </c>
      <c r="AI60" s="187">
        <f>'Core Indicators'!HR60</f>
        <v>2</v>
      </c>
      <c r="AJ60" s="187">
        <f t="shared" si="28"/>
        <v>2</v>
      </c>
      <c r="AK60" s="187">
        <f>'Core Indicators'!HZ60</f>
        <v>2</v>
      </c>
      <c r="AL60" s="187">
        <f>'Core Indicators'!IH60</f>
        <v>2</v>
      </c>
      <c r="AM60" s="187">
        <f>'Core Indicators'!IP60</f>
        <v>2</v>
      </c>
      <c r="AN60" s="187">
        <f t="shared" si="29"/>
        <v>2</v>
      </c>
    </row>
    <row r="61" spans="1:40" x14ac:dyDescent="0.35">
      <c r="A61" s="206" t="str">
        <f>Lists!C:C</f>
        <v>MAR002</v>
      </c>
      <c r="B61" s="264" t="str">
        <f t="shared" si="15"/>
        <v>x</v>
      </c>
      <c r="C61" s="166">
        <f t="shared" si="16"/>
        <v>3</v>
      </c>
      <c r="D61" s="287">
        <f t="shared" si="17"/>
        <v>2.4</v>
      </c>
      <c r="E61" s="206">
        <f>'Core Indicators'!R61</f>
        <v>3</v>
      </c>
      <c r="F61" s="206">
        <f>'Core Indicators'!Z61</f>
        <v>3</v>
      </c>
      <c r="G61" s="166">
        <f t="shared" si="18"/>
        <v>3</v>
      </c>
      <c r="H61" s="206" t="str">
        <f>'Core Indicators'!AH61</f>
        <v>x</v>
      </c>
      <c r="I61" s="206" t="str">
        <f>'Core Indicators'!AP61</f>
        <v>x</v>
      </c>
      <c r="J61" s="206">
        <f>'Core Indicators'!BN61</f>
        <v>2</v>
      </c>
      <c r="K61" s="206">
        <f t="shared" si="19"/>
        <v>2</v>
      </c>
      <c r="L61" s="264">
        <f t="shared" si="20"/>
        <v>2</v>
      </c>
      <c r="M61" s="287" t="str">
        <f t="shared" si="21"/>
        <v>x</v>
      </c>
      <c r="N61" s="207" t="str">
        <f>'Core Indicators'!DJ61</f>
        <v>x</v>
      </c>
      <c r="O61" s="207" t="str">
        <f>'Core Indicators'!DR61</f>
        <v>x</v>
      </c>
      <c r="P61" s="207" t="str">
        <f>'Core Indicators'!DZ61</f>
        <v>x</v>
      </c>
      <c r="Q61" s="207" t="str">
        <f>'Core Indicators'!EH61</f>
        <v>x</v>
      </c>
      <c r="R61" s="207" t="str">
        <f>'Core Indicators'!EP61</f>
        <v>x</v>
      </c>
      <c r="S61" s="166">
        <f t="shared" si="22"/>
        <v>1.3</v>
      </c>
      <c r="T61" s="166">
        <f t="shared" si="23"/>
        <v>1.1666666666666667</v>
      </c>
      <c r="U61" s="206">
        <v>1</v>
      </c>
      <c r="V61" s="206">
        <v>1</v>
      </c>
      <c r="W61" s="206">
        <f>'Core Indicators'!EX61</f>
        <v>2</v>
      </c>
      <c r="X61" s="166">
        <f t="shared" si="24"/>
        <v>1.5</v>
      </c>
      <c r="Y61" s="206">
        <v>1</v>
      </c>
      <c r="Z61" s="166">
        <f t="shared" si="25"/>
        <v>1.5</v>
      </c>
      <c r="AA61" s="206">
        <f>'Core Indicators'!FF61</f>
        <v>1</v>
      </c>
      <c r="AB61" s="206">
        <f t="shared" si="26"/>
        <v>2</v>
      </c>
      <c r="AC61" s="187">
        <f>'Core Indicators'!GD61</f>
        <v>2</v>
      </c>
      <c r="AD61" s="187">
        <f>'Core Indicators'!GL61</f>
        <v>2</v>
      </c>
      <c r="AE61" s="187">
        <f>'Core Indicators'!GT61</f>
        <v>2</v>
      </c>
      <c r="AF61" s="187">
        <f>'Core Indicators'!HB61</f>
        <v>2</v>
      </c>
      <c r="AG61" s="187">
        <f t="shared" si="27"/>
        <v>2</v>
      </c>
      <c r="AH61" s="187">
        <f>'Core Indicators'!HJ61</f>
        <v>2</v>
      </c>
      <c r="AI61" s="187">
        <f>'Core Indicators'!HR61</f>
        <v>2</v>
      </c>
      <c r="AJ61" s="187">
        <f t="shared" si="28"/>
        <v>2</v>
      </c>
      <c r="AK61" s="187">
        <f>'Core Indicators'!HZ61</f>
        <v>2</v>
      </c>
      <c r="AL61" s="187">
        <f>'Core Indicators'!IH61</f>
        <v>2</v>
      </c>
      <c r="AM61" s="187">
        <f>'Core Indicators'!IP61</f>
        <v>2</v>
      </c>
      <c r="AN61" s="187">
        <f t="shared" si="29"/>
        <v>2</v>
      </c>
    </row>
    <row r="62" spans="1:40" x14ac:dyDescent="0.35">
      <c r="A62" s="206" t="str">
        <f>Lists!C:C</f>
        <v>MDA002</v>
      </c>
      <c r="B62" s="264">
        <f t="shared" si="15"/>
        <v>1.9</v>
      </c>
      <c r="C62" s="166">
        <f t="shared" si="16"/>
        <v>0</v>
      </c>
      <c r="D62" s="287">
        <f t="shared" si="17"/>
        <v>2</v>
      </c>
      <c r="E62" s="206">
        <f>'Core Indicators'!R62</f>
        <v>2</v>
      </c>
      <c r="F62" s="206">
        <f>'Core Indicators'!Z62</f>
        <v>2</v>
      </c>
      <c r="G62" s="166">
        <f t="shared" si="18"/>
        <v>2</v>
      </c>
      <c r="H62" s="206">
        <f>'Core Indicators'!AH62</f>
        <v>2</v>
      </c>
      <c r="I62" s="206">
        <f>'Core Indicators'!AP62</f>
        <v>2</v>
      </c>
      <c r="J62" s="206">
        <f>'Core Indicators'!BN62</f>
        <v>2</v>
      </c>
      <c r="K62" s="206">
        <f t="shared" si="19"/>
        <v>2</v>
      </c>
      <c r="L62" s="264">
        <f t="shared" si="20"/>
        <v>2</v>
      </c>
      <c r="M62" s="287">
        <f t="shared" si="21"/>
        <v>2</v>
      </c>
      <c r="N62" s="207">
        <f>'Core Indicators'!DJ62</f>
        <v>2</v>
      </c>
      <c r="O62" s="207">
        <f>'Core Indicators'!DR62</f>
        <v>2</v>
      </c>
      <c r="P62" s="207">
        <f>'Core Indicators'!DZ62</f>
        <v>2</v>
      </c>
      <c r="Q62" s="207">
        <f>'Core Indicators'!EH62</f>
        <v>2</v>
      </c>
      <c r="R62" s="207">
        <f>'Core Indicators'!EP62</f>
        <v>2</v>
      </c>
      <c r="S62" s="166">
        <f t="shared" si="22"/>
        <v>1.6</v>
      </c>
      <c r="T62" s="166">
        <f t="shared" si="23"/>
        <v>1.1666666666666667</v>
      </c>
      <c r="U62" s="206">
        <v>1</v>
      </c>
      <c r="V62" s="206">
        <v>1</v>
      </c>
      <c r="W62" s="206">
        <f>'Core Indicators'!EX62</f>
        <v>2</v>
      </c>
      <c r="X62" s="166">
        <f t="shared" si="24"/>
        <v>1.5</v>
      </c>
      <c r="Y62" s="206">
        <v>1</v>
      </c>
      <c r="Z62" s="166">
        <f t="shared" si="25"/>
        <v>2</v>
      </c>
      <c r="AA62" s="206">
        <f>'Core Indicators'!FF62</f>
        <v>2</v>
      </c>
      <c r="AB62" s="206">
        <f t="shared" si="26"/>
        <v>2</v>
      </c>
      <c r="AC62" s="187">
        <f>'Core Indicators'!GD62</f>
        <v>2</v>
      </c>
      <c r="AD62" s="187">
        <f>'Core Indicators'!GL62</f>
        <v>2</v>
      </c>
      <c r="AE62" s="187">
        <f>'Core Indicators'!GT62</f>
        <v>2</v>
      </c>
      <c r="AF62" s="187">
        <f>'Core Indicators'!HB62</f>
        <v>2</v>
      </c>
      <c r="AG62" s="187">
        <f t="shared" si="27"/>
        <v>2</v>
      </c>
      <c r="AH62" s="187">
        <f>'Core Indicators'!HJ62</f>
        <v>2</v>
      </c>
      <c r="AI62" s="187">
        <f>'Core Indicators'!HR62</f>
        <v>2</v>
      </c>
      <c r="AJ62" s="187">
        <f t="shared" si="28"/>
        <v>2</v>
      </c>
      <c r="AK62" s="187">
        <f>'Core Indicators'!HZ62</f>
        <v>2</v>
      </c>
      <c r="AL62" s="187">
        <f>'Core Indicators'!IH62</f>
        <v>2</v>
      </c>
      <c r="AM62" s="187">
        <f>'Core Indicators'!IP62</f>
        <v>2</v>
      </c>
      <c r="AN62" s="187">
        <f t="shared" si="29"/>
        <v>2</v>
      </c>
    </row>
    <row r="63" spans="1:40" x14ac:dyDescent="0.35">
      <c r="A63" s="206" t="str">
        <f>Lists!C:C</f>
        <v>MDG001</v>
      </c>
      <c r="B63" s="264">
        <f t="shared" si="15"/>
        <v>1.4</v>
      </c>
      <c r="C63" s="166">
        <f t="shared" si="16"/>
        <v>0</v>
      </c>
      <c r="D63" s="287">
        <f t="shared" si="17"/>
        <v>1.7</v>
      </c>
      <c r="E63" s="206">
        <f>'Core Indicators'!R63</f>
        <v>2</v>
      </c>
      <c r="F63" s="206">
        <f>'Core Indicators'!Z63</f>
        <v>2</v>
      </c>
      <c r="G63" s="166">
        <f t="shared" si="18"/>
        <v>2</v>
      </c>
      <c r="H63" s="206">
        <f>'Core Indicators'!AH63</f>
        <v>1</v>
      </c>
      <c r="I63" s="206">
        <f>'Core Indicators'!AP63</f>
        <v>2</v>
      </c>
      <c r="J63" s="206">
        <f>'Core Indicators'!BN63</f>
        <v>2</v>
      </c>
      <c r="K63" s="206">
        <f t="shared" si="19"/>
        <v>2</v>
      </c>
      <c r="L63" s="264">
        <f t="shared" si="20"/>
        <v>1.5</v>
      </c>
      <c r="M63" s="287">
        <f t="shared" si="21"/>
        <v>1</v>
      </c>
      <c r="N63" s="207">
        <f>'Core Indicators'!DJ63</f>
        <v>1</v>
      </c>
      <c r="O63" s="207">
        <f>'Core Indicators'!DR63</f>
        <v>1</v>
      </c>
      <c r="P63" s="207">
        <f>'Core Indicators'!DZ63</f>
        <v>1</v>
      </c>
      <c r="Q63" s="207">
        <f>'Core Indicators'!EH63</f>
        <v>1</v>
      </c>
      <c r="R63" s="207">
        <f>'Core Indicators'!EP63</f>
        <v>1</v>
      </c>
      <c r="S63" s="166">
        <f t="shared" si="22"/>
        <v>1.6</v>
      </c>
      <c r="T63" s="166">
        <f t="shared" si="23"/>
        <v>1.1666666666666667</v>
      </c>
      <c r="U63" s="206">
        <v>1</v>
      </c>
      <c r="V63" s="206">
        <v>1</v>
      </c>
      <c r="W63" s="206">
        <f>'Core Indicators'!EX63</f>
        <v>2</v>
      </c>
      <c r="X63" s="166">
        <f t="shared" si="24"/>
        <v>1.5</v>
      </c>
      <c r="Y63" s="206">
        <v>1</v>
      </c>
      <c r="Z63" s="166">
        <f t="shared" si="25"/>
        <v>2</v>
      </c>
      <c r="AA63" s="206">
        <f>'Core Indicators'!FF63</f>
        <v>2</v>
      </c>
      <c r="AB63" s="206">
        <f t="shared" si="26"/>
        <v>2</v>
      </c>
      <c r="AC63" s="187">
        <f>'Core Indicators'!GD63</f>
        <v>2</v>
      </c>
      <c r="AD63" s="187">
        <f>'Core Indicators'!GL63</f>
        <v>2</v>
      </c>
      <c r="AE63" s="187">
        <f>'Core Indicators'!GT63</f>
        <v>2</v>
      </c>
      <c r="AF63" s="187">
        <f>'Core Indicators'!HB63</f>
        <v>2</v>
      </c>
      <c r="AG63" s="187">
        <f t="shared" si="27"/>
        <v>2</v>
      </c>
      <c r="AH63" s="187">
        <f>'Core Indicators'!HJ63</f>
        <v>2</v>
      </c>
      <c r="AI63" s="187">
        <f>'Core Indicators'!HR63</f>
        <v>2</v>
      </c>
      <c r="AJ63" s="187">
        <f t="shared" si="28"/>
        <v>2</v>
      </c>
      <c r="AK63" s="187">
        <f>'Core Indicators'!HZ63</f>
        <v>2</v>
      </c>
      <c r="AL63" s="187">
        <f>'Core Indicators'!IH63</f>
        <v>2</v>
      </c>
      <c r="AM63" s="187">
        <f>'Core Indicators'!IP63</f>
        <v>2</v>
      </c>
      <c r="AN63" s="187">
        <f t="shared" si="29"/>
        <v>2</v>
      </c>
    </row>
    <row r="64" spans="1:40" x14ac:dyDescent="0.35">
      <c r="A64" s="206" t="str">
        <f>Lists!C:C</f>
        <v>MDG002</v>
      </c>
      <c r="B64" s="264">
        <f t="shared" si="15"/>
        <v>1.4</v>
      </c>
      <c r="C64" s="166">
        <f t="shared" si="16"/>
        <v>0</v>
      </c>
      <c r="D64" s="287">
        <f t="shared" si="17"/>
        <v>1.7</v>
      </c>
      <c r="E64" s="206">
        <f>'Core Indicators'!R64</f>
        <v>2</v>
      </c>
      <c r="F64" s="206">
        <f>'Core Indicators'!Z64</f>
        <v>2</v>
      </c>
      <c r="G64" s="166">
        <f t="shared" si="18"/>
        <v>2</v>
      </c>
      <c r="H64" s="206">
        <f>'Core Indicators'!AH64</f>
        <v>1</v>
      </c>
      <c r="I64" s="206">
        <f>'Core Indicators'!AP64</f>
        <v>2</v>
      </c>
      <c r="J64" s="206">
        <f>'Core Indicators'!BN64</f>
        <v>2</v>
      </c>
      <c r="K64" s="206">
        <f t="shared" si="19"/>
        <v>2</v>
      </c>
      <c r="L64" s="264">
        <f t="shared" si="20"/>
        <v>1.5</v>
      </c>
      <c r="M64" s="287">
        <f t="shared" si="21"/>
        <v>1</v>
      </c>
      <c r="N64" s="207">
        <f>'Core Indicators'!DJ64</f>
        <v>1</v>
      </c>
      <c r="O64" s="207">
        <f>'Core Indicators'!DR64</f>
        <v>1</v>
      </c>
      <c r="P64" s="207">
        <f>'Core Indicators'!DZ64</f>
        <v>1</v>
      </c>
      <c r="Q64" s="207">
        <f>'Core Indicators'!EH64</f>
        <v>1</v>
      </c>
      <c r="R64" s="207">
        <f>'Core Indicators'!EP64</f>
        <v>1</v>
      </c>
      <c r="S64" s="166">
        <f t="shared" si="22"/>
        <v>1.6</v>
      </c>
      <c r="T64" s="166">
        <f t="shared" si="23"/>
        <v>1.1666666666666667</v>
      </c>
      <c r="U64" s="206">
        <v>1</v>
      </c>
      <c r="V64" s="206">
        <v>1</v>
      </c>
      <c r="W64" s="206">
        <f>'Core Indicators'!EX64</f>
        <v>2</v>
      </c>
      <c r="X64" s="166">
        <f t="shared" si="24"/>
        <v>1.5</v>
      </c>
      <c r="Y64" s="206">
        <v>1</v>
      </c>
      <c r="Z64" s="166">
        <f t="shared" si="25"/>
        <v>2</v>
      </c>
      <c r="AA64" s="206">
        <f>'Core Indicators'!FF64</f>
        <v>2</v>
      </c>
      <c r="AB64" s="206">
        <f t="shared" si="26"/>
        <v>2</v>
      </c>
      <c r="AC64" s="187">
        <f>'Core Indicators'!GD64</f>
        <v>2</v>
      </c>
      <c r="AD64" s="187">
        <f>'Core Indicators'!GL64</f>
        <v>2</v>
      </c>
      <c r="AE64" s="187">
        <f>'Core Indicators'!GT64</f>
        <v>2</v>
      </c>
      <c r="AF64" s="187">
        <f>'Core Indicators'!HB64</f>
        <v>2</v>
      </c>
      <c r="AG64" s="187">
        <f t="shared" si="27"/>
        <v>2</v>
      </c>
      <c r="AH64" s="187">
        <f>'Core Indicators'!HJ64</f>
        <v>2</v>
      </c>
      <c r="AI64" s="187">
        <f>'Core Indicators'!HR64</f>
        <v>2</v>
      </c>
      <c r="AJ64" s="187">
        <f t="shared" si="28"/>
        <v>2</v>
      </c>
      <c r="AK64" s="187">
        <f>'Core Indicators'!HZ64</f>
        <v>2</v>
      </c>
      <c r="AL64" s="187">
        <f>'Core Indicators'!IH64</f>
        <v>2</v>
      </c>
      <c r="AM64" s="187">
        <f>'Core Indicators'!IP64</f>
        <v>2</v>
      </c>
      <c r="AN64" s="187">
        <f t="shared" si="29"/>
        <v>2</v>
      </c>
    </row>
    <row r="65" spans="1:40" x14ac:dyDescent="0.35">
      <c r="A65" s="206" t="str">
        <f>Lists!C:C</f>
        <v>MDG006</v>
      </c>
      <c r="B65" s="264">
        <f t="shared" si="15"/>
        <v>1.6</v>
      </c>
      <c r="C65" s="166">
        <f t="shared" si="16"/>
        <v>0</v>
      </c>
      <c r="D65" s="287">
        <f t="shared" si="17"/>
        <v>1.4</v>
      </c>
      <c r="E65" s="206">
        <f>'Core Indicators'!R65</f>
        <v>2</v>
      </c>
      <c r="F65" s="206">
        <f>'Core Indicators'!Z65</f>
        <v>2</v>
      </c>
      <c r="G65" s="166">
        <f t="shared" si="18"/>
        <v>2</v>
      </c>
      <c r="H65" s="206">
        <f>'Core Indicators'!AH65</f>
        <v>1</v>
      </c>
      <c r="I65" s="206">
        <f>'Core Indicators'!AP65</f>
        <v>1</v>
      </c>
      <c r="J65" s="206">
        <f>'Core Indicators'!BN65</f>
        <v>1</v>
      </c>
      <c r="K65" s="206">
        <f t="shared" si="19"/>
        <v>1</v>
      </c>
      <c r="L65" s="264">
        <f t="shared" si="20"/>
        <v>1</v>
      </c>
      <c r="M65" s="287">
        <f t="shared" si="21"/>
        <v>1.8</v>
      </c>
      <c r="N65" s="207">
        <f>'Core Indicators'!DJ65</f>
        <v>1</v>
      </c>
      <c r="O65" s="207">
        <f>'Core Indicators'!DR65</f>
        <v>1</v>
      </c>
      <c r="P65" s="207">
        <f>'Core Indicators'!DZ65</f>
        <v>1</v>
      </c>
      <c r="Q65" s="207">
        <f>'Core Indicators'!EH65</f>
        <v>3</v>
      </c>
      <c r="R65" s="207">
        <f>'Core Indicators'!EP65</f>
        <v>3</v>
      </c>
      <c r="S65" s="166">
        <f t="shared" si="22"/>
        <v>1.6</v>
      </c>
      <c r="T65" s="166">
        <f t="shared" si="23"/>
        <v>1.1666666666666667</v>
      </c>
      <c r="U65" s="206">
        <v>1</v>
      </c>
      <c r="V65" s="206">
        <v>1</v>
      </c>
      <c r="W65" s="206">
        <f>'Core Indicators'!EX65</f>
        <v>2</v>
      </c>
      <c r="X65" s="166">
        <f t="shared" si="24"/>
        <v>1.5</v>
      </c>
      <c r="Y65" s="206">
        <v>1</v>
      </c>
      <c r="Z65" s="166">
        <f t="shared" si="25"/>
        <v>2</v>
      </c>
      <c r="AA65" s="206">
        <f>'Core Indicators'!FF65</f>
        <v>2</v>
      </c>
      <c r="AB65" s="206">
        <f t="shared" si="26"/>
        <v>2</v>
      </c>
      <c r="AC65" s="187">
        <f>'Core Indicators'!GD65</f>
        <v>2</v>
      </c>
      <c r="AD65" s="187">
        <f>'Core Indicators'!GL65</f>
        <v>2</v>
      </c>
      <c r="AE65" s="187">
        <f>'Core Indicators'!GT65</f>
        <v>2</v>
      </c>
      <c r="AF65" s="187">
        <f>'Core Indicators'!HB65</f>
        <v>2</v>
      </c>
      <c r="AG65" s="187">
        <f t="shared" si="27"/>
        <v>2</v>
      </c>
      <c r="AH65" s="187">
        <f>'Core Indicators'!HJ65</f>
        <v>2</v>
      </c>
      <c r="AI65" s="187">
        <f>'Core Indicators'!HR65</f>
        <v>2</v>
      </c>
      <c r="AJ65" s="187">
        <f t="shared" si="28"/>
        <v>2</v>
      </c>
      <c r="AK65" s="187">
        <f>'Core Indicators'!HZ65</f>
        <v>2</v>
      </c>
      <c r="AL65" s="187">
        <f>'Core Indicators'!IH65</f>
        <v>2</v>
      </c>
      <c r="AM65" s="187">
        <f>'Core Indicators'!IP65</f>
        <v>2</v>
      </c>
      <c r="AN65" s="187">
        <f t="shared" si="29"/>
        <v>2</v>
      </c>
    </row>
    <row r="66" spans="1:40" x14ac:dyDescent="0.35">
      <c r="A66" s="206" t="str">
        <f>Lists!C:C</f>
        <v>MEX001</v>
      </c>
      <c r="B66" s="264">
        <f t="shared" si="15"/>
        <v>2.6</v>
      </c>
      <c r="C66" s="166">
        <f t="shared" si="16"/>
        <v>0</v>
      </c>
      <c r="D66" s="287">
        <f t="shared" si="17"/>
        <v>2.8</v>
      </c>
      <c r="E66" s="206">
        <f>'Core Indicators'!R66</f>
        <v>2</v>
      </c>
      <c r="F66" s="206">
        <f>'Core Indicators'!Z66</f>
        <v>3</v>
      </c>
      <c r="G66" s="166">
        <f t="shared" si="18"/>
        <v>2.5</v>
      </c>
      <c r="H66" s="206">
        <f>'Core Indicators'!AH66</f>
        <v>3</v>
      </c>
      <c r="I66" s="206">
        <f>'Core Indicators'!AP66</f>
        <v>3</v>
      </c>
      <c r="J66" s="206">
        <f>'Core Indicators'!BN66</f>
        <v>3</v>
      </c>
      <c r="K66" s="206">
        <f t="shared" si="19"/>
        <v>3</v>
      </c>
      <c r="L66" s="264">
        <f t="shared" si="20"/>
        <v>3</v>
      </c>
      <c r="M66" s="287">
        <f t="shared" si="21"/>
        <v>3</v>
      </c>
      <c r="N66" s="207">
        <f>'Core Indicators'!DJ66</f>
        <v>3</v>
      </c>
      <c r="O66" s="207">
        <f>'Core Indicators'!DR66</f>
        <v>3</v>
      </c>
      <c r="P66" s="207" t="str">
        <f>'Core Indicators'!DZ66</f>
        <v>x</v>
      </c>
      <c r="Q66" s="207" t="str">
        <f>'Core Indicators'!EH66</f>
        <v>x</v>
      </c>
      <c r="R66" s="207" t="str">
        <f>'Core Indicators'!EP66</f>
        <v>x</v>
      </c>
      <c r="S66" s="166">
        <f t="shared" si="22"/>
        <v>1.7</v>
      </c>
      <c r="T66" s="166">
        <f t="shared" si="23"/>
        <v>1.3333333333333333</v>
      </c>
      <c r="U66" s="206">
        <v>1</v>
      </c>
      <c r="V66" s="206">
        <v>1</v>
      </c>
      <c r="W66" s="206">
        <f>'Core Indicators'!EX66</f>
        <v>3</v>
      </c>
      <c r="X66" s="166">
        <f t="shared" si="24"/>
        <v>2</v>
      </c>
      <c r="Y66" s="206">
        <v>1</v>
      </c>
      <c r="Z66" s="166">
        <f t="shared" si="25"/>
        <v>2</v>
      </c>
      <c r="AA66" s="206">
        <f>'Core Indicators'!FF66</f>
        <v>2</v>
      </c>
      <c r="AB66" s="206">
        <f t="shared" si="26"/>
        <v>2</v>
      </c>
      <c r="AC66" s="187">
        <f>'Core Indicators'!GD66</f>
        <v>2</v>
      </c>
      <c r="AD66" s="187">
        <f>'Core Indicators'!GL66</f>
        <v>2</v>
      </c>
      <c r="AE66" s="187">
        <f>'Core Indicators'!GT66</f>
        <v>2</v>
      </c>
      <c r="AF66" s="187">
        <f>'Core Indicators'!HB66</f>
        <v>2</v>
      </c>
      <c r="AG66" s="187">
        <f t="shared" si="27"/>
        <v>2</v>
      </c>
      <c r="AH66" s="187">
        <f>'Core Indicators'!HJ66</f>
        <v>2</v>
      </c>
      <c r="AI66" s="187">
        <f>'Core Indicators'!HR66</f>
        <v>2</v>
      </c>
      <c r="AJ66" s="187">
        <f t="shared" si="28"/>
        <v>2</v>
      </c>
      <c r="AK66" s="187">
        <f>'Core Indicators'!HZ66</f>
        <v>2</v>
      </c>
      <c r="AL66" s="187">
        <f>'Core Indicators'!IH66</f>
        <v>2</v>
      </c>
      <c r="AM66" s="187">
        <f>'Core Indicators'!IP66</f>
        <v>2</v>
      </c>
      <c r="AN66" s="187">
        <f t="shared" si="29"/>
        <v>2</v>
      </c>
    </row>
    <row r="67" spans="1:40" x14ac:dyDescent="0.35">
      <c r="A67" s="206" t="str">
        <f>Lists!C:C</f>
        <v>MEX002</v>
      </c>
      <c r="B67" s="264">
        <f t="shared" ref="B67:B98" si="30">IF(OR(M67="x",D67="x"),"x",ROUND((5-GEOMEAN(((5-D67)/5*4+1),((5-M67)/5*4+1),((5-M67)/5*4+1)))/4*3.5+S67*0.3,1))</f>
        <v>2.6</v>
      </c>
      <c r="C67" s="166">
        <f t="shared" ref="C67:C98" si="31">COUNTIF(E67:F67,"x")+COUNTIF(H67:I67,"x")+COUNTIF(J67:J67,"x")+COUNTIF(M67,"x")+COUNTIF(U67:W67,"x")+COUNTIF(Y67:AB67,"x")</f>
        <v>1</v>
      </c>
      <c r="D67" s="287">
        <f t="shared" ref="D67:D98" si="32">IF(OR(L67="x",G67="x"),"x",ROUND((5-GEOMEAN(((5-L67)/5*4+1),((5-L67)/5*4+1),((5-G67)/5*4+1)))/4*5,1))</f>
        <v>2.8</v>
      </c>
      <c r="E67" s="206">
        <f>'Core Indicators'!R67</f>
        <v>2</v>
      </c>
      <c r="F67" s="206">
        <f>'Core Indicators'!Z67</f>
        <v>3</v>
      </c>
      <c r="G67" s="166">
        <f t="shared" ref="G67:G98" si="33">IF(AND(F67="x",E67="x"),"x",IF(OR(F67="x",E67="x"),AVERAGE(E67,F67),ROUND((10-GEOMEAN(((10-E67)/10*9+1),((10-F67)/10*9+1)))/9*10,1)))</f>
        <v>2.5</v>
      </c>
      <c r="H67" s="206">
        <f>'Core Indicators'!AH67</f>
        <v>3</v>
      </c>
      <c r="I67" s="206">
        <f>'Core Indicators'!AP67</f>
        <v>3</v>
      </c>
      <c r="J67" s="206">
        <f>'Core Indicators'!BN67</f>
        <v>3</v>
      </c>
      <c r="K67" s="206">
        <f t="shared" ref="K67:K98" si="34">IF(AND(J67="x",I67="x"),"x",IF(OR(J67="x",I67="x"),AVERAGE(I67,J67),ROUND((10-GEOMEAN(((10-I67)/10*9+1),((10-J67)/10*9+1)))/9*10,1)))</f>
        <v>3</v>
      </c>
      <c r="L67" s="264">
        <f t="shared" ref="L67:L98" si="35">IF(AND(H67="x",K67="x"),"x",IF(OR(H67="x",K67="x"),AVERAGE(H67,K67),ROUND((10-GEOMEAN(((10-H67)/10*9+1),((10-K67)/10*9+1)))/9*10,1)))</f>
        <v>3</v>
      </c>
      <c r="M67" s="287">
        <f t="shared" ref="M67:M98" si="36">IF(N67="x","x",AVERAGE(N67:R67))</f>
        <v>3</v>
      </c>
      <c r="N67" s="207">
        <f>'Core Indicators'!DJ67</f>
        <v>3</v>
      </c>
      <c r="O67" s="207">
        <f>'Core Indicators'!DR67</f>
        <v>3</v>
      </c>
      <c r="P67" s="207" t="str">
        <f>'Core Indicators'!DZ67</f>
        <v>x</v>
      </c>
      <c r="Q67" s="207" t="str">
        <f>'Core Indicators'!EH67</f>
        <v>x</v>
      </c>
      <c r="R67" s="207" t="str">
        <f>'Core Indicators'!EP67</f>
        <v>x</v>
      </c>
      <c r="S67" s="166">
        <f t="shared" ref="S67:S98" si="37">IF(OR(Z67="x",T67="x"),T67,ROUND((10-GEOMEAN(((10-T67)/10*9+1),((10-Z67)/10*9+1)))/9*10,1))</f>
        <v>1.7</v>
      </c>
      <c r="T67" s="166">
        <f t="shared" ref="T67:T98" si="38">AVERAGE(U67,X67,Y67)</f>
        <v>1.3333333333333333</v>
      </c>
      <c r="U67" s="206">
        <v>1</v>
      </c>
      <c r="V67" s="206">
        <v>1</v>
      </c>
      <c r="W67" s="206">
        <f>'Core Indicators'!EX67</f>
        <v>3</v>
      </c>
      <c r="X67" s="166">
        <f t="shared" ref="X67:X98" si="39">AVERAGE(V67:W67)</f>
        <v>2</v>
      </c>
      <c r="Y67" s="206">
        <v>1</v>
      </c>
      <c r="Z67" s="166">
        <f t="shared" ref="Z67:Z98" si="40">IF(AND(AA67="x",AB67="x"),"x",AVERAGE(AA67:AB67))</f>
        <v>2</v>
      </c>
      <c r="AA67" s="206" t="str">
        <f>'Core Indicators'!FF67</f>
        <v>x</v>
      </c>
      <c r="AB67" s="206">
        <f t="shared" ref="AB67:AB98" si="41">IF(AND(AJ67="x",AN67="x",AG67="x"),"x",(AVERAGE(AJ67,AN67,AG67)))</f>
        <v>2</v>
      </c>
      <c r="AC67" s="187">
        <f>'Core Indicators'!GD67</f>
        <v>2</v>
      </c>
      <c r="AD67" s="187">
        <f>'Core Indicators'!GL67</f>
        <v>2</v>
      </c>
      <c r="AE67" s="187">
        <f>'Core Indicators'!GT67</f>
        <v>2</v>
      </c>
      <c r="AF67" s="187">
        <f>'Core Indicators'!HB67</f>
        <v>2</v>
      </c>
      <c r="AG67" s="187">
        <f t="shared" ref="AG67:AG98" si="42">IF(AND(AC67="x",AD67="x",AE67="x",AF67="x"),"x",AVERAGE(AC67:AF67))</f>
        <v>2</v>
      </c>
      <c r="AH67" s="187">
        <f>'Core Indicators'!HJ67</f>
        <v>2</v>
      </c>
      <c r="AI67" s="187">
        <f>'Core Indicators'!HR67</f>
        <v>2</v>
      </c>
      <c r="AJ67" s="187">
        <f t="shared" ref="AJ67:AJ98" si="43">IF(AND(AH67="x",AI67="x"),"x",AVERAGE(AH67:AI67))</f>
        <v>2</v>
      </c>
      <c r="AK67" s="187">
        <f>'Core Indicators'!HZ67</f>
        <v>2</v>
      </c>
      <c r="AL67" s="187">
        <f>'Core Indicators'!IH67</f>
        <v>2</v>
      </c>
      <c r="AM67" s="187">
        <f>'Core Indicators'!IP67</f>
        <v>2</v>
      </c>
      <c r="AN67" s="187">
        <f t="shared" ref="AN67:AN98" si="44">IF(AND(AK67="x",AL67="x",AM67="x"),"x",AVERAGE(AK67:AM67))</f>
        <v>2</v>
      </c>
    </row>
    <row r="68" spans="1:40" x14ac:dyDescent="0.35">
      <c r="A68" s="206" t="str">
        <f>Lists!C:C</f>
        <v>MEX003</v>
      </c>
      <c r="B68" s="264">
        <f t="shared" si="30"/>
        <v>2.5</v>
      </c>
      <c r="C68" s="166">
        <f t="shared" si="31"/>
        <v>0</v>
      </c>
      <c r="D68" s="287">
        <f t="shared" si="32"/>
        <v>2.2000000000000002</v>
      </c>
      <c r="E68" s="206">
        <f>'Core Indicators'!R68</f>
        <v>2</v>
      </c>
      <c r="F68" s="206">
        <f>'Core Indicators'!Z68</f>
        <v>2</v>
      </c>
      <c r="G68" s="166">
        <f t="shared" si="33"/>
        <v>2</v>
      </c>
      <c r="H68" s="206">
        <f>'Core Indicators'!AH68</f>
        <v>2</v>
      </c>
      <c r="I68" s="206">
        <f>'Core Indicators'!AP68</f>
        <v>3</v>
      </c>
      <c r="J68" s="206">
        <f>'Core Indicators'!BN68</f>
        <v>2</v>
      </c>
      <c r="K68" s="206">
        <f t="shared" si="34"/>
        <v>2.5</v>
      </c>
      <c r="L68" s="264">
        <f t="shared" si="35"/>
        <v>2.2999999999999998</v>
      </c>
      <c r="M68" s="287">
        <f t="shared" si="36"/>
        <v>3</v>
      </c>
      <c r="N68" s="207">
        <f>'Core Indicators'!DJ68</f>
        <v>3</v>
      </c>
      <c r="O68" s="207">
        <f>'Core Indicators'!DR68</f>
        <v>3</v>
      </c>
      <c r="P68" s="207">
        <f>'Core Indicators'!DZ68</f>
        <v>3</v>
      </c>
      <c r="Q68" s="207">
        <f>'Core Indicators'!EH68</f>
        <v>3</v>
      </c>
      <c r="R68" s="207">
        <f>'Core Indicators'!EP68</f>
        <v>3</v>
      </c>
      <c r="S68" s="166">
        <f t="shared" si="37"/>
        <v>1.9</v>
      </c>
      <c r="T68" s="166">
        <f t="shared" si="38"/>
        <v>1.3333333333333333</v>
      </c>
      <c r="U68" s="206">
        <v>1</v>
      </c>
      <c r="V68" s="206">
        <v>1</v>
      </c>
      <c r="W68" s="206">
        <f>'Core Indicators'!EX68</f>
        <v>3</v>
      </c>
      <c r="X68" s="166">
        <f t="shared" si="39"/>
        <v>2</v>
      </c>
      <c r="Y68" s="206">
        <v>1</v>
      </c>
      <c r="Z68" s="166">
        <f t="shared" si="40"/>
        <v>2.5</v>
      </c>
      <c r="AA68" s="206">
        <f>'Core Indicators'!FF68</f>
        <v>3</v>
      </c>
      <c r="AB68" s="206">
        <f t="shared" si="41"/>
        <v>2</v>
      </c>
      <c r="AC68" s="187">
        <f>'Core Indicators'!GD68</f>
        <v>2</v>
      </c>
      <c r="AD68" s="187">
        <f>'Core Indicators'!GL68</f>
        <v>2</v>
      </c>
      <c r="AE68" s="187">
        <f>'Core Indicators'!GT68</f>
        <v>2</v>
      </c>
      <c r="AF68" s="187">
        <f>'Core Indicators'!HB68</f>
        <v>2</v>
      </c>
      <c r="AG68" s="187">
        <f t="shared" si="42"/>
        <v>2</v>
      </c>
      <c r="AH68" s="187">
        <f>'Core Indicators'!HJ68</f>
        <v>2</v>
      </c>
      <c r="AI68" s="187">
        <f>'Core Indicators'!HR68</f>
        <v>2</v>
      </c>
      <c r="AJ68" s="187">
        <f t="shared" si="43"/>
        <v>2</v>
      </c>
      <c r="AK68" s="187">
        <f>'Core Indicators'!HZ68</f>
        <v>2</v>
      </c>
      <c r="AL68" s="187">
        <f>'Core Indicators'!IH68</f>
        <v>2</v>
      </c>
      <c r="AM68" s="187">
        <f>'Core Indicators'!IP68</f>
        <v>2</v>
      </c>
      <c r="AN68" s="187">
        <f t="shared" si="44"/>
        <v>2</v>
      </c>
    </row>
    <row r="69" spans="1:40" x14ac:dyDescent="0.35">
      <c r="A69" s="206" t="str">
        <f>Lists!C:C</f>
        <v>MLI001</v>
      </c>
      <c r="B69" s="264">
        <f t="shared" si="30"/>
        <v>1.8</v>
      </c>
      <c r="C69" s="166">
        <f t="shared" si="31"/>
        <v>0</v>
      </c>
      <c r="D69" s="287">
        <f t="shared" si="32"/>
        <v>1.5</v>
      </c>
      <c r="E69" s="206">
        <f>'Core Indicators'!R69</f>
        <v>1</v>
      </c>
      <c r="F69" s="206">
        <f>'Core Indicators'!Z69</f>
        <v>2</v>
      </c>
      <c r="G69" s="166">
        <f t="shared" si="33"/>
        <v>1.5</v>
      </c>
      <c r="H69" s="206">
        <f>'Core Indicators'!AH69</f>
        <v>2</v>
      </c>
      <c r="I69" s="206">
        <f>'Core Indicators'!AP69</f>
        <v>1</v>
      </c>
      <c r="J69" s="206">
        <f>'Core Indicators'!BN69</f>
        <v>1</v>
      </c>
      <c r="K69" s="206">
        <f t="shared" si="34"/>
        <v>1</v>
      </c>
      <c r="L69" s="264">
        <f t="shared" si="35"/>
        <v>1.5</v>
      </c>
      <c r="M69" s="287">
        <f t="shared" si="36"/>
        <v>2</v>
      </c>
      <c r="N69" s="207">
        <f>'Core Indicators'!DJ69</f>
        <v>2</v>
      </c>
      <c r="O69" s="207">
        <f>'Core Indicators'!DR69</f>
        <v>2</v>
      </c>
      <c r="P69" s="207">
        <f>'Core Indicators'!DZ69</f>
        <v>2</v>
      </c>
      <c r="Q69" s="207">
        <f>'Core Indicators'!EH69</f>
        <v>2</v>
      </c>
      <c r="R69" s="207">
        <f>'Core Indicators'!EP69</f>
        <v>2</v>
      </c>
      <c r="S69" s="166">
        <f t="shared" si="37"/>
        <v>1.6</v>
      </c>
      <c r="T69" s="166">
        <f t="shared" si="38"/>
        <v>1.1666666666666667</v>
      </c>
      <c r="U69" s="206">
        <v>1</v>
      </c>
      <c r="V69" s="206">
        <v>1</v>
      </c>
      <c r="W69" s="206">
        <f>'Core Indicators'!EX69</f>
        <v>2</v>
      </c>
      <c r="X69" s="166">
        <f t="shared" si="39"/>
        <v>1.5</v>
      </c>
      <c r="Y69" s="206">
        <v>1</v>
      </c>
      <c r="Z69" s="166">
        <f t="shared" si="40"/>
        <v>2</v>
      </c>
      <c r="AA69" s="206">
        <f>'Core Indicators'!FF69</f>
        <v>2</v>
      </c>
      <c r="AB69" s="206">
        <f t="shared" si="41"/>
        <v>2</v>
      </c>
      <c r="AC69" s="187">
        <f>'Core Indicators'!GD69</f>
        <v>2</v>
      </c>
      <c r="AD69" s="187">
        <f>'Core Indicators'!GL69</f>
        <v>2</v>
      </c>
      <c r="AE69" s="187">
        <f>'Core Indicators'!GT69</f>
        <v>2</v>
      </c>
      <c r="AF69" s="187">
        <f>'Core Indicators'!HB69</f>
        <v>2</v>
      </c>
      <c r="AG69" s="187">
        <f t="shared" si="42"/>
        <v>2</v>
      </c>
      <c r="AH69" s="187">
        <f>'Core Indicators'!HJ69</f>
        <v>2</v>
      </c>
      <c r="AI69" s="187">
        <f>'Core Indicators'!HR69</f>
        <v>2</v>
      </c>
      <c r="AJ69" s="187">
        <f t="shared" si="43"/>
        <v>2</v>
      </c>
      <c r="AK69" s="187">
        <f>'Core Indicators'!HZ69</f>
        <v>2</v>
      </c>
      <c r="AL69" s="187">
        <f>'Core Indicators'!IH69</f>
        <v>2</v>
      </c>
      <c r="AM69" s="187">
        <f>'Core Indicators'!IP69</f>
        <v>2</v>
      </c>
      <c r="AN69" s="187">
        <f t="shared" si="44"/>
        <v>2</v>
      </c>
    </row>
    <row r="70" spans="1:40" x14ac:dyDescent="0.35">
      <c r="A70" s="206" t="str">
        <f>Lists!C:C</f>
        <v>MMR001</v>
      </c>
      <c r="B70" s="264">
        <f t="shared" si="30"/>
        <v>1.9</v>
      </c>
      <c r="C70" s="166">
        <f t="shared" si="31"/>
        <v>0</v>
      </c>
      <c r="D70" s="287">
        <f t="shared" si="32"/>
        <v>2</v>
      </c>
      <c r="E70" s="206">
        <f>'Core Indicators'!R70</f>
        <v>1</v>
      </c>
      <c r="F70" s="206">
        <f>'Core Indicators'!Z70</f>
        <v>2</v>
      </c>
      <c r="G70" s="166">
        <f t="shared" si="33"/>
        <v>1.5</v>
      </c>
      <c r="H70" s="206">
        <f>'Core Indicators'!AH70</f>
        <v>2</v>
      </c>
      <c r="I70" s="206">
        <f>'Core Indicators'!AP70</f>
        <v>2</v>
      </c>
      <c r="J70" s="206">
        <f>'Core Indicators'!BN70</f>
        <v>3</v>
      </c>
      <c r="K70" s="206">
        <f t="shared" si="34"/>
        <v>2.5</v>
      </c>
      <c r="L70" s="264">
        <f t="shared" si="35"/>
        <v>2.2999999999999998</v>
      </c>
      <c r="M70" s="287">
        <f t="shared" si="36"/>
        <v>2</v>
      </c>
      <c r="N70" s="207">
        <f>'Core Indicators'!DJ70</f>
        <v>2</v>
      </c>
      <c r="O70" s="207">
        <f>'Core Indicators'!DR70</f>
        <v>2</v>
      </c>
      <c r="P70" s="207">
        <f>'Core Indicators'!DZ70</f>
        <v>2</v>
      </c>
      <c r="Q70" s="207">
        <f>'Core Indicators'!EH70</f>
        <v>2</v>
      </c>
      <c r="R70" s="207">
        <f>'Core Indicators'!EP70</f>
        <v>2</v>
      </c>
      <c r="S70" s="166">
        <f t="shared" si="37"/>
        <v>1.7</v>
      </c>
      <c r="T70" s="166">
        <f t="shared" si="38"/>
        <v>1.3333333333333333</v>
      </c>
      <c r="U70" s="206">
        <v>1</v>
      </c>
      <c r="V70" s="206">
        <v>1</v>
      </c>
      <c r="W70" s="206">
        <f>'Core Indicators'!EX70</f>
        <v>3</v>
      </c>
      <c r="X70" s="166">
        <f t="shared" si="39"/>
        <v>2</v>
      </c>
      <c r="Y70" s="206">
        <v>1</v>
      </c>
      <c r="Z70" s="166">
        <f t="shared" si="40"/>
        <v>2</v>
      </c>
      <c r="AA70" s="206">
        <f>'Core Indicators'!FF70</f>
        <v>2</v>
      </c>
      <c r="AB70" s="206">
        <f t="shared" si="41"/>
        <v>2</v>
      </c>
      <c r="AC70" s="187">
        <f>'Core Indicators'!GD70</f>
        <v>2</v>
      </c>
      <c r="AD70" s="187">
        <f>'Core Indicators'!GL70</f>
        <v>2</v>
      </c>
      <c r="AE70" s="187">
        <f>'Core Indicators'!GT70</f>
        <v>2</v>
      </c>
      <c r="AF70" s="187">
        <f>'Core Indicators'!HB70</f>
        <v>2</v>
      </c>
      <c r="AG70" s="187">
        <f t="shared" si="42"/>
        <v>2</v>
      </c>
      <c r="AH70" s="187">
        <f>'Core Indicators'!HJ70</f>
        <v>2</v>
      </c>
      <c r="AI70" s="187">
        <f>'Core Indicators'!HR70</f>
        <v>2</v>
      </c>
      <c r="AJ70" s="187">
        <f t="shared" si="43"/>
        <v>2</v>
      </c>
      <c r="AK70" s="187">
        <f>'Core Indicators'!HZ70</f>
        <v>2</v>
      </c>
      <c r="AL70" s="187">
        <f>'Core Indicators'!IH70</f>
        <v>2</v>
      </c>
      <c r="AM70" s="187">
        <f>'Core Indicators'!IP70</f>
        <v>2</v>
      </c>
      <c r="AN70" s="187">
        <f t="shared" si="44"/>
        <v>2</v>
      </c>
    </row>
    <row r="71" spans="1:40" x14ac:dyDescent="0.35">
      <c r="A71" s="206" t="str">
        <f>Lists!C:C</f>
        <v>MMR002</v>
      </c>
      <c r="B71" s="264">
        <f t="shared" si="30"/>
        <v>1.9</v>
      </c>
      <c r="C71" s="166">
        <f t="shared" si="31"/>
        <v>0</v>
      </c>
      <c r="D71" s="287">
        <f t="shared" si="32"/>
        <v>2</v>
      </c>
      <c r="E71" s="206">
        <f>'Core Indicators'!R71</f>
        <v>1</v>
      </c>
      <c r="F71" s="206">
        <f>'Core Indicators'!Z71</f>
        <v>2</v>
      </c>
      <c r="G71" s="166">
        <f t="shared" si="33"/>
        <v>1.5</v>
      </c>
      <c r="H71" s="206">
        <f>'Core Indicators'!AH71</f>
        <v>2</v>
      </c>
      <c r="I71" s="206">
        <f>'Core Indicators'!AP71</f>
        <v>2</v>
      </c>
      <c r="J71" s="206">
        <f>'Core Indicators'!BN71</f>
        <v>3</v>
      </c>
      <c r="K71" s="206">
        <f t="shared" si="34"/>
        <v>2.5</v>
      </c>
      <c r="L71" s="264">
        <f t="shared" si="35"/>
        <v>2.2999999999999998</v>
      </c>
      <c r="M71" s="287">
        <f t="shared" si="36"/>
        <v>2</v>
      </c>
      <c r="N71" s="207">
        <f>'Core Indicators'!DJ71</f>
        <v>2</v>
      </c>
      <c r="O71" s="207">
        <f>'Core Indicators'!DR71</f>
        <v>2</v>
      </c>
      <c r="P71" s="207" t="str">
        <f>'Core Indicators'!DZ71</f>
        <v>x</v>
      </c>
      <c r="Q71" s="207">
        <f>'Core Indicators'!EH71</f>
        <v>2</v>
      </c>
      <c r="R71" s="207" t="str">
        <f>'Core Indicators'!EP71</f>
        <v>x</v>
      </c>
      <c r="S71" s="166">
        <f t="shared" si="37"/>
        <v>1.7</v>
      </c>
      <c r="T71" s="166">
        <f t="shared" si="38"/>
        <v>1.3333333333333333</v>
      </c>
      <c r="U71" s="206">
        <v>1</v>
      </c>
      <c r="V71" s="206">
        <v>1</v>
      </c>
      <c r="W71" s="206">
        <f>'Core Indicators'!EX71</f>
        <v>3</v>
      </c>
      <c r="X71" s="166">
        <f t="shared" si="39"/>
        <v>2</v>
      </c>
      <c r="Y71" s="206">
        <v>1</v>
      </c>
      <c r="Z71" s="166">
        <f t="shared" si="40"/>
        <v>2</v>
      </c>
      <c r="AA71" s="206">
        <f>'Core Indicators'!FF71</f>
        <v>2</v>
      </c>
      <c r="AB71" s="206">
        <f t="shared" si="41"/>
        <v>2</v>
      </c>
      <c r="AC71" s="187">
        <f>'Core Indicators'!GD71</f>
        <v>2</v>
      </c>
      <c r="AD71" s="187">
        <f>'Core Indicators'!GL71</f>
        <v>2</v>
      </c>
      <c r="AE71" s="187">
        <f>'Core Indicators'!GT71</f>
        <v>2</v>
      </c>
      <c r="AF71" s="187">
        <f>'Core Indicators'!HB71</f>
        <v>2</v>
      </c>
      <c r="AG71" s="187">
        <f t="shared" si="42"/>
        <v>2</v>
      </c>
      <c r="AH71" s="187">
        <f>'Core Indicators'!HJ71</f>
        <v>2</v>
      </c>
      <c r="AI71" s="187">
        <f>'Core Indicators'!HR71</f>
        <v>2</v>
      </c>
      <c r="AJ71" s="187">
        <f t="shared" si="43"/>
        <v>2</v>
      </c>
      <c r="AK71" s="187">
        <f>'Core Indicators'!HZ71</f>
        <v>2</v>
      </c>
      <c r="AL71" s="187">
        <f>'Core Indicators'!IH71</f>
        <v>2</v>
      </c>
      <c r="AM71" s="187">
        <f>'Core Indicators'!IP71</f>
        <v>2</v>
      </c>
      <c r="AN71" s="187">
        <f t="shared" si="44"/>
        <v>2</v>
      </c>
    </row>
    <row r="72" spans="1:40" x14ac:dyDescent="0.35">
      <c r="A72" s="206" t="str">
        <f>Lists!C:C</f>
        <v>MMR003</v>
      </c>
      <c r="B72" s="264">
        <f t="shared" si="30"/>
        <v>1.9</v>
      </c>
      <c r="C72" s="166">
        <f t="shared" si="31"/>
        <v>0</v>
      </c>
      <c r="D72" s="287">
        <f t="shared" si="32"/>
        <v>2</v>
      </c>
      <c r="E72" s="206">
        <f>'Core Indicators'!R72</f>
        <v>2</v>
      </c>
      <c r="F72" s="206">
        <f>'Core Indicators'!Z72</f>
        <v>2</v>
      </c>
      <c r="G72" s="166">
        <f t="shared" si="33"/>
        <v>2</v>
      </c>
      <c r="H72" s="206">
        <f>'Core Indicators'!AH72</f>
        <v>2</v>
      </c>
      <c r="I72" s="206">
        <f>'Core Indicators'!AP72</f>
        <v>2</v>
      </c>
      <c r="J72" s="206">
        <f>'Core Indicators'!BN72</f>
        <v>2</v>
      </c>
      <c r="K72" s="206">
        <f t="shared" si="34"/>
        <v>2</v>
      </c>
      <c r="L72" s="264">
        <f t="shared" si="35"/>
        <v>2</v>
      </c>
      <c r="M72" s="287">
        <f t="shared" si="36"/>
        <v>2</v>
      </c>
      <c r="N72" s="207">
        <f>'Core Indicators'!DJ72</f>
        <v>2</v>
      </c>
      <c r="O72" s="207" t="str">
        <f>'Core Indicators'!DR72</f>
        <v>x</v>
      </c>
      <c r="P72" s="207">
        <f>'Core Indicators'!DZ72</f>
        <v>2</v>
      </c>
      <c r="Q72" s="207">
        <f>'Core Indicators'!EH72</f>
        <v>2</v>
      </c>
      <c r="R72" s="207">
        <f>'Core Indicators'!EP72</f>
        <v>2</v>
      </c>
      <c r="S72" s="166">
        <f t="shared" si="37"/>
        <v>1.6</v>
      </c>
      <c r="T72" s="166">
        <f t="shared" si="38"/>
        <v>1.1666666666666667</v>
      </c>
      <c r="U72" s="206">
        <v>1</v>
      </c>
      <c r="V72" s="206">
        <v>1</v>
      </c>
      <c r="W72" s="206">
        <f>'Core Indicators'!EX72</f>
        <v>2</v>
      </c>
      <c r="X72" s="166">
        <f t="shared" si="39"/>
        <v>1.5</v>
      </c>
      <c r="Y72" s="206">
        <v>1</v>
      </c>
      <c r="Z72" s="166">
        <f t="shared" si="40"/>
        <v>2</v>
      </c>
      <c r="AA72" s="206">
        <f>'Core Indicators'!FF72</f>
        <v>2</v>
      </c>
      <c r="AB72" s="206">
        <f t="shared" si="41"/>
        <v>2</v>
      </c>
      <c r="AC72" s="187">
        <f>'Core Indicators'!GD72</f>
        <v>2</v>
      </c>
      <c r="AD72" s="187">
        <f>'Core Indicators'!GL72</f>
        <v>2</v>
      </c>
      <c r="AE72" s="187">
        <f>'Core Indicators'!GT72</f>
        <v>2</v>
      </c>
      <c r="AF72" s="187">
        <f>'Core Indicators'!HB72</f>
        <v>2</v>
      </c>
      <c r="AG72" s="187">
        <f t="shared" si="42"/>
        <v>2</v>
      </c>
      <c r="AH72" s="187">
        <f>'Core Indicators'!HJ72</f>
        <v>2</v>
      </c>
      <c r="AI72" s="187">
        <f>'Core Indicators'!HR72</f>
        <v>2</v>
      </c>
      <c r="AJ72" s="187">
        <f t="shared" si="43"/>
        <v>2</v>
      </c>
      <c r="AK72" s="187">
        <f>'Core Indicators'!HZ72</f>
        <v>2</v>
      </c>
      <c r="AL72" s="187">
        <f>'Core Indicators'!IH72</f>
        <v>2</v>
      </c>
      <c r="AM72" s="187">
        <f>'Core Indicators'!IP72</f>
        <v>2</v>
      </c>
      <c r="AN72" s="187">
        <f t="shared" si="44"/>
        <v>2</v>
      </c>
    </row>
    <row r="73" spans="1:40" x14ac:dyDescent="0.35">
      <c r="A73" s="206" t="str">
        <f>Lists!C:C</f>
        <v>MMR004</v>
      </c>
      <c r="B73" s="264">
        <f t="shared" si="30"/>
        <v>1.8</v>
      </c>
      <c r="C73" s="166">
        <f t="shared" si="31"/>
        <v>0</v>
      </c>
      <c r="D73" s="287">
        <f t="shared" si="32"/>
        <v>2</v>
      </c>
      <c r="E73" s="206">
        <f>'Core Indicators'!R73</f>
        <v>1</v>
      </c>
      <c r="F73" s="206">
        <f>'Core Indicators'!Z73</f>
        <v>2</v>
      </c>
      <c r="G73" s="166">
        <f t="shared" si="33"/>
        <v>1.5</v>
      </c>
      <c r="H73" s="206">
        <f>'Core Indicators'!AH73</f>
        <v>2</v>
      </c>
      <c r="I73" s="206">
        <f>'Core Indicators'!AP73</f>
        <v>2</v>
      </c>
      <c r="J73" s="206">
        <f>'Core Indicators'!BN73</f>
        <v>3</v>
      </c>
      <c r="K73" s="206">
        <f t="shared" si="34"/>
        <v>2.5</v>
      </c>
      <c r="L73" s="264">
        <f t="shared" si="35"/>
        <v>2.2999999999999998</v>
      </c>
      <c r="M73" s="287">
        <f t="shared" si="36"/>
        <v>2</v>
      </c>
      <c r="N73" s="207">
        <f>'Core Indicators'!DJ73</f>
        <v>2</v>
      </c>
      <c r="O73" s="207">
        <f>'Core Indicators'!DR73</f>
        <v>2</v>
      </c>
      <c r="P73" s="207">
        <f>'Core Indicators'!DZ73</f>
        <v>2</v>
      </c>
      <c r="Q73" s="207">
        <f>'Core Indicators'!EH73</f>
        <v>2</v>
      </c>
      <c r="R73" s="207">
        <f>'Core Indicators'!EP73</f>
        <v>2</v>
      </c>
      <c r="S73" s="166">
        <f t="shared" si="37"/>
        <v>1.4</v>
      </c>
      <c r="T73" s="166">
        <f t="shared" si="38"/>
        <v>1.3333333333333333</v>
      </c>
      <c r="U73" s="206">
        <v>1</v>
      </c>
      <c r="V73" s="206">
        <v>1</v>
      </c>
      <c r="W73" s="206">
        <f>'Core Indicators'!EX73</f>
        <v>3</v>
      </c>
      <c r="X73" s="166">
        <f t="shared" si="39"/>
        <v>2</v>
      </c>
      <c r="Y73" s="206">
        <v>1</v>
      </c>
      <c r="Z73" s="166">
        <f t="shared" si="40"/>
        <v>1.5</v>
      </c>
      <c r="AA73" s="206">
        <f>'Core Indicators'!FF73</f>
        <v>1</v>
      </c>
      <c r="AB73" s="206">
        <f t="shared" si="41"/>
        <v>2</v>
      </c>
      <c r="AC73" s="187">
        <f>'Core Indicators'!GD73</f>
        <v>2</v>
      </c>
      <c r="AD73" s="187">
        <f>'Core Indicators'!GL73</f>
        <v>2</v>
      </c>
      <c r="AE73" s="187">
        <f>'Core Indicators'!GT73</f>
        <v>2</v>
      </c>
      <c r="AF73" s="187">
        <f>'Core Indicators'!HB73</f>
        <v>2</v>
      </c>
      <c r="AG73" s="187">
        <f t="shared" si="42"/>
        <v>2</v>
      </c>
      <c r="AH73" s="187">
        <f>'Core Indicators'!HJ73</f>
        <v>2</v>
      </c>
      <c r="AI73" s="187">
        <f>'Core Indicators'!HR73</f>
        <v>2</v>
      </c>
      <c r="AJ73" s="187">
        <f t="shared" si="43"/>
        <v>2</v>
      </c>
      <c r="AK73" s="187">
        <f>'Core Indicators'!HZ73</f>
        <v>2</v>
      </c>
      <c r="AL73" s="187">
        <f>'Core Indicators'!IH73</f>
        <v>2</v>
      </c>
      <c r="AM73" s="187">
        <f>'Core Indicators'!IP73</f>
        <v>2</v>
      </c>
      <c r="AN73" s="187">
        <f t="shared" si="44"/>
        <v>2</v>
      </c>
    </row>
    <row r="74" spans="1:40" x14ac:dyDescent="0.35">
      <c r="A74" s="206" t="str">
        <f>Lists!C:C</f>
        <v>MOZ001</v>
      </c>
      <c r="B74" s="264">
        <f t="shared" si="30"/>
        <v>2</v>
      </c>
      <c r="C74" s="166">
        <f t="shared" si="31"/>
        <v>0</v>
      </c>
      <c r="D74" s="287">
        <f t="shared" si="32"/>
        <v>2</v>
      </c>
      <c r="E74" s="206">
        <f>'Core Indicators'!R74</f>
        <v>2</v>
      </c>
      <c r="F74" s="206">
        <f>'Core Indicators'!Z74</f>
        <v>2</v>
      </c>
      <c r="G74" s="166">
        <f t="shared" si="33"/>
        <v>2</v>
      </c>
      <c r="H74" s="206">
        <f>'Core Indicators'!AH74</f>
        <v>2</v>
      </c>
      <c r="I74" s="206">
        <f>'Core Indicators'!AP74</f>
        <v>2</v>
      </c>
      <c r="J74" s="206">
        <f>'Core Indicators'!BN74</f>
        <v>2</v>
      </c>
      <c r="K74" s="206">
        <f t="shared" si="34"/>
        <v>2</v>
      </c>
      <c r="L74" s="264">
        <f t="shared" si="35"/>
        <v>2</v>
      </c>
      <c r="M74" s="287">
        <f t="shared" si="36"/>
        <v>2.2000000000000002</v>
      </c>
      <c r="N74" s="207">
        <f>'Core Indicators'!DJ74</f>
        <v>2</v>
      </c>
      <c r="O74" s="207">
        <f>'Core Indicators'!DR74</f>
        <v>2</v>
      </c>
      <c r="P74" s="207">
        <f>'Core Indicators'!DZ74</f>
        <v>2</v>
      </c>
      <c r="Q74" s="207">
        <f>'Core Indicators'!EH74</f>
        <v>2</v>
      </c>
      <c r="R74" s="207">
        <f>'Core Indicators'!EP74</f>
        <v>3</v>
      </c>
      <c r="S74" s="166">
        <f t="shared" si="37"/>
        <v>1.6</v>
      </c>
      <c r="T74" s="166">
        <f t="shared" si="38"/>
        <v>1.1666666666666667</v>
      </c>
      <c r="U74" s="206">
        <v>1</v>
      </c>
      <c r="V74" s="206">
        <v>1</v>
      </c>
      <c r="W74" s="206">
        <f>'Core Indicators'!EX74</f>
        <v>2</v>
      </c>
      <c r="X74" s="166">
        <f t="shared" si="39"/>
        <v>1.5</v>
      </c>
      <c r="Y74" s="206">
        <v>1</v>
      </c>
      <c r="Z74" s="166">
        <f t="shared" si="40"/>
        <v>2</v>
      </c>
      <c r="AA74" s="206">
        <f>'Core Indicators'!FF74</f>
        <v>2</v>
      </c>
      <c r="AB74" s="206">
        <f t="shared" si="41"/>
        <v>2</v>
      </c>
      <c r="AC74" s="187">
        <f>'Core Indicators'!GD74</f>
        <v>2</v>
      </c>
      <c r="AD74" s="187">
        <f>'Core Indicators'!GL74</f>
        <v>2</v>
      </c>
      <c r="AE74" s="187">
        <f>'Core Indicators'!GT74</f>
        <v>2</v>
      </c>
      <c r="AF74" s="187">
        <f>'Core Indicators'!HB74</f>
        <v>2</v>
      </c>
      <c r="AG74" s="187">
        <f t="shared" si="42"/>
        <v>2</v>
      </c>
      <c r="AH74" s="187">
        <f>'Core Indicators'!HJ74</f>
        <v>2</v>
      </c>
      <c r="AI74" s="187">
        <f>'Core Indicators'!HR74</f>
        <v>2</v>
      </c>
      <c r="AJ74" s="187">
        <f t="shared" si="43"/>
        <v>2</v>
      </c>
      <c r="AK74" s="187">
        <f>'Core Indicators'!HZ74</f>
        <v>2</v>
      </c>
      <c r="AL74" s="187">
        <f>'Core Indicators'!IH74</f>
        <v>2</v>
      </c>
      <c r="AM74" s="187">
        <f>'Core Indicators'!IP74</f>
        <v>2</v>
      </c>
      <c r="AN74" s="187">
        <f t="shared" si="44"/>
        <v>2</v>
      </c>
    </row>
    <row r="75" spans="1:40" x14ac:dyDescent="0.35">
      <c r="A75" s="206" t="str">
        <f>Lists!C:C</f>
        <v>MOZ004</v>
      </c>
      <c r="B75" s="264">
        <f t="shared" si="30"/>
        <v>2.2000000000000002</v>
      </c>
      <c r="C75" s="166">
        <f t="shared" si="31"/>
        <v>0</v>
      </c>
      <c r="D75" s="287">
        <f t="shared" si="32"/>
        <v>2.2000000000000002</v>
      </c>
      <c r="E75" s="206">
        <f>'Core Indicators'!R75</f>
        <v>3</v>
      </c>
      <c r="F75" s="206">
        <f>'Core Indicators'!Z75</f>
        <v>2</v>
      </c>
      <c r="G75" s="166">
        <f t="shared" si="33"/>
        <v>2.5</v>
      </c>
      <c r="H75" s="206">
        <f>'Core Indicators'!AH75</f>
        <v>2</v>
      </c>
      <c r="I75" s="206">
        <f>'Core Indicators'!AP75</f>
        <v>2</v>
      </c>
      <c r="J75" s="206">
        <f>'Core Indicators'!BN75</f>
        <v>2</v>
      </c>
      <c r="K75" s="206">
        <f t="shared" si="34"/>
        <v>2</v>
      </c>
      <c r="L75" s="264">
        <f t="shared" si="35"/>
        <v>2</v>
      </c>
      <c r="M75" s="287">
        <f t="shared" si="36"/>
        <v>2.6</v>
      </c>
      <c r="N75" s="207">
        <f>'Core Indicators'!DJ75</f>
        <v>2</v>
      </c>
      <c r="O75" s="207">
        <f>'Core Indicators'!DR75</f>
        <v>2</v>
      </c>
      <c r="P75" s="207">
        <f>'Core Indicators'!DZ75</f>
        <v>3</v>
      </c>
      <c r="Q75" s="207">
        <f>'Core Indicators'!EH75</f>
        <v>3</v>
      </c>
      <c r="R75" s="207">
        <f>'Core Indicators'!EP75</f>
        <v>3</v>
      </c>
      <c r="S75" s="166">
        <f t="shared" si="37"/>
        <v>1.6</v>
      </c>
      <c r="T75" s="166">
        <f t="shared" si="38"/>
        <v>1.1666666666666667</v>
      </c>
      <c r="U75" s="206">
        <v>1</v>
      </c>
      <c r="V75" s="206">
        <v>1</v>
      </c>
      <c r="W75" s="206">
        <f>'Core Indicators'!EX75</f>
        <v>2</v>
      </c>
      <c r="X75" s="166">
        <f t="shared" si="39"/>
        <v>1.5</v>
      </c>
      <c r="Y75" s="206">
        <v>1</v>
      </c>
      <c r="Z75" s="166">
        <f t="shared" si="40"/>
        <v>2</v>
      </c>
      <c r="AA75" s="206">
        <f>'Core Indicators'!FF75</f>
        <v>2</v>
      </c>
      <c r="AB75" s="206">
        <f t="shared" si="41"/>
        <v>2</v>
      </c>
      <c r="AC75" s="187">
        <f>'Core Indicators'!GD75</f>
        <v>2</v>
      </c>
      <c r="AD75" s="187">
        <f>'Core Indicators'!GL75</f>
        <v>2</v>
      </c>
      <c r="AE75" s="187">
        <f>'Core Indicators'!GT75</f>
        <v>2</v>
      </c>
      <c r="AF75" s="187">
        <f>'Core Indicators'!HB75</f>
        <v>2</v>
      </c>
      <c r="AG75" s="187">
        <f t="shared" si="42"/>
        <v>2</v>
      </c>
      <c r="AH75" s="187">
        <f>'Core Indicators'!HJ75</f>
        <v>2</v>
      </c>
      <c r="AI75" s="187">
        <f>'Core Indicators'!HR75</f>
        <v>2</v>
      </c>
      <c r="AJ75" s="187">
        <f t="shared" si="43"/>
        <v>2</v>
      </c>
      <c r="AK75" s="187">
        <f>'Core Indicators'!HZ75</f>
        <v>2</v>
      </c>
      <c r="AL75" s="187">
        <f>'Core Indicators'!IH75</f>
        <v>2</v>
      </c>
      <c r="AM75" s="187">
        <f>'Core Indicators'!IP75</f>
        <v>2</v>
      </c>
      <c r="AN75" s="187">
        <f t="shared" si="44"/>
        <v>2</v>
      </c>
    </row>
    <row r="76" spans="1:40" x14ac:dyDescent="0.35">
      <c r="A76" s="206" t="str">
        <f>Lists!C:C</f>
        <v>MOZ008</v>
      </c>
      <c r="B76" s="264">
        <f t="shared" si="30"/>
        <v>2.1</v>
      </c>
      <c r="C76" s="166">
        <f t="shared" si="31"/>
        <v>0</v>
      </c>
      <c r="D76" s="287">
        <f t="shared" si="32"/>
        <v>2</v>
      </c>
      <c r="E76" s="206">
        <f>'Core Indicators'!R76</f>
        <v>2</v>
      </c>
      <c r="F76" s="206">
        <f>'Core Indicators'!Z76</f>
        <v>2</v>
      </c>
      <c r="G76" s="166">
        <f t="shared" si="33"/>
        <v>2</v>
      </c>
      <c r="H76" s="206">
        <f>'Core Indicators'!AH76</f>
        <v>2</v>
      </c>
      <c r="I76" s="206">
        <f>'Core Indicators'!AP76</f>
        <v>2</v>
      </c>
      <c r="J76" s="206">
        <f>'Core Indicators'!BN76</f>
        <v>2</v>
      </c>
      <c r="K76" s="206">
        <f t="shared" si="34"/>
        <v>2</v>
      </c>
      <c r="L76" s="264">
        <f t="shared" si="35"/>
        <v>2</v>
      </c>
      <c r="M76" s="287">
        <f t="shared" si="36"/>
        <v>2.4</v>
      </c>
      <c r="N76" s="207">
        <f>'Core Indicators'!DJ76</f>
        <v>2</v>
      </c>
      <c r="O76" s="207">
        <f>'Core Indicators'!DR76</f>
        <v>2</v>
      </c>
      <c r="P76" s="207">
        <f>'Core Indicators'!DZ76</f>
        <v>2</v>
      </c>
      <c r="Q76" s="207">
        <f>'Core Indicators'!EH76</f>
        <v>3</v>
      </c>
      <c r="R76" s="207">
        <f>'Core Indicators'!EP76</f>
        <v>3</v>
      </c>
      <c r="S76" s="166">
        <f t="shared" si="37"/>
        <v>1.6</v>
      </c>
      <c r="T76" s="166">
        <f t="shared" si="38"/>
        <v>1.1666666666666667</v>
      </c>
      <c r="U76" s="206">
        <v>1</v>
      </c>
      <c r="V76" s="206">
        <v>1</v>
      </c>
      <c r="W76" s="206">
        <f>'Core Indicators'!EX76</f>
        <v>2</v>
      </c>
      <c r="X76" s="166">
        <f t="shared" si="39"/>
        <v>1.5</v>
      </c>
      <c r="Y76" s="206">
        <v>1</v>
      </c>
      <c r="Z76" s="166">
        <f t="shared" si="40"/>
        <v>2</v>
      </c>
      <c r="AA76" s="206">
        <f>'Core Indicators'!FF76</f>
        <v>2</v>
      </c>
      <c r="AB76" s="206">
        <f t="shared" si="41"/>
        <v>2</v>
      </c>
      <c r="AC76" s="187">
        <f>'Core Indicators'!GD76</f>
        <v>2</v>
      </c>
      <c r="AD76" s="187">
        <f>'Core Indicators'!GL76</f>
        <v>2</v>
      </c>
      <c r="AE76" s="187">
        <f>'Core Indicators'!GT76</f>
        <v>2</v>
      </c>
      <c r="AF76" s="187">
        <f>'Core Indicators'!HB76</f>
        <v>2</v>
      </c>
      <c r="AG76" s="187">
        <f t="shared" si="42"/>
        <v>2</v>
      </c>
      <c r="AH76" s="187">
        <f>'Core Indicators'!HJ76</f>
        <v>2</v>
      </c>
      <c r="AI76" s="187">
        <f>'Core Indicators'!HR76</f>
        <v>2</v>
      </c>
      <c r="AJ76" s="187">
        <f t="shared" si="43"/>
        <v>2</v>
      </c>
      <c r="AK76" s="187">
        <f>'Core Indicators'!HZ76</f>
        <v>2</v>
      </c>
      <c r="AL76" s="187">
        <f>'Core Indicators'!IH76</f>
        <v>2</v>
      </c>
      <c r="AM76" s="187">
        <f>'Core Indicators'!IP76</f>
        <v>2</v>
      </c>
      <c r="AN76" s="187">
        <f t="shared" si="44"/>
        <v>2</v>
      </c>
    </row>
    <row r="77" spans="1:40" x14ac:dyDescent="0.35">
      <c r="A77" s="206" t="str">
        <f>Lists!C:C</f>
        <v>MRT002</v>
      </c>
      <c r="B77" s="264">
        <f t="shared" si="30"/>
        <v>1.9</v>
      </c>
      <c r="C77" s="166">
        <f t="shared" si="31"/>
        <v>0</v>
      </c>
      <c r="D77" s="287">
        <f t="shared" si="32"/>
        <v>2</v>
      </c>
      <c r="E77" s="206">
        <f>'Core Indicators'!R77</f>
        <v>2</v>
      </c>
      <c r="F77" s="206">
        <f>'Core Indicators'!Z77</f>
        <v>2</v>
      </c>
      <c r="G77" s="166">
        <f t="shared" si="33"/>
        <v>2</v>
      </c>
      <c r="H77" s="206">
        <f>'Core Indicators'!AH77</f>
        <v>2</v>
      </c>
      <c r="I77" s="206">
        <f>'Core Indicators'!AP77</f>
        <v>2</v>
      </c>
      <c r="J77" s="206">
        <f>'Core Indicators'!BN77</f>
        <v>2</v>
      </c>
      <c r="K77" s="206">
        <f t="shared" si="34"/>
        <v>2</v>
      </c>
      <c r="L77" s="264">
        <f t="shared" si="35"/>
        <v>2</v>
      </c>
      <c r="M77" s="287">
        <f t="shared" si="36"/>
        <v>2</v>
      </c>
      <c r="N77" s="207">
        <f>'Core Indicators'!DJ77</f>
        <v>2</v>
      </c>
      <c r="O77" s="207">
        <f>'Core Indicators'!DR77</f>
        <v>2</v>
      </c>
      <c r="P77" s="207">
        <f>'Core Indicators'!DZ77</f>
        <v>2</v>
      </c>
      <c r="Q77" s="207">
        <f>'Core Indicators'!EH77</f>
        <v>2</v>
      </c>
      <c r="R77" s="207">
        <f>'Core Indicators'!EP77</f>
        <v>2</v>
      </c>
      <c r="S77" s="166">
        <f t="shared" si="37"/>
        <v>1.6</v>
      </c>
      <c r="T77" s="166">
        <f t="shared" si="38"/>
        <v>1.1666666666666667</v>
      </c>
      <c r="U77" s="206">
        <v>1</v>
      </c>
      <c r="V77" s="206">
        <v>1</v>
      </c>
      <c r="W77" s="206">
        <f>'Core Indicators'!EX77</f>
        <v>2</v>
      </c>
      <c r="X77" s="166">
        <f t="shared" si="39"/>
        <v>1.5</v>
      </c>
      <c r="Y77" s="206">
        <v>1</v>
      </c>
      <c r="Z77" s="166">
        <f t="shared" si="40"/>
        <v>2</v>
      </c>
      <c r="AA77" s="206">
        <f>'Core Indicators'!FF77</f>
        <v>2</v>
      </c>
      <c r="AB77" s="206">
        <f t="shared" si="41"/>
        <v>2</v>
      </c>
      <c r="AC77" s="187">
        <f>'Core Indicators'!GD77</f>
        <v>2</v>
      </c>
      <c r="AD77" s="187">
        <f>'Core Indicators'!GL77</f>
        <v>2</v>
      </c>
      <c r="AE77" s="187">
        <f>'Core Indicators'!GT77</f>
        <v>2</v>
      </c>
      <c r="AF77" s="187">
        <f>'Core Indicators'!HB77</f>
        <v>2</v>
      </c>
      <c r="AG77" s="187">
        <f t="shared" si="42"/>
        <v>2</v>
      </c>
      <c r="AH77" s="187">
        <f>'Core Indicators'!HJ77</f>
        <v>2</v>
      </c>
      <c r="AI77" s="187">
        <f>'Core Indicators'!HR77</f>
        <v>2</v>
      </c>
      <c r="AJ77" s="187">
        <f t="shared" si="43"/>
        <v>2</v>
      </c>
      <c r="AK77" s="187">
        <f>'Core Indicators'!HZ77</f>
        <v>2</v>
      </c>
      <c r="AL77" s="187">
        <f>'Core Indicators'!IH77</f>
        <v>2</v>
      </c>
      <c r="AM77" s="187">
        <f>'Core Indicators'!IP77</f>
        <v>2</v>
      </c>
      <c r="AN77" s="187">
        <f t="shared" si="44"/>
        <v>2</v>
      </c>
    </row>
    <row r="78" spans="1:40" x14ac:dyDescent="0.35">
      <c r="A78" s="206" t="str">
        <f>Lists!C:C</f>
        <v>MRT003</v>
      </c>
      <c r="B78" s="264">
        <f t="shared" si="30"/>
        <v>1.9</v>
      </c>
      <c r="C78" s="166">
        <f t="shared" si="31"/>
        <v>2</v>
      </c>
      <c r="D78" s="287">
        <f t="shared" si="32"/>
        <v>2</v>
      </c>
      <c r="E78" s="206">
        <f>'Core Indicators'!R78</f>
        <v>2</v>
      </c>
      <c r="F78" s="206">
        <f>'Core Indicators'!Z78</f>
        <v>2</v>
      </c>
      <c r="G78" s="166">
        <f t="shared" si="33"/>
        <v>2</v>
      </c>
      <c r="H78" s="206">
        <f>'Core Indicators'!AH78</f>
        <v>2</v>
      </c>
      <c r="I78" s="206" t="str">
        <f>'Core Indicators'!AP78</f>
        <v>x</v>
      </c>
      <c r="J78" s="206">
        <f>'Core Indicators'!BN78</f>
        <v>2</v>
      </c>
      <c r="K78" s="206">
        <f t="shared" si="34"/>
        <v>2</v>
      </c>
      <c r="L78" s="264">
        <f t="shared" si="35"/>
        <v>2</v>
      </c>
      <c r="M78" s="287">
        <f t="shared" si="36"/>
        <v>2</v>
      </c>
      <c r="N78" s="207">
        <f>'Core Indicators'!DJ78</f>
        <v>2</v>
      </c>
      <c r="O78" s="207">
        <f>'Core Indicators'!DR78</f>
        <v>2</v>
      </c>
      <c r="P78" s="207">
        <f>'Core Indicators'!DZ78</f>
        <v>2</v>
      </c>
      <c r="Q78" s="207">
        <f>'Core Indicators'!EH78</f>
        <v>2</v>
      </c>
      <c r="R78" s="207">
        <f>'Core Indicators'!EP78</f>
        <v>2</v>
      </c>
      <c r="S78" s="166">
        <f t="shared" si="37"/>
        <v>1.6</v>
      </c>
      <c r="T78" s="166">
        <f t="shared" si="38"/>
        <v>1.1666666666666667</v>
      </c>
      <c r="U78" s="206">
        <v>1</v>
      </c>
      <c r="V78" s="206">
        <v>1</v>
      </c>
      <c r="W78" s="206">
        <f>'Core Indicators'!EX78</f>
        <v>2</v>
      </c>
      <c r="X78" s="166">
        <f t="shared" si="39"/>
        <v>1.5</v>
      </c>
      <c r="Y78" s="206">
        <v>1</v>
      </c>
      <c r="Z78" s="166">
        <f t="shared" si="40"/>
        <v>2</v>
      </c>
      <c r="AA78" s="206" t="str">
        <f>'Core Indicators'!FF78</f>
        <v>x</v>
      </c>
      <c r="AB78" s="206">
        <f t="shared" si="41"/>
        <v>2</v>
      </c>
      <c r="AC78" s="187">
        <f>'Core Indicators'!GD78</f>
        <v>2</v>
      </c>
      <c r="AD78" s="187">
        <f>'Core Indicators'!GL78</f>
        <v>2</v>
      </c>
      <c r="AE78" s="187">
        <f>'Core Indicators'!GT78</f>
        <v>2</v>
      </c>
      <c r="AF78" s="187">
        <f>'Core Indicators'!HB78</f>
        <v>2</v>
      </c>
      <c r="AG78" s="187">
        <f t="shared" si="42"/>
        <v>2</v>
      </c>
      <c r="AH78" s="187">
        <f>'Core Indicators'!HJ78</f>
        <v>2</v>
      </c>
      <c r="AI78" s="187">
        <f>'Core Indicators'!HR78</f>
        <v>2</v>
      </c>
      <c r="AJ78" s="187">
        <f t="shared" si="43"/>
        <v>2</v>
      </c>
      <c r="AK78" s="187">
        <f>'Core Indicators'!HZ78</f>
        <v>2</v>
      </c>
      <c r="AL78" s="187">
        <f>'Core Indicators'!IH78</f>
        <v>2</v>
      </c>
      <c r="AM78" s="187">
        <f>'Core Indicators'!IP78</f>
        <v>2</v>
      </c>
      <c r="AN78" s="187">
        <f t="shared" si="44"/>
        <v>2</v>
      </c>
    </row>
    <row r="79" spans="1:40" x14ac:dyDescent="0.35">
      <c r="A79" s="206" t="str">
        <f>Lists!C:C</f>
        <v>MWI002</v>
      </c>
      <c r="B79" s="264">
        <f t="shared" si="30"/>
        <v>1.8</v>
      </c>
      <c r="C79" s="166">
        <f t="shared" si="31"/>
        <v>0</v>
      </c>
      <c r="D79" s="287">
        <f t="shared" si="32"/>
        <v>2</v>
      </c>
      <c r="E79" s="206">
        <f>'Core Indicators'!R79</f>
        <v>2</v>
      </c>
      <c r="F79" s="206">
        <f>'Core Indicators'!Z79</f>
        <v>2</v>
      </c>
      <c r="G79" s="166">
        <f t="shared" si="33"/>
        <v>2</v>
      </c>
      <c r="H79" s="206">
        <f>'Core Indicators'!AH79</f>
        <v>2</v>
      </c>
      <c r="I79" s="206">
        <f>'Core Indicators'!AP79</f>
        <v>2</v>
      </c>
      <c r="J79" s="206">
        <f>'Core Indicators'!BN79</f>
        <v>2</v>
      </c>
      <c r="K79" s="206">
        <f t="shared" si="34"/>
        <v>2</v>
      </c>
      <c r="L79" s="264">
        <f t="shared" si="35"/>
        <v>2</v>
      </c>
      <c r="M79" s="287">
        <f t="shared" si="36"/>
        <v>2</v>
      </c>
      <c r="N79" s="207">
        <f>'Core Indicators'!DJ79</f>
        <v>2</v>
      </c>
      <c r="O79" s="207">
        <f>'Core Indicators'!DR79</f>
        <v>2</v>
      </c>
      <c r="P79" s="207">
        <f>'Core Indicators'!DZ79</f>
        <v>2</v>
      </c>
      <c r="Q79" s="207">
        <f>'Core Indicators'!EH79</f>
        <v>2</v>
      </c>
      <c r="R79" s="207">
        <f>'Core Indicators'!EP79</f>
        <v>2</v>
      </c>
      <c r="S79" s="166">
        <f t="shared" si="37"/>
        <v>1.3</v>
      </c>
      <c r="T79" s="166">
        <f t="shared" si="38"/>
        <v>1.1666666666666667</v>
      </c>
      <c r="U79" s="206">
        <v>1</v>
      </c>
      <c r="V79" s="206">
        <v>1</v>
      </c>
      <c r="W79" s="206">
        <f>'Core Indicators'!EX79</f>
        <v>2</v>
      </c>
      <c r="X79" s="166">
        <f t="shared" si="39"/>
        <v>1.5</v>
      </c>
      <c r="Y79" s="206">
        <v>1</v>
      </c>
      <c r="Z79" s="166">
        <f t="shared" si="40"/>
        <v>1.5</v>
      </c>
      <c r="AA79" s="206">
        <f>'Core Indicators'!FF79</f>
        <v>1</v>
      </c>
      <c r="AB79" s="206">
        <f t="shared" si="41"/>
        <v>2</v>
      </c>
      <c r="AC79" s="187">
        <f>'Core Indicators'!GD79</f>
        <v>2</v>
      </c>
      <c r="AD79" s="187">
        <f>'Core Indicators'!GL79</f>
        <v>2</v>
      </c>
      <c r="AE79" s="187">
        <f>'Core Indicators'!GT79</f>
        <v>2</v>
      </c>
      <c r="AF79" s="187">
        <f>'Core Indicators'!HB79</f>
        <v>2</v>
      </c>
      <c r="AG79" s="187">
        <f t="shared" si="42"/>
        <v>2</v>
      </c>
      <c r="AH79" s="187">
        <f>'Core Indicators'!HJ79</f>
        <v>2</v>
      </c>
      <c r="AI79" s="187">
        <f>'Core Indicators'!HR79</f>
        <v>2</v>
      </c>
      <c r="AJ79" s="187">
        <f t="shared" si="43"/>
        <v>2</v>
      </c>
      <c r="AK79" s="187">
        <f>'Core Indicators'!HZ79</f>
        <v>2</v>
      </c>
      <c r="AL79" s="187">
        <f>'Core Indicators'!IH79</f>
        <v>2</v>
      </c>
      <c r="AM79" s="187">
        <f>'Core Indicators'!IP79</f>
        <v>2</v>
      </c>
      <c r="AN79" s="187">
        <f t="shared" si="44"/>
        <v>2</v>
      </c>
    </row>
    <row r="80" spans="1:40" x14ac:dyDescent="0.35">
      <c r="A80" s="206" t="str">
        <f>Lists!C:C</f>
        <v>MWI004</v>
      </c>
      <c r="B80" s="264">
        <f t="shared" si="30"/>
        <v>1.8</v>
      </c>
      <c r="C80" s="166">
        <f t="shared" si="31"/>
        <v>0</v>
      </c>
      <c r="D80" s="287">
        <f t="shared" si="32"/>
        <v>2</v>
      </c>
      <c r="E80" s="206">
        <f>'Core Indicators'!R80</f>
        <v>2</v>
      </c>
      <c r="F80" s="206">
        <f>'Core Indicators'!Z80</f>
        <v>2</v>
      </c>
      <c r="G80" s="166">
        <f t="shared" si="33"/>
        <v>2</v>
      </c>
      <c r="H80" s="206">
        <f>'Core Indicators'!AH80</f>
        <v>2</v>
      </c>
      <c r="I80" s="206">
        <f>'Core Indicators'!AP80</f>
        <v>2</v>
      </c>
      <c r="J80" s="206">
        <f>'Core Indicators'!BN80</f>
        <v>2</v>
      </c>
      <c r="K80" s="206">
        <f t="shared" si="34"/>
        <v>2</v>
      </c>
      <c r="L80" s="264">
        <f t="shared" si="35"/>
        <v>2</v>
      </c>
      <c r="M80" s="287">
        <f t="shared" si="36"/>
        <v>2</v>
      </c>
      <c r="N80" s="207">
        <f>'Core Indicators'!DJ80</f>
        <v>2</v>
      </c>
      <c r="O80" s="207">
        <f>'Core Indicators'!DR80</f>
        <v>2</v>
      </c>
      <c r="P80" s="207">
        <f>'Core Indicators'!DZ80</f>
        <v>2</v>
      </c>
      <c r="Q80" s="207">
        <f>'Core Indicators'!EH80</f>
        <v>2</v>
      </c>
      <c r="R80" s="207">
        <f>'Core Indicators'!EP80</f>
        <v>2</v>
      </c>
      <c r="S80" s="166">
        <f t="shared" si="37"/>
        <v>1.3</v>
      </c>
      <c r="T80" s="166">
        <f t="shared" si="38"/>
        <v>1.1666666666666667</v>
      </c>
      <c r="U80" s="206">
        <v>1</v>
      </c>
      <c r="V80" s="206">
        <v>1</v>
      </c>
      <c r="W80" s="206">
        <f>'Core Indicators'!EX80</f>
        <v>2</v>
      </c>
      <c r="X80" s="166">
        <f t="shared" si="39"/>
        <v>1.5</v>
      </c>
      <c r="Y80" s="206">
        <v>1</v>
      </c>
      <c r="Z80" s="166">
        <f t="shared" si="40"/>
        <v>1.5</v>
      </c>
      <c r="AA80" s="206">
        <f>'Core Indicators'!FF80</f>
        <v>1</v>
      </c>
      <c r="AB80" s="206">
        <f t="shared" si="41"/>
        <v>2</v>
      </c>
      <c r="AC80" s="187">
        <f>'Core Indicators'!GD80</f>
        <v>2</v>
      </c>
      <c r="AD80" s="187">
        <f>'Core Indicators'!GL80</f>
        <v>2</v>
      </c>
      <c r="AE80" s="187">
        <f>'Core Indicators'!GT80</f>
        <v>2</v>
      </c>
      <c r="AF80" s="187">
        <f>'Core Indicators'!HB80</f>
        <v>2</v>
      </c>
      <c r="AG80" s="187">
        <f t="shared" si="42"/>
        <v>2</v>
      </c>
      <c r="AH80" s="187">
        <f>'Core Indicators'!HJ80</f>
        <v>2</v>
      </c>
      <c r="AI80" s="187">
        <f>'Core Indicators'!HR80</f>
        <v>2</v>
      </c>
      <c r="AJ80" s="187">
        <f t="shared" si="43"/>
        <v>2</v>
      </c>
      <c r="AK80" s="187">
        <f>'Core Indicators'!HZ80</f>
        <v>2</v>
      </c>
      <c r="AL80" s="187">
        <f>'Core Indicators'!IH80</f>
        <v>2</v>
      </c>
      <c r="AM80" s="187">
        <f>'Core Indicators'!IP80</f>
        <v>2</v>
      </c>
      <c r="AN80" s="187">
        <f t="shared" si="44"/>
        <v>2</v>
      </c>
    </row>
    <row r="81" spans="1:40" x14ac:dyDescent="0.35">
      <c r="A81" s="206" t="str">
        <f>Lists!C:C</f>
        <v>MYS001</v>
      </c>
      <c r="B81" s="264">
        <f t="shared" si="30"/>
        <v>2.1</v>
      </c>
      <c r="C81" s="166">
        <f t="shared" si="31"/>
        <v>0</v>
      </c>
      <c r="D81" s="287">
        <f t="shared" si="32"/>
        <v>2.9</v>
      </c>
      <c r="E81" s="206">
        <f>'Core Indicators'!R81</f>
        <v>3</v>
      </c>
      <c r="F81" s="206">
        <f>'Core Indicators'!Z81</f>
        <v>3</v>
      </c>
      <c r="G81" s="166">
        <f t="shared" si="33"/>
        <v>3</v>
      </c>
      <c r="H81" s="206">
        <f>'Core Indicators'!AH81</f>
        <v>3</v>
      </c>
      <c r="I81" s="206">
        <f>'Core Indicators'!AP81</f>
        <v>2</v>
      </c>
      <c r="J81" s="206">
        <f>'Core Indicators'!BN81</f>
        <v>3</v>
      </c>
      <c r="K81" s="206">
        <f t="shared" si="34"/>
        <v>2.5</v>
      </c>
      <c r="L81" s="264">
        <f t="shared" si="35"/>
        <v>2.8</v>
      </c>
      <c r="M81" s="287">
        <f t="shared" si="36"/>
        <v>2</v>
      </c>
      <c r="N81" s="207">
        <f>'Core Indicators'!DJ81</f>
        <v>2</v>
      </c>
      <c r="O81" s="207">
        <f>'Core Indicators'!DR81</f>
        <v>2</v>
      </c>
      <c r="P81" s="207">
        <f>'Core Indicators'!DZ81</f>
        <v>2</v>
      </c>
      <c r="Q81" s="207">
        <f>'Core Indicators'!EH81</f>
        <v>2</v>
      </c>
      <c r="R81" s="207">
        <f>'Core Indicators'!EP81</f>
        <v>2</v>
      </c>
      <c r="S81" s="166">
        <f t="shared" si="37"/>
        <v>1.7</v>
      </c>
      <c r="T81" s="166">
        <f t="shared" si="38"/>
        <v>1.3333333333333333</v>
      </c>
      <c r="U81" s="206">
        <v>1</v>
      </c>
      <c r="V81" s="206">
        <v>1</v>
      </c>
      <c r="W81" s="206">
        <f>'Core Indicators'!EX81</f>
        <v>3</v>
      </c>
      <c r="X81" s="166">
        <f t="shared" si="39"/>
        <v>2</v>
      </c>
      <c r="Y81" s="206">
        <v>1</v>
      </c>
      <c r="Z81" s="166">
        <f t="shared" si="40"/>
        <v>2</v>
      </c>
      <c r="AA81" s="206">
        <f>'Core Indicators'!FF81</f>
        <v>2</v>
      </c>
      <c r="AB81" s="206">
        <f t="shared" si="41"/>
        <v>2</v>
      </c>
      <c r="AC81" s="187">
        <f>'Core Indicators'!GD81</f>
        <v>2</v>
      </c>
      <c r="AD81" s="187">
        <f>'Core Indicators'!GL81</f>
        <v>2</v>
      </c>
      <c r="AE81" s="187">
        <f>'Core Indicators'!GT81</f>
        <v>2</v>
      </c>
      <c r="AF81" s="187">
        <f>'Core Indicators'!HB81</f>
        <v>2</v>
      </c>
      <c r="AG81" s="187">
        <f t="shared" si="42"/>
        <v>2</v>
      </c>
      <c r="AH81" s="187">
        <f>'Core Indicators'!HJ81</f>
        <v>2</v>
      </c>
      <c r="AI81" s="187">
        <f>'Core Indicators'!HR81</f>
        <v>2</v>
      </c>
      <c r="AJ81" s="187">
        <f t="shared" si="43"/>
        <v>2</v>
      </c>
      <c r="AK81" s="187">
        <f>'Core Indicators'!HZ81</f>
        <v>2</v>
      </c>
      <c r="AL81" s="187">
        <f>'Core Indicators'!IH81</f>
        <v>2</v>
      </c>
      <c r="AM81" s="187">
        <f>'Core Indicators'!IP81</f>
        <v>2</v>
      </c>
      <c r="AN81" s="187">
        <f t="shared" si="44"/>
        <v>2</v>
      </c>
    </row>
    <row r="82" spans="1:40" x14ac:dyDescent="0.35">
      <c r="A82" s="206" t="str">
        <f>Lists!C:C</f>
        <v>NAM002</v>
      </c>
      <c r="B82" s="264">
        <f t="shared" si="30"/>
        <v>1.8</v>
      </c>
      <c r="C82" s="166">
        <f t="shared" si="31"/>
        <v>1</v>
      </c>
      <c r="D82" s="287">
        <f t="shared" si="32"/>
        <v>2</v>
      </c>
      <c r="E82" s="206">
        <f>'Core Indicators'!R82</f>
        <v>2</v>
      </c>
      <c r="F82" s="206">
        <f>'Core Indicators'!Z82</f>
        <v>2</v>
      </c>
      <c r="G82" s="166">
        <f t="shared" si="33"/>
        <v>2</v>
      </c>
      <c r="H82" s="206">
        <f>'Core Indicators'!AH82</f>
        <v>2</v>
      </c>
      <c r="I82" s="206" t="str">
        <f>'Core Indicators'!AP82</f>
        <v>x</v>
      </c>
      <c r="J82" s="206">
        <f>'Core Indicators'!BN82</f>
        <v>2</v>
      </c>
      <c r="K82" s="206">
        <f t="shared" si="34"/>
        <v>2</v>
      </c>
      <c r="L82" s="264">
        <f t="shared" si="35"/>
        <v>2</v>
      </c>
      <c r="M82" s="287">
        <f t="shared" si="36"/>
        <v>2</v>
      </c>
      <c r="N82" s="207">
        <f>'Core Indicators'!DJ82</f>
        <v>2</v>
      </c>
      <c r="O82" s="207">
        <f>'Core Indicators'!DR82</f>
        <v>2</v>
      </c>
      <c r="P82" s="207">
        <f>'Core Indicators'!DZ82</f>
        <v>2</v>
      </c>
      <c r="Q82" s="207">
        <f>'Core Indicators'!EH82</f>
        <v>2</v>
      </c>
      <c r="R82" s="207">
        <f>'Core Indicators'!EP82</f>
        <v>2</v>
      </c>
      <c r="S82" s="166">
        <f t="shared" si="37"/>
        <v>1.3</v>
      </c>
      <c r="T82" s="166">
        <f t="shared" si="38"/>
        <v>1.1666666666666667</v>
      </c>
      <c r="U82" s="206">
        <v>1</v>
      </c>
      <c r="V82" s="206">
        <v>1</v>
      </c>
      <c r="W82" s="206">
        <f>'Core Indicators'!EX82</f>
        <v>2</v>
      </c>
      <c r="X82" s="166">
        <f t="shared" si="39"/>
        <v>1.5</v>
      </c>
      <c r="Y82" s="206">
        <v>1</v>
      </c>
      <c r="Z82" s="166">
        <f t="shared" si="40"/>
        <v>1.5</v>
      </c>
      <c r="AA82" s="206">
        <f>'Core Indicators'!FF82</f>
        <v>1</v>
      </c>
      <c r="AB82" s="206">
        <f t="shared" si="41"/>
        <v>2</v>
      </c>
      <c r="AC82" s="187">
        <f>'Core Indicators'!GD82</f>
        <v>2</v>
      </c>
      <c r="AD82" s="187">
        <f>'Core Indicators'!GL82</f>
        <v>2</v>
      </c>
      <c r="AE82" s="187">
        <f>'Core Indicators'!GT82</f>
        <v>2</v>
      </c>
      <c r="AF82" s="187">
        <f>'Core Indicators'!HB82</f>
        <v>2</v>
      </c>
      <c r="AG82" s="187">
        <f t="shared" si="42"/>
        <v>2</v>
      </c>
      <c r="AH82" s="187">
        <f>'Core Indicators'!HJ82</f>
        <v>2</v>
      </c>
      <c r="AI82" s="187">
        <f>'Core Indicators'!HR82</f>
        <v>2</v>
      </c>
      <c r="AJ82" s="187">
        <f t="shared" si="43"/>
        <v>2</v>
      </c>
      <c r="AK82" s="187">
        <f>'Core Indicators'!HZ82</f>
        <v>2</v>
      </c>
      <c r="AL82" s="187">
        <f>'Core Indicators'!IH82</f>
        <v>2</v>
      </c>
      <c r="AM82" s="187">
        <f>'Core Indicators'!IP82</f>
        <v>2</v>
      </c>
      <c r="AN82" s="187">
        <f t="shared" si="44"/>
        <v>2</v>
      </c>
    </row>
    <row r="83" spans="1:40" x14ac:dyDescent="0.35">
      <c r="A83" s="206" t="str">
        <f>Lists!C:C</f>
        <v>NER001</v>
      </c>
      <c r="B83" s="264">
        <f t="shared" si="30"/>
        <v>1.7</v>
      </c>
      <c r="C83" s="166">
        <f t="shared" si="31"/>
        <v>0</v>
      </c>
      <c r="D83" s="287">
        <f t="shared" si="32"/>
        <v>1.5</v>
      </c>
      <c r="E83" s="206">
        <f>'Core Indicators'!R83</f>
        <v>1</v>
      </c>
      <c r="F83" s="206">
        <f>'Core Indicators'!Z83</f>
        <v>2</v>
      </c>
      <c r="G83" s="166">
        <f t="shared" si="33"/>
        <v>1.5</v>
      </c>
      <c r="H83" s="206">
        <f>'Core Indicators'!AH83</f>
        <v>2</v>
      </c>
      <c r="I83" s="206">
        <f>'Core Indicators'!AP83</f>
        <v>1</v>
      </c>
      <c r="J83" s="206">
        <f>'Core Indicators'!BN83</f>
        <v>1</v>
      </c>
      <c r="K83" s="206">
        <f t="shared" si="34"/>
        <v>1</v>
      </c>
      <c r="L83" s="264">
        <f t="shared" si="35"/>
        <v>1.5</v>
      </c>
      <c r="M83" s="287">
        <f t="shared" si="36"/>
        <v>2</v>
      </c>
      <c r="N83" s="207">
        <f>'Core Indicators'!DJ83</f>
        <v>2</v>
      </c>
      <c r="O83" s="207">
        <f>'Core Indicators'!DR83</f>
        <v>2</v>
      </c>
      <c r="P83" s="207">
        <f>'Core Indicators'!DZ83</f>
        <v>2</v>
      </c>
      <c r="Q83" s="207">
        <f>'Core Indicators'!EH83</f>
        <v>2</v>
      </c>
      <c r="R83" s="207">
        <f>'Core Indicators'!EP83</f>
        <v>2</v>
      </c>
      <c r="S83" s="166">
        <f t="shared" si="37"/>
        <v>1.4</v>
      </c>
      <c r="T83" s="166">
        <f t="shared" si="38"/>
        <v>1.3333333333333333</v>
      </c>
      <c r="U83" s="206">
        <v>1</v>
      </c>
      <c r="V83" s="206">
        <v>1</v>
      </c>
      <c r="W83" s="206">
        <f>'Core Indicators'!EX83</f>
        <v>3</v>
      </c>
      <c r="X83" s="166">
        <f t="shared" si="39"/>
        <v>2</v>
      </c>
      <c r="Y83" s="206">
        <v>1</v>
      </c>
      <c r="Z83" s="166">
        <f t="shared" si="40"/>
        <v>1.5</v>
      </c>
      <c r="AA83" s="206">
        <f>'Core Indicators'!FF83</f>
        <v>1</v>
      </c>
      <c r="AB83" s="206">
        <f t="shared" si="41"/>
        <v>2</v>
      </c>
      <c r="AC83" s="187">
        <f>'Core Indicators'!GD83</f>
        <v>2</v>
      </c>
      <c r="AD83" s="187">
        <f>'Core Indicators'!GL83</f>
        <v>2</v>
      </c>
      <c r="AE83" s="187">
        <f>'Core Indicators'!GT83</f>
        <v>2</v>
      </c>
      <c r="AF83" s="187">
        <f>'Core Indicators'!HB83</f>
        <v>2</v>
      </c>
      <c r="AG83" s="187">
        <f t="shared" si="42"/>
        <v>2</v>
      </c>
      <c r="AH83" s="187">
        <f>'Core Indicators'!HJ83</f>
        <v>2</v>
      </c>
      <c r="AI83" s="187">
        <f>'Core Indicators'!HR83</f>
        <v>2</v>
      </c>
      <c r="AJ83" s="187">
        <f t="shared" si="43"/>
        <v>2</v>
      </c>
      <c r="AK83" s="187">
        <f>'Core Indicators'!HZ83</f>
        <v>2</v>
      </c>
      <c r="AL83" s="187">
        <f>'Core Indicators'!IH83</f>
        <v>2</v>
      </c>
      <c r="AM83" s="187">
        <f>'Core Indicators'!IP83</f>
        <v>2</v>
      </c>
      <c r="AN83" s="187">
        <f t="shared" si="44"/>
        <v>2</v>
      </c>
    </row>
    <row r="84" spans="1:40" x14ac:dyDescent="0.35">
      <c r="A84" s="206" t="str">
        <f>Lists!C:C</f>
        <v>NER002</v>
      </c>
      <c r="B84" s="264">
        <f t="shared" si="30"/>
        <v>2.2000000000000002</v>
      </c>
      <c r="C84" s="166">
        <f t="shared" si="31"/>
        <v>0</v>
      </c>
      <c r="D84" s="287">
        <f t="shared" si="32"/>
        <v>1.5</v>
      </c>
      <c r="E84" s="206">
        <f>'Core Indicators'!R84</f>
        <v>1</v>
      </c>
      <c r="F84" s="206">
        <f>'Core Indicators'!Z84</f>
        <v>2</v>
      </c>
      <c r="G84" s="166">
        <f t="shared" si="33"/>
        <v>1.5</v>
      </c>
      <c r="H84" s="206">
        <f>'Core Indicators'!AH84</f>
        <v>2</v>
      </c>
      <c r="I84" s="206">
        <f>'Core Indicators'!AP84</f>
        <v>1</v>
      </c>
      <c r="J84" s="206">
        <f>'Core Indicators'!BN84</f>
        <v>1</v>
      </c>
      <c r="K84" s="206">
        <f t="shared" si="34"/>
        <v>1</v>
      </c>
      <c r="L84" s="264">
        <f t="shared" si="35"/>
        <v>1.5</v>
      </c>
      <c r="M84" s="287">
        <f t="shared" si="36"/>
        <v>3</v>
      </c>
      <c r="N84" s="207">
        <f>'Core Indicators'!DJ84</f>
        <v>3</v>
      </c>
      <c r="O84" s="207">
        <f>'Core Indicators'!DR84</f>
        <v>3</v>
      </c>
      <c r="P84" s="207">
        <f>'Core Indicators'!DZ84</f>
        <v>3</v>
      </c>
      <c r="Q84" s="207">
        <f>'Core Indicators'!EH84</f>
        <v>3</v>
      </c>
      <c r="R84" s="207">
        <f>'Core Indicators'!EP84</f>
        <v>3</v>
      </c>
      <c r="S84" s="166">
        <f t="shared" si="37"/>
        <v>1.4</v>
      </c>
      <c r="T84" s="166">
        <f t="shared" si="38"/>
        <v>1.3333333333333333</v>
      </c>
      <c r="U84" s="206">
        <v>1</v>
      </c>
      <c r="V84" s="206">
        <v>1</v>
      </c>
      <c r="W84" s="206">
        <f>'Core Indicators'!EX84</f>
        <v>3</v>
      </c>
      <c r="X84" s="166">
        <f t="shared" si="39"/>
        <v>2</v>
      </c>
      <c r="Y84" s="206">
        <v>1</v>
      </c>
      <c r="Z84" s="166">
        <f t="shared" si="40"/>
        <v>1.5</v>
      </c>
      <c r="AA84" s="206">
        <f>'Core Indicators'!FF84</f>
        <v>1</v>
      </c>
      <c r="AB84" s="206">
        <f t="shared" si="41"/>
        <v>2</v>
      </c>
      <c r="AC84" s="187">
        <f>'Core Indicators'!GD84</f>
        <v>2</v>
      </c>
      <c r="AD84" s="187">
        <f>'Core Indicators'!GL84</f>
        <v>2</v>
      </c>
      <c r="AE84" s="187">
        <f>'Core Indicators'!GT84</f>
        <v>2</v>
      </c>
      <c r="AF84" s="187">
        <f>'Core Indicators'!HB84</f>
        <v>2</v>
      </c>
      <c r="AG84" s="187">
        <f t="shared" si="42"/>
        <v>2</v>
      </c>
      <c r="AH84" s="187">
        <f>'Core Indicators'!HJ84</f>
        <v>2</v>
      </c>
      <c r="AI84" s="187">
        <f>'Core Indicators'!HR84</f>
        <v>2</v>
      </c>
      <c r="AJ84" s="187">
        <f t="shared" si="43"/>
        <v>2</v>
      </c>
      <c r="AK84" s="187">
        <f>'Core Indicators'!HZ84</f>
        <v>2</v>
      </c>
      <c r="AL84" s="187">
        <f>'Core Indicators'!IH84</f>
        <v>2</v>
      </c>
      <c r="AM84" s="187">
        <f>'Core Indicators'!IP84</f>
        <v>2</v>
      </c>
      <c r="AN84" s="187">
        <f t="shared" si="44"/>
        <v>2</v>
      </c>
    </row>
    <row r="85" spans="1:40" x14ac:dyDescent="0.35">
      <c r="A85" s="206" t="str">
        <f>Lists!C:C</f>
        <v>NER003</v>
      </c>
      <c r="B85" s="264">
        <f t="shared" si="30"/>
        <v>2.2999999999999998</v>
      </c>
      <c r="C85" s="166">
        <f t="shared" si="31"/>
        <v>0</v>
      </c>
      <c r="D85" s="287">
        <f t="shared" si="32"/>
        <v>1.7</v>
      </c>
      <c r="E85" s="206">
        <f>'Core Indicators'!R85</f>
        <v>2</v>
      </c>
      <c r="F85" s="206">
        <f>'Core Indicators'!Z85</f>
        <v>2</v>
      </c>
      <c r="G85" s="166">
        <f t="shared" si="33"/>
        <v>2</v>
      </c>
      <c r="H85" s="206">
        <f>'Core Indicators'!AH85</f>
        <v>2</v>
      </c>
      <c r="I85" s="206">
        <f>'Core Indicators'!AP85</f>
        <v>1</v>
      </c>
      <c r="J85" s="206">
        <f>'Core Indicators'!BN85</f>
        <v>1</v>
      </c>
      <c r="K85" s="206">
        <f t="shared" si="34"/>
        <v>1</v>
      </c>
      <c r="L85" s="264">
        <f t="shared" si="35"/>
        <v>1.5</v>
      </c>
      <c r="M85" s="287">
        <f t="shared" si="36"/>
        <v>3</v>
      </c>
      <c r="N85" s="207">
        <f>'Core Indicators'!DJ85</f>
        <v>3</v>
      </c>
      <c r="O85" s="207">
        <f>'Core Indicators'!DR85</f>
        <v>3</v>
      </c>
      <c r="P85" s="207">
        <f>'Core Indicators'!DZ85</f>
        <v>3</v>
      </c>
      <c r="Q85" s="207">
        <f>'Core Indicators'!EH85</f>
        <v>3</v>
      </c>
      <c r="R85" s="207">
        <f>'Core Indicators'!EP85</f>
        <v>3</v>
      </c>
      <c r="S85" s="166">
        <f t="shared" si="37"/>
        <v>1.7</v>
      </c>
      <c r="T85" s="166">
        <f t="shared" si="38"/>
        <v>1.3333333333333333</v>
      </c>
      <c r="U85" s="206">
        <v>1</v>
      </c>
      <c r="V85" s="206">
        <v>1</v>
      </c>
      <c r="W85" s="206">
        <f>'Core Indicators'!EX85</f>
        <v>3</v>
      </c>
      <c r="X85" s="166">
        <f t="shared" si="39"/>
        <v>2</v>
      </c>
      <c r="Y85" s="206">
        <v>1</v>
      </c>
      <c r="Z85" s="166">
        <f t="shared" si="40"/>
        <v>2</v>
      </c>
      <c r="AA85" s="206">
        <f>'Core Indicators'!FF85</f>
        <v>2</v>
      </c>
      <c r="AB85" s="206">
        <f t="shared" si="41"/>
        <v>2</v>
      </c>
      <c r="AC85" s="187">
        <f>'Core Indicators'!GD85</f>
        <v>2</v>
      </c>
      <c r="AD85" s="187">
        <f>'Core Indicators'!GL85</f>
        <v>2</v>
      </c>
      <c r="AE85" s="187">
        <f>'Core Indicators'!GT85</f>
        <v>2</v>
      </c>
      <c r="AF85" s="187">
        <f>'Core Indicators'!HB85</f>
        <v>2</v>
      </c>
      <c r="AG85" s="187">
        <f t="shared" si="42"/>
        <v>2</v>
      </c>
      <c r="AH85" s="187">
        <f>'Core Indicators'!HJ85</f>
        <v>2</v>
      </c>
      <c r="AI85" s="187">
        <f>'Core Indicators'!HR85</f>
        <v>2</v>
      </c>
      <c r="AJ85" s="187">
        <f t="shared" si="43"/>
        <v>2</v>
      </c>
      <c r="AK85" s="187">
        <f>'Core Indicators'!HZ85</f>
        <v>2</v>
      </c>
      <c r="AL85" s="187">
        <f>'Core Indicators'!IH85</f>
        <v>2</v>
      </c>
      <c r="AM85" s="187">
        <f>'Core Indicators'!IP85</f>
        <v>2</v>
      </c>
      <c r="AN85" s="187">
        <f t="shared" si="44"/>
        <v>2</v>
      </c>
    </row>
    <row r="86" spans="1:40" x14ac:dyDescent="0.35">
      <c r="A86" s="206" t="str">
        <f>Lists!C:C</f>
        <v>NER004</v>
      </c>
      <c r="B86" s="264">
        <f t="shared" si="30"/>
        <v>2.2999999999999998</v>
      </c>
      <c r="C86" s="166">
        <f t="shared" si="31"/>
        <v>0</v>
      </c>
      <c r="D86" s="287">
        <f t="shared" si="32"/>
        <v>2.2000000000000002</v>
      </c>
      <c r="E86" s="206">
        <f>'Core Indicators'!R86</f>
        <v>2</v>
      </c>
      <c r="F86" s="206">
        <f>'Core Indicators'!Z86</f>
        <v>3</v>
      </c>
      <c r="G86" s="166">
        <f t="shared" si="33"/>
        <v>2.5</v>
      </c>
      <c r="H86" s="206">
        <f>'Core Indicators'!AH86</f>
        <v>3</v>
      </c>
      <c r="I86" s="206">
        <f>'Core Indicators'!AP86</f>
        <v>1</v>
      </c>
      <c r="J86" s="206">
        <f>'Core Indicators'!BN86</f>
        <v>1</v>
      </c>
      <c r="K86" s="206">
        <f t="shared" si="34"/>
        <v>1</v>
      </c>
      <c r="L86" s="264">
        <f t="shared" si="35"/>
        <v>2.1</v>
      </c>
      <c r="M86" s="287">
        <f t="shared" si="36"/>
        <v>3</v>
      </c>
      <c r="N86" s="207">
        <f>'Core Indicators'!DJ86</f>
        <v>3</v>
      </c>
      <c r="O86" s="207">
        <f>'Core Indicators'!DR86</f>
        <v>3</v>
      </c>
      <c r="P86" s="207">
        <f>'Core Indicators'!DZ86</f>
        <v>3</v>
      </c>
      <c r="Q86" s="207">
        <f>'Core Indicators'!EH86</f>
        <v>3</v>
      </c>
      <c r="R86" s="207">
        <f>'Core Indicators'!EP86</f>
        <v>3</v>
      </c>
      <c r="S86" s="166">
        <f t="shared" si="37"/>
        <v>1.4</v>
      </c>
      <c r="T86" s="166">
        <f t="shared" si="38"/>
        <v>1.3333333333333333</v>
      </c>
      <c r="U86" s="206">
        <v>1</v>
      </c>
      <c r="V86" s="206">
        <v>1</v>
      </c>
      <c r="W86" s="206">
        <f>'Core Indicators'!EX86</f>
        <v>3</v>
      </c>
      <c r="X86" s="166">
        <f t="shared" si="39"/>
        <v>2</v>
      </c>
      <c r="Y86" s="206">
        <v>1</v>
      </c>
      <c r="Z86" s="166">
        <f t="shared" si="40"/>
        <v>1.5</v>
      </c>
      <c r="AA86" s="206">
        <f>'Core Indicators'!FF86</f>
        <v>1</v>
      </c>
      <c r="AB86" s="206">
        <f t="shared" si="41"/>
        <v>2</v>
      </c>
      <c r="AC86" s="187">
        <f>'Core Indicators'!GD86</f>
        <v>2</v>
      </c>
      <c r="AD86" s="187">
        <f>'Core Indicators'!GL86</f>
        <v>2</v>
      </c>
      <c r="AE86" s="187">
        <f>'Core Indicators'!GT86</f>
        <v>2</v>
      </c>
      <c r="AF86" s="187">
        <f>'Core Indicators'!HB86</f>
        <v>2</v>
      </c>
      <c r="AG86" s="187">
        <f t="shared" si="42"/>
        <v>2</v>
      </c>
      <c r="AH86" s="187">
        <f>'Core Indicators'!HJ86</f>
        <v>2</v>
      </c>
      <c r="AI86" s="187">
        <f>'Core Indicators'!HR86</f>
        <v>2</v>
      </c>
      <c r="AJ86" s="187">
        <f t="shared" si="43"/>
        <v>2</v>
      </c>
      <c r="AK86" s="187">
        <f>'Core Indicators'!HZ86</f>
        <v>2</v>
      </c>
      <c r="AL86" s="187">
        <f>'Core Indicators'!IH86</f>
        <v>2</v>
      </c>
      <c r="AM86" s="187">
        <f>'Core Indicators'!IP86</f>
        <v>2</v>
      </c>
      <c r="AN86" s="187">
        <f t="shared" si="44"/>
        <v>2</v>
      </c>
    </row>
    <row r="87" spans="1:40" x14ac:dyDescent="0.35">
      <c r="A87" s="206" t="str">
        <f>Lists!C:C</f>
        <v>NGA001</v>
      </c>
      <c r="B87" s="264">
        <f t="shared" si="30"/>
        <v>2.4</v>
      </c>
      <c r="C87" s="166">
        <f t="shared" si="31"/>
        <v>0</v>
      </c>
      <c r="D87" s="287">
        <f t="shared" si="32"/>
        <v>2.2999999999999998</v>
      </c>
      <c r="E87" s="206">
        <f>'Core Indicators'!R87</f>
        <v>2</v>
      </c>
      <c r="F87" s="206">
        <f>'Core Indicators'!Z87</f>
        <v>2</v>
      </c>
      <c r="G87" s="166">
        <f t="shared" si="33"/>
        <v>2</v>
      </c>
      <c r="H87" s="206">
        <f>'Core Indicators'!AH87</f>
        <v>3</v>
      </c>
      <c r="I87" s="206">
        <f>'Core Indicators'!AP87</f>
        <v>2</v>
      </c>
      <c r="J87" s="206">
        <f>'Core Indicators'!BN87</f>
        <v>2</v>
      </c>
      <c r="K87" s="206">
        <f t="shared" si="34"/>
        <v>2</v>
      </c>
      <c r="L87" s="264">
        <f t="shared" si="35"/>
        <v>2.5</v>
      </c>
      <c r="M87" s="287">
        <f t="shared" si="36"/>
        <v>3</v>
      </c>
      <c r="N87" s="207">
        <f>'Core Indicators'!DJ87</f>
        <v>3</v>
      </c>
      <c r="O87" s="207">
        <f>'Core Indicators'!DR87</f>
        <v>3</v>
      </c>
      <c r="P87" s="207">
        <f>'Core Indicators'!DZ87</f>
        <v>3</v>
      </c>
      <c r="Q87" s="207">
        <f>'Core Indicators'!EH87</f>
        <v>3</v>
      </c>
      <c r="R87" s="207">
        <f>'Core Indicators'!EP87</f>
        <v>3</v>
      </c>
      <c r="S87" s="166">
        <f t="shared" si="37"/>
        <v>1.6</v>
      </c>
      <c r="T87" s="166">
        <f t="shared" si="38"/>
        <v>1.1666666666666667</v>
      </c>
      <c r="U87" s="206">
        <v>1</v>
      </c>
      <c r="V87" s="206">
        <v>1</v>
      </c>
      <c r="W87" s="206">
        <f>'Core Indicators'!EX87</f>
        <v>2</v>
      </c>
      <c r="X87" s="166">
        <f t="shared" si="39"/>
        <v>1.5</v>
      </c>
      <c r="Y87" s="206">
        <v>1</v>
      </c>
      <c r="Z87" s="166">
        <f t="shared" si="40"/>
        <v>2</v>
      </c>
      <c r="AA87" s="206">
        <f>'Core Indicators'!FF87</f>
        <v>2</v>
      </c>
      <c r="AB87" s="206">
        <f t="shared" si="41"/>
        <v>2</v>
      </c>
      <c r="AC87" s="187">
        <f>'Core Indicators'!GD87</f>
        <v>2</v>
      </c>
      <c r="AD87" s="187">
        <f>'Core Indicators'!GL87</f>
        <v>2</v>
      </c>
      <c r="AE87" s="187">
        <f>'Core Indicators'!GT87</f>
        <v>2</v>
      </c>
      <c r="AF87" s="187">
        <f>'Core Indicators'!HB87</f>
        <v>2</v>
      </c>
      <c r="AG87" s="187">
        <f t="shared" si="42"/>
        <v>2</v>
      </c>
      <c r="AH87" s="187">
        <f>'Core Indicators'!HJ87</f>
        <v>2</v>
      </c>
      <c r="AI87" s="187">
        <f>'Core Indicators'!HR87</f>
        <v>2</v>
      </c>
      <c r="AJ87" s="187">
        <f t="shared" si="43"/>
        <v>2</v>
      </c>
      <c r="AK87" s="187">
        <f>'Core Indicators'!HZ87</f>
        <v>2</v>
      </c>
      <c r="AL87" s="187">
        <f>'Core Indicators'!IH87</f>
        <v>2</v>
      </c>
      <c r="AM87" s="187">
        <f>'Core Indicators'!IP87</f>
        <v>2</v>
      </c>
      <c r="AN87" s="187">
        <f t="shared" si="44"/>
        <v>2</v>
      </c>
    </row>
    <row r="88" spans="1:40" x14ac:dyDescent="0.35">
      <c r="A88" s="206" t="str">
        <f>Lists!C:C</f>
        <v>NGA003</v>
      </c>
      <c r="B88" s="264">
        <f t="shared" si="30"/>
        <v>2.5</v>
      </c>
      <c r="C88" s="166">
        <f t="shared" si="31"/>
        <v>0</v>
      </c>
      <c r="D88" s="287">
        <f t="shared" si="32"/>
        <v>2.6</v>
      </c>
      <c r="E88" s="206">
        <f>'Core Indicators'!R88</f>
        <v>1</v>
      </c>
      <c r="F88" s="206">
        <f>'Core Indicators'!Z88</f>
        <v>2</v>
      </c>
      <c r="G88" s="166">
        <f t="shared" si="33"/>
        <v>1.5</v>
      </c>
      <c r="H88" s="206">
        <f>'Core Indicators'!AH88</f>
        <v>3</v>
      </c>
      <c r="I88" s="206">
        <f>'Core Indicators'!AP88</f>
        <v>3</v>
      </c>
      <c r="J88" s="206">
        <f>'Core Indicators'!BN88</f>
        <v>3</v>
      </c>
      <c r="K88" s="206">
        <f t="shared" si="34"/>
        <v>3</v>
      </c>
      <c r="L88" s="264">
        <f t="shared" si="35"/>
        <v>3</v>
      </c>
      <c r="M88" s="287">
        <f t="shared" si="36"/>
        <v>3</v>
      </c>
      <c r="N88" s="207">
        <f>'Core Indicators'!DJ88</f>
        <v>3</v>
      </c>
      <c r="O88" s="207">
        <f>'Core Indicators'!DR88</f>
        <v>3</v>
      </c>
      <c r="P88" s="207">
        <f>'Core Indicators'!DZ88</f>
        <v>3</v>
      </c>
      <c r="Q88" s="207">
        <f>'Core Indicators'!EH88</f>
        <v>3</v>
      </c>
      <c r="R88" s="207">
        <f>'Core Indicators'!EP88</f>
        <v>3</v>
      </c>
      <c r="S88" s="166">
        <f t="shared" si="37"/>
        <v>1.6</v>
      </c>
      <c r="T88" s="166">
        <f t="shared" si="38"/>
        <v>1.1666666666666667</v>
      </c>
      <c r="U88" s="206">
        <v>1</v>
      </c>
      <c r="V88" s="206">
        <v>1</v>
      </c>
      <c r="W88" s="206">
        <f>'Core Indicators'!EX88</f>
        <v>2</v>
      </c>
      <c r="X88" s="166">
        <f t="shared" si="39"/>
        <v>1.5</v>
      </c>
      <c r="Y88" s="206">
        <v>1</v>
      </c>
      <c r="Z88" s="166">
        <f t="shared" si="40"/>
        <v>2</v>
      </c>
      <c r="AA88" s="206">
        <f>'Core Indicators'!FF88</f>
        <v>2</v>
      </c>
      <c r="AB88" s="206">
        <f t="shared" si="41"/>
        <v>2</v>
      </c>
      <c r="AC88" s="187">
        <f>'Core Indicators'!GD88</f>
        <v>2</v>
      </c>
      <c r="AD88" s="187">
        <f>'Core Indicators'!GL88</f>
        <v>2</v>
      </c>
      <c r="AE88" s="187">
        <f>'Core Indicators'!GT88</f>
        <v>2</v>
      </c>
      <c r="AF88" s="187">
        <f>'Core Indicators'!HB88</f>
        <v>2</v>
      </c>
      <c r="AG88" s="187">
        <f t="shared" si="42"/>
        <v>2</v>
      </c>
      <c r="AH88" s="187">
        <f>'Core Indicators'!HJ88</f>
        <v>2</v>
      </c>
      <c r="AI88" s="187">
        <f>'Core Indicators'!HR88</f>
        <v>2</v>
      </c>
      <c r="AJ88" s="187">
        <f t="shared" si="43"/>
        <v>2</v>
      </c>
      <c r="AK88" s="187">
        <f>'Core Indicators'!HZ88</f>
        <v>2</v>
      </c>
      <c r="AL88" s="187">
        <f>'Core Indicators'!IH88</f>
        <v>2</v>
      </c>
      <c r="AM88" s="187">
        <f>'Core Indicators'!IP88</f>
        <v>2</v>
      </c>
      <c r="AN88" s="187">
        <f t="shared" si="44"/>
        <v>2</v>
      </c>
    </row>
    <row r="89" spans="1:40" x14ac:dyDescent="0.35">
      <c r="A89" s="206" t="str">
        <f>Lists!C:C</f>
        <v>NGA004</v>
      </c>
      <c r="B89" s="264">
        <f t="shared" si="30"/>
        <v>1.8</v>
      </c>
      <c r="C89" s="166">
        <f t="shared" si="31"/>
        <v>1</v>
      </c>
      <c r="D89" s="287">
        <f t="shared" si="32"/>
        <v>1.8</v>
      </c>
      <c r="E89" s="206">
        <f>'Core Indicators'!R89</f>
        <v>1</v>
      </c>
      <c r="F89" s="206">
        <f>'Core Indicators'!Z89</f>
        <v>2</v>
      </c>
      <c r="G89" s="166">
        <f t="shared" si="33"/>
        <v>1.5</v>
      </c>
      <c r="H89" s="206">
        <f>'Core Indicators'!AH89</f>
        <v>2</v>
      </c>
      <c r="I89" s="206">
        <f>'Core Indicators'!AP89</f>
        <v>2</v>
      </c>
      <c r="J89" s="206">
        <f>'Core Indicators'!BN89</f>
        <v>2</v>
      </c>
      <c r="K89" s="206">
        <f t="shared" si="34"/>
        <v>2</v>
      </c>
      <c r="L89" s="264">
        <f t="shared" si="35"/>
        <v>2</v>
      </c>
      <c r="M89" s="287">
        <f t="shared" si="36"/>
        <v>2</v>
      </c>
      <c r="N89" s="207">
        <f>'Core Indicators'!DJ89</f>
        <v>2</v>
      </c>
      <c r="O89" s="207">
        <f>'Core Indicators'!DR89</f>
        <v>2</v>
      </c>
      <c r="P89" s="207">
        <f>'Core Indicators'!DZ89</f>
        <v>2</v>
      </c>
      <c r="Q89" s="207">
        <f>'Core Indicators'!EH89</f>
        <v>2</v>
      </c>
      <c r="R89" s="207">
        <f>'Core Indicators'!EP89</f>
        <v>2</v>
      </c>
      <c r="S89" s="166">
        <f t="shared" si="37"/>
        <v>1.6</v>
      </c>
      <c r="T89" s="166">
        <f t="shared" si="38"/>
        <v>1.1666666666666667</v>
      </c>
      <c r="U89" s="206">
        <v>1</v>
      </c>
      <c r="V89" s="206">
        <v>1</v>
      </c>
      <c r="W89" s="206">
        <f>'Core Indicators'!EX89</f>
        <v>2</v>
      </c>
      <c r="X89" s="166">
        <f t="shared" si="39"/>
        <v>1.5</v>
      </c>
      <c r="Y89" s="206">
        <v>1</v>
      </c>
      <c r="Z89" s="166">
        <f t="shared" si="40"/>
        <v>2</v>
      </c>
      <c r="AA89" s="206" t="str">
        <f>'Core Indicators'!FF89</f>
        <v>x</v>
      </c>
      <c r="AB89" s="206">
        <f t="shared" si="41"/>
        <v>2</v>
      </c>
      <c r="AC89" s="187">
        <f>'Core Indicators'!GD89</f>
        <v>2</v>
      </c>
      <c r="AD89" s="187">
        <f>'Core Indicators'!GL89</f>
        <v>2</v>
      </c>
      <c r="AE89" s="187">
        <f>'Core Indicators'!GT89</f>
        <v>2</v>
      </c>
      <c r="AF89" s="187">
        <f>'Core Indicators'!HB89</f>
        <v>2</v>
      </c>
      <c r="AG89" s="187">
        <f t="shared" si="42"/>
        <v>2</v>
      </c>
      <c r="AH89" s="187">
        <f>'Core Indicators'!HJ89</f>
        <v>2</v>
      </c>
      <c r="AI89" s="187">
        <f>'Core Indicators'!HR89</f>
        <v>2</v>
      </c>
      <c r="AJ89" s="187">
        <f t="shared" si="43"/>
        <v>2</v>
      </c>
      <c r="AK89" s="187">
        <f>'Core Indicators'!HZ89</f>
        <v>2</v>
      </c>
      <c r="AL89" s="187">
        <f>'Core Indicators'!IH89</f>
        <v>2</v>
      </c>
      <c r="AM89" s="187">
        <f>'Core Indicators'!IP89</f>
        <v>2</v>
      </c>
      <c r="AN89" s="187">
        <f t="shared" si="44"/>
        <v>2</v>
      </c>
    </row>
    <row r="90" spans="1:40" x14ac:dyDescent="0.35">
      <c r="A90" s="206" t="str">
        <f>Lists!C:C</f>
        <v>NGA007</v>
      </c>
      <c r="B90" s="264">
        <f t="shared" si="30"/>
        <v>2.4</v>
      </c>
      <c r="C90" s="166">
        <f t="shared" si="31"/>
        <v>0</v>
      </c>
      <c r="D90" s="287">
        <f t="shared" si="32"/>
        <v>2.7</v>
      </c>
      <c r="E90" s="206">
        <f>'Core Indicators'!R90</f>
        <v>2</v>
      </c>
      <c r="F90" s="206">
        <f>'Core Indicators'!Z90</f>
        <v>2</v>
      </c>
      <c r="G90" s="166">
        <f t="shared" si="33"/>
        <v>2</v>
      </c>
      <c r="H90" s="206">
        <f>'Core Indicators'!AH90</f>
        <v>3</v>
      </c>
      <c r="I90" s="206">
        <f>'Core Indicators'!AP90</f>
        <v>3</v>
      </c>
      <c r="J90" s="206">
        <f>'Core Indicators'!BN90</f>
        <v>3</v>
      </c>
      <c r="K90" s="206">
        <f t="shared" si="34"/>
        <v>3</v>
      </c>
      <c r="L90" s="264">
        <f t="shared" si="35"/>
        <v>3</v>
      </c>
      <c r="M90" s="287">
        <f t="shared" si="36"/>
        <v>3</v>
      </c>
      <c r="N90" s="207">
        <f>'Core Indicators'!DJ90</f>
        <v>3</v>
      </c>
      <c r="O90" s="207">
        <f>'Core Indicators'!DR90</f>
        <v>3</v>
      </c>
      <c r="P90" s="207">
        <f>'Core Indicators'!DZ90</f>
        <v>3</v>
      </c>
      <c r="Q90" s="207">
        <f>'Core Indicators'!EH90</f>
        <v>3</v>
      </c>
      <c r="R90" s="207">
        <f>'Core Indicators'!EP90</f>
        <v>3</v>
      </c>
      <c r="S90" s="166">
        <f t="shared" si="37"/>
        <v>1.3</v>
      </c>
      <c r="T90" s="166">
        <f t="shared" si="38"/>
        <v>1.1666666666666667</v>
      </c>
      <c r="U90" s="206">
        <v>1</v>
      </c>
      <c r="V90" s="206">
        <v>1</v>
      </c>
      <c r="W90" s="206">
        <f>'Core Indicators'!EX90</f>
        <v>2</v>
      </c>
      <c r="X90" s="166">
        <f t="shared" si="39"/>
        <v>1.5</v>
      </c>
      <c r="Y90" s="206">
        <v>1</v>
      </c>
      <c r="Z90" s="166">
        <f t="shared" si="40"/>
        <v>1.5</v>
      </c>
      <c r="AA90" s="206">
        <f>'Core Indicators'!FF90</f>
        <v>1</v>
      </c>
      <c r="AB90" s="206">
        <f t="shared" si="41"/>
        <v>2</v>
      </c>
      <c r="AC90" s="187">
        <f>'Core Indicators'!GD90</f>
        <v>2</v>
      </c>
      <c r="AD90" s="187">
        <f>'Core Indicators'!GL90</f>
        <v>2</v>
      </c>
      <c r="AE90" s="187">
        <f>'Core Indicators'!GT90</f>
        <v>2</v>
      </c>
      <c r="AF90" s="187">
        <f>'Core Indicators'!HB90</f>
        <v>2</v>
      </c>
      <c r="AG90" s="187">
        <f t="shared" si="42"/>
        <v>2</v>
      </c>
      <c r="AH90" s="187">
        <f>'Core Indicators'!HJ90</f>
        <v>2</v>
      </c>
      <c r="AI90" s="187">
        <f>'Core Indicators'!HR90</f>
        <v>2</v>
      </c>
      <c r="AJ90" s="187">
        <f t="shared" si="43"/>
        <v>2</v>
      </c>
      <c r="AK90" s="187">
        <f>'Core Indicators'!HZ90</f>
        <v>2</v>
      </c>
      <c r="AL90" s="187">
        <f>'Core Indicators'!IH90</f>
        <v>2</v>
      </c>
      <c r="AM90" s="187">
        <f>'Core Indicators'!IP90</f>
        <v>2</v>
      </c>
      <c r="AN90" s="187">
        <f t="shared" si="44"/>
        <v>2</v>
      </c>
    </row>
    <row r="91" spans="1:40" x14ac:dyDescent="0.35">
      <c r="A91" s="206" t="str">
        <f>Lists!C:C</f>
        <v>NGA008</v>
      </c>
      <c r="B91" s="264">
        <f t="shared" si="30"/>
        <v>1.9</v>
      </c>
      <c r="C91" s="166">
        <f t="shared" si="31"/>
        <v>1</v>
      </c>
      <c r="D91" s="287">
        <f t="shared" si="32"/>
        <v>2</v>
      </c>
      <c r="E91" s="206">
        <f>'Core Indicators'!R91</f>
        <v>2</v>
      </c>
      <c r="F91" s="206">
        <f>'Core Indicators'!Z91</f>
        <v>2</v>
      </c>
      <c r="G91" s="166">
        <f t="shared" si="33"/>
        <v>2</v>
      </c>
      <c r="H91" s="206">
        <f>'Core Indicators'!AH91</f>
        <v>2</v>
      </c>
      <c r="I91" s="206">
        <f>'Core Indicators'!AP91</f>
        <v>2</v>
      </c>
      <c r="J91" s="206" t="str">
        <f>'Core Indicators'!BN91</f>
        <v>x</v>
      </c>
      <c r="K91" s="206">
        <f t="shared" si="34"/>
        <v>2</v>
      </c>
      <c r="L91" s="264">
        <f t="shared" si="35"/>
        <v>2</v>
      </c>
      <c r="M91" s="287">
        <f t="shared" si="36"/>
        <v>2</v>
      </c>
      <c r="N91" s="207">
        <f>'Core Indicators'!DJ91</f>
        <v>2</v>
      </c>
      <c r="O91" s="207">
        <f>'Core Indicators'!DR91</f>
        <v>2</v>
      </c>
      <c r="P91" s="207">
        <f>'Core Indicators'!DZ91</f>
        <v>2</v>
      </c>
      <c r="Q91" s="207">
        <f>'Core Indicators'!EH91</f>
        <v>2</v>
      </c>
      <c r="R91" s="207">
        <f>'Core Indicators'!EP91</f>
        <v>2</v>
      </c>
      <c r="S91" s="166">
        <f t="shared" si="37"/>
        <v>1.6</v>
      </c>
      <c r="T91" s="166">
        <f t="shared" si="38"/>
        <v>1.1666666666666667</v>
      </c>
      <c r="U91" s="206">
        <v>1</v>
      </c>
      <c r="V91" s="206">
        <v>1</v>
      </c>
      <c r="W91" s="206">
        <f>'Core Indicators'!EX91</f>
        <v>2</v>
      </c>
      <c r="X91" s="166">
        <f t="shared" si="39"/>
        <v>1.5</v>
      </c>
      <c r="Y91" s="206">
        <v>1</v>
      </c>
      <c r="Z91" s="166">
        <f t="shared" si="40"/>
        <v>2</v>
      </c>
      <c r="AA91" s="206">
        <f>'Core Indicators'!FF91</f>
        <v>2</v>
      </c>
      <c r="AB91" s="206">
        <f t="shared" si="41"/>
        <v>2</v>
      </c>
      <c r="AC91" s="187">
        <f>'Core Indicators'!GD91</f>
        <v>2</v>
      </c>
      <c r="AD91" s="187">
        <f>'Core Indicators'!GL91</f>
        <v>2</v>
      </c>
      <c r="AE91" s="187">
        <f>'Core Indicators'!GT91</f>
        <v>2</v>
      </c>
      <c r="AF91" s="187">
        <f>'Core Indicators'!HB91</f>
        <v>2</v>
      </c>
      <c r="AG91" s="187">
        <f t="shared" si="42"/>
        <v>2</v>
      </c>
      <c r="AH91" s="187">
        <f>'Core Indicators'!HJ91</f>
        <v>2</v>
      </c>
      <c r="AI91" s="187">
        <f>'Core Indicators'!HR91</f>
        <v>2</v>
      </c>
      <c r="AJ91" s="187">
        <f t="shared" si="43"/>
        <v>2</v>
      </c>
      <c r="AK91" s="187">
        <f>'Core Indicators'!HZ91</f>
        <v>2</v>
      </c>
      <c r="AL91" s="187">
        <f>'Core Indicators'!IH91</f>
        <v>2</v>
      </c>
      <c r="AM91" s="187">
        <f>'Core Indicators'!IP91</f>
        <v>2</v>
      </c>
      <c r="AN91" s="187">
        <f t="shared" si="44"/>
        <v>2</v>
      </c>
    </row>
    <row r="92" spans="1:40" x14ac:dyDescent="0.35">
      <c r="A92" s="206" t="str">
        <f>Lists!C:C</f>
        <v>NIC001</v>
      </c>
      <c r="B92" s="264">
        <f t="shared" si="30"/>
        <v>1.7</v>
      </c>
      <c r="C92" s="166">
        <f t="shared" si="31"/>
        <v>0</v>
      </c>
      <c r="D92" s="287">
        <f t="shared" si="32"/>
        <v>1.8</v>
      </c>
      <c r="E92" s="206">
        <f>'Core Indicators'!R92</f>
        <v>1</v>
      </c>
      <c r="F92" s="206">
        <f>'Core Indicators'!Z92</f>
        <v>2</v>
      </c>
      <c r="G92" s="166">
        <f t="shared" si="33"/>
        <v>1.5</v>
      </c>
      <c r="H92" s="206">
        <f>'Core Indicators'!AH92</f>
        <v>2</v>
      </c>
      <c r="I92" s="206">
        <f>'Core Indicators'!AP92</f>
        <v>2</v>
      </c>
      <c r="J92" s="206">
        <f>'Core Indicators'!BN92</f>
        <v>2</v>
      </c>
      <c r="K92" s="206">
        <f t="shared" si="34"/>
        <v>2</v>
      </c>
      <c r="L92" s="264">
        <f t="shared" si="35"/>
        <v>2</v>
      </c>
      <c r="M92" s="287">
        <f t="shared" si="36"/>
        <v>2</v>
      </c>
      <c r="N92" s="207">
        <f>'Core Indicators'!DJ92</f>
        <v>2</v>
      </c>
      <c r="O92" s="207">
        <f>'Core Indicators'!DR92</f>
        <v>2</v>
      </c>
      <c r="P92" s="207" t="str">
        <f>'Core Indicators'!DZ92</f>
        <v>x</v>
      </c>
      <c r="Q92" s="207" t="str">
        <f>'Core Indicators'!EH92</f>
        <v>x</v>
      </c>
      <c r="R92" s="207" t="str">
        <f>'Core Indicators'!EP92</f>
        <v>x</v>
      </c>
      <c r="S92" s="166">
        <f t="shared" si="37"/>
        <v>1.3</v>
      </c>
      <c r="T92" s="166">
        <f t="shared" si="38"/>
        <v>1.1666666666666667</v>
      </c>
      <c r="U92" s="206">
        <v>1</v>
      </c>
      <c r="V92" s="206">
        <v>1</v>
      </c>
      <c r="W92" s="206">
        <f>'Core Indicators'!EX92</f>
        <v>2</v>
      </c>
      <c r="X92" s="166">
        <f t="shared" si="39"/>
        <v>1.5</v>
      </c>
      <c r="Y92" s="206">
        <v>1</v>
      </c>
      <c r="Z92" s="166">
        <f t="shared" si="40"/>
        <v>1.5</v>
      </c>
      <c r="AA92" s="206">
        <f>'Core Indicators'!FF92</f>
        <v>1</v>
      </c>
      <c r="AB92" s="206">
        <f t="shared" si="41"/>
        <v>2</v>
      </c>
      <c r="AC92" s="187">
        <f>'Core Indicators'!GD92</f>
        <v>2</v>
      </c>
      <c r="AD92" s="187">
        <f>'Core Indicators'!GL92</f>
        <v>2</v>
      </c>
      <c r="AE92" s="187">
        <f>'Core Indicators'!GT92</f>
        <v>2</v>
      </c>
      <c r="AF92" s="187">
        <f>'Core Indicators'!HB92</f>
        <v>2</v>
      </c>
      <c r="AG92" s="187">
        <f t="shared" si="42"/>
        <v>2</v>
      </c>
      <c r="AH92" s="187">
        <f>'Core Indicators'!HJ92</f>
        <v>2</v>
      </c>
      <c r="AI92" s="187">
        <f>'Core Indicators'!HR92</f>
        <v>2</v>
      </c>
      <c r="AJ92" s="187">
        <f t="shared" si="43"/>
        <v>2</v>
      </c>
      <c r="AK92" s="187">
        <f>'Core Indicators'!HZ92</f>
        <v>2</v>
      </c>
      <c r="AL92" s="187">
        <f>'Core Indicators'!IH92</f>
        <v>2</v>
      </c>
      <c r="AM92" s="187">
        <f>'Core Indicators'!IP92</f>
        <v>2</v>
      </c>
      <c r="AN92" s="187">
        <f t="shared" si="44"/>
        <v>2</v>
      </c>
    </row>
    <row r="93" spans="1:40" x14ac:dyDescent="0.35">
      <c r="A93" s="206" t="str">
        <f>Lists!C:C</f>
        <v>PAK001</v>
      </c>
      <c r="B93" s="264">
        <f t="shared" si="30"/>
        <v>1.9</v>
      </c>
      <c r="C93" s="166">
        <f t="shared" si="31"/>
        <v>0</v>
      </c>
      <c r="D93" s="287">
        <f t="shared" si="32"/>
        <v>2.2000000000000002</v>
      </c>
      <c r="E93" s="206">
        <f>'Core Indicators'!R93</f>
        <v>1</v>
      </c>
      <c r="F93" s="206">
        <f>'Core Indicators'!Z93</f>
        <v>2</v>
      </c>
      <c r="G93" s="166">
        <f t="shared" si="33"/>
        <v>1.5</v>
      </c>
      <c r="H93" s="206">
        <f>'Core Indicators'!AH93</f>
        <v>2</v>
      </c>
      <c r="I93" s="206">
        <f>'Core Indicators'!AP93</f>
        <v>3</v>
      </c>
      <c r="J93" s="206">
        <f>'Core Indicators'!BN93</f>
        <v>3</v>
      </c>
      <c r="K93" s="206">
        <f t="shared" si="34"/>
        <v>3</v>
      </c>
      <c r="L93" s="264">
        <f t="shared" si="35"/>
        <v>2.5</v>
      </c>
      <c r="M93" s="287">
        <f t="shared" si="36"/>
        <v>2</v>
      </c>
      <c r="N93" s="207">
        <f>'Core Indicators'!DJ93</f>
        <v>2</v>
      </c>
      <c r="O93" s="207">
        <f>'Core Indicators'!DR93</f>
        <v>2</v>
      </c>
      <c r="P93" s="207">
        <f>'Core Indicators'!DZ93</f>
        <v>2</v>
      </c>
      <c r="Q93" s="207">
        <f>'Core Indicators'!EH93</f>
        <v>2</v>
      </c>
      <c r="R93" s="207">
        <f>'Core Indicators'!EP93</f>
        <v>2</v>
      </c>
      <c r="S93" s="166">
        <f t="shared" si="37"/>
        <v>1.4</v>
      </c>
      <c r="T93" s="166">
        <f t="shared" si="38"/>
        <v>1.3333333333333333</v>
      </c>
      <c r="U93" s="206">
        <v>1</v>
      </c>
      <c r="V93" s="206">
        <v>1</v>
      </c>
      <c r="W93" s="206">
        <f>'Core Indicators'!EX93</f>
        <v>3</v>
      </c>
      <c r="X93" s="166">
        <f t="shared" si="39"/>
        <v>2</v>
      </c>
      <c r="Y93" s="206">
        <v>1</v>
      </c>
      <c r="Z93" s="166">
        <f t="shared" si="40"/>
        <v>1.5</v>
      </c>
      <c r="AA93" s="206">
        <f>'Core Indicators'!FF93</f>
        <v>1</v>
      </c>
      <c r="AB93" s="206">
        <f t="shared" si="41"/>
        <v>2</v>
      </c>
      <c r="AC93" s="187">
        <f>'Core Indicators'!GD93</f>
        <v>2</v>
      </c>
      <c r="AD93" s="187">
        <f>'Core Indicators'!GL93</f>
        <v>2</v>
      </c>
      <c r="AE93" s="187">
        <f>'Core Indicators'!GT93</f>
        <v>2</v>
      </c>
      <c r="AF93" s="187">
        <f>'Core Indicators'!HB93</f>
        <v>2</v>
      </c>
      <c r="AG93" s="187">
        <f t="shared" si="42"/>
        <v>2</v>
      </c>
      <c r="AH93" s="187">
        <f>'Core Indicators'!HJ93</f>
        <v>2</v>
      </c>
      <c r="AI93" s="187">
        <f>'Core Indicators'!HR93</f>
        <v>2</v>
      </c>
      <c r="AJ93" s="187">
        <f t="shared" si="43"/>
        <v>2</v>
      </c>
      <c r="AK93" s="187">
        <f>'Core Indicators'!HZ93</f>
        <v>2</v>
      </c>
      <c r="AL93" s="187">
        <f>'Core Indicators'!IH93</f>
        <v>2</v>
      </c>
      <c r="AM93" s="187">
        <f>'Core Indicators'!IP93</f>
        <v>2</v>
      </c>
      <c r="AN93" s="187">
        <f t="shared" si="44"/>
        <v>2</v>
      </c>
    </row>
    <row r="94" spans="1:40" x14ac:dyDescent="0.35">
      <c r="A94" s="206" t="str">
        <f>Lists!C:C</f>
        <v>PAK004</v>
      </c>
      <c r="B94" s="264" t="str">
        <f t="shared" si="30"/>
        <v>x</v>
      </c>
      <c r="C94" s="166">
        <f t="shared" si="31"/>
        <v>3</v>
      </c>
      <c r="D94" s="287">
        <f t="shared" si="32"/>
        <v>2.7</v>
      </c>
      <c r="E94" s="206">
        <f>'Core Indicators'!R94</f>
        <v>1</v>
      </c>
      <c r="F94" s="206">
        <f>'Core Indicators'!Z94</f>
        <v>3</v>
      </c>
      <c r="G94" s="166">
        <f t="shared" si="33"/>
        <v>2.1</v>
      </c>
      <c r="H94" s="206" t="str">
        <f>'Core Indicators'!AH94</f>
        <v>x</v>
      </c>
      <c r="I94" s="206" t="str">
        <f>'Core Indicators'!AP94</f>
        <v>x</v>
      </c>
      <c r="J94" s="206">
        <f>'Core Indicators'!BN94</f>
        <v>3</v>
      </c>
      <c r="K94" s="206">
        <f t="shared" si="34"/>
        <v>3</v>
      </c>
      <c r="L94" s="264">
        <f t="shared" si="35"/>
        <v>3</v>
      </c>
      <c r="M94" s="287" t="str">
        <f t="shared" si="36"/>
        <v>x</v>
      </c>
      <c r="N94" s="207" t="str">
        <f>'Core Indicators'!DJ94</f>
        <v>x</v>
      </c>
      <c r="O94" s="207" t="str">
        <f>'Core Indicators'!DR94</f>
        <v>x</v>
      </c>
      <c r="P94" s="207" t="str">
        <f>'Core Indicators'!DZ94</f>
        <v>x</v>
      </c>
      <c r="Q94" s="207" t="str">
        <f>'Core Indicators'!EH94</f>
        <v>x</v>
      </c>
      <c r="R94" s="207" t="str">
        <f>'Core Indicators'!EP94</f>
        <v>x</v>
      </c>
      <c r="S94" s="166">
        <f t="shared" si="37"/>
        <v>1.7</v>
      </c>
      <c r="T94" s="166">
        <f t="shared" si="38"/>
        <v>1.3333333333333333</v>
      </c>
      <c r="U94" s="206">
        <v>1</v>
      </c>
      <c r="V94" s="206">
        <v>1</v>
      </c>
      <c r="W94" s="206">
        <f>'Core Indicators'!EX94</f>
        <v>3</v>
      </c>
      <c r="X94" s="166">
        <f t="shared" si="39"/>
        <v>2</v>
      </c>
      <c r="Y94" s="206">
        <v>1</v>
      </c>
      <c r="Z94" s="166">
        <f t="shared" si="40"/>
        <v>2</v>
      </c>
      <c r="AA94" s="206">
        <f>'Core Indicators'!FF94</f>
        <v>2</v>
      </c>
      <c r="AB94" s="206">
        <f t="shared" si="41"/>
        <v>2</v>
      </c>
      <c r="AC94" s="187">
        <f>'Core Indicators'!GD94</f>
        <v>2</v>
      </c>
      <c r="AD94" s="187">
        <f>'Core Indicators'!GL94</f>
        <v>2</v>
      </c>
      <c r="AE94" s="187">
        <f>'Core Indicators'!GT94</f>
        <v>2</v>
      </c>
      <c r="AF94" s="187">
        <f>'Core Indicators'!HB94</f>
        <v>2</v>
      </c>
      <c r="AG94" s="187">
        <f t="shared" si="42"/>
        <v>2</v>
      </c>
      <c r="AH94" s="187">
        <f>'Core Indicators'!HJ94</f>
        <v>2</v>
      </c>
      <c r="AI94" s="187">
        <f>'Core Indicators'!HR94</f>
        <v>2</v>
      </c>
      <c r="AJ94" s="187">
        <f t="shared" si="43"/>
        <v>2</v>
      </c>
      <c r="AK94" s="187">
        <f>'Core Indicators'!HZ94</f>
        <v>2</v>
      </c>
      <c r="AL94" s="187">
        <f>'Core Indicators'!IH94</f>
        <v>2</v>
      </c>
      <c r="AM94" s="187">
        <f>'Core Indicators'!IP94</f>
        <v>2</v>
      </c>
      <c r="AN94" s="187">
        <f t="shared" si="44"/>
        <v>2</v>
      </c>
    </row>
    <row r="95" spans="1:40" x14ac:dyDescent="0.35">
      <c r="A95" s="206" t="str">
        <f>Lists!C:C</f>
        <v>PAN002</v>
      </c>
      <c r="B95" s="264">
        <f t="shared" si="30"/>
        <v>2.4</v>
      </c>
      <c r="C95" s="166">
        <f t="shared" si="31"/>
        <v>0</v>
      </c>
      <c r="D95" s="287">
        <f t="shared" si="32"/>
        <v>2.6</v>
      </c>
      <c r="E95" s="206">
        <f>'Core Indicators'!R95</f>
        <v>2</v>
      </c>
      <c r="F95" s="206">
        <f>'Core Indicators'!Z95</f>
        <v>2</v>
      </c>
      <c r="G95" s="166">
        <f t="shared" si="33"/>
        <v>2</v>
      </c>
      <c r="H95" s="206">
        <f>'Core Indicators'!AH95</f>
        <v>3</v>
      </c>
      <c r="I95" s="206">
        <f>'Core Indicators'!AP95</f>
        <v>2</v>
      </c>
      <c r="J95" s="206">
        <f>'Core Indicators'!BN95</f>
        <v>3</v>
      </c>
      <c r="K95" s="206">
        <f t="shared" si="34"/>
        <v>2.5</v>
      </c>
      <c r="L95" s="264">
        <f t="shared" si="35"/>
        <v>2.8</v>
      </c>
      <c r="M95" s="287">
        <f t="shared" si="36"/>
        <v>2.8</v>
      </c>
      <c r="N95" s="207">
        <f>'Core Indicators'!DJ95</f>
        <v>3</v>
      </c>
      <c r="O95" s="207">
        <f>'Core Indicators'!DR95</f>
        <v>3</v>
      </c>
      <c r="P95" s="207">
        <f>'Core Indicators'!DZ95</f>
        <v>2</v>
      </c>
      <c r="Q95" s="207">
        <f>'Core Indicators'!EH95</f>
        <v>3</v>
      </c>
      <c r="R95" s="207">
        <f>'Core Indicators'!EP95</f>
        <v>3</v>
      </c>
      <c r="S95" s="166">
        <f t="shared" si="37"/>
        <v>1.7</v>
      </c>
      <c r="T95" s="166">
        <f t="shared" si="38"/>
        <v>1.3333333333333333</v>
      </c>
      <c r="U95" s="206">
        <v>1</v>
      </c>
      <c r="V95" s="206">
        <v>1</v>
      </c>
      <c r="W95" s="206">
        <f>'Core Indicators'!EX95</f>
        <v>3</v>
      </c>
      <c r="X95" s="166">
        <f t="shared" si="39"/>
        <v>2</v>
      </c>
      <c r="Y95" s="206">
        <v>1</v>
      </c>
      <c r="Z95" s="166">
        <f t="shared" si="40"/>
        <v>2</v>
      </c>
      <c r="AA95" s="206">
        <f>'Core Indicators'!FF95</f>
        <v>2</v>
      </c>
      <c r="AB95" s="206">
        <f t="shared" si="41"/>
        <v>2</v>
      </c>
      <c r="AC95" s="187">
        <f>'Core Indicators'!GD95</f>
        <v>2</v>
      </c>
      <c r="AD95" s="187">
        <f>'Core Indicators'!GL95</f>
        <v>2</v>
      </c>
      <c r="AE95" s="187">
        <f>'Core Indicators'!GT95</f>
        <v>2</v>
      </c>
      <c r="AF95" s="187">
        <f>'Core Indicators'!HB95</f>
        <v>2</v>
      </c>
      <c r="AG95" s="187">
        <f t="shared" si="42"/>
        <v>2</v>
      </c>
      <c r="AH95" s="187">
        <f>'Core Indicators'!HJ95</f>
        <v>2</v>
      </c>
      <c r="AI95" s="187">
        <f>'Core Indicators'!HR95</f>
        <v>2</v>
      </c>
      <c r="AJ95" s="187">
        <f t="shared" si="43"/>
        <v>2</v>
      </c>
      <c r="AK95" s="187">
        <f>'Core Indicators'!HZ95</f>
        <v>2</v>
      </c>
      <c r="AL95" s="187">
        <f>'Core Indicators'!IH95</f>
        <v>2</v>
      </c>
      <c r="AM95" s="187">
        <f>'Core Indicators'!IP95</f>
        <v>2</v>
      </c>
      <c r="AN95" s="187">
        <f t="shared" si="44"/>
        <v>2</v>
      </c>
    </row>
    <row r="96" spans="1:40" x14ac:dyDescent="0.35">
      <c r="A96" s="206" t="str">
        <f>Lists!C:C</f>
        <v>PER002</v>
      </c>
      <c r="B96" s="264">
        <f t="shared" si="30"/>
        <v>2.2000000000000002</v>
      </c>
      <c r="C96" s="166">
        <f t="shared" si="31"/>
        <v>2</v>
      </c>
      <c r="D96" s="287">
        <f t="shared" si="32"/>
        <v>1.8</v>
      </c>
      <c r="E96" s="206">
        <f>'Core Indicators'!R96</f>
        <v>1</v>
      </c>
      <c r="F96" s="206">
        <f>'Core Indicators'!Z96</f>
        <v>2</v>
      </c>
      <c r="G96" s="166">
        <f t="shared" si="33"/>
        <v>1.5</v>
      </c>
      <c r="H96" s="206">
        <f>'Core Indicators'!AH96</f>
        <v>2</v>
      </c>
      <c r="I96" s="206">
        <f>'Core Indicators'!AP96</f>
        <v>2</v>
      </c>
      <c r="J96" s="206" t="str">
        <f>'Core Indicators'!BN96</f>
        <v>x</v>
      </c>
      <c r="K96" s="206">
        <f t="shared" si="34"/>
        <v>2</v>
      </c>
      <c r="L96" s="264">
        <f t="shared" si="35"/>
        <v>2</v>
      </c>
      <c r="M96" s="287">
        <f t="shared" si="36"/>
        <v>2.8</v>
      </c>
      <c r="N96" s="207">
        <f>'Core Indicators'!DJ96</f>
        <v>3</v>
      </c>
      <c r="O96" s="207">
        <f>'Core Indicators'!DR96</f>
        <v>3</v>
      </c>
      <c r="P96" s="207">
        <f>'Core Indicators'!DZ96</f>
        <v>2</v>
      </c>
      <c r="Q96" s="207">
        <f>'Core Indicators'!EH96</f>
        <v>3</v>
      </c>
      <c r="R96" s="207">
        <f>'Core Indicators'!EP96</f>
        <v>3</v>
      </c>
      <c r="S96" s="166">
        <f t="shared" si="37"/>
        <v>1.5</v>
      </c>
      <c r="T96" s="166">
        <f t="shared" si="38"/>
        <v>1</v>
      </c>
      <c r="U96" s="206">
        <v>1</v>
      </c>
      <c r="V96" s="206">
        <v>1</v>
      </c>
      <c r="W96" s="206" t="str">
        <f>'Core Indicators'!EX96</f>
        <v>x</v>
      </c>
      <c r="X96" s="166">
        <f t="shared" si="39"/>
        <v>1</v>
      </c>
      <c r="Y96" s="206">
        <v>1</v>
      </c>
      <c r="Z96" s="166">
        <f t="shared" si="40"/>
        <v>2</v>
      </c>
      <c r="AA96" s="206">
        <f>'Core Indicators'!FF96</f>
        <v>2</v>
      </c>
      <c r="AB96" s="206">
        <f t="shared" si="41"/>
        <v>2</v>
      </c>
      <c r="AC96" s="187">
        <f>'Core Indicators'!GD96</f>
        <v>2</v>
      </c>
      <c r="AD96" s="187">
        <f>'Core Indicators'!GL96</f>
        <v>2</v>
      </c>
      <c r="AE96" s="187">
        <f>'Core Indicators'!GT96</f>
        <v>2</v>
      </c>
      <c r="AF96" s="187">
        <f>'Core Indicators'!HB96</f>
        <v>2</v>
      </c>
      <c r="AG96" s="187">
        <f t="shared" si="42"/>
        <v>2</v>
      </c>
      <c r="AH96" s="187">
        <f>'Core Indicators'!HJ96</f>
        <v>2</v>
      </c>
      <c r="AI96" s="187">
        <f>'Core Indicators'!HR96</f>
        <v>2</v>
      </c>
      <c r="AJ96" s="187">
        <f t="shared" si="43"/>
        <v>2</v>
      </c>
      <c r="AK96" s="187">
        <f>'Core Indicators'!HZ96</f>
        <v>2</v>
      </c>
      <c r="AL96" s="187">
        <f>'Core Indicators'!IH96</f>
        <v>2</v>
      </c>
      <c r="AM96" s="187">
        <f>'Core Indicators'!IP96</f>
        <v>2</v>
      </c>
      <c r="AN96" s="187">
        <f t="shared" si="44"/>
        <v>2</v>
      </c>
    </row>
    <row r="97" spans="1:40" x14ac:dyDescent="0.35">
      <c r="A97" s="206" t="str">
        <f>Lists!C:C</f>
        <v>PHL001</v>
      </c>
      <c r="B97" s="264">
        <f t="shared" si="30"/>
        <v>2.4</v>
      </c>
      <c r="C97" s="166">
        <f t="shared" si="31"/>
        <v>1</v>
      </c>
      <c r="D97" s="287">
        <f t="shared" si="32"/>
        <v>2</v>
      </c>
      <c r="E97" s="206">
        <f>'Core Indicators'!R97</f>
        <v>2</v>
      </c>
      <c r="F97" s="206">
        <f>'Core Indicators'!Z97</f>
        <v>2</v>
      </c>
      <c r="G97" s="166">
        <f t="shared" si="33"/>
        <v>2</v>
      </c>
      <c r="H97" s="206">
        <f>'Core Indicators'!AH97</f>
        <v>2</v>
      </c>
      <c r="I97" s="206">
        <f>'Core Indicators'!AP97</f>
        <v>2</v>
      </c>
      <c r="J97" s="206">
        <f>'Core Indicators'!BN97</f>
        <v>2</v>
      </c>
      <c r="K97" s="206">
        <f t="shared" si="34"/>
        <v>2</v>
      </c>
      <c r="L97" s="264">
        <f t="shared" si="35"/>
        <v>2</v>
      </c>
      <c r="M97" s="287">
        <f t="shared" si="36"/>
        <v>3</v>
      </c>
      <c r="N97" s="207">
        <f>'Core Indicators'!DJ97</f>
        <v>3</v>
      </c>
      <c r="O97" s="207">
        <f>'Core Indicators'!DR97</f>
        <v>3</v>
      </c>
      <c r="P97" s="207">
        <f>'Core Indicators'!DZ97</f>
        <v>3</v>
      </c>
      <c r="Q97" s="207" t="str">
        <f>'Core Indicators'!EH97</f>
        <v>x</v>
      </c>
      <c r="R97" s="207" t="str">
        <f>'Core Indicators'!EP97</f>
        <v>x</v>
      </c>
      <c r="S97" s="166">
        <f t="shared" si="37"/>
        <v>1.6</v>
      </c>
      <c r="T97" s="166">
        <f t="shared" si="38"/>
        <v>1.1666666666666667</v>
      </c>
      <c r="U97" s="206">
        <v>1</v>
      </c>
      <c r="V97" s="206">
        <v>1</v>
      </c>
      <c r="W97" s="206">
        <f>'Core Indicators'!EX97</f>
        <v>2</v>
      </c>
      <c r="X97" s="166">
        <f t="shared" si="39"/>
        <v>1.5</v>
      </c>
      <c r="Y97" s="206">
        <v>1</v>
      </c>
      <c r="Z97" s="166">
        <f t="shared" si="40"/>
        <v>2</v>
      </c>
      <c r="AA97" s="206" t="str">
        <f>'Core Indicators'!FF97</f>
        <v>x</v>
      </c>
      <c r="AB97" s="206">
        <f t="shared" si="41"/>
        <v>2</v>
      </c>
      <c r="AC97" s="187">
        <f>'Core Indicators'!GD97</f>
        <v>2</v>
      </c>
      <c r="AD97" s="187">
        <f>'Core Indicators'!GL97</f>
        <v>2</v>
      </c>
      <c r="AE97" s="187">
        <f>'Core Indicators'!GT97</f>
        <v>2</v>
      </c>
      <c r="AF97" s="187">
        <f>'Core Indicators'!HB97</f>
        <v>2</v>
      </c>
      <c r="AG97" s="187">
        <f t="shared" si="42"/>
        <v>2</v>
      </c>
      <c r="AH97" s="187">
        <f>'Core Indicators'!HJ97</f>
        <v>2</v>
      </c>
      <c r="AI97" s="187">
        <f>'Core Indicators'!HR97</f>
        <v>2</v>
      </c>
      <c r="AJ97" s="187">
        <f t="shared" si="43"/>
        <v>2</v>
      </c>
      <c r="AK97" s="187">
        <f>'Core Indicators'!HZ97</f>
        <v>2</v>
      </c>
      <c r="AL97" s="187">
        <f>'Core Indicators'!IH97</f>
        <v>2</v>
      </c>
      <c r="AM97" s="187">
        <f>'Core Indicators'!IP97</f>
        <v>2</v>
      </c>
      <c r="AN97" s="187">
        <f t="shared" si="44"/>
        <v>2</v>
      </c>
    </row>
    <row r="98" spans="1:40" x14ac:dyDescent="0.35">
      <c r="A98" s="206" t="str">
        <f>Lists!C:C</f>
        <v>PHL003</v>
      </c>
      <c r="B98" s="264">
        <f t="shared" si="30"/>
        <v>2.2000000000000002</v>
      </c>
      <c r="C98" s="166">
        <f t="shared" si="31"/>
        <v>0</v>
      </c>
      <c r="D98" s="287">
        <f t="shared" si="32"/>
        <v>2.6</v>
      </c>
      <c r="E98" s="206">
        <f>'Core Indicators'!R98</f>
        <v>2</v>
      </c>
      <c r="F98" s="206">
        <f>'Core Indicators'!Z98</f>
        <v>2</v>
      </c>
      <c r="G98" s="166">
        <f t="shared" si="33"/>
        <v>2</v>
      </c>
      <c r="H98" s="206">
        <f>'Core Indicators'!AH98</f>
        <v>3</v>
      </c>
      <c r="I98" s="206">
        <f>'Core Indicators'!AP98</f>
        <v>2</v>
      </c>
      <c r="J98" s="206">
        <f>'Core Indicators'!BN98</f>
        <v>3</v>
      </c>
      <c r="K98" s="206">
        <f t="shared" si="34"/>
        <v>2.5</v>
      </c>
      <c r="L98" s="264">
        <f t="shared" si="35"/>
        <v>2.8</v>
      </c>
      <c r="M98" s="287">
        <f t="shared" si="36"/>
        <v>2.4</v>
      </c>
      <c r="N98" s="207">
        <f>'Core Indicators'!DJ98</f>
        <v>3</v>
      </c>
      <c r="O98" s="207">
        <f>'Core Indicators'!DR98</f>
        <v>2</v>
      </c>
      <c r="P98" s="207">
        <f>'Core Indicators'!DZ98</f>
        <v>3</v>
      </c>
      <c r="Q98" s="207">
        <f>'Core Indicators'!EH98</f>
        <v>2</v>
      </c>
      <c r="R98" s="207">
        <f>'Core Indicators'!EP98</f>
        <v>2</v>
      </c>
      <c r="S98" s="166">
        <f t="shared" si="37"/>
        <v>1.6</v>
      </c>
      <c r="T98" s="166">
        <f t="shared" si="38"/>
        <v>1.1666666666666667</v>
      </c>
      <c r="U98" s="206">
        <v>1</v>
      </c>
      <c r="V98" s="206">
        <v>1</v>
      </c>
      <c r="W98" s="206">
        <f>'Core Indicators'!EX98</f>
        <v>2</v>
      </c>
      <c r="X98" s="166">
        <f t="shared" si="39"/>
        <v>1.5</v>
      </c>
      <c r="Y98" s="206">
        <v>1</v>
      </c>
      <c r="Z98" s="166">
        <f t="shared" si="40"/>
        <v>2</v>
      </c>
      <c r="AA98" s="206">
        <f>'Core Indicators'!FF98</f>
        <v>2</v>
      </c>
      <c r="AB98" s="206">
        <f t="shared" si="41"/>
        <v>2</v>
      </c>
      <c r="AC98" s="187">
        <f>'Core Indicators'!GD98</f>
        <v>2</v>
      </c>
      <c r="AD98" s="187">
        <f>'Core Indicators'!GL98</f>
        <v>2</v>
      </c>
      <c r="AE98" s="187">
        <f>'Core Indicators'!GT98</f>
        <v>2</v>
      </c>
      <c r="AF98" s="187">
        <f>'Core Indicators'!HB98</f>
        <v>2</v>
      </c>
      <c r="AG98" s="187">
        <f t="shared" si="42"/>
        <v>2</v>
      </c>
      <c r="AH98" s="187">
        <f>'Core Indicators'!HJ98</f>
        <v>2</v>
      </c>
      <c r="AI98" s="187">
        <f>'Core Indicators'!HR98</f>
        <v>2</v>
      </c>
      <c r="AJ98" s="187">
        <f t="shared" si="43"/>
        <v>2</v>
      </c>
      <c r="AK98" s="187">
        <f>'Core Indicators'!HZ98</f>
        <v>2</v>
      </c>
      <c r="AL98" s="187">
        <f>'Core Indicators'!IH98</f>
        <v>2</v>
      </c>
      <c r="AM98" s="187">
        <f>'Core Indicators'!IP98</f>
        <v>2</v>
      </c>
      <c r="AN98" s="187">
        <f t="shared" si="44"/>
        <v>2</v>
      </c>
    </row>
    <row r="99" spans="1:40" x14ac:dyDescent="0.35">
      <c r="A99" s="206" t="str">
        <f>Lists!C:C</f>
        <v>PHL010</v>
      </c>
      <c r="B99" s="264">
        <f t="shared" ref="B99:B130" si="45">IF(OR(M99="x",D99="x"),"x",ROUND((5-GEOMEAN(((5-D99)/5*4+1),((5-M99)/5*4+1),((5-M99)/5*4+1)))/4*3.5+S99*0.3,1))</f>
        <v>2.2000000000000002</v>
      </c>
      <c r="C99" s="166">
        <f t="shared" ref="C99:C130" si="46">COUNTIF(E99:F99,"x")+COUNTIF(H99:I99,"x")+COUNTIF(J99:J99,"x")+COUNTIF(M99,"x")+COUNTIF(U99:W99,"x")+COUNTIF(Y99:AB99,"x")</f>
        <v>1</v>
      </c>
      <c r="D99" s="287">
        <f t="shared" ref="D99:D130" si="47">IF(OR(L99="x",G99="x"),"x",ROUND((5-GEOMEAN(((5-L99)/5*4+1),((5-L99)/5*4+1),((5-G99)/5*4+1)))/4*5,1))</f>
        <v>2</v>
      </c>
      <c r="E99" s="206">
        <f>'Core Indicators'!R99</f>
        <v>2</v>
      </c>
      <c r="F99" s="206">
        <f>'Core Indicators'!Z99</f>
        <v>2</v>
      </c>
      <c r="G99" s="166">
        <f t="shared" ref="G99:G130" si="48">IF(AND(F99="x",E99="x"),"x",IF(OR(F99="x",E99="x"),AVERAGE(E99,F99),ROUND((10-GEOMEAN(((10-E99)/10*9+1),((10-F99)/10*9+1)))/9*10,1)))</f>
        <v>2</v>
      </c>
      <c r="H99" s="206">
        <f>'Core Indicators'!AH99</f>
        <v>2</v>
      </c>
      <c r="I99" s="206">
        <f>'Core Indicators'!AP99</f>
        <v>2</v>
      </c>
      <c r="J99" s="206">
        <f>'Core Indicators'!BN99</f>
        <v>2</v>
      </c>
      <c r="K99" s="206">
        <f t="shared" ref="K99:K130" si="49">IF(AND(J99="x",I99="x"),"x",IF(OR(J99="x",I99="x"),AVERAGE(I99,J99),ROUND((10-GEOMEAN(((10-I99)/10*9+1),((10-J99)/10*9+1)))/9*10,1)))</f>
        <v>2</v>
      </c>
      <c r="L99" s="264">
        <f t="shared" ref="L99:L130" si="50">IF(AND(H99="x",K99="x"),"x",IF(OR(H99="x",K99="x"),AVERAGE(H99,K99),ROUND((10-GEOMEAN(((10-H99)/10*9+1),((10-K99)/10*9+1)))/9*10,1)))</f>
        <v>2</v>
      </c>
      <c r="M99" s="287">
        <f t="shared" ref="M99:M130" si="51">IF(N99="x","x",AVERAGE(N99:R99))</f>
        <v>2.6666666666666665</v>
      </c>
      <c r="N99" s="207">
        <f>'Core Indicators'!DJ99</f>
        <v>3</v>
      </c>
      <c r="O99" s="207">
        <f>'Core Indicators'!DR99</f>
        <v>3</v>
      </c>
      <c r="P99" s="207">
        <f>'Core Indicators'!DZ99</f>
        <v>2</v>
      </c>
      <c r="Q99" s="207" t="str">
        <f>'Core Indicators'!EH99</f>
        <v>x</v>
      </c>
      <c r="R99" s="207" t="str">
        <f>'Core Indicators'!EP99</f>
        <v>x</v>
      </c>
      <c r="S99" s="166">
        <f t="shared" ref="S99:S130" si="52">IF(OR(Z99="x",T99="x"),T99,ROUND((10-GEOMEAN(((10-T99)/10*9+1),((10-Z99)/10*9+1)))/9*10,1))</f>
        <v>1.6</v>
      </c>
      <c r="T99" s="166">
        <f t="shared" ref="T99:T130" si="53">AVERAGE(U99,X99,Y99)</f>
        <v>1.1666666666666667</v>
      </c>
      <c r="U99" s="206">
        <v>1</v>
      </c>
      <c r="V99" s="206">
        <v>1</v>
      </c>
      <c r="W99" s="206">
        <f>'Core Indicators'!EX99</f>
        <v>2</v>
      </c>
      <c r="X99" s="166">
        <f t="shared" ref="X99:X130" si="54">AVERAGE(V99:W99)</f>
        <v>1.5</v>
      </c>
      <c r="Y99" s="206">
        <v>1</v>
      </c>
      <c r="Z99" s="166">
        <f t="shared" ref="Z99:Z130" si="55">IF(AND(AA99="x",AB99="x"),"x",AVERAGE(AA99:AB99))</f>
        <v>2</v>
      </c>
      <c r="AA99" s="206" t="str">
        <f>'Core Indicators'!FF99</f>
        <v>x</v>
      </c>
      <c r="AB99" s="206">
        <f t="shared" ref="AB99:AB130" si="56">IF(AND(AJ99="x",AN99="x",AG99="x"),"x",(AVERAGE(AJ99,AN99,AG99)))</f>
        <v>2</v>
      </c>
      <c r="AC99" s="187">
        <f>'Core Indicators'!GD99</f>
        <v>2</v>
      </c>
      <c r="AD99" s="187">
        <f>'Core Indicators'!GL99</f>
        <v>2</v>
      </c>
      <c r="AE99" s="187">
        <f>'Core Indicators'!GT99</f>
        <v>2</v>
      </c>
      <c r="AF99" s="187">
        <f>'Core Indicators'!HB99</f>
        <v>2</v>
      </c>
      <c r="AG99" s="187">
        <f t="shared" ref="AG99:AG130" si="57">IF(AND(AC99="x",AD99="x",AE99="x",AF99="x"),"x",AVERAGE(AC99:AF99))</f>
        <v>2</v>
      </c>
      <c r="AH99" s="187">
        <f>'Core Indicators'!HJ99</f>
        <v>2</v>
      </c>
      <c r="AI99" s="187">
        <f>'Core Indicators'!HR99</f>
        <v>2</v>
      </c>
      <c r="AJ99" s="187">
        <f t="shared" ref="AJ99:AJ130" si="58">IF(AND(AH99="x",AI99="x"),"x",AVERAGE(AH99:AI99))</f>
        <v>2</v>
      </c>
      <c r="AK99" s="187">
        <f>'Core Indicators'!HZ99</f>
        <v>2</v>
      </c>
      <c r="AL99" s="187">
        <f>'Core Indicators'!IH99</f>
        <v>2</v>
      </c>
      <c r="AM99" s="187">
        <f>'Core Indicators'!IP99</f>
        <v>2</v>
      </c>
      <c r="AN99" s="187">
        <f t="shared" ref="AN99:AN130" si="59">IF(AND(AK99="x",AL99="x",AM99="x"),"x",AVERAGE(AK99:AM99))</f>
        <v>2</v>
      </c>
    </row>
    <row r="100" spans="1:40" x14ac:dyDescent="0.35">
      <c r="A100" s="206" t="str">
        <f>Lists!C:C</f>
        <v>POL002</v>
      </c>
      <c r="B100" s="264">
        <f t="shared" si="45"/>
        <v>1.8</v>
      </c>
      <c r="C100" s="166">
        <f t="shared" si="46"/>
        <v>0</v>
      </c>
      <c r="D100" s="287">
        <f t="shared" si="47"/>
        <v>1.7</v>
      </c>
      <c r="E100" s="206">
        <f>'Core Indicators'!R100</f>
        <v>1</v>
      </c>
      <c r="F100" s="206">
        <f>'Core Indicators'!Z100</f>
        <v>2</v>
      </c>
      <c r="G100" s="166">
        <f t="shared" si="48"/>
        <v>1.5</v>
      </c>
      <c r="H100" s="206">
        <f>'Core Indicators'!AH100</f>
        <v>2</v>
      </c>
      <c r="I100" s="206">
        <f>'Core Indicators'!AP100</f>
        <v>2</v>
      </c>
      <c r="J100" s="206">
        <f>'Core Indicators'!BN100</f>
        <v>1</v>
      </c>
      <c r="K100" s="206">
        <f t="shared" si="49"/>
        <v>1.5</v>
      </c>
      <c r="L100" s="264">
        <f t="shared" si="50"/>
        <v>1.8</v>
      </c>
      <c r="M100" s="287">
        <f t="shared" si="51"/>
        <v>2</v>
      </c>
      <c r="N100" s="207">
        <f>'Core Indicators'!DJ100</f>
        <v>2</v>
      </c>
      <c r="O100" s="207">
        <f>'Core Indicators'!DR100</f>
        <v>2</v>
      </c>
      <c r="P100" s="207">
        <f>'Core Indicators'!DZ100</f>
        <v>2</v>
      </c>
      <c r="Q100" s="207">
        <f>'Core Indicators'!EH100</f>
        <v>2</v>
      </c>
      <c r="R100" s="207">
        <f>'Core Indicators'!EP100</f>
        <v>2</v>
      </c>
      <c r="S100" s="166">
        <f t="shared" si="52"/>
        <v>1.5</v>
      </c>
      <c r="T100" s="166">
        <f t="shared" si="53"/>
        <v>1</v>
      </c>
      <c r="U100" s="206">
        <v>1</v>
      </c>
      <c r="V100" s="206">
        <v>1</v>
      </c>
      <c r="W100" s="206">
        <f>'Core Indicators'!EX100</f>
        <v>1</v>
      </c>
      <c r="X100" s="166">
        <f t="shared" si="54"/>
        <v>1</v>
      </c>
      <c r="Y100" s="206">
        <v>1</v>
      </c>
      <c r="Z100" s="166">
        <f t="shared" si="55"/>
        <v>2</v>
      </c>
      <c r="AA100" s="206">
        <f>'Core Indicators'!FF100</f>
        <v>2</v>
      </c>
      <c r="AB100" s="206">
        <f t="shared" si="56"/>
        <v>2</v>
      </c>
      <c r="AC100" s="187">
        <f>'Core Indicators'!GD100</f>
        <v>2</v>
      </c>
      <c r="AD100" s="187">
        <f>'Core Indicators'!GL100</f>
        <v>2</v>
      </c>
      <c r="AE100" s="187">
        <f>'Core Indicators'!GT100</f>
        <v>2</v>
      </c>
      <c r="AF100" s="187">
        <f>'Core Indicators'!HB100</f>
        <v>2</v>
      </c>
      <c r="AG100" s="187">
        <f t="shared" si="57"/>
        <v>2</v>
      </c>
      <c r="AH100" s="187">
        <f>'Core Indicators'!HJ100</f>
        <v>2</v>
      </c>
      <c r="AI100" s="187">
        <f>'Core Indicators'!HR100</f>
        <v>2</v>
      </c>
      <c r="AJ100" s="187">
        <f t="shared" si="58"/>
        <v>2</v>
      </c>
      <c r="AK100" s="187">
        <f>'Core Indicators'!HZ100</f>
        <v>2</v>
      </c>
      <c r="AL100" s="187">
        <f>'Core Indicators'!IH100</f>
        <v>2</v>
      </c>
      <c r="AM100" s="187">
        <f>'Core Indicators'!IP100</f>
        <v>2</v>
      </c>
      <c r="AN100" s="187">
        <f t="shared" si="59"/>
        <v>2</v>
      </c>
    </row>
    <row r="101" spans="1:40" x14ac:dyDescent="0.35">
      <c r="A101" s="206" t="str">
        <f>Lists!C:C</f>
        <v>PRK001</v>
      </c>
      <c r="B101" s="264">
        <f t="shared" si="45"/>
        <v>1.9</v>
      </c>
      <c r="C101" s="166">
        <f t="shared" si="46"/>
        <v>0</v>
      </c>
      <c r="D101" s="287">
        <f t="shared" si="47"/>
        <v>2.2000000000000002</v>
      </c>
      <c r="E101" s="206">
        <f>'Core Indicators'!R101</f>
        <v>2</v>
      </c>
      <c r="F101" s="206">
        <f>'Core Indicators'!Z101</f>
        <v>2</v>
      </c>
      <c r="G101" s="166">
        <f t="shared" si="48"/>
        <v>2</v>
      </c>
      <c r="H101" s="206">
        <f>'Core Indicators'!AH101</f>
        <v>2</v>
      </c>
      <c r="I101" s="206">
        <f>'Core Indicators'!AP101</f>
        <v>3</v>
      </c>
      <c r="J101" s="206">
        <f>'Core Indicators'!BN101</f>
        <v>2</v>
      </c>
      <c r="K101" s="206">
        <f t="shared" si="49"/>
        <v>2.5</v>
      </c>
      <c r="L101" s="264">
        <f t="shared" si="50"/>
        <v>2.2999999999999998</v>
      </c>
      <c r="M101" s="287">
        <f t="shared" si="51"/>
        <v>2</v>
      </c>
      <c r="N101" s="207">
        <f>'Core Indicators'!DJ101</f>
        <v>2</v>
      </c>
      <c r="O101" s="207">
        <f>'Core Indicators'!DR101</f>
        <v>2</v>
      </c>
      <c r="P101" s="207">
        <f>'Core Indicators'!DZ101</f>
        <v>2</v>
      </c>
      <c r="Q101" s="207">
        <f>'Core Indicators'!EH101</f>
        <v>2</v>
      </c>
      <c r="R101" s="207">
        <f>'Core Indicators'!EP101</f>
        <v>2</v>
      </c>
      <c r="S101" s="166">
        <f t="shared" si="52"/>
        <v>1.6</v>
      </c>
      <c r="T101" s="166">
        <f t="shared" si="53"/>
        <v>1.1666666666666667</v>
      </c>
      <c r="U101" s="206">
        <v>1</v>
      </c>
      <c r="V101" s="206">
        <v>1</v>
      </c>
      <c r="W101" s="206">
        <f>'Core Indicators'!EX101</f>
        <v>2</v>
      </c>
      <c r="X101" s="166">
        <f t="shared" si="54"/>
        <v>1.5</v>
      </c>
      <c r="Y101" s="206">
        <v>1</v>
      </c>
      <c r="Z101" s="166">
        <f t="shared" si="55"/>
        <v>2</v>
      </c>
      <c r="AA101" s="206">
        <f>'Core Indicators'!FF101</f>
        <v>2</v>
      </c>
      <c r="AB101" s="206">
        <f t="shared" si="56"/>
        <v>2</v>
      </c>
      <c r="AC101" s="187">
        <f>'Core Indicators'!GD101</f>
        <v>2</v>
      </c>
      <c r="AD101" s="187">
        <f>'Core Indicators'!GL101</f>
        <v>2</v>
      </c>
      <c r="AE101" s="187">
        <f>'Core Indicators'!GT101</f>
        <v>2</v>
      </c>
      <c r="AF101" s="187">
        <f>'Core Indicators'!HB101</f>
        <v>2</v>
      </c>
      <c r="AG101" s="187">
        <f t="shared" si="57"/>
        <v>2</v>
      </c>
      <c r="AH101" s="187">
        <f>'Core Indicators'!HJ101</f>
        <v>2</v>
      </c>
      <c r="AI101" s="187">
        <f>'Core Indicators'!HR101</f>
        <v>2</v>
      </c>
      <c r="AJ101" s="187">
        <f t="shared" si="58"/>
        <v>2</v>
      </c>
      <c r="AK101" s="187">
        <f>'Core Indicators'!HZ101</f>
        <v>2</v>
      </c>
      <c r="AL101" s="187">
        <f>'Core Indicators'!IH101</f>
        <v>2</v>
      </c>
      <c r="AM101" s="187">
        <f>'Core Indicators'!IP101</f>
        <v>2</v>
      </c>
      <c r="AN101" s="187">
        <f t="shared" si="59"/>
        <v>2</v>
      </c>
    </row>
    <row r="102" spans="1:40" x14ac:dyDescent="0.35">
      <c r="A102" s="206" t="str">
        <f>Lists!C:C</f>
        <v>PSE002</v>
      </c>
      <c r="B102" s="264">
        <f t="shared" si="45"/>
        <v>1.3</v>
      </c>
      <c r="C102" s="166">
        <f t="shared" si="46"/>
        <v>0</v>
      </c>
      <c r="D102" s="287">
        <f t="shared" si="47"/>
        <v>1.5</v>
      </c>
      <c r="E102" s="206">
        <f>'Core Indicators'!R102</f>
        <v>1</v>
      </c>
      <c r="F102" s="206">
        <f>'Core Indicators'!Z102</f>
        <v>1</v>
      </c>
      <c r="G102" s="166">
        <f t="shared" si="48"/>
        <v>1</v>
      </c>
      <c r="H102" s="206">
        <f>'Core Indicators'!AH102</f>
        <v>1</v>
      </c>
      <c r="I102" s="206">
        <f>'Core Indicators'!AP102</f>
        <v>3</v>
      </c>
      <c r="J102" s="206">
        <f>'Core Indicators'!BN102</f>
        <v>2</v>
      </c>
      <c r="K102" s="206">
        <f t="shared" si="49"/>
        <v>2.5</v>
      </c>
      <c r="L102" s="264">
        <f t="shared" si="50"/>
        <v>1.8</v>
      </c>
      <c r="M102" s="287">
        <f t="shared" si="51"/>
        <v>1</v>
      </c>
      <c r="N102" s="207">
        <f>'Core Indicators'!DJ102</f>
        <v>1</v>
      </c>
      <c r="O102" s="207">
        <f>'Core Indicators'!DR102</f>
        <v>1</v>
      </c>
      <c r="P102" s="207">
        <f>'Core Indicators'!DZ102</f>
        <v>1</v>
      </c>
      <c r="Q102" s="207">
        <f>'Core Indicators'!EH102</f>
        <v>1</v>
      </c>
      <c r="R102" s="207">
        <f>'Core Indicators'!EP102</f>
        <v>1</v>
      </c>
      <c r="S102" s="166">
        <f t="shared" si="52"/>
        <v>1.6</v>
      </c>
      <c r="T102" s="166">
        <f t="shared" si="53"/>
        <v>1.1666666666666667</v>
      </c>
      <c r="U102" s="206">
        <v>1</v>
      </c>
      <c r="V102" s="206">
        <v>1</v>
      </c>
      <c r="W102" s="206">
        <f>'Core Indicators'!EX102</f>
        <v>2</v>
      </c>
      <c r="X102" s="166">
        <f t="shared" si="54"/>
        <v>1.5</v>
      </c>
      <c r="Y102" s="206">
        <v>1</v>
      </c>
      <c r="Z102" s="166">
        <f t="shared" si="55"/>
        <v>2</v>
      </c>
      <c r="AA102" s="206">
        <f>'Core Indicators'!FF102</f>
        <v>2</v>
      </c>
      <c r="AB102" s="206">
        <f t="shared" si="56"/>
        <v>2</v>
      </c>
      <c r="AC102" s="187">
        <f>'Core Indicators'!GD102</f>
        <v>2</v>
      </c>
      <c r="AD102" s="187">
        <f>'Core Indicators'!GL102</f>
        <v>2</v>
      </c>
      <c r="AE102" s="187">
        <f>'Core Indicators'!GT102</f>
        <v>2</v>
      </c>
      <c r="AF102" s="187">
        <f>'Core Indicators'!HB102</f>
        <v>2</v>
      </c>
      <c r="AG102" s="187">
        <f t="shared" si="57"/>
        <v>2</v>
      </c>
      <c r="AH102" s="187">
        <f>'Core Indicators'!HJ102</f>
        <v>2</v>
      </c>
      <c r="AI102" s="187">
        <f>'Core Indicators'!HR102</f>
        <v>2</v>
      </c>
      <c r="AJ102" s="187">
        <f t="shared" si="58"/>
        <v>2</v>
      </c>
      <c r="AK102" s="187">
        <f>'Core Indicators'!HZ102</f>
        <v>2</v>
      </c>
      <c r="AL102" s="187">
        <f>'Core Indicators'!IH102</f>
        <v>2</v>
      </c>
      <c r="AM102" s="187">
        <f>'Core Indicators'!IP102</f>
        <v>2</v>
      </c>
      <c r="AN102" s="187">
        <f t="shared" si="59"/>
        <v>2</v>
      </c>
    </row>
    <row r="103" spans="1:40" x14ac:dyDescent="0.35">
      <c r="A103" s="206" t="str">
        <f>Lists!C:C</f>
        <v>REG001</v>
      </c>
      <c r="B103" s="264">
        <f t="shared" si="45"/>
        <v>1.8</v>
      </c>
      <c r="C103" s="166">
        <f t="shared" si="46"/>
        <v>0</v>
      </c>
      <c r="D103" s="287">
        <f t="shared" si="47"/>
        <v>1.8</v>
      </c>
      <c r="E103" s="206">
        <f>'Core Indicators'!R103</f>
        <v>2</v>
      </c>
      <c r="F103" s="206">
        <f>'Core Indicators'!Z103</f>
        <v>1</v>
      </c>
      <c r="G103" s="166">
        <f t="shared" si="48"/>
        <v>1.5</v>
      </c>
      <c r="H103" s="206">
        <f>'Core Indicators'!AH103</f>
        <v>2</v>
      </c>
      <c r="I103" s="206">
        <f>'Core Indicators'!AP103</f>
        <v>2</v>
      </c>
      <c r="J103" s="206">
        <f>'Core Indicators'!BN103</f>
        <v>2</v>
      </c>
      <c r="K103" s="206">
        <f t="shared" si="49"/>
        <v>2</v>
      </c>
      <c r="L103" s="264">
        <f t="shared" si="50"/>
        <v>2</v>
      </c>
      <c r="M103" s="287">
        <f t="shared" si="51"/>
        <v>2</v>
      </c>
      <c r="N103" s="207">
        <f>'Core Indicators'!DJ103</f>
        <v>2</v>
      </c>
      <c r="O103" s="207">
        <f>'Core Indicators'!DR103</f>
        <v>2</v>
      </c>
      <c r="P103" s="207">
        <f>'Core Indicators'!DZ103</f>
        <v>2</v>
      </c>
      <c r="Q103" s="207">
        <f>'Core Indicators'!EH103</f>
        <v>2</v>
      </c>
      <c r="R103" s="207">
        <f>'Core Indicators'!EP103</f>
        <v>2</v>
      </c>
      <c r="S103" s="166">
        <f t="shared" si="52"/>
        <v>1.6</v>
      </c>
      <c r="T103" s="166">
        <f t="shared" si="53"/>
        <v>1.1666666666666667</v>
      </c>
      <c r="U103" s="206">
        <v>1</v>
      </c>
      <c r="V103" s="206">
        <v>1</v>
      </c>
      <c r="W103" s="206">
        <f>'Core Indicators'!EX103</f>
        <v>2</v>
      </c>
      <c r="X103" s="166">
        <f t="shared" si="54"/>
        <v>1.5</v>
      </c>
      <c r="Y103" s="206">
        <v>1</v>
      </c>
      <c r="Z103" s="166">
        <f t="shared" si="55"/>
        <v>2</v>
      </c>
      <c r="AA103" s="206">
        <f>'Core Indicators'!FF103</f>
        <v>2</v>
      </c>
      <c r="AB103" s="206">
        <f t="shared" si="56"/>
        <v>2</v>
      </c>
      <c r="AC103" s="187">
        <f>'Core Indicators'!GD103</f>
        <v>2</v>
      </c>
      <c r="AD103" s="187">
        <f>'Core Indicators'!GL103</f>
        <v>2</v>
      </c>
      <c r="AE103" s="187">
        <f>'Core Indicators'!GT103</f>
        <v>2</v>
      </c>
      <c r="AF103" s="187">
        <f>'Core Indicators'!HB103</f>
        <v>2</v>
      </c>
      <c r="AG103" s="187">
        <f t="shared" si="57"/>
        <v>2</v>
      </c>
      <c r="AH103" s="187">
        <f>'Core Indicators'!HJ103</f>
        <v>2</v>
      </c>
      <c r="AI103" s="187">
        <f>'Core Indicators'!HR103</f>
        <v>2</v>
      </c>
      <c r="AJ103" s="187">
        <f t="shared" si="58"/>
        <v>2</v>
      </c>
      <c r="AK103" s="187">
        <f>'Core Indicators'!HZ103</f>
        <v>2</v>
      </c>
      <c r="AL103" s="187">
        <f>'Core Indicators'!IH103</f>
        <v>2</v>
      </c>
      <c r="AM103" s="187">
        <f>'Core Indicators'!IP103</f>
        <v>2</v>
      </c>
      <c r="AN103" s="187">
        <f t="shared" si="59"/>
        <v>2</v>
      </c>
    </row>
    <row r="104" spans="1:40" x14ac:dyDescent="0.35">
      <c r="A104" s="206" t="str">
        <f>Lists!C:C</f>
        <v>REG002</v>
      </c>
      <c r="B104" s="264">
        <f t="shared" si="45"/>
        <v>2.2999999999999998</v>
      </c>
      <c r="C104" s="166">
        <f t="shared" si="46"/>
        <v>0</v>
      </c>
      <c r="D104" s="287">
        <f t="shared" si="47"/>
        <v>2</v>
      </c>
      <c r="E104" s="206">
        <f>'Core Indicators'!R104</f>
        <v>2</v>
      </c>
      <c r="F104" s="206">
        <f>'Core Indicators'!Z104</f>
        <v>2</v>
      </c>
      <c r="G104" s="166">
        <f t="shared" si="48"/>
        <v>2</v>
      </c>
      <c r="H104" s="206">
        <f>'Core Indicators'!AH104</f>
        <v>2</v>
      </c>
      <c r="I104" s="206">
        <f>'Core Indicators'!AP104</f>
        <v>2</v>
      </c>
      <c r="J104" s="206">
        <f>'Core Indicators'!BN104</f>
        <v>2</v>
      </c>
      <c r="K104" s="206">
        <f t="shared" si="49"/>
        <v>2</v>
      </c>
      <c r="L104" s="264">
        <f t="shared" si="50"/>
        <v>2</v>
      </c>
      <c r="M104" s="287">
        <f t="shared" si="51"/>
        <v>2.8</v>
      </c>
      <c r="N104" s="207">
        <f>'Core Indicators'!DJ104</f>
        <v>3</v>
      </c>
      <c r="O104" s="207">
        <f>'Core Indicators'!DR104</f>
        <v>3</v>
      </c>
      <c r="P104" s="207">
        <f>'Core Indicators'!DZ104</f>
        <v>2</v>
      </c>
      <c r="Q104" s="207">
        <f>'Core Indicators'!EH104</f>
        <v>3</v>
      </c>
      <c r="R104" s="207">
        <f>'Core Indicators'!EP104</f>
        <v>3</v>
      </c>
      <c r="S104" s="166">
        <f t="shared" si="52"/>
        <v>1.6</v>
      </c>
      <c r="T104" s="166">
        <f t="shared" si="53"/>
        <v>1.1666666666666667</v>
      </c>
      <c r="U104" s="206">
        <v>1</v>
      </c>
      <c r="V104" s="206">
        <v>1</v>
      </c>
      <c r="W104" s="206">
        <f>'Core Indicators'!EX104</f>
        <v>2</v>
      </c>
      <c r="X104" s="166">
        <f t="shared" si="54"/>
        <v>1.5</v>
      </c>
      <c r="Y104" s="206">
        <v>1</v>
      </c>
      <c r="Z104" s="166">
        <f t="shared" si="55"/>
        <v>2</v>
      </c>
      <c r="AA104" s="206">
        <f>'Core Indicators'!FF104</f>
        <v>2</v>
      </c>
      <c r="AB104" s="206">
        <f t="shared" si="56"/>
        <v>2</v>
      </c>
      <c r="AC104" s="187">
        <f>'Core Indicators'!GD104</f>
        <v>2</v>
      </c>
      <c r="AD104" s="187">
        <f>'Core Indicators'!GL104</f>
        <v>2</v>
      </c>
      <c r="AE104" s="187">
        <f>'Core Indicators'!GT104</f>
        <v>2</v>
      </c>
      <c r="AF104" s="187">
        <f>'Core Indicators'!HB104</f>
        <v>2</v>
      </c>
      <c r="AG104" s="187">
        <f t="shared" si="57"/>
        <v>2</v>
      </c>
      <c r="AH104" s="187">
        <f>'Core Indicators'!HJ104</f>
        <v>2</v>
      </c>
      <c r="AI104" s="187">
        <f>'Core Indicators'!HR104</f>
        <v>2</v>
      </c>
      <c r="AJ104" s="187">
        <f t="shared" si="58"/>
        <v>2</v>
      </c>
      <c r="AK104" s="187">
        <f>'Core Indicators'!HZ104</f>
        <v>2</v>
      </c>
      <c r="AL104" s="187">
        <f>'Core Indicators'!IH104</f>
        <v>2</v>
      </c>
      <c r="AM104" s="187">
        <f>'Core Indicators'!IP104</f>
        <v>2</v>
      </c>
      <c r="AN104" s="187">
        <f t="shared" si="59"/>
        <v>2</v>
      </c>
    </row>
    <row r="105" spans="1:40" x14ac:dyDescent="0.35">
      <c r="A105" s="206" t="str">
        <f>Lists!C:C</f>
        <v>REG003</v>
      </c>
      <c r="B105" s="264" t="str">
        <f t="shared" si="45"/>
        <v>x</v>
      </c>
      <c r="C105" s="166">
        <f t="shared" si="46"/>
        <v>2</v>
      </c>
      <c r="D105" s="287">
        <f t="shared" si="47"/>
        <v>2</v>
      </c>
      <c r="E105" s="206">
        <f>'Core Indicators'!R105</f>
        <v>2</v>
      </c>
      <c r="F105" s="206">
        <f>'Core Indicators'!Z105</f>
        <v>2</v>
      </c>
      <c r="G105" s="166">
        <f t="shared" si="48"/>
        <v>2</v>
      </c>
      <c r="H105" s="206">
        <f>'Core Indicators'!AH105</f>
        <v>2</v>
      </c>
      <c r="I105" s="206" t="str">
        <f>'Core Indicators'!AP105</f>
        <v>x</v>
      </c>
      <c r="J105" s="206">
        <f>'Core Indicators'!BN105</f>
        <v>2</v>
      </c>
      <c r="K105" s="206">
        <f t="shared" si="49"/>
        <v>2</v>
      </c>
      <c r="L105" s="264">
        <f t="shared" si="50"/>
        <v>2</v>
      </c>
      <c r="M105" s="287" t="str">
        <f t="shared" si="51"/>
        <v>x</v>
      </c>
      <c r="N105" s="207" t="str">
        <f>'Core Indicators'!DJ105</f>
        <v>x</v>
      </c>
      <c r="O105" s="207">
        <f>'Core Indicators'!DR105</f>
        <v>3</v>
      </c>
      <c r="P105" s="207">
        <f>'Core Indicators'!DZ105</f>
        <v>3</v>
      </c>
      <c r="Q105" s="207">
        <f>'Core Indicators'!EH105</f>
        <v>3</v>
      </c>
      <c r="R105" s="207">
        <f>'Core Indicators'!EP105</f>
        <v>3</v>
      </c>
      <c r="S105" s="166">
        <f t="shared" si="52"/>
        <v>1.6</v>
      </c>
      <c r="T105" s="166">
        <f t="shared" si="53"/>
        <v>1.1666666666666667</v>
      </c>
      <c r="U105" s="206">
        <v>1</v>
      </c>
      <c r="V105" s="206">
        <v>1</v>
      </c>
      <c r="W105" s="206">
        <f>'Core Indicators'!EX105</f>
        <v>2</v>
      </c>
      <c r="X105" s="166">
        <f t="shared" si="54"/>
        <v>1.5</v>
      </c>
      <c r="Y105" s="206">
        <v>1</v>
      </c>
      <c r="Z105" s="166">
        <f t="shared" si="55"/>
        <v>2</v>
      </c>
      <c r="AA105" s="206">
        <f>'Core Indicators'!FF105</f>
        <v>2</v>
      </c>
      <c r="AB105" s="206">
        <f t="shared" si="56"/>
        <v>2</v>
      </c>
      <c r="AC105" s="187">
        <f>'Core Indicators'!GD105</f>
        <v>2</v>
      </c>
      <c r="AD105" s="187">
        <f>'Core Indicators'!GL105</f>
        <v>2</v>
      </c>
      <c r="AE105" s="187">
        <f>'Core Indicators'!GT105</f>
        <v>2</v>
      </c>
      <c r="AF105" s="187">
        <f>'Core Indicators'!HB105</f>
        <v>2</v>
      </c>
      <c r="AG105" s="187">
        <f t="shared" si="57"/>
        <v>2</v>
      </c>
      <c r="AH105" s="187">
        <f>'Core Indicators'!HJ105</f>
        <v>2</v>
      </c>
      <c r="AI105" s="187">
        <f>'Core Indicators'!HR105</f>
        <v>2</v>
      </c>
      <c r="AJ105" s="187">
        <f t="shared" si="58"/>
        <v>2</v>
      </c>
      <c r="AK105" s="187">
        <f>'Core Indicators'!HZ105</f>
        <v>2</v>
      </c>
      <c r="AL105" s="187">
        <f>'Core Indicators'!IH105</f>
        <v>2</v>
      </c>
      <c r="AM105" s="187">
        <f>'Core Indicators'!IP105</f>
        <v>2</v>
      </c>
      <c r="AN105" s="187">
        <f t="shared" si="59"/>
        <v>2</v>
      </c>
    </row>
    <row r="106" spans="1:40" x14ac:dyDescent="0.35">
      <c r="A106" s="206" t="str">
        <f>Lists!C:C</f>
        <v>REG004</v>
      </c>
      <c r="B106" s="264">
        <f t="shared" si="45"/>
        <v>2.6</v>
      </c>
      <c r="C106" s="166">
        <f t="shared" si="46"/>
        <v>0</v>
      </c>
      <c r="D106" s="287">
        <f t="shared" si="47"/>
        <v>2.8</v>
      </c>
      <c r="E106" s="206">
        <f>'Core Indicators'!R106</f>
        <v>2</v>
      </c>
      <c r="F106" s="206">
        <f>'Core Indicators'!Z106</f>
        <v>3</v>
      </c>
      <c r="G106" s="166">
        <f t="shared" si="48"/>
        <v>2.5</v>
      </c>
      <c r="H106" s="206">
        <f>'Core Indicators'!AH106</f>
        <v>3</v>
      </c>
      <c r="I106" s="206">
        <f>'Core Indicators'!AP106</f>
        <v>3</v>
      </c>
      <c r="J106" s="206">
        <f>'Core Indicators'!BN106</f>
        <v>3</v>
      </c>
      <c r="K106" s="206">
        <f t="shared" si="49"/>
        <v>3</v>
      </c>
      <c r="L106" s="264">
        <f t="shared" si="50"/>
        <v>3</v>
      </c>
      <c r="M106" s="287">
        <f t="shared" si="51"/>
        <v>3</v>
      </c>
      <c r="N106" s="207">
        <f>'Core Indicators'!DJ106</f>
        <v>3</v>
      </c>
      <c r="O106" s="207">
        <f>'Core Indicators'!DR106</f>
        <v>3</v>
      </c>
      <c r="P106" s="207">
        <f>'Core Indicators'!DZ106</f>
        <v>3</v>
      </c>
      <c r="Q106" s="207">
        <f>'Core Indicators'!EH106</f>
        <v>3</v>
      </c>
      <c r="R106" s="207">
        <f>'Core Indicators'!EP106</f>
        <v>3</v>
      </c>
      <c r="S106" s="166">
        <f t="shared" si="52"/>
        <v>1.7</v>
      </c>
      <c r="T106" s="166">
        <f t="shared" si="53"/>
        <v>1.3333333333333333</v>
      </c>
      <c r="U106" s="206">
        <v>1</v>
      </c>
      <c r="V106" s="206">
        <v>1</v>
      </c>
      <c r="W106" s="206">
        <f>'Core Indicators'!EX106</f>
        <v>3</v>
      </c>
      <c r="X106" s="166">
        <f t="shared" si="54"/>
        <v>2</v>
      </c>
      <c r="Y106" s="206">
        <v>1</v>
      </c>
      <c r="Z106" s="166">
        <f t="shared" si="55"/>
        <v>2</v>
      </c>
      <c r="AA106" s="206">
        <f>'Core Indicators'!FF106</f>
        <v>2</v>
      </c>
      <c r="AB106" s="206">
        <f t="shared" si="56"/>
        <v>2</v>
      </c>
      <c r="AC106" s="187">
        <f>'Core Indicators'!GD106</f>
        <v>2</v>
      </c>
      <c r="AD106" s="187">
        <f>'Core Indicators'!GL106</f>
        <v>2</v>
      </c>
      <c r="AE106" s="187">
        <f>'Core Indicators'!GT106</f>
        <v>2</v>
      </c>
      <c r="AF106" s="187">
        <f>'Core Indicators'!HB106</f>
        <v>2</v>
      </c>
      <c r="AG106" s="187">
        <f t="shared" si="57"/>
        <v>2</v>
      </c>
      <c r="AH106" s="187">
        <f>'Core Indicators'!HJ106</f>
        <v>2</v>
      </c>
      <c r="AI106" s="187">
        <f>'Core Indicators'!HR106</f>
        <v>2</v>
      </c>
      <c r="AJ106" s="187">
        <f t="shared" si="58"/>
        <v>2</v>
      </c>
      <c r="AK106" s="187">
        <f>'Core Indicators'!HZ106</f>
        <v>2</v>
      </c>
      <c r="AL106" s="187">
        <f>'Core Indicators'!IH106</f>
        <v>2</v>
      </c>
      <c r="AM106" s="187">
        <f>'Core Indicators'!IP106</f>
        <v>2</v>
      </c>
      <c r="AN106" s="187">
        <f t="shared" si="59"/>
        <v>2</v>
      </c>
    </row>
    <row r="107" spans="1:40" x14ac:dyDescent="0.35">
      <c r="A107" s="206" t="str">
        <f>Lists!C:C</f>
        <v>REG006</v>
      </c>
      <c r="B107" s="264">
        <f t="shared" si="45"/>
        <v>2.4</v>
      </c>
      <c r="C107" s="166">
        <f t="shared" si="46"/>
        <v>1</v>
      </c>
      <c r="D107" s="287">
        <f t="shared" si="47"/>
        <v>2.2000000000000002</v>
      </c>
      <c r="E107" s="206">
        <f>'Core Indicators'!R107</f>
        <v>2</v>
      </c>
      <c r="F107" s="206">
        <f>'Core Indicators'!Z107</f>
        <v>2</v>
      </c>
      <c r="G107" s="166">
        <f t="shared" si="48"/>
        <v>2</v>
      </c>
      <c r="H107" s="206">
        <f>'Core Indicators'!AH107</f>
        <v>2</v>
      </c>
      <c r="I107" s="206">
        <f>'Core Indicators'!AP107</f>
        <v>2</v>
      </c>
      <c r="J107" s="206">
        <f>'Core Indicators'!BN107</f>
        <v>3</v>
      </c>
      <c r="K107" s="206">
        <f t="shared" si="49"/>
        <v>2.5</v>
      </c>
      <c r="L107" s="264">
        <f t="shared" si="50"/>
        <v>2.2999999999999998</v>
      </c>
      <c r="M107" s="287">
        <f t="shared" si="51"/>
        <v>3</v>
      </c>
      <c r="N107" s="207">
        <f>'Core Indicators'!DJ107</f>
        <v>3</v>
      </c>
      <c r="O107" s="207">
        <f>'Core Indicators'!DR107</f>
        <v>3</v>
      </c>
      <c r="P107" s="207">
        <f>'Core Indicators'!DZ107</f>
        <v>3</v>
      </c>
      <c r="Q107" s="207">
        <f>'Core Indicators'!EH107</f>
        <v>3</v>
      </c>
      <c r="R107" s="207">
        <f>'Core Indicators'!EP107</f>
        <v>3</v>
      </c>
      <c r="S107" s="166">
        <f t="shared" si="52"/>
        <v>1.7</v>
      </c>
      <c r="T107" s="166">
        <f t="shared" si="53"/>
        <v>1.3333333333333333</v>
      </c>
      <c r="U107" s="206">
        <v>1</v>
      </c>
      <c r="V107" s="206">
        <v>1</v>
      </c>
      <c r="W107" s="206">
        <f>'Core Indicators'!EX107</f>
        <v>3</v>
      </c>
      <c r="X107" s="166">
        <f t="shared" si="54"/>
        <v>2</v>
      </c>
      <c r="Y107" s="206">
        <v>1</v>
      </c>
      <c r="Z107" s="166">
        <f t="shared" si="55"/>
        <v>2</v>
      </c>
      <c r="AA107" s="206" t="str">
        <f>'Core Indicators'!FF107</f>
        <v>x</v>
      </c>
      <c r="AB107" s="206">
        <f t="shared" si="56"/>
        <v>2</v>
      </c>
      <c r="AC107" s="187">
        <f>'Core Indicators'!GD107</f>
        <v>2</v>
      </c>
      <c r="AD107" s="187">
        <f>'Core Indicators'!GL107</f>
        <v>2</v>
      </c>
      <c r="AE107" s="187">
        <f>'Core Indicators'!GT107</f>
        <v>2</v>
      </c>
      <c r="AF107" s="187">
        <f>'Core Indicators'!HB107</f>
        <v>2</v>
      </c>
      <c r="AG107" s="187">
        <f t="shared" si="57"/>
        <v>2</v>
      </c>
      <c r="AH107" s="187">
        <f>'Core Indicators'!HJ107</f>
        <v>2</v>
      </c>
      <c r="AI107" s="187">
        <f>'Core Indicators'!HR107</f>
        <v>2</v>
      </c>
      <c r="AJ107" s="187">
        <f t="shared" si="58"/>
        <v>2</v>
      </c>
      <c r="AK107" s="187">
        <f>'Core Indicators'!HZ107</f>
        <v>2</v>
      </c>
      <c r="AL107" s="187">
        <f>'Core Indicators'!IH107</f>
        <v>2</v>
      </c>
      <c r="AM107" s="187">
        <f>'Core Indicators'!IP107</f>
        <v>2</v>
      </c>
      <c r="AN107" s="187">
        <f t="shared" si="59"/>
        <v>2</v>
      </c>
    </row>
    <row r="108" spans="1:40" x14ac:dyDescent="0.35">
      <c r="A108" s="206" t="str">
        <f>Lists!C:C</f>
        <v>REG007</v>
      </c>
      <c r="B108" s="264" t="str">
        <f t="shared" si="45"/>
        <v>x</v>
      </c>
      <c r="C108" s="166">
        <f t="shared" si="46"/>
        <v>5</v>
      </c>
      <c r="D108" s="287" t="str">
        <f t="shared" si="47"/>
        <v>x</v>
      </c>
      <c r="E108" s="206" t="str">
        <f>'Core Indicators'!R108</f>
        <v>x</v>
      </c>
      <c r="F108" s="206" t="str">
        <f>'Core Indicators'!Z108</f>
        <v>x</v>
      </c>
      <c r="G108" s="166" t="str">
        <f t="shared" si="48"/>
        <v>x</v>
      </c>
      <c r="H108" s="206" t="str">
        <f>'Core Indicators'!AH108</f>
        <v>x</v>
      </c>
      <c r="I108" s="206" t="str">
        <f>'Core Indicators'!AP108</f>
        <v>x</v>
      </c>
      <c r="J108" s="206">
        <f>'Core Indicators'!BN108</f>
        <v>2</v>
      </c>
      <c r="K108" s="206">
        <f t="shared" si="49"/>
        <v>2</v>
      </c>
      <c r="L108" s="264">
        <f t="shared" si="50"/>
        <v>2</v>
      </c>
      <c r="M108" s="287" t="str">
        <f t="shared" si="51"/>
        <v>x</v>
      </c>
      <c r="N108" s="207" t="str">
        <f>'Core Indicators'!DJ108</f>
        <v>x</v>
      </c>
      <c r="O108" s="207" t="str">
        <f>'Core Indicators'!DR108</f>
        <v>x</v>
      </c>
      <c r="P108" s="207" t="str">
        <f>'Core Indicators'!DZ108</f>
        <v>x</v>
      </c>
      <c r="Q108" s="207" t="str">
        <f>'Core Indicators'!EH108</f>
        <v>x</v>
      </c>
      <c r="R108" s="207" t="str">
        <f>'Core Indicators'!EP108</f>
        <v>x</v>
      </c>
      <c r="S108" s="166">
        <f t="shared" si="52"/>
        <v>1.3</v>
      </c>
      <c r="T108" s="166">
        <f t="shared" si="53"/>
        <v>1.1666666666666667</v>
      </c>
      <c r="U108" s="206">
        <v>1</v>
      </c>
      <c r="V108" s="206">
        <v>1</v>
      </c>
      <c r="W108" s="206">
        <f>'Core Indicators'!EX108</f>
        <v>2</v>
      </c>
      <c r="X108" s="166">
        <f t="shared" si="54"/>
        <v>1.5</v>
      </c>
      <c r="Y108" s="206">
        <v>1</v>
      </c>
      <c r="Z108" s="166">
        <f t="shared" si="55"/>
        <v>1.5</v>
      </c>
      <c r="AA108" s="206">
        <f>'Core Indicators'!FF108</f>
        <v>1</v>
      </c>
      <c r="AB108" s="206">
        <f t="shared" si="56"/>
        <v>2</v>
      </c>
      <c r="AC108" s="187">
        <f>'Core Indicators'!GD108</f>
        <v>2</v>
      </c>
      <c r="AD108" s="187">
        <f>'Core Indicators'!GL108</f>
        <v>2</v>
      </c>
      <c r="AE108" s="187">
        <f>'Core Indicators'!GT108</f>
        <v>2</v>
      </c>
      <c r="AF108" s="187">
        <f>'Core Indicators'!HB108</f>
        <v>2</v>
      </c>
      <c r="AG108" s="187">
        <f t="shared" si="57"/>
        <v>2</v>
      </c>
      <c r="AH108" s="187">
        <f>'Core Indicators'!HJ108</f>
        <v>2</v>
      </c>
      <c r="AI108" s="187">
        <f>'Core Indicators'!HR108</f>
        <v>2</v>
      </c>
      <c r="AJ108" s="187">
        <f t="shared" si="58"/>
        <v>2</v>
      </c>
      <c r="AK108" s="187">
        <f>'Core Indicators'!HZ108</f>
        <v>2</v>
      </c>
      <c r="AL108" s="187">
        <f>'Core Indicators'!IH108</f>
        <v>2</v>
      </c>
      <c r="AM108" s="187">
        <f>'Core Indicators'!IP108</f>
        <v>2</v>
      </c>
      <c r="AN108" s="187">
        <f t="shared" si="59"/>
        <v>2</v>
      </c>
    </row>
    <row r="109" spans="1:40" x14ac:dyDescent="0.35">
      <c r="A109" s="206" t="str">
        <f>Lists!C:C</f>
        <v>REG008</v>
      </c>
      <c r="B109" s="264" t="str">
        <f t="shared" si="45"/>
        <v>x</v>
      </c>
      <c r="C109" s="166">
        <f t="shared" si="46"/>
        <v>5</v>
      </c>
      <c r="D109" s="287" t="str">
        <f t="shared" si="47"/>
        <v>x</v>
      </c>
      <c r="E109" s="206" t="str">
        <f>'Core Indicators'!R109</f>
        <v>x</v>
      </c>
      <c r="F109" s="206" t="str">
        <f>'Core Indicators'!Z109</f>
        <v>x</v>
      </c>
      <c r="G109" s="166" t="str">
        <f t="shared" si="48"/>
        <v>x</v>
      </c>
      <c r="H109" s="206" t="str">
        <f>'Core Indicators'!AH109</f>
        <v>x</v>
      </c>
      <c r="I109" s="206" t="str">
        <f>'Core Indicators'!AP109</f>
        <v>x</v>
      </c>
      <c r="J109" s="206">
        <f>'Core Indicators'!BN109</f>
        <v>2</v>
      </c>
      <c r="K109" s="206">
        <f t="shared" si="49"/>
        <v>2</v>
      </c>
      <c r="L109" s="264">
        <f t="shared" si="50"/>
        <v>2</v>
      </c>
      <c r="M109" s="287" t="str">
        <f t="shared" si="51"/>
        <v>x</v>
      </c>
      <c r="N109" s="207" t="str">
        <f>'Core Indicators'!DJ109</f>
        <v>x</v>
      </c>
      <c r="O109" s="207" t="str">
        <f>'Core Indicators'!DR109</f>
        <v>x</v>
      </c>
      <c r="P109" s="207" t="str">
        <f>'Core Indicators'!DZ109</f>
        <v>x</v>
      </c>
      <c r="Q109" s="207" t="str">
        <f>'Core Indicators'!EH109</f>
        <v>x</v>
      </c>
      <c r="R109" s="207" t="str">
        <f>'Core Indicators'!EP109</f>
        <v>x</v>
      </c>
      <c r="S109" s="166">
        <f t="shared" si="52"/>
        <v>1.4</v>
      </c>
      <c r="T109" s="166">
        <f t="shared" si="53"/>
        <v>1.3333333333333333</v>
      </c>
      <c r="U109" s="206">
        <v>1</v>
      </c>
      <c r="V109" s="206">
        <v>1</v>
      </c>
      <c r="W109" s="206">
        <f>'Core Indicators'!EX109</f>
        <v>3</v>
      </c>
      <c r="X109" s="166">
        <f t="shared" si="54"/>
        <v>2</v>
      </c>
      <c r="Y109" s="206">
        <v>1</v>
      </c>
      <c r="Z109" s="166">
        <f t="shared" si="55"/>
        <v>1.5</v>
      </c>
      <c r="AA109" s="206">
        <f>'Core Indicators'!FF109</f>
        <v>1</v>
      </c>
      <c r="AB109" s="206">
        <f t="shared" si="56"/>
        <v>2</v>
      </c>
      <c r="AC109" s="187">
        <f>'Core Indicators'!GD109</f>
        <v>2</v>
      </c>
      <c r="AD109" s="187">
        <f>'Core Indicators'!GL109</f>
        <v>2</v>
      </c>
      <c r="AE109" s="187">
        <f>'Core Indicators'!GT109</f>
        <v>2</v>
      </c>
      <c r="AF109" s="187">
        <f>'Core Indicators'!HB109</f>
        <v>2</v>
      </c>
      <c r="AG109" s="187">
        <f t="shared" si="57"/>
        <v>2</v>
      </c>
      <c r="AH109" s="187">
        <f>'Core Indicators'!HJ109</f>
        <v>2</v>
      </c>
      <c r="AI109" s="187">
        <f>'Core Indicators'!HR109</f>
        <v>2</v>
      </c>
      <c r="AJ109" s="187">
        <f t="shared" si="58"/>
        <v>2</v>
      </c>
      <c r="AK109" s="187">
        <f>'Core Indicators'!HZ109</f>
        <v>2</v>
      </c>
      <c r="AL109" s="187">
        <f>'Core Indicators'!IH109</f>
        <v>2</v>
      </c>
      <c r="AM109" s="187">
        <f>'Core Indicators'!IP109</f>
        <v>2</v>
      </c>
      <c r="AN109" s="187">
        <f t="shared" si="59"/>
        <v>2</v>
      </c>
    </row>
    <row r="110" spans="1:40" x14ac:dyDescent="0.35">
      <c r="A110" s="206" t="str">
        <f>Lists!C:C</f>
        <v>REG011</v>
      </c>
      <c r="B110" s="264">
        <f t="shared" si="45"/>
        <v>1.9</v>
      </c>
      <c r="C110" s="166">
        <f t="shared" si="46"/>
        <v>0</v>
      </c>
      <c r="D110" s="287">
        <f t="shared" si="47"/>
        <v>2</v>
      </c>
      <c r="E110" s="206">
        <f>'Core Indicators'!R110</f>
        <v>2</v>
      </c>
      <c r="F110" s="206">
        <f>'Core Indicators'!Z110</f>
        <v>2</v>
      </c>
      <c r="G110" s="166">
        <f t="shared" si="48"/>
        <v>2</v>
      </c>
      <c r="H110" s="206">
        <f>'Core Indicators'!AH110</f>
        <v>2</v>
      </c>
      <c r="I110" s="206">
        <f>'Core Indicators'!AP110</f>
        <v>2</v>
      </c>
      <c r="J110" s="206">
        <f>'Core Indicators'!BN110</f>
        <v>2</v>
      </c>
      <c r="K110" s="206">
        <f t="shared" si="49"/>
        <v>2</v>
      </c>
      <c r="L110" s="264">
        <f t="shared" si="50"/>
        <v>2</v>
      </c>
      <c r="M110" s="287">
        <f t="shared" si="51"/>
        <v>2</v>
      </c>
      <c r="N110" s="207">
        <f>'Core Indicators'!DJ110</f>
        <v>2</v>
      </c>
      <c r="O110" s="207">
        <f>'Core Indicators'!DR110</f>
        <v>2</v>
      </c>
      <c r="P110" s="207" t="str">
        <f>'Core Indicators'!DZ110</f>
        <v>x</v>
      </c>
      <c r="Q110" s="207">
        <f>'Core Indicators'!EH110</f>
        <v>2</v>
      </c>
      <c r="R110" s="207" t="str">
        <f>'Core Indicators'!EP110</f>
        <v>x</v>
      </c>
      <c r="S110" s="166">
        <f t="shared" si="52"/>
        <v>1.6</v>
      </c>
      <c r="T110" s="166">
        <f t="shared" si="53"/>
        <v>1.1666666666666667</v>
      </c>
      <c r="U110" s="206">
        <v>1</v>
      </c>
      <c r="V110" s="206">
        <v>1</v>
      </c>
      <c r="W110" s="206">
        <f>'Core Indicators'!EX110</f>
        <v>2</v>
      </c>
      <c r="X110" s="166">
        <f t="shared" si="54"/>
        <v>1.5</v>
      </c>
      <c r="Y110" s="206">
        <v>1</v>
      </c>
      <c r="Z110" s="166">
        <f t="shared" si="55"/>
        <v>2</v>
      </c>
      <c r="AA110" s="206">
        <f>'Core Indicators'!FF110</f>
        <v>2</v>
      </c>
      <c r="AB110" s="206">
        <f t="shared" si="56"/>
        <v>2</v>
      </c>
      <c r="AC110" s="187">
        <f>'Core Indicators'!GD110</f>
        <v>2</v>
      </c>
      <c r="AD110" s="187">
        <f>'Core Indicators'!GL110</f>
        <v>2</v>
      </c>
      <c r="AE110" s="187">
        <f>'Core Indicators'!GT110</f>
        <v>2</v>
      </c>
      <c r="AF110" s="187">
        <f>'Core Indicators'!HB110</f>
        <v>2</v>
      </c>
      <c r="AG110" s="187">
        <f t="shared" si="57"/>
        <v>2</v>
      </c>
      <c r="AH110" s="187">
        <f>'Core Indicators'!HJ110</f>
        <v>2</v>
      </c>
      <c r="AI110" s="187">
        <f>'Core Indicators'!HR110</f>
        <v>2</v>
      </c>
      <c r="AJ110" s="187">
        <f t="shared" si="58"/>
        <v>2</v>
      </c>
      <c r="AK110" s="187">
        <f>'Core Indicators'!HZ110</f>
        <v>2</v>
      </c>
      <c r="AL110" s="187">
        <f>'Core Indicators'!IH110</f>
        <v>2</v>
      </c>
      <c r="AM110" s="187">
        <f>'Core Indicators'!IP110</f>
        <v>2</v>
      </c>
      <c r="AN110" s="187">
        <f t="shared" si="59"/>
        <v>2</v>
      </c>
    </row>
    <row r="111" spans="1:40" x14ac:dyDescent="0.35">
      <c r="A111" s="206" t="str">
        <f>Lists!C:C</f>
        <v>REG012</v>
      </c>
      <c r="B111" s="264">
        <f t="shared" si="45"/>
        <v>1.9</v>
      </c>
      <c r="C111" s="166">
        <f t="shared" si="46"/>
        <v>0</v>
      </c>
      <c r="D111" s="287">
        <f t="shared" si="47"/>
        <v>2</v>
      </c>
      <c r="E111" s="206">
        <f>'Core Indicators'!R111</f>
        <v>2</v>
      </c>
      <c r="F111" s="206">
        <f>'Core Indicators'!Z111</f>
        <v>2</v>
      </c>
      <c r="G111" s="166">
        <f t="shared" si="48"/>
        <v>2</v>
      </c>
      <c r="H111" s="206">
        <f>'Core Indicators'!AH111</f>
        <v>2</v>
      </c>
      <c r="I111" s="206">
        <f>'Core Indicators'!AP111</f>
        <v>2</v>
      </c>
      <c r="J111" s="206">
        <f>'Core Indicators'!BN111</f>
        <v>2</v>
      </c>
      <c r="K111" s="206">
        <f t="shared" si="49"/>
        <v>2</v>
      </c>
      <c r="L111" s="264">
        <f t="shared" si="50"/>
        <v>2</v>
      </c>
      <c r="M111" s="287">
        <f t="shared" si="51"/>
        <v>2</v>
      </c>
      <c r="N111" s="207">
        <f>'Core Indicators'!DJ111</f>
        <v>2</v>
      </c>
      <c r="O111" s="207">
        <f>'Core Indicators'!DR111</f>
        <v>2</v>
      </c>
      <c r="P111" s="207">
        <f>'Core Indicators'!DZ111</f>
        <v>2</v>
      </c>
      <c r="Q111" s="207">
        <f>'Core Indicators'!EH111</f>
        <v>2</v>
      </c>
      <c r="R111" s="207">
        <f>'Core Indicators'!EP111</f>
        <v>2</v>
      </c>
      <c r="S111" s="166">
        <f t="shared" si="52"/>
        <v>1.6</v>
      </c>
      <c r="T111" s="166">
        <f t="shared" si="53"/>
        <v>1.1666666666666667</v>
      </c>
      <c r="U111" s="206">
        <v>1</v>
      </c>
      <c r="V111" s="206">
        <v>1</v>
      </c>
      <c r="W111" s="206">
        <f>'Core Indicators'!EX111</f>
        <v>2</v>
      </c>
      <c r="X111" s="166">
        <f t="shared" si="54"/>
        <v>1.5</v>
      </c>
      <c r="Y111" s="206">
        <v>1</v>
      </c>
      <c r="Z111" s="166">
        <f t="shared" si="55"/>
        <v>2</v>
      </c>
      <c r="AA111" s="206">
        <f>'Core Indicators'!FF111</f>
        <v>2</v>
      </c>
      <c r="AB111" s="206">
        <f t="shared" si="56"/>
        <v>2</v>
      </c>
      <c r="AC111" s="187">
        <f>'Core Indicators'!GD111</f>
        <v>2</v>
      </c>
      <c r="AD111" s="187">
        <f>'Core Indicators'!GL111</f>
        <v>2</v>
      </c>
      <c r="AE111" s="187">
        <f>'Core Indicators'!GT111</f>
        <v>2</v>
      </c>
      <c r="AF111" s="187">
        <f>'Core Indicators'!HB111</f>
        <v>2</v>
      </c>
      <c r="AG111" s="187">
        <f t="shared" si="57"/>
        <v>2</v>
      </c>
      <c r="AH111" s="187">
        <f>'Core Indicators'!HJ111</f>
        <v>2</v>
      </c>
      <c r="AI111" s="187">
        <f>'Core Indicators'!HR111</f>
        <v>2</v>
      </c>
      <c r="AJ111" s="187">
        <f t="shared" si="58"/>
        <v>2</v>
      </c>
      <c r="AK111" s="187">
        <f>'Core Indicators'!HZ111</f>
        <v>2</v>
      </c>
      <c r="AL111" s="187">
        <f>'Core Indicators'!IH111</f>
        <v>2</v>
      </c>
      <c r="AM111" s="187">
        <f>'Core Indicators'!IP111</f>
        <v>2</v>
      </c>
      <c r="AN111" s="187">
        <f t="shared" si="59"/>
        <v>2</v>
      </c>
    </row>
    <row r="112" spans="1:40" x14ac:dyDescent="0.35">
      <c r="A112" s="206" t="str">
        <f>Lists!C:C</f>
        <v>REG013</v>
      </c>
      <c r="B112" s="264" t="str">
        <f t="shared" si="45"/>
        <v>x</v>
      </c>
      <c r="C112" s="166">
        <f t="shared" si="46"/>
        <v>2</v>
      </c>
      <c r="D112" s="287">
        <f t="shared" si="47"/>
        <v>2.4</v>
      </c>
      <c r="E112" s="206">
        <f>'Core Indicators'!R112</f>
        <v>1</v>
      </c>
      <c r="F112" s="206">
        <f>'Core Indicators'!Z112</f>
        <v>2</v>
      </c>
      <c r="G112" s="166">
        <f t="shared" si="48"/>
        <v>1.5</v>
      </c>
      <c r="H112" s="206">
        <f>'Core Indicators'!AH112</f>
        <v>3</v>
      </c>
      <c r="I112" s="206">
        <f>'Core Indicators'!AP112</f>
        <v>2</v>
      </c>
      <c r="J112" s="206">
        <f>'Core Indicators'!BN112</f>
        <v>3</v>
      </c>
      <c r="K112" s="206">
        <f t="shared" si="49"/>
        <v>2.5</v>
      </c>
      <c r="L112" s="264">
        <f t="shared" si="50"/>
        <v>2.8</v>
      </c>
      <c r="M112" s="287" t="str">
        <f t="shared" si="51"/>
        <v>x</v>
      </c>
      <c r="N112" s="207" t="str">
        <f>'Core Indicators'!DJ112</f>
        <v>x</v>
      </c>
      <c r="O112" s="207" t="str">
        <f>'Core Indicators'!DR112</f>
        <v>x</v>
      </c>
      <c r="P112" s="207" t="str">
        <f>'Core Indicators'!DZ112</f>
        <v>x</v>
      </c>
      <c r="Q112" s="207" t="str">
        <f>'Core Indicators'!EH112</f>
        <v>x</v>
      </c>
      <c r="R112" s="207" t="str">
        <f>'Core Indicators'!EP112</f>
        <v>x</v>
      </c>
      <c r="S112" s="166">
        <f t="shared" si="52"/>
        <v>1.7</v>
      </c>
      <c r="T112" s="166">
        <f t="shared" si="53"/>
        <v>1.3333333333333333</v>
      </c>
      <c r="U112" s="206">
        <v>1</v>
      </c>
      <c r="V112" s="206">
        <v>1</v>
      </c>
      <c r="W112" s="206">
        <f>'Core Indicators'!EX112</f>
        <v>3</v>
      </c>
      <c r="X112" s="166">
        <f t="shared" si="54"/>
        <v>2</v>
      </c>
      <c r="Y112" s="206">
        <v>1</v>
      </c>
      <c r="Z112" s="166">
        <f t="shared" si="55"/>
        <v>2</v>
      </c>
      <c r="AA112" s="206" t="str">
        <f>'Core Indicators'!FF112</f>
        <v>x</v>
      </c>
      <c r="AB112" s="206">
        <f t="shared" si="56"/>
        <v>2</v>
      </c>
      <c r="AC112" s="187">
        <f>'Core Indicators'!GD112</f>
        <v>2</v>
      </c>
      <c r="AD112" s="187">
        <f>'Core Indicators'!GL112</f>
        <v>2</v>
      </c>
      <c r="AE112" s="187">
        <f>'Core Indicators'!GT112</f>
        <v>2</v>
      </c>
      <c r="AF112" s="187">
        <f>'Core Indicators'!HB112</f>
        <v>2</v>
      </c>
      <c r="AG112" s="187">
        <f t="shared" si="57"/>
        <v>2</v>
      </c>
      <c r="AH112" s="187">
        <f>'Core Indicators'!HJ112</f>
        <v>2</v>
      </c>
      <c r="AI112" s="187">
        <f>'Core Indicators'!HR112</f>
        <v>2</v>
      </c>
      <c r="AJ112" s="187">
        <f t="shared" si="58"/>
        <v>2</v>
      </c>
      <c r="AK112" s="187">
        <f>'Core Indicators'!HZ112</f>
        <v>2</v>
      </c>
      <c r="AL112" s="187">
        <f>'Core Indicators'!IH112</f>
        <v>2</v>
      </c>
      <c r="AM112" s="187">
        <f>'Core Indicators'!IP112</f>
        <v>2</v>
      </c>
      <c r="AN112" s="187">
        <f t="shared" si="59"/>
        <v>2</v>
      </c>
    </row>
    <row r="113" spans="1:40" x14ac:dyDescent="0.35">
      <c r="A113" s="206" t="str">
        <f>Lists!C:C</f>
        <v>REG014</v>
      </c>
      <c r="B113" s="264">
        <f t="shared" si="45"/>
        <v>1.9</v>
      </c>
      <c r="C113" s="166">
        <f t="shared" si="46"/>
        <v>0</v>
      </c>
      <c r="D113" s="287">
        <f t="shared" si="47"/>
        <v>2</v>
      </c>
      <c r="E113" s="206">
        <f>'Core Indicators'!R113</f>
        <v>2</v>
      </c>
      <c r="F113" s="206">
        <f>'Core Indicators'!Z113</f>
        <v>2</v>
      </c>
      <c r="G113" s="166">
        <f t="shared" si="48"/>
        <v>2</v>
      </c>
      <c r="H113" s="206">
        <f>'Core Indicators'!AH113</f>
        <v>2</v>
      </c>
      <c r="I113" s="206">
        <f>'Core Indicators'!AP113</f>
        <v>2</v>
      </c>
      <c r="J113" s="206">
        <f>'Core Indicators'!BN113</f>
        <v>2</v>
      </c>
      <c r="K113" s="206">
        <f t="shared" si="49"/>
        <v>2</v>
      </c>
      <c r="L113" s="264">
        <f t="shared" si="50"/>
        <v>2</v>
      </c>
      <c r="M113" s="287">
        <f t="shared" si="51"/>
        <v>2</v>
      </c>
      <c r="N113" s="207">
        <f>'Core Indicators'!DJ113</f>
        <v>2</v>
      </c>
      <c r="O113" s="207">
        <f>'Core Indicators'!DR113</f>
        <v>2</v>
      </c>
      <c r="P113" s="207">
        <f>'Core Indicators'!DZ113</f>
        <v>2</v>
      </c>
      <c r="Q113" s="207">
        <f>'Core Indicators'!EH113</f>
        <v>2</v>
      </c>
      <c r="R113" s="207">
        <f>'Core Indicators'!EP113</f>
        <v>2</v>
      </c>
      <c r="S113" s="166">
        <f t="shared" si="52"/>
        <v>1.6</v>
      </c>
      <c r="T113" s="166">
        <f t="shared" si="53"/>
        <v>1.1666666666666667</v>
      </c>
      <c r="U113" s="206">
        <v>1</v>
      </c>
      <c r="V113" s="206">
        <v>1</v>
      </c>
      <c r="W113" s="206">
        <f>'Core Indicators'!EX113</f>
        <v>2</v>
      </c>
      <c r="X113" s="166">
        <f t="shared" si="54"/>
        <v>1.5</v>
      </c>
      <c r="Y113" s="206">
        <v>1</v>
      </c>
      <c r="Z113" s="166">
        <f t="shared" si="55"/>
        <v>2</v>
      </c>
      <c r="AA113" s="206">
        <f>'Core Indicators'!FF113</f>
        <v>2</v>
      </c>
      <c r="AB113" s="206">
        <f t="shared" si="56"/>
        <v>2</v>
      </c>
      <c r="AC113" s="187">
        <f>'Core Indicators'!GD113</f>
        <v>2</v>
      </c>
      <c r="AD113" s="187">
        <f>'Core Indicators'!GL113</f>
        <v>2</v>
      </c>
      <c r="AE113" s="187">
        <f>'Core Indicators'!GT113</f>
        <v>2</v>
      </c>
      <c r="AF113" s="187">
        <f>'Core Indicators'!HB113</f>
        <v>2</v>
      </c>
      <c r="AG113" s="187">
        <f t="shared" si="57"/>
        <v>2</v>
      </c>
      <c r="AH113" s="187">
        <f>'Core Indicators'!HJ113</f>
        <v>2</v>
      </c>
      <c r="AI113" s="187">
        <f>'Core Indicators'!HR113</f>
        <v>2</v>
      </c>
      <c r="AJ113" s="187">
        <f t="shared" si="58"/>
        <v>2</v>
      </c>
      <c r="AK113" s="187">
        <f>'Core Indicators'!HZ113</f>
        <v>2</v>
      </c>
      <c r="AL113" s="187">
        <f>'Core Indicators'!IH113</f>
        <v>2</v>
      </c>
      <c r="AM113" s="187">
        <f>'Core Indicators'!IP113</f>
        <v>2</v>
      </c>
      <c r="AN113" s="187">
        <f t="shared" si="59"/>
        <v>2</v>
      </c>
    </row>
    <row r="114" spans="1:40" x14ac:dyDescent="0.35">
      <c r="A114" s="206" t="str">
        <f>Lists!C:C</f>
        <v>ROU002</v>
      </c>
      <c r="B114" s="264">
        <f t="shared" si="45"/>
        <v>1.9</v>
      </c>
      <c r="C114" s="166">
        <f t="shared" si="46"/>
        <v>0</v>
      </c>
      <c r="D114" s="287">
        <f t="shared" si="47"/>
        <v>2</v>
      </c>
      <c r="E114" s="206">
        <f>'Core Indicators'!R114</f>
        <v>2</v>
      </c>
      <c r="F114" s="206">
        <f>'Core Indicators'!Z114</f>
        <v>2</v>
      </c>
      <c r="G114" s="166">
        <f t="shared" si="48"/>
        <v>2</v>
      </c>
      <c r="H114" s="206">
        <f>'Core Indicators'!AH114</f>
        <v>2</v>
      </c>
      <c r="I114" s="206">
        <f>'Core Indicators'!AP114</f>
        <v>2</v>
      </c>
      <c r="J114" s="206">
        <f>'Core Indicators'!BN114</f>
        <v>2</v>
      </c>
      <c r="K114" s="206">
        <f t="shared" si="49"/>
        <v>2</v>
      </c>
      <c r="L114" s="264">
        <f t="shared" si="50"/>
        <v>2</v>
      </c>
      <c r="M114" s="287">
        <f t="shared" si="51"/>
        <v>2</v>
      </c>
      <c r="N114" s="207">
        <f>'Core Indicators'!DJ114</f>
        <v>2</v>
      </c>
      <c r="O114" s="207">
        <f>'Core Indicators'!DR114</f>
        <v>2</v>
      </c>
      <c r="P114" s="207">
        <f>'Core Indicators'!DZ114</f>
        <v>2</v>
      </c>
      <c r="Q114" s="207">
        <f>'Core Indicators'!EH114</f>
        <v>2</v>
      </c>
      <c r="R114" s="207">
        <f>'Core Indicators'!EP114</f>
        <v>2</v>
      </c>
      <c r="S114" s="166">
        <f t="shared" si="52"/>
        <v>1.6</v>
      </c>
      <c r="T114" s="166">
        <f t="shared" si="53"/>
        <v>1.1666666666666667</v>
      </c>
      <c r="U114" s="206">
        <v>1</v>
      </c>
      <c r="V114" s="206">
        <v>1</v>
      </c>
      <c r="W114" s="206">
        <f>'Core Indicators'!EX114</f>
        <v>2</v>
      </c>
      <c r="X114" s="166">
        <f t="shared" si="54"/>
        <v>1.5</v>
      </c>
      <c r="Y114" s="206">
        <v>1</v>
      </c>
      <c r="Z114" s="166">
        <f t="shared" si="55"/>
        <v>2</v>
      </c>
      <c r="AA114" s="206">
        <f>'Core Indicators'!FF114</f>
        <v>2</v>
      </c>
      <c r="AB114" s="206">
        <f t="shared" si="56"/>
        <v>2</v>
      </c>
      <c r="AC114" s="187">
        <f>'Core Indicators'!GD114</f>
        <v>2</v>
      </c>
      <c r="AD114" s="187">
        <f>'Core Indicators'!GL114</f>
        <v>2</v>
      </c>
      <c r="AE114" s="187">
        <f>'Core Indicators'!GT114</f>
        <v>2</v>
      </c>
      <c r="AF114" s="187">
        <f>'Core Indicators'!HB114</f>
        <v>2</v>
      </c>
      <c r="AG114" s="187">
        <f t="shared" si="57"/>
        <v>2</v>
      </c>
      <c r="AH114" s="187">
        <f>'Core Indicators'!HJ114</f>
        <v>2</v>
      </c>
      <c r="AI114" s="187">
        <f>'Core Indicators'!HR114</f>
        <v>2</v>
      </c>
      <c r="AJ114" s="187">
        <f t="shared" si="58"/>
        <v>2</v>
      </c>
      <c r="AK114" s="187">
        <f>'Core Indicators'!HZ114</f>
        <v>2</v>
      </c>
      <c r="AL114" s="187">
        <f>'Core Indicators'!IH114</f>
        <v>2</v>
      </c>
      <c r="AM114" s="187">
        <f>'Core Indicators'!IP114</f>
        <v>2</v>
      </c>
      <c r="AN114" s="187">
        <f t="shared" si="59"/>
        <v>2</v>
      </c>
    </row>
    <row r="115" spans="1:40" x14ac:dyDescent="0.35">
      <c r="A115" s="206" t="str">
        <f>Lists!C:C</f>
        <v>RWA002</v>
      </c>
      <c r="B115" s="264">
        <f t="shared" si="45"/>
        <v>2</v>
      </c>
      <c r="C115" s="166">
        <f t="shared" si="46"/>
        <v>2</v>
      </c>
      <c r="D115" s="287">
        <f t="shared" si="47"/>
        <v>2</v>
      </c>
      <c r="E115" s="206">
        <f>'Core Indicators'!R115</f>
        <v>2</v>
      </c>
      <c r="F115" s="206">
        <f>'Core Indicators'!Z115</f>
        <v>2</v>
      </c>
      <c r="G115" s="166">
        <f t="shared" si="48"/>
        <v>2</v>
      </c>
      <c r="H115" s="206">
        <f>'Core Indicators'!AH115</f>
        <v>2</v>
      </c>
      <c r="I115" s="206">
        <f>'Core Indicators'!AP115</f>
        <v>2</v>
      </c>
      <c r="J115" s="206" t="str">
        <f>'Core Indicators'!BN115</f>
        <v>x</v>
      </c>
      <c r="K115" s="206">
        <f t="shared" si="49"/>
        <v>2</v>
      </c>
      <c r="L115" s="264">
        <f t="shared" si="50"/>
        <v>2</v>
      </c>
      <c r="M115" s="287">
        <f t="shared" si="51"/>
        <v>2.4</v>
      </c>
      <c r="N115" s="207">
        <f>'Core Indicators'!DJ115</f>
        <v>2</v>
      </c>
      <c r="O115" s="207">
        <f>'Core Indicators'!DR115</f>
        <v>2</v>
      </c>
      <c r="P115" s="207">
        <f>'Core Indicators'!DZ115</f>
        <v>2</v>
      </c>
      <c r="Q115" s="207">
        <f>'Core Indicators'!EH115</f>
        <v>3</v>
      </c>
      <c r="R115" s="207">
        <f>'Core Indicators'!EP115</f>
        <v>3</v>
      </c>
      <c r="S115" s="166">
        <f t="shared" si="52"/>
        <v>1.5</v>
      </c>
      <c r="T115" s="166">
        <f t="shared" si="53"/>
        <v>1</v>
      </c>
      <c r="U115" s="206">
        <v>1</v>
      </c>
      <c r="V115" s="206">
        <v>1</v>
      </c>
      <c r="W115" s="206" t="str">
        <f>'Core Indicators'!EX115</f>
        <v>x</v>
      </c>
      <c r="X115" s="166">
        <f t="shared" si="54"/>
        <v>1</v>
      </c>
      <c r="Y115" s="206">
        <v>1</v>
      </c>
      <c r="Z115" s="166">
        <f t="shared" si="55"/>
        <v>2</v>
      </c>
      <c r="AA115" s="206">
        <f>'Core Indicators'!FF115</f>
        <v>2</v>
      </c>
      <c r="AB115" s="206">
        <f t="shared" si="56"/>
        <v>2</v>
      </c>
      <c r="AC115" s="187">
        <f>'Core Indicators'!GD115</f>
        <v>2</v>
      </c>
      <c r="AD115" s="187">
        <f>'Core Indicators'!GL115</f>
        <v>2</v>
      </c>
      <c r="AE115" s="187">
        <f>'Core Indicators'!GT115</f>
        <v>2</v>
      </c>
      <c r="AF115" s="187">
        <f>'Core Indicators'!HB115</f>
        <v>2</v>
      </c>
      <c r="AG115" s="187">
        <f t="shared" si="57"/>
        <v>2</v>
      </c>
      <c r="AH115" s="187">
        <f>'Core Indicators'!HJ115</f>
        <v>2</v>
      </c>
      <c r="AI115" s="187">
        <f>'Core Indicators'!HR115</f>
        <v>2</v>
      </c>
      <c r="AJ115" s="187">
        <f t="shared" si="58"/>
        <v>2</v>
      </c>
      <c r="AK115" s="187">
        <f>'Core Indicators'!HZ115</f>
        <v>2</v>
      </c>
      <c r="AL115" s="187">
        <f>'Core Indicators'!IH115</f>
        <v>2</v>
      </c>
      <c r="AM115" s="187">
        <f>'Core Indicators'!IP115</f>
        <v>2</v>
      </c>
      <c r="AN115" s="187">
        <f t="shared" si="59"/>
        <v>2</v>
      </c>
    </row>
    <row r="116" spans="1:40" x14ac:dyDescent="0.35">
      <c r="A116" s="206" t="str">
        <f>Lists!C:C</f>
        <v>SDN001</v>
      </c>
      <c r="B116" s="264">
        <f t="shared" si="45"/>
        <v>1.3</v>
      </c>
      <c r="C116" s="166">
        <f t="shared" si="46"/>
        <v>0</v>
      </c>
      <c r="D116" s="287">
        <f t="shared" si="47"/>
        <v>1.4</v>
      </c>
      <c r="E116" s="206">
        <f>'Core Indicators'!R116</f>
        <v>2</v>
      </c>
      <c r="F116" s="206">
        <f>'Core Indicators'!Z116</f>
        <v>1</v>
      </c>
      <c r="G116" s="166">
        <f t="shared" si="48"/>
        <v>1.5</v>
      </c>
      <c r="H116" s="206">
        <f>'Core Indicators'!AH116</f>
        <v>1</v>
      </c>
      <c r="I116" s="206">
        <f>'Core Indicators'!AP116</f>
        <v>1</v>
      </c>
      <c r="J116" s="206">
        <f>'Core Indicators'!BN116</f>
        <v>2</v>
      </c>
      <c r="K116" s="206">
        <f t="shared" si="49"/>
        <v>1.5</v>
      </c>
      <c r="L116" s="264">
        <f t="shared" si="50"/>
        <v>1.3</v>
      </c>
      <c r="M116" s="287">
        <f t="shared" si="51"/>
        <v>1</v>
      </c>
      <c r="N116" s="207">
        <f>'Core Indicators'!DJ116</f>
        <v>1</v>
      </c>
      <c r="O116" s="207">
        <f>'Core Indicators'!DR116</f>
        <v>1</v>
      </c>
      <c r="P116" s="207">
        <f>'Core Indicators'!DZ116</f>
        <v>1</v>
      </c>
      <c r="Q116" s="207">
        <f>'Core Indicators'!EH116</f>
        <v>1</v>
      </c>
      <c r="R116" s="207">
        <f>'Core Indicators'!EP116</f>
        <v>1</v>
      </c>
      <c r="S116" s="166">
        <f t="shared" si="52"/>
        <v>1.6</v>
      </c>
      <c r="T116" s="166">
        <f t="shared" si="53"/>
        <v>1.1666666666666667</v>
      </c>
      <c r="U116" s="206">
        <v>1</v>
      </c>
      <c r="V116" s="206">
        <v>1</v>
      </c>
      <c r="W116" s="206">
        <f>'Core Indicators'!EX116</f>
        <v>2</v>
      </c>
      <c r="X116" s="166">
        <f t="shared" si="54"/>
        <v>1.5</v>
      </c>
      <c r="Y116" s="206">
        <v>1</v>
      </c>
      <c r="Z116" s="166">
        <f t="shared" si="55"/>
        <v>2</v>
      </c>
      <c r="AA116" s="206">
        <f>'Core Indicators'!FF116</f>
        <v>2</v>
      </c>
      <c r="AB116" s="206">
        <f t="shared" si="56"/>
        <v>2</v>
      </c>
      <c r="AC116" s="187">
        <f>'Core Indicators'!GD116</f>
        <v>2</v>
      </c>
      <c r="AD116" s="187">
        <f>'Core Indicators'!GL116</f>
        <v>2</v>
      </c>
      <c r="AE116" s="187">
        <f>'Core Indicators'!GT116</f>
        <v>2</v>
      </c>
      <c r="AF116" s="187">
        <f>'Core Indicators'!HB116</f>
        <v>2</v>
      </c>
      <c r="AG116" s="187">
        <f t="shared" si="57"/>
        <v>2</v>
      </c>
      <c r="AH116" s="187">
        <f>'Core Indicators'!HJ116</f>
        <v>2</v>
      </c>
      <c r="AI116" s="187">
        <f>'Core Indicators'!HR116</f>
        <v>2</v>
      </c>
      <c r="AJ116" s="187">
        <f t="shared" si="58"/>
        <v>2</v>
      </c>
      <c r="AK116" s="187">
        <f>'Core Indicators'!HZ116</f>
        <v>2</v>
      </c>
      <c r="AL116" s="187">
        <f>'Core Indicators'!IH116</f>
        <v>2</v>
      </c>
      <c r="AM116" s="187">
        <f>'Core Indicators'!IP116</f>
        <v>2</v>
      </c>
      <c r="AN116" s="187">
        <f t="shared" si="59"/>
        <v>2</v>
      </c>
    </row>
    <row r="117" spans="1:40" x14ac:dyDescent="0.35">
      <c r="A117" s="206" t="str">
        <f>Lists!C:C</f>
        <v>SDN005</v>
      </c>
      <c r="B117" s="264">
        <f t="shared" si="45"/>
        <v>1.9</v>
      </c>
      <c r="C117" s="166">
        <f t="shared" si="46"/>
        <v>0</v>
      </c>
      <c r="D117" s="287">
        <f t="shared" si="47"/>
        <v>2</v>
      </c>
      <c r="E117" s="206">
        <f>'Core Indicators'!R117</f>
        <v>2</v>
      </c>
      <c r="F117" s="206">
        <f>'Core Indicators'!Z117</f>
        <v>2</v>
      </c>
      <c r="G117" s="166">
        <f t="shared" si="48"/>
        <v>2</v>
      </c>
      <c r="H117" s="206">
        <f>'Core Indicators'!AH117</f>
        <v>2</v>
      </c>
      <c r="I117" s="206">
        <f>'Core Indicators'!AP117</f>
        <v>2</v>
      </c>
      <c r="J117" s="206">
        <f>'Core Indicators'!BN117</f>
        <v>2</v>
      </c>
      <c r="K117" s="206">
        <f t="shared" si="49"/>
        <v>2</v>
      </c>
      <c r="L117" s="264">
        <f t="shared" si="50"/>
        <v>2</v>
      </c>
      <c r="M117" s="287">
        <f t="shared" si="51"/>
        <v>2</v>
      </c>
      <c r="N117" s="207">
        <f>'Core Indicators'!DJ117</f>
        <v>2</v>
      </c>
      <c r="O117" s="207">
        <f>'Core Indicators'!DR117</f>
        <v>2</v>
      </c>
      <c r="P117" s="207">
        <f>'Core Indicators'!DZ117</f>
        <v>2</v>
      </c>
      <c r="Q117" s="207">
        <f>'Core Indicators'!EH117</f>
        <v>2</v>
      </c>
      <c r="R117" s="207">
        <f>'Core Indicators'!EP117</f>
        <v>2</v>
      </c>
      <c r="S117" s="166">
        <f t="shared" si="52"/>
        <v>1.6</v>
      </c>
      <c r="T117" s="166">
        <f t="shared" si="53"/>
        <v>1.1666666666666667</v>
      </c>
      <c r="U117" s="206">
        <v>1</v>
      </c>
      <c r="V117" s="206">
        <v>1</v>
      </c>
      <c r="W117" s="206">
        <f>'Core Indicators'!EX117</f>
        <v>2</v>
      </c>
      <c r="X117" s="166">
        <f t="shared" si="54"/>
        <v>1.5</v>
      </c>
      <c r="Y117" s="206">
        <v>1</v>
      </c>
      <c r="Z117" s="166">
        <f t="shared" si="55"/>
        <v>2</v>
      </c>
      <c r="AA117" s="206">
        <f>'Core Indicators'!FF117</f>
        <v>2</v>
      </c>
      <c r="AB117" s="206">
        <f t="shared" si="56"/>
        <v>2</v>
      </c>
      <c r="AC117" s="187">
        <f>'Core Indicators'!GD117</f>
        <v>2</v>
      </c>
      <c r="AD117" s="187">
        <f>'Core Indicators'!GL117</f>
        <v>2</v>
      </c>
      <c r="AE117" s="187">
        <f>'Core Indicators'!GT117</f>
        <v>2</v>
      </c>
      <c r="AF117" s="187">
        <f>'Core Indicators'!HB117</f>
        <v>2</v>
      </c>
      <c r="AG117" s="187">
        <f t="shared" si="57"/>
        <v>2</v>
      </c>
      <c r="AH117" s="187">
        <f>'Core Indicators'!HJ117</f>
        <v>2</v>
      </c>
      <c r="AI117" s="187">
        <f>'Core Indicators'!HR117</f>
        <v>2</v>
      </c>
      <c r="AJ117" s="187">
        <f t="shared" si="58"/>
        <v>2</v>
      </c>
      <c r="AK117" s="187">
        <f>'Core Indicators'!HZ117</f>
        <v>2</v>
      </c>
      <c r="AL117" s="187">
        <f>'Core Indicators'!IH117</f>
        <v>2</v>
      </c>
      <c r="AM117" s="187">
        <f>'Core Indicators'!IP117</f>
        <v>2</v>
      </c>
      <c r="AN117" s="187">
        <f t="shared" si="59"/>
        <v>2</v>
      </c>
    </row>
    <row r="118" spans="1:40" x14ac:dyDescent="0.35">
      <c r="A118" s="206" t="str">
        <f>Lists!C:C</f>
        <v>SDN007</v>
      </c>
      <c r="B118" s="264">
        <f t="shared" si="45"/>
        <v>1.4</v>
      </c>
      <c r="C118" s="166">
        <f t="shared" si="46"/>
        <v>0</v>
      </c>
      <c r="D118" s="287">
        <f t="shared" si="47"/>
        <v>1.9</v>
      </c>
      <c r="E118" s="206">
        <f>'Core Indicators'!R118</f>
        <v>2</v>
      </c>
      <c r="F118" s="206">
        <f>'Core Indicators'!Z118</f>
        <v>2</v>
      </c>
      <c r="G118" s="166">
        <f t="shared" si="48"/>
        <v>2</v>
      </c>
      <c r="H118" s="206">
        <f>'Core Indicators'!AH118</f>
        <v>2</v>
      </c>
      <c r="I118" s="206">
        <f>'Core Indicators'!AP118</f>
        <v>1</v>
      </c>
      <c r="J118" s="206">
        <f>'Core Indicators'!BN118</f>
        <v>2</v>
      </c>
      <c r="K118" s="206">
        <f t="shared" si="49"/>
        <v>1.5</v>
      </c>
      <c r="L118" s="264">
        <f t="shared" si="50"/>
        <v>1.8</v>
      </c>
      <c r="M118" s="287">
        <f t="shared" si="51"/>
        <v>1</v>
      </c>
      <c r="N118" s="207">
        <f>'Core Indicators'!DJ118</f>
        <v>1</v>
      </c>
      <c r="O118" s="207">
        <f>'Core Indicators'!DR118</f>
        <v>1</v>
      </c>
      <c r="P118" s="207">
        <f>'Core Indicators'!DZ118</f>
        <v>1</v>
      </c>
      <c r="Q118" s="207">
        <f>'Core Indicators'!EH118</f>
        <v>1</v>
      </c>
      <c r="R118" s="207">
        <f>'Core Indicators'!EP118</f>
        <v>1</v>
      </c>
      <c r="S118" s="166">
        <f t="shared" si="52"/>
        <v>1.6</v>
      </c>
      <c r="T118" s="166">
        <f t="shared" si="53"/>
        <v>1.1666666666666667</v>
      </c>
      <c r="U118" s="206">
        <v>1</v>
      </c>
      <c r="V118" s="206">
        <v>1</v>
      </c>
      <c r="W118" s="206">
        <f>'Core Indicators'!EX118</f>
        <v>2</v>
      </c>
      <c r="X118" s="166">
        <f t="shared" si="54"/>
        <v>1.5</v>
      </c>
      <c r="Y118" s="206">
        <v>1</v>
      </c>
      <c r="Z118" s="166">
        <f t="shared" si="55"/>
        <v>2</v>
      </c>
      <c r="AA118" s="206">
        <f>'Core Indicators'!FF118</f>
        <v>2</v>
      </c>
      <c r="AB118" s="206">
        <f t="shared" si="56"/>
        <v>2</v>
      </c>
      <c r="AC118" s="187">
        <f>'Core Indicators'!GD118</f>
        <v>2</v>
      </c>
      <c r="AD118" s="187">
        <f>'Core Indicators'!GL118</f>
        <v>2</v>
      </c>
      <c r="AE118" s="187">
        <f>'Core Indicators'!GT118</f>
        <v>2</v>
      </c>
      <c r="AF118" s="187">
        <f>'Core Indicators'!HB118</f>
        <v>2</v>
      </c>
      <c r="AG118" s="187">
        <f t="shared" si="57"/>
        <v>2</v>
      </c>
      <c r="AH118" s="187">
        <f>'Core Indicators'!HJ118</f>
        <v>2</v>
      </c>
      <c r="AI118" s="187">
        <f>'Core Indicators'!HR118</f>
        <v>2</v>
      </c>
      <c r="AJ118" s="187">
        <f t="shared" si="58"/>
        <v>2</v>
      </c>
      <c r="AK118" s="187">
        <f>'Core Indicators'!HZ118</f>
        <v>2</v>
      </c>
      <c r="AL118" s="187">
        <f>'Core Indicators'!IH118</f>
        <v>2</v>
      </c>
      <c r="AM118" s="187">
        <f>'Core Indicators'!IP118</f>
        <v>2</v>
      </c>
      <c r="AN118" s="187">
        <f t="shared" si="59"/>
        <v>2</v>
      </c>
    </row>
    <row r="119" spans="1:40" x14ac:dyDescent="0.35">
      <c r="A119" s="206" t="str">
        <f>Lists!C:C</f>
        <v>SDN008</v>
      </c>
      <c r="B119" s="264">
        <f t="shared" si="45"/>
        <v>1.3</v>
      </c>
      <c r="C119" s="166">
        <f t="shared" si="46"/>
        <v>0</v>
      </c>
      <c r="D119" s="287">
        <f t="shared" si="47"/>
        <v>1.3</v>
      </c>
      <c r="E119" s="206">
        <f>'Core Indicators'!R119</f>
        <v>1</v>
      </c>
      <c r="F119" s="206">
        <f>'Core Indicators'!Z119</f>
        <v>1</v>
      </c>
      <c r="G119" s="166">
        <f t="shared" si="48"/>
        <v>1</v>
      </c>
      <c r="H119" s="206">
        <f>'Core Indicators'!AH119</f>
        <v>1</v>
      </c>
      <c r="I119" s="206">
        <f>'Core Indicators'!AP119</f>
        <v>2</v>
      </c>
      <c r="J119" s="206">
        <f>'Core Indicators'!BN119</f>
        <v>2</v>
      </c>
      <c r="K119" s="206">
        <f t="shared" si="49"/>
        <v>2</v>
      </c>
      <c r="L119" s="264">
        <f t="shared" si="50"/>
        <v>1.5</v>
      </c>
      <c r="M119" s="287">
        <f t="shared" si="51"/>
        <v>1</v>
      </c>
      <c r="N119" s="207">
        <f>'Core Indicators'!DJ119</f>
        <v>1</v>
      </c>
      <c r="O119" s="207">
        <f>'Core Indicators'!DR119</f>
        <v>1</v>
      </c>
      <c r="P119" s="207">
        <f>'Core Indicators'!DZ119</f>
        <v>1</v>
      </c>
      <c r="Q119" s="207">
        <f>'Core Indicators'!EH119</f>
        <v>1</v>
      </c>
      <c r="R119" s="207">
        <f>'Core Indicators'!EP119</f>
        <v>1</v>
      </c>
      <c r="S119" s="166">
        <f t="shared" si="52"/>
        <v>1.6</v>
      </c>
      <c r="T119" s="166">
        <f t="shared" si="53"/>
        <v>1.1666666666666667</v>
      </c>
      <c r="U119" s="206">
        <v>1</v>
      </c>
      <c r="V119" s="206">
        <v>1</v>
      </c>
      <c r="W119" s="206">
        <f>'Core Indicators'!EX119</f>
        <v>2</v>
      </c>
      <c r="X119" s="166">
        <f t="shared" si="54"/>
        <v>1.5</v>
      </c>
      <c r="Y119" s="206">
        <v>1</v>
      </c>
      <c r="Z119" s="166">
        <f t="shared" si="55"/>
        <v>2</v>
      </c>
      <c r="AA119" s="206">
        <f>'Core Indicators'!FF119</f>
        <v>2</v>
      </c>
      <c r="AB119" s="206">
        <f t="shared" si="56"/>
        <v>2</v>
      </c>
      <c r="AC119" s="187">
        <f>'Core Indicators'!GD119</f>
        <v>2</v>
      </c>
      <c r="AD119" s="187">
        <f>'Core Indicators'!GL119</f>
        <v>2</v>
      </c>
      <c r="AE119" s="187">
        <f>'Core Indicators'!GT119</f>
        <v>2</v>
      </c>
      <c r="AF119" s="187">
        <f>'Core Indicators'!HB119</f>
        <v>2</v>
      </c>
      <c r="AG119" s="187">
        <f t="shared" si="57"/>
        <v>2</v>
      </c>
      <c r="AH119" s="187">
        <f>'Core Indicators'!HJ119</f>
        <v>2</v>
      </c>
      <c r="AI119" s="187">
        <f>'Core Indicators'!HR119</f>
        <v>2</v>
      </c>
      <c r="AJ119" s="187">
        <f t="shared" si="58"/>
        <v>2</v>
      </c>
      <c r="AK119" s="187">
        <f>'Core Indicators'!HZ119</f>
        <v>2</v>
      </c>
      <c r="AL119" s="187">
        <f>'Core Indicators'!IH119</f>
        <v>2</v>
      </c>
      <c r="AM119" s="187">
        <f>'Core Indicators'!IP119</f>
        <v>2</v>
      </c>
      <c r="AN119" s="187">
        <f t="shared" si="59"/>
        <v>2</v>
      </c>
    </row>
    <row r="120" spans="1:40" x14ac:dyDescent="0.35">
      <c r="A120" s="206" t="str">
        <f>Lists!C:C</f>
        <v>SEN002</v>
      </c>
      <c r="B120" s="264">
        <f t="shared" si="45"/>
        <v>1.7</v>
      </c>
      <c r="C120" s="166">
        <f t="shared" si="46"/>
        <v>1</v>
      </c>
      <c r="D120" s="287">
        <f t="shared" si="47"/>
        <v>1.8</v>
      </c>
      <c r="E120" s="206">
        <f>'Core Indicators'!R120</f>
        <v>1</v>
      </c>
      <c r="F120" s="206">
        <f>'Core Indicators'!Z120</f>
        <v>2</v>
      </c>
      <c r="G120" s="166">
        <f t="shared" si="48"/>
        <v>1.5</v>
      </c>
      <c r="H120" s="206">
        <f>'Core Indicators'!AH120</f>
        <v>2</v>
      </c>
      <c r="I120" s="206" t="str">
        <f>'Core Indicators'!AP120</f>
        <v>x</v>
      </c>
      <c r="J120" s="206">
        <f>'Core Indicators'!BN120</f>
        <v>2</v>
      </c>
      <c r="K120" s="206">
        <f t="shared" si="49"/>
        <v>2</v>
      </c>
      <c r="L120" s="264">
        <f t="shared" si="50"/>
        <v>2</v>
      </c>
      <c r="M120" s="287">
        <f t="shared" si="51"/>
        <v>2</v>
      </c>
      <c r="N120" s="207">
        <f>'Core Indicators'!DJ120</f>
        <v>2</v>
      </c>
      <c r="O120" s="207">
        <f>'Core Indicators'!DR120</f>
        <v>2</v>
      </c>
      <c r="P120" s="207">
        <f>'Core Indicators'!DZ120</f>
        <v>2</v>
      </c>
      <c r="Q120" s="207">
        <f>'Core Indicators'!EH120</f>
        <v>2</v>
      </c>
      <c r="R120" s="207">
        <f>'Core Indicators'!EP120</f>
        <v>2</v>
      </c>
      <c r="S120" s="166">
        <f t="shared" si="52"/>
        <v>1.3</v>
      </c>
      <c r="T120" s="166">
        <f t="shared" si="53"/>
        <v>1.1666666666666667</v>
      </c>
      <c r="U120" s="206">
        <v>1</v>
      </c>
      <c r="V120" s="206">
        <v>1</v>
      </c>
      <c r="W120" s="206">
        <f>'Core Indicators'!EX120</f>
        <v>2</v>
      </c>
      <c r="X120" s="166">
        <f t="shared" si="54"/>
        <v>1.5</v>
      </c>
      <c r="Y120" s="206">
        <v>1</v>
      </c>
      <c r="Z120" s="166">
        <f t="shared" si="55"/>
        <v>1.5</v>
      </c>
      <c r="AA120" s="206">
        <f>'Core Indicators'!FF120</f>
        <v>1</v>
      </c>
      <c r="AB120" s="206">
        <f t="shared" si="56"/>
        <v>2</v>
      </c>
      <c r="AC120" s="187">
        <f>'Core Indicators'!GD120</f>
        <v>2</v>
      </c>
      <c r="AD120" s="187">
        <f>'Core Indicators'!GL120</f>
        <v>2</v>
      </c>
      <c r="AE120" s="187">
        <f>'Core Indicators'!GT120</f>
        <v>2</v>
      </c>
      <c r="AF120" s="187">
        <f>'Core Indicators'!HB120</f>
        <v>2</v>
      </c>
      <c r="AG120" s="187">
        <f t="shared" si="57"/>
        <v>2</v>
      </c>
      <c r="AH120" s="187">
        <f>'Core Indicators'!HJ120</f>
        <v>2</v>
      </c>
      <c r="AI120" s="187">
        <f>'Core Indicators'!HR120</f>
        <v>2</v>
      </c>
      <c r="AJ120" s="187">
        <f t="shared" si="58"/>
        <v>2</v>
      </c>
      <c r="AK120" s="187">
        <f>'Core Indicators'!HZ120</f>
        <v>2</v>
      </c>
      <c r="AL120" s="187">
        <f>'Core Indicators'!IH120</f>
        <v>2</v>
      </c>
      <c r="AM120" s="187">
        <f>'Core Indicators'!IP120</f>
        <v>2</v>
      </c>
      <c r="AN120" s="187">
        <f t="shared" si="59"/>
        <v>2</v>
      </c>
    </row>
    <row r="121" spans="1:40" x14ac:dyDescent="0.35">
      <c r="A121" s="206" t="str">
        <f>Lists!C:C</f>
        <v>SLV001</v>
      </c>
      <c r="B121" s="264">
        <f t="shared" si="45"/>
        <v>1.8</v>
      </c>
      <c r="C121" s="166">
        <f t="shared" si="46"/>
        <v>0</v>
      </c>
      <c r="D121" s="287">
        <f t="shared" si="47"/>
        <v>1.8</v>
      </c>
      <c r="E121" s="206">
        <f>'Core Indicators'!R121</f>
        <v>1</v>
      </c>
      <c r="F121" s="206">
        <f>'Core Indicators'!Z121</f>
        <v>2</v>
      </c>
      <c r="G121" s="166">
        <f t="shared" si="48"/>
        <v>1.5</v>
      </c>
      <c r="H121" s="206">
        <f>'Core Indicators'!AH121</f>
        <v>2</v>
      </c>
      <c r="I121" s="206">
        <f>'Core Indicators'!AP121</f>
        <v>2</v>
      </c>
      <c r="J121" s="206">
        <f>'Core Indicators'!BN121</f>
        <v>2</v>
      </c>
      <c r="K121" s="206">
        <f t="shared" si="49"/>
        <v>2</v>
      </c>
      <c r="L121" s="264">
        <f t="shared" si="50"/>
        <v>2</v>
      </c>
      <c r="M121" s="287">
        <f t="shared" si="51"/>
        <v>2</v>
      </c>
      <c r="N121" s="207">
        <f>'Core Indicators'!DJ121</f>
        <v>2</v>
      </c>
      <c r="O121" s="207">
        <f>'Core Indicators'!DR121</f>
        <v>2</v>
      </c>
      <c r="P121" s="207">
        <f>'Core Indicators'!DZ121</f>
        <v>1</v>
      </c>
      <c r="Q121" s="207">
        <f>'Core Indicators'!EH121</f>
        <v>3</v>
      </c>
      <c r="R121" s="207" t="str">
        <f>'Core Indicators'!EP121</f>
        <v>x</v>
      </c>
      <c r="S121" s="166">
        <f t="shared" si="52"/>
        <v>1.6</v>
      </c>
      <c r="T121" s="166">
        <f t="shared" si="53"/>
        <v>1.1666666666666667</v>
      </c>
      <c r="U121" s="206">
        <v>1</v>
      </c>
      <c r="V121" s="206">
        <v>1</v>
      </c>
      <c r="W121" s="206">
        <f>'Core Indicators'!EX121</f>
        <v>2</v>
      </c>
      <c r="X121" s="166">
        <f t="shared" si="54"/>
        <v>1.5</v>
      </c>
      <c r="Y121" s="206">
        <v>1</v>
      </c>
      <c r="Z121" s="166">
        <f t="shared" si="55"/>
        <v>2</v>
      </c>
      <c r="AA121" s="206">
        <f>'Core Indicators'!FF121</f>
        <v>2</v>
      </c>
      <c r="AB121" s="206">
        <f t="shared" si="56"/>
        <v>2</v>
      </c>
      <c r="AC121" s="187">
        <f>'Core Indicators'!GD121</f>
        <v>2</v>
      </c>
      <c r="AD121" s="187">
        <f>'Core Indicators'!GL121</f>
        <v>2</v>
      </c>
      <c r="AE121" s="187">
        <f>'Core Indicators'!GT121</f>
        <v>2</v>
      </c>
      <c r="AF121" s="187">
        <f>'Core Indicators'!HB121</f>
        <v>2</v>
      </c>
      <c r="AG121" s="187">
        <f t="shared" si="57"/>
        <v>2</v>
      </c>
      <c r="AH121" s="187">
        <f>'Core Indicators'!HJ121</f>
        <v>2</v>
      </c>
      <c r="AI121" s="187">
        <f>'Core Indicators'!HR121</f>
        <v>2</v>
      </c>
      <c r="AJ121" s="187">
        <f t="shared" si="58"/>
        <v>2</v>
      </c>
      <c r="AK121" s="187">
        <f>'Core Indicators'!HZ121</f>
        <v>2</v>
      </c>
      <c r="AL121" s="187">
        <f>'Core Indicators'!IH121</f>
        <v>2</v>
      </c>
      <c r="AM121" s="187">
        <f>'Core Indicators'!IP121</f>
        <v>2</v>
      </c>
      <c r="AN121" s="187">
        <f t="shared" si="59"/>
        <v>2</v>
      </c>
    </row>
    <row r="122" spans="1:40" x14ac:dyDescent="0.35">
      <c r="A122" s="206" t="str">
        <f>Lists!C:C</f>
        <v>SOM001</v>
      </c>
      <c r="B122" s="264">
        <f t="shared" si="45"/>
        <v>1.8</v>
      </c>
      <c r="C122" s="166">
        <f t="shared" si="46"/>
        <v>0</v>
      </c>
      <c r="D122" s="287">
        <f t="shared" si="47"/>
        <v>2</v>
      </c>
      <c r="E122" s="206">
        <f>'Core Indicators'!R122</f>
        <v>1</v>
      </c>
      <c r="F122" s="206">
        <f>'Core Indicators'!Z122</f>
        <v>2</v>
      </c>
      <c r="G122" s="166">
        <f t="shared" si="48"/>
        <v>1.5</v>
      </c>
      <c r="H122" s="206">
        <f>'Core Indicators'!AH122</f>
        <v>2</v>
      </c>
      <c r="I122" s="206">
        <f>'Core Indicators'!AP122</f>
        <v>3</v>
      </c>
      <c r="J122" s="206">
        <f>'Core Indicators'!BN122</f>
        <v>2</v>
      </c>
      <c r="K122" s="206">
        <f t="shared" si="49"/>
        <v>2.5</v>
      </c>
      <c r="L122" s="264">
        <f t="shared" si="50"/>
        <v>2.2999999999999998</v>
      </c>
      <c r="M122" s="287">
        <f t="shared" si="51"/>
        <v>2</v>
      </c>
      <c r="N122" s="207">
        <f>'Core Indicators'!DJ122</f>
        <v>2</v>
      </c>
      <c r="O122" s="207">
        <f>'Core Indicators'!DR122</f>
        <v>2</v>
      </c>
      <c r="P122" s="207">
        <f>'Core Indicators'!DZ122</f>
        <v>2</v>
      </c>
      <c r="Q122" s="207">
        <f>'Core Indicators'!EH122</f>
        <v>2</v>
      </c>
      <c r="R122" s="207">
        <f>'Core Indicators'!EP122</f>
        <v>2</v>
      </c>
      <c r="S122" s="166">
        <f t="shared" si="52"/>
        <v>1.3</v>
      </c>
      <c r="T122" s="166">
        <f t="shared" si="53"/>
        <v>1.1666666666666667</v>
      </c>
      <c r="U122" s="206">
        <v>1</v>
      </c>
      <c r="V122" s="206">
        <v>1</v>
      </c>
      <c r="W122" s="206">
        <f>'Core Indicators'!EX122</f>
        <v>2</v>
      </c>
      <c r="X122" s="166">
        <f t="shared" si="54"/>
        <v>1.5</v>
      </c>
      <c r="Y122" s="206">
        <v>1</v>
      </c>
      <c r="Z122" s="166">
        <f t="shared" si="55"/>
        <v>1.5</v>
      </c>
      <c r="AA122" s="206">
        <f>'Core Indicators'!FF122</f>
        <v>1</v>
      </c>
      <c r="AB122" s="206">
        <f t="shared" si="56"/>
        <v>2</v>
      </c>
      <c r="AC122" s="187">
        <f>'Core Indicators'!GD122</f>
        <v>2</v>
      </c>
      <c r="AD122" s="187">
        <f>'Core Indicators'!GL122</f>
        <v>2</v>
      </c>
      <c r="AE122" s="187">
        <f>'Core Indicators'!GT122</f>
        <v>2</v>
      </c>
      <c r="AF122" s="187">
        <f>'Core Indicators'!HB122</f>
        <v>2</v>
      </c>
      <c r="AG122" s="187">
        <f t="shared" si="57"/>
        <v>2</v>
      </c>
      <c r="AH122" s="187">
        <f>'Core Indicators'!HJ122</f>
        <v>2</v>
      </c>
      <c r="AI122" s="187">
        <f>'Core Indicators'!HR122</f>
        <v>2</v>
      </c>
      <c r="AJ122" s="187">
        <f t="shared" si="58"/>
        <v>2</v>
      </c>
      <c r="AK122" s="187">
        <f>'Core Indicators'!HZ122</f>
        <v>2</v>
      </c>
      <c r="AL122" s="187">
        <f>'Core Indicators'!IH122</f>
        <v>2</v>
      </c>
      <c r="AM122" s="187">
        <f>'Core Indicators'!IP122</f>
        <v>2</v>
      </c>
      <c r="AN122" s="187">
        <f t="shared" si="59"/>
        <v>2</v>
      </c>
    </row>
    <row r="123" spans="1:40" x14ac:dyDescent="0.35">
      <c r="A123" s="206" t="str">
        <f>Lists!C:C</f>
        <v>SOM002</v>
      </c>
      <c r="B123" s="264">
        <f t="shared" si="45"/>
        <v>1.9</v>
      </c>
      <c r="C123" s="166">
        <f t="shared" si="46"/>
        <v>0</v>
      </c>
      <c r="D123" s="287">
        <f t="shared" si="47"/>
        <v>1.9</v>
      </c>
      <c r="E123" s="206">
        <f>'Core Indicators'!R123</f>
        <v>2</v>
      </c>
      <c r="F123" s="206">
        <f>'Core Indicators'!Z123</f>
        <v>3</v>
      </c>
      <c r="G123" s="166">
        <f t="shared" si="48"/>
        <v>2.5</v>
      </c>
      <c r="H123" s="206">
        <f>'Core Indicators'!AH123</f>
        <v>1</v>
      </c>
      <c r="I123" s="206">
        <f>'Core Indicators'!AP123</f>
        <v>1</v>
      </c>
      <c r="J123" s="206">
        <f>'Core Indicators'!BN123</f>
        <v>3</v>
      </c>
      <c r="K123" s="206">
        <f t="shared" si="49"/>
        <v>2.1</v>
      </c>
      <c r="L123" s="264">
        <f t="shared" si="50"/>
        <v>1.6</v>
      </c>
      <c r="M123" s="287">
        <f t="shared" si="51"/>
        <v>2</v>
      </c>
      <c r="N123" s="207">
        <f>'Core Indicators'!DJ123</f>
        <v>2</v>
      </c>
      <c r="O123" s="207">
        <f>'Core Indicators'!DR123</f>
        <v>2</v>
      </c>
      <c r="P123" s="207">
        <f>'Core Indicators'!DZ123</f>
        <v>2</v>
      </c>
      <c r="Q123" s="207">
        <f>'Core Indicators'!EH123</f>
        <v>2</v>
      </c>
      <c r="R123" s="207" t="str">
        <f>'Core Indicators'!EP123</f>
        <v>x</v>
      </c>
      <c r="S123" s="166">
        <f t="shared" si="52"/>
        <v>1.7</v>
      </c>
      <c r="T123" s="166">
        <f t="shared" si="53"/>
        <v>1.3333333333333333</v>
      </c>
      <c r="U123" s="206">
        <v>1</v>
      </c>
      <c r="V123" s="206">
        <v>1</v>
      </c>
      <c r="W123" s="206">
        <f>'Core Indicators'!EX123</f>
        <v>3</v>
      </c>
      <c r="X123" s="166">
        <f t="shared" si="54"/>
        <v>2</v>
      </c>
      <c r="Y123" s="206">
        <v>1</v>
      </c>
      <c r="Z123" s="166">
        <f t="shared" si="55"/>
        <v>2</v>
      </c>
      <c r="AA123" s="206">
        <f>'Core Indicators'!FF123</f>
        <v>2</v>
      </c>
      <c r="AB123" s="206">
        <f t="shared" si="56"/>
        <v>2</v>
      </c>
      <c r="AC123" s="187">
        <f>'Core Indicators'!GD123</f>
        <v>2</v>
      </c>
      <c r="AD123" s="187">
        <f>'Core Indicators'!GL123</f>
        <v>2</v>
      </c>
      <c r="AE123" s="187">
        <f>'Core Indicators'!GT123</f>
        <v>2</v>
      </c>
      <c r="AF123" s="187">
        <f>'Core Indicators'!HB123</f>
        <v>2</v>
      </c>
      <c r="AG123" s="187">
        <f t="shared" si="57"/>
        <v>2</v>
      </c>
      <c r="AH123" s="187">
        <f>'Core Indicators'!HJ123</f>
        <v>2</v>
      </c>
      <c r="AI123" s="187">
        <f>'Core Indicators'!HR123</f>
        <v>2</v>
      </c>
      <c r="AJ123" s="187">
        <f t="shared" si="58"/>
        <v>2</v>
      </c>
      <c r="AK123" s="187">
        <f>'Core Indicators'!HZ123</f>
        <v>2</v>
      </c>
      <c r="AL123" s="187">
        <f>'Core Indicators'!IH123</f>
        <v>2</v>
      </c>
      <c r="AM123" s="187">
        <f>'Core Indicators'!IP123</f>
        <v>2</v>
      </c>
      <c r="AN123" s="187">
        <f t="shared" si="59"/>
        <v>2</v>
      </c>
    </row>
    <row r="124" spans="1:40" x14ac:dyDescent="0.35">
      <c r="A124" s="206" t="str">
        <f>Lists!C:C</f>
        <v>SSD001</v>
      </c>
      <c r="B124" s="264">
        <f t="shared" si="45"/>
        <v>1.8</v>
      </c>
      <c r="C124" s="166">
        <f t="shared" si="46"/>
        <v>0</v>
      </c>
      <c r="D124" s="287">
        <f t="shared" si="47"/>
        <v>1.8</v>
      </c>
      <c r="E124" s="206">
        <f>'Core Indicators'!R124</f>
        <v>1</v>
      </c>
      <c r="F124" s="206">
        <f>'Core Indicators'!Z124</f>
        <v>2</v>
      </c>
      <c r="G124" s="166">
        <f t="shared" si="48"/>
        <v>1.5</v>
      </c>
      <c r="H124" s="206">
        <f>'Core Indicators'!AH124</f>
        <v>2</v>
      </c>
      <c r="I124" s="206">
        <f>'Core Indicators'!AP124</f>
        <v>2</v>
      </c>
      <c r="J124" s="206">
        <f>'Core Indicators'!BN124</f>
        <v>2</v>
      </c>
      <c r="K124" s="206">
        <f t="shared" si="49"/>
        <v>2</v>
      </c>
      <c r="L124" s="264">
        <f t="shared" si="50"/>
        <v>2</v>
      </c>
      <c r="M124" s="287">
        <f t="shared" si="51"/>
        <v>2</v>
      </c>
      <c r="N124" s="207">
        <f>'Core Indicators'!DJ124</f>
        <v>2</v>
      </c>
      <c r="O124" s="207">
        <f>'Core Indicators'!DR124</f>
        <v>2</v>
      </c>
      <c r="P124" s="207">
        <f>'Core Indicators'!DZ124</f>
        <v>2</v>
      </c>
      <c r="Q124" s="207">
        <f>'Core Indicators'!EH124</f>
        <v>2</v>
      </c>
      <c r="R124" s="207">
        <f>'Core Indicators'!EP124</f>
        <v>2</v>
      </c>
      <c r="S124" s="166">
        <f t="shared" si="52"/>
        <v>1.6</v>
      </c>
      <c r="T124" s="166">
        <f t="shared" si="53"/>
        <v>1.1666666666666667</v>
      </c>
      <c r="U124" s="206">
        <v>1</v>
      </c>
      <c r="V124" s="206">
        <v>1</v>
      </c>
      <c r="W124" s="206">
        <f>'Core Indicators'!EX124</f>
        <v>2</v>
      </c>
      <c r="X124" s="166">
        <f t="shared" si="54"/>
        <v>1.5</v>
      </c>
      <c r="Y124" s="206">
        <v>1</v>
      </c>
      <c r="Z124" s="166">
        <f t="shared" si="55"/>
        <v>2</v>
      </c>
      <c r="AA124" s="206">
        <f>'Core Indicators'!FF124</f>
        <v>2</v>
      </c>
      <c r="AB124" s="206">
        <f t="shared" si="56"/>
        <v>2</v>
      </c>
      <c r="AC124" s="187">
        <f>'Core Indicators'!GD124</f>
        <v>2</v>
      </c>
      <c r="AD124" s="187">
        <f>'Core Indicators'!GL124</f>
        <v>2</v>
      </c>
      <c r="AE124" s="187">
        <f>'Core Indicators'!GT124</f>
        <v>2</v>
      </c>
      <c r="AF124" s="187">
        <f>'Core Indicators'!HB124</f>
        <v>2</v>
      </c>
      <c r="AG124" s="187">
        <f t="shared" si="57"/>
        <v>2</v>
      </c>
      <c r="AH124" s="187">
        <f>'Core Indicators'!HJ124</f>
        <v>2</v>
      </c>
      <c r="AI124" s="187">
        <f>'Core Indicators'!HR124</f>
        <v>2</v>
      </c>
      <c r="AJ124" s="187">
        <f t="shared" si="58"/>
        <v>2</v>
      </c>
      <c r="AK124" s="187">
        <f>'Core Indicators'!HZ124</f>
        <v>2</v>
      </c>
      <c r="AL124" s="187">
        <f>'Core Indicators'!IH124</f>
        <v>2</v>
      </c>
      <c r="AM124" s="187">
        <f>'Core Indicators'!IP124</f>
        <v>2</v>
      </c>
      <c r="AN124" s="187">
        <f t="shared" si="59"/>
        <v>2</v>
      </c>
    </row>
    <row r="125" spans="1:40" x14ac:dyDescent="0.35">
      <c r="A125" s="206" t="str">
        <f>Lists!C:C</f>
        <v>SVK002</v>
      </c>
      <c r="B125" s="264">
        <f t="shared" si="45"/>
        <v>1.7</v>
      </c>
      <c r="C125" s="166">
        <f t="shared" si="46"/>
        <v>0</v>
      </c>
      <c r="D125" s="287">
        <f t="shared" si="47"/>
        <v>1.5</v>
      </c>
      <c r="E125" s="206">
        <f>'Core Indicators'!R125</f>
        <v>2</v>
      </c>
      <c r="F125" s="206">
        <f>'Core Indicators'!Z125</f>
        <v>2</v>
      </c>
      <c r="G125" s="166">
        <f t="shared" si="48"/>
        <v>2</v>
      </c>
      <c r="H125" s="206">
        <f>'Core Indicators'!AH125</f>
        <v>1</v>
      </c>
      <c r="I125" s="206">
        <f>'Core Indicators'!AP125</f>
        <v>1</v>
      </c>
      <c r="J125" s="206">
        <f>'Core Indicators'!BN125</f>
        <v>2</v>
      </c>
      <c r="K125" s="206">
        <f t="shared" si="49"/>
        <v>1.5</v>
      </c>
      <c r="L125" s="264">
        <f t="shared" si="50"/>
        <v>1.3</v>
      </c>
      <c r="M125" s="287">
        <f t="shared" si="51"/>
        <v>1.8</v>
      </c>
      <c r="N125" s="207">
        <f>'Core Indicators'!DJ125</f>
        <v>2</v>
      </c>
      <c r="O125" s="207">
        <f>'Core Indicators'!DR125</f>
        <v>1</v>
      </c>
      <c r="P125" s="207">
        <f>'Core Indicators'!DZ125</f>
        <v>2</v>
      </c>
      <c r="Q125" s="207">
        <f>'Core Indicators'!EH125</f>
        <v>2</v>
      </c>
      <c r="R125" s="207">
        <f>'Core Indicators'!EP125</f>
        <v>2</v>
      </c>
      <c r="S125" s="166">
        <f t="shared" si="52"/>
        <v>1.6</v>
      </c>
      <c r="T125" s="166">
        <f t="shared" si="53"/>
        <v>1.1666666666666667</v>
      </c>
      <c r="U125" s="206">
        <v>1</v>
      </c>
      <c r="V125" s="206">
        <v>1</v>
      </c>
      <c r="W125" s="206">
        <f>'Core Indicators'!EX125</f>
        <v>2</v>
      </c>
      <c r="X125" s="166">
        <f t="shared" si="54"/>
        <v>1.5</v>
      </c>
      <c r="Y125" s="206">
        <v>1</v>
      </c>
      <c r="Z125" s="166">
        <f t="shared" si="55"/>
        <v>2</v>
      </c>
      <c r="AA125" s="206">
        <f>'Core Indicators'!FF125</f>
        <v>2</v>
      </c>
      <c r="AB125" s="206">
        <f t="shared" si="56"/>
        <v>2</v>
      </c>
      <c r="AC125" s="187">
        <f>'Core Indicators'!GD125</f>
        <v>2</v>
      </c>
      <c r="AD125" s="187">
        <f>'Core Indicators'!GL125</f>
        <v>2</v>
      </c>
      <c r="AE125" s="187">
        <f>'Core Indicators'!GT125</f>
        <v>2</v>
      </c>
      <c r="AF125" s="187">
        <f>'Core Indicators'!HB125</f>
        <v>2</v>
      </c>
      <c r="AG125" s="187">
        <f t="shared" si="57"/>
        <v>2</v>
      </c>
      <c r="AH125" s="187">
        <f>'Core Indicators'!HJ125</f>
        <v>2</v>
      </c>
      <c r="AI125" s="187">
        <f>'Core Indicators'!HR125</f>
        <v>2</v>
      </c>
      <c r="AJ125" s="187">
        <f t="shared" si="58"/>
        <v>2</v>
      </c>
      <c r="AK125" s="187">
        <f>'Core Indicators'!HZ125</f>
        <v>2</v>
      </c>
      <c r="AL125" s="187">
        <f>'Core Indicators'!IH125</f>
        <v>2</v>
      </c>
      <c r="AM125" s="187">
        <f>'Core Indicators'!IP125</f>
        <v>2</v>
      </c>
      <c r="AN125" s="187">
        <f t="shared" si="59"/>
        <v>2</v>
      </c>
    </row>
    <row r="126" spans="1:40" x14ac:dyDescent="0.35">
      <c r="A126" s="206" t="str">
        <f>Lists!C:C</f>
        <v>SWZ001</v>
      </c>
      <c r="B126" s="264">
        <f t="shared" si="45"/>
        <v>1.3</v>
      </c>
      <c r="C126" s="166">
        <f t="shared" si="46"/>
        <v>1</v>
      </c>
      <c r="D126" s="287">
        <f t="shared" si="47"/>
        <v>1.5</v>
      </c>
      <c r="E126" s="206">
        <f>'Core Indicators'!R126</f>
        <v>2</v>
      </c>
      <c r="F126" s="206">
        <f>'Core Indicators'!Z126</f>
        <v>1</v>
      </c>
      <c r="G126" s="166">
        <f t="shared" si="48"/>
        <v>1.5</v>
      </c>
      <c r="H126" s="206">
        <f>'Core Indicators'!AH126</f>
        <v>1</v>
      </c>
      <c r="I126" s="206" t="str">
        <f>'Core Indicators'!AP126</f>
        <v>x</v>
      </c>
      <c r="J126" s="206">
        <f>'Core Indicators'!BN126</f>
        <v>2</v>
      </c>
      <c r="K126" s="206">
        <f t="shared" si="49"/>
        <v>2</v>
      </c>
      <c r="L126" s="264">
        <f t="shared" si="50"/>
        <v>1.5</v>
      </c>
      <c r="M126" s="287">
        <f t="shared" si="51"/>
        <v>1</v>
      </c>
      <c r="N126" s="207">
        <f>'Core Indicators'!DJ126</f>
        <v>1</v>
      </c>
      <c r="O126" s="207">
        <f>'Core Indicators'!DR126</f>
        <v>1</v>
      </c>
      <c r="P126" s="207">
        <f>'Core Indicators'!DZ126</f>
        <v>1</v>
      </c>
      <c r="Q126" s="207">
        <f>'Core Indicators'!EH126</f>
        <v>1</v>
      </c>
      <c r="R126" s="207">
        <f>'Core Indicators'!EP126</f>
        <v>1</v>
      </c>
      <c r="S126" s="166">
        <f t="shared" si="52"/>
        <v>1.6</v>
      </c>
      <c r="T126" s="166">
        <f t="shared" si="53"/>
        <v>1.1666666666666667</v>
      </c>
      <c r="U126" s="206">
        <v>1</v>
      </c>
      <c r="V126" s="206">
        <v>1</v>
      </c>
      <c r="W126" s="206">
        <f>'Core Indicators'!EX126</f>
        <v>2</v>
      </c>
      <c r="X126" s="166">
        <f t="shared" si="54"/>
        <v>1.5</v>
      </c>
      <c r="Y126" s="206">
        <v>1</v>
      </c>
      <c r="Z126" s="166">
        <f t="shared" si="55"/>
        <v>2</v>
      </c>
      <c r="AA126" s="206">
        <f>'Core Indicators'!FF126</f>
        <v>2</v>
      </c>
      <c r="AB126" s="206">
        <f t="shared" si="56"/>
        <v>2</v>
      </c>
      <c r="AC126" s="187">
        <f>'Core Indicators'!GD126</f>
        <v>2</v>
      </c>
      <c r="AD126" s="187">
        <f>'Core Indicators'!GL126</f>
        <v>2</v>
      </c>
      <c r="AE126" s="187">
        <f>'Core Indicators'!GT126</f>
        <v>2</v>
      </c>
      <c r="AF126" s="187">
        <f>'Core Indicators'!HB126</f>
        <v>2</v>
      </c>
      <c r="AG126" s="187">
        <f t="shared" si="57"/>
        <v>2</v>
      </c>
      <c r="AH126" s="187">
        <f>'Core Indicators'!HJ126</f>
        <v>2</v>
      </c>
      <c r="AI126" s="187">
        <f>'Core Indicators'!HR126</f>
        <v>2</v>
      </c>
      <c r="AJ126" s="187">
        <f t="shared" si="58"/>
        <v>2</v>
      </c>
      <c r="AK126" s="187">
        <f>'Core Indicators'!HZ126</f>
        <v>2</v>
      </c>
      <c r="AL126" s="187">
        <f>'Core Indicators'!IH126</f>
        <v>2</v>
      </c>
      <c r="AM126" s="187">
        <f>'Core Indicators'!IP126</f>
        <v>2</v>
      </c>
      <c r="AN126" s="187">
        <f t="shared" si="59"/>
        <v>2</v>
      </c>
    </row>
    <row r="127" spans="1:40" x14ac:dyDescent="0.35">
      <c r="A127" s="206" t="str">
        <f>Lists!C:C</f>
        <v>SYR001</v>
      </c>
      <c r="B127" s="264">
        <f t="shared" si="45"/>
        <v>1.3</v>
      </c>
      <c r="C127" s="166">
        <f t="shared" si="46"/>
        <v>0</v>
      </c>
      <c r="D127" s="287">
        <f t="shared" si="47"/>
        <v>1.9</v>
      </c>
      <c r="E127" s="206">
        <f>'Core Indicators'!R127</f>
        <v>2</v>
      </c>
      <c r="F127" s="206">
        <f>'Core Indicators'!Z127</f>
        <v>1</v>
      </c>
      <c r="G127" s="166">
        <f t="shared" si="48"/>
        <v>1.5</v>
      </c>
      <c r="H127" s="206">
        <f>'Core Indicators'!AH127</f>
        <v>1</v>
      </c>
      <c r="I127" s="206">
        <f>'Core Indicators'!AP127</f>
        <v>3</v>
      </c>
      <c r="J127" s="206">
        <f>'Core Indicators'!BN127</f>
        <v>3</v>
      </c>
      <c r="K127" s="206">
        <f t="shared" si="49"/>
        <v>3</v>
      </c>
      <c r="L127" s="264">
        <f t="shared" si="50"/>
        <v>2.1</v>
      </c>
      <c r="M127" s="287">
        <f t="shared" si="51"/>
        <v>1</v>
      </c>
      <c r="N127" s="207">
        <f>'Core Indicators'!DJ127</f>
        <v>1</v>
      </c>
      <c r="O127" s="207">
        <f>'Core Indicators'!DR127</f>
        <v>1</v>
      </c>
      <c r="P127" s="207">
        <f>'Core Indicators'!DZ127</f>
        <v>1</v>
      </c>
      <c r="Q127" s="207">
        <f>'Core Indicators'!EH127</f>
        <v>1</v>
      </c>
      <c r="R127" s="207">
        <f>'Core Indicators'!EP127</f>
        <v>1</v>
      </c>
      <c r="S127" s="166">
        <f t="shared" si="52"/>
        <v>1.4</v>
      </c>
      <c r="T127" s="166">
        <f t="shared" si="53"/>
        <v>1.3333333333333333</v>
      </c>
      <c r="U127" s="206">
        <v>1</v>
      </c>
      <c r="V127" s="206">
        <v>1</v>
      </c>
      <c r="W127" s="206">
        <f>'Core Indicators'!EX127</f>
        <v>3</v>
      </c>
      <c r="X127" s="166">
        <f t="shared" si="54"/>
        <v>2</v>
      </c>
      <c r="Y127" s="206">
        <v>1</v>
      </c>
      <c r="Z127" s="166">
        <f t="shared" si="55"/>
        <v>1.5</v>
      </c>
      <c r="AA127" s="206">
        <f>'Core Indicators'!FF127</f>
        <v>1</v>
      </c>
      <c r="AB127" s="206">
        <f t="shared" si="56"/>
        <v>2</v>
      </c>
      <c r="AC127" s="187">
        <f>'Core Indicators'!GD127</f>
        <v>2</v>
      </c>
      <c r="AD127" s="187">
        <f>'Core Indicators'!GL127</f>
        <v>2</v>
      </c>
      <c r="AE127" s="187">
        <f>'Core Indicators'!GT127</f>
        <v>2</v>
      </c>
      <c r="AF127" s="187">
        <f>'Core Indicators'!HB127</f>
        <v>2</v>
      </c>
      <c r="AG127" s="187">
        <f t="shared" si="57"/>
        <v>2</v>
      </c>
      <c r="AH127" s="187">
        <f>'Core Indicators'!HJ127</f>
        <v>2</v>
      </c>
      <c r="AI127" s="187">
        <f>'Core Indicators'!HR127</f>
        <v>2</v>
      </c>
      <c r="AJ127" s="187">
        <f t="shared" si="58"/>
        <v>2</v>
      </c>
      <c r="AK127" s="187">
        <f>'Core Indicators'!HZ127</f>
        <v>2</v>
      </c>
      <c r="AL127" s="187">
        <f>'Core Indicators'!IH127</f>
        <v>2</v>
      </c>
      <c r="AM127" s="187">
        <f>'Core Indicators'!IP127</f>
        <v>2</v>
      </c>
      <c r="AN127" s="187">
        <f t="shared" si="59"/>
        <v>2</v>
      </c>
    </row>
    <row r="128" spans="1:40" x14ac:dyDescent="0.35">
      <c r="A128" s="206" t="str">
        <f>Lists!C:C</f>
        <v>TCD001</v>
      </c>
      <c r="B128" s="264">
        <f t="shared" si="45"/>
        <v>2.2999999999999998</v>
      </c>
      <c r="C128" s="166">
        <f t="shared" si="46"/>
        <v>0</v>
      </c>
      <c r="D128" s="287">
        <f t="shared" si="47"/>
        <v>1.9</v>
      </c>
      <c r="E128" s="206">
        <f>'Core Indicators'!R128</f>
        <v>1</v>
      </c>
      <c r="F128" s="206">
        <f>'Core Indicators'!Z128</f>
        <v>2</v>
      </c>
      <c r="G128" s="166">
        <f t="shared" si="48"/>
        <v>1.5</v>
      </c>
      <c r="H128" s="206">
        <f>'Core Indicators'!AH128</f>
        <v>3</v>
      </c>
      <c r="I128" s="206">
        <f>'Core Indicators'!AP128</f>
        <v>1</v>
      </c>
      <c r="J128" s="206">
        <f>'Core Indicators'!BN128</f>
        <v>1</v>
      </c>
      <c r="K128" s="206">
        <f t="shared" si="49"/>
        <v>1</v>
      </c>
      <c r="L128" s="264">
        <f t="shared" si="50"/>
        <v>2.1</v>
      </c>
      <c r="M128" s="287">
        <f t="shared" si="51"/>
        <v>3</v>
      </c>
      <c r="N128" s="207">
        <f>'Core Indicators'!DJ128</f>
        <v>3</v>
      </c>
      <c r="O128" s="207">
        <f>'Core Indicators'!DR128</f>
        <v>3</v>
      </c>
      <c r="P128" s="207">
        <f>'Core Indicators'!DZ128</f>
        <v>3</v>
      </c>
      <c r="Q128" s="207">
        <f>'Core Indicators'!EH128</f>
        <v>3</v>
      </c>
      <c r="R128" s="207">
        <f>'Core Indicators'!EP128</f>
        <v>3</v>
      </c>
      <c r="S128" s="166">
        <f t="shared" si="52"/>
        <v>1.4</v>
      </c>
      <c r="T128" s="166">
        <f t="shared" si="53"/>
        <v>1.3333333333333333</v>
      </c>
      <c r="U128" s="206">
        <v>1</v>
      </c>
      <c r="V128" s="206">
        <v>1</v>
      </c>
      <c r="W128" s="206">
        <f>'Core Indicators'!EX128</f>
        <v>3</v>
      </c>
      <c r="X128" s="166">
        <f t="shared" si="54"/>
        <v>2</v>
      </c>
      <c r="Y128" s="206">
        <v>1</v>
      </c>
      <c r="Z128" s="166">
        <f t="shared" si="55"/>
        <v>1.5</v>
      </c>
      <c r="AA128" s="206">
        <f>'Core Indicators'!FF128</f>
        <v>1</v>
      </c>
      <c r="AB128" s="206">
        <f t="shared" si="56"/>
        <v>2</v>
      </c>
      <c r="AC128" s="187">
        <f>'Core Indicators'!GD128</f>
        <v>2</v>
      </c>
      <c r="AD128" s="187">
        <f>'Core Indicators'!GL128</f>
        <v>2</v>
      </c>
      <c r="AE128" s="187">
        <f>'Core Indicators'!GT128</f>
        <v>2</v>
      </c>
      <c r="AF128" s="187">
        <f>'Core Indicators'!HB128</f>
        <v>2</v>
      </c>
      <c r="AG128" s="187">
        <f t="shared" si="57"/>
        <v>2</v>
      </c>
      <c r="AH128" s="187">
        <f>'Core Indicators'!HJ128</f>
        <v>2</v>
      </c>
      <c r="AI128" s="187">
        <f>'Core Indicators'!HR128</f>
        <v>2</v>
      </c>
      <c r="AJ128" s="187">
        <f t="shared" si="58"/>
        <v>2</v>
      </c>
      <c r="AK128" s="187">
        <f>'Core Indicators'!HZ128</f>
        <v>2</v>
      </c>
      <c r="AL128" s="187">
        <f>'Core Indicators'!IH128</f>
        <v>2</v>
      </c>
      <c r="AM128" s="187">
        <f>'Core Indicators'!IP128</f>
        <v>2</v>
      </c>
      <c r="AN128" s="187">
        <f t="shared" si="59"/>
        <v>2</v>
      </c>
    </row>
    <row r="129" spans="1:40" x14ac:dyDescent="0.35">
      <c r="A129" s="206" t="str">
        <f>Lists!C:C</f>
        <v>TCD003</v>
      </c>
      <c r="B129" s="264">
        <f t="shared" si="45"/>
        <v>2.6</v>
      </c>
      <c r="C129" s="166">
        <f t="shared" si="46"/>
        <v>0</v>
      </c>
      <c r="D129" s="287">
        <f t="shared" si="47"/>
        <v>2.8</v>
      </c>
      <c r="E129" s="206">
        <f>'Core Indicators'!R129</f>
        <v>2</v>
      </c>
      <c r="F129" s="206">
        <f>'Core Indicators'!Z129</f>
        <v>3</v>
      </c>
      <c r="G129" s="166">
        <f t="shared" si="48"/>
        <v>2.5</v>
      </c>
      <c r="H129" s="206">
        <f>'Core Indicators'!AH129</f>
        <v>3</v>
      </c>
      <c r="I129" s="206">
        <f>'Core Indicators'!AP129</f>
        <v>3</v>
      </c>
      <c r="J129" s="206">
        <f>'Core Indicators'!BN129</f>
        <v>3</v>
      </c>
      <c r="K129" s="206">
        <f t="shared" si="49"/>
        <v>3</v>
      </c>
      <c r="L129" s="264">
        <f t="shared" si="50"/>
        <v>3</v>
      </c>
      <c r="M129" s="287">
        <f t="shared" si="51"/>
        <v>3</v>
      </c>
      <c r="N129" s="207">
        <f>'Core Indicators'!DJ129</f>
        <v>3</v>
      </c>
      <c r="O129" s="207">
        <f>'Core Indicators'!DR129</f>
        <v>3</v>
      </c>
      <c r="P129" s="207">
        <f>'Core Indicators'!DZ129</f>
        <v>3</v>
      </c>
      <c r="Q129" s="207">
        <f>'Core Indicators'!EH129</f>
        <v>3</v>
      </c>
      <c r="R129" s="207">
        <f>'Core Indicators'!EP129</f>
        <v>3</v>
      </c>
      <c r="S129" s="166">
        <f t="shared" si="52"/>
        <v>1.7</v>
      </c>
      <c r="T129" s="166">
        <f t="shared" si="53"/>
        <v>1.3333333333333333</v>
      </c>
      <c r="U129" s="206">
        <v>1</v>
      </c>
      <c r="V129" s="206">
        <v>1</v>
      </c>
      <c r="W129" s="206">
        <f>'Core Indicators'!EX129</f>
        <v>3</v>
      </c>
      <c r="X129" s="166">
        <f t="shared" si="54"/>
        <v>2</v>
      </c>
      <c r="Y129" s="206">
        <v>1</v>
      </c>
      <c r="Z129" s="166">
        <f t="shared" si="55"/>
        <v>2</v>
      </c>
      <c r="AA129" s="206">
        <f>'Core Indicators'!FF129</f>
        <v>2</v>
      </c>
      <c r="AB129" s="206">
        <f t="shared" si="56"/>
        <v>2</v>
      </c>
      <c r="AC129" s="187">
        <f>'Core Indicators'!GD129</f>
        <v>2</v>
      </c>
      <c r="AD129" s="187">
        <f>'Core Indicators'!GL129</f>
        <v>2</v>
      </c>
      <c r="AE129" s="187">
        <f>'Core Indicators'!GT129</f>
        <v>2</v>
      </c>
      <c r="AF129" s="187">
        <f>'Core Indicators'!HB129</f>
        <v>2</v>
      </c>
      <c r="AG129" s="187">
        <f t="shared" si="57"/>
        <v>2</v>
      </c>
      <c r="AH129" s="187">
        <f>'Core Indicators'!HJ129</f>
        <v>2</v>
      </c>
      <c r="AI129" s="187">
        <f>'Core Indicators'!HR129</f>
        <v>2</v>
      </c>
      <c r="AJ129" s="187">
        <f t="shared" si="58"/>
        <v>2</v>
      </c>
      <c r="AK129" s="187">
        <f>'Core Indicators'!HZ129</f>
        <v>2</v>
      </c>
      <c r="AL129" s="187">
        <f>'Core Indicators'!IH129</f>
        <v>2</v>
      </c>
      <c r="AM129" s="187">
        <f>'Core Indicators'!IP129</f>
        <v>2</v>
      </c>
      <c r="AN129" s="187">
        <f t="shared" si="59"/>
        <v>2</v>
      </c>
    </row>
    <row r="130" spans="1:40" x14ac:dyDescent="0.35">
      <c r="A130" s="206" t="str">
        <f>Lists!C:C</f>
        <v>TCD004</v>
      </c>
      <c r="B130" s="264">
        <f t="shared" si="45"/>
        <v>1.9</v>
      </c>
      <c r="C130" s="166">
        <f t="shared" si="46"/>
        <v>0</v>
      </c>
      <c r="D130" s="287">
        <f t="shared" si="47"/>
        <v>2</v>
      </c>
      <c r="E130" s="206">
        <f>'Core Indicators'!R130</f>
        <v>2</v>
      </c>
      <c r="F130" s="206">
        <f>'Core Indicators'!Z130</f>
        <v>2</v>
      </c>
      <c r="G130" s="166">
        <f t="shared" si="48"/>
        <v>2</v>
      </c>
      <c r="H130" s="206">
        <f>'Core Indicators'!AH130</f>
        <v>2</v>
      </c>
      <c r="I130" s="206">
        <f>'Core Indicators'!AP130</f>
        <v>2</v>
      </c>
      <c r="J130" s="206">
        <f>'Core Indicators'!BN130</f>
        <v>2</v>
      </c>
      <c r="K130" s="206">
        <f t="shared" si="49"/>
        <v>2</v>
      </c>
      <c r="L130" s="264">
        <f t="shared" si="50"/>
        <v>2</v>
      </c>
      <c r="M130" s="287">
        <f t="shared" si="51"/>
        <v>2</v>
      </c>
      <c r="N130" s="207">
        <f>'Core Indicators'!DJ130</f>
        <v>2</v>
      </c>
      <c r="O130" s="207">
        <f>'Core Indicators'!DR130</f>
        <v>2</v>
      </c>
      <c r="P130" s="207">
        <f>'Core Indicators'!DZ130</f>
        <v>2</v>
      </c>
      <c r="Q130" s="207">
        <f>'Core Indicators'!EH130</f>
        <v>2</v>
      </c>
      <c r="R130" s="207">
        <f>'Core Indicators'!EP130</f>
        <v>2</v>
      </c>
      <c r="S130" s="166">
        <f t="shared" si="52"/>
        <v>1.7</v>
      </c>
      <c r="T130" s="166">
        <f t="shared" si="53"/>
        <v>1.3333333333333333</v>
      </c>
      <c r="U130" s="206">
        <v>1</v>
      </c>
      <c r="V130" s="206">
        <v>1</v>
      </c>
      <c r="W130" s="206">
        <f>'Core Indicators'!EX130</f>
        <v>3</v>
      </c>
      <c r="X130" s="166">
        <f t="shared" si="54"/>
        <v>2</v>
      </c>
      <c r="Y130" s="206">
        <v>1</v>
      </c>
      <c r="Z130" s="166">
        <f t="shared" si="55"/>
        <v>2</v>
      </c>
      <c r="AA130" s="206">
        <f>'Core Indicators'!FF130</f>
        <v>2</v>
      </c>
      <c r="AB130" s="206">
        <f t="shared" si="56"/>
        <v>2</v>
      </c>
      <c r="AC130" s="187">
        <f>'Core Indicators'!GD130</f>
        <v>2</v>
      </c>
      <c r="AD130" s="187">
        <f>'Core Indicators'!GL130</f>
        <v>2</v>
      </c>
      <c r="AE130" s="187">
        <f>'Core Indicators'!GT130</f>
        <v>2</v>
      </c>
      <c r="AF130" s="187">
        <f>'Core Indicators'!HB130</f>
        <v>2</v>
      </c>
      <c r="AG130" s="187">
        <f t="shared" si="57"/>
        <v>2</v>
      </c>
      <c r="AH130" s="187">
        <f>'Core Indicators'!HJ130</f>
        <v>2</v>
      </c>
      <c r="AI130" s="187">
        <f>'Core Indicators'!HR130</f>
        <v>2</v>
      </c>
      <c r="AJ130" s="187">
        <f t="shared" si="58"/>
        <v>2</v>
      </c>
      <c r="AK130" s="187">
        <f>'Core Indicators'!HZ130</f>
        <v>2</v>
      </c>
      <c r="AL130" s="187">
        <f>'Core Indicators'!IH130</f>
        <v>2</v>
      </c>
      <c r="AM130" s="187">
        <f>'Core Indicators'!IP130</f>
        <v>2</v>
      </c>
      <c r="AN130" s="187">
        <f t="shared" si="59"/>
        <v>2</v>
      </c>
    </row>
    <row r="131" spans="1:40" x14ac:dyDescent="0.35">
      <c r="A131" s="206" t="str">
        <f>Lists!C:C</f>
        <v>TCD005</v>
      </c>
      <c r="B131" s="264">
        <f t="shared" ref="B131:B152" si="60">IF(OR(M131="x",D131="x"),"x",ROUND((5-GEOMEAN(((5-D131)/5*4+1),((5-M131)/5*4+1),((5-M131)/5*4+1)))/4*3.5+S131*0.3,1))</f>
        <v>2</v>
      </c>
      <c r="C131" s="166">
        <f t="shared" ref="C131:C152" si="61">COUNTIF(E131:F131,"x")+COUNTIF(H131:I131,"x")+COUNTIF(J131:J131,"x")+COUNTIF(M131,"x")+COUNTIF(U131:W131,"x")+COUNTIF(Y131:AB131,"x")</f>
        <v>0</v>
      </c>
      <c r="D131" s="287">
        <f t="shared" ref="D131:D152" si="62">IF(OR(L131="x",G131="x"),"x",ROUND((5-GEOMEAN(((5-L131)/5*4+1),((5-L131)/5*4+1),((5-G131)/5*4+1)))/4*5,1))</f>
        <v>2.2000000000000002</v>
      </c>
      <c r="E131" s="206">
        <f>'Core Indicators'!R131</f>
        <v>2</v>
      </c>
      <c r="F131" s="206">
        <f>'Core Indicators'!Z131</f>
        <v>2</v>
      </c>
      <c r="G131" s="166">
        <f t="shared" ref="G131:G152" si="63">IF(AND(F131="x",E131="x"),"x",IF(OR(F131="x",E131="x"),AVERAGE(E131,F131),ROUND((10-GEOMEAN(((10-E131)/10*9+1),((10-F131)/10*9+1)))/9*10,1)))</f>
        <v>2</v>
      </c>
      <c r="H131" s="206">
        <f>'Core Indicators'!AH131</f>
        <v>2</v>
      </c>
      <c r="I131" s="206">
        <f>'Core Indicators'!AP131</f>
        <v>2</v>
      </c>
      <c r="J131" s="206">
        <f>'Core Indicators'!BN131</f>
        <v>3</v>
      </c>
      <c r="K131" s="206">
        <f t="shared" ref="K131:K152" si="64">IF(AND(J131="x",I131="x"),"x",IF(OR(J131="x",I131="x"),AVERAGE(I131,J131),ROUND((10-GEOMEAN(((10-I131)/10*9+1),((10-J131)/10*9+1)))/9*10,1)))</f>
        <v>2.5</v>
      </c>
      <c r="L131" s="264">
        <f t="shared" ref="L131:L152" si="65">IF(AND(H131="x",K131="x"),"x",IF(OR(H131="x",K131="x"),AVERAGE(H131,K131),ROUND((10-GEOMEAN(((10-H131)/10*9+1),((10-K131)/10*9+1)))/9*10,1)))</f>
        <v>2.2999999999999998</v>
      </c>
      <c r="M131" s="287">
        <f t="shared" ref="M131:M152" si="66">IF(N131="x","x",AVERAGE(N131:R131))</f>
        <v>2</v>
      </c>
      <c r="N131" s="207">
        <f>'Core Indicators'!DJ131</f>
        <v>2</v>
      </c>
      <c r="O131" s="207">
        <f>'Core Indicators'!DR131</f>
        <v>2</v>
      </c>
      <c r="P131" s="207">
        <f>'Core Indicators'!DZ131</f>
        <v>2</v>
      </c>
      <c r="Q131" s="207">
        <f>'Core Indicators'!EH131</f>
        <v>2</v>
      </c>
      <c r="R131" s="207">
        <f>'Core Indicators'!EP131</f>
        <v>2</v>
      </c>
      <c r="S131" s="166">
        <f t="shared" ref="S131:S152" si="67">IF(OR(Z131="x",T131="x"),T131,ROUND((10-GEOMEAN(((10-T131)/10*9+1),((10-Z131)/10*9+1)))/9*10,1))</f>
        <v>1.7</v>
      </c>
      <c r="T131" s="166">
        <f t="shared" ref="T131:T152" si="68">AVERAGE(U131,X131,Y131)</f>
        <v>1.3333333333333333</v>
      </c>
      <c r="U131" s="206">
        <v>1</v>
      </c>
      <c r="V131" s="206">
        <v>1</v>
      </c>
      <c r="W131" s="206">
        <f>'Core Indicators'!EX131</f>
        <v>3</v>
      </c>
      <c r="X131" s="166">
        <f t="shared" ref="X131:X152" si="69">AVERAGE(V131:W131)</f>
        <v>2</v>
      </c>
      <c r="Y131" s="206">
        <v>1</v>
      </c>
      <c r="Z131" s="166">
        <f t="shared" ref="Z131:Z152" si="70">IF(AND(AA131="x",AB131="x"),"x",AVERAGE(AA131:AB131))</f>
        <v>2</v>
      </c>
      <c r="AA131" s="206">
        <f>'Core Indicators'!FF131</f>
        <v>2</v>
      </c>
      <c r="AB131" s="206">
        <f t="shared" ref="AB131:AB152" si="71">IF(AND(AJ131="x",AN131="x",AG131="x"),"x",(AVERAGE(AJ131,AN131,AG131)))</f>
        <v>2</v>
      </c>
      <c r="AC131" s="187">
        <f>'Core Indicators'!GD131</f>
        <v>2</v>
      </c>
      <c r="AD131" s="187">
        <f>'Core Indicators'!GL131</f>
        <v>2</v>
      </c>
      <c r="AE131" s="187">
        <f>'Core Indicators'!GT131</f>
        <v>2</v>
      </c>
      <c r="AF131" s="187">
        <f>'Core Indicators'!HB131</f>
        <v>2</v>
      </c>
      <c r="AG131" s="187">
        <f t="shared" ref="AG131:AG152" si="72">IF(AND(AC131="x",AD131="x",AE131="x",AF131="x"),"x",AVERAGE(AC131:AF131))</f>
        <v>2</v>
      </c>
      <c r="AH131" s="187">
        <f>'Core Indicators'!HJ131</f>
        <v>2</v>
      </c>
      <c r="AI131" s="187">
        <f>'Core Indicators'!HR131</f>
        <v>2</v>
      </c>
      <c r="AJ131" s="187">
        <f t="shared" ref="AJ131:AJ152" si="73">IF(AND(AH131="x",AI131="x"),"x",AVERAGE(AH131:AI131))</f>
        <v>2</v>
      </c>
      <c r="AK131" s="187">
        <f>'Core Indicators'!HZ131</f>
        <v>2</v>
      </c>
      <c r="AL131" s="187">
        <f>'Core Indicators'!IH131</f>
        <v>2</v>
      </c>
      <c r="AM131" s="187">
        <f>'Core Indicators'!IP131</f>
        <v>2</v>
      </c>
      <c r="AN131" s="187">
        <f t="shared" ref="AN131:AN152" si="74">IF(AND(AK131="x",AL131="x",AM131="x"),"x",AVERAGE(AK131:AM131))</f>
        <v>2</v>
      </c>
    </row>
    <row r="132" spans="1:40" x14ac:dyDescent="0.35">
      <c r="A132" s="206" t="str">
        <f>Lists!C:C</f>
        <v>TCD006</v>
      </c>
      <c r="B132" s="264">
        <f t="shared" si="60"/>
        <v>2.5</v>
      </c>
      <c r="C132" s="166">
        <f t="shared" si="61"/>
        <v>0</v>
      </c>
      <c r="D132" s="287">
        <f t="shared" si="62"/>
        <v>2.7</v>
      </c>
      <c r="E132" s="206">
        <f>'Core Indicators'!R132</f>
        <v>2</v>
      </c>
      <c r="F132" s="206">
        <f>'Core Indicators'!Z132</f>
        <v>3</v>
      </c>
      <c r="G132" s="166">
        <f t="shared" si="63"/>
        <v>2.5</v>
      </c>
      <c r="H132" s="206">
        <f>'Core Indicators'!AH132</f>
        <v>3</v>
      </c>
      <c r="I132" s="206">
        <f>'Core Indicators'!AP132</f>
        <v>2</v>
      </c>
      <c r="J132" s="206">
        <f>'Core Indicators'!BN132</f>
        <v>3</v>
      </c>
      <c r="K132" s="206">
        <f t="shared" si="64"/>
        <v>2.5</v>
      </c>
      <c r="L132" s="264">
        <f t="shared" si="65"/>
        <v>2.8</v>
      </c>
      <c r="M132" s="287">
        <f t="shared" si="66"/>
        <v>3</v>
      </c>
      <c r="N132" s="207">
        <f>'Core Indicators'!DJ132</f>
        <v>3</v>
      </c>
      <c r="O132" s="207">
        <f>'Core Indicators'!DR132</f>
        <v>3</v>
      </c>
      <c r="P132" s="207">
        <f>'Core Indicators'!DZ132</f>
        <v>3</v>
      </c>
      <c r="Q132" s="207">
        <f>'Core Indicators'!EH132</f>
        <v>3</v>
      </c>
      <c r="R132" s="207">
        <f>'Core Indicators'!EP132</f>
        <v>3</v>
      </c>
      <c r="S132" s="166">
        <f t="shared" si="67"/>
        <v>1.4</v>
      </c>
      <c r="T132" s="166">
        <f t="shared" si="68"/>
        <v>1.3333333333333333</v>
      </c>
      <c r="U132" s="206">
        <v>1</v>
      </c>
      <c r="V132" s="206">
        <v>1</v>
      </c>
      <c r="W132" s="206">
        <f>'Core Indicators'!EX132</f>
        <v>3</v>
      </c>
      <c r="X132" s="166">
        <f t="shared" si="69"/>
        <v>2</v>
      </c>
      <c r="Y132" s="206">
        <v>1</v>
      </c>
      <c r="Z132" s="166">
        <f t="shared" si="70"/>
        <v>1.5</v>
      </c>
      <c r="AA132" s="206">
        <f>'Core Indicators'!FF132</f>
        <v>1</v>
      </c>
      <c r="AB132" s="206">
        <f t="shared" si="71"/>
        <v>2</v>
      </c>
      <c r="AC132" s="187">
        <f>'Core Indicators'!GD132</f>
        <v>2</v>
      </c>
      <c r="AD132" s="187">
        <f>'Core Indicators'!GL132</f>
        <v>2</v>
      </c>
      <c r="AE132" s="187">
        <f>'Core Indicators'!GT132</f>
        <v>2</v>
      </c>
      <c r="AF132" s="187">
        <f>'Core Indicators'!HB132</f>
        <v>2</v>
      </c>
      <c r="AG132" s="187">
        <f t="shared" si="72"/>
        <v>2</v>
      </c>
      <c r="AH132" s="187">
        <f>'Core Indicators'!HJ132</f>
        <v>2</v>
      </c>
      <c r="AI132" s="187">
        <f>'Core Indicators'!HR132</f>
        <v>2</v>
      </c>
      <c r="AJ132" s="187">
        <f t="shared" si="73"/>
        <v>2</v>
      </c>
      <c r="AK132" s="187">
        <f>'Core Indicators'!HZ132</f>
        <v>2</v>
      </c>
      <c r="AL132" s="187">
        <f>'Core Indicators'!IH132</f>
        <v>2</v>
      </c>
      <c r="AM132" s="187">
        <f>'Core Indicators'!IP132</f>
        <v>2</v>
      </c>
      <c r="AN132" s="187">
        <f t="shared" si="74"/>
        <v>2</v>
      </c>
    </row>
    <row r="133" spans="1:40" x14ac:dyDescent="0.35">
      <c r="A133" s="206" t="str">
        <f>Lists!C:C</f>
        <v>THA001</v>
      </c>
      <c r="B133" s="264">
        <f t="shared" si="60"/>
        <v>2</v>
      </c>
      <c r="C133" s="166">
        <f t="shared" si="61"/>
        <v>0</v>
      </c>
      <c r="D133" s="287">
        <f t="shared" si="62"/>
        <v>2</v>
      </c>
      <c r="E133" s="206">
        <f>'Core Indicators'!R133</f>
        <v>2</v>
      </c>
      <c r="F133" s="206">
        <f>'Core Indicators'!Z133</f>
        <v>2</v>
      </c>
      <c r="G133" s="166">
        <f t="shared" si="63"/>
        <v>2</v>
      </c>
      <c r="H133" s="206">
        <f>'Core Indicators'!AH133</f>
        <v>2</v>
      </c>
      <c r="I133" s="206">
        <f>'Core Indicators'!AP133</f>
        <v>2</v>
      </c>
      <c r="J133" s="206">
        <f>'Core Indicators'!BN133</f>
        <v>2</v>
      </c>
      <c r="K133" s="206">
        <f t="shared" si="64"/>
        <v>2</v>
      </c>
      <c r="L133" s="264">
        <f t="shared" si="65"/>
        <v>2</v>
      </c>
      <c r="M133" s="287">
        <f t="shared" si="66"/>
        <v>2.2000000000000002</v>
      </c>
      <c r="N133" s="207">
        <f>'Core Indicators'!DJ133</f>
        <v>3</v>
      </c>
      <c r="O133" s="207">
        <f>'Core Indicators'!DR133</f>
        <v>2</v>
      </c>
      <c r="P133" s="207">
        <f>'Core Indicators'!DZ133</f>
        <v>2</v>
      </c>
      <c r="Q133" s="207">
        <f>'Core Indicators'!EH133</f>
        <v>2</v>
      </c>
      <c r="R133" s="207">
        <f>'Core Indicators'!EP133</f>
        <v>2</v>
      </c>
      <c r="S133" s="166">
        <f t="shared" si="67"/>
        <v>1.6</v>
      </c>
      <c r="T133" s="166">
        <f t="shared" si="68"/>
        <v>1.1666666666666667</v>
      </c>
      <c r="U133" s="206">
        <v>1</v>
      </c>
      <c r="V133" s="206">
        <v>1</v>
      </c>
      <c r="W133" s="206">
        <f>'Core Indicators'!EX133</f>
        <v>2</v>
      </c>
      <c r="X133" s="166">
        <f t="shared" si="69"/>
        <v>1.5</v>
      </c>
      <c r="Y133" s="206">
        <v>1</v>
      </c>
      <c r="Z133" s="166">
        <f t="shared" si="70"/>
        <v>2</v>
      </c>
      <c r="AA133" s="206">
        <f>'Core Indicators'!FF133</f>
        <v>2</v>
      </c>
      <c r="AB133" s="206">
        <f t="shared" si="71"/>
        <v>2</v>
      </c>
      <c r="AC133" s="187">
        <f>'Core Indicators'!GD133</f>
        <v>2</v>
      </c>
      <c r="AD133" s="187">
        <f>'Core Indicators'!GL133</f>
        <v>2</v>
      </c>
      <c r="AE133" s="187">
        <f>'Core Indicators'!GT133</f>
        <v>2</v>
      </c>
      <c r="AF133" s="187">
        <f>'Core Indicators'!HB133</f>
        <v>2</v>
      </c>
      <c r="AG133" s="187">
        <f t="shared" si="72"/>
        <v>2</v>
      </c>
      <c r="AH133" s="187">
        <f>'Core Indicators'!HJ133</f>
        <v>2</v>
      </c>
      <c r="AI133" s="187">
        <f>'Core Indicators'!HR133</f>
        <v>2</v>
      </c>
      <c r="AJ133" s="187">
        <f t="shared" si="73"/>
        <v>2</v>
      </c>
      <c r="AK133" s="187">
        <f>'Core Indicators'!HZ133</f>
        <v>2</v>
      </c>
      <c r="AL133" s="187">
        <f>'Core Indicators'!IH133</f>
        <v>2</v>
      </c>
      <c r="AM133" s="187">
        <f>'Core Indicators'!IP133</f>
        <v>2</v>
      </c>
      <c r="AN133" s="187">
        <f t="shared" si="74"/>
        <v>2</v>
      </c>
    </row>
    <row r="134" spans="1:40" x14ac:dyDescent="0.35">
      <c r="A134" s="206" t="str">
        <f>Lists!C:C</f>
        <v>THA002</v>
      </c>
      <c r="B134" s="264">
        <f t="shared" si="60"/>
        <v>1.9</v>
      </c>
      <c r="C134" s="166">
        <f t="shared" si="61"/>
        <v>2</v>
      </c>
      <c r="D134" s="287">
        <f t="shared" si="62"/>
        <v>2</v>
      </c>
      <c r="E134" s="206">
        <f>'Core Indicators'!R134</f>
        <v>2</v>
      </c>
      <c r="F134" s="206">
        <f>'Core Indicators'!Z134</f>
        <v>2</v>
      </c>
      <c r="G134" s="166">
        <f t="shared" si="63"/>
        <v>2</v>
      </c>
      <c r="H134" s="206" t="str">
        <f>'Core Indicators'!AH134</f>
        <v>x</v>
      </c>
      <c r="I134" s="206" t="str">
        <f>'Core Indicators'!AP134</f>
        <v>x</v>
      </c>
      <c r="J134" s="206">
        <f>'Core Indicators'!BN134</f>
        <v>2</v>
      </c>
      <c r="K134" s="206">
        <f t="shared" si="64"/>
        <v>2</v>
      </c>
      <c r="L134" s="264">
        <f t="shared" si="65"/>
        <v>2</v>
      </c>
      <c r="M134" s="287">
        <f t="shared" si="66"/>
        <v>2</v>
      </c>
      <c r="N134" s="207">
        <f>'Core Indicators'!DJ134</f>
        <v>2</v>
      </c>
      <c r="O134" s="207" t="str">
        <f>'Core Indicators'!DR134</f>
        <v>x</v>
      </c>
      <c r="P134" s="207" t="str">
        <f>'Core Indicators'!DZ134</f>
        <v>x</v>
      </c>
      <c r="Q134" s="207" t="str">
        <f>'Core Indicators'!EH134</f>
        <v>x</v>
      </c>
      <c r="R134" s="207" t="str">
        <f>'Core Indicators'!EP134</f>
        <v>x</v>
      </c>
      <c r="S134" s="166">
        <f t="shared" si="67"/>
        <v>1.6</v>
      </c>
      <c r="T134" s="166">
        <f t="shared" si="68"/>
        <v>1.1666666666666667</v>
      </c>
      <c r="U134" s="206">
        <v>1</v>
      </c>
      <c r="V134" s="206">
        <v>1</v>
      </c>
      <c r="W134" s="206">
        <f>'Core Indicators'!EX134</f>
        <v>2</v>
      </c>
      <c r="X134" s="166">
        <f t="shared" si="69"/>
        <v>1.5</v>
      </c>
      <c r="Y134" s="206">
        <v>1</v>
      </c>
      <c r="Z134" s="166">
        <f t="shared" si="70"/>
        <v>2</v>
      </c>
      <c r="AA134" s="206">
        <f>'Core Indicators'!FF134</f>
        <v>2</v>
      </c>
      <c r="AB134" s="206">
        <f t="shared" si="71"/>
        <v>2</v>
      </c>
      <c r="AC134" s="187">
        <f>'Core Indicators'!GD134</f>
        <v>2</v>
      </c>
      <c r="AD134" s="187">
        <f>'Core Indicators'!GL134</f>
        <v>2</v>
      </c>
      <c r="AE134" s="187">
        <f>'Core Indicators'!GT134</f>
        <v>2</v>
      </c>
      <c r="AF134" s="187">
        <f>'Core Indicators'!HB134</f>
        <v>2</v>
      </c>
      <c r="AG134" s="187">
        <f t="shared" si="72"/>
        <v>2</v>
      </c>
      <c r="AH134" s="187">
        <f>'Core Indicators'!HJ134</f>
        <v>2</v>
      </c>
      <c r="AI134" s="187">
        <f>'Core Indicators'!HR134</f>
        <v>2</v>
      </c>
      <c r="AJ134" s="187">
        <f t="shared" si="73"/>
        <v>2</v>
      </c>
      <c r="AK134" s="187">
        <f>'Core Indicators'!HZ134</f>
        <v>2</v>
      </c>
      <c r="AL134" s="187">
        <f>'Core Indicators'!IH134</f>
        <v>2</v>
      </c>
      <c r="AM134" s="187">
        <f>'Core Indicators'!IP134</f>
        <v>2</v>
      </c>
      <c r="AN134" s="187">
        <f t="shared" si="74"/>
        <v>2</v>
      </c>
    </row>
    <row r="135" spans="1:40" x14ac:dyDescent="0.35">
      <c r="A135" s="206" t="str">
        <f>Lists!C:C</f>
        <v>THA003</v>
      </c>
      <c r="B135" s="264">
        <f t="shared" si="60"/>
        <v>1.9</v>
      </c>
      <c r="C135" s="166">
        <f t="shared" si="61"/>
        <v>1</v>
      </c>
      <c r="D135" s="287">
        <f t="shared" si="62"/>
        <v>2</v>
      </c>
      <c r="E135" s="206">
        <f>'Core Indicators'!R135</f>
        <v>2</v>
      </c>
      <c r="F135" s="206">
        <f>'Core Indicators'!Z135</f>
        <v>2</v>
      </c>
      <c r="G135" s="166">
        <f t="shared" si="63"/>
        <v>2</v>
      </c>
      <c r="H135" s="206">
        <f>'Core Indicators'!AH135</f>
        <v>2</v>
      </c>
      <c r="I135" s="206">
        <f>'Core Indicators'!AP135</f>
        <v>2</v>
      </c>
      <c r="J135" s="206" t="str">
        <f>'Core Indicators'!BN135</f>
        <v>x</v>
      </c>
      <c r="K135" s="206">
        <f t="shared" si="64"/>
        <v>2</v>
      </c>
      <c r="L135" s="264">
        <f t="shared" si="65"/>
        <v>2</v>
      </c>
      <c r="M135" s="287">
        <f t="shared" si="66"/>
        <v>2</v>
      </c>
      <c r="N135" s="207">
        <f>'Core Indicators'!DJ135</f>
        <v>2</v>
      </c>
      <c r="O135" s="207">
        <f>'Core Indicators'!DR135</f>
        <v>2</v>
      </c>
      <c r="P135" s="207">
        <f>'Core Indicators'!DZ135</f>
        <v>2</v>
      </c>
      <c r="Q135" s="207">
        <f>'Core Indicators'!EH135</f>
        <v>2</v>
      </c>
      <c r="R135" s="207">
        <f>'Core Indicators'!EP135</f>
        <v>2</v>
      </c>
      <c r="S135" s="166">
        <f t="shared" si="67"/>
        <v>1.6</v>
      </c>
      <c r="T135" s="166">
        <f t="shared" si="68"/>
        <v>1.1666666666666667</v>
      </c>
      <c r="U135" s="206">
        <v>1</v>
      </c>
      <c r="V135" s="206">
        <v>1</v>
      </c>
      <c r="W135" s="206">
        <f>'Core Indicators'!EX135</f>
        <v>2</v>
      </c>
      <c r="X135" s="166">
        <f t="shared" si="69"/>
        <v>1.5</v>
      </c>
      <c r="Y135" s="206">
        <v>1</v>
      </c>
      <c r="Z135" s="166">
        <f t="shared" si="70"/>
        <v>2</v>
      </c>
      <c r="AA135" s="206">
        <f>'Core Indicators'!FF135</f>
        <v>2</v>
      </c>
      <c r="AB135" s="206">
        <f t="shared" si="71"/>
        <v>2</v>
      </c>
      <c r="AC135" s="187">
        <f>'Core Indicators'!GD135</f>
        <v>2</v>
      </c>
      <c r="AD135" s="187">
        <f>'Core Indicators'!GL135</f>
        <v>2</v>
      </c>
      <c r="AE135" s="187">
        <f>'Core Indicators'!GT135</f>
        <v>2</v>
      </c>
      <c r="AF135" s="187">
        <f>'Core Indicators'!HB135</f>
        <v>2</v>
      </c>
      <c r="AG135" s="187">
        <f t="shared" si="72"/>
        <v>2</v>
      </c>
      <c r="AH135" s="187">
        <f>'Core Indicators'!HJ135</f>
        <v>2</v>
      </c>
      <c r="AI135" s="187">
        <f>'Core Indicators'!HR135</f>
        <v>2</v>
      </c>
      <c r="AJ135" s="187">
        <f t="shared" si="73"/>
        <v>2</v>
      </c>
      <c r="AK135" s="187">
        <f>'Core Indicators'!HZ135</f>
        <v>2</v>
      </c>
      <c r="AL135" s="187">
        <f>'Core Indicators'!IH135</f>
        <v>2</v>
      </c>
      <c r="AM135" s="187">
        <f>'Core Indicators'!IP135</f>
        <v>2</v>
      </c>
      <c r="AN135" s="187">
        <f t="shared" si="74"/>
        <v>2</v>
      </c>
    </row>
    <row r="136" spans="1:40" x14ac:dyDescent="0.35">
      <c r="A136" s="206" t="str">
        <f>Lists!C:C</f>
        <v>TON002</v>
      </c>
      <c r="B136" s="264">
        <f t="shared" si="60"/>
        <v>1.3</v>
      </c>
      <c r="C136" s="166">
        <f t="shared" si="61"/>
        <v>0</v>
      </c>
      <c r="D136" s="287">
        <f t="shared" si="62"/>
        <v>1.4</v>
      </c>
      <c r="E136" s="206">
        <f>'Core Indicators'!R136</f>
        <v>1</v>
      </c>
      <c r="F136" s="206">
        <f>'Core Indicators'!Z136</f>
        <v>1</v>
      </c>
      <c r="G136" s="166">
        <f t="shared" si="63"/>
        <v>1</v>
      </c>
      <c r="H136" s="206">
        <f>'Core Indicators'!AH136</f>
        <v>1</v>
      </c>
      <c r="I136" s="206">
        <f>'Core Indicators'!AP136</f>
        <v>1</v>
      </c>
      <c r="J136" s="206">
        <f>'Core Indicators'!BN136</f>
        <v>3</v>
      </c>
      <c r="K136" s="206">
        <f t="shared" si="64"/>
        <v>2.1</v>
      </c>
      <c r="L136" s="264">
        <f t="shared" si="65"/>
        <v>1.6</v>
      </c>
      <c r="M136" s="287">
        <f t="shared" si="66"/>
        <v>1</v>
      </c>
      <c r="N136" s="207">
        <f>'Core Indicators'!DJ136</f>
        <v>1</v>
      </c>
      <c r="O136" s="207">
        <f>'Core Indicators'!DR136</f>
        <v>1</v>
      </c>
      <c r="P136" s="207">
        <f>'Core Indicators'!DZ136</f>
        <v>1</v>
      </c>
      <c r="Q136" s="207">
        <f>'Core Indicators'!EH136</f>
        <v>1</v>
      </c>
      <c r="R136" s="207">
        <f>'Core Indicators'!EP136</f>
        <v>1</v>
      </c>
      <c r="S136" s="166">
        <f t="shared" si="67"/>
        <v>1.7</v>
      </c>
      <c r="T136" s="166">
        <f t="shared" si="68"/>
        <v>1.3333333333333333</v>
      </c>
      <c r="U136" s="206">
        <v>1</v>
      </c>
      <c r="V136" s="206">
        <v>1</v>
      </c>
      <c r="W136" s="206">
        <f>'Core Indicators'!EX136</f>
        <v>3</v>
      </c>
      <c r="X136" s="166">
        <f t="shared" si="69"/>
        <v>2</v>
      </c>
      <c r="Y136" s="206">
        <v>1</v>
      </c>
      <c r="Z136" s="166">
        <f t="shared" si="70"/>
        <v>2</v>
      </c>
      <c r="AA136" s="206">
        <f>'Core Indicators'!FF136</f>
        <v>2</v>
      </c>
      <c r="AB136" s="206">
        <f t="shared" si="71"/>
        <v>2</v>
      </c>
      <c r="AC136" s="187">
        <f>'Core Indicators'!GD136</f>
        <v>2</v>
      </c>
      <c r="AD136" s="187">
        <f>'Core Indicators'!GL136</f>
        <v>2</v>
      </c>
      <c r="AE136" s="187">
        <f>'Core Indicators'!GT136</f>
        <v>2</v>
      </c>
      <c r="AF136" s="187">
        <f>'Core Indicators'!HB136</f>
        <v>2</v>
      </c>
      <c r="AG136" s="187">
        <f t="shared" si="72"/>
        <v>2</v>
      </c>
      <c r="AH136" s="187">
        <f>'Core Indicators'!HJ136</f>
        <v>2</v>
      </c>
      <c r="AI136" s="187">
        <f>'Core Indicators'!HR136</f>
        <v>2</v>
      </c>
      <c r="AJ136" s="187">
        <f t="shared" si="73"/>
        <v>2</v>
      </c>
      <c r="AK136" s="187">
        <f>'Core Indicators'!HZ136</f>
        <v>2</v>
      </c>
      <c r="AL136" s="187">
        <f>'Core Indicators'!IH136</f>
        <v>2</v>
      </c>
      <c r="AM136" s="187">
        <f>'Core Indicators'!IP136</f>
        <v>2</v>
      </c>
      <c r="AN136" s="187">
        <f t="shared" si="74"/>
        <v>2</v>
      </c>
    </row>
    <row r="137" spans="1:40" x14ac:dyDescent="0.35">
      <c r="A137" s="206" t="str">
        <f>Lists!C:C</f>
        <v>TTO002</v>
      </c>
      <c r="B137" s="264">
        <f t="shared" si="60"/>
        <v>2.1</v>
      </c>
      <c r="C137" s="166">
        <f t="shared" si="61"/>
        <v>0</v>
      </c>
      <c r="D137" s="287">
        <f t="shared" si="62"/>
        <v>2</v>
      </c>
      <c r="E137" s="206">
        <f>'Core Indicators'!R137</f>
        <v>2</v>
      </c>
      <c r="F137" s="206">
        <f>'Core Indicators'!Z137</f>
        <v>2</v>
      </c>
      <c r="G137" s="166">
        <f t="shared" si="63"/>
        <v>2</v>
      </c>
      <c r="H137" s="206">
        <f>'Core Indicators'!AH137</f>
        <v>2</v>
      </c>
      <c r="I137" s="206">
        <f>'Core Indicators'!AP137</f>
        <v>2</v>
      </c>
      <c r="J137" s="206">
        <f>'Core Indicators'!BN137</f>
        <v>2</v>
      </c>
      <c r="K137" s="206">
        <f t="shared" si="64"/>
        <v>2</v>
      </c>
      <c r="L137" s="264">
        <f t="shared" si="65"/>
        <v>2</v>
      </c>
      <c r="M137" s="287">
        <f t="shared" si="66"/>
        <v>2.4</v>
      </c>
      <c r="N137" s="207">
        <f>'Core Indicators'!DJ137</f>
        <v>2</v>
      </c>
      <c r="O137" s="207">
        <f>'Core Indicators'!DR137</f>
        <v>2</v>
      </c>
      <c r="P137" s="207">
        <f>'Core Indicators'!DZ137</f>
        <v>2</v>
      </c>
      <c r="Q137" s="207">
        <f>'Core Indicators'!EH137</f>
        <v>3</v>
      </c>
      <c r="R137" s="207">
        <f>'Core Indicators'!EP137</f>
        <v>3</v>
      </c>
      <c r="S137" s="166">
        <f t="shared" si="67"/>
        <v>1.6</v>
      </c>
      <c r="T137" s="166">
        <f t="shared" si="68"/>
        <v>1.1666666666666667</v>
      </c>
      <c r="U137" s="206">
        <v>1</v>
      </c>
      <c r="V137" s="206">
        <v>1</v>
      </c>
      <c r="W137" s="206">
        <f>'Core Indicators'!EX137</f>
        <v>2</v>
      </c>
      <c r="X137" s="166">
        <f t="shared" si="69"/>
        <v>1.5</v>
      </c>
      <c r="Y137" s="206">
        <v>1</v>
      </c>
      <c r="Z137" s="166">
        <f t="shared" si="70"/>
        <v>2</v>
      </c>
      <c r="AA137" s="206">
        <f>'Core Indicators'!FF137</f>
        <v>2</v>
      </c>
      <c r="AB137" s="206">
        <f t="shared" si="71"/>
        <v>2</v>
      </c>
      <c r="AC137" s="187">
        <f>'Core Indicators'!GD137</f>
        <v>2</v>
      </c>
      <c r="AD137" s="187">
        <f>'Core Indicators'!GL137</f>
        <v>2</v>
      </c>
      <c r="AE137" s="187">
        <f>'Core Indicators'!GT137</f>
        <v>2</v>
      </c>
      <c r="AF137" s="187">
        <f>'Core Indicators'!HB137</f>
        <v>2</v>
      </c>
      <c r="AG137" s="187">
        <f t="shared" si="72"/>
        <v>2</v>
      </c>
      <c r="AH137" s="187">
        <f>'Core Indicators'!HJ137</f>
        <v>2</v>
      </c>
      <c r="AI137" s="187">
        <f>'Core Indicators'!HR137</f>
        <v>2</v>
      </c>
      <c r="AJ137" s="187">
        <f t="shared" si="73"/>
        <v>2</v>
      </c>
      <c r="AK137" s="187">
        <f>'Core Indicators'!HZ137</f>
        <v>2</v>
      </c>
      <c r="AL137" s="187">
        <f>'Core Indicators'!IH137</f>
        <v>2</v>
      </c>
      <c r="AM137" s="187">
        <f>'Core Indicators'!IP137</f>
        <v>2</v>
      </c>
      <c r="AN137" s="187">
        <f t="shared" si="74"/>
        <v>2</v>
      </c>
    </row>
    <row r="138" spans="1:40" x14ac:dyDescent="0.35">
      <c r="A138" s="206" t="str">
        <f>Lists!C:C</f>
        <v>TUN002</v>
      </c>
      <c r="B138" s="264">
        <f t="shared" si="60"/>
        <v>2.1</v>
      </c>
      <c r="C138" s="166">
        <f t="shared" si="61"/>
        <v>2</v>
      </c>
      <c r="D138" s="287">
        <f t="shared" si="62"/>
        <v>2.7</v>
      </c>
      <c r="E138" s="206">
        <f>'Core Indicators'!R138</f>
        <v>2</v>
      </c>
      <c r="F138" s="206">
        <f>'Core Indicators'!Z138</f>
        <v>2</v>
      </c>
      <c r="G138" s="166">
        <f t="shared" si="63"/>
        <v>2</v>
      </c>
      <c r="H138" s="206" t="str">
        <f>'Core Indicators'!AH138</f>
        <v>x</v>
      </c>
      <c r="I138" s="206" t="str">
        <f>'Core Indicators'!AP138</f>
        <v>x</v>
      </c>
      <c r="J138" s="206">
        <f>'Core Indicators'!BN138</f>
        <v>3</v>
      </c>
      <c r="K138" s="206">
        <f t="shared" si="64"/>
        <v>3</v>
      </c>
      <c r="L138" s="264">
        <f t="shared" si="65"/>
        <v>3</v>
      </c>
      <c r="M138" s="287">
        <f t="shared" si="66"/>
        <v>2</v>
      </c>
      <c r="N138" s="207">
        <f>'Core Indicators'!DJ138</f>
        <v>2</v>
      </c>
      <c r="O138" s="207">
        <f>'Core Indicators'!DR138</f>
        <v>2</v>
      </c>
      <c r="P138" s="207">
        <f>'Core Indicators'!DZ138</f>
        <v>2</v>
      </c>
      <c r="Q138" s="207">
        <f>'Core Indicators'!EH138</f>
        <v>2</v>
      </c>
      <c r="R138" s="207">
        <f>'Core Indicators'!EP138</f>
        <v>2</v>
      </c>
      <c r="S138" s="166">
        <f t="shared" si="67"/>
        <v>1.7</v>
      </c>
      <c r="T138" s="166">
        <f t="shared" si="68"/>
        <v>1.3333333333333333</v>
      </c>
      <c r="U138" s="206">
        <v>1</v>
      </c>
      <c r="V138" s="206">
        <v>1</v>
      </c>
      <c r="W138" s="206">
        <f>'Core Indicators'!EX138</f>
        <v>3</v>
      </c>
      <c r="X138" s="166">
        <f t="shared" si="69"/>
        <v>2</v>
      </c>
      <c r="Y138" s="206">
        <v>1</v>
      </c>
      <c r="Z138" s="166">
        <f t="shared" si="70"/>
        <v>2</v>
      </c>
      <c r="AA138" s="206">
        <f>'Core Indicators'!FF138</f>
        <v>2</v>
      </c>
      <c r="AB138" s="206">
        <f t="shared" si="71"/>
        <v>2</v>
      </c>
      <c r="AC138" s="187">
        <f>'Core Indicators'!GD138</f>
        <v>2</v>
      </c>
      <c r="AD138" s="187">
        <f>'Core Indicators'!GL138</f>
        <v>2</v>
      </c>
      <c r="AE138" s="187">
        <f>'Core Indicators'!GT138</f>
        <v>2</v>
      </c>
      <c r="AF138" s="187">
        <f>'Core Indicators'!HB138</f>
        <v>2</v>
      </c>
      <c r="AG138" s="187">
        <f t="shared" si="72"/>
        <v>2</v>
      </c>
      <c r="AH138" s="187">
        <f>'Core Indicators'!HJ138</f>
        <v>2</v>
      </c>
      <c r="AI138" s="187">
        <f>'Core Indicators'!HR138</f>
        <v>2</v>
      </c>
      <c r="AJ138" s="187">
        <f t="shared" si="73"/>
        <v>2</v>
      </c>
      <c r="AK138" s="187">
        <f>'Core Indicators'!HZ138</f>
        <v>2</v>
      </c>
      <c r="AL138" s="187">
        <f>'Core Indicators'!IH138</f>
        <v>2</v>
      </c>
      <c r="AM138" s="187">
        <f>'Core Indicators'!IP138</f>
        <v>2</v>
      </c>
      <c r="AN138" s="187">
        <f t="shared" si="74"/>
        <v>2</v>
      </c>
    </row>
    <row r="139" spans="1:40" x14ac:dyDescent="0.35">
      <c r="A139" s="206" t="str">
        <f>Lists!C:C</f>
        <v>TUR001</v>
      </c>
      <c r="B139" s="264">
        <f t="shared" si="60"/>
        <v>2</v>
      </c>
      <c r="C139" s="166">
        <f t="shared" si="61"/>
        <v>0</v>
      </c>
      <c r="D139" s="287">
        <f t="shared" si="62"/>
        <v>2.2000000000000002</v>
      </c>
      <c r="E139" s="206">
        <f>'Core Indicators'!R139</f>
        <v>2</v>
      </c>
      <c r="F139" s="206">
        <f>'Core Indicators'!Z139</f>
        <v>2</v>
      </c>
      <c r="G139" s="166">
        <f t="shared" si="63"/>
        <v>2</v>
      </c>
      <c r="H139" s="206">
        <f>'Core Indicators'!AH139</f>
        <v>2</v>
      </c>
      <c r="I139" s="206">
        <f>'Core Indicators'!AP139</f>
        <v>2</v>
      </c>
      <c r="J139" s="206">
        <f>'Core Indicators'!BN139</f>
        <v>3</v>
      </c>
      <c r="K139" s="206">
        <f t="shared" si="64"/>
        <v>2.5</v>
      </c>
      <c r="L139" s="264">
        <f t="shared" si="65"/>
        <v>2.2999999999999998</v>
      </c>
      <c r="M139" s="287">
        <f t="shared" si="66"/>
        <v>2</v>
      </c>
      <c r="N139" s="207">
        <f>'Core Indicators'!DJ139</f>
        <v>2</v>
      </c>
      <c r="O139" s="207">
        <f>'Core Indicators'!DR139</f>
        <v>2</v>
      </c>
      <c r="P139" s="207">
        <f>'Core Indicators'!DZ139</f>
        <v>2</v>
      </c>
      <c r="Q139" s="207">
        <f>'Core Indicators'!EH139</f>
        <v>2</v>
      </c>
      <c r="R139" s="207">
        <f>'Core Indicators'!EP139</f>
        <v>2</v>
      </c>
      <c r="S139" s="166">
        <f t="shared" si="67"/>
        <v>1.7</v>
      </c>
      <c r="T139" s="166">
        <f t="shared" si="68"/>
        <v>1.3333333333333333</v>
      </c>
      <c r="U139" s="206">
        <v>1</v>
      </c>
      <c r="V139" s="206">
        <v>1</v>
      </c>
      <c r="W139" s="206">
        <f>'Core Indicators'!EX139</f>
        <v>3</v>
      </c>
      <c r="X139" s="166">
        <f t="shared" si="69"/>
        <v>2</v>
      </c>
      <c r="Y139" s="206">
        <v>1</v>
      </c>
      <c r="Z139" s="166">
        <f t="shared" si="70"/>
        <v>2</v>
      </c>
      <c r="AA139" s="206">
        <f>'Core Indicators'!FF139</f>
        <v>2</v>
      </c>
      <c r="AB139" s="206">
        <f t="shared" si="71"/>
        <v>2</v>
      </c>
      <c r="AC139" s="187">
        <f>'Core Indicators'!GD139</f>
        <v>2</v>
      </c>
      <c r="AD139" s="187">
        <f>'Core Indicators'!GL139</f>
        <v>2</v>
      </c>
      <c r="AE139" s="187">
        <f>'Core Indicators'!GT139</f>
        <v>2</v>
      </c>
      <c r="AF139" s="187">
        <f>'Core Indicators'!HB139</f>
        <v>2</v>
      </c>
      <c r="AG139" s="187">
        <f t="shared" si="72"/>
        <v>2</v>
      </c>
      <c r="AH139" s="187">
        <f>'Core Indicators'!HJ139</f>
        <v>2</v>
      </c>
      <c r="AI139" s="187">
        <f>'Core Indicators'!HR139</f>
        <v>2</v>
      </c>
      <c r="AJ139" s="187">
        <f t="shared" si="73"/>
        <v>2</v>
      </c>
      <c r="AK139" s="187">
        <f>'Core Indicators'!HZ139</f>
        <v>2</v>
      </c>
      <c r="AL139" s="187">
        <f>'Core Indicators'!IH139</f>
        <v>2</v>
      </c>
      <c r="AM139" s="187">
        <f>'Core Indicators'!IP139</f>
        <v>2</v>
      </c>
      <c r="AN139" s="187">
        <f t="shared" si="74"/>
        <v>2</v>
      </c>
    </row>
    <row r="140" spans="1:40" x14ac:dyDescent="0.35">
      <c r="A140" s="206" t="str">
        <f>Lists!C:C</f>
        <v>TUR002</v>
      </c>
      <c r="B140" s="264">
        <f t="shared" si="60"/>
        <v>1.9</v>
      </c>
      <c r="C140" s="166">
        <f t="shared" si="61"/>
        <v>1</v>
      </c>
      <c r="D140" s="287">
        <f t="shared" si="62"/>
        <v>2</v>
      </c>
      <c r="E140" s="206">
        <f>'Core Indicators'!R140</f>
        <v>2</v>
      </c>
      <c r="F140" s="206">
        <f>'Core Indicators'!Z140</f>
        <v>2</v>
      </c>
      <c r="G140" s="166">
        <f t="shared" si="63"/>
        <v>2</v>
      </c>
      <c r="H140" s="206">
        <f>'Core Indicators'!AH140</f>
        <v>2</v>
      </c>
      <c r="I140" s="206">
        <f>'Core Indicators'!AP140</f>
        <v>2</v>
      </c>
      <c r="J140" s="206" t="str">
        <f>'Core Indicators'!BN140</f>
        <v>x</v>
      </c>
      <c r="K140" s="206">
        <f t="shared" si="64"/>
        <v>2</v>
      </c>
      <c r="L140" s="264">
        <f t="shared" si="65"/>
        <v>2</v>
      </c>
      <c r="M140" s="287">
        <f t="shared" si="66"/>
        <v>2</v>
      </c>
      <c r="N140" s="207">
        <f>'Core Indicators'!DJ140</f>
        <v>2</v>
      </c>
      <c r="O140" s="207">
        <f>'Core Indicators'!DR140</f>
        <v>2</v>
      </c>
      <c r="P140" s="207">
        <f>'Core Indicators'!DZ140</f>
        <v>2</v>
      </c>
      <c r="Q140" s="207">
        <f>'Core Indicators'!EH140</f>
        <v>2</v>
      </c>
      <c r="R140" s="207">
        <f>'Core Indicators'!EP140</f>
        <v>2</v>
      </c>
      <c r="S140" s="166">
        <f t="shared" si="67"/>
        <v>1.7</v>
      </c>
      <c r="T140" s="166">
        <f t="shared" si="68"/>
        <v>1.3333333333333333</v>
      </c>
      <c r="U140" s="206">
        <v>1</v>
      </c>
      <c r="V140" s="206">
        <v>1</v>
      </c>
      <c r="W140" s="206">
        <f>'Core Indicators'!EX140</f>
        <v>3</v>
      </c>
      <c r="X140" s="166">
        <f t="shared" si="69"/>
        <v>2</v>
      </c>
      <c r="Y140" s="206">
        <v>1</v>
      </c>
      <c r="Z140" s="166">
        <f t="shared" si="70"/>
        <v>2</v>
      </c>
      <c r="AA140" s="206">
        <f>'Core Indicators'!FF140</f>
        <v>2</v>
      </c>
      <c r="AB140" s="206">
        <f t="shared" si="71"/>
        <v>2</v>
      </c>
      <c r="AC140" s="187">
        <f>'Core Indicators'!GD140</f>
        <v>2</v>
      </c>
      <c r="AD140" s="187">
        <f>'Core Indicators'!GL140</f>
        <v>2</v>
      </c>
      <c r="AE140" s="187">
        <f>'Core Indicators'!GT140</f>
        <v>2</v>
      </c>
      <c r="AF140" s="187">
        <f>'Core Indicators'!HB140</f>
        <v>2</v>
      </c>
      <c r="AG140" s="187">
        <f t="shared" si="72"/>
        <v>2</v>
      </c>
      <c r="AH140" s="187">
        <f>'Core Indicators'!HJ140</f>
        <v>2</v>
      </c>
      <c r="AI140" s="187">
        <f>'Core Indicators'!HR140</f>
        <v>2</v>
      </c>
      <c r="AJ140" s="187">
        <f t="shared" si="73"/>
        <v>2</v>
      </c>
      <c r="AK140" s="187">
        <f>'Core Indicators'!HZ140</f>
        <v>2</v>
      </c>
      <c r="AL140" s="187">
        <f>'Core Indicators'!IH140</f>
        <v>2</v>
      </c>
      <c r="AM140" s="187">
        <f>'Core Indicators'!IP140</f>
        <v>2</v>
      </c>
      <c r="AN140" s="187">
        <f t="shared" si="74"/>
        <v>2</v>
      </c>
    </row>
    <row r="141" spans="1:40" x14ac:dyDescent="0.35">
      <c r="A141" s="206" t="str">
        <f>Lists!C:C</f>
        <v>TUR003</v>
      </c>
      <c r="B141" s="264">
        <f t="shared" si="60"/>
        <v>2</v>
      </c>
      <c r="C141" s="166">
        <f t="shared" si="61"/>
        <v>0</v>
      </c>
      <c r="D141" s="287">
        <f t="shared" si="62"/>
        <v>2.2000000000000002</v>
      </c>
      <c r="E141" s="206">
        <f>'Core Indicators'!R141</f>
        <v>2</v>
      </c>
      <c r="F141" s="206">
        <f>'Core Indicators'!Z141</f>
        <v>2</v>
      </c>
      <c r="G141" s="166">
        <f t="shared" si="63"/>
        <v>2</v>
      </c>
      <c r="H141" s="206">
        <f>'Core Indicators'!AH141</f>
        <v>2</v>
      </c>
      <c r="I141" s="206">
        <f>'Core Indicators'!AP141</f>
        <v>2</v>
      </c>
      <c r="J141" s="206">
        <f>'Core Indicators'!BN141</f>
        <v>3</v>
      </c>
      <c r="K141" s="206">
        <f t="shared" si="64"/>
        <v>2.5</v>
      </c>
      <c r="L141" s="264">
        <f t="shared" si="65"/>
        <v>2.2999999999999998</v>
      </c>
      <c r="M141" s="287">
        <f t="shared" si="66"/>
        <v>2</v>
      </c>
      <c r="N141" s="207">
        <f>'Core Indicators'!DJ141</f>
        <v>2</v>
      </c>
      <c r="O141" s="207">
        <f>'Core Indicators'!DR141</f>
        <v>2</v>
      </c>
      <c r="P141" s="207">
        <f>'Core Indicators'!DZ141</f>
        <v>2</v>
      </c>
      <c r="Q141" s="207">
        <f>'Core Indicators'!EH141</f>
        <v>2</v>
      </c>
      <c r="R141" s="207">
        <f>'Core Indicators'!EP141</f>
        <v>2</v>
      </c>
      <c r="S141" s="166">
        <f t="shared" si="67"/>
        <v>1.7</v>
      </c>
      <c r="T141" s="166">
        <f t="shared" si="68"/>
        <v>1.3333333333333333</v>
      </c>
      <c r="U141" s="206">
        <v>1</v>
      </c>
      <c r="V141" s="206">
        <v>1</v>
      </c>
      <c r="W141" s="206">
        <f>'Core Indicators'!EX141</f>
        <v>3</v>
      </c>
      <c r="X141" s="166">
        <f t="shared" si="69"/>
        <v>2</v>
      </c>
      <c r="Y141" s="206">
        <v>1</v>
      </c>
      <c r="Z141" s="166">
        <f t="shared" si="70"/>
        <v>2</v>
      </c>
      <c r="AA141" s="206">
        <f>'Core Indicators'!FF141</f>
        <v>2</v>
      </c>
      <c r="AB141" s="206">
        <f t="shared" si="71"/>
        <v>2</v>
      </c>
      <c r="AC141" s="187">
        <f>'Core Indicators'!GD141</f>
        <v>2</v>
      </c>
      <c r="AD141" s="187">
        <f>'Core Indicators'!GL141</f>
        <v>2</v>
      </c>
      <c r="AE141" s="187">
        <f>'Core Indicators'!GT141</f>
        <v>2</v>
      </c>
      <c r="AF141" s="187">
        <f>'Core Indicators'!HB141</f>
        <v>2</v>
      </c>
      <c r="AG141" s="187">
        <f t="shared" si="72"/>
        <v>2</v>
      </c>
      <c r="AH141" s="187">
        <f>'Core Indicators'!HJ141</f>
        <v>2</v>
      </c>
      <c r="AI141" s="187">
        <f>'Core Indicators'!HR141</f>
        <v>2</v>
      </c>
      <c r="AJ141" s="187">
        <f t="shared" si="73"/>
        <v>2</v>
      </c>
      <c r="AK141" s="187">
        <f>'Core Indicators'!HZ141</f>
        <v>2</v>
      </c>
      <c r="AL141" s="187">
        <f>'Core Indicators'!IH141</f>
        <v>2</v>
      </c>
      <c r="AM141" s="187">
        <f>'Core Indicators'!IP141</f>
        <v>2</v>
      </c>
      <c r="AN141" s="187">
        <f t="shared" si="74"/>
        <v>2</v>
      </c>
    </row>
    <row r="142" spans="1:40" x14ac:dyDescent="0.35">
      <c r="A142" s="206" t="str">
        <f>Lists!C:C</f>
        <v>TUR004</v>
      </c>
      <c r="B142" s="264">
        <f t="shared" si="60"/>
        <v>2</v>
      </c>
      <c r="C142" s="166">
        <f t="shared" si="61"/>
        <v>0</v>
      </c>
      <c r="D142" s="287">
        <f t="shared" si="62"/>
        <v>2.2000000000000002</v>
      </c>
      <c r="E142" s="206">
        <f>'Core Indicators'!R142</f>
        <v>2</v>
      </c>
      <c r="F142" s="206">
        <f>'Core Indicators'!Z142</f>
        <v>2</v>
      </c>
      <c r="G142" s="166">
        <f t="shared" si="63"/>
        <v>2</v>
      </c>
      <c r="H142" s="206">
        <f>'Core Indicators'!AH142</f>
        <v>2</v>
      </c>
      <c r="I142" s="206">
        <f>'Core Indicators'!AP142</f>
        <v>2</v>
      </c>
      <c r="J142" s="206">
        <f>'Core Indicators'!BN142</f>
        <v>3</v>
      </c>
      <c r="K142" s="206">
        <f t="shared" si="64"/>
        <v>2.5</v>
      </c>
      <c r="L142" s="264">
        <f t="shared" si="65"/>
        <v>2.2999999999999998</v>
      </c>
      <c r="M142" s="287">
        <f t="shared" si="66"/>
        <v>2</v>
      </c>
      <c r="N142" s="207">
        <f>'Core Indicators'!DJ142</f>
        <v>2</v>
      </c>
      <c r="O142" s="207">
        <f>'Core Indicators'!DR142</f>
        <v>2</v>
      </c>
      <c r="P142" s="207">
        <f>'Core Indicators'!DZ142</f>
        <v>2</v>
      </c>
      <c r="Q142" s="207">
        <f>'Core Indicators'!EH142</f>
        <v>2</v>
      </c>
      <c r="R142" s="207">
        <f>'Core Indicators'!EP142</f>
        <v>2</v>
      </c>
      <c r="S142" s="166">
        <f t="shared" si="67"/>
        <v>1.7</v>
      </c>
      <c r="T142" s="166">
        <f t="shared" si="68"/>
        <v>1.3333333333333333</v>
      </c>
      <c r="U142" s="206">
        <v>1</v>
      </c>
      <c r="V142" s="206">
        <v>1</v>
      </c>
      <c r="W142" s="206">
        <f>'Core Indicators'!EX142</f>
        <v>3</v>
      </c>
      <c r="X142" s="166">
        <f t="shared" si="69"/>
        <v>2</v>
      </c>
      <c r="Y142" s="206">
        <v>1</v>
      </c>
      <c r="Z142" s="166">
        <f t="shared" si="70"/>
        <v>2</v>
      </c>
      <c r="AA142" s="206">
        <f>'Core Indicators'!FF142</f>
        <v>2</v>
      </c>
      <c r="AB142" s="206">
        <f t="shared" si="71"/>
        <v>2</v>
      </c>
      <c r="AC142" s="187">
        <f>'Core Indicators'!GD142</f>
        <v>2</v>
      </c>
      <c r="AD142" s="187">
        <f>'Core Indicators'!GL142</f>
        <v>2</v>
      </c>
      <c r="AE142" s="187">
        <f>'Core Indicators'!GT142</f>
        <v>2</v>
      </c>
      <c r="AF142" s="187">
        <f>'Core Indicators'!HB142</f>
        <v>2</v>
      </c>
      <c r="AG142" s="187">
        <f t="shared" si="72"/>
        <v>2</v>
      </c>
      <c r="AH142" s="187">
        <f>'Core Indicators'!HJ142</f>
        <v>2</v>
      </c>
      <c r="AI142" s="187">
        <f>'Core Indicators'!HR142</f>
        <v>2</v>
      </c>
      <c r="AJ142" s="187">
        <f t="shared" si="73"/>
        <v>2</v>
      </c>
      <c r="AK142" s="187">
        <f>'Core Indicators'!HZ142</f>
        <v>2</v>
      </c>
      <c r="AL142" s="187">
        <f>'Core Indicators'!IH142</f>
        <v>2</v>
      </c>
      <c r="AM142" s="187">
        <f>'Core Indicators'!IP142</f>
        <v>2</v>
      </c>
      <c r="AN142" s="187">
        <f t="shared" si="74"/>
        <v>2</v>
      </c>
    </row>
    <row r="143" spans="1:40" x14ac:dyDescent="0.35">
      <c r="A143" s="206" t="str">
        <f>Lists!C:C</f>
        <v>TZA001</v>
      </c>
      <c r="B143" s="264">
        <f t="shared" si="60"/>
        <v>1.9</v>
      </c>
      <c r="C143" s="166">
        <f t="shared" si="61"/>
        <v>0</v>
      </c>
      <c r="D143" s="287">
        <f t="shared" si="62"/>
        <v>1.9</v>
      </c>
      <c r="E143" s="206">
        <f>'Core Indicators'!R143</f>
        <v>2</v>
      </c>
      <c r="F143" s="206">
        <f>'Core Indicators'!Z143</f>
        <v>2</v>
      </c>
      <c r="G143" s="166">
        <f t="shared" si="63"/>
        <v>2</v>
      </c>
      <c r="H143" s="206">
        <f>'Core Indicators'!AH143</f>
        <v>2</v>
      </c>
      <c r="I143" s="206">
        <f>'Core Indicators'!AP143</f>
        <v>1</v>
      </c>
      <c r="J143" s="206">
        <f>'Core Indicators'!BN143</f>
        <v>2</v>
      </c>
      <c r="K143" s="206">
        <f t="shared" si="64"/>
        <v>1.5</v>
      </c>
      <c r="L143" s="264">
        <f t="shared" si="65"/>
        <v>1.8</v>
      </c>
      <c r="M143" s="287">
        <f t="shared" si="66"/>
        <v>2</v>
      </c>
      <c r="N143" s="207">
        <f>'Core Indicators'!DJ143</f>
        <v>2</v>
      </c>
      <c r="O143" s="207">
        <f>'Core Indicators'!DR143</f>
        <v>2</v>
      </c>
      <c r="P143" s="207">
        <f>'Core Indicators'!DZ143</f>
        <v>2</v>
      </c>
      <c r="Q143" s="207">
        <f>'Core Indicators'!EH143</f>
        <v>2</v>
      </c>
      <c r="R143" s="207">
        <f>'Core Indicators'!EP143</f>
        <v>2</v>
      </c>
      <c r="S143" s="166">
        <f t="shared" si="67"/>
        <v>1.9</v>
      </c>
      <c r="T143" s="166">
        <f t="shared" si="68"/>
        <v>1.1666666666666667</v>
      </c>
      <c r="U143" s="206">
        <v>1</v>
      </c>
      <c r="V143" s="206">
        <v>1</v>
      </c>
      <c r="W143" s="206">
        <f>'Core Indicators'!EX143</f>
        <v>2</v>
      </c>
      <c r="X143" s="166">
        <f t="shared" si="69"/>
        <v>1.5</v>
      </c>
      <c r="Y143" s="206">
        <v>1</v>
      </c>
      <c r="Z143" s="166">
        <f t="shared" si="70"/>
        <v>2.5</v>
      </c>
      <c r="AA143" s="206">
        <f>'Core Indicators'!FF143</f>
        <v>3</v>
      </c>
      <c r="AB143" s="206">
        <f t="shared" si="71"/>
        <v>2</v>
      </c>
      <c r="AC143" s="187">
        <f>'Core Indicators'!GD143</f>
        <v>2</v>
      </c>
      <c r="AD143" s="187">
        <f>'Core Indicators'!GL143</f>
        <v>2</v>
      </c>
      <c r="AE143" s="187">
        <f>'Core Indicators'!GT143</f>
        <v>2</v>
      </c>
      <c r="AF143" s="187">
        <f>'Core Indicators'!HB143</f>
        <v>2</v>
      </c>
      <c r="AG143" s="187">
        <f t="shared" si="72"/>
        <v>2</v>
      </c>
      <c r="AH143" s="187">
        <f>'Core Indicators'!HJ143</f>
        <v>2</v>
      </c>
      <c r="AI143" s="187">
        <f>'Core Indicators'!HR143</f>
        <v>2</v>
      </c>
      <c r="AJ143" s="187">
        <f t="shared" si="73"/>
        <v>2</v>
      </c>
      <c r="AK143" s="187">
        <f>'Core Indicators'!HZ143</f>
        <v>2</v>
      </c>
      <c r="AL143" s="187">
        <f>'Core Indicators'!IH143</f>
        <v>2</v>
      </c>
      <c r="AM143" s="187">
        <f>'Core Indicators'!IP143</f>
        <v>2</v>
      </c>
      <c r="AN143" s="187">
        <f t="shared" si="74"/>
        <v>2</v>
      </c>
    </row>
    <row r="144" spans="1:40" x14ac:dyDescent="0.35">
      <c r="A144" s="206" t="str">
        <f>Lists!C:C</f>
        <v>TZA002</v>
      </c>
      <c r="B144" s="264">
        <f t="shared" si="60"/>
        <v>1.2</v>
      </c>
      <c r="C144" s="166">
        <f t="shared" si="61"/>
        <v>0</v>
      </c>
      <c r="D144" s="287">
        <f t="shared" si="62"/>
        <v>1.2</v>
      </c>
      <c r="E144" s="206">
        <f>'Core Indicators'!R144</f>
        <v>1</v>
      </c>
      <c r="F144" s="206">
        <f>'Core Indicators'!Z144</f>
        <v>1</v>
      </c>
      <c r="G144" s="166">
        <f t="shared" si="63"/>
        <v>1</v>
      </c>
      <c r="H144" s="206">
        <f>'Core Indicators'!AH144</f>
        <v>1</v>
      </c>
      <c r="I144" s="206">
        <f>'Core Indicators'!AP144</f>
        <v>1</v>
      </c>
      <c r="J144" s="206">
        <f>'Core Indicators'!BN144</f>
        <v>2</v>
      </c>
      <c r="K144" s="206">
        <f t="shared" si="64"/>
        <v>1.5</v>
      </c>
      <c r="L144" s="264">
        <f t="shared" si="65"/>
        <v>1.3</v>
      </c>
      <c r="M144" s="287">
        <f t="shared" si="66"/>
        <v>1</v>
      </c>
      <c r="N144" s="207">
        <f>'Core Indicators'!DJ144</f>
        <v>1</v>
      </c>
      <c r="O144" s="207">
        <f>'Core Indicators'!DR144</f>
        <v>1</v>
      </c>
      <c r="P144" s="207">
        <f>'Core Indicators'!DZ144</f>
        <v>1</v>
      </c>
      <c r="Q144" s="207">
        <f>'Core Indicators'!EH144</f>
        <v>1</v>
      </c>
      <c r="R144" s="207">
        <f>'Core Indicators'!EP144</f>
        <v>1</v>
      </c>
      <c r="S144" s="166">
        <f t="shared" si="67"/>
        <v>1.6</v>
      </c>
      <c r="T144" s="166">
        <f t="shared" si="68"/>
        <v>1.1666666666666667</v>
      </c>
      <c r="U144" s="206">
        <v>1</v>
      </c>
      <c r="V144" s="206">
        <v>1</v>
      </c>
      <c r="W144" s="206">
        <f>'Core Indicators'!EX144</f>
        <v>2</v>
      </c>
      <c r="X144" s="166">
        <f t="shared" si="69"/>
        <v>1.5</v>
      </c>
      <c r="Y144" s="206">
        <v>1</v>
      </c>
      <c r="Z144" s="166">
        <f t="shared" si="70"/>
        <v>2</v>
      </c>
      <c r="AA144" s="206">
        <f>'Core Indicators'!FF144</f>
        <v>2</v>
      </c>
      <c r="AB144" s="206">
        <f t="shared" si="71"/>
        <v>2</v>
      </c>
      <c r="AC144" s="187">
        <f>'Core Indicators'!GD144</f>
        <v>2</v>
      </c>
      <c r="AD144" s="187">
        <f>'Core Indicators'!GL144</f>
        <v>2</v>
      </c>
      <c r="AE144" s="187">
        <f>'Core Indicators'!GT144</f>
        <v>2</v>
      </c>
      <c r="AF144" s="187">
        <f>'Core Indicators'!HB144</f>
        <v>2</v>
      </c>
      <c r="AG144" s="187">
        <f t="shared" si="72"/>
        <v>2</v>
      </c>
      <c r="AH144" s="187">
        <f>'Core Indicators'!HJ144</f>
        <v>2</v>
      </c>
      <c r="AI144" s="187">
        <f>'Core Indicators'!HR144</f>
        <v>2</v>
      </c>
      <c r="AJ144" s="187">
        <f t="shared" si="73"/>
        <v>2</v>
      </c>
      <c r="AK144" s="187">
        <f>'Core Indicators'!HZ144</f>
        <v>2</v>
      </c>
      <c r="AL144" s="187">
        <f>'Core Indicators'!IH144</f>
        <v>2</v>
      </c>
      <c r="AM144" s="187">
        <f>'Core Indicators'!IP144</f>
        <v>2</v>
      </c>
      <c r="AN144" s="187">
        <f t="shared" si="74"/>
        <v>2</v>
      </c>
    </row>
    <row r="145" spans="1:40" x14ac:dyDescent="0.35">
      <c r="A145" s="206" t="str">
        <f>Lists!C:C</f>
        <v>TZA003</v>
      </c>
      <c r="B145" s="264">
        <f t="shared" si="60"/>
        <v>1.4</v>
      </c>
      <c r="C145" s="166">
        <f t="shared" si="61"/>
        <v>0</v>
      </c>
      <c r="D145" s="287">
        <f t="shared" si="62"/>
        <v>1.7</v>
      </c>
      <c r="E145" s="206">
        <f>'Core Indicators'!R145</f>
        <v>2</v>
      </c>
      <c r="F145" s="206">
        <f>'Core Indicators'!Z145</f>
        <v>1</v>
      </c>
      <c r="G145" s="166">
        <f t="shared" si="63"/>
        <v>1.5</v>
      </c>
      <c r="H145" s="206">
        <f>'Core Indicators'!AH145</f>
        <v>1</v>
      </c>
      <c r="I145" s="206">
        <f>'Core Indicators'!AP145</f>
        <v>3</v>
      </c>
      <c r="J145" s="206">
        <f>'Core Indicators'!BN145</f>
        <v>2</v>
      </c>
      <c r="K145" s="206">
        <f t="shared" si="64"/>
        <v>2.5</v>
      </c>
      <c r="L145" s="264">
        <f t="shared" si="65"/>
        <v>1.8</v>
      </c>
      <c r="M145" s="287">
        <f t="shared" si="66"/>
        <v>1</v>
      </c>
      <c r="N145" s="207">
        <f>'Core Indicators'!DJ145</f>
        <v>1</v>
      </c>
      <c r="O145" s="207">
        <f>'Core Indicators'!DR145</f>
        <v>1</v>
      </c>
      <c r="P145" s="207">
        <f>'Core Indicators'!DZ145</f>
        <v>1</v>
      </c>
      <c r="Q145" s="207">
        <f>'Core Indicators'!EH145</f>
        <v>1</v>
      </c>
      <c r="R145" s="207">
        <f>'Core Indicators'!EP145</f>
        <v>1</v>
      </c>
      <c r="S145" s="166">
        <f t="shared" si="67"/>
        <v>1.9</v>
      </c>
      <c r="T145" s="166">
        <f t="shared" si="68"/>
        <v>1.1666666666666667</v>
      </c>
      <c r="U145" s="206">
        <v>1</v>
      </c>
      <c r="V145" s="206">
        <v>1</v>
      </c>
      <c r="W145" s="206">
        <f>'Core Indicators'!EX145</f>
        <v>2</v>
      </c>
      <c r="X145" s="166">
        <f t="shared" si="69"/>
        <v>1.5</v>
      </c>
      <c r="Y145" s="206">
        <v>1</v>
      </c>
      <c r="Z145" s="166">
        <f t="shared" si="70"/>
        <v>2.5</v>
      </c>
      <c r="AA145" s="206">
        <f>'Core Indicators'!FF145</f>
        <v>3</v>
      </c>
      <c r="AB145" s="206">
        <f t="shared" si="71"/>
        <v>2</v>
      </c>
      <c r="AC145" s="187">
        <f>'Core Indicators'!GD145</f>
        <v>2</v>
      </c>
      <c r="AD145" s="187">
        <f>'Core Indicators'!GL145</f>
        <v>2</v>
      </c>
      <c r="AE145" s="187">
        <f>'Core Indicators'!GT145</f>
        <v>2</v>
      </c>
      <c r="AF145" s="187">
        <f>'Core Indicators'!HB145</f>
        <v>2</v>
      </c>
      <c r="AG145" s="187">
        <f t="shared" si="72"/>
        <v>2</v>
      </c>
      <c r="AH145" s="187">
        <f>'Core Indicators'!HJ145</f>
        <v>2</v>
      </c>
      <c r="AI145" s="187">
        <f>'Core Indicators'!HR145</f>
        <v>2</v>
      </c>
      <c r="AJ145" s="187">
        <f t="shared" si="73"/>
        <v>2</v>
      </c>
      <c r="AK145" s="187">
        <f>'Core Indicators'!HZ145</f>
        <v>2</v>
      </c>
      <c r="AL145" s="187">
        <f>'Core Indicators'!IH145</f>
        <v>2</v>
      </c>
      <c r="AM145" s="187">
        <f>'Core Indicators'!IP145</f>
        <v>2</v>
      </c>
      <c r="AN145" s="187">
        <f t="shared" si="74"/>
        <v>2</v>
      </c>
    </row>
    <row r="146" spans="1:40" x14ac:dyDescent="0.35">
      <c r="A146" s="206" t="str">
        <f>Lists!C:C</f>
        <v>UGA005</v>
      </c>
      <c r="B146" s="264">
        <f t="shared" si="60"/>
        <v>2.1</v>
      </c>
      <c r="C146" s="166">
        <f t="shared" si="61"/>
        <v>1</v>
      </c>
      <c r="D146" s="287">
        <f t="shared" si="62"/>
        <v>2.2000000000000002</v>
      </c>
      <c r="E146" s="206">
        <f>'Core Indicators'!R146</f>
        <v>3</v>
      </c>
      <c r="F146" s="206">
        <f>'Core Indicators'!Z146</f>
        <v>2</v>
      </c>
      <c r="G146" s="166">
        <f t="shared" si="63"/>
        <v>2.5</v>
      </c>
      <c r="H146" s="206">
        <f>'Core Indicators'!AH146</f>
        <v>2</v>
      </c>
      <c r="I146" s="206">
        <f>'Core Indicators'!AP146</f>
        <v>2</v>
      </c>
      <c r="J146" s="206" t="str">
        <f>'Core Indicators'!BN146</f>
        <v>x</v>
      </c>
      <c r="K146" s="206">
        <f t="shared" si="64"/>
        <v>2</v>
      </c>
      <c r="L146" s="264">
        <f t="shared" si="65"/>
        <v>2</v>
      </c>
      <c r="M146" s="287">
        <f t="shared" si="66"/>
        <v>2.4</v>
      </c>
      <c r="N146" s="207">
        <f>'Core Indicators'!DJ146</f>
        <v>2</v>
      </c>
      <c r="O146" s="207">
        <f>'Core Indicators'!DR146</f>
        <v>2</v>
      </c>
      <c r="P146" s="207">
        <f>'Core Indicators'!DZ146</f>
        <v>2</v>
      </c>
      <c r="Q146" s="207">
        <f>'Core Indicators'!EH146</f>
        <v>3</v>
      </c>
      <c r="R146" s="207">
        <f>'Core Indicators'!EP146</f>
        <v>3</v>
      </c>
      <c r="S146" s="166">
        <f t="shared" si="67"/>
        <v>1.6</v>
      </c>
      <c r="T146" s="166">
        <f t="shared" si="68"/>
        <v>1.1666666666666667</v>
      </c>
      <c r="U146" s="206">
        <v>1</v>
      </c>
      <c r="V146" s="206">
        <v>1</v>
      </c>
      <c r="W146" s="206">
        <f>'Core Indicators'!EX146</f>
        <v>2</v>
      </c>
      <c r="X146" s="166">
        <f t="shared" si="69"/>
        <v>1.5</v>
      </c>
      <c r="Y146" s="206">
        <v>1</v>
      </c>
      <c r="Z146" s="166">
        <f t="shared" si="70"/>
        <v>2</v>
      </c>
      <c r="AA146" s="206">
        <f>'Core Indicators'!FF146</f>
        <v>2</v>
      </c>
      <c r="AB146" s="206">
        <f t="shared" si="71"/>
        <v>2</v>
      </c>
      <c r="AC146" s="187">
        <f>'Core Indicators'!GD146</f>
        <v>2</v>
      </c>
      <c r="AD146" s="187">
        <f>'Core Indicators'!GL146</f>
        <v>2</v>
      </c>
      <c r="AE146" s="187">
        <f>'Core Indicators'!GT146</f>
        <v>2</v>
      </c>
      <c r="AF146" s="187">
        <f>'Core Indicators'!HB146</f>
        <v>2</v>
      </c>
      <c r="AG146" s="187">
        <f t="shared" si="72"/>
        <v>2</v>
      </c>
      <c r="AH146" s="187">
        <f>'Core Indicators'!HJ146</f>
        <v>2</v>
      </c>
      <c r="AI146" s="187">
        <f>'Core Indicators'!HR146</f>
        <v>2</v>
      </c>
      <c r="AJ146" s="187">
        <f t="shared" si="73"/>
        <v>2</v>
      </c>
      <c r="AK146" s="187">
        <f>'Core Indicators'!HZ146</f>
        <v>2</v>
      </c>
      <c r="AL146" s="187">
        <f>'Core Indicators'!IH146</f>
        <v>2</v>
      </c>
      <c r="AM146" s="187">
        <f>'Core Indicators'!IP146</f>
        <v>2</v>
      </c>
      <c r="AN146" s="187">
        <f t="shared" si="74"/>
        <v>2</v>
      </c>
    </row>
    <row r="147" spans="1:40" x14ac:dyDescent="0.35">
      <c r="A147" s="206" t="str">
        <f>Lists!C:C</f>
        <v>UKR002</v>
      </c>
      <c r="B147" s="264">
        <f t="shared" si="60"/>
        <v>1.8</v>
      </c>
      <c r="C147" s="166">
        <f t="shared" si="61"/>
        <v>0</v>
      </c>
      <c r="D147" s="287">
        <f t="shared" si="62"/>
        <v>1.7</v>
      </c>
      <c r="E147" s="206">
        <f>'Core Indicators'!R147</f>
        <v>1</v>
      </c>
      <c r="F147" s="206">
        <f>'Core Indicators'!Z147</f>
        <v>1</v>
      </c>
      <c r="G147" s="166">
        <f t="shared" si="63"/>
        <v>1</v>
      </c>
      <c r="H147" s="206">
        <f>'Core Indicators'!AH147</f>
        <v>2</v>
      </c>
      <c r="I147" s="206">
        <f>'Core Indicators'!AP147</f>
        <v>2</v>
      </c>
      <c r="J147" s="206">
        <f>'Core Indicators'!BN147</f>
        <v>2</v>
      </c>
      <c r="K147" s="206">
        <f t="shared" si="64"/>
        <v>2</v>
      </c>
      <c r="L147" s="264">
        <f t="shared" si="65"/>
        <v>2</v>
      </c>
      <c r="M147" s="287">
        <f t="shared" si="66"/>
        <v>2</v>
      </c>
      <c r="N147" s="207">
        <f>'Core Indicators'!DJ147</f>
        <v>2</v>
      </c>
      <c r="O147" s="207">
        <f>'Core Indicators'!DR147</f>
        <v>2</v>
      </c>
      <c r="P147" s="207">
        <f>'Core Indicators'!DZ147</f>
        <v>2</v>
      </c>
      <c r="Q147" s="207">
        <f>'Core Indicators'!EH147</f>
        <v>2</v>
      </c>
      <c r="R147" s="207">
        <f>'Core Indicators'!EP147</f>
        <v>2</v>
      </c>
      <c r="S147" s="166">
        <f t="shared" si="67"/>
        <v>1.6</v>
      </c>
      <c r="T147" s="166">
        <f t="shared" si="68"/>
        <v>1.1666666666666667</v>
      </c>
      <c r="U147" s="206">
        <v>1</v>
      </c>
      <c r="V147" s="206">
        <v>1</v>
      </c>
      <c r="W147" s="206">
        <f>'Core Indicators'!EX147</f>
        <v>2</v>
      </c>
      <c r="X147" s="166">
        <f t="shared" si="69"/>
        <v>1.5</v>
      </c>
      <c r="Y147" s="206">
        <v>1</v>
      </c>
      <c r="Z147" s="166">
        <f t="shared" si="70"/>
        <v>2</v>
      </c>
      <c r="AA147" s="206">
        <f>'Core Indicators'!FF147</f>
        <v>2</v>
      </c>
      <c r="AB147" s="206">
        <f t="shared" si="71"/>
        <v>2</v>
      </c>
      <c r="AC147" s="187">
        <f>'Core Indicators'!GD147</f>
        <v>2</v>
      </c>
      <c r="AD147" s="187">
        <f>'Core Indicators'!GL147</f>
        <v>2</v>
      </c>
      <c r="AE147" s="187">
        <f>'Core Indicators'!GT147</f>
        <v>2</v>
      </c>
      <c r="AF147" s="187">
        <f>'Core Indicators'!HB147</f>
        <v>2</v>
      </c>
      <c r="AG147" s="187">
        <f t="shared" si="72"/>
        <v>2</v>
      </c>
      <c r="AH147" s="187">
        <f>'Core Indicators'!HJ147</f>
        <v>2</v>
      </c>
      <c r="AI147" s="187">
        <f>'Core Indicators'!HR147</f>
        <v>2</v>
      </c>
      <c r="AJ147" s="187">
        <f t="shared" si="73"/>
        <v>2</v>
      </c>
      <c r="AK147" s="187">
        <f>'Core Indicators'!HZ147</f>
        <v>2</v>
      </c>
      <c r="AL147" s="187">
        <f>'Core Indicators'!IH147</f>
        <v>2</v>
      </c>
      <c r="AM147" s="187">
        <f>'Core Indicators'!IP147</f>
        <v>2</v>
      </c>
      <c r="AN147" s="187">
        <f t="shared" si="74"/>
        <v>2</v>
      </c>
    </row>
    <row r="148" spans="1:40" x14ac:dyDescent="0.35">
      <c r="A148" s="206" t="str">
        <f>Lists!C:C</f>
        <v>VEN001</v>
      </c>
      <c r="B148" s="264">
        <f t="shared" si="60"/>
        <v>2.2999999999999998</v>
      </c>
      <c r="C148" s="166">
        <f t="shared" si="61"/>
        <v>0</v>
      </c>
      <c r="D148" s="287">
        <f t="shared" si="62"/>
        <v>2</v>
      </c>
      <c r="E148" s="206">
        <f>'Core Indicators'!R148</f>
        <v>1</v>
      </c>
      <c r="F148" s="206">
        <f>'Core Indicators'!Z148</f>
        <v>2</v>
      </c>
      <c r="G148" s="166">
        <f t="shared" si="63"/>
        <v>1.5</v>
      </c>
      <c r="H148" s="206">
        <f>'Core Indicators'!AH148</f>
        <v>2</v>
      </c>
      <c r="I148" s="206">
        <f>'Core Indicators'!AP148</f>
        <v>2</v>
      </c>
      <c r="J148" s="206">
        <f>'Core Indicators'!BN148</f>
        <v>3</v>
      </c>
      <c r="K148" s="206">
        <f t="shared" si="64"/>
        <v>2.5</v>
      </c>
      <c r="L148" s="264">
        <f t="shared" si="65"/>
        <v>2.2999999999999998</v>
      </c>
      <c r="M148" s="287">
        <f t="shared" si="66"/>
        <v>2.6</v>
      </c>
      <c r="N148" s="207">
        <f>'Core Indicators'!DJ148</f>
        <v>3</v>
      </c>
      <c r="O148" s="207">
        <f>'Core Indicators'!DR148</f>
        <v>3</v>
      </c>
      <c r="P148" s="207">
        <f>'Core Indicators'!DZ148</f>
        <v>3</v>
      </c>
      <c r="Q148" s="207">
        <f>'Core Indicators'!EH148</f>
        <v>2</v>
      </c>
      <c r="R148" s="207">
        <f>'Core Indicators'!EP148</f>
        <v>2</v>
      </c>
      <c r="S148" s="166">
        <f t="shared" si="67"/>
        <v>1.9</v>
      </c>
      <c r="T148" s="166">
        <f t="shared" si="68"/>
        <v>1.3333333333333333</v>
      </c>
      <c r="U148" s="206">
        <v>1</v>
      </c>
      <c r="V148" s="206">
        <v>1</v>
      </c>
      <c r="W148" s="206">
        <f>'Core Indicators'!EX148</f>
        <v>3</v>
      </c>
      <c r="X148" s="166">
        <f t="shared" si="69"/>
        <v>2</v>
      </c>
      <c r="Y148" s="206">
        <v>1</v>
      </c>
      <c r="Z148" s="166">
        <f t="shared" si="70"/>
        <v>2.5</v>
      </c>
      <c r="AA148" s="206">
        <f>'Core Indicators'!FF148</f>
        <v>3</v>
      </c>
      <c r="AB148" s="206">
        <f t="shared" si="71"/>
        <v>2</v>
      </c>
      <c r="AC148" s="187">
        <f>'Core Indicators'!GD148</f>
        <v>2</v>
      </c>
      <c r="AD148" s="187">
        <f>'Core Indicators'!GL148</f>
        <v>2</v>
      </c>
      <c r="AE148" s="187">
        <f>'Core Indicators'!GT148</f>
        <v>2</v>
      </c>
      <c r="AF148" s="187">
        <f>'Core Indicators'!HB148</f>
        <v>2</v>
      </c>
      <c r="AG148" s="187">
        <f t="shared" si="72"/>
        <v>2</v>
      </c>
      <c r="AH148" s="187">
        <f>'Core Indicators'!HJ148</f>
        <v>2</v>
      </c>
      <c r="AI148" s="187">
        <f>'Core Indicators'!HR148</f>
        <v>2</v>
      </c>
      <c r="AJ148" s="187">
        <f t="shared" si="73"/>
        <v>2</v>
      </c>
      <c r="AK148" s="187">
        <f>'Core Indicators'!HZ148</f>
        <v>2</v>
      </c>
      <c r="AL148" s="187">
        <f>'Core Indicators'!IH148</f>
        <v>2</v>
      </c>
      <c r="AM148" s="187">
        <f>'Core Indicators'!IP148</f>
        <v>2</v>
      </c>
      <c r="AN148" s="187">
        <f t="shared" si="74"/>
        <v>2</v>
      </c>
    </row>
    <row r="149" spans="1:40" x14ac:dyDescent="0.35">
      <c r="A149" s="206" t="str">
        <f>Lists!C:C</f>
        <v>YEM001</v>
      </c>
      <c r="B149" s="264">
        <f t="shared" si="60"/>
        <v>1.8</v>
      </c>
      <c r="C149" s="166">
        <f t="shared" si="61"/>
        <v>0</v>
      </c>
      <c r="D149" s="287">
        <f t="shared" si="62"/>
        <v>2</v>
      </c>
      <c r="E149" s="206">
        <f>'Core Indicators'!R149</f>
        <v>2</v>
      </c>
      <c r="F149" s="206">
        <f>'Core Indicators'!Z149</f>
        <v>2</v>
      </c>
      <c r="G149" s="166">
        <f t="shared" si="63"/>
        <v>2</v>
      </c>
      <c r="H149" s="206">
        <f>'Core Indicators'!AH149</f>
        <v>2</v>
      </c>
      <c r="I149" s="206">
        <f>'Core Indicators'!AP149</f>
        <v>2</v>
      </c>
      <c r="J149" s="206">
        <f>'Core Indicators'!BN149</f>
        <v>2</v>
      </c>
      <c r="K149" s="206">
        <f t="shared" si="64"/>
        <v>2</v>
      </c>
      <c r="L149" s="264">
        <f t="shared" si="65"/>
        <v>2</v>
      </c>
      <c r="M149" s="287">
        <f t="shared" si="66"/>
        <v>2</v>
      </c>
      <c r="N149" s="207">
        <f>'Core Indicators'!DJ149</f>
        <v>2</v>
      </c>
      <c r="O149" s="207">
        <f>'Core Indicators'!DR149</f>
        <v>2</v>
      </c>
      <c r="P149" s="207">
        <f>'Core Indicators'!DZ149</f>
        <v>2</v>
      </c>
      <c r="Q149" s="207">
        <f>'Core Indicators'!EH149</f>
        <v>2</v>
      </c>
      <c r="R149" s="207">
        <f>'Core Indicators'!EP149</f>
        <v>2</v>
      </c>
      <c r="S149" s="166">
        <f t="shared" si="67"/>
        <v>1.3</v>
      </c>
      <c r="T149" s="166">
        <f t="shared" si="68"/>
        <v>1.1666666666666667</v>
      </c>
      <c r="U149" s="206">
        <v>1</v>
      </c>
      <c r="V149" s="206">
        <v>1</v>
      </c>
      <c r="W149" s="206">
        <f>'Core Indicators'!EX149</f>
        <v>2</v>
      </c>
      <c r="X149" s="166">
        <f t="shared" si="69"/>
        <v>1.5</v>
      </c>
      <c r="Y149" s="206">
        <v>1</v>
      </c>
      <c r="Z149" s="166">
        <f t="shared" si="70"/>
        <v>1.5</v>
      </c>
      <c r="AA149" s="206">
        <f>'Core Indicators'!FF149</f>
        <v>1</v>
      </c>
      <c r="AB149" s="206">
        <f t="shared" si="71"/>
        <v>2</v>
      </c>
      <c r="AC149" s="187">
        <f>'Core Indicators'!GD149</f>
        <v>2</v>
      </c>
      <c r="AD149" s="187">
        <f>'Core Indicators'!GL149</f>
        <v>2</v>
      </c>
      <c r="AE149" s="187">
        <f>'Core Indicators'!GT149</f>
        <v>2</v>
      </c>
      <c r="AF149" s="187">
        <f>'Core Indicators'!HB149</f>
        <v>2</v>
      </c>
      <c r="AG149" s="187">
        <f t="shared" si="72"/>
        <v>2</v>
      </c>
      <c r="AH149" s="187">
        <f>'Core Indicators'!HJ149</f>
        <v>2</v>
      </c>
      <c r="AI149" s="187">
        <f>'Core Indicators'!HR149</f>
        <v>2</v>
      </c>
      <c r="AJ149" s="187">
        <f t="shared" si="73"/>
        <v>2</v>
      </c>
      <c r="AK149" s="187">
        <f>'Core Indicators'!HZ149</f>
        <v>2</v>
      </c>
      <c r="AL149" s="187">
        <f>'Core Indicators'!IH149</f>
        <v>2</v>
      </c>
      <c r="AM149" s="187">
        <f>'Core Indicators'!IP149</f>
        <v>2</v>
      </c>
      <c r="AN149" s="187">
        <f t="shared" si="74"/>
        <v>2</v>
      </c>
    </row>
    <row r="150" spans="1:40" x14ac:dyDescent="0.35">
      <c r="A150" s="206" t="str">
        <f>Lists!C:C</f>
        <v>YEM002</v>
      </c>
      <c r="B150" s="264">
        <f t="shared" si="60"/>
        <v>1.9</v>
      </c>
      <c r="C150" s="166">
        <f t="shared" si="61"/>
        <v>0</v>
      </c>
      <c r="D150" s="287">
        <f t="shared" si="62"/>
        <v>2</v>
      </c>
      <c r="E150" s="206">
        <f>'Core Indicators'!R150</f>
        <v>2</v>
      </c>
      <c r="F150" s="206">
        <f>'Core Indicators'!Z150</f>
        <v>2</v>
      </c>
      <c r="G150" s="166">
        <f t="shared" si="63"/>
        <v>2</v>
      </c>
      <c r="H150" s="206">
        <f>'Core Indicators'!AH150</f>
        <v>2</v>
      </c>
      <c r="I150" s="206">
        <f>'Core Indicators'!AP150</f>
        <v>2</v>
      </c>
      <c r="J150" s="206">
        <f>'Core Indicators'!BN150</f>
        <v>2</v>
      </c>
      <c r="K150" s="206">
        <f t="shared" si="64"/>
        <v>2</v>
      </c>
      <c r="L150" s="264">
        <f t="shared" si="65"/>
        <v>2</v>
      </c>
      <c r="M150" s="287">
        <f t="shared" si="66"/>
        <v>2</v>
      </c>
      <c r="N150" s="207">
        <f>'Core Indicators'!DJ150</f>
        <v>2</v>
      </c>
      <c r="O150" s="207">
        <f>'Core Indicators'!DR150</f>
        <v>2</v>
      </c>
      <c r="P150" s="207">
        <f>'Core Indicators'!DZ150</f>
        <v>2</v>
      </c>
      <c r="Q150" s="207">
        <f>'Core Indicators'!EH150</f>
        <v>2</v>
      </c>
      <c r="R150" s="207">
        <f>'Core Indicators'!EP150</f>
        <v>2</v>
      </c>
      <c r="S150" s="166">
        <f t="shared" si="67"/>
        <v>1.6</v>
      </c>
      <c r="T150" s="166">
        <f t="shared" si="68"/>
        <v>1.1666666666666667</v>
      </c>
      <c r="U150" s="206">
        <v>1</v>
      </c>
      <c r="V150" s="206">
        <v>1</v>
      </c>
      <c r="W150" s="206">
        <f>'Core Indicators'!EX150</f>
        <v>2</v>
      </c>
      <c r="X150" s="166">
        <f t="shared" si="69"/>
        <v>1.5</v>
      </c>
      <c r="Y150" s="206">
        <v>1</v>
      </c>
      <c r="Z150" s="166">
        <f t="shared" si="70"/>
        <v>2</v>
      </c>
      <c r="AA150" s="206">
        <f>'Core Indicators'!FF150</f>
        <v>2</v>
      </c>
      <c r="AB150" s="206">
        <f t="shared" si="71"/>
        <v>2</v>
      </c>
      <c r="AC150" s="187">
        <f>'Core Indicators'!GD150</f>
        <v>2</v>
      </c>
      <c r="AD150" s="187">
        <f>'Core Indicators'!GL150</f>
        <v>2</v>
      </c>
      <c r="AE150" s="187">
        <f>'Core Indicators'!GT150</f>
        <v>2</v>
      </c>
      <c r="AF150" s="187">
        <f>'Core Indicators'!HB150</f>
        <v>2</v>
      </c>
      <c r="AG150" s="187">
        <f t="shared" si="72"/>
        <v>2</v>
      </c>
      <c r="AH150" s="187">
        <f>'Core Indicators'!HJ150</f>
        <v>2</v>
      </c>
      <c r="AI150" s="187">
        <f>'Core Indicators'!HR150</f>
        <v>2</v>
      </c>
      <c r="AJ150" s="187">
        <f t="shared" si="73"/>
        <v>2</v>
      </c>
      <c r="AK150" s="187">
        <f>'Core Indicators'!HZ150</f>
        <v>2</v>
      </c>
      <c r="AL150" s="187">
        <f>'Core Indicators'!IH150</f>
        <v>2</v>
      </c>
      <c r="AM150" s="187">
        <f>'Core Indicators'!IP150</f>
        <v>2</v>
      </c>
      <c r="AN150" s="187">
        <f t="shared" si="74"/>
        <v>2</v>
      </c>
    </row>
    <row r="151" spans="1:40" x14ac:dyDescent="0.35">
      <c r="A151" s="206" t="str">
        <f>Lists!C:C</f>
        <v>ZMB002</v>
      </c>
      <c r="B151" s="264">
        <f t="shared" si="60"/>
        <v>1.2</v>
      </c>
      <c r="C151" s="166">
        <f t="shared" si="61"/>
        <v>0</v>
      </c>
      <c r="D151" s="287">
        <f t="shared" si="62"/>
        <v>1.5</v>
      </c>
      <c r="E151" s="206">
        <f>'Core Indicators'!R151</f>
        <v>2</v>
      </c>
      <c r="F151" s="206">
        <f>'Core Indicators'!Z151</f>
        <v>1</v>
      </c>
      <c r="G151" s="166">
        <f t="shared" si="63"/>
        <v>1.5</v>
      </c>
      <c r="H151" s="206">
        <f>'Core Indicators'!AH151</f>
        <v>1</v>
      </c>
      <c r="I151" s="206">
        <f>'Core Indicators'!AP151</f>
        <v>2</v>
      </c>
      <c r="J151" s="206">
        <f>'Core Indicators'!BN151</f>
        <v>2</v>
      </c>
      <c r="K151" s="206">
        <f t="shared" si="64"/>
        <v>2</v>
      </c>
      <c r="L151" s="264">
        <f t="shared" si="65"/>
        <v>1.5</v>
      </c>
      <c r="M151" s="287">
        <f t="shared" si="66"/>
        <v>1</v>
      </c>
      <c r="N151" s="207">
        <f>'Core Indicators'!DJ151</f>
        <v>1</v>
      </c>
      <c r="O151" s="207">
        <f>'Core Indicators'!DR151</f>
        <v>1</v>
      </c>
      <c r="P151" s="207">
        <f>'Core Indicators'!DZ151</f>
        <v>1</v>
      </c>
      <c r="Q151" s="207">
        <f>'Core Indicators'!EH151</f>
        <v>1</v>
      </c>
      <c r="R151" s="207">
        <f>'Core Indicators'!EP151</f>
        <v>1</v>
      </c>
      <c r="S151" s="166">
        <f t="shared" si="67"/>
        <v>1.3</v>
      </c>
      <c r="T151" s="166">
        <f t="shared" si="68"/>
        <v>1.1666666666666667</v>
      </c>
      <c r="U151" s="206">
        <v>1</v>
      </c>
      <c r="V151" s="206">
        <v>1</v>
      </c>
      <c r="W151" s="206">
        <f>'Core Indicators'!EX151</f>
        <v>2</v>
      </c>
      <c r="X151" s="166">
        <f t="shared" si="69"/>
        <v>1.5</v>
      </c>
      <c r="Y151" s="206">
        <v>1</v>
      </c>
      <c r="Z151" s="166">
        <f t="shared" si="70"/>
        <v>1.5</v>
      </c>
      <c r="AA151" s="206">
        <f>'Core Indicators'!FF151</f>
        <v>1</v>
      </c>
      <c r="AB151" s="206">
        <f t="shared" si="71"/>
        <v>2</v>
      </c>
      <c r="AC151" s="187">
        <f>'Core Indicators'!GD151</f>
        <v>2</v>
      </c>
      <c r="AD151" s="187">
        <f>'Core Indicators'!GL151</f>
        <v>2</v>
      </c>
      <c r="AE151" s="187">
        <f>'Core Indicators'!GT151</f>
        <v>2</v>
      </c>
      <c r="AF151" s="187">
        <f>'Core Indicators'!HB151</f>
        <v>2</v>
      </c>
      <c r="AG151" s="187">
        <f t="shared" si="72"/>
        <v>2</v>
      </c>
      <c r="AH151" s="187">
        <f>'Core Indicators'!HJ151</f>
        <v>2</v>
      </c>
      <c r="AI151" s="187">
        <f>'Core Indicators'!HR151</f>
        <v>2</v>
      </c>
      <c r="AJ151" s="187">
        <f t="shared" si="73"/>
        <v>2</v>
      </c>
      <c r="AK151" s="187">
        <f>'Core Indicators'!HZ151</f>
        <v>2</v>
      </c>
      <c r="AL151" s="187">
        <f>'Core Indicators'!IH151</f>
        <v>2</v>
      </c>
      <c r="AM151" s="187">
        <f>'Core Indicators'!IP151</f>
        <v>2</v>
      </c>
      <c r="AN151" s="187">
        <f t="shared" si="74"/>
        <v>2</v>
      </c>
    </row>
    <row r="152" spans="1:40" x14ac:dyDescent="0.35">
      <c r="A152" s="206" t="str">
        <f>Lists!C:C</f>
        <v>ZWE001</v>
      </c>
      <c r="B152" s="264">
        <f t="shared" si="60"/>
        <v>1.9</v>
      </c>
      <c r="C152" s="166">
        <f t="shared" si="61"/>
        <v>0</v>
      </c>
      <c r="D152" s="287">
        <f t="shared" si="62"/>
        <v>2</v>
      </c>
      <c r="E152" s="206">
        <f>'Core Indicators'!R152</f>
        <v>2</v>
      </c>
      <c r="F152" s="206">
        <f>'Core Indicators'!Z152</f>
        <v>2</v>
      </c>
      <c r="G152" s="166">
        <f t="shared" si="63"/>
        <v>2</v>
      </c>
      <c r="H152" s="206">
        <f>'Core Indicators'!AH152</f>
        <v>2</v>
      </c>
      <c r="I152" s="206">
        <f>'Core Indicators'!AP152</f>
        <v>2</v>
      </c>
      <c r="J152" s="206">
        <f>'Core Indicators'!BN152</f>
        <v>2</v>
      </c>
      <c r="K152" s="206">
        <f t="shared" si="64"/>
        <v>2</v>
      </c>
      <c r="L152" s="264">
        <f t="shared" si="65"/>
        <v>2</v>
      </c>
      <c r="M152" s="287">
        <f t="shared" si="66"/>
        <v>2</v>
      </c>
      <c r="N152" s="207">
        <f>'Core Indicators'!DJ152</f>
        <v>2</v>
      </c>
      <c r="O152" s="207">
        <f>'Core Indicators'!DR152</f>
        <v>2</v>
      </c>
      <c r="P152" s="207">
        <f>'Core Indicators'!DZ152</f>
        <v>2</v>
      </c>
      <c r="Q152" s="207">
        <f>'Core Indicators'!EH152</f>
        <v>2</v>
      </c>
      <c r="R152" s="207">
        <f>'Core Indicators'!EP152</f>
        <v>2</v>
      </c>
      <c r="S152" s="166">
        <f t="shared" si="67"/>
        <v>1.6</v>
      </c>
      <c r="T152" s="166">
        <f t="shared" si="68"/>
        <v>1.1666666666666667</v>
      </c>
      <c r="U152" s="206">
        <v>1</v>
      </c>
      <c r="V152" s="206">
        <v>1</v>
      </c>
      <c r="W152" s="206">
        <f>'Core Indicators'!EX152</f>
        <v>2</v>
      </c>
      <c r="X152" s="166">
        <f t="shared" si="69"/>
        <v>1.5</v>
      </c>
      <c r="Y152" s="206">
        <v>1</v>
      </c>
      <c r="Z152" s="166">
        <f t="shared" si="70"/>
        <v>2</v>
      </c>
      <c r="AA152" s="206">
        <f>'Core Indicators'!FF152</f>
        <v>2</v>
      </c>
      <c r="AB152" s="206">
        <f t="shared" si="71"/>
        <v>2</v>
      </c>
      <c r="AC152" s="187">
        <f>'Core Indicators'!GD152</f>
        <v>2</v>
      </c>
      <c r="AD152" s="187">
        <f>'Core Indicators'!GL152</f>
        <v>2</v>
      </c>
      <c r="AE152" s="187">
        <f>'Core Indicators'!GT152</f>
        <v>2</v>
      </c>
      <c r="AF152" s="187">
        <f>'Core Indicators'!HB152</f>
        <v>2</v>
      </c>
      <c r="AG152" s="187">
        <f t="shared" si="72"/>
        <v>2</v>
      </c>
      <c r="AH152" s="187">
        <f>'Core Indicators'!HJ152</f>
        <v>2</v>
      </c>
      <c r="AI152" s="187">
        <f>'Core Indicators'!HR152</f>
        <v>2</v>
      </c>
      <c r="AJ152" s="187">
        <f t="shared" si="73"/>
        <v>2</v>
      </c>
      <c r="AK152" s="187">
        <f>'Core Indicators'!HZ152</f>
        <v>2</v>
      </c>
      <c r="AL152" s="187">
        <f>'Core Indicators'!IH152</f>
        <v>2</v>
      </c>
      <c r="AM152" s="187">
        <f>'Core Indicators'!IP152</f>
        <v>2</v>
      </c>
      <c r="AN152" s="187">
        <f t="shared" si="74"/>
        <v>2</v>
      </c>
    </row>
  </sheetData>
  <mergeCells count="1">
    <mergeCell ref="A1:AN1"/>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617283"/>
  </sheetPr>
  <dimension ref="A1:X157"/>
  <sheetViews>
    <sheetView workbookViewId="0">
      <selection sqref="A1:V1"/>
    </sheetView>
  </sheetViews>
  <sheetFormatPr defaultRowHeight="14.5" x14ac:dyDescent="0.35"/>
  <cols>
    <col min="2" max="2" width="10.54296875" style="217" bestFit="1" customWidth="1"/>
    <col min="3" max="3" width="9.54296875" style="217" customWidth="1"/>
  </cols>
  <sheetData>
    <row r="1" spans="1:22" x14ac:dyDescent="0.35">
      <c r="A1" s="321"/>
      <c r="B1" s="300"/>
      <c r="C1" s="300"/>
      <c r="D1" s="300"/>
      <c r="E1" s="300"/>
      <c r="F1" s="300"/>
      <c r="G1" s="300"/>
      <c r="H1" s="300"/>
      <c r="I1" s="300"/>
      <c r="J1" s="300"/>
      <c r="K1" s="300"/>
      <c r="L1" s="300"/>
      <c r="M1" s="300"/>
      <c r="N1" s="300"/>
      <c r="O1" s="300"/>
      <c r="P1" s="300"/>
      <c r="Q1" s="300"/>
      <c r="R1" s="300"/>
      <c r="S1" s="300"/>
      <c r="T1" s="300"/>
      <c r="U1" s="300"/>
      <c r="V1" s="300"/>
    </row>
    <row r="2" spans="1:22" x14ac:dyDescent="0.35">
      <c r="A2" s="208" t="s">
        <v>1</v>
      </c>
      <c r="B2" s="209" t="s">
        <v>8270</v>
      </c>
      <c r="C2" s="209" t="s">
        <v>7892</v>
      </c>
      <c r="D2" s="209" t="s">
        <v>4704</v>
      </c>
      <c r="E2" s="209" t="s">
        <v>7893</v>
      </c>
      <c r="F2" s="209" t="s">
        <v>7896</v>
      </c>
      <c r="G2" s="209" t="s">
        <v>7901</v>
      </c>
      <c r="H2" s="209" t="s">
        <v>7902</v>
      </c>
      <c r="I2" s="209" t="s">
        <v>7903</v>
      </c>
      <c r="J2" s="209" t="s">
        <v>7904</v>
      </c>
      <c r="K2" s="209" t="s">
        <v>7905</v>
      </c>
      <c r="L2" s="209" t="s">
        <v>7847</v>
      </c>
      <c r="M2" s="209" t="s">
        <v>3006</v>
      </c>
      <c r="N2" s="209" t="s">
        <v>3016</v>
      </c>
      <c r="O2" s="209" t="s">
        <v>3008</v>
      </c>
      <c r="P2" s="209" t="s">
        <v>2483</v>
      </c>
      <c r="Q2" s="209" t="s">
        <v>3004</v>
      </c>
      <c r="R2" s="209" t="s">
        <v>3014</v>
      </c>
      <c r="S2" s="209" t="s">
        <v>3010</v>
      </c>
      <c r="T2" s="209" t="s">
        <v>7851</v>
      </c>
      <c r="U2" s="209" t="s">
        <v>3012</v>
      </c>
      <c r="V2" s="209" t="s">
        <v>8271</v>
      </c>
    </row>
    <row r="3" spans="1:22" x14ac:dyDescent="0.35">
      <c r="A3" s="209" t="str">
        <f>Lists!C:C</f>
        <v>AFG001</v>
      </c>
      <c r="B3" s="210">
        <f>_xlfn.DAYS(About!$A$3,'Core Indicators'!U3)</f>
        <v>141</v>
      </c>
      <c r="C3" s="210">
        <f>_xlfn.DAYS(About!$A$3,'Core Indicators'!AC3)</f>
        <v>141</v>
      </c>
      <c r="D3" s="210">
        <f>_xlfn.DAYS(About!$A$3,'Core Indicators'!AK3)</f>
        <v>141</v>
      </c>
      <c r="E3" s="210">
        <f>_xlfn.DAYS(About!$A$3,'Core Indicators'!AS3)</f>
        <v>0</v>
      </c>
      <c r="F3" s="210">
        <f>_xlfn.DAYS(About!$A$3,'Core Indicators'!BQ3)</f>
        <v>0</v>
      </c>
      <c r="G3" s="210">
        <f>_xlfn.DAYS(About!$A$3,'Core Indicators'!DM3)</f>
        <v>55</v>
      </c>
      <c r="H3" s="210">
        <f>_xlfn.DAYS(About!$A$3,'Core Indicators'!DU3)</f>
        <v>55</v>
      </c>
      <c r="I3" s="210">
        <f>_xlfn.DAYS(About!$A$3,'Core Indicators'!EC3)</f>
        <v>55</v>
      </c>
      <c r="J3" s="210">
        <f>_xlfn.DAYS(About!$A$3,'Core Indicators'!EK3)</f>
        <v>55</v>
      </c>
      <c r="K3" s="210">
        <f>_xlfn.DAYS(About!$A$3,'Core Indicators'!ES3)</f>
        <v>0</v>
      </c>
      <c r="L3" s="210">
        <f>_xlfn.DAYS(About!$A$3,'Core Indicators'!FI3)</f>
        <v>489</v>
      </c>
      <c r="M3" s="210">
        <f>_xlfn.DAYS(About!$A$3,'Core Indicators'!GG3)</f>
        <v>223</v>
      </c>
      <c r="N3" s="210">
        <f>_xlfn.DAYS(About!$A$3,'Core Indicators'!GO3)</f>
        <v>223</v>
      </c>
      <c r="O3" s="210">
        <f>_xlfn.DAYS(About!$A$3,'Core Indicators'!GW3)</f>
        <v>223</v>
      </c>
      <c r="P3" s="210">
        <f>_xlfn.DAYS(About!$A$3,'Core Indicators'!HE3)</f>
        <v>223</v>
      </c>
      <c r="Q3" s="210">
        <f>_xlfn.DAYS(About!$A$3,'Core Indicators'!HM3)</f>
        <v>223</v>
      </c>
      <c r="R3" s="210">
        <f>_xlfn.DAYS(About!$A$3,'Core Indicators'!HU3)</f>
        <v>223</v>
      </c>
      <c r="S3" s="210">
        <f>_xlfn.DAYS(About!$A$3,'Core Indicators'!IC3)</f>
        <v>223</v>
      </c>
      <c r="T3" s="210">
        <f>_xlfn.DAYS(About!$A$3,'Core Indicators'!IK3)</f>
        <v>223</v>
      </c>
      <c r="U3" s="210">
        <f>_xlfn.DAYS(About!$A$3,'Core Indicators'!IS3)</f>
        <v>223</v>
      </c>
      <c r="V3" s="210">
        <f t="shared" ref="V3:V34" si="0">AVERAGE(D3:M3)</f>
        <v>107.3</v>
      </c>
    </row>
    <row r="4" spans="1:22" x14ac:dyDescent="0.35">
      <c r="A4" s="209" t="str">
        <f>Lists!C:C</f>
        <v>AGO002</v>
      </c>
      <c r="B4" s="210">
        <f>_xlfn.DAYS(About!$A$3,'Core Indicators'!U4)</f>
        <v>166</v>
      </c>
      <c r="C4" s="210">
        <f>_xlfn.DAYS(About!$A$3,'Core Indicators'!AC4)</f>
        <v>166</v>
      </c>
      <c r="D4" s="210">
        <f>_xlfn.DAYS(About!$A$3,'Core Indicators'!AK4)</f>
        <v>166</v>
      </c>
      <c r="E4" s="210">
        <f>_xlfn.DAYS(About!$A$3,'Core Indicators'!AS4)</f>
        <v>166</v>
      </c>
      <c r="F4" s="210">
        <f>_xlfn.DAYS(About!$A$3,'Core Indicators'!BQ4)</f>
        <v>166</v>
      </c>
      <c r="G4" s="210">
        <f>_xlfn.DAYS(About!$A$3,'Core Indicators'!DM4)</f>
        <v>166</v>
      </c>
      <c r="H4" s="210">
        <f>_xlfn.DAYS(About!$A$3,'Core Indicators'!DU4)</f>
        <v>166</v>
      </c>
      <c r="I4" s="210">
        <f>_xlfn.DAYS(About!$A$3,'Core Indicators'!EC4)</f>
        <v>166</v>
      </c>
      <c r="J4" s="210">
        <f>_xlfn.DAYS(About!$A$3,'Core Indicators'!EK4)</f>
        <v>166</v>
      </c>
      <c r="K4" s="210">
        <f>_xlfn.DAYS(About!$A$3,'Core Indicators'!ES4)</f>
        <v>166</v>
      </c>
      <c r="L4" s="210">
        <f>_xlfn.DAYS(About!$A$3,'Core Indicators'!FI4)</f>
        <v>162</v>
      </c>
      <c r="M4" s="210">
        <f>_xlfn.DAYS(About!$A$3,'Core Indicators'!GG4)</f>
        <v>166</v>
      </c>
      <c r="N4" s="210">
        <f>_xlfn.DAYS(About!$A$3,'Core Indicators'!GO4)</f>
        <v>166</v>
      </c>
      <c r="O4" s="210">
        <f>_xlfn.DAYS(About!$A$3,'Core Indicators'!GW4)</f>
        <v>166</v>
      </c>
      <c r="P4" s="210">
        <f>_xlfn.DAYS(About!$A$3,'Core Indicators'!HE4)</f>
        <v>166</v>
      </c>
      <c r="Q4" s="210">
        <f>_xlfn.DAYS(About!$A$3,'Core Indicators'!HM4)</f>
        <v>166</v>
      </c>
      <c r="R4" s="210">
        <f>_xlfn.DAYS(About!$A$3,'Core Indicators'!HU4)</f>
        <v>166</v>
      </c>
      <c r="S4" s="210">
        <f>_xlfn.DAYS(About!$A$3,'Core Indicators'!IC4)</f>
        <v>166</v>
      </c>
      <c r="T4" s="210">
        <f>_xlfn.DAYS(About!$A$3,'Core Indicators'!IK4)</f>
        <v>166</v>
      </c>
      <c r="U4" s="210">
        <f>_xlfn.DAYS(About!$A$3,'Core Indicators'!IS4)</f>
        <v>166</v>
      </c>
      <c r="V4" s="210">
        <f t="shared" si="0"/>
        <v>165.6</v>
      </c>
    </row>
    <row r="5" spans="1:22" x14ac:dyDescent="0.35">
      <c r="A5" s="209" t="str">
        <f>Lists!C:C</f>
        <v>ARM002</v>
      </c>
      <c r="B5" s="210">
        <f>_xlfn.DAYS(About!$A$3,'Core Indicators'!U5)</f>
        <v>552</v>
      </c>
      <c r="C5" s="210">
        <f>_xlfn.DAYS(About!$A$3,'Core Indicators'!AC5)</f>
        <v>400</v>
      </c>
      <c r="D5" s="210">
        <f>_xlfn.DAYS(About!$A$3,'Core Indicators'!AK5)</f>
        <v>400</v>
      </c>
      <c r="E5" s="210">
        <f>_xlfn.DAYS(About!$A$3,'Core Indicators'!AS5)</f>
        <v>400</v>
      </c>
      <c r="F5" s="210">
        <f>_xlfn.DAYS(About!$A$3,'Core Indicators'!BQ5)</f>
        <v>299</v>
      </c>
      <c r="G5" s="210">
        <f>_xlfn.DAYS(About!$A$3,'Core Indicators'!DM5)</f>
        <v>400</v>
      </c>
      <c r="H5" s="210">
        <f>_xlfn.DAYS(About!$A$3,'Core Indicators'!DU5)</f>
        <v>400</v>
      </c>
      <c r="I5" s="210">
        <f>_xlfn.DAYS(About!$A$3,'Core Indicators'!EC5)</f>
        <v>400</v>
      </c>
      <c r="J5" s="210">
        <f>_xlfn.DAYS(About!$A$3,'Core Indicators'!EK5)</f>
        <v>489</v>
      </c>
      <c r="K5" s="210">
        <f>_xlfn.DAYS(About!$A$3,'Core Indicators'!ES5)</f>
        <v>489</v>
      </c>
      <c r="L5" s="210">
        <f>_xlfn.DAYS(About!$A$3,'Core Indicators'!FI5)</f>
        <v>489</v>
      </c>
      <c r="M5" s="210">
        <f>_xlfn.DAYS(About!$A$3,'Core Indicators'!GG5)</f>
        <v>216</v>
      </c>
      <c r="N5" s="210">
        <f>_xlfn.DAYS(About!$A$3,'Core Indicators'!GO5)</f>
        <v>216</v>
      </c>
      <c r="O5" s="210">
        <f>_xlfn.DAYS(About!$A$3,'Core Indicators'!GW5)</f>
        <v>216</v>
      </c>
      <c r="P5" s="210">
        <f>_xlfn.DAYS(About!$A$3,'Core Indicators'!HE5)</f>
        <v>216</v>
      </c>
      <c r="Q5" s="210">
        <f>_xlfn.DAYS(About!$A$3,'Core Indicators'!HM5)</f>
        <v>216</v>
      </c>
      <c r="R5" s="210">
        <f>_xlfn.DAYS(About!$A$3,'Core Indicators'!HU5)</f>
        <v>216</v>
      </c>
      <c r="S5" s="210">
        <f>_xlfn.DAYS(About!$A$3,'Core Indicators'!IC5)</f>
        <v>216</v>
      </c>
      <c r="T5" s="210">
        <f>_xlfn.DAYS(About!$A$3,'Core Indicators'!IK5)</f>
        <v>216</v>
      </c>
      <c r="U5" s="210">
        <f>_xlfn.DAYS(About!$A$3,'Core Indicators'!IS5)</f>
        <v>216</v>
      </c>
      <c r="V5" s="210">
        <f t="shared" si="0"/>
        <v>398.2</v>
      </c>
    </row>
    <row r="6" spans="1:22" x14ac:dyDescent="0.35">
      <c r="A6" s="209" t="str">
        <f>Lists!C:C</f>
        <v>AZE002</v>
      </c>
      <c r="B6" s="210">
        <f>_xlfn.DAYS(About!$A$3,'Core Indicators'!U6)</f>
        <v>573</v>
      </c>
      <c r="C6" s="210">
        <f>_xlfn.DAYS(About!$A$3,'Core Indicators'!AC6)</f>
        <v>530</v>
      </c>
      <c r="D6" s="210">
        <f>_xlfn.DAYS(About!$A$3,'Core Indicators'!AK6)</f>
        <v>530</v>
      </c>
      <c r="E6" s="210">
        <f>_xlfn.DAYS(About!$A$3,'Core Indicators'!AS6)</f>
        <v>443</v>
      </c>
      <c r="F6" s="210">
        <f>_xlfn.DAYS(About!$A$3,'Core Indicators'!BQ6)</f>
        <v>12</v>
      </c>
      <c r="G6" s="210">
        <f>_xlfn.DAYS(About!$A$3,'Core Indicators'!DM6)</f>
        <v>573</v>
      </c>
      <c r="H6" s="210">
        <f>_xlfn.DAYS(About!$A$3,'Core Indicators'!DU6)</f>
        <v>573</v>
      </c>
      <c r="I6" s="210">
        <f>_xlfn.DAYS(About!$A$3,'Core Indicators'!EC6)</f>
        <v>573</v>
      </c>
      <c r="J6" s="210">
        <f>_xlfn.DAYS(About!$A$3,'Core Indicators'!EK6)</f>
        <v>573</v>
      </c>
      <c r="K6" s="210">
        <f>_xlfn.DAYS(About!$A$3,'Core Indicators'!ES6)</f>
        <v>573</v>
      </c>
      <c r="L6" s="210">
        <f>_xlfn.DAYS(About!$A$3,'Core Indicators'!FI6)</f>
        <v>573</v>
      </c>
      <c r="M6" s="210">
        <f>_xlfn.DAYS(About!$A$3,'Core Indicators'!GG6)</f>
        <v>216</v>
      </c>
      <c r="N6" s="210">
        <f>_xlfn.DAYS(About!$A$3,'Core Indicators'!GO6)</f>
        <v>216</v>
      </c>
      <c r="O6" s="210">
        <f>_xlfn.DAYS(About!$A$3,'Core Indicators'!GW6)</f>
        <v>216</v>
      </c>
      <c r="P6" s="210">
        <f>_xlfn.DAYS(About!$A$3,'Core Indicators'!HE6)</f>
        <v>216</v>
      </c>
      <c r="Q6" s="210">
        <f>_xlfn.DAYS(About!$A$3,'Core Indicators'!HM6)</f>
        <v>216</v>
      </c>
      <c r="R6" s="210">
        <f>_xlfn.DAYS(About!$A$3,'Core Indicators'!HU6)</f>
        <v>216</v>
      </c>
      <c r="S6" s="210">
        <f>_xlfn.DAYS(About!$A$3,'Core Indicators'!IC6)</f>
        <v>216</v>
      </c>
      <c r="T6" s="210">
        <f>_xlfn.DAYS(About!$A$3,'Core Indicators'!IK6)</f>
        <v>216</v>
      </c>
      <c r="U6" s="210">
        <f>_xlfn.DAYS(About!$A$3,'Core Indicators'!IS6)</f>
        <v>216</v>
      </c>
      <c r="V6" s="210">
        <f t="shared" si="0"/>
        <v>463.9</v>
      </c>
    </row>
    <row r="7" spans="1:22" x14ac:dyDescent="0.35">
      <c r="A7" s="209" t="str">
        <f>Lists!C:C</f>
        <v>BDI001</v>
      </c>
      <c r="B7" s="210">
        <f>_xlfn.DAYS(About!$A$3,'Core Indicators'!U7)</f>
        <v>1</v>
      </c>
      <c r="C7" s="210">
        <f>_xlfn.DAYS(About!$A$3,'Core Indicators'!AC7)</f>
        <v>1</v>
      </c>
      <c r="D7" s="210">
        <f>_xlfn.DAYS(About!$A$3,'Core Indicators'!AK7)</f>
        <v>1</v>
      </c>
      <c r="E7" s="210">
        <f>_xlfn.DAYS(About!$A$3,'Core Indicators'!AS7)</f>
        <v>1</v>
      </c>
      <c r="F7" s="210">
        <f>_xlfn.DAYS(About!$A$3,'Core Indicators'!BQ7)</f>
        <v>1</v>
      </c>
      <c r="G7" s="210">
        <f>_xlfn.DAYS(About!$A$3,'Core Indicators'!DM7)</f>
        <v>1</v>
      </c>
      <c r="H7" s="210">
        <f>_xlfn.DAYS(About!$A$3,'Core Indicators'!DU7)</f>
        <v>1</v>
      </c>
      <c r="I7" s="210">
        <f>_xlfn.DAYS(About!$A$3,'Core Indicators'!EC7)</f>
        <v>1</v>
      </c>
      <c r="J7" s="210">
        <f>_xlfn.DAYS(About!$A$3,'Core Indicators'!EK7)</f>
        <v>1</v>
      </c>
      <c r="K7" s="210">
        <f>_xlfn.DAYS(About!$A$3,'Core Indicators'!ES7)</f>
        <v>1</v>
      </c>
      <c r="L7" s="210">
        <f>_xlfn.DAYS(About!$A$3,'Core Indicators'!FI7)</f>
        <v>1</v>
      </c>
      <c r="M7" s="210">
        <f>_xlfn.DAYS(About!$A$3,'Core Indicators'!GG7)</f>
        <v>214</v>
      </c>
      <c r="N7" s="210">
        <f>_xlfn.DAYS(About!$A$3,'Core Indicators'!GO7)</f>
        <v>214</v>
      </c>
      <c r="O7" s="210">
        <f>_xlfn.DAYS(About!$A$3,'Core Indicators'!GW7)</f>
        <v>214</v>
      </c>
      <c r="P7" s="210">
        <f>_xlfn.DAYS(About!$A$3,'Core Indicators'!HE7)</f>
        <v>214</v>
      </c>
      <c r="Q7" s="210">
        <f>_xlfn.DAYS(About!$A$3,'Core Indicators'!HM7)</f>
        <v>214</v>
      </c>
      <c r="R7" s="210">
        <f>_xlfn.DAYS(About!$A$3,'Core Indicators'!HU7)</f>
        <v>214</v>
      </c>
      <c r="S7" s="210">
        <f>_xlfn.DAYS(About!$A$3,'Core Indicators'!IC7)</f>
        <v>214</v>
      </c>
      <c r="T7" s="210">
        <f>_xlfn.DAYS(About!$A$3,'Core Indicators'!IK7)</f>
        <v>214</v>
      </c>
      <c r="U7" s="210">
        <f>_xlfn.DAYS(About!$A$3,'Core Indicators'!IS7)</f>
        <v>214</v>
      </c>
      <c r="V7" s="210">
        <f t="shared" si="0"/>
        <v>22.3</v>
      </c>
    </row>
    <row r="8" spans="1:22" x14ac:dyDescent="0.35">
      <c r="A8" s="209" t="str">
        <f>Lists!C:C</f>
        <v>BFA002</v>
      </c>
      <c r="B8" s="210">
        <f>_xlfn.DAYS(About!$A$3,'Core Indicators'!U8)</f>
        <v>335</v>
      </c>
      <c r="C8" s="210">
        <f>_xlfn.DAYS(About!$A$3,'Core Indicators'!AC8)</f>
        <v>335</v>
      </c>
      <c r="D8" s="210">
        <f>_xlfn.DAYS(About!$A$3,'Core Indicators'!AK8)</f>
        <v>335</v>
      </c>
      <c r="E8" s="210">
        <f>_xlfn.DAYS(About!$A$3,'Core Indicators'!AS8)</f>
        <v>92</v>
      </c>
      <c r="F8" s="210">
        <f>_xlfn.DAYS(About!$A$3,'Core Indicators'!BQ8)</f>
        <v>92</v>
      </c>
      <c r="G8" s="210">
        <f>_xlfn.DAYS(About!$A$3,'Core Indicators'!DM8)</f>
        <v>335</v>
      </c>
      <c r="H8" s="210">
        <f>_xlfn.DAYS(About!$A$3,'Core Indicators'!DU8)</f>
        <v>335</v>
      </c>
      <c r="I8" s="210">
        <f>_xlfn.DAYS(About!$A$3,'Core Indicators'!EC8)</f>
        <v>335</v>
      </c>
      <c r="J8" s="210">
        <f>_xlfn.DAYS(About!$A$3,'Core Indicators'!EK8)</f>
        <v>335</v>
      </c>
      <c r="K8" s="210">
        <f>_xlfn.DAYS(About!$A$3,'Core Indicators'!ES8)</f>
        <v>335</v>
      </c>
      <c r="L8" s="210">
        <f>_xlfn.DAYS(About!$A$3,'Core Indicators'!FI8)</f>
        <v>1201</v>
      </c>
      <c r="M8" s="210">
        <f>_xlfn.DAYS(About!$A$3,'Core Indicators'!GG8)</f>
        <v>216</v>
      </c>
      <c r="N8" s="210">
        <f>_xlfn.DAYS(About!$A$3,'Core Indicators'!GO8)</f>
        <v>216</v>
      </c>
      <c r="O8" s="210">
        <f>_xlfn.DAYS(About!$A$3,'Core Indicators'!GW8)</f>
        <v>216</v>
      </c>
      <c r="P8" s="210">
        <f>_xlfn.DAYS(About!$A$3,'Core Indicators'!HE8)</f>
        <v>216</v>
      </c>
      <c r="Q8" s="210">
        <f>_xlfn.DAYS(About!$A$3,'Core Indicators'!HM8)</f>
        <v>217</v>
      </c>
      <c r="R8" s="210">
        <f>_xlfn.DAYS(About!$A$3,'Core Indicators'!HU8)</f>
        <v>216</v>
      </c>
      <c r="S8" s="210">
        <f>_xlfn.DAYS(About!$A$3,'Core Indicators'!IC8)</f>
        <v>216</v>
      </c>
      <c r="T8" s="210">
        <f>_xlfn.DAYS(About!$A$3,'Core Indicators'!IK8)</f>
        <v>216</v>
      </c>
      <c r="U8" s="210">
        <f>_xlfn.DAYS(About!$A$3,'Core Indicators'!IS8)</f>
        <v>216</v>
      </c>
      <c r="V8" s="210">
        <f t="shared" si="0"/>
        <v>361.1</v>
      </c>
    </row>
    <row r="9" spans="1:22" x14ac:dyDescent="0.35">
      <c r="A9" s="209" t="str">
        <f>Lists!C:C</f>
        <v>BGD002</v>
      </c>
      <c r="B9" s="210">
        <f>_xlfn.DAYS(About!$A$3,'Core Indicators'!U9)</f>
        <v>29</v>
      </c>
      <c r="C9" s="210">
        <f>_xlfn.DAYS(About!$A$3,'Core Indicators'!AC9)</f>
        <v>0</v>
      </c>
      <c r="D9" s="210">
        <f>_xlfn.DAYS(About!$A$3,'Core Indicators'!AK9)</f>
        <v>0</v>
      </c>
      <c r="E9" s="210">
        <f>_xlfn.DAYS(About!$A$3,'Core Indicators'!AS9)</f>
        <v>0</v>
      </c>
      <c r="F9" s="210">
        <f>_xlfn.DAYS(About!$A$3,'Core Indicators'!BQ9)</f>
        <v>0</v>
      </c>
      <c r="G9" s="210">
        <f>_xlfn.DAYS(About!$A$3,'Core Indicators'!DM9)</f>
        <v>29</v>
      </c>
      <c r="H9" s="210">
        <f>_xlfn.DAYS(About!$A$3,'Core Indicators'!DU9)</f>
        <v>77</v>
      </c>
      <c r="I9" s="210">
        <f>_xlfn.DAYS(About!$A$3,'Core Indicators'!EC9)</f>
        <v>0</v>
      </c>
      <c r="J9" s="210">
        <f>_xlfn.DAYS(About!$A$3,'Core Indicators'!EK9)</f>
        <v>246</v>
      </c>
      <c r="K9" s="210">
        <f>_xlfn.DAYS(About!$A$3,'Core Indicators'!ES9)</f>
        <v>246</v>
      </c>
      <c r="L9" s="210">
        <f>_xlfn.DAYS(About!$A$3,'Core Indicators'!FI9)</f>
        <v>792</v>
      </c>
      <c r="M9" s="210">
        <f>_xlfn.DAYS(About!$A$3,'Core Indicators'!GG9)</f>
        <v>219</v>
      </c>
      <c r="N9" s="210">
        <f>_xlfn.DAYS(About!$A$3,'Core Indicators'!GO9)</f>
        <v>219</v>
      </c>
      <c r="O9" s="210">
        <f>_xlfn.DAYS(About!$A$3,'Core Indicators'!GW9)</f>
        <v>219</v>
      </c>
      <c r="P9" s="210">
        <f>_xlfn.DAYS(About!$A$3,'Core Indicators'!HE9)</f>
        <v>357</v>
      </c>
      <c r="Q9" s="210">
        <f>_xlfn.DAYS(About!$A$3,'Core Indicators'!HM9)</f>
        <v>223</v>
      </c>
      <c r="R9" s="210">
        <f>_xlfn.DAYS(About!$A$3,'Core Indicators'!HU9)</f>
        <v>223</v>
      </c>
      <c r="S9" s="210">
        <f>_xlfn.DAYS(About!$A$3,'Core Indicators'!IC9)</f>
        <v>219</v>
      </c>
      <c r="T9" s="210">
        <f>_xlfn.DAYS(About!$A$3,'Core Indicators'!IK9)</f>
        <v>219</v>
      </c>
      <c r="U9" s="210">
        <f>_xlfn.DAYS(About!$A$3,'Core Indicators'!IS9)</f>
        <v>219</v>
      </c>
      <c r="V9" s="210">
        <f t="shared" si="0"/>
        <v>160.9</v>
      </c>
    </row>
    <row r="10" spans="1:22" x14ac:dyDescent="0.35">
      <c r="A10" s="209" t="str">
        <f>Lists!C:C</f>
        <v>BRA001</v>
      </c>
      <c r="B10" s="210">
        <f>_xlfn.DAYS(About!$A$3,'Core Indicators'!U10)</f>
        <v>98</v>
      </c>
      <c r="C10" s="210">
        <f>_xlfn.DAYS(About!$A$3,'Core Indicators'!AC10)</f>
        <v>98</v>
      </c>
      <c r="D10" s="210">
        <f>_xlfn.DAYS(About!$A$3,'Core Indicators'!AK10)</f>
        <v>98</v>
      </c>
      <c r="E10" s="210">
        <f>_xlfn.DAYS(About!$A$3,'Core Indicators'!AS10)</f>
        <v>98</v>
      </c>
      <c r="F10" s="210">
        <f>_xlfn.DAYS(About!$A$3,'Core Indicators'!BQ10)</f>
        <v>98</v>
      </c>
      <c r="G10" s="210">
        <f>_xlfn.DAYS(About!$A$3,'Core Indicators'!DM10)</f>
        <v>98</v>
      </c>
      <c r="H10" s="210">
        <f>_xlfn.DAYS(About!$A$3,'Core Indicators'!DU10)</f>
        <v>98</v>
      </c>
      <c r="I10" s="210">
        <f>_xlfn.DAYS(About!$A$3,'Core Indicators'!EC10)</f>
        <v>98</v>
      </c>
      <c r="J10" s="210">
        <f>_xlfn.DAYS(About!$A$3,'Core Indicators'!EK10)</f>
        <v>98</v>
      </c>
      <c r="K10" s="210">
        <f>_xlfn.DAYS(About!$A$3,'Core Indicators'!ES10)</f>
        <v>98</v>
      </c>
      <c r="L10" s="210">
        <f>_xlfn.DAYS(About!$A$3,'Core Indicators'!FI10)</f>
        <v>98</v>
      </c>
      <c r="M10" s="210">
        <f>_xlfn.DAYS(About!$A$3,'Core Indicators'!GG10)</f>
        <v>144</v>
      </c>
      <c r="N10" s="210">
        <f>_xlfn.DAYS(About!$A$3,'Core Indicators'!GO10)</f>
        <v>144</v>
      </c>
      <c r="O10" s="210">
        <f>_xlfn.DAYS(About!$A$3,'Core Indicators'!GW10)</f>
        <v>144</v>
      </c>
      <c r="P10" s="210">
        <f>_xlfn.DAYS(About!$A$3,'Core Indicators'!HE10)</f>
        <v>144</v>
      </c>
      <c r="Q10" s="210">
        <f>_xlfn.DAYS(About!$A$3,'Core Indicators'!HM10)</f>
        <v>144</v>
      </c>
      <c r="R10" s="210">
        <f>_xlfn.DAYS(About!$A$3,'Core Indicators'!HU10)</f>
        <v>144</v>
      </c>
      <c r="S10" s="210">
        <f>_xlfn.DAYS(About!$A$3,'Core Indicators'!IC10)</f>
        <v>144</v>
      </c>
      <c r="T10" s="210">
        <f>_xlfn.DAYS(About!$A$3,'Core Indicators'!IK10)</f>
        <v>144</v>
      </c>
      <c r="U10" s="210">
        <f>_xlfn.DAYS(About!$A$3,'Core Indicators'!IS10)</f>
        <v>144</v>
      </c>
      <c r="V10" s="210">
        <f t="shared" si="0"/>
        <v>102.6</v>
      </c>
    </row>
    <row r="11" spans="1:22" x14ac:dyDescent="0.35">
      <c r="A11" s="209" t="str">
        <f>Lists!C:C</f>
        <v>BRA002</v>
      </c>
      <c r="B11" s="210">
        <f>_xlfn.DAYS(About!$A$3,'Core Indicators'!U11)</f>
        <v>914</v>
      </c>
      <c r="C11" s="210">
        <f>_xlfn.DAYS(About!$A$3,'Core Indicators'!AC11)</f>
        <v>103</v>
      </c>
      <c r="D11" s="210">
        <f>_xlfn.DAYS(About!$A$3,'Core Indicators'!AK11)</f>
        <v>103</v>
      </c>
      <c r="E11" s="210">
        <f>_xlfn.DAYS(About!$A$3,'Core Indicators'!AS11)</f>
        <v>97</v>
      </c>
      <c r="F11" s="210">
        <f>_xlfn.DAYS(About!$A$3,'Core Indicators'!BQ11)</f>
        <v>602</v>
      </c>
      <c r="G11" s="210">
        <f>_xlfn.DAYS(About!$A$3,'Core Indicators'!DM11)</f>
        <v>103</v>
      </c>
      <c r="H11" s="210">
        <f>_xlfn.DAYS(About!$A$3,'Core Indicators'!DU11)</f>
        <v>103</v>
      </c>
      <c r="I11" s="210">
        <f>_xlfn.DAYS(About!$A$3,'Core Indicators'!EC11)</f>
        <v>103</v>
      </c>
      <c r="J11" s="210">
        <f>_xlfn.DAYS(About!$A$3,'Core Indicators'!EK11)</f>
        <v>103</v>
      </c>
      <c r="K11" s="210">
        <f>_xlfn.DAYS(About!$A$3,'Core Indicators'!ES11)</f>
        <v>103</v>
      </c>
      <c r="L11" s="210">
        <f>_xlfn.DAYS(About!$A$3,'Core Indicators'!FI11)</f>
        <v>1201</v>
      </c>
      <c r="M11" s="210">
        <f>_xlfn.DAYS(About!$A$3,'Core Indicators'!GG11)</f>
        <v>215</v>
      </c>
      <c r="N11" s="210">
        <f>_xlfn.DAYS(About!$A$3,'Core Indicators'!GO11)</f>
        <v>215</v>
      </c>
      <c r="O11" s="210">
        <f>_xlfn.DAYS(About!$A$3,'Core Indicators'!GW11)</f>
        <v>215</v>
      </c>
      <c r="P11" s="210">
        <f>_xlfn.DAYS(About!$A$3,'Core Indicators'!HE11)</f>
        <v>215</v>
      </c>
      <c r="Q11" s="210">
        <f>_xlfn.DAYS(About!$A$3,'Core Indicators'!HM11)</f>
        <v>215</v>
      </c>
      <c r="R11" s="210">
        <f>_xlfn.DAYS(About!$A$3,'Core Indicators'!HU11)</f>
        <v>215</v>
      </c>
      <c r="S11" s="210">
        <f>_xlfn.DAYS(About!$A$3,'Core Indicators'!IC11)</f>
        <v>215</v>
      </c>
      <c r="T11" s="210">
        <f>_xlfn.DAYS(About!$A$3,'Core Indicators'!IK11)</f>
        <v>215</v>
      </c>
      <c r="U11" s="210">
        <f>_xlfn.DAYS(About!$A$3,'Core Indicators'!IS11)</f>
        <v>215</v>
      </c>
      <c r="V11" s="210">
        <f t="shared" si="0"/>
        <v>273.3</v>
      </c>
    </row>
    <row r="12" spans="1:22" x14ac:dyDescent="0.35">
      <c r="A12" s="209" t="str">
        <f>Lists!C:C</f>
        <v>BRA003</v>
      </c>
      <c r="B12" s="210">
        <f>_xlfn.DAYS(About!$A$3,'Core Indicators'!U12)</f>
        <v>98</v>
      </c>
      <c r="C12" s="210">
        <f>_xlfn.DAYS(About!$A$3,'Core Indicators'!AC12)</f>
        <v>98</v>
      </c>
      <c r="D12" s="210">
        <f>_xlfn.DAYS(About!$A$3,'Core Indicators'!AK12)</f>
        <v>98</v>
      </c>
      <c r="E12" s="210">
        <f>_xlfn.DAYS(About!$A$3,'Core Indicators'!AS12)</f>
        <v>98</v>
      </c>
      <c r="F12" s="210">
        <f>_xlfn.DAYS(About!$A$3,'Core Indicators'!BQ12)</f>
        <v>98</v>
      </c>
      <c r="G12" s="210">
        <f>_xlfn.DAYS(About!$A$3,'Core Indicators'!DM12)</f>
        <v>98</v>
      </c>
      <c r="H12" s="210">
        <f>_xlfn.DAYS(About!$A$3,'Core Indicators'!DU12)</f>
        <v>98</v>
      </c>
      <c r="I12" s="210">
        <f>_xlfn.DAYS(About!$A$3,'Core Indicators'!EC12)</f>
        <v>98</v>
      </c>
      <c r="J12" s="210">
        <f>_xlfn.DAYS(About!$A$3,'Core Indicators'!EK12)</f>
        <v>98</v>
      </c>
      <c r="K12" s="210">
        <f>_xlfn.DAYS(About!$A$3,'Core Indicators'!ES12)</f>
        <v>98</v>
      </c>
      <c r="L12" s="210">
        <f>_xlfn.DAYS(About!$A$3,'Core Indicators'!FI12)</f>
        <v>98</v>
      </c>
      <c r="M12" s="210">
        <f>_xlfn.DAYS(About!$A$3,'Core Indicators'!GG12)</f>
        <v>144</v>
      </c>
      <c r="N12" s="210">
        <f>_xlfn.DAYS(About!$A$3,'Core Indicators'!GO12)</f>
        <v>144</v>
      </c>
      <c r="O12" s="210">
        <f>_xlfn.DAYS(About!$A$3,'Core Indicators'!GW12)</f>
        <v>144</v>
      </c>
      <c r="P12" s="210">
        <f>_xlfn.DAYS(About!$A$3,'Core Indicators'!HE12)</f>
        <v>144</v>
      </c>
      <c r="Q12" s="210">
        <f>_xlfn.DAYS(About!$A$3,'Core Indicators'!HM12)</f>
        <v>144</v>
      </c>
      <c r="R12" s="210">
        <f>_xlfn.DAYS(About!$A$3,'Core Indicators'!HU12)</f>
        <v>144</v>
      </c>
      <c r="S12" s="210">
        <f>_xlfn.DAYS(About!$A$3,'Core Indicators'!IC12)</f>
        <v>144</v>
      </c>
      <c r="T12" s="210">
        <f>_xlfn.DAYS(About!$A$3,'Core Indicators'!IK12)</f>
        <v>144</v>
      </c>
      <c r="U12" s="210">
        <f>_xlfn.DAYS(About!$A$3,'Core Indicators'!IS12)</f>
        <v>144</v>
      </c>
      <c r="V12" s="210">
        <f t="shared" si="0"/>
        <v>102.6</v>
      </c>
    </row>
    <row r="13" spans="1:22" x14ac:dyDescent="0.35">
      <c r="A13" s="209" t="str">
        <f>Lists!C:C</f>
        <v>CAF001</v>
      </c>
      <c r="B13" s="210">
        <f>_xlfn.DAYS(About!$A$3,'Core Indicators'!U13)</f>
        <v>1204</v>
      </c>
      <c r="C13" s="210">
        <f>_xlfn.DAYS(About!$A$3,'Core Indicators'!AC13)</f>
        <v>525</v>
      </c>
      <c r="D13" s="210">
        <f>_xlfn.DAYS(About!$A$3,'Core Indicators'!AK13)</f>
        <v>525</v>
      </c>
      <c r="E13" s="210">
        <f>_xlfn.DAYS(About!$A$3,'Core Indicators'!AS13)</f>
        <v>0</v>
      </c>
      <c r="F13" s="210">
        <f>_xlfn.DAYS(About!$A$3,'Core Indicators'!BQ13)</f>
        <v>0</v>
      </c>
      <c r="G13" s="210">
        <f>_xlfn.DAYS(About!$A$3,'Core Indicators'!DM13)</f>
        <v>581</v>
      </c>
      <c r="H13" s="210">
        <f>_xlfn.DAYS(About!$A$3,'Core Indicators'!DU13)</f>
        <v>581</v>
      </c>
      <c r="I13" s="210">
        <f>_xlfn.DAYS(About!$A$3,'Core Indicators'!EC13)</f>
        <v>581</v>
      </c>
      <c r="J13" s="210">
        <f>_xlfn.DAYS(About!$A$3,'Core Indicators'!EK13)</f>
        <v>0</v>
      </c>
      <c r="K13" s="210">
        <f>_xlfn.DAYS(About!$A$3,'Core Indicators'!ES13)</f>
        <v>581</v>
      </c>
      <c r="L13" s="210">
        <f>_xlfn.DAYS(About!$A$3,'Core Indicators'!FI13)</f>
        <v>792</v>
      </c>
      <c r="M13" s="210">
        <f>_xlfn.DAYS(About!$A$3,'Core Indicators'!GG13)</f>
        <v>216</v>
      </c>
      <c r="N13" s="210">
        <f>_xlfn.DAYS(About!$A$3,'Core Indicators'!GO13)</f>
        <v>216</v>
      </c>
      <c r="O13" s="210">
        <f>_xlfn.DAYS(About!$A$3,'Core Indicators'!GW13)</f>
        <v>216</v>
      </c>
      <c r="P13" s="210">
        <f>_xlfn.DAYS(About!$A$3,'Core Indicators'!HE13)</f>
        <v>216</v>
      </c>
      <c r="Q13" s="210">
        <f>_xlfn.DAYS(About!$A$3,'Core Indicators'!HM13)</f>
        <v>216</v>
      </c>
      <c r="R13" s="210">
        <f>_xlfn.DAYS(About!$A$3,'Core Indicators'!HU13)</f>
        <v>216</v>
      </c>
      <c r="S13" s="210">
        <f>_xlfn.DAYS(About!$A$3,'Core Indicators'!IC13)</f>
        <v>216</v>
      </c>
      <c r="T13" s="210">
        <f>_xlfn.DAYS(About!$A$3,'Core Indicators'!IK13)</f>
        <v>216</v>
      </c>
      <c r="U13" s="210">
        <f>_xlfn.DAYS(About!$A$3,'Core Indicators'!IS13)</f>
        <v>216</v>
      </c>
      <c r="V13" s="210">
        <f t="shared" si="0"/>
        <v>385.7</v>
      </c>
    </row>
    <row r="14" spans="1:22" x14ac:dyDescent="0.35">
      <c r="A14" s="209" t="str">
        <f>Lists!C:C</f>
        <v>CHL002</v>
      </c>
      <c r="B14" s="210">
        <f>_xlfn.DAYS(About!$A$3,'Core Indicators'!U14)</f>
        <v>102</v>
      </c>
      <c r="C14" s="210">
        <f>_xlfn.DAYS(About!$A$3,'Core Indicators'!AC14)</f>
        <v>102</v>
      </c>
      <c r="D14" s="210">
        <f>_xlfn.DAYS(About!$A$3,'Core Indicators'!AK14)</f>
        <v>102</v>
      </c>
      <c r="E14" s="210">
        <f>_xlfn.DAYS(About!$A$3,'Core Indicators'!AS14)</f>
        <v>102</v>
      </c>
      <c r="F14" s="210">
        <f>_xlfn.DAYS(About!$A$3,'Core Indicators'!BQ14)</f>
        <v>102</v>
      </c>
      <c r="G14" s="210">
        <f>_xlfn.DAYS(About!$A$3,'Core Indicators'!DM14)</f>
        <v>102</v>
      </c>
      <c r="H14" s="210">
        <f>_xlfn.DAYS(About!$A$3,'Core Indicators'!DU14)</f>
        <v>102</v>
      </c>
      <c r="I14" s="210">
        <f>_xlfn.DAYS(About!$A$3,'Core Indicators'!EC14)</f>
        <v>102</v>
      </c>
      <c r="J14" s="210">
        <f>_xlfn.DAYS(About!$A$3,'Core Indicators'!EK14)</f>
        <v>102</v>
      </c>
      <c r="K14" s="210">
        <f>_xlfn.DAYS(About!$A$3,'Core Indicators'!ES14)</f>
        <v>102</v>
      </c>
      <c r="L14" s="210">
        <f>_xlfn.DAYS(About!$A$3,'Core Indicators'!FI14)</f>
        <v>99</v>
      </c>
      <c r="M14" s="210">
        <f>_xlfn.DAYS(About!$A$3,'Core Indicators'!GG14)</f>
        <v>102</v>
      </c>
      <c r="N14" s="210">
        <f>_xlfn.DAYS(About!$A$3,'Core Indicators'!GO14)</f>
        <v>102</v>
      </c>
      <c r="O14" s="210">
        <f>_xlfn.DAYS(About!$A$3,'Core Indicators'!GW14)</f>
        <v>102</v>
      </c>
      <c r="P14" s="210">
        <f>_xlfn.DAYS(About!$A$3,'Core Indicators'!HE14)</f>
        <v>102</v>
      </c>
      <c r="Q14" s="210">
        <f>_xlfn.DAYS(About!$A$3,'Core Indicators'!HM14)</f>
        <v>102</v>
      </c>
      <c r="R14" s="210">
        <f>_xlfn.DAYS(About!$A$3,'Core Indicators'!HU14)</f>
        <v>102</v>
      </c>
      <c r="S14" s="210">
        <f>_xlfn.DAYS(About!$A$3,'Core Indicators'!IC14)</f>
        <v>102</v>
      </c>
      <c r="T14" s="210">
        <f>_xlfn.DAYS(About!$A$3,'Core Indicators'!IK14)</f>
        <v>102</v>
      </c>
      <c r="U14" s="210">
        <f>_xlfn.DAYS(About!$A$3,'Core Indicators'!IS14)</f>
        <v>102</v>
      </c>
      <c r="V14" s="210">
        <f t="shared" si="0"/>
        <v>101.7</v>
      </c>
    </row>
    <row r="15" spans="1:22" x14ac:dyDescent="0.35">
      <c r="A15" s="209" t="str">
        <f>Lists!C:C</f>
        <v>CMR001</v>
      </c>
      <c r="B15" s="210">
        <f>_xlfn.DAYS(About!$A$3,'Core Indicators'!U15)</f>
        <v>366</v>
      </c>
      <c r="C15" s="210">
        <f>_xlfn.DAYS(About!$A$3,'Core Indicators'!AC15)</f>
        <v>366</v>
      </c>
      <c r="D15" s="210">
        <f>_xlfn.DAYS(About!$A$3,'Core Indicators'!AK15)</f>
        <v>366</v>
      </c>
      <c r="E15" s="210">
        <f>_xlfn.DAYS(About!$A$3,'Core Indicators'!AS15)</f>
        <v>190</v>
      </c>
      <c r="F15" s="210">
        <f>_xlfn.DAYS(About!$A$3,'Core Indicators'!BQ15)</f>
        <v>190</v>
      </c>
      <c r="G15" s="210">
        <f>_xlfn.DAYS(About!$A$3,'Core Indicators'!DM15)</f>
        <v>365</v>
      </c>
      <c r="H15" s="210">
        <f>_xlfn.DAYS(About!$A$3,'Core Indicators'!DU15)</f>
        <v>365</v>
      </c>
      <c r="I15" s="210">
        <f>_xlfn.DAYS(About!$A$3,'Core Indicators'!EC15)</f>
        <v>365</v>
      </c>
      <c r="J15" s="210">
        <f>_xlfn.DAYS(About!$A$3,'Core Indicators'!EK15)</f>
        <v>365</v>
      </c>
      <c r="K15" s="210">
        <f>_xlfn.DAYS(About!$A$3,'Core Indicators'!ES15)</f>
        <v>365</v>
      </c>
      <c r="L15" s="210">
        <f>_xlfn.DAYS(About!$A$3,'Core Indicators'!FI15)</f>
        <v>1203</v>
      </c>
      <c r="M15" s="210">
        <f>_xlfn.DAYS(About!$A$3,'Core Indicators'!GG15)</f>
        <v>214</v>
      </c>
      <c r="N15" s="210">
        <f>_xlfn.DAYS(About!$A$3,'Core Indicators'!GO15)</f>
        <v>214</v>
      </c>
      <c r="O15" s="210">
        <f>_xlfn.DAYS(About!$A$3,'Core Indicators'!GW15)</f>
        <v>214</v>
      </c>
      <c r="P15" s="210">
        <f>_xlfn.DAYS(About!$A$3,'Core Indicators'!HE15)</f>
        <v>214</v>
      </c>
      <c r="Q15" s="210">
        <f>_xlfn.DAYS(About!$A$3,'Core Indicators'!HM15)</f>
        <v>214</v>
      </c>
      <c r="R15" s="210">
        <f>_xlfn.DAYS(About!$A$3,'Core Indicators'!HU15)</f>
        <v>214</v>
      </c>
      <c r="S15" s="210">
        <f>_xlfn.DAYS(About!$A$3,'Core Indicators'!IC15)</f>
        <v>214</v>
      </c>
      <c r="T15" s="210">
        <f>_xlfn.DAYS(About!$A$3,'Core Indicators'!IK15)</f>
        <v>214</v>
      </c>
      <c r="U15" s="210">
        <f>_xlfn.DAYS(About!$A$3,'Core Indicators'!IS15)</f>
        <v>214</v>
      </c>
      <c r="V15" s="210">
        <f t="shared" si="0"/>
        <v>398.8</v>
      </c>
    </row>
    <row r="16" spans="1:22" x14ac:dyDescent="0.35">
      <c r="A16" s="209" t="str">
        <f>Lists!C:C</f>
        <v>CMR002</v>
      </c>
      <c r="B16" s="210">
        <f>_xlfn.DAYS(About!$A$3,'Core Indicators'!U16)</f>
        <v>1015</v>
      </c>
      <c r="C16" s="210">
        <f>_xlfn.DAYS(About!$A$3,'Core Indicators'!AC16)</f>
        <v>217</v>
      </c>
      <c r="D16" s="210">
        <f>_xlfn.DAYS(About!$A$3,'Core Indicators'!AK16)</f>
        <v>217</v>
      </c>
      <c r="E16" s="210">
        <f>_xlfn.DAYS(About!$A$3,'Core Indicators'!AS16)</f>
        <v>238</v>
      </c>
      <c r="F16" s="210">
        <f>_xlfn.DAYS(About!$A$3,'Core Indicators'!BQ16)</f>
        <v>190</v>
      </c>
      <c r="G16" s="210">
        <f>_xlfn.DAYS(About!$A$3,'Core Indicators'!DM16)</f>
        <v>238</v>
      </c>
      <c r="H16" s="210">
        <f>_xlfn.DAYS(About!$A$3,'Core Indicators'!DU16)</f>
        <v>238</v>
      </c>
      <c r="I16" s="210">
        <f>_xlfn.DAYS(About!$A$3,'Core Indicators'!EC16)</f>
        <v>238</v>
      </c>
      <c r="J16" s="210">
        <f>_xlfn.DAYS(About!$A$3,'Core Indicators'!EK16)</f>
        <v>238</v>
      </c>
      <c r="K16" s="210">
        <f>_xlfn.DAYS(About!$A$3,'Core Indicators'!ES16)</f>
        <v>238</v>
      </c>
      <c r="L16" s="210">
        <f>_xlfn.DAYS(About!$A$3,'Core Indicators'!FI16)</f>
        <v>1128</v>
      </c>
      <c r="M16" s="210">
        <f>_xlfn.DAYS(About!$A$3,'Core Indicators'!GG16)</f>
        <v>215</v>
      </c>
      <c r="N16" s="210">
        <f>_xlfn.DAYS(About!$A$3,'Core Indicators'!GO16)</f>
        <v>215</v>
      </c>
      <c r="O16" s="210">
        <f>_xlfn.DAYS(About!$A$3,'Core Indicators'!GW16)</f>
        <v>215</v>
      </c>
      <c r="P16" s="210">
        <f>_xlfn.DAYS(About!$A$3,'Core Indicators'!HE16)</f>
        <v>215</v>
      </c>
      <c r="Q16" s="210">
        <f>_xlfn.DAYS(About!$A$3,'Core Indicators'!HM16)</f>
        <v>215</v>
      </c>
      <c r="R16" s="210">
        <f>_xlfn.DAYS(About!$A$3,'Core Indicators'!HU16)</f>
        <v>215</v>
      </c>
      <c r="S16" s="210">
        <f>_xlfn.DAYS(About!$A$3,'Core Indicators'!IC16)</f>
        <v>215</v>
      </c>
      <c r="T16" s="210">
        <f>_xlfn.DAYS(About!$A$3,'Core Indicators'!IK16)</f>
        <v>215</v>
      </c>
      <c r="U16" s="210">
        <f>_xlfn.DAYS(About!$A$3,'Core Indicators'!IS16)</f>
        <v>215</v>
      </c>
      <c r="V16" s="210">
        <f t="shared" si="0"/>
        <v>317.8</v>
      </c>
    </row>
    <row r="17" spans="1:22" x14ac:dyDescent="0.35">
      <c r="A17" s="209" t="str">
        <f>Lists!C:C</f>
        <v>CMR003</v>
      </c>
      <c r="B17" s="210">
        <f>_xlfn.DAYS(About!$A$3,'Core Indicators'!U17)</f>
        <v>71</v>
      </c>
      <c r="C17" s="210">
        <f>_xlfn.DAYS(About!$A$3,'Core Indicators'!AC17)</f>
        <v>71</v>
      </c>
      <c r="D17" s="210">
        <f>_xlfn.DAYS(About!$A$3,'Core Indicators'!AK17)</f>
        <v>71</v>
      </c>
      <c r="E17" s="210">
        <f>_xlfn.DAYS(About!$A$3,'Core Indicators'!AS17)</f>
        <v>431</v>
      </c>
      <c r="F17" s="210">
        <f>_xlfn.DAYS(About!$A$3,'Core Indicators'!BQ17)</f>
        <v>431</v>
      </c>
      <c r="G17" s="210">
        <f>_xlfn.DAYS(About!$A$3,'Core Indicators'!DM17)</f>
        <v>71</v>
      </c>
      <c r="H17" s="210">
        <f>_xlfn.DAYS(About!$A$3,'Core Indicators'!DU17)</f>
        <v>71</v>
      </c>
      <c r="I17" s="210">
        <f>_xlfn.DAYS(About!$A$3,'Core Indicators'!EC17)</f>
        <v>71</v>
      </c>
      <c r="J17" s="210">
        <f>_xlfn.DAYS(About!$A$3,'Core Indicators'!EK17)</f>
        <v>71</v>
      </c>
      <c r="K17" s="210">
        <f>_xlfn.DAYS(About!$A$3,'Core Indicators'!ES17)</f>
        <v>71</v>
      </c>
      <c r="L17" s="210">
        <f>_xlfn.DAYS(About!$A$3,'Core Indicators'!FI17)</f>
        <v>1015</v>
      </c>
      <c r="M17" s="210">
        <f>_xlfn.DAYS(About!$A$3,'Core Indicators'!GG17)</f>
        <v>215</v>
      </c>
      <c r="N17" s="210">
        <f>_xlfn.DAYS(About!$A$3,'Core Indicators'!GO17)</f>
        <v>215</v>
      </c>
      <c r="O17" s="210">
        <f>_xlfn.DAYS(About!$A$3,'Core Indicators'!GW17)</f>
        <v>215</v>
      </c>
      <c r="P17" s="210">
        <f>_xlfn.DAYS(About!$A$3,'Core Indicators'!HE17)</f>
        <v>215</v>
      </c>
      <c r="Q17" s="210">
        <f>_xlfn.DAYS(About!$A$3,'Core Indicators'!HM17)</f>
        <v>215</v>
      </c>
      <c r="R17" s="210">
        <f>_xlfn.DAYS(About!$A$3,'Core Indicators'!HU17)</f>
        <v>215</v>
      </c>
      <c r="S17" s="210">
        <f>_xlfn.DAYS(About!$A$3,'Core Indicators'!IC17)</f>
        <v>215</v>
      </c>
      <c r="T17" s="210">
        <f>_xlfn.DAYS(About!$A$3,'Core Indicators'!IK17)</f>
        <v>215</v>
      </c>
      <c r="U17" s="210">
        <f>_xlfn.DAYS(About!$A$3,'Core Indicators'!IS17)</f>
        <v>215</v>
      </c>
      <c r="V17" s="210">
        <f t="shared" si="0"/>
        <v>251.8</v>
      </c>
    </row>
    <row r="18" spans="1:22" x14ac:dyDescent="0.35">
      <c r="A18" s="209" t="str">
        <f>Lists!C:C</f>
        <v>CMR004</v>
      </c>
      <c r="B18" s="210">
        <f>_xlfn.DAYS(About!$A$3,'Core Indicators'!U18)</f>
        <v>71</v>
      </c>
      <c r="C18" s="210">
        <f>_xlfn.DAYS(About!$A$3,'Core Indicators'!AC18)</f>
        <v>71</v>
      </c>
      <c r="D18" s="210">
        <f>_xlfn.DAYS(About!$A$3,'Core Indicators'!AK18)</f>
        <v>71</v>
      </c>
      <c r="E18" s="210">
        <f>_xlfn.DAYS(About!$A$3,'Core Indicators'!AS18)</f>
        <v>71</v>
      </c>
      <c r="F18" s="210">
        <f>_xlfn.DAYS(About!$A$3,'Core Indicators'!BQ18)</f>
        <v>487</v>
      </c>
      <c r="G18" s="210">
        <f>_xlfn.DAYS(About!$A$3,'Core Indicators'!DM18)</f>
        <v>71</v>
      </c>
      <c r="H18" s="210">
        <f>_xlfn.DAYS(About!$A$3,'Core Indicators'!DU18)</f>
        <v>71</v>
      </c>
      <c r="I18" s="210">
        <f>_xlfn.DAYS(About!$A$3,'Core Indicators'!EC18)</f>
        <v>71</v>
      </c>
      <c r="J18" s="210">
        <f>_xlfn.DAYS(About!$A$3,'Core Indicators'!EK18)</f>
        <v>71</v>
      </c>
      <c r="K18" s="210">
        <f>_xlfn.DAYS(About!$A$3,'Core Indicators'!ES18)</f>
        <v>71</v>
      </c>
      <c r="L18" s="210">
        <f>_xlfn.DAYS(About!$A$3,'Core Indicators'!FI18)</f>
        <v>1203</v>
      </c>
      <c r="M18" s="210">
        <f>_xlfn.DAYS(About!$A$3,'Core Indicators'!GG18)</f>
        <v>215</v>
      </c>
      <c r="N18" s="210">
        <f>_xlfn.DAYS(About!$A$3,'Core Indicators'!GO18)</f>
        <v>215</v>
      </c>
      <c r="O18" s="210">
        <f>_xlfn.DAYS(About!$A$3,'Core Indicators'!GW18)</f>
        <v>215</v>
      </c>
      <c r="P18" s="210">
        <f>_xlfn.DAYS(About!$A$3,'Core Indicators'!HE18)</f>
        <v>215</v>
      </c>
      <c r="Q18" s="210">
        <f>_xlfn.DAYS(About!$A$3,'Core Indicators'!HM18)</f>
        <v>215</v>
      </c>
      <c r="R18" s="210">
        <f>_xlfn.DAYS(About!$A$3,'Core Indicators'!HU18)</f>
        <v>215</v>
      </c>
      <c r="S18" s="210">
        <f>_xlfn.DAYS(About!$A$3,'Core Indicators'!IC18)</f>
        <v>215</v>
      </c>
      <c r="T18" s="210">
        <f>_xlfn.DAYS(About!$A$3,'Core Indicators'!IK18)</f>
        <v>215</v>
      </c>
      <c r="U18" s="210">
        <f>_xlfn.DAYS(About!$A$3,'Core Indicators'!IS18)</f>
        <v>215</v>
      </c>
      <c r="V18" s="210">
        <f t="shared" si="0"/>
        <v>240.2</v>
      </c>
    </row>
    <row r="19" spans="1:22" x14ac:dyDescent="0.35">
      <c r="A19" s="209" t="str">
        <f>Lists!C:C</f>
        <v>COD001</v>
      </c>
      <c r="B19" s="210">
        <f>_xlfn.DAYS(About!$A$3,'Core Indicators'!U19)</f>
        <v>603</v>
      </c>
      <c r="C19" s="210">
        <f>_xlfn.DAYS(About!$A$3,'Core Indicators'!AC19)</f>
        <v>145</v>
      </c>
      <c r="D19" s="210">
        <f>_xlfn.DAYS(About!$A$3,'Core Indicators'!AK19)</f>
        <v>145</v>
      </c>
      <c r="E19" s="210">
        <f>_xlfn.DAYS(About!$A$3,'Core Indicators'!AS19)</f>
        <v>92</v>
      </c>
      <c r="F19" s="210">
        <f>_xlfn.DAYS(About!$A$3,'Core Indicators'!BQ19)</f>
        <v>0</v>
      </c>
      <c r="G19" s="210">
        <f>_xlfn.DAYS(About!$A$3,'Core Indicators'!DM19)</f>
        <v>145</v>
      </c>
      <c r="H19" s="210">
        <f>_xlfn.DAYS(About!$A$3,'Core Indicators'!DU19)</f>
        <v>145</v>
      </c>
      <c r="I19" s="210">
        <f>_xlfn.DAYS(About!$A$3,'Core Indicators'!EC19)</f>
        <v>145</v>
      </c>
      <c r="J19" s="210">
        <f>_xlfn.DAYS(About!$A$3,'Core Indicators'!EK19)</f>
        <v>145</v>
      </c>
      <c r="K19" s="210">
        <f>_xlfn.DAYS(About!$A$3,'Core Indicators'!ES19)</f>
        <v>145</v>
      </c>
      <c r="L19" s="210">
        <f>_xlfn.DAYS(About!$A$3,'Core Indicators'!FI19)</f>
        <v>1203</v>
      </c>
      <c r="M19" s="210">
        <f>_xlfn.DAYS(About!$A$3,'Core Indicators'!GG19)</f>
        <v>216</v>
      </c>
      <c r="N19" s="210">
        <f>_xlfn.DAYS(About!$A$3,'Core Indicators'!GO19)</f>
        <v>216</v>
      </c>
      <c r="O19" s="210">
        <f>_xlfn.DAYS(About!$A$3,'Core Indicators'!GW19)</f>
        <v>216</v>
      </c>
      <c r="P19" s="210">
        <f>_xlfn.DAYS(About!$A$3,'Core Indicators'!HE19)</f>
        <v>216</v>
      </c>
      <c r="Q19" s="210">
        <f>_xlfn.DAYS(About!$A$3,'Core Indicators'!HM19)</f>
        <v>216</v>
      </c>
      <c r="R19" s="210">
        <f>_xlfn.DAYS(About!$A$3,'Core Indicators'!HU19)</f>
        <v>216</v>
      </c>
      <c r="S19" s="210">
        <f>_xlfn.DAYS(About!$A$3,'Core Indicators'!IC19)</f>
        <v>216</v>
      </c>
      <c r="T19" s="210">
        <f>_xlfn.DAYS(About!$A$3,'Core Indicators'!IK19)</f>
        <v>216</v>
      </c>
      <c r="U19" s="210">
        <f>_xlfn.DAYS(About!$A$3,'Core Indicators'!IS19)</f>
        <v>216</v>
      </c>
      <c r="V19" s="210">
        <f t="shared" si="0"/>
        <v>238.1</v>
      </c>
    </row>
    <row r="20" spans="1:22" x14ac:dyDescent="0.35">
      <c r="A20" s="209" t="str">
        <f>Lists!C:C</f>
        <v>COG001</v>
      </c>
      <c r="B20" s="210">
        <f>_xlfn.DAYS(About!$A$3,'Core Indicators'!U20)</f>
        <v>509</v>
      </c>
      <c r="C20" s="210">
        <f>_xlfn.DAYS(About!$A$3,'Core Indicators'!AC20)</f>
        <v>509</v>
      </c>
      <c r="D20" s="210">
        <f>_xlfn.DAYS(About!$A$3,'Core Indicators'!AK20)</f>
        <v>509</v>
      </c>
      <c r="E20" s="210">
        <f>_xlfn.DAYS(About!$A$3,'Core Indicators'!AS20)</f>
        <v>509</v>
      </c>
      <c r="F20" s="210">
        <f>_xlfn.DAYS(About!$A$3,'Core Indicators'!BQ20)</f>
        <v>509</v>
      </c>
      <c r="G20" s="210">
        <f>_xlfn.DAYS(About!$A$3,'Core Indicators'!DM20)</f>
        <v>509</v>
      </c>
      <c r="H20" s="210">
        <f>_xlfn.DAYS(About!$A$3,'Core Indicators'!DU20)</f>
        <v>509</v>
      </c>
      <c r="I20" s="210">
        <f>_xlfn.DAYS(About!$A$3,'Core Indicators'!EC20)</f>
        <v>509</v>
      </c>
      <c r="J20" s="210">
        <f>_xlfn.DAYS(About!$A$3,'Core Indicators'!EK20)</f>
        <v>509</v>
      </c>
      <c r="K20" s="210">
        <f>_xlfn.DAYS(About!$A$3,'Core Indicators'!ES20)</f>
        <v>509</v>
      </c>
      <c r="L20" s="210">
        <f>_xlfn.DAYS(About!$A$3,'Core Indicators'!FI20)</f>
        <v>509</v>
      </c>
      <c r="M20" s="210">
        <f>_xlfn.DAYS(About!$A$3,'Core Indicators'!GG20)</f>
        <v>215</v>
      </c>
      <c r="N20" s="210">
        <f>_xlfn.DAYS(About!$A$3,'Core Indicators'!GO20)</f>
        <v>215</v>
      </c>
      <c r="O20" s="210">
        <f>_xlfn.DAYS(About!$A$3,'Core Indicators'!GW20)</f>
        <v>215</v>
      </c>
      <c r="P20" s="210">
        <f>_xlfn.DAYS(About!$A$3,'Core Indicators'!HE20)</f>
        <v>215</v>
      </c>
      <c r="Q20" s="210">
        <f>_xlfn.DAYS(About!$A$3,'Core Indicators'!HM20)</f>
        <v>215</v>
      </c>
      <c r="R20" s="210">
        <f>_xlfn.DAYS(About!$A$3,'Core Indicators'!HU20)</f>
        <v>215</v>
      </c>
      <c r="S20" s="210">
        <f>_xlfn.DAYS(About!$A$3,'Core Indicators'!IC20)</f>
        <v>215</v>
      </c>
      <c r="T20" s="210">
        <f>_xlfn.DAYS(About!$A$3,'Core Indicators'!IK20)</f>
        <v>215</v>
      </c>
      <c r="U20" s="210">
        <f>_xlfn.DAYS(About!$A$3,'Core Indicators'!IS20)</f>
        <v>215</v>
      </c>
      <c r="V20" s="210">
        <f t="shared" si="0"/>
        <v>479.6</v>
      </c>
    </row>
    <row r="21" spans="1:22" x14ac:dyDescent="0.35">
      <c r="A21" s="209" t="str">
        <f>Lists!C:C</f>
        <v>COL001</v>
      </c>
      <c r="B21" s="210">
        <f>_xlfn.DAYS(About!$A$3,'Core Indicators'!U21)</f>
        <v>61</v>
      </c>
      <c r="C21" s="210">
        <f>_xlfn.DAYS(About!$A$3,'Core Indicators'!AC21)</f>
        <v>61</v>
      </c>
      <c r="D21" s="210">
        <f>_xlfn.DAYS(About!$A$3,'Core Indicators'!AK21)</f>
        <v>61</v>
      </c>
      <c r="E21" s="210">
        <f>_xlfn.DAYS(About!$A$3,'Core Indicators'!AS21)</f>
        <v>61</v>
      </c>
      <c r="F21" s="210">
        <f>_xlfn.DAYS(About!$A$3,'Core Indicators'!BQ21)</f>
        <v>61</v>
      </c>
      <c r="G21" s="210">
        <f>_xlfn.DAYS(About!$A$3,'Core Indicators'!DM21)</f>
        <v>61</v>
      </c>
      <c r="H21" s="210">
        <f>_xlfn.DAYS(About!$A$3,'Core Indicators'!DU21)</f>
        <v>61</v>
      </c>
      <c r="I21" s="210">
        <f>_xlfn.DAYS(About!$A$3,'Core Indicators'!EC21)</f>
        <v>61</v>
      </c>
      <c r="J21" s="210">
        <f>_xlfn.DAYS(About!$A$3,'Core Indicators'!EK21)</f>
        <v>61</v>
      </c>
      <c r="K21" s="210">
        <f>_xlfn.DAYS(About!$A$3,'Core Indicators'!ES21)</f>
        <v>61</v>
      </c>
      <c r="L21" s="210">
        <f>_xlfn.DAYS(About!$A$3,'Core Indicators'!FI21)</f>
        <v>61</v>
      </c>
      <c r="M21" s="210">
        <f>_xlfn.DAYS(About!$A$3,'Core Indicators'!GG21)</f>
        <v>229</v>
      </c>
      <c r="N21" s="210">
        <f>_xlfn.DAYS(About!$A$3,'Core Indicators'!GO21)</f>
        <v>229</v>
      </c>
      <c r="O21" s="210">
        <f>_xlfn.DAYS(About!$A$3,'Core Indicators'!GW21)</f>
        <v>229</v>
      </c>
      <c r="P21" s="210">
        <f>_xlfn.DAYS(About!$A$3,'Core Indicators'!HE21)</f>
        <v>229</v>
      </c>
      <c r="Q21" s="210">
        <f>_xlfn.DAYS(About!$A$3,'Core Indicators'!HM21)</f>
        <v>229</v>
      </c>
      <c r="R21" s="210">
        <f>_xlfn.DAYS(About!$A$3,'Core Indicators'!HU21)</f>
        <v>229</v>
      </c>
      <c r="S21" s="210">
        <f>_xlfn.DAYS(About!$A$3,'Core Indicators'!IC21)</f>
        <v>229</v>
      </c>
      <c r="T21" s="210">
        <f>_xlfn.DAYS(About!$A$3,'Core Indicators'!IK21)</f>
        <v>224</v>
      </c>
      <c r="U21" s="210">
        <f>_xlfn.DAYS(About!$A$3,'Core Indicators'!IS21)</f>
        <v>229</v>
      </c>
      <c r="V21" s="210">
        <f t="shared" si="0"/>
        <v>77.8</v>
      </c>
    </row>
    <row r="22" spans="1:22" x14ac:dyDescent="0.35">
      <c r="A22" s="209" t="str">
        <f>Lists!C:C</f>
        <v>COL002</v>
      </c>
      <c r="B22" s="210">
        <f>_xlfn.DAYS(About!$A$3,'Core Indicators'!U22)</f>
        <v>61</v>
      </c>
      <c r="C22" s="210">
        <f>_xlfn.DAYS(About!$A$3,'Core Indicators'!AC22)</f>
        <v>61</v>
      </c>
      <c r="D22" s="210">
        <f>_xlfn.DAYS(About!$A$3,'Core Indicators'!AK22)</f>
        <v>61</v>
      </c>
      <c r="E22" s="210">
        <f>_xlfn.DAYS(About!$A$3,'Core Indicators'!AS22)</f>
        <v>61</v>
      </c>
      <c r="F22" s="210">
        <f>_xlfn.DAYS(About!$A$3,'Core Indicators'!BQ22)</f>
        <v>61</v>
      </c>
      <c r="G22" s="210">
        <f>_xlfn.DAYS(About!$A$3,'Core Indicators'!DM22)</f>
        <v>61</v>
      </c>
      <c r="H22" s="210">
        <f>_xlfn.DAYS(About!$A$3,'Core Indicators'!DU22)</f>
        <v>61</v>
      </c>
      <c r="I22" s="210">
        <f>_xlfn.DAYS(About!$A$3,'Core Indicators'!EC22)</f>
        <v>61</v>
      </c>
      <c r="J22" s="210">
        <f>_xlfn.DAYS(About!$A$3,'Core Indicators'!EK22)</f>
        <v>61</v>
      </c>
      <c r="K22" s="210">
        <f>_xlfn.DAYS(About!$A$3,'Core Indicators'!ES22)</f>
        <v>61</v>
      </c>
      <c r="L22" s="210">
        <f>_xlfn.DAYS(About!$A$3,'Core Indicators'!FI22)</f>
        <v>61</v>
      </c>
      <c r="M22" s="210">
        <f>_xlfn.DAYS(About!$A$3,'Core Indicators'!GG22)</f>
        <v>229</v>
      </c>
      <c r="N22" s="210">
        <f>_xlfn.DAYS(About!$A$3,'Core Indicators'!GO22)</f>
        <v>229</v>
      </c>
      <c r="O22" s="210">
        <f>_xlfn.DAYS(About!$A$3,'Core Indicators'!GW22)</f>
        <v>229</v>
      </c>
      <c r="P22" s="210">
        <f>_xlfn.DAYS(About!$A$3,'Core Indicators'!HE22)</f>
        <v>229</v>
      </c>
      <c r="Q22" s="210">
        <f>_xlfn.DAYS(About!$A$3,'Core Indicators'!HM22)</f>
        <v>229</v>
      </c>
      <c r="R22" s="210">
        <f>_xlfn.DAYS(About!$A$3,'Core Indicators'!HU22)</f>
        <v>229</v>
      </c>
      <c r="S22" s="210">
        <f>_xlfn.DAYS(About!$A$3,'Core Indicators'!IC22)</f>
        <v>229</v>
      </c>
      <c r="T22" s="210">
        <f>_xlfn.DAYS(About!$A$3,'Core Indicators'!IK22)</f>
        <v>224</v>
      </c>
      <c r="U22" s="210">
        <f>_xlfn.DAYS(About!$A$3,'Core Indicators'!IS22)</f>
        <v>229</v>
      </c>
      <c r="V22" s="210">
        <f t="shared" si="0"/>
        <v>77.8</v>
      </c>
    </row>
    <row r="23" spans="1:22" x14ac:dyDescent="0.35">
      <c r="A23" s="209" t="str">
        <f>Lists!C:C</f>
        <v>CRI002</v>
      </c>
      <c r="B23" s="210">
        <f>_xlfn.DAYS(About!$A$3,'Core Indicators'!U23)</f>
        <v>845</v>
      </c>
      <c r="C23" s="210">
        <f>_xlfn.DAYS(About!$A$3,'Core Indicators'!AC23)</f>
        <v>602</v>
      </c>
      <c r="D23" s="210">
        <f>_xlfn.DAYS(About!$A$3,'Core Indicators'!AK23)</f>
        <v>488</v>
      </c>
      <c r="E23" s="210">
        <f>_xlfn.DAYS(About!$A$3,'Core Indicators'!AS23)</f>
        <v>488</v>
      </c>
      <c r="F23" s="210">
        <f>_xlfn.DAYS(About!$A$3,'Core Indicators'!BQ23)</f>
        <v>700</v>
      </c>
      <c r="G23" s="210">
        <f>_xlfn.DAYS(About!$A$3,'Core Indicators'!DM23)</f>
        <v>488</v>
      </c>
      <c r="H23" s="210">
        <f>_xlfn.DAYS(About!$A$3,'Core Indicators'!DU23)</f>
        <v>488</v>
      </c>
      <c r="I23" s="210">
        <f>_xlfn.DAYS(About!$A$3,'Core Indicators'!EC23)</f>
        <v>488</v>
      </c>
      <c r="J23" s="210">
        <f>_xlfn.DAYS(About!$A$3,'Core Indicators'!EK23)</f>
        <v>602</v>
      </c>
      <c r="K23" s="210">
        <f>_xlfn.DAYS(About!$A$3,'Core Indicators'!ES23)</f>
        <v>602</v>
      </c>
      <c r="L23" s="210">
        <f>_xlfn.DAYS(About!$A$3,'Core Indicators'!FI23)</f>
        <v>1146</v>
      </c>
      <c r="M23" s="210">
        <f>_xlfn.DAYS(About!$A$3,'Core Indicators'!GG23)</f>
        <v>217</v>
      </c>
      <c r="N23" s="210">
        <f>_xlfn.DAYS(About!$A$3,'Core Indicators'!GO23)</f>
        <v>217</v>
      </c>
      <c r="O23" s="210">
        <f>_xlfn.DAYS(About!$A$3,'Core Indicators'!GW23)</f>
        <v>217</v>
      </c>
      <c r="P23" s="210">
        <f>_xlfn.DAYS(About!$A$3,'Core Indicators'!HE23)</f>
        <v>217</v>
      </c>
      <c r="Q23" s="210">
        <f>_xlfn.DAYS(About!$A$3,'Core Indicators'!HM23)</f>
        <v>217</v>
      </c>
      <c r="R23" s="210">
        <f>_xlfn.DAYS(About!$A$3,'Core Indicators'!HU23)</f>
        <v>217</v>
      </c>
      <c r="S23" s="210">
        <f>_xlfn.DAYS(About!$A$3,'Core Indicators'!IC23)</f>
        <v>217</v>
      </c>
      <c r="T23" s="210">
        <f>_xlfn.DAYS(About!$A$3,'Core Indicators'!IK23)</f>
        <v>217</v>
      </c>
      <c r="U23" s="210">
        <f>_xlfn.DAYS(About!$A$3,'Core Indicators'!IS23)</f>
        <v>217</v>
      </c>
      <c r="V23" s="210">
        <f t="shared" si="0"/>
        <v>570.70000000000005</v>
      </c>
    </row>
    <row r="24" spans="1:22" x14ac:dyDescent="0.35">
      <c r="A24" s="209" t="str">
        <f>Lists!C:C</f>
        <v>DJI001</v>
      </c>
      <c r="B24" s="210">
        <f>_xlfn.DAYS(About!$A$3,'Core Indicators'!U24)</f>
        <v>261</v>
      </c>
      <c r="C24" s="210">
        <f>_xlfn.DAYS(About!$A$3,'Core Indicators'!AC24)</f>
        <v>6</v>
      </c>
      <c r="D24" s="210">
        <f>_xlfn.DAYS(About!$A$3,'Core Indicators'!AK24)</f>
        <v>6</v>
      </c>
      <c r="E24" s="210">
        <f>_xlfn.DAYS(About!$A$3,'Core Indicators'!AS24)</f>
        <v>6</v>
      </c>
      <c r="F24" s="210">
        <f>_xlfn.DAYS(About!$A$3,'Core Indicators'!BQ24)</f>
        <v>6</v>
      </c>
      <c r="G24" s="210">
        <f>_xlfn.DAYS(About!$A$3,'Core Indicators'!DM24)</f>
        <v>6</v>
      </c>
      <c r="H24" s="210">
        <f>_xlfn.DAYS(About!$A$3,'Core Indicators'!DU24)</f>
        <v>6</v>
      </c>
      <c r="I24" s="210">
        <f>_xlfn.DAYS(About!$A$3,'Core Indicators'!EC24)</f>
        <v>6</v>
      </c>
      <c r="J24" s="210">
        <f>_xlfn.DAYS(About!$A$3,'Core Indicators'!EK24)</f>
        <v>6</v>
      </c>
      <c r="K24" s="210">
        <f>_xlfn.DAYS(About!$A$3,'Core Indicators'!ES24)</f>
        <v>6</v>
      </c>
      <c r="L24" s="210">
        <f>_xlfn.DAYS(About!$A$3,'Core Indicators'!FI24)</f>
        <v>261</v>
      </c>
      <c r="M24" s="210">
        <f>_xlfn.DAYS(About!$A$3,'Core Indicators'!GG24)</f>
        <v>216</v>
      </c>
      <c r="N24" s="210">
        <f>_xlfn.DAYS(About!$A$3,'Core Indicators'!GO24)</f>
        <v>216</v>
      </c>
      <c r="O24" s="210">
        <f>_xlfn.DAYS(About!$A$3,'Core Indicators'!GW24)</f>
        <v>216</v>
      </c>
      <c r="P24" s="210">
        <f>_xlfn.DAYS(About!$A$3,'Core Indicators'!HE24)</f>
        <v>216</v>
      </c>
      <c r="Q24" s="210">
        <f>_xlfn.DAYS(About!$A$3,'Core Indicators'!HM24)</f>
        <v>216</v>
      </c>
      <c r="R24" s="210">
        <f>_xlfn.DAYS(About!$A$3,'Core Indicators'!HU24)</f>
        <v>216</v>
      </c>
      <c r="S24" s="210">
        <f>_xlfn.DAYS(About!$A$3,'Core Indicators'!IC24)</f>
        <v>216</v>
      </c>
      <c r="T24" s="210">
        <f>_xlfn.DAYS(About!$A$3,'Core Indicators'!IK24)</f>
        <v>216</v>
      </c>
      <c r="U24" s="210">
        <f>_xlfn.DAYS(About!$A$3,'Core Indicators'!IS24)</f>
        <v>216</v>
      </c>
      <c r="V24" s="210">
        <f t="shared" si="0"/>
        <v>52.5</v>
      </c>
    </row>
    <row r="25" spans="1:22" x14ac:dyDescent="0.35">
      <c r="A25" s="209" t="str">
        <f>Lists!C:C</f>
        <v>DJI002</v>
      </c>
      <c r="B25" s="210">
        <f>_xlfn.DAYS(About!$A$3,'Core Indicators'!U25)</f>
        <v>261</v>
      </c>
      <c r="C25" s="210">
        <f>_xlfn.DAYS(About!$A$3,'Core Indicators'!AC25)</f>
        <v>6</v>
      </c>
      <c r="D25" s="210">
        <f>_xlfn.DAYS(About!$A$3,'Core Indicators'!AK25)</f>
        <v>6</v>
      </c>
      <c r="E25" s="210">
        <f>_xlfn.DAYS(About!$A$3,'Core Indicators'!AS25)</f>
        <v>6</v>
      </c>
      <c r="F25" s="210">
        <f>_xlfn.DAYS(About!$A$3,'Core Indicators'!BQ25)</f>
        <v>6</v>
      </c>
      <c r="G25" s="210">
        <f>_xlfn.DAYS(About!$A$3,'Core Indicators'!DM25)</f>
        <v>6</v>
      </c>
      <c r="H25" s="210">
        <f>_xlfn.DAYS(About!$A$3,'Core Indicators'!DU25)</f>
        <v>6</v>
      </c>
      <c r="I25" s="210">
        <f>_xlfn.DAYS(About!$A$3,'Core Indicators'!EC25)</f>
        <v>6</v>
      </c>
      <c r="J25" s="210">
        <f>_xlfn.DAYS(About!$A$3,'Core Indicators'!EK25)</f>
        <v>6</v>
      </c>
      <c r="K25" s="210">
        <f>_xlfn.DAYS(About!$A$3,'Core Indicators'!ES25)</f>
        <v>6</v>
      </c>
      <c r="L25" s="210">
        <f>_xlfn.DAYS(About!$A$3,'Core Indicators'!FI25)</f>
        <v>328</v>
      </c>
      <c r="M25" s="210">
        <f>_xlfn.DAYS(About!$A$3,'Core Indicators'!GG25)</f>
        <v>216</v>
      </c>
      <c r="N25" s="210">
        <f>_xlfn.DAYS(About!$A$3,'Core Indicators'!GO25)</f>
        <v>216</v>
      </c>
      <c r="O25" s="210">
        <f>_xlfn.DAYS(About!$A$3,'Core Indicators'!GW25)</f>
        <v>216</v>
      </c>
      <c r="P25" s="210">
        <f>_xlfn.DAYS(About!$A$3,'Core Indicators'!HE25)</f>
        <v>216</v>
      </c>
      <c r="Q25" s="210">
        <f>_xlfn.DAYS(About!$A$3,'Core Indicators'!HM25)</f>
        <v>216</v>
      </c>
      <c r="R25" s="210">
        <f>_xlfn.DAYS(About!$A$3,'Core Indicators'!HU25)</f>
        <v>216</v>
      </c>
      <c r="S25" s="210">
        <f>_xlfn.DAYS(About!$A$3,'Core Indicators'!IC25)</f>
        <v>216</v>
      </c>
      <c r="T25" s="210">
        <f>_xlfn.DAYS(About!$A$3,'Core Indicators'!IK25)</f>
        <v>216</v>
      </c>
      <c r="U25" s="210">
        <f>_xlfn.DAYS(About!$A$3,'Core Indicators'!IS25)</f>
        <v>216</v>
      </c>
      <c r="V25" s="210">
        <f t="shared" si="0"/>
        <v>59.2</v>
      </c>
    </row>
    <row r="26" spans="1:22" x14ac:dyDescent="0.35">
      <c r="A26" s="209" t="str">
        <f>Lists!C:C</f>
        <v>DJI003</v>
      </c>
      <c r="B26" s="210">
        <f>_xlfn.DAYS(About!$A$3,'Core Indicators'!U26)</f>
        <v>261</v>
      </c>
      <c r="C26" s="210">
        <f>_xlfn.DAYS(About!$A$3,'Core Indicators'!AC26)</f>
        <v>6</v>
      </c>
      <c r="D26" s="210">
        <f>_xlfn.DAYS(About!$A$3,'Core Indicators'!AK26)</f>
        <v>6</v>
      </c>
      <c r="E26" s="210">
        <f>_xlfn.DAYS(About!$A$3,'Core Indicators'!AS26)</f>
        <v>261</v>
      </c>
      <c r="F26" s="210">
        <f>_xlfn.DAYS(About!$A$3,'Core Indicators'!BQ26)</f>
        <v>6</v>
      </c>
      <c r="G26" s="210">
        <f>_xlfn.DAYS(About!$A$3,'Core Indicators'!DM26)</f>
        <v>6</v>
      </c>
      <c r="H26" s="210">
        <f>_xlfn.DAYS(About!$A$3,'Core Indicators'!DU26)</f>
        <v>6</v>
      </c>
      <c r="I26" s="210">
        <f>_xlfn.DAYS(About!$A$3,'Core Indicators'!EC26)</f>
        <v>6</v>
      </c>
      <c r="J26" s="210">
        <f>_xlfn.DAYS(About!$A$3,'Core Indicators'!EK26)</f>
        <v>6</v>
      </c>
      <c r="K26" s="210">
        <f>_xlfn.DAYS(About!$A$3,'Core Indicators'!ES26)</f>
        <v>6</v>
      </c>
      <c r="L26" s="210">
        <f>_xlfn.DAYS(About!$A$3,'Core Indicators'!FI26)</f>
        <v>261</v>
      </c>
      <c r="M26" s="210">
        <f>_xlfn.DAYS(About!$A$3,'Core Indicators'!GG26)</f>
        <v>216</v>
      </c>
      <c r="N26" s="210">
        <f>_xlfn.DAYS(About!$A$3,'Core Indicators'!GO26)</f>
        <v>216</v>
      </c>
      <c r="O26" s="210">
        <f>_xlfn.DAYS(About!$A$3,'Core Indicators'!GW26)</f>
        <v>216</v>
      </c>
      <c r="P26" s="210">
        <f>_xlfn.DAYS(About!$A$3,'Core Indicators'!HE26)</f>
        <v>216</v>
      </c>
      <c r="Q26" s="210">
        <f>_xlfn.DAYS(About!$A$3,'Core Indicators'!HM26)</f>
        <v>216</v>
      </c>
      <c r="R26" s="210">
        <f>_xlfn.DAYS(About!$A$3,'Core Indicators'!HU26)</f>
        <v>216</v>
      </c>
      <c r="S26" s="210">
        <f>_xlfn.DAYS(About!$A$3,'Core Indicators'!IC26)</f>
        <v>216</v>
      </c>
      <c r="T26" s="210">
        <f>_xlfn.DAYS(About!$A$3,'Core Indicators'!IK26)</f>
        <v>216</v>
      </c>
      <c r="U26" s="210">
        <f>_xlfn.DAYS(About!$A$3,'Core Indicators'!IS26)</f>
        <v>216</v>
      </c>
      <c r="V26" s="210">
        <f t="shared" si="0"/>
        <v>78</v>
      </c>
    </row>
    <row r="27" spans="1:22" x14ac:dyDescent="0.35">
      <c r="A27" s="209" t="str">
        <f>Lists!C:C</f>
        <v>DOM002</v>
      </c>
      <c r="B27" s="210">
        <f>_xlfn.DAYS(About!$A$3,'Core Indicators'!U27)</f>
        <v>99</v>
      </c>
      <c r="C27" s="210">
        <f>_xlfn.DAYS(About!$A$3,'Core Indicators'!AC27)</f>
        <v>99</v>
      </c>
      <c r="D27" s="210">
        <f>_xlfn.DAYS(About!$A$3,'Core Indicators'!AK27)</f>
        <v>99</v>
      </c>
      <c r="E27" s="210">
        <f>_xlfn.DAYS(About!$A$3,'Core Indicators'!AS27)</f>
        <v>99</v>
      </c>
      <c r="F27" s="210">
        <f>_xlfn.DAYS(About!$A$3,'Core Indicators'!BQ27)</f>
        <v>99</v>
      </c>
      <c r="G27" s="210">
        <f>_xlfn.DAYS(About!$A$3,'Core Indicators'!DM27)</f>
        <v>99</v>
      </c>
      <c r="H27" s="210">
        <f>_xlfn.DAYS(About!$A$3,'Core Indicators'!DU27)</f>
        <v>99</v>
      </c>
      <c r="I27" s="210">
        <f>_xlfn.DAYS(About!$A$3,'Core Indicators'!EC27)</f>
        <v>99</v>
      </c>
      <c r="J27" s="210">
        <f>_xlfn.DAYS(About!$A$3,'Core Indicators'!EK27)</f>
        <v>99</v>
      </c>
      <c r="K27" s="210">
        <f>_xlfn.DAYS(About!$A$3,'Core Indicators'!ES27)</f>
        <v>99</v>
      </c>
      <c r="L27" s="210">
        <f>_xlfn.DAYS(About!$A$3,'Core Indicators'!FI27)</f>
        <v>99</v>
      </c>
      <c r="M27" s="210">
        <f>_xlfn.DAYS(About!$A$3,'Core Indicators'!GG27)</f>
        <v>99</v>
      </c>
      <c r="N27" s="210">
        <f>_xlfn.DAYS(About!$A$3,'Core Indicators'!GO27)</f>
        <v>99</v>
      </c>
      <c r="O27" s="210">
        <f>_xlfn.DAYS(About!$A$3,'Core Indicators'!GW27)</f>
        <v>99</v>
      </c>
      <c r="P27" s="210">
        <f>_xlfn.DAYS(About!$A$3,'Core Indicators'!HE27)</f>
        <v>99</v>
      </c>
      <c r="Q27" s="210">
        <f>_xlfn.DAYS(About!$A$3,'Core Indicators'!HM27)</f>
        <v>99</v>
      </c>
      <c r="R27" s="210">
        <f>_xlfn.DAYS(About!$A$3,'Core Indicators'!HU27)</f>
        <v>99</v>
      </c>
      <c r="S27" s="210">
        <f>_xlfn.DAYS(About!$A$3,'Core Indicators'!IC27)</f>
        <v>99</v>
      </c>
      <c r="T27" s="210">
        <f>_xlfn.DAYS(About!$A$3,'Core Indicators'!IK27)</f>
        <v>99</v>
      </c>
      <c r="U27" s="210">
        <f>_xlfn.DAYS(About!$A$3,'Core Indicators'!IS27)</f>
        <v>99</v>
      </c>
      <c r="V27" s="210">
        <f t="shared" si="0"/>
        <v>99</v>
      </c>
    </row>
    <row r="28" spans="1:22" x14ac:dyDescent="0.35">
      <c r="A28" s="209" t="str">
        <f>Lists!C:C</f>
        <v>DZA002</v>
      </c>
      <c r="B28" s="210">
        <f>_xlfn.DAYS(About!$A$3,'Core Indicators'!U28)</f>
        <v>16</v>
      </c>
      <c r="C28" s="210">
        <f>_xlfn.DAYS(About!$A$3,'Core Indicators'!AC28)</f>
        <v>16</v>
      </c>
      <c r="D28" s="210">
        <f>_xlfn.DAYS(About!$A$3,'Core Indicators'!AK28)</f>
        <v>16</v>
      </c>
      <c r="E28" s="210">
        <f>_xlfn.DAYS(About!$A$3,'Core Indicators'!AS28)</f>
        <v>16</v>
      </c>
      <c r="F28" s="210">
        <f>_xlfn.DAYS(About!$A$3,'Core Indicators'!BQ28)</f>
        <v>16</v>
      </c>
      <c r="G28" s="210">
        <f>_xlfn.DAYS(About!$A$3,'Core Indicators'!DM28)</f>
        <v>16</v>
      </c>
      <c r="H28" s="210">
        <f>_xlfn.DAYS(About!$A$3,'Core Indicators'!DU28)</f>
        <v>16</v>
      </c>
      <c r="I28" s="210">
        <f>_xlfn.DAYS(About!$A$3,'Core Indicators'!EC28)</f>
        <v>16</v>
      </c>
      <c r="J28" s="210">
        <f>_xlfn.DAYS(About!$A$3,'Core Indicators'!EK28)</f>
        <v>16</v>
      </c>
      <c r="K28" s="210">
        <f>_xlfn.DAYS(About!$A$3,'Core Indicators'!ES28)</f>
        <v>16</v>
      </c>
      <c r="L28" s="210">
        <f>_xlfn.DAYS(About!$A$3,'Core Indicators'!FI28)</f>
        <v>16</v>
      </c>
      <c r="M28" s="210">
        <f>_xlfn.DAYS(About!$A$3,'Core Indicators'!GG28)</f>
        <v>222</v>
      </c>
      <c r="N28" s="210">
        <f>_xlfn.DAYS(About!$A$3,'Core Indicators'!GO28)</f>
        <v>222</v>
      </c>
      <c r="O28" s="210">
        <f>_xlfn.DAYS(About!$A$3,'Core Indicators'!GW28)</f>
        <v>222</v>
      </c>
      <c r="P28" s="210">
        <f>_xlfn.DAYS(About!$A$3,'Core Indicators'!HE28)</f>
        <v>222</v>
      </c>
      <c r="Q28" s="210">
        <f>_xlfn.DAYS(About!$A$3,'Core Indicators'!HM28)</f>
        <v>222</v>
      </c>
      <c r="R28" s="210">
        <f>_xlfn.DAYS(About!$A$3,'Core Indicators'!HU28)</f>
        <v>222</v>
      </c>
      <c r="S28" s="210">
        <f>_xlfn.DAYS(About!$A$3,'Core Indicators'!IC28)</f>
        <v>222</v>
      </c>
      <c r="T28" s="210">
        <f>_xlfn.DAYS(About!$A$3,'Core Indicators'!IK28)</f>
        <v>222</v>
      </c>
      <c r="U28" s="210">
        <f>_xlfn.DAYS(About!$A$3,'Core Indicators'!IS28)</f>
        <v>222</v>
      </c>
      <c r="V28" s="210">
        <f t="shared" si="0"/>
        <v>36.6</v>
      </c>
    </row>
    <row r="29" spans="1:22" x14ac:dyDescent="0.35">
      <c r="A29" s="209" t="str">
        <f>Lists!C:C</f>
        <v>DZA003</v>
      </c>
      <c r="B29" s="210">
        <f>_xlfn.DAYS(About!$A$3,'Core Indicators'!U29)</f>
        <v>16</v>
      </c>
      <c r="C29" s="210">
        <f>_xlfn.DAYS(About!$A$3,'Core Indicators'!AC29)</f>
        <v>16</v>
      </c>
      <c r="D29" s="210">
        <f>_xlfn.DAYS(About!$A$3,'Core Indicators'!AK29)</f>
        <v>16</v>
      </c>
      <c r="E29" s="210">
        <f>_xlfn.DAYS(About!$A$3,'Core Indicators'!AS29)</f>
        <v>16</v>
      </c>
      <c r="F29" s="210">
        <f>_xlfn.DAYS(About!$A$3,'Core Indicators'!BQ29)</f>
        <v>16</v>
      </c>
      <c r="G29" s="210">
        <f>_xlfn.DAYS(About!$A$3,'Core Indicators'!DM29)</f>
        <v>16</v>
      </c>
      <c r="H29" s="210">
        <f>_xlfn.DAYS(About!$A$3,'Core Indicators'!DU29)</f>
        <v>16</v>
      </c>
      <c r="I29" s="210">
        <f>_xlfn.DAYS(About!$A$3,'Core Indicators'!EC29)</f>
        <v>16</v>
      </c>
      <c r="J29" s="210">
        <f>_xlfn.DAYS(About!$A$3,'Core Indicators'!EK29)</f>
        <v>16</v>
      </c>
      <c r="K29" s="210">
        <f>_xlfn.DAYS(About!$A$3,'Core Indicators'!ES29)</f>
        <v>16</v>
      </c>
      <c r="L29" s="210">
        <f>_xlfn.DAYS(About!$A$3,'Core Indicators'!FI29)</f>
        <v>16</v>
      </c>
      <c r="M29" s="210">
        <f>_xlfn.DAYS(About!$A$3,'Core Indicators'!GG29)</f>
        <v>222</v>
      </c>
      <c r="N29" s="210">
        <f>_xlfn.DAYS(About!$A$3,'Core Indicators'!GO29)</f>
        <v>222</v>
      </c>
      <c r="O29" s="210">
        <f>_xlfn.DAYS(About!$A$3,'Core Indicators'!GW29)</f>
        <v>222</v>
      </c>
      <c r="P29" s="210">
        <f>_xlfn.DAYS(About!$A$3,'Core Indicators'!HE29)</f>
        <v>222</v>
      </c>
      <c r="Q29" s="210">
        <f>_xlfn.DAYS(About!$A$3,'Core Indicators'!HM29)</f>
        <v>222</v>
      </c>
      <c r="R29" s="210">
        <f>_xlfn.DAYS(About!$A$3,'Core Indicators'!HU29)</f>
        <v>222</v>
      </c>
      <c r="S29" s="210">
        <f>_xlfn.DAYS(About!$A$3,'Core Indicators'!IC29)</f>
        <v>222</v>
      </c>
      <c r="T29" s="210">
        <f>_xlfn.DAYS(About!$A$3,'Core Indicators'!IK29)</f>
        <v>222</v>
      </c>
      <c r="U29" s="210">
        <f>_xlfn.DAYS(About!$A$3,'Core Indicators'!IS29)</f>
        <v>222</v>
      </c>
      <c r="V29" s="210">
        <f t="shared" si="0"/>
        <v>36.6</v>
      </c>
    </row>
    <row r="30" spans="1:22" x14ac:dyDescent="0.35">
      <c r="A30" s="209" t="str">
        <f>Lists!C:C</f>
        <v>DZA004</v>
      </c>
      <c r="B30" s="210">
        <f>_xlfn.DAYS(About!$A$3,'Core Indicators'!U30)</f>
        <v>16</v>
      </c>
      <c r="C30" s="210">
        <f>_xlfn.DAYS(About!$A$3,'Core Indicators'!AC30)</f>
        <v>16</v>
      </c>
      <c r="D30" s="210">
        <f>_xlfn.DAYS(About!$A$3,'Core Indicators'!AK30)</f>
        <v>16</v>
      </c>
      <c r="E30" s="210">
        <f>_xlfn.DAYS(About!$A$3,'Core Indicators'!AS30)</f>
        <v>16</v>
      </c>
      <c r="F30" s="210">
        <f>_xlfn.DAYS(About!$A$3,'Core Indicators'!BQ30)</f>
        <v>16</v>
      </c>
      <c r="G30" s="210">
        <f>_xlfn.DAYS(About!$A$3,'Core Indicators'!DM30)</f>
        <v>16</v>
      </c>
      <c r="H30" s="210">
        <f>_xlfn.DAYS(About!$A$3,'Core Indicators'!DU30)</f>
        <v>16</v>
      </c>
      <c r="I30" s="210">
        <f>_xlfn.DAYS(About!$A$3,'Core Indicators'!EC30)</f>
        <v>16</v>
      </c>
      <c r="J30" s="210">
        <f>_xlfn.DAYS(About!$A$3,'Core Indicators'!EK30)</f>
        <v>16</v>
      </c>
      <c r="K30" s="210">
        <f>_xlfn.DAYS(About!$A$3,'Core Indicators'!ES30)</f>
        <v>16</v>
      </c>
      <c r="L30" s="210">
        <f>_xlfn.DAYS(About!$A$3,'Core Indicators'!FI30)</f>
        <v>16</v>
      </c>
      <c r="M30" s="210">
        <f>_xlfn.DAYS(About!$A$3,'Core Indicators'!GG30)</f>
        <v>222</v>
      </c>
      <c r="N30" s="210">
        <f>_xlfn.DAYS(About!$A$3,'Core Indicators'!GO30)</f>
        <v>222</v>
      </c>
      <c r="O30" s="210">
        <f>_xlfn.DAYS(About!$A$3,'Core Indicators'!GW30)</f>
        <v>222</v>
      </c>
      <c r="P30" s="210">
        <f>_xlfn.DAYS(About!$A$3,'Core Indicators'!HE30)</f>
        <v>222</v>
      </c>
      <c r="Q30" s="210">
        <f>_xlfn.DAYS(About!$A$3,'Core Indicators'!HM30)</f>
        <v>222</v>
      </c>
      <c r="R30" s="210">
        <f>_xlfn.DAYS(About!$A$3,'Core Indicators'!HU30)</f>
        <v>222</v>
      </c>
      <c r="S30" s="210">
        <f>_xlfn.DAYS(About!$A$3,'Core Indicators'!IC30)</f>
        <v>222</v>
      </c>
      <c r="T30" s="210">
        <f>_xlfn.DAYS(About!$A$3,'Core Indicators'!IK30)</f>
        <v>222</v>
      </c>
      <c r="U30" s="210">
        <f>_xlfn.DAYS(About!$A$3,'Core Indicators'!IS30)</f>
        <v>222</v>
      </c>
      <c r="V30" s="210">
        <f t="shared" si="0"/>
        <v>36.6</v>
      </c>
    </row>
    <row r="31" spans="1:22" x14ac:dyDescent="0.35">
      <c r="A31" s="209" t="str">
        <f>Lists!C:C</f>
        <v>ECU002</v>
      </c>
      <c r="B31" s="210">
        <f>_xlfn.DAYS(About!$A$3,'Core Indicators'!U31)</f>
        <v>845</v>
      </c>
      <c r="C31" s="210">
        <f>_xlfn.DAYS(About!$A$3,'Core Indicators'!AC31)</f>
        <v>103</v>
      </c>
      <c r="D31" s="210">
        <f>_xlfn.DAYS(About!$A$3,'Core Indicators'!AK31)</f>
        <v>103</v>
      </c>
      <c r="E31" s="210">
        <f>_xlfn.DAYS(About!$A$3,'Core Indicators'!AS31)</f>
        <v>487</v>
      </c>
      <c r="F31" s="210">
        <f>_xlfn.DAYS(About!$A$3,'Core Indicators'!BQ31)</f>
        <v>700</v>
      </c>
      <c r="G31" s="210">
        <f>_xlfn.DAYS(About!$A$3,'Core Indicators'!DM31)</f>
        <v>103</v>
      </c>
      <c r="H31" s="210">
        <f>_xlfn.DAYS(About!$A$3,'Core Indicators'!DU31)</f>
        <v>103</v>
      </c>
      <c r="I31" s="210">
        <f>_xlfn.DAYS(About!$A$3,'Core Indicators'!EC31)</f>
        <v>103</v>
      </c>
      <c r="J31" s="210">
        <f>_xlfn.DAYS(About!$A$3,'Core Indicators'!EK31)</f>
        <v>103</v>
      </c>
      <c r="K31" s="210">
        <f>_xlfn.DAYS(About!$A$3,'Core Indicators'!ES31)</f>
        <v>103</v>
      </c>
      <c r="L31" s="210">
        <f>_xlfn.DAYS(About!$A$3,'Core Indicators'!FI31)</f>
        <v>1202</v>
      </c>
      <c r="M31" s="210">
        <f>_xlfn.DAYS(About!$A$3,'Core Indicators'!GG31)</f>
        <v>216</v>
      </c>
      <c r="N31" s="210">
        <f>_xlfn.DAYS(About!$A$3,'Core Indicators'!GO31)</f>
        <v>216</v>
      </c>
      <c r="O31" s="210">
        <f>_xlfn.DAYS(About!$A$3,'Core Indicators'!GW31)</f>
        <v>216</v>
      </c>
      <c r="P31" s="210">
        <f>_xlfn.DAYS(About!$A$3,'Core Indicators'!HE31)</f>
        <v>216</v>
      </c>
      <c r="Q31" s="210">
        <f>_xlfn.DAYS(About!$A$3,'Core Indicators'!HM31)</f>
        <v>216</v>
      </c>
      <c r="R31" s="210">
        <f>_xlfn.DAYS(About!$A$3,'Core Indicators'!HU31)</f>
        <v>216</v>
      </c>
      <c r="S31" s="210">
        <f>_xlfn.DAYS(About!$A$3,'Core Indicators'!IC31)</f>
        <v>216</v>
      </c>
      <c r="T31" s="210">
        <f>_xlfn.DAYS(About!$A$3,'Core Indicators'!IK31)</f>
        <v>216</v>
      </c>
      <c r="U31" s="210">
        <f>_xlfn.DAYS(About!$A$3,'Core Indicators'!IS31)</f>
        <v>216</v>
      </c>
      <c r="V31" s="210">
        <f t="shared" si="0"/>
        <v>322.3</v>
      </c>
    </row>
    <row r="32" spans="1:22" x14ac:dyDescent="0.35">
      <c r="A32" s="209" t="str">
        <f>Lists!C:C</f>
        <v>EGY002</v>
      </c>
      <c r="B32" s="210">
        <f>_xlfn.DAYS(About!$A$3,'Core Indicators'!U32)</f>
        <v>15</v>
      </c>
      <c r="C32" s="210">
        <f>_xlfn.DAYS(About!$A$3,'Core Indicators'!AC32)</f>
        <v>15</v>
      </c>
      <c r="D32" s="210">
        <f>_xlfn.DAYS(About!$A$3,'Core Indicators'!AK32)</f>
        <v>15</v>
      </c>
      <c r="E32" s="210">
        <f>_xlfn.DAYS(About!$A$3,'Core Indicators'!AS32)</f>
        <v>15</v>
      </c>
      <c r="F32" s="210">
        <f>_xlfn.DAYS(About!$A$3,'Core Indicators'!BQ32)</f>
        <v>15</v>
      </c>
      <c r="G32" s="210">
        <f>_xlfn.DAYS(About!$A$3,'Core Indicators'!DM32)</f>
        <v>15</v>
      </c>
      <c r="H32" s="210">
        <f>_xlfn.DAYS(About!$A$3,'Core Indicators'!DU32)</f>
        <v>15</v>
      </c>
      <c r="I32" s="210">
        <f>_xlfn.DAYS(About!$A$3,'Core Indicators'!EC32)</f>
        <v>15</v>
      </c>
      <c r="J32" s="210">
        <f>_xlfn.DAYS(About!$A$3,'Core Indicators'!EK32)</f>
        <v>15</v>
      </c>
      <c r="K32" s="210">
        <f>_xlfn.DAYS(About!$A$3,'Core Indicators'!ES32)</f>
        <v>15</v>
      </c>
      <c r="L32" s="210">
        <f>_xlfn.DAYS(About!$A$3,'Core Indicators'!FI32)</f>
        <v>15</v>
      </c>
      <c r="M32" s="210">
        <f>_xlfn.DAYS(About!$A$3,'Core Indicators'!GG32)</f>
        <v>222</v>
      </c>
      <c r="N32" s="210">
        <f>_xlfn.DAYS(About!$A$3,'Core Indicators'!GO32)</f>
        <v>222</v>
      </c>
      <c r="O32" s="210">
        <f>_xlfn.DAYS(About!$A$3,'Core Indicators'!GW32)</f>
        <v>222</v>
      </c>
      <c r="P32" s="210">
        <f>_xlfn.DAYS(About!$A$3,'Core Indicators'!HE32)</f>
        <v>222</v>
      </c>
      <c r="Q32" s="210">
        <f>_xlfn.DAYS(About!$A$3,'Core Indicators'!HM32)</f>
        <v>222</v>
      </c>
      <c r="R32" s="210">
        <f>_xlfn.DAYS(About!$A$3,'Core Indicators'!HU32)</f>
        <v>222</v>
      </c>
      <c r="S32" s="210">
        <f>_xlfn.DAYS(About!$A$3,'Core Indicators'!IC32)</f>
        <v>222</v>
      </c>
      <c r="T32" s="210">
        <f>_xlfn.DAYS(About!$A$3,'Core Indicators'!IK32)</f>
        <v>222</v>
      </c>
      <c r="U32" s="210">
        <f>_xlfn.DAYS(About!$A$3,'Core Indicators'!IS32)</f>
        <v>222</v>
      </c>
      <c r="V32" s="210">
        <f t="shared" si="0"/>
        <v>35.700000000000003</v>
      </c>
    </row>
    <row r="33" spans="1:22" x14ac:dyDescent="0.35">
      <c r="A33" s="209" t="str">
        <f>Lists!C:C</f>
        <v>ERI001</v>
      </c>
      <c r="B33" s="210">
        <f>_xlfn.DAYS(About!$A$3,'Core Indicators'!U33)</f>
        <v>13</v>
      </c>
      <c r="C33" s="210">
        <f>_xlfn.DAYS(About!$A$3,'Core Indicators'!AC33)</f>
        <v>13</v>
      </c>
      <c r="D33" s="210">
        <f>_xlfn.DAYS(About!$A$3,'Core Indicators'!AK33)</f>
        <v>13</v>
      </c>
      <c r="E33" s="210">
        <f>_xlfn.DAYS(About!$A$3,'Core Indicators'!AS33)</f>
        <v>13</v>
      </c>
      <c r="F33" s="210">
        <f>_xlfn.DAYS(About!$A$3,'Core Indicators'!BQ33)</f>
        <v>13</v>
      </c>
      <c r="G33" s="210">
        <f>_xlfn.DAYS(About!$A$3,'Core Indicators'!DM33)</f>
        <v>13</v>
      </c>
      <c r="H33" s="210">
        <f>_xlfn.DAYS(About!$A$3,'Core Indicators'!DU33)</f>
        <v>13</v>
      </c>
      <c r="I33" s="210">
        <f>_xlfn.DAYS(About!$A$3,'Core Indicators'!EC33)</f>
        <v>13</v>
      </c>
      <c r="J33" s="210">
        <f>_xlfn.DAYS(About!$A$3,'Core Indicators'!EK33)</f>
        <v>13</v>
      </c>
      <c r="K33" s="210">
        <f>_xlfn.DAYS(About!$A$3,'Core Indicators'!ES33)</f>
        <v>13</v>
      </c>
      <c r="L33" s="210">
        <f>_xlfn.DAYS(About!$A$3,'Core Indicators'!FI33)</f>
        <v>13</v>
      </c>
      <c r="M33" s="210">
        <f>_xlfn.DAYS(About!$A$3,'Core Indicators'!GG33)</f>
        <v>214</v>
      </c>
      <c r="N33" s="210">
        <f>_xlfn.DAYS(About!$A$3,'Core Indicators'!GO33)</f>
        <v>214</v>
      </c>
      <c r="O33" s="210">
        <f>_xlfn.DAYS(About!$A$3,'Core Indicators'!GW33)</f>
        <v>214</v>
      </c>
      <c r="P33" s="210">
        <f>_xlfn.DAYS(About!$A$3,'Core Indicators'!HE33)</f>
        <v>214</v>
      </c>
      <c r="Q33" s="210">
        <f>_xlfn.DAYS(About!$A$3,'Core Indicators'!HM33)</f>
        <v>214</v>
      </c>
      <c r="R33" s="210">
        <f>_xlfn.DAYS(About!$A$3,'Core Indicators'!HU33)</f>
        <v>214</v>
      </c>
      <c r="S33" s="210">
        <f>_xlfn.DAYS(About!$A$3,'Core Indicators'!IC33)</f>
        <v>214</v>
      </c>
      <c r="T33" s="210">
        <f>_xlfn.DAYS(About!$A$3,'Core Indicators'!IK33)</f>
        <v>214</v>
      </c>
      <c r="U33" s="210">
        <f>_xlfn.DAYS(About!$A$3,'Core Indicators'!IS33)</f>
        <v>214</v>
      </c>
      <c r="V33" s="210">
        <f t="shared" si="0"/>
        <v>33.1</v>
      </c>
    </row>
    <row r="34" spans="1:22" x14ac:dyDescent="0.35">
      <c r="A34" s="209" t="str">
        <f>Lists!C:C</f>
        <v>ESP002</v>
      </c>
      <c r="B34" s="210">
        <f>_xlfn.DAYS(About!$A$3,'Core Indicators'!U34)</f>
        <v>488</v>
      </c>
      <c r="C34" s="210">
        <f>_xlfn.DAYS(About!$A$3,'Core Indicators'!AC34)</f>
        <v>488</v>
      </c>
      <c r="D34" s="210">
        <f>_xlfn.DAYS(About!$A$3,'Core Indicators'!AK34)</f>
        <v>336</v>
      </c>
      <c r="E34" s="210">
        <f>_xlfn.DAYS(About!$A$3,'Core Indicators'!AS34)</f>
        <v>336</v>
      </c>
      <c r="F34" s="210">
        <f>_xlfn.DAYS(About!$A$3,'Core Indicators'!BQ34)</f>
        <v>336</v>
      </c>
      <c r="G34" s="210">
        <f>_xlfn.DAYS(About!$A$3,'Core Indicators'!DM34)</f>
        <v>336</v>
      </c>
      <c r="H34" s="210">
        <f>_xlfn.DAYS(About!$A$3,'Core Indicators'!DU34)</f>
        <v>336</v>
      </c>
      <c r="I34" s="210">
        <f>_xlfn.DAYS(About!$A$3,'Core Indicators'!EC34)</f>
        <v>336</v>
      </c>
      <c r="J34" s="210">
        <f>_xlfn.DAYS(About!$A$3,'Core Indicators'!EK34)</f>
        <v>336</v>
      </c>
      <c r="K34" s="210">
        <f>_xlfn.DAYS(About!$A$3,'Core Indicators'!ES34)</f>
        <v>336</v>
      </c>
      <c r="L34" s="210">
        <f>_xlfn.DAYS(About!$A$3,'Core Indicators'!FI34)</f>
        <v>1202</v>
      </c>
      <c r="M34" s="210">
        <f>_xlfn.DAYS(About!$A$3,'Core Indicators'!GG34)</f>
        <v>218</v>
      </c>
      <c r="N34" s="210">
        <f>_xlfn.DAYS(About!$A$3,'Core Indicators'!GO34)</f>
        <v>218</v>
      </c>
      <c r="O34" s="210">
        <f>_xlfn.DAYS(About!$A$3,'Core Indicators'!GW34)</f>
        <v>218</v>
      </c>
      <c r="P34" s="210">
        <f>_xlfn.DAYS(About!$A$3,'Core Indicators'!HE34)</f>
        <v>218</v>
      </c>
      <c r="Q34" s="210">
        <f>_xlfn.DAYS(About!$A$3,'Core Indicators'!HM34)</f>
        <v>218</v>
      </c>
      <c r="R34" s="210">
        <f>_xlfn.DAYS(About!$A$3,'Core Indicators'!HU34)</f>
        <v>218</v>
      </c>
      <c r="S34" s="210">
        <f>_xlfn.DAYS(About!$A$3,'Core Indicators'!IC34)</f>
        <v>218</v>
      </c>
      <c r="T34" s="210">
        <f>_xlfn.DAYS(About!$A$3,'Core Indicators'!IK34)</f>
        <v>218</v>
      </c>
      <c r="U34" s="210">
        <f>_xlfn.DAYS(About!$A$3,'Core Indicators'!IS34)</f>
        <v>218</v>
      </c>
      <c r="V34" s="210">
        <f t="shared" si="0"/>
        <v>410.8</v>
      </c>
    </row>
    <row r="35" spans="1:22" x14ac:dyDescent="0.35">
      <c r="A35" s="209" t="str">
        <f>Lists!C:C</f>
        <v>ETH001</v>
      </c>
      <c r="B35" s="210">
        <f>_xlfn.DAYS(About!$A$3,'Core Indicators'!U35)</f>
        <v>349</v>
      </c>
      <c r="C35" s="210">
        <f>_xlfn.DAYS(About!$A$3,'Core Indicators'!AC35)</f>
        <v>349</v>
      </c>
      <c r="D35" s="210">
        <f>_xlfn.DAYS(About!$A$3,'Core Indicators'!AK35)</f>
        <v>349</v>
      </c>
      <c r="E35" s="210">
        <f>_xlfn.DAYS(About!$A$3,'Core Indicators'!AS35)</f>
        <v>0</v>
      </c>
      <c r="F35" s="210">
        <f>_xlfn.DAYS(About!$A$3,'Core Indicators'!BQ35)</f>
        <v>0</v>
      </c>
      <c r="G35" s="210">
        <f>_xlfn.DAYS(About!$A$3,'Core Indicators'!DM35)</f>
        <v>349</v>
      </c>
      <c r="H35" s="210">
        <f>_xlfn.DAYS(About!$A$3,'Core Indicators'!DU35)</f>
        <v>349</v>
      </c>
      <c r="I35" s="210">
        <f>_xlfn.DAYS(About!$A$3,'Core Indicators'!EC35)</f>
        <v>349</v>
      </c>
      <c r="J35" s="210">
        <f>_xlfn.DAYS(About!$A$3,'Core Indicators'!EK35)</f>
        <v>349</v>
      </c>
      <c r="K35" s="210">
        <f>_xlfn.DAYS(About!$A$3,'Core Indicators'!ES35)</f>
        <v>349</v>
      </c>
      <c r="L35" s="210">
        <f>_xlfn.DAYS(About!$A$3,'Core Indicators'!FI35)</f>
        <v>349</v>
      </c>
      <c r="M35" s="210">
        <f>_xlfn.DAYS(About!$A$3,'Core Indicators'!GG35)</f>
        <v>112</v>
      </c>
      <c r="N35" s="210">
        <f>_xlfn.DAYS(About!$A$3,'Core Indicators'!GO35)</f>
        <v>112</v>
      </c>
      <c r="O35" s="210">
        <f>_xlfn.DAYS(About!$A$3,'Core Indicators'!GW35)</f>
        <v>112</v>
      </c>
      <c r="P35" s="210">
        <f>_xlfn.DAYS(About!$A$3,'Core Indicators'!HE35)</f>
        <v>112</v>
      </c>
      <c r="Q35" s="210">
        <f>_xlfn.DAYS(About!$A$3,'Core Indicators'!HM35)</f>
        <v>112</v>
      </c>
      <c r="R35" s="210">
        <f>_xlfn.DAYS(About!$A$3,'Core Indicators'!HU35)</f>
        <v>112</v>
      </c>
      <c r="S35" s="210">
        <f>_xlfn.DAYS(About!$A$3,'Core Indicators'!IC35)</f>
        <v>112</v>
      </c>
      <c r="T35" s="210">
        <f>_xlfn.DAYS(About!$A$3,'Core Indicators'!IK35)</f>
        <v>112</v>
      </c>
      <c r="U35" s="210">
        <f>_xlfn.DAYS(About!$A$3,'Core Indicators'!IS35)</f>
        <v>112</v>
      </c>
      <c r="V35" s="210">
        <f t="shared" ref="V35:V66" si="1">AVERAGE(D35:M35)</f>
        <v>255.5</v>
      </c>
    </row>
    <row r="36" spans="1:22" x14ac:dyDescent="0.35">
      <c r="A36" s="209" t="str">
        <f>Lists!C:C</f>
        <v>ETH003</v>
      </c>
      <c r="B36" s="210">
        <f>_xlfn.DAYS(About!$A$3,'Core Indicators'!U36)</f>
        <v>349</v>
      </c>
      <c r="C36" s="210">
        <f>_xlfn.DAYS(About!$A$3,'Core Indicators'!AC36)</f>
        <v>349</v>
      </c>
      <c r="D36" s="210">
        <f>_xlfn.DAYS(About!$A$3,'Core Indicators'!AK36)</f>
        <v>349</v>
      </c>
      <c r="E36" s="210">
        <f>_xlfn.DAYS(About!$A$3,'Core Indicators'!AS36)</f>
        <v>0</v>
      </c>
      <c r="F36" s="210">
        <f>_xlfn.DAYS(About!$A$3,'Core Indicators'!BQ36)</f>
        <v>0</v>
      </c>
      <c r="G36" s="210">
        <f>_xlfn.DAYS(About!$A$3,'Core Indicators'!DM36)</f>
        <v>0</v>
      </c>
      <c r="H36" s="210">
        <f>_xlfn.DAYS(About!$A$3,'Core Indicators'!DU36)</f>
        <v>0</v>
      </c>
      <c r="I36" s="210">
        <f>_xlfn.DAYS(About!$A$3,'Core Indicators'!EC36)</f>
        <v>0</v>
      </c>
      <c r="J36" s="210">
        <f>_xlfn.DAYS(About!$A$3,'Core Indicators'!EK36)</f>
        <v>0</v>
      </c>
      <c r="K36" s="210">
        <f>_xlfn.DAYS(About!$A$3,'Core Indicators'!ES36)</f>
        <v>0</v>
      </c>
      <c r="L36" s="210">
        <f>_xlfn.DAYS(About!$A$3,'Core Indicators'!FI36)</f>
        <v>349</v>
      </c>
      <c r="M36" s="210">
        <f>_xlfn.DAYS(About!$A$3,'Core Indicators'!GG36)</f>
        <v>212</v>
      </c>
      <c r="N36" s="210">
        <f>_xlfn.DAYS(About!$A$3,'Core Indicators'!GO36)</f>
        <v>212</v>
      </c>
      <c r="O36" s="210">
        <f>_xlfn.DAYS(About!$A$3,'Core Indicators'!GW36)</f>
        <v>212</v>
      </c>
      <c r="P36" s="210">
        <f>_xlfn.DAYS(About!$A$3,'Core Indicators'!HE36)</f>
        <v>212</v>
      </c>
      <c r="Q36" s="210">
        <f>_xlfn.DAYS(About!$A$3,'Core Indicators'!HM36)</f>
        <v>212</v>
      </c>
      <c r="R36" s="210">
        <f>_xlfn.DAYS(About!$A$3,'Core Indicators'!HU36)</f>
        <v>212</v>
      </c>
      <c r="S36" s="210">
        <f>_xlfn.DAYS(About!$A$3,'Core Indicators'!IC36)</f>
        <v>212</v>
      </c>
      <c r="T36" s="210">
        <f>_xlfn.DAYS(About!$A$3,'Core Indicators'!IK36)</f>
        <v>212</v>
      </c>
      <c r="U36" s="210">
        <f>_xlfn.DAYS(About!$A$3,'Core Indicators'!IS36)</f>
        <v>212</v>
      </c>
      <c r="V36" s="210">
        <f t="shared" si="1"/>
        <v>91</v>
      </c>
    </row>
    <row r="37" spans="1:22" x14ac:dyDescent="0.35">
      <c r="A37" s="209" t="str">
        <f>Lists!C:C</f>
        <v>ETH004</v>
      </c>
      <c r="B37" s="210">
        <f>_xlfn.DAYS(About!$A$3,'Core Indicators'!U37)</f>
        <v>198</v>
      </c>
      <c r="C37" s="210">
        <f>_xlfn.DAYS(About!$A$3,'Core Indicators'!AC37)</f>
        <v>198</v>
      </c>
      <c r="D37" s="210">
        <f>_xlfn.DAYS(About!$A$3,'Core Indicators'!AK37)</f>
        <v>198</v>
      </c>
      <c r="E37" s="210">
        <f>_xlfn.DAYS(About!$A$3,'Core Indicators'!AS37)</f>
        <v>0</v>
      </c>
      <c r="F37" s="210">
        <f>_xlfn.DAYS(About!$A$3,'Core Indicators'!BQ37)</f>
        <v>0</v>
      </c>
      <c r="G37" s="210">
        <f>_xlfn.DAYS(About!$A$3,'Core Indicators'!DM37)</f>
        <v>155</v>
      </c>
      <c r="H37" s="210">
        <f>_xlfn.DAYS(About!$A$3,'Core Indicators'!DU37)</f>
        <v>155</v>
      </c>
      <c r="I37" s="210">
        <f>_xlfn.DAYS(About!$A$3,'Core Indicators'!EC37)</f>
        <v>0</v>
      </c>
      <c r="J37" s="210">
        <f>_xlfn.DAYS(About!$A$3,'Core Indicators'!EK37)</f>
        <v>0</v>
      </c>
      <c r="K37" s="210">
        <f>_xlfn.DAYS(About!$A$3,'Core Indicators'!ES37)</f>
        <v>155</v>
      </c>
      <c r="L37" s="210">
        <f>_xlfn.DAYS(About!$A$3,'Core Indicators'!FI37)</f>
        <v>198</v>
      </c>
      <c r="M37" s="210">
        <f>_xlfn.DAYS(About!$A$3,'Core Indicators'!GG37)</f>
        <v>212</v>
      </c>
      <c r="N37" s="210">
        <f>_xlfn.DAYS(About!$A$3,'Core Indicators'!GO37)</f>
        <v>212</v>
      </c>
      <c r="O37" s="210">
        <f>_xlfn.DAYS(About!$A$3,'Core Indicators'!GW37)</f>
        <v>212</v>
      </c>
      <c r="P37" s="210">
        <f>_xlfn.DAYS(About!$A$3,'Core Indicators'!HE37)</f>
        <v>212</v>
      </c>
      <c r="Q37" s="210">
        <f>_xlfn.DAYS(About!$A$3,'Core Indicators'!HM37)</f>
        <v>212</v>
      </c>
      <c r="R37" s="210">
        <f>_xlfn.DAYS(About!$A$3,'Core Indicators'!HU37)</f>
        <v>212</v>
      </c>
      <c r="S37" s="210">
        <f>_xlfn.DAYS(About!$A$3,'Core Indicators'!IC37)</f>
        <v>212</v>
      </c>
      <c r="T37" s="210">
        <f>_xlfn.DAYS(About!$A$3,'Core Indicators'!IK37)</f>
        <v>212</v>
      </c>
      <c r="U37" s="210">
        <f>_xlfn.DAYS(About!$A$3,'Core Indicators'!IS37)</f>
        <v>212</v>
      </c>
      <c r="V37" s="210">
        <f t="shared" si="1"/>
        <v>107.3</v>
      </c>
    </row>
    <row r="38" spans="1:22" x14ac:dyDescent="0.35">
      <c r="A38" s="209" t="str">
        <f>Lists!C:C</f>
        <v>ETH005</v>
      </c>
      <c r="B38" s="210">
        <f>_xlfn.DAYS(About!$A$3,'Core Indicators'!U38)</f>
        <v>112</v>
      </c>
      <c r="C38" s="210">
        <f>_xlfn.DAYS(About!$A$3,'Core Indicators'!AC38)</f>
        <v>112</v>
      </c>
      <c r="D38" s="210">
        <f>_xlfn.DAYS(About!$A$3,'Core Indicators'!AK38)</f>
        <v>33</v>
      </c>
      <c r="E38" s="210">
        <f>_xlfn.DAYS(About!$A$3,'Core Indicators'!AS38)</f>
        <v>0</v>
      </c>
      <c r="F38" s="210">
        <f>_xlfn.DAYS(About!$A$3,'Core Indicators'!BQ38)</f>
        <v>0</v>
      </c>
      <c r="G38" s="210">
        <f>_xlfn.DAYS(About!$A$3,'Core Indicators'!DM38)</f>
        <v>0</v>
      </c>
      <c r="H38" s="210">
        <f>_xlfn.DAYS(About!$A$3,'Core Indicators'!DU38)</f>
        <v>0</v>
      </c>
      <c r="I38" s="210">
        <f>_xlfn.DAYS(About!$A$3,'Core Indicators'!EC38)</f>
        <v>0</v>
      </c>
      <c r="J38" s="210">
        <f>_xlfn.DAYS(About!$A$3,'Core Indicators'!EK38)</f>
        <v>0</v>
      </c>
      <c r="K38" s="210">
        <f>_xlfn.DAYS(About!$A$3,'Core Indicators'!ES38)</f>
        <v>0</v>
      </c>
      <c r="L38" s="210">
        <f>_xlfn.DAYS(About!$A$3,'Core Indicators'!FI38)</f>
        <v>112</v>
      </c>
      <c r="M38" s="210">
        <f>_xlfn.DAYS(About!$A$3,'Core Indicators'!GG38)</f>
        <v>112</v>
      </c>
      <c r="N38" s="210">
        <f>_xlfn.DAYS(About!$A$3,'Core Indicators'!GO38)</f>
        <v>112</v>
      </c>
      <c r="O38" s="210">
        <f>_xlfn.DAYS(About!$A$3,'Core Indicators'!GW38)</f>
        <v>112</v>
      </c>
      <c r="P38" s="210">
        <f>_xlfn.DAYS(About!$A$3,'Core Indicators'!HE38)</f>
        <v>112</v>
      </c>
      <c r="Q38" s="210">
        <f>_xlfn.DAYS(About!$A$3,'Core Indicators'!HM38)</f>
        <v>112</v>
      </c>
      <c r="R38" s="210">
        <f>_xlfn.DAYS(About!$A$3,'Core Indicators'!HU38)</f>
        <v>112</v>
      </c>
      <c r="S38" s="210">
        <f>_xlfn.DAYS(About!$A$3,'Core Indicators'!IC38)</f>
        <v>112</v>
      </c>
      <c r="T38" s="210">
        <f>_xlfn.DAYS(About!$A$3,'Core Indicators'!IK38)</f>
        <v>112</v>
      </c>
      <c r="U38" s="210">
        <f>_xlfn.DAYS(About!$A$3,'Core Indicators'!IS38)</f>
        <v>112</v>
      </c>
      <c r="V38" s="210">
        <f t="shared" si="1"/>
        <v>25.7</v>
      </c>
    </row>
    <row r="39" spans="1:22" x14ac:dyDescent="0.35">
      <c r="A39" s="209" t="str">
        <f>Lists!C:C</f>
        <v>GRC002</v>
      </c>
      <c r="B39" s="210">
        <f>_xlfn.DAYS(About!$A$3,'Core Indicators'!U39)</f>
        <v>1127</v>
      </c>
      <c r="C39" s="210">
        <f>_xlfn.DAYS(About!$A$3,'Core Indicators'!AC39)</f>
        <v>41</v>
      </c>
      <c r="D39" s="210">
        <f>_xlfn.DAYS(About!$A$3,'Core Indicators'!AK39)</f>
        <v>41</v>
      </c>
      <c r="E39" s="210">
        <f>_xlfn.DAYS(About!$A$3,'Core Indicators'!AS39)</f>
        <v>41</v>
      </c>
      <c r="F39" s="210">
        <f>_xlfn.DAYS(About!$A$3,'Core Indicators'!BQ39)</f>
        <v>41</v>
      </c>
      <c r="G39" s="210">
        <f>_xlfn.DAYS(About!$A$3,'Core Indicators'!DM39)</f>
        <v>41</v>
      </c>
      <c r="H39" s="210">
        <f>_xlfn.DAYS(About!$A$3,'Core Indicators'!DU39)</f>
        <v>41</v>
      </c>
      <c r="I39" s="210">
        <f>_xlfn.DAYS(About!$A$3,'Core Indicators'!EC39)</f>
        <v>41</v>
      </c>
      <c r="J39" s="210">
        <f>_xlfn.DAYS(About!$A$3,'Core Indicators'!EK39)</f>
        <v>41</v>
      </c>
      <c r="K39" s="210">
        <f>_xlfn.DAYS(About!$A$3,'Core Indicators'!ES39)</f>
        <v>41</v>
      </c>
      <c r="L39" s="210">
        <f>_xlfn.DAYS(About!$A$3,'Core Indicators'!FI39)</f>
        <v>1211</v>
      </c>
      <c r="M39" s="210">
        <f>_xlfn.DAYS(About!$A$3,'Core Indicators'!GG39)</f>
        <v>223</v>
      </c>
      <c r="N39" s="210">
        <f>_xlfn.DAYS(About!$A$3,'Core Indicators'!GO39)</f>
        <v>223</v>
      </c>
      <c r="O39" s="210">
        <f>_xlfn.DAYS(About!$A$3,'Core Indicators'!GW39)</f>
        <v>223</v>
      </c>
      <c r="P39" s="210">
        <f>_xlfn.DAYS(About!$A$3,'Core Indicators'!HE39)</f>
        <v>223</v>
      </c>
      <c r="Q39" s="210">
        <f>_xlfn.DAYS(About!$A$3,'Core Indicators'!HM39)</f>
        <v>223</v>
      </c>
      <c r="R39" s="210">
        <f>_xlfn.DAYS(About!$A$3,'Core Indicators'!HU39)</f>
        <v>223</v>
      </c>
      <c r="S39" s="210">
        <f>_xlfn.DAYS(About!$A$3,'Core Indicators'!IC39)</f>
        <v>223</v>
      </c>
      <c r="T39" s="210">
        <f>_xlfn.DAYS(About!$A$3,'Core Indicators'!IK39)</f>
        <v>223</v>
      </c>
      <c r="U39" s="210">
        <f>_xlfn.DAYS(About!$A$3,'Core Indicators'!IS39)</f>
        <v>223</v>
      </c>
      <c r="V39" s="210">
        <f t="shared" si="1"/>
        <v>176.2</v>
      </c>
    </row>
    <row r="40" spans="1:22" x14ac:dyDescent="0.35">
      <c r="A40" s="209" t="str">
        <f>Lists!C:C</f>
        <v>GTM001</v>
      </c>
      <c r="B40" s="210">
        <f>_xlfn.DAYS(About!$A$3,'Core Indicators'!U40)</f>
        <v>196</v>
      </c>
      <c r="C40" s="210">
        <f>_xlfn.DAYS(About!$A$3,'Core Indicators'!AC40)</f>
        <v>196</v>
      </c>
      <c r="D40" s="210">
        <f>_xlfn.DAYS(About!$A$3,'Core Indicators'!AK40)</f>
        <v>196</v>
      </c>
      <c r="E40" s="210">
        <f>_xlfn.DAYS(About!$A$3,'Core Indicators'!AS40)</f>
        <v>196</v>
      </c>
      <c r="F40" s="210">
        <f>_xlfn.DAYS(About!$A$3,'Core Indicators'!BQ40)</f>
        <v>196</v>
      </c>
      <c r="G40" s="210">
        <f>_xlfn.DAYS(About!$A$3,'Core Indicators'!DM40)</f>
        <v>196</v>
      </c>
      <c r="H40" s="210">
        <f>_xlfn.DAYS(About!$A$3,'Core Indicators'!DU40)</f>
        <v>196</v>
      </c>
      <c r="I40" s="210">
        <f>_xlfn.DAYS(About!$A$3,'Core Indicators'!EC40)</f>
        <v>196</v>
      </c>
      <c r="J40" s="210">
        <f>_xlfn.DAYS(About!$A$3,'Core Indicators'!EK40)</f>
        <v>196</v>
      </c>
      <c r="K40" s="210">
        <f>_xlfn.DAYS(About!$A$3,'Core Indicators'!ES40)</f>
        <v>196</v>
      </c>
      <c r="L40" s="210">
        <f>_xlfn.DAYS(About!$A$3,'Core Indicators'!FI40)</f>
        <v>196</v>
      </c>
      <c r="M40" s="210">
        <f>_xlfn.DAYS(About!$A$3,'Core Indicators'!GG40)</f>
        <v>221</v>
      </c>
      <c r="N40" s="210">
        <f>_xlfn.DAYS(About!$A$3,'Core Indicators'!GO40)</f>
        <v>221</v>
      </c>
      <c r="O40" s="210">
        <f>_xlfn.DAYS(About!$A$3,'Core Indicators'!GW40)</f>
        <v>221</v>
      </c>
      <c r="P40" s="210">
        <f>_xlfn.DAYS(About!$A$3,'Core Indicators'!HE40)</f>
        <v>221</v>
      </c>
      <c r="Q40" s="210">
        <f>_xlfn.DAYS(About!$A$3,'Core Indicators'!HM40)</f>
        <v>221</v>
      </c>
      <c r="R40" s="210">
        <f>_xlfn.DAYS(About!$A$3,'Core Indicators'!HU40)</f>
        <v>221</v>
      </c>
      <c r="S40" s="210">
        <f>_xlfn.DAYS(About!$A$3,'Core Indicators'!IC40)</f>
        <v>221</v>
      </c>
      <c r="T40" s="210">
        <f>_xlfn.DAYS(About!$A$3,'Core Indicators'!IK40)</f>
        <v>221</v>
      </c>
      <c r="U40" s="210">
        <f>_xlfn.DAYS(About!$A$3,'Core Indicators'!IS40)</f>
        <v>221</v>
      </c>
      <c r="V40" s="210">
        <f t="shared" si="1"/>
        <v>198.5</v>
      </c>
    </row>
    <row r="41" spans="1:22" x14ac:dyDescent="0.35">
      <c r="A41" s="209" t="str">
        <f>Lists!C:C</f>
        <v>HND001</v>
      </c>
      <c r="B41" s="210">
        <f>_xlfn.DAYS(About!$A$3,'Core Indicators'!U41)</f>
        <v>195</v>
      </c>
      <c r="C41" s="210">
        <f>_xlfn.DAYS(About!$A$3,'Core Indicators'!AC41)</f>
        <v>195</v>
      </c>
      <c r="D41" s="210">
        <f>_xlfn.DAYS(About!$A$3,'Core Indicators'!AK41)</f>
        <v>195</v>
      </c>
      <c r="E41" s="210">
        <f>_xlfn.DAYS(About!$A$3,'Core Indicators'!AS41)</f>
        <v>195</v>
      </c>
      <c r="F41" s="210">
        <f>_xlfn.DAYS(About!$A$3,'Core Indicators'!BQ41)</f>
        <v>195</v>
      </c>
      <c r="G41" s="210">
        <f>_xlfn.DAYS(About!$A$3,'Core Indicators'!DM41)</f>
        <v>195</v>
      </c>
      <c r="H41" s="210">
        <f>_xlfn.DAYS(About!$A$3,'Core Indicators'!DU41)</f>
        <v>195</v>
      </c>
      <c r="I41" s="210">
        <f>_xlfn.DAYS(About!$A$3,'Core Indicators'!EC41)</f>
        <v>195</v>
      </c>
      <c r="J41" s="210">
        <f>_xlfn.DAYS(About!$A$3,'Core Indicators'!EK41)</f>
        <v>195</v>
      </c>
      <c r="K41" s="210">
        <f>_xlfn.DAYS(About!$A$3,'Core Indicators'!ES41)</f>
        <v>195</v>
      </c>
      <c r="L41" s="210">
        <f>_xlfn.DAYS(About!$A$3,'Core Indicators'!FI41)</f>
        <v>195</v>
      </c>
      <c r="M41" s="210">
        <f>_xlfn.DAYS(About!$A$3,'Core Indicators'!GG41)</f>
        <v>219</v>
      </c>
      <c r="N41" s="210">
        <f>_xlfn.DAYS(About!$A$3,'Core Indicators'!GO41)</f>
        <v>219</v>
      </c>
      <c r="O41" s="210">
        <f>_xlfn.DAYS(About!$A$3,'Core Indicators'!GW41)</f>
        <v>219</v>
      </c>
      <c r="P41" s="210">
        <f>_xlfn.DAYS(About!$A$3,'Core Indicators'!HE41)</f>
        <v>219</v>
      </c>
      <c r="Q41" s="210">
        <f>_xlfn.DAYS(About!$A$3,'Core Indicators'!HM41)</f>
        <v>219</v>
      </c>
      <c r="R41" s="210">
        <f>_xlfn.DAYS(About!$A$3,'Core Indicators'!HU41)</f>
        <v>219</v>
      </c>
      <c r="S41" s="210">
        <f>_xlfn.DAYS(About!$A$3,'Core Indicators'!IC41)</f>
        <v>219</v>
      </c>
      <c r="T41" s="210">
        <f>_xlfn.DAYS(About!$A$3,'Core Indicators'!IK41)</f>
        <v>219</v>
      </c>
      <c r="U41" s="210">
        <f>_xlfn.DAYS(About!$A$3,'Core Indicators'!IS41)</f>
        <v>219</v>
      </c>
      <c r="V41" s="210">
        <f t="shared" si="1"/>
        <v>197.4</v>
      </c>
    </row>
    <row r="42" spans="1:22" x14ac:dyDescent="0.35">
      <c r="A42" s="209" t="str">
        <f>Lists!C:C</f>
        <v>HTI001</v>
      </c>
      <c r="B42" s="210">
        <f>_xlfn.DAYS(About!$A$3,'Core Indicators'!U42)</f>
        <v>26</v>
      </c>
      <c r="C42" s="210">
        <f>_xlfn.DAYS(About!$A$3,'Core Indicators'!AC42)</f>
        <v>26</v>
      </c>
      <c r="D42" s="210">
        <f>_xlfn.DAYS(About!$A$3,'Core Indicators'!AK42)</f>
        <v>26</v>
      </c>
      <c r="E42" s="210">
        <f>_xlfn.DAYS(About!$A$3,'Core Indicators'!AS42)</f>
        <v>26</v>
      </c>
      <c r="F42" s="210">
        <f>_xlfn.DAYS(About!$A$3,'Core Indicators'!BQ42)</f>
        <v>26</v>
      </c>
      <c r="G42" s="210">
        <f>_xlfn.DAYS(About!$A$3,'Core Indicators'!DM42)</f>
        <v>26</v>
      </c>
      <c r="H42" s="210">
        <f>_xlfn.DAYS(About!$A$3,'Core Indicators'!DU42)</f>
        <v>26</v>
      </c>
      <c r="I42" s="210">
        <f>_xlfn.DAYS(About!$A$3,'Core Indicators'!EC42)</f>
        <v>26</v>
      </c>
      <c r="J42" s="210">
        <f>_xlfn.DAYS(About!$A$3,'Core Indicators'!EK42)</f>
        <v>26</v>
      </c>
      <c r="K42" s="210">
        <f>_xlfn.DAYS(About!$A$3,'Core Indicators'!ES42)</f>
        <v>26</v>
      </c>
      <c r="L42" s="210">
        <f>_xlfn.DAYS(About!$A$3,'Core Indicators'!FI42)</f>
        <v>26</v>
      </c>
      <c r="M42" s="210">
        <f>_xlfn.DAYS(About!$A$3,'Core Indicators'!GG42)</f>
        <v>217</v>
      </c>
      <c r="N42" s="210">
        <f>_xlfn.DAYS(About!$A$3,'Core Indicators'!GO42)</f>
        <v>217</v>
      </c>
      <c r="O42" s="210">
        <f>_xlfn.DAYS(About!$A$3,'Core Indicators'!GW42)</f>
        <v>217</v>
      </c>
      <c r="P42" s="210">
        <f>_xlfn.DAYS(About!$A$3,'Core Indicators'!HE42)</f>
        <v>217</v>
      </c>
      <c r="Q42" s="210">
        <f>_xlfn.DAYS(About!$A$3,'Core Indicators'!HM42)</f>
        <v>217</v>
      </c>
      <c r="R42" s="210">
        <f>_xlfn.DAYS(About!$A$3,'Core Indicators'!HU42)</f>
        <v>217</v>
      </c>
      <c r="S42" s="210">
        <f>_xlfn.DAYS(About!$A$3,'Core Indicators'!IC42)</f>
        <v>217</v>
      </c>
      <c r="T42" s="210">
        <f>_xlfn.DAYS(About!$A$3,'Core Indicators'!IK42)</f>
        <v>217</v>
      </c>
      <c r="U42" s="210">
        <f>_xlfn.DAYS(About!$A$3,'Core Indicators'!IS42)</f>
        <v>217</v>
      </c>
      <c r="V42" s="210">
        <f t="shared" si="1"/>
        <v>45.1</v>
      </c>
    </row>
    <row r="43" spans="1:22" x14ac:dyDescent="0.35">
      <c r="A43" s="209" t="str">
        <f>Lists!C:C</f>
        <v>HTI002</v>
      </c>
      <c r="B43" s="210">
        <f>_xlfn.DAYS(About!$A$3,'Core Indicators'!U43)</f>
        <v>26</v>
      </c>
      <c r="C43" s="210">
        <f>_xlfn.DAYS(About!$A$3,'Core Indicators'!AC43)</f>
        <v>26</v>
      </c>
      <c r="D43" s="210">
        <f>_xlfn.DAYS(About!$A$3,'Core Indicators'!AK43)</f>
        <v>26</v>
      </c>
      <c r="E43" s="210">
        <f>_xlfn.DAYS(About!$A$3,'Core Indicators'!AS43)</f>
        <v>26</v>
      </c>
      <c r="F43" s="210">
        <f>_xlfn.DAYS(About!$A$3,'Core Indicators'!BQ43)</f>
        <v>26</v>
      </c>
      <c r="G43" s="210">
        <f>_xlfn.DAYS(About!$A$3,'Core Indicators'!DM43)</f>
        <v>26</v>
      </c>
      <c r="H43" s="210">
        <f>_xlfn.DAYS(About!$A$3,'Core Indicators'!DU43)</f>
        <v>26</v>
      </c>
      <c r="I43" s="210">
        <f>_xlfn.DAYS(About!$A$3,'Core Indicators'!EC43)</f>
        <v>26</v>
      </c>
      <c r="J43" s="210">
        <f>_xlfn.DAYS(About!$A$3,'Core Indicators'!EK43)</f>
        <v>284</v>
      </c>
      <c r="K43" s="210">
        <f>_xlfn.DAYS(About!$A$3,'Core Indicators'!ES43)</f>
        <v>284</v>
      </c>
      <c r="L43" s="210">
        <f>_xlfn.DAYS(About!$A$3,'Core Indicators'!FI43)</f>
        <v>26</v>
      </c>
      <c r="M43" s="210">
        <f>_xlfn.DAYS(About!$A$3,'Core Indicators'!GG43)</f>
        <v>217</v>
      </c>
      <c r="N43" s="210">
        <f>_xlfn.DAYS(About!$A$3,'Core Indicators'!GO43)</f>
        <v>217</v>
      </c>
      <c r="O43" s="210">
        <f>_xlfn.DAYS(About!$A$3,'Core Indicators'!GW43)</f>
        <v>217</v>
      </c>
      <c r="P43" s="210">
        <f>_xlfn.DAYS(About!$A$3,'Core Indicators'!HE43)</f>
        <v>217</v>
      </c>
      <c r="Q43" s="210">
        <f>_xlfn.DAYS(About!$A$3,'Core Indicators'!HM43)</f>
        <v>217</v>
      </c>
      <c r="R43" s="210">
        <f>_xlfn.DAYS(About!$A$3,'Core Indicators'!HU43)</f>
        <v>217</v>
      </c>
      <c r="S43" s="210">
        <f>_xlfn.DAYS(About!$A$3,'Core Indicators'!IC43)</f>
        <v>217</v>
      </c>
      <c r="T43" s="210">
        <f>_xlfn.DAYS(About!$A$3,'Core Indicators'!IK43)</f>
        <v>217</v>
      </c>
      <c r="U43" s="210">
        <f>_xlfn.DAYS(About!$A$3,'Core Indicators'!IS43)</f>
        <v>217</v>
      </c>
      <c r="V43" s="210">
        <f t="shared" si="1"/>
        <v>96.7</v>
      </c>
    </row>
    <row r="44" spans="1:22" x14ac:dyDescent="0.35">
      <c r="A44" s="209" t="str">
        <f>Lists!C:C</f>
        <v>HUN002</v>
      </c>
      <c r="B44" s="210">
        <f>_xlfn.DAYS(About!$A$3,'Core Indicators'!U44)</f>
        <v>54</v>
      </c>
      <c r="C44" s="210">
        <f>_xlfn.DAYS(About!$A$3,'Core Indicators'!AC44)</f>
        <v>54</v>
      </c>
      <c r="D44" s="210">
        <f>_xlfn.DAYS(About!$A$3,'Core Indicators'!AK44)</f>
        <v>54</v>
      </c>
      <c r="E44" s="210">
        <f>_xlfn.DAYS(About!$A$3,'Core Indicators'!AS44)</f>
        <v>54</v>
      </c>
      <c r="F44" s="210">
        <f>_xlfn.DAYS(About!$A$3,'Core Indicators'!BQ44)</f>
        <v>54</v>
      </c>
      <c r="G44" s="210">
        <f>_xlfn.DAYS(About!$A$3,'Core Indicators'!DM44)</f>
        <v>54</v>
      </c>
      <c r="H44" s="210">
        <f>_xlfn.DAYS(About!$A$3,'Core Indicators'!DU44)</f>
        <v>54</v>
      </c>
      <c r="I44" s="210">
        <f>_xlfn.DAYS(About!$A$3,'Core Indicators'!EC44)</f>
        <v>54</v>
      </c>
      <c r="J44" s="210">
        <f>_xlfn.DAYS(About!$A$3,'Core Indicators'!EK44)</f>
        <v>54</v>
      </c>
      <c r="K44" s="210">
        <f>_xlfn.DAYS(About!$A$3,'Core Indicators'!ES44)</f>
        <v>54</v>
      </c>
      <c r="L44" s="210">
        <f>_xlfn.DAYS(About!$A$3,'Core Indicators'!FI44)</f>
        <v>54</v>
      </c>
      <c r="M44" s="210">
        <f>_xlfn.DAYS(About!$A$3,'Core Indicators'!GG44)</f>
        <v>92</v>
      </c>
      <c r="N44" s="210">
        <f>_xlfn.DAYS(About!$A$3,'Core Indicators'!GO44)</f>
        <v>92</v>
      </c>
      <c r="O44" s="210">
        <f>_xlfn.DAYS(About!$A$3,'Core Indicators'!GW44)</f>
        <v>92</v>
      </c>
      <c r="P44" s="210">
        <f>_xlfn.DAYS(About!$A$3,'Core Indicators'!HE44)</f>
        <v>92</v>
      </c>
      <c r="Q44" s="210">
        <f>_xlfn.DAYS(About!$A$3,'Core Indicators'!HM44)</f>
        <v>92</v>
      </c>
      <c r="R44" s="210">
        <f>_xlfn.DAYS(About!$A$3,'Core Indicators'!HU44)</f>
        <v>92</v>
      </c>
      <c r="S44" s="210">
        <f>_xlfn.DAYS(About!$A$3,'Core Indicators'!IC44)</f>
        <v>92</v>
      </c>
      <c r="T44" s="210">
        <f>_xlfn.DAYS(About!$A$3,'Core Indicators'!IK44)</f>
        <v>92</v>
      </c>
      <c r="U44" s="210">
        <f>_xlfn.DAYS(About!$A$3,'Core Indicators'!IS44)</f>
        <v>92</v>
      </c>
      <c r="V44" s="210">
        <f t="shared" si="1"/>
        <v>57.8</v>
      </c>
    </row>
    <row r="45" spans="1:22" x14ac:dyDescent="0.35">
      <c r="A45" s="209" t="str">
        <f>Lists!C:C</f>
        <v>IDN002</v>
      </c>
      <c r="B45" s="210">
        <f>_xlfn.DAYS(About!$A$3,'Core Indicators'!U45)</f>
        <v>29</v>
      </c>
      <c r="C45" s="210">
        <f>_xlfn.DAYS(About!$A$3,'Core Indicators'!AC45)</f>
        <v>29</v>
      </c>
      <c r="D45" s="210">
        <f>_xlfn.DAYS(About!$A$3,'Core Indicators'!AK45)</f>
        <v>29</v>
      </c>
      <c r="E45" s="210">
        <f>_xlfn.DAYS(About!$A$3,'Core Indicators'!AS45)</f>
        <v>84</v>
      </c>
      <c r="F45" s="210">
        <f>_xlfn.DAYS(About!$A$3,'Core Indicators'!BQ45)</f>
        <v>0</v>
      </c>
      <c r="G45" s="210">
        <f>_xlfn.DAYS(About!$A$3,'Core Indicators'!DM45)</f>
        <v>29</v>
      </c>
      <c r="H45" s="210">
        <f>_xlfn.DAYS(About!$A$3,'Core Indicators'!DU45)</f>
        <v>29</v>
      </c>
      <c r="I45" s="210">
        <f>_xlfn.DAYS(About!$A$3,'Core Indicators'!EC45)</f>
        <v>29</v>
      </c>
      <c r="J45" s="210">
        <f>_xlfn.DAYS(About!$A$3,'Core Indicators'!EK45)</f>
        <v>29</v>
      </c>
      <c r="K45" s="210">
        <f>_xlfn.DAYS(About!$A$3,'Core Indicators'!ES45)</f>
        <v>29</v>
      </c>
      <c r="L45" s="210">
        <f>_xlfn.DAYS(About!$A$3,'Core Indicators'!FI45)</f>
        <v>1036</v>
      </c>
      <c r="M45" s="210">
        <f>_xlfn.DAYS(About!$A$3,'Core Indicators'!GG45)</f>
        <v>218</v>
      </c>
      <c r="N45" s="210">
        <f>_xlfn.DAYS(About!$A$3,'Core Indicators'!GO45)</f>
        <v>218</v>
      </c>
      <c r="O45" s="210">
        <f>_xlfn.DAYS(About!$A$3,'Core Indicators'!GW45)</f>
        <v>218</v>
      </c>
      <c r="P45" s="210">
        <f>_xlfn.DAYS(About!$A$3,'Core Indicators'!HE45)</f>
        <v>218</v>
      </c>
      <c r="Q45" s="210">
        <f>_xlfn.DAYS(About!$A$3,'Core Indicators'!HM45)</f>
        <v>218</v>
      </c>
      <c r="R45" s="210">
        <f>_xlfn.DAYS(About!$A$3,'Core Indicators'!HU45)</f>
        <v>218</v>
      </c>
      <c r="S45" s="210">
        <f>_xlfn.DAYS(About!$A$3,'Core Indicators'!IC45)</f>
        <v>218</v>
      </c>
      <c r="T45" s="210">
        <f>_xlfn.DAYS(About!$A$3,'Core Indicators'!IK45)</f>
        <v>218</v>
      </c>
      <c r="U45" s="210">
        <f>_xlfn.DAYS(About!$A$3,'Core Indicators'!IS45)</f>
        <v>218</v>
      </c>
      <c r="V45" s="210">
        <f t="shared" si="1"/>
        <v>151.19999999999999</v>
      </c>
    </row>
    <row r="46" spans="1:22" x14ac:dyDescent="0.35">
      <c r="A46" s="209" t="str">
        <f>Lists!C:C</f>
        <v>IND002</v>
      </c>
      <c r="B46" s="210">
        <f>_xlfn.DAYS(About!$A$3,'Core Indicators'!U46)</f>
        <v>489</v>
      </c>
      <c r="C46" s="210">
        <f>_xlfn.DAYS(About!$A$3,'Core Indicators'!AC46)</f>
        <v>489</v>
      </c>
      <c r="D46" s="210">
        <f>_xlfn.DAYS(About!$A$3,'Core Indicators'!AK46)</f>
        <v>489</v>
      </c>
      <c r="E46" s="210">
        <f>_xlfn.DAYS(About!$A$3,'Core Indicators'!AS46)</f>
        <v>489</v>
      </c>
      <c r="F46" s="210">
        <f>_xlfn.DAYS(About!$A$3,'Core Indicators'!BQ46)</f>
        <v>0</v>
      </c>
      <c r="G46" s="210">
        <f>_xlfn.DAYS(About!$A$3,'Core Indicators'!DM46)</f>
        <v>489</v>
      </c>
      <c r="H46" s="210">
        <f>_xlfn.DAYS(About!$A$3,'Core Indicators'!DU46)</f>
        <v>489</v>
      </c>
      <c r="I46" s="210">
        <f>_xlfn.DAYS(About!$A$3,'Core Indicators'!EC46)</f>
        <v>489</v>
      </c>
      <c r="J46" s="210">
        <f>_xlfn.DAYS(About!$A$3,'Core Indicators'!EK46)</f>
        <v>489</v>
      </c>
      <c r="K46" s="210">
        <f>_xlfn.DAYS(About!$A$3,'Core Indicators'!ES46)</f>
        <v>489</v>
      </c>
      <c r="L46" s="210">
        <f>_xlfn.DAYS(About!$A$3,'Core Indicators'!FI46)</f>
        <v>916</v>
      </c>
      <c r="M46" s="210">
        <f>_xlfn.DAYS(About!$A$3,'Core Indicators'!GG46)</f>
        <v>219</v>
      </c>
      <c r="N46" s="210">
        <f>_xlfn.DAYS(About!$A$3,'Core Indicators'!GO46)</f>
        <v>219</v>
      </c>
      <c r="O46" s="210">
        <f>_xlfn.DAYS(About!$A$3,'Core Indicators'!GW46)</f>
        <v>219</v>
      </c>
      <c r="P46" s="210">
        <f>_xlfn.DAYS(About!$A$3,'Core Indicators'!HE46)</f>
        <v>219</v>
      </c>
      <c r="Q46" s="210">
        <f>_xlfn.DAYS(About!$A$3,'Core Indicators'!HM46)</f>
        <v>219</v>
      </c>
      <c r="R46" s="210">
        <f>_xlfn.DAYS(About!$A$3,'Core Indicators'!HU46)</f>
        <v>219</v>
      </c>
      <c r="S46" s="210">
        <f>_xlfn.DAYS(About!$A$3,'Core Indicators'!IC46)</f>
        <v>219</v>
      </c>
      <c r="T46" s="210">
        <f>_xlfn.DAYS(About!$A$3,'Core Indicators'!IK46)</f>
        <v>219</v>
      </c>
      <c r="U46" s="210">
        <f>_xlfn.DAYS(About!$A$3,'Core Indicators'!IS46)</f>
        <v>219</v>
      </c>
      <c r="V46" s="210">
        <f t="shared" si="1"/>
        <v>455.8</v>
      </c>
    </row>
    <row r="47" spans="1:22" x14ac:dyDescent="0.35">
      <c r="A47" s="209" t="str">
        <f>Lists!C:C</f>
        <v>IRN004</v>
      </c>
      <c r="B47" s="210">
        <f>_xlfn.DAYS(About!$A$3,'Core Indicators'!U47)</f>
        <v>442</v>
      </c>
      <c r="C47" s="210">
        <f>_xlfn.DAYS(About!$A$3,'Core Indicators'!AC47)</f>
        <v>442</v>
      </c>
      <c r="D47" s="210">
        <f>_xlfn.DAYS(About!$A$3,'Core Indicators'!AK47)</f>
        <v>55</v>
      </c>
      <c r="E47" s="210">
        <f>_xlfn.DAYS(About!$A$3,'Core Indicators'!AS47)</f>
        <v>55</v>
      </c>
      <c r="F47" s="210">
        <f>_xlfn.DAYS(About!$A$3,'Core Indicators'!BQ47)</f>
        <v>55</v>
      </c>
      <c r="G47" s="210">
        <f>_xlfn.DAYS(About!$A$3,'Core Indicators'!DM47)</f>
        <v>55</v>
      </c>
      <c r="H47" s="210">
        <f>_xlfn.DAYS(About!$A$3,'Core Indicators'!DU47)</f>
        <v>55</v>
      </c>
      <c r="I47" s="210">
        <f>_xlfn.DAYS(About!$A$3,'Core Indicators'!EC47)</f>
        <v>55</v>
      </c>
      <c r="J47" s="210">
        <f>_xlfn.DAYS(About!$A$3,'Core Indicators'!EK47)</f>
        <v>55</v>
      </c>
      <c r="K47" s="210">
        <f>_xlfn.DAYS(About!$A$3,'Core Indicators'!ES47)</f>
        <v>55</v>
      </c>
      <c r="L47" s="210">
        <f>_xlfn.DAYS(About!$A$3,'Core Indicators'!FI47)</f>
        <v>442</v>
      </c>
      <c r="M47" s="210">
        <f>_xlfn.DAYS(About!$A$3,'Core Indicators'!GG47)</f>
        <v>223</v>
      </c>
      <c r="N47" s="210">
        <f>_xlfn.DAYS(About!$A$3,'Core Indicators'!GO47)</f>
        <v>223</v>
      </c>
      <c r="O47" s="210">
        <f>_xlfn.DAYS(About!$A$3,'Core Indicators'!GW47)</f>
        <v>223</v>
      </c>
      <c r="P47" s="210">
        <f>_xlfn.DAYS(About!$A$3,'Core Indicators'!HE47)</f>
        <v>223</v>
      </c>
      <c r="Q47" s="210">
        <f>_xlfn.DAYS(About!$A$3,'Core Indicators'!HM47)</f>
        <v>223</v>
      </c>
      <c r="R47" s="210">
        <f>_xlfn.DAYS(About!$A$3,'Core Indicators'!HU47)</f>
        <v>223</v>
      </c>
      <c r="S47" s="210">
        <f>_xlfn.DAYS(About!$A$3,'Core Indicators'!IC47)</f>
        <v>223</v>
      </c>
      <c r="T47" s="210">
        <f>_xlfn.DAYS(About!$A$3,'Core Indicators'!IK47)</f>
        <v>223</v>
      </c>
      <c r="U47" s="210">
        <f>_xlfn.DAYS(About!$A$3,'Core Indicators'!IS47)</f>
        <v>223</v>
      </c>
      <c r="V47" s="210">
        <f t="shared" si="1"/>
        <v>110.5</v>
      </c>
    </row>
    <row r="48" spans="1:22" x14ac:dyDescent="0.35">
      <c r="A48" s="209" t="str">
        <f>Lists!C:C</f>
        <v>IRQ001</v>
      </c>
      <c r="B48" s="210">
        <f>_xlfn.DAYS(About!$A$3,'Core Indicators'!U48)</f>
        <v>56</v>
      </c>
      <c r="C48" s="210">
        <f>_xlfn.DAYS(About!$A$3,'Core Indicators'!AC48)</f>
        <v>56</v>
      </c>
      <c r="D48" s="210">
        <f>_xlfn.DAYS(About!$A$3,'Core Indicators'!AK48)</f>
        <v>56</v>
      </c>
      <c r="E48" s="210">
        <f>_xlfn.DAYS(About!$A$3,'Core Indicators'!AS48)</f>
        <v>56</v>
      </c>
      <c r="F48" s="210">
        <f>_xlfn.DAYS(About!$A$3,'Core Indicators'!BQ48)</f>
        <v>0</v>
      </c>
      <c r="G48" s="210">
        <f>_xlfn.DAYS(About!$A$3,'Core Indicators'!DM48)</f>
        <v>56</v>
      </c>
      <c r="H48" s="210">
        <f>_xlfn.DAYS(About!$A$3,'Core Indicators'!DU48)</f>
        <v>56</v>
      </c>
      <c r="I48" s="210">
        <f>_xlfn.DAYS(About!$A$3,'Core Indicators'!EC48)</f>
        <v>56</v>
      </c>
      <c r="J48" s="210">
        <f>_xlfn.DAYS(About!$A$3,'Core Indicators'!EK48)</f>
        <v>56</v>
      </c>
      <c r="K48" s="210">
        <f>_xlfn.DAYS(About!$A$3,'Core Indicators'!ES48)</f>
        <v>56</v>
      </c>
      <c r="L48" s="210">
        <f>_xlfn.DAYS(About!$A$3,'Core Indicators'!FI48)</f>
        <v>762</v>
      </c>
      <c r="M48" s="210">
        <f>_xlfn.DAYS(About!$A$3,'Core Indicators'!GG48)</f>
        <v>223</v>
      </c>
      <c r="N48" s="210">
        <f>_xlfn.DAYS(About!$A$3,'Core Indicators'!GO48)</f>
        <v>223</v>
      </c>
      <c r="O48" s="210">
        <f>_xlfn.DAYS(About!$A$3,'Core Indicators'!GW48)</f>
        <v>223</v>
      </c>
      <c r="P48" s="210">
        <f>_xlfn.DAYS(About!$A$3,'Core Indicators'!HE48)</f>
        <v>223</v>
      </c>
      <c r="Q48" s="210">
        <f>_xlfn.DAYS(About!$A$3,'Core Indicators'!HM48)</f>
        <v>223</v>
      </c>
      <c r="R48" s="210">
        <f>_xlfn.DAYS(About!$A$3,'Core Indicators'!HU48)</f>
        <v>223</v>
      </c>
      <c r="S48" s="210">
        <f>_xlfn.DAYS(About!$A$3,'Core Indicators'!IC48)</f>
        <v>223</v>
      </c>
      <c r="T48" s="210">
        <f>_xlfn.DAYS(About!$A$3,'Core Indicators'!IK48)</f>
        <v>223</v>
      </c>
      <c r="U48" s="210">
        <f>_xlfn.DAYS(About!$A$3,'Core Indicators'!IS48)</f>
        <v>223</v>
      </c>
      <c r="V48" s="210">
        <f t="shared" si="1"/>
        <v>137.69999999999999</v>
      </c>
    </row>
    <row r="49" spans="1:22" x14ac:dyDescent="0.35">
      <c r="A49" s="209" t="str">
        <f>Lists!C:C</f>
        <v>IRQ002</v>
      </c>
      <c r="B49" s="210">
        <f>_xlfn.DAYS(About!$A$3,'Core Indicators'!U49)</f>
        <v>56</v>
      </c>
      <c r="C49" s="210">
        <f>_xlfn.DAYS(About!$A$3,'Core Indicators'!AC49)</f>
        <v>56</v>
      </c>
      <c r="D49" s="210">
        <f>_xlfn.DAYS(About!$A$3,'Core Indicators'!AK49)</f>
        <v>56</v>
      </c>
      <c r="E49" s="210">
        <f>_xlfn.DAYS(About!$A$3,'Core Indicators'!AS49)</f>
        <v>56</v>
      </c>
      <c r="F49" s="210">
        <f>_xlfn.DAYS(About!$A$3,'Core Indicators'!BQ49)</f>
        <v>0</v>
      </c>
      <c r="G49" s="210">
        <f>_xlfn.DAYS(About!$A$3,'Core Indicators'!DM49)</f>
        <v>56</v>
      </c>
      <c r="H49" s="210">
        <f>_xlfn.DAYS(About!$A$3,'Core Indicators'!DU49)</f>
        <v>56</v>
      </c>
      <c r="I49" s="210">
        <f>_xlfn.DAYS(About!$A$3,'Core Indicators'!EC49)</f>
        <v>56</v>
      </c>
      <c r="J49" s="210">
        <f>_xlfn.DAYS(About!$A$3,'Core Indicators'!EK49)</f>
        <v>56</v>
      </c>
      <c r="K49" s="210">
        <f>_xlfn.DAYS(About!$A$3,'Core Indicators'!ES49)</f>
        <v>56</v>
      </c>
      <c r="L49" s="210">
        <f>_xlfn.DAYS(About!$A$3,'Core Indicators'!FI49)</f>
        <v>845</v>
      </c>
      <c r="M49" s="210">
        <f>_xlfn.DAYS(About!$A$3,'Core Indicators'!GG49)</f>
        <v>223</v>
      </c>
      <c r="N49" s="210">
        <f>_xlfn.DAYS(About!$A$3,'Core Indicators'!GO49)</f>
        <v>223</v>
      </c>
      <c r="O49" s="210">
        <f>_xlfn.DAYS(About!$A$3,'Core Indicators'!GW49)</f>
        <v>223</v>
      </c>
      <c r="P49" s="210">
        <f>_xlfn.DAYS(About!$A$3,'Core Indicators'!HE49)</f>
        <v>223</v>
      </c>
      <c r="Q49" s="210">
        <f>_xlfn.DAYS(About!$A$3,'Core Indicators'!HM49)</f>
        <v>223</v>
      </c>
      <c r="R49" s="210">
        <f>_xlfn.DAYS(About!$A$3,'Core Indicators'!HU49)</f>
        <v>223</v>
      </c>
      <c r="S49" s="210">
        <f>_xlfn.DAYS(About!$A$3,'Core Indicators'!IC49)</f>
        <v>223</v>
      </c>
      <c r="T49" s="210">
        <f>_xlfn.DAYS(About!$A$3,'Core Indicators'!IK49)</f>
        <v>223</v>
      </c>
      <c r="U49" s="210">
        <f>_xlfn.DAYS(About!$A$3,'Core Indicators'!IS49)</f>
        <v>223</v>
      </c>
      <c r="V49" s="210">
        <f t="shared" si="1"/>
        <v>146</v>
      </c>
    </row>
    <row r="50" spans="1:22" x14ac:dyDescent="0.35">
      <c r="A50" s="209" t="str">
        <f>Lists!C:C</f>
        <v>IRQ003</v>
      </c>
      <c r="B50" s="210">
        <f>_xlfn.DAYS(About!$A$3,'Core Indicators'!U50)</f>
        <v>56</v>
      </c>
      <c r="C50" s="210">
        <f>_xlfn.DAYS(About!$A$3,'Core Indicators'!AC50)</f>
        <v>56</v>
      </c>
      <c r="D50" s="210">
        <f>_xlfn.DAYS(About!$A$3,'Core Indicators'!AK50)</f>
        <v>56</v>
      </c>
      <c r="E50" s="210">
        <f>_xlfn.DAYS(About!$A$3,'Core Indicators'!AS50)</f>
        <v>56</v>
      </c>
      <c r="F50" s="210">
        <f>_xlfn.DAYS(About!$A$3,'Core Indicators'!BQ50)</f>
        <v>56</v>
      </c>
      <c r="G50" s="210">
        <f>_xlfn.DAYS(About!$A$3,'Core Indicators'!DM50)</f>
        <v>56</v>
      </c>
      <c r="H50" s="210">
        <f>_xlfn.DAYS(About!$A$3,'Core Indicators'!DU50)</f>
        <v>56</v>
      </c>
      <c r="I50" s="210">
        <f>_xlfn.DAYS(About!$A$3,'Core Indicators'!EC50)</f>
        <v>56</v>
      </c>
      <c r="J50" s="210">
        <f>_xlfn.DAYS(About!$A$3,'Core Indicators'!EK50)</f>
        <v>56</v>
      </c>
      <c r="K50" s="210">
        <f>_xlfn.DAYS(About!$A$3,'Core Indicators'!ES50)</f>
        <v>56</v>
      </c>
      <c r="L50" s="210">
        <f>_xlfn.DAYS(About!$A$3,'Core Indicators'!FI50)</f>
        <v>1201</v>
      </c>
      <c r="M50" s="210">
        <f>_xlfn.DAYS(About!$A$3,'Core Indicators'!GG50)</f>
        <v>223</v>
      </c>
      <c r="N50" s="210">
        <f>_xlfn.DAYS(About!$A$3,'Core Indicators'!GO50)</f>
        <v>223</v>
      </c>
      <c r="O50" s="210">
        <f>_xlfn.DAYS(About!$A$3,'Core Indicators'!GW50)</f>
        <v>223</v>
      </c>
      <c r="P50" s="210">
        <f>_xlfn.DAYS(About!$A$3,'Core Indicators'!HE50)</f>
        <v>223</v>
      </c>
      <c r="Q50" s="210">
        <f>_xlfn.DAYS(About!$A$3,'Core Indicators'!HM50)</f>
        <v>223</v>
      </c>
      <c r="R50" s="210">
        <f>_xlfn.DAYS(About!$A$3,'Core Indicators'!HU50)</f>
        <v>223</v>
      </c>
      <c r="S50" s="210">
        <f>_xlfn.DAYS(About!$A$3,'Core Indicators'!IC50)</f>
        <v>223</v>
      </c>
      <c r="T50" s="210">
        <f>_xlfn.DAYS(About!$A$3,'Core Indicators'!IK50)</f>
        <v>223</v>
      </c>
      <c r="U50" s="210">
        <f>_xlfn.DAYS(About!$A$3,'Core Indicators'!IS50)</f>
        <v>223</v>
      </c>
      <c r="V50" s="210">
        <f t="shared" si="1"/>
        <v>187.2</v>
      </c>
    </row>
    <row r="51" spans="1:22" x14ac:dyDescent="0.35">
      <c r="A51" s="209" t="str">
        <f>Lists!C:C</f>
        <v>ITA002</v>
      </c>
      <c r="B51" s="210">
        <f>_xlfn.DAYS(About!$A$3,'Core Indicators'!U51)</f>
        <v>1201</v>
      </c>
      <c r="C51" s="210">
        <f>_xlfn.DAYS(About!$A$3,'Core Indicators'!AC51)</f>
        <v>336</v>
      </c>
      <c r="D51" s="210">
        <f>_xlfn.DAYS(About!$A$3,'Core Indicators'!AK51)</f>
        <v>336</v>
      </c>
      <c r="E51" s="210">
        <f>_xlfn.DAYS(About!$A$3,'Core Indicators'!AS51)</f>
        <v>336</v>
      </c>
      <c r="F51" s="210">
        <f>_xlfn.DAYS(About!$A$3,'Core Indicators'!BQ51)</f>
        <v>336</v>
      </c>
      <c r="G51" s="210">
        <f>_xlfn.DAYS(About!$A$3,'Core Indicators'!DM51)</f>
        <v>336</v>
      </c>
      <c r="H51" s="210">
        <f>_xlfn.DAYS(About!$A$3,'Core Indicators'!DU51)</f>
        <v>336</v>
      </c>
      <c r="I51" s="210">
        <f>_xlfn.DAYS(About!$A$3,'Core Indicators'!EC51)</f>
        <v>336</v>
      </c>
      <c r="J51" s="210">
        <f>_xlfn.DAYS(About!$A$3,'Core Indicators'!EK51)</f>
        <v>336</v>
      </c>
      <c r="K51" s="210">
        <f>_xlfn.DAYS(About!$A$3,'Core Indicators'!ES51)</f>
        <v>336</v>
      </c>
      <c r="L51" s="210">
        <f>_xlfn.DAYS(About!$A$3,'Core Indicators'!FI51)</f>
        <v>1201</v>
      </c>
      <c r="M51" s="210">
        <f>_xlfn.DAYS(About!$A$3,'Core Indicators'!GG51)</f>
        <v>218</v>
      </c>
      <c r="N51" s="210">
        <f>_xlfn.DAYS(About!$A$3,'Core Indicators'!GO51)</f>
        <v>218</v>
      </c>
      <c r="O51" s="210">
        <f>_xlfn.DAYS(About!$A$3,'Core Indicators'!GW51)</f>
        <v>218</v>
      </c>
      <c r="P51" s="210">
        <f>_xlfn.DAYS(About!$A$3,'Core Indicators'!HE51)</f>
        <v>218</v>
      </c>
      <c r="Q51" s="210">
        <f>_xlfn.DAYS(About!$A$3,'Core Indicators'!HM51)</f>
        <v>218</v>
      </c>
      <c r="R51" s="210">
        <f>_xlfn.DAYS(About!$A$3,'Core Indicators'!HU51)</f>
        <v>218</v>
      </c>
      <c r="S51" s="210">
        <f>_xlfn.DAYS(About!$A$3,'Core Indicators'!IC51)</f>
        <v>218</v>
      </c>
      <c r="T51" s="210">
        <f>_xlfn.DAYS(About!$A$3,'Core Indicators'!IK51)</f>
        <v>218</v>
      </c>
      <c r="U51" s="210">
        <f>_xlfn.DAYS(About!$A$3,'Core Indicators'!IS51)</f>
        <v>218</v>
      </c>
      <c r="V51" s="210">
        <f t="shared" si="1"/>
        <v>410.7</v>
      </c>
    </row>
    <row r="52" spans="1:22" x14ac:dyDescent="0.35">
      <c r="A52" s="209" t="str">
        <f>Lists!C:C</f>
        <v>JOR002</v>
      </c>
      <c r="B52" s="210">
        <f>_xlfn.DAYS(About!$A$3,'Core Indicators'!U52)</f>
        <v>336</v>
      </c>
      <c r="C52" s="210">
        <f>_xlfn.DAYS(About!$A$3,'Core Indicators'!AC52)</f>
        <v>336</v>
      </c>
      <c r="D52" s="210">
        <f>_xlfn.DAYS(About!$A$3,'Core Indicators'!AK52)</f>
        <v>54</v>
      </c>
      <c r="E52" s="210">
        <f>_xlfn.DAYS(About!$A$3,'Core Indicators'!AS52)</f>
        <v>54</v>
      </c>
      <c r="F52" s="210">
        <f>_xlfn.DAYS(About!$A$3,'Core Indicators'!BQ52)</f>
        <v>547</v>
      </c>
      <c r="G52" s="210">
        <f>_xlfn.DAYS(About!$A$3,'Core Indicators'!DM52)</f>
        <v>54</v>
      </c>
      <c r="H52" s="210">
        <f>_xlfn.DAYS(About!$A$3,'Core Indicators'!DU52)</f>
        <v>54</v>
      </c>
      <c r="I52" s="210">
        <f>_xlfn.DAYS(About!$A$3,'Core Indicators'!EC52)</f>
        <v>54</v>
      </c>
      <c r="J52" s="210">
        <f>_xlfn.DAYS(About!$A$3,'Core Indicators'!EK52)</f>
        <v>54</v>
      </c>
      <c r="K52" s="210">
        <f>_xlfn.DAYS(About!$A$3,'Core Indicators'!ES52)</f>
        <v>54</v>
      </c>
      <c r="L52" s="210">
        <f>_xlfn.DAYS(About!$A$3,'Core Indicators'!FI52)</f>
        <v>697</v>
      </c>
      <c r="M52" s="210">
        <f>_xlfn.DAYS(About!$A$3,'Core Indicators'!GG52)</f>
        <v>223</v>
      </c>
      <c r="N52" s="210">
        <f>_xlfn.DAYS(About!$A$3,'Core Indicators'!GO52)</f>
        <v>223</v>
      </c>
      <c r="O52" s="210">
        <f>_xlfn.DAYS(About!$A$3,'Core Indicators'!GW52)</f>
        <v>223</v>
      </c>
      <c r="P52" s="210">
        <f>_xlfn.DAYS(About!$A$3,'Core Indicators'!HE52)</f>
        <v>223</v>
      </c>
      <c r="Q52" s="210">
        <f>_xlfn.DAYS(About!$A$3,'Core Indicators'!HM52)</f>
        <v>223</v>
      </c>
      <c r="R52" s="210">
        <f>_xlfn.DAYS(About!$A$3,'Core Indicators'!HU52)</f>
        <v>223</v>
      </c>
      <c r="S52" s="210">
        <f>_xlfn.DAYS(About!$A$3,'Core Indicators'!IC52)</f>
        <v>223</v>
      </c>
      <c r="T52" s="210">
        <f>_xlfn.DAYS(About!$A$3,'Core Indicators'!IK52)</f>
        <v>223</v>
      </c>
      <c r="U52" s="210">
        <f>_xlfn.DAYS(About!$A$3,'Core Indicators'!IS52)</f>
        <v>223</v>
      </c>
      <c r="V52" s="210">
        <f t="shared" si="1"/>
        <v>184.5</v>
      </c>
    </row>
    <row r="53" spans="1:22" x14ac:dyDescent="0.35">
      <c r="A53" s="209" t="str">
        <f>Lists!C:C</f>
        <v>KEN001</v>
      </c>
      <c r="B53" s="210">
        <f>_xlfn.DAYS(About!$A$3,'Core Indicators'!U53)</f>
        <v>256</v>
      </c>
      <c r="C53" s="210">
        <f>_xlfn.DAYS(About!$A$3,'Core Indicators'!AC53)</f>
        <v>74</v>
      </c>
      <c r="D53" s="210">
        <f>_xlfn.DAYS(About!$A$3,'Core Indicators'!AK53)</f>
        <v>74</v>
      </c>
      <c r="E53" s="210">
        <f>_xlfn.DAYS(About!$A$3,'Core Indicators'!AS53)</f>
        <v>74</v>
      </c>
      <c r="F53" s="210">
        <f>_xlfn.DAYS(About!$A$3,'Core Indicators'!BQ53)</f>
        <v>256</v>
      </c>
      <c r="G53" s="210">
        <f>_xlfn.DAYS(About!$A$3,'Core Indicators'!DM53)</f>
        <v>74</v>
      </c>
      <c r="H53" s="210">
        <f>_xlfn.DAYS(About!$A$3,'Core Indicators'!DU53)</f>
        <v>74</v>
      </c>
      <c r="I53" s="210">
        <f>_xlfn.DAYS(About!$A$3,'Core Indicators'!EC53)</f>
        <v>74</v>
      </c>
      <c r="J53" s="210">
        <f>_xlfn.DAYS(About!$A$3,'Core Indicators'!EK53)</f>
        <v>74</v>
      </c>
      <c r="K53" s="210">
        <f>_xlfn.DAYS(About!$A$3,'Core Indicators'!ES53)</f>
        <v>74</v>
      </c>
      <c r="L53" s="210">
        <f>_xlfn.DAYS(About!$A$3,'Core Indicators'!FI53)</f>
        <v>256</v>
      </c>
      <c r="M53" s="210">
        <f>_xlfn.DAYS(About!$A$3,'Core Indicators'!GG53)</f>
        <v>214</v>
      </c>
      <c r="N53" s="210">
        <f>_xlfn.DAYS(About!$A$3,'Core Indicators'!GO53)</f>
        <v>214</v>
      </c>
      <c r="O53" s="210">
        <f>_xlfn.DAYS(About!$A$3,'Core Indicators'!GW53)</f>
        <v>214</v>
      </c>
      <c r="P53" s="210">
        <f>_xlfn.DAYS(About!$A$3,'Core Indicators'!HE53)</f>
        <v>214</v>
      </c>
      <c r="Q53" s="210">
        <f>_xlfn.DAYS(About!$A$3,'Core Indicators'!HM53)</f>
        <v>214</v>
      </c>
      <c r="R53" s="210">
        <f>_xlfn.DAYS(About!$A$3,'Core Indicators'!HU53)</f>
        <v>214</v>
      </c>
      <c r="S53" s="210">
        <f>_xlfn.DAYS(About!$A$3,'Core Indicators'!IC53)</f>
        <v>214</v>
      </c>
      <c r="T53" s="210">
        <f>_xlfn.DAYS(About!$A$3,'Core Indicators'!IK53)</f>
        <v>214</v>
      </c>
      <c r="U53" s="210">
        <f>_xlfn.DAYS(About!$A$3,'Core Indicators'!IS53)</f>
        <v>214</v>
      </c>
      <c r="V53" s="210">
        <f t="shared" si="1"/>
        <v>124.4</v>
      </c>
    </row>
    <row r="54" spans="1:22" x14ac:dyDescent="0.35">
      <c r="A54" s="209" t="str">
        <f>Lists!C:C</f>
        <v>KEN002</v>
      </c>
      <c r="B54" s="210">
        <f>_xlfn.DAYS(About!$A$3,'Core Indicators'!U54)</f>
        <v>256</v>
      </c>
      <c r="C54" s="210">
        <f>_xlfn.DAYS(About!$A$3,'Core Indicators'!AC54)</f>
        <v>74</v>
      </c>
      <c r="D54" s="210">
        <f>_xlfn.DAYS(About!$A$3,'Core Indicators'!AK54)</f>
        <v>74</v>
      </c>
      <c r="E54" s="210">
        <f>_xlfn.DAYS(About!$A$3,'Core Indicators'!AS54)</f>
        <v>74</v>
      </c>
      <c r="F54" s="210">
        <f>_xlfn.DAYS(About!$A$3,'Core Indicators'!BQ54)</f>
        <v>256</v>
      </c>
      <c r="G54" s="210">
        <f>_xlfn.DAYS(About!$A$3,'Core Indicators'!DM54)</f>
        <v>74</v>
      </c>
      <c r="H54" s="210">
        <f>_xlfn.DAYS(About!$A$3,'Core Indicators'!DU54)</f>
        <v>74</v>
      </c>
      <c r="I54" s="210">
        <f>_xlfn.DAYS(About!$A$3,'Core Indicators'!EC54)</f>
        <v>74</v>
      </c>
      <c r="J54" s="210">
        <f>_xlfn.DAYS(About!$A$3,'Core Indicators'!EK54)</f>
        <v>74</v>
      </c>
      <c r="K54" s="210">
        <f>_xlfn.DAYS(About!$A$3,'Core Indicators'!ES54)</f>
        <v>74</v>
      </c>
      <c r="L54" s="210">
        <f>_xlfn.DAYS(About!$A$3,'Core Indicators'!FI54)</f>
        <v>256</v>
      </c>
      <c r="M54" s="210">
        <f>_xlfn.DAYS(About!$A$3,'Core Indicators'!GG54)</f>
        <v>214</v>
      </c>
      <c r="N54" s="210">
        <f>_xlfn.DAYS(About!$A$3,'Core Indicators'!GO54)</f>
        <v>214</v>
      </c>
      <c r="O54" s="210">
        <f>_xlfn.DAYS(About!$A$3,'Core Indicators'!GW54)</f>
        <v>214</v>
      </c>
      <c r="P54" s="210">
        <f>_xlfn.DAYS(About!$A$3,'Core Indicators'!HE54)</f>
        <v>214</v>
      </c>
      <c r="Q54" s="210">
        <f>_xlfn.DAYS(About!$A$3,'Core Indicators'!HM54)</f>
        <v>214</v>
      </c>
      <c r="R54" s="210">
        <f>_xlfn.DAYS(About!$A$3,'Core Indicators'!HU54)</f>
        <v>214</v>
      </c>
      <c r="S54" s="210">
        <f>_xlfn.DAYS(About!$A$3,'Core Indicators'!IC54)</f>
        <v>214</v>
      </c>
      <c r="T54" s="210">
        <f>_xlfn.DAYS(About!$A$3,'Core Indicators'!IK54)</f>
        <v>214</v>
      </c>
      <c r="U54" s="210">
        <f>_xlfn.DAYS(About!$A$3,'Core Indicators'!IS54)</f>
        <v>214</v>
      </c>
      <c r="V54" s="210">
        <f t="shared" si="1"/>
        <v>124.4</v>
      </c>
    </row>
    <row r="55" spans="1:22" x14ac:dyDescent="0.35">
      <c r="A55" s="209" t="str">
        <f>Lists!C:C</f>
        <v>KEN003</v>
      </c>
      <c r="B55" s="210">
        <f>_xlfn.DAYS(About!$A$3,'Core Indicators'!U55)</f>
        <v>256</v>
      </c>
      <c r="C55" s="210">
        <f>_xlfn.DAYS(About!$A$3,'Core Indicators'!AC55)</f>
        <v>74</v>
      </c>
      <c r="D55" s="210">
        <f>_xlfn.DAYS(About!$A$3,'Core Indicators'!AK55)</f>
        <v>74</v>
      </c>
      <c r="E55" s="210">
        <f>_xlfn.DAYS(About!$A$3,'Core Indicators'!AS55)</f>
        <v>256</v>
      </c>
      <c r="F55" s="210">
        <f>_xlfn.DAYS(About!$A$3,'Core Indicators'!BQ55)</f>
        <v>256</v>
      </c>
      <c r="G55" s="210">
        <f>_xlfn.DAYS(About!$A$3,'Core Indicators'!DM55)</f>
        <v>74</v>
      </c>
      <c r="H55" s="210">
        <f>_xlfn.DAYS(About!$A$3,'Core Indicators'!DU55)</f>
        <v>74</v>
      </c>
      <c r="I55" s="210">
        <f>_xlfn.DAYS(About!$A$3,'Core Indicators'!EC55)</f>
        <v>74</v>
      </c>
      <c r="J55" s="210">
        <f>_xlfn.DAYS(About!$A$3,'Core Indicators'!EK55)</f>
        <v>74</v>
      </c>
      <c r="K55" s="210">
        <f>_xlfn.DAYS(About!$A$3,'Core Indicators'!ES55)</f>
        <v>74</v>
      </c>
      <c r="L55" s="210">
        <f>_xlfn.DAYS(About!$A$3,'Core Indicators'!FI55)</f>
        <v>256</v>
      </c>
      <c r="M55" s="210">
        <f>_xlfn.DAYS(About!$A$3,'Core Indicators'!GG55)</f>
        <v>214</v>
      </c>
      <c r="N55" s="210">
        <f>_xlfn.DAYS(About!$A$3,'Core Indicators'!GO55)</f>
        <v>214</v>
      </c>
      <c r="O55" s="210">
        <f>_xlfn.DAYS(About!$A$3,'Core Indicators'!GW55)</f>
        <v>214</v>
      </c>
      <c r="P55" s="210">
        <f>_xlfn.DAYS(About!$A$3,'Core Indicators'!HE55)</f>
        <v>214</v>
      </c>
      <c r="Q55" s="210">
        <f>_xlfn.DAYS(About!$A$3,'Core Indicators'!HM55)</f>
        <v>214</v>
      </c>
      <c r="R55" s="210">
        <f>_xlfn.DAYS(About!$A$3,'Core Indicators'!HU55)</f>
        <v>214</v>
      </c>
      <c r="S55" s="210">
        <f>_xlfn.DAYS(About!$A$3,'Core Indicators'!IC55)</f>
        <v>214</v>
      </c>
      <c r="T55" s="210">
        <f>_xlfn.DAYS(About!$A$3,'Core Indicators'!IK55)</f>
        <v>214</v>
      </c>
      <c r="U55" s="210">
        <f>_xlfn.DAYS(About!$A$3,'Core Indicators'!IS55)</f>
        <v>214</v>
      </c>
      <c r="V55" s="210">
        <f t="shared" si="1"/>
        <v>142.6</v>
      </c>
    </row>
    <row r="56" spans="1:22" x14ac:dyDescent="0.35">
      <c r="A56" s="209" t="str">
        <f>Lists!C:C</f>
        <v>LBN002</v>
      </c>
      <c r="B56" s="210">
        <f>_xlfn.DAYS(About!$A$3,'Core Indicators'!U56)</f>
        <v>293</v>
      </c>
      <c r="C56" s="210">
        <f>_xlfn.DAYS(About!$A$3,'Core Indicators'!AC56)</f>
        <v>293</v>
      </c>
      <c r="D56" s="210">
        <f>_xlfn.DAYS(About!$A$3,'Core Indicators'!AK56)</f>
        <v>48</v>
      </c>
      <c r="E56" s="210">
        <f>_xlfn.DAYS(About!$A$3,'Core Indicators'!AS56)</f>
        <v>48</v>
      </c>
      <c r="F56" s="210">
        <f>_xlfn.DAYS(About!$A$3,'Core Indicators'!BQ56)</f>
        <v>48</v>
      </c>
      <c r="G56" s="210">
        <f>_xlfn.DAYS(About!$A$3,'Core Indicators'!DM56)</f>
        <v>48</v>
      </c>
      <c r="H56" s="210">
        <f>_xlfn.DAYS(About!$A$3,'Core Indicators'!DU56)</f>
        <v>48</v>
      </c>
      <c r="I56" s="210">
        <f>_xlfn.DAYS(About!$A$3,'Core Indicators'!EC56)</f>
        <v>48</v>
      </c>
      <c r="J56" s="210">
        <f>_xlfn.DAYS(About!$A$3,'Core Indicators'!EK56)</f>
        <v>48</v>
      </c>
      <c r="K56" s="210">
        <f>_xlfn.DAYS(About!$A$3,'Core Indicators'!ES56)</f>
        <v>48</v>
      </c>
      <c r="L56" s="210">
        <f>_xlfn.DAYS(About!$A$3,'Core Indicators'!FI56)</f>
        <v>725</v>
      </c>
      <c r="M56" s="210">
        <f>_xlfn.DAYS(About!$A$3,'Core Indicators'!GG56)</f>
        <v>223</v>
      </c>
      <c r="N56" s="210">
        <f>_xlfn.DAYS(About!$A$3,'Core Indicators'!GO56)</f>
        <v>223</v>
      </c>
      <c r="O56" s="210">
        <f>_xlfn.DAYS(About!$A$3,'Core Indicators'!GW56)</f>
        <v>223</v>
      </c>
      <c r="P56" s="210">
        <f>_xlfn.DAYS(About!$A$3,'Core Indicators'!HE56)</f>
        <v>223</v>
      </c>
      <c r="Q56" s="210">
        <f>_xlfn.DAYS(About!$A$3,'Core Indicators'!HM56)</f>
        <v>223</v>
      </c>
      <c r="R56" s="210">
        <f>_xlfn.DAYS(About!$A$3,'Core Indicators'!HU56)</f>
        <v>223</v>
      </c>
      <c r="S56" s="210">
        <f>_xlfn.DAYS(About!$A$3,'Core Indicators'!IC56)</f>
        <v>223</v>
      </c>
      <c r="T56" s="210">
        <f>_xlfn.DAYS(About!$A$3,'Core Indicators'!IK56)</f>
        <v>223</v>
      </c>
      <c r="U56" s="210">
        <f>_xlfn.DAYS(About!$A$3,'Core Indicators'!IS56)</f>
        <v>223</v>
      </c>
      <c r="V56" s="210">
        <f t="shared" si="1"/>
        <v>133.19999999999999</v>
      </c>
    </row>
    <row r="57" spans="1:22" x14ac:dyDescent="0.35">
      <c r="A57" s="209" t="str">
        <f>Lists!C:C</f>
        <v>LBN004</v>
      </c>
      <c r="B57" s="210">
        <f>_xlfn.DAYS(About!$A$3,'Core Indicators'!U57)</f>
        <v>293</v>
      </c>
      <c r="C57" s="210">
        <f>_xlfn.DAYS(About!$A$3,'Core Indicators'!AC57)</f>
        <v>48</v>
      </c>
      <c r="D57" s="210">
        <f>_xlfn.DAYS(About!$A$3,'Core Indicators'!AK57)</f>
        <v>48</v>
      </c>
      <c r="E57" s="210">
        <f>_xlfn.DAYS(About!$A$3,'Core Indicators'!AS57)</f>
        <v>48</v>
      </c>
      <c r="F57" s="210">
        <f>_xlfn.DAYS(About!$A$3,'Core Indicators'!BQ57)</f>
        <v>48</v>
      </c>
      <c r="G57" s="210">
        <f>_xlfn.DAYS(About!$A$3,'Core Indicators'!DM57)</f>
        <v>48</v>
      </c>
      <c r="H57" s="210">
        <f>_xlfn.DAYS(About!$A$3,'Core Indicators'!DU57)</f>
        <v>48</v>
      </c>
      <c r="I57" s="210">
        <f>_xlfn.DAYS(About!$A$3,'Core Indicators'!EC57)</f>
        <v>48</v>
      </c>
      <c r="J57" s="210">
        <f>_xlfn.DAYS(About!$A$3,'Core Indicators'!EK57)</f>
        <v>48</v>
      </c>
      <c r="K57" s="210">
        <f>_xlfn.DAYS(About!$A$3,'Core Indicators'!ES57)</f>
        <v>48</v>
      </c>
      <c r="L57" s="210">
        <f>_xlfn.DAYS(About!$A$3,'Core Indicators'!FI57)</f>
        <v>762</v>
      </c>
      <c r="M57" s="210">
        <f>_xlfn.DAYS(About!$A$3,'Core Indicators'!GG57)</f>
        <v>223</v>
      </c>
      <c r="N57" s="210">
        <f>_xlfn.DAYS(About!$A$3,'Core Indicators'!GO57)</f>
        <v>223</v>
      </c>
      <c r="O57" s="210">
        <f>_xlfn.DAYS(About!$A$3,'Core Indicators'!GW57)</f>
        <v>223</v>
      </c>
      <c r="P57" s="210">
        <f>_xlfn.DAYS(About!$A$3,'Core Indicators'!HE57)</f>
        <v>223</v>
      </c>
      <c r="Q57" s="210">
        <f>_xlfn.DAYS(About!$A$3,'Core Indicators'!HM57)</f>
        <v>223</v>
      </c>
      <c r="R57" s="210">
        <f>_xlfn.DAYS(About!$A$3,'Core Indicators'!HU57)</f>
        <v>223</v>
      </c>
      <c r="S57" s="210">
        <f>_xlfn.DAYS(About!$A$3,'Core Indicators'!IC57)</f>
        <v>223</v>
      </c>
      <c r="T57" s="210">
        <f>_xlfn.DAYS(About!$A$3,'Core Indicators'!IK57)</f>
        <v>223</v>
      </c>
      <c r="U57" s="210">
        <f>_xlfn.DAYS(About!$A$3,'Core Indicators'!IS57)</f>
        <v>223</v>
      </c>
      <c r="V57" s="210">
        <f t="shared" si="1"/>
        <v>136.9</v>
      </c>
    </row>
    <row r="58" spans="1:22" x14ac:dyDescent="0.35">
      <c r="A58" s="209" t="str">
        <f>Lists!C:C</f>
        <v>LBY001</v>
      </c>
      <c r="B58" s="210">
        <f>_xlfn.DAYS(About!$A$3,'Core Indicators'!U58)</f>
        <v>7</v>
      </c>
      <c r="C58" s="210">
        <f>_xlfn.DAYS(About!$A$3,'Core Indicators'!AC58)</f>
        <v>7</v>
      </c>
      <c r="D58" s="210">
        <f>_xlfn.DAYS(About!$A$3,'Core Indicators'!AK58)</f>
        <v>7</v>
      </c>
      <c r="E58" s="210">
        <f>_xlfn.DAYS(About!$A$3,'Core Indicators'!AS58)</f>
        <v>7</v>
      </c>
      <c r="F58" s="210">
        <f>_xlfn.DAYS(About!$A$3,'Core Indicators'!BQ58)</f>
        <v>7</v>
      </c>
      <c r="G58" s="210">
        <f>_xlfn.DAYS(About!$A$3,'Core Indicators'!DM58)</f>
        <v>7</v>
      </c>
      <c r="H58" s="210">
        <f>_xlfn.DAYS(About!$A$3,'Core Indicators'!DU58)</f>
        <v>7</v>
      </c>
      <c r="I58" s="210">
        <f>_xlfn.DAYS(About!$A$3,'Core Indicators'!EC58)</f>
        <v>7</v>
      </c>
      <c r="J58" s="210">
        <f>_xlfn.DAYS(About!$A$3,'Core Indicators'!EK58)</f>
        <v>7</v>
      </c>
      <c r="K58" s="210">
        <f>_xlfn.DAYS(About!$A$3,'Core Indicators'!ES58)</f>
        <v>7</v>
      </c>
      <c r="L58" s="210">
        <f>_xlfn.DAYS(About!$A$3,'Core Indicators'!FI58)</f>
        <v>7</v>
      </c>
      <c r="M58" s="210">
        <f>_xlfn.DAYS(About!$A$3,'Core Indicators'!GG58)</f>
        <v>216</v>
      </c>
      <c r="N58" s="210">
        <f>_xlfn.DAYS(About!$A$3,'Core Indicators'!GO58)</f>
        <v>216</v>
      </c>
      <c r="O58" s="210">
        <f>_xlfn.DAYS(About!$A$3,'Core Indicators'!GW58)</f>
        <v>216</v>
      </c>
      <c r="P58" s="210">
        <f>_xlfn.DAYS(About!$A$3,'Core Indicators'!HE58)</f>
        <v>216</v>
      </c>
      <c r="Q58" s="210">
        <f>_xlfn.DAYS(About!$A$3,'Core Indicators'!HM58)</f>
        <v>216</v>
      </c>
      <c r="R58" s="210">
        <f>_xlfn.DAYS(About!$A$3,'Core Indicators'!HU58)</f>
        <v>216</v>
      </c>
      <c r="S58" s="210">
        <f>_xlfn.DAYS(About!$A$3,'Core Indicators'!IC58)</f>
        <v>216</v>
      </c>
      <c r="T58" s="210">
        <f>_xlfn.DAYS(About!$A$3,'Core Indicators'!IK58)</f>
        <v>216</v>
      </c>
      <c r="U58" s="210">
        <f>_xlfn.DAYS(About!$A$3,'Core Indicators'!IS58)</f>
        <v>216</v>
      </c>
      <c r="V58" s="210">
        <f t="shared" si="1"/>
        <v>27.9</v>
      </c>
    </row>
    <row r="59" spans="1:22" x14ac:dyDescent="0.35">
      <c r="A59" s="209" t="str">
        <f>Lists!C:C</f>
        <v>LBY002</v>
      </c>
      <c r="B59" s="210">
        <f>_xlfn.DAYS(About!$A$3,'Core Indicators'!U59)</f>
        <v>7</v>
      </c>
      <c r="C59" s="210">
        <f>_xlfn.DAYS(About!$A$3,'Core Indicators'!AC59)</f>
        <v>7</v>
      </c>
      <c r="D59" s="210">
        <f>_xlfn.DAYS(About!$A$3,'Core Indicators'!AK59)</f>
        <v>7</v>
      </c>
      <c r="E59" s="210">
        <f>_xlfn.DAYS(About!$A$3,'Core Indicators'!AS59)</f>
        <v>7</v>
      </c>
      <c r="F59" s="210">
        <f>_xlfn.DAYS(About!$A$3,'Core Indicators'!BQ59)</f>
        <v>7</v>
      </c>
      <c r="G59" s="210">
        <f>_xlfn.DAYS(About!$A$3,'Core Indicators'!DM59)</f>
        <v>7</v>
      </c>
      <c r="H59" s="210">
        <f>_xlfn.DAYS(About!$A$3,'Core Indicators'!DU59)</f>
        <v>7</v>
      </c>
      <c r="I59" s="210">
        <f>_xlfn.DAYS(About!$A$3,'Core Indicators'!EC59)</f>
        <v>7</v>
      </c>
      <c r="J59" s="210">
        <f>_xlfn.DAYS(About!$A$3,'Core Indicators'!EK59)</f>
        <v>7</v>
      </c>
      <c r="K59" s="210">
        <f>_xlfn.DAYS(About!$A$3,'Core Indicators'!ES59)</f>
        <v>7</v>
      </c>
      <c r="L59" s="210">
        <f>_xlfn.DAYS(About!$A$3,'Core Indicators'!FI59)</f>
        <v>7</v>
      </c>
      <c r="M59" s="210">
        <f>_xlfn.DAYS(About!$A$3,'Core Indicators'!GG59)</f>
        <v>216</v>
      </c>
      <c r="N59" s="210">
        <f>_xlfn.DAYS(About!$A$3,'Core Indicators'!GO59)</f>
        <v>216</v>
      </c>
      <c r="O59" s="210">
        <f>_xlfn.DAYS(About!$A$3,'Core Indicators'!GW59)</f>
        <v>216</v>
      </c>
      <c r="P59" s="210">
        <f>_xlfn.DAYS(About!$A$3,'Core Indicators'!HE59)</f>
        <v>216</v>
      </c>
      <c r="Q59" s="210">
        <f>_xlfn.DAYS(About!$A$3,'Core Indicators'!HM59)</f>
        <v>216</v>
      </c>
      <c r="R59" s="210">
        <f>_xlfn.DAYS(About!$A$3,'Core Indicators'!HU59)</f>
        <v>216</v>
      </c>
      <c r="S59" s="210">
        <f>_xlfn.DAYS(About!$A$3,'Core Indicators'!IC59)</f>
        <v>216</v>
      </c>
      <c r="T59" s="210">
        <f>_xlfn.DAYS(About!$A$3,'Core Indicators'!IK59)</f>
        <v>216</v>
      </c>
      <c r="U59" s="210">
        <f>_xlfn.DAYS(About!$A$3,'Core Indicators'!IS59)</f>
        <v>216</v>
      </c>
      <c r="V59" s="210">
        <f t="shared" si="1"/>
        <v>27.9</v>
      </c>
    </row>
    <row r="60" spans="1:22" x14ac:dyDescent="0.35">
      <c r="A60" s="209" t="str">
        <f>Lists!C:C</f>
        <v>LSO002</v>
      </c>
      <c r="B60" s="210">
        <f>_xlfn.DAYS(About!$A$3,'Core Indicators'!U60)</f>
        <v>261</v>
      </c>
      <c r="C60" s="210">
        <f>_xlfn.DAYS(About!$A$3,'Core Indicators'!AC60)</f>
        <v>121</v>
      </c>
      <c r="D60" s="210">
        <f>_xlfn.DAYS(About!$A$3,'Core Indicators'!AK60)</f>
        <v>121</v>
      </c>
      <c r="E60" s="210">
        <f>_xlfn.DAYS(About!$A$3,'Core Indicators'!AS60)</f>
        <v>599</v>
      </c>
      <c r="F60" s="210">
        <f>_xlfn.DAYS(About!$A$3,'Core Indicators'!BQ60)</f>
        <v>3</v>
      </c>
      <c r="G60" s="210">
        <f>_xlfn.DAYS(About!$A$3,'Core Indicators'!DM60)</f>
        <v>121</v>
      </c>
      <c r="H60" s="210">
        <f>_xlfn.DAYS(About!$A$3,'Core Indicators'!DU60)</f>
        <v>121</v>
      </c>
      <c r="I60" s="210">
        <f>_xlfn.DAYS(About!$A$3,'Core Indicators'!EC60)</f>
        <v>121</v>
      </c>
      <c r="J60" s="210">
        <f>_xlfn.DAYS(About!$A$3,'Core Indicators'!EK60)</f>
        <v>121</v>
      </c>
      <c r="K60" s="210">
        <f>_xlfn.DAYS(About!$A$3,'Core Indicators'!ES60)</f>
        <v>121</v>
      </c>
      <c r="L60" s="210">
        <f>_xlfn.DAYS(About!$A$3,'Core Indicators'!FI60)</f>
        <v>261</v>
      </c>
      <c r="M60" s="210">
        <f>_xlfn.DAYS(About!$A$3,'Core Indicators'!GG60)</f>
        <v>216</v>
      </c>
      <c r="N60" s="210">
        <f>_xlfn.DAYS(About!$A$3,'Core Indicators'!GO60)</f>
        <v>216</v>
      </c>
      <c r="O60" s="210">
        <f>_xlfn.DAYS(About!$A$3,'Core Indicators'!GW60)</f>
        <v>216</v>
      </c>
      <c r="P60" s="210">
        <f>_xlfn.DAYS(About!$A$3,'Core Indicators'!HE60)</f>
        <v>216</v>
      </c>
      <c r="Q60" s="210">
        <f>_xlfn.DAYS(About!$A$3,'Core Indicators'!HM60)</f>
        <v>216</v>
      </c>
      <c r="R60" s="210">
        <f>_xlfn.DAYS(About!$A$3,'Core Indicators'!HU60)</f>
        <v>216</v>
      </c>
      <c r="S60" s="210">
        <f>_xlfn.DAYS(About!$A$3,'Core Indicators'!IC60)</f>
        <v>216</v>
      </c>
      <c r="T60" s="210">
        <f>_xlfn.DAYS(About!$A$3,'Core Indicators'!IK60)</f>
        <v>216</v>
      </c>
      <c r="U60" s="210">
        <f>_xlfn.DAYS(About!$A$3,'Core Indicators'!IS60)</f>
        <v>216</v>
      </c>
      <c r="V60" s="210">
        <f t="shared" si="1"/>
        <v>180.5</v>
      </c>
    </row>
    <row r="61" spans="1:22" x14ac:dyDescent="0.35">
      <c r="A61" s="209" t="str">
        <f>Lists!C:C</f>
        <v>MAR002</v>
      </c>
      <c r="B61" s="210">
        <f>_xlfn.DAYS(About!$A$3,'Core Indicators'!U61)</f>
        <v>7</v>
      </c>
      <c r="C61" s="210">
        <f>_xlfn.DAYS(About!$A$3,'Core Indicators'!AC61)</f>
        <v>6</v>
      </c>
      <c r="D61" s="210">
        <f>_xlfn.DAYS(About!$A$3,'Core Indicators'!AK61)</f>
        <v>720</v>
      </c>
      <c r="E61" s="210">
        <f>_xlfn.DAYS(About!$A$3,'Core Indicators'!AS61)</f>
        <v>720</v>
      </c>
      <c r="F61" s="210">
        <f>_xlfn.DAYS(About!$A$3,'Core Indicators'!BQ61)</f>
        <v>6</v>
      </c>
      <c r="G61" s="210">
        <f>_xlfn.DAYS(About!$A$3,'Core Indicators'!DM61)</f>
        <v>914</v>
      </c>
      <c r="H61" s="210">
        <f>_xlfn.DAYS(About!$A$3,'Core Indicators'!DU61)</f>
        <v>914</v>
      </c>
      <c r="I61" s="210">
        <f>_xlfn.DAYS(About!$A$3,'Core Indicators'!EC61)</f>
        <v>914</v>
      </c>
      <c r="J61" s="210">
        <f>_xlfn.DAYS(About!$A$3,'Core Indicators'!EK61)</f>
        <v>914</v>
      </c>
      <c r="K61" s="210">
        <f>_xlfn.DAYS(About!$A$3,'Core Indicators'!ES61)</f>
        <v>914</v>
      </c>
      <c r="L61" s="210">
        <f>_xlfn.DAYS(About!$A$3,'Core Indicators'!FI61)</f>
        <v>6</v>
      </c>
      <c r="M61" s="210">
        <f>_xlfn.DAYS(About!$A$3,'Core Indicators'!GG61)</f>
        <v>218</v>
      </c>
      <c r="N61" s="210">
        <f>_xlfn.DAYS(About!$A$3,'Core Indicators'!GO61)</f>
        <v>218</v>
      </c>
      <c r="O61" s="210">
        <f>_xlfn.DAYS(About!$A$3,'Core Indicators'!GW61)</f>
        <v>218</v>
      </c>
      <c r="P61" s="210">
        <f>_xlfn.DAYS(About!$A$3,'Core Indicators'!HE61)</f>
        <v>218</v>
      </c>
      <c r="Q61" s="210">
        <f>_xlfn.DAYS(About!$A$3,'Core Indicators'!HM61)</f>
        <v>218</v>
      </c>
      <c r="R61" s="210">
        <f>_xlfn.DAYS(About!$A$3,'Core Indicators'!HU61)</f>
        <v>218</v>
      </c>
      <c r="S61" s="210">
        <f>_xlfn.DAYS(About!$A$3,'Core Indicators'!IC61)</f>
        <v>218</v>
      </c>
      <c r="T61" s="210">
        <f>_xlfn.DAYS(About!$A$3,'Core Indicators'!IK61)</f>
        <v>218</v>
      </c>
      <c r="U61" s="210">
        <f>_xlfn.DAYS(About!$A$3,'Core Indicators'!IS61)</f>
        <v>218</v>
      </c>
      <c r="V61" s="210">
        <f t="shared" si="1"/>
        <v>624</v>
      </c>
    </row>
    <row r="62" spans="1:22" x14ac:dyDescent="0.35">
      <c r="A62" s="209" t="str">
        <f>Lists!C:C</f>
        <v>MDA002</v>
      </c>
      <c r="B62" s="210">
        <f>_xlfn.DAYS(About!$A$3,'Core Indicators'!U62)</f>
        <v>53</v>
      </c>
      <c r="C62" s="210">
        <f>_xlfn.DAYS(About!$A$3,'Core Indicators'!AC62)</f>
        <v>53</v>
      </c>
      <c r="D62" s="210">
        <f>_xlfn.DAYS(About!$A$3,'Core Indicators'!AK62)</f>
        <v>53</v>
      </c>
      <c r="E62" s="210">
        <f>_xlfn.DAYS(About!$A$3,'Core Indicators'!AS62)</f>
        <v>53</v>
      </c>
      <c r="F62" s="210">
        <f>_xlfn.DAYS(About!$A$3,'Core Indicators'!BQ62)</f>
        <v>53</v>
      </c>
      <c r="G62" s="210">
        <f>_xlfn.DAYS(About!$A$3,'Core Indicators'!DM62)</f>
        <v>53</v>
      </c>
      <c r="H62" s="210">
        <f>_xlfn.DAYS(About!$A$3,'Core Indicators'!DU62)</f>
        <v>53</v>
      </c>
      <c r="I62" s="210">
        <f>_xlfn.DAYS(About!$A$3,'Core Indicators'!EC62)</f>
        <v>53</v>
      </c>
      <c r="J62" s="210">
        <f>_xlfn.DAYS(About!$A$3,'Core Indicators'!EK62)</f>
        <v>53</v>
      </c>
      <c r="K62" s="210">
        <f>_xlfn.DAYS(About!$A$3,'Core Indicators'!ES62)</f>
        <v>53</v>
      </c>
      <c r="L62" s="210">
        <f>_xlfn.DAYS(About!$A$3,'Core Indicators'!FI62)</f>
        <v>53</v>
      </c>
      <c r="M62" s="210">
        <f>_xlfn.DAYS(About!$A$3,'Core Indicators'!GG62)</f>
        <v>86</v>
      </c>
      <c r="N62" s="210">
        <f>_xlfn.DAYS(About!$A$3,'Core Indicators'!GO62)</f>
        <v>86</v>
      </c>
      <c r="O62" s="210">
        <f>_xlfn.DAYS(About!$A$3,'Core Indicators'!GW62)</f>
        <v>86</v>
      </c>
      <c r="P62" s="210">
        <f>_xlfn.DAYS(About!$A$3,'Core Indicators'!HE62)</f>
        <v>86</v>
      </c>
      <c r="Q62" s="210">
        <f>_xlfn.DAYS(About!$A$3,'Core Indicators'!HM62)</f>
        <v>86</v>
      </c>
      <c r="R62" s="210">
        <f>_xlfn.DAYS(About!$A$3,'Core Indicators'!HU62)</f>
        <v>86</v>
      </c>
      <c r="S62" s="210">
        <f>_xlfn.DAYS(About!$A$3,'Core Indicators'!IC62)</f>
        <v>86</v>
      </c>
      <c r="T62" s="210">
        <f>_xlfn.DAYS(About!$A$3,'Core Indicators'!IK62)</f>
        <v>86</v>
      </c>
      <c r="U62" s="210">
        <f>_xlfn.DAYS(About!$A$3,'Core Indicators'!IS62)</f>
        <v>86</v>
      </c>
      <c r="V62" s="210">
        <f t="shared" si="1"/>
        <v>56.3</v>
      </c>
    </row>
    <row r="63" spans="1:22" x14ac:dyDescent="0.35">
      <c r="A63" s="209" t="str">
        <f>Lists!C:C</f>
        <v>MDG001</v>
      </c>
      <c r="B63" s="210">
        <f>_xlfn.DAYS(About!$A$3,'Core Indicators'!U63)</f>
        <v>97</v>
      </c>
      <c r="C63" s="210">
        <f>_xlfn.DAYS(About!$A$3,'Core Indicators'!AC63)</f>
        <v>97</v>
      </c>
      <c r="D63" s="210">
        <f>_xlfn.DAYS(About!$A$3,'Core Indicators'!AK63)</f>
        <v>71</v>
      </c>
      <c r="E63" s="210">
        <f>_xlfn.DAYS(About!$A$3,'Core Indicators'!AS63)</f>
        <v>71</v>
      </c>
      <c r="F63" s="210">
        <f>_xlfn.DAYS(About!$A$3,'Core Indicators'!BQ63)</f>
        <v>33</v>
      </c>
      <c r="G63" s="210">
        <f>_xlfn.DAYS(About!$A$3,'Core Indicators'!DM63)</f>
        <v>71</v>
      </c>
      <c r="H63" s="210">
        <f>_xlfn.DAYS(About!$A$3,'Core Indicators'!DU63)</f>
        <v>71</v>
      </c>
      <c r="I63" s="210">
        <f>_xlfn.DAYS(About!$A$3,'Core Indicators'!EC63)</f>
        <v>71</v>
      </c>
      <c r="J63" s="210">
        <f>_xlfn.DAYS(About!$A$3,'Core Indicators'!EK63)</f>
        <v>71</v>
      </c>
      <c r="K63" s="210">
        <f>_xlfn.DAYS(About!$A$3,'Core Indicators'!ES63)</f>
        <v>71</v>
      </c>
      <c r="L63" s="210">
        <f>_xlfn.DAYS(About!$A$3,'Core Indicators'!FI63)</f>
        <v>126</v>
      </c>
      <c r="M63" s="210">
        <f>_xlfn.DAYS(About!$A$3,'Core Indicators'!GG63)</f>
        <v>126</v>
      </c>
      <c r="N63" s="210">
        <f>_xlfn.DAYS(About!$A$3,'Core Indicators'!GO63)</f>
        <v>126</v>
      </c>
      <c r="O63" s="210">
        <f>_xlfn.DAYS(About!$A$3,'Core Indicators'!GW63)</f>
        <v>126</v>
      </c>
      <c r="P63" s="210">
        <f>_xlfn.DAYS(About!$A$3,'Core Indicators'!HE63)</f>
        <v>126</v>
      </c>
      <c r="Q63" s="210">
        <f>_xlfn.DAYS(About!$A$3,'Core Indicators'!HM63)</f>
        <v>126</v>
      </c>
      <c r="R63" s="210">
        <f>_xlfn.DAYS(About!$A$3,'Core Indicators'!HU63)</f>
        <v>126</v>
      </c>
      <c r="S63" s="210">
        <f>_xlfn.DAYS(About!$A$3,'Core Indicators'!IC63)</f>
        <v>126</v>
      </c>
      <c r="T63" s="210">
        <f>_xlfn.DAYS(About!$A$3,'Core Indicators'!IK63)</f>
        <v>126</v>
      </c>
      <c r="U63" s="210">
        <f>_xlfn.DAYS(About!$A$3,'Core Indicators'!IS63)</f>
        <v>126</v>
      </c>
      <c r="V63" s="210">
        <f t="shared" si="1"/>
        <v>78.2</v>
      </c>
    </row>
    <row r="64" spans="1:22" x14ac:dyDescent="0.35">
      <c r="A64" s="209" t="str">
        <f>Lists!C:C</f>
        <v>MDG002</v>
      </c>
      <c r="B64" s="210">
        <f>_xlfn.DAYS(About!$A$3,'Core Indicators'!U64)</f>
        <v>126</v>
      </c>
      <c r="C64" s="210">
        <f>_xlfn.DAYS(About!$A$3,'Core Indicators'!AC64)</f>
        <v>126</v>
      </c>
      <c r="D64" s="210">
        <f>_xlfn.DAYS(About!$A$3,'Core Indicators'!AK64)</f>
        <v>126</v>
      </c>
      <c r="E64" s="210">
        <f>_xlfn.DAYS(About!$A$3,'Core Indicators'!AS64)</f>
        <v>126</v>
      </c>
      <c r="F64" s="210">
        <f>_xlfn.DAYS(About!$A$3,'Core Indicators'!BQ64)</f>
        <v>33</v>
      </c>
      <c r="G64" s="210">
        <f>_xlfn.DAYS(About!$A$3,'Core Indicators'!DM64)</f>
        <v>126</v>
      </c>
      <c r="H64" s="210">
        <f>_xlfn.DAYS(About!$A$3,'Core Indicators'!DU64)</f>
        <v>126</v>
      </c>
      <c r="I64" s="210">
        <f>_xlfn.DAYS(About!$A$3,'Core Indicators'!EC64)</f>
        <v>126</v>
      </c>
      <c r="J64" s="210">
        <f>_xlfn.DAYS(About!$A$3,'Core Indicators'!EK64)</f>
        <v>126</v>
      </c>
      <c r="K64" s="210">
        <f>_xlfn.DAYS(About!$A$3,'Core Indicators'!ES64)</f>
        <v>126</v>
      </c>
      <c r="L64" s="210">
        <f>_xlfn.DAYS(About!$A$3,'Core Indicators'!FI64)</f>
        <v>126</v>
      </c>
      <c r="M64" s="210">
        <f>_xlfn.DAYS(About!$A$3,'Core Indicators'!GG64)</f>
        <v>216</v>
      </c>
      <c r="N64" s="210">
        <f>_xlfn.DAYS(About!$A$3,'Core Indicators'!GO64)</f>
        <v>216</v>
      </c>
      <c r="O64" s="210">
        <f>_xlfn.DAYS(About!$A$3,'Core Indicators'!GW64)</f>
        <v>216</v>
      </c>
      <c r="P64" s="210">
        <f>_xlfn.DAYS(About!$A$3,'Core Indicators'!HE64)</f>
        <v>216</v>
      </c>
      <c r="Q64" s="210">
        <f>_xlfn.DAYS(About!$A$3,'Core Indicators'!HM64)</f>
        <v>216</v>
      </c>
      <c r="R64" s="210">
        <f>_xlfn.DAYS(About!$A$3,'Core Indicators'!HU64)</f>
        <v>216</v>
      </c>
      <c r="S64" s="210">
        <f>_xlfn.DAYS(About!$A$3,'Core Indicators'!IC64)</f>
        <v>216</v>
      </c>
      <c r="T64" s="210">
        <f>_xlfn.DAYS(About!$A$3,'Core Indicators'!IK64)</f>
        <v>216</v>
      </c>
      <c r="U64" s="210">
        <f>_xlfn.DAYS(About!$A$3,'Core Indicators'!IS64)</f>
        <v>216</v>
      </c>
      <c r="V64" s="210">
        <f t="shared" si="1"/>
        <v>125.7</v>
      </c>
    </row>
    <row r="65" spans="1:22" x14ac:dyDescent="0.35">
      <c r="A65" s="209" t="str">
        <f>Lists!C:C</f>
        <v>MDG006</v>
      </c>
      <c r="B65" s="210">
        <f>_xlfn.DAYS(About!$A$3,'Core Indicators'!U65)</f>
        <v>97</v>
      </c>
      <c r="C65" s="210">
        <f>_xlfn.DAYS(About!$A$3,'Core Indicators'!AC65)</f>
        <v>97</v>
      </c>
      <c r="D65" s="210">
        <f>_xlfn.DAYS(About!$A$3,'Core Indicators'!AK65)</f>
        <v>71</v>
      </c>
      <c r="E65" s="210">
        <f>_xlfn.DAYS(About!$A$3,'Core Indicators'!AS65)</f>
        <v>71</v>
      </c>
      <c r="F65" s="210">
        <f>_xlfn.DAYS(About!$A$3,'Core Indicators'!BQ65)</f>
        <v>71</v>
      </c>
      <c r="G65" s="210">
        <f>_xlfn.DAYS(About!$A$3,'Core Indicators'!DM65)</f>
        <v>71</v>
      </c>
      <c r="H65" s="210">
        <f>_xlfn.DAYS(About!$A$3,'Core Indicators'!DU65)</f>
        <v>71</v>
      </c>
      <c r="I65" s="210">
        <f>_xlfn.DAYS(About!$A$3,'Core Indicators'!EC65)</f>
        <v>71</v>
      </c>
      <c r="J65" s="210">
        <f>_xlfn.DAYS(About!$A$3,'Core Indicators'!EK65)</f>
        <v>71</v>
      </c>
      <c r="K65" s="210">
        <f>_xlfn.DAYS(About!$A$3,'Core Indicators'!ES65)</f>
        <v>71</v>
      </c>
      <c r="L65" s="210">
        <f>_xlfn.DAYS(About!$A$3,'Core Indicators'!FI65)</f>
        <v>126</v>
      </c>
      <c r="M65" s="210">
        <f>_xlfn.DAYS(About!$A$3,'Core Indicators'!GG65)</f>
        <v>126</v>
      </c>
      <c r="N65" s="210">
        <f>_xlfn.DAYS(About!$A$3,'Core Indicators'!GO65)</f>
        <v>126</v>
      </c>
      <c r="O65" s="210">
        <f>_xlfn.DAYS(About!$A$3,'Core Indicators'!GW65)</f>
        <v>126</v>
      </c>
      <c r="P65" s="210">
        <f>_xlfn.DAYS(About!$A$3,'Core Indicators'!HE65)</f>
        <v>126</v>
      </c>
      <c r="Q65" s="210">
        <f>_xlfn.DAYS(About!$A$3,'Core Indicators'!HM65)</f>
        <v>126</v>
      </c>
      <c r="R65" s="210">
        <f>_xlfn.DAYS(About!$A$3,'Core Indicators'!HU65)</f>
        <v>126</v>
      </c>
      <c r="S65" s="210">
        <f>_xlfn.DAYS(About!$A$3,'Core Indicators'!IC65)</f>
        <v>126</v>
      </c>
      <c r="T65" s="210">
        <f>_xlfn.DAYS(About!$A$3,'Core Indicators'!IK65)</f>
        <v>126</v>
      </c>
      <c r="U65" s="210">
        <f>_xlfn.DAYS(About!$A$3,'Core Indicators'!IS65)</f>
        <v>126</v>
      </c>
      <c r="V65" s="210">
        <f t="shared" si="1"/>
        <v>82</v>
      </c>
    </row>
    <row r="66" spans="1:22" x14ac:dyDescent="0.35">
      <c r="A66" s="209" t="str">
        <f>Lists!C:C</f>
        <v>MEX001</v>
      </c>
      <c r="B66" s="210">
        <f>_xlfn.DAYS(About!$A$3,'Core Indicators'!U66)</f>
        <v>245</v>
      </c>
      <c r="C66" s="210">
        <f>_xlfn.DAYS(About!$A$3,'Core Indicators'!AC66)</f>
        <v>245</v>
      </c>
      <c r="D66" s="210">
        <f>_xlfn.DAYS(About!$A$3,'Core Indicators'!AK66)</f>
        <v>245</v>
      </c>
      <c r="E66" s="210">
        <f>_xlfn.DAYS(About!$A$3,'Core Indicators'!AS66)</f>
        <v>245</v>
      </c>
      <c r="F66" s="210">
        <f>_xlfn.DAYS(About!$A$3,'Core Indicators'!BQ66)</f>
        <v>245</v>
      </c>
      <c r="G66" s="210">
        <f>_xlfn.DAYS(About!$A$3,'Core Indicators'!DM66)</f>
        <v>245</v>
      </c>
      <c r="H66" s="210">
        <f>_xlfn.DAYS(About!$A$3,'Core Indicators'!DU66)</f>
        <v>245</v>
      </c>
      <c r="I66" s="210">
        <f>_xlfn.DAYS(About!$A$3,'Core Indicators'!EC66)</f>
        <v>245</v>
      </c>
      <c r="J66" s="210">
        <f>_xlfn.DAYS(About!$A$3,'Core Indicators'!EK66)</f>
        <v>245</v>
      </c>
      <c r="K66" s="210">
        <f>_xlfn.DAYS(About!$A$3,'Core Indicators'!ES66)</f>
        <v>245</v>
      </c>
      <c r="L66" s="210">
        <f>_xlfn.DAYS(About!$A$3,'Core Indicators'!FI66)</f>
        <v>245</v>
      </c>
      <c r="M66" s="210">
        <f>_xlfn.DAYS(About!$A$3,'Core Indicators'!GG66)</f>
        <v>223</v>
      </c>
      <c r="N66" s="210">
        <f>_xlfn.DAYS(About!$A$3,'Core Indicators'!GO66)</f>
        <v>223</v>
      </c>
      <c r="O66" s="210">
        <f>_xlfn.DAYS(About!$A$3,'Core Indicators'!GW66)</f>
        <v>223</v>
      </c>
      <c r="P66" s="210">
        <f>_xlfn.DAYS(About!$A$3,'Core Indicators'!HE66)</f>
        <v>223</v>
      </c>
      <c r="Q66" s="210">
        <f>_xlfn.DAYS(About!$A$3,'Core Indicators'!HM66)</f>
        <v>223</v>
      </c>
      <c r="R66" s="210">
        <f>_xlfn.DAYS(About!$A$3,'Core Indicators'!HU66)</f>
        <v>223</v>
      </c>
      <c r="S66" s="210">
        <f>_xlfn.DAYS(About!$A$3,'Core Indicators'!IC66)</f>
        <v>223</v>
      </c>
      <c r="T66" s="210">
        <f>_xlfn.DAYS(About!$A$3,'Core Indicators'!IK66)</f>
        <v>223</v>
      </c>
      <c r="U66" s="210">
        <f>_xlfn.DAYS(About!$A$3,'Core Indicators'!IS66)</f>
        <v>223</v>
      </c>
      <c r="V66" s="210">
        <f t="shared" si="1"/>
        <v>242.8</v>
      </c>
    </row>
    <row r="67" spans="1:22" x14ac:dyDescent="0.35">
      <c r="A67" s="209" t="str">
        <f>Lists!C:C</f>
        <v>MEX002</v>
      </c>
      <c r="B67" s="210">
        <f>_xlfn.DAYS(About!$A$3,'Core Indicators'!U67)</f>
        <v>245</v>
      </c>
      <c r="C67" s="210">
        <f>_xlfn.DAYS(About!$A$3,'Core Indicators'!AC67)</f>
        <v>245</v>
      </c>
      <c r="D67" s="210">
        <f>_xlfn.DAYS(About!$A$3,'Core Indicators'!AK67)</f>
        <v>245</v>
      </c>
      <c r="E67" s="210">
        <f>_xlfn.DAYS(About!$A$3,'Core Indicators'!AS67)</f>
        <v>245</v>
      </c>
      <c r="F67" s="210">
        <f>_xlfn.DAYS(About!$A$3,'Core Indicators'!BQ67)</f>
        <v>488</v>
      </c>
      <c r="G67" s="210">
        <f>_xlfn.DAYS(About!$A$3,'Core Indicators'!DM67)</f>
        <v>245</v>
      </c>
      <c r="H67" s="210">
        <f>_xlfn.DAYS(About!$A$3,'Core Indicators'!DU67)</f>
        <v>245</v>
      </c>
      <c r="I67" s="210">
        <f>_xlfn.DAYS(About!$A$3,'Core Indicators'!EC67)</f>
        <v>245</v>
      </c>
      <c r="J67" s="210">
        <f>_xlfn.DAYS(About!$A$3,'Core Indicators'!EK67)</f>
        <v>245</v>
      </c>
      <c r="K67" s="210">
        <f>_xlfn.DAYS(About!$A$3,'Core Indicators'!ES67)</f>
        <v>245</v>
      </c>
      <c r="L67" s="210">
        <f>_xlfn.DAYS(About!$A$3,'Core Indicators'!FI67)</f>
        <v>914</v>
      </c>
      <c r="M67" s="210">
        <f>_xlfn.DAYS(About!$A$3,'Core Indicators'!GG67)</f>
        <v>224</v>
      </c>
      <c r="N67" s="210">
        <f>_xlfn.DAYS(About!$A$3,'Core Indicators'!GO67)</f>
        <v>224</v>
      </c>
      <c r="O67" s="210">
        <f>_xlfn.DAYS(About!$A$3,'Core Indicators'!GW67)</f>
        <v>224</v>
      </c>
      <c r="P67" s="210">
        <f>_xlfn.DAYS(About!$A$3,'Core Indicators'!HE67)</f>
        <v>224</v>
      </c>
      <c r="Q67" s="210">
        <f>_xlfn.DAYS(About!$A$3,'Core Indicators'!HM67)</f>
        <v>224</v>
      </c>
      <c r="R67" s="210">
        <f>_xlfn.DAYS(About!$A$3,'Core Indicators'!HU67)</f>
        <v>224</v>
      </c>
      <c r="S67" s="210">
        <f>_xlfn.DAYS(About!$A$3,'Core Indicators'!IC67)</f>
        <v>224</v>
      </c>
      <c r="T67" s="210">
        <f>_xlfn.DAYS(About!$A$3,'Core Indicators'!IK67)</f>
        <v>224</v>
      </c>
      <c r="U67" s="210">
        <f>_xlfn.DAYS(About!$A$3,'Core Indicators'!IS67)</f>
        <v>224</v>
      </c>
      <c r="V67" s="210">
        <f t="shared" ref="V67:V98" si="2">AVERAGE(D67:M67)</f>
        <v>334.1</v>
      </c>
    </row>
    <row r="68" spans="1:22" x14ac:dyDescent="0.35">
      <c r="A68" s="209" t="str">
        <f>Lists!C:C</f>
        <v>MEX003</v>
      </c>
      <c r="B68" s="210">
        <f>_xlfn.DAYS(About!$A$3,'Core Indicators'!U68)</f>
        <v>245</v>
      </c>
      <c r="C68" s="210">
        <f>_xlfn.DAYS(About!$A$3,'Core Indicators'!AC68)</f>
        <v>103</v>
      </c>
      <c r="D68" s="210">
        <f>_xlfn.DAYS(About!$A$3,'Core Indicators'!AK68)</f>
        <v>103</v>
      </c>
      <c r="E68" s="210">
        <f>_xlfn.DAYS(About!$A$3,'Core Indicators'!AS68)</f>
        <v>245</v>
      </c>
      <c r="F68" s="210">
        <f>_xlfn.DAYS(About!$A$3,'Core Indicators'!BQ68)</f>
        <v>245</v>
      </c>
      <c r="G68" s="210">
        <f>_xlfn.DAYS(About!$A$3,'Core Indicators'!DM68)</f>
        <v>103</v>
      </c>
      <c r="H68" s="210">
        <f>_xlfn.DAYS(About!$A$3,'Core Indicators'!DU68)</f>
        <v>103</v>
      </c>
      <c r="I68" s="210">
        <f>_xlfn.DAYS(About!$A$3,'Core Indicators'!EC68)</f>
        <v>103</v>
      </c>
      <c r="J68" s="210">
        <f>_xlfn.DAYS(About!$A$3,'Core Indicators'!EK68)</f>
        <v>103</v>
      </c>
      <c r="K68" s="210">
        <f>_xlfn.DAYS(About!$A$3,'Core Indicators'!ES68)</f>
        <v>103</v>
      </c>
      <c r="L68" s="210">
        <f>_xlfn.DAYS(About!$A$3,'Core Indicators'!FI68)</f>
        <v>245</v>
      </c>
      <c r="M68" s="210">
        <f>_xlfn.DAYS(About!$A$3,'Core Indicators'!GG68)</f>
        <v>223</v>
      </c>
      <c r="N68" s="210">
        <f>_xlfn.DAYS(About!$A$3,'Core Indicators'!GO68)</f>
        <v>223</v>
      </c>
      <c r="O68" s="210">
        <f>_xlfn.DAYS(About!$A$3,'Core Indicators'!GW68)</f>
        <v>223</v>
      </c>
      <c r="P68" s="210">
        <f>_xlfn.DAYS(About!$A$3,'Core Indicators'!HE68)</f>
        <v>223</v>
      </c>
      <c r="Q68" s="210">
        <f>_xlfn.DAYS(About!$A$3,'Core Indicators'!HM68)</f>
        <v>223</v>
      </c>
      <c r="R68" s="210">
        <f>_xlfn.DAYS(About!$A$3,'Core Indicators'!HU68)</f>
        <v>223</v>
      </c>
      <c r="S68" s="210">
        <f>_xlfn.DAYS(About!$A$3,'Core Indicators'!IC68)</f>
        <v>223</v>
      </c>
      <c r="T68" s="210">
        <f>_xlfn.DAYS(About!$A$3,'Core Indicators'!IK68)</f>
        <v>223</v>
      </c>
      <c r="U68" s="210">
        <f>_xlfn.DAYS(About!$A$3,'Core Indicators'!IS68)</f>
        <v>223</v>
      </c>
      <c r="V68" s="210">
        <f t="shared" si="2"/>
        <v>157.6</v>
      </c>
    </row>
    <row r="69" spans="1:22" x14ac:dyDescent="0.35">
      <c r="A69" s="209" t="str">
        <f>Lists!C:C</f>
        <v>MLI001</v>
      </c>
      <c r="B69" s="210">
        <f>_xlfn.DAYS(About!$A$3,'Core Indicators'!U69)</f>
        <v>603</v>
      </c>
      <c r="C69" s="210">
        <f>_xlfn.DAYS(About!$A$3,'Core Indicators'!AC69)</f>
        <v>445</v>
      </c>
      <c r="D69" s="210">
        <f>_xlfn.DAYS(About!$A$3,'Core Indicators'!AK69)</f>
        <v>445</v>
      </c>
      <c r="E69" s="210">
        <f>_xlfn.DAYS(About!$A$3,'Core Indicators'!AS69)</f>
        <v>92</v>
      </c>
      <c r="F69" s="210">
        <f>_xlfn.DAYS(About!$A$3,'Core Indicators'!BQ69)</f>
        <v>92</v>
      </c>
      <c r="G69" s="210">
        <f>_xlfn.DAYS(About!$A$3,'Core Indicators'!DM69)</f>
        <v>445</v>
      </c>
      <c r="H69" s="210">
        <f>_xlfn.DAYS(About!$A$3,'Core Indicators'!DU69)</f>
        <v>445</v>
      </c>
      <c r="I69" s="210">
        <f>_xlfn.DAYS(About!$A$3,'Core Indicators'!EC69)</f>
        <v>445</v>
      </c>
      <c r="J69" s="210">
        <f>_xlfn.DAYS(About!$A$3,'Core Indicators'!EK69)</f>
        <v>445</v>
      </c>
      <c r="K69" s="210">
        <f>_xlfn.DAYS(About!$A$3,'Core Indicators'!ES69)</f>
        <v>445</v>
      </c>
      <c r="L69" s="210">
        <f>_xlfn.DAYS(About!$A$3,'Core Indicators'!FI69)</f>
        <v>1223</v>
      </c>
      <c r="M69" s="210">
        <f>_xlfn.DAYS(About!$A$3,'Core Indicators'!GG69)</f>
        <v>216</v>
      </c>
      <c r="N69" s="210">
        <f>_xlfn.DAYS(About!$A$3,'Core Indicators'!GO69)</f>
        <v>216</v>
      </c>
      <c r="O69" s="210">
        <f>_xlfn.DAYS(About!$A$3,'Core Indicators'!GW69)</f>
        <v>216</v>
      </c>
      <c r="P69" s="210">
        <f>_xlfn.DAYS(About!$A$3,'Core Indicators'!HE69)</f>
        <v>216</v>
      </c>
      <c r="Q69" s="210">
        <f>_xlfn.DAYS(About!$A$3,'Core Indicators'!HM69)</f>
        <v>216</v>
      </c>
      <c r="R69" s="210">
        <f>_xlfn.DAYS(About!$A$3,'Core Indicators'!HU69)</f>
        <v>216</v>
      </c>
      <c r="S69" s="210">
        <f>_xlfn.DAYS(About!$A$3,'Core Indicators'!IC69)</f>
        <v>216</v>
      </c>
      <c r="T69" s="210">
        <f>_xlfn.DAYS(About!$A$3,'Core Indicators'!IK69)</f>
        <v>216</v>
      </c>
      <c r="U69" s="210">
        <f>_xlfn.DAYS(About!$A$3,'Core Indicators'!IS69)</f>
        <v>216</v>
      </c>
      <c r="V69" s="210">
        <f t="shared" si="2"/>
        <v>429.3</v>
      </c>
    </row>
    <row r="70" spans="1:22" x14ac:dyDescent="0.35">
      <c r="A70" s="209" t="str">
        <f>Lists!C:C</f>
        <v>MMR001</v>
      </c>
      <c r="B70" s="210">
        <f>_xlfn.DAYS(About!$A$3,'Core Indicators'!U70)</f>
        <v>22</v>
      </c>
      <c r="C70" s="210">
        <f>_xlfn.DAYS(About!$A$3,'Core Indicators'!AC70)</f>
        <v>22</v>
      </c>
      <c r="D70" s="210">
        <f>_xlfn.DAYS(About!$A$3,'Core Indicators'!AK70)</f>
        <v>22</v>
      </c>
      <c r="E70" s="210">
        <f>_xlfn.DAYS(About!$A$3,'Core Indicators'!AS70)</f>
        <v>22</v>
      </c>
      <c r="F70" s="210">
        <f>_xlfn.DAYS(About!$A$3,'Core Indicators'!BQ70)</f>
        <v>0</v>
      </c>
      <c r="G70" s="210">
        <f>_xlfn.DAYS(About!$A$3,'Core Indicators'!DM70)</f>
        <v>22</v>
      </c>
      <c r="H70" s="210">
        <f>_xlfn.DAYS(About!$A$3,'Core Indicators'!DU70)</f>
        <v>22</v>
      </c>
      <c r="I70" s="210">
        <f>_xlfn.DAYS(About!$A$3,'Core Indicators'!EC70)</f>
        <v>22</v>
      </c>
      <c r="J70" s="210">
        <f>_xlfn.DAYS(About!$A$3,'Core Indicators'!EK70)</f>
        <v>22</v>
      </c>
      <c r="K70" s="210">
        <f>_xlfn.DAYS(About!$A$3,'Core Indicators'!ES70)</f>
        <v>22</v>
      </c>
      <c r="L70" s="210">
        <f>_xlfn.DAYS(About!$A$3,'Core Indicators'!FI70)</f>
        <v>484</v>
      </c>
      <c r="M70" s="210">
        <f>_xlfn.DAYS(About!$A$3,'Core Indicators'!GG70)</f>
        <v>215</v>
      </c>
      <c r="N70" s="210">
        <f>_xlfn.DAYS(About!$A$3,'Core Indicators'!GO70)</f>
        <v>215</v>
      </c>
      <c r="O70" s="210">
        <f>_xlfn.DAYS(About!$A$3,'Core Indicators'!GW70)</f>
        <v>215</v>
      </c>
      <c r="P70" s="210">
        <f>_xlfn.DAYS(About!$A$3,'Core Indicators'!HE70)</f>
        <v>215</v>
      </c>
      <c r="Q70" s="210">
        <f>_xlfn.DAYS(About!$A$3,'Core Indicators'!HM70)</f>
        <v>215</v>
      </c>
      <c r="R70" s="210">
        <f>_xlfn.DAYS(About!$A$3,'Core Indicators'!HU70)</f>
        <v>215</v>
      </c>
      <c r="S70" s="210">
        <f>_xlfn.DAYS(About!$A$3,'Core Indicators'!IC70)</f>
        <v>215</v>
      </c>
      <c r="T70" s="210">
        <f>_xlfn.DAYS(About!$A$3,'Core Indicators'!IK70)</f>
        <v>215</v>
      </c>
      <c r="U70" s="210">
        <f>_xlfn.DAYS(About!$A$3,'Core Indicators'!IS70)</f>
        <v>215</v>
      </c>
      <c r="V70" s="210">
        <f t="shared" si="2"/>
        <v>85.3</v>
      </c>
    </row>
    <row r="71" spans="1:22" x14ac:dyDescent="0.35">
      <c r="A71" s="209" t="str">
        <f>Lists!C:C</f>
        <v>MMR002</v>
      </c>
      <c r="B71" s="210">
        <f>_xlfn.DAYS(About!$A$3,'Core Indicators'!U71)</f>
        <v>22</v>
      </c>
      <c r="C71" s="210">
        <f>_xlfn.DAYS(About!$A$3,'Core Indicators'!AC71)</f>
        <v>127</v>
      </c>
      <c r="D71" s="210">
        <f>_xlfn.DAYS(About!$A$3,'Core Indicators'!AK71)</f>
        <v>128</v>
      </c>
      <c r="E71" s="210">
        <f>_xlfn.DAYS(About!$A$3,'Core Indicators'!AS71)</f>
        <v>22</v>
      </c>
      <c r="F71" s="210">
        <f>_xlfn.DAYS(About!$A$3,'Core Indicators'!BQ71)</f>
        <v>0</v>
      </c>
      <c r="G71" s="210">
        <f>_xlfn.DAYS(About!$A$3,'Core Indicators'!DM71)</f>
        <v>128</v>
      </c>
      <c r="H71" s="210">
        <f>_xlfn.DAYS(About!$A$3,'Core Indicators'!DU71)</f>
        <v>128</v>
      </c>
      <c r="I71" s="210">
        <f>_xlfn.DAYS(About!$A$3,'Core Indicators'!EC71)</f>
        <v>128</v>
      </c>
      <c r="J71" s="210">
        <f>_xlfn.DAYS(About!$A$3,'Core Indicators'!EK71)</f>
        <v>128</v>
      </c>
      <c r="K71" s="210">
        <f>_xlfn.DAYS(About!$A$3,'Core Indicators'!ES71)</f>
        <v>128</v>
      </c>
      <c r="L71" s="210">
        <f>_xlfn.DAYS(About!$A$3,'Core Indicators'!FI71)</f>
        <v>484</v>
      </c>
      <c r="M71" s="210">
        <f>_xlfn.DAYS(About!$A$3,'Core Indicators'!GG71)</f>
        <v>215</v>
      </c>
      <c r="N71" s="210">
        <f>_xlfn.DAYS(About!$A$3,'Core Indicators'!GO71)</f>
        <v>215</v>
      </c>
      <c r="O71" s="210">
        <f>_xlfn.DAYS(About!$A$3,'Core Indicators'!GW71)</f>
        <v>215</v>
      </c>
      <c r="P71" s="210">
        <f>_xlfn.DAYS(About!$A$3,'Core Indicators'!HE71)</f>
        <v>215</v>
      </c>
      <c r="Q71" s="210">
        <f>_xlfn.DAYS(About!$A$3,'Core Indicators'!HM71)</f>
        <v>215</v>
      </c>
      <c r="R71" s="210">
        <f>_xlfn.DAYS(About!$A$3,'Core Indicators'!HU71)</f>
        <v>215</v>
      </c>
      <c r="S71" s="210">
        <f>_xlfn.DAYS(About!$A$3,'Core Indicators'!IC71)</f>
        <v>215</v>
      </c>
      <c r="T71" s="210">
        <f>_xlfn.DAYS(About!$A$3,'Core Indicators'!IK71)</f>
        <v>215</v>
      </c>
      <c r="U71" s="210">
        <f>_xlfn.DAYS(About!$A$3,'Core Indicators'!IS71)</f>
        <v>215</v>
      </c>
      <c r="V71" s="210">
        <f t="shared" si="2"/>
        <v>148.9</v>
      </c>
    </row>
    <row r="72" spans="1:22" x14ac:dyDescent="0.35">
      <c r="A72" s="209" t="str">
        <f>Lists!C:C</f>
        <v>MMR003</v>
      </c>
      <c r="B72" s="210">
        <f>_xlfn.DAYS(About!$A$3,'Core Indicators'!U72)</f>
        <v>484</v>
      </c>
      <c r="C72" s="210">
        <f>_xlfn.DAYS(About!$A$3,'Core Indicators'!AC72)</f>
        <v>127</v>
      </c>
      <c r="D72" s="210">
        <f>_xlfn.DAYS(About!$A$3,'Core Indicators'!AK72)</f>
        <v>127</v>
      </c>
      <c r="E72" s="210">
        <f>_xlfn.DAYS(About!$A$3,'Core Indicators'!AS72)</f>
        <v>22</v>
      </c>
      <c r="F72" s="210">
        <f>_xlfn.DAYS(About!$A$3,'Core Indicators'!BQ72)</f>
        <v>0</v>
      </c>
      <c r="G72" s="210">
        <f>_xlfn.DAYS(About!$A$3,'Core Indicators'!DM72)</f>
        <v>127</v>
      </c>
      <c r="H72" s="210">
        <f>_xlfn.DAYS(About!$A$3,'Core Indicators'!DU72)</f>
        <v>127</v>
      </c>
      <c r="I72" s="210">
        <f>_xlfn.DAYS(About!$A$3,'Core Indicators'!EC72)</f>
        <v>127</v>
      </c>
      <c r="J72" s="210">
        <f>_xlfn.DAYS(About!$A$3,'Core Indicators'!EK72)</f>
        <v>127</v>
      </c>
      <c r="K72" s="210">
        <f>_xlfn.DAYS(About!$A$3,'Core Indicators'!ES72)</f>
        <v>127</v>
      </c>
      <c r="L72" s="210">
        <f>_xlfn.DAYS(About!$A$3,'Core Indicators'!FI72)</f>
        <v>484</v>
      </c>
      <c r="M72" s="210">
        <f>_xlfn.DAYS(About!$A$3,'Core Indicators'!GG72)</f>
        <v>215</v>
      </c>
      <c r="N72" s="210">
        <f>_xlfn.DAYS(About!$A$3,'Core Indicators'!GO72)</f>
        <v>215</v>
      </c>
      <c r="O72" s="210">
        <f>_xlfn.DAYS(About!$A$3,'Core Indicators'!GW72)</f>
        <v>215</v>
      </c>
      <c r="P72" s="210">
        <f>_xlfn.DAYS(About!$A$3,'Core Indicators'!HE72)</f>
        <v>215</v>
      </c>
      <c r="Q72" s="210">
        <f>_xlfn.DAYS(About!$A$3,'Core Indicators'!HM72)</f>
        <v>215</v>
      </c>
      <c r="R72" s="210">
        <f>_xlfn.DAYS(About!$A$3,'Core Indicators'!HU72)</f>
        <v>215</v>
      </c>
      <c r="S72" s="210">
        <f>_xlfn.DAYS(About!$A$3,'Core Indicators'!IC72)</f>
        <v>215</v>
      </c>
      <c r="T72" s="210">
        <f>_xlfn.DAYS(About!$A$3,'Core Indicators'!IK72)</f>
        <v>215</v>
      </c>
      <c r="U72" s="210">
        <f>_xlfn.DAYS(About!$A$3,'Core Indicators'!IS72)</f>
        <v>215</v>
      </c>
      <c r="V72" s="210">
        <f t="shared" si="2"/>
        <v>148.30000000000001</v>
      </c>
    </row>
    <row r="73" spans="1:22" x14ac:dyDescent="0.35">
      <c r="A73" s="209" t="str">
        <f>Lists!C:C</f>
        <v>MMR004</v>
      </c>
      <c r="B73" s="210">
        <f>_xlfn.DAYS(About!$A$3,'Core Indicators'!U73)</f>
        <v>22</v>
      </c>
      <c r="C73" s="210">
        <f>_xlfn.DAYS(About!$A$3,'Core Indicators'!AC73)</f>
        <v>22</v>
      </c>
      <c r="D73" s="210">
        <f>_xlfn.DAYS(About!$A$3,'Core Indicators'!AK73)</f>
        <v>22</v>
      </c>
      <c r="E73" s="210">
        <f>_xlfn.DAYS(About!$A$3,'Core Indicators'!AS73)</f>
        <v>22</v>
      </c>
      <c r="F73" s="210">
        <f>_xlfn.DAYS(About!$A$3,'Core Indicators'!BQ73)</f>
        <v>0</v>
      </c>
      <c r="G73" s="210">
        <f>_xlfn.DAYS(About!$A$3,'Core Indicators'!DM73)</f>
        <v>22</v>
      </c>
      <c r="H73" s="210">
        <f>_xlfn.DAYS(About!$A$3,'Core Indicators'!DU73)</f>
        <v>22</v>
      </c>
      <c r="I73" s="210">
        <f>_xlfn.DAYS(About!$A$3,'Core Indicators'!EC73)</f>
        <v>22</v>
      </c>
      <c r="J73" s="210">
        <f>_xlfn.DAYS(About!$A$3,'Core Indicators'!EK73)</f>
        <v>22</v>
      </c>
      <c r="K73" s="210">
        <f>_xlfn.DAYS(About!$A$3,'Core Indicators'!ES73)</f>
        <v>22</v>
      </c>
      <c r="L73" s="210">
        <f>_xlfn.DAYS(About!$A$3,'Core Indicators'!FI73)</f>
        <v>342</v>
      </c>
      <c r="M73" s="210">
        <f>_xlfn.DAYS(About!$A$3,'Core Indicators'!GG73)</f>
        <v>216</v>
      </c>
      <c r="N73" s="210">
        <f>_xlfn.DAYS(About!$A$3,'Core Indicators'!GO73)</f>
        <v>216</v>
      </c>
      <c r="O73" s="210">
        <f>_xlfn.DAYS(About!$A$3,'Core Indicators'!GW73)</f>
        <v>216</v>
      </c>
      <c r="P73" s="210">
        <f>_xlfn.DAYS(About!$A$3,'Core Indicators'!HE73)</f>
        <v>216</v>
      </c>
      <c r="Q73" s="210">
        <f>_xlfn.DAYS(About!$A$3,'Core Indicators'!HM73)</f>
        <v>216</v>
      </c>
      <c r="R73" s="210">
        <f>_xlfn.DAYS(About!$A$3,'Core Indicators'!HU73)</f>
        <v>216</v>
      </c>
      <c r="S73" s="210">
        <f>_xlfn.DAYS(About!$A$3,'Core Indicators'!IC73)</f>
        <v>216</v>
      </c>
      <c r="T73" s="210">
        <f>_xlfn.DAYS(About!$A$3,'Core Indicators'!IK73)</f>
        <v>216</v>
      </c>
      <c r="U73" s="210">
        <f>_xlfn.DAYS(About!$A$3,'Core Indicators'!IS73)</f>
        <v>216</v>
      </c>
      <c r="V73" s="210">
        <f t="shared" si="2"/>
        <v>71.2</v>
      </c>
    </row>
    <row r="74" spans="1:22" x14ac:dyDescent="0.35">
      <c r="A74" s="209" t="str">
        <f>Lists!C:C</f>
        <v>MOZ001</v>
      </c>
      <c r="B74" s="210">
        <f>_xlfn.DAYS(About!$A$3,'Core Indicators'!U74)</f>
        <v>120</v>
      </c>
      <c r="C74" s="210">
        <f>_xlfn.DAYS(About!$A$3,'Core Indicators'!AC74)</f>
        <v>120</v>
      </c>
      <c r="D74" s="210">
        <f>_xlfn.DAYS(About!$A$3,'Core Indicators'!AK74)</f>
        <v>39</v>
      </c>
      <c r="E74" s="210">
        <f>_xlfn.DAYS(About!$A$3,'Core Indicators'!AS74)</f>
        <v>39</v>
      </c>
      <c r="F74" s="210">
        <f>_xlfn.DAYS(About!$A$3,'Core Indicators'!BQ74)</f>
        <v>39</v>
      </c>
      <c r="G74" s="210">
        <f>_xlfn.DAYS(About!$A$3,'Core Indicators'!DM74)</f>
        <v>39</v>
      </c>
      <c r="H74" s="210">
        <f>_xlfn.DAYS(About!$A$3,'Core Indicators'!DU74)</f>
        <v>39</v>
      </c>
      <c r="I74" s="210">
        <f>_xlfn.DAYS(About!$A$3,'Core Indicators'!EC74)</f>
        <v>39</v>
      </c>
      <c r="J74" s="210">
        <f>_xlfn.DAYS(About!$A$3,'Core Indicators'!EK74)</f>
        <v>39</v>
      </c>
      <c r="K74" s="210">
        <f>_xlfn.DAYS(About!$A$3,'Core Indicators'!ES74)</f>
        <v>39</v>
      </c>
      <c r="L74" s="210">
        <f>_xlfn.DAYS(About!$A$3,'Core Indicators'!FI74)</f>
        <v>67</v>
      </c>
      <c r="M74" s="210">
        <f>_xlfn.DAYS(About!$A$3,'Core Indicators'!GG74)</f>
        <v>120</v>
      </c>
      <c r="N74" s="210">
        <f>_xlfn.DAYS(About!$A$3,'Core Indicators'!GO74)</f>
        <v>120</v>
      </c>
      <c r="O74" s="210">
        <f>_xlfn.DAYS(About!$A$3,'Core Indicators'!GW74)</f>
        <v>120</v>
      </c>
      <c r="P74" s="210">
        <f>_xlfn.DAYS(About!$A$3,'Core Indicators'!HE74)</f>
        <v>120</v>
      </c>
      <c r="Q74" s="210">
        <f>_xlfn.DAYS(About!$A$3,'Core Indicators'!HM74)</f>
        <v>120</v>
      </c>
      <c r="R74" s="210">
        <f>_xlfn.DAYS(About!$A$3,'Core Indicators'!HU74)</f>
        <v>120</v>
      </c>
      <c r="S74" s="210">
        <f>_xlfn.DAYS(About!$A$3,'Core Indicators'!IC74)</f>
        <v>120</v>
      </c>
      <c r="T74" s="210">
        <f>_xlfn.DAYS(About!$A$3,'Core Indicators'!IK74)</f>
        <v>120</v>
      </c>
      <c r="U74" s="210">
        <f>_xlfn.DAYS(About!$A$3,'Core Indicators'!IS74)</f>
        <v>120</v>
      </c>
      <c r="V74" s="210">
        <f t="shared" si="2"/>
        <v>49.9</v>
      </c>
    </row>
    <row r="75" spans="1:22" x14ac:dyDescent="0.35">
      <c r="A75" s="209" t="str">
        <f>Lists!C:C</f>
        <v>MOZ004</v>
      </c>
      <c r="B75" s="210">
        <f>_xlfn.DAYS(About!$A$3,'Core Indicators'!U75)</f>
        <v>459</v>
      </c>
      <c r="C75" s="210">
        <f>_xlfn.DAYS(About!$A$3,'Core Indicators'!AC75)</f>
        <v>320</v>
      </c>
      <c r="D75" s="210">
        <f>_xlfn.DAYS(About!$A$3,'Core Indicators'!AK75)</f>
        <v>120</v>
      </c>
      <c r="E75" s="210">
        <f>_xlfn.DAYS(About!$A$3,'Core Indicators'!AS75)</f>
        <v>39</v>
      </c>
      <c r="F75" s="210">
        <f>_xlfn.DAYS(About!$A$3,'Core Indicators'!BQ75)</f>
        <v>39</v>
      </c>
      <c r="G75" s="210">
        <f>_xlfn.DAYS(About!$A$3,'Core Indicators'!DM75)</f>
        <v>67</v>
      </c>
      <c r="H75" s="210">
        <f>_xlfn.DAYS(About!$A$3,'Core Indicators'!DU75)</f>
        <v>67</v>
      </c>
      <c r="I75" s="210">
        <f>_xlfn.DAYS(About!$A$3,'Core Indicators'!EC75)</f>
        <v>67</v>
      </c>
      <c r="J75" s="210">
        <f>_xlfn.DAYS(About!$A$3,'Core Indicators'!EK75)</f>
        <v>67</v>
      </c>
      <c r="K75" s="210">
        <f>_xlfn.DAYS(About!$A$3,'Core Indicators'!ES75)</f>
        <v>67</v>
      </c>
      <c r="L75" s="210">
        <f>_xlfn.DAYS(About!$A$3,'Core Indicators'!FI75)</f>
        <v>320</v>
      </c>
      <c r="M75" s="210">
        <f>_xlfn.DAYS(About!$A$3,'Core Indicators'!GG75)</f>
        <v>120</v>
      </c>
      <c r="N75" s="210">
        <f>_xlfn.DAYS(About!$A$3,'Core Indicators'!GO75)</f>
        <v>214</v>
      </c>
      <c r="O75" s="210">
        <f>_xlfn.DAYS(About!$A$3,'Core Indicators'!GW75)</f>
        <v>214</v>
      </c>
      <c r="P75" s="210">
        <f>_xlfn.DAYS(About!$A$3,'Core Indicators'!HE75)</f>
        <v>214</v>
      </c>
      <c r="Q75" s="210">
        <f>_xlfn.DAYS(About!$A$3,'Core Indicators'!HM75)</f>
        <v>214</v>
      </c>
      <c r="R75" s="210">
        <f>_xlfn.DAYS(About!$A$3,'Core Indicators'!HU75)</f>
        <v>214</v>
      </c>
      <c r="S75" s="210">
        <f>_xlfn.DAYS(About!$A$3,'Core Indicators'!IC75)</f>
        <v>214</v>
      </c>
      <c r="T75" s="210">
        <f>_xlfn.DAYS(About!$A$3,'Core Indicators'!IK75)</f>
        <v>214</v>
      </c>
      <c r="U75" s="210">
        <f>_xlfn.DAYS(About!$A$3,'Core Indicators'!IS75)</f>
        <v>120</v>
      </c>
      <c r="V75" s="210">
        <f t="shared" si="2"/>
        <v>97.3</v>
      </c>
    </row>
    <row r="76" spans="1:22" x14ac:dyDescent="0.35">
      <c r="A76" s="209" t="str">
        <f>Lists!C:C</f>
        <v>MOZ008</v>
      </c>
      <c r="B76" s="210">
        <f>_xlfn.DAYS(About!$A$3,'Core Indicators'!U76)</f>
        <v>67</v>
      </c>
      <c r="C76" s="210">
        <f>_xlfn.DAYS(About!$A$3,'Core Indicators'!AC76)</f>
        <v>67</v>
      </c>
      <c r="D76" s="210">
        <f>_xlfn.DAYS(About!$A$3,'Core Indicators'!AK76)</f>
        <v>39</v>
      </c>
      <c r="E76" s="210">
        <f>_xlfn.DAYS(About!$A$3,'Core Indicators'!AS76)</f>
        <v>39</v>
      </c>
      <c r="F76" s="210">
        <f>_xlfn.DAYS(About!$A$3,'Core Indicators'!BQ76)</f>
        <v>39</v>
      </c>
      <c r="G76" s="210">
        <f>_xlfn.DAYS(About!$A$3,'Core Indicators'!DM76)</f>
        <v>39</v>
      </c>
      <c r="H76" s="210">
        <f>_xlfn.DAYS(About!$A$3,'Core Indicators'!DU76)</f>
        <v>39</v>
      </c>
      <c r="I76" s="210">
        <f>_xlfn.DAYS(About!$A$3,'Core Indicators'!EC76)</f>
        <v>39</v>
      </c>
      <c r="J76" s="210">
        <f>_xlfn.DAYS(About!$A$3,'Core Indicators'!EK76)</f>
        <v>39</v>
      </c>
      <c r="K76" s="210">
        <f>_xlfn.DAYS(About!$A$3,'Core Indicators'!ES76)</f>
        <v>39</v>
      </c>
      <c r="L76" s="210">
        <f>_xlfn.DAYS(About!$A$3,'Core Indicators'!FI76)</f>
        <v>67</v>
      </c>
      <c r="M76" s="210">
        <f>_xlfn.DAYS(About!$A$3,'Core Indicators'!GG76)</f>
        <v>120</v>
      </c>
      <c r="N76" s="210">
        <f>_xlfn.DAYS(About!$A$3,'Core Indicators'!GO76)</f>
        <v>120</v>
      </c>
      <c r="O76" s="210">
        <f>_xlfn.DAYS(About!$A$3,'Core Indicators'!GW76)</f>
        <v>120</v>
      </c>
      <c r="P76" s="210">
        <f>_xlfn.DAYS(About!$A$3,'Core Indicators'!HE76)</f>
        <v>120</v>
      </c>
      <c r="Q76" s="210">
        <f>_xlfn.DAYS(About!$A$3,'Core Indicators'!HM76)</f>
        <v>120</v>
      </c>
      <c r="R76" s="210">
        <f>_xlfn.DAYS(About!$A$3,'Core Indicators'!HU76)</f>
        <v>120</v>
      </c>
      <c r="S76" s="210">
        <f>_xlfn.DAYS(About!$A$3,'Core Indicators'!IC76)</f>
        <v>120</v>
      </c>
      <c r="T76" s="210">
        <f>_xlfn.DAYS(About!$A$3,'Core Indicators'!IK76)</f>
        <v>120</v>
      </c>
      <c r="U76" s="210">
        <f>_xlfn.DAYS(About!$A$3,'Core Indicators'!IS76)</f>
        <v>120</v>
      </c>
      <c r="V76" s="210">
        <f t="shared" si="2"/>
        <v>49.9</v>
      </c>
    </row>
    <row r="77" spans="1:22" x14ac:dyDescent="0.35">
      <c r="A77" s="209" t="str">
        <f>Lists!C:C</f>
        <v>MRT002</v>
      </c>
      <c r="B77" s="210">
        <f>_xlfn.DAYS(About!$A$3,'Core Indicators'!U77)</f>
        <v>1202</v>
      </c>
      <c r="C77" s="210">
        <f>_xlfn.DAYS(About!$A$3,'Core Indicators'!AC77)</f>
        <v>293</v>
      </c>
      <c r="D77" s="210">
        <f>_xlfn.DAYS(About!$A$3,'Core Indicators'!AK77)</f>
        <v>293</v>
      </c>
      <c r="E77" s="210">
        <f>_xlfn.DAYS(About!$A$3,'Core Indicators'!AS77)</f>
        <v>293</v>
      </c>
      <c r="F77" s="210">
        <f>_xlfn.DAYS(About!$A$3,'Core Indicators'!BQ77)</f>
        <v>293</v>
      </c>
      <c r="G77" s="210">
        <f>_xlfn.DAYS(About!$A$3,'Core Indicators'!DM77)</f>
        <v>293</v>
      </c>
      <c r="H77" s="210">
        <f>_xlfn.DAYS(About!$A$3,'Core Indicators'!DU77)</f>
        <v>293</v>
      </c>
      <c r="I77" s="210">
        <f>_xlfn.DAYS(About!$A$3,'Core Indicators'!EC77)</f>
        <v>293</v>
      </c>
      <c r="J77" s="210">
        <f>_xlfn.DAYS(About!$A$3,'Core Indicators'!EK77)</f>
        <v>293</v>
      </c>
      <c r="K77" s="210">
        <f>_xlfn.DAYS(About!$A$3,'Core Indicators'!ES77)</f>
        <v>293</v>
      </c>
      <c r="L77" s="210">
        <f>_xlfn.DAYS(About!$A$3,'Core Indicators'!FI77)</f>
        <v>1202</v>
      </c>
      <c r="M77" s="210">
        <f>_xlfn.DAYS(About!$A$3,'Core Indicators'!GG77)</f>
        <v>218</v>
      </c>
      <c r="N77" s="210">
        <f>_xlfn.DAYS(About!$A$3,'Core Indicators'!GO77)</f>
        <v>218</v>
      </c>
      <c r="O77" s="210">
        <f>_xlfn.DAYS(About!$A$3,'Core Indicators'!GW77)</f>
        <v>218</v>
      </c>
      <c r="P77" s="210">
        <f>_xlfn.DAYS(About!$A$3,'Core Indicators'!HE77)</f>
        <v>218</v>
      </c>
      <c r="Q77" s="210">
        <f>_xlfn.DAYS(About!$A$3,'Core Indicators'!HM77)</f>
        <v>218</v>
      </c>
      <c r="R77" s="210">
        <f>_xlfn.DAYS(About!$A$3,'Core Indicators'!HU77)</f>
        <v>218</v>
      </c>
      <c r="S77" s="210">
        <f>_xlfn.DAYS(About!$A$3,'Core Indicators'!IC77)</f>
        <v>218</v>
      </c>
      <c r="T77" s="210">
        <f>_xlfn.DAYS(About!$A$3,'Core Indicators'!IK77)</f>
        <v>218</v>
      </c>
      <c r="U77" s="210">
        <f>_xlfn.DAYS(About!$A$3,'Core Indicators'!IS77)</f>
        <v>218</v>
      </c>
      <c r="V77" s="210">
        <f t="shared" si="2"/>
        <v>376.4</v>
      </c>
    </row>
    <row r="78" spans="1:22" x14ac:dyDescent="0.35">
      <c r="A78" s="209" t="str">
        <f>Lists!C:C</f>
        <v>MRT003</v>
      </c>
      <c r="B78" s="210">
        <f>_xlfn.DAYS(About!$A$3,'Core Indicators'!U78)</f>
        <v>610</v>
      </c>
      <c r="C78" s="210">
        <f>_xlfn.DAYS(About!$A$3,'Core Indicators'!AC78)</f>
        <v>293</v>
      </c>
      <c r="D78" s="210">
        <f>_xlfn.DAYS(About!$A$3,'Core Indicators'!AK78)</f>
        <v>293</v>
      </c>
      <c r="E78" s="210">
        <f>_xlfn.DAYS(About!$A$3,'Core Indicators'!AS78)</f>
        <v>643</v>
      </c>
      <c r="F78" s="210">
        <f>_xlfn.DAYS(About!$A$3,'Core Indicators'!BQ78)</f>
        <v>293</v>
      </c>
      <c r="G78" s="210">
        <f>_xlfn.DAYS(About!$A$3,'Core Indicators'!DM78)</f>
        <v>293</v>
      </c>
      <c r="H78" s="210">
        <f>_xlfn.DAYS(About!$A$3,'Core Indicators'!DU78)</f>
        <v>293</v>
      </c>
      <c r="I78" s="210">
        <f>_xlfn.DAYS(About!$A$3,'Core Indicators'!EC78)</f>
        <v>293</v>
      </c>
      <c r="J78" s="210">
        <f>_xlfn.DAYS(About!$A$3,'Core Indicators'!EK78)</f>
        <v>293</v>
      </c>
      <c r="K78" s="210">
        <f>_xlfn.DAYS(About!$A$3,'Core Indicators'!ES78)</f>
        <v>474</v>
      </c>
      <c r="L78" s="210">
        <f>_xlfn.DAYS(About!$A$3,'Core Indicators'!FI78)</f>
        <v>643</v>
      </c>
      <c r="M78" s="210">
        <f>_xlfn.DAYS(About!$A$3,'Core Indicators'!GG78)</f>
        <v>218</v>
      </c>
      <c r="N78" s="210">
        <f>_xlfn.DAYS(About!$A$3,'Core Indicators'!GO78)</f>
        <v>218</v>
      </c>
      <c r="O78" s="210">
        <f>_xlfn.DAYS(About!$A$3,'Core Indicators'!GW78)</f>
        <v>218</v>
      </c>
      <c r="P78" s="210">
        <f>_xlfn.DAYS(About!$A$3,'Core Indicators'!HE78)</f>
        <v>218</v>
      </c>
      <c r="Q78" s="210">
        <f>_xlfn.DAYS(About!$A$3,'Core Indicators'!HM78)</f>
        <v>218</v>
      </c>
      <c r="R78" s="210">
        <f>_xlfn.DAYS(About!$A$3,'Core Indicators'!HU78)</f>
        <v>218</v>
      </c>
      <c r="S78" s="210">
        <f>_xlfn.DAYS(About!$A$3,'Core Indicators'!IC78)</f>
        <v>218</v>
      </c>
      <c r="T78" s="210">
        <f>_xlfn.DAYS(About!$A$3,'Core Indicators'!IK78)</f>
        <v>218</v>
      </c>
      <c r="U78" s="210">
        <f>_xlfn.DAYS(About!$A$3,'Core Indicators'!IS78)</f>
        <v>218</v>
      </c>
      <c r="V78" s="210">
        <f t="shared" si="2"/>
        <v>373.6</v>
      </c>
    </row>
    <row r="79" spans="1:22" x14ac:dyDescent="0.35">
      <c r="A79" s="209" t="str">
        <f>Lists!C:C</f>
        <v>MWI002</v>
      </c>
      <c r="B79" s="210">
        <f>_xlfn.DAYS(About!$A$3,'Core Indicators'!U79)</f>
        <v>261</v>
      </c>
      <c r="C79" s="210">
        <f>_xlfn.DAYS(About!$A$3,'Core Indicators'!AC79)</f>
        <v>261</v>
      </c>
      <c r="D79" s="210">
        <f>_xlfn.DAYS(About!$A$3,'Core Indicators'!AK79)</f>
        <v>64</v>
      </c>
      <c r="E79" s="210">
        <f>_xlfn.DAYS(About!$A$3,'Core Indicators'!AS79)</f>
        <v>64</v>
      </c>
      <c r="F79" s="210">
        <f>_xlfn.DAYS(About!$A$3,'Core Indicators'!BQ79)</f>
        <v>0</v>
      </c>
      <c r="G79" s="210">
        <f>_xlfn.DAYS(About!$A$3,'Core Indicators'!DM79)</f>
        <v>64</v>
      </c>
      <c r="H79" s="210">
        <f>_xlfn.DAYS(About!$A$3,'Core Indicators'!DU79)</f>
        <v>64</v>
      </c>
      <c r="I79" s="210">
        <f>_xlfn.DAYS(About!$A$3,'Core Indicators'!EC79)</f>
        <v>64</v>
      </c>
      <c r="J79" s="210">
        <f>_xlfn.DAYS(About!$A$3,'Core Indicators'!EK79)</f>
        <v>64</v>
      </c>
      <c r="K79" s="210">
        <f>_xlfn.DAYS(About!$A$3,'Core Indicators'!ES79)</f>
        <v>64</v>
      </c>
      <c r="L79" s="210">
        <f>_xlfn.DAYS(About!$A$3,'Core Indicators'!FI79)</f>
        <v>97</v>
      </c>
      <c r="M79" s="210">
        <f>_xlfn.DAYS(About!$A$3,'Core Indicators'!GG79)</f>
        <v>120</v>
      </c>
      <c r="N79" s="210">
        <f>_xlfn.DAYS(About!$A$3,'Core Indicators'!GO79)</f>
        <v>120</v>
      </c>
      <c r="O79" s="210">
        <f>_xlfn.DAYS(About!$A$3,'Core Indicators'!GW79)</f>
        <v>120</v>
      </c>
      <c r="P79" s="210">
        <f>_xlfn.DAYS(About!$A$3,'Core Indicators'!HE79)</f>
        <v>120</v>
      </c>
      <c r="Q79" s="210">
        <f>_xlfn.DAYS(About!$A$3,'Core Indicators'!HM79)</f>
        <v>120</v>
      </c>
      <c r="R79" s="210">
        <f>_xlfn.DAYS(About!$A$3,'Core Indicators'!HU79)</f>
        <v>120</v>
      </c>
      <c r="S79" s="210">
        <f>_xlfn.DAYS(About!$A$3,'Core Indicators'!IC79)</f>
        <v>120</v>
      </c>
      <c r="T79" s="210">
        <f>_xlfn.DAYS(About!$A$3,'Core Indicators'!IK79)</f>
        <v>120</v>
      </c>
      <c r="U79" s="210">
        <f>_xlfn.DAYS(About!$A$3,'Core Indicators'!IS79)</f>
        <v>120</v>
      </c>
      <c r="V79" s="210">
        <f t="shared" si="2"/>
        <v>66.5</v>
      </c>
    </row>
    <row r="80" spans="1:22" x14ac:dyDescent="0.35">
      <c r="A80" s="209" t="str">
        <f>Lists!C:C</f>
        <v>MWI004</v>
      </c>
      <c r="B80" s="210">
        <f>_xlfn.DAYS(About!$A$3,'Core Indicators'!U80)</f>
        <v>120</v>
      </c>
      <c r="C80" s="210">
        <f>_xlfn.DAYS(About!$A$3,'Core Indicators'!AC80)</f>
        <v>120</v>
      </c>
      <c r="D80" s="210">
        <f>_xlfn.DAYS(About!$A$3,'Core Indicators'!AK80)</f>
        <v>120</v>
      </c>
      <c r="E80" s="210">
        <f>_xlfn.DAYS(About!$A$3,'Core Indicators'!AS80)</f>
        <v>120</v>
      </c>
      <c r="F80" s="210">
        <f>_xlfn.DAYS(About!$A$3,'Core Indicators'!BQ80)</f>
        <v>120</v>
      </c>
      <c r="G80" s="210">
        <f>_xlfn.DAYS(About!$A$3,'Core Indicators'!DM80)</f>
        <v>120</v>
      </c>
      <c r="H80" s="210">
        <f>_xlfn.DAYS(About!$A$3,'Core Indicators'!DU80)</f>
        <v>120</v>
      </c>
      <c r="I80" s="210">
        <f>_xlfn.DAYS(About!$A$3,'Core Indicators'!EC80)</f>
        <v>120</v>
      </c>
      <c r="J80" s="210">
        <f>_xlfn.DAYS(About!$A$3,'Core Indicators'!EK80)</f>
        <v>120</v>
      </c>
      <c r="K80" s="210">
        <f>_xlfn.DAYS(About!$A$3,'Core Indicators'!ES80)</f>
        <v>120</v>
      </c>
      <c r="L80" s="210">
        <f>_xlfn.DAYS(About!$A$3,'Core Indicators'!FI80)</f>
        <v>120</v>
      </c>
      <c r="M80" s="210">
        <f>_xlfn.DAYS(About!$A$3,'Core Indicators'!GG80)</f>
        <v>120</v>
      </c>
      <c r="N80" s="210">
        <f>_xlfn.DAYS(About!$A$3,'Core Indicators'!GO80)</f>
        <v>120</v>
      </c>
      <c r="O80" s="210">
        <f>_xlfn.DAYS(About!$A$3,'Core Indicators'!GW80)</f>
        <v>120</v>
      </c>
      <c r="P80" s="210">
        <f>_xlfn.DAYS(About!$A$3,'Core Indicators'!HE80)</f>
        <v>120</v>
      </c>
      <c r="Q80" s="210">
        <f>_xlfn.DAYS(About!$A$3,'Core Indicators'!HM80)</f>
        <v>120</v>
      </c>
      <c r="R80" s="210">
        <f>_xlfn.DAYS(About!$A$3,'Core Indicators'!HU80)</f>
        <v>120</v>
      </c>
      <c r="S80" s="210">
        <f>_xlfn.DAYS(About!$A$3,'Core Indicators'!IC80)</f>
        <v>120</v>
      </c>
      <c r="T80" s="210">
        <f>_xlfn.DAYS(About!$A$3,'Core Indicators'!IK80)</f>
        <v>120</v>
      </c>
      <c r="U80" s="210">
        <f>_xlfn.DAYS(About!$A$3,'Core Indicators'!IS80)</f>
        <v>120</v>
      </c>
      <c r="V80" s="210">
        <f t="shared" si="2"/>
        <v>120</v>
      </c>
    </row>
    <row r="81" spans="1:22" x14ac:dyDescent="0.35">
      <c r="A81" s="209" t="str">
        <f>Lists!C:C</f>
        <v>MYS001</v>
      </c>
      <c r="B81" s="210">
        <f>_xlfn.DAYS(About!$A$3,'Core Indicators'!U81)</f>
        <v>0</v>
      </c>
      <c r="C81" s="210">
        <f>_xlfn.DAYS(About!$A$3,'Core Indicators'!AC81)</f>
        <v>0</v>
      </c>
      <c r="D81" s="210">
        <f>_xlfn.DAYS(About!$A$3,'Core Indicators'!AK81)</f>
        <v>0</v>
      </c>
      <c r="E81" s="210">
        <f>_xlfn.DAYS(About!$A$3,'Core Indicators'!AS81)</f>
        <v>0</v>
      </c>
      <c r="F81" s="210">
        <f>_xlfn.DAYS(About!$A$3,'Core Indicators'!BQ81)</f>
        <v>0</v>
      </c>
      <c r="G81" s="210">
        <f>_xlfn.DAYS(About!$A$3,'Core Indicators'!DM81)</f>
        <v>48</v>
      </c>
      <c r="H81" s="210">
        <f>_xlfn.DAYS(About!$A$3,'Core Indicators'!DU81)</f>
        <v>0</v>
      </c>
      <c r="I81" s="210">
        <f>_xlfn.DAYS(About!$A$3,'Core Indicators'!EC81)</f>
        <v>0</v>
      </c>
      <c r="J81" s="210">
        <f>_xlfn.DAYS(About!$A$3,'Core Indicators'!EK81)</f>
        <v>48</v>
      </c>
      <c r="K81" s="210">
        <f>_xlfn.DAYS(About!$A$3,'Core Indicators'!ES81)</f>
        <v>48</v>
      </c>
      <c r="L81" s="210">
        <f>_xlfn.DAYS(About!$A$3,'Core Indicators'!FI81)</f>
        <v>428</v>
      </c>
      <c r="M81" s="210">
        <f>_xlfn.DAYS(About!$A$3,'Core Indicators'!GG81)</f>
        <v>218</v>
      </c>
      <c r="N81" s="210">
        <f>_xlfn.DAYS(About!$A$3,'Core Indicators'!GO81)</f>
        <v>218</v>
      </c>
      <c r="O81" s="210">
        <f>_xlfn.DAYS(About!$A$3,'Core Indicators'!GW81)</f>
        <v>218</v>
      </c>
      <c r="P81" s="210">
        <f>_xlfn.DAYS(About!$A$3,'Core Indicators'!HE81)</f>
        <v>218</v>
      </c>
      <c r="Q81" s="210">
        <f>_xlfn.DAYS(About!$A$3,'Core Indicators'!HM81)</f>
        <v>218</v>
      </c>
      <c r="R81" s="210">
        <f>_xlfn.DAYS(About!$A$3,'Core Indicators'!HU81)</f>
        <v>218</v>
      </c>
      <c r="S81" s="210">
        <f>_xlfn.DAYS(About!$A$3,'Core Indicators'!IC81)</f>
        <v>218</v>
      </c>
      <c r="T81" s="210">
        <f>_xlfn.DAYS(About!$A$3,'Core Indicators'!IK81)</f>
        <v>218</v>
      </c>
      <c r="U81" s="210">
        <f>_xlfn.DAYS(About!$A$3,'Core Indicators'!IS81)</f>
        <v>218</v>
      </c>
      <c r="V81" s="210">
        <f t="shared" si="2"/>
        <v>79</v>
      </c>
    </row>
    <row r="82" spans="1:22" x14ac:dyDescent="0.35">
      <c r="A82" s="209" t="str">
        <f>Lists!C:C</f>
        <v>NAM002</v>
      </c>
      <c r="B82" s="210">
        <f>_xlfn.DAYS(About!$A$3,'Core Indicators'!U82)</f>
        <v>324</v>
      </c>
      <c r="C82" s="210">
        <f>_xlfn.DAYS(About!$A$3,'Core Indicators'!AC82)</f>
        <v>155</v>
      </c>
      <c r="D82" s="210">
        <f>_xlfn.DAYS(About!$A$3,'Core Indicators'!AK82)</f>
        <v>155</v>
      </c>
      <c r="E82" s="210">
        <f>_xlfn.DAYS(About!$A$3,'Core Indicators'!AS82)</f>
        <v>844</v>
      </c>
      <c r="F82" s="210">
        <f>_xlfn.DAYS(About!$A$3,'Core Indicators'!BQ82)</f>
        <v>0</v>
      </c>
      <c r="G82" s="210">
        <f>_xlfn.DAYS(About!$A$3,'Core Indicators'!DM82)</f>
        <v>155</v>
      </c>
      <c r="H82" s="210">
        <f>_xlfn.DAYS(About!$A$3,'Core Indicators'!DU82)</f>
        <v>155</v>
      </c>
      <c r="I82" s="210">
        <f>_xlfn.DAYS(About!$A$3,'Core Indicators'!EC82)</f>
        <v>155</v>
      </c>
      <c r="J82" s="210">
        <f>_xlfn.DAYS(About!$A$3,'Core Indicators'!EK82)</f>
        <v>155</v>
      </c>
      <c r="K82" s="210">
        <f>_xlfn.DAYS(About!$A$3,'Core Indicators'!ES82)</f>
        <v>155</v>
      </c>
      <c r="L82" s="210">
        <f>_xlfn.DAYS(About!$A$3,'Core Indicators'!FI82)</f>
        <v>324</v>
      </c>
      <c r="M82" s="210">
        <f>_xlfn.DAYS(About!$A$3,'Core Indicators'!GG82)</f>
        <v>216</v>
      </c>
      <c r="N82" s="210">
        <f>_xlfn.DAYS(About!$A$3,'Core Indicators'!GO82)</f>
        <v>216</v>
      </c>
      <c r="O82" s="210">
        <f>_xlfn.DAYS(About!$A$3,'Core Indicators'!GW82)</f>
        <v>216</v>
      </c>
      <c r="P82" s="210">
        <f>_xlfn.DAYS(About!$A$3,'Core Indicators'!HE82)</f>
        <v>216</v>
      </c>
      <c r="Q82" s="210">
        <f>_xlfn.DAYS(About!$A$3,'Core Indicators'!HM82)</f>
        <v>216</v>
      </c>
      <c r="R82" s="210">
        <f>_xlfn.DAYS(About!$A$3,'Core Indicators'!HU82)</f>
        <v>216</v>
      </c>
      <c r="S82" s="210">
        <f>_xlfn.DAYS(About!$A$3,'Core Indicators'!IC82)</f>
        <v>216</v>
      </c>
      <c r="T82" s="210">
        <f>_xlfn.DAYS(About!$A$3,'Core Indicators'!IK82)</f>
        <v>216</v>
      </c>
      <c r="U82" s="210">
        <f>_xlfn.DAYS(About!$A$3,'Core Indicators'!IS82)</f>
        <v>216</v>
      </c>
      <c r="V82" s="210">
        <f t="shared" si="2"/>
        <v>231.4</v>
      </c>
    </row>
    <row r="83" spans="1:22" x14ac:dyDescent="0.35">
      <c r="A83" s="209" t="str">
        <f>Lists!C:C</f>
        <v>NER001</v>
      </c>
      <c r="B83" s="210">
        <f>_xlfn.DAYS(About!$A$3,'Core Indicators'!U83)</f>
        <v>1204</v>
      </c>
      <c r="C83" s="210">
        <f>_xlfn.DAYS(About!$A$3,'Core Indicators'!AC83)</f>
        <v>487</v>
      </c>
      <c r="D83" s="210">
        <f>_xlfn.DAYS(About!$A$3,'Core Indicators'!AK83)</f>
        <v>487</v>
      </c>
      <c r="E83" s="210">
        <f>_xlfn.DAYS(About!$A$3,'Core Indicators'!AS83)</f>
        <v>92</v>
      </c>
      <c r="F83" s="210">
        <f>_xlfn.DAYS(About!$A$3,'Core Indicators'!BQ83)</f>
        <v>92</v>
      </c>
      <c r="G83" s="210">
        <f>_xlfn.DAYS(About!$A$3,'Core Indicators'!DM83)</f>
        <v>487</v>
      </c>
      <c r="H83" s="210">
        <f>_xlfn.DAYS(About!$A$3,'Core Indicators'!DU83)</f>
        <v>487</v>
      </c>
      <c r="I83" s="210">
        <f>_xlfn.DAYS(About!$A$3,'Core Indicators'!EC83)</f>
        <v>487</v>
      </c>
      <c r="J83" s="210">
        <f>_xlfn.DAYS(About!$A$3,'Core Indicators'!EK83)</f>
        <v>487</v>
      </c>
      <c r="K83" s="210">
        <f>_xlfn.DAYS(About!$A$3,'Core Indicators'!ES83)</f>
        <v>487</v>
      </c>
      <c r="L83" s="210">
        <f>_xlfn.DAYS(About!$A$3,'Core Indicators'!FI83)</f>
        <v>1204</v>
      </c>
      <c r="M83" s="210">
        <f>_xlfn.DAYS(About!$A$3,'Core Indicators'!GG83)</f>
        <v>213</v>
      </c>
      <c r="N83" s="210">
        <f>_xlfn.DAYS(About!$A$3,'Core Indicators'!GO83)</f>
        <v>213</v>
      </c>
      <c r="O83" s="210">
        <f>_xlfn.DAYS(About!$A$3,'Core Indicators'!GW83)</f>
        <v>213</v>
      </c>
      <c r="P83" s="210">
        <f>_xlfn.DAYS(About!$A$3,'Core Indicators'!HE83)</f>
        <v>213</v>
      </c>
      <c r="Q83" s="210">
        <f>_xlfn.DAYS(About!$A$3,'Core Indicators'!HM83)</f>
        <v>213</v>
      </c>
      <c r="R83" s="210">
        <f>_xlfn.DAYS(About!$A$3,'Core Indicators'!HU83)</f>
        <v>213</v>
      </c>
      <c r="S83" s="210">
        <f>_xlfn.DAYS(About!$A$3,'Core Indicators'!IC83)</f>
        <v>213</v>
      </c>
      <c r="T83" s="210">
        <f>_xlfn.DAYS(About!$A$3,'Core Indicators'!IK83)</f>
        <v>213</v>
      </c>
      <c r="U83" s="210">
        <f>_xlfn.DAYS(About!$A$3,'Core Indicators'!IS83)</f>
        <v>213</v>
      </c>
      <c r="V83" s="210">
        <f t="shared" si="2"/>
        <v>452.3</v>
      </c>
    </row>
    <row r="84" spans="1:22" x14ac:dyDescent="0.35">
      <c r="A84" s="209" t="str">
        <f>Lists!C:C</f>
        <v>NER002</v>
      </c>
      <c r="B84" s="210">
        <f>_xlfn.DAYS(About!$A$3,'Core Indicators'!U84)</f>
        <v>1204</v>
      </c>
      <c r="C84" s="210">
        <f>_xlfn.DAYS(About!$A$3,'Core Indicators'!AC84)</f>
        <v>487</v>
      </c>
      <c r="D84" s="210">
        <f>_xlfn.DAYS(About!$A$3,'Core Indicators'!AK84)</f>
        <v>487</v>
      </c>
      <c r="E84" s="210">
        <f>_xlfn.DAYS(About!$A$3,'Core Indicators'!AS84)</f>
        <v>92</v>
      </c>
      <c r="F84" s="210">
        <f>_xlfn.DAYS(About!$A$3,'Core Indicators'!BQ84)</f>
        <v>92</v>
      </c>
      <c r="G84" s="210">
        <f>_xlfn.DAYS(About!$A$3,'Core Indicators'!DM84)</f>
        <v>487</v>
      </c>
      <c r="H84" s="210">
        <f>_xlfn.DAYS(About!$A$3,'Core Indicators'!DU84)</f>
        <v>487</v>
      </c>
      <c r="I84" s="210">
        <f>_xlfn.DAYS(About!$A$3,'Core Indicators'!EC84)</f>
        <v>487</v>
      </c>
      <c r="J84" s="210">
        <f>_xlfn.DAYS(About!$A$3,'Core Indicators'!EK84)</f>
        <v>487</v>
      </c>
      <c r="K84" s="210">
        <f>_xlfn.DAYS(About!$A$3,'Core Indicators'!ES84)</f>
        <v>487</v>
      </c>
      <c r="L84" s="210">
        <f>_xlfn.DAYS(About!$A$3,'Core Indicators'!FI84)</f>
        <v>1204</v>
      </c>
      <c r="M84" s="210">
        <f>_xlfn.DAYS(About!$A$3,'Core Indicators'!GG84)</f>
        <v>213</v>
      </c>
      <c r="N84" s="210">
        <f>_xlfn.DAYS(About!$A$3,'Core Indicators'!GO84)</f>
        <v>213</v>
      </c>
      <c r="O84" s="210">
        <f>_xlfn.DAYS(About!$A$3,'Core Indicators'!GW84)</f>
        <v>213</v>
      </c>
      <c r="P84" s="210">
        <f>_xlfn.DAYS(About!$A$3,'Core Indicators'!HE84)</f>
        <v>213</v>
      </c>
      <c r="Q84" s="210">
        <f>_xlfn.DAYS(About!$A$3,'Core Indicators'!HM84)</f>
        <v>213</v>
      </c>
      <c r="R84" s="210">
        <f>_xlfn.DAYS(About!$A$3,'Core Indicators'!HU84)</f>
        <v>213</v>
      </c>
      <c r="S84" s="210">
        <f>_xlfn.DAYS(About!$A$3,'Core Indicators'!IC84)</f>
        <v>213</v>
      </c>
      <c r="T84" s="210">
        <f>_xlfn.DAYS(About!$A$3,'Core Indicators'!IK84)</f>
        <v>213</v>
      </c>
      <c r="U84" s="210">
        <f>_xlfn.DAYS(About!$A$3,'Core Indicators'!IS84)</f>
        <v>213</v>
      </c>
      <c r="V84" s="210">
        <f t="shared" si="2"/>
        <v>452.3</v>
      </c>
    </row>
    <row r="85" spans="1:22" x14ac:dyDescent="0.35">
      <c r="A85" s="209" t="str">
        <f>Lists!C:C</f>
        <v>NER003</v>
      </c>
      <c r="B85" s="210">
        <f>_xlfn.DAYS(About!$A$3,'Core Indicators'!U85)</f>
        <v>1204</v>
      </c>
      <c r="C85" s="210">
        <f>_xlfn.DAYS(About!$A$3,'Core Indicators'!AC85)</f>
        <v>487</v>
      </c>
      <c r="D85" s="210">
        <f>_xlfn.DAYS(About!$A$3,'Core Indicators'!AK85)</f>
        <v>487</v>
      </c>
      <c r="E85" s="210">
        <f>_xlfn.DAYS(About!$A$3,'Core Indicators'!AS85)</f>
        <v>92</v>
      </c>
      <c r="F85" s="210">
        <f>_xlfn.DAYS(About!$A$3,'Core Indicators'!BQ85)</f>
        <v>92</v>
      </c>
      <c r="G85" s="210">
        <f>_xlfn.DAYS(About!$A$3,'Core Indicators'!DM85)</f>
        <v>487</v>
      </c>
      <c r="H85" s="210">
        <f>_xlfn.DAYS(About!$A$3,'Core Indicators'!DU85)</f>
        <v>487</v>
      </c>
      <c r="I85" s="210">
        <f>_xlfn.DAYS(About!$A$3,'Core Indicators'!EC85)</f>
        <v>487</v>
      </c>
      <c r="J85" s="210">
        <f>_xlfn.DAYS(About!$A$3,'Core Indicators'!EK85)</f>
        <v>487</v>
      </c>
      <c r="K85" s="210">
        <f>_xlfn.DAYS(About!$A$3,'Core Indicators'!ES85)</f>
        <v>487</v>
      </c>
      <c r="L85" s="210">
        <f>_xlfn.DAYS(About!$A$3,'Core Indicators'!FI85)</f>
        <v>1204</v>
      </c>
      <c r="M85" s="210">
        <f>_xlfn.DAYS(About!$A$3,'Core Indicators'!GG85)</f>
        <v>214</v>
      </c>
      <c r="N85" s="210">
        <f>_xlfn.DAYS(About!$A$3,'Core Indicators'!GO85)</f>
        <v>214</v>
      </c>
      <c r="O85" s="210">
        <f>_xlfn.DAYS(About!$A$3,'Core Indicators'!GW85)</f>
        <v>214</v>
      </c>
      <c r="P85" s="210">
        <f>_xlfn.DAYS(About!$A$3,'Core Indicators'!HE85)</f>
        <v>214</v>
      </c>
      <c r="Q85" s="210">
        <f>_xlfn.DAYS(About!$A$3,'Core Indicators'!HM85)</f>
        <v>214</v>
      </c>
      <c r="R85" s="210">
        <f>_xlfn.DAYS(About!$A$3,'Core Indicators'!HU85)</f>
        <v>214</v>
      </c>
      <c r="S85" s="210">
        <f>_xlfn.DAYS(About!$A$3,'Core Indicators'!IC85)</f>
        <v>214</v>
      </c>
      <c r="T85" s="210">
        <f>_xlfn.DAYS(About!$A$3,'Core Indicators'!IK85)</f>
        <v>214</v>
      </c>
      <c r="U85" s="210">
        <f>_xlfn.DAYS(About!$A$3,'Core Indicators'!IS85)</f>
        <v>214</v>
      </c>
      <c r="V85" s="210">
        <f t="shared" si="2"/>
        <v>452.4</v>
      </c>
    </row>
    <row r="86" spans="1:22" x14ac:dyDescent="0.35">
      <c r="A86" s="209" t="str">
        <f>Lists!C:C</f>
        <v>NER004</v>
      </c>
      <c r="B86" s="210">
        <f>_xlfn.DAYS(About!$A$3,'Core Indicators'!U86)</f>
        <v>487</v>
      </c>
      <c r="C86" s="210">
        <f>_xlfn.DAYS(About!$A$3,'Core Indicators'!AC86)</f>
        <v>487</v>
      </c>
      <c r="D86" s="210">
        <f>_xlfn.DAYS(About!$A$3,'Core Indicators'!AK86)</f>
        <v>487</v>
      </c>
      <c r="E86" s="210">
        <f>_xlfn.DAYS(About!$A$3,'Core Indicators'!AS86)</f>
        <v>244</v>
      </c>
      <c r="F86" s="210">
        <f>_xlfn.DAYS(About!$A$3,'Core Indicators'!BQ86)</f>
        <v>244</v>
      </c>
      <c r="G86" s="210">
        <f>_xlfn.DAYS(About!$A$3,'Core Indicators'!DM86)</f>
        <v>487</v>
      </c>
      <c r="H86" s="210">
        <f>_xlfn.DAYS(About!$A$3,'Core Indicators'!DU86)</f>
        <v>487</v>
      </c>
      <c r="I86" s="210">
        <f>_xlfn.DAYS(About!$A$3,'Core Indicators'!EC86)</f>
        <v>487</v>
      </c>
      <c r="J86" s="210">
        <f>_xlfn.DAYS(About!$A$3,'Core Indicators'!EK86)</f>
        <v>487</v>
      </c>
      <c r="K86" s="210">
        <f>_xlfn.DAYS(About!$A$3,'Core Indicators'!ES86)</f>
        <v>487</v>
      </c>
      <c r="L86" s="210">
        <f>_xlfn.DAYS(About!$A$3,'Core Indicators'!FI86)</f>
        <v>897</v>
      </c>
      <c r="M86" s="210">
        <f>_xlfn.DAYS(About!$A$3,'Core Indicators'!GG86)</f>
        <v>213</v>
      </c>
      <c r="N86" s="210">
        <f>_xlfn.DAYS(About!$A$3,'Core Indicators'!GO86)</f>
        <v>213</v>
      </c>
      <c r="O86" s="210">
        <f>_xlfn.DAYS(About!$A$3,'Core Indicators'!GW86)</f>
        <v>213</v>
      </c>
      <c r="P86" s="210">
        <f>_xlfn.DAYS(About!$A$3,'Core Indicators'!HE86)</f>
        <v>213</v>
      </c>
      <c r="Q86" s="210">
        <f>_xlfn.DAYS(About!$A$3,'Core Indicators'!HM86)</f>
        <v>213</v>
      </c>
      <c r="R86" s="210">
        <f>_xlfn.DAYS(About!$A$3,'Core Indicators'!HU86)</f>
        <v>213</v>
      </c>
      <c r="S86" s="210">
        <f>_xlfn.DAYS(About!$A$3,'Core Indicators'!IC86)</f>
        <v>213</v>
      </c>
      <c r="T86" s="210">
        <f>_xlfn.DAYS(About!$A$3,'Core Indicators'!IK86)</f>
        <v>213</v>
      </c>
      <c r="U86" s="210">
        <f>_xlfn.DAYS(About!$A$3,'Core Indicators'!IS86)</f>
        <v>213</v>
      </c>
      <c r="V86" s="210">
        <f t="shared" si="2"/>
        <v>452</v>
      </c>
    </row>
    <row r="87" spans="1:22" x14ac:dyDescent="0.35">
      <c r="A87" s="209" t="str">
        <f>Lists!C:C</f>
        <v>NGA001</v>
      </c>
      <c r="B87" s="210">
        <f>_xlfn.DAYS(About!$A$3,'Core Indicators'!U87)</f>
        <v>1063</v>
      </c>
      <c r="C87" s="210">
        <f>_xlfn.DAYS(About!$A$3,'Core Indicators'!AC87)</f>
        <v>97</v>
      </c>
      <c r="D87" s="210">
        <f>_xlfn.DAYS(About!$A$3,'Core Indicators'!AK87)</f>
        <v>97</v>
      </c>
      <c r="E87" s="210">
        <f>_xlfn.DAYS(About!$A$3,'Core Indicators'!AS87)</f>
        <v>97</v>
      </c>
      <c r="F87" s="210">
        <f>_xlfn.DAYS(About!$A$3,'Core Indicators'!BQ87)</f>
        <v>97</v>
      </c>
      <c r="G87" s="210">
        <f>_xlfn.DAYS(About!$A$3,'Core Indicators'!DM87)</f>
        <v>97</v>
      </c>
      <c r="H87" s="210">
        <f>_xlfn.DAYS(About!$A$3,'Core Indicators'!DU87)</f>
        <v>97</v>
      </c>
      <c r="I87" s="210">
        <f>_xlfn.DAYS(About!$A$3,'Core Indicators'!EC87)</f>
        <v>97</v>
      </c>
      <c r="J87" s="210">
        <f>_xlfn.DAYS(About!$A$3,'Core Indicators'!EK87)</f>
        <v>97</v>
      </c>
      <c r="K87" s="210">
        <f>_xlfn.DAYS(About!$A$3,'Core Indicators'!ES87)</f>
        <v>97</v>
      </c>
      <c r="L87" s="210">
        <f>_xlfn.DAYS(About!$A$3,'Core Indicators'!FI87)</f>
        <v>1063</v>
      </c>
      <c r="M87" s="210">
        <f>_xlfn.DAYS(About!$A$3,'Core Indicators'!GG87)</f>
        <v>214</v>
      </c>
      <c r="N87" s="210">
        <f>_xlfn.DAYS(About!$A$3,'Core Indicators'!GO87)</f>
        <v>214</v>
      </c>
      <c r="O87" s="210">
        <f>_xlfn.DAYS(About!$A$3,'Core Indicators'!GW87)</f>
        <v>214</v>
      </c>
      <c r="P87" s="210">
        <f>_xlfn.DAYS(About!$A$3,'Core Indicators'!HE87)</f>
        <v>214</v>
      </c>
      <c r="Q87" s="210">
        <f>_xlfn.DAYS(About!$A$3,'Core Indicators'!HM87)</f>
        <v>214</v>
      </c>
      <c r="R87" s="210">
        <f>_xlfn.DAYS(About!$A$3,'Core Indicators'!HU87)</f>
        <v>214</v>
      </c>
      <c r="S87" s="210">
        <f>_xlfn.DAYS(About!$A$3,'Core Indicators'!IC87)</f>
        <v>214</v>
      </c>
      <c r="T87" s="210">
        <f>_xlfn.DAYS(About!$A$3,'Core Indicators'!IK87)</f>
        <v>214</v>
      </c>
      <c r="U87" s="210">
        <f>_xlfn.DAYS(About!$A$3,'Core Indicators'!IS87)</f>
        <v>214</v>
      </c>
      <c r="V87" s="210">
        <f t="shared" si="2"/>
        <v>205.3</v>
      </c>
    </row>
    <row r="88" spans="1:22" x14ac:dyDescent="0.35">
      <c r="A88" s="209" t="str">
        <f>Lists!C:C</f>
        <v>NGA003</v>
      </c>
      <c r="B88" s="210">
        <f>_xlfn.DAYS(About!$A$3,'Core Indicators'!U88)</f>
        <v>547</v>
      </c>
      <c r="C88" s="210">
        <f>_xlfn.DAYS(About!$A$3,'Core Indicators'!AC88)</f>
        <v>294</v>
      </c>
      <c r="D88" s="210">
        <f>_xlfn.DAYS(About!$A$3,'Core Indicators'!AK88)</f>
        <v>186</v>
      </c>
      <c r="E88" s="210">
        <f>_xlfn.DAYS(About!$A$3,'Core Indicators'!AS88)</f>
        <v>186</v>
      </c>
      <c r="F88" s="210">
        <f>_xlfn.DAYS(About!$A$3,'Core Indicators'!BQ88)</f>
        <v>97</v>
      </c>
      <c r="G88" s="210">
        <f>_xlfn.DAYS(About!$A$3,'Core Indicators'!DM88)</f>
        <v>186</v>
      </c>
      <c r="H88" s="210">
        <f>_xlfn.DAYS(About!$A$3,'Core Indicators'!DU88)</f>
        <v>186</v>
      </c>
      <c r="I88" s="210">
        <f>_xlfn.DAYS(About!$A$3,'Core Indicators'!EC88)</f>
        <v>186</v>
      </c>
      <c r="J88" s="210">
        <f>_xlfn.DAYS(About!$A$3,'Core Indicators'!EK88)</f>
        <v>186</v>
      </c>
      <c r="K88" s="210">
        <f>_xlfn.DAYS(About!$A$3,'Core Indicators'!ES88)</f>
        <v>186</v>
      </c>
      <c r="L88" s="210">
        <f>_xlfn.DAYS(About!$A$3,'Core Indicators'!FI88)</f>
        <v>1064</v>
      </c>
      <c r="M88" s="210">
        <f>_xlfn.DAYS(About!$A$3,'Core Indicators'!GG88)</f>
        <v>214</v>
      </c>
      <c r="N88" s="210">
        <f>_xlfn.DAYS(About!$A$3,'Core Indicators'!GO88)</f>
        <v>214</v>
      </c>
      <c r="O88" s="210">
        <f>_xlfn.DAYS(About!$A$3,'Core Indicators'!GW88)</f>
        <v>214</v>
      </c>
      <c r="P88" s="210">
        <f>_xlfn.DAYS(About!$A$3,'Core Indicators'!HE88)</f>
        <v>214</v>
      </c>
      <c r="Q88" s="210">
        <f>_xlfn.DAYS(About!$A$3,'Core Indicators'!HM88)</f>
        <v>214</v>
      </c>
      <c r="R88" s="210">
        <f>_xlfn.DAYS(About!$A$3,'Core Indicators'!HU88)</f>
        <v>214</v>
      </c>
      <c r="S88" s="210">
        <f>_xlfn.DAYS(About!$A$3,'Core Indicators'!IC88)</f>
        <v>214</v>
      </c>
      <c r="T88" s="210">
        <f>_xlfn.DAYS(About!$A$3,'Core Indicators'!IK88)</f>
        <v>214</v>
      </c>
      <c r="U88" s="210">
        <f>_xlfn.DAYS(About!$A$3,'Core Indicators'!IS88)</f>
        <v>214</v>
      </c>
      <c r="V88" s="210">
        <f t="shared" si="2"/>
        <v>267.7</v>
      </c>
    </row>
    <row r="89" spans="1:22" x14ac:dyDescent="0.35">
      <c r="A89" s="209" t="str">
        <f>Lists!C:C</f>
        <v>NGA004</v>
      </c>
      <c r="B89" s="210">
        <f>_xlfn.DAYS(About!$A$3,'Core Indicators'!U89)</f>
        <v>1065</v>
      </c>
      <c r="C89" s="210">
        <f>_xlfn.DAYS(About!$A$3,'Core Indicators'!AC89)</f>
        <v>97</v>
      </c>
      <c r="D89" s="210">
        <f>_xlfn.DAYS(About!$A$3,'Core Indicators'!AK89)</f>
        <v>97</v>
      </c>
      <c r="E89" s="210">
        <f>_xlfn.DAYS(About!$A$3,'Core Indicators'!AS89)</f>
        <v>97</v>
      </c>
      <c r="F89" s="210">
        <f>_xlfn.DAYS(About!$A$3,'Core Indicators'!BQ89)</f>
        <v>97</v>
      </c>
      <c r="G89" s="210">
        <f>_xlfn.DAYS(About!$A$3,'Core Indicators'!DM89)</f>
        <v>97</v>
      </c>
      <c r="H89" s="210">
        <f>_xlfn.DAYS(About!$A$3,'Core Indicators'!DU89)</f>
        <v>97</v>
      </c>
      <c r="I89" s="210">
        <f>_xlfn.DAYS(About!$A$3,'Core Indicators'!EC89)</f>
        <v>97</v>
      </c>
      <c r="J89" s="210">
        <f>_xlfn.DAYS(About!$A$3,'Core Indicators'!EK89)</f>
        <v>97</v>
      </c>
      <c r="K89" s="210">
        <f>_xlfn.DAYS(About!$A$3,'Core Indicators'!ES89)</f>
        <v>97</v>
      </c>
      <c r="L89" s="210">
        <f>_xlfn.DAYS(About!$A$3,'Core Indicators'!FI89)</f>
        <v>1065</v>
      </c>
      <c r="M89" s="210">
        <f>_xlfn.DAYS(About!$A$3,'Core Indicators'!GG89)</f>
        <v>214</v>
      </c>
      <c r="N89" s="210">
        <f>_xlfn.DAYS(About!$A$3,'Core Indicators'!GO89)</f>
        <v>214</v>
      </c>
      <c r="O89" s="210">
        <f>_xlfn.DAYS(About!$A$3,'Core Indicators'!GW89)</f>
        <v>214</v>
      </c>
      <c r="P89" s="210">
        <f>_xlfn.DAYS(About!$A$3,'Core Indicators'!HE89)</f>
        <v>214</v>
      </c>
      <c r="Q89" s="210">
        <f>_xlfn.DAYS(About!$A$3,'Core Indicators'!HM89)</f>
        <v>214</v>
      </c>
      <c r="R89" s="210">
        <f>_xlfn.DAYS(About!$A$3,'Core Indicators'!HU89)</f>
        <v>214</v>
      </c>
      <c r="S89" s="210">
        <f>_xlfn.DAYS(About!$A$3,'Core Indicators'!IC89)</f>
        <v>214</v>
      </c>
      <c r="T89" s="210">
        <f>_xlfn.DAYS(About!$A$3,'Core Indicators'!IK89)</f>
        <v>214</v>
      </c>
      <c r="U89" s="210">
        <f>_xlfn.DAYS(About!$A$3,'Core Indicators'!IS89)</f>
        <v>214</v>
      </c>
      <c r="V89" s="210">
        <f t="shared" si="2"/>
        <v>205.5</v>
      </c>
    </row>
    <row r="90" spans="1:22" x14ac:dyDescent="0.35">
      <c r="A90" s="209" t="str">
        <f>Lists!C:C</f>
        <v>NGA007</v>
      </c>
      <c r="B90" s="210">
        <f>_xlfn.DAYS(About!$A$3,'Core Indicators'!U90)</f>
        <v>763</v>
      </c>
      <c r="C90" s="210">
        <f>_xlfn.DAYS(About!$A$3,'Core Indicators'!AC90)</f>
        <v>294</v>
      </c>
      <c r="D90" s="210">
        <f>_xlfn.DAYS(About!$A$3,'Core Indicators'!AK90)</f>
        <v>186</v>
      </c>
      <c r="E90" s="210">
        <f>_xlfn.DAYS(About!$A$3,'Core Indicators'!AS90)</f>
        <v>186</v>
      </c>
      <c r="F90" s="210">
        <f>_xlfn.DAYS(About!$A$3,'Core Indicators'!BQ90)</f>
        <v>97</v>
      </c>
      <c r="G90" s="210">
        <f>_xlfn.DAYS(About!$A$3,'Core Indicators'!DM90)</f>
        <v>186</v>
      </c>
      <c r="H90" s="210">
        <f>_xlfn.DAYS(About!$A$3,'Core Indicators'!DU90)</f>
        <v>186</v>
      </c>
      <c r="I90" s="210">
        <f>_xlfn.DAYS(About!$A$3,'Core Indicators'!EC90)</f>
        <v>186</v>
      </c>
      <c r="J90" s="210">
        <f>_xlfn.DAYS(About!$A$3,'Core Indicators'!EK90)</f>
        <v>186</v>
      </c>
      <c r="K90" s="210">
        <f>_xlfn.DAYS(About!$A$3,'Core Indicators'!ES90)</f>
        <v>186</v>
      </c>
      <c r="L90" s="210">
        <f>_xlfn.DAYS(About!$A$3,'Core Indicators'!FI90)</f>
        <v>897</v>
      </c>
      <c r="M90" s="210">
        <f>_xlfn.DAYS(About!$A$3,'Core Indicators'!GG90)</f>
        <v>214</v>
      </c>
      <c r="N90" s="210">
        <f>_xlfn.DAYS(About!$A$3,'Core Indicators'!GO90)</f>
        <v>214</v>
      </c>
      <c r="O90" s="210">
        <f>_xlfn.DAYS(About!$A$3,'Core Indicators'!GW90)</f>
        <v>214</v>
      </c>
      <c r="P90" s="210">
        <f>_xlfn.DAYS(About!$A$3,'Core Indicators'!HE90)</f>
        <v>214</v>
      </c>
      <c r="Q90" s="210">
        <f>_xlfn.DAYS(About!$A$3,'Core Indicators'!HM90)</f>
        <v>214</v>
      </c>
      <c r="R90" s="210">
        <f>_xlfn.DAYS(About!$A$3,'Core Indicators'!HU90)</f>
        <v>214</v>
      </c>
      <c r="S90" s="210">
        <f>_xlfn.DAYS(About!$A$3,'Core Indicators'!IC90)</f>
        <v>214</v>
      </c>
      <c r="T90" s="210">
        <f>_xlfn.DAYS(About!$A$3,'Core Indicators'!IK90)</f>
        <v>214</v>
      </c>
      <c r="U90" s="210">
        <f>_xlfn.DAYS(About!$A$3,'Core Indicators'!IS90)</f>
        <v>214</v>
      </c>
      <c r="V90" s="210">
        <f t="shared" si="2"/>
        <v>251</v>
      </c>
    </row>
    <row r="91" spans="1:22" x14ac:dyDescent="0.35">
      <c r="A91" s="209" t="str">
        <f>Lists!C:C</f>
        <v>NGA008</v>
      </c>
      <c r="B91" s="210">
        <f>_xlfn.DAYS(About!$A$3,'Core Indicators'!U91)</f>
        <v>336</v>
      </c>
      <c r="C91" s="210">
        <f>_xlfn.DAYS(About!$A$3,'Core Indicators'!AC91)</f>
        <v>336</v>
      </c>
      <c r="D91" s="210">
        <f>_xlfn.DAYS(About!$A$3,'Core Indicators'!AK91)</f>
        <v>186</v>
      </c>
      <c r="E91" s="210">
        <f>_xlfn.DAYS(About!$A$3,'Core Indicators'!AS91)</f>
        <v>186</v>
      </c>
      <c r="F91" s="210">
        <f>_xlfn.DAYS(About!$A$3,'Core Indicators'!BQ91)</f>
        <v>336</v>
      </c>
      <c r="G91" s="210">
        <f>_xlfn.DAYS(About!$A$3,'Core Indicators'!DM91)</f>
        <v>186</v>
      </c>
      <c r="H91" s="210">
        <f>_xlfn.DAYS(About!$A$3,'Core Indicators'!DU91)</f>
        <v>186</v>
      </c>
      <c r="I91" s="210">
        <f>_xlfn.DAYS(About!$A$3,'Core Indicators'!EC91)</f>
        <v>186</v>
      </c>
      <c r="J91" s="210">
        <f>_xlfn.DAYS(About!$A$3,'Core Indicators'!EK91)</f>
        <v>186</v>
      </c>
      <c r="K91" s="210">
        <f>_xlfn.DAYS(About!$A$3,'Core Indicators'!ES91)</f>
        <v>186</v>
      </c>
      <c r="L91" s="210">
        <f>_xlfn.DAYS(About!$A$3,'Core Indicators'!FI91)</f>
        <v>853</v>
      </c>
      <c r="M91" s="210">
        <f>_xlfn.DAYS(About!$A$3,'Core Indicators'!GG91)</f>
        <v>214</v>
      </c>
      <c r="N91" s="210">
        <f>_xlfn.DAYS(About!$A$3,'Core Indicators'!GO91)</f>
        <v>214</v>
      </c>
      <c r="O91" s="210">
        <f>_xlfn.DAYS(About!$A$3,'Core Indicators'!GW91)</f>
        <v>214</v>
      </c>
      <c r="P91" s="210">
        <f>_xlfn.DAYS(About!$A$3,'Core Indicators'!HE91)</f>
        <v>214</v>
      </c>
      <c r="Q91" s="210">
        <f>_xlfn.DAYS(About!$A$3,'Core Indicators'!HM91)</f>
        <v>214</v>
      </c>
      <c r="R91" s="210">
        <f>_xlfn.DAYS(About!$A$3,'Core Indicators'!HU91)</f>
        <v>214</v>
      </c>
      <c r="S91" s="210">
        <f>_xlfn.DAYS(About!$A$3,'Core Indicators'!IC91)</f>
        <v>214</v>
      </c>
      <c r="T91" s="210">
        <f>_xlfn.DAYS(About!$A$3,'Core Indicators'!IK91)</f>
        <v>214</v>
      </c>
      <c r="U91" s="210">
        <f>_xlfn.DAYS(About!$A$3,'Core Indicators'!IS91)</f>
        <v>214</v>
      </c>
      <c r="V91" s="210">
        <f t="shared" si="2"/>
        <v>270.5</v>
      </c>
    </row>
    <row r="92" spans="1:22" x14ac:dyDescent="0.35">
      <c r="A92" s="209" t="str">
        <f>Lists!C:C</f>
        <v>NIC001</v>
      </c>
      <c r="B92" s="210">
        <f>_xlfn.DAYS(About!$A$3,'Core Indicators'!U92)</f>
        <v>39</v>
      </c>
      <c r="C92" s="210">
        <f>_xlfn.DAYS(About!$A$3,'Core Indicators'!AC92)</f>
        <v>39</v>
      </c>
      <c r="D92" s="210">
        <f>_xlfn.DAYS(About!$A$3,'Core Indicators'!AK92)</f>
        <v>39</v>
      </c>
      <c r="E92" s="210">
        <f>_xlfn.DAYS(About!$A$3,'Core Indicators'!AS92)</f>
        <v>39</v>
      </c>
      <c r="F92" s="210">
        <f>_xlfn.DAYS(About!$A$3,'Core Indicators'!BQ92)</f>
        <v>39</v>
      </c>
      <c r="G92" s="210">
        <f>_xlfn.DAYS(About!$A$3,'Core Indicators'!DM92)</f>
        <v>39</v>
      </c>
      <c r="H92" s="210">
        <f>_xlfn.DAYS(About!$A$3,'Core Indicators'!DU92)</f>
        <v>39</v>
      </c>
      <c r="I92" s="210">
        <f>_xlfn.DAYS(About!$A$3,'Core Indicators'!EC92)</f>
        <v>39</v>
      </c>
      <c r="J92" s="210">
        <f>_xlfn.DAYS(About!$A$3,'Core Indicators'!EK92)</f>
        <v>39</v>
      </c>
      <c r="K92" s="210">
        <f>_xlfn.DAYS(About!$A$3,'Core Indicators'!ES92)</f>
        <v>39</v>
      </c>
      <c r="L92" s="210">
        <f>_xlfn.DAYS(About!$A$3,'Core Indicators'!FI92)</f>
        <v>39</v>
      </c>
      <c r="M92" s="210">
        <f>_xlfn.DAYS(About!$A$3,'Core Indicators'!GG92)</f>
        <v>215</v>
      </c>
      <c r="N92" s="210">
        <f>_xlfn.DAYS(About!$A$3,'Core Indicators'!GO92)</f>
        <v>215</v>
      </c>
      <c r="O92" s="210">
        <f>_xlfn.DAYS(About!$A$3,'Core Indicators'!GW92)</f>
        <v>215</v>
      </c>
      <c r="P92" s="210">
        <f>_xlfn.DAYS(About!$A$3,'Core Indicators'!HE92)</f>
        <v>215</v>
      </c>
      <c r="Q92" s="210">
        <f>_xlfn.DAYS(About!$A$3,'Core Indicators'!HM92)</f>
        <v>215</v>
      </c>
      <c r="R92" s="210">
        <f>_xlfn.DAYS(About!$A$3,'Core Indicators'!HU92)</f>
        <v>215</v>
      </c>
      <c r="S92" s="210">
        <f>_xlfn.DAYS(About!$A$3,'Core Indicators'!IC92)</f>
        <v>215</v>
      </c>
      <c r="T92" s="210">
        <f>_xlfn.DAYS(About!$A$3,'Core Indicators'!IK92)</f>
        <v>215</v>
      </c>
      <c r="U92" s="210">
        <f>_xlfn.DAYS(About!$A$3,'Core Indicators'!IS92)</f>
        <v>215</v>
      </c>
      <c r="V92" s="210">
        <f t="shared" si="2"/>
        <v>56.6</v>
      </c>
    </row>
    <row r="93" spans="1:22" x14ac:dyDescent="0.35">
      <c r="A93" s="209" t="str">
        <f>Lists!C:C</f>
        <v>PAK001</v>
      </c>
      <c r="B93" s="210">
        <f>_xlfn.DAYS(About!$A$3,'Core Indicators'!U93)</f>
        <v>154</v>
      </c>
      <c r="C93" s="210">
        <f>_xlfn.DAYS(About!$A$3,'Core Indicators'!AC93)</f>
        <v>141</v>
      </c>
      <c r="D93" s="210">
        <f>_xlfn.DAYS(About!$A$3,'Core Indicators'!AK93)</f>
        <v>141</v>
      </c>
      <c r="E93" s="210">
        <f>_xlfn.DAYS(About!$A$3,'Core Indicators'!AS93)</f>
        <v>154</v>
      </c>
      <c r="F93" s="210">
        <f>_xlfn.DAYS(About!$A$3,'Core Indicators'!BQ93)</f>
        <v>0</v>
      </c>
      <c r="G93" s="210">
        <f>_xlfn.DAYS(About!$A$3,'Core Indicators'!DM93)</f>
        <v>141</v>
      </c>
      <c r="H93" s="210">
        <f>_xlfn.DAYS(About!$A$3,'Core Indicators'!DU93)</f>
        <v>141</v>
      </c>
      <c r="I93" s="210">
        <f>_xlfn.DAYS(About!$A$3,'Core Indicators'!EC93)</f>
        <v>141</v>
      </c>
      <c r="J93" s="210">
        <f>_xlfn.DAYS(About!$A$3,'Core Indicators'!EK93)</f>
        <v>141</v>
      </c>
      <c r="K93" s="210">
        <f>_xlfn.DAYS(About!$A$3,'Core Indicators'!ES93)</f>
        <v>141</v>
      </c>
      <c r="L93" s="210">
        <f>_xlfn.DAYS(About!$A$3,'Core Indicators'!FI93)</f>
        <v>1209</v>
      </c>
      <c r="M93" s="210">
        <f>_xlfn.DAYS(About!$A$3,'Core Indicators'!GG93)</f>
        <v>223</v>
      </c>
      <c r="N93" s="210">
        <f>_xlfn.DAYS(About!$A$3,'Core Indicators'!GO93)</f>
        <v>223</v>
      </c>
      <c r="O93" s="210">
        <f>_xlfn.DAYS(About!$A$3,'Core Indicators'!GW93)</f>
        <v>223</v>
      </c>
      <c r="P93" s="210">
        <f>_xlfn.DAYS(About!$A$3,'Core Indicators'!HE93)</f>
        <v>223</v>
      </c>
      <c r="Q93" s="210">
        <f>_xlfn.DAYS(About!$A$3,'Core Indicators'!HM93)</f>
        <v>223</v>
      </c>
      <c r="R93" s="210">
        <f>_xlfn.DAYS(About!$A$3,'Core Indicators'!HU93)</f>
        <v>223</v>
      </c>
      <c r="S93" s="210">
        <f>_xlfn.DAYS(About!$A$3,'Core Indicators'!IC93)</f>
        <v>223</v>
      </c>
      <c r="T93" s="210">
        <f>_xlfn.DAYS(About!$A$3,'Core Indicators'!IK93)</f>
        <v>223</v>
      </c>
      <c r="U93" s="210">
        <f>_xlfn.DAYS(About!$A$3,'Core Indicators'!IS93)</f>
        <v>223</v>
      </c>
      <c r="V93" s="210">
        <f t="shared" si="2"/>
        <v>243.2</v>
      </c>
    </row>
    <row r="94" spans="1:22" x14ac:dyDescent="0.35">
      <c r="A94" s="209" t="str">
        <f>Lists!C:C</f>
        <v>PAK004</v>
      </c>
      <c r="B94" s="210">
        <f>_xlfn.DAYS(About!$A$3,'Core Indicators'!U94)</f>
        <v>154</v>
      </c>
      <c r="C94" s="210">
        <f>_xlfn.DAYS(About!$A$3,'Core Indicators'!AC94)</f>
        <v>154</v>
      </c>
      <c r="D94" s="210">
        <f>_xlfn.DAYS(About!$A$3,'Core Indicators'!AK94)</f>
        <v>154</v>
      </c>
      <c r="E94" s="210">
        <f>_xlfn.DAYS(About!$A$3,'Core Indicators'!AS94)</f>
        <v>154</v>
      </c>
      <c r="F94" s="210">
        <f>_xlfn.DAYS(About!$A$3,'Core Indicators'!BQ94)</f>
        <v>55</v>
      </c>
      <c r="G94" s="210">
        <f>_xlfn.DAYS(About!$A$3,'Core Indicators'!DM94)</f>
        <v>154</v>
      </c>
      <c r="H94" s="210">
        <f>_xlfn.DAYS(About!$A$3,'Core Indicators'!DU94)</f>
        <v>154</v>
      </c>
      <c r="I94" s="210">
        <f>_xlfn.DAYS(About!$A$3,'Core Indicators'!EC94)</f>
        <v>154</v>
      </c>
      <c r="J94" s="210">
        <f>_xlfn.DAYS(About!$A$3,'Core Indicators'!EK94)</f>
        <v>154</v>
      </c>
      <c r="K94" s="210">
        <f>_xlfn.DAYS(About!$A$3,'Core Indicators'!ES94)</f>
        <v>154</v>
      </c>
      <c r="L94" s="210">
        <f>_xlfn.DAYS(About!$A$3,'Core Indicators'!FI94)</f>
        <v>1189</v>
      </c>
      <c r="M94" s="210">
        <f>_xlfn.DAYS(About!$A$3,'Core Indicators'!GG94)</f>
        <v>223</v>
      </c>
      <c r="N94" s="210">
        <f>_xlfn.DAYS(About!$A$3,'Core Indicators'!GO94)</f>
        <v>223</v>
      </c>
      <c r="O94" s="210">
        <f>_xlfn.DAYS(About!$A$3,'Core Indicators'!GW94)</f>
        <v>223</v>
      </c>
      <c r="P94" s="210">
        <f>_xlfn.DAYS(About!$A$3,'Core Indicators'!HE94)</f>
        <v>223</v>
      </c>
      <c r="Q94" s="210">
        <f>_xlfn.DAYS(About!$A$3,'Core Indicators'!HM94)</f>
        <v>223</v>
      </c>
      <c r="R94" s="210">
        <f>_xlfn.DAYS(About!$A$3,'Core Indicators'!HU94)</f>
        <v>223</v>
      </c>
      <c r="S94" s="210">
        <f>_xlfn.DAYS(About!$A$3,'Core Indicators'!IC94)</f>
        <v>223</v>
      </c>
      <c r="T94" s="210">
        <f>_xlfn.DAYS(About!$A$3,'Core Indicators'!IK94)</f>
        <v>223</v>
      </c>
      <c r="U94" s="210">
        <f>_xlfn.DAYS(About!$A$3,'Core Indicators'!IS94)</f>
        <v>223</v>
      </c>
      <c r="V94" s="210">
        <f t="shared" si="2"/>
        <v>254.5</v>
      </c>
    </row>
    <row r="95" spans="1:22" x14ac:dyDescent="0.35">
      <c r="A95" s="209" t="str">
        <f>Lists!C:C</f>
        <v>PAN002</v>
      </c>
      <c r="B95" s="210">
        <f>_xlfn.DAYS(About!$A$3,'Core Indicators'!U95)</f>
        <v>96</v>
      </c>
      <c r="C95" s="210">
        <f>_xlfn.DAYS(About!$A$3,'Core Indicators'!AC95)</f>
        <v>96</v>
      </c>
      <c r="D95" s="210">
        <f>_xlfn.DAYS(About!$A$3,'Core Indicators'!AK95)</f>
        <v>96</v>
      </c>
      <c r="E95" s="210">
        <f>_xlfn.DAYS(About!$A$3,'Core Indicators'!AS95)</f>
        <v>96</v>
      </c>
      <c r="F95" s="210">
        <f>_xlfn.DAYS(About!$A$3,'Core Indicators'!BQ95)</f>
        <v>96</v>
      </c>
      <c r="G95" s="210">
        <f>_xlfn.DAYS(About!$A$3,'Core Indicators'!DM95)</f>
        <v>96</v>
      </c>
      <c r="H95" s="210">
        <f>_xlfn.DAYS(About!$A$3,'Core Indicators'!DU95)</f>
        <v>96</v>
      </c>
      <c r="I95" s="210">
        <f>_xlfn.DAYS(About!$A$3,'Core Indicators'!EC95)</f>
        <v>96</v>
      </c>
      <c r="J95" s="210">
        <f>_xlfn.DAYS(About!$A$3,'Core Indicators'!EK95)</f>
        <v>96</v>
      </c>
      <c r="K95" s="210">
        <f>_xlfn.DAYS(About!$A$3,'Core Indicators'!ES95)</f>
        <v>96</v>
      </c>
      <c r="L95" s="210">
        <f>_xlfn.DAYS(About!$A$3,'Core Indicators'!FI95)</f>
        <v>96</v>
      </c>
      <c r="M95" s="210">
        <f>_xlfn.DAYS(About!$A$3,'Core Indicators'!GG95)</f>
        <v>96</v>
      </c>
      <c r="N95" s="210">
        <f>_xlfn.DAYS(About!$A$3,'Core Indicators'!GO95)</f>
        <v>96</v>
      </c>
      <c r="O95" s="210">
        <f>_xlfn.DAYS(About!$A$3,'Core Indicators'!GW95)</f>
        <v>96</v>
      </c>
      <c r="P95" s="210">
        <f>_xlfn.DAYS(About!$A$3,'Core Indicators'!HE95)</f>
        <v>96</v>
      </c>
      <c r="Q95" s="210">
        <f>_xlfn.DAYS(About!$A$3,'Core Indicators'!HM95)</f>
        <v>96</v>
      </c>
      <c r="R95" s="210">
        <f>_xlfn.DAYS(About!$A$3,'Core Indicators'!HU95)</f>
        <v>96</v>
      </c>
      <c r="S95" s="210">
        <f>_xlfn.DAYS(About!$A$3,'Core Indicators'!IC95)</f>
        <v>96</v>
      </c>
      <c r="T95" s="210">
        <f>_xlfn.DAYS(About!$A$3,'Core Indicators'!IK95)</f>
        <v>96</v>
      </c>
      <c r="U95" s="210">
        <f>_xlfn.DAYS(About!$A$3,'Core Indicators'!IS95)</f>
        <v>96</v>
      </c>
      <c r="V95" s="210">
        <f t="shared" si="2"/>
        <v>96</v>
      </c>
    </row>
    <row r="96" spans="1:22" x14ac:dyDescent="0.35">
      <c r="A96" s="209" t="str">
        <f>Lists!C:C</f>
        <v>PER002</v>
      </c>
      <c r="B96" s="210">
        <f>_xlfn.DAYS(About!$A$3,'Core Indicators'!U96)</f>
        <v>190</v>
      </c>
      <c r="C96" s="210">
        <f>_xlfn.DAYS(About!$A$3,'Core Indicators'!AC96)</f>
        <v>103</v>
      </c>
      <c r="D96" s="210">
        <f>_xlfn.DAYS(About!$A$3,'Core Indicators'!AK96)</f>
        <v>103</v>
      </c>
      <c r="E96" s="210">
        <f>_xlfn.DAYS(About!$A$3,'Core Indicators'!AS96)</f>
        <v>190</v>
      </c>
      <c r="F96" s="210">
        <f>_xlfn.DAYS(About!$A$3,'Core Indicators'!BQ96)</f>
        <v>190</v>
      </c>
      <c r="G96" s="210">
        <f>_xlfn.DAYS(About!$A$3,'Core Indicators'!DM96)</f>
        <v>103</v>
      </c>
      <c r="H96" s="210">
        <f>_xlfn.DAYS(About!$A$3,'Core Indicators'!DU96)</f>
        <v>103</v>
      </c>
      <c r="I96" s="210">
        <f>_xlfn.DAYS(About!$A$3,'Core Indicators'!EC96)</f>
        <v>103</v>
      </c>
      <c r="J96" s="210">
        <f>_xlfn.DAYS(About!$A$3,'Core Indicators'!EK96)</f>
        <v>103</v>
      </c>
      <c r="K96" s="210">
        <f>_xlfn.DAYS(About!$A$3,'Core Indicators'!ES96)</f>
        <v>103</v>
      </c>
      <c r="L96" s="210">
        <f>_xlfn.DAYS(About!$A$3,'Core Indicators'!FI96)</f>
        <v>190</v>
      </c>
      <c r="M96" s="210">
        <f>_xlfn.DAYS(About!$A$3,'Core Indicators'!GG96)</f>
        <v>216</v>
      </c>
      <c r="N96" s="210">
        <f>_xlfn.DAYS(About!$A$3,'Core Indicators'!GO96)</f>
        <v>216</v>
      </c>
      <c r="O96" s="210">
        <f>_xlfn.DAYS(About!$A$3,'Core Indicators'!GW96)</f>
        <v>216</v>
      </c>
      <c r="P96" s="210">
        <f>_xlfn.DAYS(About!$A$3,'Core Indicators'!HE96)</f>
        <v>216</v>
      </c>
      <c r="Q96" s="210">
        <f>_xlfn.DAYS(About!$A$3,'Core Indicators'!HM96)</f>
        <v>216</v>
      </c>
      <c r="R96" s="210">
        <f>_xlfn.DAYS(About!$A$3,'Core Indicators'!HU96)</f>
        <v>216</v>
      </c>
      <c r="S96" s="210">
        <f>_xlfn.DAYS(About!$A$3,'Core Indicators'!IC96)</f>
        <v>216</v>
      </c>
      <c r="T96" s="210">
        <f>_xlfn.DAYS(About!$A$3,'Core Indicators'!IK96)</f>
        <v>216</v>
      </c>
      <c r="U96" s="210">
        <f>_xlfn.DAYS(About!$A$3,'Core Indicators'!IS96)</f>
        <v>216</v>
      </c>
      <c r="V96" s="210">
        <f t="shared" si="2"/>
        <v>140.4</v>
      </c>
    </row>
    <row r="97" spans="1:22" x14ac:dyDescent="0.35">
      <c r="A97" s="209" t="str">
        <f>Lists!C:C</f>
        <v>PHL001</v>
      </c>
      <c r="B97" s="210">
        <f>_xlfn.DAYS(About!$A$3,'Core Indicators'!U97)</f>
        <v>128</v>
      </c>
      <c r="C97" s="210">
        <f>_xlfn.DAYS(About!$A$3,'Core Indicators'!AC97)</f>
        <v>163</v>
      </c>
      <c r="D97" s="210">
        <f>_xlfn.DAYS(About!$A$3,'Core Indicators'!AK97)</f>
        <v>0</v>
      </c>
      <c r="E97" s="210">
        <f>_xlfn.DAYS(About!$A$3,'Core Indicators'!AS97)</f>
        <v>0</v>
      </c>
      <c r="F97" s="210">
        <f>_xlfn.DAYS(About!$A$3,'Core Indicators'!BQ97)</f>
        <v>0</v>
      </c>
      <c r="G97" s="210">
        <f>_xlfn.DAYS(About!$A$3,'Core Indicators'!DM97)</f>
        <v>0</v>
      </c>
      <c r="H97" s="210">
        <f>_xlfn.DAYS(About!$A$3,'Core Indicators'!DU97)</f>
        <v>0</v>
      </c>
      <c r="I97" s="210">
        <f>_xlfn.DAYS(About!$A$3,'Core Indicators'!EC97)</f>
        <v>0</v>
      </c>
      <c r="J97" s="210">
        <f>_xlfn.DAYS(About!$A$3,'Core Indicators'!EK97)</f>
        <v>163</v>
      </c>
      <c r="K97" s="210">
        <f>_xlfn.DAYS(About!$A$3,'Core Indicators'!ES97)</f>
        <v>163</v>
      </c>
      <c r="L97" s="210">
        <f>_xlfn.DAYS(About!$A$3,'Core Indicators'!FI97)</f>
        <v>163</v>
      </c>
      <c r="M97" s="210">
        <f>_xlfn.DAYS(About!$A$3,'Core Indicators'!GG97)</f>
        <v>163</v>
      </c>
      <c r="N97" s="210">
        <f>_xlfn.DAYS(About!$A$3,'Core Indicators'!GO97)</f>
        <v>163</v>
      </c>
      <c r="O97" s="210">
        <f>_xlfn.DAYS(About!$A$3,'Core Indicators'!GW97)</f>
        <v>163</v>
      </c>
      <c r="P97" s="210">
        <f>_xlfn.DAYS(About!$A$3,'Core Indicators'!HE97)</f>
        <v>163</v>
      </c>
      <c r="Q97" s="210">
        <f>_xlfn.DAYS(About!$A$3,'Core Indicators'!HM97)</f>
        <v>163</v>
      </c>
      <c r="R97" s="210">
        <f>_xlfn.DAYS(About!$A$3,'Core Indicators'!HU97)</f>
        <v>163</v>
      </c>
      <c r="S97" s="210">
        <f>_xlfn.DAYS(About!$A$3,'Core Indicators'!IC97)</f>
        <v>163</v>
      </c>
      <c r="T97" s="210">
        <f>_xlfn.DAYS(About!$A$3,'Core Indicators'!IK97)</f>
        <v>163</v>
      </c>
      <c r="U97" s="210">
        <f>_xlfn.DAYS(About!$A$3,'Core Indicators'!IS97)</f>
        <v>163</v>
      </c>
      <c r="V97" s="210">
        <f t="shared" si="2"/>
        <v>65.2</v>
      </c>
    </row>
    <row r="98" spans="1:22" x14ac:dyDescent="0.35">
      <c r="A98" s="209" t="str">
        <f>Lists!C:C</f>
        <v>PHL003</v>
      </c>
      <c r="B98" s="210">
        <f>_xlfn.DAYS(About!$A$3,'Core Indicators'!U98)</f>
        <v>914</v>
      </c>
      <c r="C98" s="210">
        <f>_xlfn.DAYS(About!$A$3,'Core Indicators'!AC98)</f>
        <v>309</v>
      </c>
      <c r="D98" s="210">
        <f>_xlfn.DAYS(About!$A$3,'Core Indicators'!AK98)</f>
        <v>0</v>
      </c>
      <c r="E98" s="210">
        <f>_xlfn.DAYS(About!$A$3,'Core Indicators'!AS98)</f>
        <v>0</v>
      </c>
      <c r="F98" s="210">
        <f>_xlfn.DAYS(About!$A$3,'Core Indicators'!BQ98)</f>
        <v>0</v>
      </c>
      <c r="G98" s="210">
        <f>_xlfn.DAYS(About!$A$3,'Core Indicators'!DM98)</f>
        <v>0</v>
      </c>
      <c r="H98" s="210">
        <f>_xlfn.DAYS(About!$A$3,'Core Indicators'!DU98)</f>
        <v>454</v>
      </c>
      <c r="I98" s="210">
        <f>_xlfn.DAYS(About!$A$3,'Core Indicators'!EC98)</f>
        <v>0</v>
      </c>
      <c r="J98" s="210">
        <f>_xlfn.DAYS(About!$A$3,'Core Indicators'!EK98)</f>
        <v>454</v>
      </c>
      <c r="K98" s="210">
        <f>_xlfn.DAYS(About!$A$3,'Core Indicators'!ES98)</f>
        <v>454</v>
      </c>
      <c r="L98" s="210">
        <f>_xlfn.DAYS(About!$A$3,'Core Indicators'!FI98)</f>
        <v>914</v>
      </c>
      <c r="M98" s="210">
        <f>_xlfn.DAYS(About!$A$3,'Core Indicators'!GG98)</f>
        <v>218</v>
      </c>
      <c r="N98" s="210">
        <f>_xlfn.DAYS(About!$A$3,'Core Indicators'!GO98)</f>
        <v>218</v>
      </c>
      <c r="O98" s="210">
        <f>_xlfn.DAYS(About!$A$3,'Core Indicators'!GW98)</f>
        <v>218</v>
      </c>
      <c r="P98" s="210">
        <f>_xlfn.DAYS(About!$A$3,'Core Indicators'!HE98)</f>
        <v>218</v>
      </c>
      <c r="Q98" s="210">
        <f>_xlfn.DAYS(About!$A$3,'Core Indicators'!HM98)</f>
        <v>218</v>
      </c>
      <c r="R98" s="210">
        <f>_xlfn.DAYS(About!$A$3,'Core Indicators'!HU98)</f>
        <v>218</v>
      </c>
      <c r="S98" s="210">
        <f>_xlfn.DAYS(About!$A$3,'Core Indicators'!IC98)</f>
        <v>218</v>
      </c>
      <c r="T98" s="210">
        <f>_xlfn.DAYS(About!$A$3,'Core Indicators'!IK98)</f>
        <v>218</v>
      </c>
      <c r="U98" s="210">
        <f>_xlfn.DAYS(About!$A$3,'Core Indicators'!IS98)</f>
        <v>218</v>
      </c>
      <c r="V98" s="210">
        <f t="shared" si="2"/>
        <v>249.4</v>
      </c>
    </row>
    <row r="99" spans="1:22" x14ac:dyDescent="0.35">
      <c r="A99" s="209" t="str">
        <f>Lists!C:C</f>
        <v>PHL010</v>
      </c>
      <c r="B99" s="210">
        <f>_xlfn.DAYS(About!$A$3,'Core Indicators'!U99)</f>
        <v>128</v>
      </c>
      <c r="C99" s="210">
        <f>_xlfn.DAYS(About!$A$3,'Core Indicators'!AC99)</f>
        <v>163</v>
      </c>
      <c r="D99" s="210">
        <f>_xlfn.DAYS(About!$A$3,'Core Indicators'!AK99)</f>
        <v>0</v>
      </c>
      <c r="E99" s="210">
        <f>_xlfn.DAYS(About!$A$3,'Core Indicators'!AS99)</f>
        <v>0</v>
      </c>
      <c r="F99" s="210">
        <f>_xlfn.DAYS(About!$A$3,'Core Indicators'!BQ99)</f>
        <v>128</v>
      </c>
      <c r="G99" s="210">
        <f>_xlfn.DAYS(About!$A$3,'Core Indicators'!DM99)</f>
        <v>0</v>
      </c>
      <c r="H99" s="210">
        <f>_xlfn.DAYS(About!$A$3,'Core Indicators'!DU99)</f>
        <v>0</v>
      </c>
      <c r="I99" s="210">
        <f>_xlfn.DAYS(About!$A$3,'Core Indicators'!EC99)</f>
        <v>163</v>
      </c>
      <c r="J99" s="210">
        <f>_xlfn.DAYS(About!$A$3,'Core Indicators'!EK99)</f>
        <v>163</v>
      </c>
      <c r="K99" s="210">
        <f>_xlfn.DAYS(About!$A$3,'Core Indicators'!ES99)</f>
        <v>163</v>
      </c>
      <c r="L99" s="210">
        <f>_xlfn.DAYS(About!$A$3,'Core Indicators'!FI99)</f>
        <v>163</v>
      </c>
      <c r="M99" s="210">
        <f>_xlfn.DAYS(About!$A$3,'Core Indicators'!GG99)</f>
        <v>163</v>
      </c>
      <c r="N99" s="210">
        <f>_xlfn.DAYS(About!$A$3,'Core Indicators'!GO99)</f>
        <v>163</v>
      </c>
      <c r="O99" s="210">
        <f>_xlfn.DAYS(About!$A$3,'Core Indicators'!GW99)</f>
        <v>163</v>
      </c>
      <c r="P99" s="210">
        <f>_xlfn.DAYS(About!$A$3,'Core Indicators'!HE99)</f>
        <v>163</v>
      </c>
      <c r="Q99" s="210">
        <f>_xlfn.DAYS(About!$A$3,'Core Indicators'!HM99)</f>
        <v>163</v>
      </c>
      <c r="R99" s="210">
        <f>_xlfn.DAYS(About!$A$3,'Core Indicators'!HU99)</f>
        <v>163</v>
      </c>
      <c r="S99" s="210">
        <f>_xlfn.DAYS(About!$A$3,'Core Indicators'!IC99)</f>
        <v>163</v>
      </c>
      <c r="T99" s="210">
        <f>_xlfn.DAYS(About!$A$3,'Core Indicators'!IK99)</f>
        <v>163</v>
      </c>
      <c r="U99" s="210">
        <f>_xlfn.DAYS(About!$A$3,'Core Indicators'!IS99)</f>
        <v>163</v>
      </c>
      <c r="V99" s="210">
        <f t="shared" ref="V99:V130" si="3">AVERAGE(D99:M99)</f>
        <v>94.3</v>
      </c>
    </row>
    <row r="100" spans="1:22" x14ac:dyDescent="0.35">
      <c r="A100" s="209" t="str">
        <f>Lists!C:C</f>
        <v>POL002</v>
      </c>
      <c r="B100" s="210">
        <f>_xlfn.DAYS(About!$A$3,'Core Indicators'!U100)</f>
        <v>92</v>
      </c>
      <c r="C100" s="210">
        <f>_xlfn.DAYS(About!$A$3,'Core Indicators'!AC100)</f>
        <v>61</v>
      </c>
      <c r="D100" s="210">
        <f>_xlfn.DAYS(About!$A$3,'Core Indicators'!AK100)</f>
        <v>61</v>
      </c>
      <c r="E100" s="210">
        <f>_xlfn.DAYS(About!$A$3,'Core Indicators'!AS100)</f>
        <v>61</v>
      </c>
      <c r="F100" s="210">
        <f>_xlfn.DAYS(About!$A$3,'Core Indicators'!BQ100)</f>
        <v>92</v>
      </c>
      <c r="G100" s="210">
        <f>_xlfn.DAYS(About!$A$3,'Core Indicators'!DM100)</f>
        <v>61</v>
      </c>
      <c r="H100" s="210">
        <f>_xlfn.DAYS(About!$A$3,'Core Indicators'!DU100)</f>
        <v>61</v>
      </c>
      <c r="I100" s="210">
        <f>_xlfn.DAYS(About!$A$3,'Core Indicators'!EC100)</f>
        <v>61</v>
      </c>
      <c r="J100" s="210">
        <f>_xlfn.DAYS(About!$A$3,'Core Indicators'!EK100)</f>
        <v>61</v>
      </c>
      <c r="K100" s="210">
        <f>_xlfn.DAYS(About!$A$3,'Core Indicators'!ES100)</f>
        <v>61</v>
      </c>
      <c r="L100" s="210">
        <f>_xlfn.DAYS(About!$A$3,'Core Indicators'!FI100)</f>
        <v>92</v>
      </c>
      <c r="M100" s="210">
        <f>_xlfn.DAYS(About!$A$3,'Core Indicators'!GG100)</f>
        <v>92</v>
      </c>
      <c r="N100" s="210">
        <f>_xlfn.DAYS(About!$A$3,'Core Indicators'!GO100)</f>
        <v>92</v>
      </c>
      <c r="O100" s="210">
        <f>_xlfn.DAYS(About!$A$3,'Core Indicators'!GW100)</f>
        <v>92</v>
      </c>
      <c r="P100" s="210">
        <f>_xlfn.DAYS(About!$A$3,'Core Indicators'!HE100)</f>
        <v>92</v>
      </c>
      <c r="Q100" s="210">
        <f>_xlfn.DAYS(About!$A$3,'Core Indicators'!HM100)</f>
        <v>92</v>
      </c>
      <c r="R100" s="210">
        <f>_xlfn.DAYS(About!$A$3,'Core Indicators'!HU100)</f>
        <v>92</v>
      </c>
      <c r="S100" s="210">
        <f>_xlfn.DAYS(About!$A$3,'Core Indicators'!IC100)</f>
        <v>92</v>
      </c>
      <c r="T100" s="210">
        <f>_xlfn.DAYS(About!$A$3,'Core Indicators'!IK100)</f>
        <v>92</v>
      </c>
      <c r="U100" s="210">
        <f>_xlfn.DAYS(About!$A$3,'Core Indicators'!IS100)</f>
        <v>92</v>
      </c>
      <c r="V100" s="210">
        <f t="shared" si="3"/>
        <v>70.3</v>
      </c>
    </row>
    <row r="101" spans="1:22" x14ac:dyDescent="0.35">
      <c r="A101" s="209" t="str">
        <f>Lists!C:C</f>
        <v>PRK001</v>
      </c>
      <c r="B101" s="210">
        <f>_xlfn.DAYS(About!$A$3,'Core Indicators'!U101)</f>
        <v>434</v>
      </c>
      <c r="C101" s="210">
        <f>_xlfn.DAYS(About!$A$3,'Core Indicators'!AC101)</f>
        <v>434</v>
      </c>
      <c r="D101" s="210">
        <f>_xlfn.DAYS(About!$A$3,'Core Indicators'!AK101)</f>
        <v>434</v>
      </c>
      <c r="E101" s="210">
        <f>_xlfn.DAYS(About!$A$3,'Core Indicators'!AS101)</f>
        <v>348</v>
      </c>
      <c r="F101" s="210">
        <f>_xlfn.DAYS(About!$A$3,'Core Indicators'!BQ101)</f>
        <v>6</v>
      </c>
      <c r="G101" s="210">
        <f>_xlfn.DAYS(About!$A$3,'Core Indicators'!DM101)</f>
        <v>792</v>
      </c>
      <c r="H101" s="210">
        <f>_xlfn.DAYS(About!$A$3,'Core Indicators'!DU101)</f>
        <v>792</v>
      </c>
      <c r="I101" s="210">
        <f>_xlfn.DAYS(About!$A$3,'Core Indicators'!EC101)</f>
        <v>792</v>
      </c>
      <c r="J101" s="210">
        <f>_xlfn.DAYS(About!$A$3,'Core Indicators'!EK101)</f>
        <v>792</v>
      </c>
      <c r="K101" s="210">
        <f>_xlfn.DAYS(About!$A$3,'Core Indicators'!ES101)</f>
        <v>792</v>
      </c>
      <c r="L101" s="210">
        <f>_xlfn.DAYS(About!$A$3,'Core Indicators'!FI101)</f>
        <v>1219</v>
      </c>
      <c r="M101" s="210">
        <f>_xlfn.DAYS(About!$A$3,'Core Indicators'!GG101)</f>
        <v>219</v>
      </c>
      <c r="N101" s="210">
        <f>_xlfn.DAYS(About!$A$3,'Core Indicators'!GO101)</f>
        <v>219</v>
      </c>
      <c r="O101" s="210">
        <f>_xlfn.DAYS(About!$A$3,'Core Indicators'!GW101)</f>
        <v>219</v>
      </c>
      <c r="P101" s="210">
        <f>_xlfn.DAYS(About!$A$3,'Core Indicators'!HE101)</f>
        <v>219</v>
      </c>
      <c r="Q101" s="210">
        <f>_xlfn.DAYS(About!$A$3,'Core Indicators'!HM101)</f>
        <v>219</v>
      </c>
      <c r="R101" s="210">
        <f>_xlfn.DAYS(About!$A$3,'Core Indicators'!HU101)</f>
        <v>219</v>
      </c>
      <c r="S101" s="210">
        <f>_xlfn.DAYS(About!$A$3,'Core Indicators'!IC101)</f>
        <v>219</v>
      </c>
      <c r="T101" s="210">
        <f>_xlfn.DAYS(About!$A$3,'Core Indicators'!IK101)</f>
        <v>219</v>
      </c>
      <c r="U101" s="210">
        <f>_xlfn.DAYS(About!$A$3,'Core Indicators'!IS101)</f>
        <v>219</v>
      </c>
      <c r="V101" s="210">
        <f t="shared" si="3"/>
        <v>618.6</v>
      </c>
    </row>
    <row r="102" spans="1:22" x14ac:dyDescent="0.35">
      <c r="A102" s="209" t="str">
        <f>Lists!C:C</f>
        <v>PSE002</v>
      </c>
      <c r="B102" s="210">
        <f>_xlfn.DAYS(About!$A$3,'Core Indicators'!U102)</f>
        <v>132</v>
      </c>
      <c r="C102" s="210">
        <f>_xlfn.DAYS(About!$A$3,'Core Indicators'!AC102)</f>
        <v>132</v>
      </c>
      <c r="D102" s="210">
        <f>_xlfn.DAYS(About!$A$3,'Core Indicators'!AK102)</f>
        <v>132</v>
      </c>
      <c r="E102" s="210">
        <f>_xlfn.DAYS(About!$A$3,'Core Indicators'!AS102)</f>
        <v>132</v>
      </c>
      <c r="F102" s="210">
        <f>_xlfn.DAYS(About!$A$3,'Core Indicators'!BQ102)</f>
        <v>0</v>
      </c>
      <c r="G102" s="210">
        <f>_xlfn.DAYS(About!$A$3,'Core Indicators'!DM102)</f>
        <v>56</v>
      </c>
      <c r="H102" s="210">
        <f>_xlfn.DAYS(About!$A$3,'Core Indicators'!DU102)</f>
        <v>56</v>
      </c>
      <c r="I102" s="210">
        <f>_xlfn.DAYS(About!$A$3,'Core Indicators'!EC102)</f>
        <v>56</v>
      </c>
      <c r="J102" s="210">
        <f>_xlfn.DAYS(About!$A$3,'Core Indicators'!EK102)</f>
        <v>56</v>
      </c>
      <c r="K102" s="210">
        <f>_xlfn.DAYS(About!$A$3,'Core Indicators'!ES102)</f>
        <v>56</v>
      </c>
      <c r="L102" s="210">
        <f>_xlfn.DAYS(About!$A$3,'Core Indicators'!FI102)</f>
        <v>1209</v>
      </c>
      <c r="M102" s="210">
        <f>_xlfn.DAYS(About!$A$3,'Core Indicators'!GG102)</f>
        <v>223</v>
      </c>
      <c r="N102" s="210">
        <f>_xlfn.DAYS(About!$A$3,'Core Indicators'!GO102)</f>
        <v>223</v>
      </c>
      <c r="O102" s="210">
        <f>_xlfn.DAYS(About!$A$3,'Core Indicators'!GW102)</f>
        <v>223</v>
      </c>
      <c r="P102" s="210">
        <f>_xlfn.DAYS(About!$A$3,'Core Indicators'!HE102)</f>
        <v>223</v>
      </c>
      <c r="Q102" s="210">
        <f>_xlfn.DAYS(About!$A$3,'Core Indicators'!HM102)</f>
        <v>223</v>
      </c>
      <c r="R102" s="210">
        <f>_xlfn.DAYS(About!$A$3,'Core Indicators'!HU102)</f>
        <v>223</v>
      </c>
      <c r="S102" s="210">
        <f>_xlfn.DAYS(About!$A$3,'Core Indicators'!IC102)</f>
        <v>223</v>
      </c>
      <c r="T102" s="210">
        <f>_xlfn.DAYS(About!$A$3,'Core Indicators'!IK102)</f>
        <v>223</v>
      </c>
      <c r="U102" s="210">
        <f>_xlfn.DAYS(About!$A$3,'Core Indicators'!IS102)</f>
        <v>223</v>
      </c>
      <c r="V102" s="210">
        <f t="shared" si="3"/>
        <v>197.6</v>
      </c>
    </row>
    <row r="103" spans="1:22" x14ac:dyDescent="0.35">
      <c r="A103" s="209" t="str">
        <f>Lists!C:C</f>
        <v>REG001</v>
      </c>
      <c r="B103" s="210">
        <f>_xlfn.DAYS(About!$A$3,'Core Indicators'!U103)</f>
        <v>733</v>
      </c>
      <c r="C103" s="210">
        <f>_xlfn.DAYS(About!$A$3,'Core Indicators'!AC103)</f>
        <v>431</v>
      </c>
      <c r="D103" s="210">
        <f>_xlfn.DAYS(About!$A$3,'Core Indicators'!AK103)</f>
        <v>431</v>
      </c>
      <c r="E103" s="210">
        <f>_xlfn.DAYS(About!$A$3,'Core Indicators'!AS103)</f>
        <v>431</v>
      </c>
      <c r="F103" s="210">
        <f>_xlfn.DAYS(About!$A$3,'Core Indicators'!BQ103)</f>
        <v>431</v>
      </c>
      <c r="G103" s="210">
        <f>_xlfn.DAYS(About!$A$3,'Core Indicators'!DM103)</f>
        <v>431</v>
      </c>
      <c r="H103" s="210">
        <f>_xlfn.DAYS(About!$A$3,'Core Indicators'!DU103)</f>
        <v>431</v>
      </c>
      <c r="I103" s="210">
        <f>_xlfn.DAYS(About!$A$3,'Core Indicators'!EC103)</f>
        <v>431</v>
      </c>
      <c r="J103" s="210">
        <f>_xlfn.DAYS(About!$A$3,'Core Indicators'!EK103)</f>
        <v>431</v>
      </c>
      <c r="K103" s="210">
        <f>_xlfn.DAYS(About!$A$3,'Core Indicators'!ES103)</f>
        <v>431</v>
      </c>
      <c r="L103" s="210">
        <f>_xlfn.DAYS(About!$A$3,'Core Indicators'!FI103)</f>
        <v>1126</v>
      </c>
      <c r="M103" s="210">
        <f>_xlfn.DAYS(About!$A$3,'Core Indicators'!GG103)</f>
        <v>213</v>
      </c>
      <c r="N103" s="210">
        <f>_xlfn.DAYS(About!$A$3,'Core Indicators'!GO103)</f>
        <v>213</v>
      </c>
      <c r="O103" s="210">
        <f>_xlfn.DAYS(About!$A$3,'Core Indicators'!GW103)</f>
        <v>213</v>
      </c>
      <c r="P103" s="210">
        <f>_xlfn.DAYS(About!$A$3,'Core Indicators'!HE103)</f>
        <v>213</v>
      </c>
      <c r="Q103" s="210">
        <f>_xlfn.DAYS(About!$A$3,'Core Indicators'!HM103)</f>
        <v>213</v>
      </c>
      <c r="R103" s="210">
        <f>_xlfn.DAYS(About!$A$3,'Core Indicators'!HU103)</f>
        <v>213</v>
      </c>
      <c r="S103" s="210">
        <f>_xlfn.DAYS(About!$A$3,'Core Indicators'!IC103)</f>
        <v>213</v>
      </c>
      <c r="T103" s="210">
        <f>_xlfn.DAYS(About!$A$3,'Core Indicators'!IK103)</f>
        <v>213</v>
      </c>
      <c r="U103" s="210">
        <f>_xlfn.DAYS(About!$A$3,'Core Indicators'!IS103)</f>
        <v>213</v>
      </c>
      <c r="V103" s="210">
        <f t="shared" si="3"/>
        <v>478.7</v>
      </c>
    </row>
    <row r="104" spans="1:22" x14ac:dyDescent="0.35">
      <c r="A104" s="209" t="str">
        <f>Lists!C:C</f>
        <v>REG002</v>
      </c>
      <c r="B104" s="210">
        <f>_xlfn.DAYS(About!$A$3,'Core Indicators'!U104)</f>
        <v>78</v>
      </c>
      <c r="C104" s="210">
        <f>_xlfn.DAYS(About!$A$3,'Core Indicators'!AC104)</f>
        <v>78</v>
      </c>
      <c r="D104" s="210">
        <f>_xlfn.DAYS(About!$A$3,'Core Indicators'!AK104)</f>
        <v>78</v>
      </c>
      <c r="E104" s="210">
        <f>_xlfn.DAYS(About!$A$3,'Core Indicators'!AS104)</f>
        <v>78</v>
      </c>
      <c r="F104" s="210">
        <f>_xlfn.DAYS(About!$A$3,'Core Indicators'!BQ104)</f>
        <v>78</v>
      </c>
      <c r="G104" s="210">
        <f>_xlfn.DAYS(About!$A$3,'Core Indicators'!DM104)</f>
        <v>78</v>
      </c>
      <c r="H104" s="210">
        <f>_xlfn.DAYS(About!$A$3,'Core Indicators'!DU104)</f>
        <v>78</v>
      </c>
      <c r="I104" s="210">
        <f>_xlfn.DAYS(About!$A$3,'Core Indicators'!EC104)</f>
        <v>78</v>
      </c>
      <c r="J104" s="210">
        <f>_xlfn.DAYS(About!$A$3,'Core Indicators'!EK104)</f>
        <v>78</v>
      </c>
      <c r="K104" s="210">
        <f>_xlfn.DAYS(About!$A$3,'Core Indicators'!ES104)</f>
        <v>78</v>
      </c>
      <c r="L104" s="210">
        <f>_xlfn.DAYS(About!$A$3,'Core Indicators'!FI104)</f>
        <v>1127</v>
      </c>
      <c r="M104" s="210">
        <f>_xlfn.DAYS(About!$A$3,'Core Indicators'!GG104)</f>
        <v>216</v>
      </c>
      <c r="N104" s="210">
        <f>_xlfn.DAYS(About!$A$3,'Core Indicators'!GO104)</f>
        <v>216</v>
      </c>
      <c r="O104" s="210">
        <f>_xlfn.DAYS(About!$A$3,'Core Indicators'!GW104)</f>
        <v>216</v>
      </c>
      <c r="P104" s="210">
        <f>_xlfn.DAYS(About!$A$3,'Core Indicators'!HE104)</f>
        <v>216</v>
      </c>
      <c r="Q104" s="210">
        <f>_xlfn.DAYS(About!$A$3,'Core Indicators'!HM104)</f>
        <v>216</v>
      </c>
      <c r="R104" s="210">
        <f>_xlfn.DAYS(About!$A$3,'Core Indicators'!HU104)</f>
        <v>216</v>
      </c>
      <c r="S104" s="210">
        <f>_xlfn.DAYS(About!$A$3,'Core Indicators'!IC104)</f>
        <v>216</v>
      </c>
      <c r="T104" s="210">
        <f>_xlfn.DAYS(About!$A$3,'Core Indicators'!IK104)</f>
        <v>216</v>
      </c>
      <c r="U104" s="210">
        <f>_xlfn.DAYS(About!$A$3,'Core Indicators'!IS104)</f>
        <v>216</v>
      </c>
      <c r="V104" s="210">
        <f t="shared" si="3"/>
        <v>196.7</v>
      </c>
    </row>
    <row r="105" spans="1:22" x14ac:dyDescent="0.35">
      <c r="A105" s="209" t="str">
        <f>Lists!C:C</f>
        <v>REG003</v>
      </c>
      <c r="B105" s="210">
        <f>_xlfn.DAYS(About!$A$3,'Core Indicators'!U105)</f>
        <v>925</v>
      </c>
      <c r="C105" s="210">
        <f>_xlfn.DAYS(About!$A$3,'Core Indicators'!AC105)</f>
        <v>925</v>
      </c>
      <c r="D105" s="210">
        <f>_xlfn.DAYS(About!$A$3,'Core Indicators'!AK105)</f>
        <v>602</v>
      </c>
      <c r="E105" s="210">
        <f>_xlfn.DAYS(About!$A$3,'Core Indicators'!AS105)</f>
        <v>925</v>
      </c>
      <c r="F105" s="210">
        <f>_xlfn.DAYS(About!$A$3,'Core Indicators'!BQ105)</f>
        <v>76</v>
      </c>
      <c r="G105" s="210">
        <f>_xlfn.DAYS(About!$A$3,'Core Indicators'!DM105)</f>
        <v>925</v>
      </c>
      <c r="H105" s="210">
        <f>_xlfn.DAYS(About!$A$3,'Core Indicators'!DU105)</f>
        <v>1132</v>
      </c>
      <c r="I105" s="210">
        <f>_xlfn.DAYS(About!$A$3,'Core Indicators'!EC105)</f>
        <v>1132</v>
      </c>
      <c r="J105" s="210">
        <f>_xlfn.DAYS(About!$A$3,'Core Indicators'!EK105)</f>
        <v>1132</v>
      </c>
      <c r="K105" s="210">
        <f>_xlfn.DAYS(About!$A$3,'Core Indicators'!ES105)</f>
        <v>1132</v>
      </c>
      <c r="L105" s="210">
        <f>_xlfn.DAYS(About!$A$3,'Core Indicators'!FI105)</f>
        <v>1132</v>
      </c>
      <c r="M105" s="210">
        <f>_xlfn.DAYS(About!$A$3,'Core Indicators'!GG105)</f>
        <v>212</v>
      </c>
      <c r="N105" s="210">
        <f>_xlfn.DAYS(About!$A$3,'Core Indicators'!GO105)</f>
        <v>212</v>
      </c>
      <c r="O105" s="210">
        <f>_xlfn.DAYS(About!$A$3,'Core Indicators'!GW105)</f>
        <v>212</v>
      </c>
      <c r="P105" s="210">
        <f>_xlfn.DAYS(About!$A$3,'Core Indicators'!HE105)</f>
        <v>212</v>
      </c>
      <c r="Q105" s="210">
        <f>_xlfn.DAYS(About!$A$3,'Core Indicators'!HM105)</f>
        <v>212</v>
      </c>
      <c r="R105" s="210">
        <f>_xlfn.DAYS(About!$A$3,'Core Indicators'!HU105)</f>
        <v>212</v>
      </c>
      <c r="S105" s="210">
        <f>_xlfn.DAYS(About!$A$3,'Core Indicators'!IC105)</f>
        <v>212</v>
      </c>
      <c r="T105" s="210">
        <f>_xlfn.DAYS(About!$A$3,'Core Indicators'!IK105)</f>
        <v>212</v>
      </c>
      <c r="U105" s="210">
        <f>_xlfn.DAYS(About!$A$3,'Core Indicators'!IS105)</f>
        <v>212</v>
      </c>
      <c r="V105" s="210">
        <f t="shared" si="3"/>
        <v>840</v>
      </c>
    </row>
    <row r="106" spans="1:22" x14ac:dyDescent="0.35">
      <c r="A106" s="209" t="str">
        <f>Lists!C:C</f>
        <v>REG004</v>
      </c>
      <c r="B106" s="210">
        <f>_xlfn.DAYS(About!$A$3,'Core Indicators'!U106)</f>
        <v>40</v>
      </c>
      <c r="C106" s="210">
        <f>_xlfn.DAYS(About!$A$3,'Core Indicators'!AC106)</f>
        <v>40</v>
      </c>
      <c r="D106" s="210">
        <f>_xlfn.DAYS(About!$A$3,'Core Indicators'!AK106)</f>
        <v>40</v>
      </c>
      <c r="E106" s="210">
        <f>_xlfn.DAYS(About!$A$3,'Core Indicators'!AS106)</f>
        <v>40</v>
      </c>
      <c r="F106" s="210">
        <f>_xlfn.DAYS(About!$A$3,'Core Indicators'!BQ106)</f>
        <v>40</v>
      </c>
      <c r="G106" s="210">
        <f>_xlfn.DAYS(About!$A$3,'Core Indicators'!DM106)</f>
        <v>40</v>
      </c>
      <c r="H106" s="210">
        <f>_xlfn.DAYS(About!$A$3,'Core Indicators'!DU106)</f>
        <v>40</v>
      </c>
      <c r="I106" s="210">
        <f>_xlfn.DAYS(About!$A$3,'Core Indicators'!EC106)</f>
        <v>40</v>
      </c>
      <c r="J106" s="210">
        <f>_xlfn.DAYS(About!$A$3,'Core Indicators'!EK106)</f>
        <v>40</v>
      </c>
      <c r="K106" s="210">
        <f>_xlfn.DAYS(About!$A$3,'Core Indicators'!ES106)</f>
        <v>40</v>
      </c>
      <c r="L106" s="210">
        <f>_xlfn.DAYS(About!$A$3,'Core Indicators'!FI106)</f>
        <v>1106</v>
      </c>
      <c r="M106" s="210">
        <f>_xlfn.DAYS(About!$A$3,'Core Indicators'!GG106)</f>
        <v>223</v>
      </c>
      <c r="N106" s="210">
        <f>_xlfn.DAYS(About!$A$3,'Core Indicators'!GO106)</f>
        <v>223</v>
      </c>
      <c r="O106" s="210">
        <f>_xlfn.DAYS(About!$A$3,'Core Indicators'!GW106)</f>
        <v>223</v>
      </c>
      <c r="P106" s="210">
        <f>_xlfn.DAYS(About!$A$3,'Core Indicators'!HE106)</f>
        <v>223</v>
      </c>
      <c r="Q106" s="210">
        <f>_xlfn.DAYS(About!$A$3,'Core Indicators'!HM106)</f>
        <v>223</v>
      </c>
      <c r="R106" s="210">
        <f>_xlfn.DAYS(About!$A$3,'Core Indicators'!HU106)</f>
        <v>223</v>
      </c>
      <c r="S106" s="210">
        <f>_xlfn.DAYS(About!$A$3,'Core Indicators'!IC106)</f>
        <v>223</v>
      </c>
      <c r="T106" s="210">
        <f>_xlfn.DAYS(About!$A$3,'Core Indicators'!IK106)</f>
        <v>223</v>
      </c>
      <c r="U106" s="210">
        <f>_xlfn.DAYS(About!$A$3,'Core Indicators'!IS106)</f>
        <v>223</v>
      </c>
      <c r="V106" s="210">
        <f t="shared" si="3"/>
        <v>164.9</v>
      </c>
    </row>
    <row r="107" spans="1:22" x14ac:dyDescent="0.35">
      <c r="A107" s="209" t="str">
        <f>Lists!C:C</f>
        <v>REG006</v>
      </c>
      <c r="B107" s="210">
        <f>_xlfn.DAYS(About!$A$3,'Core Indicators'!U107)</f>
        <v>40</v>
      </c>
      <c r="C107" s="210">
        <f>_xlfn.DAYS(About!$A$3,'Core Indicators'!AC107)</f>
        <v>40</v>
      </c>
      <c r="D107" s="210">
        <f>_xlfn.DAYS(About!$A$3,'Core Indicators'!AK107)</f>
        <v>40</v>
      </c>
      <c r="E107" s="210">
        <f>_xlfn.DAYS(About!$A$3,'Core Indicators'!AS107)</f>
        <v>40</v>
      </c>
      <c r="F107" s="210">
        <f>_xlfn.DAYS(About!$A$3,'Core Indicators'!BQ107)</f>
        <v>40</v>
      </c>
      <c r="G107" s="210">
        <f>_xlfn.DAYS(About!$A$3,'Core Indicators'!DM107)</f>
        <v>40</v>
      </c>
      <c r="H107" s="210">
        <f>_xlfn.DAYS(About!$A$3,'Core Indicators'!DU107)</f>
        <v>40</v>
      </c>
      <c r="I107" s="210">
        <f>_xlfn.DAYS(About!$A$3,'Core Indicators'!EC107)</f>
        <v>40</v>
      </c>
      <c r="J107" s="210">
        <f>_xlfn.DAYS(About!$A$3,'Core Indicators'!EK107)</f>
        <v>40</v>
      </c>
      <c r="K107" s="210">
        <f>_xlfn.DAYS(About!$A$3,'Core Indicators'!ES107)</f>
        <v>40</v>
      </c>
      <c r="L107" s="210">
        <f>_xlfn.DAYS(About!$A$3,'Core Indicators'!FI107)</f>
        <v>1109</v>
      </c>
      <c r="M107" s="210">
        <f>_xlfn.DAYS(About!$A$3,'Core Indicators'!GG107)</f>
        <v>223</v>
      </c>
      <c r="N107" s="210">
        <f>_xlfn.DAYS(About!$A$3,'Core Indicators'!GO107)</f>
        <v>223</v>
      </c>
      <c r="O107" s="210">
        <f>_xlfn.DAYS(About!$A$3,'Core Indicators'!GW107)</f>
        <v>223</v>
      </c>
      <c r="P107" s="210">
        <f>_xlfn.DAYS(About!$A$3,'Core Indicators'!HE107)</f>
        <v>223</v>
      </c>
      <c r="Q107" s="210">
        <f>_xlfn.DAYS(About!$A$3,'Core Indicators'!HM107)</f>
        <v>223</v>
      </c>
      <c r="R107" s="210">
        <f>_xlfn.DAYS(About!$A$3,'Core Indicators'!HU107)</f>
        <v>223</v>
      </c>
      <c r="S107" s="210">
        <f>_xlfn.DAYS(About!$A$3,'Core Indicators'!IC107)</f>
        <v>223</v>
      </c>
      <c r="T107" s="210">
        <f>_xlfn.DAYS(About!$A$3,'Core Indicators'!IK107)</f>
        <v>223</v>
      </c>
      <c r="U107" s="210">
        <f>_xlfn.DAYS(About!$A$3,'Core Indicators'!IS107)</f>
        <v>223</v>
      </c>
      <c r="V107" s="210">
        <f t="shared" si="3"/>
        <v>165.2</v>
      </c>
    </row>
    <row r="108" spans="1:22" x14ac:dyDescent="0.35">
      <c r="A108" s="209" t="str">
        <f>Lists!C:C</f>
        <v>REG007</v>
      </c>
      <c r="B108" s="210">
        <f>_xlfn.DAYS(About!$A$3,'Core Indicators'!U108)</f>
        <v>1131</v>
      </c>
      <c r="C108" s="210">
        <f>_xlfn.DAYS(About!$A$3,'Core Indicators'!AC108)</f>
        <v>1131</v>
      </c>
      <c r="D108" s="210">
        <f>_xlfn.DAYS(About!$A$3,'Core Indicators'!AK108)</f>
        <v>1131</v>
      </c>
      <c r="E108" s="210">
        <f>_xlfn.DAYS(About!$A$3,'Core Indicators'!AS108)</f>
        <v>1131</v>
      </c>
      <c r="F108" s="210">
        <f>_xlfn.DAYS(About!$A$3,'Core Indicators'!BQ108)</f>
        <v>426</v>
      </c>
      <c r="G108" s="210">
        <f>_xlfn.DAYS(About!$A$3,'Core Indicators'!DM108)</f>
        <v>1131</v>
      </c>
      <c r="H108" s="210">
        <f>_xlfn.DAYS(About!$A$3,'Core Indicators'!DU108)</f>
        <v>1131</v>
      </c>
      <c r="I108" s="210">
        <f>_xlfn.DAYS(About!$A$3,'Core Indicators'!EC108)</f>
        <v>1131</v>
      </c>
      <c r="J108" s="210">
        <f>_xlfn.DAYS(About!$A$3,'Core Indicators'!EK108)</f>
        <v>1131</v>
      </c>
      <c r="K108" s="210">
        <f>_xlfn.DAYS(About!$A$3,'Core Indicators'!ES108)</f>
        <v>1131</v>
      </c>
      <c r="L108" s="210">
        <f>_xlfn.DAYS(About!$A$3,'Core Indicators'!FI108)</f>
        <v>1131</v>
      </c>
      <c r="M108" s="210">
        <f>_xlfn.DAYS(About!$A$3,'Core Indicators'!GG108)</f>
        <v>212</v>
      </c>
      <c r="N108" s="210">
        <f>_xlfn.DAYS(About!$A$3,'Core Indicators'!GO108)</f>
        <v>212</v>
      </c>
      <c r="O108" s="210">
        <f>_xlfn.DAYS(About!$A$3,'Core Indicators'!GW108)</f>
        <v>212</v>
      </c>
      <c r="P108" s="210">
        <f>_xlfn.DAYS(About!$A$3,'Core Indicators'!HE108)</f>
        <v>212</v>
      </c>
      <c r="Q108" s="210">
        <f>_xlfn.DAYS(About!$A$3,'Core Indicators'!HM108)</f>
        <v>212</v>
      </c>
      <c r="R108" s="210">
        <f>_xlfn.DAYS(About!$A$3,'Core Indicators'!HU108)</f>
        <v>212</v>
      </c>
      <c r="S108" s="210">
        <f>_xlfn.DAYS(About!$A$3,'Core Indicators'!IC108)</f>
        <v>212</v>
      </c>
      <c r="T108" s="210">
        <f>_xlfn.DAYS(About!$A$3,'Core Indicators'!IK108)</f>
        <v>212</v>
      </c>
      <c r="U108" s="210">
        <f>_xlfn.DAYS(About!$A$3,'Core Indicators'!IS108)</f>
        <v>212</v>
      </c>
      <c r="V108" s="210">
        <f t="shared" si="3"/>
        <v>968.6</v>
      </c>
    </row>
    <row r="109" spans="1:22" x14ac:dyDescent="0.35">
      <c r="A109" s="209" t="str">
        <f>Lists!C:C</f>
        <v>REG008</v>
      </c>
      <c r="B109" s="210">
        <f>_xlfn.DAYS(About!$A$3,'Core Indicators'!U109)</f>
        <v>1131</v>
      </c>
      <c r="C109" s="210">
        <f>_xlfn.DAYS(About!$A$3,'Core Indicators'!AC109)</f>
        <v>1131</v>
      </c>
      <c r="D109" s="210">
        <f>_xlfn.DAYS(About!$A$3,'Core Indicators'!AK109)</f>
        <v>1131</v>
      </c>
      <c r="E109" s="210">
        <f>_xlfn.DAYS(About!$A$3,'Core Indicators'!AS109)</f>
        <v>1131</v>
      </c>
      <c r="F109" s="210">
        <f>_xlfn.DAYS(About!$A$3,'Core Indicators'!BQ109)</f>
        <v>426</v>
      </c>
      <c r="G109" s="210">
        <f>_xlfn.DAYS(About!$A$3,'Core Indicators'!DM109)</f>
        <v>1131</v>
      </c>
      <c r="H109" s="210">
        <f>_xlfn.DAYS(About!$A$3,'Core Indicators'!DU109)</f>
        <v>1131</v>
      </c>
      <c r="I109" s="210">
        <f>_xlfn.DAYS(About!$A$3,'Core Indicators'!EC109)</f>
        <v>1131</v>
      </c>
      <c r="J109" s="210">
        <f>_xlfn.DAYS(About!$A$3,'Core Indicators'!EK109)</f>
        <v>1131</v>
      </c>
      <c r="K109" s="210">
        <f>_xlfn.DAYS(About!$A$3,'Core Indicators'!ES109)</f>
        <v>1131</v>
      </c>
      <c r="L109" s="210">
        <f>_xlfn.DAYS(About!$A$3,'Core Indicators'!FI109)</f>
        <v>1131</v>
      </c>
      <c r="M109" s="210">
        <f>_xlfn.DAYS(About!$A$3,'Core Indicators'!GG109)</f>
        <v>212</v>
      </c>
      <c r="N109" s="210">
        <f>_xlfn.DAYS(About!$A$3,'Core Indicators'!GO109)</f>
        <v>212</v>
      </c>
      <c r="O109" s="210">
        <f>_xlfn.DAYS(About!$A$3,'Core Indicators'!GW109)</f>
        <v>212</v>
      </c>
      <c r="P109" s="210">
        <f>_xlfn.DAYS(About!$A$3,'Core Indicators'!HE109)</f>
        <v>212</v>
      </c>
      <c r="Q109" s="210">
        <f>_xlfn.DAYS(About!$A$3,'Core Indicators'!HM109)</f>
        <v>212</v>
      </c>
      <c r="R109" s="210">
        <f>_xlfn.DAYS(About!$A$3,'Core Indicators'!HU109)</f>
        <v>212</v>
      </c>
      <c r="S109" s="210">
        <f>_xlfn.DAYS(About!$A$3,'Core Indicators'!IC109)</f>
        <v>212</v>
      </c>
      <c r="T109" s="210">
        <f>_xlfn.DAYS(About!$A$3,'Core Indicators'!IK109)</f>
        <v>212</v>
      </c>
      <c r="U109" s="210">
        <f>_xlfn.DAYS(About!$A$3,'Core Indicators'!IS109)</f>
        <v>212</v>
      </c>
      <c r="V109" s="210">
        <f t="shared" si="3"/>
        <v>968.6</v>
      </c>
    </row>
    <row r="110" spans="1:22" x14ac:dyDescent="0.35">
      <c r="A110" s="209" t="str">
        <f>Lists!C:C</f>
        <v>REG011</v>
      </c>
      <c r="B110" s="210">
        <f>_xlfn.DAYS(About!$A$3,'Core Indicators'!U110)</f>
        <v>442</v>
      </c>
      <c r="C110" s="210">
        <f>_xlfn.DAYS(About!$A$3,'Core Indicators'!AC110)</f>
        <v>127</v>
      </c>
      <c r="D110" s="210">
        <f>_xlfn.DAYS(About!$A$3,'Core Indicators'!AK110)</f>
        <v>127</v>
      </c>
      <c r="E110" s="210">
        <f>_xlfn.DAYS(About!$A$3,'Core Indicators'!AS110)</f>
        <v>76</v>
      </c>
      <c r="F110" s="210">
        <f>_xlfn.DAYS(About!$A$3,'Core Indicators'!BQ110)</f>
        <v>76</v>
      </c>
      <c r="G110" s="210">
        <f>_xlfn.DAYS(About!$A$3,'Core Indicators'!DM110)</f>
        <v>127</v>
      </c>
      <c r="H110" s="210">
        <f>_xlfn.DAYS(About!$A$3,'Core Indicators'!DU110)</f>
        <v>127</v>
      </c>
      <c r="I110" s="210">
        <f>_xlfn.DAYS(About!$A$3,'Core Indicators'!EC110)</f>
        <v>127</v>
      </c>
      <c r="J110" s="210">
        <f>_xlfn.DAYS(About!$A$3,'Core Indicators'!EK110)</f>
        <v>127</v>
      </c>
      <c r="K110" s="210">
        <f>_xlfn.DAYS(About!$A$3,'Core Indicators'!ES110)</f>
        <v>127</v>
      </c>
      <c r="L110" s="210">
        <f>_xlfn.DAYS(About!$A$3,'Core Indicators'!FI110)</f>
        <v>442</v>
      </c>
      <c r="M110" s="210">
        <f>_xlfn.DAYS(About!$A$3,'Core Indicators'!GG110)</f>
        <v>212</v>
      </c>
      <c r="N110" s="210">
        <f>_xlfn.DAYS(About!$A$3,'Core Indicators'!GO110)</f>
        <v>212</v>
      </c>
      <c r="O110" s="210">
        <f>_xlfn.DAYS(About!$A$3,'Core Indicators'!GW110)</f>
        <v>212</v>
      </c>
      <c r="P110" s="210">
        <f>_xlfn.DAYS(About!$A$3,'Core Indicators'!HE110)</f>
        <v>212</v>
      </c>
      <c r="Q110" s="210">
        <f>_xlfn.DAYS(About!$A$3,'Core Indicators'!HM110)</f>
        <v>212</v>
      </c>
      <c r="R110" s="210">
        <f>_xlfn.DAYS(About!$A$3,'Core Indicators'!HU110)</f>
        <v>212</v>
      </c>
      <c r="S110" s="210">
        <f>_xlfn.DAYS(About!$A$3,'Core Indicators'!IC110)</f>
        <v>212</v>
      </c>
      <c r="T110" s="210">
        <f>_xlfn.DAYS(About!$A$3,'Core Indicators'!IK110)</f>
        <v>212</v>
      </c>
      <c r="U110" s="210">
        <f>_xlfn.DAYS(About!$A$3,'Core Indicators'!IS110)</f>
        <v>212</v>
      </c>
      <c r="V110" s="210">
        <f t="shared" si="3"/>
        <v>156.80000000000001</v>
      </c>
    </row>
    <row r="111" spans="1:22" x14ac:dyDescent="0.35">
      <c r="A111" s="209" t="str">
        <f>Lists!C:C</f>
        <v>REG012</v>
      </c>
      <c r="B111" s="210">
        <f>_xlfn.DAYS(About!$A$3,'Core Indicators'!U111)</f>
        <v>64</v>
      </c>
      <c r="C111" s="210">
        <f>_xlfn.DAYS(About!$A$3,'Core Indicators'!AC111)</f>
        <v>64</v>
      </c>
      <c r="D111" s="210">
        <f>_xlfn.DAYS(About!$A$3,'Core Indicators'!AK111)</f>
        <v>64</v>
      </c>
      <c r="E111" s="210">
        <f>_xlfn.DAYS(About!$A$3,'Core Indicators'!AS111)</f>
        <v>64</v>
      </c>
      <c r="F111" s="210">
        <f>_xlfn.DAYS(About!$A$3,'Core Indicators'!BQ111)</f>
        <v>64</v>
      </c>
      <c r="G111" s="210">
        <f>_xlfn.DAYS(About!$A$3,'Core Indicators'!DM111)</f>
        <v>64</v>
      </c>
      <c r="H111" s="210">
        <f>_xlfn.DAYS(About!$A$3,'Core Indicators'!DU111)</f>
        <v>64</v>
      </c>
      <c r="I111" s="210">
        <f>_xlfn.DAYS(About!$A$3,'Core Indicators'!EC111)</f>
        <v>64</v>
      </c>
      <c r="J111" s="210">
        <f>_xlfn.DAYS(About!$A$3,'Core Indicators'!EK111)</f>
        <v>64</v>
      </c>
      <c r="K111" s="210">
        <f>_xlfn.DAYS(About!$A$3,'Core Indicators'!ES111)</f>
        <v>64</v>
      </c>
      <c r="L111" s="210">
        <f>_xlfn.DAYS(About!$A$3,'Core Indicators'!FI111)</f>
        <v>121</v>
      </c>
      <c r="M111" s="210">
        <f>_xlfn.DAYS(About!$A$3,'Core Indicators'!GG111)</f>
        <v>215</v>
      </c>
      <c r="N111" s="210">
        <f>_xlfn.DAYS(About!$A$3,'Core Indicators'!GO111)</f>
        <v>215</v>
      </c>
      <c r="O111" s="210">
        <f>_xlfn.DAYS(About!$A$3,'Core Indicators'!GW111)</f>
        <v>215</v>
      </c>
      <c r="P111" s="210">
        <f>_xlfn.DAYS(About!$A$3,'Core Indicators'!HE111)</f>
        <v>215</v>
      </c>
      <c r="Q111" s="210">
        <f>_xlfn.DAYS(About!$A$3,'Core Indicators'!HM111)</f>
        <v>215</v>
      </c>
      <c r="R111" s="210">
        <f>_xlfn.DAYS(About!$A$3,'Core Indicators'!HU111)</f>
        <v>215</v>
      </c>
      <c r="S111" s="210">
        <f>_xlfn.DAYS(About!$A$3,'Core Indicators'!IC111)</f>
        <v>215</v>
      </c>
      <c r="T111" s="210">
        <f>_xlfn.DAYS(About!$A$3,'Core Indicators'!IK111)</f>
        <v>215</v>
      </c>
      <c r="U111" s="210">
        <f>_xlfn.DAYS(About!$A$3,'Core Indicators'!IS111)</f>
        <v>215</v>
      </c>
      <c r="V111" s="210">
        <f t="shared" si="3"/>
        <v>84.8</v>
      </c>
    </row>
    <row r="112" spans="1:22" x14ac:dyDescent="0.35">
      <c r="A112" s="209" t="str">
        <f>Lists!C:C</f>
        <v>REG013</v>
      </c>
      <c r="B112" s="210">
        <f>_xlfn.DAYS(About!$A$3,'Core Indicators'!U112)</f>
        <v>552</v>
      </c>
      <c r="C112" s="210">
        <f>_xlfn.DAYS(About!$A$3,'Core Indicators'!AC112)</f>
        <v>489</v>
      </c>
      <c r="D112" s="210">
        <f>_xlfn.DAYS(About!$A$3,'Core Indicators'!AK112)</f>
        <v>489</v>
      </c>
      <c r="E112" s="210">
        <f>_xlfn.DAYS(About!$A$3,'Core Indicators'!AS112)</f>
        <v>489</v>
      </c>
      <c r="F112" s="210">
        <f>_xlfn.DAYS(About!$A$3,'Core Indicators'!BQ112)</f>
        <v>573</v>
      </c>
      <c r="G112" s="210">
        <f>_xlfn.DAYS(About!$A$3,'Core Indicators'!DM112)</f>
        <v>573</v>
      </c>
      <c r="H112" s="210">
        <f>_xlfn.DAYS(About!$A$3,'Core Indicators'!DU112)</f>
        <v>573</v>
      </c>
      <c r="I112" s="210">
        <f>_xlfn.DAYS(About!$A$3,'Core Indicators'!EC112)</f>
        <v>573</v>
      </c>
      <c r="J112" s="210">
        <f>_xlfn.DAYS(About!$A$3,'Core Indicators'!EK112)</f>
        <v>573</v>
      </c>
      <c r="K112" s="210">
        <f>_xlfn.DAYS(About!$A$3,'Core Indicators'!ES112)</f>
        <v>573</v>
      </c>
      <c r="L112" s="210">
        <f>_xlfn.DAYS(About!$A$3,'Core Indicators'!FI112)</f>
        <v>573</v>
      </c>
      <c r="M112" s="210">
        <f>_xlfn.DAYS(About!$A$3,'Core Indicators'!GG112)</f>
        <v>212</v>
      </c>
      <c r="N112" s="210">
        <f>_xlfn.DAYS(About!$A$3,'Core Indicators'!GO112)</f>
        <v>212</v>
      </c>
      <c r="O112" s="210">
        <f>_xlfn.DAYS(About!$A$3,'Core Indicators'!GW112)</f>
        <v>212</v>
      </c>
      <c r="P112" s="210">
        <f>_xlfn.DAYS(About!$A$3,'Core Indicators'!HE112)</f>
        <v>212</v>
      </c>
      <c r="Q112" s="210">
        <f>_xlfn.DAYS(About!$A$3,'Core Indicators'!HM112)</f>
        <v>212</v>
      </c>
      <c r="R112" s="210">
        <f>_xlfn.DAYS(About!$A$3,'Core Indicators'!HU112)</f>
        <v>212</v>
      </c>
      <c r="S112" s="210">
        <f>_xlfn.DAYS(About!$A$3,'Core Indicators'!IC112)</f>
        <v>212</v>
      </c>
      <c r="T112" s="210">
        <f>_xlfn.DAYS(About!$A$3,'Core Indicators'!IK112)</f>
        <v>212</v>
      </c>
      <c r="U112" s="210">
        <f>_xlfn.DAYS(About!$A$3,'Core Indicators'!IS112)</f>
        <v>212</v>
      </c>
      <c r="V112" s="210">
        <f t="shared" si="3"/>
        <v>520.1</v>
      </c>
    </row>
    <row r="113" spans="1:22" x14ac:dyDescent="0.35">
      <c r="A113" s="209" t="str">
        <f>Lists!C:C</f>
        <v>REG014</v>
      </c>
      <c r="B113" s="210">
        <f>_xlfn.DAYS(About!$A$3,'Core Indicators'!U113)</f>
        <v>64</v>
      </c>
      <c r="C113" s="210">
        <f>_xlfn.DAYS(About!$A$3,'Core Indicators'!AC113)</f>
        <v>64</v>
      </c>
      <c r="D113" s="210">
        <f>_xlfn.DAYS(About!$A$3,'Core Indicators'!AK113)</f>
        <v>64</v>
      </c>
      <c r="E113" s="210">
        <f>_xlfn.DAYS(About!$A$3,'Core Indicators'!AS113)</f>
        <v>64</v>
      </c>
      <c r="F113" s="210">
        <f>_xlfn.DAYS(About!$A$3,'Core Indicators'!BQ113)</f>
        <v>64</v>
      </c>
      <c r="G113" s="210">
        <f>_xlfn.DAYS(About!$A$3,'Core Indicators'!DM113)</f>
        <v>64</v>
      </c>
      <c r="H113" s="210">
        <f>_xlfn.DAYS(About!$A$3,'Core Indicators'!DU113)</f>
        <v>64</v>
      </c>
      <c r="I113" s="210">
        <f>_xlfn.DAYS(About!$A$3,'Core Indicators'!EC113)</f>
        <v>64</v>
      </c>
      <c r="J113" s="210">
        <f>_xlfn.DAYS(About!$A$3,'Core Indicators'!EK113)</f>
        <v>64</v>
      </c>
      <c r="K113" s="210">
        <f>_xlfn.DAYS(About!$A$3,'Core Indicators'!ES113)</f>
        <v>90</v>
      </c>
      <c r="L113" s="210">
        <f>_xlfn.DAYS(About!$A$3,'Core Indicators'!FI113)</f>
        <v>90</v>
      </c>
      <c r="M113" s="210">
        <f>_xlfn.DAYS(About!$A$3,'Core Indicators'!GG113)</f>
        <v>90</v>
      </c>
      <c r="N113" s="210">
        <f>_xlfn.DAYS(About!$A$3,'Core Indicators'!GO113)</f>
        <v>90</v>
      </c>
      <c r="O113" s="210">
        <f>_xlfn.DAYS(About!$A$3,'Core Indicators'!GW113)</f>
        <v>90</v>
      </c>
      <c r="P113" s="210">
        <f>_xlfn.DAYS(About!$A$3,'Core Indicators'!HE113)</f>
        <v>90</v>
      </c>
      <c r="Q113" s="210">
        <f>_xlfn.DAYS(About!$A$3,'Core Indicators'!HM113)</f>
        <v>90</v>
      </c>
      <c r="R113" s="210">
        <f>_xlfn.DAYS(About!$A$3,'Core Indicators'!HU113)</f>
        <v>90</v>
      </c>
      <c r="S113" s="210">
        <f>_xlfn.DAYS(About!$A$3,'Core Indicators'!IC113)</f>
        <v>90</v>
      </c>
      <c r="T113" s="210">
        <f>_xlfn.DAYS(About!$A$3,'Core Indicators'!IK113)</f>
        <v>90</v>
      </c>
      <c r="U113" s="210">
        <f>_xlfn.DAYS(About!$A$3,'Core Indicators'!IS113)</f>
        <v>90</v>
      </c>
      <c r="V113" s="210">
        <f t="shared" si="3"/>
        <v>71.8</v>
      </c>
    </row>
    <row r="114" spans="1:22" x14ac:dyDescent="0.35">
      <c r="A114" s="209" t="str">
        <f>Lists!C:C</f>
        <v>ROU002</v>
      </c>
      <c r="B114" s="210">
        <f>_xlfn.DAYS(About!$A$3,'Core Indicators'!U114)</f>
        <v>82</v>
      </c>
      <c r="C114" s="210">
        <f>_xlfn.DAYS(About!$A$3,'Core Indicators'!AC114)</f>
        <v>82</v>
      </c>
      <c r="D114" s="210">
        <f>_xlfn.DAYS(About!$A$3,'Core Indicators'!AK114)</f>
        <v>82</v>
      </c>
      <c r="E114" s="210">
        <f>_xlfn.DAYS(About!$A$3,'Core Indicators'!AS114)</f>
        <v>82</v>
      </c>
      <c r="F114" s="210">
        <f>_xlfn.DAYS(About!$A$3,'Core Indicators'!BQ114)</f>
        <v>82</v>
      </c>
      <c r="G114" s="210">
        <f>_xlfn.DAYS(About!$A$3,'Core Indicators'!DM114)</f>
        <v>82</v>
      </c>
      <c r="H114" s="210">
        <f>_xlfn.DAYS(About!$A$3,'Core Indicators'!DU114)</f>
        <v>82</v>
      </c>
      <c r="I114" s="210">
        <f>_xlfn.DAYS(About!$A$3,'Core Indicators'!EC114)</f>
        <v>82</v>
      </c>
      <c r="J114" s="210">
        <f>_xlfn.DAYS(About!$A$3,'Core Indicators'!EK114)</f>
        <v>82</v>
      </c>
      <c r="K114" s="210">
        <f>_xlfn.DAYS(About!$A$3,'Core Indicators'!ES114)</f>
        <v>82</v>
      </c>
      <c r="L114" s="210">
        <f>_xlfn.DAYS(About!$A$3,'Core Indicators'!FI114)</f>
        <v>82</v>
      </c>
      <c r="M114" s="210">
        <f>_xlfn.DAYS(About!$A$3,'Core Indicators'!GG114)</f>
        <v>82</v>
      </c>
      <c r="N114" s="210">
        <f>_xlfn.DAYS(About!$A$3,'Core Indicators'!GO114)</f>
        <v>82</v>
      </c>
      <c r="O114" s="210">
        <f>_xlfn.DAYS(About!$A$3,'Core Indicators'!GW114)</f>
        <v>82</v>
      </c>
      <c r="P114" s="210">
        <f>_xlfn.DAYS(About!$A$3,'Core Indicators'!HE114)</f>
        <v>82</v>
      </c>
      <c r="Q114" s="210">
        <f>_xlfn.DAYS(About!$A$3,'Core Indicators'!HM114)</f>
        <v>82</v>
      </c>
      <c r="R114" s="210">
        <f>_xlfn.DAYS(About!$A$3,'Core Indicators'!HU114)</f>
        <v>82</v>
      </c>
      <c r="S114" s="210">
        <f>_xlfn.DAYS(About!$A$3,'Core Indicators'!IC114)</f>
        <v>82</v>
      </c>
      <c r="T114" s="210">
        <f>_xlfn.DAYS(About!$A$3,'Core Indicators'!IK114)</f>
        <v>82</v>
      </c>
      <c r="U114" s="210">
        <f>_xlfn.DAYS(About!$A$3,'Core Indicators'!IS114)</f>
        <v>82</v>
      </c>
      <c r="V114" s="210">
        <f t="shared" si="3"/>
        <v>82</v>
      </c>
    </row>
    <row r="115" spans="1:22" x14ac:dyDescent="0.35">
      <c r="A115" s="209" t="str">
        <f>Lists!C:C</f>
        <v>RWA002</v>
      </c>
      <c r="B115" s="210">
        <f>_xlfn.DAYS(About!$A$3,'Core Indicators'!U115)</f>
        <v>62</v>
      </c>
      <c r="C115" s="210">
        <f>_xlfn.DAYS(About!$A$3,'Core Indicators'!AC115)</f>
        <v>62</v>
      </c>
      <c r="D115" s="210">
        <f>_xlfn.DAYS(About!$A$3,'Core Indicators'!AK115)</f>
        <v>62</v>
      </c>
      <c r="E115" s="210">
        <f>_xlfn.DAYS(About!$A$3,'Core Indicators'!AS115)</f>
        <v>62</v>
      </c>
      <c r="F115" s="210">
        <f>_xlfn.DAYS(About!$A$3,'Core Indicators'!BQ115)</f>
        <v>578</v>
      </c>
      <c r="G115" s="210">
        <f>_xlfn.DAYS(About!$A$3,'Core Indicators'!DM115)</f>
        <v>62</v>
      </c>
      <c r="H115" s="210">
        <f>_xlfn.DAYS(About!$A$3,'Core Indicators'!DU115)</f>
        <v>62</v>
      </c>
      <c r="I115" s="210">
        <f>_xlfn.DAYS(About!$A$3,'Core Indicators'!EC115)</f>
        <v>62</v>
      </c>
      <c r="J115" s="210">
        <f>_xlfn.DAYS(About!$A$3,'Core Indicators'!EK115)</f>
        <v>62</v>
      </c>
      <c r="K115" s="210">
        <f>_xlfn.DAYS(About!$A$3,'Core Indicators'!ES115)</f>
        <v>62</v>
      </c>
      <c r="L115" s="210">
        <f>_xlfn.DAYS(About!$A$3,'Core Indicators'!FI115)</f>
        <v>62</v>
      </c>
      <c r="M115" s="210">
        <f>_xlfn.DAYS(About!$A$3,'Core Indicators'!GG115)</f>
        <v>214</v>
      </c>
      <c r="N115" s="210">
        <f>_xlfn.DAYS(About!$A$3,'Core Indicators'!GO115)</f>
        <v>214</v>
      </c>
      <c r="O115" s="210">
        <f>_xlfn.DAYS(About!$A$3,'Core Indicators'!GW115)</f>
        <v>214</v>
      </c>
      <c r="P115" s="210">
        <f>_xlfn.DAYS(About!$A$3,'Core Indicators'!HE115)</f>
        <v>214</v>
      </c>
      <c r="Q115" s="210">
        <f>_xlfn.DAYS(About!$A$3,'Core Indicators'!HM115)</f>
        <v>214</v>
      </c>
      <c r="R115" s="210">
        <f>_xlfn.DAYS(About!$A$3,'Core Indicators'!HU115)</f>
        <v>214</v>
      </c>
      <c r="S115" s="210">
        <f>_xlfn.DAYS(About!$A$3,'Core Indicators'!IC115)</f>
        <v>214</v>
      </c>
      <c r="T115" s="210">
        <f>_xlfn.DAYS(About!$A$3,'Core Indicators'!IK115)</f>
        <v>214</v>
      </c>
      <c r="U115" s="210">
        <f>_xlfn.DAYS(About!$A$3,'Core Indicators'!IS115)</f>
        <v>214</v>
      </c>
      <c r="V115" s="210">
        <f t="shared" si="3"/>
        <v>128.80000000000001</v>
      </c>
    </row>
    <row r="116" spans="1:22" x14ac:dyDescent="0.35">
      <c r="A116" s="209" t="str">
        <f>Lists!C:C</f>
        <v>SDN001</v>
      </c>
      <c r="B116" s="210">
        <f>_xlfn.DAYS(About!$A$3,'Core Indicators'!U116)</f>
        <v>337</v>
      </c>
      <c r="C116" s="210">
        <f>_xlfn.DAYS(About!$A$3,'Core Indicators'!AC116)</f>
        <v>155</v>
      </c>
      <c r="D116" s="210">
        <f>_xlfn.DAYS(About!$A$3,'Core Indicators'!AK116)</f>
        <v>155</v>
      </c>
      <c r="E116" s="210">
        <f>_xlfn.DAYS(About!$A$3,'Core Indicators'!AS116)</f>
        <v>7</v>
      </c>
      <c r="F116" s="210">
        <f>_xlfn.DAYS(About!$A$3,'Core Indicators'!BQ116)</f>
        <v>7</v>
      </c>
      <c r="G116" s="210">
        <f>_xlfn.DAYS(About!$A$3,'Core Indicators'!DM116)</f>
        <v>155</v>
      </c>
      <c r="H116" s="210">
        <f>_xlfn.DAYS(About!$A$3,'Core Indicators'!DU116)</f>
        <v>155</v>
      </c>
      <c r="I116" s="210">
        <f>_xlfn.DAYS(About!$A$3,'Core Indicators'!EC116)</f>
        <v>155</v>
      </c>
      <c r="J116" s="210">
        <f>_xlfn.DAYS(About!$A$3,'Core Indicators'!EK116)</f>
        <v>155</v>
      </c>
      <c r="K116" s="210">
        <f>_xlfn.DAYS(About!$A$3,'Core Indicators'!ES116)</f>
        <v>155</v>
      </c>
      <c r="L116" s="210">
        <f>_xlfn.DAYS(About!$A$3,'Core Indicators'!FI116)</f>
        <v>337</v>
      </c>
      <c r="M116" s="210">
        <f>_xlfn.DAYS(About!$A$3,'Core Indicators'!GG116)</f>
        <v>216</v>
      </c>
      <c r="N116" s="210">
        <f>_xlfn.DAYS(About!$A$3,'Core Indicators'!GO116)</f>
        <v>216</v>
      </c>
      <c r="O116" s="210">
        <f>_xlfn.DAYS(About!$A$3,'Core Indicators'!GW116)</f>
        <v>216</v>
      </c>
      <c r="P116" s="210">
        <f>_xlfn.DAYS(About!$A$3,'Core Indicators'!HE116)</f>
        <v>216</v>
      </c>
      <c r="Q116" s="210">
        <f>_xlfn.DAYS(About!$A$3,'Core Indicators'!HM116)</f>
        <v>216</v>
      </c>
      <c r="R116" s="210">
        <f>_xlfn.DAYS(About!$A$3,'Core Indicators'!HU116)</f>
        <v>216</v>
      </c>
      <c r="S116" s="210">
        <f>_xlfn.DAYS(About!$A$3,'Core Indicators'!IC116)</f>
        <v>216</v>
      </c>
      <c r="T116" s="210">
        <f>_xlfn.DAYS(About!$A$3,'Core Indicators'!IK116)</f>
        <v>216</v>
      </c>
      <c r="U116" s="210">
        <f>_xlfn.DAYS(About!$A$3,'Core Indicators'!IS116)</f>
        <v>216</v>
      </c>
      <c r="V116" s="210">
        <f t="shared" si="3"/>
        <v>149.69999999999999</v>
      </c>
    </row>
    <row r="117" spans="1:22" x14ac:dyDescent="0.35">
      <c r="A117" s="209" t="str">
        <f>Lists!C:C</f>
        <v>SDN005</v>
      </c>
      <c r="B117" s="210">
        <f>_xlfn.DAYS(About!$A$3,'Core Indicators'!U117)</f>
        <v>337</v>
      </c>
      <c r="C117" s="210">
        <f>_xlfn.DAYS(About!$A$3,'Core Indicators'!AC117)</f>
        <v>337</v>
      </c>
      <c r="D117" s="210">
        <f>_xlfn.DAYS(About!$A$3,'Core Indicators'!AK117)</f>
        <v>337</v>
      </c>
      <c r="E117" s="210">
        <f>_xlfn.DAYS(About!$A$3,'Core Indicators'!AS117)</f>
        <v>7</v>
      </c>
      <c r="F117" s="210">
        <f>_xlfn.DAYS(About!$A$3,'Core Indicators'!BQ117)</f>
        <v>7</v>
      </c>
      <c r="G117" s="210">
        <f>_xlfn.DAYS(About!$A$3,'Core Indicators'!DM117)</f>
        <v>7</v>
      </c>
      <c r="H117" s="210">
        <f>_xlfn.DAYS(About!$A$3,'Core Indicators'!DU117)</f>
        <v>7</v>
      </c>
      <c r="I117" s="210">
        <f>_xlfn.DAYS(About!$A$3,'Core Indicators'!EC117)</f>
        <v>7</v>
      </c>
      <c r="J117" s="210">
        <f>_xlfn.DAYS(About!$A$3,'Core Indicators'!EK117)</f>
        <v>7</v>
      </c>
      <c r="K117" s="210">
        <f>_xlfn.DAYS(About!$A$3,'Core Indicators'!ES117)</f>
        <v>7</v>
      </c>
      <c r="L117" s="210">
        <f>_xlfn.DAYS(About!$A$3,'Core Indicators'!FI117)</f>
        <v>260</v>
      </c>
      <c r="M117" s="210">
        <f>_xlfn.DAYS(About!$A$3,'Core Indicators'!GG117)</f>
        <v>216</v>
      </c>
      <c r="N117" s="210">
        <f>_xlfn.DAYS(About!$A$3,'Core Indicators'!GO117)</f>
        <v>216</v>
      </c>
      <c r="O117" s="210">
        <f>_xlfn.DAYS(About!$A$3,'Core Indicators'!GW117)</f>
        <v>216</v>
      </c>
      <c r="P117" s="210">
        <f>_xlfn.DAYS(About!$A$3,'Core Indicators'!HE117)</f>
        <v>216</v>
      </c>
      <c r="Q117" s="210">
        <f>_xlfn.DAYS(About!$A$3,'Core Indicators'!HM117)</f>
        <v>216</v>
      </c>
      <c r="R117" s="210">
        <f>_xlfn.DAYS(About!$A$3,'Core Indicators'!HU117)</f>
        <v>216</v>
      </c>
      <c r="S117" s="210">
        <f>_xlfn.DAYS(About!$A$3,'Core Indicators'!IC117)</f>
        <v>216</v>
      </c>
      <c r="T117" s="210">
        <f>_xlfn.DAYS(About!$A$3,'Core Indicators'!IK117)</f>
        <v>216</v>
      </c>
      <c r="U117" s="210">
        <f>_xlfn.DAYS(About!$A$3,'Core Indicators'!IS117)</f>
        <v>216</v>
      </c>
      <c r="V117" s="210">
        <f t="shared" si="3"/>
        <v>86.2</v>
      </c>
    </row>
    <row r="118" spans="1:22" x14ac:dyDescent="0.35">
      <c r="A118" s="209" t="str">
        <f>Lists!C:C</f>
        <v>SDN007</v>
      </c>
      <c r="B118" s="210">
        <f>_xlfn.DAYS(About!$A$3,'Core Indicators'!U118)</f>
        <v>337</v>
      </c>
      <c r="C118" s="210">
        <f>_xlfn.DAYS(About!$A$3,'Core Indicators'!AC118)</f>
        <v>337</v>
      </c>
      <c r="D118" s="210">
        <f>_xlfn.DAYS(About!$A$3,'Core Indicators'!AK118)</f>
        <v>337</v>
      </c>
      <c r="E118" s="210">
        <f>_xlfn.DAYS(About!$A$3,'Core Indicators'!AS118)</f>
        <v>7</v>
      </c>
      <c r="F118" s="210">
        <f>_xlfn.DAYS(About!$A$3,'Core Indicators'!BQ118)</f>
        <v>7</v>
      </c>
      <c r="G118" s="210">
        <f>_xlfn.DAYS(About!$A$3,'Core Indicators'!DM118)</f>
        <v>7</v>
      </c>
      <c r="H118" s="210">
        <f>_xlfn.DAYS(About!$A$3,'Core Indicators'!DU118)</f>
        <v>7</v>
      </c>
      <c r="I118" s="210">
        <f>_xlfn.DAYS(About!$A$3,'Core Indicators'!EC118)</f>
        <v>7</v>
      </c>
      <c r="J118" s="210">
        <f>_xlfn.DAYS(About!$A$3,'Core Indicators'!EK118)</f>
        <v>7</v>
      </c>
      <c r="K118" s="210">
        <f>_xlfn.DAYS(About!$A$3,'Core Indicators'!ES118)</f>
        <v>7</v>
      </c>
      <c r="L118" s="210">
        <f>_xlfn.DAYS(About!$A$3,'Core Indicators'!FI118)</f>
        <v>337</v>
      </c>
      <c r="M118" s="210">
        <f>_xlfn.DAYS(About!$A$3,'Core Indicators'!GG118)</f>
        <v>216</v>
      </c>
      <c r="N118" s="210">
        <f>_xlfn.DAYS(About!$A$3,'Core Indicators'!GO118)</f>
        <v>216</v>
      </c>
      <c r="O118" s="210">
        <f>_xlfn.DAYS(About!$A$3,'Core Indicators'!GW118)</f>
        <v>216</v>
      </c>
      <c r="P118" s="210">
        <f>_xlfn.DAYS(About!$A$3,'Core Indicators'!HE118)</f>
        <v>216</v>
      </c>
      <c r="Q118" s="210">
        <f>_xlfn.DAYS(About!$A$3,'Core Indicators'!HM118)</f>
        <v>216</v>
      </c>
      <c r="R118" s="210">
        <f>_xlfn.DAYS(About!$A$3,'Core Indicators'!HU118)</f>
        <v>216</v>
      </c>
      <c r="S118" s="210">
        <f>_xlfn.DAYS(About!$A$3,'Core Indicators'!IC118)</f>
        <v>216</v>
      </c>
      <c r="T118" s="210">
        <f>_xlfn.DAYS(About!$A$3,'Core Indicators'!IK118)</f>
        <v>216</v>
      </c>
      <c r="U118" s="210">
        <f>_xlfn.DAYS(About!$A$3,'Core Indicators'!IS118)</f>
        <v>216</v>
      </c>
      <c r="V118" s="210">
        <f t="shared" si="3"/>
        <v>93.9</v>
      </c>
    </row>
    <row r="119" spans="1:22" x14ac:dyDescent="0.35">
      <c r="A119" s="209" t="str">
        <f>Lists!C:C</f>
        <v>SDN008</v>
      </c>
      <c r="B119" s="210">
        <f>_xlfn.DAYS(About!$A$3,'Core Indicators'!U119)</f>
        <v>396</v>
      </c>
      <c r="C119" s="210">
        <f>_xlfn.DAYS(About!$A$3,'Core Indicators'!AC119)</f>
        <v>148</v>
      </c>
      <c r="D119" s="210">
        <f>_xlfn.DAYS(About!$A$3,'Core Indicators'!AK119)</f>
        <v>148</v>
      </c>
      <c r="E119" s="210">
        <f>_xlfn.DAYS(About!$A$3,'Core Indicators'!AS119)</f>
        <v>121</v>
      </c>
      <c r="F119" s="210">
        <f>_xlfn.DAYS(About!$A$3,'Core Indicators'!BQ119)</f>
        <v>6</v>
      </c>
      <c r="G119" s="210">
        <f>_xlfn.DAYS(About!$A$3,'Core Indicators'!DM119)</f>
        <v>155</v>
      </c>
      <c r="H119" s="210">
        <f>_xlfn.DAYS(About!$A$3,'Core Indicators'!DU119)</f>
        <v>155</v>
      </c>
      <c r="I119" s="210">
        <f>_xlfn.DAYS(About!$A$3,'Core Indicators'!EC119)</f>
        <v>155</v>
      </c>
      <c r="J119" s="210">
        <f>_xlfn.DAYS(About!$A$3,'Core Indicators'!EK119)</f>
        <v>155</v>
      </c>
      <c r="K119" s="210">
        <f>_xlfn.DAYS(About!$A$3,'Core Indicators'!ES119)</f>
        <v>155</v>
      </c>
      <c r="L119" s="210">
        <f>_xlfn.DAYS(About!$A$3,'Core Indicators'!FI119)</f>
        <v>396</v>
      </c>
      <c r="M119" s="210">
        <f>_xlfn.DAYS(About!$A$3,'Core Indicators'!GG119)</f>
        <v>216</v>
      </c>
      <c r="N119" s="210">
        <f>_xlfn.DAYS(About!$A$3,'Core Indicators'!GO119)</f>
        <v>216</v>
      </c>
      <c r="O119" s="210">
        <f>_xlfn.DAYS(About!$A$3,'Core Indicators'!GW119)</f>
        <v>216</v>
      </c>
      <c r="P119" s="210">
        <f>_xlfn.DAYS(About!$A$3,'Core Indicators'!HE119)</f>
        <v>216</v>
      </c>
      <c r="Q119" s="210">
        <f>_xlfn.DAYS(About!$A$3,'Core Indicators'!HM119)</f>
        <v>216</v>
      </c>
      <c r="R119" s="210">
        <f>_xlfn.DAYS(About!$A$3,'Core Indicators'!HU119)</f>
        <v>216</v>
      </c>
      <c r="S119" s="210">
        <f>_xlfn.DAYS(About!$A$3,'Core Indicators'!IC119)</f>
        <v>216</v>
      </c>
      <c r="T119" s="210">
        <f>_xlfn.DAYS(About!$A$3,'Core Indicators'!IK119)</f>
        <v>216</v>
      </c>
      <c r="U119" s="210">
        <f>_xlfn.DAYS(About!$A$3,'Core Indicators'!IS119)</f>
        <v>216</v>
      </c>
      <c r="V119" s="210">
        <f t="shared" si="3"/>
        <v>166.2</v>
      </c>
    </row>
    <row r="120" spans="1:22" x14ac:dyDescent="0.35">
      <c r="A120" s="209" t="str">
        <f>Lists!C:C</f>
        <v>SEN002</v>
      </c>
      <c r="B120" s="210">
        <f>_xlfn.DAYS(About!$A$3,'Core Indicators'!U120)</f>
        <v>603</v>
      </c>
      <c r="C120" s="210">
        <f>_xlfn.DAYS(About!$A$3,'Core Indicators'!AC120)</f>
        <v>487</v>
      </c>
      <c r="D120" s="210">
        <f>_xlfn.DAYS(About!$A$3,'Core Indicators'!AK120)</f>
        <v>487</v>
      </c>
      <c r="E120" s="210">
        <f>_xlfn.DAYS(About!$A$3,'Core Indicators'!AS120)</f>
        <v>901</v>
      </c>
      <c r="F120" s="210">
        <f>_xlfn.DAYS(About!$A$3,'Core Indicators'!BQ120)</f>
        <v>1223</v>
      </c>
      <c r="G120" s="210">
        <f>_xlfn.DAYS(About!$A$3,'Core Indicators'!DM120)</f>
        <v>487</v>
      </c>
      <c r="H120" s="210">
        <f>_xlfn.DAYS(About!$A$3,'Core Indicators'!DU120)</f>
        <v>487</v>
      </c>
      <c r="I120" s="210">
        <f>_xlfn.DAYS(About!$A$3,'Core Indicators'!EC120)</f>
        <v>487</v>
      </c>
      <c r="J120" s="210">
        <f>_xlfn.DAYS(About!$A$3,'Core Indicators'!EK120)</f>
        <v>487</v>
      </c>
      <c r="K120" s="210">
        <f>_xlfn.DAYS(About!$A$3,'Core Indicators'!ES120)</f>
        <v>487</v>
      </c>
      <c r="L120" s="210">
        <f>_xlfn.DAYS(About!$A$3,'Core Indicators'!FI120)</f>
        <v>1223</v>
      </c>
      <c r="M120" s="210">
        <f>_xlfn.DAYS(About!$A$3,'Core Indicators'!GG120)</f>
        <v>216</v>
      </c>
      <c r="N120" s="210">
        <f>_xlfn.DAYS(About!$A$3,'Core Indicators'!GO120)</f>
        <v>216</v>
      </c>
      <c r="O120" s="210">
        <f>_xlfn.DAYS(About!$A$3,'Core Indicators'!GW120)</f>
        <v>216</v>
      </c>
      <c r="P120" s="210">
        <f>_xlfn.DAYS(About!$A$3,'Core Indicators'!HE120)</f>
        <v>216</v>
      </c>
      <c r="Q120" s="210">
        <f>_xlfn.DAYS(About!$A$3,'Core Indicators'!HM120)</f>
        <v>216</v>
      </c>
      <c r="R120" s="210">
        <f>_xlfn.DAYS(About!$A$3,'Core Indicators'!HU120)</f>
        <v>216</v>
      </c>
      <c r="S120" s="210">
        <f>_xlfn.DAYS(About!$A$3,'Core Indicators'!IC120)</f>
        <v>216</v>
      </c>
      <c r="T120" s="210">
        <f>_xlfn.DAYS(About!$A$3,'Core Indicators'!IK120)</f>
        <v>216</v>
      </c>
      <c r="U120" s="210">
        <f>_xlfn.DAYS(About!$A$3,'Core Indicators'!IS120)</f>
        <v>216</v>
      </c>
      <c r="V120" s="210">
        <f t="shared" si="3"/>
        <v>648.5</v>
      </c>
    </row>
    <row r="121" spans="1:22" x14ac:dyDescent="0.35">
      <c r="A121" s="209" t="str">
        <f>Lists!C:C</f>
        <v>SLV001</v>
      </c>
      <c r="B121" s="210">
        <f>_xlfn.DAYS(About!$A$3,'Core Indicators'!U121)</f>
        <v>196</v>
      </c>
      <c r="C121" s="210">
        <f>_xlfn.DAYS(About!$A$3,'Core Indicators'!AC121)</f>
        <v>196</v>
      </c>
      <c r="D121" s="210">
        <f>_xlfn.DAYS(About!$A$3,'Core Indicators'!AK121)</f>
        <v>196</v>
      </c>
      <c r="E121" s="210">
        <f>_xlfn.DAYS(About!$A$3,'Core Indicators'!AS121)</f>
        <v>196</v>
      </c>
      <c r="F121" s="210">
        <f>_xlfn.DAYS(About!$A$3,'Core Indicators'!BQ121)</f>
        <v>196</v>
      </c>
      <c r="G121" s="210">
        <f>_xlfn.DAYS(About!$A$3,'Core Indicators'!DM121)</f>
        <v>196</v>
      </c>
      <c r="H121" s="210">
        <f>_xlfn.DAYS(About!$A$3,'Core Indicators'!DU121)</f>
        <v>196</v>
      </c>
      <c r="I121" s="210">
        <f>_xlfn.DAYS(About!$A$3,'Core Indicators'!EC121)</f>
        <v>196</v>
      </c>
      <c r="J121" s="210">
        <f>_xlfn.DAYS(About!$A$3,'Core Indicators'!EK121)</f>
        <v>196</v>
      </c>
      <c r="K121" s="210">
        <f>_xlfn.DAYS(About!$A$3,'Core Indicators'!ES121)</f>
        <v>196</v>
      </c>
      <c r="L121" s="210">
        <f>_xlfn.DAYS(About!$A$3,'Core Indicators'!FI121)</f>
        <v>196</v>
      </c>
      <c r="M121" s="210">
        <f>_xlfn.DAYS(About!$A$3,'Core Indicators'!GG121)</f>
        <v>218</v>
      </c>
      <c r="N121" s="210">
        <f>_xlfn.DAYS(About!$A$3,'Core Indicators'!GO121)</f>
        <v>218</v>
      </c>
      <c r="O121" s="210">
        <f>_xlfn.DAYS(About!$A$3,'Core Indicators'!GW121)</f>
        <v>218</v>
      </c>
      <c r="P121" s="210">
        <f>_xlfn.DAYS(About!$A$3,'Core Indicators'!HE121)</f>
        <v>218</v>
      </c>
      <c r="Q121" s="210">
        <f>_xlfn.DAYS(About!$A$3,'Core Indicators'!HM121)</f>
        <v>218</v>
      </c>
      <c r="R121" s="210">
        <f>_xlfn.DAYS(About!$A$3,'Core Indicators'!HU121)</f>
        <v>218</v>
      </c>
      <c r="S121" s="210">
        <f>_xlfn.DAYS(About!$A$3,'Core Indicators'!IC121)</f>
        <v>218</v>
      </c>
      <c r="T121" s="210">
        <f>_xlfn.DAYS(About!$A$3,'Core Indicators'!IK121)</f>
        <v>218</v>
      </c>
      <c r="U121" s="210">
        <f>_xlfn.DAYS(About!$A$3,'Core Indicators'!IS121)</f>
        <v>218</v>
      </c>
      <c r="V121" s="210">
        <f t="shared" si="3"/>
        <v>198.2</v>
      </c>
    </row>
    <row r="122" spans="1:22" x14ac:dyDescent="0.35">
      <c r="A122" s="209" t="str">
        <f>Lists!C:C</f>
        <v>SOM001</v>
      </c>
      <c r="B122" s="210">
        <f>_xlfn.DAYS(About!$A$3,'Core Indicators'!U122)</f>
        <v>953</v>
      </c>
      <c r="C122" s="210">
        <f>_xlfn.DAYS(About!$A$3,'Core Indicators'!AC122)</f>
        <v>193</v>
      </c>
      <c r="D122" s="210">
        <f>_xlfn.DAYS(About!$A$3,'Core Indicators'!AK122)</f>
        <v>193</v>
      </c>
      <c r="E122" s="210">
        <f>_xlfn.DAYS(About!$A$3,'Core Indicators'!AS122)</f>
        <v>8</v>
      </c>
      <c r="F122" s="210">
        <f>_xlfn.DAYS(About!$A$3,'Core Indicators'!BQ122)</f>
        <v>8</v>
      </c>
      <c r="G122" s="210">
        <f>_xlfn.DAYS(About!$A$3,'Core Indicators'!DM122)</f>
        <v>8</v>
      </c>
      <c r="H122" s="210">
        <f>_xlfn.DAYS(About!$A$3,'Core Indicators'!DU122)</f>
        <v>8</v>
      </c>
      <c r="I122" s="210">
        <f>_xlfn.DAYS(About!$A$3,'Core Indicators'!EC122)</f>
        <v>8</v>
      </c>
      <c r="J122" s="210">
        <f>_xlfn.DAYS(About!$A$3,'Core Indicators'!EK122)</f>
        <v>8</v>
      </c>
      <c r="K122" s="210">
        <f>_xlfn.DAYS(About!$A$3,'Core Indicators'!ES122)</f>
        <v>8</v>
      </c>
      <c r="L122" s="210">
        <f>_xlfn.DAYS(About!$A$3,'Core Indicators'!FI122)</f>
        <v>1216</v>
      </c>
      <c r="M122" s="210">
        <f>_xlfn.DAYS(About!$A$3,'Core Indicators'!GG122)</f>
        <v>216</v>
      </c>
      <c r="N122" s="210">
        <f>_xlfn.DAYS(About!$A$3,'Core Indicators'!GO122)</f>
        <v>216</v>
      </c>
      <c r="O122" s="210">
        <f>_xlfn.DAYS(About!$A$3,'Core Indicators'!GW122)</f>
        <v>216</v>
      </c>
      <c r="P122" s="210">
        <f>_xlfn.DAYS(About!$A$3,'Core Indicators'!HE122)</f>
        <v>216</v>
      </c>
      <c r="Q122" s="210">
        <f>_xlfn.DAYS(About!$A$3,'Core Indicators'!HM122)</f>
        <v>216</v>
      </c>
      <c r="R122" s="210">
        <f>_xlfn.DAYS(About!$A$3,'Core Indicators'!HU122)</f>
        <v>216</v>
      </c>
      <c r="S122" s="210">
        <f>_xlfn.DAYS(About!$A$3,'Core Indicators'!IC122)</f>
        <v>216</v>
      </c>
      <c r="T122" s="210">
        <f>_xlfn.DAYS(About!$A$3,'Core Indicators'!IK122)</f>
        <v>216</v>
      </c>
      <c r="U122" s="210">
        <f>_xlfn.DAYS(About!$A$3,'Core Indicators'!IS122)</f>
        <v>216</v>
      </c>
      <c r="V122" s="210">
        <f t="shared" si="3"/>
        <v>168.1</v>
      </c>
    </row>
    <row r="123" spans="1:22" x14ac:dyDescent="0.35">
      <c r="A123" s="209" t="str">
        <f>Lists!C:C</f>
        <v>SOM002</v>
      </c>
      <c r="B123" s="210">
        <f>_xlfn.DAYS(About!$A$3,'Core Indicators'!U123)</f>
        <v>372</v>
      </c>
      <c r="C123" s="210">
        <f>_xlfn.DAYS(About!$A$3,'Core Indicators'!AC123)</f>
        <v>372</v>
      </c>
      <c r="D123" s="210">
        <f>_xlfn.DAYS(About!$A$3,'Core Indicators'!AK123)</f>
        <v>372</v>
      </c>
      <c r="E123" s="210">
        <f>_xlfn.DAYS(About!$A$3,'Core Indicators'!AS123)</f>
        <v>372</v>
      </c>
      <c r="F123" s="210">
        <f>_xlfn.DAYS(About!$A$3,'Core Indicators'!BQ123)</f>
        <v>124</v>
      </c>
      <c r="G123" s="210">
        <f>_xlfn.DAYS(About!$A$3,'Core Indicators'!DM123)</f>
        <v>372</v>
      </c>
      <c r="H123" s="210">
        <f>_xlfn.DAYS(About!$A$3,'Core Indicators'!DU123)</f>
        <v>372</v>
      </c>
      <c r="I123" s="210">
        <f>_xlfn.DAYS(About!$A$3,'Core Indicators'!EC123)</f>
        <v>372</v>
      </c>
      <c r="J123" s="210">
        <f>_xlfn.DAYS(About!$A$3,'Core Indicators'!EK123)</f>
        <v>372</v>
      </c>
      <c r="K123" s="210">
        <f>_xlfn.DAYS(About!$A$3,'Core Indicators'!ES123)</f>
        <v>372</v>
      </c>
      <c r="L123" s="210">
        <f>_xlfn.DAYS(About!$A$3,'Core Indicators'!FI123)</f>
        <v>372</v>
      </c>
      <c r="M123" s="210">
        <f>_xlfn.DAYS(About!$A$3,'Core Indicators'!GG123)</f>
        <v>215</v>
      </c>
      <c r="N123" s="210">
        <f>_xlfn.DAYS(About!$A$3,'Core Indicators'!GO123)</f>
        <v>215</v>
      </c>
      <c r="O123" s="210">
        <f>_xlfn.DAYS(About!$A$3,'Core Indicators'!GW123)</f>
        <v>215</v>
      </c>
      <c r="P123" s="210">
        <f>_xlfn.DAYS(About!$A$3,'Core Indicators'!HE123)</f>
        <v>215</v>
      </c>
      <c r="Q123" s="210">
        <f>_xlfn.DAYS(About!$A$3,'Core Indicators'!HM123)</f>
        <v>215</v>
      </c>
      <c r="R123" s="210">
        <f>_xlfn.DAYS(About!$A$3,'Core Indicators'!HU123)</f>
        <v>215</v>
      </c>
      <c r="S123" s="210">
        <f>_xlfn.DAYS(About!$A$3,'Core Indicators'!IC123)</f>
        <v>215</v>
      </c>
      <c r="T123" s="210">
        <f>_xlfn.DAYS(About!$A$3,'Core Indicators'!IK123)</f>
        <v>215</v>
      </c>
      <c r="U123" s="210">
        <f>_xlfn.DAYS(About!$A$3,'Core Indicators'!IS123)</f>
        <v>215</v>
      </c>
      <c r="V123" s="210">
        <f t="shared" si="3"/>
        <v>331.5</v>
      </c>
    </row>
    <row r="124" spans="1:22" x14ac:dyDescent="0.35">
      <c r="A124" s="209" t="str">
        <f>Lists!C:C</f>
        <v>SSD001</v>
      </c>
      <c r="B124" s="210">
        <f>_xlfn.DAYS(About!$A$3,'Core Indicators'!U124)</f>
        <v>1068</v>
      </c>
      <c r="C124" s="210">
        <f>_xlfn.DAYS(About!$A$3,'Core Indicators'!AC124)</f>
        <v>62</v>
      </c>
      <c r="D124" s="210">
        <f>_xlfn.DAYS(About!$A$3,'Core Indicators'!AK124)</f>
        <v>62</v>
      </c>
      <c r="E124" s="210">
        <f>_xlfn.DAYS(About!$A$3,'Core Indicators'!AS124)</f>
        <v>62</v>
      </c>
      <c r="F124" s="210">
        <f>_xlfn.DAYS(About!$A$3,'Core Indicators'!BQ124)</f>
        <v>62</v>
      </c>
      <c r="G124" s="210">
        <f>_xlfn.DAYS(About!$A$3,'Core Indicators'!DM124)</f>
        <v>62</v>
      </c>
      <c r="H124" s="210">
        <f>_xlfn.DAYS(About!$A$3,'Core Indicators'!DU124)</f>
        <v>62</v>
      </c>
      <c r="I124" s="210">
        <f>_xlfn.DAYS(About!$A$3,'Core Indicators'!EC124)</f>
        <v>62</v>
      </c>
      <c r="J124" s="210">
        <f>_xlfn.DAYS(About!$A$3,'Core Indicators'!EK124)</f>
        <v>62</v>
      </c>
      <c r="K124" s="210">
        <f>_xlfn.DAYS(About!$A$3,'Core Indicators'!ES124)</f>
        <v>62</v>
      </c>
      <c r="L124" s="210">
        <f>_xlfn.DAYS(About!$A$3,'Core Indicators'!FI124)</f>
        <v>62</v>
      </c>
      <c r="M124" s="210">
        <f>_xlfn.DAYS(About!$A$3,'Core Indicators'!GG124)</f>
        <v>216</v>
      </c>
      <c r="N124" s="210">
        <f>_xlfn.DAYS(About!$A$3,'Core Indicators'!GO124)</f>
        <v>216</v>
      </c>
      <c r="O124" s="210">
        <f>_xlfn.DAYS(About!$A$3,'Core Indicators'!GW124)</f>
        <v>216</v>
      </c>
      <c r="P124" s="210">
        <f>_xlfn.DAYS(About!$A$3,'Core Indicators'!HE124)</f>
        <v>216</v>
      </c>
      <c r="Q124" s="210">
        <f>_xlfn.DAYS(About!$A$3,'Core Indicators'!HM124)</f>
        <v>216</v>
      </c>
      <c r="R124" s="210">
        <f>_xlfn.DAYS(About!$A$3,'Core Indicators'!HU124)</f>
        <v>216</v>
      </c>
      <c r="S124" s="210">
        <f>_xlfn.DAYS(About!$A$3,'Core Indicators'!IC124)</f>
        <v>216</v>
      </c>
      <c r="T124" s="210">
        <f>_xlfn.DAYS(About!$A$3,'Core Indicators'!IK124)</f>
        <v>216</v>
      </c>
      <c r="U124" s="210">
        <f>_xlfn.DAYS(About!$A$3,'Core Indicators'!IS124)</f>
        <v>216</v>
      </c>
      <c r="V124" s="210">
        <f t="shared" si="3"/>
        <v>77.400000000000006</v>
      </c>
    </row>
    <row r="125" spans="1:22" x14ac:dyDescent="0.35">
      <c r="A125" s="209" t="str">
        <f>Lists!C:C</f>
        <v>SVK002</v>
      </c>
      <c r="B125" s="210">
        <f>_xlfn.DAYS(About!$A$3,'Core Indicators'!U125)</f>
        <v>85</v>
      </c>
      <c r="C125" s="210">
        <f>_xlfn.DAYS(About!$A$3,'Core Indicators'!AC125)</f>
        <v>61</v>
      </c>
      <c r="D125" s="210">
        <f>_xlfn.DAYS(About!$A$3,'Core Indicators'!AK125)</f>
        <v>61</v>
      </c>
      <c r="E125" s="210">
        <f>_xlfn.DAYS(About!$A$3,'Core Indicators'!AS125)</f>
        <v>63</v>
      </c>
      <c r="F125" s="210">
        <f>_xlfn.DAYS(About!$A$3,'Core Indicators'!BQ125)</f>
        <v>85</v>
      </c>
      <c r="G125" s="210">
        <f>_xlfn.DAYS(About!$A$3,'Core Indicators'!DM125)</f>
        <v>85</v>
      </c>
      <c r="H125" s="210">
        <f>_xlfn.DAYS(About!$A$3,'Core Indicators'!DU125)</f>
        <v>61</v>
      </c>
      <c r="I125" s="210">
        <f>_xlfn.DAYS(About!$A$3,'Core Indicators'!EC125)</f>
        <v>85</v>
      </c>
      <c r="J125" s="210">
        <f>_xlfn.DAYS(About!$A$3,'Core Indicators'!EK125)</f>
        <v>85</v>
      </c>
      <c r="K125" s="210">
        <f>_xlfn.DAYS(About!$A$3,'Core Indicators'!ES125)</f>
        <v>85</v>
      </c>
      <c r="L125" s="210">
        <f>_xlfn.DAYS(About!$A$3,'Core Indicators'!FI125)</f>
        <v>85</v>
      </c>
      <c r="M125" s="210">
        <f>_xlfn.DAYS(About!$A$3,'Core Indicators'!GG125)</f>
        <v>85</v>
      </c>
      <c r="N125" s="210">
        <f>_xlfn.DAYS(About!$A$3,'Core Indicators'!GO125)</f>
        <v>85</v>
      </c>
      <c r="O125" s="210">
        <f>_xlfn.DAYS(About!$A$3,'Core Indicators'!GW125)</f>
        <v>85</v>
      </c>
      <c r="P125" s="210">
        <f>_xlfn.DAYS(About!$A$3,'Core Indicators'!HE125)</f>
        <v>85</v>
      </c>
      <c r="Q125" s="210">
        <f>_xlfn.DAYS(About!$A$3,'Core Indicators'!HM125)</f>
        <v>85</v>
      </c>
      <c r="R125" s="210">
        <f>_xlfn.DAYS(About!$A$3,'Core Indicators'!HU125)</f>
        <v>85</v>
      </c>
      <c r="S125" s="210">
        <f>_xlfn.DAYS(About!$A$3,'Core Indicators'!IC125)</f>
        <v>85</v>
      </c>
      <c r="T125" s="210">
        <f>_xlfn.DAYS(About!$A$3,'Core Indicators'!IK125)</f>
        <v>85</v>
      </c>
      <c r="U125" s="210">
        <f>_xlfn.DAYS(About!$A$3,'Core Indicators'!IS125)</f>
        <v>85</v>
      </c>
      <c r="V125" s="210">
        <f t="shared" si="3"/>
        <v>78</v>
      </c>
    </row>
    <row r="126" spans="1:22" x14ac:dyDescent="0.35">
      <c r="A126" s="209" t="str">
        <f>Lists!C:C</f>
        <v>SWZ001</v>
      </c>
      <c r="B126" s="210">
        <f>_xlfn.DAYS(About!$A$3,'Core Indicators'!U126)</f>
        <v>324</v>
      </c>
      <c r="C126" s="210">
        <f>_xlfn.DAYS(About!$A$3,'Core Indicators'!AC126)</f>
        <v>121</v>
      </c>
      <c r="D126" s="210">
        <f>_xlfn.DAYS(About!$A$3,'Core Indicators'!AK126)</f>
        <v>121</v>
      </c>
      <c r="E126" s="210">
        <f>_xlfn.DAYS(About!$A$3,'Core Indicators'!AS126)</f>
        <v>838</v>
      </c>
      <c r="F126" s="210">
        <f>_xlfn.DAYS(About!$A$3,'Core Indicators'!BQ126)</f>
        <v>0</v>
      </c>
      <c r="G126" s="210">
        <f>_xlfn.DAYS(About!$A$3,'Core Indicators'!DM126)</f>
        <v>121</v>
      </c>
      <c r="H126" s="210">
        <f>_xlfn.DAYS(About!$A$3,'Core Indicators'!DU126)</f>
        <v>121</v>
      </c>
      <c r="I126" s="210">
        <f>_xlfn.DAYS(About!$A$3,'Core Indicators'!EC126)</f>
        <v>121</v>
      </c>
      <c r="J126" s="210">
        <f>_xlfn.DAYS(About!$A$3,'Core Indicators'!EK126)</f>
        <v>121</v>
      </c>
      <c r="K126" s="210">
        <f>_xlfn.DAYS(About!$A$3,'Core Indicators'!ES126)</f>
        <v>121</v>
      </c>
      <c r="L126" s="210">
        <f>_xlfn.DAYS(About!$A$3,'Core Indicators'!FI126)</f>
        <v>324</v>
      </c>
      <c r="M126" s="210">
        <f>_xlfn.DAYS(About!$A$3,'Core Indicators'!GG126)</f>
        <v>216</v>
      </c>
      <c r="N126" s="210">
        <f>_xlfn.DAYS(About!$A$3,'Core Indicators'!GO126)</f>
        <v>216</v>
      </c>
      <c r="O126" s="210">
        <f>_xlfn.DAYS(About!$A$3,'Core Indicators'!GW126)</f>
        <v>216</v>
      </c>
      <c r="P126" s="210">
        <f>_xlfn.DAYS(About!$A$3,'Core Indicators'!HE126)</f>
        <v>216</v>
      </c>
      <c r="Q126" s="210">
        <f>_xlfn.DAYS(About!$A$3,'Core Indicators'!HM126)</f>
        <v>216</v>
      </c>
      <c r="R126" s="210">
        <f>_xlfn.DAYS(About!$A$3,'Core Indicators'!HU126)</f>
        <v>216</v>
      </c>
      <c r="S126" s="210">
        <f>_xlfn.DAYS(About!$A$3,'Core Indicators'!IC126)</f>
        <v>216</v>
      </c>
      <c r="T126" s="210">
        <f>_xlfn.DAYS(About!$A$3,'Core Indicators'!IK126)</f>
        <v>216</v>
      </c>
      <c r="U126" s="210">
        <f>_xlfn.DAYS(About!$A$3,'Core Indicators'!IS126)</f>
        <v>216</v>
      </c>
      <c r="V126" s="210">
        <f t="shared" si="3"/>
        <v>210.4</v>
      </c>
    </row>
    <row r="127" spans="1:22" x14ac:dyDescent="0.35">
      <c r="A127" s="209" t="str">
        <f>Lists!C:C</f>
        <v>SYR001</v>
      </c>
      <c r="B127" s="210">
        <f>_xlfn.DAYS(About!$A$3,'Core Indicators'!U127)</f>
        <v>97</v>
      </c>
      <c r="C127" s="210">
        <f>_xlfn.DAYS(About!$A$3,'Core Indicators'!AC127)</f>
        <v>97</v>
      </c>
      <c r="D127" s="210">
        <f>_xlfn.DAYS(About!$A$3,'Core Indicators'!AK127)</f>
        <v>97</v>
      </c>
      <c r="E127" s="210">
        <f>_xlfn.DAYS(About!$A$3,'Core Indicators'!AS127)</f>
        <v>54</v>
      </c>
      <c r="F127" s="210">
        <f>_xlfn.DAYS(About!$A$3,'Core Indicators'!BQ127)</f>
        <v>0</v>
      </c>
      <c r="G127" s="210">
        <f>_xlfn.DAYS(About!$A$3,'Core Indicators'!DM127)</f>
        <v>54</v>
      </c>
      <c r="H127" s="210">
        <f>_xlfn.DAYS(About!$A$3,'Core Indicators'!DU127)</f>
        <v>54</v>
      </c>
      <c r="I127" s="210">
        <f>_xlfn.DAYS(About!$A$3,'Core Indicators'!EC127)</f>
        <v>54</v>
      </c>
      <c r="J127" s="210">
        <f>_xlfn.DAYS(About!$A$3,'Core Indicators'!EK127)</f>
        <v>54</v>
      </c>
      <c r="K127" s="210">
        <f>_xlfn.DAYS(About!$A$3,'Core Indicators'!ES127)</f>
        <v>54</v>
      </c>
      <c r="L127" s="210">
        <f>_xlfn.DAYS(About!$A$3,'Core Indicators'!FI127)</f>
        <v>1217</v>
      </c>
      <c r="M127" s="210">
        <f>_xlfn.DAYS(About!$A$3,'Core Indicators'!GG127)</f>
        <v>223</v>
      </c>
      <c r="N127" s="210">
        <f>_xlfn.DAYS(About!$A$3,'Core Indicators'!GO127)</f>
        <v>223</v>
      </c>
      <c r="O127" s="210">
        <f>_xlfn.DAYS(About!$A$3,'Core Indicators'!GW127)</f>
        <v>223</v>
      </c>
      <c r="P127" s="210">
        <f>_xlfn.DAYS(About!$A$3,'Core Indicators'!HE127)</f>
        <v>223</v>
      </c>
      <c r="Q127" s="210">
        <f>_xlfn.DAYS(About!$A$3,'Core Indicators'!HM127)</f>
        <v>223</v>
      </c>
      <c r="R127" s="210">
        <f>_xlfn.DAYS(About!$A$3,'Core Indicators'!HU127)</f>
        <v>223</v>
      </c>
      <c r="S127" s="210">
        <f>_xlfn.DAYS(About!$A$3,'Core Indicators'!IC127)</f>
        <v>223</v>
      </c>
      <c r="T127" s="210">
        <f>_xlfn.DAYS(About!$A$3,'Core Indicators'!IK127)</f>
        <v>223</v>
      </c>
      <c r="U127" s="210">
        <f>_xlfn.DAYS(About!$A$3,'Core Indicators'!IS127)</f>
        <v>223</v>
      </c>
      <c r="V127" s="210">
        <f t="shared" si="3"/>
        <v>186.1</v>
      </c>
    </row>
    <row r="128" spans="1:22" x14ac:dyDescent="0.35">
      <c r="A128" s="209" t="str">
        <f>Lists!C:C</f>
        <v>TCD001</v>
      </c>
      <c r="B128" s="210">
        <f>_xlfn.DAYS(About!$A$3,'Core Indicators'!U128)</f>
        <v>525</v>
      </c>
      <c r="C128" s="210">
        <f>_xlfn.DAYS(About!$A$3,'Core Indicators'!AC128)</f>
        <v>431</v>
      </c>
      <c r="D128" s="210">
        <f>_xlfn.DAYS(About!$A$3,'Core Indicators'!AK128)</f>
        <v>525</v>
      </c>
      <c r="E128" s="210">
        <f>_xlfn.DAYS(About!$A$3,'Core Indicators'!AS128)</f>
        <v>190</v>
      </c>
      <c r="F128" s="210">
        <f>_xlfn.DAYS(About!$A$3,'Core Indicators'!BQ128)</f>
        <v>190</v>
      </c>
      <c r="G128" s="210">
        <f>_xlfn.DAYS(About!$A$3,'Core Indicators'!DM128)</f>
        <v>525</v>
      </c>
      <c r="H128" s="210">
        <f>_xlfn.DAYS(About!$A$3,'Core Indicators'!DU128)</f>
        <v>525</v>
      </c>
      <c r="I128" s="210">
        <f>_xlfn.DAYS(About!$A$3,'Core Indicators'!EC128)</f>
        <v>525</v>
      </c>
      <c r="J128" s="210">
        <f>_xlfn.DAYS(About!$A$3,'Core Indicators'!EK128)</f>
        <v>525</v>
      </c>
      <c r="K128" s="210">
        <f>_xlfn.DAYS(About!$A$3,'Core Indicators'!ES128)</f>
        <v>525</v>
      </c>
      <c r="L128" s="210">
        <f>_xlfn.DAYS(About!$A$3,'Core Indicators'!FI128)</f>
        <v>525</v>
      </c>
      <c r="M128" s="210">
        <f>_xlfn.DAYS(About!$A$3,'Core Indicators'!GG128)</f>
        <v>214</v>
      </c>
      <c r="N128" s="210">
        <f>_xlfn.DAYS(About!$A$3,'Core Indicators'!GO128)</f>
        <v>214</v>
      </c>
      <c r="O128" s="210">
        <f>_xlfn.DAYS(About!$A$3,'Core Indicators'!GW128)</f>
        <v>214</v>
      </c>
      <c r="P128" s="210">
        <f>_xlfn.DAYS(About!$A$3,'Core Indicators'!HE128)</f>
        <v>214</v>
      </c>
      <c r="Q128" s="210">
        <f>_xlfn.DAYS(About!$A$3,'Core Indicators'!HM128)</f>
        <v>214</v>
      </c>
      <c r="R128" s="210">
        <f>_xlfn.DAYS(About!$A$3,'Core Indicators'!HU128)</f>
        <v>214</v>
      </c>
      <c r="S128" s="210">
        <f>_xlfn.DAYS(About!$A$3,'Core Indicators'!IC128)</f>
        <v>214</v>
      </c>
      <c r="T128" s="210">
        <f>_xlfn.DAYS(About!$A$3,'Core Indicators'!IK128)</f>
        <v>214</v>
      </c>
      <c r="U128" s="210">
        <f>_xlfn.DAYS(About!$A$3,'Core Indicators'!IS128)</f>
        <v>214</v>
      </c>
      <c r="V128" s="210">
        <f t="shared" si="3"/>
        <v>426.9</v>
      </c>
    </row>
    <row r="129" spans="1:22" x14ac:dyDescent="0.35">
      <c r="A129" s="209" t="str">
        <f>Lists!C:C</f>
        <v>TCD003</v>
      </c>
      <c r="B129" s="210">
        <f>_xlfn.DAYS(About!$A$3,'Core Indicators'!U129)</f>
        <v>1201</v>
      </c>
      <c r="C129" s="210">
        <f>_xlfn.DAYS(About!$A$3,'Core Indicators'!AC129)</f>
        <v>431</v>
      </c>
      <c r="D129" s="210">
        <f>_xlfn.DAYS(About!$A$3,'Core Indicators'!AK129)</f>
        <v>431</v>
      </c>
      <c r="E129" s="210">
        <f>_xlfn.DAYS(About!$A$3,'Core Indicators'!AS129)</f>
        <v>431</v>
      </c>
      <c r="F129" s="210">
        <f>_xlfn.DAYS(About!$A$3,'Core Indicators'!BQ129)</f>
        <v>431</v>
      </c>
      <c r="G129" s="210">
        <f>_xlfn.DAYS(About!$A$3,'Core Indicators'!DM129)</f>
        <v>593</v>
      </c>
      <c r="H129" s="210">
        <f>_xlfn.DAYS(About!$A$3,'Core Indicators'!DU129)</f>
        <v>593</v>
      </c>
      <c r="I129" s="210">
        <f>_xlfn.DAYS(About!$A$3,'Core Indicators'!EC129)</f>
        <v>593</v>
      </c>
      <c r="J129" s="210">
        <f>_xlfn.DAYS(About!$A$3,'Core Indicators'!EK129)</f>
        <v>593</v>
      </c>
      <c r="K129" s="210">
        <f>_xlfn.DAYS(About!$A$3,'Core Indicators'!ES129)</f>
        <v>593</v>
      </c>
      <c r="L129" s="210">
        <f>_xlfn.DAYS(About!$A$3,'Core Indicators'!FI129)</f>
        <v>1201</v>
      </c>
      <c r="M129" s="210">
        <f>_xlfn.DAYS(About!$A$3,'Core Indicators'!GG129)</f>
        <v>214</v>
      </c>
      <c r="N129" s="210">
        <f>_xlfn.DAYS(About!$A$3,'Core Indicators'!GO129)</f>
        <v>214</v>
      </c>
      <c r="O129" s="210">
        <f>_xlfn.DAYS(About!$A$3,'Core Indicators'!GW129)</f>
        <v>214</v>
      </c>
      <c r="P129" s="210">
        <f>_xlfn.DAYS(About!$A$3,'Core Indicators'!HE129)</f>
        <v>214</v>
      </c>
      <c r="Q129" s="210">
        <f>_xlfn.DAYS(About!$A$3,'Core Indicators'!HM129)</f>
        <v>214</v>
      </c>
      <c r="R129" s="210">
        <f>_xlfn.DAYS(About!$A$3,'Core Indicators'!HU129)</f>
        <v>214</v>
      </c>
      <c r="S129" s="210">
        <f>_xlfn.DAYS(About!$A$3,'Core Indicators'!IC129)</f>
        <v>214</v>
      </c>
      <c r="T129" s="210">
        <f>_xlfn.DAYS(About!$A$3,'Core Indicators'!IK129)</f>
        <v>214</v>
      </c>
      <c r="U129" s="210">
        <f>_xlfn.DAYS(About!$A$3,'Core Indicators'!IS129)</f>
        <v>214</v>
      </c>
      <c r="V129" s="210">
        <f t="shared" si="3"/>
        <v>567.29999999999995</v>
      </c>
    </row>
    <row r="130" spans="1:22" x14ac:dyDescent="0.35">
      <c r="A130" s="209" t="str">
        <f>Lists!C:C</f>
        <v>TCD004</v>
      </c>
      <c r="B130" s="210">
        <f>_xlfn.DAYS(About!$A$3,'Core Indicators'!U130)</f>
        <v>798</v>
      </c>
      <c r="C130" s="210">
        <f>_xlfn.DAYS(About!$A$3,'Core Indicators'!AC130)</f>
        <v>798</v>
      </c>
      <c r="D130" s="210">
        <f>_xlfn.DAYS(About!$A$3,'Core Indicators'!AK130)</f>
        <v>798</v>
      </c>
      <c r="E130" s="210">
        <f>_xlfn.DAYS(About!$A$3,'Core Indicators'!AS130)</f>
        <v>431</v>
      </c>
      <c r="F130" s="210">
        <f>_xlfn.DAYS(About!$A$3,'Core Indicators'!BQ130)</f>
        <v>1201</v>
      </c>
      <c r="G130" s="210">
        <f>_xlfn.DAYS(About!$A$3,'Core Indicators'!DM130)</f>
        <v>798</v>
      </c>
      <c r="H130" s="210">
        <f>_xlfn.DAYS(About!$A$3,'Core Indicators'!DU130)</f>
        <v>798</v>
      </c>
      <c r="I130" s="210">
        <f>_xlfn.DAYS(About!$A$3,'Core Indicators'!EC130)</f>
        <v>798</v>
      </c>
      <c r="J130" s="210">
        <f>_xlfn.DAYS(About!$A$3,'Core Indicators'!EK130)</f>
        <v>798</v>
      </c>
      <c r="K130" s="210">
        <f>_xlfn.DAYS(About!$A$3,'Core Indicators'!ES130)</f>
        <v>798</v>
      </c>
      <c r="L130" s="210">
        <f>_xlfn.DAYS(About!$A$3,'Core Indicators'!FI130)</f>
        <v>1201</v>
      </c>
      <c r="M130" s="210">
        <f>_xlfn.DAYS(About!$A$3,'Core Indicators'!GG130)</f>
        <v>214</v>
      </c>
      <c r="N130" s="210">
        <f>_xlfn.DAYS(About!$A$3,'Core Indicators'!GO130)</f>
        <v>214</v>
      </c>
      <c r="O130" s="210">
        <f>_xlfn.DAYS(About!$A$3,'Core Indicators'!GW130)</f>
        <v>214</v>
      </c>
      <c r="P130" s="210">
        <f>_xlfn.DAYS(About!$A$3,'Core Indicators'!HE130)</f>
        <v>214</v>
      </c>
      <c r="Q130" s="210">
        <f>_xlfn.DAYS(About!$A$3,'Core Indicators'!HM130)</f>
        <v>214</v>
      </c>
      <c r="R130" s="210">
        <f>_xlfn.DAYS(About!$A$3,'Core Indicators'!HU130)</f>
        <v>214</v>
      </c>
      <c r="S130" s="210">
        <f>_xlfn.DAYS(About!$A$3,'Core Indicators'!IC130)</f>
        <v>214</v>
      </c>
      <c r="T130" s="210">
        <f>_xlfn.DAYS(About!$A$3,'Core Indicators'!IK130)</f>
        <v>214</v>
      </c>
      <c r="U130" s="210">
        <f>_xlfn.DAYS(About!$A$3,'Core Indicators'!IS130)</f>
        <v>214</v>
      </c>
      <c r="V130" s="210">
        <f t="shared" si="3"/>
        <v>783.5</v>
      </c>
    </row>
    <row r="131" spans="1:22" x14ac:dyDescent="0.35">
      <c r="A131" s="209" t="str">
        <f>Lists!C:C</f>
        <v>TCD005</v>
      </c>
      <c r="B131" s="210">
        <f>_xlfn.DAYS(About!$A$3,'Core Indicators'!U131)</f>
        <v>798</v>
      </c>
      <c r="C131" s="210">
        <f>_xlfn.DAYS(About!$A$3,'Core Indicators'!AC131)</f>
        <v>798</v>
      </c>
      <c r="D131" s="210">
        <f>_xlfn.DAYS(About!$A$3,'Core Indicators'!AK131)</f>
        <v>798</v>
      </c>
      <c r="E131" s="210">
        <f>_xlfn.DAYS(About!$A$3,'Core Indicators'!AS131)</f>
        <v>431</v>
      </c>
      <c r="F131" s="210">
        <f>_xlfn.DAYS(About!$A$3,'Core Indicators'!BQ131)</f>
        <v>431</v>
      </c>
      <c r="G131" s="210">
        <f>_xlfn.DAYS(About!$A$3,'Core Indicators'!DM131)</f>
        <v>798</v>
      </c>
      <c r="H131" s="210">
        <f>_xlfn.DAYS(About!$A$3,'Core Indicators'!DU131)</f>
        <v>798</v>
      </c>
      <c r="I131" s="210">
        <f>_xlfn.DAYS(About!$A$3,'Core Indicators'!EC131)</f>
        <v>798</v>
      </c>
      <c r="J131" s="210">
        <f>_xlfn.DAYS(About!$A$3,'Core Indicators'!EK131)</f>
        <v>798</v>
      </c>
      <c r="K131" s="210">
        <f>_xlfn.DAYS(About!$A$3,'Core Indicators'!ES131)</f>
        <v>798</v>
      </c>
      <c r="L131" s="210">
        <f>_xlfn.DAYS(About!$A$3,'Core Indicators'!FI131)</f>
        <v>1201</v>
      </c>
      <c r="M131" s="210">
        <f>_xlfn.DAYS(About!$A$3,'Core Indicators'!GG131)</f>
        <v>214</v>
      </c>
      <c r="N131" s="210">
        <f>_xlfn.DAYS(About!$A$3,'Core Indicators'!GO131)</f>
        <v>214</v>
      </c>
      <c r="O131" s="210">
        <f>_xlfn.DAYS(About!$A$3,'Core Indicators'!GW131)</f>
        <v>214</v>
      </c>
      <c r="P131" s="210">
        <f>_xlfn.DAYS(About!$A$3,'Core Indicators'!HE131)</f>
        <v>214</v>
      </c>
      <c r="Q131" s="210">
        <f>_xlfn.DAYS(About!$A$3,'Core Indicators'!HM131)</f>
        <v>214</v>
      </c>
      <c r="R131" s="210">
        <f>_xlfn.DAYS(About!$A$3,'Core Indicators'!HU131)</f>
        <v>214</v>
      </c>
      <c r="S131" s="210">
        <f>_xlfn.DAYS(About!$A$3,'Core Indicators'!IC131)</f>
        <v>214</v>
      </c>
      <c r="T131" s="210">
        <f>_xlfn.DAYS(About!$A$3,'Core Indicators'!IK131)</f>
        <v>214</v>
      </c>
      <c r="U131" s="210">
        <f>_xlfn.DAYS(About!$A$3,'Core Indicators'!IS131)</f>
        <v>214</v>
      </c>
      <c r="V131" s="210">
        <f t="shared" ref="V131:V152" si="4">AVERAGE(D131:M131)</f>
        <v>706.5</v>
      </c>
    </row>
    <row r="132" spans="1:22" x14ac:dyDescent="0.35">
      <c r="A132" s="209" t="str">
        <f>Lists!C:C</f>
        <v>TCD006</v>
      </c>
      <c r="B132" s="210">
        <f>_xlfn.DAYS(About!$A$3,'Core Indicators'!U132)</f>
        <v>1201</v>
      </c>
      <c r="C132" s="210">
        <f>_xlfn.DAYS(About!$A$3,'Core Indicators'!AC132)</f>
        <v>798</v>
      </c>
      <c r="D132" s="210">
        <f>_xlfn.DAYS(About!$A$3,'Core Indicators'!AK132)</f>
        <v>798</v>
      </c>
      <c r="E132" s="210">
        <f>_xlfn.DAYS(About!$A$3,'Core Indicators'!AS132)</f>
        <v>1201</v>
      </c>
      <c r="F132" s="210">
        <f>_xlfn.DAYS(About!$A$3,'Core Indicators'!BQ132)</f>
        <v>431</v>
      </c>
      <c r="G132" s="210">
        <f>_xlfn.DAYS(About!$A$3,'Core Indicators'!DM132)</f>
        <v>671</v>
      </c>
      <c r="H132" s="210">
        <f>_xlfn.DAYS(About!$A$3,'Core Indicators'!DU132)</f>
        <v>671</v>
      </c>
      <c r="I132" s="210">
        <f>_xlfn.DAYS(About!$A$3,'Core Indicators'!EC132)</f>
        <v>671</v>
      </c>
      <c r="J132" s="210">
        <f>_xlfn.DAYS(About!$A$3,'Core Indicators'!EK132)</f>
        <v>671</v>
      </c>
      <c r="K132" s="210">
        <f>_xlfn.DAYS(About!$A$3,'Core Indicators'!ES132)</f>
        <v>671</v>
      </c>
      <c r="L132" s="210">
        <f>_xlfn.DAYS(About!$A$3,'Core Indicators'!FI132)</f>
        <v>943</v>
      </c>
      <c r="M132" s="210">
        <f>_xlfn.DAYS(About!$A$3,'Core Indicators'!GG132)</f>
        <v>214</v>
      </c>
      <c r="N132" s="210">
        <f>_xlfn.DAYS(About!$A$3,'Core Indicators'!GO132)</f>
        <v>214</v>
      </c>
      <c r="O132" s="210">
        <f>_xlfn.DAYS(About!$A$3,'Core Indicators'!GW132)</f>
        <v>214</v>
      </c>
      <c r="P132" s="210">
        <f>_xlfn.DAYS(About!$A$3,'Core Indicators'!HE132)</f>
        <v>214</v>
      </c>
      <c r="Q132" s="210">
        <f>_xlfn.DAYS(About!$A$3,'Core Indicators'!HM132)</f>
        <v>214</v>
      </c>
      <c r="R132" s="210">
        <f>_xlfn.DAYS(About!$A$3,'Core Indicators'!HU132)</f>
        <v>214</v>
      </c>
      <c r="S132" s="210">
        <f>_xlfn.DAYS(About!$A$3,'Core Indicators'!IC132)</f>
        <v>214</v>
      </c>
      <c r="T132" s="210">
        <f>_xlfn.DAYS(About!$A$3,'Core Indicators'!IK132)</f>
        <v>214</v>
      </c>
      <c r="U132" s="210">
        <f>_xlfn.DAYS(About!$A$3,'Core Indicators'!IS132)</f>
        <v>214</v>
      </c>
      <c r="V132" s="210">
        <f t="shared" si="4"/>
        <v>694.2</v>
      </c>
    </row>
    <row r="133" spans="1:22" x14ac:dyDescent="0.35">
      <c r="A133" s="209" t="str">
        <f>Lists!C:C</f>
        <v>THA001</v>
      </c>
      <c r="B133" s="210">
        <f>_xlfn.DAYS(About!$A$3,'Core Indicators'!U133)</f>
        <v>1036</v>
      </c>
      <c r="C133" s="210">
        <f>_xlfn.DAYS(About!$A$3,'Core Indicators'!AC133)</f>
        <v>29</v>
      </c>
      <c r="D133" s="210">
        <f>_xlfn.DAYS(About!$A$3,'Core Indicators'!AK133)</f>
        <v>29</v>
      </c>
      <c r="E133" s="210">
        <f>_xlfn.DAYS(About!$A$3,'Core Indicators'!AS133)</f>
        <v>29</v>
      </c>
      <c r="F133" s="210">
        <f>_xlfn.DAYS(About!$A$3,'Core Indicators'!BQ133)</f>
        <v>29</v>
      </c>
      <c r="G133" s="210">
        <f>_xlfn.DAYS(About!$A$3,'Core Indicators'!DM133)</f>
        <v>29</v>
      </c>
      <c r="H133" s="210">
        <f>_xlfn.DAYS(About!$A$3,'Core Indicators'!DU133)</f>
        <v>29</v>
      </c>
      <c r="I133" s="210">
        <f>_xlfn.DAYS(About!$A$3,'Core Indicators'!EC133)</f>
        <v>29</v>
      </c>
      <c r="J133" s="210">
        <f>_xlfn.DAYS(About!$A$3,'Core Indicators'!EK133)</f>
        <v>29</v>
      </c>
      <c r="K133" s="210">
        <f>_xlfn.DAYS(About!$A$3,'Core Indicators'!ES133)</f>
        <v>29</v>
      </c>
      <c r="L133" s="210">
        <f>_xlfn.DAYS(About!$A$3,'Core Indicators'!FI133)</f>
        <v>1203</v>
      </c>
      <c r="M133" s="210">
        <f>_xlfn.DAYS(About!$A$3,'Core Indicators'!GG133)</f>
        <v>218</v>
      </c>
      <c r="N133" s="210">
        <f>_xlfn.DAYS(About!$A$3,'Core Indicators'!GO133)</f>
        <v>218</v>
      </c>
      <c r="O133" s="210">
        <f>_xlfn.DAYS(About!$A$3,'Core Indicators'!GW133)</f>
        <v>218</v>
      </c>
      <c r="P133" s="210">
        <f>_xlfn.DAYS(About!$A$3,'Core Indicators'!HE133)</f>
        <v>218</v>
      </c>
      <c r="Q133" s="210">
        <f>_xlfn.DAYS(About!$A$3,'Core Indicators'!HM133)</f>
        <v>218</v>
      </c>
      <c r="R133" s="210">
        <f>_xlfn.DAYS(About!$A$3,'Core Indicators'!HU133)</f>
        <v>218</v>
      </c>
      <c r="S133" s="210">
        <f>_xlfn.DAYS(About!$A$3,'Core Indicators'!IC133)</f>
        <v>218</v>
      </c>
      <c r="T133" s="210">
        <f>_xlfn.DAYS(About!$A$3,'Core Indicators'!IK133)</f>
        <v>218</v>
      </c>
      <c r="U133" s="210">
        <f>_xlfn.DAYS(About!$A$3,'Core Indicators'!IS133)</f>
        <v>218</v>
      </c>
      <c r="V133" s="210">
        <f t="shared" si="4"/>
        <v>165.3</v>
      </c>
    </row>
    <row r="134" spans="1:22" x14ac:dyDescent="0.35">
      <c r="A134" s="209" t="str">
        <f>Lists!C:C</f>
        <v>THA002</v>
      </c>
      <c r="B134" s="210">
        <f>_xlfn.DAYS(About!$A$3,'Core Indicators'!U134)</f>
        <v>1036</v>
      </c>
      <c r="C134" s="210">
        <f>_xlfn.DAYS(About!$A$3,'Core Indicators'!AC134)</f>
        <v>1036</v>
      </c>
      <c r="D134" s="210">
        <f>_xlfn.DAYS(About!$A$3,'Core Indicators'!AK134)</f>
        <v>216</v>
      </c>
      <c r="E134" s="210">
        <f>_xlfn.DAYS(About!$A$3,'Core Indicators'!AS134)</f>
        <v>1036</v>
      </c>
      <c r="F134" s="210">
        <f>_xlfn.DAYS(About!$A$3,'Core Indicators'!BQ134)</f>
        <v>29</v>
      </c>
      <c r="G134" s="210">
        <f>_xlfn.DAYS(About!$A$3,'Core Indicators'!DM134)</f>
        <v>29</v>
      </c>
      <c r="H134" s="210">
        <f>_xlfn.DAYS(About!$A$3,'Core Indicators'!DU134)</f>
        <v>792</v>
      </c>
      <c r="I134" s="210">
        <f>_xlfn.DAYS(About!$A$3,'Core Indicators'!EC134)</f>
        <v>792</v>
      </c>
      <c r="J134" s="210">
        <f>_xlfn.DAYS(About!$A$3,'Core Indicators'!EK134)</f>
        <v>792</v>
      </c>
      <c r="K134" s="210">
        <f>_xlfn.DAYS(About!$A$3,'Core Indicators'!ES134)</f>
        <v>792</v>
      </c>
      <c r="L134" s="210">
        <f>_xlfn.DAYS(About!$A$3,'Core Indicators'!FI134)</f>
        <v>1203</v>
      </c>
      <c r="M134" s="210">
        <f>_xlfn.DAYS(About!$A$3,'Core Indicators'!GG134)</f>
        <v>218</v>
      </c>
      <c r="N134" s="210">
        <f>_xlfn.DAYS(About!$A$3,'Core Indicators'!GO134)</f>
        <v>218</v>
      </c>
      <c r="O134" s="210">
        <f>_xlfn.DAYS(About!$A$3,'Core Indicators'!GW134)</f>
        <v>218</v>
      </c>
      <c r="P134" s="210">
        <f>_xlfn.DAYS(About!$A$3,'Core Indicators'!HE134)</f>
        <v>218</v>
      </c>
      <c r="Q134" s="210">
        <f>_xlfn.DAYS(About!$A$3,'Core Indicators'!HM134)</f>
        <v>218</v>
      </c>
      <c r="R134" s="210">
        <f>_xlfn.DAYS(About!$A$3,'Core Indicators'!HU134)</f>
        <v>218</v>
      </c>
      <c r="S134" s="210">
        <f>_xlfn.DAYS(About!$A$3,'Core Indicators'!IC134)</f>
        <v>218</v>
      </c>
      <c r="T134" s="210">
        <f>_xlfn.DAYS(About!$A$3,'Core Indicators'!IK134)</f>
        <v>218</v>
      </c>
      <c r="U134" s="210">
        <f>_xlfn.DAYS(About!$A$3,'Core Indicators'!IS134)</f>
        <v>218</v>
      </c>
      <c r="V134" s="210">
        <f t="shared" si="4"/>
        <v>589.9</v>
      </c>
    </row>
    <row r="135" spans="1:22" x14ac:dyDescent="0.35">
      <c r="A135" s="209" t="str">
        <f>Lists!C:C</f>
        <v>THA003</v>
      </c>
      <c r="B135" s="210">
        <f>_xlfn.DAYS(About!$A$3,'Core Indicators'!U135)</f>
        <v>29</v>
      </c>
      <c r="C135" s="210">
        <f>_xlfn.DAYS(About!$A$3,'Core Indicators'!AC135)</f>
        <v>29</v>
      </c>
      <c r="D135" s="210">
        <f>_xlfn.DAYS(About!$A$3,'Core Indicators'!AK135)</f>
        <v>29</v>
      </c>
      <c r="E135" s="210">
        <f>_xlfn.DAYS(About!$A$3,'Core Indicators'!AS135)</f>
        <v>29</v>
      </c>
      <c r="F135" s="210">
        <f>_xlfn.DAYS(About!$A$3,'Core Indicators'!BQ135)</f>
        <v>488</v>
      </c>
      <c r="G135" s="210">
        <f>_xlfn.DAYS(About!$A$3,'Core Indicators'!DM135)</f>
        <v>29</v>
      </c>
      <c r="H135" s="210">
        <f>_xlfn.DAYS(About!$A$3,'Core Indicators'!DU135)</f>
        <v>29</v>
      </c>
      <c r="I135" s="210">
        <f>_xlfn.DAYS(About!$A$3,'Core Indicators'!EC135)</f>
        <v>29</v>
      </c>
      <c r="J135" s="210">
        <f>_xlfn.DAYS(About!$A$3,'Core Indicators'!EK135)</f>
        <v>29</v>
      </c>
      <c r="K135" s="210">
        <f>_xlfn.DAYS(About!$A$3,'Core Indicators'!ES135)</f>
        <v>29</v>
      </c>
      <c r="L135" s="210">
        <f>_xlfn.DAYS(About!$A$3,'Core Indicators'!FI135)</f>
        <v>1203</v>
      </c>
      <c r="M135" s="210">
        <f>_xlfn.DAYS(About!$A$3,'Core Indicators'!GG135)</f>
        <v>218</v>
      </c>
      <c r="N135" s="210">
        <f>_xlfn.DAYS(About!$A$3,'Core Indicators'!GO135)</f>
        <v>218</v>
      </c>
      <c r="O135" s="210">
        <f>_xlfn.DAYS(About!$A$3,'Core Indicators'!GW135)</f>
        <v>218</v>
      </c>
      <c r="P135" s="210">
        <f>_xlfn.DAYS(About!$A$3,'Core Indicators'!HE135)</f>
        <v>218</v>
      </c>
      <c r="Q135" s="210">
        <f>_xlfn.DAYS(About!$A$3,'Core Indicators'!HM135)</f>
        <v>218</v>
      </c>
      <c r="R135" s="210">
        <f>_xlfn.DAYS(About!$A$3,'Core Indicators'!HU135)</f>
        <v>218</v>
      </c>
      <c r="S135" s="210">
        <f>_xlfn.DAYS(About!$A$3,'Core Indicators'!IC135)</f>
        <v>218</v>
      </c>
      <c r="T135" s="210">
        <f>_xlfn.DAYS(About!$A$3,'Core Indicators'!IK135)</f>
        <v>218</v>
      </c>
      <c r="U135" s="210">
        <f>_xlfn.DAYS(About!$A$3,'Core Indicators'!IS135)</f>
        <v>218</v>
      </c>
      <c r="V135" s="210">
        <f t="shared" si="4"/>
        <v>211.2</v>
      </c>
    </row>
    <row r="136" spans="1:22" x14ac:dyDescent="0.35">
      <c r="A136" s="209" t="str">
        <f>Lists!C:C</f>
        <v>TON002</v>
      </c>
      <c r="B136" s="210">
        <f>_xlfn.DAYS(About!$A$3,'Core Indicators'!U136)</f>
        <v>132</v>
      </c>
      <c r="C136" s="210">
        <f>_xlfn.DAYS(About!$A$3,'Core Indicators'!AC136)</f>
        <v>132</v>
      </c>
      <c r="D136" s="210">
        <f>_xlfn.DAYS(About!$A$3,'Core Indicators'!AK136)</f>
        <v>64</v>
      </c>
      <c r="E136" s="210">
        <f>_xlfn.DAYS(About!$A$3,'Core Indicators'!AS136)</f>
        <v>64</v>
      </c>
      <c r="F136" s="210">
        <f>_xlfn.DAYS(About!$A$3,'Core Indicators'!BQ136)</f>
        <v>132</v>
      </c>
      <c r="G136" s="210">
        <f>_xlfn.DAYS(About!$A$3,'Core Indicators'!DM136)</f>
        <v>64</v>
      </c>
      <c r="H136" s="210">
        <f>_xlfn.DAYS(About!$A$3,'Core Indicators'!DU136)</f>
        <v>64</v>
      </c>
      <c r="I136" s="210">
        <f>_xlfn.DAYS(About!$A$3,'Core Indicators'!EC136)</f>
        <v>64</v>
      </c>
      <c r="J136" s="210">
        <f>_xlfn.DAYS(About!$A$3,'Core Indicators'!EK136)</f>
        <v>64</v>
      </c>
      <c r="K136" s="210">
        <f>_xlfn.DAYS(About!$A$3,'Core Indicators'!ES136)</f>
        <v>64</v>
      </c>
      <c r="L136" s="210">
        <f>_xlfn.DAYS(About!$A$3,'Core Indicators'!FI136)</f>
        <v>132</v>
      </c>
      <c r="M136" s="210">
        <f>_xlfn.DAYS(About!$A$3,'Core Indicators'!GG136)</f>
        <v>132</v>
      </c>
      <c r="N136" s="210">
        <f>_xlfn.DAYS(About!$A$3,'Core Indicators'!GO136)</f>
        <v>132</v>
      </c>
      <c r="O136" s="210">
        <f>_xlfn.DAYS(About!$A$3,'Core Indicators'!GW136)</f>
        <v>132</v>
      </c>
      <c r="P136" s="210">
        <f>_xlfn.DAYS(About!$A$3,'Core Indicators'!HE136)</f>
        <v>132</v>
      </c>
      <c r="Q136" s="210">
        <f>_xlfn.DAYS(About!$A$3,'Core Indicators'!HM136)</f>
        <v>132</v>
      </c>
      <c r="R136" s="210">
        <f>_xlfn.DAYS(About!$A$3,'Core Indicators'!HU136)</f>
        <v>132</v>
      </c>
      <c r="S136" s="210">
        <f>_xlfn.DAYS(About!$A$3,'Core Indicators'!IC136)</f>
        <v>132</v>
      </c>
      <c r="T136" s="210">
        <f>_xlfn.DAYS(About!$A$3,'Core Indicators'!IK136)</f>
        <v>132</v>
      </c>
      <c r="U136" s="210">
        <f>_xlfn.DAYS(About!$A$3,'Core Indicators'!IS136)</f>
        <v>132</v>
      </c>
      <c r="V136" s="210">
        <f t="shared" si="4"/>
        <v>84.4</v>
      </c>
    </row>
    <row r="137" spans="1:22" x14ac:dyDescent="0.35">
      <c r="A137" s="209" t="str">
        <f>Lists!C:C</f>
        <v>TTO002</v>
      </c>
      <c r="B137" s="210">
        <f>_xlfn.DAYS(About!$A$3,'Core Indicators'!U137)</f>
        <v>1188</v>
      </c>
      <c r="C137" s="210">
        <f>_xlfn.DAYS(About!$A$3,'Core Indicators'!AC137)</f>
        <v>103</v>
      </c>
      <c r="D137" s="210">
        <f>_xlfn.DAYS(About!$A$3,'Core Indicators'!AK137)</f>
        <v>103</v>
      </c>
      <c r="E137" s="210">
        <f>_xlfn.DAYS(About!$A$3,'Core Indicators'!AS137)</f>
        <v>97</v>
      </c>
      <c r="F137" s="210">
        <f>_xlfn.DAYS(About!$A$3,'Core Indicators'!BQ137)</f>
        <v>548</v>
      </c>
      <c r="G137" s="210">
        <f>_xlfn.DAYS(About!$A$3,'Core Indicators'!DM137)</f>
        <v>103</v>
      </c>
      <c r="H137" s="210">
        <f>_xlfn.DAYS(About!$A$3,'Core Indicators'!DU137)</f>
        <v>103</v>
      </c>
      <c r="I137" s="210">
        <f>_xlfn.DAYS(About!$A$3,'Core Indicators'!EC137)</f>
        <v>103</v>
      </c>
      <c r="J137" s="210">
        <f>_xlfn.DAYS(About!$A$3,'Core Indicators'!EK137)</f>
        <v>103</v>
      </c>
      <c r="K137" s="210">
        <f>_xlfn.DAYS(About!$A$3,'Core Indicators'!ES137)</f>
        <v>103</v>
      </c>
      <c r="L137" s="210">
        <f>_xlfn.DAYS(About!$A$3,'Core Indicators'!FI137)</f>
        <v>914</v>
      </c>
      <c r="M137" s="210">
        <f>_xlfn.DAYS(About!$A$3,'Core Indicators'!GG137)</f>
        <v>217</v>
      </c>
      <c r="N137" s="210">
        <f>_xlfn.DAYS(About!$A$3,'Core Indicators'!GO137)</f>
        <v>217</v>
      </c>
      <c r="O137" s="210">
        <f>_xlfn.DAYS(About!$A$3,'Core Indicators'!GW137)</f>
        <v>217</v>
      </c>
      <c r="P137" s="210">
        <f>_xlfn.DAYS(About!$A$3,'Core Indicators'!HE137)</f>
        <v>217</v>
      </c>
      <c r="Q137" s="210">
        <f>_xlfn.DAYS(About!$A$3,'Core Indicators'!HM137)</f>
        <v>217</v>
      </c>
      <c r="R137" s="210">
        <f>_xlfn.DAYS(About!$A$3,'Core Indicators'!HU137)</f>
        <v>217</v>
      </c>
      <c r="S137" s="210">
        <f>_xlfn.DAYS(About!$A$3,'Core Indicators'!IC137)</f>
        <v>217</v>
      </c>
      <c r="T137" s="210">
        <f>_xlfn.DAYS(About!$A$3,'Core Indicators'!IK137)</f>
        <v>217</v>
      </c>
      <c r="U137" s="210">
        <f>_xlfn.DAYS(About!$A$3,'Core Indicators'!IS137)</f>
        <v>217</v>
      </c>
      <c r="V137" s="210">
        <f t="shared" si="4"/>
        <v>239.4</v>
      </c>
    </row>
    <row r="138" spans="1:22" x14ac:dyDescent="0.35">
      <c r="A138" s="209" t="str">
        <f>Lists!C:C</f>
        <v>TUN002</v>
      </c>
      <c r="B138" s="210">
        <f>_xlfn.DAYS(About!$A$3,'Core Indicators'!U138)</f>
        <v>4</v>
      </c>
      <c r="C138" s="210">
        <f>_xlfn.DAYS(About!$A$3,'Core Indicators'!AC138)</f>
        <v>4</v>
      </c>
      <c r="D138" s="210">
        <f>_xlfn.DAYS(About!$A$3,'Core Indicators'!AK138)</f>
        <v>720</v>
      </c>
      <c r="E138" s="210">
        <f>_xlfn.DAYS(About!$A$3,'Core Indicators'!AS138)</f>
        <v>720</v>
      </c>
      <c r="F138" s="210">
        <f>_xlfn.DAYS(About!$A$3,'Core Indicators'!BQ138)</f>
        <v>4</v>
      </c>
      <c r="G138" s="210">
        <f>_xlfn.DAYS(About!$A$3,'Core Indicators'!DM138)</f>
        <v>1201</v>
      </c>
      <c r="H138" s="210">
        <f>_xlfn.DAYS(About!$A$3,'Core Indicators'!DU138)</f>
        <v>1201</v>
      </c>
      <c r="I138" s="210">
        <f>_xlfn.DAYS(About!$A$3,'Core Indicators'!EC138)</f>
        <v>1201</v>
      </c>
      <c r="J138" s="210">
        <f>_xlfn.DAYS(About!$A$3,'Core Indicators'!EK138)</f>
        <v>1201</v>
      </c>
      <c r="K138" s="210">
        <f>_xlfn.DAYS(About!$A$3,'Core Indicators'!ES138)</f>
        <v>1201</v>
      </c>
      <c r="L138" s="210">
        <f>_xlfn.DAYS(About!$A$3,'Core Indicators'!FI138)</f>
        <v>4</v>
      </c>
      <c r="M138" s="210">
        <f>_xlfn.DAYS(About!$A$3,'Core Indicators'!GG138)</f>
        <v>222</v>
      </c>
      <c r="N138" s="210">
        <f>_xlfn.DAYS(About!$A$3,'Core Indicators'!GO138)</f>
        <v>222</v>
      </c>
      <c r="O138" s="210">
        <f>_xlfn.DAYS(About!$A$3,'Core Indicators'!GW138)</f>
        <v>222</v>
      </c>
      <c r="P138" s="210">
        <f>_xlfn.DAYS(About!$A$3,'Core Indicators'!HE138)</f>
        <v>222</v>
      </c>
      <c r="Q138" s="210">
        <f>_xlfn.DAYS(About!$A$3,'Core Indicators'!HM138)</f>
        <v>222</v>
      </c>
      <c r="R138" s="210">
        <f>_xlfn.DAYS(About!$A$3,'Core Indicators'!HU138)</f>
        <v>222</v>
      </c>
      <c r="S138" s="210">
        <f>_xlfn.DAYS(About!$A$3,'Core Indicators'!IC138)</f>
        <v>222</v>
      </c>
      <c r="T138" s="210">
        <f>_xlfn.DAYS(About!$A$3,'Core Indicators'!IK138)</f>
        <v>222</v>
      </c>
      <c r="U138" s="210">
        <f>_xlfn.DAYS(About!$A$3,'Core Indicators'!IS138)</f>
        <v>222</v>
      </c>
      <c r="V138" s="210">
        <f t="shared" si="4"/>
        <v>767.5</v>
      </c>
    </row>
    <row r="139" spans="1:22" x14ac:dyDescent="0.35">
      <c r="A139" s="209" t="str">
        <f>Lists!C:C</f>
        <v>TUR001</v>
      </c>
      <c r="B139" s="210">
        <f>_xlfn.DAYS(About!$A$3,'Core Indicators'!U139)</f>
        <v>1201</v>
      </c>
      <c r="C139" s="210">
        <f>_xlfn.DAYS(About!$A$3,'Core Indicators'!AC139)</f>
        <v>153</v>
      </c>
      <c r="D139" s="210">
        <f>_xlfn.DAYS(About!$A$3,'Core Indicators'!AK139)</f>
        <v>41</v>
      </c>
      <c r="E139" s="210">
        <f>_xlfn.DAYS(About!$A$3,'Core Indicators'!AS139)</f>
        <v>41</v>
      </c>
      <c r="F139" s="210">
        <f>_xlfn.DAYS(About!$A$3,'Core Indicators'!BQ139)</f>
        <v>41</v>
      </c>
      <c r="G139" s="210">
        <f>_xlfn.DAYS(About!$A$3,'Core Indicators'!DM139)</f>
        <v>41</v>
      </c>
      <c r="H139" s="210">
        <f>_xlfn.DAYS(About!$A$3,'Core Indicators'!DU139)</f>
        <v>41</v>
      </c>
      <c r="I139" s="210">
        <f>_xlfn.DAYS(About!$A$3,'Core Indicators'!EC139)</f>
        <v>41</v>
      </c>
      <c r="J139" s="210">
        <f>_xlfn.DAYS(About!$A$3,'Core Indicators'!EK139)</f>
        <v>41</v>
      </c>
      <c r="K139" s="210">
        <f>_xlfn.DAYS(About!$A$3,'Core Indicators'!ES139)</f>
        <v>41</v>
      </c>
      <c r="L139" s="210">
        <f>_xlfn.DAYS(About!$A$3,'Core Indicators'!FI139)</f>
        <v>1201</v>
      </c>
      <c r="M139" s="210">
        <f>_xlfn.DAYS(About!$A$3,'Core Indicators'!GG139)</f>
        <v>223</v>
      </c>
      <c r="N139" s="210">
        <f>_xlfn.DAYS(About!$A$3,'Core Indicators'!GO139)</f>
        <v>223</v>
      </c>
      <c r="O139" s="210">
        <f>_xlfn.DAYS(About!$A$3,'Core Indicators'!GW139)</f>
        <v>223</v>
      </c>
      <c r="P139" s="210">
        <f>_xlfn.DAYS(About!$A$3,'Core Indicators'!HE139)</f>
        <v>223</v>
      </c>
      <c r="Q139" s="210">
        <f>_xlfn.DAYS(About!$A$3,'Core Indicators'!HM139)</f>
        <v>223</v>
      </c>
      <c r="R139" s="210">
        <f>_xlfn.DAYS(About!$A$3,'Core Indicators'!HU139)</f>
        <v>223</v>
      </c>
      <c r="S139" s="210">
        <f>_xlfn.DAYS(About!$A$3,'Core Indicators'!IC139)</f>
        <v>223</v>
      </c>
      <c r="T139" s="210">
        <f>_xlfn.DAYS(About!$A$3,'Core Indicators'!IK139)</f>
        <v>223</v>
      </c>
      <c r="U139" s="210">
        <f>_xlfn.DAYS(About!$A$3,'Core Indicators'!IS139)</f>
        <v>223</v>
      </c>
      <c r="V139" s="210">
        <f t="shared" si="4"/>
        <v>175.2</v>
      </c>
    </row>
    <row r="140" spans="1:22" x14ac:dyDescent="0.35">
      <c r="A140" s="209" t="str">
        <f>Lists!C:C</f>
        <v>TUR002</v>
      </c>
      <c r="B140" s="210">
        <f>_xlfn.DAYS(About!$A$3,'Core Indicators'!U140)</f>
        <v>1201</v>
      </c>
      <c r="C140" s="210">
        <f>_xlfn.DAYS(About!$A$3,'Core Indicators'!AC140)</f>
        <v>153</v>
      </c>
      <c r="D140" s="210">
        <f>_xlfn.DAYS(About!$A$3,'Core Indicators'!AK140)</f>
        <v>41</v>
      </c>
      <c r="E140" s="210">
        <f>_xlfn.DAYS(About!$A$3,'Core Indicators'!AS140)</f>
        <v>41</v>
      </c>
      <c r="F140" s="210">
        <f>_xlfn.DAYS(About!$A$3,'Core Indicators'!BQ140)</f>
        <v>41</v>
      </c>
      <c r="G140" s="210">
        <f>_xlfn.DAYS(About!$A$3,'Core Indicators'!DM140)</f>
        <v>41</v>
      </c>
      <c r="H140" s="210">
        <f>_xlfn.DAYS(About!$A$3,'Core Indicators'!DU140)</f>
        <v>41</v>
      </c>
      <c r="I140" s="210">
        <f>_xlfn.DAYS(About!$A$3,'Core Indicators'!EC140)</f>
        <v>41</v>
      </c>
      <c r="J140" s="210">
        <f>_xlfn.DAYS(About!$A$3,'Core Indicators'!EK140)</f>
        <v>41</v>
      </c>
      <c r="K140" s="210">
        <f>_xlfn.DAYS(About!$A$3,'Core Indicators'!ES140)</f>
        <v>41</v>
      </c>
      <c r="L140" s="210">
        <f>_xlfn.DAYS(About!$A$3,'Core Indicators'!FI140)</f>
        <v>1201</v>
      </c>
      <c r="M140" s="210">
        <f>_xlfn.DAYS(About!$A$3,'Core Indicators'!GG140)</f>
        <v>223</v>
      </c>
      <c r="N140" s="210">
        <f>_xlfn.DAYS(About!$A$3,'Core Indicators'!GO140)</f>
        <v>223</v>
      </c>
      <c r="O140" s="210">
        <f>_xlfn.DAYS(About!$A$3,'Core Indicators'!GW140)</f>
        <v>223</v>
      </c>
      <c r="P140" s="210">
        <f>_xlfn.DAYS(About!$A$3,'Core Indicators'!HE140)</f>
        <v>223</v>
      </c>
      <c r="Q140" s="210">
        <f>_xlfn.DAYS(About!$A$3,'Core Indicators'!HM140)</f>
        <v>223</v>
      </c>
      <c r="R140" s="210">
        <f>_xlfn.DAYS(About!$A$3,'Core Indicators'!HU140)</f>
        <v>223</v>
      </c>
      <c r="S140" s="210">
        <f>_xlfn.DAYS(About!$A$3,'Core Indicators'!IC140)</f>
        <v>223</v>
      </c>
      <c r="T140" s="210">
        <f>_xlfn.DAYS(About!$A$3,'Core Indicators'!IK140)</f>
        <v>223</v>
      </c>
      <c r="U140" s="210">
        <f>_xlfn.DAYS(About!$A$3,'Core Indicators'!IS140)</f>
        <v>223</v>
      </c>
      <c r="V140" s="210">
        <f t="shared" si="4"/>
        <v>175.2</v>
      </c>
    </row>
    <row r="141" spans="1:22" x14ac:dyDescent="0.35">
      <c r="A141" s="209" t="str">
        <f>Lists!C:C</f>
        <v>TUR003</v>
      </c>
      <c r="B141" s="210">
        <f>_xlfn.DAYS(About!$A$3,'Core Indicators'!U141)</f>
        <v>1201</v>
      </c>
      <c r="C141" s="210">
        <f>_xlfn.DAYS(About!$A$3,'Core Indicators'!AC141)</f>
        <v>153</v>
      </c>
      <c r="D141" s="210">
        <f>_xlfn.DAYS(About!$A$3,'Core Indicators'!AK141)</f>
        <v>41</v>
      </c>
      <c r="E141" s="210">
        <f>_xlfn.DAYS(About!$A$3,'Core Indicators'!AS141)</f>
        <v>41</v>
      </c>
      <c r="F141" s="210">
        <f>_xlfn.DAYS(About!$A$3,'Core Indicators'!BQ141)</f>
        <v>41</v>
      </c>
      <c r="G141" s="210">
        <f>_xlfn.DAYS(About!$A$3,'Core Indicators'!DM141)</f>
        <v>41</v>
      </c>
      <c r="H141" s="210">
        <f>_xlfn.DAYS(About!$A$3,'Core Indicators'!DU141)</f>
        <v>41</v>
      </c>
      <c r="I141" s="210">
        <f>_xlfn.DAYS(About!$A$3,'Core Indicators'!EC141)</f>
        <v>41</v>
      </c>
      <c r="J141" s="210">
        <f>_xlfn.DAYS(About!$A$3,'Core Indicators'!EK141)</f>
        <v>41</v>
      </c>
      <c r="K141" s="210">
        <f>_xlfn.DAYS(About!$A$3,'Core Indicators'!ES141)</f>
        <v>41</v>
      </c>
      <c r="L141" s="210">
        <f>_xlfn.DAYS(About!$A$3,'Core Indicators'!FI141)</f>
        <v>1201</v>
      </c>
      <c r="M141" s="210">
        <f>_xlfn.DAYS(About!$A$3,'Core Indicators'!GG141)</f>
        <v>223</v>
      </c>
      <c r="N141" s="210">
        <f>_xlfn.DAYS(About!$A$3,'Core Indicators'!GO141)</f>
        <v>223</v>
      </c>
      <c r="O141" s="210">
        <f>_xlfn.DAYS(About!$A$3,'Core Indicators'!GW141)</f>
        <v>223</v>
      </c>
      <c r="P141" s="210">
        <f>_xlfn.DAYS(About!$A$3,'Core Indicators'!HE141)</f>
        <v>223</v>
      </c>
      <c r="Q141" s="210">
        <f>_xlfn.DAYS(About!$A$3,'Core Indicators'!HM141)</f>
        <v>223</v>
      </c>
      <c r="R141" s="210">
        <f>_xlfn.DAYS(About!$A$3,'Core Indicators'!HU141)</f>
        <v>223</v>
      </c>
      <c r="S141" s="210">
        <f>_xlfn.DAYS(About!$A$3,'Core Indicators'!IC141)</f>
        <v>223</v>
      </c>
      <c r="T141" s="210">
        <f>_xlfn.DAYS(About!$A$3,'Core Indicators'!IK141)</f>
        <v>223</v>
      </c>
      <c r="U141" s="210">
        <f>_xlfn.DAYS(About!$A$3,'Core Indicators'!IS141)</f>
        <v>223</v>
      </c>
      <c r="V141" s="210">
        <f t="shared" si="4"/>
        <v>175.2</v>
      </c>
    </row>
    <row r="142" spans="1:22" x14ac:dyDescent="0.35">
      <c r="A142" s="209" t="str">
        <f>Lists!C:C</f>
        <v>TUR004</v>
      </c>
      <c r="B142" s="210">
        <f>_xlfn.DAYS(About!$A$3,'Core Indicators'!U142)</f>
        <v>1201</v>
      </c>
      <c r="C142" s="210">
        <f>_xlfn.DAYS(About!$A$3,'Core Indicators'!AC142)</f>
        <v>1201</v>
      </c>
      <c r="D142" s="210">
        <f>_xlfn.DAYS(About!$A$3,'Core Indicators'!AK142)</f>
        <v>1201</v>
      </c>
      <c r="E142" s="210">
        <f>_xlfn.DAYS(About!$A$3,'Core Indicators'!AS142)</f>
        <v>1201</v>
      </c>
      <c r="F142" s="210">
        <f>_xlfn.DAYS(About!$A$3,'Core Indicators'!BQ142)</f>
        <v>41</v>
      </c>
      <c r="G142" s="210">
        <f>_xlfn.DAYS(About!$A$3,'Core Indicators'!DM142)</f>
        <v>1201</v>
      </c>
      <c r="H142" s="210">
        <f>_xlfn.DAYS(About!$A$3,'Core Indicators'!DU142)</f>
        <v>1201</v>
      </c>
      <c r="I142" s="210">
        <f>_xlfn.DAYS(About!$A$3,'Core Indicators'!EC142)</f>
        <v>1201</v>
      </c>
      <c r="J142" s="210">
        <f>_xlfn.DAYS(About!$A$3,'Core Indicators'!EK142)</f>
        <v>1201</v>
      </c>
      <c r="K142" s="210">
        <f>_xlfn.DAYS(About!$A$3,'Core Indicators'!ES142)</f>
        <v>1201</v>
      </c>
      <c r="L142" s="210">
        <f>_xlfn.DAYS(About!$A$3,'Core Indicators'!FI142)</f>
        <v>1201</v>
      </c>
      <c r="M142" s="210">
        <f>_xlfn.DAYS(About!$A$3,'Core Indicators'!GG142)</f>
        <v>223</v>
      </c>
      <c r="N142" s="210">
        <f>_xlfn.DAYS(About!$A$3,'Core Indicators'!GO142)</f>
        <v>223</v>
      </c>
      <c r="O142" s="210">
        <f>_xlfn.DAYS(About!$A$3,'Core Indicators'!GW142)</f>
        <v>223</v>
      </c>
      <c r="P142" s="210">
        <f>_xlfn.DAYS(About!$A$3,'Core Indicators'!HE142)</f>
        <v>223</v>
      </c>
      <c r="Q142" s="210">
        <f>_xlfn.DAYS(About!$A$3,'Core Indicators'!HM142)</f>
        <v>223</v>
      </c>
      <c r="R142" s="210">
        <f>_xlfn.DAYS(About!$A$3,'Core Indicators'!HU142)</f>
        <v>223</v>
      </c>
      <c r="S142" s="210">
        <f>_xlfn.DAYS(About!$A$3,'Core Indicators'!IC142)</f>
        <v>223</v>
      </c>
      <c r="T142" s="210">
        <f>_xlfn.DAYS(About!$A$3,'Core Indicators'!IK142)</f>
        <v>223</v>
      </c>
      <c r="U142" s="210">
        <f>_xlfn.DAYS(About!$A$3,'Core Indicators'!IS142)</f>
        <v>223</v>
      </c>
      <c r="V142" s="210">
        <f t="shared" si="4"/>
        <v>987.2</v>
      </c>
    </row>
    <row r="143" spans="1:22" x14ac:dyDescent="0.35">
      <c r="A143" s="209" t="str">
        <f>Lists!C:C</f>
        <v>TZA001</v>
      </c>
      <c r="B143" s="210">
        <f>_xlfn.DAYS(About!$A$3,'Core Indicators'!U143)</f>
        <v>77</v>
      </c>
      <c r="C143" s="210">
        <f>_xlfn.DAYS(About!$A$3,'Core Indicators'!AC143)</f>
        <v>6</v>
      </c>
      <c r="D143" s="210">
        <f>_xlfn.DAYS(About!$A$3,'Core Indicators'!AK143)</f>
        <v>1</v>
      </c>
      <c r="E143" s="210">
        <f>_xlfn.DAYS(About!$A$3,'Core Indicators'!AS143)</f>
        <v>1</v>
      </c>
      <c r="F143" s="210">
        <f>_xlfn.DAYS(About!$A$3,'Core Indicators'!BQ143)</f>
        <v>1</v>
      </c>
      <c r="G143" s="210">
        <f>_xlfn.DAYS(About!$A$3,'Core Indicators'!DM143)</f>
        <v>1</v>
      </c>
      <c r="H143" s="210">
        <f>_xlfn.DAYS(About!$A$3,'Core Indicators'!DU143)</f>
        <v>1</v>
      </c>
      <c r="I143" s="210">
        <f>_xlfn.DAYS(About!$A$3,'Core Indicators'!EC143)</f>
        <v>1</v>
      </c>
      <c r="J143" s="210">
        <f>_xlfn.DAYS(About!$A$3,'Core Indicators'!EK143)</f>
        <v>1</v>
      </c>
      <c r="K143" s="210">
        <f>_xlfn.DAYS(About!$A$3,'Core Indicators'!ES143)</f>
        <v>1</v>
      </c>
      <c r="L143" s="210">
        <f>_xlfn.DAYS(About!$A$3,'Core Indicators'!FI143)</f>
        <v>77</v>
      </c>
      <c r="M143" s="210">
        <f>_xlfn.DAYS(About!$A$3,'Core Indicators'!GG143)</f>
        <v>77</v>
      </c>
      <c r="N143" s="210">
        <f>_xlfn.DAYS(About!$A$3,'Core Indicators'!GO143)</f>
        <v>77</v>
      </c>
      <c r="O143" s="210">
        <f>_xlfn.DAYS(About!$A$3,'Core Indicators'!GW143)</f>
        <v>77</v>
      </c>
      <c r="P143" s="210">
        <f>_xlfn.DAYS(About!$A$3,'Core Indicators'!HE143)</f>
        <v>77</v>
      </c>
      <c r="Q143" s="210">
        <f>_xlfn.DAYS(About!$A$3,'Core Indicators'!HM143)</f>
        <v>77</v>
      </c>
      <c r="R143" s="210">
        <f>_xlfn.DAYS(About!$A$3,'Core Indicators'!HU143)</f>
        <v>77</v>
      </c>
      <c r="S143" s="210">
        <f>_xlfn.DAYS(About!$A$3,'Core Indicators'!IC143)</f>
        <v>77</v>
      </c>
      <c r="T143" s="210">
        <f>_xlfn.DAYS(About!$A$3,'Core Indicators'!IK143)</f>
        <v>77</v>
      </c>
      <c r="U143" s="210">
        <f>_xlfn.DAYS(About!$A$3,'Core Indicators'!IS143)</f>
        <v>77</v>
      </c>
      <c r="V143" s="210">
        <f t="shared" si="4"/>
        <v>16.2</v>
      </c>
    </row>
    <row r="144" spans="1:22" x14ac:dyDescent="0.35">
      <c r="A144" s="209" t="str">
        <f>Lists!C:C</f>
        <v>TZA002</v>
      </c>
      <c r="B144" s="210">
        <f>_xlfn.DAYS(About!$A$3,'Core Indicators'!U144)</f>
        <v>97</v>
      </c>
      <c r="C144" s="210">
        <f>_xlfn.DAYS(About!$A$3,'Core Indicators'!AC144)</f>
        <v>324</v>
      </c>
      <c r="D144" s="210">
        <f>_xlfn.DAYS(About!$A$3,'Core Indicators'!AK144)</f>
        <v>324</v>
      </c>
      <c r="E144" s="210">
        <f>_xlfn.DAYS(About!$A$3,'Core Indicators'!AS144)</f>
        <v>1</v>
      </c>
      <c r="F144" s="210">
        <f>_xlfn.DAYS(About!$A$3,'Core Indicators'!BQ144)</f>
        <v>1</v>
      </c>
      <c r="G144" s="210">
        <f>_xlfn.DAYS(About!$A$3,'Core Indicators'!DM144)</f>
        <v>1</v>
      </c>
      <c r="H144" s="210">
        <f>_xlfn.DAYS(About!$A$3,'Core Indicators'!DU144)</f>
        <v>1</v>
      </c>
      <c r="I144" s="210">
        <f>_xlfn.DAYS(About!$A$3,'Core Indicators'!EC144)</f>
        <v>1</v>
      </c>
      <c r="J144" s="210">
        <f>_xlfn.DAYS(About!$A$3,'Core Indicators'!EK144)</f>
        <v>1</v>
      </c>
      <c r="K144" s="210">
        <f>_xlfn.DAYS(About!$A$3,'Core Indicators'!ES144)</f>
        <v>43</v>
      </c>
      <c r="L144" s="210">
        <f>_xlfn.DAYS(About!$A$3,'Core Indicators'!FI144)</f>
        <v>324</v>
      </c>
      <c r="M144" s="210">
        <f>_xlfn.DAYS(About!$A$3,'Core Indicators'!GG144)</f>
        <v>216</v>
      </c>
      <c r="N144" s="210">
        <f>_xlfn.DAYS(About!$A$3,'Core Indicators'!GO144)</f>
        <v>216</v>
      </c>
      <c r="O144" s="210">
        <f>_xlfn.DAYS(About!$A$3,'Core Indicators'!GW144)</f>
        <v>216</v>
      </c>
      <c r="P144" s="210">
        <f>_xlfn.DAYS(About!$A$3,'Core Indicators'!HE144)</f>
        <v>216</v>
      </c>
      <c r="Q144" s="210">
        <f>_xlfn.DAYS(About!$A$3,'Core Indicators'!HM144)</f>
        <v>216</v>
      </c>
      <c r="R144" s="210">
        <f>_xlfn.DAYS(About!$A$3,'Core Indicators'!HU144)</f>
        <v>216</v>
      </c>
      <c r="S144" s="210">
        <f>_xlfn.DAYS(About!$A$3,'Core Indicators'!IC144)</f>
        <v>216</v>
      </c>
      <c r="T144" s="210">
        <f>_xlfn.DAYS(About!$A$3,'Core Indicators'!IK144)</f>
        <v>216</v>
      </c>
      <c r="U144" s="210">
        <f>_xlfn.DAYS(About!$A$3,'Core Indicators'!IS144)</f>
        <v>216</v>
      </c>
      <c r="V144" s="210">
        <f t="shared" si="4"/>
        <v>91.3</v>
      </c>
    </row>
    <row r="145" spans="1:24" x14ac:dyDescent="0.35">
      <c r="A145" s="209" t="str">
        <f>Lists!C:C</f>
        <v>TZA003</v>
      </c>
      <c r="B145" s="210">
        <f>_xlfn.DAYS(About!$A$3,'Core Indicators'!U145)</f>
        <v>77</v>
      </c>
      <c r="C145" s="210">
        <f>_xlfn.DAYS(About!$A$3,'Core Indicators'!AC145)</f>
        <v>1</v>
      </c>
      <c r="D145" s="210">
        <f>_xlfn.DAYS(About!$A$3,'Core Indicators'!AK145)</f>
        <v>1</v>
      </c>
      <c r="E145" s="210">
        <f>_xlfn.DAYS(About!$A$3,'Core Indicators'!AS145)</f>
        <v>77</v>
      </c>
      <c r="F145" s="210">
        <f>_xlfn.DAYS(About!$A$3,'Core Indicators'!BQ145)</f>
        <v>1</v>
      </c>
      <c r="G145" s="210">
        <f>_xlfn.DAYS(About!$A$3,'Core Indicators'!DM145)</f>
        <v>1</v>
      </c>
      <c r="H145" s="210">
        <f>_xlfn.DAYS(About!$A$3,'Core Indicators'!DU145)</f>
        <v>1</v>
      </c>
      <c r="I145" s="210">
        <f>_xlfn.DAYS(About!$A$3,'Core Indicators'!EC145)</f>
        <v>1</v>
      </c>
      <c r="J145" s="210">
        <f>_xlfn.DAYS(About!$A$3,'Core Indicators'!EK145)</f>
        <v>1</v>
      </c>
      <c r="K145" s="210">
        <f>_xlfn.DAYS(About!$A$3,'Core Indicators'!ES145)</f>
        <v>1</v>
      </c>
      <c r="L145" s="210">
        <f>_xlfn.DAYS(About!$A$3,'Core Indicators'!FI145)</f>
        <v>77</v>
      </c>
      <c r="M145" s="210">
        <f>_xlfn.DAYS(About!$A$3,'Core Indicators'!GG145)</f>
        <v>77</v>
      </c>
      <c r="N145" s="210">
        <f>_xlfn.DAYS(About!$A$3,'Core Indicators'!GO145)</f>
        <v>77</v>
      </c>
      <c r="O145" s="210">
        <f>_xlfn.DAYS(About!$A$3,'Core Indicators'!GW145)</f>
        <v>77</v>
      </c>
      <c r="P145" s="210">
        <f>_xlfn.DAYS(About!$A$3,'Core Indicators'!HE145)</f>
        <v>77</v>
      </c>
      <c r="Q145" s="210">
        <f>_xlfn.DAYS(About!$A$3,'Core Indicators'!HM145)</f>
        <v>77</v>
      </c>
      <c r="R145" s="210">
        <f>_xlfn.DAYS(About!$A$3,'Core Indicators'!HU145)</f>
        <v>77</v>
      </c>
      <c r="S145" s="210">
        <f>_xlfn.DAYS(About!$A$3,'Core Indicators'!IC145)</f>
        <v>77</v>
      </c>
      <c r="T145" s="210">
        <f>_xlfn.DAYS(About!$A$3,'Core Indicators'!IK145)</f>
        <v>77</v>
      </c>
      <c r="U145" s="210">
        <f>_xlfn.DAYS(About!$A$3,'Core Indicators'!IS145)</f>
        <v>77</v>
      </c>
      <c r="V145" s="210">
        <f t="shared" si="4"/>
        <v>23.8</v>
      </c>
    </row>
    <row r="146" spans="1:24" x14ac:dyDescent="0.35">
      <c r="A146" s="209" t="str">
        <f>Lists!C:C</f>
        <v>UGA005</v>
      </c>
      <c r="B146" s="210">
        <f>_xlfn.DAYS(About!$A$3,'Core Indicators'!U146)</f>
        <v>914</v>
      </c>
      <c r="C146" s="210">
        <f>_xlfn.DAYS(About!$A$3,'Core Indicators'!AC146)</f>
        <v>256</v>
      </c>
      <c r="D146" s="210">
        <f>_xlfn.DAYS(About!$A$3,'Core Indicators'!AK146)</f>
        <v>90</v>
      </c>
      <c r="E146" s="210">
        <f>_xlfn.DAYS(About!$A$3,'Core Indicators'!AS146)</f>
        <v>90</v>
      </c>
      <c r="F146" s="210">
        <f>_xlfn.DAYS(About!$A$3,'Core Indicators'!BQ146)</f>
        <v>725</v>
      </c>
      <c r="G146" s="210">
        <f>_xlfn.DAYS(About!$A$3,'Core Indicators'!DM146)</f>
        <v>90</v>
      </c>
      <c r="H146" s="210">
        <f>_xlfn.DAYS(About!$A$3,'Core Indicators'!DU146)</f>
        <v>90</v>
      </c>
      <c r="I146" s="210">
        <f>_xlfn.DAYS(About!$A$3,'Core Indicators'!EC146)</f>
        <v>90</v>
      </c>
      <c r="J146" s="210">
        <f>_xlfn.DAYS(About!$A$3,'Core Indicators'!EK146)</f>
        <v>90</v>
      </c>
      <c r="K146" s="210">
        <f>_xlfn.DAYS(About!$A$3,'Core Indicators'!ES146)</f>
        <v>90</v>
      </c>
      <c r="L146" s="210">
        <f>_xlfn.DAYS(About!$A$3,'Core Indicators'!FI146)</f>
        <v>673</v>
      </c>
      <c r="M146" s="210">
        <f>_xlfn.DAYS(About!$A$3,'Core Indicators'!GG146)</f>
        <v>214</v>
      </c>
      <c r="N146" s="210">
        <f>_xlfn.DAYS(About!$A$3,'Core Indicators'!GO146)</f>
        <v>214</v>
      </c>
      <c r="O146" s="210">
        <f>_xlfn.DAYS(About!$A$3,'Core Indicators'!GW146)</f>
        <v>214</v>
      </c>
      <c r="P146" s="210">
        <f>_xlfn.DAYS(About!$A$3,'Core Indicators'!HE146)</f>
        <v>214</v>
      </c>
      <c r="Q146" s="210">
        <f>_xlfn.DAYS(About!$A$3,'Core Indicators'!HM146)</f>
        <v>214</v>
      </c>
      <c r="R146" s="210">
        <f>_xlfn.DAYS(About!$A$3,'Core Indicators'!HU146)</f>
        <v>214</v>
      </c>
      <c r="S146" s="210">
        <f>_xlfn.DAYS(About!$A$3,'Core Indicators'!IC146)</f>
        <v>214</v>
      </c>
      <c r="T146" s="210">
        <f>_xlfn.DAYS(About!$A$3,'Core Indicators'!IK146)</f>
        <v>214</v>
      </c>
      <c r="U146" s="210">
        <f>_xlfn.DAYS(About!$A$3,'Core Indicators'!IS146)</f>
        <v>214</v>
      </c>
      <c r="V146" s="210">
        <f t="shared" si="4"/>
        <v>224.2</v>
      </c>
    </row>
    <row r="147" spans="1:24" x14ac:dyDescent="0.35">
      <c r="A147" s="209" t="str">
        <f>Lists!C:C</f>
        <v>UKR002</v>
      </c>
      <c r="B147" s="210">
        <f>_xlfn.DAYS(About!$A$3,'Core Indicators'!U147)</f>
        <v>35</v>
      </c>
      <c r="C147" s="210">
        <f>_xlfn.DAYS(About!$A$3,'Core Indicators'!AC147)</f>
        <v>35</v>
      </c>
      <c r="D147" s="210">
        <f>_xlfn.DAYS(About!$A$3,'Core Indicators'!AK147)</f>
        <v>35</v>
      </c>
      <c r="E147" s="210">
        <f>_xlfn.DAYS(About!$A$3,'Core Indicators'!AS147)</f>
        <v>35</v>
      </c>
      <c r="F147" s="210">
        <f>_xlfn.DAYS(About!$A$3,'Core Indicators'!BQ147)</f>
        <v>35</v>
      </c>
      <c r="G147" s="210">
        <f>_xlfn.DAYS(About!$A$3,'Core Indicators'!DM147)</f>
        <v>35</v>
      </c>
      <c r="H147" s="210">
        <f>_xlfn.DAYS(About!$A$3,'Core Indicators'!DU147)</f>
        <v>35</v>
      </c>
      <c r="I147" s="210">
        <f>_xlfn.DAYS(About!$A$3,'Core Indicators'!EC147)</f>
        <v>35</v>
      </c>
      <c r="J147" s="210">
        <f>_xlfn.DAYS(About!$A$3,'Core Indicators'!EK147)</f>
        <v>35</v>
      </c>
      <c r="K147" s="210">
        <f>_xlfn.DAYS(About!$A$3,'Core Indicators'!ES147)</f>
        <v>35</v>
      </c>
      <c r="L147" s="210">
        <f>_xlfn.DAYS(About!$A$3,'Core Indicators'!FI147)</f>
        <v>35</v>
      </c>
      <c r="M147" s="210">
        <f>_xlfn.DAYS(About!$A$3,'Core Indicators'!GG147)</f>
        <v>216</v>
      </c>
      <c r="N147" s="210">
        <f>_xlfn.DAYS(About!$A$3,'Core Indicators'!GO147)</f>
        <v>216</v>
      </c>
      <c r="O147" s="210">
        <f>_xlfn.DAYS(About!$A$3,'Core Indicators'!GW147)</f>
        <v>216</v>
      </c>
      <c r="P147" s="210">
        <f>_xlfn.DAYS(About!$A$3,'Core Indicators'!HE147)</f>
        <v>216</v>
      </c>
      <c r="Q147" s="210">
        <f>_xlfn.DAYS(About!$A$3,'Core Indicators'!HM147)</f>
        <v>216</v>
      </c>
      <c r="R147" s="210">
        <f>_xlfn.DAYS(About!$A$3,'Core Indicators'!HU147)</f>
        <v>216</v>
      </c>
      <c r="S147" s="210">
        <f>_xlfn.DAYS(About!$A$3,'Core Indicators'!IC147)</f>
        <v>216</v>
      </c>
      <c r="T147" s="210">
        <f>_xlfn.DAYS(About!$A$3,'Core Indicators'!IK147)</f>
        <v>216</v>
      </c>
      <c r="U147" s="210">
        <f>_xlfn.DAYS(About!$A$3,'Core Indicators'!IS147)</f>
        <v>216</v>
      </c>
      <c r="V147" s="210">
        <f t="shared" si="4"/>
        <v>53.1</v>
      </c>
    </row>
    <row r="148" spans="1:24" x14ac:dyDescent="0.35">
      <c r="A148" s="209" t="str">
        <f>Lists!C:C</f>
        <v>VEN001</v>
      </c>
      <c r="B148" s="210">
        <f>_xlfn.DAYS(About!$A$3,'Core Indicators'!U148)</f>
        <v>601</v>
      </c>
      <c r="C148" s="210">
        <f>_xlfn.DAYS(About!$A$3,'Core Indicators'!AC148)</f>
        <v>488</v>
      </c>
      <c r="D148" s="210">
        <f>_xlfn.DAYS(About!$A$3,'Core Indicators'!AK148)</f>
        <v>488</v>
      </c>
      <c r="E148" s="210">
        <f>_xlfn.DAYS(About!$A$3,'Core Indicators'!AS148)</f>
        <v>488</v>
      </c>
      <c r="F148" s="210">
        <f>_xlfn.DAYS(About!$A$3,'Core Indicators'!BQ148)</f>
        <v>845</v>
      </c>
      <c r="G148" s="210">
        <f>_xlfn.DAYS(About!$A$3,'Core Indicators'!DM148)</f>
        <v>488</v>
      </c>
      <c r="H148" s="210">
        <f>_xlfn.DAYS(About!$A$3,'Core Indicators'!DU148)</f>
        <v>488</v>
      </c>
      <c r="I148" s="210">
        <f>_xlfn.DAYS(About!$A$3,'Core Indicators'!EC148)</f>
        <v>488</v>
      </c>
      <c r="J148" s="210">
        <f>_xlfn.DAYS(About!$A$3,'Core Indicators'!EK148)</f>
        <v>572</v>
      </c>
      <c r="K148" s="210">
        <f>_xlfn.DAYS(About!$A$3,'Core Indicators'!ES148)</f>
        <v>572</v>
      </c>
      <c r="L148" s="210">
        <f>_xlfn.DAYS(About!$A$3,'Core Indicators'!FI148)</f>
        <v>1068</v>
      </c>
      <c r="M148" s="210">
        <f>_xlfn.DAYS(About!$A$3,'Core Indicators'!GG148)</f>
        <v>223</v>
      </c>
      <c r="N148" s="210">
        <f>_xlfn.DAYS(About!$A$3,'Core Indicators'!GO148)</f>
        <v>223</v>
      </c>
      <c r="O148" s="210">
        <f>_xlfn.DAYS(About!$A$3,'Core Indicators'!GW148)</f>
        <v>223</v>
      </c>
      <c r="P148" s="210">
        <f>_xlfn.DAYS(About!$A$3,'Core Indicators'!HE148)</f>
        <v>223</v>
      </c>
      <c r="Q148" s="210">
        <f>_xlfn.DAYS(About!$A$3,'Core Indicators'!HM148)</f>
        <v>223</v>
      </c>
      <c r="R148" s="210">
        <f>_xlfn.DAYS(About!$A$3,'Core Indicators'!HU148)</f>
        <v>223</v>
      </c>
      <c r="S148" s="210">
        <f>_xlfn.DAYS(About!$A$3,'Core Indicators'!IC148)</f>
        <v>223</v>
      </c>
      <c r="T148" s="210">
        <f>_xlfn.DAYS(About!$A$3,'Core Indicators'!IK148)</f>
        <v>223</v>
      </c>
      <c r="U148" s="210">
        <f>_xlfn.DAYS(About!$A$3,'Core Indicators'!IS148)</f>
        <v>223</v>
      </c>
      <c r="V148" s="210">
        <f t="shared" si="4"/>
        <v>572</v>
      </c>
    </row>
    <row r="149" spans="1:24" x14ac:dyDescent="0.35">
      <c r="A149" s="209" t="str">
        <f>Lists!C:C</f>
        <v>YEM001</v>
      </c>
      <c r="B149" s="210">
        <f>_xlfn.DAYS(About!$A$3,'Core Indicators'!U149)</f>
        <v>127</v>
      </c>
      <c r="C149" s="210">
        <f>_xlfn.DAYS(About!$A$3,'Core Indicators'!AC149)</f>
        <v>127</v>
      </c>
      <c r="D149" s="210">
        <f>_xlfn.DAYS(About!$A$3,'Core Indicators'!AK149)</f>
        <v>127</v>
      </c>
      <c r="E149" s="210">
        <f>_xlfn.DAYS(About!$A$3,'Core Indicators'!AS149)</f>
        <v>127</v>
      </c>
      <c r="F149" s="210">
        <f>_xlfn.DAYS(About!$A$3,'Core Indicators'!BQ149)</f>
        <v>127</v>
      </c>
      <c r="G149" s="210">
        <f>_xlfn.DAYS(About!$A$3,'Core Indicators'!DM149)</f>
        <v>127</v>
      </c>
      <c r="H149" s="210">
        <f>_xlfn.DAYS(About!$A$3,'Core Indicators'!DU149)</f>
        <v>127</v>
      </c>
      <c r="I149" s="210">
        <f>_xlfn.DAYS(About!$A$3,'Core Indicators'!EC149)</f>
        <v>127</v>
      </c>
      <c r="J149" s="210">
        <f>_xlfn.DAYS(About!$A$3,'Core Indicators'!EK149)</f>
        <v>127</v>
      </c>
      <c r="K149" s="210">
        <f>_xlfn.DAYS(About!$A$3,'Core Indicators'!ES149)</f>
        <v>127</v>
      </c>
      <c r="L149" s="210">
        <f>_xlfn.DAYS(About!$A$3,'Core Indicators'!FI149)</f>
        <v>1219</v>
      </c>
      <c r="M149" s="210">
        <f>_xlfn.DAYS(About!$A$3,'Core Indicators'!GG149)</f>
        <v>212</v>
      </c>
      <c r="N149" s="210">
        <f>_xlfn.DAYS(About!$A$3,'Core Indicators'!GO149)</f>
        <v>212</v>
      </c>
      <c r="O149" s="210">
        <f>_xlfn.DAYS(About!$A$3,'Core Indicators'!GW149)</f>
        <v>212</v>
      </c>
      <c r="P149" s="210">
        <f>_xlfn.DAYS(About!$A$3,'Core Indicators'!HE149)</f>
        <v>211</v>
      </c>
      <c r="Q149" s="210">
        <f>_xlfn.DAYS(About!$A$3,'Core Indicators'!HM149)</f>
        <v>212</v>
      </c>
      <c r="R149" s="210">
        <f>_xlfn.DAYS(About!$A$3,'Core Indicators'!HU149)</f>
        <v>211</v>
      </c>
      <c r="S149" s="210">
        <f>_xlfn.DAYS(About!$A$3,'Core Indicators'!IC149)</f>
        <v>211</v>
      </c>
      <c r="T149" s="210">
        <f>_xlfn.DAYS(About!$A$3,'Core Indicators'!IK149)</f>
        <v>211</v>
      </c>
      <c r="U149" s="210">
        <f>_xlfn.DAYS(About!$A$3,'Core Indicators'!IS149)</f>
        <v>211</v>
      </c>
      <c r="V149" s="210">
        <f t="shared" si="4"/>
        <v>244.7</v>
      </c>
    </row>
    <row r="150" spans="1:24" x14ac:dyDescent="0.35">
      <c r="A150" s="209" t="str">
        <f>Lists!C:C</f>
        <v>YEM002</v>
      </c>
      <c r="B150" s="210">
        <f>_xlfn.DAYS(About!$A$3,'Core Indicators'!U150)</f>
        <v>127</v>
      </c>
      <c r="C150" s="210">
        <f>_xlfn.DAYS(About!$A$3,'Core Indicators'!AC150)</f>
        <v>127</v>
      </c>
      <c r="D150" s="210">
        <f>_xlfn.DAYS(About!$A$3,'Core Indicators'!AK150)</f>
        <v>127</v>
      </c>
      <c r="E150" s="210">
        <f>_xlfn.DAYS(About!$A$3,'Core Indicators'!AS150)</f>
        <v>127</v>
      </c>
      <c r="F150" s="210">
        <f>_xlfn.DAYS(About!$A$3,'Core Indicators'!BQ150)</f>
        <v>127</v>
      </c>
      <c r="G150" s="210">
        <f>_xlfn.DAYS(About!$A$3,'Core Indicators'!DM150)</f>
        <v>127</v>
      </c>
      <c r="H150" s="210">
        <f>_xlfn.DAYS(About!$A$3,'Core Indicators'!DU150)</f>
        <v>127</v>
      </c>
      <c r="I150" s="210">
        <f>_xlfn.DAYS(About!$A$3,'Core Indicators'!EC150)</f>
        <v>127</v>
      </c>
      <c r="J150" s="210">
        <f>_xlfn.DAYS(About!$A$3,'Core Indicators'!EK150)</f>
        <v>127</v>
      </c>
      <c r="K150" s="210">
        <f>_xlfn.DAYS(About!$A$3,'Core Indicators'!ES150)</f>
        <v>127</v>
      </c>
      <c r="L150" s="210">
        <f>_xlfn.DAYS(About!$A$3,'Core Indicators'!FI150)</f>
        <v>1189</v>
      </c>
      <c r="M150" s="210">
        <f>_xlfn.DAYS(About!$A$3,'Core Indicators'!GG150)</f>
        <v>211</v>
      </c>
      <c r="N150" s="210">
        <f>_xlfn.DAYS(About!$A$3,'Core Indicators'!GO150)</f>
        <v>211</v>
      </c>
      <c r="O150" s="210">
        <f>_xlfn.DAYS(About!$A$3,'Core Indicators'!GW150)</f>
        <v>211</v>
      </c>
      <c r="P150" s="210">
        <f>_xlfn.DAYS(About!$A$3,'Core Indicators'!HE150)</f>
        <v>211</v>
      </c>
      <c r="Q150" s="210">
        <f>_xlfn.DAYS(About!$A$3,'Core Indicators'!HM150)</f>
        <v>211</v>
      </c>
      <c r="R150" s="210">
        <f>_xlfn.DAYS(About!$A$3,'Core Indicators'!HU150)</f>
        <v>211</v>
      </c>
      <c r="S150" s="210">
        <f>_xlfn.DAYS(About!$A$3,'Core Indicators'!IC150)</f>
        <v>211</v>
      </c>
      <c r="T150" s="210">
        <f>_xlfn.DAYS(About!$A$3,'Core Indicators'!IK150)</f>
        <v>211</v>
      </c>
      <c r="U150" s="210">
        <f>_xlfn.DAYS(About!$A$3,'Core Indicators'!IS150)</f>
        <v>211</v>
      </c>
      <c r="V150" s="210">
        <f t="shared" si="4"/>
        <v>241.6</v>
      </c>
    </row>
    <row r="151" spans="1:24" x14ac:dyDescent="0.35">
      <c r="A151" s="209" t="str">
        <f>Lists!C:C</f>
        <v>ZMB002</v>
      </c>
      <c r="B151" s="210">
        <f>_xlfn.DAYS(About!$A$3,'Core Indicators'!U151)</f>
        <v>261</v>
      </c>
      <c r="C151" s="210">
        <f>_xlfn.DAYS(About!$A$3,'Core Indicators'!AC151)</f>
        <v>191</v>
      </c>
      <c r="D151" s="210">
        <f>_xlfn.DAYS(About!$A$3,'Core Indicators'!AK151)</f>
        <v>191</v>
      </c>
      <c r="E151" s="210">
        <f>_xlfn.DAYS(About!$A$3,'Core Indicators'!AS151)</f>
        <v>1005</v>
      </c>
      <c r="F151" s="210">
        <f>_xlfn.DAYS(About!$A$3,'Core Indicators'!BQ151)</f>
        <v>0</v>
      </c>
      <c r="G151" s="210">
        <f>_xlfn.DAYS(About!$A$3,'Core Indicators'!DM151)</f>
        <v>191</v>
      </c>
      <c r="H151" s="210">
        <f>_xlfn.DAYS(About!$A$3,'Core Indicators'!DU151)</f>
        <v>191</v>
      </c>
      <c r="I151" s="210">
        <f>_xlfn.DAYS(About!$A$3,'Core Indicators'!EC151)</f>
        <v>191</v>
      </c>
      <c r="J151" s="210">
        <f>_xlfn.DAYS(About!$A$3,'Core Indicators'!EK151)</f>
        <v>191</v>
      </c>
      <c r="K151" s="210">
        <f>_xlfn.DAYS(About!$A$3,'Core Indicators'!ES151)</f>
        <v>191</v>
      </c>
      <c r="L151" s="210">
        <f>_xlfn.DAYS(About!$A$3,'Core Indicators'!FI151)</f>
        <v>261</v>
      </c>
      <c r="M151" s="210">
        <f>_xlfn.DAYS(About!$A$3,'Core Indicators'!GG151)</f>
        <v>216</v>
      </c>
      <c r="N151" s="210">
        <f>_xlfn.DAYS(About!$A$3,'Core Indicators'!GO151)</f>
        <v>216</v>
      </c>
      <c r="O151" s="210">
        <f>_xlfn.DAYS(About!$A$3,'Core Indicators'!GW151)</f>
        <v>216</v>
      </c>
      <c r="P151" s="210">
        <f>_xlfn.DAYS(About!$A$3,'Core Indicators'!HE151)</f>
        <v>216</v>
      </c>
      <c r="Q151" s="210">
        <f>_xlfn.DAYS(About!$A$3,'Core Indicators'!HM151)</f>
        <v>216</v>
      </c>
      <c r="R151" s="210">
        <f>_xlfn.DAYS(About!$A$3,'Core Indicators'!HU151)</f>
        <v>216</v>
      </c>
      <c r="S151" s="210">
        <f>_xlfn.DAYS(About!$A$3,'Core Indicators'!IC151)</f>
        <v>216</v>
      </c>
      <c r="T151" s="210">
        <f>_xlfn.DAYS(About!$A$3,'Core Indicators'!IK151)</f>
        <v>216</v>
      </c>
      <c r="U151" s="210">
        <f>_xlfn.DAYS(About!$A$3,'Core Indicators'!IS151)</f>
        <v>216</v>
      </c>
      <c r="V151" s="210">
        <f t="shared" si="4"/>
        <v>262.8</v>
      </c>
    </row>
    <row r="152" spans="1:24" x14ac:dyDescent="0.35">
      <c r="A152" s="209" t="str">
        <f>Lists!C:C</f>
        <v>ZWE001</v>
      </c>
      <c r="B152" s="210">
        <f>_xlfn.DAYS(About!$A$3,'Core Indicators'!U152)</f>
        <v>328</v>
      </c>
      <c r="C152" s="210">
        <f>_xlfn.DAYS(About!$A$3,'Core Indicators'!AC152)</f>
        <v>328</v>
      </c>
      <c r="D152" s="210">
        <f>_xlfn.DAYS(About!$A$3,'Core Indicators'!AK152)</f>
        <v>155</v>
      </c>
      <c r="E152" s="210">
        <f>_xlfn.DAYS(About!$A$3,'Core Indicators'!AS152)</f>
        <v>54</v>
      </c>
      <c r="F152" s="210">
        <f>_xlfn.DAYS(About!$A$3,'Core Indicators'!BQ152)</f>
        <v>1</v>
      </c>
      <c r="G152" s="210">
        <f>_xlfn.DAYS(About!$A$3,'Core Indicators'!DM152)</f>
        <v>155</v>
      </c>
      <c r="H152" s="210">
        <f>_xlfn.DAYS(About!$A$3,'Core Indicators'!DU152)</f>
        <v>155</v>
      </c>
      <c r="I152" s="210">
        <f>_xlfn.DAYS(About!$A$3,'Core Indicators'!EC152)</f>
        <v>155</v>
      </c>
      <c r="J152" s="210">
        <f>_xlfn.DAYS(About!$A$3,'Core Indicators'!EK152)</f>
        <v>155</v>
      </c>
      <c r="K152" s="210">
        <f>_xlfn.DAYS(About!$A$3,'Core Indicators'!ES152)</f>
        <v>155</v>
      </c>
      <c r="L152" s="210">
        <f>_xlfn.DAYS(About!$A$3,'Core Indicators'!FI152)</f>
        <v>52</v>
      </c>
      <c r="M152" s="210">
        <f>_xlfn.DAYS(About!$A$3,'Core Indicators'!GG152)</f>
        <v>216</v>
      </c>
      <c r="N152" s="210">
        <f>_xlfn.DAYS(About!$A$3,'Core Indicators'!GO152)</f>
        <v>216</v>
      </c>
      <c r="O152" s="210">
        <f>_xlfn.DAYS(About!$A$3,'Core Indicators'!GW152)</f>
        <v>216</v>
      </c>
      <c r="P152" s="210">
        <f>_xlfn.DAYS(About!$A$3,'Core Indicators'!HE152)</f>
        <v>216</v>
      </c>
      <c r="Q152" s="210">
        <f>_xlfn.DAYS(About!$A$3,'Core Indicators'!HM152)</f>
        <v>216</v>
      </c>
      <c r="R152" s="210">
        <f>_xlfn.DAYS(About!$A$3,'Core Indicators'!HU152)</f>
        <v>216</v>
      </c>
      <c r="S152" s="210">
        <f>_xlfn.DAYS(About!$A$3,'Core Indicators'!IC152)</f>
        <v>216</v>
      </c>
      <c r="T152" s="210">
        <f>_xlfn.DAYS(About!$A$3,'Core Indicators'!IK152)</f>
        <v>216</v>
      </c>
      <c r="U152" s="210">
        <f>_xlfn.DAYS(About!$A$3,'Core Indicators'!IS152)</f>
        <v>216</v>
      </c>
      <c r="V152" s="210">
        <f t="shared" si="4"/>
        <v>125.3</v>
      </c>
    </row>
    <row r="153" spans="1:24" x14ac:dyDescent="0.35">
      <c r="A153" s="209"/>
      <c r="B153" s="210"/>
      <c r="C153" s="210"/>
      <c r="D153" s="210"/>
      <c r="E153" s="210"/>
      <c r="F153" s="210"/>
      <c r="G153" s="210"/>
      <c r="H153" s="210"/>
      <c r="I153" s="210"/>
      <c r="J153" s="210"/>
      <c r="K153" s="210"/>
      <c r="L153" s="210"/>
      <c r="M153" s="210"/>
      <c r="N153" s="210"/>
      <c r="O153" s="210"/>
      <c r="P153" s="210"/>
      <c r="Q153" s="210"/>
      <c r="R153" s="210"/>
      <c r="S153" s="210"/>
      <c r="T153" s="210"/>
      <c r="U153" s="210"/>
      <c r="V153" s="210"/>
    </row>
    <row r="156" spans="1:24" x14ac:dyDescent="0.35">
      <c r="W156" t="s">
        <v>7817</v>
      </c>
      <c r="X156">
        <f>MIN(V3:V250)</f>
        <v>16.2</v>
      </c>
    </row>
    <row r="157" spans="1:24" x14ac:dyDescent="0.35">
      <c r="W157" t="s">
        <v>7816</v>
      </c>
      <c r="X157">
        <f>MAX(V3:V250)</f>
        <v>987.2</v>
      </c>
    </row>
  </sheetData>
  <mergeCells count="1">
    <mergeCell ref="A1:V1"/>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0">
    <tabColor rgb="FFFFFF00"/>
  </sheetPr>
  <dimension ref="A1:J44"/>
  <sheetViews>
    <sheetView workbookViewId="0">
      <selection sqref="A1:J1"/>
    </sheetView>
  </sheetViews>
  <sheetFormatPr defaultColWidth="9.453125" defaultRowHeight="14.5" x14ac:dyDescent="0.35"/>
  <cols>
    <col min="1" max="1" width="16.54296875" style="30" customWidth="1"/>
    <col min="2" max="2" width="18.453125" style="30" customWidth="1"/>
    <col min="3" max="3" width="17.453125" style="30" customWidth="1"/>
    <col min="4" max="4" width="25.54296875" style="30" customWidth="1"/>
    <col min="5" max="5" width="57.453125" style="30" customWidth="1"/>
    <col min="6" max="6" width="74.453125" style="30" customWidth="1"/>
    <col min="7" max="7" width="32.453125" style="30" hidden="1" customWidth="1"/>
    <col min="8" max="9" width="33.453125" style="30" customWidth="1"/>
    <col min="10" max="10" width="64.453125" style="30" customWidth="1"/>
    <col min="11" max="11" width="9.453125" style="30" customWidth="1"/>
    <col min="12" max="16384" width="9.453125" style="30"/>
  </cols>
  <sheetData>
    <row r="1" spans="1:10" s="52" customFormat="1" ht="15" customHeight="1" x14ac:dyDescent="0.45">
      <c r="A1" s="297"/>
      <c r="B1" s="322"/>
      <c r="C1" s="322"/>
      <c r="D1" s="322"/>
      <c r="E1" s="322"/>
      <c r="F1" s="322"/>
      <c r="G1" s="322"/>
      <c r="H1" s="322"/>
      <c r="I1" s="322"/>
      <c r="J1" s="322"/>
    </row>
    <row r="2" spans="1:10" ht="15.65" customHeight="1" thickBot="1" x14ac:dyDescent="0.4">
      <c r="A2" s="112" t="s">
        <v>8272</v>
      </c>
      <c r="B2" s="112" t="s">
        <v>8273</v>
      </c>
      <c r="C2" s="112" t="s">
        <v>8274</v>
      </c>
      <c r="D2" s="112" t="s">
        <v>8275</v>
      </c>
      <c r="E2" s="112" t="s">
        <v>8276</v>
      </c>
      <c r="F2" s="112" t="s">
        <v>8277</v>
      </c>
      <c r="G2" s="112" t="s">
        <v>8278</v>
      </c>
      <c r="H2" s="112" t="s">
        <v>8279</v>
      </c>
      <c r="I2" s="112" t="s">
        <v>8280</v>
      </c>
      <c r="J2" s="112" t="s">
        <v>8281</v>
      </c>
    </row>
    <row r="3" spans="1:10" ht="65.150000000000006" customHeight="1" x14ac:dyDescent="0.35">
      <c r="A3" s="108" t="s">
        <v>8282</v>
      </c>
      <c r="B3" s="31" t="s">
        <v>7780</v>
      </c>
      <c r="C3" s="31" t="s">
        <v>7800</v>
      </c>
      <c r="D3" s="31" t="s">
        <v>8270</v>
      </c>
      <c r="E3" s="31" t="s">
        <v>5405</v>
      </c>
      <c r="F3" s="31" t="s">
        <v>8283</v>
      </c>
      <c r="G3" s="31"/>
      <c r="H3" s="31" t="s">
        <v>8284</v>
      </c>
      <c r="I3" s="31"/>
      <c r="J3" s="113"/>
    </row>
    <row r="4" spans="1:10" ht="65.150000000000006" customHeight="1" x14ac:dyDescent="0.35">
      <c r="A4" s="108" t="s">
        <v>8282</v>
      </c>
      <c r="B4" s="31" t="s">
        <v>7780</v>
      </c>
      <c r="C4" s="31" t="s">
        <v>7800</v>
      </c>
      <c r="D4" s="31" t="s">
        <v>8285</v>
      </c>
      <c r="E4" s="113" t="s">
        <v>8286</v>
      </c>
      <c r="F4" s="31" t="s">
        <v>8283</v>
      </c>
      <c r="G4" s="31"/>
      <c r="H4" s="31" t="s">
        <v>8284</v>
      </c>
      <c r="I4" s="31"/>
      <c r="J4" s="113"/>
    </row>
    <row r="5" spans="1:10" ht="65.150000000000006" customHeight="1" x14ac:dyDescent="0.35">
      <c r="A5" s="108" t="s">
        <v>8282</v>
      </c>
      <c r="B5" s="31" t="s">
        <v>7780</v>
      </c>
      <c r="C5" s="31" t="s">
        <v>7804</v>
      </c>
      <c r="D5" s="113" t="s">
        <v>7892</v>
      </c>
      <c r="E5" s="113" t="s">
        <v>8287</v>
      </c>
      <c r="F5" s="31" t="s">
        <v>8283</v>
      </c>
      <c r="G5" s="31"/>
      <c r="H5" s="31" t="s">
        <v>8288</v>
      </c>
      <c r="I5" s="31"/>
      <c r="J5" s="113"/>
    </row>
    <row r="6" spans="1:10" ht="65.150000000000006" customHeight="1" x14ac:dyDescent="0.35">
      <c r="A6" s="108" t="s">
        <v>8282</v>
      </c>
      <c r="B6" s="31" t="s">
        <v>7780</v>
      </c>
      <c r="C6" s="31" t="s">
        <v>7804</v>
      </c>
      <c r="D6" s="113" t="s">
        <v>8289</v>
      </c>
      <c r="E6" s="113" t="s">
        <v>8290</v>
      </c>
      <c r="F6" s="31" t="s">
        <v>8283</v>
      </c>
      <c r="G6" s="31"/>
      <c r="H6" s="31" t="s">
        <v>8288</v>
      </c>
      <c r="I6" s="31"/>
      <c r="J6" s="113"/>
    </row>
    <row r="7" spans="1:10" ht="65.150000000000006" customHeight="1" x14ac:dyDescent="0.35">
      <c r="A7" s="108" t="s">
        <v>8282</v>
      </c>
      <c r="B7" s="113" t="s">
        <v>8291</v>
      </c>
      <c r="C7" s="113" t="s">
        <v>779</v>
      </c>
      <c r="D7" s="113" t="s">
        <v>779</v>
      </c>
      <c r="E7" s="113" t="s">
        <v>4704</v>
      </c>
      <c r="F7" s="31" t="s">
        <v>8283</v>
      </c>
      <c r="G7" s="31"/>
      <c r="H7" s="31" t="s">
        <v>8292</v>
      </c>
      <c r="I7" s="31"/>
      <c r="J7" s="113"/>
    </row>
    <row r="8" spans="1:10" ht="65.150000000000006" customHeight="1" x14ac:dyDescent="0.35">
      <c r="A8" s="108" t="s">
        <v>8282</v>
      </c>
      <c r="B8" s="113" t="s">
        <v>8291</v>
      </c>
      <c r="C8" s="113" t="s">
        <v>779</v>
      </c>
      <c r="D8" s="113" t="s">
        <v>8293</v>
      </c>
      <c r="E8" s="113" t="s">
        <v>8294</v>
      </c>
      <c r="F8" s="31" t="s">
        <v>8283</v>
      </c>
      <c r="G8" s="31"/>
      <c r="H8" s="31" t="s">
        <v>8292</v>
      </c>
      <c r="I8" s="31"/>
      <c r="J8" s="113"/>
    </row>
    <row r="9" spans="1:10" ht="65.150000000000006" customHeight="1" x14ac:dyDescent="0.35">
      <c r="A9" s="108" t="s">
        <v>8282</v>
      </c>
      <c r="B9" s="113" t="s">
        <v>8291</v>
      </c>
      <c r="C9" s="113" t="s">
        <v>7815</v>
      </c>
      <c r="D9" s="113" t="s">
        <v>682</v>
      </c>
      <c r="E9" s="113" t="s">
        <v>7893</v>
      </c>
      <c r="F9" s="31" t="s">
        <v>8283</v>
      </c>
      <c r="G9" s="31"/>
      <c r="H9" s="31" t="s">
        <v>8295</v>
      </c>
      <c r="I9" s="31"/>
      <c r="J9" s="113"/>
    </row>
    <row r="10" spans="1:10" ht="65.150000000000006" customHeight="1" x14ac:dyDescent="0.35">
      <c r="A10" s="108" t="s">
        <v>8282</v>
      </c>
      <c r="B10" s="113" t="s">
        <v>8291</v>
      </c>
      <c r="C10" s="113" t="s">
        <v>7815</v>
      </c>
      <c r="D10" s="113" t="s">
        <v>8296</v>
      </c>
      <c r="E10" s="113" t="s">
        <v>8297</v>
      </c>
      <c r="F10" s="31" t="s">
        <v>8283</v>
      </c>
      <c r="G10" s="31"/>
      <c r="H10" s="31" t="s">
        <v>8295</v>
      </c>
      <c r="I10" s="31"/>
      <c r="J10" s="113"/>
    </row>
    <row r="11" spans="1:10" ht="26.15" hidden="1" customHeight="1" x14ac:dyDescent="0.35">
      <c r="A11" s="108" t="s">
        <v>8282</v>
      </c>
      <c r="B11" s="113" t="s">
        <v>8291</v>
      </c>
      <c r="C11" s="113" t="s">
        <v>7815</v>
      </c>
      <c r="D11" s="113" t="s">
        <v>8298</v>
      </c>
      <c r="E11" s="113" t="s">
        <v>8299</v>
      </c>
      <c r="F11" s="113"/>
      <c r="G11" s="31"/>
      <c r="H11" s="31" t="s">
        <v>8300</v>
      </c>
      <c r="I11" s="31"/>
      <c r="J11" s="113"/>
    </row>
    <row r="12" spans="1:10" ht="65.150000000000006" customHeight="1" x14ac:dyDescent="0.35">
      <c r="A12" s="108" t="s">
        <v>8282</v>
      </c>
      <c r="B12" s="113" t="s">
        <v>8291</v>
      </c>
      <c r="C12" s="113" t="s">
        <v>7815</v>
      </c>
      <c r="D12" s="113" t="s">
        <v>8301</v>
      </c>
      <c r="E12" s="113" t="s">
        <v>7896</v>
      </c>
      <c r="F12" s="31" t="s">
        <v>8283</v>
      </c>
      <c r="G12" s="31"/>
      <c r="H12" s="31" t="s">
        <v>8300</v>
      </c>
      <c r="I12" s="31"/>
      <c r="J12" s="113"/>
    </row>
    <row r="13" spans="1:10" ht="65.150000000000006" customHeight="1" x14ac:dyDescent="0.35">
      <c r="A13" s="108" t="s">
        <v>8282</v>
      </c>
      <c r="B13" s="113" t="s">
        <v>8291</v>
      </c>
      <c r="C13" s="113" t="s">
        <v>7815</v>
      </c>
      <c r="D13" s="113" t="s">
        <v>7813</v>
      </c>
      <c r="E13" s="113" t="s">
        <v>8302</v>
      </c>
      <c r="F13" s="31" t="s">
        <v>8283</v>
      </c>
      <c r="G13" s="31"/>
      <c r="H13" s="31" t="s">
        <v>8300</v>
      </c>
      <c r="I13" s="31"/>
      <c r="J13" s="113"/>
    </row>
    <row r="14" spans="1:10" ht="26.15" hidden="1" customHeight="1" x14ac:dyDescent="0.35">
      <c r="A14" s="108" t="s">
        <v>8282</v>
      </c>
      <c r="B14" s="113" t="s">
        <v>8303</v>
      </c>
      <c r="C14" s="113" t="s">
        <v>8304</v>
      </c>
      <c r="D14" s="113" t="s">
        <v>7897</v>
      </c>
      <c r="E14" s="113" t="s">
        <v>8305</v>
      </c>
      <c r="F14" s="113"/>
      <c r="G14" s="31"/>
      <c r="H14" s="31" t="s">
        <v>8306</v>
      </c>
      <c r="I14" s="31"/>
      <c r="J14" s="113"/>
    </row>
    <row r="15" spans="1:10" ht="26.15" hidden="1" customHeight="1" x14ac:dyDescent="0.35">
      <c r="A15" s="108" t="s">
        <v>8282</v>
      </c>
      <c r="B15" s="113" t="s">
        <v>8303</v>
      </c>
      <c r="C15" s="113" t="s">
        <v>8304</v>
      </c>
      <c r="D15" s="113" t="s">
        <v>7898</v>
      </c>
      <c r="E15" s="113" t="s">
        <v>8307</v>
      </c>
      <c r="F15" s="113"/>
      <c r="G15" s="31"/>
      <c r="H15" s="31" t="s">
        <v>8306</v>
      </c>
      <c r="I15" s="31"/>
      <c r="J15" s="113"/>
    </row>
    <row r="16" spans="1:10" ht="26.15" hidden="1" customHeight="1" x14ac:dyDescent="0.35">
      <c r="A16" s="108" t="s">
        <v>8282</v>
      </c>
      <c r="B16" s="113" t="s">
        <v>8303</v>
      </c>
      <c r="C16" s="113" t="s">
        <v>8308</v>
      </c>
      <c r="D16" s="113" t="s">
        <v>8309</v>
      </c>
      <c r="E16" s="113" t="s">
        <v>8310</v>
      </c>
      <c r="F16" s="113"/>
      <c r="G16" s="31"/>
      <c r="H16" s="31"/>
      <c r="I16" s="31"/>
      <c r="J16" s="113"/>
    </row>
    <row r="17" spans="1:10" ht="26.15" customHeight="1" x14ac:dyDescent="0.35">
      <c r="A17" s="114" t="s">
        <v>7782</v>
      </c>
      <c r="B17" s="113" t="s">
        <v>7783</v>
      </c>
      <c r="C17" s="113"/>
      <c r="D17" s="113" t="s">
        <v>8311</v>
      </c>
      <c r="E17" s="113"/>
      <c r="F17" s="113" t="s">
        <v>8312</v>
      </c>
      <c r="G17" s="113"/>
      <c r="H17" s="113" t="s">
        <v>8313</v>
      </c>
      <c r="I17" s="113"/>
      <c r="J17" s="113"/>
    </row>
    <row r="18" spans="1:10" ht="52" customHeight="1" x14ac:dyDescent="0.35">
      <c r="A18" s="114" t="s">
        <v>7782</v>
      </c>
      <c r="B18" s="113" t="s">
        <v>7784</v>
      </c>
      <c r="C18" s="113" t="s">
        <v>8314</v>
      </c>
      <c r="D18" s="113" t="s">
        <v>7824</v>
      </c>
      <c r="E18" s="113" t="s">
        <v>8315</v>
      </c>
      <c r="F18" s="113" t="s">
        <v>8312</v>
      </c>
      <c r="G18" s="113"/>
      <c r="H18" s="113" t="s">
        <v>8313</v>
      </c>
      <c r="I18" s="113"/>
      <c r="J18" s="113"/>
    </row>
    <row r="19" spans="1:10" ht="78" customHeight="1" x14ac:dyDescent="0.35">
      <c r="A19" s="114" t="s">
        <v>7782</v>
      </c>
      <c r="B19" s="113" t="s">
        <v>7784</v>
      </c>
      <c r="C19" s="113" t="s">
        <v>8316</v>
      </c>
      <c r="D19" s="113" t="s">
        <v>7825</v>
      </c>
      <c r="E19" s="113" t="s">
        <v>8317</v>
      </c>
      <c r="F19" s="113" t="s">
        <v>8312</v>
      </c>
      <c r="G19" s="113"/>
      <c r="H19" s="113" t="s">
        <v>8313</v>
      </c>
      <c r="I19" s="113"/>
      <c r="J19" s="113"/>
    </row>
    <row r="20" spans="1:10" ht="143.15" customHeight="1" x14ac:dyDescent="0.35">
      <c r="A20" s="114" t="s">
        <v>7782</v>
      </c>
      <c r="B20" s="113" t="s">
        <v>7784</v>
      </c>
      <c r="C20" s="113" t="s">
        <v>8318</v>
      </c>
      <c r="D20" s="113" t="s">
        <v>7826</v>
      </c>
      <c r="E20" s="113" t="s">
        <v>8319</v>
      </c>
      <c r="F20" s="113" t="s">
        <v>8312</v>
      </c>
      <c r="G20" s="113"/>
      <c r="H20" s="113" t="s">
        <v>8313</v>
      </c>
      <c r="I20" s="113"/>
      <c r="J20" s="113"/>
    </row>
    <row r="21" spans="1:10" ht="117" customHeight="1" x14ac:dyDescent="0.35">
      <c r="A21" s="114" t="s">
        <v>7782</v>
      </c>
      <c r="B21" s="113" t="s">
        <v>7784</v>
      </c>
      <c r="C21" s="113" t="s">
        <v>8320</v>
      </c>
      <c r="D21" s="113" t="s">
        <v>7827</v>
      </c>
      <c r="E21" s="113" t="s">
        <v>8321</v>
      </c>
      <c r="F21" s="113" t="s">
        <v>8312</v>
      </c>
      <c r="G21" s="113"/>
      <c r="H21" s="113" t="s">
        <v>8313</v>
      </c>
      <c r="I21" s="113"/>
      <c r="J21" s="113"/>
    </row>
    <row r="22" spans="1:10" ht="91" customHeight="1" x14ac:dyDescent="0.35">
      <c r="A22" s="114" t="s">
        <v>7782</v>
      </c>
      <c r="B22" s="113" t="s">
        <v>7784</v>
      </c>
      <c r="C22" s="113" t="s">
        <v>8322</v>
      </c>
      <c r="D22" s="113" t="s">
        <v>7828</v>
      </c>
      <c r="E22" s="113" t="s">
        <v>8323</v>
      </c>
      <c r="F22" s="113" t="s">
        <v>8312</v>
      </c>
      <c r="G22" s="113"/>
      <c r="H22" s="113" t="s">
        <v>8313</v>
      </c>
      <c r="I22" s="113"/>
      <c r="J22" s="113"/>
    </row>
    <row r="23" spans="1:10" ht="117" customHeight="1" x14ac:dyDescent="0.35">
      <c r="A23" s="115" t="s">
        <v>7785</v>
      </c>
      <c r="B23" s="113" t="s">
        <v>7786</v>
      </c>
      <c r="C23" s="113" t="s">
        <v>8324</v>
      </c>
      <c r="D23" s="113" t="s">
        <v>7834</v>
      </c>
      <c r="E23" s="113" t="s">
        <v>8325</v>
      </c>
      <c r="F23" s="113"/>
      <c r="G23" s="113"/>
      <c r="H23" s="113" t="s">
        <v>8326</v>
      </c>
      <c r="I23" s="113" t="s">
        <v>8327</v>
      </c>
      <c r="J23" s="113" t="s">
        <v>8328</v>
      </c>
    </row>
    <row r="24" spans="1:10" ht="104.15" customHeight="1" x14ac:dyDescent="0.35">
      <c r="A24" s="115" t="s">
        <v>7785</v>
      </c>
      <c r="B24" s="113" t="s">
        <v>7786</v>
      </c>
      <c r="C24" s="113" t="s">
        <v>8324</v>
      </c>
      <c r="D24" s="113" t="s">
        <v>8329</v>
      </c>
      <c r="E24" s="113" t="s">
        <v>8330</v>
      </c>
      <c r="F24" s="113"/>
      <c r="G24" s="113"/>
      <c r="H24" s="113" t="s">
        <v>8331</v>
      </c>
      <c r="I24" s="113" t="s">
        <v>8332</v>
      </c>
      <c r="J24" s="116" t="s">
        <v>8333</v>
      </c>
    </row>
    <row r="25" spans="1:10" ht="91" customHeight="1" x14ac:dyDescent="0.35">
      <c r="A25" s="115" t="s">
        <v>7785</v>
      </c>
      <c r="B25" s="113" t="s">
        <v>7786</v>
      </c>
      <c r="C25" s="113" t="s">
        <v>8334</v>
      </c>
      <c r="D25" s="113" t="s">
        <v>7919</v>
      </c>
      <c r="E25" s="113" t="s">
        <v>8335</v>
      </c>
      <c r="F25" s="113"/>
      <c r="G25" s="113"/>
      <c r="H25" s="113" t="s">
        <v>8336</v>
      </c>
      <c r="I25" s="113" t="s">
        <v>8337</v>
      </c>
      <c r="J25" s="113" t="s">
        <v>8338</v>
      </c>
    </row>
    <row r="26" spans="1:10" ht="104.15" customHeight="1" x14ac:dyDescent="0.35">
      <c r="A26" s="115" t="s">
        <v>7785</v>
      </c>
      <c r="B26" s="113" t="s">
        <v>7786</v>
      </c>
      <c r="C26" s="113" t="s">
        <v>8334</v>
      </c>
      <c r="D26" s="113" t="s">
        <v>7830</v>
      </c>
      <c r="E26" s="113" t="s">
        <v>8339</v>
      </c>
      <c r="F26" s="113"/>
      <c r="G26" s="113"/>
      <c r="H26" s="113" t="s">
        <v>8340</v>
      </c>
      <c r="I26" s="113"/>
      <c r="J26" s="113" t="s">
        <v>8341</v>
      </c>
    </row>
    <row r="27" spans="1:10" ht="78" customHeight="1" x14ac:dyDescent="0.35">
      <c r="A27" s="115" t="s">
        <v>7785</v>
      </c>
      <c r="B27" s="113" t="s">
        <v>7786</v>
      </c>
      <c r="C27" s="113" t="s">
        <v>8342</v>
      </c>
      <c r="D27" s="113" t="s">
        <v>7920</v>
      </c>
      <c r="E27" s="113" t="s">
        <v>8343</v>
      </c>
      <c r="F27" s="113" t="s">
        <v>8344</v>
      </c>
      <c r="G27" s="113"/>
      <c r="H27" s="113" t="s">
        <v>8345</v>
      </c>
      <c r="I27" s="113"/>
      <c r="J27" s="113" t="s">
        <v>8346</v>
      </c>
    </row>
    <row r="28" spans="1:10" ht="65.150000000000006" customHeight="1" x14ac:dyDescent="0.35">
      <c r="A28" s="115" t="s">
        <v>7785</v>
      </c>
      <c r="B28" s="113" t="s">
        <v>7786</v>
      </c>
      <c r="C28" s="113" t="s">
        <v>8342</v>
      </c>
      <c r="D28" s="113" t="s">
        <v>7836</v>
      </c>
      <c r="E28" s="113" t="s">
        <v>8347</v>
      </c>
      <c r="F28" s="113" t="s">
        <v>8348</v>
      </c>
      <c r="G28" s="113"/>
      <c r="H28" s="113" t="s">
        <v>486</v>
      </c>
      <c r="I28" s="113"/>
      <c r="J28" s="113" t="s">
        <v>8349</v>
      </c>
    </row>
    <row r="29" spans="1:10" ht="52" customHeight="1" x14ac:dyDescent="0.35">
      <c r="A29" s="115" t="s">
        <v>7785</v>
      </c>
      <c r="B29" s="113" t="s">
        <v>7786</v>
      </c>
      <c r="C29" s="113" t="s">
        <v>7841</v>
      </c>
      <c r="D29" s="113" t="s">
        <v>8350</v>
      </c>
      <c r="E29" s="113" t="s">
        <v>8351</v>
      </c>
      <c r="F29" s="113"/>
      <c r="G29" s="113"/>
      <c r="H29" s="113" t="s">
        <v>8352</v>
      </c>
      <c r="I29" s="113" t="s">
        <v>8353</v>
      </c>
      <c r="J29" s="113" t="s">
        <v>8354</v>
      </c>
    </row>
    <row r="30" spans="1:10" ht="26.15" customHeight="1" x14ac:dyDescent="0.35">
      <c r="A30" s="115" t="s">
        <v>7785</v>
      </c>
      <c r="B30" s="113" t="s">
        <v>7786</v>
      </c>
      <c r="C30" s="113" t="s">
        <v>7841</v>
      </c>
      <c r="D30" s="113" t="s">
        <v>8355</v>
      </c>
      <c r="E30" s="113" t="s">
        <v>8356</v>
      </c>
      <c r="F30" s="113"/>
      <c r="G30" s="113"/>
      <c r="H30" s="113" t="s">
        <v>8357</v>
      </c>
      <c r="I30" s="113"/>
      <c r="J30" s="113"/>
    </row>
    <row r="31" spans="1:10" ht="65.150000000000006" customHeight="1" x14ac:dyDescent="0.35">
      <c r="A31" s="115" t="s">
        <v>7785</v>
      </c>
      <c r="B31" s="113" t="s">
        <v>7786</v>
      </c>
      <c r="C31" s="113" t="s">
        <v>7846</v>
      </c>
      <c r="D31" s="113" t="s">
        <v>8358</v>
      </c>
      <c r="E31" s="113" t="s">
        <v>8359</v>
      </c>
      <c r="F31" s="113"/>
      <c r="G31" s="113"/>
      <c r="H31" s="113" t="s">
        <v>8360</v>
      </c>
      <c r="I31" s="113"/>
      <c r="J31" s="113" t="s">
        <v>8361</v>
      </c>
    </row>
    <row r="32" spans="1:10" ht="104.15" customHeight="1" x14ac:dyDescent="0.35">
      <c r="A32" s="115" t="s">
        <v>7785</v>
      </c>
      <c r="B32" s="113" t="s">
        <v>7786</v>
      </c>
      <c r="C32" s="113" t="s">
        <v>7846</v>
      </c>
      <c r="D32" s="113" t="s">
        <v>8362</v>
      </c>
      <c r="E32" s="113" t="s">
        <v>8339</v>
      </c>
      <c r="F32" s="113"/>
      <c r="G32" s="113"/>
      <c r="H32" s="113" t="s">
        <v>8340</v>
      </c>
      <c r="I32" s="113"/>
      <c r="J32" s="113" t="s">
        <v>8341</v>
      </c>
    </row>
    <row r="33" spans="1:10" ht="52" customHeight="1" x14ac:dyDescent="0.35">
      <c r="A33" s="115" t="s">
        <v>7785</v>
      </c>
      <c r="B33" s="113" t="s">
        <v>7786</v>
      </c>
      <c r="C33" s="113" t="s">
        <v>7846</v>
      </c>
      <c r="D33" s="113" t="s">
        <v>7923</v>
      </c>
      <c r="E33" s="113" t="s">
        <v>8363</v>
      </c>
      <c r="F33" s="113"/>
      <c r="G33" s="113"/>
      <c r="H33" s="113" t="s">
        <v>8364</v>
      </c>
      <c r="I33" s="113"/>
      <c r="J33" s="113" t="s">
        <v>8365</v>
      </c>
    </row>
    <row r="34" spans="1:10" ht="52" customHeight="1" x14ac:dyDescent="0.35">
      <c r="A34" s="115" t="s">
        <v>7785</v>
      </c>
      <c r="B34" s="113" t="s">
        <v>7786</v>
      </c>
      <c r="C34" s="113" t="s">
        <v>7846</v>
      </c>
      <c r="D34" s="113" t="s">
        <v>8366</v>
      </c>
      <c r="E34" s="113" t="s">
        <v>8367</v>
      </c>
      <c r="F34" s="113" t="s">
        <v>8368</v>
      </c>
      <c r="G34" s="113"/>
      <c r="H34" s="113" t="s">
        <v>8369</v>
      </c>
      <c r="I34" s="113"/>
      <c r="J34" s="113" t="s">
        <v>8370</v>
      </c>
    </row>
    <row r="35" spans="1:10" ht="52" customHeight="1" x14ac:dyDescent="0.35">
      <c r="A35" s="115" t="s">
        <v>7785</v>
      </c>
      <c r="B35" s="113" t="s">
        <v>7787</v>
      </c>
      <c r="C35" s="113" t="s">
        <v>7848</v>
      </c>
      <c r="D35" s="113" t="s">
        <v>8371</v>
      </c>
      <c r="E35" s="113" t="s">
        <v>8372</v>
      </c>
      <c r="F35" s="113" t="s">
        <v>8373</v>
      </c>
      <c r="G35" s="113"/>
      <c r="H35" s="113" t="s">
        <v>8374</v>
      </c>
      <c r="I35" s="113"/>
      <c r="J35" s="113" t="s">
        <v>8375</v>
      </c>
    </row>
    <row r="36" spans="1:10" ht="91" customHeight="1" x14ac:dyDescent="0.35">
      <c r="A36" s="115" t="s">
        <v>7785</v>
      </c>
      <c r="B36" s="113" t="s">
        <v>7787</v>
      </c>
      <c r="C36" s="113" t="s">
        <v>7853</v>
      </c>
      <c r="D36" s="113" t="s">
        <v>3006</v>
      </c>
      <c r="E36" s="113" t="s">
        <v>8376</v>
      </c>
      <c r="F36" s="113"/>
      <c r="G36" s="113"/>
      <c r="H36" s="113" t="s">
        <v>8375</v>
      </c>
      <c r="I36" s="113" t="s">
        <v>8377</v>
      </c>
      <c r="J36" s="113" t="s">
        <v>8378</v>
      </c>
    </row>
    <row r="37" spans="1:10" ht="91" customHeight="1" x14ac:dyDescent="0.35">
      <c r="A37" s="115" t="s">
        <v>7785</v>
      </c>
      <c r="B37" s="113" t="s">
        <v>7787</v>
      </c>
      <c r="C37" s="113" t="s">
        <v>7853</v>
      </c>
      <c r="D37" s="113" t="s">
        <v>3016</v>
      </c>
      <c r="E37" s="113" t="s">
        <v>8379</v>
      </c>
      <c r="F37" s="113"/>
      <c r="G37" s="113"/>
      <c r="H37" s="113" t="s">
        <v>8375</v>
      </c>
      <c r="I37" s="113" t="s">
        <v>8377</v>
      </c>
      <c r="J37" s="113" t="s">
        <v>8378</v>
      </c>
    </row>
    <row r="38" spans="1:10" ht="52" customHeight="1" x14ac:dyDescent="0.35">
      <c r="A38" s="115" t="s">
        <v>7785</v>
      </c>
      <c r="B38" s="113" t="s">
        <v>7787</v>
      </c>
      <c r="C38" s="113" t="s">
        <v>7853</v>
      </c>
      <c r="D38" s="113" t="s">
        <v>3008</v>
      </c>
      <c r="E38" s="113" t="s">
        <v>8380</v>
      </c>
      <c r="F38" s="113"/>
      <c r="G38" s="113"/>
      <c r="H38" s="113" t="s">
        <v>8375</v>
      </c>
      <c r="I38" s="113" t="s">
        <v>8377</v>
      </c>
      <c r="J38" s="113" t="s">
        <v>8378</v>
      </c>
    </row>
    <row r="39" spans="1:10" ht="65.150000000000006" customHeight="1" x14ac:dyDescent="0.35">
      <c r="A39" s="115" t="s">
        <v>7785</v>
      </c>
      <c r="B39" s="113" t="s">
        <v>7787</v>
      </c>
      <c r="C39" s="113" t="s">
        <v>7853</v>
      </c>
      <c r="D39" s="113" t="s">
        <v>2483</v>
      </c>
      <c r="E39" s="113" t="s">
        <v>8381</v>
      </c>
      <c r="F39" s="113"/>
      <c r="G39" s="113"/>
      <c r="H39" s="113" t="s">
        <v>8375</v>
      </c>
      <c r="I39" s="113" t="s">
        <v>8377</v>
      </c>
      <c r="J39" s="113" t="s">
        <v>8378</v>
      </c>
    </row>
    <row r="40" spans="1:10" ht="52" customHeight="1" x14ac:dyDescent="0.35">
      <c r="A40" s="115" t="s">
        <v>7785</v>
      </c>
      <c r="B40" s="113" t="s">
        <v>7787</v>
      </c>
      <c r="C40" s="113" t="s">
        <v>7853</v>
      </c>
      <c r="D40" s="113" t="s">
        <v>3004</v>
      </c>
      <c r="E40" s="113" t="s">
        <v>8382</v>
      </c>
      <c r="F40" s="113"/>
      <c r="G40" s="113"/>
      <c r="H40" s="113" t="s">
        <v>8375</v>
      </c>
      <c r="I40" s="113" t="s">
        <v>8377</v>
      </c>
      <c r="J40" s="113" t="s">
        <v>8378</v>
      </c>
    </row>
    <row r="41" spans="1:10" ht="78" customHeight="1" x14ac:dyDescent="0.35">
      <c r="A41" s="115" t="s">
        <v>7785</v>
      </c>
      <c r="B41" s="113" t="s">
        <v>7787</v>
      </c>
      <c r="C41" s="113" t="s">
        <v>7853</v>
      </c>
      <c r="D41" s="113" t="s">
        <v>3014</v>
      </c>
      <c r="E41" s="113" t="s">
        <v>8383</v>
      </c>
      <c r="F41" s="113"/>
      <c r="G41" s="113"/>
      <c r="H41" s="113" t="s">
        <v>8375</v>
      </c>
      <c r="I41" s="113" t="s">
        <v>8377</v>
      </c>
      <c r="J41" s="113" t="s">
        <v>8378</v>
      </c>
    </row>
    <row r="42" spans="1:10" ht="52" customHeight="1" x14ac:dyDescent="0.35">
      <c r="A42" s="115" t="s">
        <v>7785</v>
      </c>
      <c r="B42" s="113" t="s">
        <v>7787</v>
      </c>
      <c r="C42" s="113" t="s">
        <v>7853</v>
      </c>
      <c r="D42" s="113" t="s">
        <v>3010</v>
      </c>
      <c r="E42" s="113" t="s">
        <v>8384</v>
      </c>
      <c r="F42" s="113"/>
      <c r="G42" s="113"/>
      <c r="H42" s="113" t="s">
        <v>8375</v>
      </c>
      <c r="I42" s="113" t="s">
        <v>8377</v>
      </c>
      <c r="J42" s="113" t="s">
        <v>8378</v>
      </c>
    </row>
    <row r="43" spans="1:10" ht="39" customHeight="1" x14ac:dyDescent="0.35">
      <c r="A43" s="115" t="s">
        <v>7785</v>
      </c>
      <c r="B43" s="113" t="s">
        <v>7787</v>
      </c>
      <c r="C43" s="113" t="s">
        <v>7853</v>
      </c>
      <c r="D43" s="113" t="s">
        <v>7851</v>
      </c>
      <c r="E43" s="113" t="s">
        <v>8385</v>
      </c>
      <c r="F43" s="113"/>
      <c r="G43" s="113"/>
      <c r="H43" s="113" t="s">
        <v>8375</v>
      </c>
      <c r="I43" s="113" t="s">
        <v>8377</v>
      </c>
      <c r="J43" s="113" t="s">
        <v>8378</v>
      </c>
    </row>
    <row r="44" spans="1:10" ht="78" customHeight="1" x14ac:dyDescent="0.35">
      <c r="A44" s="115" t="s">
        <v>7785</v>
      </c>
      <c r="B44" s="113" t="s">
        <v>7787</v>
      </c>
      <c r="C44" s="113" t="s">
        <v>7853</v>
      </c>
      <c r="D44" s="113" t="s">
        <v>3012</v>
      </c>
      <c r="E44" s="113" t="s">
        <v>8386</v>
      </c>
      <c r="F44" s="113"/>
      <c r="G44" s="113"/>
      <c r="H44" s="113" t="s">
        <v>8375</v>
      </c>
      <c r="I44" s="113" t="s">
        <v>8377</v>
      </c>
      <c r="J44" s="113" t="s">
        <v>8378</v>
      </c>
    </row>
  </sheetData>
  <mergeCells count="1">
    <mergeCell ref="A1:J1"/>
  </mergeCells>
  <hyperlinks>
    <hyperlink ref="J24" r:id="rId1" xr:uid="{00000000-0004-0000-0F00-000000000000}"/>
  </hyperlinks>
  <pageMargins left="0.7" right="0.7" top="0.75" bottom="0.75" header="0.3" footer="0.3"/>
  <pageSetup paperSize="9" orientation="portrai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000000"/>
  </sheetPr>
  <dimension ref="A1:AS245"/>
  <sheetViews>
    <sheetView zoomScaleNormal="100" workbookViewId="0">
      <pane xSplit="3" topLeftCell="D1" activePane="topRight" state="frozen"/>
      <selection pane="topRight"/>
    </sheetView>
  </sheetViews>
  <sheetFormatPr defaultRowHeight="14.5" x14ac:dyDescent="0.35"/>
  <cols>
    <col min="1" max="1" width="25" style="217" hidden="1" customWidth="1"/>
    <col min="2" max="2" width="40" style="217" hidden="1" customWidth="1"/>
    <col min="3" max="3" width="10" style="217" customWidth="1"/>
    <col min="4" max="4" width="12" style="217" customWidth="1"/>
    <col min="5" max="45" width="10" style="217" customWidth="1"/>
  </cols>
  <sheetData>
    <row r="1" spans="1:45" x14ac:dyDescent="0.35">
      <c r="A1" s="288"/>
      <c r="B1" s="288"/>
      <c r="C1" s="288"/>
      <c r="D1" s="288"/>
      <c r="E1" s="288"/>
      <c r="F1" s="288"/>
      <c r="G1" s="288"/>
      <c r="H1" s="288"/>
      <c r="I1" s="288"/>
      <c r="J1" s="288"/>
      <c r="K1" s="288"/>
      <c r="L1" s="288"/>
      <c r="M1" s="288"/>
      <c r="N1" s="288"/>
      <c r="O1" s="288"/>
      <c r="P1" s="288"/>
      <c r="Q1" s="288"/>
      <c r="R1" s="288"/>
      <c r="S1" s="288"/>
      <c r="T1" s="288"/>
      <c r="U1" s="288"/>
      <c r="V1" s="288"/>
      <c r="W1" s="288"/>
      <c r="X1" s="288"/>
      <c r="Y1" s="288"/>
      <c r="Z1" s="288"/>
      <c r="AA1" s="288"/>
      <c r="AB1" s="288"/>
      <c r="AC1" s="288"/>
      <c r="AD1" s="288"/>
      <c r="AE1" s="288"/>
      <c r="AF1" s="288"/>
      <c r="AG1" s="288"/>
      <c r="AH1" s="288"/>
      <c r="AI1" s="288"/>
      <c r="AJ1" s="288"/>
      <c r="AK1" s="288"/>
      <c r="AL1" s="288"/>
      <c r="AM1" s="288"/>
      <c r="AN1" s="288"/>
      <c r="AO1" s="288"/>
      <c r="AP1" s="288"/>
      <c r="AQ1" s="288"/>
      <c r="AR1" s="288"/>
      <c r="AS1" s="288"/>
    </row>
    <row r="2" spans="1:45" x14ac:dyDescent="0.35">
      <c r="A2" s="289" t="s">
        <v>2</v>
      </c>
      <c r="B2" s="289" t="s">
        <v>0</v>
      </c>
      <c r="C2" s="289" t="s">
        <v>1</v>
      </c>
      <c r="D2" s="289" t="s">
        <v>8387</v>
      </c>
      <c r="E2" s="290">
        <v>43466</v>
      </c>
      <c r="F2" s="290">
        <v>43497</v>
      </c>
      <c r="G2" s="290">
        <v>43525</v>
      </c>
      <c r="H2" s="290">
        <v>43556</v>
      </c>
      <c r="I2" s="290">
        <v>43586</v>
      </c>
      <c r="J2" s="290">
        <v>43617</v>
      </c>
      <c r="K2" s="290">
        <v>43647</v>
      </c>
      <c r="L2" s="290">
        <v>43678</v>
      </c>
      <c r="M2" s="290">
        <v>43709</v>
      </c>
      <c r="N2" s="290">
        <v>43739</v>
      </c>
      <c r="O2" s="290">
        <v>43770</v>
      </c>
      <c r="P2" s="290">
        <v>43800</v>
      </c>
      <c r="Q2" s="290">
        <v>43831</v>
      </c>
      <c r="R2" s="290">
        <v>43862</v>
      </c>
      <c r="S2" s="290">
        <v>43891</v>
      </c>
      <c r="T2" s="290">
        <v>43922</v>
      </c>
      <c r="U2" s="290">
        <v>43952</v>
      </c>
      <c r="V2" s="290">
        <v>43983</v>
      </c>
      <c r="W2" s="290">
        <v>44013</v>
      </c>
      <c r="X2" s="290">
        <v>44044</v>
      </c>
      <c r="Y2" s="290">
        <v>44075</v>
      </c>
      <c r="Z2" s="290">
        <v>44105</v>
      </c>
      <c r="AA2" s="290">
        <v>44136</v>
      </c>
      <c r="AB2" s="290">
        <v>44166</v>
      </c>
      <c r="AC2" s="290">
        <v>44197</v>
      </c>
      <c r="AD2" s="290">
        <v>44228</v>
      </c>
      <c r="AE2" s="290">
        <v>44256</v>
      </c>
      <c r="AF2" s="290">
        <v>44287</v>
      </c>
      <c r="AG2" s="290">
        <v>44317</v>
      </c>
      <c r="AH2" s="290">
        <v>44348</v>
      </c>
      <c r="AI2" s="290">
        <v>44378</v>
      </c>
      <c r="AJ2" s="290">
        <v>44409</v>
      </c>
      <c r="AK2" s="290">
        <v>44440</v>
      </c>
      <c r="AL2" s="290">
        <v>44470</v>
      </c>
      <c r="AM2" s="290">
        <v>44501</v>
      </c>
      <c r="AN2" s="290">
        <v>44531</v>
      </c>
      <c r="AO2" s="290">
        <v>44562</v>
      </c>
      <c r="AP2" s="290">
        <v>44593</v>
      </c>
      <c r="AQ2" s="290">
        <v>44621</v>
      </c>
      <c r="AR2" s="290">
        <v>44652</v>
      </c>
      <c r="AS2" s="290">
        <v>44682</v>
      </c>
    </row>
    <row r="3" spans="1:45" x14ac:dyDescent="0.35">
      <c r="A3" t="s">
        <v>104</v>
      </c>
      <c r="B3" t="s">
        <v>102</v>
      </c>
      <c r="C3" t="s">
        <v>103</v>
      </c>
      <c r="D3" s="291" t="str">
        <f t="shared" ref="D3:D66" si="0">IF(AS3="-","-",IFERROR(IF(ROUND(AVERAGE(AQ3:AS3),1)=ROUND(AVERAGE(AN3:AP3),1),"Stable",IF(ROUND(AVERAGE(AQ3:AS3),1)&lt;ROUND(AVERAGE(AN3:AP3),1),"Decreasing",IF(ROUND(AVERAGE(AQ3:AS3),1)&gt;ROUND(AVERAGE(AN3:AP3),1),"Increasing"))),"-"))</f>
        <v>Decreasing</v>
      </c>
      <c r="E3" s="291">
        <v>4.4000000000000004</v>
      </c>
      <c r="F3" s="291">
        <v>4.4000000000000004</v>
      </c>
      <c r="G3" s="291">
        <v>4.4000000000000004</v>
      </c>
      <c r="H3" s="291">
        <v>4.5</v>
      </c>
      <c r="I3" s="291">
        <v>4.5</v>
      </c>
      <c r="J3" s="291">
        <v>4.5</v>
      </c>
      <c r="K3" s="291">
        <v>4.5</v>
      </c>
      <c r="L3" s="291">
        <v>4.5</v>
      </c>
      <c r="M3" s="291">
        <v>4.5</v>
      </c>
      <c r="N3" s="291">
        <v>4.4000000000000004</v>
      </c>
      <c r="O3" s="291">
        <v>4.4000000000000004</v>
      </c>
      <c r="P3" s="291">
        <v>4.4000000000000004</v>
      </c>
      <c r="Q3" s="291">
        <v>4.4000000000000004</v>
      </c>
      <c r="R3" s="291">
        <v>4.4000000000000004</v>
      </c>
      <c r="S3" s="291">
        <v>4.5</v>
      </c>
      <c r="T3" s="291">
        <v>4.5</v>
      </c>
      <c r="U3" s="291">
        <v>4.5</v>
      </c>
      <c r="V3" s="291">
        <v>4.5</v>
      </c>
      <c r="W3" s="291">
        <v>4.5</v>
      </c>
      <c r="X3" s="291">
        <v>4.5</v>
      </c>
      <c r="Y3" s="291">
        <v>4.5999999999999996</v>
      </c>
      <c r="Z3" s="291">
        <v>4.5999999999999996</v>
      </c>
      <c r="AA3" s="291">
        <v>4.5999999999999996</v>
      </c>
      <c r="AB3" s="291">
        <v>4.5999999999999996</v>
      </c>
      <c r="AC3" s="291">
        <v>4.5999999999999996</v>
      </c>
      <c r="AD3" s="291">
        <v>4.5999999999999996</v>
      </c>
      <c r="AE3" s="291">
        <v>4.5999999999999996</v>
      </c>
      <c r="AF3" s="291">
        <v>4.5999999999999996</v>
      </c>
      <c r="AG3" s="291">
        <v>4.5999999999999996</v>
      </c>
      <c r="AH3" s="291">
        <v>4.7</v>
      </c>
      <c r="AI3" s="291">
        <v>4.7</v>
      </c>
      <c r="AJ3" s="291">
        <v>4.7</v>
      </c>
      <c r="AK3" s="291">
        <v>4.7</v>
      </c>
      <c r="AL3" s="291">
        <v>4.7</v>
      </c>
      <c r="AM3" s="291">
        <v>4.7</v>
      </c>
      <c r="AN3" s="291">
        <v>4.7</v>
      </c>
      <c r="AO3" s="291">
        <v>4.5999999999999996</v>
      </c>
      <c r="AP3" s="291">
        <v>4.5999999999999996</v>
      </c>
      <c r="AQ3" s="291">
        <v>4.5999999999999996</v>
      </c>
      <c r="AR3" s="291">
        <v>4.5</v>
      </c>
      <c r="AS3" s="291">
        <f>_xlfn.IFNA(VLOOKUP(C3,'INFORM Severity - hidden'!$C$5:$G$155,5,FALSE),"-")</f>
        <v>4.5</v>
      </c>
    </row>
    <row r="4" spans="1:45" x14ac:dyDescent="0.35">
      <c r="A4"/>
      <c r="B4"/>
      <c r="C4" t="s">
        <v>8388</v>
      </c>
      <c r="D4" s="291" t="str">
        <f t="shared" si="0"/>
        <v>-</v>
      </c>
      <c r="E4" s="291">
        <v>4.0999999999999996</v>
      </c>
      <c r="F4" s="291" t="s">
        <v>8389</v>
      </c>
      <c r="G4" s="291" t="s">
        <v>8389</v>
      </c>
      <c r="H4" s="291" t="s">
        <v>8389</v>
      </c>
      <c r="I4" s="291" t="s">
        <v>8389</v>
      </c>
      <c r="J4" s="291" t="s">
        <v>8389</v>
      </c>
      <c r="K4" s="291" t="s">
        <v>8389</v>
      </c>
      <c r="L4" s="291" t="s">
        <v>8389</v>
      </c>
      <c r="M4" s="291" t="s">
        <v>8389</v>
      </c>
      <c r="N4" s="291" t="s">
        <v>8389</v>
      </c>
      <c r="O4" s="291" t="s">
        <v>8389</v>
      </c>
      <c r="P4" s="291" t="s">
        <v>8389</v>
      </c>
      <c r="Q4" s="291" t="s">
        <v>8389</v>
      </c>
      <c r="R4" s="291" t="s">
        <v>8389</v>
      </c>
      <c r="S4" s="291" t="s">
        <v>8389</v>
      </c>
      <c r="T4" s="291" t="s">
        <v>8389</v>
      </c>
      <c r="U4" s="291" t="s">
        <v>8389</v>
      </c>
      <c r="V4" s="291" t="s">
        <v>8389</v>
      </c>
      <c r="W4" s="291" t="s">
        <v>8389</v>
      </c>
      <c r="X4" s="291" t="s">
        <v>8389</v>
      </c>
      <c r="Y4" s="291" t="s">
        <v>8389</v>
      </c>
      <c r="Z4" s="291" t="s">
        <v>8389</v>
      </c>
      <c r="AA4" s="291" t="s">
        <v>8389</v>
      </c>
      <c r="AB4" s="291" t="s">
        <v>8389</v>
      </c>
      <c r="AC4" s="291" t="s">
        <v>8389</v>
      </c>
      <c r="AD4" s="291" t="s">
        <v>8389</v>
      </c>
      <c r="AE4" s="291" t="s">
        <v>8389</v>
      </c>
      <c r="AF4" s="291" t="s">
        <v>8389</v>
      </c>
      <c r="AG4" s="291" t="s">
        <v>8389</v>
      </c>
      <c r="AH4" s="291" t="s">
        <v>8389</v>
      </c>
      <c r="AI4" s="291" t="s">
        <v>8389</v>
      </c>
      <c r="AJ4" s="291" t="s">
        <v>8389</v>
      </c>
      <c r="AK4" s="291" t="s">
        <v>8389</v>
      </c>
      <c r="AL4" s="291" t="s">
        <v>8389</v>
      </c>
      <c r="AM4" s="291" t="s">
        <v>8389</v>
      </c>
      <c r="AN4" s="291" t="s">
        <v>8389</v>
      </c>
      <c r="AO4" s="291" t="s">
        <v>8389</v>
      </c>
      <c r="AP4" s="291" t="s">
        <v>8389</v>
      </c>
      <c r="AQ4" s="291" t="s">
        <v>8389</v>
      </c>
      <c r="AR4" s="291" t="s">
        <v>8389</v>
      </c>
      <c r="AS4" s="291" t="str">
        <f>_xlfn.IFNA(VLOOKUP(C4,'INFORM Severity - hidden'!$C$5:$G$155,5,FALSE),"-")</f>
        <v>-</v>
      </c>
    </row>
    <row r="5" spans="1:45" x14ac:dyDescent="0.35">
      <c r="A5"/>
      <c r="B5"/>
      <c r="C5" t="s">
        <v>8390</v>
      </c>
      <c r="D5" s="291" t="str">
        <f t="shared" si="0"/>
        <v>-</v>
      </c>
      <c r="E5" s="291">
        <v>3.9</v>
      </c>
      <c r="F5" s="291" t="s">
        <v>8389</v>
      </c>
      <c r="G5" s="291" t="s">
        <v>8389</v>
      </c>
      <c r="H5" s="291" t="s">
        <v>8389</v>
      </c>
      <c r="I5" s="291" t="s">
        <v>8389</v>
      </c>
      <c r="J5" s="291" t="s">
        <v>8389</v>
      </c>
      <c r="K5" s="291" t="s">
        <v>8389</v>
      </c>
      <c r="L5" s="291" t="s">
        <v>8389</v>
      </c>
      <c r="M5" s="291" t="s">
        <v>8389</v>
      </c>
      <c r="N5" s="291" t="s">
        <v>8389</v>
      </c>
      <c r="O5" s="291" t="s">
        <v>8389</v>
      </c>
      <c r="P5" s="291" t="s">
        <v>8389</v>
      </c>
      <c r="Q5" s="291" t="s">
        <v>8389</v>
      </c>
      <c r="R5" s="291" t="s">
        <v>8389</v>
      </c>
      <c r="S5" s="291" t="s">
        <v>8389</v>
      </c>
      <c r="T5" s="291" t="s">
        <v>8389</v>
      </c>
      <c r="U5" s="291" t="s">
        <v>8389</v>
      </c>
      <c r="V5" s="291" t="s">
        <v>8389</v>
      </c>
      <c r="W5" s="291" t="s">
        <v>8389</v>
      </c>
      <c r="X5" s="291" t="s">
        <v>8389</v>
      </c>
      <c r="Y5" s="291" t="s">
        <v>8389</v>
      </c>
      <c r="Z5" s="291" t="s">
        <v>8389</v>
      </c>
      <c r="AA5" s="291" t="s">
        <v>8389</v>
      </c>
      <c r="AB5" s="291" t="s">
        <v>8389</v>
      </c>
      <c r="AC5" s="291" t="s">
        <v>8389</v>
      </c>
      <c r="AD5" s="291" t="s">
        <v>8389</v>
      </c>
      <c r="AE5" s="291" t="s">
        <v>8389</v>
      </c>
      <c r="AF5" s="291" t="s">
        <v>8389</v>
      </c>
      <c r="AG5" s="291" t="s">
        <v>8389</v>
      </c>
      <c r="AH5" s="291" t="s">
        <v>8389</v>
      </c>
      <c r="AI5" s="291" t="s">
        <v>8389</v>
      </c>
      <c r="AJ5" s="291" t="s">
        <v>8389</v>
      </c>
      <c r="AK5" s="291" t="s">
        <v>8389</v>
      </c>
      <c r="AL5" s="291" t="s">
        <v>8389</v>
      </c>
      <c r="AM5" s="291" t="s">
        <v>8389</v>
      </c>
      <c r="AN5" s="291" t="s">
        <v>8389</v>
      </c>
      <c r="AO5" s="291" t="s">
        <v>8389</v>
      </c>
      <c r="AP5" s="291" t="s">
        <v>8389</v>
      </c>
      <c r="AQ5" s="291" t="s">
        <v>8389</v>
      </c>
      <c r="AR5" s="291" t="s">
        <v>8389</v>
      </c>
      <c r="AS5" s="291" t="str">
        <f>_xlfn.IFNA(VLOOKUP(C5,'INFORM Severity - hidden'!$C$5:$G$155,5,FALSE),"-")</f>
        <v>-</v>
      </c>
    </row>
    <row r="6" spans="1:45" x14ac:dyDescent="0.35">
      <c r="A6"/>
      <c r="B6"/>
      <c r="C6" t="s">
        <v>8391</v>
      </c>
      <c r="D6" s="291" t="str">
        <f t="shared" si="0"/>
        <v>-</v>
      </c>
      <c r="E6" s="291" t="s">
        <v>8389</v>
      </c>
      <c r="F6" s="291" t="s">
        <v>8389</v>
      </c>
      <c r="G6" s="291">
        <v>2.1</v>
      </c>
      <c r="H6" s="291">
        <v>2.2000000000000002</v>
      </c>
      <c r="I6" s="291" t="s">
        <v>8389</v>
      </c>
      <c r="J6" s="291" t="s">
        <v>8389</v>
      </c>
      <c r="K6" s="291" t="s">
        <v>8389</v>
      </c>
      <c r="L6" s="291" t="s">
        <v>8389</v>
      </c>
      <c r="M6" s="291" t="s">
        <v>8389</v>
      </c>
      <c r="N6" s="291" t="s">
        <v>8389</v>
      </c>
      <c r="O6" s="291" t="s">
        <v>8389</v>
      </c>
      <c r="P6" s="291" t="s">
        <v>8389</v>
      </c>
      <c r="Q6" s="291" t="s">
        <v>8389</v>
      </c>
      <c r="R6" s="291" t="s">
        <v>8389</v>
      </c>
      <c r="S6" s="291" t="s">
        <v>8389</v>
      </c>
      <c r="T6" s="291" t="s">
        <v>8389</v>
      </c>
      <c r="U6" s="291" t="s">
        <v>8389</v>
      </c>
      <c r="V6" s="291" t="s">
        <v>8389</v>
      </c>
      <c r="W6" s="291" t="s">
        <v>8389</v>
      </c>
      <c r="X6" s="291" t="s">
        <v>8389</v>
      </c>
      <c r="Y6" s="291" t="s">
        <v>8389</v>
      </c>
      <c r="Z6" s="291" t="s">
        <v>8389</v>
      </c>
      <c r="AA6" s="291" t="s">
        <v>8389</v>
      </c>
      <c r="AB6" s="291" t="s">
        <v>8389</v>
      </c>
      <c r="AC6" s="291" t="s">
        <v>8389</v>
      </c>
      <c r="AD6" s="291" t="s">
        <v>8389</v>
      </c>
      <c r="AE6" s="291" t="s">
        <v>8389</v>
      </c>
      <c r="AF6" s="291" t="s">
        <v>8389</v>
      </c>
      <c r="AG6" s="291" t="s">
        <v>8389</v>
      </c>
      <c r="AH6" s="291" t="s">
        <v>8389</v>
      </c>
      <c r="AI6" s="291" t="s">
        <v>8389</v>
      </c>
      <c r="AJ6" s="291" t="s">
        <v>8389</v>
      </c>
      <c r="AK6" s="291" t="s">
        <v>8389</v>
      </c>
      <c r="AL6" s="291" t="s">
        <v>8389</v>
      </c>
      <c r="AM6" s="291" t="s">
        <v>8389</v>
      </c>
      <c r="AN6" s="291" t="s">
        <v>8389</v>
      </c>
      <c r="AO6" s="291" t="s">
        <v>8389</v>
      </c>
      <c r="AP6" s="291" t="s">
        <v>8389</v>
      </c>
      <c r="AQ6" s="291" t="s">
        <v>8389</v>
      </c>
      <c r="AR6" s="291" t="s">
        <v>8389</v>
      </c>
      <c r="AS6" s="291" t="str">
        <f>_xlfn.IFNA(VLOOKUP(C6,'INFORM Severity - hidden'!$C$5:$G$155,5,FALSE),"-")</f>
        <v>-</v>
      </c>
    </row>
    <row r="7" spans="1:45" x14ac:dyDescent="0.35">
      <c r="A7" t="s">
        <v>4362</v>
      </c>
      <c r="B7" t="s">
        <v>4360</v>
      </c>
      <c r="C7" t="s">
        <v>4361</v>
      </c>
      <c r="D7" s="291" t="str">
        <f t="shared" si="0"/>
        <v>Stable</v>
      </c>
      <c r="E7" s="291" t="s">
        <v>8389</v>
      </c>
      <c r="F7" s="291" t="s">
        <v>8389</v>
      </c>
      <c r="G7" s="291" t="s">
        <v>8389</v>
      </c>
      <c r="H7" s="291" t="s">
        <v>8389</v>
      </c>
      <c r="I7" s="291" t="s">
        <v>8389</v>
      </c>
      <c r="J7" s="291" t="s">
        <v>8389</v>
      </c>
      <c r="K7" s="291" t="s">
        <v>8389</v>
      </c>
      <c r="L7" s="291" t="s">
        <v>8389</v>
      </c>
      <c r="M7" s="291" t="s">
        <v>8389</v>
      </c>
      <c r="N7" s="291" t="s">
        <v>8389</v>
      </c>
      <c r="O7" s="291" t="s">
        <v>8389</v>
      </c>
      <c r="P7" s="291" t="s">
        <v>8389</v>
      </c>
      <c r="Q7" s="291" t="s">
        <v>8389</v>
      </c>
      <c r="R7" s="291" t="s">
        <v>8389</v>
      </c>
      <c r="S7" s="291" t="s">
        <v>8389</v>
      </c>
      <c r="T7" s="291" t="s">
        <v>8389</v>
      </c>
      <c r="U7" s="291" t="s">
        <v>8389</v>
      </c>
      <c r="V7" s="291" t="s">
        <v>8389</v>
      </c>
      <c r="W7" s="291" t="s">
        <v>8389</v>
      </c>
      <c r="X7" s="291" t="s">
        <v>8389</v>
      </c>
      <c r="Y7" s="291" t="s">
        <v>8389</v>
      </c>
      <c r="Z7" s="291" t="s">
        <v>8389</v>
      </c>
      <c r="AA7" s="291" t="s">
        <v>8389</v>
      </c>
      <c r="AB7" s="291" t="s">
        <v>8389</v>
      </c>
      <c r="AC7" s="291" t="s">
        <v>8389</v>
      </c>
      <c r="AD7" s="291" t="s">
        <v>8389</v>
      </c>
      <c r="AE7" s="291" t="s">
        <v>8389</v>
      </c>
      <c r="AF7" s="291" t="s">
        <v>8389</v>
      </c>
      <c r="AG7" s="291" t="s">
        <v>8389</v>
      </c>
      <c r="AH7" s="291" t="s">
        <v>8389</v>
      </c>
      <c r="AI7" s="291" t="s">
        <v>8389</v>
      </c>
      <c r="AJ7" s="291" t="s">
        <v>8389</v>
      </c>
      <c r="AK7" s="291" t="s">
        <v>8389</v>
      </c>
      <c r="AL7" s="291" t="s">
        <v>8389</v>
      </c>
      <c r="AM7" s="291" t="s">
        <v>8389</v>
      </c>
      <c r="AN7" s="291">
        <v>3.1</v>
      </c>
      <c r="AO7" s="291">
        <v>3.1</v>
      </c>
      <c r="AP7" s="291">
        <v>3.1</v>
      </c>
      <c r="AQ7" s="291">
        <v>3.1</v>
      </c>
      <c r="AR7" s="291">
        <v>3.1</v>
      </c>
      <c r="AS7" s="291">
        <f>_xlfn.IFNA(VLOOKUP(C7,'INFORM Severity - hidden'!$C$5:$G$155,5,FALSE),"-")</f>
        <v>3.1</v>
      </c>
    </row>
    <row r="8" spans="1:45" x14ac:dyDescent="0.35">
      <c r="A8"/>
      <c r="B8"/>
      <c r="C8" t="s">
        <v>8392</v>
      </c>
      <c r="D8" s="291" t="str">
        <f t="shared" si="0"/>
        <v>-</v>
      </c>
      <c r="E8" s="291" t="s">
        <v>8389</v>
      </c>
      <c r="F8" s="291">
        <v>0.9</v>
      </c>
      <c r="G8" s="291" t="s">
        <v>8389</v>
      </c>
      <c r="H8" s="291" t="s">
        <v>8389</v>
      </c>
      <c r="I8" s="291" t="s">
        <v>8389</v>
      </c>
      <c r="J8" s="291" t="s">
        <v>8389</v>
      </c>
      <c r="K8" s="291" t="s">
        <v>8389</v>
      </c>
      <c r="L8" s="291" t="s">
        <v>8389</v>
      </c>
      <c r="M8" s="291" t="s">
        <v>8389</v>
      </c>
      <c r="N8" s="291" t="s">
        <v>8389</v>
      </c>
      <c r="O8" s="291" t="s">
        <v>8389</v>
      </c>
      <c r="P8" s="291" t="s">
        <v>8389</v>
      </c>
      <c r="Q8" s="291" t="s">
        <v>8389</v>
      </c>
      <c r="R8" s="291" t="s">
        <v>8389</v>
      </c>
      <c r="S8" s="291" t="s">
        <v>8389</v>
      </c>
      <c r="T8" s="291" t="s">
        <v>8389</v>
      </c>
      <c r="U8" s="291" t="s">
        <v>8389</v>
      </c>
      <c r="V8" s="291" t="s">
        <v>8389</v>
      </c>
      <c r="W8" s="291" t="s">
        <v>8389</v>
      </c>
      <c r="X8" s="291" t="s">
        <v>8389</v>
      </c>
      <c r="Y8" s="291" t="s">
        <v>8389</v>
      </c>
      <c r="Z8" s="291" t="s">
        <v>8389</v>
      </c>
      <c r="AA8" s="291" t="s">
        <v>8389</v>
      </c>
      <c r="AB8" s="291" t="s">
        <v>8389</v>
      </c>
      <c r="AC8" s="291" t="s">
        <v>8389</v>
      </c>
      <c r="AD8" s="291" t="s">
        <v>8389</v>
      </c>
      <c r="AE8" s="291" t="s">
        <v>8389</v>
      </c>
      <c r="AF8" s="291" t="s">
        <v>8389</v>
      </c>
      <c r="AG8" s="291" t="s">
        <v>8389</v>
      </c>
      <c r="AH8" s="291" t="s">
        <v>8389</v>
      </c>
      <c r="AI8" s="291" t="s">
        <v>8389</v>
      </c>
      <c r="AJ8" s="291" t="s">
        <v>8389</v>
      </c>
      <c r="AK8" s="291" t="s">
        <v>8389</v>
      </c>
      <c r="AL8" s="291" t="s">
        <v>8389</v>
      </c>
      <c r="AM8" s="291" t="s">
        <v>8389</v>
      </c>
      <c r="AN8" s="291" t="s">
        <v>8389</v>
      </c>
      <c r="AO8" s="291" t="s">
        <v>8389</v>
      </c>
      <c r="AP8" s="291" t="s">
        <v>8389</v>
      </c>
      <c r="AQ8" s="291" t="s">
        <v>8389</v>
      </c>
      <c r="AR8" s="291" t="s">
        <v>8389</v>
      </c>
      <c r="AS8" s="291" t="str">
        <f>_xlfn.IFNA(VLOOKUP(C8,'INFORM Severity - hidden'!$C$5:$G$155,5,FALSE),"-")</f>
        <v>-</v>
      </c>
    </row>
    <row r="9" spans="1:45" x14ac:dyDescent="0.35">
      <c r="A9" t="s">
        <v>1837</v>
      </c>
      <c r="B9" t="s">
        <v>1835</v>
      </c>
      <c r="C9" t="s">
        <v>1836</v>
      </c>
      <c r="D9" s="291" t="str">
        <f t="shared" si="0"/>
        <v>Stable</v>
      </c>
      <c r="E9" s="291" t="s">
        <v>8389</v>
      </c>
      <c r="F9" s="291" t="s">
        <v>8389</v>
      </c>
      <c r="G9" s="291" t="s">
        <v>8389</v>
      </c>
      <c r="H9" s="291" t="s">
        <v>8389</v>
      </c>
      <c r="I9" s="291" t="s">
        <v>8389</v>
      </c>
      <c r="J9" s="291" t="s">
        <v>8389</v>
      </c>
      <c r="K9" s="291" t="s">
        <v>8389</v>
      </c>
      <c r="L9" s="291" t="s">
        <v>8389</v>
      </c>
      <c r="M9" s="291" t="s">
        <v>8389</v>
      </c>
      <c r="N9" s="291" t="s">
        <v>8389</v>
      </c>
      <c r="O9" s="291" t="s">
        <v>8389</v>
      </c>
      <c r="P9" s="291" t="s">
        <v>8389</v>
      </c>
      <c r="Q9" s="291" t="s">
        <v>8389</v>
      </c>
      <c r="R9" s="291" t="s">
        <v>8389</v>
      </c>
      <c r="S9" s="291" t="s">
        <v>8389</v>
      </c>
      <c r="T9" s="291" t="s">
        <v>8389</v>
      </c>
      <c r="U9" s="291" t="s">
        <v>8389</v>
      </c>
      <c r="V9" s="291" t="s">
        <v>8389</v>
      </c>
      <c r="W9" s="291" t="s">
        <v>8389</v>
      </c>
      <c r="X9" s="291" t="s">
        <v>8389</v>
      </c>
      <c r="Y9" s="291" t="s">
        <v>8389</v>
      </c>
      <c r="Z9" s="291" t="s">
        <v>8389</v>
      </c>
      <c r="AA9" s="291" t="s">
        <v>8389</v>
      </c>
      <c r="AB9" s="291" t="s">
        <v>8389</v>
      </c>
      <c r="AC9" s="291">
        <v>1.7</v>
      </c>
      <c r="AD9" s="291">
        <v>1.7</v>
      </c>
      <c r="AE9" s="291">
        <v>1.6</v>
      </c>
      <c r="AF9" s="291">
        <v>1.7</v>
      </c>
      <c r="AG9" s="291">
        <v>1.7</v>
      </c>
      <c r="AH9" s="291">
        <v>1.7</v>
      </c>
      <c r="AI9" s="291">
        <v>1.7</v>
      </c>
      <c r="AJ9" s="291">
        <v>1.6</v>
      </c>
      <c r="AK9" s="291">
        <v>1.6</v>
      </c>
      <c r="AL9" s="291">
        <v>1.5</v>
      </c>
      <c r="AM9" s="291">
        <v>1.5</v>
      </c>
      <c r="AN9" s="291">
        <v>1.5</v>
      </c>
      <c r="AO9" s="291">
        <v>1.5</v>
      </c>
      <c r="AP9" s="291">
        <v>1.5</v>
      </c>
      <c r="AQ9" s="291">
        <v>1.5</v>
      </c>
      <c r="AR9" s="291">
        <v>1.5</v>
      </c>
      <c r="AS9" s="291">
        <f>_xlfn.IFNA(VLOOKUP(C9,'INFORM Severity - hidden'!$C$5:$G$155,5,FALSE),"-")</f>
        <v>1.5</v>
      </c>
    </row>
    <row r="10" spans="1:45" x14ac:dyDescent="0.35">
      <c r="A10" t="s">
        <v>1847</v>
      </c>
      <c r="B10" t="s">
        <v>1845</v>
      </c>
      <c r="C10" t="s">
        <v>1846</v>
      </c>
      <c r="D10" s="291" t="str">
        <f t="shared" si="0"/>
        <v>-</v>
      </c>
      <c r="E10" s="291" t="s">
        <v>8389</v>
      </c>
      <c r="F10" s="291" t="s">
        <v>8389</v>
      </c>
      <c r="G10" s="291" t="s">
        <v>8389</v>
      </c>
      <c r="H10" s="291" t="s">
        <v>8389</v>
      </c>
      <c r="I10" s="291" t="s">
        <v>8389</v>
      </c>
      <c r="J10" s="291" t="s">
        <v>8389</v>
      </c>
      <c r="K10" s="291" t="s">
        <v>8389</v>
      </c>
      <c r="L10" s="291" t="s">
        <v>8389</v>
      </c>
      <c r="M10" s="291" t="s">
        <v>8389</v>
      </c>
      <c r="N10" s="291" t="s">
        <v>8389</v>
      </c>
      <c r="O10" s="291" t="s">
        <v>8389</v>
      </c>
      <c r="P10" s="291" t="s">
        <v>8389</v>
      </c>
      <c r="Q10" s="291" t="s">
        <v>8389</v>
      </c>
      <c r="R10" s="291" t="s">
        <v>8389</v>
      </c>
      <c r="S10" s="291" t="s">
        <v>8389</v>
      </c>
      <c r="T10" s="291" t="s">
        <v>8389</v>
      </c>
      <c r="U10" s="291" t="s">
        <v>8389</v>
      </c>
      <c r="V10" s="291" t="s">
        <v>8389</v>
      </c>
      <c r="W10" s="291" t="s">
        <v>8389</v>
      </c>
      <c r="X10" s="291" t="s">
        <v>8389</v>
      </c>
      <c r="Y10" s="291" t="s">
        <v>8389</v>
      </c>
      <c r="Z10" s="291" t="s">
        <v>8389</v>
      </c>
      <c r="AA10" s="291" t="s">
        <v>8389</v>
      </c>
      <c r="AB10" s="291" t="s">
        <v>8389</v>
      </c>
      <c r="AC10" s="291" t="s">
        <v>8389</v>
      </c>
      <c r="AD10" s="291" t="s">
        <v>8389</v>
      </c>
      <c r="AE10" s="291" t="s">
        <v>8389</v>
      </c>
      <c r="AF10" s="291" t="s">
        <v>8389</v>
      </c>
      <c r="AG10" s="291" t="s">
        <v>8389</v>
      </c>
      <c r="AH10" s="291" t="s">
        <v>8389</v>
      </c>
      <c r="AI10" s="291" t="s">
        <v>8389</v>
      </c>
      <c r="AJ10" s="291" t="s">
        <v>8389</v>
      </c>
      <c r="AK10" s="291" t="s">
        <v>8389</v>
      </c>
      <c r="AL10" s="291" t="s">
        <v>8389</v>
      </c>
      <c r="AM10" s="291" t="s">
        <v>8389</v>
      </c>
      <c r="AN10" s="291" t="s">
        <v>8389</v>
      </c>
      <c r="AO10" s="291" t="s">
        <v>8389</v>
      </c>
      <c r="AP10" s="291" t="s">
        <v>8389</v>
      </c>
      <c r="AQ10" s="291" t="s">
        <v>8389</v>
      </c>
      <c r="AR10" s="291" t="s">
        <v>8389</v>
      </c>
      <c r="AS10" s="291" t="str">
        <f>_xlfn.IFNA(VLOOKUP(C10,'INFORM Severity - hidden'!$C$5:$G$155,5,FALSE),"-")</f>
        <v>x</v>
      </c>
    </row>
    <row r="11" spans="1:45" x14ac:dyDescent="0.35">
      <c r="A11" t="s">
        <v>806</v>
      </c>
      <c r="B11" t="s">
        <v>804</v>
      </c>
      <c r="C11" t="s">
        <v>805</v>
      </c>
      <c r="D11" s="291" t="str">
        <f t="shared" si="0"/>
        <v>Decreasing</v>
      </c>
      <c r="E11" s="291" t="s">
        <v>8389</v>
      </c>
      <c r="F11" s="291">
        <v>3.5</v>
      </c>
      <c r="G11" s="291">
        <v>3.5</v>
      </c>
      <c r="H11" s="291">
        <v>3.8</v>
      </c>
      <c r="I11" s="291">
        <v>3.8</v>
      </c>
      <c r="J11" s="291">
        <v>3.8</v>
      </c>
      <c r="K11" s="291">
        <v>3.8</v>
      </c>
      <c r="L11" s="291">
        <v>3.8</v>
      </c>
      <c r="M11" s="291">
        <v>3.8</v>
      </c>
      <c r="N11" s="291">
        <v>3.8</v>
      </c>
      <c r="O11" s="291">
        <v>3.8</v>
      </c>
      <c r="P11" s="291">
        <v>3.8</v>
      </c>
      <c r="Q11" s="291">
        <v>3.7</v>
      </c>
      <c r="R11" s="291">
        <v>3.7</v>
      </c>
      <c r="S11" s="291">
        <v>3.3</v>
      </c>
      <c r="T11" s="291">
        <v>3.3</v>
      </c>
      <c r="U11" s="291">
        <v>3.2</v>
      </c>
      <c r="V11" s="291">
        <v>3.3</v>
      </c>
      <c r="W11" s="291">
        <v>3.3</v>
      </c>
      <c r="X11" s="291">
        <v>3.3</v>
      </c>
      <c r="Y11" s="291">
        <v>3.3</v>
      </c>
      <c r="Z11" s="291">
        <v>3.4</v>
      </c>
      <c r="AA11" s="291">
        <v>3.3</v>
      </c>
      <c r="AB11" s="291">
        <v>3.3</v>
      </c>
      <c r="AC11" s="291">
        <v>3.3</v>
      </c>
      <c r="AD11" s="291">
        <v>3.3</v>
      </c>
      <c r="AE11" s="291">
        <v>3.8</v>
      </c>
      <c r="AF11" s="291">
        <v>3.8</v>
      </c>
      <c r="AG11" s="291">
        <v>3.8</v>
      </c>
      <c r="AH11" s="291">
        <v>3.8</v>
      </c>
      <c r="AI11" s="291">
        <v>3.8</v>
      </c>
      <c r="AJ11" s="291">
        <v>3.8</v>
      </c>
      <c r="AK11" s="291">
        <v>3.8</v>
      </c>
      <c r="AL11" s="291">
        <v>3.8</v>
      </c>
      <c r="AM11" s="291">
        <v>3.8</v>
      </c>
      <c r="AN11" s="291">
        <v>3.8</v>
      </c>
      <c r="AO11" s="291">
        <v>3.8</v>
      </c>
      <c r="AP11" s="291">
        <v>3.8</v>
      </c>
      <c r="AQ11" s="291">
        <v>3.5</v>
      </c>
      <c r="AR11" s="291">
        <v>3.5</v>
      </c>
      <c r="AS11" s="291">
        <f>_xlfn.IFNA(VLOOKUP(C11,'INFORM Severity - hidden'!$C$5:$G$155,5,FALSE),"-")</f>
        <v>3.5</v>
      </c>
    </row>
    <row r="12" spans="1:45" x14ac:dyDescent="0.35">
      <c r="A12"/>
      <c r="B12"/>
      <c r="C12" t="s">
        <v>8393</v>
      </c>
      <c r="D12" s="291" t="str">
        <f t="shared" si="0"/>
        <v>-</v>
      </c>
      <c r="E12" s="291" t="s">
        <v>8389</v>
      </c>
      <c r="F12" s="291">
        <v>3.5</v>
      </c>
      <c r="G12" s="291">
        <v>3.5</v>
      </c>
      <c r="H12" s="291" t="s">
        <v>8389</v>
      </c>
      <c r="I12" s="291" t="s">
        <v>8389</v>
      </c>
      <c r="J12" s="291" t="s">
        <v>8389</v>
      </c>
      <c r="K12" s="291" t="s">
        <v>8389</v>
      </c>
      <c r="L12" s="291" t="s">
        <v>8389</v>
      </c>
      <c r="M12" s="291" t="s">
        <v>8389</v>
      </c>
      <c r="N12" s="291" t="s">
        <v>8389</v>
      </c>
      <c r="O12" s="291" t="s">
        <v>8389</v>
      </c>
      <c r="P12" s="291" t="s">
        <v>8389</v>
      </c>
      <c r="Q12" s="291" t="s">
        <v>8389</v>
      </c>
      <c r="R12" s="291" t="s">
        <v>8389</v>
      </c>
      <c r="S12" s="291" t="s">
        <v>8389</v>
      </c>
      <c r="T12" s="291" t="s">
        <v>8389</v>
      </c>
      <c r="U12" s="291" t="s">
        <v>8389</v>
      </c>
      <c r="V12" s="291" t="s">
        <v>8389</v>
      </c>
      <c r="W12" s="291" t="s">
        <v>8389</v>
      </c>
      <c r="X12" s="291" t="s">
        <v>8389</v>
      </c>
      <c r="Y12" s="291" t="s">
        <v>8389</v>
      </c>
      <c r="Z12" s="291" t="s">
        <v>8389</v>
      </c>
      <c r="AA12" s="291" t="s">
        <v>8389</v>
      </c>
      <c r="AB12" s="291" t="s">
        <v>8389</v>
      </c>
      <c r="AC12" s="291" t="s">
        <v>8389</v>
      </c>
      <c r="AD12" s="291" t="s">
        <v>8389</v>
      </c>
      <c r="AE12" s="291" t="s">
        <v>8389</v>
      </c>
      <c r="AF12" s="291" t="s">
        <v>8389</v>
      </c>
      <c r="AG12" s="291" t="s">
        <v>8389</v>
      </c>
      <c r="AH12" s="291" t="s">
        <v>8389</v>
      </c>
      <c r="AI12" s="291" t="s">
        <v>8389</v>
      </c>
      <c r="AJ12" s="291" t="s">
        <v>8389</v>
      </c>
      <c r="AK12" s="291" t="s">
        <v>8389</v>
      </c>
      <c r="AL12" s="291" t="s">
        <v>8389</v>
      </c>
      <c r="AM12" s="291" t="s">
        <v>8389</v>
      </c>
      <c r="AN12" s="291" t="s">
        <v>8389</v>
      </c>
      <c r="AO12" s="291" t="s">
        <v>8389</v>
      </c>
      <c r="AP12" s="291" t="s">
        <v>8389</v>
      </c>
      <c r="AQ12" s="291" t="s">
        <v>8389</v>
      </c>
      <c r="AR12" s="291" t="s">
        <v>8389</v>
      </c>
      <c r="AS12" s="291" t="str">
        <f>_xlfn.IFNA(VLOOKUP(C12,'INFORM Severity - hidden'!$C$5:$G$155,5,FALSE),"-")</f>
        <v>-</v>
      </c>
    </row>
    <row r="13" spans="1:45" x14ac:dyDescent="0.35">
      <c r="A13"/>
      <c r="B13"/>
      <c r="C13" t="s">
        <v>8394</v>
      </c>
      <c r="D13" s="291" t="str">
        <f t="shared" si="0"/>
        <v>-</v>
      </c>
      <c r="E13" s="291" t="s">
        <v>8389</v>
      </c>
      <c r="F13" s="291">
        <v>1.7</v>
      </c>
      <c r="G13" s="291">
        <v>1.7</v>
      </c>
      <c r="H13" s="291" t="s">
        <v>8389</v>
      </c>
      <c r="I13" s="291" t="s">
        <v>8389</v>
      </c>
      <c r="J13" s="291" t="s">
        <v>8389</v>
      </c>
      <c r="K13" s="291" t="s">
        <v>8389</v>
      </c>
      <c r="L13" s="291" t="s">
        <v>8389</v>
      </c>
      <c r="M13" s="291" t="s">
        <v>8389</v>
      </c>
      <c r="N13" s="291" t="s">
        <v>8389</v>
      </c>
      <c r="O13" s="291" t="s">
        <v>8389</v>
      </c>
      <c r="P13" s="291" t="s">
        <v>8389</v>
      </c>
      <c r="Q13" s="291" t="s">
        <v>8389</v>
      </c>
      <c r="R13" s="291" t="s">
        <v>8389</v>
      </c>
      <c r="S13" s="291" t="s">
        <v>8389</v>
      </c>
      <c r="T13" s="291" t="s">
        <v>8389</v>
      </c>
      <c r="U13" s="291" t="s">
        <v>8389</v>
      </c>
      <c r="V13" s="291" t="s">
        <v>8389</v>
      </c>
      <c r="W13" s="291" t="s">
        <v>8389</v>
      </c>
      <c r="X13" s="291" t="s">
        <v>8389</v>
      </c>
      <c r="Y13" s="291" t="s">
        <v>8389</v>
      </c>
      <c r="Z13" s="291" t="s">
        <v>8389</v>
      </c>
      <c r="AA13" s="291" t="s">
        <v>8389</v>
      </c>
      <c r="AB13" s="291" t="s">
        <v>8389</v>
      </c>
      <c r="AC13" s="291" t="s">
        <v>8389</v>
      </c>
      <c r="AD13" s="291" t="s">
        <v>8389</v>
      </c>
      <c r="AE13" s="291" t="s">
        <v>8389</v>
      </c>
      <c r="AF13" s="291" t="s">
        <v>8389</v>
      </c>
      <c r="AG13" s="291" t="s">
        <v>8389</v>
      </c>
      <c r="AH13" s="291" t="s">
        <v>8389</v>
      </c>
      <c r="AI13" s="291" t="s">
        <v>8389</v>
      </c>
      <c r="AJ13" s="291" t="s">
        <v>8389</v>
      </c>
      <c r="AK13" s="291" t="s">
        <v>8389</v>
      </c>
      <c r="AL13" s="291" t="s">
        <v>8389</v>
      </c>
      <c r="AM13" s="291" t="s">
        <v>8389</v>
      </c>
      <c r="AN13" s="291" t="s">
        <v>8389</v>
      </c>
      <c r="AO13" s="291" t="s">
        <v>8389</v>
      </c>
      <c r="AP13" s="291" t="s">
        <v>8389</v>
      </c>
      <c r="AQ13" s="291" t="s">
        <v>8389</v>
      </c>
      <c r="AR13" s="291" t="s">
        <v>8389</v>
      </c>
      <c r="AS13" s="291" t="str">
        <f>_xlfn.IFNA(VLOOKUP(C13,'INFORM Severity - hidden'!$C$5:$G$155,5,FALSE),"-")</f>
        <v>-</v>
      </c>
    </row>
    <row r="14" spans="1:45" x14ac:dyDescent="0.35">
      <c r="A14" t="s">
        <v>497</v>
      </c>
      <c r="B14" t="s">
        <v>495</v>
      </c>
      <c r="C14" t="s">
        <v>496</v>
      </c>
      <c r="D14" s="291" t="str">
        <f t="shared" si="0"/>
        <v>Stable</v>
      </c>
      <c r="E14" s="291" t="s">
        <v>8389</v>
      </c>
      <c r="F14" s="291">
        <v>3</v>
      </c>
      <c r="G14" s="291">
        <v>3.1</v>
      </c>
      <c r="H14" s="291">
        <v>3.2</v>
      </c>
      <c r="I14" s="291">
        <v>3.2</v>
      </c>
      <c r="J14" s="291">
        <v>3.1</v>
      </c>
      <c r="K14" s="291">
        <v>3.2</v>
      </c>
      <c r="L14" s="291">
        <v>3.2</v>
      </c>
      <c r="M14" s="291">
        <v>3.2</v>
      </c>
      <c r="N14" s="291">
        <v>3.2</v>
      </c>
      <c r="O14" s="291">
        <v>3.2</v>
      </c>
      <c r="P14" s="291">
        <v>3.2</v>
      </c>
      <c r="Q14" s="291">
        <v>3.2</v>
      </c>
      <c r="R14" s="291">
        <v>3.4</v>
      </c>
      <c r="S14" s="291">
        <v>3.4</v>
      </c>
      <c r="T14" s="291">
        <v>3.4</v>
      </c>
      <c r="U14" s="291">
        <v>3.4</v>
      </c>
      <c r="V14" s="291">
        <v>3.9</v>
      </c>
      <c r="W14" s="291">
        <v>3.9</v>
      </c>
      <c r="X14" s="291">
        <v>3.9</v>
      </c>
      <c r="Y14" s="291">
        <v>3.9</v>
      </c>
      <c r="Z14" s="291">
        <v>3.8</v>
      </c>
      <c r="AA14" s="291">
        <v>3.9</v>
      </c>
      <c r="AB14" s="291">
        <v>4</v>
      </c>
      <c r="AC14" s="291">
        <v>3.9</v>
      </c>
      <c r="AD14" s="291">
        <v>3.9</v>
      </c>
      <c r="AE14" s="291">
        <v>3.9</v>
      </c>
      <c r="AF14" s="291">
        <v>4</v>
      </c>
      <c r="AG14" s="291">
        <v>4</v>
      </c>
      <c r="AH14" s="291">
        <v>4</v>
      </c>
      <c r="AI14" s="291">
        <v>4</v>
      </c>
      <c r="AJ14" s="291">
        <v>4</v>
      </c>
      <c r="AK14" s="291">
        <v>4</v>
      </c>
      <c r="AL14" s="291">
        <v>4</v>
      </c>
      <c r="AM14" s="291">
        <v>3.9</v>
      </c>
      <c r="AN14" s="291">
        <v>3.9</v>
      </c>
      <c r="AO14" s="291">
        <v>3.9</v>
      </c>
      <c r="AP14" s="291">
        <v>3.9</v>
      </c>
      <c r="AQ14" s="291">
        <v>3.9</v>
      </c>
      <c r="AR14" s="291">
        <v>3.9</v>
      </c>
      <c r="AS14" s="291">
        <f>_xlfn.IFNA(VLOOKUP(C14,'INFORM Severity - hidden'!$C$5:$G$155,5,FALSE),"-")</f>
        <v>3.9</v>
      </c>
    </row>
    <row r="15" spans="1:45" x14ac:dyDescent="0.35">
      <c r="A15"/>
      <c r="B15"/>
      <c r="C15" t="s">
        <v>8395</v>
      </c>
      <c r="D15" s="291" t="str">
        <f t="shared" si="0"/>
        <v>-</v>
      </c>
      <c r="E15" s="291" t="s">
        <v>8389</v>
      </c>
      <c r="F15" s="291" t="s">
        <v>8389</v>
      </c>
      <c r="G15" s="291" t="s">
        <v>8389</v>
      </c>
      <c r="H15" s="291" t="s">
        <v>8389</v>
      </c>
      <c r="I15" s="291" t="s">
        <v>8389</v>
      </c>
      <c r="J15" s="291" t="s">
        <v>8389</v>
      </c>
      <c r="K15" s="291" t="s">
        <v>8389</v>
      </c>
      <c r="L15" s="291" t="s">
        <v>8389</v>
      </c>
      <c r="M15" s="291" t="s">
        <v>8389</v>
      </c>
      <c r="N15" s="291" t="s">
        <v>8389</v>
      </c>
      <c r="O15" s="291" t="s">
        <v>8389</v>
      </c>
      <c r="P15" s="291" t="s">
        <v>8389</v>
      </c>
      <c r="Q15" s="291" t="s">
        <v>8389</v>
      </c>
      <c r="R15" s="291" t="s">
        <v>8389</v>
      </c>
      <c r="S15" s="291" t="s">
        <v>8389</v>
      </c>
      <c r="T15" s="291" t="s">
        <v>8389</v>
      </c>
      <c r="U15" s="291" t="s">
        <v>8389</v>
      </c>
      <c r="V15" s="291" t="s">
        <v>8389</v>
      </c>
      <c r="W15" s="291" t="s">
        <v>8389</v>
      </c>
      <c r="X15" s="291" t="s">
        <v>8389</v>
      </c>
      <c r="Y15" s="291">
        <v>2.4</v>
      </c>
      <c r="Z15" s="291">
        <v>2.2999999999999998</v>
      </c>
      <c r="AA15" s="291">
        <v>2.4</v>
      </c>
      <c r="AB15" s="291">
        <v>2.4</v>
      </c>
      <c r="AC15" s="291">
        <v>2.4</v>
      </c>
      <c r="AD15" s="291" t="s">
        <v>8389</v>
      </c>
      <c r="AE15" s="291" t="s">
        <v>8389</v>
      </c>
      <c r="AF15" s="291" t="s">
        <v>8389</v>
      </c>
      <c r="AG15" s="291" t="s">
        <v>8389</v>
      </c>
      <c r="AH15" s="291" t="s">
        <v>8389</v>
      </c>
      <c r="AI15" s="291" t="s">
        <v>8389</v>
      </c>
      <c r="AJ15" s="291" t="s">
        <v>8389</v>
      </c>
      <c r="AK15" s="291" t="s">
        <v>8389</v>
      </c>
      <c r="AL15" s="291" t="s">
        <v>8389</v>
      </c>
      <c r="AM15" s="291" t="s">
        <v>8389</v>
      </c>
      <c r="AN15" s="291" t="s">
        <v>8389</v>
      </c>
      <c r="AO15" s="291" t="s">
        <v>8389</v>
      </c>
      <c r="AP15" s="291" t="s">
        <v>8389</v>
      </c>
      <c r="AQ15" s="291" t="s">
        <v>8389</v>
      </c>
      <c r="AR15" s="291" t="s">
        <v>8389</v>
      </c>
      <c r="AS15" s="291" t="str">
        <f>_xlfn.IFNA(VLOOKUP(C15,'INFORM Severity - hidden'!$C$5:$G$155,5,FALSE),"-")</f>
        <v>-</v>
      </c>
    </row>
    <row r="16" spans="1:45" x14ac:dyDescent="0.35">
      <c r="A16"/>
      <c r="B16"/>
      <c r="C16" t="s">
        <v>8396</v>
      </c>
      <c r="D16" s="291" t="str">
        <f t="shared" si="0"/>
        <v>-</v>
      </c>
      <c r="E16" s="291" t="s">
        <v>8389</v>
      </c>
      <c r="F16" s="291" t="s">
        <v>8389</v>
      </c>
      <c r="G16" s="291" t="s">
        <v>8389</v>
      </c>
      <c r="H16" s="291" t="s">
        <v>8389</v>
      </c>
      <c r="I16" s="291" t="s">
        <v>8389</v>
      </c>
      <c r="J16" s="291" t="s">
        <v>8389</v>
      </c>
      <c r="K16" s="291" t="s">
        <v>8389</v>
      </c>
      <c r="L16" s="291" t="s">
        <v>8389</v>
      </c>
      <c r="M16" s="291" t="s">
        <v>8389</v>
      </c>
      <c r="N16" s="291" t="s">
        <v>8389</v>
      </c>
      <c r="O16" s="291" t="s">
        <v>8389</v>
      </c>
      <c r="P16" s="291" t="s">
        <v>8389</v>
      </c>
      <c r="Q16" s="291" t="s">
        <v>8389</v>
      </c>
      <c r="R16" s="291" t="s">
        <v>8389</v>
      </c>
      <c r="S16" s="291" t="s">
        <v>8389</v>
      </c>
      <c r="T16" s="291" t="s">
        <v>8389</v>
      </c>
      <c r="U16" s="291" t="s">
        <v>8389</v>
      </c>
      <c r="V16" s="291" t="s">
        <v>8389</v>
      </c>
      <c r="W16" s="291" t="s">
        <v>8389</v>
      </c>
      <c r="X16" s="291" t="s">
        <v>8389</v>
      </c>
      <c r="Y16" s="291" t="s">
        <v>8389</v>
      </c>
      <c r="Z16" s="291" t="s">
        <v>8389</v>
      </c>
      <c r="AA16" s="291">
        <v>3.9</v>
      </c>
      <c r="AB16" s="291">
        <v>3.9</v>
      </c>
      <c r="AC16" s="291">
        <v>3.8</v>
      </c>
      <c r="AD16" s="291" t="s">
        <v>8389</v>
      </c>
      <c r="AE16" s="291" t="s">
        <v>8389</v>
      </c>
      <c r="AF16" s="291" t="s">
        <v>8389</v>
      </c>
      <c r="AG16" s="291" t="s">
        <v>8389</v>
      </c>
      <c r="AH16" s="291" t="s">
        <v>8389</v>
      </c>
      <c r="AI16" s="291" t="s">
        <v>8389</v>
      </c>
      <c r="AJ16" s="291" t="s">
        <v>8389</v>
      </c>
      <c r="AK16" s="291" t="s">
        <v>8389</v>
      </c>
      <c r="AL16" s="291" t="s">
        <v>8389</v>
      </c>
      <c r="AM16" s="291" t="s">
        <v>8389</v>
      </c>
      <c r="AN16" s="291" t="s">
        <v>8389</v>
      </c>
      <c r="AO16" s="291" t="s">
        <v>8389</v>
      </c>
      <c r="AP16" s="291" t="s">
        <v>8389</v>
      </c>
      <c r="AQ16" s="291" t="s">
        <v>8389</v>
      </c>
      <c r="AR16" s="291" t="s">
        <v>8389</v>
      </c>
      <c r="AS16" s="291" t="str">
        <f>_xlfn.IFNA(VLOOKUP(C16,'INFORM Severity - hidden'!$C$5:$G$155,5,FALSE),"-")</f>
        <v>-</v>
      </c>
    </row>
    <row r="17" spans="1:45" x14ac:dyDescent="0.35">
      <c r="A17"/>
      <c r="B17"/>
      <c r="C17" t="s">
        <v>8397</v>
      </c>
      <c r="D17" s="291" t="str">
        <f t="shared" si="0"/>
        <v>-</v>
      </c>
      <c r="E17" s="291" t="s">
        <v>8389</v>
      </c>
      <c r="F17" s="291" t="s">
        <v>8389</v>
      </c>
      <c r="G17" s="291" t="s">
        <v>8389</v>
      </c>
      <c r="H17" s="291" t="s">
        <v>8389</v>
      </c>
      <c r="I17" s="291" t="s">
        <v>8389</v>
      </c>
      <c r="J17" s="291" t="s">
        <v>8389</v>
      </c>
      <c r="K17" s="291" t="s">
        <v>8389</v>
      </c>
      <c r="L17" s="291" t="s">
        <v>8389</v>
      </c>
      <c r="M17" s="291" t="s">
        <v>8389</v>
      </c>
      <c r="N17" s="291" t="s">
        <v>8389</v>
      </c>
      <c r="O17" s="291" t="s">
        <v>8389</v>
      </c>
      <c r="P17" s="291" t="s">
        <v>8389</v>
      </c>
      <c r="Q17" s="291" t="s">
        <v>8389</v>
      </c>
      <c r="R17" s="291" t="s">
        <v>8389</v>
      </c>
      <c r="S17" s="291" t="s">
        <v>8389</v>
      </c>
      <c r="T17" s="291" t="s">
        <v>8389</v>
      </c>
      <c r="U17" s="291" t="s">
        <v>8389</v>
      </c>
      <c r="V17" s="291">
        <v>2.9</v>
      </c>
      <c r="W17" s="291">
        <v>3.2</v>
      </c>
      <c r="X17" s="291">
        <v>3.2</v>
      </c>
      <c r="Y17" s="291">
        <v>3.2</v>
      </c>
      <c r="Z17" s="291">
        <v>2.9</v>
      </c>
      <c r="AA17" s="291">
        <v>2.9</v>
      </c>
      <c r="AB17" s="291">
        <v>2.9</v>
      </c>
      <c r="AC17" s="291" t="s">
        <v>8389</v>
      </c>
      <c r="AD17" s="291" t="s">
        <v>8389</v>
      </c>
      <c r="AE17" s="291" t="s">
        <v>8389</v>
      </c>
      <c r="AF17" s="291" t="s">
        <v>8389</v>
      </c>
      <c r="AG17" s="291" t="s">
        <v>8389</v>
      </c>
      <c r="AH17" s="291" t="s">
        <v>8389</v>
      </c>
      <c r="AI17" s="291" t="s">
        <v>8389</v>
      </c>
      <c r="AJ17" s="291" t="s">
        <v>8389</v>
      </c>
      <c r="AK17" s="291" t="s">
        <v>8389</v>
      </c>
      <c r="AL17" s="291" t="s">
        <v>8389</v>
      </c>
      <c r="AM17" s="291" t="s">
        <v>8389</v>
      </c>
      <c r="AN17" s="291" t="s">
        <v>8389</v>
      </c>
      <c r="AO17" s="291" t="s">
        <v>8389</v>
      </c>
      <c r="AP17" s="291" t="s">
        <v>8389</v>
      </c>
      <c r="AQ17" s="291" t="s">
        <v>8389</v>
      </c>
      <c r="AR17" s="291" t="s">
        <v>8389</v>
      </c>
      <c r="AS17" s="291" t="str">
        <f>_xlfn.IFNA(VLOOKUP(C17,'INFORM Severity - hidden'!$C$5:$G$155,5,FALSE),"-")</f>
        <v>-</v>
      </c>
    </row>
    <row r="18" spans="1:45" x14ac:dyDescent="0.35">
      <c r="A18" t="s">
        <v>176</v>
      </c>
      <c r="B18" t="s">
        <v>174</v>
      </c>
      <c r="C18" t="s">
        <v>175</v>
      </c>
      <c r="D18" s="291" t="str">
        <f t="shared" si="0"/>
        <v>Decreasing</v>
      </c>
      <c r="E18" s="291" t="s">
        <v>8389</v>
      </c>
      <c r="F18" s="291">
        <v>3.3</v>
      </c>
      <c r="G18" s="291">
        <v>3.3</v>
      </c>
      <c r="H18" s="291">
        <v>3.1</v>
      </c>
      <c r="I18" s="291">
        <v>3.1</v>
      </c>
      <c r="J18" s="291">
        <v>3.1</v>
      </c>
      <c r="K18" s="291">
        <v>3.1</v>
      </c>
      <c r="L18" s="291">
        <v>3.1</v>
      </c>
      <c r="M18" s="291">
        <v>3.1</v>
      </c>
      <c r="N18" s="291">
        <v>3.2</v>
      </c>
      <c r="O18" s="291">
        <v>3.2</v>
      </c>
      <c r="P18" s="291">
        <v>3.2</v>
      </c>
      <c r="Q18" s="291">
        <v>3.2</v>
      </c>
      <c r="R18" s="291">
        <v>3.2</v>
      </c>
      <c r="S18" s="291">
        <v>3.1</v>
      </c>
      <c r="T18" s="291">
        <v>3.1</v>
      </c>
      <c r="U18" s="291">
        <v>3.2</v>
      </c>
      <c r="V18" s="291">
        <v>3.3</v>
      </c>
      <c r="W18" s="291">
        <v>3.3</v>
      </c>
      <c r="X18" s="291">
        <v>3.3</v>
      </c>
      <c r="Y18" s="291">
        <v>3.3</v>
      </c>
      <c r="Z18" s="291">
        <v>3.3</v>
      </c>
      <c r="AA18" s="291">
        <v>3.3</v>
      </c>
      <c r="AB18" s="291">
        <v>3.3</v>
      </c>
      <c r="AC18" s="291">
        <v>3.2</v>
      </c>
      <c r="AD18" s="291">
        <v>3.2</v>
      </c>
      <c r="AE18" s="291">
        <v>3.2</v>
      </c>
      <c r="AF18" s="291">
        <v>3.2</v>
      </c>
      <c r="AG18" s="291">
        <v>3.2</v>
      </c>
      <c r="AH18" s="291">
        <v>3.2</v>
      </c>
      <c r="AI18" s="291">
        <v>3.2</v>
      </c>
      <c r="AJ18" s="291">
        <v>3.2</v>
      </c>
      <c r="AK18" s="291">
        <v>3.1</v>
      </c>
      <c r="AL18" s="291">
        <v>3.1</v>
      </c>
      <c r="AM18" s="291">
        <v>3.2</v>
      </c>
      <c r="AN18" s="291">
        <v>3.2</v>
      </c>
      <c r="AO18" s="291">
        <v>3.2</v>
      </c>
      <c r="AP18" s="291">
        <v>3.2</v>
      </c>
      <c r="AQ18" s="291">
        <v>3.2</v>
      </c>
      <c r="AR18" s="291">
        <v>3.2</v>
      </c>
      <c r="AS18" s="291">
        <f>_xlfn.IFNA(VLOOKUP(C18,'INFORM Severity - hidden'!$C$5:$G$155,5,FALSE),"-")</f>
        <v>3</v>
      </c>
    </row>
    <row r="19" spans="1:45" x14ac:dyDescent="0.35">
      <c r="A19"/>
      <c r="B19"/>
      <c r="C19" t="s">
        <v>8398</v>
      </c>
      <c r="D19" s="291" t="str">
        <f t="shared" si="0"/>
        <v>-</v>
      </c>
      <c r="E19" s="291" t="s">
        <v>8389</v>
      </c>
      <c r="F19" s="291" t="s">
        <v>8389</v>
      </c>
      <c r="G19" s="291" t="s">
        <v>8389</v>
      </c>
      <c r="H19" s="291" t="s">
        <v>8389</v>
      </c>
      <c r="I19" s="291" t="s">
        <v>8389</v>
      </c>
      <c r="J19" s="291" t="s">
        <v>8389</v>
      </c>
      <c r="K19" s="291" t="s">
        <v>8389</v>
      </c>
      <c r="L19" s="291">
        <v>3.1</v>
      </c>
      <c r="M19" s="291">
        <v>3.1</v>
      </c>
      <c r="N19" s="291">
        <v>3.2</v>
      </c>
      <c r="O19" s="291">
        <v>3.2</v>
      </c>
      <c r="P19" s="291">
        <v>3.2</v>
      </c>
      <c r="Q19" s="291">
        <v>3.2</v>
      </c>
      <c r="R19" s="291">
        <v>3.2</v>
      </c>
      <c r="S19" s="291">
        <v>3.2</v>
      </c>
      <c r="T19" s="291">
        <v>3.2</v>
      </c>
      <c r="U19" s="291">
        <v>3.2</v>
      </c>
      <c r="V19" s="291">
        <v>3.1</v>
      </c>
      <c r="W19" s="291">
        <v>3.3</v>
      </c>
      <c r="X19" s="291">
        <v>3.3</v>
      </c>
      <c r="Y19" s="291">
        <v>3.3</v>
      </c>
      <c r="Z19" s="291">
        <v>3.3</v>
      </c>
      <c r="AA19" s="291" t="s">
        <v>8389</v>
      </c>
      <c r="AB19" s="291" t="s">
        <v>8389</v>
      </c>
      <c r="AC19" s="291" t="s">
        <v>8389</v>
      </c>
      <c r="AD19" s="291" t="s">
        <v>8389</v>
      </c>
      <c r="AE19" s="291" t="s">
        <v>8389</v>
      </c>
      <c r="AF19" s="291" t="s">
        <v>8389</v>
      </c>
      <c r="AG19" s="291" t="s">
        <v>8389</v>
      </c>
      <c r="AH19" s="291" t="s">
        <v>8389</v>
      </c>
      <c r="AI19" s="291" t="s">
        <v>8389</v>
      </c>
      <c r="AJ19" s="291" t="s">
        <v>8389</v>
      </c>
      <c r="AK19" s="291" t="s">
        <v>8389</v>
      </c>
      <c r="AL19" s="291" t="s">
        <v>8389</v>
      </c>
      <c r="AM19" s="291" t="s">
        <v>8389</v>
      </c>
      <c r="AN19" s="291" t="s">
        <v>8389</v>
      </c>
      <c r="AO19" s="291" t="s">
        <v>8389</v>
      </c>
      <c r="AP19" s="291" t="s">
        <v>8389</v>
      </c>
      <c r="AQ19" s="291" t="s">
        <v>8389</v>
      </c>
      <c r="AR19" s="291" t="s">
        <v>8389</v>
      </c>
      <c r="AS19" s="291" t="str">
        <f>_xlfn.IFNA(VLOOKUP(C19,'INFORM Severity - hidden'!$C$5:$G$155,5,FALSE),"-")</f>
        <v>-</v>
      </c>
    </row>
    <row r="20" spans="1:45" x14ac:dyDescent="0.35">
      <c r="A20"/>
      <c r="B20"/>
      <c r="C20" t="s">
        <v>8399</v>
      </c>
      <c r="D20" s="291" t="str">
        <f t="shared" si="0"/>
        <v>-</v>
      </c>
      <c r="E20" s="291" t="s">
        <v>8389</v>
      </c>
      <c r="F20" s="291" t="s">
        <v>8389</v>
      </c>
      <c r="G20" s="291" t="s">
        <v>8389</v>
      </c>
      <c r="H20" s="291" t="s">
        <v>8389</v>
      </c>
      <c r="I20" s="291" t="s">
        <v>8389</v>
      </c>
      <c r="J20" s="291" t="s">
        <v>8389</v>
      </c>
      <c r="K20" s="291" t="s">
        <v>8389</v>
      </c>
      <c r="L20" s="291" t="s">
        <v>8389</v>
      </c>
      <c r="M20" s="291" t="s">
        <v>8389</v>
      </c>
      <c r="N20" s="291" t="s">
        <v>8389</v>
      </c>
      <c r="O20" s="291" t="s">
        <v>8389</v>
      </c>
      <c r="P20" s="291" t="s">
        <v>8389</v>
      </c>
      <c r="Q20" s="291" t="s">
        <v>8389</v>
      </c>
      <c r="R20" s="291" t="s">
        <v>8389</v>
      </c>
      <c r="S20" s="291" t="s">
        <v>8389</v>
      </c>
      <c r="T20" s="291" t="s">
        <v>8389</v>
      </c>
      <c r="U20" s="291" t="s">
        <v>8389</v>
      </c>
      <c r="V20" s="291">
        <v>2.4</v>
      </c>
      <c r="W20" s="291">
        <v>2.5</v>
      </c>
      <c r="X20" s="291">
        <v>2.5</v>
      </c>
      <c r="Y20" s="291">
        <v>2.5</v>
      </c>
      <c r="Z20" s="291">
        <v>2.5</v>
      </c>
      <c r="AA20" s="291">
        <v>2.6</v>
      </c>
      <c r="AB20" s="291">
        <v>2.6</v>
      </c>
      <c r="AC20" s="291" t="s">
        <v>8389</v>
      </c>
      <c r="AD20" s="291" t="s">
        <v>8389</v>
      </c>
      <c r="AE20" s="291" t="s">
        <v>8389</v>
      </c>
      <c r="AF20" s="291" t="s">
        <v>8389</v>
      </c>
      <c r="AG20" s="291" t="s">
        <v>8389</v>
      </c>
      <c r="AH20" s="291" t="s">
        <v>8389</v>
      </c>
      <c r="AI20" s="291" t="s">
        <v>8389</v>
      </c>
      <c r="AJ20" s="291" t="s">
        <v>8389</v>
      </c>
      <c r="AK20" s="291" t="s">
        <v>8389</v>
      </c>
      <c r="AL20" s="291" t="s">
        <v>8389</v>
      </c>
      <c r="AM20" s="291" t="s">
        <v>8389</v>
      </c>
      <c r="AN20" s="291" t="s">
        <v>8389</v>
      </c>
      <c r="AO20" s="291" t="s">
        <v>8389</v>
      </c>
      <c r="AP20" s="291" t="s">
        <v>8389</v>
      </c>
      <c r="AQ20" s="291" t="s">
        <v>8389</v>
      </c>
      <c r="AR20" s="291" t="s">
        <v>8389</v>
      </c>
      <c r="AS20" s="291" t="str">
        <f>_xlfn.IFNA(VLOOKUP(C20,'INFORM Severity - hidden'!$C$5:$G$155,5,FALSE),"-")</f>
        <v>-</v>
      </c>
    </row>
    <row r="21" spans="1:45" x14ac:dyDescent="0.35">
      <c r="A21"/>
      <c r="B21"/>
      <c r="C21" t="s">
        <v>8400</v>
      </c>
      <c r="D21" s="291" t="str">
        <f t="shared" si="0"/>
        <v>-</v>
      </c>
      <c r="E21" s="291" t="s">
        <v>8389</v>
      </c>
      <c r="F21" s="291" t="s">
        <v>8389</v>
      </c>
      <c r="G21" s="291" t="s">
        <v>8389</v>
      </c>
      <c r="H21" s="291" t="s">
        <v>8389</v>
      </c>
      <c r="I21" s="291" t="s">
        <v>8389</v>
      </c>
      <c r="J21" s="291" t="s">
        <v>8389</v>
      </c>
      <c r="K21" s="291" t="s">
        <v>8389</v>
      </c>
      <c r="L21" s="291" t="s">
        <v>8389</v>
      </c>
      <c r="M21" s="291" t="s">
        <v>8389</v>
      </c>
      <c r="N21" s="291" t="s">
        <v>8389</v>
      </c>
      <c r="O21" s="291" t="s">
        <v>8389</v>
      </c>
      <c r="P21" s="291" t="s">
        <v>8389</v>
      </c>
      <c r="Q21" s="291" t="s">
        <v>8389</v>
      </c>
      <c r="R21" s="291" t="s">
        <v>8389</v>
      </c>
      <c r="S21" s="291" t="s">
        <v>8389</v>
      </c>
      <c r="T21" s="291" t="s">
        <v>8389</v>
      </c>
      <c r="U21" s="291" t="s">
        <v>8389</v>
      </c>
      <c r="V21" s="291" t="s">
        <v>8389</v>
      </c>
      <c r="W21" s="291" t="s">
        <v>8389</v>
      </c>
      <c r="X21" s="291" t="s">
        <v>8389</v>
      </c>
      <c r="Y21" s="291">
        <v>2.1</v>
      </c>
      <c r="Z21" s="291">
        <v>2.1</v>
      </c>
      <c r="AA21" s="291">
        <v>2.4</v>
      </c>
      <c r="AB21" s="291" t="s">
        <v>8389</v>
      </c>
      <c r="AC21" s="291" t="s">
        <v>8389</v>
      </c>
      <c r="AD21" s="291" t="s">
        <v>8389</v>
      </c>
      <c r="AE21" s="291" t="s">
        <v>8389</v>
      </c>
      <c r="AF21" s="291" t="s">
        <v>8389</v>
      </c>
      <c r="AG21" s="291" t="s">
        <v>8389</v>
      </c>
      <c r="AH21" s="291" t="s">
        <v>8389</v>
      </c>
      <c r="AI21" s="291" t="s">
        <v>8389</v>
      </c>
      <c r="AJ21" s="291" t="s">
        <v>8389</v>
      </c>
      <c r="AK21" s="291" t="s">
        <v>8389</v>
      </c>
      <c r="AL21" s="291" t="s">
        <v>8389</v>
      </c>
      <c r="AM21" s="291" t="s">
        <v>8389</v>
      </c>
      <c r="AN21" s="291" t="s">
        <v>8389</v>
      </c>
      <c r="AO21" s="291" t="s">
        <v>8389</v>
      </c>
      <c r="AP21" s="291" t="s">
        <v>8389</v>
      </c>
      <c r="AQ21" s="291" t="s">
        <v>8389</v>
      </c>
      <c r="AR21" s="291" t="s">
        <v>8389</v>
      </c>
      <c r="AS21" s="291" t="str">
        <f>_xlfn.IFNA(VLOOKUP(C21,'INFORM Severity - hidden'!$C$5:$G$155,5,FALSE),"-")</f>
        <v>-</v>
      </c>
    </row>
    <row r="22" spans="1:45" x14ac:dyDescent="0.35">
      <c r="A22"/>
      <c r="B22"/>
      <c r="C22" t="s">
        <v>8401</v>
      </c>
      <c r="D22" s="291" t="str">
        <f t="shared" si="0"/>
        <v>-</v>
      </c>
      <c r="E22" s="291" t="s">
        <v>8389</v>
      </c>
      <c r="F22" s="291" t="s">
        <v>8389</v>
      </c>
      <c r="G22" s="291" t="s">
        <v>8389</v>
      </c>
      <c r="H22" s="291" t="s">
        <v>8389</v>
      </c>
      <c r="I22" s="291" t="s">
        <v>8389</v>
      </c>
      <c r="J22" s="291" t="s">
        <v>8389</v>
      </c>
      <c r="K22" s="291" t="s">
        <v>8389</v>
      </c>
      <c r="L22" s="291" t="s">
        <v>8389</v>
      </c>
      <c r="M22" s="291" t="s">
        <v>8389</v>
      </c>
      <c r="N22" s="291">
        <v>1.7</v>
      </c>
      <c r="O22" s="291">
        <v>1.7</v>
      </c>
      <c r="P22" s="291">
        <v>1.7</v>
      </c>
      <c r="Q22" s="291">
        <v>1.7</v>
      </c>
      <c r="R22" s="291">
        <v>1.7</v>
      </c>
      <c r="S22" s="291" t="s">
        <v>8389</v>
      </c>
      <c r="T22" s="291" t="s">
        <v>8389</v>
      </c>
      <c r="U22" s="291" t="s">
        <v>8389</v>
      </c>
      <c r="V22" s="291" t="s">
        <v>8389</v>
      </c>
      <c r="W22" s="291" t="s">
        <v>8389</v>
      </c>
      <c r="X22" s="291" t="s">
        <v>8389</v>
      </c>
      <c r="Y22" s="291" t="s">
        <v>8389</v>
      </c>
      <c r="Z22" s="291" t="s">
        <v>8389</v>
      </c>
      <c r="AA22" s="291" t="s">
        <v>8389</v>
      </c>
      <c r="AB22" s="291" t="s">
        <v>8389</v>
      </c>
      <c r="AC22" s="291" t="s">
        <v>8389</v>
      </c>
      <c r="AD22" s="291" t="s">
        <v>8389</v>
      </c>
      <c r="AE22" s="291" t="s">
        <v>8389</v>
      </c>
      <c r="AF22" s="291" t="s">
        <v>8389</v>
      </c>
      <c r="AG22" s="291" t="s">
        <v>8389</v>
      </c>
      <c r="AH22" s="291" t="s">
        <v>8389</v>
      </c>
      <c r="AI22" s="291" t="s">
        <v>8389</v>
      </c>
      <c r="AJ22" s="291" t="s">
        <v>8389</v>
      </c>
      <c r="AK22" s="291" t="s">
        <v>8389</v>
      </c>
      <c r="AL22" s="291" t="s">
        <v>8389</v>
      </c>
      <c r="AM22" s="291" t="s">
        <v>8389</v>
      </c>
      <c r="AN22" s="291" t="s">
        <v>8389</v>
      </c>
      <c r="AO22" s="291" t="s">
        <v>8389</v>
      </c>
      <c r="AP22" s="291" t="s">
        <v>8389</v>
      </c>
      <c r="AQ22" s="291" t="s">
        <v>8389</v>
      </c>
      <c r="AR22" s="291" t="s">
        <v>8389</v>
      </c>
      <c r="AS22" s="291" t="str">
        <f>_xlfn.IFNA(VLOOKUP(C22,'INFORM Severity - hidden'!$C$5:$G$155,5,FALSE),"-")</f>
        <v>-</v>
      </c>
    </row>
    <row r="23" spans="1:45" x14ac:dyDescent="0.35">
      <c r="A23"/>
      <c r="B23"/>
      <c r="C23" t="s">
        <v>8402</v>
      </c>
      <c r="D23" s="291" t="str">
        <f t="shared" si="0"/>
        <v>-</v>
      </c>
      <c r="E23" s="291" t="s">
        <v>8389</v>
      </c>
      <c r="F23" s="291">
        <v>0.8</v>
      </c>
      <c r="G23" s="291" t="s">
        <v>8389</v>
      </c>
      <c r="H23" s="291" t="s">
        <v>8389</v>
      </c>
      <c r="I23" s="291" t="s">
        <v>8389</v>
      </c>
      <c r="J23" s="291" t="s">
        <v>8389</v>
      </c>
      <c r="K23" s="291" t="s">
        <v>8389</v>
      </c>
      <c r="L23" s="291" t="s">
        <v>8389</v>
      </c>
      <c r="M23" s="291" t="s">
        <v>8389</v>
      </c>
      <c r="N23" s="291" t="s">
        <v>8389</v>
      </c>
      <c r="O23" s="291" t="s">
        <v>8389</v>
      </c>
      <c r="P23" s="291" t="s">
        <v>8389</v>
      </c>
      <c r="Q23" s="291" t="s">
        <v>8389</v>
      </c>
      <c r="R23" s="291" t="s">
        <v>8389</v>
      </c>
      <c r="S23" s="291" t="s">
        <v>8389</v>
      </c>
      <c r="T23" s="291" t="s">
        <v>8389</v>
      </c>
      <c r="U23" s="291" t="s">
        <v>8389</v>
      </c>
      <c r="V23" s="291" t="s">
        <v>8389</v>
      </c>
      <c r="W23" s="291" t="s">
        <v>8389</v>
      </c>
      <c r="X23" s="291" t="s">
        <v>8389</v>
      </c>
      <c r="Y23" s="291" t="s">
        <v>8389</v>
      </c>
      <c r="Z23" s="291" t="s">
        <v>8389</v>
      </c>
      <c r="AA23" s="291" t="s">
        <v>8389</v>
      </c>
      <c r="AB23" s="291" t="s">
        <v>8389</v>
      </c>
      <c r="AC23" s="291" t="s">
        <v>8389</v>
      </c>
      <c r="AD23" s="291" t="s">
        <v>8389</v>
      </c>
      <c r="AE23" s="291" t="s">
        <v>8389</v>
      </c>
      <c r="AF23" s="291" t="s">
        <v>8389</v>
      </c>
      <c r="AG23" s="291" t="s">
        <v>8389</v>
      </c>
      <c r="AH23" s="291" t="s">
        <v>8389</v>
      </c>
      <c r="AI23" s="291" t="s">
        <v>8389</v>
      </c>
      <c r="AJ23" s="291" t="s">
        <v>8389</v>
      </c>
      <c r="AK23" s="291" t="s">
        <v>8389</v>
      </c>
      <c r="AL23" s="291" t="s">
        <v>8389</v>
      </c>
      <c r="AM23" s="291" t="s">
        <v>8389</v>
      </c>
      <c r="AN23" s="291" t="s">
        <v>8389</v>
      </c>
      <c r="AO23" s="291" t="s">
        <v>8389</v>
      </c>
      <c r="AP23" s="291" t="s">
        <v>8389</v>
      </c>
      <c r="AQ23" s="291" t="s">
        <v>8389</v>
      </c>
      <c r="AR23" s="291" t="s">
        <v>8389</v>
      </c>
      <c r="AS23" s="291" t="str">
        <f>_xlfn.IFNA(VLOOKUP(C23,'INFORM Severity - hidden'!$C$5:$G$155,5,FALSE),"-")</f>
        <v>-</v>
      </c>
    </row>
    <row r="24" spans="1:45" x14ac:dyDescent="0.35">
      <c r="A24" t="s">
        <v>507</v>
      </c>
      <c r="B24" t="s">
        <v>4580</v>
      </c>
      <c r="C24" t="s">
        <v>4581</v>
      </c>
      <c r="D24" s="291" t="str">
        <f t="shared" si="0"/>
        <v>Decreasing</v>
      </c>
      <c r="E24" s="291" t="s">
        <v>8389</v>
      </c>
      <c r="F24" s="291" t="s">
        <v>8389</v>
      </c>
      <c r="G24" s="291" t="s">
        <v>8389</v>
      </c>
      <c r="H24" s="291" t="s">
        <v>8389</v>
      </c>
      <c r="I24" s="291" t="s">
        <v>8389</v>
      </c>
      <c r="J24" s="291" t="s">
        <v>8389</v>
      </c>
      <c r="K24" s="291" t="s">
        <v>8389</v>
      </c>
      <c r="L24" s="291" t="s">
        <v>8389</v>
      </c>
      <c r="M24" s="291" t="s">
        <v>8389</v>
      </c>
      <c r="N24" s="291" t="s">
        <v>8389</v>
      </c>
      <c r="O24" s="291" t="s">
        <v>8389</v>
      </c>
      <c r="P24" s="291" t="s">
        <v>8389</v>
      </c>
      <c r="Q24" s="291" t="s">
        <v>8389</v>
      </c>
      <c r="R24" s="291" t="s">
        <v>8389</v>
      </c>
      <c r="S24" s="291" t="s">
        <v>8389</v>
      </c>
      <c r="T24" s="291" t="s">
        <v>8389</v>
      </c>
      <c r="U24" s="291" t="s">
        <v>8389</v>
      </c>
      <c r="V24" s="291" t="s">
        <v>8389</v>
      </c>
      <c r="W24" s="291" t="s">
        <v>8389</v>
      </c>
      <c r="X24" s="291" t="s">
        <v>8389</v>
      </c>
      <c r="Y24" s="291" t="s">
        <v>8389</v>
      </c>
      <c r="Z24" s="291" t="s">
        <v>8389</v>
      </c>
      <c r="AA24" s="291" t="s">
        <v>8389</v>
      </c>
      <c r="AB24" s="291" t="s">
        <v>8389</v>
      </c>
      <c r="AC24" s="291" t="s">
        <v>8389</v>
      </c>
      <c r="AD24" s="291" t="s">
        <v>8389</v>
      </c>
      <c r="AE24" s="291" t="s">
        <v>8389</v>
      </c>
      <c r="AF24" s="291" t="s">
        <v>8389</v>
      </c>
      <c r="AG24" s="291" t="s">
        <v>8389</v>
      </c>
      <c r="AH24" s="291" t="s">
        <v>8389</v>
      </c>
      <c r="AI24" s="291" t="s">
        <v>8389</v>
      </c>
      <c r="AJ24" s="291" t="s">
        <v>8389</v>
      </c>
      <c r="AK24" s="291" t="s">
        <v>8389</v>
      </c>
      <c r="AL24" s="291" t="s">
        <v>8389</v>
      </c>
      <c r="AM24" s="291" t="s">
        <v>8389</v>
      </c>
      <c r="AN24" s="291" t="s">
        <v>8389</v>
      </c>
      <c r="AO24" s="291">
        <v>2.2000000000000002</v>
      </c>
      <c r="AP24" s="291">
        <v>2.2000000000000002</v>
      </c>
      <c r="AQ24" s="291">
        <v>2.1</v>
      </c>
      <c r="AR24" s="291">
        <v>2.1</v>
      </c>
      <c r="AS24" s="291">
        <f>_xlfn.IFNA(VLOOKUP(C24,'INFORM Severity - hidden'!$C$5:$G$155,5,FALSE),"-")</f>
        <v>2.1</v>
      </c>
    </row>
    <row r="25" spans="1:45" x14ac:dyDescent="0.35">
      <c r="A25" t="s">
        <v>507</v>
      </c>
      <c r="B25" t="s">
        <v>505</v>
      </c>
      <c r="C25" t="s">
        <v>506</v>
      </c>
      <c r="D25" s="291" t="str">
        <f t="shared" si="0"/>
        <v>Decreasing</v>
      </c>
      <c r="E25" s="291" t="s">
        <v>8389</v>
      </c>
      <c r="F25" s="291">
        <v>1.7</v>
      </c>
      <c r="G25" s="291">
        <v>1.7</v>
      </c>
      <c r="H25" s="291">
        <v>2.2000000000000002</v>
      </c>
      <c r="I25" s="291">
        <v>2.4</v>
      </c>
      <c r="J25" s="291">
        <v>2.4</v>
      </c>
      <c r="K25" s="291">
        <v>2.4</v>
      </c>
      <c r="L25" s="291">
        <v>2.4</v>
      </c>
      <c r="M25" s="291">
        <v>2.4</v>
      </c>
      <c r="N25" s="291">
        <v>2.4</v>
      </c>
      <c r="O25" s="291">
        <v>2.2000000000000002</v>
      </c>
      <c r="P25" s="291">
        <v>2.2000000000000002</v>
      </c>
      <c r="Q25" s="291">
        <v>2.2000000000000002</v>
      </c>
      <c r="R25" s="291">
        <v>2.2000000000000002</v>
      </c>
      <c r="S25" s="291">
        <v>2.2000000000000002</v>
      </c>
      <c r="T25" s="291">
        <v>2.2000000000000002</v>
      </c>
      <c r="U25" s="291">
        <v>2.2000000000000002</v>
      </c>
      <c r="V25" s="291">
        <v>2.2000000000000002</v>
      </c>
      <c r="W25" s="291">
        <v>2.2000000000000002</v>
      </c>
      <c r="X25" s="291">
        <v>2.2000000000000002</v>
      </c>
      <c r="Y25" s="291">
        <v>2.2999999999999998</v>
      </c>
      <c r="Z25" s="291">
        <v>2.2999999999999998</v>
      </c>
      <c r="AA25" s="291">
        <v>2.4</v>
      </c>
      <c r="AB25" s="291">
        <v>2.4</v>
      </c>
      <c r="AC25" s="291">
        <v>2.5</v>
      </c>
      <c r="AD25" s="291">
        <v>2.5</v>
      </c>
      <c r="AE25" s="291">
        <v>2.5</v>
      </c>
      <c r="AF25" s="291">
        <v>2.5</v>
      </c>
      <c r="AG25" s="291">
        <v>2.5</v>
      </c>
      <c r="AH25" s="291">
        <v>2.5</v>
      </c>
      <c r="AI25" s="291">
        <v>2.5</v>
      </c>
      <c r="AJ25" s="291">
        <v>2.5</v>
      </c>
      <c r="AK25" s="291">
        <v>2.5</v>
      </c>
      <c r="AL25" s="291">
        <v>2.5</v>
      </c>
      <c r="AM25" s="291">
        <v>2.4</v>
      </c>
      <c r="AN25" s="291">
        <v>2.4</v>
      </c>
      <c r="AO25" s="291">
        <v>2.5</v>
      </c>
      <c r="AP25" s="291">
        <v>2.5</v>
      </c>
      <c r="AQ25" s="291">
        <v>2.4</v>
      </c>
      <c r="AR25" s="291">
        <v>2.4</v>
      </c>
      <c r="AS25" s="291">
        <f>_xlfn.IFNA(VLOOKUP(C25,'INFORM Severity - hidden'!$C$5:$G$155,5,FALSE),"-")</f>
        <v>2.4</v>
      </c>
    </row>
    <row r="26" spans="1:45" x14ac:dyDescent="0.35">
      <c r="A26" t="s">
        <v>507</v>
      </c>
      <c r="B26" t="s">
        <v>4591</v>
      </c>
      <c r="C26" t="s">
        <v>4592</v>
      </c>
      <c r="D26" s="291" t="str">
        <f t="shared" si="0"/>
        <v>Stable</v>
      </c>
      <c r="E26" s="291" t="s">
        <v>8389</v>
      </c>
      <c r="F26" s="291" t="s">
        <v>8389</v>
      </c>
      <c r="G26" s="291" t="s">
        <v>8389</v>
      </c>
      <c r="H26" s="291" t="s">
        <v>8389</v>
      </c>
      <c r="I26" s="291" t="s">
        <v>8389</v>
      </c>
      <c r="J26" s="291" t="s">
        <v>8389</v>
      </c>
      <c r="K26" s="291" t="s">
        <v>8389</v>
      </c>
      <c r="L26" s="291" t="s">
        <v>8389</v>
      </c>
      <c r="M26" s="291" t="s">
        <v>8389</v>
      </c>
      <c r="N26" s="291" t="s">
        <v>8389</v>
      </c>
      <c r="O26" s="291" t="s">
        <v>8389</v>
      </c>
      <c r="P26" s="291" t="s">
        <v>8389</v>
      </c>
      <c r="Q26" s="291" t="s">
        <v>8389</v>
      </c>
      <c r="R26" s="291" t="s">
        <v>8389</v>
      </c>
      <c r="S26" s="291" t="s">
        <v>8389</v>
      </c>
      <c r="T26" s="291" t="s">
        <v>8389</v>
      </c>
      <c r="U26" s="291" t="s">
        <v>8389</v>
      </c>
      <c r="V26" s="291" t="s">
        <v>8389</v>
      </c>
      <c r="W26" s="291" t="s">
        <v>8389</v>
      </c>
      <c r="X26" s="291" t="s">
        <v>8389</v>
      </c>
      <c r="Y26" s="291" t="s">
        <v>8389</v>
      </c>
      <c r="Z26" s="291" t="s">
        <v>8389</v>
      </c>
      <c r="AA26" s="291" t="s">
        <v>8389</v>
      </c>
      <c r="AB26" s="291" t="s">
        <v>8389</v>
      </c>
      <c r="AC26" s="291" t="s">
        <v>8389</v>
      </c>
      <c r="AD26" s="291" t="s">
        <v>8389</v>
      </c>
      <c r="AE26" s="291" t="s">
        <v>8389</v>
      </c>
      <c r="AF26" s="291" t="s">
        <v>8389</v>
      </c>
      <c r="AG26" s="291" t="s">
        <v>8389</v>
      </c>
      <c r="AH26" s="291" t="s">
        <v>8389</v>
      </c>
      <c r="AI26" s="291" t="s">
        <v>8389</v>
      </c>
      <c r="AJ26" s="291" t="s">
        <v>8389</v>
      </c>
      <c r="AK26" s="291" t="s">
        <v>8389</v>
      </c>
      <c r="AL26" s="291" t="s">
        <v>8389</v>
      </c>
      <c r="AM26" s="291" t="s">
        <v>8389</v>
      </c>
      <c r="AN26" s="291" t="s">
        <v>8389</v>
      </c>
      <c r="AO26" s="291">
        <v>1.9</v>
      </c>
      <c r="AP26" s="291">
        <v>2</v>
      </c>
      <c r="AQ26" s="291">
        <v>2</v>
      </c>
      <c r="AR26" s="291">
        <v>2</v>
      </c>
      <c r="AS26" s="291">
        <f>_xlfn.IFNA(VLOOKUP(C26,'INFORM Severity - hidden'!$C$5:$G$155,5,FALSE),"-")</f>
        <v>2</v>
      </c>
    </row>
    <row r="27" spans="1:45" x14ac:dyDescent="0.35">
      <c r="A27" t="s">
        <v>236</v>
      </c>
      <c r="B27" t="s">
        <v>234</v>
      </c>
      <c r="C27" t="s">
        <v>235</v>
      </c>
      <c r="D27" s="291" t="str">
        <f t="shared" si="0"/>
        <v>Stable</v>
      </c>
      <c r="E27" s="291" t="s">
        <v>8389</v>
      </c>
      <c r="F27" s="291">
        <v>4</v>
      </c>
      <c r="G27" s="291">
        <v>4</v>
      </c>
      <c r="H27" s="291">
        <v>4</v>
      </c>
      <c r="I27" s="291">
        <v>4</v>
      </c>
      <c r="J27" s="291">
        <v>4</v>
      </c>
      <c r="K27" s="291">
        <v>4</v>
      </c>
      <c r="L27" s="291">
        <v>4</v>
      </c>
      <c r="M27" s="291">
        <v>4</v>
      </c>
      <c r="N27" s="291">
        <v>4</v>
      </c>
      <c r="O27" s="291">
        <v>3.9</v>
      </c>
      <c r="P27" s="291">
        <v>3.9</v>
      </c>
      <c r="Q27" s="291">
        <v>3.9</v>
      </c>
      <c r="R27" s="291">
        <v>3.9</v>
      </c>
      <c r="S27" s="291">
        <v>4</v>
      </c>
      <c r="T27" s="291">
        <v>4</v>
      </c>
      <c r="U27" s="291">
        <v>4</v>
      </c>
      <c r="V27" s="291">
        <v>4</v>
      </c>
      <c r="W27" s="291">
        <v>4</v>
      </c>
      <c r="X27" s="291">
        <v>4</v>
      </c>
      <c r="Y27" s="291">
        <v>4</v>
      </c>
      <c r="Z27" s="291">
        <v>4</v>
      </c>
      <c r="AA27" s="291">
        <v>4</v>
      </c>
      <c r="AB27" s="291">
        <v>4</v>
      </c>
      <c r="AC27" s="291">
        <v>4</v>
      </c>
      <c r="AD27" s="291">
        <v>4</v>
      </c>
      <c r="AE27" s="291">
        <v>4.0999999999999996</v>
      </c>
      <c r="AF27" s="291">
        <v>4.0999999999999996</v>
      </c>
      <c r="AG27" s="291">
        <v>4.0999999999999996</v>
      </c>
      <c r="AH27" s="291">
        <v>4.2</v>
      </c>
      <c r="AI27" s="291">
        <v>4.2</v>
      </c>
      <c r="AJ27" s="291">
        <v>4.2</v>
      </c>
      <c r="AK27" s="291">
        <v>4.2</v>
      </c>
      <c r="AL27" s="291">
        <v>4.2</v>
      </c>
      <c r="AM27" s="291">
        <v>4.2</v>
      </c>
      <c r="AN27" s="291">
        <v>4.2</v>
      </c>
      <c r="AO27" s="291">
        <v>4.2</v>
      </c>
      <c r="AP27" s="291">
        <v>4.2</v>
      </c>
      <c r="AQ27" s="291">
        <v>4.2</v>
      </c>
      <c r="AR27" s="291">
        <v>4.2</v>
      </c>
      <c r="AS27" s="291">
        <f>_xlfn.IFNA(VLOOKUP(C27,'INFORM Severity - hidden'!$C$5:$G$155,5,FALSE),"-")</f>
        <v>4.3</v>
      </c>
    </row>
    <row r="28" spans="1:45" x14ac:dyDescent="0.35">
      <c r="A28"/>
      <c r="B28"/>
      <c r="C28" t="s">
        <v>8403</v>
      </c>
      <c r="D28" s="291" t="str">
        <f t="shared" si="0"/>
        <v>-</v>
      </c>
      <c r="E28" s="291" t="s">
        <v>8389</v>
      </c>
      <c r="F28" s="291" t="s">
        <v>8389</v>
      </c>
      <c r="G28" s="291" t="s">
        <v>8389</v>
      </c>
      <c r="H28" s="291" t="s">
        <v>8389</v>
      </c>
      <c r="I28" s="291" t="s">
        <v>8389</v>
      </c>
      <c r="J28" s="291" t="s">
        <v>8389</v>
      </c>
      <c r="K28" s="291" t="s">
        <v>8389</v>
      </c>
      <c r="L28" s="291" t="s">
        <v>8389</v>
      </c>
      <c r="M28" s="291" t="s">
        <v>8389</v>
      </c>
      <c r="N28" s="291" t="s">
        <v>8389</v>
      </c>
      <c r="O28" s="291" t="s">
        <v>8389</v>
      </c>
      <c r="P28" s="291">
        <v>2.2999999999999998</v>
      </c>
      <c r="Q28" s="291">
        <v>2.2999999999999998</v>
      </c>
      <c r="R28" s="291">
        <v>2.2999999999999998</v>
      </c>
      <c r="S28" s="291">
        <v>2.2999999999999998</v>
      </c>
      <c r="T28" s="291">
        <v>2.2999999999999998</v>
      </c>
      <c r="U28" s="291" t="s">
        <v>8389</v>
      </c>
      <c r="V28" s="291" t="s">
        <v>8389</v>
      </c>
      <c r="W28" s="291" t="s">
        <v>8389</v>
      </c>
      <c r="X28" s="291" t="s">
        <v>8389</v>
      </c>
      <c r="Y28" s="291" t="s">
        <v>8389</v>
      </c>
      <c r="Z28" s="291" t="s">
        <v>8389</v>
      </c>
      <c r="AA28" s="291" t="s">
        <v>8389</v>
      </c>
      <c r="AB28" s="291" t="s">
        <v>8389</v>
      </c>
      <c r="AC28" s="291" t="s">
        <v>8389</v>
      </c>
      <c r="AD28" s="291" t="s">
        <v>8389</v>
      </c>
      <c r="AE28" s="291" t="s">
        <v>8389</v>
      </c>
      <c r="AF28" s="291" t="s">
        <v>8389</v>
      </c>
      <c r="AG28" s="291" t="s">
        <v>8389</v>
      </c>
      <c r="AH28" s="291" t="s">
        <v>8389</v>
      </c>
      <c r="AI28" s="291" t="s">
        <v>8389</v>
      </c>
      <c r="AJ28" s="291" t="s">
        <v>8389</v>
      </c>
      <c r="AK28" s="291" t="s">
        <v>8389</v>
      </c>
      <c r="AL28" s="291" t="s">
        <v>8389</v>
      </c>
      <c r="AM28" s="291" t="s">
        <v>8389</v>
      </c>
      <c r="AN28" s="291" t="s">
        <v>8389</v>
      </c>
      <c r="AO28" s="291" t="s">
        <v>8389</v>
      </c>
      <c r="AP28" s="291" t="s">
        <v>8389</v>
      </c>
      <c r="AQ28" s="291" t="s">
        <v>8389</v>
      </c>
      <c r="AR28" s="291" t="s">
        <v>8389</v>
      </c>
      <c r="AS28" s="291" t="str">
        <f>_xlfn.IFNA(VLOOKUP(C28,'INFORM Severity - hidden'!$C$5:$G$155,5,FALSE),"-")</f>
        <v>-</v>
      </c>
    </row>
    <row r="29" spans="1:45" x14ac:dyDescent="0.35">
      <c r="A29" t="s">
        <v>5134</v>
      </c>
      <c r="B29" t="s">
        <v>5132</v>
      </c>
      <c r="C29" t="s">
        <v>5133</v>
      </c>
      <c r="D29" s="291" t="str">
        <f t="shared" si="0"/>
        <v>Stable</v>
      </c>
      <c r="E29" s="291" t="s">
        <v>8389</v>
      </c>
      <c r="F29" s="291" t="s">
        <v>8389</v>
      </c>
      <c r="G29" s="291" t="s">
        <v>8389</v>
      </c>
      <c r="H29" s="291" t="s">
        <v>8389</v>
      </c>
      <c r="I29" s="291" t="s">
        <v>8389</v>
      </c>
      <c r="J29" s="291" t="s">
        <v>8389</v>
      </c>
      <c r="K29" s="291" t="s">
        <v>8389</v>
      </c>
      <c r="L29" s="291" t="s">
        <v>8389</v>
      </c>
      <c r="M29" s="291" t="s">
        <v>8389</v>
      </c>
      <c r="N29" s="291" t="s">
        <v>8389</v>
      </c>
      <c r="O29" s="291" t="s">
        <v>8389</v>
      </c>
      <c r="P29" s="291" t="s">
        <v>8389</v>
      </c>
      <c r="Q29" s="291" t="s">
        <v>8389</v>
      </c>
      <c r="R29" s="291" t="s">
        <v>8389</v>
      </c>
      <c r="S29" s="291" t="s">
        <v>8389</v>
      </c>
      <c r="T29" s="291" t="s">
        <v>8389</v>
      </c>
      <c r="U29" s="291" t="s">
        <v>8389</v>
      </c>
      <c r="V29" s="291" t="s">
        <v>8389</v>
      </c>
      <c r="W29" s="291" t="s">
        <v>8389</v>
      </c>
      <c r="X29" s="291" t="s">
        <v>8389</v>
      </c>
      <c r="Y29" s="291" t="s">
        <v>8389</v>
      </c>
      <c r="Z29" s="291" t="s">
        <v>8389</v>
      </c>
      <c r="AA29" s="291" t="s">
        <v>8389</v>
      </c>
      <c r="AB29" s="291" t="s">
        <v>8389</v>
      </c>
      <c r="AC29" s="291" t="s">
        <v>8389</v>
      </c>
      <c r="AD29" s="291" t="s">
        <v>8389</v>
      </c>
      <c r="AE29" s="291" t="s">
        <v>8389</v>
      </c>
      <c r="AF29" s="291" t="s">
        <v>8389</v>
      </c>
      <c r="AG29" s="291" t="s">
        <v>8389</v>
      </c>
      <c r="AH29" s="291" t="s">
        <v>8389</v>
      </c>
      <c r="AI29" s="291" t="s">
        <v>8389</v>
      </c>
      <c r="AJ29" s="291" t="s">
        <v>8389</v>
      </c>
      <c r="AK29" s="291" t="s">
        <v>8389</v>
      </c>
      <c r="AL29" s="291" t="s">
        <v>8389</v>
      </c>
      <c r="AM29" s="291" t="s">
        <v>8389</v>
      </c>
      <c r="AN29" s="291" t="s">
        <v>8389</v>
      </c>
      <c r="AO29" s="291" t="s">
        <v>8389</v>
      </c>
      <c r="AP29" s="291">
        <v>2.1</v>
      </c>
      <c r="AQ29" s="291">
        <v>2.1</v>
      </c>
      <c r="AR29" s="291">
        <v>2.1</v>
      </c>
      <c r="AS29" s="291">
        <f>_xlfn.IFNA(VLOOKUP(C29,'INFORM Severity - hidden'!$C$5:$G$155,5,FALSE),"-")</f>
        <v>2.1</v>
      </c>
    </row>
    <row r="30" spans="1:45" x14ac:dyDescent="0.35">
      <c r="A30"/>
      <c r="B30"/>
      <c r="C30" t="s">
        <v>8404</v>
      </c>
      <c r="D30" s="291" t="str">
        <f t="shared" si="0"/>
        <v>-</v>
      </c>
      <c r="E30" s="291" t="s">
        <v>8389</v>
      </c>
      <c r="F30" s="291" t="s">
        <v>8389</v>
      </c>
      <c r="G30" s="291" t="s">
        <v>8389</v>
      </c>
      <c r="H30" s="291" t="s">
        <v>8389</v>
      </c>
      <c r="I30" s="291" t="s">
        <v>8389</v>
      </c>
      <c r="J30" s="291" t="s">
        <v>8389</v>
      </c>
      <c r="K30" s="291" t="s">
        <v>8389</v>
      </c>
      <c r="L30" s="291" t="s">
        <v>8389</v>
      </c>
      <c r="M30" s="291" t="s">
        <v>8389</v>
      </c>
      <c r="N30" s="291" t="s">
        <v>8389</v>
      </c>
      <c r="O30" s="291" t="s">
        <v>8389</v>
      </c>
      <c r="P30" s="291" t="s">
        <v>8389</v>
      </c>
      <c r="Q30" s="291" t="s">
        <v>8389</v>
      </c>
      <c r="R30" s="291" t="s">
        <v>8389</v>
      </c>
      <c r="S30" s="291" t="s">
        <v>8389</v>
      </c>
      <c r="T30" s="291" t="s">
        <v>8389</v>
      </c>
      <c r="U30" s="291" t="s">
        <v>8389</v>
      </c>
      <c r="V30" s="291" t="s">
        <v>8389</v>
      </c>
      <c r="W30" s="291">
        <v>2.9</v>
      </c>
      <c r="X30" s="291">
        <v>2.9</v>
      </c>
      <c r="Y30" s="291">
        <v>2.9</v>
      </c>
      <c r="Z30" s="291">
        <v>3</v>
      </c>
      <c r="AA30" s="291" t="s">
        <v>8389</v>
      </c>
      <c r="AB30" s="291" t="s">
        <v>8389</v>
      </c>
      <c r="AC30" s="291" t="s">
        <v>8389</v>
      </c>
      <c r="AD30" s="291" t="s">
        <v>8389</v>
      </c>
      <c r="AE30" s="291" t="s">
        <v>8389</v>
      </c>
      <c r="AF30" s="291" t="s">
        <v>8389</v>
      </c>
      <c r="AG30" s="291" t="s">
        <v>8389</v>
      </c>
      <c r="AH30" s="291" t="s">
        <v>8389</v>
      </c>
      <c r="AI30" s="291" t="s">
        <v>8389</v>
      </c>
      <c r="AJ30" s="291" t="s">
        <v>8389</v>
      </c>
      <c r="AK30" s="291" t="s">
        <v>8389</v>
      </c>
      <c r="AL30" s="291" t="s">
        <v>8389</v>
      </c>
      <c r="AM30" s="291" t="s">
        <v>8389</v>
      </c>
      <c r="AN30" s="291" t="s">
        <v>8389</v>
      </c>
      <c r="AO30" s="291" t="s">
        <v>8389</v>
      </c>
      <c r="AP30" s="291" t="s">
        <v>8389</v>
      </c>
      <c r="AQ30" s="291" t="s">
        <v>8389</v>
      </c>
      <c r="AR30" s="291" t="s">
        <v>8389</v>
      </c>
      <c r="AS30" s="291" t="str">
        <f>_xlfn.IFNA(VLOOKUP(C30,'INFORM Severity - hidden'!$C$5:$G$155,5,FALSE),"-")</f>
        <v>-</v>
      </c>
    </row>
    <row r="31" spans="1:45" x14ac:dyDescent="0.35">
      <c r="A31"/>
      <c r="B31"/>
      <c r="C31" t="s">
        <v>8405</v>
      </c>
      <c r="D31" s="291" t="str">
        <f t="shared" si="0"/>
        <v>-</v>
      </c>
      <c r="E31" s="291" t="s">
        <v>8389</v>
      </c>
      <c r="F31" s="291" t="s">
        <v>8389</v>
      </c>
      <c r="G31" s="291" t="s">
        <v>8389</v>
      </c>
      <c r="H31" s="291" t="s">
        <v>8389</v>
      </c>
      <c r="I31" s="291" t="s">
        <v>8389</v>
      </c>
      <c r="J31" s="291" t="s">
        <v>8389</v>
      </c>
      <c r="K31" s="291" t="s">
        <v>8389</v>
      </c>
      <c r="L31" s="291" t="s">
        <v>8389</v>
      </c>
      <c r="M31" s="291" t="s">
        <v>8389</v>
      </c>
      <c r="N31" s="291" t="s">
        <v>8389</v>
      </c>
      <c r="O31" s="291" t="s">
        <v>8389</v>
      </c>
      <c r="P31" s="291" t="s">
        <v>8389</v>
      </c>
      <c r="Q31" s="291" t="s">
        <v>8389</v>
      </c>
      <c r="R31" s="291" t="s">
        <v>8389</v>
      </c>
      <c r="S31" s="291" t="s">
        <v>8389</v>
      </c>
      <c r="T31" s="291" t="s">
        <v>8389</v>
      </c>
      <c r="U31" s="291" t="s">
        <v>8389</v>
      </c>
      <c r="V31" s="291" t="s">
        <v>8389</v>
      </c>
      <c r="W31" s="291" t="s">
        <v>8389</v>
      </c>
      <c r="X31" s="291" t="s">
        <v>8389</v>
      </c>
      <c r="Y31" s="291" t="s">
        <v>8389</v>
      </c>
      <c r="Z31" s="291" t="s">
        <v>8389</v>
      </c>
      <c r="AA31" s="291" t="s">
        <v>8389</v>
      </c>
      <c r="AB31" s="291" t="s">
        <v>8389</v>
      </c>
      <c r="AC31" s="291" t="s">
        <v>8389</v>
      </c>
      <c r="AD31" s="291" t="s">
        <v>8389</v>
      </c>
      <c r="AE31" s="291" t="s">
        <v>8389</v>
      </c>
      <c r="AF31" s="291" t="s">
        <v>8389</v>
      </c>
      <c r="AG31" s="291" t="s">
        <v>8389</v>
      </c>
      <c r="AH31" s="291" t="s">
        <v>8389</v>
      </c>
      <c r="AI31" s="291" t="s">
        <v>8389</v>
      </c>
      <c r="AJ31" s="291">
        <v>2.4</v>
      </c>
      <c r="AK31" s="291" t="s">
        <v>8389</v>
      </c>
      <c r="AL31" s="291" t="s">
        <v>8389</v>
      </c>
      <c r="AM31" s="291" t="s">
        <v>8389</v>
      </c>
      <c r="AN31" s="291" t="s">
        <v>8389</v>
      </c>
      <c r="AO31" s="291" t="s">
        <v>8389</v>
      </c>
      <c r="AP31" s="291" t="s">
        <v>8389</v>
      </c>
      <c r="AQ31" s="291" t="s">
        <v>8389</v>
      </c>
      <c r="AR31" s="291" t="s">
        <v>8389</v>
      </c>
      <c r="AS31" s="291" t="str">
        <f>_xlfn.IFNA(VLOOKUP(C31,'INFORM Severity - hidden'!$C$5:$G$155,5,FALSE),"-")</f>
        <v>-</v>
      </c>
    </row>
    <row r="32" spans="1:45" x14ac:dyDescent="0.35">
      <c r="A32" t="s">
        <v>292</v>
      </c>
      <c r="B32" t="s">
        <v>290</v>
      </c>
      <c r="C32" t="s">
        <v>291</v>
      </c>
      <c r="D32" s="291" t="str">
        <f t="shared" si="0"/>
        <v>Stable</v>
      </c>
      <c r="E32" s="291" t="s">
        <v>8389</v>
      </c>
      <c r="F32" s="291">
        <v>4</v>
      </c>
      <c r="G32" s="291">
        <v>4</v>
      </c>
      <c r="H32" s="291">
        <v>4.0999999999999996</v>
      </c>
      <c r="I32" s="291">
        <v>4.0999999999999996</v>
      </c>
      <c r="J32" s="291">
        <v>4</v>
      </c>
      <c r="K32" s="291">
        <v>4.0999999999999996</v>
      </c>
      <c r="L32" s="291">
        <v>3.9</v>
      </c>
      <c r="M32" s="291">
        <v>4</v>
      </c>
      <c r="N32" s="291">
        <v>4</v>
      </c>
      <c r="O32" s="291">
        <v>4</v>
      </c>
      <c r="P32" s="291">
        <v>4</v>
      </c>
      <c r="Q32" s="291">
        <v>4</v>
      </c>
      <c r="R32" s="291">
        <v>4</v>
      </c>
      <c r="S32" s="291">
        <v>3.6</v>
      </c>
      <c r="T32" s="291">
        <v>3.6</v>
      </c>
      <c r="U32" s="291">
        <v>3.5</v>
      </c>
      <c r="V32" s="291">
        <v>3.6</v>
      </c>
      <c r="W32" s="291">
        <v>3.6</v>
      </c>
      <c r="X32" s="291">
        <v>3.6</v>
      </c>
      <c r="Y32" s="291">
        <v>3.6</v>
      </c>
      <c r="Z32" s="291">
        <v>3.6</v>
      </c>
      <c r="AA32" s="291">
        <v>3.7</v>
      </c>
      <c r="AB32" s="291">
        <v>3.7</v>
      </c>
      <c r="AC32" s="291">
        <v>3.7</v>
      </c>
      <c r="AD32" s="291">
        <v>3.7</v>
      </c>
      <c r="AE32" s="291">
        <v>3.7</v>
      </c>
      <c r="AF32" s="291">
        <v>3.7</v>
      </c>
      <c r="AG32" s="291">
        <v>4.0999999999999996</v>
      </c>
      <c r="AH32" s="291">
        <v>4.0999999999999996</v>
      </c>
      <c r="AI32" s="291">
        <v>4.0999999999999996</v>
      </c>
      <c r="AJ32" s="291">
        <v>4.0999999999999996</v>
      </c>
      <c r="AK32" s="291">
        <v>4.0999999999999996</v>
      </c>
      <c r="AL32" s="291">
        <v>4.2</v>
      </c>
      <c r="AM32" s="291">
        <v>4.2</v>
      </c>
      <c r="AN32" s="291">
        <v>4.2</v>
      </c>
      <c r="AO32" s="291">
        <v>4.2</v>
      </c>
      <c r="AP32" s="291">
        <v>4.2</v>
      </c>
      <c r="AQ32" s="291">
        <v>4.2</v>
      </c>
      <c r="AR32" s="291">
        <v>4.2</v>
      </c>
      <c r="AS32" s="291">
        <f>_xlfn.IFNA(VLOOKUP(C32,'INFORM Severity - hidden'!$C$5:$G$155,5,FALSE),"-")</f>
        <v>4.2</v>
      </c>
    </row>
    <row r="33" spans="1:45" x14ac:dyDescent="0.35">
      <c r="A33" t="s">
        <v>292</v>
      </c>
      <c r="B33" t="s">
        <v>296</v>
      </c>
      <c r="C33" t="s">
        <v>297</v>
      </c>
      <c r="D33" s="291" t="str">
        <f t="shared" si="0"/>
        <v>Stable</v>
      </c>
      <c r="E33" s="291" t="s">
        <v>8389</v>
      </c>
      <c r="F33" s="291">
        <v>3.6</v>
      </c>
      <c r="G33" s="291">
        <v>3.6</v>
      </c>
      <c r="H33" s="291">
        <v>3.8</v>
      </c>
      <c r="I33" s="291">
        <v>3.8</v>
      </c>
      <c r="J33" s="291">
        <v>3.8</v>
      </c>
      <c r="K33" s="291">
        <v>3.8</v>
      </c>
      <c r="L33" s="291">
        <v>3.8</v>
      </c>
      <c r="M33" s="291">
        <v>3.8</v>
      </c>
      <c r="N33" s="291">
        <v>3.7</v>
      </c>
      <c r="O33" s="291">
        <v>3.7</v>
      </c>
      <c r="P33" s="291">
        <v>3.7</v>
      </c>
      <c r="Q33" s="291">
        <v>3.7</v>
      </c>
      <c r="R33" s="291">
        <v>3.7</v>
      </c>
      <c r="S33" s="291">
        <v>3.6</v>
      </c>
      <c r="T33" s="291">
        <v>3.6</v>
      </c>
      <c r="U33" s="291">
        <v>3.6</v>
      </c>
      <c r="V33" s="291">
        <v>3.6</v>
      </c>
      <c r="W33" s="291">
        <v>3.6</v>
      </c>
      <c r="X33" s="291">
        <v>3.1</v>
      </c>
      <c r="Y33" s="291">
        <v>3.1</v>
      </c>
      <c r="Z33" s="291">
        <v>3.1</v>
      </c>
      <c r="AA33" s="291">
        <v>3.2</v>
      </c>
      <c r="AB33" s="291">
        <v>3.2</v>
      </c>
      <c r="AC33" s="291">
        <v>3.2</v>
      </c>
      <c r="AD33" s="291">
        <v>3.2</v>
      </c>
      <c r="AE33" s="291">
        <v>3.2</v>
      </c>
      <c r="AF33" s="291">
        <v>3.2</v>
      </c>
      <c r="AG33" s="291">
        <v>3.2</v>
      </c>
      <c r="AH33" s="291">
        <v>3.3</v>
      </c>
      <c r="AI33" s="291">
        <v>3.3</v>
      </c>
      <c r="AJ33" s="291">
        <v>3.3</v>
      </c>
      <c r="AK33" s="291">
        <v>3.3</v>
      </c>
      <c r="AL33" s="291">
        <v>3.6</v>
      </c>
      <c r="AM33" s="291">
        <v>3.6</v>
      </c>
      <c r="AN33" s="291">
        <v>3.6</v>
      </c>
      <c r="AO33" s="291">
        <v>3.6</v>
      </c>
      <c r="AP33" s="291">
        <v>3.6</v>
      </c>
      <c r="AQ33" s="291">
        <v>3.6</v>
      </c>
      <c r="AR33" s="291">
        <v>3.6</v>
      </c>
      <c r="AS33" s="291">
        <f>_xlfn.IFNA(VLOOKUP(C33,'INFORM Severity - hidden'!$C$5:$G$155,5,FALSE),"-")</f>
        <v>3.6</v>
      </c>
    </row>
    <row r="34" spans="1:45" x14ac:dyDescent="0.35">
      <c r="A34" t="s">
        <v>292</v>
      </c>
      <c r="B34" t="s">
        <v>306</v>
      </c>
      <c r="C34" t="s">
        <v>307</v>
      </c>
      <c r="D34" s="291" t="str">
        <f t="shared" si="0"/>
        <v>Increasing</v>
      </c>
      <c r="E34" s="291" t="s">
        <v>8389</v>
      </c>
      <c r="F34" s="291">
        <v>3.2</v>
      </c>
      <c r="G34" s="291">
        <v>3.2</v>
      </c>
      <c r="H34" s="291">
        <v>3.5</v>
      </c>
      <c r="I34" s="291">
        <v>3.5</v>
      </c>
      <c r="J34" s="291">
        <v>3.5</v>
      </c>
      <c r="K34" s="291">
        <v>3.5</v>
      </c>
      <c r="L34" s="291">
        <v>3.6</v>
      </c>
      <c r="M34" s="291">
        <v>3.6</v>
      </c>
      <c r="N34" s="291">
        <v>3.6</v>
      </c>
      <c r="O34" s="291">
        <v>3.6</v>
      </c>
      <c r="P34" s="291">
        <v>3.6</v>
      </c>
      <c r="Q34" s="291">
        <v>3.6</v>
      </c>
      <c r="R34" s="291">
        <v>3.6</v>
      </c>
      <c r="S34" s="291">
        <v>3.1</v>
      </c>
      <c r="T34" s="291">
        <v>3.1</v>
      </c>
      <c r="U34" s="291">
        <v>3.1</v>
      </c>
      <c r="V34" s="291">
        <v>3.1</v>
      </c>
      <c r="W34" s="291">
        <v>3.1</v>
      </c>
      <c r="X34" s="291">
        <v>3.3</v>
      </c>
      <c r="Y34" s="291">
        <v>3.3</v>
      </c>
      <c r="Z34" s="291">
        <v>3.3</v>
      </c>
      <c r="AA34" s="291">
        <v>3.4</v>
      </c>
      <c r="AB34" s="291">
        <v>3.4</v>
      </c>
      <c r="AC34" s="291">
        <v>3.3</v>
      </c>
      <c r="AD34" s="291">
        <v>3.4</v>
      </c>
      <c r="AE34" s="291">
        <v>3.4</v>
      </c>
      <c r="AF34" s="291">
        <v>3.4</v>
      </c>
      <c r="AG34" s="291">
        <v>3.4</v>
      </c>
      <c r="AH34" s="291">
        <v>3.4</v>
      </c>
      <c r="AI34" s="291">
        <v>3.4</v>
      </c>
      <c r="AJ34" s="291">
        <v>3.4</v>
      </c>
      <c r="AK34" s="291">
        <v>3.4</v>
      </c>
      <c r="AL34" s="291">
        <v>3.4</v>
      </c>
      <c r="AM34" s="291">
        <v>3.4</v>
      </c>
      <c r="AN34" s="291">
        <v>3.4</v>
      </c>
      <c r="AO34" s="291">
        <v>3.4</v>
      </c>
      <c r="AP34" s="291">
        <v>3.4</v>
      </c>
      <c r="AQ34" s="291">
        <v>3.8</v>
      </c>
      <c r="AR34" s="291">
        <v>3.8</v>
      </c>
      <c r="AS34" s="291">
        <f>_xlfn.IFNA(VLOOKUP(C34,'INFORM Severity - hidden'!$C$5:$G$155,5,FALSE),"-")</f>
        <v>3.8</v>
      </c>
    </row>
    <row r="35" spans="1:45" x14ac:dyDescent="0.35">
      <c r="A35" t="s">
        <v>292</v>
      </c>
      <c r="B35" t="s">
        <v>313</v>
      </c>
      <c r="C35" t="s">
        <v>314</v>
      </c>
      <c r="D35" s="291" t="str">
        <f t="shared" si="0"/>
        <v>Increasing</v>
      </c>
      <c r="E35" s="291" t="s">
        <v>8389</v>
      </c>
      <c r="F35" s="291">
        <v>3.3</v>
      </c>
      <c r="G35" s="291">
        <v>3.3</v>
      </c>
      <c r="H35" s="291">
        <v>3.1</v>
      </c>
      <c r="I35" s="291">
        <v>3.1</v>
      </c>
      <c r="J35" s="291">
        <v>3.1</v>
      </c>
      <c r="K35" s="291">
        <v>3.1</v>
      </c>
      <c r="L35" s="291">
        <v>2.7</v>
      </c>
      <c r="M35" s="291">
        <v>2.8</v>
      </c>
      <c r="N35" s="291">
        <v>2.6</v>
      </c>
      <c r="O35" s="291">
        <v>2.6</v>
      </c>
      <c r="P35" s="291">
        <v>2.6</v>
      </c>
      <c r="Q35" s="291">
        <v>2.6</v>
      </c>
      <c r="R35" s="291">
        <v>2.6</v>
      </c>
      <c r="S35" s="291">
        <v>2.6</v>
      </c>
      <c r="T35" s="291">
        <v>2.6</v>
      </c>
      <c r="U35" s="291">
        <v>2.5</v>
      </c>
      <c r="V35" s="291">
        <v>2.6</v>
      </c>
      <c r="W35" s="291">
        <v>2.6</v>
      </c>
      <c r="X35" s="291">
        <v>2.6</v>
      </c>
      <c r="Y35" s="291">
        <v>2.5</v>
      </c>
      <c r="Z35" s="291">
        <v>2.5</v>
      </c>
      <c r="AA35" s="291">
        <v>2.6</v>
      </c>
      <c r="AB35" s="291">
        <v>2.6</v>
      </c>
      <c r="AC35" s="291">
        <v>2.8</v>
      </c>
      <c r="AD35" s="291">
        <v>2.8</v>
      </c>
      <c r="AE35" s="291">
        <v>2.8</v>
      </c>
      <c r="AF35" s="291">
        <v>2.8</v>
      </c>
      <c r="AG35" s="291">
        <v>2.8</v>
      </c>
      <c r="AH35" s="291">
        <v>2.8</v>
      </c>
      <c r="AI35" s="291">
        <v>2.8</v>
      </c>
      <c r="AJ35" s="291">
        <v>2.8</v>
      </c>
      <c r="AK35" s="291">
        <v>2.8</v>
      </c>
      <c r="AL35" s="291">
        <v>2.8</v>
      </c>
      <c r="AM35" s="291">
        <v>2.8</v>
      </c>
      <c r="AN35" s="291">
        <v>2.8</v>
      </c>
      <c r="AO35" s="291">
        <v>2.8</v>
      </c>
      <c r="AP35" s="291">
        <v>2.8</v>
      </c>
      <c r="AQ35" s="291">
        <v>3.1</v>
      </c>
      <c r="AR35" s="291">
        <v>3.1</v>
      </c>
      <c r="AS35" s="291">
        <f>_xlfn.IFNA(VLOOKUP(C35,'INFORM Severity - hidden'!$C$5:$G$155,5,FALSE),"-")</f>
        <v>3.1</v>
      </c>
    </row>
    <row r="36" spans="1:45" x14ac:dyDescent="0.35">
      <c r="A36" t="s">
        <v>324</v>
      </c>
      <c r="B36" t="s">
        <v>322</v>
      </c>
      <c r="C36" t="s">
        <v>323</v>
      </c>
      <c r="D36" s="291" t="str">
        <f t="shared" si="0"/>
        <v>Stable</v>
      </c>
      <c r="E36" s="291" t="s">
        <v>8389</v>
      </c>
      <c r="F36" s="291">
        <v>4.4000000000000004</v>
      </c>
      <c r="G36" s="291">
        <v>4.4000000000000004</v>
      </c>
      <c r="H36" s="291">
        <v>4.4000000000000004</v>
      </c>
      <c r="I36" s="291">
        <v>4.2</v>
      </c>
      <c r="J36" s="291">
        <v>4.2</v>
      </c>
      <c r="K36" s="291">
        <v>4.2</v>
      </c>
      <c r="L36" s="291">
        <v>4.2</v>
      </c>
      <c r="M36" s="291">
        <v>4.2</v>
      </c>
      <c r="N36" s="291">
        <v>4.2</v>
      </c>
      <c r="O36" s="291">
        <v>4.2</v>
      </c>
      <c r="P36" s="291">
        <v>4.2</v>
      </c>
      <c r="Q36" s="291">
        <v>4.2</v>
      </c>
      <c r="R36" s="291">
        <v>4</v>
      </c>
      <c r="S36" s="291">
        <v>4.2</v>
      </c>
      <c r="T36" s="291">
        <v>4.2</v>
      </c>
      <c r="U36" s="291">
        <v>4.2</v>
      </c>
      <c r="V36" s="291">
        <v>4.2</v>
      </c>
      <c r="W36" s="291">
        <v>4.2</v>
      </c>
      <c r="X36" s="291">
        <v>4.2</v>
      </c>
      <c r="Y36" s="291">
        <v>4.2</v>
      </c>
      <c r="Z36" s="291">
        <v>4.5</v>
      </c>
      <c r="AA36" s="291">
        <v>4.5</v>
      </c>
      <c r="AB36" s="291">
        <v>4.5</v>
      </c>
      <c r="AC36" s="291">
        <v>4.5</v>
      </c>
      <c r="AD36" s="291">
        <v>4.5</v>
      </c>
      <c r="AE36" s="291">
        <v>4.5</v>
      </c>
      <c r="AF36" s="291">
        <v>4.5</v>
      </c>
      <c r="AG36" s="291">
        <v>4.5</v>
      </c>
      <c r="AH36" s="291">
        <v>4.5</v>
      </c>
      <c r="AI36" s="291">
        <v>4.5</v>
      </c>
      <c r="AJ36" s="291">
        <v>4.5</v>
      </c>
      <c r="AK36" s="291">
        <v>4.5</v>
      </c>
      <c r="AL36" s="291">
        <v>4.5</v>
      </c>
      <c r="AM36" s="291">
        <v>4.5</v>
      </c>
      <c r="AN36" s="291">
        <v>4.5</v>
      </c>
      <c r="AO36" s="291">
        <v>4.5</v>
      </c>
      <c r="AP36" s="291">
        <v>4.5</v>
      </c>
      <c r="AQ36" s="291">
        <v>4.5</v>
      </c>
      <c r="AR36" s="291">
        <v>4.5</v>
      </c>
      <c r="AS36" s="291">
        <f>_xlfn.IFNA(VLOOKUP(C36,'INFORM Severity - hidden'!$C$5:$G$155,5,FALSE),"-")</f>
        <v>4.5</v>
      </c>
    </row>
    <row r="37" spans="1:45" x14ac:dyDescent="0.35">
      <c r="A37"/>
      <c r="B37"/>
      <c r="C37" t="s">
        <v>8406</v>
      </c>
      <c r="D37" s="291" t="str">
        <f t="shared" si="0"/>
        <v>-</v>
      </c>
      <c r="E37" s="291" t="s">
        <v>8389</v>
      </c>
      <c r="F37" s="291" t="s">
        <v>8389</v>
      </c>
      <c r="G37" s="291" t="s">
        <v>8389</v>
      </c>
      <c r="H37" s="291" t="s">
        <v>8389</v>
      </c>
      <c r="I37" s="291" t="s">
        <v>8389</v>
      </c>
      <c r="J37" s="291" t="s">
        <v>8389</v>
      </c>
      <c r="K37" s="291" t="s">
        <v>8389</v>
      </c>
      <c r="L37" s="291" t="s">
        <v>8389</v>
      </c>
      <c r="M37" s="291" t="s">
        <v>8389</v>
      </c>
      <c r="N37" s="291" t="s">
        <v>8389</v>
      </c>
      <c r="O37" s="291" t="s">
        <v>8389</v>
      </c>
      <c r="P37" s="291">
        <v>2.7</v>
      </c>
      <c r="Q37" s="291">
        <v>2.7</v>
      </c>
      <c r="R37" s="291">
        <v>2.5</v>
      </c>
      <c r="S37" s="291">
        <v>2.7</v>
      </c>
      <c r="T37" s="291">
        <v>2.7</v>
      </c>
      <c r="U37" s="291" t="s">
        <v>8389</v>
      </c>
      <c r="V37" s="291" t="s">
        <v>8389</v>
      </c>
      <c r="W37" s="291" t="s">
        <v>8389</v>
      </c>
      <c r="X37" s="291" t="s">
        <v>8389</v>
      </c>
      <c r="Y37" s="291" t="s">
        <v>8389</v>
      </c>
      <c r="Z37" s="291" t="s">
        <v>8389</v>
      </c>
      <c r="AA37" s="291" t="s">
        <v>8389</v>
      </c>
      <c r="AB37" s="291" t="s">
        <v>8389</v>
      </c>
      <c r="AC37" s="291" t="s">
        <v>8389</v>
      </c>
      <c r="AD37" s="291" t="s">
        <v>8389</v>
      </c>
      <c r="AE37" s="291" t="s">
        <v>8389</v>
      </c>
      <c r="AF37" s="291" t="s">
        <v>8389</v>
      </c>
      <c r="AG37" s="291" t="s">
        <v>8389</v>
      </c>
      <c r="AH37" s="291" t="s">
        <v>8389</v>
      </c>
      <c r="AI37" s="291" t="s">
        <v>8389</v>
      </c>
      <c r="AJ37" s="291" t="s">
        <v>8389</v>
      </c>
      <c r="AK37" s="291" t="s">
        <v>8389</v>
      </c>
      <c r="AL37" s="291" t="s">
        <v>8389</v>
      </c>
      <c r="AM37" s="291" t="s">
        <v>8389</v>
      </c>
      <c r="AN37" s="291" t="s">
        <v>8389</v>
      </c>
      <c r="AO37" s="291" t="s">
        <v>8389</v>
      </c>
      <c r="AP37" s="291" t="s">
        <v>8389</v>
      </c>
      <c r="AQ37" s="291" t="s">
        <v>8389</v>
      </c>
      <c r="AR37" s="291" t="s">
        <v>8389</v>
      </c>
      <c r="AS37" s="291" t="str">
        <f>_xlfn.IFNA(VLOOKUP(C37,'INFORM Severity - hidden'!$C$5:$G$155,5,FALSE),"-")</f>
        <v>-</v>
      </c>
    </row>
    <row r="38" spans="1:45" x14ac:dyDescent="0.35">
      <c r="A38"/>
      <c r="B38"/>
      <c r="C38" t="s">
        <v>8407</v>
      </c>
      <c r="D38" s="291" t="str">
        <f t="shared" si="0"/>
        <v>-</v>
      </c>
      <c r="E38" s="291" t="s">
        <v>8389</v>
      </c>
      <c r="F38" s="291" t="s">
        <v>8389</v>
      </c>
      <c r="G38" s="291" t="s">
        <v>8389</v>
      </c>
      <c r="H38" s="291" t="s">
        <v>8389</v>
      </c>
      <c r="I38" s="291" t="s">
        <v>8389</v>
      </c>
      <c r="J38" s="291" t="s">
        <v>8389</v>
      </c>
      <c r="K38" s="291" t="s">
        <v>8389</v>
      </c>
      <c r="L38" s="291" t="s">
        <v>8389</v>
      </c>
      <c r="M38" s="291" t="s">
        <v>8389</v>
      </c>
      <c r="N38" s="291" t="s">
        <v>8389</v>
      </c>
      <c r="O38" s="291" t="s">
        <v>8389</v>
      </c>
      <c r="P38" s="291" t="s">
        <v>8389</v>
      </c>
      <c r="Q38" s="291" t="s">
        <v>8389</v>
      </c>
      <c r="R38" s="291" t="s">
        <v>8389</v>
      </c>
      <c r="S38" s="291" t="s">
        <v>8389</v>
      </c>
      <c r="T38" s="291" t="s">
        <v>8389</v>
      </c>
      <c r="U38" s="291" t="s">
        <v>8389</v>
      </c>
      <c r="V38" s="291">
        <v>2.4</v>
      </c>
      <c r="W38" s="291">
        <v>2.6</v>
      </c>
      <c r="X38" s="291">
        <v>2.6</v>
      </c>
      <c r="Y38" s="291">
        <v>2.6</v>
      </c>
      <c r="Z38" s="291">
        <v>2.6</v>
      </c>
      <c r="AA38" s="291">
        <v>2.6</v>
      </c>
      <c r="AB38" s="291">
        <v>2.6</v>
      </c>
      <c r="AC38" s="291">
        <v>2.6</v>
      </c>
      <c r="AD38" s="291" t="s">
        <v>8389</v>
      </c>
      <c r="AE38" s="291" t="s">
        <v>8389</v>
      </c>
      <c r="AF38" s="291" t="s">
        <v>8389</v>
      </c>
      <c r="AG38" s="291" t="s">
        <v>8389</v>
      </c>
      <c r="AH38" s="291" t="s">
        <v>8389</v>
      </c>
      <c r="AI38" s="291" t="s">
        <v>8389</v>
      </c>
      <c r="AJ38" s="291" t="s">
        <v>8389</v>
      </c>
      <c r="AK38" s="291" t="s">
        <v>8389</v>
      </c>
      <c r="AL38" s="291" t="s">
        <v>8389</v>
      </c>
      <c r="AM38" s="291" t="s">
        <v>8389</v>
      </c>
      <c r="AN38" s="291" t="s">
        <v>8389</v>
      </c>
      <c r="AO38" s="291" t="s">
        <v>8389</v>
      </c>
      <c r="AP38" s="291" t="s">
        <v>8389</v>
      </c>
      <c r="AQ38" s="291" t="s">
        <v>8389</v>
      </c>
      <c r="AR38" s="291" t="s">
        <v>8389</v>
      </c>
      <c r="AS38" s="291" t="str">
        <f>_xlfn.IFNA(VLOOKUP(C38,'INFORM Severity - hidden'!$C$5:$G$155,5,FALSE),"-")</f>
        <v>-</v>
      </c>
    </row>
    <row r="39" spans="1:45" x14ac:dyDescent="0.35">
      <c r="A39" t="s">
        <v>1990</v>
      </c>
      <c r="B39" t="s">
        <v>1988</v>
      </c>
      <c r="C39" t="s">
        <v>1989</v>
      </c>
      <c r="D39" s="291" t="str">
        <f t="shared" si="0"/>
        <v>Stable</v>
      </c>
      <c r="E39" s="291" t="s">
        <v>8389</v>
      </c>
      <c r="F39" s="291" t="s">
        <v>8389</v>
      </c>
      <c r="G39" s="291" t="s">
        <v>8389</v>
      </c>
      <c r="H39" s="291" t="s">
        <v>8389</v>
      </c>
      <c r="I39" s="291" t="s">
        <v>8389</v>
      </c>
      <c r="J39" s="291" t="s">
        <v>8389</v>
      </c>
      <c r="K39" s="291" t="s">
        <v>8389</v>
      </c>
      <c r="L39" s="291" t="s">
        <v>8389</v>
      </c>
      <c r="M39" s="291" t="s">
        <v>8389</v>
      </c>
      <c r="N39" s="291" t="s">
        <v>8389</v>
      </c>
      <c r="O39" s="291" t="s">
        <v>8389</v>
      </c>
      <c r="P39" s="291" t="s">
        <v>8389</v>
      </c>
      <c r="Q39" s="291" t="s">
        <v>8389</v>
      </c>
      <c r="R39" s="291" t="s">
        <v>8389</v>
      </c>
      <c r="S39" s="291" t="s">
        <v>8389</v>
      </c>
      <c r="T39" s="291" t="s">
        <v>8389</v>
      </c>
      <c r="U39" s="291" t="s">
        <v>8389</v>
      </c>
      <c r="V39" s="291" t="s">
        <v>8389</v>
      </c>
      <c r="W39" s="291" t="s">
        <v>8389</v>
      </c>
      <c r="X39" s="291" t="s">
        <v>8389</v>
      </c>
      <c r="Y39" s="291" t="s">
        <v>8389</v>
      </c>
      <c r="Z39" s="291" t="s">
        <v>8389</v>
      </c>
      <c r="AA39" s="291" t="s">
        <v>8389</v>
      </c>
      <c r="AB39" s="291" t="s">
        <v>8389</v>
      </c>
      <c r="AC39" s="291">
        <v>3.2</v>
      </c>
      <c r="AD39" s="291">
        <v>3.2</v>
      </c>
      <c r="AE39" s="291">
        <v>3.2</v>
      </c>
      <c r="AF39" s="291">
        <v>3.2</v>
      </c>
      <c r="AG39" s="291">
        <v>3.2</v>
      </c>
      <c r="AH39" s="291">
        <v>3.3</v>
      </c>
      <c r="AI39" s="291">
        <v>3.3</v>
      </c>
      <c r="AJ39" s="291">
        <v>3.3</v>
      </c>
      <c r="AK39" s="291">
        <v>3.3</v>
      </c>
      <c r="AL39" s="291">
        <v>3.3</v>
      </c>
      <c r="AM39" s="291">
        <v>3.3</v>
      </c>
      <c r="AN39" s="291">
        <v>3.3</v>
      </c>
      <c r="AO39" s="291">
        <v>3.3</v>
      </c>
      <c r="AP39" s="291">
        <v>3.3</v>
      </c>
      <c r="AQ39" s="291">
        <v>3.3</v>
      </c>
      <c r="AR39" s="291">
        <v>3.3</v>
      </c>
      <c r="AS39" s="291">
        <f>_xlfn.IFNA(VLOOKUP(C39,'INFORM Severity - hidden'!$C$5:$G$155,5,FALSE),"-")</f>
        <v>3.3</v>
      </c>
    </row>
    <row r="40" spans="1:45" x14ac:dyDescent="0.35">
      <c r="A40"/>
      <c r="B40"/>
      <c r="C40" t="s">
        <v>8408</v>
      </c>
      <c r="D40" s="291" t="str">
        <f t="shared" si="0"/>
        <v>-</v>
      </c>
      <c r="E40" s="291" t="s">
        <v>8389</v>
      </c>
      <c r="F40" s="291">
        <v>2.5</v>
      </c>
      <c r="G40" s="291">
        <v>2.5</v>
      </c>
      <c r="H40" s="291">
        <v>2.4</v>
      </c>
      <c r="I40" s="291">
        <v>2.4</v>
      </c>
      <c r="J40" s="291">
        <v>2.4</v>
      </c>
      <c r="K40" s="291">
        <v>2.4</v>
      </c>
      <c r="L40" s="291">
        <v>2.4</v>
      </c>
      <c r="M40" s="291">
        <v>2.4</v>
      </c>
      <c r="N40" s="291">
        <v>2.4</v>
      </c>
      <c r="O40" s="291">
        <v>1.7</v>
      </c>
      <c r="P40" s="291">
        <v>1.8</v>
      </c>
      <c r="Q40" s="291">
        <v>1.8</v>
      </c>
      <c r="R40" s="291">
        <v>1.8</v>
      </c>
      <c r="S40" s="291">
        <v>1.8</v>
      </c>
      <c r="T40" s="291">
        <v>1.8</v>
      </c>
      <c r="U40" s="291">
        <v>1.8</v>
      </c>
      <c r="V40" s="291">
        <v>1.7</v>
      </c>
      <c r="W40" s="291">
        <v>1.7</v>
      </c>
      <c r="X40" s="291">
        <v>1.7</v>
      </c>
      <c r="Y40" s="291">
        <v>1.6</v>
      </c>
      <c r="Z40" s="291">
        <v>2.2000000000000002</v>
      </c>
      <c r="AA40" s="291" t="s">
        <v>8389</v>
      </c>
      <c r="AB40" s="291" t="s">
        <v>8389</v>
      </c>
      <c r="AC40" s="291" t="s">
        <v>8389</v>
      </c>
      <c r="AD40" s="291" t="s">
        <v>8389</v>
      </c>
      <c r="AE40" s="291" t="s">
        <v>8389</v>
      </c>
      <c r="AF40" s="291" t="s">
        <v>8389</v>
      </c>
      <c r="AG40" s="291" t="s">
        <v>8389</v>
      </c>
      <c r="AH40" s="291" t="s">
        <v>8389</v>
      </c>
      <c r="AI40" s="291" t="s">
        <v>8389</v>
      </c>
      <c r="AJ40" s="291" t="s">
        <v>8389</v>
      </c>
      <c r="AK40" s="291" t="s">
        <v>8389</v>
      </c>
      <c r="AL40" s="291" t="s">
        <v>8389</v>
      </c>
      <c r="AM40" s="291" t="s">
        <v>8389</v>
      </c>
      <c r="AN40" s="291" t="s">
        <v>8389</v>
      </c>
      <c r="AO40" s="291" t="s">
        <v>8389</v>
      </c>
      <c r="AP40" s="291" t="s">
        <v>8389</v>
      </c>
      <c r="AQ40" s="291" t="s">
        <v>8389</v>
      </c>
      <c r="AR40" s="291" t="s">
        <v>8389</v>
      </c>
      <c r="AS40" s="291" t="str">
        <f>_xlfn.IFNA(VLOOKUP(C40,'INFORM Severity - hidden'!$C$5:$G$155,5,FALSE),"-")</f>
        <v>-</v>
      </c>
    </row>
    <row r="41" spans="1:45" x14ac:dyDescent="0.35">
      <c r="A41"/>
      <c r="B41"/>
      <c r="C41" t="s">
        <v>8409</v>
      </c>
      <c r="D41" s="291" t="str">
        <f t="shared" si="0"/>
        <v>-</v>
      </c>
      <c r="E41" s="291" t="s">
        <v>8389</v>
      </c>
      <c r="F41" s="291" t="s">
        <v>8389</v>
      </c>
      <c r="G41" s="291" t="s">
        <v>8389</v>
      </c>
      <c r="H41" s="291" t="s">
        <v>8389</v>
      </c>
      <c r="I41" s="291" t="s">
        <v>8389</v>
      </c>
      <c r="J41" s="291" t="s">
        <v>8389</v>
      </c>
      <c r="K41" s="291" t="s">
        <v>8389</v>
      </c>
      <c r="L41" s="291" t="s">
        <v>8389</v>
      </c>
      <c r="M41" s="291" t="s">
        <v>8389</v>
      </c>
      <c r="N41" s="291" t="s">
        <v>8389</v>
      </c>
      <c r="O41" s="291" t="s">
        <v>8389</v>
      </c>
      <c r="P41" s="291" t="s">
        <v>8389</v>
      </c>
      <c r="Q41" s="291" t="s">
        <v>8389</v>
      </c>
      <c r="R41" s="291" t="s">
        <v>8389</v>
      </c>
      <c r="S41" s="291" t="s">
        <v>8389</v>
      </c>
      <c r="T41" s="291" t="s">
        <v>8389</v>
      </c>
      <c r="U41" s="291" t="s">
        <v>8389</v>
      </c>
      <c r="V41" s="291" t="s">
        <v>8389</v>
      </c>
      <c r="W41" s="291" t="s">
        <v>8389</v>
      </c>
      <c r="X41" s="291" t="s">
        <v>8389</v>
      </c>
      <c r="Y41" s="291" t="s">
        <v>8389</v>
      </c>
      <c r="Z41" s="291" t="s">
        <v>8389</v>
      </c>
      <c r="AA41" s="291">
        <v>2.2000000000000002</v>
      </c>
      <c r="AB41" s="291">
        <v>2.2000000000000002</v>
      </c>
      <c r="AC41" s="291">
        <v>2.2000000000000002</v>
      </c>
      <c r="AD41" s="291">
        <v>2.2000000000000002</v>
      </c>
      <c r="AE41" s="291" t="s">
        <v>8389</v>
      </c>
      <c r="AF41" s="291" t="s">
        <v>8389</v>
      </c>
      <c r="AG41" s="291" t="s">
        <v>8389</v>
      </c>
      <c r="AH41" s="291" t="s">
        <v>8389</v>
      </c>
      <c r="AI41" s="291" t="s">
        <v>8389</v>
      </c>
      <c r="AJ41" s="291" t="s">
        <v>8389</v>
      </c>
      <c r="AK41" s="291" t="s">
        <v>8389</v>
      </c>
      <c r="AL41" s="291" t="s">
        <v>8389</v>
      </c>
      <c r="AM41" s="291" t="s">
        <v>8389</v>
      </c>
      <c r="AN41" s="291" t="s">
        <v>8389</v>
      </c>
      <c r="AO41" s="291" t="s">
        <v>8389</v>
      </c>
      <c r="AP41" s="291" t="s">
        <v>8389</v>
      </c>
      <c r="AQ41" s="291" t="s">
        <v>8389</v>
      </c>
      <c r="AR41" s="291" t="s">
        <v>8389</v>
      </c>
      <c r="AS41" s="291" t="str">
        <f>_xlfn.IFNA(VLOOKUP(C41,'INFORM Severity - hidden'!$C$5:$G$155,5,FALSE),"-")</f>
        <v>-</v>
      </c>
    </row>
    <row r="42" spans="1:45" x14ac:dyDescent="0.35">
      <c r="A42" t="s">
        <v>396</v>
      </c>
      <c r="B42" t="s">
        <v>394</v>
      </c>
      <c r="C42" t="s">
        <v>395</v>
      </c>
      <c r="D42" s="291" t="str">
        <f t="shared" si="0"/>
        <v>Decreasing</v>
      </c>
      <c r="E42" s="291" t="s">
        <v>8389</v>
      </c>
      <c r="F42" s="291">
        <v>3.9</v>
      </c>
      <c r="G42" s="291">
        <v>3.9</v>
      </c>
      <c r="H42" s="291">
        <v>4</v>
      </c>
      <c r="I42" s="291">
        <v>4</v>
      </c>
      <c r="J42" s="291">
        <v>4</v>
      </c>
      <c r="K42" s="291">
        <v>4</v>
      </c>
      <c r="L42" s="291">
        <v>4</v>
      </c>
      <c r="M42" s="291">
        <v>4</v>
      </c>
      <c r="N42" s="291">
        <v>4.0999999999999996</v>
      </c>
      <c r="O42" s="291">
        <v>4.0999999999999996</v>
      </c>
      <c r="P42" s="291">
        <v>4.0999999999999996</v>
      </c>
      <c r="Q42" s="291">
        <v>4.0999999999999996</v>
      </c>
      <c r="R42" s="291">
        <v>3.8</v>
      </c>
      <c r="S42" s="291">
        <v>3.8</v>
      </c>
      <c r="T42" s="291">
        <v>4.2</v>
      </c>
      <c r="U42" s="291">
        <v>4.2</v>
      </c>
      <c r="V42" s="291">
        <v>4.2</v>
      </c>
      <c r="W42" s="291">
        <v>4.2</v>
      </c>
      <c r="X42" s="291">
        <v>4.2</v>
      </c>
      <c r="Y42" s="291">
        <v>4.2</v>
      </c>
      <c r="Z42" s="291">
        <v>4.2</v>
      </c>
      <c r="AA42" s="291">
        <v>4.0999999999999996</v>
      </c>
      <c r="AB42" s="291">
        <v>3.9</v>
      </c>
      <c r="AC42" s="291">
        <v>3.9</v>
      </c>
      <c r="AD42" s="291">
        <v>3.9</v>
      </c>
      <c r="AE42" s="291">
        <v>3.9</v>
      </c>
      <c r="AF42" s="291">
        <v>3.9</v>
      </c>
      <c r="AG42" s="291">
        <v>3.7</v>
      </c>
      <c r="AH42" s="291">
        <v>3.7</v>
      </c>
      <c r="AI42" s="291">
        <v>3.7</v>
      </c>
      <c r="AJ42" s="291">
        <v>3.7</v>
      </c>
      <c r="AK42" s="291">
        <v>4</v>
      </c>
      <c r="AL42" s="291">
        <v>4.0999999999999996</v>
      </c>
      <c r="AM42" s="291">
        <v>4.0999999999999996</v>
      </c>
      <c r="AN42" s="291">
        <v>4.0999999999999996</v>
      </c>
      <c r="AO42" s="291">
        <v>4.0999999999999996</v>
      </c>
      <c r="AP42" s="291">
        <v>4.0999999999999996</v>
      </c>
      <c r="AQ42" s="291">
        <v>3.9</v>
      </c>
      <c r="AR42" s="291">
        <v>3.9</v>
      </c>
      <c r="AS42" s="291">
        <f>_xlfn.IFNA(VLOOKUP(C42,'INFORM Severity - hidden'!$C$5:$G$155,5,FALSE),"-")</f>
        <v>3.9</v>
      </c>
    </row>
    <row r="43" spans="1:45" x14ac:dyDescent="0.35">
      <c r="A43" t="s">
        <v>396</v>
      </c>
      <c r="B43" t="s">
        <v>402</v>
      </c>
      <c r="C43" t="s">
        <v>403</v>
      </c>
      <c r="D43" s="291" t="str">
        <f t="shared" si="0"/>
        <v>Stable</v>
      </c>
      <c r="E43" s="291" t="s">
        <v>8389</v>
      </c>
      <c r="F43" s="291">
        <v>2.8</v>
      </c>
      <c r="G43" s="291">
        <v>2.8</v>
      </c>
      <c r="H43" s="291">
        <v>3.3</v>
      </c>
      <c r="I43" s="291">
        <v>3.3</v>
      </c>
      <c r="J43" s="291">
        <v>3.3</v>
      </c>
      <c r="K43" s="291">
        <v>3.3</v>
      </c>
      <c r="L43" s="291">
        <v>3.3</v>
      </c>
      <c r="M43" s="291">
        <v>3.3</v>
      </c>
      <c r="N43" s="291">
        <v>3.3</v>
      </c>
      <c r="O43" s="291">
        <v>3.3</v>
      </c>
      <c r="P43" s="291">
        <v>3.3</v>
      </c>
      <c r="Q43" s="291">
        <v>3.3</v>
      </c>
      <c r="R43" s="291">
        <v>3.4</v>
      </c>
      <c r="S43" s="291">
        <v>3.4</v>
      </c>
      <c r="T43" s="291">
        <v>3.4</v>
      </c>
      <c r="U43" s="291">
        <v>3.4</v>
      </c>
      <c r="V43" s="291">
        <v>3.4</v>
      </c>
      <c r="W43" s="291">
        <v>3.4</v>
      </c>
      <c r="X43" s="291">
        <v>3.4</v>
      </c>
      <c r="Y43" s="291">
        <v>3.4</v>
      </c>
      <c r="Z43" s="291">
        <v>3.4</v>
      </c>
      <c r="AA43" s="291">
        <v>3.4</v>
      </c>
      <c r="AB43" s="291">
        <v>3.4</v>
      </c>
      <c r="AC43" s="291">
        <v>3.4</v>
      </c>
      <c r="AD43" s="291">
        <v>3.4</v>
      </c>
      <c r="AE43" s="291">
        <v>3.4</v>
      </c>
      <c r="AF43" s="291">
        <v>3.4</v>
      </c>
      <c r="AG43" s="291">
        <v>3.4</v>
      </c>
      <c r="AH43" s="291">
        <v>3.4</v>
      </c>
      <c r="AI43" s="291">
        <v>3.4</v>
      </c>
      <c r="AJ43" s="291">
        <v>3.4</v>
      </c>
      <c r="AK43" s="291">
        <v>3.5</v>
      </c>
      <c r="AL43" s="291">
        <v>3.5</v>
      </c>
      <c r="AM43" s="291">
        <v>3.5</v>
      </c>
      <c r="AN43" s="291">
        <v>3.5</v>
      </c>
      <c r="AO43" s="291">
        <v>3.5</v>
      </c>
      <c r="AP43" s="291">
        <v>3.5</v>
      </c>
      <c r="AQ43" s="291">
        <v>3.5</v>
      </c>
      <c r="AR43" s="291">
        <v>3.5</v>
      </c>
      <c r="AS43" s="291">
        <f>_xlfn.IFNA(VLOOKUP(C43,'INFORM Severity - hidden'!$C$5:$G$155,5,FALSE),"-")</f>
        <v>3.5</v>
      </c>
    </row>
    <row r="44" spans="1:45" x14ac:dyDescent="0.35">
      <c r="A44"/>
      <c r="B44"/>
      <c r="C44" t="s">
        <v>8410</v>
      </c>
      <c r="D44" s="291" t="str">
        <f t="shared" si="0"/>
        <v>-</v>
      </c>
      <c r="E44" s="291" t="s">
        <v>8389</v>
      </c>
      <c r="F44" s="291" t="s">
        <v>8389</v>
      </c>
      <c r="G44" s="291" t="s">
        <v>8389</v>
      </c>
      <c r="H44" s="291" t="s">
        <v>8389</v>
      </c>
      <c r="I44" s="291" t="s">
        <v>8389</v>
      </c>
      <c r="J44" s="291" t="s">
        <v>8389</v>
      </c>
      <c r="K44" s="291" t="s">
        <v>8389</v>
      </c>
      <c r="L44" s="291" t="s">
        <v>8389</v>
      </c>
      <c r="M44" s="291" t="s">
        <v>8389</v>
      </c>
      <c r="N44" s="291" t="s">
        <v>8389</v>
      </c>
      <c r="O44" s="291" t="s">
        <v>8389</v>
      </c>
      <c r="P44" s="291" t="s">
        <v>8389</v>
      </c>
      <c r="Q44" s="291" t="s">
        <v>8389</v>
      </c>
      <c r="R44" s="291" t="s">
        <v>8389</v>
      </c>
      <c r="S44" s="291" t="s">
        <v>8389</v>
      </c>
      <c r="T44" s="291" t="s">
        <v>8389</v>
      </c>
      <c r="U44" s="291" t="s">
        <v>8389</v>
      </c>
      <c r="V44" s="291" t="s">
        <v>8389</v>
      </c>
      <c r="W44" s="291" t="s">
        <v>8389</v>
      </c>
      <c r="X44" s="291" t="s">
        <v>8389</v>
      </c>
      <c r="Y44" s="291" t="s">
        <v>8389</v>
      </c>
      <c r="Z44" s="291" t="s">
        <v>8389</v>
      </c>
      <c r="AA44" s="291">
        <v>2.2000000000000002</v>
      </c>
      <c r="AB44" s="291">
        <v>2</v>
      </c>
      <c r="AC44" s="291">
        <v>2.1</v>
      </c>
      <c r="AD44" s="291">
        <v>2.1</v>
      </c>
      <c r="AE44" s="291">
        <v>2.1</v>
      </c>
      <c r="AF44" s="291">
        <v>2.1</v>
      </c>
      <c r="AG44" s="291" t="s">
        <v>8389</v>
      </c>
      <c r="AH44" s="291" t="s">
        <v>8389</v>
      </c>
      <c r="AI44" s="291" t="s">
        <v>8389</v>
      </c>
      <c r="AJ44" s="291" t="s">
        <v>8389</v>
      </c>
      <c r="AK44" s="291" t="s">
        <v>8389</v>
      </c>
      <c r="AL44" s="291" t="s">
        <v>8389</v>
      </c>
      <c r="AM44" s="291" t="s">
        <v>8389</v>
      </c>
      <c r="AN44" s="291" t="s">
        <v>8389</v>
      </c>
      <c r="AO44" s="291" t="s">
        <v>8389</v>
      </c>
      <c r="AP44" s="291" t="s">
        <v>8389</v>
      </c>
      <c r="AQ44" s="291" t="s">
        <v>8389</v>
      </c>
      <c r="AR44" s="291" t="s">
        <v>8389</v>
      </c>
      <c r="AS44" s="291" t="str">
        <f>_xlfn.IFNA(VLOOKUP(C44,'INFORM Severity - hidden'!$C$5:$G$155,5,FALSE),"-")</f>
        <v>-</v>
      </c>
    </row>
    <row r="45" spans="1:45" x14ac:dyDescent="0.35">
      <c r="A45"/>
      <c r="B45"/>
      <c r="C45" t="s">
        <v>8411</v>
      </c>
      <c r="D45" s="291" t="str">
        <f t="shared" si="0"/>
        <v>-</v>
      </c>
      <c r="E45" s="291" t="s">
        <v>8389</v>
      </c>
      <c r="F45" s="291" t="s">
        <v>8389</v>
      </c>
      <c r="G45" s="291" t="s">
        <v>8389</v>
      </c>
      <c r="H45" s="291">
        <v>2</v>
      </c>
      <c r="I45" s="291">
        <v>2</v>
      </c>
      <c r="J45" s="291" t="s">
        <v>8389</v>
      </c>
      <c r="K45" s="291" t="s">
        <v>8389</v>
      </c>
      <c r="L45" s="291" t="s">
        <v>8389</v>
      </c>
      <c r="M45" s="291" t="s">
        <v>8389</v>
      </c>
      <c r="N45" s="291" t="s">
        <v>8389</v>
      </c>
      <c r="O45" s="291" t="s">
        <v>8389</v>
      </c>
      <c r="P45" s="291" t="s">
        <v>8389</v>
      </c>
      <c r="Q45" s="291" t="s">
        <v>8389</v>
      </c>
      <c r="R45" s="291" t="s">
        <v>8389</v>
      </c>
      <c r="S45" s="291" t="s">
        <v>8389</v>
      </c>
      <c r="T45" s="291" t="s">
        <v>8389</v>
      </c>
      <c r="U45" s="291" t="s">
        <v>8389</v>
      </c>
      <c r="V45" s="291" t="s">
        <v>8389</v>
      </c>
      <c r="W45" s="291" t="s">
        <v>8389</v>
      </c>
      <c r="X45" s="291" t="s">
        <v>8389</v>
      </c>
      <c r="Y45" s="291" t="s">
        <v>8389</v>
      </c>
      <c r="Z45" s="291" t="s">
        <v>8389</v>
      </c>
      <c r="AA45" s="291" t="s">
        <v>8389</v>
      </c>
      <c r="AB45" s="291" t="s">
        <v>8389</v>
      </c>
      <c r="AC45" s="291" t="s">
        <v>8389</v>
      </c>
      <c r="AD45" s="291" t="s">
        <v>8389</v>
      </c>
      <c r="AE45" s="291" t="s">
        <v>8389</v>
      </c>
      <c r="AF45" s="291" t="s">
        <v>8389</v>
      </c>
      <c r="AG45" s="291" t="s">
        <v>8389</v>
      </c>
      <c r="AH45" s="291" t="s">
        <v>8389</v>
      </c>
      <c r="AI45" s="291" t="s">
        <v>8389</v>
      </c>
      <c r="AJ45" s="291" t="s">
        <v>8389</v>
      </c>
      <c r="AK45" s="291" t="s">
        <v>8389</v>
      </c>
      <c r="AL45" s="291" t="s">
        <v>8389</v>
      </c>
      <c r="AM45" s="291" t="s">
        <v>8389</v>
      </c>
      <c r="AN45" s="291" t="s">
        <v>8389</v>
      </c>
      <c r="AO45" s="291" t="s">
        <v>8389</v>
      </c>
      <c r="AP45" s="291" t="s">
        <v>8389</v>
      </c>
      <c r="AQ45" s="291" t="s">
        <v>8389</v>
      </c>
      <c r="AR45" s="291" t="s">
        <v>8389</v>
      </c>
      <c r="AS45" s="291" t="str">
        <f>_xlfn.IFNA(VLOOKUP(C45,'INFORM Severity - hidden'!$C$5:$G$155,5,FALSE),"-")</f>
        <v>-</v>
      </c>
    </row>
    <row r="46" spans="1:45" x14ac:dyDescent="0.35">
      <c r="A46" t="s">
        <v>897</v>
      </c>
      <c r="B46" t="s">
        <v>895</v>
      </c>
      <c r="C46" t="s">
        <v>896</v>
      </c>
      <c r="D46" s="291" t="str">
        <f t="shared" si="0"/>
        <v>Stable</v>
      </c>
      <c r="E46" s="291" t="s">
        <v>8389</v>
      </c>
      <c r="F46" s="291" t="s">
        <v>8389</v>
      </c>
      <c r="G46" s="291" t="s">
        <v>8389</v>
      </c>
      <c r="H46" s="291">
        <v>0.8</v>
      </c>
      <c r="I46" s="291">
        <v>0.8</v>
      </c>
      <c r="J46" s="291">
        <v>0.8</v>
      </c>
      <c r="K46" s="291">
        <v>0.8</v>
      </c>
      <c r="L46" s="291">
        <v>0.8</v>
      </c>
      <c r="M46" s="291">
        <v>0.8</v>
      </c>
      <c r="N46" s="291">
        <v>0.8</v>
      </c>
      <c r="O46" s="291">
        <v>0.8</v>
      </c>
      <c r="P46" s="291">
        <v>0.8</v>
      </c>
      <c r="Q46" s="291">
        <v>1.3</v>
      </c>
      <c r="R46" s="291">
        <v>1.2</v>
      </c>
      <c r="S46" s="291">
        <v>1</v>
      </c>
      <c r="T46" s="291">
        <v>1</v>
      </c>
      <c r="U46" s="291">
        <v>1</v>
      </c>
      <c r="V46" s="291">
        <v>1.1000000000000001</v>
      </c>
      <c r="W46" s="291">
        <v>1.1000000000000001</v>
      </c>
      <c r="X46" s="291">
        <v>1.1000000000000001</v>
      </c>
      <c r="Y46" s="291">
        <v>1.1000000000000001</v>
      </c>
      <c r="Z46" s="291">
        <v>1.1000000000000001</v>
      </c>
      <c r="AA46" s="291">
        <v>1.1000000000000001</v>
      </c>
      <c r="AB46" s="291">
        <v>1.1000000000000001</v>
      </c>
      <c r="AC46" s="291">
        <v>1.2</v>
      </c>
      <c r="AD46" s="291">
        <v>1.2</v>
      </c>
      <c r="AE46" s="291">
        <v>1.2</v>
      </c>
      <c r="AF46" s="291">
        <v>1.2</v>
      </c>
      <c r="AG46" s="291">
        <v>1.2</v>
      </c>
      <c r="AH46" s="291">
        <v>1.2</v>
      </c>
      <c r="AI46" s="291">
        <v>1.2</v>
      </c>
      <c r="AJ46" s="291">
        <v>1.2</v>
      </c>
      <c r="AK46" s="291">
        <v>1.2</v>
      </c>
      <c r="AL46" s="291">
        <v>1.1000000000000001</v>
      </c>
      <c r="AM46" s="291">
        <v>1.1000000000000001</v>
      </c>
      <c r="AN46" s="291">
        <v>1.1000000000000001</v>
      </c>
      <c r="AO46" s="291">
        <v>1.1000000000000001</v>
      </c>
      <c r="AP46" s="291">
        <v>1.1000000000000001</v>
      </c>
      <c r="AQ46" s="291">
        <v>1.1000000000000001</v>
      </c>
      <c r="AR46" s="291">
        <v>1.1000000000000001</v>
      </c>
      <c r="AS46" s="291">
        <f>_xlfn.IFNA(VLOOKUP(C46,'INFORM Severity - hidden'!$C$5:$G$155,5,FALSE),"-")</f>
        <v>1.1000000000000001</v>
      </c>
    </row>
    <row r="47" spans="1:45" x14ac:dyDescent="0.35">
      <c r="A47" t="s">
        <v>411</v>
      </c>
      <c r="B47" t="s">
        <v>1399</v>
      </c>
      <c r="C47" t="s">
        <v>1400</v>
      </c>
      <c r="D47" s="291" t="str">
        <f t="shared" si="0"/>
        <v>Stable</v>
      </c>
      <c r="E47" s="291" t="s">
        <v>8389</v>
      </c>
      <c r="F47" s="291">
        <v>2.6</v>
      </c>
      <c r="G47" s="291">
        <v>2.9</v>
      </c>
      <c r="H47" s="291">
        <v>2.9</v>
      </c>
      <c r="I47" s="291" t="s">
        <v>8389</v>
      </c>
      <c r="J47" s="291" t="s">
        <v>8389</v>
      </c>
      <c r="K47" s="291" t="s">
        <v>8389</v>
      </c>
      <c r="L47" s="291" t="s">
        <v>8389</v>
      </c>
      <c r="M47" s="291" t="s">
        <v>8389</v>
      </c>
      <c r="N47" s="291" t="s">
        <v>8389</v>
      </c>
      <c r="O47" s="291" t="s">
        <v>8389</v>
      </c>
      <c r="P47" s="291">
        <v>2.9</v>
      </c>
      <c r="Q47" s="291">
        <v>2.9</v>
      </c>
      <c r="R47" s="291">
        <v>2.9</v>
      </c>
      <c r="S47" s="291">
        <v>2.9</v>
      </c>
      <c r="T47" s="291">
        <v>2.9</v>
      </c>
      <c r="U47" s="291">
        <v>2.9</v>
      </c>
      <c r="V47" s="291">
        <v>2.9</v>
      </c>
      <c r="W47" s="291">
        <v>2.9</v>
      </c>
      <c r="X47" s="291">
        <v>2.9</v>
      </c>
      <c r="Y47" s="291">
        <v>2.9</v>
      </c>
      <c r="Z47" s="291">
        <v>2.9</v>
      </c>
      <c r="AA47" s="291">
        <v>3</v>
      </c>
      <c r="AB47" s="291">
        <v>3</v>
      </c>
      <c r="AC47" s="291">
        <v>3</v>
      </c>
      <c r="AD47" s="291">
        <v>2.7</v>
      </c>
      <c r="AE47" s="291">
        <v>2.7</v>
      </c>
      <c r="AF47" s="291">
        <v>2.7</v>
      </c>
      <c r="AG47" s="291">
        <v>2.7</v>
      </c>
      <c r="AH47" s="291">
        <v>2.7</v>
      </c>
      <c r="AI47" s="291">
        <v>2.6</v>
      </c>
      <c r="AJ47" s="291">
        <v>2.6</v>
      </c>
      <c r="AK47" s="291">
        <v>2.8</v>
      </c>
      <c r="AL47" s="291">
        <v>2.8</v>
      </c>
      <c r="AM47" s="291">
        <v>2.8</v>
      </c>
      <c r="AN47" s="291">
        <v>2.8</v>
      </c>
      <c r="AO47" s="291">
        <v>2.7</v>
      </c>
      <c r="AP47" s="291">
        <v>2.7</v>
      </c>
      <c r="AQ47" s="291">
        <v>2.7</v>
      </c>
      <c r="AR47" s="291">
        <v>2.7</v>
      </c>
      <c r="AS47" s="291">
        <f>_xlfn.IFNA(VLOOKUP(C47,'INFORM Severity - hidden'!$C$5:$G$155,5,FALSE),"-")</f>
        <v>2.6</v>
      </c>
    </row>
    <row r="48" spans="1:45" x14ac:dyDescent="0.35">
      <c r="A48" t="s">
        <v>411</v>
      </c>
      <c r="B48" t="s">
        <v>409</v>
      </c>
      <c r="C48" t="s">
        <v>410</v>
      </c>
      <c r="D48" s="291" t="str">
        <f t="shared" si="0"/>
        <v>Stable</v>
      </c>
      <c r="E48" s="291" t="s">
        <v>8389</v>
      </c>
      <c r="F48" s="291">
        <v>1.4</v>
      </c>
      <c r="G48" s="291">
        <v>1.4</v>
      </c>
      <c r="H48" s="291">
        <v>1.7</v>
      </c>
      <c r="I48" s="291">
        <v>1.7</v>
      </c>
      <c r="J48" s="291">
        <v>1.7</v>
      </c>
      <c r="K48" s="291">
        <v>1.7</v>
      </c>
      <c r="L48" s="291">
        <v>1.4</v>
      </c>
      <c r="M48" s="291">
        <v>1.4</v>
      </c>
      <c r="N48" s="291">
        <v>1.4</v>
      </c>
      <c r="O48" s="291">
        <v>1.4</v>
      </c>
      <c r="P48" s="291">
        <v>1.4</v>
      </c>
      <c r="Q48" s="291">
        <v>1.4</v>
      </c>
      <c r="R48" s="291">
        <v>1.4</v>
      </c>
      <c r="S48" s="291">
        <v>1.4</v>
      </c>
      <c r="T48" s="291">
        <v>1.4</v>
      </c>
      <c r="U48" s="291">
        <v>1.4</v>
      </c>
      <c r="V48" s="291">
        <v>1.4</v>
      </c>
      <c r="W48" s="291">
        <v>1.4</v>
      </c>
      <c r="X48" s="291">
        <v>1.4</v>
      </c>
      <c r="Y48" s="291">
        <v>1.5</v>
      </c>
      <c r="Z48" s="291">
        <v>1.5</v>
      </c>
      <c r="AA48" s="291">
        <v>1.8</v>
      </c>
      <c r="AB48" s="291">
        <v>1.8</v>
      </c>
      <c r="AC48" s="291">
        <v>1.8</v>
      </c>
      <c r="AD48" s="291">
        <v>1.8</v>
      </c>
      <c r="AE48" s="291">
        <v>1.8</v>
      </c>
      <c r="AF48" s="291">
        <v>1.8</v>
      </c>
      <c r="AG48" s="291">
        <v>1.8</v>
      </c>
      <c r="AH48" s="291">
        <v>1.8</v>
      </c>
      <c r="AI48" s="291">
        <v>1.7</v>
      </c>
      <c r="AJ48" s="291">
        <v>1.7</v>
      </c>
      <c r="AK48" s="291">
        <v>1.7</v>
      </c>
      <c r="AL48" s="291">
        <v>1.7</v>
      </c>
      <c r="AM48" s="291">
        <v>1.7</v>
      </c>
      <c r="AN48" s="291">
        <v>1.7</v>
      </c>
      <c r="AO48" s="291">
        <v>1.7</v>
      </c>
      <c r="AP48" s="291">
        <v>1.7</v>
      </c>
      <c r="AQ48" s="291">
        <v>1.7</v>
      </c>
      <c r="AR48" s="291">
        <v>1.7</v>
      </c>
      <c r="AS48" s="291">
        <f>_xlfn.IFNA(VLOOKUP(C48,'INFORM Severity - hidden'!$C$5:$G$155,5,FALSE),"-")</f>
        <v>1.7</v>
      </c>
    </row>
    <row r="49" spans="1:45" x14ac:dyDescent="0.35">
      <c r="A49" t="s">
        <v>411</v>
      </c>
      <c r="B49" t="s">
        <v>418</v>
      </c>
      <c r="C49" t="s">
        <v>419</v>
      </c>
      <c r="D49" s="291" t="str">
        <f t="shared" si="0"/>
        <v>Stable</v>
      </c>
      <c r="E49" s="291" t="s">
        <v>8389</v>
      </c>
      <c r="F49" s="291">
        <v>2.6</v>
      </c>
      <c r="G49" s="291">
        <v>2.8</v>
      </c>
      <c r="H49" s="291">
        <v>2.8</v>
      </c>
      <c r="I49" s="291">
        <v>2.9</v>
      </c>
      <c r="J49" s="291">
        <v>2.8</v>
      </c>
      <c r="K49" s="291">
        <v>2.8</v>
      </c>
      <c r="L49" s="291">
        <v>2.7</v>
      </c>
      <c r="M49" s="291">
        <v>2.7</v>
      </c>
      <c r="N49" s="291">
        <v>2.7</v>
      </c>
      <c r="O49" s="291">
        <v>2.8</v>
      </c>
      <c r="P49" s="291">
        <v>2.8</v>
      </c>
      <c r="Q49" s="291">
        <v>2.8</v>
      </c>
      <c r="R49" s="291">
        <v>2.8</v>
      </c>
      <c r="S49" s="291">
        <v>2.8</v>
      </c>
      <c r="T49" s="291">
        <v>2.8</v>
      </c>
      <c r="U49" s="291">
        <v>2.8</v>
      </c>
      <c r="V49" s="291">
        <v>2.8</v>
      </c>
      <c r="W49" s="291">
        <v>2.8</v>
      </c>
      <c r="X49" s="291">
        <v>2.8</v>
      </c>
      <c r="Y49" s="291">
        <v>2.9</v>
      </c>
      <c r="Z49" s="291">
        <v>2.9</v>
      </c>
      <c r="AA49" s="291">
        <v>3.1</v>
      </c>
      <c r="AB49" s="291">
        <v>3.1</v>
      </c>
      <c r="AC49" s="291">
        <v>3.1</v>
      </c>
      <c r="AD49" s="291">
        <v>2.8</v>
      </c>
      <c r="AE49" s="291">
        <v>2.8</v>
      </c>
      <c r="AF49" s="291">
        <v>2.8</v>
      </c>
      <c r="AG49" s="291">
        <v>2.8</v>
      </c>
      <c r="AH49" s="291">
        <v>2.8</v>
      </c>
      <c r="AI49" s="291">
        <v>2.4</v>
      </c>
      <c r="AJ49" s="291">
        <v>2.4</v>
      </c>
      <c r="AK49" s="291">
        <v>2.6</v>
      </c>
      <c r="AL49" s="291">
        <v>2.6</v>
      </c>
      <c r="AM49" s="291">
        <v>2.6</v>
      </c>
      <c r="AN49" s="291">
        <v>2.6</v>
      </c>
      <c r="AO49" s="291">
        <v>2.6</v>
      </c>
      <c r="AP49" s="291">
        <v>2.6</v>
      </c>
      <c r="AQ49" s="291">
        <v>2.6</v>
      </c>
      <c r="AR49" s="291">
        <v>2.6</v>
      </c>
      <c r="AS49" s="291">
        <f>_xlfn.IFNA(VLOOKUP(C49,'INFORM Severity - hidden'!$C$5:$G$155,5,FALSE),"-")</f>
        <v>2.5</v>
      </c>
    </row>
    <row r="50" spans="1:45" x14ac:dyDescent="0.35">
      <c r="A50"/>
      <c r="B50"/>
      <c r="C50" t="s">
        <v>8412</v>
      </c>
      <c r="D50" s="291" t="str">
        <f t="shared" si="0"/>
        <v>-</v>
      </c>
      <c r="E50" s="291" t="s">
        <v>8389</v>
      </c>
      <c r="F50" s="291" t="s">
        <v>8389</v>
      </c>
      <c r="G50" s="291" t="s">
        <v>8389</v>
      </c>
      <c r="H50" s="291" t="s">
        <v>8389</v>
      </c>
      <c r="I50" s="291" t="s">
        <v>8389</v>
      </c>
      <c r="J50" s="291" t="s">
        <v>8389</v>
      </c>
      <c r="K50" s="291" t="s">
        <v>8389</v>
      </c>
      <c r="L50" s="291" t="s">
        <v>8389</v>
      </c>
      <c r="M50" s="291" t="s">
        <v>8389</v>
      </c>
      <c r="N50" s="291" t="s">
        <v>8389</v>
      </c>
      <c r="O50" s="291" t="s">
        <v>8389</v>
      </c>
      <c r="P50" s="291">
        <v>2.2999999999999998</v>
      </c>
      <c r="Q50" s="291">
        <v>2.2999999999999998</v>
      </c>
      <c r="R50" s="291">
        <v>2.2999999999999998</v>
      </c>
      <c r="S50" s="291">
        <v>2.2999999999999998</v>
      </c>
      <c r="T50" s="291">
        <v>2.2999999999999998</v>
      </c>
      <c r="U50" s="291">
        <v>2.2999999999999998</v>
      </c>
      <c r="V50" s="291">
        <v>2.2999999999999998</v>
      </c>
      <c r="W50" s="291" t="s">
        <v>8389</v>
      </c>
      <c r="X50" s="291" t="s">
        <v>8389</v>
      </c>
      <c r="Y50" s="291" t="s">
        <v>8389</v>
      </c>
      <c r="Z50" s="291" t="s">
        <v>8389</v>
      </c>
      <c r="AA50" s="291" t="s">
        <v>8389</v>
      </c>
      <c r="AB50" s="291" t="s">
        <v>8389</v>
      </c>
      <c r="AC50" s="291" t="s">
        <v>8389</v>
      </c>
      <c r="AD50" s="291" t="s">
        <v>8389</v>
      </c>
      <c r="AE50" s="291" t="s">
        <v>8389</v>
      </c>
      <c r="AF50" s="291" t="s">
        <v>8389</v>
      </c>
      <c r="AG50" s="291" t="s">
        <v>8389</v>
      </c>
      <c r="AH50" s="291" t="s">
        <v>8389</v>
      </c>
      <c r="AI50" s="291" t="s">
        <v>8389</v>
      </c>
      <c r="AJ50" s="291" t="s">
        <v>8389</v>
      </c>
      <c r="AK50" s="291" t="s">
        <v>8389</v>
      </c>
      <c r="AL50" s="291" t="s">
        <v>8389</v>
      </c>
      <c r="AM50" s="291" t="s">
        <v>8389</v>
      </c>
      <c r="AN50" s="291" t="s">
        <v>8389</v>
      </c>
      <c r="AO50" s="291" t="s">
        <v>8389</v>
      </c>
      <c r="AP50" s="291" t="s">
        <v>8389</v>
      </c>
      <c r="AQ50" s="291" t="s">
        <v>8389</v>
      </c>
      <c r="AR50" s="291" t="s">
        <v>8389</v>
      </c>
      <c r="AS50" s="291" t="str">
        <f>_xlfn.IFNA(VLOOKUP(C50,'INFORM Severity - hidden'!$C$5:$G$155,5,FALSE),"-")</f>
        <v>-</v>
      </c>
    </row>
    <row r="51" spans="1:45" x14ac:dyDescent="0.35">
      <c r="A51" t="s">
        <v>5180</v>
      </c>
      <c r="B51" t="s">
        <v>5178</v>
      </c>
      <c r="C51" t="s">
        <v>5179</v>
      </c>
      <c r="D51" s="291" t="str">
        <f t="shared" si="0"/>
        <v>Decreasing</v>
      </c>
      <c r="E51" s="291" t="s">
        <v>8389</v>
      </c>
      <c r="F51" s="291" t="s">
        <v>8389</v>
      </c>
      <c r="G51" s="291" t="s">
        <v>8389</v>
      </c>
      <c r="H51" s="291" t="s">
        <v>8389</v>
      </c>
      <c r="I51" s="291" t="s">
        <v>8389</v>
      </c>
      <c r="J51" s="291" t="s">
        <v>8389</v>
      </c>
      <c r="K51" s="291" t="s">
        <v>8389</v>
      </c>
      <c r="L51" s="291" t="s">
        <v>8389</v>
      </c>
      <c r="M51" s="291" t="s">
        <v>8389</v>
      </c>
      <c r="N51" s="291" t="s">
        <v>8389</v>
      </c>
      <c r="O51" s="291" t="s">
        <v>8389</v>
      </c>
      <c r="P51" s="291" t="s">
        <v>8389</v>
      </c>
      <c r="Q51" s="291" t="s">
        <v>8389</v>
      </c>
      <c r="R51" s="291" t="s">
        <v>8389</v>
      </c>
      <c r="S51" s="291" t="s">
        <v>8389</v>
      </c>
      <c r="T51" s="291" t="s">
        <v>8389</v>
      </c>
      <c r="U51" s="291" t="s">
        <v>8389</v>
      </c>
      <c r="V51" s="291" t="s">
        <v>8389</v>
      </c>
      <c r="W51" s="291" t="s">
        <v>8389</v>
      </c>
      <c r="X51" s="291" t="s">
        <v>8389</v>
      </c>
      <c r="Y51" s="291" t="s">
        <v>8389</v>
      </c>
      <c r="Z51" s="291" t="s">
        <v>8389</v>
      </c>
      <c r="AA51" s="291" t="s">
        <v>8389</v>
      </c>
      <c r="AB51" s="291" t="s">
        <v>8389</v>
      </c>
      <c r="AC51" s="291" t="s">
        <v>8389</v>
      </c>
      <c r="AD51" s="291" t="s">
        <v>8389</v>
      </c>
      <c r="AE51" s="291" t="s">
        <v>8389</v>
      </c>
      <c r="AF51" s="291" t="s">
        <v>8389</v>
      </c>
      <c r="AG51" s="291" t="s">
        <v>8389</v>
      </c>
      <c r="AH51" s="291" t="s">
        <v>8389</v>
      </c>
      <c r="AI51" s="291" t="s">
        <v>8389</v>
      </c>
      <c r="AJ51" s="291" t="s">
        <v>8389</v>
      </c>
      <c r="AK51" s="291" t="s">
        <v>8389</v>
      </c>
      <c r="AL51" s="291" t="s">
        <v>8389</v>
      </c>
      <c r="AM51" s="291" t="s">
        <v>8389</v>
      </c>
      <c r="AN51" s="291" t="s">
        <v>8389</v>
      </c>
      <c r="AO51" s="291" t="s">
        <v>8389</v>
      </c>
      <c r="AP51" s="291">
        <v>1.9</v>
      </c>
      <c r="AQ51" s="291">
        <v>1.8</v>
      </c>
      <c r="AR51" s="291">
        <v>1.8</v>
      </c>
      <c r="AS51" s="291">
        <f>_xlfn.IFNA(VLOOKUP(C51,'INFORM Severity - hidden'!$C$5:$G$155,5,FALSE),"-")</f>
        <v>1.8</v>
      </c>
    </row>
    <row r="52" spans="1:45" x14ac:dyDescent="0.35">
      <c r="A52" t="s">
        <v>517</v>
      </c>
      <c r="B52" t="s">
        <v>515</v>
      </c>
      <c r="C52" t="s">
        <v>516</v>
      </c>
      <c r="D52" s="291" t="str">
        <f t="shared" si="0"/>
        <v>-</v>
      </c>
      <c r="E52" s="291" t="s">
        <v>8389</v>
      </c>
      <c r="F52" s="291" t="s">
        <v>8389</v>
      </c>
      <c r="G52" s="291" t="s">
        <v>8389</v>
      </c>
      <c r="H52" s="291" t="s">
        <v>8389</v>
      </c>
      <c r="I52" s="291" t="s">
        <v>8389</v>
      </c>
      <c r="J52" s="291" t="s">
        <v>8389</v>
      </c>
      <c r="K52" s="291" t="s">
        <v>8389</v>
      </c>
      <c r="L52" s="291" t="s">
        <v>8389</v>
      </c>
      <c r="M52" s="291" t="s">
        <v>8389</v>
      </c>
      <c r="N52" s="291" t="s">
        <v>8389</v>
      </c>
      <c r="O52" s="291" t="s">
        <v>8389</v>
      </c>
      <c r="P52" s="291" t="s">
        <v>8389</v>
      </c>
      <c r="Q52" s="291" t="s">
        <v>8389</v>
      </c>
      <c r="R52" s="291" t="s">
        <v>8389</v>
      </c>
      <c r="S52" s="291" t="s">
        <v>8389</v>
      </c>
      <c r="T52" s="291" t="s">
        <v>8389</v>
      </c>
      <c r="U52" s="291" t="s">
        <v>8389</v>
      </c>
      <c r="V52" s="291" t="s">
        <v>8389</v>
      </c>
      <c r="W52" s="291" t="s">
        <v>8389</v>
      </c>
      <c r="X52" s="291" t="s">
        <v>8389</v>
      </c>
      <c r="Y52" s="291" t="s">
        <v>8389</v>
      </c>
      <c r="Z52" s="291" t="s">
        <v>8389</v>
      </c>
      <c r="AA52" s="291" t="s">
        <v>8389</v>
      </c>
      <c r="AB52" s="291" t="s">
        <v>8389</v>
      </c>
      <c r="AC52" s="291" t="s">
        <v>8389</v>
      </c>
      <c r="AD52" s="291" t="s">
        <v>8389</v>
      </c>
      <c r="AE52" s="291" t="s">
        <v>8389</v>
      </c>
      <c r="AF52" s="291" t="s">
        <v>8389</v>
      </c>
      <c r="AG52" s="291" t="s">
        <v>8389</v>
      </c>
      <c r="AH52" s="291" t="s">
        <v>8389</v>
      </c>
      <c r="AI52" s="291" t="s">
        <v>8389</v>
      </c>
      <c r="AJ52" s="291" t="s">
        <v>8389</v>
      </c>
      <c r="AK52" s="291" t="s">
        <v>8389</v>
      </c>
      <c r="AL52" s="291" t="s">
        <v>8389</v>
      </c>
      <c r="AM52" s="291" t="s">
        <v>8389</v>
      </c>
      <c r="AN52" s="291" t="s">
        <v>8389</v>
      </c>
      <c r="AO52" s="291" t="s">
        <v>8389</v>
      </c>
      <c r="AP52" s="291" t="s">
        <v>8389</v>
      </c>
      <c r="AQ52" s="291" t="s">
        <v>8389</v>
      </c>
      <c r="AR52" s="291" t="s">
        <v>8389</v>
      </c>
      <c r="AS52" s="291" t="str">
        <f>_xlfn.IFNA(VLOOKUP(C52,'INFORM Severity - hidden'!$C$5:$G$155,5,FALSE),"-")</f>
        <v>x</v>
      </c>
    </row>
    <row r="53" spans="1:45" x14ac:dyDescent="0.35">
      <c r="A53" t="s">
        <v>517</v>
      </c>
      <c r="B53" t="s">
        <v>525</v>
      </c>
      <c r="C53" t="s">
        <v>526</v>
      </c>
      <c r="D53" s="291" t="str">
        <f t="shared" si="0"/>
        <v>Stable</v>
      </c>
      <c r="E53" s="291" t="s">
        <v>8389</v>
      </c>
      <c r="F53" s="291">
        <v>2.2000000000000002</v>
      </c>
      <c r="G53" s="291">
        <v>2.2000000000000002</v>
      </c>
      <c r="H53" s="291">
        <v>1.6</v>
      </c>
      <c r="I53" s="291">
        <v>1.6</v>
      </c>
      <c r="J53" s="291">
        <v>1.6</v>
      </c>
      <c r="K53" s="291">
        <v>1.6</v>
      </c>
      <c r="L53" s="291">
        <v>1.6</v>
      </c>
      <c r="M53" s="291">
        <v>1.6</v>
      </c>
      <c r="N53" s="291">
        <v>1.6</v>
      </c>
      <c r="O53" s="291">
        <v>2.2000000000000002</v>
      </c>
      <c r="P53" s="291">
        <v>2.2000000000000002</v>
      </c>
      <c r="Q53" s="291">
        <v>2.2000000000000002</v>
      </c>
      <c r="R53" s="291">
        <v>2.2000000000000002</v>
      </c>
      <c r="S53" s="291">
        <v>2.2000000000000002</v>
      </c>
      <c r="T53" s="291">
        <v>2.2000000000000002</v>
      </c>
      <c r="U53" s="291">
        <v>2.2000000000000002</v>
      </c>
      <c r="V53" s="291">
        <v>2.2000000000000002</v>
      </c>
      <c r="W53" s="291">
        <v>2.2000000000000002</v>
      </c>
      <c r="X53" s="291">
        <v>2.2000000000000002</v>
      </c>
      <c r="Y53" s="291">
        <v>2.2000000000000002</v>
      </c>
      <c r="Z53" s="291">
        <v>2.2000000000000002</v>
      </c>
      <c r="AA53" s="291">
        <v>2.2999999999999998</v>
      </c>
      <c r="AB53" s="291">
        <v>2.2999999999999998</v>
      </c>
      <c r="AC53" s="291">
        <v>2.2999999999999998</v>
      </c>
      <c r="AD53" s="291">
        <v>2.2999999999999998</v>
      </c>
      <c r="AE53" s="291">
        <v>2.2999999999999998</v>
      </c>
      <c r="AF53" s="291">
        <v>2.2999999999999998</v>
      </c>
      <c r="AG53" s="291">
        <v>2.2999999999999998</v>
      </c>
      <c r="AH53" s="291">
        <v>2.2000000000000002</v>
      </c>
      <c r="AI53" s="291">
        <v>2.2000000000000002</v>
      </c>
      <c r="AJ53" s="291">
        <v>2.2000000000000002</v>
      </c>
      <c r="AK53" s="291">
        <v>2.2000000000000002</v>
      </c>
      <c r="AL53" s="291">
        <v>2.2999999999999998</v>
      </c>
      <c r="AM53" s="291">
        <v>2.2999999999999998</v>
      </c>
      <c r="AN53" s="291">
        <v>2.2999999999999998</v>
      </c>
      <c r="AO53" s="291">
        <v>2.2999999999999998</v>
      </c>
      <c r="AP53" s="291">
        <v>2.2999999999999998</v>
      </c>
      <c r="AQ53" s="291">
        <v>2.2999999999999998</v>
      </c>
      <c r="AR53" s="291">
        <v>2.2999999999999998</v>
      </c>
      <c r="AS53" s="291">
        <f>_xlfn.IFNA(VLOOKUP(C53,'INFORM Severity - hidden'!$C$5:$G$155,5,FALSE),"-")</f>
        <v>2.2999999999999998</v>
      </c>
    </row>
    <row r="54" spans="1:45" x14ac:dyDescent="0.35">
      <c r="A54" t="s">
        <v>517</v>
      </c>
      <c r="B54" t="s">
        <v>1673</v>
      </c>
      <c r="C54" t="s">
        <v>1674</v>
      </c>
      <c r="D54" s="291" t="str">
        <f t="shared" si="0"/>
        <v>-</v>
      </c>
      <c r="E54" s="291" t="s">
        <v>8389</v>
      </c>
      <c r="F54" s="291" t="s">
        <v>8389</v>
      </c>
      <c r="G54" s="291" t="s">
        <v>8389</v>
      </c>
      <c r="H54" s="291" t="s">
        <v>8389</v>
      </c>
      <c r="I54" s="291" t="s">
        <v>8389</v>
      </c>
      <c r="J54" s="291" t="s">
        <v>8389</v>
      </c>
      <c r="K54" s="291" t="s">
        <v>8389</v>
      </c>
      <c r="L54" s="291" t="s">
        <v>8389</v>
      </c>
      <c r="M54" s="291" t="s">
        <v>8389</v>
      </c>
      <c r="N54" s="291" t="s">
        <v>8389</v>
      </c>
      <c r="O54" s="291" t="s">
        <v>8389</v>
      </c>
      <c r="P54" s="291" t="s">
        <v>8389</v>
      </c>
      <c r="Q54" s="291" t="s">
        <v>8389</v>
      </c>
      <c r="R54" s="291" t="s">
        <v>8389</v>
      </c>
      <c r="S54" s="291" t="s">
        <v>8389</v>
      </c>
      <c r="T54" s="291" t="s">
        <v>8389</v>
      </c>
      <c r="U54" s="291" t="s">
        <v>8389</v>
      </c>
      <c r="V54" s="291" t="s">
        <v>8389</v>
      </c>
      <c r="W54" s="291" t="s">
        <v>8389</v>
      </c>
      <c r="X54" s="291" t="s">
        <v>8389</v>
      </c>
      <c r="Y54" s="291" t="s">
        <v>8389</v>
      </c>
      <c r="Z54" s="291" t="s">
        <v>8389</v>
      </c>
      <c r="AA54" s="291" t="s">
        <v>8389</v>
      </c>
      <c r="AB54" s="291" t="s">
        <v>8389</v>
      </c>
      <c r="AC54" s="291" t="s">
        <v>8389</v>
      </c>
      <c r="AD54" s="291" t="s">
        <v>8389</v>
      </c>
      <c r="AE54" s="291" t="s">
        <v>8389</v>
      </c>
      <c r="AF54" s="291" t="s">
        <v>8389</v>
      </c>
      <c r="AG54" s="291" t="s">
        <v>8389</v>
      </c>
      <c r="AH54" s="291" t="s">
        <v>8389</v>
      </c>
      <c r="AI54" s="291" t="s">
        <v>8389</v>
      </c>
      <c r="AJ54" s="291" t="s">
        <v>8389</v>
      </c>
      <c r="AK54" s="291" t="s">
        <v>8389</v>
      </c>
      <c r="AL54" s="291" t="s">
        <v>8389</v>
      </c>
      <c r="AM54" s="291" t="s">
        <v>8389</v>
      </c>
      <c r="AN54" s="291" t="s">
        <v>8389</v>
      </c>
      <c r="AO54" s="291" t="s">
        <v>8389</v>
      </c>
      <c r="AP54" s="291" t="s">
        <v>8389</v>
      </c>
      <c r="AQ54" s="291" t="s">
        <v>8389</v>
      </c>
      <c r="AR54" s="291" t="s">
        <v>8389</v>
      </c>
      <c r="AS54" s="291" t="str">
        <f>_xlfn.IFNA(VLOOKUP(C54,'INFORM Severity - hidden'!$C$5:$G$155,5,FALSE),"-")</f>
        <v>x</v>
      </c>
    </row>
    <row r="55" spans="1:45" x14ac:dyDescent="0.35">
      <c r="A55" t="s">
        <v>428</v>
      </c>
      <c r="B55" t="s">
        <v>426</v>
      </c>
      <c r="C55" t="s">
        <v>427</v>
      </c>
      <c r="D55" s="291" t="str">
        <f t="shared" si="0"/>
        <v>Increasing</v>
      </c>
      <c r="E55" s="291" t="s">
        <v>8389</v>
      </c>
      <c r="F55" s="291">
        <v>1.7</v>
      </c>
      <c r="G55" s="291">
        <v>1.7</v>
      </c>
      <c r="H55" s="291">
        <v>2.2999999999999998</v>
      </c>
      <c r="I55" s="291">
        <v>2.2999999999999998</v>
      </c>
      <c r="J55" s="291">
        <v>2.4</v>
      </c>
      <c r="K55" s="291">
        <v>2.2999999999999998</v>
      </c>
      <c r="L55" s="291">
        <v>2.2999999999999998</v>
      </c>
      <c r="M55" s="291">
        <v>2.2999999999999998</v>
      </c>
      <c r="N55" s="291">
        <v>2.2999999999999998</v>
      </c>
      <c r="O55" s="291">
        <v>2.2999999999999998</v>
      </c>
      <c r="P55" s="291">
        <v>2.2999999999999998</v>
      </c>
      <c r="Q55" s="291">
        <v>2.2999999999999998</v>
      </c>
      <c r="R55" s="291">
        <v>2.4</v>
      </c>
      <c r="S55" s="291">
        <v>2.5</v>
      </c>
      <c r="T55" s="291">
        <v>2.4</v>
      </c>
      <c r="U55" s="291">
        <v>2.4</v>
      </c>
      <c r="V55" s="291">
        <v>2.4</v>
      </c>
      <c r="W55" s="291">
        <v>2.4</v>
      </c>
      <c r="X55" s="291">
        <v>2.4</v>
      </c>
      <c r="Y55" s="291">
        <v>2.4</v>
      </c>
      <c r="Z55" s="291">
        <v>2.4</v>
      </c>
      <c r="AA55" s="291">
        <v>2.4</v>
      </c>
      <c r="AB55" s="291">
        <v>2.4</v>
      </c>
      <c r="AC55" s="291">
        <v>2.2999999999999998</v>
      </c>
      <c r="AD55" s="291">
        <v>2.2999999999999998</v>
      </c>
      <c r="AE55" s="291">
        <v>2.2999999999999998</v>
      </c>
      <c r="AF55" s="291">
        <v>2.2999999999999998</v>
      </c>
      <c r="AG55" s="291">
        <v>2.2999999999999998</v>
      </c>
      <c r="AH55" s="291">
        <v>2.2999999999999998</v>
      </c>
      <c r="AI55" s="291">
        <v>2.2999999999999998</v>
      </c>
      <c r="AJ55" s="291">
        <v>2.2999999999999998</v>
      </c>
      <c r="AK55" s="291">
        <v>2.2999999999999998</v>
      </c>
      <c r="AL55" s="291">
        <v>2.2999999999999998</v>
      </c>
      <c r="AM55" s="291">
        <v>2.2999999999999998</v>
      </c>
      <c r="AN55" s="291">
        <v>2.2999999999999998</v>
      </c>
      <c r="AO55" s="291">
        <v>2.2999999999999998</v>
      </c>
      <c r="AP55" s="291">
        <v>2.5</v>
      </c>
      <c r="AQ55" s="291">
        <v>2.5</v>
      </c>
      <c r="AR55" s="291">
        <v>2.5</v>
      </c>
      <c r="AS55" s="291">
        <f>_xlfn.IFNA(VLOOKUP(C55,'INFORM Severity - hidden'!$C$5:$G$155,5,FALSE),"-")</f>
        <v>2.5</v>
      </c>
    </row>
    <row r="56" spans="1:45" x14ac:dyDescent="0.35">
      <c r="A56" t="s">
        <v>231</v>
      </c>
      <c r="B56" t="s">
        <v>229</v>
      </c>
      <c r="C56" t="s">
        <v>230</v>
      </c>
      <c r="D56" s="291" t="str">
        <f t="shared" si="0"/>
        <v>Increasing</v>
      </c>
      <c r="E56" s="291" t="s">
        <v>8389</v>
      </c>
      <c r="F56" s="291">
        <v>1</v>
      </c>
      <c r="G56" s="291">
        <v>1</v>
      </c>
      <c r="H56" s="291">
        <v>1.7</v>
      </c>
      <c r="I56" s="291">
        <v>1.7</v>
      </c>
      <c r="J56" s="291">
        <v>1.7</v>
      </c>
      <c r="K56" s="291">
        <v>1.7</v>
      </c>
      <c r="L56" s="291">
        <v>1.7</v>
      </c>
      <c r="M56" s="291">
        <v>1.7</v>
      </c>
      <c r="N56" s="291">
        <v>1.7</v>
      </c>
      <c r="O56" s="291">
        <v>1.7</v>
      </c>
      <c r="P56" s="291">
        <v>1.7</v>
      </c>
      <c r="Q56" s="291">
        <v>1.7</v>
      </c>
      <c r="R56" s="291">
        <v>1.7</v>
      </c>
      <c r="S56" s="291">
        <v>1.7</v>
      </c>
      <c r="T56" s="291">
        <v>2.1</v>
      </c>
      <c r="U56" s="291">
        <v>2.1</v>
      </c>
      <c r="V56" s="291">
        <v>2.2000000000000002</v>
      </c>
      <c r="W56" s="291">
        <v>2.2000000000000002</v>
      </c>
      <c r="X56" s="291">
        <v>2.2000000000000002</v>
      </c>
      <c r="Y56" s="291">
        <v>2.2000000000000002</v>
      </c>
      <c r="Z56" s="291">
        <v>2.2000000000000002</v>
      </c>
      <c r="AA56" s="291">
        <v>2.4</v>
      </c>
      <c r="AB56" s="291">
        <v>2.4</v>
      </c>
      <c r="AC56" s="291">
        <v>3.1</v>
      </c>
      <c r="AD56" s="291">
        <v>3.1</v>
      </c>
      <c r="AE56" s="291">
        <v>2.9</v>
      </c>
      <c r="AF56" s="291">
        <v>2.4</v>
      </c>
      <c r="AG56" s="291">
        <v>2.4</v>
      </c>
      <c r="AH56" s="291">
        <v>2.2999999999999998</v>
      </c>
      <c r="AI56" s="291">
        <v>2.2999999999999998</v>
      </c>
      <c r="AJ56" s="291">
        <v>2.2999999999999998</v>
      </c>
      <c r="AK56" s="291">
        <v>2.2999999999999998</v>
      </c>
      <c r="AL56" s="291">
        <v>2.2999999999999998</v>
      </c>
      <c r="AM56" s="291">
        <v>2.2999999999999998</v>
      </c>
      <c r="AN56" s="291">
        <v>2.2999999999999998</v>
      </c>
      <c r="AO56" s="291">
        <v>2.2999999999999998</v>
      </c>
      <c r="AP56" s="291">
        <v>2.2999999999999998</v>
      </c>
      <c r="AQ56" s="291">
        <v>2.2999999999999998</v>
      </c>
      <c r="AR56" s="291">
        <v>2.2999999999999998</v>
      </c>
      <c r="AS56" s="291">
        <f>_xlfn.IFNA(VLOOKUP(C56,'INFORM Severity - hidden'!$C$5:$G$155,5,FALSE),"-")</f>
        <v>2.9</v>
      </c>
    </row>
    <row r="57" spans="1:45" x14ac:dyDescent="0.35">
      <c r="A57" t="s">
        <v>334</v>
      </c>
      <c r="B57" t="s">
        <v>332</v>
      </c>
      <c r="C57" t="s">
        <v>333</v>
      </c>
      <c r="D57" s="291" t="str">
        <f t="shared" si="0"/>
        <v>Stable</v>
      </c>
      <c r="E57" s="291" t="s">
        <v>8389</v>
      </c>
      <c r="F57" s="291">
        <v>3.4</v>
      </c>
      <c r="G57" s="291">
        <v>3.4</v>
      </c>
      <c r="H57" s="291">
        <v>3.8</v>
      </c>
      <c r="I57" s="291">
        <v>3.8</v>
      </c>
      <c r="J57" s="291">
        <v>3.8</v>
      </c>
      <c r="K57" s="291">
        <v>3.8</v>
      </c>
      <c r="L57" s="291">
        <v>3.8</v>
      </c>
      <c r="M57" s="291">
        <v>3.8</v>
      </c>
      <c r="N57" s="291">
        <v>3.8</v>
      </c>
      <c r="O57" s="291">
        <v>3.8</v>
      </c>
      <c r="P57" s="291">
        <v>3.8</v>
      </c>
      <c r="Q57" s="291">
        <v>3.8</v>
      </c>
      <c r="R57" s="291">
        <v>3.8</v>
      </c>
      <c r="S57" s="291">
        <v>3.8</v>
      </c>
      <c r="T57" s="291">
        <v>3.8</v>
      </c>
      <c r="U57" s="291">
        <v>3.8</v>
      </c>
      <c r="V57" s="291">
        <v>3.8</v>
      </c>
      <c r="W57" s="291">
        <v>3.8</v>
      </c>
      <c r="X57" s="291">
        <v>3.8</v>
      </c>
      <c r="Y57" s="291">
        <v>3.8</v>
      </c>
      <c r="Z57" s="291">
        <v>3.8</v>
      </c>
      <c r="AA57" s="291">
        <v>3.7</v>
      </c>
      <c r="AB57" s="291">
        <v>3.7</v>
      </c>
      <c r="AC57" s="291">
        <v>3.7</v>
      </c>
      <c r="AD57" s="291">
        <v>3.7</v>
      </c>
      <c r="AE57" s="291">
        <v>3.7</v>
      </c>
      <c r="AF57" s="291">
        <v>3.7</v>
      </c>
      <c r="AG57" s="291">
        <v>3.7</v>
      </c>
      <c r="AH57" s="291">
        <v>3.7</v>
      </c>
      <c r="AI57" s="291">
        <v>3.7</v>
      </c>
      <c r="AJ57" s="291">
        <v>3.7</v>
      </c>
      <c r="AK57" s="291">
        <v>3.7</v>
      </c>
      <c r="AL57" s="291">
        <v>3.7</v>
      </c>
      <c r="AM57" s="291">
        <v>3.7</v>
      </c>
      <c r="AN57" s="291">
        <v>3.7</v>
      </c>
      <c r="AO57" s="291">
        <v>3.7</v>
      </c>
      <c r="AP57" s="291">
        <v>3.7</v>
      </c>
      <c r="AQ57" s="291">
        <v>3.7</v>
      </c>
      <c r="AR57" s="291">
        <v>3.7</v>
      </c>
      <c r="AS57" s="291">
        <f>_xlfn.IFNA(VLOOKUP(C57,'INFORM Severity - hidden'!$C$5:$G$155,5,FALSE),"-")</f>
        <v>3.7</v>
      </c>
    </row>
    <row r="58" spans="1:45" x14ac:dyDescent="0.35">
      <c r="A58" t="s">
        <v>436</v>
      </c>
      <c r="B58" t="s">
        <v>434</v>
      </c>
      <c r="C58" t="s">
        <v>435</v>
      </c>
      <c r="D58" s="291" t="str">
        <f t="shared" si="0"/>
        <v>Decreasing</v>
      </c>
      <c r="E58" s="291" t="s">
        <v>8389</v>
      </c>
      <c r="F58" s="291">
        <v>1.2</v>
      </c>
      <c r="G58" s="291" t="s">
        <v>8389</v>
      </c>
      <c r="H58" s="291" t="s">
        <v>8389</v>
      </c>
      <c r="I58" s="291" t="s">
        <v>8389</v>
      </c>
      <c r="J58" s="291" t="s">
        <v>8389</v>
      </c>
      <c r="K58" s="291" t="s">
        <v>8389</v>
      </c>
      <c r="L58" s="291" t="s">
        <v>8389</v>
      </c>
      <c r="M58" s="291" t="s">
        <v>8389</v>
      </c>
      <c r="N58" s="291" t="s">
        <v>8389</v>
      </c>
      <c r="O58" s="291" t="s">
        <v>8389</v>
      </c>
      <c r="P58" s="291" t="s">
        <v>8389</v>
      </c>
      <c r="Q58" s="291" t="s">
        <v>8389</v>
      </c>
      <c r="R58" s="291" t="s">
        <v>8389</v>
      </c>
      <c r="S58" s="291" t="s">
        <v>8389</v>
      </c>
      <c r="T58" s="291" t="s">
        <v>8389</v>
      </c>
      <c r="U58" s="291" t="s">
        <v>8389</v>
      </c>
      <c r="V58" s="291" t="s">
        <v>8389</v>
      </c>
      <c r="W58" s="291" t="s">
        <v>8389</v>
      </c>
      <c r="X58" s="291" t="s">
        <v>8389</v>
      </c>
      <c r="Y58" s="291" t="s">
        <v>8389</v>
      </c>
      <c r="Z58" s="291" t="s">
        <v>8389</v>
      </c>
      <c r="AA58" s="291" t="s">
        <v>8389</v>
      </c>
      <c r="AB58" s="291" t="s">
        <v>8389</v>
      </c>
      <c r="AC58" s="291">
        <v>1.5</v>
      </c>
      <c r="AD58" s="291">
        <v>1.5</v>
      </c>
      <c r="AE58" s="291">
        <v>1.5</v>
      </c>
      <c r="AF58" s="291">
        <v>1.5</v>
      </c>
      <c r="AG58" s="291">
        <v>1.6</v>
      </c>
      <c r="AH58" s="291">
        <v>1.8</v>
      </c>
      <c r="AI58" s="291">
        <v>1.8</v>
      </c>
      <c r="AJ58" s="291">
        <v>1.8</v>
      </c>
      <c r="AK58" s="291">
        <v>1.8</v>
      </c>
      <c r="AL58" s="291">
        <v>1.8</v>
      </c>
      <c r="AM58" s="291">
        <v>1.8</v>
      </c>
      <c r="AN58" s="291">
        <v>1.8</v>
      </c>
      <c r="AO58" s="291">
        <v>1.8</v>
      </c>
      <c r="AP58" s="291">
        <v>1.8</v>
      </c>
      <c r="AQ58" s="291">
        <v>1.7</v>
      </c>
      <c r="AR58" s="291">
        <v>1.7</v>
      </c>
      <c r="AS58" s="291">
        <f>_xlfn.IFNA(VLOOKUP(C58,'INFORM Severity - hidden'!$C$5:$G$155,5,FALSE),"-")</f>
        <v>1.7</v>
      </c>
    </row>
    <row r="59" spans="1:45" x14ac:dyDescent="0.35">
      <c r="A59" t="s">
        <v>532</v>
      </c>
      <c r="B59" t="s">
        <v>530</v>
      </c>
      <c r="C59" t="s">
        <v>531</v>
      </c>
      <c r="D59" s="291" t="str">
        <f t="shared" si="0"/>
        <v>Stable</v>
      </c>
      <c r="E59" s="291" t="s">
        <v>8389</v>
      </c>
      <c r="F59" s="291" t="s">
        <v>8389</v>
      </c>
      <c r="G59" s="291">
        <v>3.8</v>
      </c>
      <c r="H59" s="291">
        <v>3.8</v>
      </c>
      <c r="I59" s="291">
        <v>3.8</v>
      </c>
      <c r="J59" s="291">
        <v>3.8</v>
      </c>
      <c r="K59" s="291">
        <v>3.8</v>
      </c>
      <c r="L59" s="291">
        <v>3.8</v>
      </c>
      <c r="M59" s="291">
        <v>3.8</v>
      </c>
      <c r="N59" s="291">
        <v>3.8</v>
      </c>
      <c r="O59" s="291">
        <v>3.8</v>
      </c>
      <c r="P59" s="291">
        <v>3.8</v>
      </c>
      <c r="Q59" s="291">
        <v>3.8</v>
      </c>
      <c r="R59" s="291">
        <v>3.8</v>
      </c>
      <c r="S59" s="291">
        <v>3.8</v>
      </c>
      <c r="T59" s="291">
        <v>4</v>
      </c>
      <c r="U59" s="291">
        <v>4</v>
      </c>
      <c r="V59" s="291">
        <v>4</v>
      </c>
      <c r="W59" s="291">
        <v>4</v>
      </c>
      <c r="X59" s="291">
        <v>4</v>
      </c>
      <c r="Y59" s="291">
        <v>4</v>
      </c>
      <c r="Z59" s="291">
        <v>4</v>
      </c>
      <c r="AA59" s="291">
        <v>4.0999999999999996</v>
      </c>
      <c r="AB59" s="291">
        <v>4.0999999999999996</v>
      </c>
      <c r="AC59" s="291">
        <v>4.0999999999999996</v>
      </c>
      <c r="AD59" s="291">
        <v>4.0999999999999996</v>
      </c>
      <c r="AE59" s="291">
        <v>4.5</v>
      </c>
      <c r="AF59" s="291">
        <v>4.5999999999999996</v>
      </c>
      <c r="AG59" s="291">
        <v>4.5999999999999996</v>
      </c>
      <c r="AH59" s="291">
        <v>4.7</v>
      </c>
      <c r="AI59" s="291">
        <v>4.7</v>
      </c>
      <c r="AJ59" s="291">
        <v>4.7</v>
      </c>
      <c r="AK59" s="291">
        <v>4.7</v>
      </c>
      <c r="AL59" s="291">
        <v>4.7</v>
      </c>
      <c r="AM59" s="291">
        <v>4.7</v>
      </c>
      <c r="AN59" s="291">
        <v>4.7</v>
      </c>
      <c r="AO59" s="291">
        <v>4.7</v>
      </c>
      <c r="AP59" s="291">
        <v>4.7</v>
      </c>
      <c r="AQ59" s="291">
        <v>4.7</v>
      </c>
      <c r="AR59" s="291">
        <v>4.7</v>
      </c>
      <c r="AS59" s="291">
        <f>_xlfn.IFNA(VLOOKUP(C59,'INFORM Severity - hidden'!$C$5:$G$155,5,FALSE),"-")</f>
        <v>4.7</v>
      </c>
    </row>
    <row r="60" spans="1:45" x14ac:dyDescent="0.35">
      <c r="A60"/>
      <c r="B60"/>
      <c r="C60" t="s">
        <v>8413</v>
      </c>
      <c r="D60" s="291" t="str">
        <f t="shared" si="0"/>
        <v>-</v>
      </c>
      <c r="E60" s="291" t="s">
        <v>8389</v>
      </c>
      <c r="F60" s="291" t="s">
        <v>8389</v>
      </c>
      <c r="G60" s="291" t="s">
        <v>8389</v>
      </c>
      <c r="H60" s="291" t="s">
        <v>8389</v>
      </c>
      <c r="I60" s="291" t="s">
        <v>8389</v>
      </c>
      <c r="J60" s="291" t="s">
        <v>8389</v>
      </c>
      <c r="K60" s="291" t="s">
        <v>8389</v>
      </c>
      <c r="L60" s="291" t="s">
        <v>8389</v>
      </c>
      <c r="M60" s="291" t="s">
        <v>8389</v>
      </c>
      <c r="N60" s="291" t="s">
        <v>8389</v>
      </c>
      <c r="O60" s="291" t="s">
        <v>8389</v>
      </c>
      <c r="P60" s="291" t="s">
        <v>8389</v>
      </c>
      <c r="Q60" s="291" t="s">
        <v>8389</v>
      </c>
      <c r="R60" s="291" t="s">
        <v>8389</v>
      </c>
      <c r="S60" s="291" t="s">
        <v>8389</v>
      </c>
      <c r="T60" s="291" t="s">
        <v>8389</v>
      </c>
      <c r="U60" s="291" t="s">
        <v>8389</v>
      </c>
      <c r="V60" s="291">
        <v>2.4</v>
      </c>
      <c r="W60" s="291">
        <v>2.4</v>
      </c>
      <c r="X60" s="291">
        <v>2.4</v>
      </c>
      <c r="Y60" s="291">
        <v>2.4</v>
      </c>
      <c r="Z60" s="291">
        <v>2.4</v>
      </c>
      <c r="AA60" s="291">
        <v>2.6</v>
      </c>
      <c r="AB60" s="291">
        <v>2.6</v>
      </c>
      <c r="AC60" s="291">
        <v>2.6</v>
      </c>
      <c r="AD60" s="291">
        <v>2.6</v>
      </c>
      <c r="AE60" s="291">
        <v>2.6</v>
      </c>
      <c r="AF60" s="291">
        <v>2.7</v>
      </c>
      <c r="AG60" s="291">
        <v>2.7</v>
      </c>
      <c r="AH60" s="291">
        <v>2.4</v>
      </c>
      <c r="AI60" s="291">
        <v>2.4</v>
      </c>
      <c r="AJ60" s="291">
        <v>2.4</v>
      </c>
      <c r="AK60" s="291">
        <v>2.7</v>
      </c>
      <c r="AL60" s="291">
        <v>2.6</v>
      </c>
      <c r="AM60" s="291">
        <v>2.6</v>
      </c>
      <c r="AN60" s="291">
        <v>2.5</v>
      </c>
      <c r="AO60" s="291" t="s">
        <v>8389</v>
      </c>
      <c r="AP60" s="291" t="s">
        <v>8389</v>
      </c>
      <c r="AQ60" s="291" t="s">
        <v>8389</v>
      </c>
      <c r="AR60" s="291" t="s">
        <v>8389</v>
      </c>
      <c r="AS60" s="291" t="str">
        <f>_xlfn.IFNA(VLOOKUP(C60,'INFORM Severity - hidden'!$C$5:$G$155,5,FALSE),"-")</f>
        <v>-</v>
      </c>
    </row>
    <row r="61" spans="1:45" x14ac:dyDescent="0.35">
      <c r="A61" t="s">
        <v>532</v>
      </c>
      <c r="B61" t="s">
        <v>1694</v>
      </c>
      <c r="C61" t="s">
        <v>1695</v>
      </c>
      <c r="D61" s="291" t="str">
        <f t="shared" si="0"/>
        <v>Stable</v>
      </c>
      <c r="E61" s="291" t="s">
        <v>8389</v>
      </c>
      <c r="F61" s="291" t="s">
        <v>8389</v>
      </c>
      <c r="G61" s="291" t="s">
        <v>8389</v>
      </c>
      <c r="H61" s="291" t="s">
        <v>8389</v>
      </c>
      <c r="I61" s="291" t="s">
        <v>8389</v>
      </c>
      <c r="J61" s="291" t="s">
        <v>8389</v>
      </c>
      <c r="K61" s="291" t="s">
        <v>8389</v>
      </c>
      <c r="L61" s="291" t="s">
        <v>8389</v>
      </c>
      <c r="M61" s="291" t="s">
        <v>8389</v>
      </c>
      <c r="N61" s="291" t="s">
        <v>8389</v>
      </c>
      <c r="O61" s="291" t="s">
        <v>8389</v>
      </c>
      <c r="P61" s="291" t="s">
        <v>8389</v>
      </c>
      <c r="Q61" s="291" t="s">
        <v>8389</v>
      </c>
      <c r="R61" s="291" t="s">
        <v>8389</v>
      </c>
      <c r="S61" s="291" t="s">
        <v>8389</v>
      </c>
      <c r="T61" s="291" t="s">
        <v>8389</v>
      </c>
      <c r="U61" s="291" t="s">
        <v>8389</v>
      </c>
      <c r="V61" s="291" t="s">
        <v>8389</v>
      </c>
      <c r="W61" s="291">
        <v>2.8</v>
      </c>
      <c r="X61" s="291">
        <v>2.8</v>
      </c>
      <c r="Y61" s="291">
        <v>2.8</v>
      </c>
      <c r="Z61" s="291">
        <v>2.8</v>
      </c>
      <c r="AA61" s="291">
        <v>2.9</v>
      </c>
      <c r="AB61" s="291">
        <v>2.9</v>
      </c>
      <c r="AC61" s="291">
        <v>2.9</v>
      </c>
      <c r="AD61" s="291">
        <v>2.9</v>
      </c>
      <c r="AE61" s="291">
        <v>3</v>
      </c>
      <c r="AF61" s="291">
        <v>3</v>
      </c>
      <c r="AG61" s="291">
        <v>3</v>
      </c>
      <c r="AH61" s="291">
        <v>3.1</v>
      </c>
      <c r="AI61" s="291">
        <v>3.1</v>
      </c>
      <c r="AJ61" s="291">
        <v>3.1</v>
      </c>
      <c r="AK61" s="291">
        <v>3.1</v>
      </c>
      <c r="AL61" s="291">
        <v>3.1</v>
      </c>
      <c r="AM61" s="291">
        <v>3.1</v>
      </c>
      <c r="AN61" s="291">
        <v>3.1</v>
      </c>
      <c r="AO61" s="291">
        <v>3.1</v>
      </c>
      <c r="AP61" s="291">
        <v>3.1</v>
      </c>
      <c r="AQ61" s="291">
        <v>3.1</v>
      </c>
      <c r="AR61" s="291">
        <v>3.1</v>
      </c>
      <c r="AS61" s="291">
        <f>_xlfn.IFNA(VLOOKUP(C61,'INFORM Severity - hidden'!$C$5:$G$155,5,FALSE),"-")</f>
        <v>3.1</v>
      </c>
    </row>
    <row r="62" spans="1:45" x14ac:dyDescent="0.35">
      <c r="A62" t="s">
        <v>532</v>
      </c>
      <c r="B62" t="s">
        <v>2538</v>
      </c>
      <c r="C62" t="s">
        <v>2539</v>
      </c>
      <c r="D62" s="291" t="str">
        <f t="shared" si="0"/>
        <v>Stable</v>
      </c>
      <c r="E62" s="291" t="s">
        <v>8389</v>
      </c>
      <c r="F62" s="291" t="s">
        <v>8389</v>
      </c>
      <c r="G62" s="291" t="s">
        <v>8389</v>
      </c>
      <c r="H62" s="291" t="s">
        <v>8389</v>
      </c>
      <c r="I62" s="291" t="s">
        <v>8389</v>
      </c>
      <c r="J62" s="291" t="s">
        <v>8389</v>
      </c>
      <c r="K62" s="291" t="s">
        <v>8389</v>
      </c>
      <c r="L62" s="291" t="s">
        <v>8389</v>
      </c>
      <c r="M62" s="291" t="s">
        <v>8389</v>
      </c>
      <c r="N62" s="291" t="s">
        <v>8389</v>
      </c>
      <c r="O62" s="291" t="s">
        <v>8389</v>
      </c>
      <c r="P62" s="291" t="s">
        <v>8389</v>
      </c>
      <c r="Q62" s="291" t="s">
        <v>8389</v>
      </c>
      <c r="R62" s="291" t="s">
        <v>8389</v>
      </c>
      <c r="S62" s="291" t="s">
        <v>8389</v>
      </c>
      <c r="T62" s="291" t="s">
        <v>8389</v>
      </c>
      <c r="U62" s="291" t="s">
        <v>8389</v>
      </c>
      <c r="V62" s="291" t="s">
        <v>8389</v>
      </c>
      <c r="W62" s="291" t="s">
        <v>8389</v>
      </c>
      <c r="X62" s="291" t="s">
        <v>8389</v>
      </c>
      <c r="Y62" s="291" t="s">
        <v>8389</v>
      </c>
      <c r="Z62" s="291" t="s">
        <v>8389</v>
      </c>
      <c r="AA62" s="291" t="s">
        <v>8389</v>
      </c>
      <c r="AB62" s="291">
        <v>4.2</v>
      </c>
      <c r="AC62" s="291">
        <v>3.7</v>
      </c>
      <c r="AD62" s="291">
        <v>3.7</v>
      </c>
      <c r="AE62" s="291">
        <v>3.7</v>
      </c>
      <c r="AF62" s="291">
        <v>3.7</v>
      </c>
      <c r="AG62" s="291">
        <v>3.7</v>
      </c>
      <c r="AH62" s="291">
        <v>4.4000000000000004</v>
      </c>
      <c r="AI62" s="291">
        <v>4.4000000000000004</v>
      </c>
      <c r="AJ62" s="291">
        <v>4.4000000000000004</v>
      </c>
      <c r="AK62" s="291">
        <v>4.4000000000000004</v>
      </c>
      <c r="AL62" s="291">
        <v>4.4000000000000004</v>
      </c>
      <c r="AM62" s="291">
        <v>4.3</v>
      </c>
      <c r="AN62" s="291">
        <v>4.4000000000000004</v>
      </c>
      <c r="AO62" s="291">
        <v>4.4000000000000004</v>
      </c>
      <c r="AP62" s="291">
        <v>4.4000000000000004</v>
      </c>
      <c r="AQ62" s="291">
        <v>4.4000000000000004</v>
      </c>
      <c r="AR62" s="291">
        <v>4.4000000000000004</v>
      </c>
      <c r="AS62" s="291">
        <f>_xlfn.IFNA(VLOOKUP(C62,'INFORM Severity - hidden'!$C$5:$G$155,5,FALSE),"-")</f>
        <v>4.3</v>
      </c>
    </row>
    <row r="63" spans="1:45" x14ac:dyDescent="0.35">
      <c r="A63" t="s">
        <v>532</v>
      </c>
      <c r="B63" t="s">
        <v>5020</v>
      </c>
      <c r="C63" t="s">
        <v>5021</v>
      </c>
      <c r="D63" s="291" t="str">
        <f t="shared" si="0"/>
        <v>Stable</v>
      </c>
      <c r="E63" s="291" t="s">
        <v>8389</v>
      </c>
      <c r="F63" s="291" t="s">
        <v>8389</v>
      </c>
      <c r="G63" s="291" t="s">
        <v>8389</v>
      </c>
      <c r="H63" s="291" t="s">
        <v>8389</v>
      </c>
      <c r="I63" s="291" t="s">
        <v>8389</v>
      </c>
      <c r="J63" s="291" t="s">
        <v>8389</v>
      </c>
      <c r="K63" s="291" t="s">
        <v>8389</v>
      </c>
      <c r="L63" s="291" t="s">
        <v>8389</v>
      </c>
      <c r="M63" s="291" t="s">
        <v>8389</v>
      </c>
      <c r="N63" s="291" t="s">
        <v>8389</v>
      </c>
      <c r="O63" s="291" t="s">
        <v>8389</v>
      </c>
      <c r="P63" s="291" t="s">
        <v>8389</v>
      </c>
      <c r="Q63" s="291" t="s">
        <v>8389</v>
      </c>
      <c r="R63" s="291" t="s">
        <v>8389</v>
      </c>
      <c r="S63" s="291" t="s">
        <v>8389</v>
      </c>
      <c r="T63" s="291" t="s">
        <v>8389</v>
      </c>
      <c r="U63" s="291" t="s">
        <v>8389</v>
      </c>
      <c r="V63" s="291" t="s">
        <v>8389</v>
      </c>
      <c r="W63" s="291" t="s">
        <v>8389</v>
      </c>
      <c r="X63" s="291" t="s">
        <v>8389</v>
      </c>
      <c r="Y63" s="291" t="s">
        <v>8389</v>
      </c>
      <c r="Z63" s="291" t="s">
        <v>8389</v>
      </c>
      <c r="AA63" s="291" t="s">
        <v>8389</v>
      </c>
      <c r="AB63" s="291" t="s">
        <v>8389</v>
      </c>
      <c r="AC63" s="291" t="s">
        <v>8389</v>
      </c>
      <c r="AD63" s="291" t="s">
        <v>8389</v>
      </c>
      <c r="AE63" s="291" t="s">
        <v>8389</v>
      </c>
      <c r="AF63" s="291" t="s">
        <v>8389</v>
      </c>
      <c r="AG63" s="291" t="s">
        <v>8389</v>
      </c>
      <c r="AH63" s="291" t="s">
        <v>8389</v>
      </c>
      <c r="AI63" s="291" t="s">
        <v>8389</v>
      </c>
      <c r="AJ63" s="291" t="s">
        <v>8389</v>
      </c>
      <c r="AK63" s="291" t="s">
        <v>8389</v>
      </c>
      <c r="AL63" s="291" t="s">
        <v>8389</v>
      </c>
      <c r="AM63" s="291" t="s">
        <v>8389</v>
      </c>
      <c r="AN63" s="291" t="s">
        <v>8389</v>
      </c>
      <c r="AO63" s="291" t="s">
        <v>8389</v>
      </c>
      <c r="AP63" s="291">
        <v>2.7</v>
      </c>
      <c r="AQ63" s="291">
        <v>2.6</v>
      </c>
      <c r="AR63" s="291">
        <v>2.8</v>
      </c>
      <c r="AS63" s="291">
        <f>_xlfn.IFNA(VLOOKUP(C63,'INFORM Severity - hidden'!$C$5:$G$155,5,FALSE),"-")</f>
        <v>2.8</v>
      </c>
    </row>
    <row r="64" spans="1:45" x14ac:dyDescent="0.35">
      <c r="A64"/>
      <c r="B64"/>
      <c r="C64" t="s">
        <v>8414</v>
      </c>
      <c r="D64" s="291" t="str">
        <f t="shared" si="0"/>
        <v>-</v>
      </c>
      <c r="E64" s="291" t="s">
        <v>8389</v>
      </c>
      <c r="F64" s="291" t="s">
        <v>8389</v>
      </c>
      <c r="G64" s="291" t="s">
        <v>8389</v>
      </c>
      <c r="H64" s="291" t="s">
        <v>8389</v>
      </c>
      <c r="I64" s="291" t="s">
        <v>8389</v>
      </c>
      <c r="J64" s="291" t="s">
        <v>8389</v>
      </c>
      <c r="K64" s="291" t="s">
        <v>8389</v>
      </c>
      <c r="L64" s="291" t="s">
        <v>8389</v>
      </c>
      <c r="M64" s="291" t="s">
        <v>8389</v>
      </c>
      <c r="N64" s="291" t="s">
        <v>8389</v>
      </c>
      <c r="O64" s="291" t="s">
        <v>8389</v>
      </c>
      <c r="P64" s="291" t="s">
        <v>8389</v>
      </c>
      <c r="Q64" s="291" t="s">
        <v>8389</v>
      </c>
      <c r="R64" s="291" t="s">
        <v>8389</v>
      </c>
      <c r="S64" s="291" t="s">
        <v>8389</v>
      </c>
      <c r="T64" s="291" t="s">
        <v>8389</v>
      </c>
      <c r="U64" s="291" t="s">
        <v>8389</v>
      </c>
      <c r="V64" s="291" t="s">
        <v>8389</v>
      </c>
      <c r="W64" s="291" t="s">
        <v>8389</v>
      </c>
      <c r="X64" s="291" t="s">
        <v>8389</v>
      </c>
      <c r="Y64" s="291" t="s">
        <v>8389</v>
      </c>
      <c r="Z64" s="291" t="s">
        <v>8389</v>
      </c>
      <c r="AA64" s="291" t="s">
        <v>8389</v>
      </c>
      <c r="AB64" s="291" t="s">
        <v>8389</v>
      </c>
      <c r="AC64" s="291">
        <v>1.4</v>
      </c>
      <c r="AD64" s="291">
        <v>1.4</v>
      </c>
      <c r="AE64" s="291">
        <v>1.4</v>
      </c>
      <c r="AF64" s="291">
        <v>1.4</v>
      </c>
      <c r="AG64" s="291" t="s">
        <v>8389</v>
      </c>
      <c r="AH64" s="291" t="s">
        <v>8389</v>
      </c>
      <c r="AI64" s="291" t="s">
        <v>8389</v>
      </c>
      <c r="AJ64" s="291" t="s">
        <v>8389</v>
      </c>
      <c r="AK64" s="291" t="s">
        <v>8389</v>
      </c>
      <c r="AL64" s="291" t="s">
        <v>8389</v>
      </c>
      <c r="AM64" s="291" t="s">
        <v>8389</v>
      </c>
      <c r="AN64" s="291" t="s">
        <v>8389</v>
      </c>
      <c r="AO64" s="291" t="s">
        <v>8389</v>
      </c>
      <c r="AP64" s="291" t="s">
        <v>8389</v>
      </c>
      <c r="AQ64" s="291" t="s">
        <v>8389</v>
      </c>
      <c r="AR64" s="291" t="s">
        <v>8389</v>
      </c>
      <c r="AS64" s="291" t="str">
        <f>_xlfn.IFNA(VLOOKUP(C64,'INFORM Severity - hidden'!$C$5:$G$155,5,FALSE),"-")</f>
        <v>-</v>
      </c>
    </row>
    <row r="65" spans="1:45" x14ac:dyDescent="0.35">
      <c r="A65" t="s">
        <v>159</v>
      </c>
      <c r="B65" t="s">
        <v>157</v>
      </c>
      <c r="C65" t="s">
        <v>158</v>
      </c>
      <c r="D65" s="291" t="str">
        <f t="shared" si="0"/>
        <v>Increasing</v>
      </c>
      <c r="E65" s="291" t="s">
        <v>8389</v>
      </c>
      <c r="F65" s="291">
        <v>1</v>
      </c>
      <c r="G65" s="291">
        <v>1</v>
      </c>
      <c r="H65" s="291">
        <v>1.7</v>
      </c>
      <c r="I65" s="291">
        <v>1.5</v>
      </c>
      <c r="J65" s="291">
        <v>1.5</v>
      </c>
      <c r="K65" s="291">
        <v>1.8</v>
      </c>
      <c r="L65" s="291">
        <v>1.8</v>
      </c>
      <c r="M65" s="291">
        <v>1.8</v>
      </c>
      <c r="N65" s="291">
        <v>1.9</v>
      </c>
      <c r="O65" s="291">
        <v>1.9</v>
      </c>
      <c r="P65" s="291">
        <v>1.9</v>
      </c>
      <c r="Q65" s="291">
        <v>1.9</v>
      </c>
      <c r="R65" s="291">
        <v>1.9</v>
      </c>
      <c r="S65" s="291">
        <v>2</v>
      </c>
      <c r="T65" s="291">
        <v>1.9</v>
      </c>
      <c r="U65" s="291">
        <v>2</v>
      </c>
      <c r="V65" s="291">
        <v>2.1</v>
      </c>
      <c r="W65" s="291">
        <v>2.2000000000000002</v>
      </c>
      <c r="X65" s="291">
        <v>1.9</v>
      </c>
      <c r="Y65" s="291">
        <v>1.9</v>
      </c>
      <c r="Z65" s="291">
        <v>1.9</v>
      </c>
      <c r="AA65" s="291">
        <v>1.8</v>
      </c>
      <c r="AB65" s="291">
        <v>1.8</v>
      </c>
      <c r="AC65" s="291">
        <v>1.8</v>
      </c>
      <c r="AD65" s="291">
        <v>1.6</v>
      </c>
      <c r="AE65" s="291">
        <v>1.6</v>
      </c>
      <c r="AF65" s="291">
        <v>1.5</v>
      </c>
      <c r="AG65" s="291">
        <v>1.5</v>
      </c>
      <c r="AH65" s="291">
        <v>1.6</v>
      </c>
      <c r="AI65" s="291">
        <v>1.6</v>
      </c>
      <c r="AJ65" s="291">
        <v>1.6</v>
      </c>
      <c r="AK65" s="291">
        <v>1.7</v>
      </c>
      <c r="AL65" s="291">
        <v>1.7</v>
      </c>
      <c r="AM65" s="291">
        <v>1.7</v>
      </c>
      <c r="AN65" s="291">
        <v>1.6</v>
      </c>
      <c r="AO65" s="291">
        <v>1.6</v>
      </c>
      <c r="AP65" s="291">
        <v>1.6</v>
      </c>
      <c r="AQ65" s="291">
        <v>1.6</v>
      </c>
      <c r="AR65" s="291">
        <v>1.7</v>
      </c>
      <c r="AS65" s="291">
        <f>_xlfn.IFNA(VLOOKUP(C65,'INFORM Severity - hidden'!$C$5:$G$155,5,FALSE),"-")</f>
        <v>1.7</v>
      </c>
    </row>
    <row r="66" spans="1:45" x14ac:dyDescent="0.35">
      <c r="A66" t="s">
        <v>448</v>
      </c>
      <c r="B66" t="s">
        <v>446</v>
      </c>
      <c r="C66" t="s">
        <v>447</v>
      </c>
      <c r="D66" s="291" t="str">
        <f t="shared" si="0"/>
        <v>Stable</v>
      </c>
      <c r="E66" s="291" t="s">
        <v>8389</v>
      </c>
      <c r="F66" s="291">
        <v>3.4</v>
      </c>
      <c r="G66" s="291">
        <v>3.4</v>
      </c>
      <c r="H66" s="291">
        <v>4</v>
      </c>
      <c r="I66" s="291">
        <v>3.7</v>
      </c>
      <c r="J66" s="291">
        <v>3.5</v>
      </c>
      <c r="K66" s="291">
        <v>3.5</v>
      </c>
      <c r="L66" s="291">
        <v>3.5</v>
      </c>
      <c r="M66" s="291">
        <v>3.5</v>
      </c>
      <c r="N66" s="291">
        <v>3.5</v>
      </c>
      <c r="O66" s="291">
        <v>3.5</v>
      </c>
      <c r="P66" s="291">
        <v>3.5</v>
      </c>
      <c r="Q66" s="291">
        <v>3.5</v>
      </c>
      <c r="R66" s="291">
        <v>3.3</v>
      </c>
      <c r="S66" s="291">
        <v>3.3</v>
      </c>
      <c r="T66" s="291">
        <v>3.4</v>
      </c>
      <c r="U66" s="291">
        <v>3.4</v>
      </c>
      <c r="V66" s="291">
        <v>3.4</v>
      </c>
      <c r="W66" s="291">
        <v>3.4</v>
      </c>
      <c r="X66" s="291">
        <v>3.4</v>
      </c>
      <c r="Y66" s="291">
        <v>3.4</v>
      </c>
      <c r="Z66" s="291">
        <v>3.4</v>
      </c>
      <c r="AA66" s="291">
        <v>3.4</v>
      </c>
      <c r="AB66" s="291">
        <v>3.4</v>
      </c>
      <c r="AC66" s="291">
        <v>3.4</v>
      </c>
      <c r="AD66" s="291">
        <v>3.4</v>
      </c>
      <c r="AE66" s="291">
        <v>3.4</v>
      </c>
      <c r="AF66" s="291">
        <v>3.4</v>
      </c>
      <c r="AG66" s="291">
        <v>3.4</v>
      </c>
      <c r="AH66" s="291">
        <v>3.4</v>
      </c>
      <c r="AI66" s="291">
        <v>3.4</v>
      </c>
      <c r="AJ66" s="291">
        <v>3.4</v>
      </c>
      <c r="AK66" s="291">
        <v>3.4</v>
      </c>
      <c r="AL66" s="291">
        <v>3.4</v>
      </c>
      <c r="AM66" s="291">
        <v>3.5</v>
      </c>
      <c r="AN66" s="291">
        <v>3.5</v>
      </c>
      <c r="AO66" s="291">
        <v>3.5</v>
      </c>
      <c r="AP66" s="291">
        <v>3.5</v>
      </c>
      <c r="AQ66" s="291">
        <v>3.5</v>
      </c>
      <c r="AR66" s="291">
        <v>3.5</v>
      </c>
      <c r="AS66" s="291">
        <f>_xlfn.IFNA(VLOOKUP(C66,'INFORM Severity - hidden'!$C$5:$G$155,5,FALSE),"-")</f>
        <v>3.5</v>
      </c>
    </row>
    <row r="67" spans="1:45" x14ac:dyDescent="0.35">
      <c r="A67"/>
      <c r="B67"/>
      <c r="C67" t="s">
        <v>8415</v>
      </c>
      <c r="D67" s="291" t="str">
        <f t="shared" ref="D67:D130" si="1">IF(AS67="-","-",IFERROR(IF(ROUND(AVERAGE(AQ67:AS67),1)=ROUND(AVERAGE(AN67:AP67),1),"Stable",IF(ROUND(AVERAGE(AQ67:AS67),1)&lt;ROUND(AVERAGE(AN67:AP67),1),"Decreasing",IF(ROUND(AVERAGE(AQ67:AS67),1)&gt;ROUND(AVERAGE(AN67:AP67),1),"Increasing"))),"-"))</f>
        <v>-</v>
      </c>
      <c r="E67" s="291" t="s">
        <v>8389</v>
      </c>
      <c r="F67" s="291" t="s">
        <v>8389</v>
      </c>
      <c r="G67" s="291" t="s">
        <v>8389</v>
      </c>
      <c r="H67" s="291" t="s">
        <v>8389</v>
      </c>
      <c r="I67" s="291" t="s">
        <v>8389</v>
      </c>
      <c r="J67" s="291" t="s">
        <v>8389</v>
      </c>
      <c r="K67" s="291" t="s">
        <v>8389</v>
      </c>
      <c r="L67" s="291" t="s">
        <v>8389</v>
      </c>
      <c r="M67" s="291" t="s">
        <v>8389</v>
      </c>
      <c r="N67" s="291" t="s">
        <v>8389</v>
      </c>
      <c r="O67" s="291" t="s">
        <v>8389</v>
      </c>
      <c r="P67" s="291" t="s">
        <v>8389</v>
      </c>
      <c r="Q67" s="291" t="s">
        <v>8389</v>
      </c>
      <c r="R67" s="291" t="s">
        <v>8389</v>
      </c>
      <c r="S67" s="291" t="s">
        <v>8389</v>
      </c>
      <c r="T67" s="291" t="s">
        <v>8389</v>
      </c>
      <c r="U67" s="291" t="s">
        <v>8389</v>
      </c>
      <c r="V67" s="291" t="s">
        <v>8389</v>
      </c>
      <c r="W67" s="291" t="s">
        <v>8389</v>
      </c>
      <c r="X67" s="291" t="s">
        <v>8389</v>
      </c>
      <c r="Y67" s="291" t="s">
        <v>8389</v>
      </c>
      <c r="Z67" s="291" t="s">
        <v>8389</v>
      </c>
      <c r="AA67" s="291" t="s">
        <v>8389</v>
      </c>
      <c r="AB67" s="291">
        <v>2.7</v>
      </c>
      <c r="AC67" s="291">
        <v>3.1</v>
      </c>
      <c r="AD67" s="291">
        <v>3.1</v>
      </c>
      <c r="AE67" s="291">
        <v>3.1</v>
      </c>
      <c r="AF67" s="291">
        <v>3.1</v>
      </c>
      <c r="AG67" s="291">
        <v>3.1</v>
      </c>
      <c r="AH67" s="291">
        <v>3.1</v>
      </c>
      <c r="AI67" s="291">
        <v>3.1</v>
      </c>
      <c r="AJ67" s="291">
        <v>3.1</v>
      </c>
      <c r="AK67" s="291" t="s">
        <v>8389</v>
      </c>
      <c r="AL67" s="291" t="s">
        <v>8389</v>
      </c>
      <c r="AM67" s="291" t="s">
        <v>8389</v>
      </c>
      <c r="AN67" s="291" t="s">
        <v>8389</v>
      </c>
      <c r="AO67" s="291" t="s">
        <v>8389</v>
      </c>
      <c r="AP67" s="291" t="s">
        <v>8389</v>
      </c>
      <c r="AQ67" s="291" t="s">
        <v>8389</v>
      </c>
      <c r="AR67" s="291" t="s">
        <v>8389</v>
      </c>
      <c r="AS67" s="291" t="str">
        <f>_xlfn.IFNA(VLOOKUP(C67,'INFORM Severity - hidden'!$C$5:$G$155,5,FALSE),"-")</f>
        <v>-</v>
      </c>
    </row>
    <row r="68" spans="1:45" x14ac:dyDescent="0.35">
      <c r="A68" t="s">
        <v>342</v>
      </c>
      <c r="B68" t="s">
        <v>340</v>
      </c>
      <c r="C68" t="s">
        <v>341</v>
      </c>
      <c r="D68" s="291" t="str">
        <f t="shared" si="1"/>
        <v>Stable</v>
      </c>
      <c r="E68" s="291" t="s">
        <v>8389</v>
      </c>
      <c r="F68" s="291">
        <v>2.2999999999999998</v>
      </c>
      <c r="G68" s="291">
        <v>2.2999999999999998</v>
      </c>
      <c r="H68" s="291">
        <v>2.8</v>
      </c>
      <c r="I68" s="291">
        <v>2.8</v>
      </c>
      <c r="J68" s="291">
        <v>2.8</v>
      </c>
      <c r="K68" s="291">
        <v>2.8</v>
      </c>
      <c r="L68" s="291">
        <v>2.8</v>
      </c>
      <c r="M68" s="291">
        <v>2.8</v>
      </c>
      <c r="N68" s="291">
        <v>2.8</v>
      </c>
      <c r="O68" s="291">
        <v>2.8</v>
      </c>
      <c r="P68" s="291">
        <v>3.2</v>
      </c>
      <c r="Q68" s="291">
        <v>3.2</v>
      </c>
      <c r="R68" s="291">
        <v>3.2</v>
      </c>
      <c r="S68" s="291">
        <v>3.2</v>
      </c>
      <c r="T68" s="291">
        <v>3.3</v>
      </c>
      <c r="U68" s="291">
        <v>3.3</v>
      </c>
      <c r="V68" s="291">
        <v>3.3</v>
      </c>
      <c r="W68" s="291">
        <v>3.3</v>
      </c>
      <c r="X68" s="291">
        <v>3.3</v>
      </c>
      <c r="Y68" s="291">
        <v>3.3</v>
      </c>
      <c r="Z68" s="291">
        <v>3.2</v>
      </c>
      <c r="AA68" s="291">
        <v>3.3</v>
      </c>
      <c r="AB68" s="291">
        <v>3.3</v>
      </c>
      <c r="AC68" s="291">
        <v>3.3</v>
      </c>
      <c r="AD68" s="291">
        <v>3.3</v>
      </c>
      <c r="AE68" s="291">
        <v>3.3</v>
      </c>
      <c r="AF68" s="291">
        <v>3.3</v>
      </c>
      <c r="AG68" s="291">
        <v>3.3</v>
      </c>
      <c r="AH68" s="291">
        <v>3.3</v>
      </c>
      <c r="AI68" s="291">
        <v>3.3</v>
      </c>
      <c r="AJ68" s="291">
        <v>3.3</v>
      </c>
      <c r="AK68" s="291">
        <v>3.3</v>
      </c>
      <c r="AL68" s="291">
        <v>3.3</v>
      </c>
      <c r="AM68" s="291">
        <v>3.7</v>
      </c>
      <c r="AN68" s="291">
        <v>3.7</v>
      </c>
      <c r="AO68" s="291">
        <v>3.7</v>
      </c>
      <c r="AP68" s="291">
        <v>3.7</v>
      </c>
      <c r="AQ68" s="291">
        <v>3.7</v>
      </c>
      <c r="AR68" s="291">
        <v>3.7</v>
      </c>
      <c r="AS68" s="291">
        <f>_xlfn.IFNA(VLOOKUP(C68,'INFORM Severity - hidden'!$C$5:$G$155,5,FALSE),"-")</f>
        <v>3.7</v>
      </c>
    </row>
    <row r="69" spans="1:45" x14ac:dyDescent="0.35">
      <c r="A69"/>
      <c r="B69"/>
      <c r="C69" t="s">
        <v>8416</v>
      </c>
      <c r="D69" s="291" t="str">
        <f t="shared" si="1"/>
        <v>-</v>
      </c>
      <c r="E69" s="291" t="s">
        <v>8389</v>
      </c>
      <c r="F69" s="291" t="s">
        <v>8389</v>
      </c>
      <c r="G69" s="291" t="s">
        <v>8389</v>
      </c>
      <c r="H69" s="291" t="s">
        <v>8389</v>
      </c>
      <c r="I69" s="291" t="s">
        <v>8389</v>
      </c>
      <c r="J69" s="291" t="s">
        <v>8389</v>
      </c>
      <c r="K69" s="291" t="s">
        <v>8389</v>
      </c>
      <c r="L69" s="291" t="s">
        <v>8389</v>
      </c>
      <c r="M69" s="291" t="s">
        <v>8389</v>
      </c>
      <c r="N69" s="291" t="s">
        <v>8389</v>
      </c>
      <c r="O69" s="291" t="s">
        <v>8389</v>
      </c>
      <c r="P69" s="291" t="s">
        <v>8389</v>
      </c>
      <c r="Q69" s="291" t="s">
        <v>8389</v>
      </c>
      <c r="R69" s="291" t="s">
        <v>8389</v>
      </c>
      <c r="S69" s="291" t="s">
        <v>8389</v>
      </c>
      <c r="T69" s="291" t="s">
        <v>8389</v>
      </c>
      <c r="U69" s="291" t="s">
        <v>8389</v>
      </c>
      <c r="V69" s="291" t="s">
        <v>8389</v>
      </c>
      <c r="W69" s="291" t="s">
        <v>8389</v>
      </c>
      <c r="X69" s="291" t="s">
        <v>8389</v>
      </c>
      <c r="Y69" s="291" t="s">
        <v>8389</v>
      </c>
      <c r="Z69" s="291" t="s">
        <v>8389</v>
      </c>
      <c r="AA69" s="291" t="s">
        <v>8389</v>
      </c>
      <c r="AB69" s="291">
        <v>3.1</v>
      </c>
      <c r="AC69" s="291">
        <v>3.3</v>
      </c>
      <c r="AD69" s="291">
        <v>3.3</v>
      </c>
      <c r="AE69" s="291">
        <v>3.3</v>
      </c>
      <c r="AF69" s="291">
        <v>3.3</v>
      </c>
      <c r="AG69" s="291">
        <v>3.3</v>
      </c>
      <c r="AH69" s="291">
        <v>3.3</v>
      </c>
      <c r="AI69" s="291">
        <v>3.3</v>
      </c>
      <c r="AJ69" s="291">
        <v>3.3</v>
      </c>
      <c r="AK69" s="291">
        <v>3.3</v>
      </c>
      <c r="AL69" s="291" t="s">
        <v>8389</v>
      </c>
      <c r="AM69" s="291" t="s">
        <v>8389</v>
      </c>
      <c r="AN69" s="291" t="s">
        <v>8389</v>
      </c>
      <c r="AO69" s="291" t="s">
        <v>8389</v>
      </c>
      <c r="AP69" s="291" t="s">
        <v>8389</v>
      </c>
      <c r="AQ69" s="291" t="s">
        <v>8389</v>
      </c>
      <c r="AR69" s="291" t="s">
        <v>8389</v>
      </c>
      <c r="AS69" s="291" t="str">
        <f>_xlfn.IFNA(VLOOKUP(C69,'INFORM Severity - hidden'!$C$5:$G$155,5,FALSE),"-")</f>
        <v>-</v>
      </c>
    </row>
    <row r="70" spans="1:45" x14ac:dyDescent="0.35">
      <c r="A70" t="s">
        <v>65</v>
      </c>
      <c r="B70" t="s">
        <v>63</v>
      </c>
      <c r="C70" t="s">
        <v>64</v>
      </c>
      <c r="D70" s="291" t="str">
        <f t="shared" si="1"/>
        <v>Stable</v>
      </c>
      <c r="E70" s="291">
        <v>3.4</v>
      </c>
      <c r="F70" s="291">
        <v>2.9</v>
      </c>
      <c r="G70" s="291">
        <v>2.9</v>
      </c>
      <c r="H70" s="291">
        <v>3.2</v>
      </c>
      <c r="I70" s="291">
        <v>3.2</v>
      </c>
      <c r="J70" s="291">
        <v>3.3</v>
      </c>
      <c r="K70" s="291">
        <v>3.3</v>
      </c>
      <c r="L70" s="291">
        <v>3.3</v>
      </c>
      <c r="M70" s="291">
        <v>3.3</v>
      </c>
      <c r="N70" s="291">
        <v>3.3</v>
      </c>
      <c r="O70" s="291">
        <v>3.4</v>
      </c>
      <c r="P70" s="291">
        <v>3.4</v>
      </c>
      <c r="Q70" s="291">
        <v>3.4</v>
      </c>
      <c r="R70" s="291">
        <v>3.4</v>
      </c>
      <c r="S70" s="291">
        <v>3.5</v>
      </c>
      <c r="T70" s="291">
        <v>3.5</v>
      </c>
      <c r="U70" s="291">
        <v>3.5</v>
      </c>
      <c r="V70" s="291">
        <v>3.5</v>
      </c>
      <c r="W70" s="291">
        <v>3.5</v>
      </c>
      <c r="X70" s="291">
        <v>3.5</v>
      </c>
      <c r="Y70" s="291">
        <v>3.4</v>
      </c>
      <c r="Z70" s="291">
        <v>3.5</v>
      </c>
      <c r="AA70" s="291">
        <v>3.5</v>
      </c>
      <c r="AB70" s="291">
        <v>3.5</v>
      </c>
      <c r="AC70" s="291">
        <v>3.5</v>
      </c>
      <c r="AD70" s="291">
        <v>3.5</v>
      </c>
      <c r="AE70" s="291">
        <v>3.8</v>
      </c>
      <c r="AF70" s="291">
        <v>3.8</v>
      </c>
      <c r="AG70" s="291">
        <v>3.8</v>
      </c>
      <c r="AH70" s="291">
        <v>3.8</v>
      </c>
      <c r="AI70" s="291">
        <v>3.8</v>
      </c>
      <c r="AJ70" s="291">
        <v>4.0999999999999996</v>
      </c>
      <c r="AK70" s="291">
        <v>4.0999999999999996</v>
      </c>
      <c r="AL70" s="291">
        <v>4.0999999999999996</v>
      </c>
      <c r="AM70" s="291">
        <v>4.0999999999999996</v>
      </c>
      <c r="AN70" s="291">
        <v>4.0999999999999996</v>
      </c>
      <c r="AO70" s="291">
        <v>4.0999999999999996</v>
      </c>
      <c r="AP70" s="291">
        <v>4.0999999999999996</v>
      </c>
      <c r="AQ70" s="291">
        <v>4.0999999999999996</v>
      </c>
      <c r="AR70" s="291">
        <v>4.0999999999999996</v>
      </c>
      <c r="AS70" s="291">
        <f>_xlfn.IFNA(VLOOKUP(C70,'INFORM Severity - hidden'!$C$5:$G$155,5,FALSE),"-")</f>
        <v>4</v>
      </c>
    </row>
    <row r="71" spans="1:45" x14ac:dyDescent="0.35">
      <c r="A71" t="s">
        <v>65</v>
      </c>
      <c r="B71" t="s">
        <v>2790</v>
      </c>
      <c r="C71" t="s">
        <v>2791</v>
      </c>
      <c r="D71" s="291" t="str">
        <f t="shared" si="1"/>
        <v>Stable</v>
      </c>
      <c r="E71" s="291" t="s">
        <v>8389</v>
      </c>
      <c r="F71" s="291" t="s">
        <v>8389</v>
      </c>
      <c r="G71" s="291" t="s">
        <v>8389</v>
      </c>
      <c r="H71" s="291" t="s">
        <v>8389</v>
      </c>
      <c r="I71" s="291" t="s">
        <v>8389</v>
      </c>
      <c r="J71" s="291" t="s">
        <v>8389</v>
      </c>
      <c r="K71" s="291" t="s">
        <v>8389</v>
      </c>
      <c r="L71" s="291" t="s">
        <v>8389</v>
      </c>
      <c r="M71" s="291" t="s">
        <v>8389</v>
      </c>
      <c r="N71" s="291" t="s">
        <v>8389</v>
      </c>
      <c r="O71" s="291" t="s">
        <v>8389</v>
      </c>
      <c r="P71" s="291" t="s">
        <v>8389</v>
      </c>
      <c r="Q71" s="291" t="s">
        <v>8389</v>
      </c>
      <c r="R71" s="291" t="s">
        <v>8389</v>
      </c>
      <c r="S71" s="291" t="s">
        <v>8389</v>
      </c>
      <c r="T71" s="291" t="s">
        <v>8389</v>
      </c>
      <c r="U71" s="291" t="s">
        <v>8389</v>
      </c>
      <c r="V71" s="291" t="s">
        <v>8389</v>
      </c>
      <c r="W71" s="291" t="s">
        <v>8389</v>
      </c>
      <c r="X71" s="291" t="s">
        <v>8389</v>
      </c>
      <c r="Y71" s="291" t="s">
        <v>8389</v>
      </c>
      <c r="Z71" s="291" t="s">
        <v>8389</v>
      </c>
      <c r="AA71" s="291" t="s">
        <v>8389</v>
      </c>
      <c r="AB71" s="291" t="s">
        <v>8389</v>
      </c>
      <c r="AC71" s="291" t="s">
        <v>8389</v>
      </c>
      <c r="AD71" s="291" t="s">
        <v>8389</v>
      </c>
      <c r="AE71" s="291" t="s">
        <v>8389</v>
      </c>
      <c r="AF71" s="291" t="s">
        <v>8389</v>
      </c>
      <c r="AG71" s="291" t="s">
        <v>8389</v>
      </c>
      <c r="AH71" s="291" t="s">
        <v>8389</v>
      </c>
      <c r="AI71" s="291" t="s">
        <v>8389</v>
      </c>
      <c r="AJ71" s="291">
        <v>3</v>
      </c>
      <c r="AK71" s="291">
        <v>3</v>
      </c>
      <c r="AL71" s="291">
        <v>3.1</v>
      </c>
      <c r="AM71" s="291">
        <v>3.1</v>
      </c>
      <c r="AN71" s="291">
        <v>3.1</v>
      </c>
      <c r="AO71" s="291">
        <v>3.1</v>
      </c>
      <c r="AP71" s="291">
        <v>3.1</v>
      </c>
      <c r="AQ71" s="291">
        <v>3.1</v>
      </c>
      <c r="AR71" s="291">
        <v>3.1</v>
      </c>
      <c r="AS71" s="291">
        <f>_xlfn.IFNA(VLOOKUP(C71,'INFORM Severity - hidden'!$C$5:$G$155,5,FALSE),"-")</f>
        <v>3</v>
      </c>
    </row>
    <row r="72" spans="1:45" x14ac:dyDescent="0.35">
      <c r="A72" t="s">
        <v>5489</v>
      </c>
      <c r="B72" t="s">
        <v>5487</v>
      </c>
      <c r="C72" t="s">
        <v>5488</v>
      </c>
      <c r="D72" s="291" t="str">
        <f t="shared" si="1"/>
        <v>Increasing</v>
      </c>
      <c r="E72" s="291" t="s">
        <v>8389</v>
      </c>
      <c r="F72" s="291" t="s">
        <v>8389</v>
      </c>
      <c r="G72" s="291" t="s">
        <v>8389</v>
      </c>
      <c r="H72" s="291" t="s">
        <v>8389</v>
      </c>
      <c r="I72" s="291" t="s">
        <v>8389</v>
      </c>
      <c r="J72" s="291" t="s">
        <v>8389</v>
      </c>
      <c r="K72" s="291" t="s">
        <v>8389</v>
      </c>
      <c r="L72" s="291" t="s">
        <v>8389</v>
      </c>
      <c r="M72" s="291" t="s">
        <v>8389</v>
      </c>
      <c r="N72" s="291" t="s">
        <v>8389</v>
      </c>
      <c r="O72" s="291" t="s">
        <v>8389</v>
      </c>
      <c r="P72" s="291" t="s">
        <v>8389</v>
      </c>
      <c r="Q72" s="291" t="s">
        <v>8389</v>
      </c>
      <c r="R72" s="291" t="s">
        <v>8389</v>
      </c>
      <c r="S72" s="291" t="s">
        <v>8389</v>
      </c>
      <c r="T72" s="291" t="s">
        <v>8389</v>
      </c>
      <c r="U72" s="291" t="s">
        <v>8389</v>
      </c>
      <c r="V72" s="291" t="s">
        <v>8389</v>
      </c>
      <c r="W72" s="291" t="s">
        <v>8389</v>
      </c>
      <c r="X72" s="291" t="s">
        <v>8389</v>
      </c>
      <c r="Y72" s="291" t="s">
        <v>8389</v>
      </c>
      <c r="Z72" s="291" t="s">
        <v>8389</v>
      </c>
      <c r="AA72" s="291" t="s">
        <v>8389</v>
      </c>
      <c r="AB72" s="291" t="s">
        <v>8389</v>
      </c>
      <c r="AC72" s="291" t="s">
        <v>8389</v>
      </c>
      <c r="AD72" s="291" t="s">
        <v>8389</v>
      </c>
      <c r="AE72" s="291" t="s">
        <v>8389</v>
      </c>
      <c r="AF72" s="291" t="s">
        <v>8389</v>
      </c>
      <c r="AG72" s="291" t="s">
        <v>8389</v>
      </c>
      <c r="AH72" s="291" t="s">
        <v>8389</v>
      </c>
      <c r="AI72" s="291" t="s">
        <v>8389</v>
      </c>
      <c r="AJ72" s="291" t="s">
        <v>8389</v>
      </c>
      <c r="AK72" s="291" t="s">
        <v>8389</v>
      </c>
      <c r="AL72" s="291" t="s">
        <v>8389</v>
      </c>
      <c r="AM72" s="291" t="s">
        <v>8389</v>
      </c>
      <c r="AN72" s="291" t="s">
        <v>8389</v>
      </c>
      <c r="AO72" s="291" t="s">
        <v>8389</v>
      </c>
      <c r="AP72" s="291">
        <v>1.1000000000000001</v>
      </c>
      <c r="AQ72" s="291">
        <v>1.4</v>
      </c>
      <c r="AR72" s="291">
        <v>1.3</v>
      </c>
      <c r="AS72" s="291">
        <f>_xlfn.IFNA(VLOOKUP(C72,'INFORM Severity - hidden'!$C$5:$G$155,5,FALSE),"-")</f>
        <v>1.3</v>
      </c>
    </row>
    <row r="73" spans="1:45" x14ac:dyDescent="0.35">
      <c r="A73"/>
      <c r="B73"/>
      <c r="C73" t="s">
        <v>8417</v>
      </c>
      <c r="D73" s="291" t="str">
        <f t="shared" si="1"/>
        <v>-</v>
      </c>
      <c r="E73" s="291" t="s">
        <v>8389</v>
      </c>
      <c r="F73" s="291">
        <v>2.2999999999999998</v>
      </c>
      <c r="G73" s="291">
        <v>2.2999999999999998</v>
      </c>
      <c r="H73" s="291">
        <v>2.8</v>
      </c>
      <c r="I73" s="291">
        <v>2.8</v>
      </c>
      <c r="J73" s="291">
        <v>2.8</v>
      </c>
      <c r="K73" s="291">
        <v>2.1</v>
      </c>
      <c r="L73" s="291">
        <v>2.1</v>
      </c>
      <c r="M73" s="291">
        <v>2.1</v>
      </c>
      <c r="N73" s="291">
        <v>2.1</v>
      </c>
      <c r="O73" s="291">
        <v>2.1</v>
      </c>
      <c r="P73" s="291">
        <v>2.1</v>
      </c>
      <c r="Q73" s="291">
        <v>1.9</v>
      </c>
      <c r="R73" s="291">
        <v>1.9</v>
      </c>
      <c r="S73" s="291">
        <v>2.2000000000000002</v>
      </c>
      <c r="T73" s="291" t="s">
        <v>8389</v>
      </c>
      <c r="U73" s="291" t="s">
        <v>8389</v>
      </c>
      <c r="V73" s="291" t="s">
        <v>8389</v>
      </c>
      <c r="W73" s="291" t="s">
        <v>8389</v>
      </c>
      <c r="X73" s="291" t="s">
        <v>8389</v>
      </c>
      <c r="Y73" s="291" t="s">
        <v>8389</v>
      </c>
      <c r="Z73" s="291" t="s">
        <v>8389</v>
      </c>
      <c r="AA73" s="291" t="s">
        <v>8389</v>
      </c>
      <c r="AB73" s="291" t="s">
        <v>8389</v>
      </c>
      <c r="AC73" s="291" t="s">
        <v>8389</v>
      </c>
      <c r="AD73" s="291" t="s">
        <v>8389</v>
      </c>
      <c r="AE73" s="291" t="s">
        <v>8389</v>
      </c>
      <c r="AF73" s="291" t="s">
        <v>8389</v>
      </c>
      <c r="AG73" s="291" t="s">
        <v>8389</v>
      </c>
      <c r="AH73" s="291" t="s">
        <v>8389</v>
      </c>
      <c r="AI73" s="291" t="s">
        <v>8389</v>
      </c>
      <c r="AJ73" s="291" t="s">
        <v>8389</v>
      </c>
      <c r="AK73" s="291" t="s">
        <v>8389</v>
      </c>
      <c r="AL73" s="291" t="s">
        <v>8389</v>
      </c>
      <c r="AM73" s="291" t="s">
        <v>8389</v>
      </c>
      <c r="AN73" s="291" t="s">
        <v>8389</v>
      </c>
      <c r="AO73" s="291" t="s">
        <v>8389</v>
      </c>
      <c r="AP73" s="291" t="s">
        <v>8389</v>
      </c>
      <c r="AQ73" s="291" t="s">
        <v>8389</v>
      </c>
      <c r="AR73" s="291" t="s">
        <v>8389</v>
      </c>
      <c r="AS73" s="291" t="str">
        <f>_xlfn.IFNA(VLOOKUP(C73,'INFORM Severity - hidden'!$C$5:$G$155,5,FALSE),"-")</f>
        <v>-</v>
      </c>
    </row>
    <row r="74" spans="1:45" x14ac:dyDescent="0.35">
      <c r="A74" t="s">
        <v>1168</v>
      </c>
      <c r="B74" t="s">
        <v>1166</v>
      </c>
      <c r="C74" t="s">
        <v>1167</v>
      </c>
      <c r="D74" s="291" t="str">
        <f t="shared" si="1"/>
        <v>Increasing</v>
      </c>
      <c r="E74" s="291" t="s">
        <v>8389</v>
      </c>
      <c r="F74" s="291" t="s">
        <v>8389</v>
      </c>
      <c r="G74" s="291" t="s">
        <v>8389</v>
      </c>
      <c r="H74" s="291" t="s">
        <v>8389</v>
      </c>
      <c r="I74" s="291" t="s">
        <v>8389</v>
      </c>
      <c r="J74" s="291" t="s">
        <v>8389</v>
      </c>
      <c r="K74" s="291">
        <v>2.2000000000000002</v>
      </c>
      <c r="L74" s="291">
        <v>2.2000000000000002</v>
      </c>
      <c r="M74" s="291">
        <v>2.2000000000000002</v>
      </c>
      <c r="N74" s="291">
        <v>2.2000000000000002</v>
      </c>
      <c r="O74" s="291">
        <v>2.2000000000000002</v>
      </c>
      <c r="P74" s="291">
        <v>2.2000000000000002</v>
      </c>
      <c r="Q74" s="291" t="s">
        <v>8389</v>
      </c>
      <c r="R74" s="291" t="s">
        <v>8389</v>
      </c>
      <c r="S74" s="291" t="s">
        <v>8389</v>
      </c>
      <c r="T74" s="291" t="s">
        <v>8389</v>
      </c>
      <c r="U74" s="291" t="s">
        <v>8389</v>
      </c>
      <c r="V74" s="291" t="s">
        <v>8389</v>
      </c>
      <c r="W74" s="291" t="s">
        <v>8389</v>
      </c>
      <c r="X74" s="291" t="s">
        <v>8389</v>
      </c>
      <c r="Y74" s="291" t="s">
        <v>8389</v>
      </c>
      <c r="Z74" s="291" t="s">
        <v>8389</v>
      </c>
      <c r="AA74" s="291" t="s">
        <v>8389</v>
      </c>
      <c r="AB74" s="291" t="s">
        <v>8389</v>
      </c>
      <c r="AC74" s="291" t="s">
        <v>8389</v>
      </c>
      <c r="AD74" s="291" t="s">
        <v>8389</v>
      </c>
      <c r="AE74" s="291" t="s">
        <v>8389</v>
      </c>
      <c r="AF74" s="291" t="s">
        <v>8389</v>
      </c>
      <c r="AG74" s="291" t="s">
        <v>8389</v>
      </c>
      <c r="AH74" s="291" t="s">
        <v>8389</v>
      </c>
      <c r="AI74" s="291" t="s">
        <v>8389</v>
      </c>
      <c r="AJ74" s="291" t="s">
        <v>8389</v>
      </c>
      <c r="AK74" s="291" t="s">
        <v>8389</v>
      </c>
      <c r="AL74" s="291" t="s">
        <v>8389</v>
      </c>
      <c r="AM74" s="291">
        <v>2</v>
      </c>
      <c r="AN74" s="291">
        <v>2.1</v>
      </c>
      <c r="AO74" s="291">
        <v>2.1</v>
      </c>
      <c r="AP74" s="291">
        <v>2.2000000000000002</v>
      </c>
      <c r="AQ74" s="291">
        <v>2.2999999999999998</v>
      </c>
      <c r="AR74" s="291">
        <v>2.2999999999999998</v>
      </c>
      <c r="AS74" s="291">
        <f>_xlfn.IFNA(VLOOKUP(C74,'INFORM Severity - hidden'!$C$5:$G$155,5,FALSE),"-")</f>
        <v>2.2999999999999998</v>
      </c>
    </row>
    <row r="75" spans="1:45" x14ac:dyDescent="0.35">
      <c r="A75"/>
      <c r="B75"/>
      <c r="C75" t="s">
        <v>8418</v>
      </c>
      <c r="D75" s="291" t="str">
        <f t="shared" si="1"/>
        <v>-</v>
      </c>
      <c r="E75" s="291" t="s">
        <v>8389</v>
      </c>
      <c r="F75" s="291" t="s">
        <v>8389</v>
      </c>
      <c r="G75" s="291" t="s">
        <v>8389</v>
      </c>
      <c r="H75" s="291" t="s">
        <v>8389</v>
      </c>
      <c r="I75" s="291" t="s">
        <v>8389</v>
      </c>
      <c r="J75" s="291" t="s">
        <v>8389</v>
      </c>
      <c r="K75" s="291">
        <v>1.2</v>
      </c>
      <c r="L75" s="291">
        <v>1.2</v>
      </c>
      <c r="M75" s="291">
        <v>1.2</v>
      </c>
      <c r="N75" s="291">
        <v>1.4</v>
      </c>
      <c r="O75" s="291">
        <v>1.3</v>
      </c>
      <c r="P75" s="291" t="s">
        <v>8389</v>
      </c>
      <c r="Q75" s="291" t="s">
        <v>8389</v>
      </c>
      <c r="R75" s="291" t="s">
        <v>8389</v>
      </c>
      <c r="S75" s="291" t="s">
        <v>8389</v>
      </c>
      <c r="T75" s="291" t="s">
        <v>8389</v>
      </c>
      <c r="U75" s="291" t="s">
        <v>8389</v>
      </c>
      <c r="V75" s="291" t="s">
        <v>8389</v>
      </c>
      <c r="W75" s="291" t="s">
        <v>8389</v>
      </c>
      <c r="X75" s="291" t="s">
        <v>8389</v>
      </c>
      <c r="Y75" s="291" t="s">
        <v>8389</v>
      </c>
      <c r="Z75" s="291" t="s">
        <v>8389</v>
      </c>
      <c r="AA75" s="291" t="s">
        <v>8389</v>
      </c>
      <c r="AB75" s="291" t="s">
        <v>8389</v>
      </c>
      <c r="AC75" s="291" t="s">
        <v>8389</v>
      </c>
      <c r="AD75" s="291" t="s">
        <v>8389</v>
      </c>
      <c r="AE75" s="291" t="s">
        <v>8389</v>
      </c>
      <c r="AF75" s="291" t="s">
        <v>8389</v>
      </c>
      <c r="AG75" s="291" t="s">
        <v>8389</v>
      </c>
      <c r="AH75" s="291" t="s">
        <v>8389</v>
      </c>
      <c r="AI75" s="291" t="s">
        <v>8389</v>
      </c>
      <c r="AJ75" s="291" t="s">
        <v>8389</v>
      </c>
      <c r="AK75" s="291" t="s">
        <v>8389</v>
      </c>
      <c r="AL75" s="291" t="s">
        <v>8389</v>
      </c>
      <c r="AM75" s="291" t="s">
        <v>8389</v>
      </c>
      <c r="AN75" s="291" t="s">
        <v>8389</v>
      </c>
      <c r="AO75" s="291" t="s">
        <v>8389</v>
      </c>
      <c r="AP75" s="291" t="s">
        <v>8389</v>
      </c>
      <c r="AQ75" s="291" t="s">
        <v>8389</v>
      </c>
      <c r="AR75" s="291" t="s">
        <v>8389</v>
      </c>
      <c r="AS75" s="291" t="str">
        <f>_xlfn.IFNA(VLOOKUP(C75,'INFORM Severity - hidden'!$C$5:$G$155,5,FALSE),"-")</f>
        <v>-</v>
      </c>
    </row>
    <row r="76" spans="1:45" x14ac:dyDescent="0.35">
      <c r="A76"/>
      <c r="B76"/>
      <c r="C76" t="s">
        <v>8419</v>
      </c>
      <c r="D76" s="291" t="str">
        <f t="shared" si="1"/>
        <v>-</v>
      </c>
      <c r="E76" s="291" t="s">
        <v>8389</v>
      </c>
      <c r="F76" s="291" t="s">
        <v>8389</v>
      </c>
      <c r="G76" s="291" t="s">
        <v>8389</v>
      </c>
      <c r="H76" s="291" t="s">
        <v>8389</v>
      </c>
      <c r="I76" s="291" t="s">
        <v>8389</v>
      </c>
      <c r="J76" s="291" t="s">
        <v>8389</v>
      </c>
      <c r="K76" s="291" t="s">
        <v>8389</v>
      </c>
      <c r="L76" s="291" t="s">
        <v>8389</v>
      </c>
      <c r="M76" s="291" t="s">
        <v>8389</v>
      </c>
      <c r="N76" s="291" t="s">
        <v>8389</v>
      </c>
      <c r="O76" s="291" t="s">
        <v>8389</v>
      </c>
      <c r="P76" s="291" t="s">
        <v>8389</v>
      </c>
      <c r="Q76" s="291">
        <v>1.4</v>
      </c>
      <c r="R76" s="291">
        <v>1.4</v>
      </c>
      <c r="S76" s="291">
        <v>1.7</v>
      </c>
      <c r="T76" s="291" t="s">
        <v>8389</v>
      </c>
      <c r="U76" s="291" t="s">
        <v>8389</v>
      </c>
      <c r="V76" s="291" t="s">
        <v>8389</v>
      </c>
      <c r="W76" s="291" t="s">
        <v>8389</v>
      </c>
      <c r="X76" s="291" t="s">
        <v>8389</v>
      </c>
      <c r="Y76" s="291" t="s">
        <v>8389</v>
      </c>
      <c r="Z76" s="291" t="s">
        <v>8389</v>
      </c>
      <c r="AA76" s="291" t="s">
        <v>8389</v>
      </c>
      <c r="AB76" s="291" t="s">
        <v>8389</v>
      </c>
      <c r="AC76" s="291" t="s">
        <v>8389</v>
      </c>
      <c r="AD76" s="291" t="s">
        <v>8389</v>
      </c>
      <c r="AE76" s="291" t="s">
        <v>8389</v>
      </c>
      <c r="AF76" s="291" t="s">
        <v>8389</v>
      </c>
      <c r="AG76" s="291" t="s">
        <v>8389</v>
      </c>
      <c r="AH76" s="291" t="s">
        <v>8389</v>
      </c>
      <c r="AI76" s="291" t="s">
        <v>8389</v>
      </c>
      <c r="AJ76" s="291" t="s">
        <v>8389</v>
      </c>
      <c r="AK76" s="291" t="s">
        <v>8389</v>
      </c>
      <c r="AL76" s="291" t="s">
        <v>8389</v>
      </c>
      <c r="AM76" s="291" t="s">
        <v>8389</v>
      </c>
      <c r="AN76" s="291" t="s">
        <v>8389</v>
      </c>
      <c r="AO76" s="291" t="s">
        <v>8389</v>
      </c>
      <c r="AP76" s="291" t="s">
        <v>8389</v>
      </c>
      <c r="AQ76" s="291" t="s">
        <v>8389</v>
      </c>
      <c r="AR76" s="291" t="s">
        <v>8389</v>
      </c>
      <c r="AS76" s="291" t="str">
        <f>_xlfn.IFNA(VLOOKUP(C76,'INFORM Severity - hidden'!$C$5:$G$155,5,FALSE),"-")</f>
        <v>-</v>
      </c>
    </row>
    <row r="77" spans="1:45" x14ac:dyDescent="0.35">
      <c r="A77"/>
      <c r="B77"/>
      <c r="C77" t="s">
        <v>8420</v>
      </c>
      <c r="D77" s="291" t="str">
        <f t="shared" si="1"/>
        <v>-</v>
      </c>
      <c r="E77" s="291" t="s">
        <v>8389</v>
      </c>
      <c r="F77" s="291" t="s">
        <v>8389</v>
      </c>
      <c r="G77" s="291" t="s">
        <v>8389</v>
      </c>
      <c r="H77" s="291" t="s">
        <v>8389</v>
      </c>
      <c r="I77" s="291" t="s">
        <v>8389</v>
      </c>
      <c r="J77" s="291" t="s">
        <v>8389</v>
      </c>
      <c r="K77" s="291" t="s">
        <v>8389</v>
      </c>
      <c r="L77" s="291" t="s">
        <v>8389</v>
      </c>
      <c r="M77" s="291" t="s">
        <v>8389</v>
      </c>
      <c r="N77" s="291" t="s">
        <v>8389</v>
      </c>
      <c r="O77" s="291" t="s">
        <v>8389</v>
      </c>
      <c r="P77" s="291" t="s">
        <v>8389</v>
      </c>
      <c r="Q77" s="291" t="s">
        <v>8389</v>
      </c>
      <c r="R77" s="291" t="s">
        <v>8389</v>
      </c>
      <c r="S77" s="291" t="s">
        <v>8389</v>
      </c>
      <c r="T77" s="291" t="s">
        <v>8389</v>
      </c>
      <c r="U77" s="291" t="s">
        <v>8389</v>
      </c>
      <c r="V77" s="291" t="s">
        <v>8389</v>
      </c>
      <c r="W77" s="291" t="s">
        <v>8389</v>
      </c>
      <c r="X77" s="291" t="s">
        <v>8389</v>
      </c>
      <c r="Y77" s="291" t="s">
        <v>8389</v>
      </c>
      <c r="Z77" s="291" t="s">
        <v>8389</v>
      </c>
      <c r="AA77" s="291" t="s">
        <v>8389</v>
      </c>
      <c r="AB77" s="291" t="s">
        <v>8389</v>
      </c>
      <c r="AC77" s="291">
        <v>2.1</v>
      </c>
      <c r="AD77" s="291">
        <v>2.1</v>
      </c>
      <c r="AE77" s="291">
        <v>2.1</v>
      </c>
      <c r="AF77" s="291">
        <v>2.1</v>
      </c>
      <c r="AG77" s="291" t="s">
        <v>8389</v>
      </c>
      <c r="AH77" s="291" t="s">
        <v>8389</v>
      </c>
      <c r="AI77" s="291" t="s">
        <v>8389</v>
      </c>
      <c r="AJ77" s="291" t="s">
        <v>8389</v>
      </c>
      <c r="AK77" s="291" t="s">
        <v>8389</v>
      </c>
      <c r="AL77" s="291" t="s">
        <v>8389</v>
      </c>
      <c r="AM77" s="291" t="s">
        <v>8389</v>
      </c>
      <c r="AN77" s="291" t="s">
        <v>8389</v>
      </c>
      <c r="AO77" s="291" t="s">
        <v>8389</v>
      </c>
      <c r="AP77" s="291" t="s">
        <v>8389</v>
      </c>
      <c r="AQ77" s="291" t="s">
        <v>8389</v>
      </c>
      <c r="AR77" s="291" t="s">
        <v>8389</v>
      </c>
      <c r="AS77" s="291" t="str">
        <f>_xlfn.IFNA(VLOOKUP(C77,'INFORM Severity - hidden'!$C$5:$G$155,5,FALSE),"-")</f>
        <v>-</v>
      </c>
    </row>
    <row r="78" spans="1:45" x14ac:dyDescent="0.35">
      <c r="A78"/>
      <c r="B78"/>
      <c r="C78" t="s">
        <v>8421</v>
      </c>
      <c r="D78" s="291" t="str">
        <f t="shared" si="1"/>
        <v>-</v>
      </c>
      <c r="E78" s="291" t="s">
        <v>8389</v>
      </c>
      <c r="F78" s="291" t="s">
        <v>8389</v>
      </c>
      <c r="G78" s="291" t="s">
        <v>8389</v>
      </c>
      <c r="H78" s="291" t="s">
        <v>8389</v>
      </c>
      <c r="I78" s="291" t="s">
        <v>8389</v>
      </c>
      <c r="J78" s="291" t="s">
        <v>8389</v>
      </c>
      <c r="K78" s="291" t="s">
        <v>8389</v>
      </c>
      <c r="L78" s="291" t="s">
        <v>8389</v>
      </c>
      <c r="M78" s="291" t="s">
        <v>8389</v>
      </c>
      <c r="N78" s="291" t="s">
        <v>8389</v>
      </c>
      <c r="O78" s="291" t="s">
        <v>8389</v>
      </c>
      <c r="P78" s="291" t="s">
        <v>8389</v>
      </c>
      <c r="Q78" s="291" t="s">
        <v>8389</v>
      </c>
      <c r="R78" s="291" t="s">
        <v>8389</v>
      </c>
      <c r="S78" s="291" t="s">
        <v>8389</v>
      </c>
      <c r="T78" s="291" t="s">
        <v>8389</v>
      </c>
      <c r="U78" s="291" t="s">
        <v>8389</v>
      </c>
      <c r="V78" s="291" t="s">
        <v>8389</v>
      </c>
      <c r="W78" s="291" t="s">
        <v>8389</v>
      </c>
      <c r="X78" s="291" t="s">
        <v>8389</v>
      </c>
      <c r="Y78" s="291" t="s">
        <v>8389</v>
      </c>
      <c r="Z78" s="291" t="s">
        <v>8389</v>
      </c>
      <c r="AA78" s="291" t="s">
        <v>8389</v>
      </c>
      <c r="AB78" s="291" t="s">
        <v>8389</v>
      </c>
      <c r="AC78" s="291">
        <v>2.1</v>
      </c>
      <c r="AD78" s="291">
        <v>2.1</v>
      </c>
      <c r="AE78" s="291">
        <v>2.1</v>
      </c>
      <c r="AF78" s="291">
        <v>2.1</v>
      </c>
      <c r="AG78" s="291" t="s">
        <v>8389</v>
      </c>
      <c r="AH78" s="291" t="s">
        <v>8389</v>
      </c>
      <c r="AI78" s="291" t="s">
        <v>8389</v>
      </c>
      <c r="AJ78" s="291" t="s">
        <v>8389</v>
      </c>
      <c r="AK78" s="291" t="s">
        <v>8389</v>
      </c>
      <c r="AL78" s="291" t="s">
        <v>8389</v>
      </c>
      <c r="AM78" s="291" t="s">
        <v>8389</v>
      </c>
      <c r="AN78" s="291" t="s">
        <v>8389</v>
      </c>
      <c r="AO78" s="291" t="s">
        <v>8389</v>
      </c>
      <c r="AP78" s="291" t="s">
        <v>8389</v>
      </c>
      <c r="AQ78" s="291" t="s">
        <v>8389</v>
      </c>
      <c r="AR78" s="291" t="s">
        <v>8389</v>
      </c>
      <c r="AS78" s="291" t="str">
        <f>_xlfn.IFNA(VLOOKUP(C78,'INFORM Severity - hidden'!$C$5:$G$155,5,FALSE),"-")</f>
        <v>-</v>
      </c>
    </row>
    <row r="79" spans="1:45" x14ac:dyDescent="0.35">
      <c r="A79"/>
      <c r="B79"/>
      <c r="C79" t="s">
        <v>8422</v>
      </c>
      <c r="D79" s="291" t="str">
        <f t="shared" si="1"/>
        <v>-</v>
      </c>
      <c r="E79" s="291" t="s">
        <v>8389</v>
      </c>
      <c r="F79" s="291" t="s">
        <v>8389</v>
      </c>
      <c r="G79" s="291" t="s">
        <v>8389</v>
      </c>
      <c r="H79" s="291" t="s">
        <v>8389</v>
      </c>
      <c r="I79" s="291" t="s">
        <v>8389</v>
      </c>
      <c r="J79" s="291" t="s">
        <v>8389</v>
      </c>
      <c r="K79" s="291" t="s">
        <v>8389</v>
      </c>
      <c r="L79" s="291" t="s">
        <v>8389</v>
      </c>
      <c r="M79" s="291" t="s">
        <v>8389</v>
      </c>
      <c r="N79" s="291" t="s">
        <v>8389</v>
      </c>
      <c r="O79" s="291" t="s">
        <v>8389</v>
      </c>
      <c r="P79" s="291" t="s">
        <v>8389</v>
      </c>
      <c r="Q79" s="291" t="s">
        <v>8389</v>
      </c>
      <c r="R79" s="291" t="s">
        <v>8389</v>
      </c>
      <c r="S79" s="291" t="s">
        <v>8389</v>
      </c>
      <c r="T79" s="291" t="s">
        <v>8389</v>
      </c>
      <c r="U79" s="291" t="s">
        <v>8389</v>
      </c>
      <c r="V79" s="291">
        <v>2.4</v>
      </c>
      <c r="W79" s="291">
        <v>3</v>
      </c>
      <c r="X79" s="291">
        <v>2.9</v>
      </c>
      <c r="Y79" s="291">
        <v>3</v>
      </c>
      <c r="Z79" s="291">
        <v>2.7</v>
      </c>
      <c r="AA79" s="291">
        <v>2.8</v>
      </c>
      <c r="AB79" s="291">
        <v>2.8</v>
      </c>
      <c r="AC79" s="291" t="s">
        <v>8389</v>
      </c>
      <c r="AD79" s="291" t="s">
        <v>8389</v>
      </c>
      <c r="AE79" s="291" t="s">
        <v>8389</v>
      </c>
      <c r="AF79" s="291" t="s">
        <v>8389</v>
      </c>
      <c r="AG79" s="291" t="s">
        <v>8389</v>
      </c>
      <c r="AH79" s="291" t="s">
        <v>8389</v>
      </c>
      <c r="AI79" s="291" t="s">
        <v>8389</v>
      </c>
      <c r="AJ79" s="291" t="s">
        <v>8389</v>
      </c>
      <c r="AK79" s="291" t="s">
        <v>8389</v>
      </c>
      <c r="AL79" s="291" t="s">
        <v>8389</v>
      </c>
      <c r="AM79" s="291" t="s">
        <v>8389</v>
      </c>
      <c r="AN79" s="291" t="s">
        <v>8389</v>
      </c>
      <c r="AO79" s="291" t="s">
        <v>8389</v>
      </c>
      <c r="AP79" s="291" t="s">
        <v>8389</v>
      </c>
      <c r="AQ79" s="291" t="s">
        <v>8389</v>
      </c>
      <c r="AR79" s="291" t="s">
        <v>8389</v>
      </c>
      <c r="AS79" s="291" t="str">
        <f>_xlfn.IFNA(VLOOKUP(C79,'INFORM Severity - hidden'!$C$5:$G$155,5,FALSE),"-")</f>
        <v>-</v>
      </c>
    </row>
    <row r="80" spans="1:45" x14ac:dyDescent="0.35">
      <c r="A80" t="s">
        <v>885</v>
      </c>
      <c r="B80" t="s">
        <v>883</v>
      </c>
      <c r="C80" t="s">
        <v>884</v>
      </c>
      <c r="D80" s="291" t="str">
        <f t="shared" si="1"/>
        <v>-</v>
      </c>
      <c r="E80" s="291" t="s">
        <v>8389</v>
      </c>
      <c r="F80" s="291" t="s">
        <v>8389</v>
      </c>
      <c r="G80" s="291" t="s">
        <v>8389</v>
      </c>
      <c r="H80" s="291" t="s">
        <v>8389</v>
      </c>
      <c r="I80" s="291" t="s">
        <v>8389</v>
      </c>
      <c r="J80" s="291" t="s">
        <v>8389</v>
      </c>
      <c r="K80" s="291" t="s">
        <v>8389</v>
      </c>
      <c r="L80" s="291" t="s">
        <v>8389</v>
      </c>
      <c r="M80" s="291" t="s">
        <v>8389</v>
      </c>
      <c r="N80" s="291" t="s">
        <v>8389</v>
      </c>
      <c r="O80" s="291" t="s">
        <v>8389</v>
      </c>
      <c r="P80" s="291" t="s">
        <v>8389</v>
      </c>
      <c r="Q80" s="291" t="s">
        <v>8389</v>
      </c>
      <c r="R80" s="291" t="s">
        <v>8389</v>
      </c>
      <c r="S80" s="291" t="s">
        <v>8389</v>
      </c>
      <c r="T80" s="291" t="s">
        <v>8389</v>
      </c>
      <c r="U80" s="291" t="s">
        <v>8389</v>
      </c>
      <c r="V80" s="291" t="s">
        <v>8389</v>
      </c>
      <c r="W80" s="291" t="s">
        <v>8389</v>
      </c>
      <c r="X80" s="291" t="s">
        <v>8389</v>
      </c>
      <c r="Y80" s="291" t="s">
        <v>8389</v>
      </c>
      <c r="Z80" s="291" t="s">
        <v>8389</v>
      </c>
      <c r="AA80" s="291" t="s">
        <v>8389</v>
      </c>
      <c r="AB80" s="291" t="s">
        <v>8389</v>
      </c>
      <c r="AC80" s="291" t="s">
        <v>8389</v>
      </c>
      <c r="AD80" s="291" t="s">
        <v>8389</v>
      </c>
      <c r="AE80" s="291" t="s">
        <v>8389</v>
      </c>
      <c r="AF80" s="291" t="s">
        <v>8389</v>
      </c>
      <c r="AG80" s="291" t="s">
        <v>8389</v>
      </c>
      <c r="AH80" s="291" t="s">
        <v>8389</v>
      </c>
      <c r="AI80" s="291" t="s">
        <v>8389</v>
      </c>
      <c r="AJ80" s="291" t="s">
        <v>8389</v>
      </c>
      <c r="AK80" s="291" t="s">
        <v>8389</v>
      </c>
      <c r="AL80" s="291" t="s">
        <v>8389</v>
      </c>
      <c r="AM80" s="291" t="s">
        <v>8389</v>
      </c>
      <c r="AN80" s="291" t="s">
        <v>8389</v>
      </c>
      <c r="AO80" s="291" t="s">
        <v>8389</v>
      </c>
      <c r="AP80" s="291" t="s">
        <v>8389</v>
      </c>
      <c r="AQ80" s="291" t="s">
        <v>8389</v>
      </c>
      <c r="AR80" s="291" t="s">
        <v>8389</v>
      </c>
      <c r="AS80" s="291" t="str">
        <f>_xlfn.IFNA(VLOOKUP(C80,'INFORM Severity - hidden'!$C$5:$G$155,5,FALSE),"-")</f>
        <v>x</v>
      </c>
    </row>
    <row r="81" spans="1:45" x14ac:dyDescent="0.35">
      <c r="A81"/>
      <c r="B81"/>
      <c r="C81" t="s">
        <v>8423</v>
      </c>
      <c r="D81" s="291" t="str">
        <f t="shared" si="1"/>
        <v>-</v>
      </c>
      <c r="E81" s="291" t="s">
        <v>8389</v>
      </c>
      <c r="F81" s="291" t="s">
        <v>8389</v>
      </c>
      <c r="G81" s="291" t="s">
        <v>8389</v>
      </c>
      <c r="H81" s="291" t="s">
        <v>8389</v>
      </c>
      <c r="I81" s="291" t="s">
        <v>8389</v>
      </c>
      <c r="J81" s="291" t="s">
        <v>8389</v>
      </c>
      <c r="K81" s="291" t="s">
        <v>8389</v>
      </c>
      <c r="L81" s="291" t="s">
        <v>8389</v>
      </c>
      <c r="M81" s="291" t="s">
        <v>8389</v>
      </c>
      <c r="N81" s="291" t="s">
        <v>8389</v>
      </c>
      <c r="O81" s="291" t="s">
        <v>8389</v>
      </c>
      <c r="P81" s="291" t="s">
        <v>8389</v>
      </c>
      <c r="Q81" s="291" t="s">
        <v>8389</v>
      </c>
      <c r="R81" s="291" t="s">
        <v>8389</v>
      </c>
      <c r="S81" s="291" t="s">
        <v>8389</v>
      </c>
      <c r="T81" s="291" t="s">
        <v>8389</v>
      </c>
      <c r="U81" s="291" t="s">
        <v>8389</v>
      </c>
      <c r="V81" s="291">
        <v>2.4</v>
      </c>
      <c r="W81" s="291">
        <v>2.5</v>
      </c>
      <c r="X81" s="291">
        <v>2.5</v>
      </c>
      <c r="Y81" s="291">
        <v>2.5</v>
      </c>
      <c r="Z81" s="291">
        <v>2.5</v>
      </c>
      <c r="AA81" s="291">
        <v>2.5</v>
      </c>
      <c r="AB81" s="291">
        <v>2.5</v>
      </c>
      <c r="AC81" s="291" t="s">
        <v>8389</v>
      </c>
      <c r="AD81" s="291" t="s">
        <v>8389</v>
      </c>
      <c r="AE81" s="291" t="s">
        <v>8389</v>
      </c>
      <c r="AF81" s="291" t="s">
        <v>8389</v>
      </c>
      <c r="AG81" s="291" t="s">
        <v>8389</v>
      </c>
      <c r="AH81" s="291" t="s">
        <v>8389</v>
      </c>
      <c r="AI81" s="291" t="s">
        <v>8389</v>
      </c>
      <c r="AJ81" s="291" t="s">
        <v>8389</v>
      </c>
      <c r="AK81" s="291" t="s">
        <v>8389</v>
      </c>
      <c r="AL81" s="291" t="s">
        <v>8389</v>
      </c>
      <c r="AM81" s="291" t="s">
        <v>8389</v>
      </c>
      <c r="AN81" s="291" t="s">
        <v>8389</v>
      </c>
      <c r="AO81" s="291" t="s">
        <v>8389</v>
      </c>
      <c r="AP81" s="291" t="s">
        <v>8389</v>
      </c>
      <c r="AQ81" s="291" t="s">
        <v>8389</v>
      </c>
      <c r="AR81" s="291" t="s">
        <v>8389</v>
      </c>
      <c r="AS81" s="291" t="str">
        <f>_xlfn.IFNA(VLOOKUP(C81,'INFORM Severity - hidden'!$C$5:$G$155,5,FALSE),"-")</f>
        <v>-</v>
      </c>
    </row>
    <row r="82" spans="1:45" x14ac:dyDescent="0.35">
      <c r="A82"/>
      <c r="B82"/>
      <c r="C82" t="s">
        <v>8424</v>
      </c>
      <c r="D82" s="291" t="str">
        <f t="shared" si="1"/>
        <v>-</v>
      </c>
      <c r="E82" s="291" t="s">
        <v>8389</v>
      </c>
      <c r="F82" s="291" t="s">
        <v>8389</v>
      </c>
      <c r="G82" s="291" t="s">
        <v>8389</v>
      </c>
      <c r="H82" s="291" t="s">
        <v>8389</v>
      </c>
      <c r="I82" s="291" t="s">
        <v>8389</v>
      </c>
      <c r="J82" s="291" t="s">
        <v>8389</v>
      </c>
      <c r="K82" s="291" t="s">
        <v>8389</v>
      </c>
      <c r="L82" s="291" t="s">
        <v>8389</v>
      </c>
      <c r="M82" s="291" t="s">
        <v>8389</v>
      </c>
      <c r="N82" s="291" t="s">
        <v>8389</v>
      </c>
      <c r="O82" s="291" t="s">
        <v>8389</v>
      </c>
      <c r="P82" s="291" t="s">
        <v>8389</v>
      </c>
      <c r="Q82" s="291" t="s">
        <v>8389</v>
      </c>
      <c r="R82" s="291" t="s">
        <v>8389</v>
      </c>
      <c r="S82" s="291" t="s">
        <v>8389</v>
      </c>
      <c r="T82" s="291" t="s">
        <v>8389</v>
      </c>
      <c r="U82" s="291" t="s">
        <v>8389</v>
      </c>
      <c r="V82" s="291" t="s">
        <v>8389</v>
      </c>
      <c r="W82" s="291">
        <v>2.9</v>
      </c>
      <c r="X82" s="291" t="s">
        <v>8389</v>
      </c>
      <c r="Y82" s="291" t="s">
        <v>8389</v>
      </c>
      <c r="Z82" s="291" t="s">
        <v>8389</v>
      </c>
      <c r="AA82" s="291" t="s">
        <v>8389</v>
      </c>
      <c r="AB82" s="291" t="s">
        <v>8389</v>
      </c>
      <c r="AC82" s="291" t="s">
        <v>8389</v>
      </c>
      <c r="AD82" s="291" t="s">
        <v>8389</v>
      </c>
      <c r="AE82" s="291" t="s">
        <v>8389</v>
      </c>
      <c r="AF82" s="291" t="s">
        <v>8389</v>
      </c>
      <c r="AG82" s="291" t="s">
        <v>8389</v>
      </c>
      <c r="AH82" s="291" t="s">
        <v>8389</v>
      </c>
      <c r="AI82" s="291" t="s">
        <v>8389</v>
      </c>
      <c r="AJ82" s="291" t="s">
        <v>8389</v>
      </c>
      <c r="AK82" s="291" t="s">
        <v>8389</v>
      </c>
      <c r="AL82" s="291" t="s">
        <v>8389</v>
      </c>
      <c r="AM82" s="291" t="s">
        <v>8389</v>
      </c>
      <c r="AN82" s="291" t="s">
        <v>8389</v>
      </c>
      <c r="AO82" s="291" t="s">
        <v>8389</v>
      </c>
      <c r="AP82" s="291" t="s">
        <v>8389</v>
      </c>
      <c r="AQ82" s="291" t="s">
        <v>8389</v>
      </c>
      <c r="AR82" s="291" t="s">
        <v>8389</v>
      </c>
      <c r="AS82" s="291" t="str">
        <f>_xlfn.IFNA(VLOOKUP(C82,'INFORM Severity - hidden'!$C$5:$G$155,5,FALSE),"-")</f>
        <v>-</v>
      </c>
    </row>
    <row r="83" spans="1:45" x14ac:dyDescent="0.35">
      <c r="A83"/>
      <c r="B83"/>
      <c r="C83" t="s">
        <v>8425</v>
      </c>
      <c r="D83" s="291" t="str">
        <f t="shared" si="1"/>
        <v>-</v>
      </c>
      <c r="E83" s="291" t="s">
        <v>8389</v>
      </c>
      <c r="F83" s="291" t="s">
        <v>8389</v>
      </c>
      <c r="G83" s="291" t="s">
        <v>8389</v>
      </c>
      <c r="H83" s="291" t="s">
        <v>8389</v>
      </c>
      <c r="I83" s="291" t="s">
        <v>8389</v>
      </c>
      <c r="J83" s="291" t="s">
        <v>8389</v>
      </c>
      <c r="K83" s="291" t="s">
        <v>8389</v>
      </c>
      <c r="L83" s="291" t="s">
        <v>8389</v>
      </c>
      <c r="M83" s="291" t="s">
        <v>8389</v>
      </c>
      <c r="N83" s="291" t="s">
        <v>8389</v>
      </c>
      <c r="O83" s="291" t="s">
        <v>8389</v>
      </c>
      <c r="P83" s="291" t="s">
        <v>8389</v>
      </c>
      <c r="Q83" s="291" t="s">
        <v>8389</v>
      </c>
      <c r="R83" s="291" t="s">
        <v>8389</v>
      </c>
      <c r="S83" s="291" t="s">
        <v>8389</v>
      </c>
      <c r="T83" s="291" t="s">
        <v>8389</v>
      </c>
      <c r="U83" s="291" t="s">
        <v>8389</v>
      </c>
      <c r="V83" s="291" t="s">
        <v>8389</v>
      </c>
      <c r="W83" s="291" t="s">
        <v>8389</v>
      </c>
      <c r="X83" s="291" t="s">
        <v>8389</v>
      </c>
      <c r="Y83" s="291">
        <v>2.7</v>
      </c>
      <c r="Z83" s="291">
        <v>2.6</v>
      </c>
      <c r="AA83" s="291">
        <v>2.6</v>
      </c>
      <c r="AB83" s="291" t="s">
        <v>8389</v>
      </c>
      <c r="AC83" s="291" t="s">
        <v>8389</v>
      </c>
      <c r="AD83" s="291" t="s">
        <v>8389</v>
      </c>
      <c r="AE83" s="291" t="s">
        <v>8389</v>
      </c>
      <c r="AF83" s="291" t="s">
        <v>8389</v>
      </c>
      <c r="AG83" s="291" t="s">
        <v>8389</v>
      </c>
      <c r="AH83" s="291" t="s">
        <v>8389</v>
      </c>
      <c r="AI83" s="291" t="s">
        <v>8389</v>
      </c>
      <c r="AJ83" s="291" t="s">
        <v>8389</v>
      </c>
      <c r="AK83" s="291" t="s">
        <v>8389</v>
      </c>
      <c r="AL83" s="291" t="s">
        <v>8389</v>
      </c>
      <c r="AM83" s="291" t="s">
        <v>8389</v>
      </c>
      <c r="AN83" s="291" t="s">
        <v>8389</v>
      </c>
      <c r="AO83" s="291" t="s">
        <v>8389</v>
      </c>
      <c r="AP83" s="291" t="s">
        <v>8389</v>
      </c>
      <c r="AQ83" s="291" t="s">
        <v>8389</v>
      </c>
      <c r="AR83" s="291" t="s">
        <v>8389</v>
      </c>
      <c r="AS83" s="291" t="str">
        <f>_xlfn.IFNA(VLOOKUP(C83,'INFORM Severity - hidden'!$C$5:$G$155,5,FALSE),"-")</f>
        <v>-</v>
      </c>
    </row>
    <row r="84" spans="1:45" x14ac:dyDescent="0.35">
      <c r="A84"/>
      <c r="B84"/>
      <c r="C84" t="s">
        <v>8426</v>
      </c>
      <c r="D84" s="291" t="str">
        <f t="shared" si="1"/>
        <v>-</v>
      </c>
      <c r="E84" s="291" t="s">
        <v>8389</v>
      </c>
      <c r="F84" s="291" t="s">
        <v>8389</v>
      </c>
      <c r="G84" s="291" t="s">
        <v>8389</v>
      </c>
      <c r="H84" s="291">
        <v>3.2</v>
      </c>
      <c r="I84" s="291">
        <v>3.1</v>
      </c>
      <c r="J84" s="291">
        <v>3.1</v>
      </c>
      <c r="K84" s="291" t="s">
        <v>8389</v>
      </c>
      <c r="L84" s="291" t="s">
        <v>8389</v>
      </c>
      <c r="M84" s="291" t="s">
        <v>8389</v>
      </c>
      <c r="N84" s="291" t="s">
        <v>8389</v>
      </c>
      <c r="O84" s="291" t="s">
        <v>8389</v>
      </c>
      <c r="P84" s="291" t="s">
        <v>8389</v>
      </c>
      <c r="Q84" s="291" t="s">
        <v>8389</v>
      </c>
      <c r="R84" s="291" t="s">
        <v>8389</v>
      </c>
      <c r="S84" s="291" t="s">
        <v>8389</v>
      </c>
      <c r="T84" s="291" t="s">
        <v>8389</v>
      </c>
      <c r="U84" s="291" t="s">
        <v>8389</v>
      </c>
      <c r="V84" s="291" t="s">
        <v>8389</v>
      </c>
      <c r="W84" s="291" t="s">
        <v>8389</v>
      </c>
      <c r="X84" s="291" t="s">
        <v>8389</v>
      </c>
      <c r="Y84" s="291" t="s">
        <v>8389</v>
      </c>
      <c r="Z84" s="291" t="s">
        <v>8389</v>
      </c>
      <c r="AA84" s="291" t="s">
        <v>8389</v>
      </c>
      <c r="AB84" s="291" t="s">
        <v>8389</v>
      </c>
      <c r="AC84" s="291" t="s">
        <v>8389</v>
      </c>
      <c r="AD84" s="291" t="s">
        <v>8389</v>
      </c>
      <c r="AE84" s="291" t="s">
        <v>8389</v>
      </c>
      <c r="AF84" s="291" t="s">
        <v>8389</v>
      </c>
      <c r="AG84" s="291" t="s">
        <v>8389</v>
      </c>
      <c r="AH84" s="291" t="s">
        <v>8389</v>
      </c>
      <c r="AI84" s="291" t="s">
        <v>8389</v>
      </c>
      <c r="AJ84" s="291" t="s">
        <v>8389</v>
      </c>
      <c r="AK84" s="291" t="s">
        <v>8389</v>
      </c>
      <c r="AL84" s="291" t="s">
        <v>8389</v>
      </c>
      <c r="AM84" s="291" t="s">
        <v>8389</v>
      </c>
      <c r="AN84" s="291" t="s">
        <v>8389</v>
      </c>
      <c r="AO84" s="291" t="s">
        <v>8389</v>
      </c>
      <c r="AP84" s="291" t="s">
        <v>8389</v>
      </c>
      <c r="AQ84" s="291" t="s">
        <v>8389</v>
      </c>
      <c r="AR84" s="291" t="s">
        <v>8389</v>
      </c>
      <c r="AS84" s="291" t="str">
        <f>_xlfn.IFNA(VLOOKUP(C84,'INFORM Severity - hidden'!$C$5:$G$155,5,FALSE),"-")</f>
        <v>-</v>
      </c>
    </row>
    <row r="85" spans="1:45" x14ac:dyDescent="0.35">
      <c r="A85"/>
      <c r="B85"/>
      <c r="C85" t="s">
        <v>8427</v>
      </c>
      <c r="D85" s="291" t="str">
        <f t="shared" si="1"/>
        <v>-</v>
      </c>
      <c r="E85" s="291" t="s">
        <v>8389</v>
      </c>
      <c r="F85" s="291" t="s">
        <v>8389</v>
      </c>
      <c r="G85" s="291" t="s">
        <v>8389</v>
      </c>
      <c r="H85" s="291" t="s">
        <v>8389</v>
      </c>
      <c r="I85" s="291" t="s">
        <v>8389</v>
      </c>
      <c r="J85" s="291" t="s">
        <v>8389</v>
      </c>
      <c r="K85" s="291" t="s">
        <v>8389</v>
      </c>
      <c r="L85" s="291" t="s">
        <v>8389</v>
      </c>
      <c r="M85" s="291" t="s">
        <v>8389</v>
      </c>
      <c r="N85" s="291" t="s">
        <v>8389</v>
      </c>
      <c r="O85" s="291" t="s">
        <v>8389</v>
      </c>
      <c r="P85" s="291" t="s">
        <v>8389</v>
      </c>
      <c r="Q85" s="291">
        <v>1.6</v>
      </c>
      <c r="R85" s="291" t="s">
        <v>8389</v>
      </c>
      <c r="S85" s="291" t="s">
        <v>8389</v>
      </c>
      <c r="T85" s="291" t="s">
        <v>8389</v>
      </c>
      <c r="U85" s="291" t="s">
        <v>8389</v>
      </c>
      <c r="V85" s="291" t="s">
        <v>8389</v>
      </c>
      <c r="W85" s="291" t="s">
        <v>8389</v>
      </c>
      <c r="X85" s="291" t="s">
        <v>8389</v>
      </c>
      <c r="Y85" s="291" t="s">
        <v>8389</v>
      </c>
      <c r="Z85" s="291" t="s">
        <v>8389</v>
      </c>
      <c r="AA85" s="291" t="s">
        <v>8389</v>
      </c>
      <c r="AB85" s="291" t="s">
        <v>8389</v>
      </c>
      <c r="AC85" s="291" t="s">
        <v>8389</v>
      </c>
      <c r="AD85" s="291" t="s">
        <v>8389</v>
      </c>
      <c r="AE85" s="291" t="s">
        <v>8389</v>
      </c>
      <c r="AF85" s="291" t="s">
        <v>8389</v>
      </c>
      <c r="AG85" s="291" t="s">
        <v>8389</v>
      </c>
      <c r="AH85" s="291" t="s">
        <v>8389</v>
      </c>
      <c r="AI85" s="291" t="s">
        <v>8389</v>
      </c>
      <c r="AJ85" s="291" t="s">
        <v>8389</v>
      </c>
      <c r="AK85" s="291" t="s">
        <v>8389</v>
      </c>
      <c r="AL85" s="291" t="s">
        <v>8389</v>
      </c>
      <c r="AM85" s="291" t="s">
        <v>8389</v>
      </c>
      <c r="AN85" s="291" t="s">
        <v>8389</v>
      </c>
      <c r="AO85" s="291" t="s">
        <v>8389</v>
      </c>
      <c r="AP85" s="291" t="s">
        <v>8389</v>
      </c>
      <c r="AQ85" s="291" t="s">
        <v>8389</v>
      </c>
      <c r="AR85" s="291" t="s">
        <v>8389</v>
      </c>
      <c r="AS85" s="291" t="str">
        <f>_xlfn.IFNA(VLOOKUP(C85,'INFORM Severity - hidden'!$C$5:$G$155,5,FALSE),"-")</f>
        <v>-</v>
      </c>
    </row>
    <row r="86" spans="1:45" x14ac:dyDescent="0.35">
      <c r="A86" t="s">
        <v>1547</v>
      </c>
      <c r="B86" t="s">
        <v>1545</v>
      </c>
      <c r="C86" t="s">
        <v>1546</v>
      </c>
      <c r="D86" s="291" t="str">
        <f t="shared" si="1"/>
        <v>Increasing</v>
      </c>
      <c r="E86" s="291" t="s">
        <v>8389</v>
      </c>
      <c r="F86" s="291" t="s">
        <v>8389</v>
      </c>
      <c r="G86" s="291" t="s">
        <v>8389</v>
      </c>
      <c r="H86" s="291" t="s">
        <v>8389</v>
      </c>
      <c r="I86" s="291" t="s">
        <v>8389</v>
      </c>
      <c r="J86" s="291" t="s">
        <v>8389</v>
      </c>
      <c r="K86" s="291" t="s">
        <v>8389</v>
      </c>
      <c r="L86" s="291" t="s">
        <v>8389</v>
      </c>
      <c r="M86" s="291" t="s">
        <v>8389</v>
      </c>
      <c r="N86" s="291" t="s">
        <v>8389</v>
      </c>
      <c r="O86" s="291" t="s">
        <v>8389</v>
      </c>
      <c r="P86" s="291" t="s">
        <v>8389</v>
      </c>
      <c r="Q86" s="291" t="s">
        <v>8389</v>
      </c>
      <c r="R86" s="291" t="s">
        <v>8389</v>
      </c>
      <c r="S86" s="291">
        <v>3.4</v>
      </c>
      <c r="T86" s="291">
        <v>3.4</v>
      </c>
      <c r="U86" s="291">
        <v>3.4</v>
      </c>
      <c r="V86" s="291">
        <v>3.5</v>
      </c>
      <c r="W86" s="291">
        <v>3.5</v>
      </c>
      <c r="X86" s="291">
        <v>3.5</v>
      </c>
      <c r="Y86" s="291">
        <v>3.5</v>
      </c>
      <c r="Z86" s="291">
        <v>3.5</v>
      </c>
      <c r="AA86" s="291">
        <v>3.4</v>
      </c>
      <c r="AB86" s="291">
        <v>3.4</v>
      </c>
      <c r="AC86" s="291">
        <v>3.4</v>
      </c>
      <c r="AD86" s="291">
        <v>3.4</v>
      </c>
      <c r="AE86" s="291">
        <v>3.4</v>
      </c>
      <c r="AF86" s="291">
        <v>3.4</v>
      </c>
      <c r="AG86" s="291">
        <v>3.4</v>
      </c>
      <c r="AH86" s="291">
        <v>3.3</v>
      </c>
      <c r="AI86" s="291">
        <v>3.3</v>
      </c>
      <c r="AJ86" s="291">
        <v>3.3</v>
      </c>
      <c r="AK86" s="291">
        <v>3.3</v>
      </c>
      <c r="AL86" s="291">
        <v>3.4</v>
      </c>
      <c r="AM86" s="291">
        <v>3.4</v>
      </c>
      <c r="AN86" s="291">
        <v>3.4</v>
      </c>
      <c r="AO86" s="291">
        <v>3.4</v>
      </c>
      <c r="AP86" s="291">
        <v>3.4</v>
      </c>
      <c r="AQ86" s="291">
        <v>3.4</v>
      </c>
      <c r="AR86" s="291">
        <v>3.6</v>
      </c>
      <c r="AS86" s="291">
        <f>_xlfn.IFNA(VLOOKUP(C86,'INFORM Severity - hidden'!$C$5:$G$155,5,FALSE),"-")</f>
        <v>3.6</v>
      </c>
    </row>
    <row r="87" spans="1:45" x14ac:dyDescent="0.35">
      <c r="A87" t="s">
        <v>542</v>
      </c>
      <c r="B87" t="s">
        <v>1588</v>
      </c>
      <c r="C87" t="s">
        <v>1589</v>
      </c>
      <c r="D87" s="291" t="str">
        <f t="shared" si="1"/>
        <v>Decreasing</v>
      </c>
      <c r="E87" s="291" t="s">
        <v>8389</v>
      </c>
      <c r="F87" s="291">
        <v>4.3</v>
      </c>
      <c r="G87" s="291">
        <v>4.3</v>
      </c>
      <c r="H87" s="291">
        <v>4.2</v>
      </c>
      <c r="I87" s="291">
        <v>4.2</v>
      </c>
      <c r="J87" s="291">
        <v>4.3</v>
      </c>
      <c r="K87" s="291">
        <v>4.3</v>
      </c>
      <c r="L87" s="291">
        <v>4.3</v>
      </c>
      <c r="M87" s="291">
        <v>4.3</v>
      </c>
      <c r="N87" s="291">
        <v>4.3</v>
      </c>
      <c r="O87" s="291">
        <v>4.3</v>
      </c>
      <c r="P87" s="291">
        <v>4.2</v>
      </c>
      <c r="Q87" s="291">
        <v>4.2</v>
      </c>
      <c r="R87" s="291">
        <v>4.2</v>
      </c>
      <c r="S87" s="291">
        <v>4.2</v>
      </c>
      <c r="T87" s="291">
        <v>3.9</v>
      </c>
      <c r="U87" s="291">
        <v>3.9</v>
      </c>
      <c r="V87" s="291">
        <v>4</v>
      </c>
      <c r="W87" s="291">
        <v>4</v>
      </c>
      <c r="X87" s="291">
        <v>4</v>
      </c>
      <c r="Y87" s="291">
        <v>4</v>
      </c>
      <c r="Z87" s="291">
        <v>4</v>
      </c>
      <c r="AA87" s="291">
        <v>4</v>
      </c>
      <c r="AB87" s="291">
        <v>4</v>
      </c>
      <c r="AC87" s="291">
        <v>3.9</v>
      </c>
      <c r="AD87" s="291">
        <v>3.9</v>
      </c>
      <c r="AE87" s="291">
        <v>4.2</v>
      </c>
      <c r="AF87" s="291">
        <v>4.2</v>
      </c>
      <c r="AG87" s="291">
        <v>4.2</v>
      </c>
      <c r="AH87" s="291">
        <v>4.2</v>
      </c>
      <c r="AI87" s="291">
        <v>4.2</v>
      </c>
      <c r="AJ87" s="291">
        <v>4.2</v>
      </c>
      <c r="AK87" s="291">
        <v>4.2</v>
      </c>
      <c r="AL87" s="291">
        <v>4.2</v>
      </c>
      <c r="AM87" s="291">
        <v>4.2</v>
      </c>
      <c r="AN87" s="291">
        <v>4.2</v>
      </c>
      <c r="AO87" s="291">
        <v>3.9</v>
      </c>
      <c r="AP87" s="291">
        <v>3.9</v>
      </c>
      <c r="AQ87" s="291">
        <v>3.9</v>
      </c>
      <c r="AR87" s="291">
        <v>3.9</v>
      </c>
      <c r="AS87" s="291">
        <f>_xlfn.IFNA(VLOOKUP(C87,'INFORM Severity - hidden'!$C$5:$G$155,5,FALSE),"-")</f>
        <v>3.9</v>
      </c>
    </row>
    <row r="88" spans="1:45" x14ac:dyDescent="0.35">
      <c r="A88" t="s">
        <v>542</v>
      </c>
      <c r="B88" t="s">
        <v>540</v>
      </c>
      <c r="C88" t="s">
        <v>541</v>
      </c>
      <c r="D88" s="291" t="str">
        <f t="shared" si="1"/>
        <v>Decreasing</v>
      </c>
      <c r="E88" s="291" t="s">
        <v>8389</v>
      </c>
      <c r="F88" s="291">
        <v>4.4000000000000004</v>
      </c>
      <c r="G88" s="291">
        <v>4.3</v>
      </c>
      <c r="H88" s="291">
        <v>4.2</v>
      </c>
      <c r="I88" s="291">
        <v>4.2</v>
      </c>
      <c r="J88" s="291">
        <v>4.3</v>
      </c>
      <c r="K88" s="291">
        <v>4.3</v>
      </c>
      <c r="L88" s="291">
        <v>4.3</v>
      </c>
      <c r="M88" s="291">
        <v>4.3</v>
      </c>
      <c r="N88" s="291">
        <v>4.3</v>
      </c>
      <c r="O88" s="291">
        <v>4.3</v>
      </c>
      <c r="P88" s="291">
        <v>4.0999999999999996</v>
      </c>
      <c r="Q88" s="291">
        <v>4.0999999999999996</v>
      </c>
      <c r="R88" s="291">
        <v>4.0999999999999996</v>
      </c>
      <c r="S88" s="291">
        <v>4</v>
      </c>
      <c r="T88" s="291">
        <v>4</v>
      </c>
      <c r="U88" s="291">
        <v>4</v>
      </c>
      <c r="V88" s="291">
        <v>4.0999999999999996</v>
      </c>
      <c r="W88" s="291">
        <v>4.0999999999999996</v>
      </c>
      <c r="X88" s="291">
        <v>4.0999999999999996</v>
      </c>
      <c r="Y88" s="291">
        <v>4.0999999999999996</v>
      </c>
      <c r="Z88" s="291">
        <v>4.0999999999999996</v>
      </c>
      <c r="AA88" s="291">
        <v>4.0999999999999996</v>
      </c>
      <c r="AB88" s="291">
        <v>4.0999999999999996</v>
      </c>
      <c r="AC88" s="291">
        <v>4.0999999999999996</v>
      </c>
      <c r="AD88" s="291">
        <v>4.2</v>
      </c>
      <c r="AE88" s="291">
        <v>4.4000000000000004</v>
      </c>
      <c r="AF88" s="291">
        <v>4.4000000000000004</v>
      </c>
      <c r="AG88" s="291">
        <v>4.4000000000000004</v>
      </c>
      <c r="AH88" s="291">
        <v>4.4000000000000004</v>
      </c>
      <c r="AI88" s="291">
        <v>4.4000000000000004</v>
      </c>
      <c r="AJ88" s="291">
        <v>4.4000000000000004</v>
      </c>
      <c r="AK88" s="291">
        <v>4.4000000000000004</v>
      </c>
      <c r="AL88" s="291">
        <v>4.4000000000000004</v>
      </c>
      <c r="AM88" s="291">
        <v>4.4000000000000004</v>
      </c>
      <c r="AN88" s="291">
        <v>4.2</v>
      </c>
      <c r="AO88" s="291">
        <v>3.9</v>
      </c>
      <c r="AP88" s="291">
        <v>3.9</v>
      </c>
      <c r="AQ88" s="291">
        <v>3.9</v>
      </c>
      <c r="AR88" s="291">
        <v>3.8</v>
      </c>
      <c r="AS88" s="291">
        <f>_xlfn.IFNA(VLOOKUP(C88,'INFORM Severity - hidden'!$C$5:$G$155,5,FALSE),"-")</f>
        <v>3.9</v>
      </c>
    </row>
    <row r="89" spans="1:45" x14ac:dyDescent="0.35">
      <c r="A89" t="s">
        <v>542</v>
      </c>
      <c r="B89" t="s">
        <v>546</v>
      </c>
      <c r="C89" t="s">
        <v>547</v>
      </c>
      <c r="D89" s="291" t="str">
        <f t="shared" si="1"/>
        <v>Increasing</v>
      </c>
      <c r="E89" s="291" t="s">
        <v>8389</v>
      </c>
      <c r="F89" s="291">
        <v>2.5</v>
      </c>
      <c r="G89" s="291">
        <v>2.4</v>
      </c>
      <c r="H89" s="291">
        <v>3.2</v>
      </c>
      <c r="I89" s="291">
        <v>3.1</v>
      </c>
      <c r="J89" s="291">
        <v>3.2</v>
      </c>
      <c r="K89" s="291">
        <v>3.2</v>
      </c>
      <c r="L89" s="291">
        <v>3.2</v>
      </c>
      <c r="M89" s="291">
        <v>3.2</v>
      </c>
      <c r="N89" s="291">
        <v>3.2</v>
      </c>
      <c r="O89" s="291">
        <v>2.9</v>
      </c>
      <c r="P89" s="291">
        <v>2.9</v>
      </c>
      <c r="Q89" s="291">
        <v>2.9</v>
      </c>
      <c r="R89" s="291">
        <v>2.9</v>
      </c>
      <c r="S89" s="291">
        <v>2.9</v>
      </c>
      <c r="T89" s="291">
        <v>2.9</v>
      </c>
      <c r="U89" s="291">
        <v>2.9</v>
      </c>
      <c r="V89" s="291">
        <v>2.9</v>
      </c>
      <c r="W89" s="291">
        <v>2.9</v>
      </c>
      <c r="X89" s="291">
        <v>2.9</v>
      </c>
      <c r="Y89" s="291">
        <v>2.8</v>
      </c>
      <c r="Z89" s="291">
        <v>2.8</v>
      </c>
      <c r="AA89" s="291">
        <v>2.8</v>
      </c>
      <c r="AB89" s="291">
        <v>2.8</v>
      </c>
      <c r="AC89" s="291">
        <v>2.8</v>
      </c>
      <c r="AD89" s="291">
        <v>2.8</v>
      </c>
      <c r="AE89" s="291">
        <v>2.8</v>
      </c>
      <c r="AF89" s="291">
        <v>2.9</v>
      </c>
      <c r="AG89" s="291">
        <v>2.9</v>
      </c>
      <c r="AH89" s="291">
        <v>2.9</v>
      </c>
      <c r="AI89" s="291">
        <v>2.9</v>
      </c>
      <c r="AJ89" s="291">
        <v>2.9</v>
      </c>
      <c r="AK89" s="291">
        <v>2.9</v>
      </c>
      <c r="AL89" s="291">
        <v>2.9</v>
      </c>
      <c r="AM89" s="291">
        <v>2.9</v>
      </c>
      <c r="AN89" s="291">
        <v>2.9</v>
      </c>
      <c r="AO89" s="291">
        <v>2.9</v>
      </c>
      <c r="AP89" s="291">
        <v>2.9</v>
      </c>
      <c r="AQ89" s="291">
        <v>2.9</v>
      </c>
      <c r="AR89" s="291">
        <v>3</v>
      </c>
      <c r="AS89" s="291">
        <f>_xlfn.IFNA(VLOOKUP(C89,'INFORM Severity - hidden'!$C$5:$G$155,5,FALSE),"-")</f>
        <v>3</v>
      </c>
    </row>
    <row r="90" spans="1:45" x14ac:dyDescent="0.35">
      <c r="A90" t="s">
        <v>560</v>
      </c>
      <c r="B90" t="s">
        <v>558</v>
      </c>
      <c r="C90" t="s">
        <v>559</v>
      </c>
      <c r="D90" s="291" t="str">
        <f t="shared" si="1"/>
        <v>Stable</v>
      </c>
      <c r="E90" s="291" t="s">
        <v>8389</v>
      </c>
      <c r="F90" s="291">
        <v>1.1000000000000001</v>
      </c>
      <c r="G90" s="291" t="s">
        <v>8389</v>
      </c>
      <c r="H90" s="291" t="s">
        <v>8389</v>
      </c>
      <c r="I90" s="291" t="s">
        <v>8389</v>
      </c>
      <c r="J90" s="291" t="s">
        <v>8389</v>
      </c>
      <c r="K90" s="291" t="s">
        <v>8389</v>
      </c>
      <c r="L90" s="291" t="s">
        <v>8389</v>
      </c>
      <c r="M90" s="291" t="s">
        <v>8389</v>
      </c>
      <c r="N90" s="291" t="s">
        <v>8389</v>
      </c>
      <c r="O90" s="291" t="s">
        <v>8389</v>
      </c>
      <c r="P90" s="291" t="s">
        <v>8389</v>
      </c>
      <c r="Q90" s="291" t="s">
        <v>8389</v>
      </c>
      <c r="R90" s="291" t="s">
        <v>8389</v>
      </c>
      <c r="S90" s="291" t="s">
        <v>8389</v>
      </c>
      <c r="T90" s="291" t="s">
        <v>8389</v>
      </c>
      <c r="U90" s="291" t="s">
        <v>8389</v>
      </c>
      <c r="V90" s="291" t="s">
        <v>8389</v>
      </c>
      <c r="W90" s="291" t="s">
        <v>8389</v>
      </c>
      <c r="X90" s="291" t="s">
        <v>8389</v>
      </c>
      <c r="Y90" s="291" t="s">
        <v>8389</v>
      </c>
      <c r="Z90" s="291" t="s">
        <v>8389</v>
      </c>
      <c r="AA90" s="291" t="s">
        <v>8389</v>
      </c>
      <c r="AB90" s="291" t="s">
        <v>8389</v>
      </c>
      <c r="AC90" s="291" t="s">
        <v>8389</v>
      </c>
      <c r="AD90" s="291" t="s">
        <v>8389</v>
      </c>
      <c r="AE90" s="291" t="s">
        <v>8389</v>
      </c>
      <c r="AF90" s="291" t="s">
        <v>8389</v>
      </c>
      <c r="AG90" s="291" t="s">
        <v>8389</v>
      </c>
      <c r="AH90" s="291">
        <v>1.9</v>
      </c>
      <c r="AI90" s="291">
        <v>1.9</v>
      </c>
      <c r="AJ90" s="291">
        <v>1.9</v>
      </c>
      <c r="AK90" s="291">
        <v>1.9</v>
      </c>
      <c r="AL90" s="291">
        <v>1.9</v>
      </c>
      <c r="AM90" s="291">
        <v>1.9</v>
      </c>
      <c r="AN90" s="291">
        <v>1.9</v>
      </c>
      <c r="AO90" s="291">
        <v>1.9</v>
      </c>
      <c r="AP90" s="291">
        <v>1.9</v>
      </c>
      <c r="AQ90" s="291">
        <v>1.9</v>
      </c>
      <c r="AR90" s="291">
        <v>1.9</v>
      </c>
      <c r="AS90" s="291">
        <f>_xlfn.IFNA(VLOOKUP(C90,'INFORM Severity - hidden'!$C$5:$G$155,5,FALSE),"-")</f>
        <v>1.9</v>
      </c>
    </row>
    <row r="91" spans="1:45" x14ac:dyDescent="0.35">
      <c r="A91"/>
      <c r="B91"/>
      <c r="C91" t="s">
        <v>8428</v>
      </c>
      <c r="D91" s="291" t="str">
        <f t="shared" si="1"/>
        <v>-</v>
      </c>
      <c r="E91" s="291" t="s">
        <v>8389</v>
      </c>
      <c r="F91" s="291">
        <v>1.6</v>
      </c>
      <c r="G91" s="291">
        <v>1.6</v>
      </c>
      <c r="H91" s="291" t="s">
        <v>8389</v>
      </c>
      <c r="I91" s="291" t="s">
        <v>8389</v>
      </c>
      <c r="J91" s="291" t="s">
        <v>8389</v>
      </c>
      <c r="K91" s="291" t="s">
        <v>8389</v>
      </c>
      <c r="L91" s="291" t="s">
        <v>8389</v>
      </c>
      <c r="M91" s="291" t="s">
        <v>8389</v>
      </c>
      <c r="N91" s="291" t="s">
        <v>8389</v>
      </c>
      <c r="O91" s="291" t="s">
        <v>8389</v>
      </c>
      <c r="P91" s="291" t="s">
        <v>8389</v>
      </c>
      <c r="Q91" s="291" t="s">
        <v>8389</v>
      </c>
      <c r="R91" s="291" t="s">
        <v>8389</v>
      </c>
      <c r="S91" s="291" t="s">
        <v>8389</v>
      </c>
      <c r="T91" s="291" t="s">
        <v>8389</v>
      </c>
      <c r="U91" s="291" t="s">
        <v>8389</v>
      </c>
      <c r="V91" s="291" t="s">
        <v>8389</v>
      </c>
      <c r="W91" s="291" t="s">
        <v>8389</v>
      </c>
      <c r="X91" s="291" t="s">
        <v>8389</v>
      </c>
      <c r="Y91" s="291" t="s">
        <v>8389</v>
      </c>
      <c r="Z91" s="291" t="s">
        <v>8389</v>
      </c>
      <c r="AA91" s="291" t="s">
        <v>8389</v>
      </c>
      <c r="AB91" s="291" t="s">
        <v>8389</v>
      </c>
      <c r="AC91" s="291" t="s">
        <v>8389</v>
      </c>
      <c r="AD91" s="291" t="s">
        <v>8389</v>
      </c>
      <c r="AE91" s="291" t="s">
        <v>8389</v>
      </c>
      <c r="AF91" s="291" t="s">
        <v>8389</v>
      </c>
      <c r="AG91" s="291" t="s">
        <v>8389</v>
      </c>
      <c r="AH91" s="291" t="s">
        <v>8389</v>
      </c>
      <c r="AI91" s="291" t="s">
        <v>8389</v>
      </c>
      <c r="AJ91" s="291" t="s">
        <v>8389</v>
      </c>
      <c r="AK91" s="291" t="s">
        <v>8389</v>
      </c>
      <c r="AL91" s="291" t="s">
        <v>8389</v>
      </c>
      <c r="AM91" s="291" t="s">
        <v>8389</v>
      </c>
      <c r="AN91" s="291" t="s">
        <v>8389</v>
      </c>
      <c r="AO91" s="291" t="s">
        <v>8389</v>
      </c>
      <c r="AP91" s="291" t="s">
        <v>8389</v>
      </c>
      <c r="AQ91" s="291" t="s">
        <v>8389</v>
      </c>
      <c r="AR91" s="291" t="s">
        <v>8389</v>
      </c>
      <c r="AS91" s="291" t="str">
        <f>_xlfn.IFNA(VLOOKUP(C91,'INFORM Severity - hidden'!$C$5:$G$155,5,FALSE),"-")</f>
        <v>-</v>
      </c>
    </row>
    <row r="92" spans="1:45" x14ac:dyDescent="0.35">
      <c r="A92" t="s">
        <v>183</v>
      </c>
      <c r="B92" t="s">
        <v>181</v>
      </c>
      <c r="C92" t="s">
        <v>182</v>
      </c>
      <c r="D92" s="291" t="str">
        <f t="shared" si="1"/>
        <v>Stable</v>
      </c>
      <c r="E92" s="291" t="s">
        <v>8389</v>
      </c>
      <c r="F92" s="291">
        <v>1.6</v>
      </c>
      <c r="G92" s="291">
        <v>1.6</v>
      </c>
      <c r="H92" s="291">
        <v>2.5</v>
      </c>
      <c r="I92" s="291">
        <v>2.6</v>
      </c>
      <c r="J92" s="291">
        <v>2.6</v>
      </c>
      <c r="K92" s="291">
        <v>2.6</v>
      </c>
      <c r="L92" s="291">
        <v>2.6</v>
      </c>
      <c r="M92" s="291">
        <v>2.6</v>
      </c>
      <c r="N92" s="291">
        <v>2.6</v>
      </c>
      <c r="O92" s="291">
        <v>2.5</v>
      </c>
      <c r="P92" s="291">
        <v>2.5</v>
      </c>
      <c r="Q92" s="291">
        <v>2.5</v>
      </c>
      <c r="R92" s="291">
        <v>2.5</v>
      </c>
      <c r="S92" s="291">
        <v>2.5</v>
      </c>
      <c r="T92" s="291">
        <v>2.5</v>
      </c>
      <c r="U92" s="291">
        <v>2.6</v>
      </c>
      <c r="V92" s="291">
        <v>2.7</v>
      </c>
      <c r="W92" s="291">
        <v>2.7</v>
      </c>
      <c r="X92" s="291">
        <v>2.7</v>
      </c>
      <c r="Y92" s="291">
        <v>2.7</v>
      </c>
      <c r="Z92" s="291">
        <v>2.7</v>
      </c>
      <c r="AA92" s="291">
        <v>2.8</v>
      </c>
      <c r="AB92" s="291">
        <v>2.7</v>
      </c>
      <c r="AC92" s="291">
        <v>3.1</v>
      </c>
      <c r="AD92" s="291">
        <v>3.1</v>
      </c>
      <c r="AE92" s="291">
        <v>3.1</v>
      </c>
      <c r="AF92" s="291">
        <v>3.1</v>
      </c>
      <c r="AG92" s="291">
        <v>3.1</v>
      </c>
      <c r="AH92" s="291">
        <v>2.9</v>
      </c>
      <c r="AI92" s="291">
        <v>2.9</v>
      </c>
      <c r="AJ92" s="291">
        <v>2.9</v>
      </c>
      <c r="AK92" s="291">
        <v>2.9</v>
      </c>
      <c r="AL92" s="291">
        <v>2.8</v>
      </c>
      <c r="AM92" s="291">
        <v>2.8</v>
      </c>
      <c r="AN92" s="291">
        <v>2.7</v>
      </c>
      <c r="AO92" s="291">
        <v>2.7</v>
      </c>
      <c r="AP92" s="291">
        <v>2.7</v>
      </c>
      <c r="AQ92" s="291">
        <v>2.7</v>
      </c>
      <c r="AR92" s="291">
        <v>2.7</v>
      </c>
      <c r="AS92" s="291">
        <f>_xlfn.IFNA(VLOOKUP(C92,'INFORM Severity - hidden'!$C$5:$G$155,5,FALSE),"-")</f>
        <v>2.7</v>
      </c>
    </row>
    <row r="93" spans="1:45" x14ac:dyDescent="0.35">
      <c r="A93"/>
      <c r="B93"/>
      <c r="C93" t="s">
        <v>8429</v>
      </c>
      <c r="D93" s="291" t="str">
        <f t="shared" si="1"/>
        <v>-</v>
      </c>
      <c r="E93" s="291" t="s">
        <v>8389</v>
      </c>
      <c r="F93" s="291">
        <v>1.6</v>
      </c>
      <c r="G93" s="291">
        <v>1.6</v>
      </c>
      <c r="H93" s="291" t="s">
        <v>8389</v>
      </c>
      <c r="I93" s="291" t="s">
        <v>8389</v>
      </c>
      <c r="J93" s="291" t="s">
        <v>8389</v>
      </c>
      <c r="K93" s="291" t="s">
        <v>8389</v>
      </c>
      <c r="L93" s="291" t="s">
        <v>8389</v>
      </c>
      <c r="M93" s="291" t="s">
        <v>8389</v>
      </c>
      <c r="N93" s="291" t="s">
        <v>8389</v>
      </c>
      <c r="O93" s="291" t="s">
        <v>8389</v>
      </c>
      <c r="P93" s="291" t="s">
        <v>8389</v>
      </c>
      <c r="Q93" s="291" t="s">
        <v>8389</v>
      </c>
      <c r="R93" s="291" t="s">
        <v>8389</v>
      </c>
      <c r="S93" s="291" t="s">
        <v>8389</v>
      </c>
      <c r="T93" s="291" t="s">
        <v>8389</v>
      </c>
      <c r="U93" s="291" t="s">
        <v>8389</v>
      </c>
      <c r="V93" s="291" t="s">
        <v>8389</v>
      </c>
      <c r="W93" s="291" t="s">
        <v>8389</v>
      </c>
      <c r="X93" s="291" t="s">
        <v>8389</v>
      </c>
      <c r="Y93" s="291" t="s">
        <v>8389</v>
      </c>
      <c r="Z93" s="291" t="s">
        <v>8389</v>
      </c>
      <c r="AA93" s="291" t="s">
        <v>8389</v>
      </c>
      <c r="AB93" s="291" t="s">
        <v>8389</v>
      </c>
      <c r="AC93" s="291" t="s">
        <v>8389</v>
      </c>
      <c r="AD93" s="291" t="s">
        <v>8389</v>
      </c>
      <c r="AE93" s="291" t="s">
        <v>8389</v>
      </c>
      <c r="AF93" s="291" t="s">
        <v>8389</v>
      </c>
      <c r="AG93" s="291" t="s">
        <v>8389</v>
      </c>
      <c r="AH93" s="291" t="s">
        <v>8389</v>
      </c>
      <c r="AI93" s="291" t="s">
        <v>8389</v>
      </c>
      <c r="AJ93" s="291" t="s">
        <v>8389</v>
      </c>
      <c r="AK93" s="291" t="s">
        <v>8389</v>
      </c>
      <c r="AL93" s="291" t="s">
        <v>8389</v>
      </c>
      <c r="AM93" s="291" t="s">
        <v>8389</v>
      </c>
      <c r="AN93" s="291" t="s">
        <v>8389</v>
      </c>
      <c r="AO93" s="291" t="s">
        <v>8389</v>
      </c>
      <c r="AP93" s="291" t="s">
        <v>8389</v>
      </c>
      <c r="AQ93" s="291" t="s">
        <v>8389</v>
      </c>
      <c r="AR93" s="291" t="s">
        <v>8389</v>
      </c>
      <c r="AS93" s="291" t="str">
        <f>_xlfn.IFNA(VLOOKUP(C93,'INFORM Severity - hidden'!$C$5:$G$155,5,FALSE),"-")</f>
        <v>-</v>
      </c>
    </row>
    <row r="94" spans="1:45" x14ac:dyDescent="0.35">
      <c r="A94" t="s">
        <v>576</v>
      </c>
      <c r="B94" t="s">
        <v>2858</v>
      </c>
      <c r="C94" t="s">
        <v>2859</v>
      </c>
      <c r="D94" s="291" t="str">
        <f t="shared" si="1"/>
        <v>Increasing</v>
      </c>
      <c r="E94" s="291" t="s">
        <v>8389</v>
      </c>
      <c r="F94" s="291" t="s">
        <v>8389</v>
      </c>
      <c r="G94" s="291" t="s">
        <v>8389</v>
      </c>
      <c r="H94" s="291" t="s">
        <v>8389</v>
      </c>
      <c r="I94" s="291" t="s">
        <v>8389</v>
      </c>
      <c r="J94" s="291">
        <v>3.1</v>
      </c>
      <c r="K94" s="291">
        <v>3.1</v>
      </c>
      <c r="L94" s="291">
        <v>3.1</v>
      </c>
      <c r="M94" s="291">
        <v>3.4</v>
      </c>
      <c r="N94" s="291">
        <v>3.4</v>
      </c>
      <c r="O94" s="291">
        <v>3.3</v>
      </c>
      <c r="P94" s="291">
        <v>3.3</v>
      </c>
      <c r="Q94" s="291">
        <v>3.3</v>
      </c>
      <c r="R94" s="291">
        <v>3.3</v>
      </c>
      <c r="S94" s="291">
        <v>3.3</v>
      </c>
      <c r="T94" s="291">
        <v>3.3</v>
      </c>
      <c r="U94" s="291">
        <v>3.4</v>
      </c>
      <c r="V94" s="291">
        <v>3.5</v>
      </c>
      <c r="W94" s="291">
        <v>3.1</v>
      </c>
      <c r="X94" s="291">
        <v>3.1</v>
      </c>
      <c r="Y94" s="291">
        <v>3.1</v>
      </c>
      <c r="Z94" s="291">
        <v>3.1</v>
      </c>
      <c r="AA94" s="291">
        <v>3</v>
      </c>
      <c r="AB94" s="291">
        <v>3</v>
      </c>
      <c r="AC94" s="291">
        <v>3</v>
      </c>
      <c r="AD94" s="291" t="s">
        <v>8389</v>
      </c>
      <c r="AE94" s="291" t="s">
        <v>8389</v>
      </c>
      <c r="AF94" s="291" t="s">
        <v>8389</v>
      </c>
      <c r="AG94" s="291" t="s">
        <v>8389</v>
      </c>
      <c r="AH94" s="291" t="s">
        <v>8389</v>
      </c>
      <c r="AI94" s="291" t="s">
        <v>8389</v>
      </c>
      <c r="AJ94" s="291" t="s">
        <v>8389</v>
      </c>
      <c r="AK94" s="291">
        <v>3.1</v>
      </c>
      <c r="AL94" s="291">
        <v>3.1</v>
      </c>
      <c r="AM94" s="291">
        <v>3.1</v>
      </c>
      <c r="AN94" s="291">
        <v>3.2</v>
      </c>
      <c r="AO94" s="291">
        <v>3.2</v>
      </c>
      <c r="AP94" s="291">
        <v>3.2</v>
      </c>
      <c r="AQ94" s="291">
        <v>3.3</v>
      </c>
      <c r="AR94" s="291">
        <v>3.3</v>
      </c>
      <c r="AS94" s="291">
        <f>_xlfn.IFNA(VLOOKUP(C94,'INFORM Severity - hidden'!$C$5:$G$155,5,FALSE),"-")</f>
        <v>3.3</v>
      </c>
    </row>
    <row r="95" spans="1:45" x14ac:dyDescent="0.35">
      <c r="A95" t="s">
        <v>576</v>
      </c>
      <c r="B95" t="s">
        <v>574</v>
      </c>
      <c r="C95" t="s">
        <v>575</v>
      </c>
      <c r="D95" s="291" t="str">
        <f t="shared" si="1"/>
        <v>Stable</v>
      </c>
      <c r="E95" s="291" t="s">
        <v>8389</v>
      </c>
      <c r="F95" s="291">
        <v>2</v>
      </c>
      <c r="G95" s="291">
        <v>2</v>
      </c>
      <c r="H95" s="291">
        <v>2.8</v>
      </c>
      <c r="I95" s="291">
        <v>2.8</v>
      </c>
      <c r="J95" s="291">
        <v>2.8</v>
      </c>
      <c r="K95" s="291">
        <v>2.8</v>
      </c>
      <c r="L95" s="291">
        <v>2.8</v>
      </c>
      <c r="M95" s="291">
        <v>2.8</v>
      </c>
      <c r="N95" s="291">
        <v>2.8</v>
      </c>
      <c r="O95" s="291">
        <v>2.7</v>
      </c>
      <c r="P95" s="291">
        <v>2.7</v>
      </c>
      <c r="Q95" s="291">
        <v>2.7</v>
      </c>
      <c r="R95" s="291">
        <v>2.7</v>
      </c>
      <c r="S95" s="291">
        <v>2.7</v>
      </c>
      <c r="T95" s="291">
        <v>2.7</v>
      </c>
      <c r="U95" s="291">
        <v>2.8</v>
      </c>
      <c r="V95" s="291">
        <v>2.8</v>
      </c>
      <c r="W95" s="291">
        <v>2.8</v>
      </c>
      <c r="X95" s="291">
        <v>2.8</v>
      </c>
      <c r="Y95" s="291">
        <v>2.8</v>
      </c>
      <c r="Z95" s="291">
        <v>2.8</v>
      </c>
      <c r="AA95" s="291">
        <v>2.8</v>
      </c>
      <c r="AB95" s="291">
        <v>2.8</v>
      </c>
      <c r="AC95" s="291">
        <v>2.8</v>
      </c>
      <c r="AD95" s="291">
        <v>2.8</v>
      </c>
      <c r="AE95" s="291">
        <v>2.8</v>
      </c>
      <c r="AF95" s="291">
        <v>2.8</v>
      </c>
      <c r="AG95" s="291">
        <v>2.8</v>
      </c>
      <c r="AH95" s="291">
        <v>2.8</v>
      </c>
      <c r="AI95" s="291">
        <v>2.8</v>
      </c>
      <c r="AJ95" s="291">
        <v>2.8</v>
      </c>
      <c r="AK95" s="291">
        <v>2.5</v>
      </c>
      <c r="AL95" s="291">
        <v>2.6</v>
      </c>
      <c r="AM95" s="291">
        <v>2.6</v>
      </c>
      <c r="AN95" s="291">
        <v>2.6</v>
      </c>
      <c r="AO95" s="291">
        <v>2.6</v>
      </c>
      <c r="AP95" s="291">
        <v>2.6</v>
      </c>
      <c r="AQ95" s="291">
        <v>2.6</v>
      </c>
      <c r="AR95" s="291">
        <v>2.6</v>
      </c>
      <c r="AS95" s="291">
        <f>_xlfn.IFNA(VLOOKUP(C95,'INFORM Severity - hidden'!$C$5:$G$155,5,FALSE),"-")</f>
        <v>2.6</v>
      </c>
    </row>
    <row r="96" spans="1:45" x14ac:dyDescent="0.35">
      <c r="A96" t="s">
        <v>576</v>
      </c>
      <c r="B96" t="s">
        <v>2893</v>
      </c>
      <c r="C96" t="s">
        <v>2894</v>
      </c>
      <c r="D96" s="291" t="str">
        <f t="shared" si="1"/>
        <v>Increasing</v>
      </c>
      <c r="E96" s="291" t="s">
        <v>8389</v>
      </c>
      <c r="F96" s="291" t="s">
        <v>8389</v>
      </c>
      <c r="G96" s="291" t="s">
        <v>8389</v>
      </c>
      <c r="H96" s="291" t="s">
        <v>8389</v>
      </c>
      <c r="I96" s="291" t="s">
        <v>8389</v>
      </c>
      <c r="J96" s="291">
        <v>3</v>
      </c>
      <c r="K96" s="291">
        <v>3.1</v>
      </c>
      <c r="L96" s="291">
        <v>3.1</v>
      </c>
      <c r="M96" s="291">
        <v>3.3</v>
      </c>
      <c r="N96" s="291">
        <v>3.3</v>
      </c>
      <c r="O96" s="291">
        <v>3.2</v>
      </c>
      <c r="P96" s="291">
        <v>3.2</v>
      </c>
      <c r="Q96" s="291">
        <v>3.2</v>
      </c>
      <c r="R96" s="291">
        <v>3.2</v>
      </c>
      <c r="S96" s="291">
        <v>3.2</v>
      </c>
      <c r="T96" s="291">
        <v>3.2</v>
      </c>
      <c r="U96" s="291">
        <v>3.4</v>
      </c>
      <c r="V96" s="291">
        <v>3.4</v>
      </c>
      <c r="W96" s="291">
        <v>3</v>
      </c>
      <c r="X96" s="291">
        <v>3</v>
      </c>
      <c r="Y96" s="291">
        <v>2.9</v>
      </c>
      <c r="Z96" s="291">
        <v>2.9</v>
      </c>
      <c r="AA96" s="291">
        <v>3</v>
      </c>
      <c r="AB96" s="291">
        <v>2.9</v>
      </c>
      <c r="AC96" s="291">
        <v>2.9</v>
      </c>
      <c r="AD96" s="291" t="s">
        <v>8389</v>
      </c>
      <c r="AE96" s="291" t="s">
        <v>8389</v>
      </c>
      <c r="AF96" s="291" t="s">
        <v>8389</v>
      </c>
      <c r="AG96" s="291" t="s">
        <v>8389</v>
      </c>
      <c r="AH96" s="291" t="s">
        <v>8389</v>
      </c>
      <c r="AI96" s="291" t="s">
        <v>8389</v>
      </c>
      <c r="AJ96" s="291" t="s">
        <v>8389</v>
      </c>
      <c r="AK96" s="291">
        <v>2.8</v>
      </c>
      <c r="AL96" s="291">
        <v>2.9</v>
      </c>
      <c r="AM96" s="291">
        <v>2.9</v>
      </c>
      <c r="AN96" s="291">
        <v>2.9</v>
      </c>
      <c r="AO96" s="291">
        <v>2.9</v>
      </c>
      <c r="AP96" s="291">
        <v>2.9</v>
      </c>
      <c r="AQ96" s="291">
        <v>3.2</v>
      </c>
      <c r="AR96" s="291">
        <v>3.2</v>
      </c>
      <c r="AS96" s="291">
        <f>_xlfn.IFNA(VLOOKUP(C96,'INFORM Severity - hidden'!$C$5:$G$155,5,FALSE),"-")</f>
        <v>3.2</v>
      </c>
    </row>
    <row r="97" spans="1:45" x14ac:dyDescent="0.35">
      <c r="A97"/>
      <c r="B97"/>
      <c r="C97" t="s">
        <v>8430</v>
      </c>
      <c r="D97" s="291" t="str">
        <f t="shared" si="1"/>
        <v>-</v>
      </c>
      <c r="E97" s="291" t="s">
        <v>8389</v>
      </c>
      <c r="F97" s="291" t="s">
        <v>8389</v>
      </c>
      <c r="G97" s="291" t="s">
        <v>8389</v>
      </c>
      <c r="H97" s="291" t="s">
        <v>8389</v>
      </c>
      <c r="I97" s="291" t="s">
        <v>8389</v>
      </c>
      <c r="J97" s="291" t="s">
        <v>8389</v>
      </c>
      <c r="K97" s="291" t="s">
        <v>8389</v>
      </c>
      <c r="L97" s="291" t="s">
        <v>8389</v>
      </c>
      <c r="M97" s="291" t="s">
        <v>8389</v>
      </c>
      <c r="N97" s="291" t="s">
        <v>8389</v>
      </c>
      <c r="O97" s="291" t="s">
        <v>8389</v>
      </c>
      <c r="P97" s="291" t="s">
        <v>8389</v>
      </c>
      <c r="Q97" s="291" t="s">
        <v>8389</v>
      </c>
      <c r="R97" s="291" t="s">
        <v>8389</v>
      </c>
      <c r="S97" s="291" t="s">
        <v>8389</v>
      </c>
      <c r="T97" s="291" t="s">
        <v>8389</v>
      </c>
      <c r="U97" s="291" t="s">
        <v>8389</v>
      </c>
      <c r="V97" s="291" t="s">
        <v>8389</v>
      </c>
      <c r="W97" s="291" t="s">
        <v>8389</v>
      </c>
      <c r="X97" s="291" t="s">
        <v>8389</v>
      </c>
      <c r="Y97" s="291" t="s">
        <v>8389</v>
      </c>
      <c r="Z97" s="291" t="s">
        <v>8389</v>
      </c>
      <c r="AA97" s="291" t="s">
        <v>8389</v>
      </c>
      <c r="AB97" s="291" t="s">
        <v>8389</v>
      </c>
      <c r="AC97" s="291" t="s">
        <v>8389</v>
      </c>
      <c r="AD97" s="291" t="s">
        <v>8389</v>
      </c>
      <c r="AE97" s="291" t="s">
        <v>8389</v>
      </c>
      <c r="AF97" s="291" t="s">
        <v>8389</v>
      </c>
      <c r="AG97" s="291" t="s">
        <v>8389</v>
      </c>
      <c r="AH97" s="291" t="s">
        <v>8389</v>
      </c>
      <c r="AI97" s="291" t="s">
        <v>8389</v>
      </c>
      <c r="AJ97" s="291" t="s">
        <v>8389</v>
      </c>
      <c r="AK97" s="291" t="s">
        <v>8389</v>
      </c>
      <c r="AL97" s="291" t="s">
        <v>8389</v>
      </c>
      <c r="AM97" s="291" t="s">
        <v>8389</v>
      </c>
      <c r="AN97" s="291" t="s">
        <v>8389</v>
      </c>
      <c r="AO97" s="291" t="s">
        <v>8389</v>
      </c>
      <c r="AP97" s="291" t="s">
        <v>8389</v>
      </c>
      <c r="AQ97" s="291" t="s">
        <v>8389</v>
      </c>
      <c r="AR97" s="291" t="s">
        <v>8389</v>
      </c>
      <c r="AS97" s="291" t="str">
        <f>_xlfn.IFNA(VLOOKUP(C97,'INFORM Severity - hidden'!$C$5:$G$155,5,FALSE),"-")</f>
        <v>-</v>
      </c>
    </row>
    <row r="98" spans="1:45" x14ac:dyDescent="0.35">
      <c r="A98"/>
      <c r="B98"/>
      <c r="C98" t="s">
        <v>8431</v>
      </c>
      <c r="D98" s="291" t="str">
        <f t="shared" si="1"/>
        <v>-</v>
      </c>
      <c r="E98" s="291" t="s">
        <v>8389</v>
      </c>
      <c r="F98" s="291" t="s">
        <v>8389</v>
      </c>
      <c r="G98" s="291" t="s">
        <v>8389</v>
      </c>
      <c r="H98" s="291" t="s">
        <v>8389</v>
      </c>
      <c r="I98" s="291" t="s">
        <v>8389</v>
      </c>
      <c r="J98" s="291" t="s">
        <v>8389</v>
      </c>
      <c r="K98" s="291" t="s">
        <v>8389</v>
      </c>
      <c r="L98" s="291" t="s">
        <v>8389</v>
      </c>
      <c r="M98" s="291" t="s">
        <v>8389</v>
      </c>
      <c r="N98" s="291" t="s">
        <v>8389</v>
      </c>
      <c r="O98" s="291" t="s">
        <v>8389</v>
      </c>
      <c r="P98" s="291" t="s">
        <v>8389</v>
      </c>
      <c r="Q98" s="291" t="s">
        <v>8389</v>
      </c>
      <c r="R98" s="291" t="s">
        <v>8389</v>
      </c>
      <c r="S98" s="291" t="s">
        <v>8389</v>
      </c>
      <c r="T98" s="291">
        <v>1.7</v>
      </c>
      <c r="U98" s="291">
        <v>1.7</v>
      </c>
      <c r="V98" s="291">
        <v>2.2000000000000002</v>
      </c>
      <c r="W98" s="291">
        <v>2.2000000000000002</v>
      </c>
      <c r="X98" s="291">
        <v>2.2000000000000002</v>
      </c>
      <c r="Y98" s="291">
        <v>2.2000000000000002</v>
      </c>
      <c r="Z98" s="291">
        <v>2.2000000000000002</v>
      </c>
      <c r="AA98" s="291">
        <v>2.2000000000000002</v>
      </c>
      <c r="AB98" s="291">
        <v>2.2000000000000002</v>
      </c>
      <c r="AC98" s="291">
        <v>2.2000000000000002</v>
      </c>
      <c r="AD98" s="291" t="s">
        <v>8389</v>
      </c>
      <c r="AE98" s="291" t="s">
        <v>8389</v>
      </c>
      <c r="AF98" s="291" t="s">
        <v>8389</v>
      </c>
      <c r="AG98" s="291" t="s">
        <v>8389</v>
      </c>
      <c r="AH98" s="291" t="s">
        <v>8389</v>
      </c>
      <c r="AI98" s="291" t="s">
        <v>8389</v>
      </c>
      <c r="AJ98" s="291" t="s">
        <v>8389</v>
      </c>
      <c r="AK98" s="291" t="s">
        <v>8389</v>
      </c>
      <c r="AL98" s="291" t="s">
        <v>8389</v>
      </c>
      <c r="AM98" s="291" t="s">
        <v>8389</v>
      </c>
      <c r="AN98" s="291" t="s">
        <v>8389</v>
      </c>
      <c r="AO98" s="291" t="s">
        <v>8389</v>
      </c>
      <c r="AP98" s="291" t="s">
        <v>8389</v>
      </c>
      <c r="AQ98" s="291" t="s">
        <v>8389</v>
      </c>
      <c r="AR98" s="291" t="s">
        <v>8389</v>
      </c>
      <c r="AS98" s="291" t="str">
        <f>_xlfn.IFNA(VLOOKUP(C98,'INFORM Severity - hidden'!$C$5:$G$155,5,FALSE),"-")</f>
        <v>-</v>
      </c>
    </row>
    <row r="99" spans="1:45" x14ac:dyDescent="0.35">
      <c r="A99"/>
      <c r="B99"/>
      <c r="C99" t="s">
        <v>8432</v>
      </c>
      <c r="D99" s="291" t="str">
        <f t="shared" si="1"/>
        <v>-</v>
      </c>
      <c r="E99" s="291" t="s">
        <v>8389</v>
      </c>
      <c r="F99" s="291" t="s">
        <v>8389</v>
      </c>
      <c r="G99" s="291" t="s">
        <v>8389</v>
      </c>
      <c r="H99" s="291" t="s">
        <v>8389</v>
      </c>
      <c r="I99" s="291" t="s">
        <v>8389</v>
      </c>
      <c r="J99" s="291" t="s">
        <v>8389</v>
      </c>
      <c r="K99" s="291" t="s">
        <v>8389</v>
      </c>
      <c r="L99" s="291" t="s">
        <v>8389</v>
      </c>
      <c r="M99" s="291" t="s">
        <v>8389</v>
      </c>
      <c r="N99" s="291">
        <v>1.9</v>
      </c>
      <c r="O99" s="291" t="s">
        <v>8389</v>
      </c>
      <c r="P99" s="291" t="s">
        <v>8389</v>
      </c>
      <c r="Q99" s="291" t="s">
        <v>8389</v>
      </c>
      <c r="R99" s="291" t="s">
        <v>8389</v>
      </c>
      <c r="S99" s="291" t="s">
        <v>8389</v>
      </c>
      <c r="T99" s="291" t="s">
        <v>8389</v>
      </c>
      <c r="U99" s="291" t="s">
        <v>8389</v>
      </c>
      <c r="V99" s="291" t="s">
        <v>8389</v>
      </c>
      <c r="W99" s="291" t="s">
        <v>8389</v>
      </c>
      <c r="X99" s="291" t="s">
        <v>8389</v>
      </c>
      <c r="Y99" s="291" t="s">
        <v>8389</v>
      </c>
      <c r="Z99" s="291" t="s">
        <v>8389</v>
      </c>
      <c r="AA99" s="291" t="s">
        <v>8389</v>
      </c>
      <c r="AB99" s="291" t="s">
        <v>8389</v>
      </c>
      <c r="AC99" s="291" t="s">
        <v>8389</v>
      </c>
      <c r="AD99" s="291" t="s">
        <v>8389</v>
      </c>
      <c r="AE99" s="291" t="s">
        <v>8389</v>
      </c>
      <c r="AF99" s="291" t="s">
        <v>8389</v>
      </c>
      <c r="AG99" s="291" t="s">
        <v>8389</v>
      </c>
      <c r="AH99" s="291" t="s">
        <v>8389</v>
      </c>
      <c r="AI99" s="291" t="s">
        <v>8389</v>
      </c>
      <c r="AJ99" s="291" t="s">
        <v>8389</v>
      </c>
      <c r="AK99" s="291" t="s">
        <v>8389</v>
      </c>
      <c r="AL99" s="291" t="s">
        <v>8389</v>
      </c>
      <c r="AM99" s="291" t="s">
        <v>8389</v>
      </c>
      <c r="AN99" s="291" t="s">
        <v>8389</v>
      </c>
      <c r="AO99" s="291" t="s">
        <v>8389</v>
      </c>
      <c r="AP99" s="291" t="s">
        <v>8389</v>
      </c>
      <c r="AQ99" s="291" t="s">
        <v>8389</v>
      </c>
      <c r="AR99" s="291" t="s">
        <v>8389</v>
      </c>
      <c r="AS99" s="291" t="str">
        <f>_xlfn.IFNA(VLOOKUP(C99,'INFORM Severity - hidden'!$C$5:$G$155,5,FALSE),"-")</f>
        <v>-</v>
      </c>
    </row>
    <row r="100" spans="1:45" x14ac:dyDescent="0.35">
      <c r="A100"/>
      <c r="B100"/>
      <c r="C100" t="s">
        <v>8433</v>
      </c>
      <c r="D100" s="291" t="str">
        <f t="shared" si="1"/>
        <v>-</v>
      </c>
      <c r="E100" s="291" t="s">
        <v>8389</v>
      </c>
      <c r="F100" s="291">
        <v>2.4</v>
      </c>
      <c r="G100" s="291">
        <v>2.4</v>
      </c>
      <c r="H100" s="291" t="s">
        <v>8389</v>
      </c>
      <c r="I100" s="291" t="s">
        <v>8389</v>
      </c>
      <c r="J100" s="291" t="s">
        <v>8389</v>
      </c>
      <c r="K100" s="291" t="s">
        <v>8389</v>
      </c>
      <c r="L100" s="291" t="s">
        <v>8389</v>
      </c>
      <c r="M100" s="291" t="s">
        <v>8389</v>
      </c>
      <c r="N100" s="291" t="s">
        <v>8389</v>
      </c>
      <c r="O100" s="291" t="s">
        <v>8389</v>
      </c>
      <c r="P100" s="291" t="s">
        <v>8389</v>
      </c>
      <c r="Q100" s="291" t="s">
        <v>8389</v>
      </c>
      <c r="R100" s="291" t="s">
        <v>8389</v>
      </c>
      <c r="S100" s="291" t="s">
        <v>8389</v>
      </c>
      <c r="T100" s="291" t="s">
        <v>8389</v>
      </c>
      <c r="U100" s="291" t="s">
        <v>8389</v>
      </c>
      <c r="V100" s="291" t="s">
        <v>8389</v>
      </c>
      <c r="W100" s="291" t="s">
        <v>8389</v>
      </c>
      <c r="X100" s="291" t="s">
        <v>8389</v>
      </c>
      <c r="Y100" s="291" t="s">
        <v>8389</v>
      </c>
      <c r="Z100" s="291" t="s">
        <v>8389</v>
      </c>
      <c r="AA100" s="291" t="s">
        <v>8389</v>
      </c>
      <c r="AB100" s="291" t="s">
        <v>8389</v>
      </c>
      <c r="AC100" s="291" t="s">
        <v>8389</v>
      </c>
      <c r="AD100" s="291" t="s">
        <v>8389</v>
      </c>
      <c r="AE100" s="291" t="s">
        <v>8389</v>
      </c>
      <c r="AF100" s="291" t="s">
        <v>8389</v>
      </c>
      <c r="AG100" s="291" t="s">
        <v>8389</v>
      </c>
      <c r="AH100" s="291" t="s">
        <v>8389</v>
      </c>
      <c r="AI100" s="291" t="s">
        <v>8389</v>
      </c>
      <c r="AJ100" s="291" t="s">
        <v>8389</v>
      </c>
      <c r="AK100" s="291" t="s">
        <v>8389</v>
      </c>
      <c r="AL100" s="291" t="s">
        <v>8389</v>
      </c>
      <c r="AM100" s="291" t="s">
        <v>8389</v>
      </c>
      <c r="AN100" s="291" t="s">
        <v>8389</v>
      </c>
      <c r="AO100" s="291" t="s">
        <v>8389</v>
      </c>
      <c r="AP100" s="291" t="s">
        <v>8389</v>
      </c>
      <c r="AQ100" s="291" t="s">
        <v>8389</v>
      </c>
      <c r="AR100" s="291" t="s">
        <v>8389</v>
      </c>
      <c r="AS100" s="291" t="str">
        <f>_xlfn.IFNA(VLOOKUP(C100,'INFORM Severity - hidden'!$C$5:$G$155,5,FALSE),"-")</f>
        <v>-</v>
      </c>
    </row>
    <row r="101" spans="1:45" x14ac:dyDescent="0.35">
      <c r="A101" t="s">
        <v>1612</v>
      </c>
      <c r="B101" t="s">
        <v>1636</v>
      </c>
      <c r="C101" t="s">
        <v>1637</v>
      </c>
      <c r="D101" s="291" t="str">
        <f t="shared" si="1"/>
        <v>Increasing</v>
      </c>
      <c r="E101" s="291" t="s">
        <v>8389</v>
      </c>
      <c r="F101" s="291">
        <v>2.4</v>
      </c>
      <c r="G101" s="291">
        <v>2.4</v>
      </c>
      <c r="H101" s="291">
        <v>2.9</v>
      </c>
      <c r="I101" s="291">
        <v>2.8</v>
      </c>
      <c r="J101" s="291">
        <v>2.8</v>
      </c>
      <c r="K101" s="291">
        <v>2.8</v>
      </c>
      <c r="L101" s="291">
        <v>2.8</v>
      </c>
      <c r="M101" s="291">
        <v>2.8</v>
      </c>
      <c r="N101" s="291">
        <v>2.9</v>
      </c>
      <c r="O101" s="291">
        <v>2.9</v>
      </c>
      <c r="P101" s="291">
        <v>2.9</v>
      </c>
      <c r="Q101" s="291">
        <v>2.9</v>
      </c>
      <c r="R101" s="291">
        <v>2.9</v>
      </c>
      <c r="S101" s="291">
        <v>2.9</v>
      </c>
      <c r="T101" s="291">
        <v>2.9</v>
      </c>
      <c r="U101" s="291">
        <v>2.9</v>
      </c>
      <c r="V101" s="291">
        <v>3.2</v>
      </c>
      <c r="W101" s="291">
        <v>3.1</v>
      </c>
      <c r="X101" s="291">
        <v>3.2</v>
      </c>
      <c r="Y101" s="291">
        <v>3.2</v>
      </c>
      <c r="Z101" s="291">
        <v>3.2</v>
      </c>
      <c r="AA101" s="291">
        <v>3.2</v>
      </c>
      <c r="AB101" s="291">
        <v>3.2</v>
      </c>
      <c r="AC101" s="291">
        <v>3.4</v>
      </c>
      <c r="AD101" s="291">
        <v>3.4</v>
      </c>
      <c r="AE101" s="291">
        <v>3.5</v>
      </c>
      <c r="AF101" s="291">
        <v>3.5</v>
      </c>
      <c r="AG101" s="291">
        <v>3.5</v>
      </c>
      <c r="AH101" s="291">
        <v>3.5</v>
      </c>
      <c r="AI101" s="291">
        <v>3.5</v>
      </c>
      <c r="AJ101" s="291">
        <v>3.4</v>
      </c>
      <c r="AK101" s="291">
        <v>3.4</v>
      </c>
      <c r="AL101" s="291">
        <v>3.4</v>
      </c>
      <c r="AM101" s="291">
        <v>3.4</v>
      </c>
      <c r="AN101" s="291">
        <v>3.3</v>
      </c>
      <c r="AO101" s="291">
        <v>3.3</v>
      </c>
      <c r="AP101" s="291">
        <v>3.3</v>
      </c>
      <c r="AQ101" s="291">
        <v>3.3</v>
      </c>
      <c r="AR101" s="291">
        <v>3.6</v>
      </c>
      <c r="AS101" s="291">
        <f>_xlfn.IFNA(VLOOKUP(C101,'INFORM Severity - hidden'!$C$5:$G$155,5,FALSE),"-")</f>
        <v>3.6</v>
      </c>
    </row>
    <row r="102" spans="1:45" x14ac:dyDescent="0.35">
      <c r="A102"/>
      <c r="B102"/>
      <c r="C102" t="s">
        <v>8434</v>
      </c>
      <c r="D102" s="291" t="str">
        <f t="shared" si="1"/>
        <v>-</v>
      </c>
      <c r="E102" s="291" t="s">
        <v>8389</v>
      </c>
      <c r="F102" s="291">
        <v>1.4</v>
      </c>
      <c r="G102" s="291">
        <v>1.4</v>
      </c>
      <c r="H102" s="291" t="s">
        <v>8389</v>
      </c>
      <c r="I102" s="291" t="s">
        <v>8389</v>
      </c>
      <c r="J102" s="291" t="s">
        <v>8389</v>
      </c>
      <c r="K102" s="291" t="s">
        <v>8389</v>
      </c>
      <c r="L102" s="291" t="s">
        <v>8389</v>
      </c>
      <c r="M102" s="291" t="s">
        <v>8389</v>
      </c>
      <c r="N102" s="291" t="s">
        <v>8389</v>
      </c>
      <c r="O102" s="291" t="s">
        <v>8389</v>
      </c>
      <c r="P102" s="291" t="s">
        <v>8389</v>
      </c>
      <c r="Q102" s="291" t="s">
        <v>8389</v>
      </c>
      <c r="R102" s="291" t="s">
        <v>8389</v>
      </c>
      <c r="S102" s="291" t="s">
        <v>8389</v>
      </c>
      <c r="T102" s="291" t="s">
        <v>8389</v>
      </c>
      <c r="U102" s="291" t="s">
        <v>8389</v>
      </c>
      <c r="V102" s="291" t="s">
        <v>8389</v>
      </c>
      <c r="W102" s="291" t="s">
        <v>8389</v>
      </c>
      <c r="X102" s="291" t="s">
        <v>8389</v>
      </c>
      <c r="Y102" s="291" t="s">
        <v>8389</v>
      </c>
      <c r="Z102" s="291" t="s">
        <v>8389</v>
      </c>
      <c r="AA102" s="291" t="s">
        <v>8389</v>
      </c>
      <c r="AB102" s="291" t="s">
        <v>8389</v>
      </c>
      <c r="AC102" s="291" t="s">
        <v>8389</v>
      </c>
      <c r="AD102" s="291" t="s">
        <v>8389</v>
      </c>
      <c r="AE102" s="291" t="s">
        <v>8389</v>
      </c>
      <c r="AF102" s="291" t="s">
        <v>8389</v>
      </c>
      <c r="AG102" s="291" t="s">
        <v>8389</v>
      </c>
      <c r="AH102" s="291" t="s">
        <v>8389</v>
      </c>
      <c r="AI102" s="291" t="s">
        <v>8389</v>
      </c>
      <c r="AJ102" s="291" t="s">
        <v>8389</v>
      </c>
      <c r="AK102" s="291" t="s">
        <v>8389</v>
      </c>
      <c r="AL102" s="291" t="s">
        <v>8389</v>
      </c>
      <c r="AM102" s="291" t="s">
        <v>8389</v>
      </c>
      <c r="AN102" s="291" t="s">
        <v>8389</v>
      </c>
      <c r="AO102" s="291" t="s">
        <v>8389</v>
      </c>
      <c r="AP102" s="291" t="s">
        <v>8389</v>
      </c>
      <c r="AQ102" s="291" t="s">
        <v>8389</v>
      </c>
      <c r="AR102" s="291" t="s">
        <v>8389</v>
      </c>
      <c r="AS102" s="291" t="str">
        <f>_xlfn.IFNA(VLOOKUP(C102,'INFORM Severity - hidden'!$C$5:$G$155,5,FALSE),"-")</f>
        <v>-</v>
      </c>
    </row>
    <row r="103" spans="1:45" x14ac:dyDescent="0.35">
      <c r="A103" t="s">
        <v>1612</v>
      </c>
      <c r="B103" t="s">
        <v>1610</v>
      </c>
      <c r="C103" t="s">
        <v>1611</v>
      </c>
      <c r="D103" s="291" t="str">
        <f t="shared" si="1"/>
        <v>Increasing</v>
      </c>
      <c r="E103" s="291" t="s">
        <v>8389</v>
      </c>
      <c r="F103" s="291" t="s">
        <v>8389</v>
      </c>
      <c r="G103" s="291" t="s">
        <v>8389</v>
      </c>
      <c r="H103" s="291" t="s">
        <v>8389</v>
      </c>
      <c r="I103" s="291" t="s">
        <v>8389</v>
      </c>
      <c r="J103" s="291" t="s">
        <v>8389</v>
      </c>
      <c r="K103" s="291" t="s">
        <v>8389</v>
      </c>
      <c r="L103" s="291" t="s">
        <v>8389</v>
      </c>
      <c r="M103" s="291" t="s">
        <v>8389</v>
      </c>
      <c r="N103" s="291" t="s">
        <v>8389</v>
      </c>
      <c r="O103" s="291" t="s">
        <v>8389</v>
      </c>
      <c r="P103" s="291" t="s">
        <v>8389</v>
      </c>
      <c r="Q103" s="291" t="s">
        <v>8389</v>
      </c>
      <c r="R103" s="291" t="s">
        <v>8389</v>
      </c>
      <c r="S103" s="291" t="s">
        <v>8389</v>
      </c>
      <c r="T103" s="291">
        <v>3.3</v>
      </c>
      <c r="U103" s="291">
        <v>3.3</v>
      </c>
      <c r="V103" s="291">
        <v>3.3</v>
      </c>
      <c r="W103" s="291">
        <v>3.3</v>
      </c>
      <c r="X103" s="291">
        <v>3.4</v>
      </c>
      <c r="Y103" s="291">
        <v>3.5</v>
      </c>
      <c r="Z103" s="291">
        <v>3.5</v>
      </c>
      <c r="AA103" s="291">
        <v>3.5</v>
      </c>
      <c r="AB103" s="291">
        <v>3.5</v>
      </c>
      <c r="AC103" s="291">
        <v>3.5</v>
      </c>
      <c r="AD103" s="291">
        <v>3.6</v>
      </c>
      <c r="AE103" s="291">
        <v>3.7</v>
      </c>
      <c r="AF103" s="291">
        <v>3.7</v>
      </c>
      <c r="AG103" s="291">
        <v>3.7</v>
      </c>
      <c r="AH103" s="291">
        <v>3.7</v>
      </c>
      <c r="AI103" s="291">
        <v>3.7</v>
      </c>
      <c r="AJ103" s="291">
        <v>3.5</v>
      </c>
      <c r="AK103" s="291">
        <v>3.5</v>
      </c>
      <c r="AL103" s="291">
        <v>3.5</v>
      </c>
      <c r="AM103" s="291">
        <v>3.5</v>
      </c>
      <c r="AN103" s="291">
        <v>3.5</v>
      </c>
      <c r="AO103" s="291">
        <v>3.5</v>
      </c>
      <c r="AP103" s="291">
        <v>3.5</v>
      </c>
      <c r="AQ103" s="291">
        <v>3.5</v>
      </c>
      <c r="AR103" s="291">
        <v>3.6</v>
      </c>
      <c r="AS103" s="291">
        <f>_xlfn.IFNA(VLOOKUP(C103,'INFORM Severity - hidden'!$C$5:$G$155,5,FALSE),"-")</f>
        <v>3.6</v>
      </c>
    </row>
    <row r="104" spans="1:45" x14ac:dyDescent="0.35">
      <c r="A104"/>
      <c r="B104"/>
      <c r="C104" t="s">
        <v>8435</v>
      </c>
      <c r="D104" s="291" t="str">
        <f t="shared" si="1"/>
        <v>-</v>
      </c>
      <c r="E104" s="291" t="s">
        <v>8389</v>
      </c>
      <c r="F104" s="291" t="s">
        <v>8389</v>
      </c>
      <c r="G104" s="291" t="s">
        <v>8389</v>
      </c>
      <c r="H104" s="291" t="s">
        <v>8389</v>
      </c>
      <c r="I104" s="291" t="s">
        <v>8389</v>
      </c>
      <c r="J104" s="291" t="s">
        <v>8389</v>
      </c>
      <c r="K104" s="291" t="s">
        <v>8389</v>
      </c>
      <c r="L104" s="291" t="s">
        <v>8389</v>
      </c>
      <c r="M104" s="291" t="s">
        <v>8389</v>
      </c>
      <c r="N104" s="291" t="s">
        <v>8389</v>
      </c>
      <c r="O104" s="291" t="s">
        <v>8389</v>
      </c>
      <c r="P104" s="291" t="s">
        <v>8389</v>
      </c>
      <c r="Q104" s="291" t="s">
        <v>8389</v>
      </c>
      <c r="R104" s="291" t="s">
        <v>8389</v>
      </c>
      <c r="S104" s="291" t="s">
        <v>8389</v>
      </c>
      <c r="T104" s="291" t="s">
        <v>8389</v>
      </c>
      <c r="U104" s="291" t="s">
        <v>8389</v>
      </c>
      <c r="V104" s="291" t="s">
        <v>8389</v>
      </c>
      <c r="W104" s="291" t="s">
        <v>8389</v>
      </c>
      <c r="X104" s="291">
        <v>3.2</v>
      </c>
      <c r="Y104" s="291">
        <v>3.2</v>
      </c>
      <c r="Z104" s="291">
        <v>3.1</v>
      </c>
      <c r="AA104" s="291">
        <v>3.2</v>
      </c>
      <c r="AB104" s="291">
        <v>3.2</v>
      </c>
      <c r="AC104" s="291">
        <v>3.2</v>
      </c>
      <c r="AD104" s="291" t="s">
        <v>8389</v>
      </c>
      <c r="AE104" s="291" t="s">
        <v>8389</v>
      </c>
      <c r="AF104" s="291" t="s">
        <v>8389</v>
      </c>
      <c r="AG104" s="291" t="s">
        <v>8389</v>
      </c>
      <c r="AH104" s="291" t="s">
        <v>8389</v>
      </c>
      <c r="AI104" s="291" t="s">
        <v>8389</v>
      </c>
      <c r="AJ104" s="291" t="s">
        <v>8389</v>
      </c>
      <c r="AK104" s="291" t="s">
        <v>8389</v>
      </c>
      <c r="AL104" s="291" t="s">
        <v>8389</v>
      </c>
      <c r="AM104" s="291" t="s">
        <v>8389</v>
      </c>
      <c r="AN104" s="291" t="s">
        <v>8389</v>
      </c>
      <c r="AO104" s="291" t="s">
        <v>8389</v>
      </c>
      <c r="AP104" s="291" t="s">
        <v>8389</v>
      </c>
      <c r="AQ104" s="291" t="s">
        <v>8389</v>
      </c>
      <c r="AR104" s="291" t="s">
        <v>8389</v>
      </c>
      <c r="AS104" s="291" t="str">
        <f>_xlfn.IFNA(VLOOKUP(C104,'INFORM Severity - hidden'!$C$5:$G$155,5,FALSE),"-")</f>
        <v>-</v>
      </c>
    </row>
    <row r="105" spans="1:45" x14ac:dyDescent="0.35">
      <c r="A105" t="s">
        <v>189</v>
      </c>
      <c r="B105" t="s">
        <v>187</v>
      </c>
      <c r="C105" t="s">
        <v>188</v>
      </c>
      <c r="D105" s="291" t="str">
        <f t="shared" si="1"/>
        <v>Decreasing</v>
      </c>
      <c r="E105" s="291" t="s">
        <v>8389</v>
      </c>
      <c r="F105" s="291">
        <v>3.9</v>
      </c>
      <c r="G105" s="291">
        <v>3.7</v>
      </c>
      <c r="H105" s="291">
        <v>3.9</v>
      </c>
      <c r="I105" s="291">
        <v>3.9</v>
      </c>
      <c r="J105" s="291">
        <v>3.9</v>
      </c>
      <c r="K105" s="291">
        <v>3.9</v>
      </c>
      <c r="L105" s="291">
        <v>3.9</v>
      </c>
      <c r="M105" s="291">
        <v>3.9</v>
      </c>
      <c r="N105" s="291">
        <v>3.9</v>
      </c>
      <c r="O105" s="291">
        <v>3.9</v>
      </c>
      <c r="P105" s="291">
        <v>3.9</v>
      </c>
      <c r="Q105" s="291">
        <v>3.9</v>
      </c>
      <c r="R105" s="291">
        <v>3.9</v>
      </c>
      <c r="S105" s="291">
        <v>3.9</v>
      </c>
      <c r="T105" s="291">
        <v>4.2</v>
      </c>
      <c r="U105" s="291">
        <v>4.2</v>
      </c>
      <c r="V105" s="291">
        <v>4.2</v>
      </c>
      <c r="W105" s="291">
        <v>4.2</v>
      </c>
      <c r="X105" s="291">
        <v>4.2</v>
      </c>
      <c r="Y105" s="291">
        <v>4.0999999999999996</v>
      </c>
      <c r="Z105" s="291">
        <v>4.0999999999999996</v>
      </c>
      <c r="AA105" s="291">
        <v>4.2</v>
      </c>
      <c r="AB105" s="291">
        <v>4.2</v>
      </c>
      <c r="AC105" s="291">
        <v>4.2</v>
      </c>
      <c r="AD105" s="291">
        <v>4.2</v>
      </c>
      <c r="AE105" s="291">
        <v>4</v>
      </c>
      <c r="AF105" s="291">
        <v>4</v>
      </c>
      <c r="AG105" s="291">
        <v>4</v>
      </c>
      <c r="AH105" s="291">
        <v>3.8</v>
      </c>
      <c r="AI105" s="291">
        <v>3.8</v>
      </c>
      <c r="AJ105" s="291">
        <v>3.8</v>
      </c>
      <c r="AK105" s="291">
        <v>3.8</v>
      </c>
      <c r="AL105" s="291">
        <v>3.8</v>
      </c>
      <c r="AM105" s="291">
        <v>3.8</v>
      </c>
      <c r="AN105" s="291">
        <v>3.8</v>
      </c>
      <c r="AO105" s="291">
        <v>3.8</v>
      </c>
      <c r="AP105" s="291">
        <v>3.5</v>
      </c>
      <c r="AQ105" s="291">
        <v>3.5</v>
      </c>
      <c r="AR105" s="291">
        <v>3.5</v>
      </c>
      <c r="AS105" s="291">
        <f>_xlfn.IFNA(VLOOKUP(C105,'INFORM Severity - hidden'!$C$5:$G$155,5,FALSE),"-")</f>
        <v>3.5</v>
      </c>
    </row>
    <row r="106" spans="1:45" x14ac:dyDescent="0.35">
      <c r="A106" t="s">
        <v>189</v>
      </c>
      <c r="B106" t="s">
        <v>194</v>
      </c>
      <c r="C106" t="s">
        <v>195</v>
      </c>
      <c r="D106" s="291" t="str">
        <f t="shared" si="1"/>
        <v>Decreasing</v>
      </c>
      <c r="E106" s="291" t="s">
        <v>8389</v>
      </c>
      <c r="F106" s="291">
        <v>2.6</v>
      </c>
      <c r="G106" s="291">
        <v>2.6</v>
      </c>
      <c r="H106" s="291">
        <v>3.5</v>
      </c>
      <c r="I106" s="291">
        <v>3.5</v>
      </c>
      <c r="J106" s="291">
        <v>3.5</v>
      </c>
      <c r="K106" s="291">
        <v>3.5</v>
      </c>
      <c r="L106" s="291">
        <v>3.5</v>
      </c>
      <c r="M106" s="291">
        <v>3.5</v>
      </c>
      <c r="N106" s="291">
        <v>3.5</v>
      </c>
      <c r="O106" s="291">
        <v>3.5</v>
      </c>
      <c r="P106" s="291">
        <v>3.5</v>
      </c>
      <c r="Q106" s="291">
        <v>3.5</v>
      </c>
      <c r="R106" s="291">
        <v>3.5</v>
      </c>
      <c r="S106" s="291">
        <v>3.6</v>
      </c>
      <c r="T106" s="291">
        <v>3.1</v>
      </c>
      <c r="U106" s="291">
        <v>3.1</v>
      </c>
      <c r="V106" s="291">
        <v>3.1</v>
      </c>
      <c r="W106" s="291">
        <v>3</v>
      </c>
      <c r="X106" s="291">
        <v>3</v>
      </c>
      <c r="Y106" s="291">
        <v>3</v>
      </c>
      <c r="Z106" s="291">
        <v>3</v>
      </c>
      <c r="AA106" s="291">
        <v>3</v>
      </c>
      <c r="AB106" s="291">
        <v>3</v>
      </c>
      <c r="AC106" s="291">
        <v>3</v>
      </c>
      <c r="AD106" s="291">
        <v>3</v>
      </c>
      <c r="AE106" s="291">
        <v>2.6</v>
      </c>
      <c r="AF106" s="291">
        <v>2.6</v>
      </c>
      <c r="AG106" s="291">
        <v>2.6</v>
      </c>
      <c r="AH106" s="291">
        <v>2.5</v>
      </c>
      <c r="AI106" s="291">
        <v>2.5</v>
      </c>
      <c r="AJ106" s="291">
        <v>3</v>
      </c>
      <c r="AK106" s="291">
        <v>3</v>
      </c>
      <c r="AL106" s="291">
        <v>3</v>
      </c>
      <c r="AM106" s="291">
        <v>3</v>
      </c>
      <c r="AN106" s="291">
        <v>3</v>
      </c>
      <c r="AO106" s="291">
        <v>3</v>
      </c>
      <c r="AP106" s="291">
        <v>2.9</v>
      </c>
      <c r="AQ106" s="291">
        <v>2.8</v>
      </c>
      <c r="AR106" s="291">
        <v>2.8</v>
      </c>
      <c r="AS106" s="291">
        <f>_xlfn.IFNA(VLOOKUP(C106,'INFORM Severity - hidden'!$C$5:$G$155,5,FALSE),"-")</f>
        <v>3.1</v>
      </c>
    </row>
    <row r="107" spans="1:45" x14ac:dyDescent="0.35">
      <c r="A107" t="s">
        <v>115</v>
      </c>
      <c r="B107" t="s">
        <v>113</v>
      </c>
      <c r="C107" t="s">
        <v>114</v>
      </c>
      <c r="D107" s="291" t="str">
        <f t="shared" si="1"/>
        <v>Stable</v>
      </c>
      <c r="E107" s="291">
        <v>2.2000000000000002</v>
      </c>
      <c r="F107" s="291">
        <v>2.2000000000000002</v>
      </c>
      <c r="G107" s="291">
        <v>2.1</v>
      </c>
      <c r="H107" s="291">
        <v>2.1</v>
      </c>
      <c r="I107" s="291">
        <v>2.1</v>
      </c>
      <c r="J107" s="291">
        <v>2.1</v>
      </c>
      <c r="K107" s="291">
        <v>2.1</v>
      </c>
      <c r="L107" s="291">
        <v>2.1</v>
      </c>
      <c r="M107" s="291">
        <v>2.1</v>
      </c>
      <c r="N107" s="291">
        <v>2.2000000000000002</v>
      </c>
      <c r="O107" s="291">
        <v>2.2000000000000002</v>
      </c>
      <c r="P107" s="291">
        <v>2.2000000000000002</v>
      </c>
      <c r="Q107" s="291">
        <v>2.2000000000000002</v>
      </c>
      <c r="R107" s="291">
        <v>2.2000000000000002</v>
      </c>
      <c r="S107" s="291">
        <v>2.4</v>
      </c>
      <c r="T107" s="291">
        <v>2.4</v>
      </c>
      <c r="U107" s="291">
        <v>2.4</v>
      </c>
      <c r="V107" s="291">
        <v>2.4</v>
      </c>
      <c r="W107" s="291">
        <v>2.4</v>
      </c>
      <c r="X107" s="291">
        <v>2.4</v>
      </c>
      <c r="Y107" s="291">
        <v>2.2999999999999998</v>
      </c>
      <c r="Z107" s="291">
        <v>2.5</v>
      </c>
      <c r="AA107" s="291">
        <v>2.5</v>
      </c>
      <c r="AB107" s="291">
        <v>2.5</v>
      </c>
      <c r="AC107" s="291">
        <v>2.5</v>
      </c>
      <c r="AD107" s="291">
        <v>2.5</v>
      </c>
      <c r="AE107" s="291">
        <v>2.5</v>
      </c>
      <c r="AF107" s="291">
        <v>2.5</v>
      </c>
      <c r="AG107" s="291">
        <v>2.5</v>
      </c>
      <c r="AH107" s="291">
        <v>2.5</v>
      </c>
      <c r="AI107" s="291">
        <v>2.5</v>
      </c>
      <c r="AJ107" s="291">
        <v>2.5</v>
      </c>
      <c r="AK107" s="291">
        <v>2</v>
      </c>
      <c r="AL107" s="291">
        <v>2</v>
      </c>
      <c r="AM107" s="291">
        <v>2.2000000000000002</v>
      </c>
      <c r="AN107" s="291">
        <v>2.2000000000000002</v>
      </c>
      <c r="AO107" s="291">
        <v>2.2000000000000002</v>
      </c>
      <c r="AP107" s="291">
        <v>2.2000000000000002</v>
      </c>
      <c r="AQ107" s="291">
        <v>2.2000000000000002</v>
      </c>
      <c r="AR107" s="291">
        <v>2.2000000000000002</v>
      </c>
      <c r="AS107" s="291">
        <f>_xlfn.IFNA(VLOOKUP(C107,'INFORM Severity - hidden'!$C$5:$G$155,5,FALSE),"-")</f>
        <v>2.2000000000000002</v>
      </c>
    </row>
    <row r="108" spans="1:45" x14ac:dyDescent="0.35">
      <c r="A108" t="s">
        <v>580</v>
      </c>
      <c r="B108" t="s">
        <v>578</v>
      </c>
      <c r="C108" t="s">
        <v>579</v>
      </c>
      <c r="D108" s="291" t="str">
        <f t="shared" si="1"/>
        <v>-</v>
      </c>
      <c r="E108" s="291" t="s">
        <v>8389</v>
      </c>
      <c r="F108" s="291" t="s">
        <v>8389</v>
      </c>
      <c r="G108" s="291" t="s">
        <v>8389</v>
      </c>
      <c r="H108" s="291" t="s">
        <v>8389</v>
      </c>
      <c r="I108" s="291" t="s">
        <v>8389</v>
      </c>
      <c r="J108" s="291" t="s">
        <v>8389</v>
      </c>
      <c r="K108" s="291" t="s">
        <v>8389</v>
      </c>
      <c r="L108" s="291" t="s">
        <v>8389</v>
      </c>
      <c r="M108" s="291" t="s">
        <v>8389</v>
      </c>
      <c r="N108" s="291" t="s">
        <v>8389</v>
      </c>
      <c r="O108" s="291" t="s">
        <v>8389</v>
      </c>
      <c r="P108" s="291" t="s">
        <v>8389</v>
      </c>
      <c r="Q108" s="291" t="s">
        <v>8389</v>
      </c>
      <c r="R108" s="291" t="s">
        <v>8389</v>
      </c>
      <c r="S108" s="291" t="s">
        <v>8389</v>
      </c>
      <c r="T108" s="291" t="s">
        <v>8389</v>
      </c>
      <c r="U108" s="291" t="s">
        <v>8389</v>
      </c>
      <c r="V108" s="291" t="s">
        <v>8389</v>
      </c>
      <c r="W108" s="291" t="s">
        <v>8389</v>
      </c>
      <c r="X108" s="291" t="s">
        <v>8389</v>
      </c>
      <c r="Y108" s="291" t="s">
        <v>8389</v>
      </c>
      <c r="Z108" s="291" t="s">
        <v>8389</v>
      </c>
      <c r="AA108" s="291" t="s">
        <v>8389</v>
      </c>
      <c r="AB108" s="291" t="s">
        <v>8389</v>
      </c>
      <c r="AC108" s="291" t="s">
        <v>8389</v>
      </c>
      <c r="AD108" s="291" t="s">
        <v>8389</v>
      </c>
      <c r="AE108" s="291" t="s">
        <v>8389</v>
      </c>
      <c r="AF108" s="291" t="s">
        <v>8389</v>
      </c>
      <c r="AG108" s="291" t="s">
        <v>8389</v>
      </c>
      <c r="AH108" s="291" t="s">
        <v>8389</v>
      </c>
      <c r="AI108" s="291" t="s">
        <v>8389</v>
      </c>
      <c r="AJ108" s="291" t="s">
        <v>8389</v>
      </c>
      <c r="AK108" s="291" t="s">
        <v>8389</v>
      </c>
      <c r="AL108" s="291" t="s">
        <v>8389</v>
      </c>
      <c r="AM108" s="291" t="s">
        <v>8389</v>
      </c>
      <c r="AN108" s="291" t="s">
        <v>8389</v>
      </c>
      <c r="AO108" s="291" t="s">
        <v>8389</v>
      </c>
      <c r="AP108" s="291" t="s">
        <v>8389</v>
      </c>
      <c r="AQ108" s="291" t="s">
        <v>8389</v>
      </c>
      <c r="AR108" s="291" t="s">
        <v>8389</v>
      </c>
      <c r="AS108" s="291" t="str">
        <f>_xlfn.IFNA(VLOOKUP(C108,'INFORM Severity - hidden'!$C$5:$G$155,5,FALSE),"-")</f>
        <v>x</v>
      </c>
    </row>
    <row r="109" spans="1:45" x14ac:dyDescent="0.35">
      <c r="A109" t="s">
        <v>5550</v>
      </c>
      <c r="B109" t="s">
        <v>5548</v>
      </c>
      <c r="C109" t="s">
        <v>5549</v>
      </c>
      <c r="D109" s="291" t="str">
        <f t="shared" si="1"/>
        <v>-</v>
      </c>
      <c r="E109" s="291" t="s">
        <v>8389</v>
      </c>
      <c r="F109" s="291" t="s">
        <v>8389</v>
      </c>
      <c r="G109" s="291" t="s">
        <v>8389</v>
      </c>
      <c r="H109" s="291" t="s">
        <v>8389</v>
      </c>
      <c r="I109" s="291" t="s">
        <v>8389</v>
      </c>
      <c r="J109" s="291" t="s">
        <v>8389</v>
      </c>
      <c r="K109" s="291" t="s">
        <v>8389</v>
      </c>
      <c r="L109" s="291" t="s">
        <v>8389</v>
      </c>
      <c r="M109" s="291" t="s">
        <v>8389</v>
      </c>
      <c r="N109" s="291" t="s">
        <v>8389</v>
      </c>
      <c r="O109" s="291" t="s">
        <v>8389</v>
      </c>
      <c r="P109" s="291" t="s">
        <v>8389</v>
      </c>
      <c r="Q109" s="291" t="s">
        <v>8389</v>
      </c>
      <c r="R109" s="291" t="s">
        <v>8389</v>
      </c>
      <c r="S109" s="291" t="s">
        <v>8389</v>
      </c>
      <c r="T109" s="291" t="s">
        <v>8389</v>
      </c>
      <c r="U109" s="291" t="s">
        <v>8389</v>
      </c>
      <c r="V109" s="291" t="s">
        <v>8389</v>
      </c>
      <c r="W109" s="291" t="s">
        <v>8389</v>
      </c>
      <c r="X109" s="291" t="s">
        <v>8389</v>
      </c>
      <c r="Y109" s="291" t="s">
        <v>8389</v>
      </c>
      <c r="Z109" s="291" t="s">
        <v>8389</v>
      </c>
      <c r="AA109" s="291" t="s">
        <v>8389</v>
      </c>
      <c r="AB109" s="291" t="s">
        <v>8389</v>
      </c>
      <c r="AC109" s="291" t="s">
        <v>8389</v>
      </c>
      <c r="AD109" s="291" t="s">
        <v>8389</v>
      </c>
      <c r="AE109" s="291" t="s">
        <v>8389</v>
      </c>
      <c r="AF109" s="291" t="s">
        <v>8389</v>
      </c>
      <c r="AG109" s="291" t="s">
        <v>8389</v>
      </c>
      <c r="AH109" s="291" t="s">
        <v>8389</v>
      </c>
      <c r="AI109" s="291" t="s">
        <v>8389</v>
      </c>
      <c r="AJ109" s="291" t="s">
        <v>8389</v>
      </c>
      <c r="AK109" s="291" t="s">
        <v>8389</v>
      </c>
      <c r="AL109" s="291" t="s">
        <v>8389</v>
      </c>
      <c r="AM109" s="291" t="s">
        <v>8389</v>
      </c>
      <c r="AN109" s="291" t="s">
        <v>8389</v>
      </c>
      <c r="AO109" s="291" t="s">
        <v>8389</v>
      </c>
      <c r="AP109" s="291" t="s">
        <v>8389</v>
      </c>
      <c r="AQ109" s="291">
        <v>1.4</v>
      </c>
      <c r="AR109" s="291">
        <v>1.2</v>
      </c>
      <c r="AS109" s="291">
        <f>_xlfn.IFNA(VLOOKUP(C109,'INFORM Severity - hidden'!$C$5:$G$155,5,FALSE),"-")</f>
        <v>1.2</v>
      </c>
    </row>
    <row r="110" spans="1:45" x14ac:dyDescent="0.35">
      <c r="A110" t="s">
        <v>1147</v>
      </c>
      <c r="B110" t="s">
        <v>4835</v>
      </c>
      <c r="C110" t="s">
        <v>4836</v>
      </c>
      <c r="D110" s="291" t="str">
        <f t="shared" si="1"/>
        <v>Increasing</v>
      </c>
      <c r="E110" s="291" t="s">
        <v>8389</v>
      </c>
      <c r="F110" s="291">
        <v>2.8</v>
      </c>
      <c r="G110" s="291">
        <v>2.8</v>
      </c>
      <c r="H110" s="291">
        <v>2.9</v>
      </c>
      <c r="I110" s="291">
        <v>2.9</v>
      </c>
      <c r="J110" s="291" t="s">
        <v>8389</v>
      </c>
      <c r="K110" s="291" t="s">
        <v>8389</v>
      </c>
      <c r="L110" s="291" t="s">
        <v>8389</v>
      </c>
      <c r="M110" s="291" t="s">
        <v>8389</v>
      </c>
      <c r="N110" s="291" t="s">
        <v>8389</v>
      </c>
      <c r="O110" s="291" t="s">
        <v>8389</v>
      </c>
      <c r="P110" s="291" t="s">
        <v>8389</v>
      </c>
      <c r="Q110" s="291" t="s">
        <v>8389</v>
      </c>
      <c r="R110" s="291" t="s">
        <v>8389</v>
      </c>
      <c r="S110" s="291" t="s">
        <v>8389</v>
      </c>
      <c r="T110" s="291" t="s">
        <v>8389</v>
      </c>
      <c r="U110" s="291" t="s">
        <v>8389</v>
      </c>
      <c r="V110" s="291" t="s">
        <v>8389</v>
      </c>
      <c r="W110" s="291" t="s">
        <v>8389</v>
      </c>
      <c r="X110" s="291" t="s">
        <v>8389</v>
      </c>
      <c r="Y110" s="291" t="s">
        <v>8389</v>
      </c>
      <c r="Z110" s="291" t="s">
        <v>8389</v>
      </c>
      <c r="AA110" s="291" t="s">
        <v>8389</v>
      </c>
      <c r="AB110" s="291" t="s">
        <v>8389</v>
      </c>
      <c r="AC110" s="291" t="s">
        <v>8389</v>
      </c>
      <c r="AD110" s="291" t="s">
        <v>8389</v>
      </c>
      <c r="AE110" s="291" t="s">
        <v>8389</v>
      </c>
      <c r="AF110" s="291" t="s">
        <v>8389</v>
      </c>
      <c r="AG110" s="291" t="s">
        <v>8389</v>
      </c>
      <c r="AH110" s="291" t="s">
        <v>8389</v>
      </c>
      <c r="AI110" s="291" t="s">
        <v>8389</v>
      </c>
      <c r="AJ110" s="291" t="s">
        <v>8389</v>
      </c>
      <c r="AK110" s="291" t="s">
        <v>8389</v>
      </c>
      <c r="AL110" s="291" t="s">
        <v>8389</v>
      </c>
      <c r="AM110" s="291" t="s">
        <v>8389</v>
      </c>
      <c r="AN110" s="291" t="s">
        <v>8389</v>
      </c>
      <c r="AO110" s="291">
        <v>2.7</v>
      </c>
      <c r="AP110" s="291">
        <v>3</v>
      </c>
      <c r="AQ110" s="291">
        <v>3</v>
      </c>
      <c r="AR110" s="291">
        <v>3</v>
      </c>
      <c r="AS110" s="291">
        <f>_xlfn.IFNA(VLOOKUP(C110,'INFORM Severity - hidden'!$C$5:$G$155,5,FALSE),"-")</f>
        <v>3</v>
      </c>
    </row>
    <row r="111" spans="1:45" x14ac:dyDescent="0.35">
      <c r="A111" t="s">
        <v>1147</v>
      </c>
      <c r="B111" t="s">
        <v>1145</v>
      </c>
      <c r="C111" t="s">
        <v>1146</v>
      </c>
      <c r="D111" s="291" t="str">
        <f t="shared" si="1"/>
        <v>Stable</v>
      </c>
      <c r="E111" s="291" t="s">
        <v>8389</v>
      </c>
      <c r="F111" s="291">
        <v>3</v>
      </c>
      <c r="G111" s="291">
        <v>3</v>
      </c>
      <c r="H111" s="291">
        <v>2.9</v>
      </c>
      <c r="I111" s="291">
        <v>2.9</v>
      </c>
      <c r="J111" s="291">
        <v>2.9</v>
      </c>
      <c r="K111" s="291">
        <v>2.8</v>
      </c>
      <c r="L111" s="291">
        <v>2.8</v>
      </c>
      <c r="M111" s="291">
        <v>2.6</v>
      </c>
      <c r="N111" s="291">
        <v>2.4</v>
      </c>
      <c r="O111" s="291">
        <v>2.4</v>
      </c>
      <c r="P111" s="291">
        <v>2.4</v>
      </c>
      <c r="Q111" s="291">
        <v>2.7</v>
      </c>
      <c r="R111" s="291">
        <v>2.7</v>
      </c>
      <c r="S111" s="291">
        <v>2.7</v>
      </c>
      <c r="T111" s="291">
        <v>2.7</v>
      </c>
      <c r="U111" s="291">
        <v>2.6</v>
      </c>
      <c r="V111" s="291">
        <v>2.6</v>
      </c>
      <c r="W111" s="291">
        <v>2.6</v>
      </c>
      <c r="X111" s="291">
        <v>2.6</v>
      </c>
      <c r="Y111" s="291">
        <v>2.6</v>
      </c>
      <c r="Z111" s="291">
        <v>2.5</v>
      </c>
      <c r="AA111" s="291">
        <v>2.5</v>
      </c>
      <c r="AB111" s="291">
        <v>2.5</v>
      </c>
      <c r="AC111" s="291">
        <v>3</v>
      </c>
      <c r="AD111" s="291">
        <v>3</v>
      </c>
      <c r="AE111" s="291">
        <v>3</v>
      </c>
      <c r="AF111" s="291">
        <v>3</v>
      </c>
      <c r="AG111" s="291">
        <v>3.1</v>
      </c>
      <c r="AH111" s="291">
        <v>3.1</v>
      </c>
      <c r="AI111" s="291">
        <v>2.8</v>
      </c>
      <c r="AJ111" s="291">
        <v>2.8</v>
      </c>
      <c r="AK111" s="291">
        <v>2.8</v>
      </c>
      <c r="AL111" s="291">
        <v>2.8</v>
      </c>
      <c r="AM111" s="291">
        <v>2.9</v>
      </c>
      <c r="AN111" s="291">
        <v>2.8</v>
      </c>
      <c r="AO111" s="291">
        <v>2.9</v>
      </c>
      <c r="AP111" s="291">
        <v>3</v>
      </c>
      <c r="AQ111" s="291">
        <v>3</v>
      </c>
      <c r="AR111" s="291">
        <v>2.9</v>
      </c>
      <c r="AS111" s="291">
        <f>_xlfn.IFNA(VLOOKUP(C111,'INFORM Severity - hidden'!$C$5:$G$155,5,FALSE),"-")</f>
        <v>2.9</v>
      </c>
    </row>
    <row r="112" spans="1:45" x14ac:dyDescent="0.35">
      <c r="A112"/>
      <c r="B112"/>
      <c r="C112" t="s">
        <v>8436</v>
      </c>
      <c r="D112" s="291" t="str">
        <f t="shared" si="1"/>
        <v>-</v>
      </c>
      <c r="E112" s="291" t="s">
        <v>8389</v>
      </c>
      <c r="F112" s="291">
        <v>1.7</v>
      </c>
      <c r="G112" s="291">
        <v>1.8</v>
      </c>
      <c r="H112" s="291">
        <v>2.2999999999999998</v>
      </c>
      <c r="I112" s="291">
        <v>2.4</v>
      </c>
      <c r="J112" s="291" t="s">
        <v>8389</v>
      </c>
      <c r="K112" s="291" t="s">
        <v>8389</v>
      </c>
      <c r="L112" s="291" t="s">
        <v>8389</v>
      </c>
      <c r="M112" s="291" t="s">
        <v>8389</v>
      </c>
      <c r="N112" s="291" t="s">
        <v>8389</v>
      </c>
      <c r="O112" s="291" t="s">
        <v>8389</v>
      </c>
      <c r="P112" s="291" t="s">
        <v>8389</v>
      </c>
      <c r="Q112" s="291" t="s">
        <v>8389</v>
      </c>
      <c r="R112" s="291" t="s">
        <v>8389</v>
      </c>
      <c r="S112" s="291" t="s">
        <v>8389</v>
      </c>
      <c r="T112" s="291" t="s">
        <v>8389</v>
      </c>
      <c r="U112" s="291" t="s">
        <v>8389</v>
      </c>
      <c r="V112" s="291" t="s">
        <v>8389</v>
      </c>
      <c r="W112" s="291" t="s">
        <v>8389</v>
      </c>
      <c r="X112" s="291" t="s">
        <v>8389</v>
      </c>
      <c r="Y112" s="291" t="s">
        <v>8389</v>
      </c>
      <c r="Z112" s="291" t="s">
        <v>8389</v>
      </c>
      <c r="AA112" s="291" t="s">
        <v>8389</v>
      </c>
      <c r="AB112" s="291" t="s">
        <v>8389</v>
      </c>
      <c r="AC112" s="291" t="s">
        <v>8389</v>
      </c>
      <c r="AD112" s="291" t="s">
        <v>8389</v>
      </c>
      <c r="AE112" s="291" t="s">
        <v>8389</v>
      </c>
      <c r="AF112" s="291" t="s">
        <v>8389</v>
      </c>
      <c r="AG112" s="291" t="s">
        <v>8389</v>
      </c>
      <c r="AH112" s="291" t="s">
        <v>8389</v>
      </c>
      <c r="AI112" s="291" t="s">
        <v>8389</v>
      </c>
      <c r="AJ112" s="291" t="s">
        <v>8389</v>
      </c>
      <c r="AK112" s="291" t="s">
        <v>8389</v>
      </c>
      <c r="AL112" s="291" t="s">
        <v>8389</v>
      </c>
      <c r="AM112" s="291" t="s">
        <v>8389</v>
      </c>
      <c r="AN112" s="291" t="s">
        <v>8389</v>
      </c>
      <c r="AO112" s="291" t="s">
        <v>8389</v>
      </c>
      <c r="AP112" s="291" t="s">
        <v>8389</v>
      </c>
      <c r="AQ112" s="291" t="s">
        <v>8389</v>
      </c>
      <c r="AR112" s="291" t="s">
        <v>8389</v>
      </c>
      <c r="AS112" s="291" t="str">
        <f>_xlfn.IFNA(VLOOKUP(C112,'INFORM Severity - hidden'!$C$5:$G$155,5,FALSE),"-")</f>
        <v>-</v>
      </c>
    </row>
    <row r="113" spans="1:45" x14ac:dyDescent="0.35">
      <c r="A113"/>
      <c r="B113"/>
      <c r="C113" t="s">
        <v>8437</v>
      </c>
      <c r="D113" s="291" t="str">
        <f t="shared" si="1"/>
        <v>-</v>
      </c>
      <c r="E113" s="291" t="s">
        <v>8389</v>
      </c>
      <c r="F113" s="291" t="s">
        <v>8389</v>
      </c>
      <c r="G113" s="291" t="s">
        <v>8389</v>
      </c>
      <c r="H113" s="291" t="s">
        <v>8389</v>
      </c>
      <c r="I113" s="291" t="s">
        <v>8389</v>
      </c>
      <c r="J113" s="291" t="s">
        <v>8389</v>
      </c>
      <c r="K113" s="291" t="s">
        <v>8389</v>
      </c>
      <c r="L113" s="291" t="s">
        <v>8389</v>
      </c>
      <c r="M113" s="291" t="s">
        <v>8389</v>
      </c>
      <c r="N113" s="291" t="s">
        <v>8389</v>
      </c>
      <c r="O113" s="291" t="s">
        <v>8389</v>
      </c>
      <c r="P113" s="291" t="s">
        <v>8389</v>
      </c>
      <c r="Q113" s="291" t="s">
        <v>8389</v>
      </c>
      <c r="R113" s="291">
        <v>1.2</v>
      </c>
      <c r="S113" s="291">
        <v>1.3</v>
      </c>
      <c r="T113" s="291">
        <v>1.3</v>
      </c>
      <c r="U113" s="291">
        <v>1.3</v>
      </c>
      <c r="V113" s="291">
        <v>1.3</v>
      </c>
      <c r="W113" s="291">
        <v>1.3</v>
      </c>
      <c r="X113" s="291">
        <v>1.3</v>
      </c>
      <c r="Y113" s="291">
        <v>1.3</v>
      </c>
      <c r="Z113" s="291">
        <v>1.3</v>
      </c>
      <c r="AA113" s="291">
        <v>1.1000000000000001</v>
      </c>
      <c r="AB113" s="291">
        <v>1.1000000000000001</v>
      </c>
      <c r="AC113" s="291" t="s">
        <v>8389</v>
      </c>
      <c r="AD113" s="291" t="s">
        <v>8389</v>
      </c>
      <c r="AE113" s="291" t="s">
        <v>8389</v>
      </c>
      <c r="AF113" s="291" t="s">
        <v>8389</v>
      </c>
      <c r="AG113" s="291" t="s">
        <v>8389</v>
      </c>
      <c r="AH113" s="291" t="s">
        <v>8389</v>
      </c>
      <c r="AI113" s="291" t="s">
        <v>8389</v>
      </c>
      <c r="AJ113" s="291" t="s">
        <v>8389</v>
      </c>
      <c r="AK113" s="291" t="s">
        <v>8389</v>
      </c>
      <c r="AL113" s="291" t="s">
        <v>8389</v>
      </c>
      <c r="AM113" s="291" t="s">
        <v>8389</v>
      </c>
      <c r="AN113" s="291" t="s">
        <v>8389</v>
      </c>
      <c r="AO113" s="291" t="s">
        <v>8389</v>
      </c>
      <c r="AP113" s="291" t="s">
        <v>8389</v>
      </c>
      <c r="AQ113" s="291" t="s">
        <v>8389</v>
      </c>
      <c r="AR113" s="291" t="s">
        <v>8389</v>
      </c>
      <c r="AS113" s="291" t="str">
        <f>_xlfn.IFNA(VLOOKUP(C113,'INFORM Severity - hidden'!$C$5:$G$155,5,FALSE),"-")</f>
        <v>-</v>
      </c>
    </row>
    <row r="114" spans="1:45" x14ac:dyDescent="0.35">
      <c r="A114"/>
      <c r="B114"/>
      <c r="C114" t="s">
        <v>8438</v>
      </c>
      <c r="D114" s="291" t="str">
        <f t="shared" si="1"/>
        <v>-</v>
      </c>
      <c r="E114" s="291" t="s">
        <v>8389</v>
      </c>
      <c r="F114" s="291" t="s">
        <v>8389</v>
      </c>
      <c r="G114" s="291" t="s">
        <v>8389</v>
      </c>
      <c r="H114" s="291" t="s">
        <v>8389</v>
      </c>
      <c r="I114" s="291" t="s">
        <v>8389</v>
      </c>
      <c r="J114" s="291" t="s">
        <v>8389</v>
      </c>
      <c r="K114" s="291" t="s">
        <v>8389</v>
      </c>
      <c r="L114" s="291" t="s">
        <v>8389</v>
      </c>
      <c r="M114" s="291" t="s">
        <v>8389</v>
      </c>
      <c r="N114" s="291" t="s">
        <v>8389</v>
      </c>
      <c r="O114" s="291" t="s">
        <v>8389</v>
      </c>
      <c r="P114" s="291" t="s">
        <v>8389</v>
      </c>
      <c r="Q114" s="291" t="s">
        <v>8389</v>
      </c>
      <c r="R114" s="291">
        <v>2.5</v>
      </c>
      <c r="S114" s="291">
        <v>2.5</v>
      </c>
      <c r="T114" s="291">
        <v>2.5</v>
      </c>
      <c r="U114" s="291">
        <v>2.5</v>
      </c>
      <c r="V114" s="291">
        <v>2.6</v>
      </c>
      <c r="W114" s="291">
        <v>2.6</v>
      </c>
      <c r="X114" s="291">
        <v>2.6</v>
      </c>
      <c r="Y114" s="291">
        <v>2.6</v>
      </c>
      <c r="Z114" s="291">
        <v>2.6</v>
      </c>
      <c r="AA114" s="291">
        <v>2.5</v>
      </c>
      <c r="AB114" s="291">
        <v>2.5</v>
      </c>
      <c r="AC114" s="291" t="s">
        <v>8389</v>
      </c>
      <c r="AD114" s="291" t="s">
        <v>8389</v>
      </c>
      <c r="AE114" s="291" t="s">
        <v>8389</v>
      </c>
      <c r="AF114" s="291" t="s">
        <v>8389</v>
      </c>
      <c r="AG114" s="291" t="s">
        <v>8389</v>
      </c>
      <c r="AH114" s="291" t="s">
        <v>8389</v>
      </c>
      <c r="AI114" s="291" t="s">
        <v>8389</v>
      </c>
      <c r="AJ114" s="291" t="s">
        <v>8389</v>
      </c>
      <c r="AK114" s="291" t="s">
        <v>8389</v>
      </c>
      <c r="AL114" s="291" t="s">
        <v>8389</v>
      </c>
      <c r="AM114" s="291" t="s">
        <v>8389</v>
      </c>
      <c r="AN114" s="291" t="s">
        <v>8389</v>
      </c>
      <c r="AO114" s="291" t="s">
        <v>8389</v>
      </c>
      <c r="AP114" s="291" t="s">
        <v>8389</v>
      </c>
      <c r="AQ114" s="291" t="s">
        <v>8389</v>
      </c>
      <c r="AR114" s="291" t="s">
        <v>8389</v>
      </c>
      <c r="AS114" s="291" t="str">
        <f>_xlfn.IFNA(VLOOKUP(C114,'INFORM Severity - hidden'!$C$5:$G$155,5,FALSE),"-")</f>
        <v>-</v>
      </c>
    </row>
    <row r="115" spans="1:45" x14ac:dyDescent="0.35">
      <c r="A115" t="s">
        <v>1147</v>
      </c>
      <c r="B115" t="s">
        <v>4797</v>
      </c>
      <c r="C115" t="s">
        <v>4798</v>
      </c>
      <c r="D115" s="291" t="str">
        <f t="shared" si="1"/>
        <v>Decreasing</v>
      </c>
      <c r="E115" s="291" t="s">
        <v>8389</v>
      </c>
      <c r="F115" s="291" t="s">
        <v>8389</v>
      </c>
      <c r="G115" s="291" t="s">
        <v>8389</v>
      </c>
      <c r="H115" s="291" t="s">
        <v>8389</v>
      </c>
      <c r="I115" s="291" t="s">
        <v>8389</v>
      </c>
      <c r="J115" s="291" t="s">
        <v>8389</v>
      </c>
      <c r="K115" s="291" t="s">
        <v>8389</v>
      </c>
      <c r="L115" s="291" t="s">
        <v>8389</v>
      </c>
      <c r="M115" s="291" t="s">
        <v>8389</v>
      </c>
      <c r="N115" s="291" t="s">
        <v>8389</v>
      </c>
      <c r="O115" s="291" t="s">
        <v>8389</v>
      </c>
      <c r="P115" s="291" t="s">
        <v>8389</v>
      </c>
      <c r="Q115" s="291" t="s">
        <v>8389</v>
      </c>
      <c r="R115" s="291" t="s">
        <v>8389</v>
      </c>
      <c r="S115" s="291" t="s">
        <v>8389</v>
      </c>
      <c r="T115" s="291" t="s">
        <v>8389</v>
      </c>
      <c r="U115" s="291" t="s">
        <v>8389</v>
      </c>
      <c r="V115" s="291" t="s">
        <v>8389</v>
      </c>
      <c r="W115" s="291" t="s">
        <v>8389</v>
      </c>
      <c r="X115" s="291" t="s">
        <v>8389</v>
      </c>
      <c r="Y115" s="291" t="s">
        <v>8389</v>
      </c>
      <c r="Z115" s="291" t="s">
        <v>8389</v>
      </c>
      <c r="AA115" s="291" t="s">
        <v>8389</v>
      </c>
      <c r="AB115" s="291" t="s">
        <v>8389</v>
      </c>
      <c r="AC115" s="291" t="s">
        <v>8389</v>
      </c>
      <c r="AD115" s="291" t="s">
        <v>8389</v>
      </c>
      <c r="AE115" s="291" t="s">
        <v>8389</v>
      </c>
      <c r="AF115" s="291" t="s">
        <v>8389</v>
      </c>
      <c r="AG115" s="291" t="s">
        <v>8389</v>
      </c>
      <c r="AH115" s="291" t="s">
        <v>8389</v>
      </c>
      <c r="AI115" s="291" t="s">
        <v>8389</v>
      </c>
      <c r="AJ115" s="291" t="s">
        <v>8389</v>
      </c>
      <c r="AK115" s="291" t="s">
        <v>8389</v>
      </c>
      <c r="AL115" s="291" t="s">
        <v>8389</v>
      </c>
      <c r="AM115" s="291" t="s">
        <v>8389</v>
      </c>
      <c r="AN115" s="291" t="s">
        <v>8389</v>
      </c>
      <c r="AO115" s="291">
        <v>1.7</v>
      </c>
      <c r="AP115" s="291">
        <v>2.1</v>
      </c>
      <c r="AQ115" s="291">
        <v>1.9</v>
      </c>
      <c r="AR115" s="291">
        <v>1.8</v>
      </c>
      <c r="AS115" s="291">
        <f>_xlfn.IFNA(VLOOKUP(C115,'INFORM Severity - hidden'!$C$5:$G$155,5,FALSE),"-")</f>
        <v>1.8</v>
      </c>
    </row>
    <row r="116" spans="1:45" x14ac:dyDescent="0.35">
      <c r="A116" t="s">
        <v>1308</v>
      </c>
      <c r="B116" t="s">
        <v>1306</v>
      </c>
      <c r="C116" t="s">
        <v>1307</v>
      </c>
      <c r="D116" s="291" t="str">
        <f t="shared" si="1"/>
        <v>-</v>
      </c>
      <c r="E116" s="291" t="s">
        <v>8389</v>
      </c>
      <c r="F116" s="291" t="s">
        <v>8389</v>
      </c>
      <c r="G116" s="291" t="s">
        <v>8389</v>
      </c>
      <c r="H116" s="291" t="s">
        <v>8389</v>
      </c>
      <c r="I116" s="291" t="s">
        <v>8389</v>
      </c>
      <c r="J116" s="291" t="s">
        <v>8389</v>
      </c>
      <c r="K116" s="291" t="s">
        <v>8389</v>
      </c>
      <c r="L116" s="291" t="s">
        <v>8389</v>
      </c>
      <c r="M116" s="291" t="s">
        <v>8389</v>
      </c>
      <c r="N116" s="291" t="s">
        <v>8389</v>
      </c>
      <c r="O116" s="291" t="s">
        <v>8389</v>
      </c>
      <c r="P116" s="291" t="s">
        <v>8389</v>
      </c>
      <c r="Q116" s="291" t="s">
        <v>8389</v>
      </c>
      <c r="R116" s="291" t="s">
        <v>8389</v>
      </c>
      <c r="S116" s="291" t="s">
        <v>8389</v>
      </c>
      <c r="T116" s="291" t="s">
        <v>8389</v>
      </c>
      <c r="U116" s="291" t="s">
        <v>8389</v>
      </c>
      <c r="V116" s="291" t="s">
        <v>8389</v>
      </c>
      <c r="W116" s="291" t="s">
        <v>8389</v>
      </c>
      <c r="X116" s="291" t="s">
        <v>8389</v>
      </c>
      <c r="Y116" s="291" t="s">
        <v>8389</v>
      </c>
      <c r="Z116" s="291" t="s">
        <v>8389</v>
      </c>
      <c r="AA116" s="291" t="s">
        <v>8389</v>
      </c>
      <c r="AB116" s="291" t="s">
        <v>8389</v>
      </c>
      <c r="AC116" s="291" t="s">
        <v>8389</v>
      </c>
      <c r="AD116" s="291" t="s">
        <v>8389</v>
      </c>
      <c r="AE116" s="291" t="s">
        <v>8389</v>
      </c>
      <c r="AF116" s="291" t="s">
        <v>8389</v>
      </c>
      <c r="AG116" s="291" t="s">
        <v>8389</v>
      </c>
      <c r="AH116" s="291" t="s">
        <v>8389</v>
      </c>
      <c r="AI116" s="291" t="s">
        <v>8389</v>
      </c>
      <c r="AJ116" s="291" t="s">
        <v>8389</v>
      </c>
      <c r="AK116" s="291" t="s">
        <v>8389</v>
      </c>
      <c r="AL116" s="291" t="s">
        <v>8389</v>
      </c>
      <c r="AM116" s="291" t="s">
        <v>8389</v>
      </c>
      <c r="AN116" s="291" t="s">
        <v>8389</v>
      </c>
      <c r="AO116" s="291" t="s">
        <v>8389</v>
      </c>
      <c r="AP116" s="291" t="s">
        <v>8389</v>
      </c>
      <c r="AQ116" s="291" t="s">
        <v>8389</v>
      </c>
      <c r="AR116" s="291" t="s">
        <v>8389</v>
      </c>
      <c r="AS116" s="291" t="str">
        <f>_xlfn.IFNA(VLOOKUP(C116,'INFORM Severity - hidden'!$C$5:$G$155,5,FALSE),"-")</f>
        <v>x</v>
      </c>
    </row>
    <row r="117" spans="1:45" x14ac:dyDescent="0.35">
      <c r="A117" t="s">
        <v>1308</v>
      </c>
      <c r="B117" t="s">
        <v>1316</v>
      </c>
      <c r="C117" t="s">
        <v>1317</v>
      </c>
      <c r="D117" s="291" t="str">
        <f t="shared" si="1"/>
        <v>-</v>
      </c>
      <c r="E117" s="291" t="s">
        <v>8389</v>
      </c>
      <c r="F117" s="291" t="s">
        <v>8389</v>
      </c>
      <c r="G117" s="291" t="s">
        <v>8389</v>
      </c>
      <c r="H117" s="291" t="s">
        <v>8389</v>
      </c>
      <c r="I117" s="291" t="s">
        <v>8389</v>
      </c>
      <c r="J117" s="291" t="s">
        <v>8389</v>
      </c>
      <c r="K117" s="291" t="s">
        <v>8389</v>
      </c>
      <c r="L117" s="291" t="s">
        <v>8389</v>
      </c>
      <c r="M117" s="291" t="s">
        <v>8389</v>
      </c>
      <c r="N117" s="291" t="s">
        <v>8389</v>
      </c>
      <c r="O117" s="291" t="s">
        <v>8389</v>
      </c>
      <c r="P117" s="291" t="s">
        <v>8389</v>
      </c>
      <c r="Q117" s="291" t="s">
        <v>8389</v>
      </c>
      <c r="R117" s="291" t="s">
        <v>8389</v>
      </c>
      <c r="S117" s="291" t="s">
        <v>8389</v>
      </c>
      <c r="T117" s="291" t="s">
        <v>8389</v>
      </c>
      <c r="U117" s="291" t="s">
        <v>8389</v>
      </c>
      <c r="V117" s="291" t="s">
        <v>8389</v>
      </c>
      <c r="W117" s="291" t="s">
        <v>8389</v>
      </c>
      <c r="X117" s="291" t="s">
        <v>8389</v>
      </c>
      <c r="Y117" s="291" t="s">
        <v>8389</v>
      </c>
      <c r="Z117" s="291" t="s">
        <v>8389</v>
      </c>
      <c r="AA117" s="291" t="s">
        <v>8389</v>
      </c>
      <c r="AB117" s="291" t="s">
        <v>8389</v>
      </c>
      <c r="AC117" s="291" t="s">
        <v>8389</v>
      </c>
      <c r="AD117" s="291" t="s">
        <v>8389</v>
      </c>
      <c r="AE117" s="291" t="s">
        <v>8389</v>
      </c>
      <c r="AF117" s="291" t="s">
        <v>8389</v>
      </c>
      <c r="AG117" s="291" t="s">
        <v>8389</v>
      </c>
      <c r="AH117" s="291" t="s">
        <v>8389</v>
      </c>
      <c r="AI117" s="291" t="s">
        <v>8389</v>
      </c>
      <c r="AJ117" s="291" t="s">
        <v>8389</v>
      </c>
      <c r="AK117" s="291" t="s">
        <v>8389</v>
      </c>
      <c r="AL117" s="291" t="s">
        <v>8389</v>
      </c>
      <c r="AM117" s="291" t="s">
        <v>8389</v>
      </c>
      <c r="AN117" s="291" t="s">
        <v>8389</v>
      </c>
      <c r="AO117" s="291" t="s">
        <v>8389</v>
      </c>
      <c r="AP117" s="291" t="s">
        <v>8389</v>
      </c>
      <c r="AQ117" s="291" t="s">
        <v>8389</v>
      </c>
      <c r="AR117" s="291" t="s">
        <v>8389</v>
      </c>
      <c r="AS117" s="291" t="str">
        <f>_xlfn.IFNA(VLOOKUP(C117,'INFORM Severity - hidden'!$C$5:$G$155,5,FALSE),"-")</f>
        <v>x</v>
      </c>
    </row>
    <row r="118" spans="1:45" x14ac:dyDescent="0.35">
      <c r="A118" t="s">
        <v>1308</v>
      </c>
      <c r="B118" t="s">
        <v>1325</v>
      </c>
      <c r="C118" t="s">
        <v>1326</v>
      </c>
      <c r="D118" s="291" t="str">
        <f t="shared" si="1"/>
        <v>Stable</v>
      </c>
      <c r="E118" s="291" t="s">
        <v>8389</v>
      </c>
      <c r="F118" s="291" t="s">
        <v>8389</v>
      </c>
      <c r="G118" s="291" t="s">
        <v>8389</v>
      </c>
      <c r="H118" s="291" t="s">
        <v>8389</v>
      </c>
      <c r="I118" s="291" t="s">
        <v>8389</v>
      </c>
      <c r="J118" s="291" t="s">
        <v>8389</v>
      </c>
      <c r="K118" s="291" t="s">
        <v>8389</v>
      </c>
      <c r="L118" s="291" t="s">
        <v>8389</v>
      </c>
      <c r="M118" s="291" t="s">
        <v>8389</v>
      </c>
      <c r="N118" s="291" t="s">
        <v>8389</v>
      </c>
      <c r="O118" s="291" t="s">
        <v>8389</v>
      </c>
      <c r="P118" s="291" t="s">
        <v>8389</v>
      </c>
      <c r="Q118" s="291" t="s">
        <v>8389</v>
      </c>
      <c r="R118" s="291" t="s">
        <v>8389</v>
      </c>
      <c r="S118" s="291" t="s">
        <v>8389</v>
      </c>
      <c r="T118" s="291" t="s">
        <v>8389</v>
      </c>
      <c r="U118" s="291" t="s">
        <v>8389</v>
      </c>
      <c r="V118" s="291" t="s">
        <v>8389</v>
      </c>
      <c r="W118" s="291" t="s">
        <v>8389</v>
      </c>
      <c r="X118" s="291" t="s">
        <v>8389</v>
      </c>
      <c r="Y118" s="291" t="s">
        <v>8389</v>
      </c>
      <c r="Z118" s="291" t="s">
        <v>8389</v>
      </c>
      <c r="AA118" s="291" t="s">
        <v>8389</v>
      </c>
      <c r="AB118" s="291" t="s">
        <v>8389</v>
      </c>
      <c r="AC118" s="291" t="s">
        <v>8389</v>
      </c>
      <c r="AD118" s="291" t="s">
        <v>8389</v>
      </c>
      <c r="AE118" s="291" t="s">
        <v>8389</v>
      </c>
      <c r="AF118" s="291" t="s">
        <v>8389</v>
      </c>
      <c r="AG118" s="291" t="s">
        <v>8389</v>
      </c>
      <c r="AH118" s="291" t="s">
        <v>8389</v>
      </c>
      <c r="AI118" s="291" t="s">
        <v>8389</v>
      </c>
      <c r="AJ118" s="291" t="s">
        <v>8389</v>
      </c>
      <c r="AK118" s="291" t="s">
        <v>8389</v>
      </c>
      <c r="AL118" s="291" t="s">
        <v>8389</v>
      </c>
      <c r="AM118" s="291" t="s">
        <v>8389</v>
      </c>
      <c r="AN118" s="291" t="s">
        <v>8389</v>
      </c>
      <c r="AO118" s="291" t="s">
        <v>8389</v>
      </c>
      <c r="AP118" s="291">
        <v>2.4</v>
      </c>
      <c r="AQ118" s="291">
        <v>2.4</v>
      </c>
      <c r="AR118" s="291">
        <v>2.4</v>
      </c>
      <c r="AS118" s="291">
        <f>_xlfn.IFNA(VLOOKUP(C118,'INFORM Severity - hidden'!$C$5:$G$155,5,FALSE),"-")</f>
        <v>2.4</v>
      </c>
    </row>
    <row r="119" spans="1:45" x14ac:dyDescent="0.35">
      <c r="A119"/>
      <c r="B119"/>
      <c r="C119" t="s">
        <v>8439</v>
      </c>
      <c r="D119" s="291" t="str">
        <f t="shared" si="1"/>
        <v>-</v>
      </c>
      <c r="E119" s="291" t="s">
        <v>8389</v>
      </c>
      <c r="F119" s="291" t="s">
        <v>8389</v>
      </c>
      <c r="G119" s="291" t="s">
        <v>8389</v>
      </c>
      <c r="H119" s="291" t="s">
        <v>8389</v>
      </c>
      <c r="I119" s="291" t="s">
        <v>8389</v>
      </c>
      <c r="J119" s="291" t="s">
        <v>8389</v>
      </c>
      <c r="K119" s="291" t="s">
        <v>8389</v>
      </c>
      <c r="L119" s="291" t="s">
        <v>8389</v>
      </c>
      <c r="M119" s="291" t="s">
        <v>8389</v>
      </c>
      <c r="N119" s="291" t="s">
        <v>8389</v>
      </c>
      <c r="O119" s="291" t="s">
        <v>8389</v>
      </c>
      <c r="P119" s="291" t="s">
        <v>8389</v>
      </c>
      <c r="Q119" s="291" t="s">
        <v>8389</v>
      </c>
      <c r="R119" s="291" t="s">
        <v>8389</v>
      </c>
      <c r="S119" s="291" t="s">
        <v>8389</v>
      </c>
      <c r="T119" s="291" t="s">
        <v>8389</v>
      </c>
      <c r="U119" s="291" t="s">
        <v>8389</v>
      </c>
      <c r="V119" s="291" t="s">
        <v>8389</v>
      </c>
      <c r="W119" s="291" t="s">
        <v>8389</v>
      </c>
      <c r="X119" s="291" t="s">
        <v>8389</v>
      </c>
      <c r="Y119" s="291" t="s">
        <v>8389</v>
      </c>
      <c r="Z119" s="291" t="s">
        <v>8389</v>
      </c>
      <c r="AA119" s="291" t="s">
        <v>8389</v>
      </c>
      <c r="AB119" s="291">
        <v>1.7</v>
      </c>
      <c r="AC119" s="291">
        <v>1.7</v>
      </c>
      <c r="AD119" s="291">
        <v>1.7</v>
      </c>
      <c r="AE119" s="291" t="s">
        <v>8389</v>
      </c>
      <c r="AF119" s="291" t="s">
        <v>8389</v>
      </c>
      <c r="AG119" s="291" t="s">
        <v>8389</v>
      </c>
      <c r="AH119" s="291" t="s">
        <v>8389</v>
      </c>
      <c r="AI119" s="291" t="s">
        <v>8389</v>
      </c>
      <c r="AJ119" s="291" t="s">
        <v>8389</v>
      </c>
      <c r="AK119" s="291" t="s">
        <v>8389</v>
      </c>
      <c r="AL119" s="291" t="s">
        <v>8389</v>
      </c>
      <c r="AM119" s="291" t="s">
        <v>8389</v>
      </c>
      <c r="AN119" s="291" t="s">
        <v>8389</v>
      </c>
      <c r="AO119" s="291" t="s">
        <v>8389</v>
      </c>
      <c r="AP119" s="291" t="s">
        <v>8389</v>
      </c>
      <c r="AQ119" s="291" t="s">
        <v>8389</v>
      </c>
      <c r="AR119" s="291" t="s">
        <v>8389</v>
      </c>
      <c r="AS119" s="291" t="str">
        <f>_xlfn.IFNA(VLOOKUP(C119,'INFORM Severity - hidden'!$C$5:$G$155,5,FALSE),"-")</f>
        <v>-</v>
      </c>
    </row>
    <row r="120" spans="1:45" x14ac:dyDescent="0.35">
      <c r="A120" t="s">
        <v>15</v>
      </c>
      <c r="B120" t="s">
        <v>13</v>
      </c>
      <c r="C120" t="s">
        <v>14</v>
      </c>
      <c r="D120" s="291" t="str">
        <f t="shared" si="1"/>
        <v>Stable</v>
      </c>
      <c r="E120" s="291">
        <v>3.6</v>
      </c>
      <c r="F120" s="291">
        <v>3.8</v>
      </c>
      <c r="G120" s="291">
        <v>3.8</v>
      </c>
      <c r="H120" s="291">
        <v>3.6</v>
      </c>
      <c r="I120" s="291">
        <v>3.6</v>
      </c>
      <c r="J120" s="291">
        <v>3.6</v>
      </c>
      <c r="K120" s="291">
        <v>3.6</v>
      </c>
      <c r="L120" s="291">
        <v>3.7</v>
      </c>
      <c r="M120" s="291">
        <v>3.7</v>
      </c>
      <c r="N120" s="291">
        <v>3.8</v>
      </c>
      <c r="O120" s="291">
        <v>3.8</v>
      </c>
      <c r="P120" s="291">
        <v>3.8</v>
      </c>
      <c r="Q120" s="291">
        <v>3.8</v>
      </c>
      <c r="R120" s="291">
        <v>3.8</v>
      </c>
      <c r="S120" s="291">
        <v>3.8</v>
      </c>
      <c r="T120" s="291">
        <v>3.8</v>
      </c>
      <c r="U120" s="291">
        <v>3.8</v>
      </c>
      <c r="V120" s="291">
        <v>3.8</v>
      </c>
      <c r="W120" s="291">
        <v>3.8</v>
      </c>
      <c r="X120" s="291">
        <v>3.8</v>
      </c>
      <c r="Y120" s="291">
        <v>3.8</v>
      </c>
      <c r="Z120" s="291">
        <v>3.8</v>
      </c>
      <c r="AA120" s="291">
        <v>3.8</v>
      </c>
      <c r="AB120" s="291">
        <v>3.8</v>
      </c>
      <c r="AC120" s="291">
        <v>3.8</v>
      </c>
      <c r="AD120" s="291">
        <v>3.8</v>
      </c>
      <c r="AE120" s="291">
        <v>4.0999999999999996</v>
      </c>
      <c r="AF120" s="291">
        <v>4.0999999999999996</v>
      </c>
      <c r="AG120" s="291">
        <v>4.0999999999999996</v>
      </c>
      <c r="AH120" s="291">
        <v>4.3</v>
      </c>
      <c r="AI120" s="291">
        <v>4.3</v>
      </c>
      <c r="AJ120" s="291">
        <v>4.3</v>
      </c>
      <c r="AK120" s="291">
        <v>4.3</v>
      </c>
      <c r="AL120" s="291">
        <v>4.3</v>
      </c>
      <c r="AM120" s="291">
        <v>4.3</v>
      </c>
      <c r="AN120" s="291">
        <v>4.3</v>
      </c>
      <c r="AO120" s="291">
        <v>4.3</v>
      </c>
      <c r="AP120" s="291">
        <v>4.3</v>
      </c>
      <c r="AQ120" s="291">
        <v>4.3</v>
      </c>
      <c r="AR120" s="291">
        <v>4.3</v>
      </c>
      <c r="AS120" s="291">
        <f>_xlfn.IFNA(VLOOKUP(C120,'INFORM Severity - hidden'!$C$5:$G$155,5,FALSE),"-")</f>
        <v>4.3</v>
      </c>
    </row>
    <row r="121" spans="1:45" x14ac:dyDescent="0.35">
      <c r="A121" t="s">
        <v>455</v>
      </c>
      <c r="B121" t="s">
        <v>1555</v>
      </c>
      <c r="C121" t="s">
        <v>1556</v>
      </c>
      <c r="D121" s="291" t="str">
        <f t="shared" si="1"/>
        <v>Increasing</v>
      </c>
      <c r="E121" s="291" t="s">
        <v>8389</v>
      </c>
      <c r="F121" s="291">
        <v>3.2</v>
      </c>
      <c r="G121" s="291">
        <v>3.2</v>
      </c>
      <c r="H121" s="291">
        <v>3.2</v>
      </c>
      <c r="I121" s="291">
        <v>3.3</v>
      </c>
      <c r="J121" s="291">
        <v>3.3</v>
      </c>
      <c r="K121" s="291">
        <v>3.3</v>
      </c>
      <c r="L121" s="291">
        <v>3.3</v>
      </c>
      <c r="M121" s="291">
        <v>3.3</v>
      </c>
      <c r="N121" s="291">
        <v>3.4</v>
      </c>
      <c r="O121" s="291">
        <v>3.4</v>
      </c>
      <c r="P121" s="291">
        <v>3.4</v>
      </c>
      <c r="Q121" s="291">
        <v>3.4</v>
      </c>
      <c r="R121" s="291">
        <v>3.4</v>
      </c>
      <c r="S121" s="291">
        <v>3.6</v>
      </c>
      <c r="T121" s="291">
        <v>3.6</v>
      </c>
      <c r="U121" s="291">
        <v>3.6</v>
      </c>
      <c r="V121" s="291">
        <v>3.6</v>
      </c>
      <c r="W121" s="291">
        <v>3.6</v>
      </c>
      <c r="X121" s="291">
        <v>3.5</v>
      </c>
      <c r="Y121" s="291">
        <v>3.5</v>
      </c>
      <c r="Z121" s="291">
        <v>3.5</v>
      </c>
      <c r="AA121" s="291">
        <v>3.5</v>
      </c>
      <c r="AB121" s="291">
        <v>3.5</v>
      </c>
      <c r="AC121" s="291">
        <v>3.5</v>
      </c>
      <c r="AD121" s="291">
        <v>3.7</v>
      </c>
      <c r="AE121" s="291">
        <v>3.7</v>
      </c>
      <c r="AF121" s="291">
        <v>3.7</v>
      </c>
      <c r="AG121" s="291">
        <v>3.7</v>
      </c>
      <c r="AH121" s="291">
        <v>3.7</v>
      </c>
      <c r="AI121" s="291">
        <v>3.9</v>
      </c>
      <c r="AJ121" s="291">
        <v>3.9</v>
      </c>
      <c r="AK121" s="291">
        <v>3.9</v>
      </c>
      <c r="AL121" s="291">
        <v>3.8</v>
      </c>
      <c r="AM121" s="291">
        <v>3.9</v>
      </c>
      <c r="AN121" s="291">
        <v>3.9</v>
      </c>
      <c r="AO121" s="291">
        <v>4.3</v>
      </c>
      <c r="AP121" s="291">
        <v>4.3</v>
      </c>
      <c r="AQ121" s="291">
        <v>4.3</v>
      </c>
      <c r="AR121" s="291">
        <v>4.3</v>
      </c>
      <c r="AS121" s="291">
        <f>_xlfn.IFNA(VLOOKUP(C121,'INFORM Severity - hidden'!$C$5:$G$155,5,FALSE),"-")</f>
        <v>4.4000000000000004</v>
      </c>
    </row>
    <row r="122" spans="1:45" x14ac:dyDescent="0.35">
      <c r="A122" t="s">
        <v>455</v>
      </c>
      <c r="B122" t="s">
        <v>453</v>
      </c>
      <c r="C122" t="s">
        <v>454</v>
      </c>
      <c r="D122" s="291" t="str">
        <f t="shared" si="1"/>
        <v>Increasing</v>
      </c>
      <c r="E122" s="291" t="s">
        <v>8389</v>
      </c>
      <c r="F122" s="291">
        <v>3.3</v>
      </c>
      <c r="G122" s="291">
        <v>3.3</v>
      </c>
      <c r="H122" s="291">
        <v>3.1</v>
      </c>
      <c r="I122" s="291">
        <v>3.2</v>
      </c>
      <c r="J122" s="291">
        <v>3.2</v>
      </c>
      <c r="K122" s="291">
        <v>3.2</v>
      </c>
      <c r="L122" s="291">
        <v>3.2</v>
      </c>
      <c r="M122" s="291">
        <v>3.2</v>
      </c>
      <c r="N122" s="291">
        <v>3.5</v>
      </c>
      <c r="O122" s="291">
        <v>3.5</v>
      </c>
      <c r="P122" s="291">
        <v>3.4</v>
      </c>
      <c r="Q122" s="291">
        <v>3.5</v>
      </c>
      <c r="R122" s="291">
        <v>3.5</v>
      </c>
      <c r="S122" s="291">
        <v>3.5</v>
      </c>
      <c r="T122" s="291">
        <v>3.5</v>
      </c>
      <c r="U122" s="291">
        <v>3.5</v>
      </c>
      <c r="V122" s="291">
        <v>3.5</v>
      </c>
      <c r="W122" s="291">
        <v>3.5</v>
      </c>
      <c r="X122" s="291">
        <v>3.5</v>
      </c>
      <c r="Y122" s="291">
        <v>3.5</v>
      </c>
      <c r="Z122" s="291">
        <v>3.5</v>
      </c>
      <c r="AA122" s="291">
        <v>3.5</v>
      </c>
      <c r="AB122" s="291">
        <v>3.5</v>
      </c>
      <c r="AC122" s="291">
        <v>3.5</v>
      </c>
      <c r="AD122" s="291">
        <v>3.5</v>
      </c>
      <c r="AE122" s="291">
        <v>3.5</v>
      </c>
      <c r="AF122" s="291">
        <v>3.5</v>
      </c>
      <c r="AG122" s="291">
        <v>3.5</v>
      </c>
      <c r="AH122" s="291">
        <v>3.6</v>
      </c>
      <c r="AI122" s="291">
        <v>3.6</v>
      </c>
      <c r="AJ122" s="291">
        <v>3.6</v>
      </c>
      <c r="AK122" s="291">
        <v>3.6</v>
      </c>
      <c r="AL122" s="291">
        <v>3.5</v>
      </c>
      <c r="AM122" s="291">
        <v>3.5</v>
      </c>
      <c r="AN122" s="291">
        <v>3.5</v>
      </c>
      <c r="AO122" s="291">
        <v>3.6</v>
      </c>
      <c r="AP122" s="291">
        <v>3.6</v>
      </c>
      <c r="AQ122" s="291">
        <v>3.7</v>
      </c>
      <c r="AR122" s="291">
        <v>3.7</v>
      </c>
      <c r="AS122" s="291">
        <f>_xlfn.IFNA(VLOOKUP(C122,'INFORM Severity - hidden'!$C$5:$G$155,5,FALSE),"-")</f>
        <v>3.7</v>
      </c>
    </row>
    <row r="123" spans="1:45" x14ac:dyDescent="0.35">
      <c r="A123" t="s">
        <v>455</v>
      </c>
      <c r="B123" t="s">
        <v>461</v>
      </c>
      <c r="C123" t="s">
        <v>462</v>
      </c>
      <c r="D123" s="291" t="str">
        <f t="shared" si="1"/>
        <v>Increasing</v>
      </c>
      <c r="E123" s="291" t="s">
        <v>8389</v>
      </c>
      <c r="F123" s="291">
        <v>2.1</v>
      </c>
      <c r="G123" s="291">
        <v>2.1</v>
      </c>
      <c r="H123" s="291">
        <v>2.2999999999999998</v>
      </c>
      <c r="I123" s="291">
        <v>2.4</v>
      </c>
      <c r="J123" s="291">
        <v>2.2999999999999998</v>
      </c>
      <c r="K123" s="291">
        <v>2.2999999999999998</v>
      </c>
      <c r="L123" s="291">
        <v>2.2999999999999998</v>
      </c>
      <c r="M123" s="291">
        <v>2.2999999999999998</v>
      </c>
      <c r="N123" s="291">
        <v>2.7</v>
      </c>
      <c r="O123" s="291">
        <v>2.7</v>
      </c>
      <c r="P123" s="291">
        <v>2.7</v>
      </c>
      <c r="Q123" s="291">
        <v>2.7</v>
      </c>
      <c r="R123" s="291">
        <v>2.7</v>
      </c>
      <c r="S123" s="291">
        <v>2.6</v>
      </c>
      <c r="T123" s="291">
        <v>2.6</v>
      </c>
      <c r="U123" s="291">
        <v>2.6</v>
      </c>
      <c r="V123" s="291">
        <v>2.6</v>
      </c>
      <c r="W123" s="291">
        <v>2.6</v>
      </c>
      <c r="X123" s="291">
        <v>2.6</v>
      </c>
      <c r="Y123" s="291">
        <v>2.6</v>
      </c>
      <c r="Z123" s="291">
        <v>2.6</v>
      </c>
      <c r="AA123" s="291">
        <v>2.6</v>
      </c>
      <c r="AB123" s="291">
        <v>2.6</v>
      </c>
      <c r="AC123" s="291">
        <v>2.6</v>
      </c>
      <c r="AD123" s="291">
        <v>3.1</v>
      </c>
      <c r="AE123" s="291">
        <v>3.1</v>
      </c>
      <c r="AF123" s="291">
        <v>3.1</v>
      </c>
      <c r="AG123" s="291">
        <v>3.1</v>
      </c>
      <c r="AH123" s="291">
        <v>3.2</v>
      </c>
      <c r="AI123" s="291">
        <v>3.2</v>
      </c>
      <c r="AJ123" s="291">
        <v>3.2</v>
      </c>
      <c r="AK123" s="291">
        <v>3.2</v>
      </c>
      <c r="AL123" s="291">
        <v>3.1</v>
      </c>
      <c r="AM123" s="291">
        <v>3.1</v>
      </c>
      <c r="AN123" s="291">
        <v>3.2</v>
      </c>
      <c r="AO123" s="291">
        <v>3.8</v>
      </c>
      <c r="AP123" s="291">
        <v>3.8</v>
      </c>
      <c r="AQ123" s="291">
        <v>3.8</v>
      </c>
      <c r="AR123" s="291">
        <v>3.8</v>
      </c>
      <c r="AS123" s="291">
        <f>_xlfn.IFNA(VLOOKUP(C123,'INFORM Severity - hidden'!$C$5:$G$155,5,FALSE),"-")</f>
        <v>3.8</v>
      </c>
    </row>
    <row r="124" spans="1:45" x14ac:dyDescent="0.35">
      <c r="A124" t="s">
        <v>455</v>
      </c>
      <c r="B124" t="s">
        <v>2547</v>
      </c>
      <c r="C124" t="s">
        <v>2548</v>
      </c>
      <c r="D124" s="291" t="str">
        <f t="shared" si="1"/>
        <v>Increasing</v>
      </c>
      <c r="E124" s="291" t="s">
        <v>8389</v>
      </c>
      <c r="F124" s="291" t="s">
        <v>8389</v>
      </c>
      <c r="G124" s="291" t="s">
        <v>8389</v>
      </c>
      <c r="H124" s="291" t="s">
        <v>8389</v>
      </c>
      <c r="I124" s="291" t="s">
        <v>8389</v>
      </c>
      <c r="J124" s="291" t="s">
        <v>8389</v>
      </c>
      <c r="K124" s="291" t="s">
        <v>8389</v>
      </c>
      <c r="L124" s="291" t="s">
        <v>8389</v>
      </c>
      <c r="M124" s="291" t="s">
        <v>8389</v>
      </c>
      <c r="N124" s="291" t="s">
        <v>8389</v>
      </c>
      <c r="O124" s="291" t="s">
        <v>8389</v>
      </c>
      <c r="P124" s="291" t="s">
        <v>8389</v>
      </c>
      <c r="Q124" s="291" t="s">
        <v>8389</v>
      </c>
      <c r="R124" s="291" t="s">
        <v>8389</v>
      </c>
      <c r="S124" s="291" t="s">
        <v>8389</v>
      </c>
      <c r="T124" s="291" t="s">
        <v>8389</v>
      </c>
      <c r="U124" s="291" t="s">
        <v>8389</v>
      </c>
      <c r="V124" s="291" t="s">
        <v>8389</v>
      </c>
      <c r="W124" s="291" t="s">
        <v>8389</v>
      </c>
      <c r="X124" s="291" t="s">
        <v>8389</v>
      </c>
      <c r="Y124" s="291" t="s">
        <v>8389</v>
      </c>
      <c r="Z124" s="291" t="s">
        <v>8389</v>
      </c>
      <c r="AA124" s="291" t="s">
        <v>8389</v>
      </c>
      <c r="AB124" s="291" t="s">
        <v>8389</v>
      </c>
      <c r="AC124" s="291" t="s">
        <v>8389</v>
      </c>
      <c r="AD124" s="291" t="s">
        <v>8389</v>
      </c>
      <c r="AE124" s="291" t="s">
        <v>8389</v>
      </c>
      <c r="AF124" s="291" t="s">
        <v>8389</v>
      </c>
      <c r="AG124" s="291" t="s">
        <v>8389</v>
      </c>
      <c r="AH124" s="291">
        <v>2.1</v>
      </c>
      <c r="AI124" s="291">
        <v>3.4</v>
      </c>
      <c r="AJ124" s="291">
        <v>3.4</v>
      </c>
      <c r="AK124" s="291">
        <v>3.4</v>
      </c>
      <c r="AL124" s="291">
        <v>3.4</v>
      </c>
      <c r="AM124" s="291">
        <v>3.4</v>
      </c>
      <c r="AN124" s="291">
        <v>3.5</v>
      </c>
      <c r="AO124" s="291">
        <v>4.0999999999999996</v>
      </c>
      <c r="AP124" s="291">
        <v>4.0999999999999996</v>
      </c>
      <c r="AQ124" s="291">
        <v>4.0999999999999996</v>
      </c>
      <c r="AR124" s="291">
        <v>4.0999999999999996</v>
      </c>
      <c r="AS124" s="291">
        <f>_xlfn.IFNA(VLOOKUP(C124,'INFORM Severity - hidden'!$C$5:$G$155,5,FALSE),"-")</f>
        <v>4.4000000000000004</v>
      </c>
    </row>
    <row r="125" spans="1:45" x14ac:dyDescent="0.35">
      <c r="A125" t="s">
        <v>869</v>
      </c>
      <c r="B125" t="s">
        <v>1178</v>
      </c>
      <c r="C125" t="s">
        <v>1179</v>
      </c>
      <c r="D125" s="291" t="str">
        <f t="shared" si="1"/>
        <v>Increasing</v>
      </c>
      <c r="E125" s="291" t="s">
        <v>8389</v>
      </c>
      <c r="F125" s="291" t="s">
        <v>8389</v>
      </c>
      <c r="G125" s="291" t="s">
        <v>8389</v>
      </c>
      <c r="H125" s="291">
        <v>3.8</v>
      </c>
      <c r="I125" s="291">
        <v>3.7</v>
      </c>
      <c r="J125" s="291">
        <v>3.7</v>
      </c>
      <c r="K125" s="291">
        <v>3.2</v>
      </c>
      <c r="L125" s="291">
        <v>3.2</v>
      </c>
      <c r="M125" s="291">
        <v>3.2</v>
      </c>
      <c r="N125" s="291">
        <v>3.2</v>
      </c>
      <c r="O125" s="291">
        <v>3.4</v>
      </c>
      <c r="P125" s="291">
        <v>3.4</v>
      </c>
      <c r="Q125" s="291">
        <v>3.5</v>
      </c>
      <c r="R125" s="291">
        <v>3.5</v>
      </c>
      <c r="S125" s="291">
        <v>3.2</v>
      </c>
      <c r="T125" s="291">
        <v>3.2</v>
      </c>
      <c r="U125" s="291">
        <v>3.2</v>
      </c>
      <c r="V125" s="291">
        <v>3.2</v>
      </c>
      <c r="W125" s="291">
        <v>3</v>
      </c>
      <c r="X125" s="291">
        <v>3</v>
      </c>
      <c r="Y125" s="291">
        <v>3</v>
      </c>
      <c r="Z125" s="291">
        <v>3.2</v>
      </c>
      <c r="AA125" s="291">
        <v>3.3</v>
      </c>
      <c r="AB125" s="291">
        <v>3.3</v>
      </c>
      <c r="AC125" s="291">
        <v>3.6</v>
      </c>
      <c r="AD125" s="291">
        <v>3.6</v>
      </c>
      <c r="AE125" s="291">
        <v>3.6</v>
      </c>
      <c r="AF125" s="291">
        <v>3.6</v>
      </c>
      <c r="AG125" s="291">
        <v>3.6</v>
      </c>
      <c r="AH125" s="291">
        <v>3.7</v>
      </c>
      <c r="AI125" s="291" t="s">
        <v>8389</v>
      </c>
      <c r="AJ125" s="291" t="s">
        <v>8389</v>
      </c>
      <c r="AK125" s="291" t="s">
        <v>8389</v>
      </c>
      <c r="AL125" s="291" t="s">
        <v>8389</v>
      </c>
      <c r="AM125" s="291" t="s">
        <v>8389</v>
      </c>
      <c r="AN125" s="291" t="s">
        <v>8389</v>
      </c>
      <c r="AO125" s="291">
        <v>3.5</v>
      </c>
      <c r="AP125" s="291">
        <v>3.5</v>
      </c>
      <c r="AQ125" s="291">
        <v>3.6</v>
      </c>
      <c r="AR125" s="291">
        <v>3.6</v>
      </c>
      <c r="AS125" s="291">
        <f>_xlfn.IFNA(VLOOKUP(C125,'INFORM Severity - hidden'!$C$5:$G$155,5,FALSE),"-")</f>
        <v>3.6</v>
      </c>
    </row>
    <row r="126" spans="1:45" x14ac:dyDescent="0.35">
      <c r="A126"/>
      <c r="B126"/>
      <c r="C126" t="s">
        <v>8440</v>
      </c>
      <c r="D126" s="291" t="str">
        <f t="shared" si="1"/>
        <v>-</v>
      </c>
      <c r="E126" s="291" t="s">
        <v>8389</v>
      </c>
      <c r="F126" s="291">
        <v>3.3</v>
      </c>
      <c r="G126" s="291">
        <v>3.3</v>
      </c>
      <c r="H126" s="291">
        <v>3.3</v>
      </c>
      <c r="I126" s="291">
        <v>3.3</v>
      </c>
      <c r="J126" s="291" t="s">
        <v>8389</v>
      </c>
      <c r="K126" s="291" t="s">
        <v>8389</v>
      </c>
      <c r="L126" s="291" t="s">
        <v>8389</v>
      </c>
      <c r="M126" s="291" t="s">
        <v>8389</v>
      </c>
      <c r="N126" s="291" t="s">
        <v>8389</v>
      </c>
      <c r="O126" s="291" t="s">
        <v>8389</v>
      </c>
      <c r="P126" s="291" t="s">
        <v>8389</v>
      </c>
      <c r="Q126" s="291" t="s">
        <v>8389</v>
      </c>
      <c r="R126" s="291" t="s">
        <v>8389</v>
      </c>
      <c r="S126" s="291" t="s">
        <v>8389</v>
      </c>
      <c r="T126" s="291" t="s">
        <v>8389</v>
      </c>
      <c r="U126" s="291" t="s">
        <v>8389</v>
      </c>
      <c r="V126" s="291" t="s">
        <v>8389</v>
      </c>
      <c r="W126" s="291" t="s">
        <v>8389</v>
      </c>
      <c r="X126" s="291" t="s">
        <v>8389</v>
      </c>
      <c r="Y126" s="291" t="s">
        <v>8389</v>
      </c>
      <c r="Z126" s="291" t="s">
        <v>8389</v>
      </c>
      <c r="AA126" s="291" t="s">
        <v>8389</v>
      </c>
      <c r="AB126" s="291" t="s">
        <v>8389</v>
      </c>
      <c r="AC126" s="291" t="s">
        <v>8389</v>
      </c>
      <c r="AD126" s="291" t="s">
        <v>8389</v>
      </c>
      <c r="AE126" s="291" t="s">
        <v>8389</v>
      </c>
      <c r="AF126" s="291" t="s">
        <v>8389</v>
      </c>
      <c r="AG126" s="291" t="s">
        <v>8389</v>
      </c>
      <c r="AH126" s="291" t="s">
        <v>8389</v>
      </c>
      <c r="AI126" s="291" t="s">
        <v>8389</v>
      </c>
      <c r="AJ126" s="291" t="s">
        <v>8389</v>
      </c>
      <c r="AK126" s="291" t="s">
        <v>8389</v>
      </c>
      <c r="AL126" s="291" t="s">
        <v>8389</v>
      </c>
      <c r="AM126" s="291" t="s">
        <v>8389</v>
      </c>
      <c r="AN126" s="291" t="s">
        <v>8389</v>
      </c>
      <c r="AO126" s="291" t="s">
        <v>8389</v>
      </c>
      <c r="AP126" s="291" t="s">
        <v>8389</v>
      </c>
      <c r="AQ126" s="291" t="s">
        <v>8389</v>
      </c>
      <c r="AR126" s="291" t="s">
        <v>8389</v>
      </c>
      <c r="AS126" s="291" t="str">
        <f>_xlfn.IFNA(VLOOKUP(C126,'INFORM Severity - hidden'!$C$5:$G$155,5,FALSE),"-")</f>
        <v>-</v>
      </c>
    </row>
    <row r="127" spans="1:45" x14ac:dyDescent="0.35">
      <c r="A127"/>
      <c r="B127"/>
      <c r="C127" t="s">
        <v>8441</v>
      </c>
      <c r="D127" s="291" t="str">
        <f t="shared" si="1"/>
        <v>-</v>
      </c>
      <c r="E127" s="291" t="s">
        <v>8389</v>
      </c>
      <c r="F127" s="291" t="s">
        <v>8389</v>
      </c>
      <c r="G127" s="291">
        <v>3.1</v>
      </c>
      <c r="H127" s="291">
        <v>3.4</v>
      </c>
      <c r="I127" s="291">
        <v>3.4</v>
      </c>
      <c r="J127" s="291" t="s">
        <v>8389</v>
      </c>
      <c r="K127" s="291" t="s">
        <v>8389</v>
      </c>
      <c r="L127" s="291" t="s">
        <v>8389</v>
      </c>
      <c r="M127" s="291" t="s">
        <v>8389</v>
      </c>
      <c r="N127" s="291" t="s">
        <v>8389</v>
      </c>
      <c r="O127" s="291" t="s">
        <v>8389</v>
      </c>
      <c r="P127" s="291" t="s">
        <v>8389</v>
      </c>
      <c r="Q127" s="291" t="s">
        <v>8389</v>
      </c>
      <c r="R127" s="291" t="s">
        <v>8389</v>
      </c>
      <c r="S127" s="291" t="s">
        <v>8389</v>
      </c>
      <c r="T127" s="291" t="s">
        <v>8389</v>
      </c>
      <c r="U127" s="291" t="s">
        <v>8389</v>
      </c>
      <c r="V127" s="291" t="s">
        <v>8389</v>
      </c>
      <c r="W127" s="291" t="s">
        <v>8389</v>
      </c>
      <c r="X127" s="291" t="s">
        <v>8389</v>
      </c>
      <c r="Y127" s="291" t="s">
        <v>8389</v>
      </c>
      <c r="Z127" s="291" t="s">
        <v>8389</v>
      </c>
      <c r="AA127" s="291" t="s">
        <v>8389</v>
      </c>
      <c r="AB127" s="291" t="s">
        <v>8389</v>
      </c>
      <c r="AC127" s="291" t="s">
        <v>8389</v>
      </c>
      <c r="AD127" s="291" t="s">
        <v>8389</v>
      </c>
      <c r="AE127" s="291" t="s">
        <v>8389</v>
      </c>
      <c r="AF127" s="291" t="s">
        <v>8389</v>
      </c>
      <c r="AG127" s="291" t="s">
        <v>8389</v>
      </c>
      <c r="AH127" s="291" t="s">
        <v>8389</v>
      </c>
      <c r="AI127" s="291" t="s">
        <v>8389</v>
      </c>
      <c r="AJ127" s="291" t="s">
        <v>8389</v>
      </c>
      <c r="AK127" s="291" t="s">
        <v>8389</v>
      </c>
      <c r="AL127" s="291" t="s">
        <v>8389</v>
      </c>
      <c r="AM127" s="291" t="s">
        <v>8389</v>
      </c>
      <c r="AN127" s="291" t="s">
        <v>8389</v>
      </c>
      <c r="AO127" s="291" t="s">
        <v>8389</v>
      </c>
      <c r="AP127" s="291" t="s">
        <v>8389</v>
      </c>
      <c r="AQ127" s="291" t="s">
        <v>8389</v>
      </c>
      <c r="AR127" s="291" t="s">
        <v>8389</v>
      </c>
      <c r="AS127" s="291" t="str">
        <f>_xlfn.IFNA(VLOOKUP(C127,'INFORM Severity - hidden'!$C$5:$G$155,5,FALSE),"-")</f>
        <v>-</v>
      </c>
    </row>
    <row r="128" spans="1:45" x14ac:dyDescent="0.35">
      <c r="A128" t="s">
        <v>869</v>
      </c>
      <c r="B128" t="s">
        <v>867</v>
      </c>
      <c r="C128" t="s">
        <v>868</v>
      </c>
      <c r="D128" s="291" t="str">
        <f t="shared" si="1"/>
        <v>Stable</v>
      </c>
      <c r="E128" s="291" t="s">
        <v>8389</v>
      </c>
      <c r="F128" s="291" t="s">
        <v>8389</v>
      </c>
      <c r="G128" s="291" t="s">
        <v>8389</v>
      </c>
      <c r="H128" s="291" t="s">
        <v>8389</v>
      </c>
      <c r="I128" s="291" t="s">
        <v>8389</v>
      </c>
      <c r="J128" s="291" t="s">
        <v>8389</v>
      </c>
      <c r="K128" s="291" t="s">
        <v>8389</v>
      </c>
      <c r="L128" s="291" t="s">
        <v>8389</v>
      </c>
      <c r="M128" s="291" t="s">
        <v>8389</v>
      </c>
      <c r="N128" s="291" t="s">
        <v>8389</v>
      </c>
      <c r="O128" s="291" t="s">
        <v>8389</v>
      </c>
      <c r="P128" s="291" t="s">
        <v>8389</v>
      </c>
      <c r="Q128" s="291" t="s">
        <v>8389</v>
      </c>
      <c r="R128" s="291" t="s">
        <v>8389</v>
      </c>
      <c r="S128" s="291">
        <v>2</v>
      </c>
      <c r="T128" s="291">
        <v>2</v>
      </c>
      <c r="U128" s="291">
        <v>2.6</v>
      </c>
      <c r="V128" s="291">
        <v>2.6</v>
      </c>
      <c r="W128" s="291">
        <v>2.8</v>
      </c>
      <c r="X128" s="291">
        <v>2.9</v>
      </c>
      <c r="Y128" s="291">
        <v>2.9</v>
      </c>
      <c r="Z128" s="291">
        <v>2.9</v>
      </c>
      <c r="AA128" s="291">
        <v>2.1</v>
      </c>
      <c r="AB128" s="291">
        <v>2.1</v>
      </c>
      <c r="AC128" s="291">
        <v>3.5</v>
      </c>
      <c r="AD128" s="291">
        <v>3.5</v>
      </c>
      <c r="AE128" s="291">
        <v>3.5</v>
      </c>
      <c r="AF128" s="291">
        <v>3.6</v>
      </c>
      <c r="AG128" s="291">
        <v>3.6</v>
      </c>
      <c r="AH128" s="291">
        <v>3.6</v>
      </c>
      <c r="AI128" s="291">
        <v>3.4</v>
      </c>
      <c r="AJ128" s="291">
        <v>3.4</v>
      </c>
      <c r="AK128" s="291">
        <v>3.4</v>
      </c>
      <c r="AL128" s="291">
        <v>3.3</v>
      </c>
      <c r="AM128" s="291">
        <v>3.3</v>
      </c>
      <c r="AN128" s="291">
        <v>3.3</v>
      </c>
      <c r="AO128" s="291">
        <v>3.4</v>
      </c>
      <c r="AP128" s="291">
        <v>3.4</v>
      </c>
      <c r="AQ128" s="291">
        <v>3.4</v>
      </c>
      <c r="AR128" s="291">
        <v>3.4</v>
      </c>
      <c r="AS128" s="291">
        <f>_xlfn.IFNA(VLOOKUP(C128,'INFORM Severity - hidden'!$C$5:$G$155,5,FALSE),"-")</f>
        <v>3.4</v>
      </c>
    </row>
    <row r="129" spans="1:45" x14ac:dyDescent="0.35">
      <c r="A129"/>
      <c r="B129"/>
      <c r="C129" t="s">
        <v>8442</v>
      </c>
      <c r="D129" s="291" t="str">
        <f t="shared" si="1"/>
        <v>-</v>
      </c>
      <c r="E129" s="291" t="s">
        <v>8389</v>
      </c>
      <c r="F129" s="291" t="s">
        <v>8389</v>
      </c>
      <c r="G129" s="291" t="s">
        <v>8389</v>
      </c>
      <c r="H129" s="291">
        <v>2.7</v>
      </c>
      <c r="I129" s="291">
        <v>2.8</v>
      </c>
      <c r="J129" s="291" t="s">
        <v>8389</v>
      </c>
      <c r="K129" s="291" t="s">
        <v>8389</v>
      </c>
      <c r="L129" s="291" t="s">
        <v>8389</v>
      </c>
      <c r="M129" s="291" t="s">
        <v>8389</v>
      </c>
      <c r="N129" s="291" t="s">
        <v>8389</v>
      </c>
      <c r="O129" s="291" t="s">
        <v>8389</v>
      </c>
      <c r="P129" s="291" t="s">
        <v>8389</v>
      </c>
      <c r="Q129" s="291" t="s">
        <v>8389</v>
      </c>
      <c r="R129" s="291" t="s">
        <v>8389</v>
      </c>
      <c r="S129" s="291" t="s">
        <v>8389</v>
      </c>
      <c r="T129" s="291" t="s">
        <v>8389</v>
      </c>
      <c r="U129" s="291" t="s">
        <v>8389</v>
      </c>
      <c r="V129" s="291" t="s">
        <v>8389</v>
      </c>
      <c r="W129" s="291" t="s">
        <v>8389</v>
      </c>
      <c r="X129" s="291" t="s">
        <v>8389</v>
      </c>
      <c r="Y129" s="291" t="s">
        <v>8389</v>
      </c>
      <c r="Z129" s="291" t="s">
        <v>8389</v>
      </c>
      <c r="AA129" s="291" t="s">
        <v>8389</v>
      </c>
      <c r="AB129" s="291" t="s">
        <v>8389</v>
      </c>
      <c r="AC129" s="291" t="s">
        <v>8389</v>
      </c>
      <c r="AD129" s="291" t="s">
        <v>8389</v>
      </c>
      <c r="AE129" s="291" t="s">
        <v>8389</v>
      </c>
      <c r="AF129" s="291" t="s">
        <v>8389</v>
      </c>
      <c r="AG129" s="291" t="s">
        <v>8389</v>
      </c>
      <c r="AH129" s="291" t="s">
        <v>8389</v>
      </c>
      <c r="AI129" s="291" t="s">
        <v>8389</v>
      </c>
      <c r="AJ129" s="291" t="s">
        <v>8389</v>
      </c>
      <c r="AK129" s="291" t="s">
        <v>8389</v>
      </c>
      <c r="AL129" s="291" t="s">
        <v>8389</v>
      </c>
      <c r="AM129" s="291" t="s">
        <v>8389</v>
      </c>
      <c r="AN129" s="291" t="s">
        <v>8389</v>
      </c>
      <c r="AO129" s="291" t="s">
        <v>8389</v>
      </c>
      <c r="AP129" s="291" t="s">
        <v>8389</v>
      </c>
      <c r="AQ129" s="291" t="s">
        <v>8389</v>
      </c>
      <c r="AR129" s="291" t="s">
        <v>8389</v>
      </c>
      <c r="AS129" s="291" t="str">
        <f>_xlfn.IFNA(VLOOKUP(C129,'INFORM Severity - hidden'!$C$5:$G$155,5,FALSE),"-")</f>
        <v>-</v>
      </c>
    </row>
    <row r="130" spans="1:45" x14ac:dyDescent="0.35">
      <c r="A130"/>
      <c r="B130"/>
      <c r="C130" t="s">
        <v>8443</v>
      </c>
      <c r="D130" s="291" t="str">
        <f t="shared" si="1"/>
        <v>-</v>
      </c>
      <c r="E130" s="291" t="s">
        <v>8389</v>
      </c>
      <c r="F130" s="291" t="s">
        <v>8389</v>
      </c>
      <c r="G130" s="291" t="s">
        <v>8389</v>
      </c>
      <c r="H130" s="291" t="s">
        <v>8389</v>
      </c>
      <c r="I130" s="291" t="s">
        <v>8389</v>
      </c>
      <c r="J130" s="291" t="s">
        <v>8389</v>
      </c>
      <c r="K130" s="291" t="s">
        <v>8389</v>
      </c>
      <c r="L130" s="291" t="s">
        <v>8389</v>
      </c>
      <c r="M130" s="291" t="s">
        <v>8389</v>
      </c>
      <c r="N130" s="291" t="s">
        <v>8389</v>
      </c>
      <c r="O130" s="291" t="s">
        <v>8389</v>
      </c>
      <c r="P130" s="291" t="s">
        <v>8389</v>
      </c>
      <c r="Q130" s="291" t="s">
        <v>8389</v>
      </c>
      <c r="R130" s="291">
        <v>3.2</v>
      </c>
      <c r="S130" s="291">
        <v>3.2</v>
      </c>
      <c r="T130" s="291">
        <v>3.2</v>
      </c>
      <c r="U130" s="291">
        <v>3.2</v>
      </c>
      <c r="V130" s="291">
        <v>3.2</v>
      </c>
      <c r="W130" s="291">
        <v>3.2</v>
      </c>
      <c r="X130" s="291">
        <v>3.2</v>
      </c>
      <c r="Y130" s="291">
        <v>3.2</v>
      </c>
      <c r="Z130" s="291">
        <v>2.8</v>
      </c>
      <c r="AA130" s="291">
        <v>3</v>
      </c>
      <c r="AB130" s="291">
        <v>3</v>
      </c>
      <c r="AC130" s="291">
        <v>3.4</v>
      </c>
      <c r="AD130" s="291">
        <v>3.4</v>
      </c>
      <c r="AE130" s="291">
        <v>3.4</v>
      </c>
      <c r="AF130" s="291">
        <v>3.5</v>
      </c>
      <c r="AG130" s="291">
        <v>3.5</v>
      </c>
      <c r="AH130" s="291">
        <v>3.5</v>
      </c>
      <c r="AI130" s="291" t="s">
        <v>8389</v>
      </c>
      <c r="AJ130" s="291" t="s">
        <v>8389</v>
      </c>
      <c r="AK130" s="291" t="s">
        <v>8389</v>
      </c>
      <c r="AL130" s="291" t="s">
        <v>8389</v>
      </c>
      <c r="AM130" s="291" t="s">
        <v>8389</v>
      </c>
      <c r="AN130" s="291" t="s">
        <v>8389</v>
      </c>
      <c r="AO130" s="291" t="s">
        <v>8389</v>
      </c>
      <c r="AP130" s="291" t="s">
        <v>8389</v>
      </c>
      <c r="AQ130" s="291" t="s">
        <v>8389</v>
      </c>
      <c r="AR130" s="291" t="s">
        <v>8389</v>
      </c>
      <c r="AS130" s="291" t="str">
        <f>_xlfn.IFNA(VLOOKUP(C130,'INFORM Severity - hidden'!$C$5:$G$155,5,FALSE),"-")</f>
        <v>-</v>
      </c>
    </row>
    <row r="131" spans="1:45" x14ac:dyDescent="0.35">
      <c r="A131"/>
      <c r="B131"/>
      <c r="C131" t="s">
        <v>8444</v>
      </c>
      <c r="D131" s="291" t="str">
        <f t="shared" ref="D131:D194" si="2">IF(AS131="-","-",IFERROR(IF(ROUND(AVERAGE(AQ131:AS131),1)=ROUND(AVERAGE(AN131:AP131),1),"Stable",IF(ROUND(AVERAGE(AQ131:AS131),1)&lt;ROUND(AVERAGE(AN131:AP131),1),"Decreasing",IF(ROUND(AVERAGE(AQ131:AS131),1)&gt;ROUND(AVERAGE(AN131:AP131),1),"Increasing"))),"-"))</f>
        <v>-</v>
      </c>
      <c r="E131" s="291" t="s">
        <v>8389</v>
      </c>
      <c r="F131" s="291" t="s">
        <v>8389</v>
      </c>
      <c r="G131" s="291" t="s">
        <v>8389</v>
      </c>
      <c r="H131" s="291" t="s">
        <v>8389</v>
      </c>
      <c r="I131" s="291" t="s">
        <v>8389</v>
      </c>
      <c r="J131" s="291" t="s">
        <v>8389</v>
      </c>
      <c r="K131" s="291" t="s">
        <v>8389</v>
      </c>
      <c r="L131" s="291" t="s">
        <v>8389</v>
      </c>
      <c r="M131" s="291" t="s">
        <v>8389</v>
      </c>
      <c r="N131" s="291" t="s">
        <v>8389</v>
      </c>
      <c r="O131" s="291" t="s">
        <v>8389</v>
      </c>
      <c r="P131" s="291" t="s">
        <v>8389</v>
      </c>
      <c r="Q131" s="291" t="s">
        <v>8389</v>
      </c>
      <c r="R131" s="291" t="s">
        <v>8389</v>
      </c>
      <c r="S131" s="291" t="s">
        <v>8389</v>
      </c>
      <c r="T131" s="291" t="s">
        <v>8389</v>
      </c>
      <c r="U131" s="291" t="s">
        <v>8389</v>
      </c>
      <c r="V131" s="291" t="s">
        <v>8389</v>
      </c>
      <c r="W131" s="291" t="s">
        <v>8389</v>
      </c>
      <c r="X131" s="291" t="s">
        <v>8389</v>
      </c>
      <c r="Y131" s="291" t="s">
        <v>8389</v>
      </c>
      <c r="Z131" s="291" t="s">
        <v>8389</v>
      </c>
      <c r="AA131" s="291" t="s">
        <v>8389</v>
      </c>
      <c r="AB131" s="291" t="s">
        <v>8389</v>
      </c>
      <c r="AC131" s="291" t="s">
        <v>8389</v>
      </c>
      <c r="AD131" s="291">
        <v>2.2000000000000002</v>
      </c>
      <c r="AE131" s="291">
        <v>2.2000000000000002</v>
      </c>
      <c r="AF131" s="291">
        <v>2.2999999999999998</v>
      </c>
      <c r="AG131" s="291">
        <v>2.2999999999999998</v>
      </c>
      <c r="AH131" s="291">
        <v>2.2999999999999998</v>
      </c>
      <c r="AI131" s="291" t="s">
        <v>8389</v>
      </c>
      <c r="AJ131" s="291" t="s">
        <v>8389</v>
      </c>
      <c r="AK131" s="291" t="s">
        <v>8389</v>
      </c>
      <c r="AL131" s="291" t="s">
        <v>8389</v>
      </c>
      <c r="AM131" s="291" t="s">
        <v>8389</v>
      </c>
      <c r="AN131" s="291" t="s">
        <v>8389</v>
      </c>
      <c r="AO131" s="291" t="s">
        <v>8389</v>
      </c>
      <c r="AP131" s="291" t="s">
        <v>8389</v>
      </c>
      <c r="AQ131" s="291" t="s">
        <v>8389</v>
      </c>
      <c r="AR131" s="291" t="s">
        <v>8389</v>
      </c>
      <c r="AS131" s="291" t="str">
        <f>_xlfn.IFNA(VLOOKUP(C131,'INFORM Severity - hidden'!$C$5:$G$155,5,FALSE),"-")</f>
        <v>-</v>
      </c>
    </row>
    <row r="132" spans="1:45" x14ac:dyDescent="0.35">
      <c r="A132" t="s">
        <v>869</v>
      </c>
      <c r="B132" t="s">
        <v>4957</v>
      </c>
      <c r="C132" t="s">
        <v>4958</v>
      </c>
      <c r="D132" s="291" t="str">
        <f t="shared" si="2"/>
        <v>Increasing</v>
      </c>
      <c r="E132" s="291" t="s">
        <v>8389</v>
      </c>
      <c r="F132" s="291" t="s">
        <v>8389</v>
      </c>
      <c r="G132" s="291" t="s">
        <v>8389</v>
      </c>
      <c r="H132" s="291" t="s">
        <v>8389</v>
      </c>
      <c r="I132" s="291" t="s">
        <v>8389</v>
      </c>
      <c r="J132" s="291" t="s">
        <v>8389</v>
      </c>
      <c r="K132" s="291" t="s">
        <v>8389</v>
      </c>
      <c r="L132" s="291" t="s">
        <v>8389</v>
      </c>
      <c r="M132" s="291" t="s">
        <v>8389</v>
      </c>
      <c r="N132" s="291" t="s">
        <v>8389</v>
      </c>
      <c r="O132" s="291" t="s">
        <v>8389</v>
      </c>
      <c r="P132" s="291" t="s">
        <v>8389</v>
      </c>
      <c r="Q132" s="291" t="s">
        <v>8389</v>
      </c>
      <c r="R132" s="291" t="s">
        <v>8389</v>
      </c>
      <c r="S132" s="291" t="s">
        <v>8389</v>
      </c>
      <c r="T132" s="291" t="s">
        <v>8389</v>
      </c>
      <c r="U132" s="291" t="s">
        <v>8389</v>
      </c>
      <c r="V132" s="291" t="s">
        <v>8389</v>
      </c>
      <c r="W132" s="291" t="s">
        <v>8389</v>
      </c>
      <c r="X132" s="291" t="s">
        <v>8389</v>
      </c>
      <c r="Y132" s="291" t="s">
        <v>8389</v>
      </c>
      <c r="Z132" s="291" t="s">
        <v>8389</v>
      </c>
      <c r="AA132" s="291" t="s">
        <v>8389</v>
      </c>
      <c r="AB132" s="291" t="s">
        <v>8389</v>
      </c>
      <c r="AC132" s="291" t="s">
        <v>8389</v>
      </c>
      <c r="AD132" s="291" t="s">
        <v>8389</v>
      </c>
      <c r="AE132" s="291" t="s">
        <v>8389</v>
      </c>
      <c r="AF132" s="291" t="s">
        <v>8389</v>
      </c>
      <c r="AG132" s="291" t="s">
        <v>8389</v>
      </c>
      <c r="AH132" s="291" t="s">
        <v>8389</v>
      </c>
      <c r="AI132" s="291" t="s">
        <v>8389</v>
      </c>
      <c r="AJ132" s="291" t="s">
        <v>8389</v>
      </c>
      <c r="AK132" s="291" t="s">
        <v>8389</v>
      </c>
      <c r="AL132" s="291" t="s">
        <v>8389</v>
      </c>
      <c r="AM132" s="291" t="s">
        <v>8389</v>
      </c>
      <c r="AN132" s="291" t="s">
        <v>8389</v>
      </c>
      <c r="AO132" s="291">
        <v>2.2999999999999998</v>
      </c>
      <c r="AP132" s="291">
        <v>2.4</v>
      </c>
      <c r="AQ132" s="291">
        <v>2.6</v>
      </c>
      <c r="AR132" s="291">
        <v>3.1</v>
      </c>
      <c r="AS132" s="291">
        <f>_xlfn.IFNA(VLOOKUP(C132,'INFORM Severity - hidden'!$C$5:$G$155,5,FALSE),"-")</f>
        <v>3.1</v>
      </c>
    </row>
    <row r="133" spans="1:45" x14ac:dyDescent="0.35">
      <c r="A133"/>
      <c r="B133"/>
      <c r="C133" t="s">
        <v>8445</v>
      </c>
      <c r="D133" s="291" t="str">
        <f t="shared" si="2"/>
        <v>-</v>
      </c>
      <c r="E133" s="291" t="s">
        <v>8389</v>
      </c>
      <c r="F133" s="291">
        <v>2.9</v>
      </c>
      <c r="G133" s="291">
        <v>2.9</v>
      </c>
      <c r="H133" s="291" t="s">
        <v>8389</v>
      </c>
      <c r="I133" s="291" t="s">
        <v>8389</v>
      </c>
      <c r="J133" s="291" t="s">
        <v>8389</v>
      </c>
      <c r="K133" s="291" t="s">
        <v>8389</v>
      </c>
      <c r="L133" s="291" t="s">
        <v>8389</v>
      </c>
      <c r="M133" s="291" t="s">
        <v>8389</v>
      </c>
      <c r="N133" s="291" t="s">
        <v>8389</v>
      </c>
      <c r="O133" s="291" t="s">
        <v>8389</v>
      </c>
      <c r="P133" s="291" t="s">
        <v>8389</v>
      </c>
      <c r="Q133" s="291" t="s">
        <v>8389</v>
      </c>
      <c r="R133" s="291" t="s">
        <v>8389</v>
      </c>
      <c r="S133" s="291" t="s">
        <v>8389</v>
      </c>
      <c r="T133" s="291" t="s">
        <v>8389</v>
      </c>
      <c r="U133" s="291" t="s">
        <v>8389</v>
      </c>
      <c r="V133" s="291" t="s">
        <v>8389</v>
      </c>
      <c r="W133" s="291" t="s">
        <v>8389</v>
      </c>
      <c r="X133" s="291" t="s">
        <v>8389</v>
      </c>
      <c r="Y133" s="291" t="s">
        <v>8389</v>
      </c>
      <c r="Z133" s="291" t="s">
        <v>8389</v>
      </c>
      <c r="AA133" s="291" t="s">
        <v>8389</v>
      </c>
      <c r="AB133" s="291" t="s">
        <v>8389</v>
      </c>
      <c r="AC133" s="291" t="s">
        <v>8389</v>
      </c>
      <c r="AD133" s="291" t="s">
        <v>8389</v>
      </c>
      <c r="AE133" s="291" t="s">
        <v>8389</v>
      </c>
      <c r="AF133" s="291" t="s">
        <v>8389</v>
      </c>
      <c r="AG133" s="291" t="s">
        <v>8389</v>
      </c>
      <c r="AH133" s="291" t="s">
        <v>8389</v>
      </c>
      <c r="AI133" s="291" t="s">
        <v>8389</v>
      </c>
      <c r="AJ133" s="291" t="s">
        <v>8389</v>
      </c>
      <c r="AK133" s="291" t="s">
        <v>8389</v>
      </c>
      <c r="AL133" s="291" t="s">
        <v>8389</v>
      </c>
      <c r="AM133" s="291" t="s">
        <v>8389</v>
      </c>
      <c r="AN133" s="291" t="s">
        <v>8389</v>
      </c>
      <c r="AO133" s="291" t="s">
        <v>8389</v>
      </c>
      <c r="AP133" s="291" t="s">
        <v>8389</v>
      </c>
      <c r="AQ133" s="291" t="s">
        <v>8389</v>
      </c>
      <c r="AR133" s="291" t="s">
        <v>8389</v>
      </c>
      <c r="AS133" s="291" t="str">
        <f>_xlfn.IFNA(VLOOKUP(C133,'INFORM Severity - hidden'!$C$5:$G$155,5,FALSE),"-")</f>
        <v>-</v>
      </c>
    </row>
    <row r="134" spans="1:45" x14ac:dyDescent="0.35">
      <c r="A134" t="s">
        <v>472</v>
      </c>
      <c r="B134" t="s">
        <v>470</v>
      </c>
      <c r="C134" t="s">
        <v>471</v>
      </c>
      <c r="D134" s="291" t="str">
        <f t="shared" si="2"/>
        <v>Stable</v>
      </c>
      <c r="E134" s="291" t="s">
        <v>8389</v>
      </c>
      <c r="F134" s="291">
        <v>2.2999999999999998</v>
      </c>
      <c r="G134" s="291">
        <v>2.2999999999999998</v>
      </c>
      <c r="H134" s="291">
        <v>2.2999999999999998</v>
      </c>
      <c r="I134" s="291">
        <v>2.2000000000000002</v>
      </c>
      <c r="J134" s="291">
        <v>2.2000000000000002</v>
      </c>
      <c r="K134" s="291">
        <v>2.2000000000000002</v>
      </c>
      <c r="L134" s="291">
        <v>2.2000000000000002</v>
      </c>
      <c r="M134" s="291">
        <v>2.2000000000000002</v>
      </c>
      <c r="N134" s="291">
        <v>2.2000000000000002</v>
      </c>
      <c r="O134" s="291">
        <v>2.2000000000000002</v>
      </c>
      <c r="P134" s="291">
        <v>2.2000000000000002</v>
      </c>
      <c r="Q134" s="291">
        <v>2.2000000000000002</v>
      </c>
      <c r="R134" s="291">
        <v>2.2000000000000002</v>
      </c>
      <c r="S134" s="291">
        <v>2.2000000000000002</v>
      </c>
      <c r="T134" s="291">
        <v>2.2999999999999998</v>
      </c>
      <c r="U134" s="291">
        <v>2.2999999999999998</v>
      </c>
      <c r="V134" s="291">
        <v>2.2999999999999998</v>
      </c>
      <c r="W134" s="291">
        <v>2.2999999999999998</v>
      </c>
      <c r="X134" s="291">
        <v>2.2999999999999998</v>
      </c>
      <c r="Y134" s="291">
        <v>2.2999999999999998</v>
      </c>
      <c r="Z134" s="291">
        <v>2.2999999999999998</v>
      </c>
      <c r="AA134" s="291">
        <v>2.2000000000000002</v>
      </c>
      <c r="AB134" s="291">
        <v>2.2000000000000002</v>
      </c>
      <c r="AC134" s="291">
        <v>2.2000000000000002</v>
      </c>
      <c r="AD134" s="291">
        <v>2.2000000000000002</v>
      </c>
      <c r="AE134" s="291">
        <v>2.2000000000000002</v>
      </c>
      <c r="AF134" s="291">
        <v>2.2000000000000002</v>
      </c>
      <c r="AG134" s="291">
        <v>2.2000000000000002</v>
      </c>
      <c r="AH134" s="291">
        <v>2.2000000000000002</v>
      </c>
      <c r="AI134" s="291">
        <v>2.2000000000000002</v>
      </c>
      <c r="AJ134" s="291">
        <v>2.1</v>
      </c>
      <c r="AK134" s="291">
        <v>2.1</v>
      </c>
      <c r="AL134" s="291">
        <v>2.1</v>
      </c>
      <c r="AM134" s="291">
        <v>2.1</v>
      </c>
      <c r="AN134" s="291">
        <v>2.1</v>
      </c>
      <c r="AO134" s="291">
        <v>2.1</v>
      </c>
      <c r="AP134" s="291">
        <v>2.1</v>
      </c>
      <c r="AQ134" s="291">
        <v>2.1</v>
      </c>
      <c r="AR134" s="291">
        <v>2.1</v>
      </c>
      <c r="AS134" s="291">
        <f>_xlfn.IFNA(VLOOKUP(C134,'INFORM Severity - hidden'!$C$5:$G$155,5,FALSE),"-")</f>
        <v>2.1</v>
      </c>
    </row>
    <row r="135" spans="1:45" x14ac:dyDescent="0.35">
      <c r="A135" t="s">
        <v>472</v>
      </c>
      <c r="B135" t="s">
        <v>1757</v>
      </c>
      <c r="C135" t="s">
        <v>1758</v>
      </c>
      <c r="D135" s="291" t="str">
        <f t="shared" si="2"/>
        <v>Stable</v>
      </c>
      <c r="E135" s="291" t="s">
        <v>8389</v>
      </c>
      <c r="F135" s="291">
        <v>3</v>
      </c>
      <c r="G135" s="291">
        <v>3</v>
      </c>
      <c r="H135" s="291">
        <v>3</v>
      </c>
      <c r="I135" s="291">
        <v>2.7</v>
      </c>
      <c r="J135" s="291">
        <v>2.8</v>
      </c>
      <c r="K135" s="291">
        <v>2.9</v>
      </c>
      <c r="L135" s="291">
        <v>2.9</v>
      </c>
      <c r="M135" s="291">
        <v>2.9</v>
      </c>
      <c r="N135" s="291">
        <v>2.9</v>
      </c>
      <c r="O135" s="291">
        <v>2.8</v>
      </c>
      <c r="P135" s="291">
        <v>2.8</v>
      </c>
      <c r="Q135" s="291">
        <v>2.6</v>
      </c>
      <c r="R135" s="291">
        <v>2.6</v>
      </c>
      <c r="S135" s="291">
        <v>2.6</v>
      </c>
      <c r="T135" s="291">
        <v>2.6</v>
      </c>
      <c r="U135" s="291">
        <v>2.6</v>
      </c>
      <c r="V135" s="291">
        <v>2.7</v>
      </c>
      <c r="W135" s="291">
        <v>2.7</v>
      </c>
      <c r="X135" s="291">
        <v>3</v>
      </c>
      <c r="Y135" s="291">
        <v>2.9</v>
      </c>
      <c r="Z135" s="291">
        <v>2.9</v>
      </c>
      <c r="AA135" s="291">
        <v>2.8</v>
      </c>
      <c r="AB135" s="291">
        <v>2.8</v>
      </c>
      <c r="AC135" s="291">
        <v>2.8</v>
      </c>
      <c r="AD135" s="291">
        <v>2.8</v>
      </c>
      <c r="AE135" s="291">
        <v>2.8</v>
      </c>
      <c r="AF135" s="291">
        <v>2.8</v>
      </c>
      <c r="AG135" s="291">
        <v>2.8</v>
      </c>
      <c r="AH135" s="291">
        <v>2.8</v>
      </c>
      <c r="AI135" s="291">
        <v>2.8</v>
      </c>
      <c r="AJ135" s="291">
        <v>2.8</v>
      </c>
      <c r="AK135" s="291">
        <v>2.8</v>
      </c>
      <c r="AL135" s="291">
        <v>2.8</v>
      </c>
      <c r="AM135" s="291">
        <v>2.8</v>
      </c>
      <c r="AN135" s="291">
        <v>2.8</v>
      </c>
      <c r="AO135" s="291">
        <v>2.8</v>
      </c>
      <c r="AP135" s="291">
        <v>2.8</v>
      </c>
      <c r="AQ135" s="291">
        <v>2.8</v>
      </c>
      <c r="AR135" s="291">
        <v>2.8</v>
      </c>
      <c r="AS135" s="291">
        <f>_xlfn.IFNA(VLOOKUP(C135,'INFORM Severity - hidden'!$C$5:$G$155,5,FALSE),"-")</f>
        <v>2.8</v>
      </c>
    </row>
    <row r="136" spans="1:45" x14ac:dyDescent="0.35">
      <c r="A136" t="s">
        <v>591</v>
      </c>
      <c r="B136" t="s">
        <v>589</v>
      </c>
      <c r="C136" t="s">
        <v>590</v>
      </c>
      <c r="D136" s="291" t="str">
        <f t="shared" si="2"/>
        <v>Decreasing</v>
      </c>
      <c r="E136" s="291" t="s">
        <v>8389</v>
      </c>
      <c r="F136" s="291" t="s">
        <v>8389</v>
      </c>
      <c r="G136" s="291">
        <v>2.9</v>
      </c>
      <c r="H136" s="291">
        <v>3</v>
      </c>
      <c r="I136" s="291">
        <v>3.1</v>
      </c>
      <c r="J136" s="291">
        <v>3.1</v>
      </c>
      <c r="K136" s="291">
        <v>3.1</v>
      </c>
      <c r="L136" s="291">
        <v>2.7</v>
      </c>
      <c r="M136" s="291">
        <v>2.7</v>
      </c>
      <c r="N136" s="291">
        <v>2.5</v>
      </c>
      <c r="O136" s="291">
        <v>2.5</v>
      </c>
      <c r="P136" s="291">
        <v>2.5</v>
      </c>
      <c r="Q136" s="291">
        <v>2.6</v>
      </c>
      <c r="R136" s="291">
        <v>2.6</v>
      </c>
      <c r="S136" s="291">
        <v>2.7</v>
      </c>
      <c r="T136" s="291">
        <v>2.7</v>
      </c>
      <c r="U136" s="291">
        <v>2.6</v>
      </c>
      <c r="V136" s="291">
        <v>2.7</v>
      </c>
      <c r="W136" s="291">
        <v>2.7</v>
      </c>
      <c r="X136" s="291">
        <v>2.6</v>
      </c>
      <c r="Y136" s="291">
        <v>2.6</v>
      </c>
      <c r="Z136" s="291">
        <v>2.7</v>
      </c>
      <c r="AA136" s="291">
        <v>2.8</v>
      </c>
      <c r="AB136" s="291">
        <v>2.8</v>
      </c>
      <c r="AC136" s="291">
        <v>2.8</v>
      </c>
      <c r="AD136" s="291">
        <v>2.8</v>
      </c>
      <c r="AE136" s="291">
        <v>2.8</v>
      </c>
      <c r="AF136" s="291">
        <v>2.8</v>
      </c>
      <c r="AG136" s="291">
        <v>2.9</v>
      </c>
      <c r="AH136" s="291">
        <v>2.9</v>
      </c>
      <c r="AI136" s="291">
        <v>3</v>
      </c>
      <c r="AJ136" s="291">
        <v>3</v>
      </c>
      <c r="AK136" s="291">
        <v>2.8</v>
      </c>
      <c r="AL136" s="291">
        <v>2.8</v>
      </c>
      <c r="AM136" s="291">
        <v>3</v>
      </c>
      <c r="AN136" s="291">
        <v>3</v>
      </c>
      <c r="AO136" s="291">
        <v>3</v>
      </c>
      <c r="AP136" s="291">
        <v>3</v>
      </c>
      <c r="AQ136" s="291">
        <v>2.5</v>
      </c>
      <c r="AR136" s="291">
        <v>2.5</v>
      </c>
      <c r="AS136" s="291">
        <f>_xlfn.IFNA(VLOOKUP(C136,'INFORM Severity - hidden'!$C$5:$G$155,5,FALSE),"-")</f>
        <v>2.5</v>
      </c>
    </row>
    <row r="137" spans="1:45" x14ac:dyDescent="0.35">
      <c r="A137"/>
      <c r="B137"/>
      <c r="C137" t="s">
        <v>8446</v>
      </c>
      <c r="D137" s="291" t="str">
        <f t="shared" si="2"/>
        <v>-</v>
      </c>
      <c r="E137" s="291" t="s">
        <v>8389</v>
      </c>
      <c r="F137" s="291" t="s">
        <v>8389</v>
      </c>
      <c r="G137" s="291" t="s">
        <v>8389</v>
      </c>
      <c r="H137" s="291" t="s">
        <v>8389</v>
      </c>
      <c r="I137" s="291">
        <v>2.7</v>
      </c>
      <c r="J137" s="291">
        <v>2.6</v>
      </c>
      <c r="K137" s="291" t="s">
        <v>8389</v>
      </c>
      <c r="L137" s="291" t="s">
        <v>8389</v>
      </c>
      <c r="M137" s="291" t="s">
        <v>8389</v>
      </c>
      <c r="N137" s="291" t="s">
        <v>8389</v>
      </c>
      <c r="O137" s="291" t="s">
        <v>8389</v>
      </c>
      <c r="P137" s="291" t="s">
        <v>8389</v>
      </c>
      <c r="Q137" s="291" t="s">
        <v>8389</v>
      </c>
      <c r="R137" s="291" t="s">
        <v>8389</v>
      </c>
      <c r="S137" s="291" t="s">
        <v>8389</v>
      </c>
      <c r="T137" s="291" t="s">
        <v>8389</v>
      </c>
      <c r="U137" s="291" t="s">
        <v>8389</v>
      </c>
      <c r="V137" s="291" t="s">
        <v>8389</v>
      </c>
      <c r="W137" s="291" t="s">
        <v>8389</v>
      </c>
      <c r="X137" s="291" t="s">
        <v>8389</v>
      </c>
      <c r="Y137" s="291" t="s">
        <v>8389</v>
      </c>
      <c r="Z137" s="291" t="s">
        <v>8389</v>
      </c>
      <c r="AA137" s="291" t="s">
        <v>8389</v>
      </c>
      <c r="AB137" s="291" t="s">
        <v>8389</v>
      </c>
      <c r="AC137" s="291" t="s">
        <v>8389</v>
      </c>
      <c r="AD137" s="291" t="s">
        <v>8389</v>
      </c>
      <c r="AE137" s="291" t="s">
        <v>8389</v>
      </c>
      <c r="AF137" s="291" t="s">
        <v>8389</v>
      </c>
      <c r="AG137" s="291" t="s">
        <v>8389</v>
      </c>
      <c r="AH137" s="291" t="s">
        <v>8389</v>
      </c>
      <c r="AI137" s="291" t="s">
        <v>8389</v>
      </c>
      <c r="AJ137" s="291" t="s">
        <v>8389</v>
      </c>
      <c r="AK137" s="291" t="s">
        <v>8389</v>
      </c>
      <c r="AL137" s="291" t="s">
        <v>8389</v>
      </c>
      <c r="AM137" s="291" t="s">
        <v>8389</v>
      </c>
      <c r="AN137" s="291" t="s">
        <v>8389</v>
      </c>
      <c r="AO137" s="291" t="s">
        <v>8389</v>
      </c>
      <c r="AP137" s="291" t="s">
        <v>8389</v>
      </c>
      <c r="AQ137" s="291" t="s">
        <v>8389</v>
      </c>
      <c r="AR137" s="291" t="s">
        <v>8389</v>
      </c>
      <c r="AS137" s="291" t="str">
        <f>_xlfn.IFNA(VLOOKUP(C137,'INFORM Severity - hidden'!$C$5:$G$155,5,FALSE),"-")</f>
        <v>-</v>
      </c>
    </row>
    <row r="138" spans="1:45" x14ac:dyDescent="0.35">
      <c r="A138" t="s">
        <v>591</v>
      </c>
      <c r="B138" t="s">
        <v>4906</v>
      </c>
      <c r="C138" t="s">
        <v>4907</v>
      </c>
      <c r="D138" s="291" t="str">
        <f t="shared" si="2"/>
        <v>Stable</v>
      </c>
      <c r="E138" s="291" t="s">
        <v>8389</v>
      </c>
      <c r="F138" s="291" t="s">
        <v>8389</v>
      </c>
      <c r="G138" s="291" t="s">
        <v>8389</v>
      </c>
      <c r="H138" s="291" t="s">
        <v>8389</v>
      </c>
      <c r="I138" s="291" t="s">
        <v>8389</v>
      </c>
      <c r="J138" s="291" t="s">
        <v>8389</v>
      </c>
      <c r="K138" s="291" t="s">
        <v>8389</v>
      </c>
      <c r="L138" s="291" t="s">
        <v>8389</v>
      </c>
      <c r="M138" s="291" t="s">
        <v>8389</v>
      </c>
      <c r="N138" s="291" t="s">
        <v>8389</v>
      </c>
      <c r="O138" s="291" t="s">
        <v>8389</v>
      </c>
      <c r="P138" s="291" t="s">
        <v>8389</v>
      </c>
      <c r="Q138" s="291" t="s">
        <v>8389</v>
      </c>
      <c r="R138" s="291" t="s">
        <v>8389</v>
      </c>
      <c r="S138" s="291" t="s">
        <v>8389</v>
      </c>
      <c r="T138" s="291" t="s">
        <v>8389</v>
      </c>
      <c r="U138" s="291" t="s">
        <v>8389</v>
      </c>
      <c r="V138" s="291" t="s">
        <v>8389</v>
      </c>
      <c r="W138" s="291" t="s">
        <v>8389</v>
      </c>
      <c r="X138" s="291" t="s">
        <v>8389</v>
      </c>
      <c r="Y138" s="291" t="s">
        <v>8389</v>
      </c>
      <c r="Z138" s="291" t="s">
        <v>8389</v>
      </c>
      <c r="AA138" s="291" t="s">
        <v>8389</v>
      </c>
      <c r="AB138" s="291" t="s">
        <v>8389</v>
      </c>
      <c r="AC138" s="291" t="s">
        <v>8389</v>
      </c>
      <c r="AD138" s="291" t="s">
        <v>8389</v>
      </c>
      <c r="AE138" s="291" t="s">
        <v>8389</v>
      </c>
      <c r="AF138" s="291" t="s">
        <v>8389</v>
      </c>
      <c r="AG138" s="291" t="s">
        <v>8389</v>
      </c>
      <c r="AH138" s="291" t="s">
        <v>8389</v>
      </c>
      <c r="AI138" s="291" t="s">
        <v>8389</v>
      </c>
      <c r="AJ138" s="291" t="s">
        <v>8389</v>
      </c>
      <c r="AK138" s="291" t="s">
        <v>8389</v>
      </c>
      <c r="AL138" s="291" t="s">
        <v>8389</v>
      </c>
      <c r="AM138" s="291" t="s">
        <v>8389</v>
      </c>
      <c r="AN138" s="291" t="s">
        <v>8389</v>
      </c>
      <c r="AO138" s="291">
        <v>2.1</v>
      </c>
      <c r="AP138" s="291">
        <v>2.1</v>
      </c>
      <c r="AQ138" s="291">
        <v>2.1</v>
      </c>
      <c r="AR138" s="291">
        <v>2.1</v>
      </c>
      <c r="AS138" s="291">
        <f>_xlfn.IFNA(VLOOKUP(C138,'INFORM Severity - hidden'!$C$5:$G$155,5,FALSE),"-")</f>
        <v>2.1</v>
      </c>
    </row>
    <row r="139" spans="1:45" x14ac:dyDescent="0.35">
      <c r="A139" t="s">
        <v>2379</v>
      </c>
      <c r="B139" t="s">
        <v>2377</v>
      </c>
      <c r="C139" t="s">
        <v>2378</v>
      </c>
      <c r="D139" s="291" t="str">
        <f t="shared" si="2"/>
        <v>Increasing</v>
      </c>
      <c r="E139" s="291" t="s">
        <v>8389</v>
      </c>
      <c r="F139" s="291" t="s">
        <v>8389</v>
      </c>
      <c r="G139" s="291" t="s">
        <v>8389</v>
      </c>
      <c r="H139" s="291" t="s">
        <v>8389</v>
      </c>
      <c r="I139" s="291" t="s">
        <v>8389</v>
      </c>
      <c r="J139" s="291" t="s">
        <v>8389</v>
      </c>
      <c r="K139" s="291" t="s">
        <v>8389</v>
      </c>
      <c r="L139" s="291" t="s">
        <v>8389</v>
      </c>
      <c r="M139" s="291" t="s">
        <v>8389</v>
      </c>
      <c r="N139" s="291" t="s">
        <v>8389</v>
      </c>
      <c r="O139" s="291" t="s">
        <v>8389</v>
      </c>
      <c r="P139" s="291" t="s">
        <v>8389</v>
      </c>
      <c r="Q139" s="291" t="s">
        <v>8389</v>
      </c>
      <c r="R139" s="291" t="s">
        <v>8389</v>
      </c>
      <c r="S139" s="291" t="s">
        <v>8389</v>
      </c>
      <c r="T139" s="291" t="s">
        <v>8389</v>
      </c>
      <c r="U139" s="291" t="s">
        <v>8389</v>
      </c>
      <c r="V139" s="291" t="s">
        <v>8389</v>
      </c>
      <c r="W139" s="291" t="s">
        <v>8389</v>
      </c>
      <c r="X139" s="291" t="s">
        <v>8389</v>
      </c>
      <c r="Y139" s="291" t="s">
        <v>8389</v>
      </c>
      <c r="Z139" s="291" t="s">
        <v>8389</v>
      </c>
      <c r="AA139" s="291" t="s">
        <v>8389</v>
      </c>
      <c r="AB139" s="291" t="s">
        <v>8389</v>
      </c>
      <c r="AC139" s="291" t="s">
        <v>8389</v>
      </c>
      <c r="AD139" s="291" t="s">
        <v>8389</v>
      </c>
      <c r="AE139" s="291">
        <v>1.6</v>
      </c>
      <c r="AF139" s="291">
        <v>1.6</v>
      </c>
      <c r="AG139" s="291">
        <v>1.6</v>
      </c>
      <c r="AH139" s="291">
        <v>1.7</v>
      </c>
      <c r="AI139" s="291">
        <v>1.7</v>
      </c>
      <c r="AJ139" s="291">
        <v>1.7</v>
      </c>
      <c r="AK139" s="291">
        <v>1.7</v>
      </c>
      <c r="AL139" s="291">
        <v>1.7</v>
      </c>
      <c r="AM139" s="291">
        <v>1.7</v>
      </c>
      <c r="AN139" s="291">
        <v>1.6</v>
      </c>
      <c r="AO139" s="291">
        <v>1.6</v>
      </c>
      <c r="AP139" s="291">
        <v>1.7</v>
      </c>
      <c r="AQ139" s="291">
        <v>1.6</v>
      </c>
      <c r="AR139" s="291">
        <v>2.2000000000000002</v>
      </c>
      <c r="AS139" s="291">
        <f>_xlfn.IFNA(VLOOKUP(C139,'INFORM Severity - hidden'!$C$5:$G$155,5,FALSE),"-")</f>
        <v>2.2000000000000002</v>
      </c>
    </row>
    <row r="140" spans="1:45" x14ac:dyDescent="0.35">
      <c r="A140" t="s">
        <v>1469</v>
      </c>
      <c r="B140" t="s">
        <v>1467</v>
      </c>
      <c r="C140" t="s">
        <v>1468</v>
      </c>
      <c r="D140" s="291" t="str">
        <f t="shared" si="2"/>
        <v>Stable</v>
      </c>
      <c r="E140" s="291" t="s">
        <v>8389</v>
      </c>
      <c r="F140" s="291" t="s">
        <v>8389</v>
      </c>
      <c r="G140" s="291" t="s">
        <v>8389</v>
      </c>
      <c r="H140" s="291" t="s">
        <v>8389</v>
      </c>
      <c r="I140" s="291" t="s">
        <v>8389</v>
      </c>
      <c r="J140" s="291" t="s">
        <v>8389</v>
      </c>
      <c r="K140" s="291" t="s">
        <v>8389</v>
      </c>
      <c r="L140" s="291" t="s">
        <v>8389</v>
      </c>
      <c r="M140" s="291" t="s">
        <v>8389</v>
      </c>
      <c r="N140" s="291" t="s">
        <v>8389</v>
      </c>
      <c r="O140" s="291" t="s">
        <v>8389</v>
      </c>
      <c r="P140" s="291" t="s">
        <v>8389</v>
      </c>
      <c r="Q140" s="291" t="s">
        <v>8389</v>
      </c>
      <c r="R140" s="291">
        <v>2.2000000000000002</v>
      </c>
      <c r="S140" s="291">
        <v>2.1</v>
      </c>
      <c r="T140" s="291">
        <v>2.1</v>
      </c>
      <c r="U140" s="291">
        <v>2.1</v>
      </c>
      <c r="V140" s="291">
        <v>2.1</v>
      </c>
      <c r="W140" s="291">
        <v>2.1</v>
      </c>
      <c r="X140" s="291">
        <v>2.1</v>
      </c>
      <c r="Y140" s="291">
        <v>2.1</v>
      </c>
      <c r="Z140" s="291">
        <v>2</v>
      </c>
      <c r="AA140" s="291">
        <v>2.1</v>
      </c>
      <c r="AB140" s="291">
        <v>2.1</v>
      </c>
      <c r="AC140" s="291">
        <v>2.1</v>
      </c>
      <c r="AD140" s="291">
        <v>2.1</v>
      </c>
      <c r="AE140" s="291">
        <v>2.1</v>
      </c>
      <c r="AF140" s="291">
        <v>2.1</v>
      </c>
      <c r="AG140" s="291">
        <v>2.1</v>
      </c>
      <c r="AH140" s="291">
        <v>2.1</v>
      </c>
      <c r="AI140" s="291">
        <v>2.2999999999999998</v>
      </c>
      <c r="AJ140" s="291">
        <v>2.2999999999999998</v>
      </c>
      <c r="AK140" s="291">
        <v>2.2999999999999998</v>
      </c>
      <c r="AL140" s="291">
        <v>2.2000000000000002</v>
      </c>
      <c r="AM140" s="291">
        <v>2.2000000000000002</v>
      </c>
      <c r="AN140" s="291">
        <v>2.4</v>
      </c>
      <c r="AO140" s="291">
        <v>2.4</v>
      </c>
      <c r="AP140" s="291">
        <v>2.4</v>
      </c>
      <c r="AQ140" s="291">
        <v>2.4</v>
      </c>
      <c r="AR140" s="291">
        <v>2.4</v>
      </c>
      <c r="AS140" s="291">
        <f>_xlfn.IFNA(VLOOKUP(C140,'INFORM Severity - hidden'!$C$5:$G$155,5,FALSE),"-")</f>
        <v>2.4</v>
      </c>
    </row>
    <row r="141" spans="1:45" x14ac:dyDescent="0.35">
      <c r="A141" t="s">
        <v>251</v>
      </c>
      <c r="B141" t="s">
        <v>249</v>
      </c>
      <c r="C141" t="s">
        <v>250</v>
      </c>
      <c r="D141" s="291" t="str">
        <f t="shared" si="2"/>
        <v>Stable</v>
      </c>
      <c r="E141" s="291" t="s">
        <v>8389</v>
      </c>
      <c r="F141" s="291">
        <v>3.1</v>
      </c>
      <c r="G141" s="291">
        <v>3.2</v>
      </c>
      <c r="H141" s="291">
        <v>3.5</v>
      </c>
      <c r="I141" s="291">
        <v>3.5</v>
      </c>
      <c r="J141" s="291">
        <v>3.5</v>
      </c>
      <c r="K141" s="291">
        <v>3.5</v>
      </c>
      <c r="L141" s="291">
        <v>3.5</v>
      </c>
      <c r="M141" s="291">
        <v>3.5</v>
      </c>
      <c r="N141" s="291">
        <v>3.6</v>
      </c>
      <c r="O141" s="291">
        <v>3.6</v>
      </c>
      <c r="P141" s="291">
        <v>3.6</v>
      </c>
      <c r="Q141" s="291">
        <v>3.6</v>
      </c>
      <c r="R141" s="291">
        <v>3.6</v>
      </c>
      <c r="S141" s="291">
        <v>3.6</v>
      </c>
      <c r="T141" s="291">
        <v>3.6</v>
      </c>
      <c r="U141" s="291">
        <v>3.6</v>
      </c>
      <c r="V141" s="291">
        <v>3.6</v>
      </c>
      <c r="W141" s="291">
        <v>3.7</v>
      </c>
      <c r="X141" s="291">
        <v>3.7</v>
      </c>
      <c r="Y141" s="291">
        <v>3.7</v>
      </c>
      <c r="Z141" s="291">
        <v>3.8</v>
      </c>
      <c r="AA141" s="291">
        <v>3.7</v>
      </c>
      <c r="AB141" s="291">
        <v>3.7</v>
      </c>
      <c r="AC141" s="291">
        <v>3.7</v>
      </c>
      <c r="AD141" s="291">
        <v>3.7</v>
      </c>
      <c r="AE141" s="291">
        <v>3.7</v>
      </c>
      <c r="AF141" s="291">
        <v>3.7</v>
      </c>
      <c r="AG141" s="291">
        <v>3.7</v>
      </c>
      <c r="AH141" s="291">
        <v>3.8</v>
      </c>
      <c r="AI141" s="291">
        <v>3.8</v>
      </c>
      <c r="AJ141" s="291">
        <v>3.8</v>
      </c>
      <c r="AK141" s="291">
        <v>3.8</v>
      </c>
      <c r="AL141" s="291">
        <v>3.8</v>
      </c>
      <c r="AM141" s="291">
        <v>3.8</v>
      </c>
      <c r="AN141" s="291">
        <v>3.8</v>
      </c>
      <c r="AO141" s="291">
        <v>3.8</v>
      </c>
      <c r="AP141" s="291">
        <v>3.8</v>
      </c>
      <c r="AQ141" s="291">
        <v>3.8</v>
      </c>
      <c r="AR141" s="291">
        <v>3.8</v>
      </c>
      <c r="AS141" s="291">
        <f>_xlfn.IFNA(VLOOKUP(C141,'INFORM Severity - hidden'!$C$5:$G$155,5,FALSE),"-")</f>
        <v>3.8</v>
      </c>
    </row>
    <row r="142" spans="1:45" x14ac:dyDescent="0.35">
      <c r="A142" t="s">
        <v>251</v>
      </c>
      <c r="B142" t="s">
        <v>267</v>
      </c>
      <c r="C142" t="s">
        <v>268</v>
      </c>
      <c r="D142" s="291" t="str">
        <f t="shared" si="2"/>
        <v>Stable</v>
      </c>
      <c r="E142" s="291" t="s">
        <v>8389</v>
      </c>
      <c r="F142" s="291">
        <v>3.1</v>
      </c>
      <c r="G142" s="291">
        <v>3.2</v>
      </c>
      <c r="H142" s="291">
        <v>3.2</v>
      </c>
      <c r="I142" s="291">
        <v>3.2</v>
      </c>
      <c r="J142" s="291">
        <v>3.3</v>
      </c>
      <c r="K142" s="291">
        <v>3.3</v>
      </c>
      <c r="L142" s="291">
        <v>3.3</v>
      </c>
      <c r="M142" s="291">
        <v>3.3</v>
      </c>
      <c r="N142" s="291">
        <v>3.4</v>
      </c>
      <c r="O142" s="291">
        <v>3.4</v>
      </c>
      <c r="P142" s="291">
        <v>3.4</v>
      </c>
      <c r="Q142" s="291">
        <v>3.4</v>
      </c>
      <c r="R142" s="291">
        <v>3.4</v>
      </c>
      <c r="S142" s="291">
        <v>3.4</v>
      </c>
      <c r="T142" s="291">
        <v>3.4</v>
      </c>
      <c r="U142" s="291">
        <v>3.4</v>
      </c>
      <c r="V142" s="291">
        <v>3.4</v>
      </c>
      <c r="W142" s="291">
        <v>3.5</v>
      </c>
      <c r="X142" s="291">
        <v>3.5</v>
      </c>
      <c r="Y142" s="291">
        <v>3.4</v>
      </c>
      <c r="Z142" s="291">
        <v>3.4</v>
      </c>
      <c r="AA142" s="291">
        <v>3.4</v>
      </c>
      <c r="AB142" s="291">
        <v>3.4</v>
      </c>
      <c r="AC142" s="291">
        <v>2.9</v>
      </c>
      <c r="AD142" s="291">
        <v>2.9</v>
      </c>
      <c r="AE142" s="291">
        <v>2.9</v>
      </c>
      <c r="AF142" s="291">
        <v>2.9</v>
      </c>
      <c r="AG142" s="291">
        <v>2.9</v>
      </c>
      <c r="AH142" s="291">
        <v>3</v>
      </c>
      <c r="AI142" s="291">
        <v>3</v>
      </c>
      <c r="AJ142" s="291">
        <v>3</v>
      </c>
      <c r="AK142" s="291">
        <v>3</v>
      </c>
      <c r="AL142" s="291">
        <v>3</v>
      </c>
      <c r="AM142" s="291">
        <v>3</v>
      </c>
      <c r="AN142" s="291">
        <v>3</v>
      </c>
      <c r="AO142" s="291">
        <v>3</v>
      </c>
      <c r="AP142" s="291">
        <v>3</v>
      </c>
      <c r="AQ142" s="291">
        <v>3</v>
      </c>
      <c r="AR142" s="291">
        <v>3</v>
      </c>
      <c r="AS142" s="291">
        <f>_xlfn.IFNA(VLOOKUP(C142,'INFORM Severity - hidden'!$C$5:$G$155,5,FALSE),"-")</f>
        <v>3</v>
      </c>
    </row>
    <row r="143" spans="1:45" x14ac:dyDescent="0.35">
      <c r="A143" t="s">
        <v>251</v>
      </c>
      <c r="B143" t="s">
        <v>276</v>
      </c>
      <c r="C143" t="s">
        <v>277</v>
      </c>
      <c r="D143" s="291" t="str">
        <f t="shared" si="2"/>
        <v>Stable</v>
      </c>
      <c r="E143" s="291" t="s">
        <v>8389</v>
      </c>
      <c r="F143" s="291">
        <v>2.4</v>
      </c>
      <c r="G143" s="291">
        <v>2.6</v>
      </c>
      <c r="H143" s="291">
        <v>3</v>
      </c>
      <c r="I143" s="291">
        <v>3</v>
      </c>
      <c r="J143" s="291">
        <v>3</v>
      </c>
      <c r="K143" s="291">
        <v>3</v>
      </c>
      <c r="L143" s="291">
        <v>3</v>
      </c>
      <c r="M143" s="291">
        <v>3</v>
      </c>
      <c r="N143" s="291">
        <v>3.1</v>
      </c>
      <c r="O143" s="291">
        <v>3.1</v>
      </c>
      <c r="P143" s="291">
        <v>3.1</v>
      </c>
      <c r="Q143" s="291">
        <v>3.1</v>
      </c>
      <c r="R143" s="291">
        <v>3.1</v>
      </c>
      <c r="S143" s="291">
        <v>3.2</v>
      </c>
      <c r="T143" s="291">
        <v>3.2</v>
      </c>
      <c r="U143" s="291">
        <v>3.2</v>
      </c>
      <c r="V143" s="291">
        <v>3.2</v>
      </c>
      <c r="W143" s="291">
        <v>3.3</v>
      </c>
      <c r="X143" s="291">
        <v>3.2</v>
      </c>
      <c r="Y143" s="291">
        <v>3.2</v>
      </c>
      <c r="Z143" s="291">
        <v>3.2</v>
      </c>
      <c r="AA143" s="291">
        <v>3.2</v>
      </c>
      <c r="AB143" s="291">
        <v>3.2</v>
      </c>
      <c r="AC143" s="291">
        <v>3.2</v>
      </c>
      <c r="AD143" s="291">
        <v>3.2</v>
      </c>
      <c r="AE143" s="291">
        <v>3.2</v>
      </c>
      <c r="AF143" s="291">
        <v>3.3</v>
      </c>
      <c r="AG143" s="291">
        <v>3.3</v>
      </c>
      <c r="AH143" s="291">
        <v>3.4</v>
      </c>
      <c r="AI143" s="291">
        <v>3.4</v>
      </c>
      <c r="AJ143" s="291">
        <v>3.4</v>
      </c>
      <c r="AK143" s="291">
        <v>3.4</v>
      </c>
      <c r="AL143" s="291">
        <v>3.3</v>
      </c>
      <c r="AM143" s="291">
        <v>3.3</v>
      </c>
      <c r="AN143" s="291">
        <v>3.3</v>
      </c>
      <c r="AO143" s="291">
        <v>3.3</v>
      </c>
      <c r="AP143" s="291">
        <v>3.3</v>
      </c>
      <c r="AQ143" s="291">
        <v>3.3</v>
      </c>
      <c r="AR143" s="291">
        <v>3.3</v>
      </c>
      <c r="AS143" s="291">
        <f>_xlfn.IFNA(VLOOKUP(C143,'INFORM Severity - hidden'!$C$5:$G$155,5,FALSE),"-")</f>
        <v>3.3</v>
      </c>
    </row>
    <row r="144" spans="1:45" x14ac:dyDescent="0.35">
      <c r="A144" t="s">
        <v>251</v>
      </c>
      <c r="B144" t="s">
        <v>1365</v>
      </c>
      <c r="C144" t="s">
        <v>1366</v>
      </c>
      <c r="D144" s="291" t="str">
        <f t="shared" si="2"/>
        <v>Stable</v>
      </c>
      <c r="E144" s="291" t="s">
        <v>8389</v>
      </c>
      <c r="F144" s="291" t="s">
        <v>8389</v>
      </c>
      <c r="G144" s="291" t="s">
        <v>8389</v>
      </c>
      <c r="H144" s="291" t="s">
        <v>8389</v>
      </c>
      <c r="I144" s="291" t="s">
        <v>8389</v>
      </c>
      <c r="J144" s="291" t="s">
        <v>8389</v>
      </c>
      <c r="K144" s="291" t="s">
        <v>8389</v>
      </c>
      <c r="L144" s="291" t="s">
        <v>8389</v>
      </c>
      <c r="M144" s="291" t="s">
        <v>8389</v>
      </c>
      <c r="N144" s="291" t="s">
        <v>8389</v>
      </c>
      <c r="O144" s="291" t="s">
        <v>8389</v>
      </c>
      <c r="P144" s="291">
        <v>2.5</v>
      </c>
      <c r="Q144" s="291">
        <v>2.5</v>
      </c>
      <c r="R144" s="291">
        <v>2.6</v>
      </c>
      <c r="S144" s="291">
        <v>2.5</v>
      </c>
      <c r="T144" s="291">
        <v>2.5</v>
      </c>
      <c r="U144" s="291">
        <v>2.5</v>
      </c>
      <c r="V144" s="291">
        <v>2.6</v>
      </c>
      <c r="W144" s="291">
        <v>2.5</v>
      </c>
      <c r="X144" s="291">
        <v>2.5</v>
      </c>
      <c r="Y144" s="291">
        <v>2.5</v>
      </c>
      <c r="Z144" s="291">
        <v>2.5</v>
      </c>
      <c r="AA144" s="291">
        <v>2.4</v>
      </c>
      <c r="AB144" s="291">
        <v>2.5</v>
      </c>
      <c r="AC144" s="291">
        <v>2.7</v>
      </c>
      <c r="AD144" s="291">
        <v>2.7</v>
      </c>
      <c r="AE144" s="291">
        <v>2.7</v>
      </c>
      <c r="AF144" s="291">
        <v>2.7</v>
      </c>
      <c r="AG144" s="291">
        <v>2.7</v>
      </c>
      <c r="AH144" s="291">
        <v>2.7</v>
      </c>
      <c r="AI144" s="291">
        <v>2.7</v>
      </c>
      <c r="AJ144" s="291">
        <v>2.7</v>
      </c>
      <c r="AK144" s="291">
        <v>2.7</v>
      </c>
      <c r="AL144" s="291">
        <v>2.7</v>
      </c>
      <c r="AM144" s="291">
        <v>2.7</v>
      </c>
      <c r="AN144" s="291">
        <v>2.7</v>
      </c>
      <c r="AO144" s="291">
        <v>2.7</v>
      </c>
      <c r="AP144" s="291">
        <v>2.7</v>
      </c>
      <c r="AQ144" s="291">
        <v>2.7</v>
      </c>
      <c r="AR144" s="291">
        <v>2.7</v>
      </c>
      <c r="AS144" s="291">
        <f>_xlfn.IFNA(VLOOKUP(C144,'INFORM Severity - hidden'!$C$5:$G$155,5,FALSE),"-")</f>
        <v>2.7</v>
      </c>
    </row>
    <row r="145" spans="1:45" x14ac:dyDescent="0.35">
      <c r="A145"/>
      <c r="B145"/>
      <c r="C145" t="s">
        <v>8447</v>
      </c>
      <c r="D145" s="291" t="str">
        <f t="shared" si="2"/>
        <v>-</v>
      </c>
      <c r="E145" s="291" t="s">
        <v>8389</v>
      </c>
      <c r="F145" s="291" t="s">
        <v>8389</v>
      </c>
      <c r="G145" s="291" t="s">
        <v>8389</v>
      </c>
      <c r="H145" s="291" t="s">
        <v>8389</v>
      </c>
      <c r="I145" s="291" t="s">
        <v>8389</v>
      </c>
      <c r="J145" s="291" t="s">
        <v>8389</v>
      </c>
      <c r="K145" s="291" t="s">
        <v>8389</v>
      </c>
      <c r="L145" s="291" t="s">
        <v>8389</v>
      </c>
      <c r="M145" s="291" t="s">
        <v>8389</v>
      </c>
      <c r="N145" s="291" t="s">
        <v>8389</v>
      </c>
      <c r="O145" s="291" t="s">
        <v>8389</v>
      </c>
      <c r="P145" s="291" t="s">
        <v>8389</v>
      </c>
      <c r="Q145" s="291" t="s">
        <v>8389</v>
      </c>
      <c r="R145" s="291" t="s">
        <v>8389</v>
      </c>
      <c r="S145" s="291" t="s">
        <v>8389</v>
      </c>
      <c r="T145" s="291" t="s">
        <v>8389</v>
      </c>
      <c r="U145" s="291" t="s">
        <v>8389</v>
      </c>
      <c r="V145" s="291" t="s">
        <v>8389</v>
      </c>
      <c r="W145" s="291" t="s">
        <v>8389</v>
      </c>
      <c r="X145" s="291" t="s">
        <v>8389</v>
      </c>
      <c r="Y145" s="291" t="s">
        <v>8389</v>
      </c>
      <c r="Z145" s="291">
        <v>2.9</v>
      </c>
      <c r="AA145" s="291">
        <v>2.9</v>
      </c>
      <c r="AB145" s="291">
        <v>2.9</v>
      </c>
      <c r="AC145" s="291">
        <v>2.9</v>
      </c>
      <c r="AD145" s="291" t="s">
        <v>8389</v>
      </c>
      <c r="AE145" s="291" t="s">
        <v>8389</v>
      </c>
      <c r="AF145" s="291" t="s">
        <v>8389</v>
      </c>
      <c r="AG145" s="291" t="s">
        <v>8389</v>
      </c>
      <c r="AH145" s="291" t="s">
        <v>8389</v>
      </c>
      <c r="AI145" s="291" t="s">
        <v>8389</v>
      </c>
      <c r="AJ145" s="291" t="s">
        <v>8389</v>
      </c>
      <c r="AK145" s="291" t="s">
        <v>8389</v>
      </c>
      <c r="AL145" s="291" t="s">
        <v>8389</v>
      </c>
      <c r="AM145" s="291" t="s">
        <v>8389</v>
      </c>
      <c r="AN145" s="291" t="s">
        <v>8389</v>
      </c>
      <c r="AO145" s="291" t="s">
        <v>8389</v>
      </c>
      <c r="AP145" s="291" t="s">
        <v>8389</v>
      </c>
      <c r="AQ145" s="291" t="s">
        <v>8389</v>
      </c>
      <c r="AR145" s="291" t="s">
        <v>8389</v>
      </c>
      <c r="AS145" s="291" t="str">
        <f>_xlfn.IFNA(VLOOKUP(C145,'INFORM Severity - hidden'!$C$5:$G$155,5,FALSE),"-")</f>
        <v>-</v>
      </c>
    </row>
    <row r="146" spans="1:45" x14ac:dyDescent="0.35">
      <c r="A146" t="s">
        <v>1098</v>
      </c>
      <c r="B146" t="s">
        <v>1130</v>
      </c>
      <c r="C146" t="s">
        <v>1131</v>
      </c>
      <c r="D146" s="291" t="str">
        <f t="shared" si="2"/>
        <v>Stable</v>
      </c>
      <c r="E146" s="291">
        <v>3.5</v>
      </c>
      <c r="F146" s="291">
        <v>3.5</v>
      </c>
      <c r="G146" s="291">
        <v>4</v>
      </c>
      <c r="H146" s="291">
        <v>4.0999999999999996</v>
      </c>
      <c r="I146" s="291">
        <v>3.8</v>
      </c>
      <c r="J146" s="291">
        <v>3.8</v>
      </c>
      <c r="K146" s="291">
        <v>4.0999999999999996</v>
      </c>
      <c r="L146" s="291">
        <v>4.0999999999999996</v>
      </c>
      <c r="M146" s="291">
        <v>4.0999999999999996</v>
      </c>
      <c r="N146" s="291">
        <v>4.0999999999999996</v>
      </c>
      <c r="O146" s="291">
        <v>4.0999999999999996</v>
      </c>
      <c r="P146" s="291">
        <v>4.0999999999999996</v>
      </c>
      <c r="Q146" s="291">
        <v>4</v>
      </c>
      <c r="R146" s="291">
        <v>4</v>
      </c>
      <c r="S146" s="291">
        <v>3.7</v>
      </c>
      <c r="T146" s="291">
        <v>4.2</v>
      </c>
      <c r="U146" s="291">
        <v>4.0999999999999996</v>
      </c>
      <c r="V146" s="291">
        <v>4.2</v>
      </c>
      <c r="W146" s="291">
        <v>4.2</v>
      </c>
      <c r="X146" s="291">
        <v>4.2</v>
      </c>
      <c r="Y146" s="291">
        <v>4.2</v>
      </c>
      <c r="Z146" s="291">
        <v>4.2</v>
      </c>
      <c r="AA146" s="291">
        <v>4</v>
      </c>
      <c r="AB146" s="291">
        <v>4</v>
      </c>
      <c r="AC146" s="291">
        <v>4</v>
      </c>
      <c r="AD146" s="291">
        <v>4.0999999999999996</v>
      </c>
      <c r="AE146" s="291">
        <v>4.0999999999999996</v>
      </c>
      <c r="AF146" s="291">
        <v>4.0999999999999996</v>
      </c>
      <c r="AG146" s="291">
        <v>4.0999999999999996</v>
      </c>
      <c r="AH146" s="291">
        <v>4.0999999999999996</v>
      </c>
      <c r="AI146" s="291">
        <v>4.0999999999999996</v>
      </c>
      <c r="AJ146" s="291">
        <v>4.2</v>
      </c>
      <c r="AK146" s="291">
        <v>4.2</v>
      </c>
      <c r="AL146" s="291">
        <v>4.2</v>
      </c>
      <c r="AM146" s="291">
        <v>4.2</v>
      </c>
      <c r="AN146" s="291">
        <v>4.2</v>
      </c>
      <c r="AO146" s="291">
        <v>4.2</v>
      </c>
      <c r="AP146" s="291">
        <v>4.2</v>
      </c>
      <c r="AQ146" s="291">
        <v>4.2</v>
      </c>
      <c r="AR146" s="291">
        <v>4.2</v>
      </c>
      <c r="AS146" s="291">
        <f>_xlfn.IFNA(VLOOKUP(C146,'INFORM Severity - hidden'!$C$5:$G$155,5,FALSE),"-")</f>
        <v>4.2</v>
      </c>
    </row>
    <row r="147" spans="1:45" x14ac:dyDescent="0.35">
      <c r="A147"/>
      <c r="B147"/>
      <c r="C147" t="s">
        <v>8448</v>
      </c>
      <c r="D147" s="291" t="str">
        <f t="shared" si="2"/>
        <v>-</v>
      </c>
      <c r="E147" s="291">
        <v>3.6</v>
      </c>
      <c r="F147" s="291">
        <v>3.6</v>
      </c>
      <c r="G147" s="291">
        <v>3.5</v>
      </c>
      <c r="H147" s="291">
        <v>3.6</v>
      </c>
      <c r="I147" s="291" t="s">
        <v>8389</v>
      </c>
      <c r="J147" s="291" t="s">
        <v>8389</v>
      </c>
      <c r="K147" s="291" t="s">
        <v>8389</v>
      </c>
      <c r="L147" s="291" t="s">
        <v>8389</v>
      </c>
      <c r="M147" s="291" t="s">
        <v>8389</v>
      </c>
      <c r="N147" s="291" t="s">
        <v>8389</v>
      </c>
      <c r="O147" s="291" t="s">
        <v>8389</v>
      </c>
      <c r="P147" s="291" t="s">
        <v>8389</v>
      </c>
      <c r="Q147" s="291" t="s">
        <v>8389</v>
      </c>
      <c r="R147" s="291" t="s">
        <v>8389</v>
      </c>
      <c r="S147" s="291" t="s">
        <v>8389</v>
      </c>
      <c r="T147" s="291" t="s">
        <v>8389</v>
      </c>
      <c r="U147" s="291" t="s">
        <v>8389</v>
      </c>
      <c r="V147" s="291" t="s">
        <v>8389</v>
      </c>
      <c r="W147" s="291" t="s">
        <v>8389</v>
      </c>
      <c r="X147" s="291" t="s">
        <v>8389</v>
      </c>
      <c r="Y147" s="291" t="s">
        <v>8389</v>
      </c>
      <c r="Z147" s="291" t="s">
        <v>8389</v>
      </c>
      <c r="AA147" s="291" t="s">
        <v>8389</v>
      </c>
      <c r="AB147" s="291" t="s">
        <v>8389</v>
      </c>
      <c r="AC147" s="291" t="s">
        <v>8389</v>
      </c>
      <c r="AD147" s="291" t="s">
        <v>8389</v>
      </c>
      <c r="AE147" s="291" t="s">
        <v>8389</v>
      </c>
      <c r="AF147" s="291" t="s">
        <v>8389</v>
      </c>
      <c r="AG147" s="291" t="s">
        <v>8389</v>
      </c>
      <c r="AH147" s="291" t="s">
        <v>8389</v>
      </c>
      <c r="AI147" s="291" t="s">
        <v>8389</v>
      </c>
      <c r="AJ147" s="291" t="s">
        <v>8389</v>
      </c>
      <c r="AK147" s="291" t="s">
        <v>8389</v>
      </c>
      <c r="AL147" s="291" t="s">
        <v>8389</v>
      </c>
      <c r="AM147" s="291" t="s">
        <v>8389</v>
      </c>
      <c r="AN147" s="291" t="s">
        <v>8389</v>
      </c>
      <c r="AO147" s="291" t="s">
        <v>8389</v>
      </c>
      <c r="AP147" s="291" t="s">
        <v>8389</v>
      </c>
      <c r="AQ147" s="291" t="s">
        <v>8389</v>
      </c>
      <c r="AR147" s="291" t="s">
        <v>8389</v>
      </c>
      <c r="AS147" s="291" t="str">
        <f>_xlfn.IFNA(VLOOKUP(C147,'INFORM Severity - hidden'!$C$5:$G$155,5,FALSE),"-")</f>
        <v>-</v>
      </c>
    </row>
    <row r="148" spans="1:45" x14ac:dyDescent="0.35">
      <c r="A148" t="s">
        <v>1098</v>
      </c>
      <c r="B148" t="s">
        <v>1119</v>
      </c>
      <c r="C148" t="s">
        <v>1120</v>
      </c>
      <c r="D148" s="291" t="str">
        <f t="shared" si="2"/>
        <v>Stable</v>
      </c>
      <c r="E148" s="291">
        <v>2.1</v>
      </c>
      <c r="F148" s="291">
        <v>2</v>
      </c>
      <c r="G148" s="291">
        <v>2.7</v>
      </c>
      <c r="H148" s="291">
        <v>2.8</v>
      </c>
      <c r="I148" s="291">
        <v>2.8</v>
      </c>
      <c r="J148" s="291">
        <v>2.8</v>
      </c>
      <c r="K148" s="291">
        <v>2.8</v>
      </c>
      <c r="L148" s="291">
        <v>2.8</v>
      </c>
      <c r="M148" s="291">
        <v>2.8</v>
      </c>
      <c r="N148" s="291">
        <v>2.8</v>
      </c>
      <c r="O148" s="291" t="s">
        <v>8389</v>
      </c>
      <c r="P148" s="291" t="s">
        <v>8389</v>
      </c>
      <c r="Q148" s="291" t="s">
        <v>8389</v>
      </c>
      <c r="R148" s="291" t="s">
        <v>8389</v>
      </c>
      <c r="S148" s="291" t="s">
        <v>8389</v>
      </c>
      <c r="T148" s="291" t="s">
        <v>8389</v>
      </c>
      <c r="U148" s="291" t="s">
        <v>8389</v>
      </c>
      <c r="V148" s="291" t="s">
        <v>8389</v>
      </c>
      <c r="W148" s="291" t="s">
        <v>8389</v>
      </c>
      <c r="X148" s="291" t="s">
        <v>8389</v>
      </c>
      <c r="Y148" s="291" t="s">
        <v>8389</v>
      </c>
      <c r="Z148" s="291" t="s">
        <v>8389</v>
      </c>
      <c r="AA148" s="291">
        <v>2.5</v>
      </c>
      <c r="AB148" s="291">
        <v>2.5</v>
      </c>
      <c r="AC148" s="291">
        <v>2.5</v>
      </c>
      <c r="AD148" s="291">
        <v>2.5</v>
      </c>
      <c r="AE148" s="291">
        <v>2.5</v>
      </c>
      <c r="AF148" s="291">
        <v>2.5</v>
      </c>
      <c r="AG148" s="291">
        <v>2.5</v>
      </c>
      <c r="AH148" s="291">
        <v>2.6</v>
      </c>
      <c r="AI148" s="291">
        <v>2.6</v>
      </c>
      <c r="AJ148" s="291">
        <v>3.4</v>
      </c>
      <c r="AK148" s="291">
        <v>3.4</v>
      </c>
      <c r="AL148" s="291">
        <v>3.4</v>
      </c>
      <c r="AM148" s="291">
        <v>3.2</v>
      </c>
      <c r="AN148" s="291">
        <v>3.2</v>
      </c>
      <c r="AO148" s="291">
        <v>3.2</v>
      </c>
      <c r="AP148" s="291">
        <v>3.2</v>
      </c>
      <c r="AQ148" s="291">
        <v>3.2</v>
      </c>
      <c r="AR148" s="291">
        <v>3.2</v>
      </c>
      <c r="AS148" s="291">
        <f>_xlfn.IFNA(VLOOKUP(C148,'INFORM Severity - hidden'!$C$5:$G$155,5,FALSE),"-")</f>
        <v>3.2</v>
      </c>
    </row>
    <row r="149" spans="1:45" x14ac:dyDescent="0.35">
      <c r="A149" t="s">
        <v>1098</v>
      </c>
      <c r="B149" t="s">
        <v>1096</v>
      </c>
      <c r="C149" t="s">
        <v>1097</v>
      </c>
      <c r="D149" s="291" t="str">
        <f t="shared" si="2"/>
        <v>Increasing</v>
      </c>
      <c r="E149" s="291">
        <v>4</v>
      </c>
      <c r="F149" s="291">
        <v>4</v>
      </c>
      <c r="G149" s="291">
        <v>4</v>
      </c>
      <c r="H149" s="291">
        <v>4.0999999999999996</v>
      </c>
      <c r="I149" s="291">
        <v>4.0999999999999996</v>
      </c>
      <c r="J149" s="291">
        <v>4.0999999999999996</v>
      </c>
      <c r="K149" s="291">
        <v>4.2</v>
      </c>
      <c r="L149" s="291">
        <v>4.0999999999999996</v>
      </c>
      <c r="M149" s="291">
        <v>4.0999999999999996</v>
      </c>
      <c r="N149" s="291">
        <v>4.0999999999999996</v>
      </c>
      <c r="O149" s="291">
        <v>4.0999999999999996</v>
      </c>
      <c r="P149" s="291">
        <v>4.0999999999999996</v>
      </c>
      <c r="Q149" s="291">
        <v>4</v>
      </c>
      <c r="R149" s="291">
        <v>4</v>
      </c>
      <c r="S149" s="291">
        <v>4</v>
      </c>
      <c r="T149" s="291">
        <v>4</v>
      </c>
      <c r="U149" s="291">
        <v>4</v>
      </c>
      <c r="V149" s="291">
        <v>4.0999999999999996</v>
      </c>
      <c r="W149" s="291">
        <v>4.0999999999999996</v>
      </c>
      <c r="X149" s="291">
        <v>4.0999999999999996</v>
      </c>
      <c r="Y149" s="291">
        <v>4.0999999999999996</v>
      </c>
      <c r="Z149" s="291">
        <v>4</v>
      </c>
      <c r="AA149" s="291">
        <v>4.0999999999999996</v>
      </c>
      <c r="AB149" s="291">
        <v>4.0999999999999996</v>
      </c>
      <c r="AC149" s="291">
        <v>4.0999999999999996</v>
      </c>
      <c r="AD149" s="291">
        <v>4</v>
      </c>
      <c r="AE149" s="291">
        <v>4.0999999999999996</v>
      </c>
      <c r="AF149" s="291">
        <v>4.0999999999999996</v>
      </c>
      <c r="AG149" s="291">
        <v>4.0999999999999996</v>
      </c>
      <c r="AH149" s="291">
        <v>4.0999999999999996</v>
      </c>
      <c r="AI149" s="291">
        <v>4.0999999999999996</v>
      </c>
      <c r="AJ149" s="291">
        <v>4.2</v>
      </c>
      <c r="AK149" s="291">
        <v>4.2</v>
      </c>
      <c r="AL149" s="291">
        <v>4.2</v>
      </c>
      <c r="AM149" s="291">
        <v>4.0999999999999996</v>
      </c>
      <c r="AN149" s="291">
        <v>4.0999999999999996</v>
      </c>
      <c r="AO149" s="291">
        <v>4.0999999999999996</v>
      </c>
      <c r="AP149" s="291">
        <v>4.2</v>
      </c>
      <c r="AQ149" s="291">
        <v>4.2</v>
      </c>
      <c r="AR149" s="291">
        <v>4.2</v>
      </c>
      <c r="AS149" s="291">
        <f>_xlfn.IFNA(VLOOKUP(C149,'INFORM Severity - hidden'!$C$5:$G$155,5,FALSE),"-")</f>
        <v>4.2</v>
      </c>
    </row>
    <row r="150" spans="1:45" x14ac:dyDescent="0.35">
      <c r="A150"/>
      <c r="B150"/>
      <c r="C150" t="s">
        <v>8449</v>
      </c>
      <c r="D150" s="291" t="str">
        <f t="shared" si="2"/>
        <v>-</v>
      </c>
      <c r="E150" s="291">
        <v>1.5</v>
      </c>
      <c r="F150" s="291">
        <v>1.5</v>
      </c>
      <c r="G150" s="291" t="s">
        <v>8389</v>
      </c>
      <c r="H150" s="291" t="s">
        <v>8389</v>
      </c>
      <c r="I150" s="291" t="s">
        <v>8389</v>
      </c>
      <c r="J150" s="291" t="s">
        <v>8389</v>
      </c>
      <c r="K150" s="291" t="s">
        <v>8389</v>
      </c>
      <c r="L150" s="291" t="s">
        <v>8389</v>
      </c>
      <c r="M150" s="291" t="s">
        <v>8389</v>
      </c>
      <c r="N150" s="291" t="s">
        <v>8389</v>
      </c>
      <c r="O150" s="291" t="s">
        <v>8389</v>
      </c>
      <c r="P150" s="291" t="s">
        <v>8389</v>
      </c>
      <c r="Q150" s="291" t="s">
        <v>8389</v>
      </c>
      <c r="R150" s="291" t="s">
        <v>8389</v>
      </c>
      <c r="S150" s="291" t="s">
        <v>8389</v>
      </c>
      <c r="T150" s="291" t="s">
        <v>8389</v>
      </c>
      <c r="U150" s="291" t="s">
        <v>8389</v>
      </c>
      <c r="V150" s="291" t="s">
        <v>8389</v>
      </c>
      <c r="W150" s="291" t="s">
        <v>8389</v>
      </c>
      <c r="X150" s="291" t="s">
        <v>8389</v>
      </c>
      <c r="Y150" s="291" t="s">
        <v>8389</v>
      </c>
      <c r="Z150" s="291" t="s">
        <v>8389</v>
      </c>
      <c r="AA150" s="291" t="s">
        <v>8389</v>
      </c>
      <c r="AB150" s="291" t="s">
        <v>8389</v>
      </c>
      <c r="AC150" s="291" t="s">
        <v>8389</v>
      </c>
      <c r="AD150" s="291" t="s">
        <v>8389</v>
      </c>
      <c r="AE150" s="291" t="s">
        <v>8389</v>
      </c>
      <c r="AF150" s="291" t="s">
        <v>8389</v>
      </c>
      <c r="AG150" s="291" t="s">
        <v>8389</v>
      </c>
      <c r="AH150" s="291" t="s">
        <v>8389</v>
      </c>
      <c r="AI150" s="291" t="s">
        <v>8389</v>
      </c>
      <c r="AJ150" s="291" t="s">
        <v>8389</v>
      </c>
      <c r="AK150" s="291" t="s">
        <v>8389</v>
      </c>
      <c r="AL150" s="291" t="s">
        <v>8389</v>
      </c>
      <c r="AM150" s="291" t="s">
        <v>8389</v>
      </c>
      <c r="AN150" s="291" t="s">
        <v>8389</v>
      </c>
      <c r="AO150" s="291" t="s">
        <v>8389</v>
      </c>
      <c r="AP150" s="291" t="s">
        <v>8389</v>
      </c>
      <c r="AQ150" s="291" t="s">
        <v>8389</v>
      </c>
      <c r="AR150" s="291" t="s">
        <v>8389</v>
      </c>
      <c r="AS150" s="291" t="str">
        <f>_xlfn.IFNA(VLOOKUP(C150,'INFORM Severity - hidden'!$C$5:$G$155,5,FALSE),"-")</f>
        <v>-</v>
      </c>
    </row>
    <row r="151" spans="1:45" x14ac:dyDescent="0.35">
      <c r="A151" t="s">
        <v>1098</v>
      </c>
      <c r="B151" t="s">
        <v>1379</v>
      </c>
      <c r="C151" t="s">
        <v>1380</v>
      </c>
      <c r="D151" s="291" t="str">
        <f t="shared" si="2"/>
        <v>Stable</v>
      </c>
      <c r="E151" s="291" t="s">
        <v>8389</v>
      </c>
      <c r="F151" s="291" t="s">
        <v>8389</v>
      </c>
      <c r="G151" s="291" t="s">
        <v>8389</v>
      </c>
      <c r="H151" s="291" t="s">
        <v>8389</v>
      </c>
      <c r="I151" s="291" t="s">
        <v>8389</v>
      </c>
      <c r="J151" s="291" t="s">
        <v>8389</v>
      </c>
      <c r="K151" s="291" t="s">
        <v>8389</v>
      </c>
      <c r="L151" s="291" t="s">
        <v>8389</v>
      </c>
      <c r="M151" s="291" t="s">
        <v>8389</v>
      </c>
      <c r="N151" s="291" t="s">
        <v>8389</v>
      </c>
      <c r="O151" s="291" t="s">
        <v>8389</v>
      </c>
      <c r="P151" s="291" t="s">
        <v>8389</v>
      </c>
      <c r="Q151" s="291" t="s">
        <v>8389</v>
      </c>
      <c r="R151" s="291" t="s">
        <v>8389</v>
      </c>
      <c r="S151" s="291">
        <v>2.5</v>
      </c>
      <c r="T151" s="291">
        <v>2.5</v>
      </c>
      <c r="U151" s="291">
        <v>2.6</v>
      </c>
      <c r="V151" s="291">
        <v>2.6</v>
      </c>
      <c r="W151" s="291">
        <v>2.6</v>
      </c>
      <c r="X151" s="291">
        <v>2.6</v>
      </c>
      <c r="Y151" s="291">
        <v>2.6</v>
      </c>
      <c r="Z151" s="291">
        <v>2.6</v>
      </c>
      <c r="AA151" s="291">
        <v>2.6</v>
      </c>
      <c r="AB151" s="291">
        <v>2.6</v>
      </c>
      <c r="AC151" s="291">
        <v>2.6</v>
      </c>
      <c r="AD151" s="291">
        <v>2.6</v>
      </c>
      <c r="AE151" s="291">
        <v>2.7</v>
      </c>
      <c r="AF151" s="291">
        <v>2.7</v>
      </c>
      <c r="AG151" s="291">
        <v>2.7</v>
      </c>
      <c r="AH151" s="291">
        <v>2.9</v>
      </c>
      <c r="AI151" s="291">
        <v>2.8</v>
      </c>
      <c r="AJ151" s="291">
        <v>3.7</v>
      </c>
      <c r="AK151" s="291">
        <v>3.7</v>
      </c>
      <c r="AL151" s="291">
        <v>3.6</v>
      </c>
      <c r="AM151" s="291">
        <v>3.6</v>
      </c>
      <c r="AN151" s="291">
        <v>3.6</v>
      </c>
      <c r="AO151" s="291">
        <v>3.6</v>
      </c>
      <c r="AP151" s="291">
        <v>3.6</v>
      </c>
      <c r="AQ151" s="291">
        <v>3.6</v>
      </c>
      <c r="AR151" s="291">
        <v>3.6</v>
      </c>
      <c r="AS151" s="291">
        <f>_xlfn.IFNA(VLOOKUP(C151,'INFORM Severity - hidden'!$C$5:$G$155,5,FALSE),"-")</f>
        <v>3.6</v>
      </c>
    </row>
    <row r="152" spans="1:45" x14ac:dyDescent="0.35">
      <c r="A152" t="s">
        <v>1098</v>
      </c>
      <c r="B152" t="s">
        <v>1420</v>
      </c>
      <c r="C152" t="s">
        <v>1421</v>
      </c>
      <c r="D152" s="291" t="str">
        <f t="shared" si="2"/>
        <v>Stable</v>
      </c>
      <c r="E152" s="291" t="s">
        <v>8389</v>
      </c>
      <c r="F152" s="291" t="s">
        <v>8389</v>
      </c>
      <c r="G152" s="291" t="s">
        <v>8389</v>
      </c>
      <c r="H152" s="291" t="s">
        <v>8389</v>
      </c>
      <c r="I152" s="291" t="s">
        <v>8389</v>
      </c>
      <c r="J152" s="291" t="s">
        <v>8389</v>
      </c>
      <c r="K152" s="291" t="s">
        <v>8389</v>
      </c>
      <c r="L152" s="291" t="s">
        <v>8389</v>
      </c>
      <c r="M152" s="291" t="s">
        <v>8389</v>
      </c>
      <c r="N152" s="291" t="s">
        <v>8389</v>
      </c>
      <c r="O152" s="291" t="s">
        <v>8389</v>
      </c>
      <c r="P152" s="291" t="s">
        <v>8389</v>
      </c>
      <c r="Q152" s="291">
        <v>2</v>
      </c>
      <c r="R152" s="291">
        <v>2.4</v>
      </c>
      <c r="S152" s="291">
        <v>2.4</v>
      </c>
      <c r="T152" s="291">
        <v>2.5</v>
      </c>
      <c r="U152" s="291">
        <v>2.5</v>
      </c>
      <c r="V152" s="291">
        <v>2.1</v>
      </c>
      <c r="W152" s="291">
        <v>2.1</v>
      </c>
      <c r="X152" s="291">
        <v>2.1</v>
      </c>
      <c r="Y152" s="291">
        <v>2.1</v>
      </c>
      <c r="Z152" s="291">
        <v>2</v>
      </c>
      <c r="AA152" s="291">
        <v>2.1</v>
      </c>
      <c r="AB152" s="291">
        <v>2.1</v>
      </c>
      <c r="AC152" s="291">
        <v>2.1</v>
      </c>
      <c r="AD152" s="291">
        <v>2.1</v>
      </c>
      <c r="AE152" s="291">
        <v>2.1</v>
      </c>
      <c r="AF152" s="291">
        <v>2.1</v>
      </c>
      <c r="AG152" s="291">
        <v>2.1</v>
      </c>
      <c r="AH152" s="291">
        <v>2</v>
      </c>
      <c r="AI152" s="291">
        <v>2</v>
      </c>
      <c r="AJ152" s="291">
        <v>2</v>
      </c>
      <c r="AK152" s="291">
        <v>2</v>
      </c>
      <c r="AL152" s="291">
        <v>2</v>
      </c>
      <c r="AM152" s="291">
        <v>2</v>
      </c>
      <c r="AN152" s="291">
        <v>2</v>
      </c>
      <c r="AO152" s="291">
        <v>2</v>
      </c>
      <c r="AP152" s="291">
        <v>2</v>
      </c>
      <c r="AQ152" s="291">
        <v>2</v>
      </c>
      <c r="AR152" s="291">
        <v>2</v>
      </c>
      <c r="AS152" s="291">
        <f>_xlfn.IFNA(VLOOKUP(C152,'INFORM Severity - hidden'!$C$5:$G$155,5,FALSE),"-")</f>
        <v>2</v>
      </c>
    </row>
    <row r="153" spans="1:45" x14ac:dyDescent="0.35">
      <c r="A153" t="s">
        <v>36</v>
      </c>
      <c r="B153" t="s">
        <v>34</v>
      </c>
      <c r="C153" t="s">
        <v>35</v>
      </c>
      <c r="D153" s="291" t="str">
        <f t="shared" si="2"/>
        <v>-</v>
      </c>
      <c r="E153" s="291">
        <v>2</v>
      </c>
      <c r="F153" s="291">
        <v>2</v>
      </c>
      <c r="G153" s="291">
        <v>2</v>
      </c>
      <c r="H153" s="291">
        <v>2.4</v>
      </c>
      <c r="I153" s="291">
        <v>2.4</v>
      </c>
      <c r="J153" s="291">
        <v>2.4</v>
      </c>
      <c r="K153" s="291">
        <v>2.4</v>
      </c>
      <c r="L153" s="291">
        <v>2.4</v>
      </c>
      <c r="M153" s="291">
        <v>2.4</v>
      </c>
      <c r="N153" s="291" t="s">
        <v>8389</v>
      </c>
      <c r="O153" s="291" t="s">
        <v>8389</v>
      </c>
      <c r="P153" s="291" t="s">
        <v>8389</v>
      </c>
      <c r="Q153" s="291" t="s">
        <v>8389</v>
      </c>
      <c r="R153" s="291" t="s">
        <v>8389</v>
      </c>
      <c r="S153" s="291" t="s">
        <v>8389</v>
      </c>
      <c r="T153" s="291" t="s">
        <v>8389</v>
      </c>
      <c r="U153" s="291" t="s">
        <v>8389</v>
      </c>
      <c r="V153" s="291" t="s">
        <v>8389</v>
      </c>
      <c r="W153" s="291" t="s">
        <v>8389</v>
      </c>
      <c r="X153" s="291" t="s">
        <v>8389</v>
      </c>
      <c r="Y153" s="291" t="s">
        <v>8389</v>
      </c>
      <c r="Z153" s="291" t="s">
        <v>8389</v>
      </c>
      <c r="AA153" s="291" t="s">
        <v>8389</v>
      </c>
      <c r="AB153" s="291" t="s">
        <v>8389</v>
      </c>
      <c r="AC153" s="291" t="s">
        <v>8389</v>
      </c>
      <c r="AD153" s="291" t="s">
        <v>8389</v>
      </c>
      <c r="AE153" s="291" t="s">
        <v>8389</v>
      </c>
      <c r="AF153" s="291" t="s">
        <v>8389</v>
      </c>
      <c r="AG153" s="291" t="s">
        <v>8389</v>
      </c>
      <c r="AH153" s="291" t="s">
        <v>8389</v>
      </c>
      <c r="AI153" s="291" t="s">
        <v>8389</v>
      </c>
      <c r="AJ153" s="291" t="s">
        <v>8389</v>
      </c>
      <c r="AK153" s="291" t="s">
        <v>8389</v>
      </c>
      <c r="AL153" s="291" t="s">
        <v>8389</v>
      </c>
      <c r="AM153" s="291" t="s">
        <v>8389</v>
      </c>
      <c r="AN153" s="291" t="s">
        <v>8389</v>
      </c>
      <c r="AO153" s="291" t="s">
        <v>8389</v>
      </c>
      <c r="AP153" s="291" t="s">
        <v>8389</v>
      </c>
      <c r="AQ153" s="291" t="s">
        <v>8389</v>
      </c>
      <c r="AR153" s="291">
        <v>1.9</v>
      </c>
      <c r="AS153" s="291">
        <f>_xlfn.IFNA(VLOOKUP(C153,'INFORM Severity - hidden'!$C$5:$G$155,5,FALSE),"-")</f>
        <v>1.9</v>
      </c>
    </row>
    <row r="154" spans="1:45" x14ac:dyDescent="0.35">
      <c r="A154"/>
      <c r="B154"/>
      <c r="C154" t="s">
        <v>8450</v>
      </c>
      <c r="D154" s="291" t="str">
        <f t="shared" si="2"/>
        <v>-</v>
      </c>
      <c r="E154" s="291" t="s">
        <v>8389</v>
      </c>
      <c r="F154" s="291" t="s">
        <v>8389</v>
      </c>
      <c r="G154" s="291" t="s">
        <v>8389</v>
      </c>
      <c r="H154" s="291" t="s">
        <v>8389</v>
      </c>
      <c r="I154" s="291" t="s">
        <v>8389</v>
      </c>
      <c r="J154" s="291" t="s">
        <v>8389</v>
      </c>
      <c r="K154" s="291" t="s">
        <v>8389</v>
      </c>
      <c r="L154" s="291" t="s">
        <v>8389</v>
      </c>
      <c r="M154" s="291" t="s">
        <v>8389</v>
      </c>
      <c r="N154" s="291" t="s">
        <v>8389</v>
      </c>
      <c r="O154" s="291" t="s">
        <v>8389</v>
      </c>
      <c r="P154" s="291" t="s">
        <v>8389</v>
      </c>
      <c r="Q154" s="291" t="s">
        <v>8389</v>
      </c>
      <c r="R154" s="291" t="s">
        <v>8389</v>
      </c>
      <c r="S154" s="291" t="s">
        <v>8389</v>
      </c>
      <c r="T154" s="291" t="s">
        <v>8389</v>
      </c>
      <c r="U154" s="291" t="s">
        <v>8389</v>
      </c>
      <c r="V154" s="291" t="s">
        <v>8389</v>
      </c>
      <c r="W154" s="291" t="s">
        <v>8389</v>
      </c>
      <c r="X154" s="291" t="s">
        <v>8389</v>
      </c>
      <c r="Y154" s="291" t="s">
        <v>8389</v>
      </c>
      <c r="Z154" s="291" t="s">
        <v>8389</v>
      </c>
      <c r="AA154" s="291" t="s">
        <v>8389</v>
      </c>
      <c r="AB154" s="291">
        <v>2.2000000000000002</v>
      </c>
      <c r="AC154" s="291">
        <v>2.2000000000000002</v>
      </c>
      <c r="AD154" s="291">
        <v>2.2000000000000002</v>
      </c>
      <c r="AE154" s="291">
        <v>2.2000000000000002</v>
      </c>
      <c r="AF154" s="291">
        <v>2.2000000000000002</v>
      </c>
      <c r="AG154" s="291">
        <v>2.2000000000000002</v>
      </c>
      <c r="AH154" s="291">
        <v>2.2999999999999998</v>
      </c>
      <c r="AI154" s="291">
        <v>2.2999999999999998</v>
      </c>
      <c r="AJ154" s="291">
        <v>2.2999999999999998</v>
      </c>
      <c r="AK154" s="291">
        <v>2.2999999999999998</v>
      </c>
      <c r="AL154" s="291" t="s">
        <v>8389</v>
      </c>
      <c r="AM154" s="291" t="s">
        <v>8389</v>
      </c>
      <c r="AN154" s="291" t="s">
        <v>8389</v>
      </c>
      <c r="AO154" s="291" t="s">
        <v>8389</v>
      </c>
      <c r="AP154" s="291" t="s">
        <v>8389</v>
      </c>
      <c r="AQ154" s="291" t="s">
        <v>8389</v>
      </c>
      <c r="AR154" s="291" t="s">
        <v>8389</v>
      </c>
      <c r="AS154" s="291" t="str">
        <f>_xlfn.IFNA(VLOOKUP(C154,'INFORM Severity - hidden'!$C$5:$G$155,5,FALSE),"-")</f>
        <v>-</v>
      </c>
    </row>
    <row r="155" spans="1:45" x14ac:dyDescent="0.35">
      <c r="A155"/>
      <c r="B155"/>
      <c r="C155" t="s">
        <v>8451</v>
      </c>
      <c r="D155" s="291" t="str">
        <f t="shared" si="2"/>
        <v>-</v>
      </c>
      <c r="E155" s="291" t="s">
        <v>8389</v>
      </c>
      <c r="F155" s="291" t="s">
        <v>8389</v>
      </c>
      <c r="G155" s="291" t="s">
        <v>8389</v>
      </c>
      <c r="H155" s="291" t="s">
        <v>8389</v>
      </c>
      <c r="I155" s="291" t="s">
        <v>8389</v>
      </c>
      <c r="J155" s="291" t="s">
        <v>8389</v>
      </c>
      <c r="K155" s="291">
        <v>1.9</v>
      </c>
      <c r="L155" s="291">
        <v>1.9</v>
      </c>
      <c r="M155" s="291" t="s">
        <v>8389</v>
      </c>
      <c r="N155" s="291" t="s">
        <v>8389</v>
      </c>
      <c r="O155" s="291" t="s">
        <v>8389</v>
      </c>
      <c r="P155" s="291" t="s">
        <v>8389</v>
      </c>
      <c r="Q155" s="291" t="s">
        <v>8389</v>
      </c>
      <c r="R155" s="291" t="s">
        <v>8389</v>
      </c>
      <c r="S155" s="291" t="s">
        <v>8389</v>
      </c>
      <c r="T155" s="291" t="s">
        <v>8389</v>
      </c>
      <c r="U155" s="291" t="s">
        <v>8389</v>
      </c>
      <c r="V155" s="291" t="s">
        <v>8389</v>
      </c>
      <c r="W155" s="291" t="s">
        <v>8389</v>
      </c>
      <c r="X155" s="291" t="s">
        <v>8389</v>
      </c>
      <c r="Y155" s="291" t="s">
        <v>8389</v>
      </c>
      <c r="Z155" s="291" t="s">
        <v>8389</v>
      </c>
      <c r="AA155" s="291" t="s">
        <v>8389</v>
      </c>
      <c r="AB155" s="291" t="s">
        <v>8389</v>
      </c>
      <c r="AC155" s="291" t="s">
        <v>8389</v>
      </c>
      <c r="AD155" s="291" t="s">
        <v>8389</v>
      </c>
      <c r="AE155" s="291" t="s">
        <v>8389</v>
      </c>
      <c r="AF155" s="291" t="s">
        <v>8389</v>
      </c>
      <c r="AG155" s="291" t="s">
        <v>8389</v>
      </c>
      <c r="AH155" s="291" t="s">
        <v>8389</v>
      </c>
      <c r="AI155" s="291" t="s">
        <v>8389</v>
      </c>
      <c r="AJ155" s="291" t="s">
        <v>8389</v>
      </c>
      <c r="AK155" s="291" t="s">
        <v>8389</v>
      </c>
      <c r="AL155" s="291" t="s">
        <v>8389</v>
      </c>
      <c r="AM155" s="291" t="s">
        <v>8389</v>
      </c>
      <c r="AN155" s="291" t="s">
        <v>8389</v>
      </c>
      <c r="AO155" s="291" t="s">
        <v>8389</v>
      </c>
      <c r="AP155" s="291" t="s">
        <v>8389</v>
      </c>
      <c r="AQ155" s="291" t="s">
        <v>8389</v>
      </c>
      <c r="AR155" s="291" t="s">
        <v>8389</v>
      </c>
      <c r="AS155" s="291" t="str">
        <f>_xlfn.IFNA(VLOOKUP(C155,'INFORM Severity - hidden'!$C$5:$G$155,5,FALSE),"-")</f>
        <v>-</v>
      </c>
    </row>
    <row r="156" spans="1:45" x14ac:dyDescent="0.35">
      <c r="A156" t="s">
        <v>203</v>
      </c>
      <c r="B156" t="s">
        <v>201</v>
      </c>
      <c r="C156" t="s">
        <v>202</v>
      </c>
      <c r="D156" s="291" t="str">
        <f t="shared" si="2"/>
        <v>Stable</v>
      </c>
      <c r="E156" s="291" t="s">
        <v>8389</v>
      </c>
      <c r="F156" s="291">
        <v>3.2</v>
      </c>
      <c r="G156" s="291">
        <v>3.2</v>
      </c>
      <c r="H156" s="291">
        <v>3.3</v>
      </c>
      <c r="I156" s="291">
        <v>3.3</v>
      </c>
      <c r="J156" s="291">
        <v>3.3</v>
      </c>
      <c r="K156" s="291">
        <v>3.3</v>
      </c>
      <c r="L156" s="291">
        <v>3.3</v>
      </c>
      <c r="M156" s="291">
        <v>3.3</v>
      </c>
      <c r="N156" s="291">
        <v>3.4</v>
      </c>
      <c r="O156" s="291">
        <v>3.4</v>
      </c>
      <c r="P156" s="291">
        <v>3.4</v>
      </c>
      <c r="Q156" s="291">
        <v>3.4</v>
      </c>
      <c r="R156" s="291">
        <v>3.4</v>
      </c>
      <c r="S156" s="291">
        <v>3.4</v>
      </c>
      <c r="T156" s="291">
        <v>3.4</v>
      </c>
      <c r="U156" s="291">
        <v>3.4</v>
      </c>
      <c r="V156" s="291">
        <v>3.4</v>
      </c>
      <c r="W156" s="291">
        <v>3.4</v>
      </c>
      <c r="X156" s="291">
        <v>3.4</v>
      </c>
      <c r="Y156" s="291">
        <v>3.4</v>
      </c>
      <c r="Z156" s="291">
        <v>3.4</v>
      </c>
      <c r="AA156" s="291">
        <v>3.4</v>
      </c>
      <c r="AB156" s="291">
        <v>3.4</v>
      </c>
      <c r="AC156" s="291">
        <v>3.4</v>
      </c>
      <c r="AD156" s="291">
        <v>3.4</v>
      </c>
      <c r="AE156" s="291">
        <v>3.4</v>
      </c>
      <c r="AF156" s="291">
        <v>3.4</v>
      </c>
      <c r="AG156" s="291">
        <v>3.8</v>
      </c>
      <c r="AH156" s="291">
        <v>3.8</v>
      </c>
      <c r="AI156" s="291">
        <v>3.8</v>
      </c>
      <c r="AJ156" s="291">
        <v>3.8</v>
      </c>
      <c r="AK156" s="291">
        <v>3.8</v>
      </c>
      <c r="AL156" s="291">
        <v>3.7</v>
      </c>
      <c r="AM156" s="291">
        <v>3.7</v>
      </c>
      <c r="AN156" s="291">
        <v>3.6</v>
      </c>
      <c r="AO156" s="291">
        <v>3.6</v>
      </c>
      <c r="AP156" s="291">
        <v>3.6</v>
      </c>
      <c r="AQ156" s="291">
        <v>3.6</v>
      </c>
      <c r="AR156" s="291">
        <v>3.6</v>
      </c>
      <c r="AS156" s="291">
        <f>_xlfn.IFNA(VLOOKUP(C156,'INFORM Severity - hidden'!$C$5:$G$155,5,FALSE),"-")</f>
        <v>3.6</v>
      </c>
    </row>
    <row r="157" spans="1:45" x14ac:dyDescent="0.35">
      <c r="A157"/>
      <c r="B157"/>
      <c r="C157" t="s">
        <v>8452</v>
      </c>
      <c r="D157" s="291" t="str">
        <f t="shared" si="2"/>
        <v>-</v>
      </c>
      <c r="E157" s="291" t="s">
        <v>8389</v>
      </c>
      <c r="F157" s="291">
        <v>2.6</v>
      </c>
      <c r="G157" s="291" t="s">
        <v>8389</v>
      </c>
      <c r="H157" s="291" t="s">
        <v>8389</v>
      </c>
      <c r="I157" s="291" t="s">
        <v>8389</v>
      </c>
      <c r="J157" s="291" t="s">
        <v>8389</v>
      </c>
      <c r="K157" s="291" t="s">
        <v>8389</v>
      </c>
      <c r="L157" s="291" t="s">
        <v>8389</v>
      </c>
      <c r="M157" s="291" t="s">
        <v>8389</v>
      </c>
      <c r="N157" s="291" t="s">
        <v>8389</v>
      </c>
      <c r="O157" s="291" t="s">
        <v>8389</v>
      </c>
      <c r="P157" s="291" t="s">
        <v>8389</v>
      </c>
      <c r="Q157" s="291" t="s">
        <v>8389</v>
      </c>
      <c r="R157" s="291" t="s">
        <v>8389</v>
      </c>
      <c r="S157" s="291" t="s">
        <v>8389</v>
      </c>
      <c r="T157" s="291" t="s">
        <v>8389</v>
      </c>
      <c r="U157" s="291" t="s">
        <v>8389</v>
      </c>
      <c r="V157" s="291" t="s">
        <v>8389</v>
      </c>
      <c r="W157" s="291" t="s">
        <v>8389</v>
      </c>
      <c r="X157" s="291" t="s">
        <v>8389</v>
      </c>
      <c r="Y157" s="291" t="s">
        <v>8389</v>
      </c>
      <c r="Z157" s="291" t="s">
        <v>8389</v>
      </c>
      <c r="AA157" s="291" t="s">
        <v>8389</v>
      </c>
      <c r="AB157" s="291" t="s">
        <v>8389</v>
      </c>
      <c r="AC157" s="291" t="s">
        <v>8389</v>
      </c>
      <c r="AD157" s="291" t="s">
        <v>8389</v>
      </c>
      <c r="AE157" s="291" t="s">
        <v>8389</v>
      </c>
      <c r="AF157" s="291" t="s">
        <v>8389</v>
      </c>
      <c r="AG157" s="291" t="s">
        <v>8389</v>
      </c>
      <c r="AH157" s="291" t="s">
        <v>8389</v>
      </c>
      <c r="AI157" s="291" t="s">
        <v>8389</v>
      </c>
      <c r="AJ157" s="291" t="s">
        <v>8389</v>
      </c>
      <c r="AK157" s="291" t="s">
        <v>8389</v>
      </c>
      <c r="AL157" s="291" t="s">
        <v>8389</v>
      </c>
      <c r="AM157" s="291" t="s">
        <v>8389</v>
      </c>
      <c r="AN157" s="291" t="s">
        <v>8389</v>
      </c>
      <c r="AO157" s="291" t="s">
        <v>8389</v>
      </c>
      <c r="AP157" s="291" t="s">
        <v>8389</v>
      </c>
      <c r="AQ157" s="291" t="s">
        <v>8389</v>
      </c>
      <c r="AR157" s="291" t="s">
        <v>8389</v>
      </c>
      <c r="AS157" s="291" t="str">
        <f>_xlfn.IFNA(VLOOKUP(C157,'INFORM Severity - hidden'!$C$5:$G$155,5,FALSE),"-")</f>
        <v>-</v>
      </c>
    </row>
    <row r="158" spans="1:45" x14ac:dyDescent="0.35">
      <c r="A158"/>
      <c r="B158"/>
      <c r="C158" t="s">
        <v>8453</v>
      </c>
      <c r="D158" s="291" t="str">
        <f t="shared" si="2"/>
        <v>-</v>
      </c>
      <c r="E158" s="291" t="s">
        <v>8389</v>
      </c>
      <c r="F158" s="291">
        <v>3.2</v>
      </c>
      <c r="G158" s="291">
        <v>3.2</v>
      </c>
      <c r="H158" s="291" t="s">
        <v>8389</v>
      </c>
      <c r="I158" s="291" t="s">
        <v>8389</v>
      </c>
      <c r="J158" s="291" t="s">
        <v>8389</v>
      </c>
      <c r="K158" s="291" t="s">
        <v>8389</v>
      </c>
      <c r="L158" s="291" t="s">
        <v>8389</v>
      </c>
      <c r="M158" s="291" t="s">
        <v>8389</v>
      </c>
      <c r="N158" s="291" t="s">
        <v>8389</v>
      </c>
      <c r="O158" s="291" t="s">
        <v>8389</v>
      </c>
      <c r="P158" s="291" t="s">
        <v>8389</v>
      </c>
      <c r="Q158" s="291" t="s">
        <v>8389</v>
      </c>
      <c r="R158" s="291" t="s">
        <v>8389</v>
      </c>
      <c r="S158" s="291" t="s">
        <v>8389</v>
      </c>
      <c r="T158" s="291" t="s">
        <v>8389</v>
      </c>
      <c r="U158" s="291" t="s">
        <v>8389</v>
      </c>
      <c r="V158" s="291" t="s">
        <v>8389</v>
      </c>
      <c r="W158" s="291" t="s">
        <v>8389</v>
      </c>
      <c r="X158" s="291" t="s">
        <v>8389</v>
      </c>
      <c r="Y158" s="291" t="s">
        <v>8389</v>
      </c>
      <c r="Z158" s="291" t="s">
        <v>8389</v>
      </c>
      <c r="AA158" s="291" t="s">
        <v>8389</v>
      </c>
      <c r="AB158" s="291" t="s">
        <v>8389</v>
      </c>
      <c r="AC158" s="291" t="s">
        <v>8389</v>
      </c>
      <c r="AD158" s="291" t="s">
        <v>8389</v>
      </c>
      <c r="AE158" s="291" t="s">
        <v>8389</v>
      </c>
      <c r="AF158" s="291" t="s">
        <v>8389</v>
      </c>
      <c r="AG158" s="291" t="s">
        <v>8389</v>
      </c>
      <c r="AH158" s="291" t="s">
        <v>8389</v>
      </c>
      <c r="AI158" s="291" t="s">
        <v>8389</v>
      </c>
      <c r="AJ158" s="291" t="s">
        <v>8389</v>
      </c>
      <c r="AK158" s="291" t="s">
        <v>8389</v>
      </c>
      <c r="AL158" s="291" t="s">
        <v>8389</v>
      </c>
      <c r="AM158" s="291" t="s">
        <v>8389</v>
      </c>
      <c r="AN158" s="291" t="s">
        <v>8389</v>
      </c>
      <c r="AO158" s="291" t="s">
        <v>8389</v>
      </c>
      <c r="AP158" s="291" t="s">
        <v>8389</v>
      </c>
      <c r="AQ158" s="291" t="s">
        <v>8389</v>
      </c>
      <c r="AR158" s="291" t="s">
        <v>8389</v>
      </c>
      <c r="AS158" s="291" t="str">
        <f>_xlfn.IFNA(VLOOKUP(C158,'INFORM Severity - hidden'!$C$5:$G$155,5,FALSE),"-")</f>
        <v>-</v>
      </c>
    </row>
    <row r="159" spans="1:45" x14ac:dyDescent="0.35">
      <c r="A159" t="s">
        <v>203</v>
      </c>
      <c r="B159" t="s">
        <v>816</v>
      </c>
      <c r="C159" t="s">
        <v>817</v>
      </c>
      <c r="D159" s="291" t="str">
        <f t="shared" si="2"/>
        <v>-</v>
      </c>
      <c r="E159" s="291" t="s">
        <v>8389</v>
      </c>
      <c r="F159" s="291" t="s">
        <v>8389</v>
      </c>
      <c r="G159" s="291" t="s">
        <v>8389</v>
      </c>
      <c r="H159" s="291" t="s">
        <v>8389</v>
      </c>
      <c r="I159" s="291" t="s">
        <v>8389</v>
      </c>
      <c r="J159" s="291" t="s">
        <v>8389</v>
      </c>
      <c r="K159" s="291" t="s">
        <v>8389</v>
      </c>
      <c r="L159" s="291" t="s">
        <v>8389</v>
      </c>
      <c r="M159" s="291" t="s">
        <v>8389</v>
      </c>
      <c r="N159" s="291" t="s">
        <v>8389</v>
      </c>
      <c r="O159" s="291" t="s">
        <v>8389</v>
      </c>
      <c r="P159" s="291" t="s">
        <v>8389</v>
      </c>
      <c r="Q159" s="291" t="s">
        <v>8389</v>
      </c>
      <c r="R159" s="291" t="s">
        <v>8389</v>
      </c>
      <c r="S159" s="291" t="s">
        <v>8389</v>
      </c>
      <c r="T159" s="291" t="s">
        <v>8389</v>
      </c>
      <c r="U159" s="291" t="s">
        <v>8389</v>
      </c>
      <c r="V159" s="291" t="s">
        <v>8389</v>
      </c>
      <c r="W159" s="291" t="s">
        <v>8389</v>
      </c>
      <c r="X159" s="291" t="s">
        <v>8389</v>
      </c>
      <c r="Y159" s="291" t="s">
        <v>8389</v>
      </c>
      <c r="Z159" s="291" t="s">
        <v>8389</v>
      </c>
      <c r="AA159" s="291" t="s">
        <v>8389</v>
      </c>
      <c r="AB159" s="291" t="s">
        <v>8389</v>
      </c>
      <c r="AC159" s="291" t="s">
        <v>8389</v>
      </c>
      <c r="AD159" s="291" t="s">
        <v>8389</v>
      </c>
      <c r="AE159" s="291" t="s">
        <v>8389</v>
      </c>
      <c r="AF159" s="291" t="s">
        <v>8389</v>
      </c>
      <c r="AG159" s="291" t="s">
        <v>8389</v>
      </c>
      <c r="AH159" s="291" t="s">
        <v>8389</v>
      </c>
      <c r="AI159" s="291" t="s">
        <v>8389</v>
      </c>
      <c r="AJ159" s="291" t="s">
        <v>8389</v>
      </c>
      <c r="AK159" s="291" t="s">
        <v>8389</v>
      </c>
      <c r="AL159" s="291" t="s">
        <v>8389</v>
      </c>
      <c r="AM159" s="291" t="s">
        <v>8389</v>
      </c>
      <c r="AN159" s="291" t="s">
        <v>8389</v>
      </c>
      <c r="AO159" s="291" t="s">
        <v>8389</v>
      </c>
      <c r="AP159" s="291" t="s">
        <v>8389</v>
      </c>
      <c r="AQ159" s="291" t="s">
        <v>8389</v>
      </c>
      <c r="AR159" s="291" t="s">
        <v>8389</v>
      </c>
      <c r="AS159" s="291" t="str">
        <f>_xlfn.IFNA(VLOOKUP(C159,'INFORM Severity - hidden'!$C$5:$G$155,5,FALSE),"-")</f>
        <v>x</v>
      </c>
    </row>
    <row r="160" spans="1:45" x14ac:dyDescent="0.35">
      <c r="A160" t="s">
        <v>595</v>
      </c>
      <c r="B160" t="s">
        <v>593</v>
      </c>
      <c r="C160" t="s">
        <v>594</v>
      </c>
      <c r="D160" s="291" t="str">
        <f t="shared" si="2"/>
        <v>Stable</v>
      </c>
      <c r="E160" s="291" t="s">
        <v>8389</v>
      </c>
      <c r="F160" s="291">
        <v>1.1000000000000001</v>
      </c>
      <c r="G160" s="291" t="s">
        <v>8389</v>
      </c>
      <c r="H160" s="291" t="s">
        <v>8389</v>
      </c>
      <c r="I160" s="291" t="s">
        <v>8389</v>
      </c>
      <c r="J160" s="291" t="s">
        <v>8389</v>
      </c>
      <c r="K160" s="291" t="s">
        <v>8389</v>
      </c>
      <c r="L160" s="291" t="s">
        <v>8389</v>
      </c>
      <c r="M160" s="291" t="s">
        <v>8389</v>
      </c>
      <c r="N160" s="291" t="s">
        <v>8389</v>
      </c>
      <c r="O160" s="291" t="s">
        <v>8389</v>
      </c>
      <c r="P160" s="291" t="s">
        <v>8389</v>
      </c>
      <c r="Q160" s="291" t="s">
        <v>8389</v>
      </c>
      <c r="R160" s="291" t="s">
        <v>8389</v>
      </c>
      <c r="S160" s="291" t="s">
        <v>8389</v>
      </c>
      <c r="T160" s="291" t="s">
        <v>8389</v>
      </c>
      <c r="U160" s="291" t="s">
        <v>8389</v>
      </c>
      <c r="V160" s="291" t="s">
        <v>8389</v>
      </c>
      <c r="W160" s="291" t="s">
        <v>8389</v>
      </c>
      <c r="X160" s="291" t="s">
        <v>8389</v>
      </c>
      <c r="Y160" s="291" t="s">
        <v>8389</v>
      </c>
      <c r="Z160" s="291" t="s">
        <v>8389</v>
      </c>
      <c r="AA160" s="291" t="s">
        <v>8389</v>
      </c>
      <c r="AB160" s="291" t="s">
        <v>8389</v>
      </c>
      <c r="AC160" s="291" t="s">
        <v>8389</v>
      </c>
      <c r="AD160" s="291" t="s">
        <v>8389</v>
      </c>
      <c r="AE160" s="291" t="s">
        <v>8389</v>
      </c>
      <c r="AF160" s="291" t="s">
        <v>8389</v>
      </c>
      <c r="AG160" s="291" t="s">
        <v>8389</v>
      </c>
      <c r="AH160" s="291" t="s">
        <v>8389</v>
      </c>
      <c r="AI160" s="291" t="s">
        <v>8389</v>
      </c>
      <c r="AJ160" s="291" t="s">
        <v>8389</v>
      </c>
      <c r="AK160" s="291" t="s">
        <v>8389</v>
      </c>
      <c r="AL160" s="291" t="s">
        <v>8389</v>
      </c>
      <c r="AM160" s="291" t="s">
        <v>8389</v>
      </c>
      <c r="AN160" s="291" t="s">
        <v>8389</v>
      </c>
      <c r="AO160" s="291" t="s">
        <v>8389</v>
      </c>
      <c r="AP160" s="291">
        <v>2.1</v>
      </c>
      <c r="AQ160" s="291">
        <v>2.1</v>
      </c>
      <c r="AR160" s="291">
        <v>2.1</v>
      </c>
      <c r="AS160" s="291">
        <f>_xlfn.IFNA(VLOOKUP(C160,'INFORM Severity - hidden'!$C$5:$G$155,5,FALSE),"-")</f>
        <v>2.1</v>
      </c>
    </row>
    <row r="161" spans="1:45" x14ac:dyDescent="0.35">
      <c r="A161" t="s">
        <v>603</v>
      </c>
      <c r="B161" t="s">
        <v>601</v>
      </c>
      <c r="C161" t="s">
        <v>602</v>
      </c>
      <c r="D161" s="291" t="str">
        <f t="shared" si="2"/>
        <v>Increasing</v>
      </c>
      <c r="E161" s="291" t="s">
        <v>8389</v>
      </c>
      <c r="F161" s="291">
        <v>1.5</v>
      </c>
      <c r="G161" s="291">
        <v>1.5</v>
      </c>
      <c r="H161" s="291">
        <v>2.6</v>
      </c>
      <c r="I161" s="291">
        <v>2.6</v>
      </c>
      <c r="J161" s="291">
        <v>2.6</v>
      </c>
      <c r="K161" s="291">
        <v>2.6</v>
      </c>
      <c r="L161" s="291">
        <v>2.6</v>
      </c>
      <c r="M161" s="291">
        <v>2.6</v>
      </c>
      <c r="N161" s="291">
        <v>2.6</v>
      </c>
      <c r="O161" s="291">
        <v>2.2999999999999998</v>
      </c>
      <c r="P161" s="291">
        <v>2.2999999999999998</v>
      </c>
      <c r="Q161" s="291">
        <v>2.2999999999999998</v>
      </c>
      <c r="R161" s="291">
        <v>2.6</v>
      </c>
      <c r="S161" s="291">
        <v>2.6</v>
      </c>
      <c r="T161" s="291">
        <v>2.6</v>
      </c>
      <c r="U161" s="291">
        <v>2.6</v>
      </c>
      <c r="V161" s="291">
        <v>2.6</v>
      </c>
      <c r="W161" s="291">
        <v>2.6</v>
      </c>
      <c r="X161" s="291">
        <v>2.6</v>
      </c>
      <c r="Y161" s="291">
        <v>2.6</v>
      </c>
      <c r="Z161" s="291">
        <v>2.6</v>
      </c>
      <c r="AA161" s="291">
        <v>2.7</v>
      </c>
      <c r="AB161" s="291">
        <v>2.7</v>
      </c>
      <c r="AC161" s="291">
        <v>2.8</v>
      </c>
      <c r="AD161" s="291">
        <v>2.8</v>
      </c>
      <c r="AE161" s="291">
        <v>2.8</v>
      </c>
      <c r="AF161" s="291">
        <v>2.8</v>
      </c>
      <c r="AG161" s="291">
        <v>2.8</v>
      </c>
      <c r="AH161" s="291">
        <v>2.8</v>
      </c>
      <c r="AI161" s="291">
        <v>2.8</v>
      </c>
      <c r="AJ161" s="291">
        <v>2.8</v>
      </c>
      <c r="AK161" s="291">
        <v>2.8</v>
      </c>
      <c r="AL161" s="291">
        <v>2.7</v>
      </c>
      <c r="AM161" s="291">
        <v>2.8</v>
      </c>
      <c r="AN161" s="291">
        <v>2.8</v>
      </c>
      <c r="AO161" s="291">
        <v>2.8</v>
      </c>
      <c r="AP161" s="291">
        <v>3</v>
      </c>
      <c r="AQ161" s="291">
        <v>3</v>
      </c>
      <c r="AR161" s="291">
        <v>3</v>
      </c>
      <c r="AS161" s="291">
        <f>_xlfn.IFNA(VLOOKUP(C161,'INFORM Severity - hidden'!$C$5:$G$155,5,FALSE),"-")</f>
        <v>3</v>
      </c>
    </row>
    <row r="162" spans="1:45" x14ac:dyDescent="0.35">
      <c r="A162" t="s">
        <v>918</v>
      </c>
      <c r="B162" t="s">
        <v>4399</v>
      </c>
      <c r="C162" t="s">
        <v>4400</v>
      </c>
      <c r="D162" s="291" t="str">
        <f t="shared" si="2"/>
        <v>Stable</v>
      </c>
      <c r="E162" s="291" t="s">
        <v>8389</v>
      </c>
      <c r="F162" s="291" t="s">
        <v>8389</v>
      </c>
      <c r="G162" s="291" t="s">
        <v>8389</v>
      </c>
      <c r="H162" s="291" t="s">
        <v>8389</v>
      </c>
      <c r="I162" s="291" t="s">
        <v>8389</v>
      </c>
      <c r="J162" s="291" t="s">
        <v>8389</v>
      </c>
      <c r="K162" s="291" t="s">
        <v>8389</v>
      </c>
      <c r="L162" s="291" t="s">
        <v>8389</v>
      </c>
      <c r="M162" s="291" t="s">
        <v>8389</v>
      </c>
      <c r="N162" s="291" t="s">
        <v>8389</v>
      </c>
      <c r="O162" s="291" t="s">
        <v>8389</v>
      </c>
      <c r="P162" s="291">
        <v>2.7</v>
      </c>
      <c r="Q162" s="291">
        <v>2.7</v>
      </c>
      <c r="R162" s="291">
        <v>3.4</v>
      </c>
      <c r="S162" s="291">
        <v>2.7</v>
      </c>
      <c r="T162" s="291">
        <v>2.4</v>
      </c>
      <c r="U162" s="291">
        <v>2.4</v>
      </c>
      <c r="V162" s="291">
        <v>2.5</v>
      </c>
      <c r="W162" s="291">
        <v>2.5</v>
      </c>
      <c r="X162" s="291">
        <v>2.5</v>
      </c>
      <c r="Y162" s="291">
        <v>2.5</v>
      </c>
      <c r="Z162" s="291">
        <v>2.4</v>
      </c>
      <c r="AA162" s="291">
        <v>3</v>
      </c>
      <c r="AB162" s="291">
        <v>3</v>
      </c>
      <c r="AC162" s="291">
        <v>3</v>
      </c>
      <c r="AD162" s="291">
        <v>3</v>
      </c>
      <c r="AE162" s="291">
        <v>3</v>
      </c>
      <c r="AF162" s="291">
        <v>3</v>
      </c>
      <c r="AG162" s="291" t="s">
        <v>8389</v>
      </c>
      <c r="AH162" s="291" t="s">
        <v>8389</v>
      </c>
      <c r="AI162" s="291" t="s">
        <v>8389</v>
      </c>
      <c r="AJ162" s="291" t="s">
        <v>8389</v>
      </c>
      <c r="AK162" s="291" t="s">
        <v>8389</v>
      </c>
      <c r="AL162" s="291" t="s">
        <v>8389</v>
      </c>
      <c r="AM162" s="291" t="s">
        <v>8389</v>
      </c>
      <c r="AN162" s="291">
        <v>3.3</v>
      </c>
      <c r="AO162" s="291">
        <v>3.2</v>
      </c>
      <c r="AP162" s="291">
        <v>3.3</v>
      </c>
      <c r="AQ162" s="291">
        <v>3.3</v>
      </c>
      <c r="AR162" s="291">
        <v>3.3</v>
      </c>
      <c r="AS162" s="291">
        <f>_xlfn.IFNA(VLOOKUP(C162,'INFORM Severity - hidden'!$C$5:$G$155,5,FALSE),"-")</f>
        <v>3.2</v>
      </c>
    </row>
    <row r="163" spans="1:45" x14ac:dyDescent="0.35">
      <c r="A163" t="s">
        <v>918</v>
      </c>
      <c r="B163" t="s">
        <v>916</v>
      </c>
      <c r="C163" t="s">
        <v>917</v>
      </c>
      <c r="D163" s="291" t="str">
        <f t="shared" si="2"/>
        <v>Increasing</v>
      </c>
      <c r="E163" s="291" t="s">
        <v>8389</v>
      </c>
      <c r="F163" s="291" t="s">
        <v>8389</v>
      </c>
      <c r="G163" s="291">
        <v>1.1000000000000001</v>
      </c>
      <c r="H163" s="291">
        <v>1.8</v>
      </c>
      <c r="I163" s="291">
        <v>2</v>
      </c>
      <c r="J163" s="291">
        <v>1.8</v>
      </c>
      <c r="K163" s="291">
        <v>2.2000000000000002</v>
      </c>
      <c r="L163" s="291">
        <v>2.2000000000000002</v>
      </c>
      <c r="M163" s="291">
        <v>2.2000000000000002</v>
      </c>
      <c r="N163" s="291">
        <v>2.1</v>
      </c>
      <c r="O163" s="291">
        <v>2.2000000000000002</v>
      </c>
      <c r="P163" s="291">
        <v>2.2000000000000002</v>
      </c>
      <c r="Q163" s="291">
        <v>2.2000000000000002</v>
      </c>
      <c r="R163" s="291">
        <v>2.4</v>
      </c>
      <c r="S163" s="291">
        <v>2.4</v>
      </c>
      <c r="T163" s="291">
        <v>2.2000000000000002</v>
      </c>
      <c r="U163" s="291">
        <v>2.2000000000000002</v>
      </c>
      <c r="V163" s="291">
        <v>2.2999999999999998</v>
      </c>
      <c r="W163" s="291">
        <v>2.2999999999999998</v>
      </c>
      <c r="X163" s="291">
        <v>2.2999999999999998</v>
      </c>
      <c r="Y163" s="291">
        <v>2.2999999999999998</v>
      </c>
      <c r="Z163" s="291">
        <v>2.2999999999999998</v>
      </c>
      <c r="AA163" s="291">
        <v>2.2999999999999998</v>
      </c>
      <c r="AB163" s="291">
        <v>2.2999999999999998</v>
      </c>
      <c r="AC163" s="291">
        <v>2.2999999999999998</v>
      </c>
      <c r="AD163" s="291">
        <v>2.2999999999999998</v>
      </c>
      <c r="AE163" s="291">
        <v>2.4</v>
      </c>
      <c r="AF163" s="291">
        <v>2.4</v>
      </c>
      <c r="AG163" s="291">
        <v>2.4</v>
      </c>
      <c r="AH163" s="291">
        <v>2.4</v>
      </c>
      <c r="AI163" s="291">
        <v>2.4</v>
      </c>
      <c r="AJ163" s="291">
        <v>2.4</v>
      </c>
      <c r="AK163" s="291">
        <v>2.2999999999999998</v>
      </c>
      <c r="AL163" s="291">
        <v>2.2000000000000002</v>
      </c>
      <c r="AM163" s="291">
        <v>2.2000000000000002</v>
      </c>
      <c r="AN163" s="291">
        <v>2.1</v>
      </c>
      <c r="AO163" s="291">
        <v>2.1</v>
      </c>
      <c r="AP163" s="291">
        <v>2.4</v>
      </c>
      <c r="AQ163" s="291">
        <v>2.2999999999999998</v>
      </c>
      <c r="AR163" s="291">
        <v>2.2999999999999998</v>
      </c>
      <c r="AS163" s="291">
        <f>_xlfn.IFNA(VLOOKUP(C163,'INFORM Severity - hidden'!$C$5:$G$155,5,FALSE),"-")</f>
        <v>2.2000000000000002</v>
      </c>
    </row>
    <row r="164" spans="1:45" x14ac:dyDescent="0.35">
      <c r="A164"/>
      <c r="B164"/>
      <c r="C164" t="s">
        <v>8454</v>
      </c>
      <c r="D164" s="291" t="str">
        <f t="shared" si="2"/>
        <v>-</v>
      </c>
      <c r="E164" s="291" t="s">
        <v>8389</v>
      </c>
      <c r="F164" s="291" t="s">
        <v>8389</v>
      </c>
      <c r="G164" s="291" t="s">
        <v>8389</v>
      </c>
      <c r="H164" s="291" t="s">
        <v>8389</v>
      </c>
      <c r="I164" s="291" t="s">
        <v>8389</v>
      </c>
      <c r="J164" s="291" t="s">
        <v>8389</v>
      </c>
      <c r="K164" s="291" t="s">
        <v>8389</v>
      </c>
      <c r="L164" s="291" t="s">
        <v>8389</v>
      </c>
      <c r="M164" s="291" t="s">
        <v>8389</v>
      </c>
      <c r="N164" s="291" t="s">
        <v>8389</v>
      </c>
      <c r="O164" s="291" t="s">
        <v>8389</v>
      </c>
      <c r="P164" s="291">
        <v>2.1</v>
      </c>
      <c r="Q164" s="291">
        <v>2.1</v>
      </c>
      <c r="R164" s="291">
        <v>2.1</v>
      </c>
      <c r="S164" s="291">
        <v>2.1</v>
      </c>
      <c r="T164" s="291">
        <v>2.1</v>
      </c>
      <c r="U164" s="291">
        <v>2.1</v>
      </c>
      <c r="V164" s="291">
        <v>2.1</v>
      </c>
      <c r="W164" s="291">
        <v>2.1</v>
      </c>
      <c r="X164" s="291">
        <v>2</v>
      </c>
      <c r="Y164" s="291">
        <v>2</v>
      </c>
      <c r="Z164" s="291">
        <v>1.8</v>
      </c>
      <c r="AA164" s="291">
        <v>1.8</v>
      </c>
      <c r="AB164" s="291">
        <v>1.8</v>
      </c>
      <c r="AC164" s="291">
        <v>1.8</v>
      </c>
      <c r="AD164" s="291">
        <v>1.8</v>
      </c>
      <c r="AE164" s="291">
        <v>1.8</v>
      </c>
      <c r="AF164" s="291">
        <v>1.8</v>
      </c>
      <c r="AG164" s="291" t="s">
        <v>8389</v>
      </c>
      <c r="AH164" s="291" t="s">
        <v>8389</v>
      </c>
      <c r="AI164" s="291" t="s">
        <v>8389</v>
      </c>
      <c r="AJ164" s="291" t="s">
        <v>8389</v>
      </c>
      <c r="AK164" s="291" t="s">
        <v>8389</v>
      </c>
      <c r="AL164" s="291" t="s">
        <v>8389</v>
      </c>
      <c r="AM164" s="291" t="s">
        <v>8389</v>
      </c>
      <c r="AN164" s="291" t="s">
        <v>8389</v>
      </c>
      <c r="AO164" s="291" t="s">
        <v>8389</v>
      </c>
      <c r="AP164" s="291" t="s">
        <v>8389</v>
      </c>
      <c r="AQ164" s="291" t="s">
        <v>8389</v>
      </c>
      <c r="AR164" s="291" t="s">
        <v>8389</v>
      </c>
      <c r="AS164" s="291" t="str">
        <f>_xlfn.IFNA(VLOOKUP(C164,'INFORM Severity - hidden'!$C$5:$G$155,5,FALSE),"-")</f>
        <v>-</v>
      </c>
    </row>
    <row r="165" spans="1:45" x14ac:dyDescent="0.35">
      <c r="A165"/>
      <c r="B165"/>
      <c r="C165" t="s">
        <v>8455</v>
      </c>
      <c r="D165" s="291" t="str">
        <f t="shared" si="2"/>
        <v>-</v>
      </c>
      <c r="E165" s="291" t="s">
        <v>8389</v>
      </c>
      <c r="F165" s="291" t="s">
        <v>8389</v>
      </c>
      <c r="G165" s="291" t="s">
        <v>8389</v>
      </c>
      <c r="H165" s="291" t="s">
        <v>8389</v>
      </c>
      <c r="I165" s="291" t="s">
        <v>8389</v>
      </c>
      <c r="J165" s="291" t="s">
        <v>8389</v>
      </c>
      <c r="K165" s="291" t="s">
        <v>8389</v>
      </c>
      <c r="L165" s="291" t="s">
        <v>8389</v>
      </c>
      <c r="M165" s="291" t="s">
        <v>8389</v>
      </c>
      <c r="N165" s="291" t="s">
        <v>8389</v>
      </c>
      <c r="O165" s="291" t="s">
        <v>8389</v>
      </c>
      <c r="P165" s="291">
        <v>1.8</v>
      </c>
      <c r="Q165" s="291">
        <v>1.8</v>
      </c>
      <c r="R165" s="291" t="s">
        <v>8389</v>
      </c>
      <c r="S165" s="291" t="s">
        <v>8389</v>
      </c>
      <c r="T165" s="291" t="s">
        <v>8389</v>
      </c>
      <c r="U165" s="291" t="s">
        <v>8389</v>
      </c>
      <c r="V165" s="291" t="s">
        <v>8389</v>
      </c>
      <c r="W165" s="291" t="s">
        <v>8389</v>
      </c>
      <c r="X165" s="291" t="s">
        <v>8389</v>
      </c>
      <c r="Y165" s="291" t="s">
        <v>8389</v>
      </c>
      <c r="Z165" s="291" t="s">
        <v>8389</v>
      </c>
      <c r="AA165" s="291" t="s">
        <v>8389</v>
      </c>
      <c r="AB165" s="291" t="s">
        <v>8389</v>
      </c>
      <c r="AC165" s="291" t="s">
        <v>8389</v>
      </c>
      <c r="AD165" s="291" t="s">
        <v>8389</v>
      </c>
      <c r="AE165" s="291" t="s">
        <v>8389</v>
      </c>
      <c r="AF165" s="291" t="s">
        <v>8389</v>
      </c>
      <c r="AG165" s="291" t="s">
        <v>8389</v>
      </c>
      <c r="AH165" s="291" t="s">
        <v>8389</v>
      </c>
      <c r="AI165" s="291" t="s">
        <v>8389</v>
      </c>
      <c r="AJ165" s="291" t="s">
        <v>8389</v>
      </c>
      <c r="AK165" s="291" t="s">
        <v>8389</v>
      </c>
      <c r="AL165" s="291" t="s">
        <v>8389</v>
      </c>
      <c r="AM165" s="291" t="s">
        <v>8389</v>
      </c>
      <c r="AN165" s="291" t="s">
        <v>8389</v>
      </c>
      <c r="AO165" s="291" t="s">
        <v>8389</v>
      </c>
      <c r="AP165" s="291" t="s">
        <v>8389</v>
      </c>
      <c r="AQ165" s="291" t="s">
        <v>8389</v>
      </c>
      <c r="AR165" s="291" t="s">
        <v>8389</v>
      </c>
      <c r="AS165" s="291" t="str">
        <f>_xlfn.IFNA(VLOOKUP(C165,'INFORM Severity - hidden'!$C$5:$G$155,5,FALSE),"-")</f>
        <v>-</v>
      </c>
    </row>
    <row r="166" spans="1:45" x14ac:dyDescent="0.35">
      <c r="A166"/>
      <c r="B166"/>
      <c r="C166" t="s">
        <v>8456</v>
      </c>
      <c r="D166" s="291" t="str">
        <f t="shared" si="2"/>
        <v>-</v>
      </c>
      <c r="E166" s="291" t="s">
        <v>8389</v>
      </c>
      <c r="F166" s="291" t="s">
        <v>8389</v>
      </c>
      <c r="G166" s="291" t="s">
        <v>8389</v>
      </c>
      <c r="H166" s="291" t="s">
        <v>8389</v>
      </c>
      <c r="I166" s="291" t="s">
        <v>8389</v>
      </c>
      <c r="J166" s="291" t="s">
        <v>8389</v>
      </c>
      <c r="K166" s="291" t="s">
        <v>8389</v>
      </c>
      <c r="L166" s="291" t="s">
        <v>8389</v>
      </c>
      <c r="M166" s="291" t="s">
        <v>8389</v>
      </c>
      <c r="N166" s="291" t="s">
        <v>8389</v>
      </c>
      <c r="O166" s="291" t="s">
        <v>8389</v>
      </c>
      <c r="P166" s="291" t="s">
        <v>8389</v>
      </c>
      <c r="Q166" s="291">
        <v>3</v>
      </c>
      <c r="R166" s="291">
        <v>3.1</v>
      </c>
      <c r="S166" s="291" t="s">
        <v>8389</v>
      </c>
      <c r="T166" s="291" t="s">
        <v>8389</v>
      </c>
      <c r="U166" s="291" t="s">
        <v>8389</v>
      </c>
      <c r="V166" s="291" t="s">
        <v>8389</v>
      </c>
      <c r="W166" s="291" t="s">
        <v>8389</v>
      </c>
      <c r="X166" s="291" t="s">
        <v>8389</v>
      </c>
      <c r="Y166" s="291" t="s">
        <v>8389</v>
      </c>
      <c r="Z166" s="291" t="s">
        <v>8389</v>
      </c>
      <c r="AA166" s="291" t="s">
        <v>8389</v>
      </c>
      <c r="AB166" s="291" t="s">
        <v>8389</v>
      </c>
      <c r="AC166" s="291" t="s">
        <v>8389</v>
      </c>
      <c r="AD166" s="291" t="s">
        <v>8389</v>
      </c>
      <c r="AE166" s="291" t="s">
        <v>8389</v>
      </c>
      <c r="AF166" s="291" t="s">
        <v>8389</v>
      </c>
      <c r="AG166" s="291" t="s">
        <v>8389</v>
      </c>
      <c r="AH166" s="291" t="s">
        <v>8389</v>
      </c>
      <c r="AI166" s="291" t="s">
        <v>8389</v>
      </c>
      <c r="AJ166" s="291" t="s">
        <v>8389</v>
      </c>
      <c r="AK166" s="291" t="s">
        <v>8389</v>
      </c>
      <c r="AL166" s="291" t="s">
        <v>8389</v>
      </c>
      <c r="AM166" s="291" t="s">
        <v>8389</v>
      </c>
      <c r="AN166" s="291" t="s">
        <v>8389</v>
      </c>
      <c r="AO166" s="291" t="s">
        <v>8389</v>
      </c>
      <c r="AP166" s="291" t="s">
        <v>8389</v>
      </c>
      <c r="AQ166" s="291" t="s">
        <v>8389</v>
      </c>
      <c r="AR166" s="291" t="s">
        <v>8389</v>
      </c>
      <c r="AS166" s="291" t="str">
        <f>_xlfn.IFNA(VLOOKUP(C166,'INFORM Severity - hidden'!$C$5:$G$155,5,FALSE),"-")</f>
        <v>-</v>
      </c>
    </row>
    <row r="167" spans="1:45" x14ac:dyDescent="0.35">
      <c r="A167"/>
      <c r="B167"/>
      <c r="C167" t="s">
        <v>8457</v>
      </c>
      <c r="D167" s="291" t="str">
        <f t="shared" si="2"/>
        <v>-</v>
      </c>
      <c r="E167" s="291" t="s">
        <v>8389</v>
      </c>
      <c r="F167" s="291" t="s">
        <v>8389</v>
      </c>
      <c r="G167" s="291" t="s">
        <v>8389</v>
      </c>
      <c r="H167" s="291" t="s">
        <v>8389</v>
      </c>
      <c r="I167" s="291" t="s">
        <v>8389</v>
      </c>
      <c r="J167" s="291" t="s">
        <v>8389</v>
      </c>
      <c r="K167" s="291" t="s">
        <v>8389</v>
      </c>
      <c r="L167" s="291" t="s">
        <v>8389</v>
      </c>
      <c r="M167" s="291" t="s">
        <v>8389</v>
      </c>
      <c r="N167" s="291" t="s">
        <v>8389</v>
      </c>
      <c r="O167" s="291" t="s">
        <v>8389</v>
      </c>
      <c r="P167" s="291" t="s">
        <v>8389</v>
      </c>
      <c r="Q167" s="291" t="s">
        <v>8389</v>
      </c>
      <c r="R167" s="291">
        <v>2</v>
      </c>
      <c r="S167" s="291" t="s">
        <v>8389</v>
      </c>
      <c r="T167" s="291" t="s">
        <v>8389</v>
      </c>
      <c r="U167" s="291" t="s">
        <v>8389</v>
      </c>
      <c r="V167" s="291" t="s">
        <v>8389</v>
      </c>
      <c r="W167" s="291" t="s">
        <v>8389</v>
      </c>
      <c r="X167" s="291" t="s">
        <v>8389</v>
      </c>
      <c r="Y167" s="291" t="s">
        <v>8389</v>
      </c>
      <c r="Z167" s="291" t="s">
        <v>8389</v>
      </c>
      <c r="AA167" s="291" t="s">
        <v>8389</v>
      </c>
      <c r="AB167" s="291" t="s">
        <v>8389</v>
      </c>
      <c r="AC167" s="291" t="s">
        <v>8389</v>
      </c>
      <c r="AD167" s="291" t="s">
        <v>8389</v>
      </c>
      <c r="AE167" s="291" t="s">
        <v>8389</v>
      </c>
      <c r="AF167" s="291" t="s">
        <v>8389</v>
      </c>
      <c r="AG167" s="291" t="s">
        <v>8389</v>
      </c>
      <c r="AH167" s="291" t="s">
        <v>8389</v>
      </c>
      <c r="AI167" s="291" t="s">
        <v>8389</v>
      </c>
      <c r="AJ167" s="291" t="s">
        <v>8389</v>
      </c>
      <c r="AK167" s="291" t="s">
        <v>8389</v>
      </c>
      <c r="AL167" s="291" t="s">
        <v>8389</v>
      </c>
      <c r="AM167" s="291" t="s">
        <v>8389</v>
      </c>
      <c r="AN167" s="291" t="s">
        <v>8389</v>
      </c>
      <c r="AO167" s="291" t="s">
        <v>8389</v>
      </c>
      <c r="AP167" s="291" t="s">
        <v>8389</v>
      </c>
      <c r="AQ167" s="291" t="s">
        <v>8389</v>
      </c>
      <c r="AR167" s="291" t="s">
        <v>8389</v>
      </c>
      <c r="AS167" s="291" t="str">
        <f>_xlfn.IFNA(VLOOKUP(C167,'INFORM Severity - hidden'!$C$5:$G$155,5,FALSE),"-")</f>
        <v>-</v>
      </c>
    </row>
    <row r="168" spans="1:45" x14ac:dyDescent="0.35">
      <c r="A168"/>
      <c r="B168"/>
      <c r="C168" t="s">
        <v>8458</v>
      </c>
      <c r="D168" s="291" t="str">
        <f t="shared" si="2"/>
        <v>-</v>
      </c>
      <c r="E168" s="291" t="s">
        <v>8389</v>
      </c>
      <c r="F168" s="291" t="s">
        <v>8389</v>
      </c>
      <c r="G168" s="291" t="s">
        <v>8389</v>
      </c>
      <c r="H168" s="291" t="s">
        <v>8389</v>
      </c>
      <c r="I168" s="291" t="s">
        <v>8389</v>
      </c>
      <c r="J168" s="291" t="s">
        <v>8389</v>
      </c>
      <c r="K168" s="291" t="s">
        <v>8389</v>
      </c>
      <c r="L168" s="291" t="s">
        <v>8389</v>
      </c>
      <c r="M168" s="291" t="s">
        <v>8389</v>
      </c>
      <c r="N168" s="291" t="s">
        <v>8389</v>
      </c>
      <c r="O168" s="291" t="s">
        <v>8389</v>
      </c>
      <c r="P168" s="291" t="s">
        <v>8389</v>
      </c>
      <c r="Q168" s="291" t="s">
        <v>8389</v>
      </c>
      <c r="R168" s="291" t="s">
        <v>8389</v>
      </c>
      <c r="S168" s="291" t="s">
        <v>8389</v>
      </c>
      <c r="T168" s="291" t="s">
        <v>8389</v>
      </c>
      <c r="U168" s="291" t="s">
        <v>8389</v>
      </c>
      <c r="V168" s="291" t="s">
        <v>8389</v>
      </c>
      <c r="W168" s="291" t="s">
        <v>8389</v>
      </c>
      <c r="X168" s="291" t="s">
        <v>8389</v>
      </c>
      <c r="Y168" s="291" t="s">
        <v>8389</v>
      </c>
      <c r="Z168" s="291" t="s">
        <v>8389</v>
      </c>
      <c r="AA168" s="291" t="s">
        <v>8389</v>
      </c>
      <c r="AB168" s="291" t="s">
        <v>8389</v>
      </c>
      <c r="AC168" s="291" t="s">
        <v>8389</v>
      </c>
      <c r="AD168" s="291" t="s">
        <v>8389</v>
      </c>
      <c r="AE168" s="291" t="s">
        <v>8389</v>
      </c>
      <c r="AF168" s="291" t="s">
        <v>8389</v>
      </c>
      <c r="AG168" s="291" t="s">
        <v>8389</v>
      </c>
      <c r="AH168" s="291" t="s">
        <v>8389</v>
      </c>
      <c r="AI168" s="291" t="s">
        <v>8389</v>
      </c>
      <c r="AJ168" s="291" t="s">
        <v>8389</v>
      </c>
      <c r="AK168" s="291" t="s">
        <v>8389</v>
      </c>
      <c r="AL168" s="291" t="s">
        <v>8389</v>
      </c>
      <c r="AM168" s="291" t="s">
        <v>8389</v>
      </c>
      <c r="AN168" s="291" t="s">
        <v>8389</v>
      </c>
      <c r="AO168" s="291" t="s">
        <v>8389</v>
      </c>
      <c r="AP168" s="291" t="s">
        <v>8389</v>
      </c>
      <c r="AQ168" s="291" t="s">
        <v>8389</v>
      </c>
      <c r="AR168" s="291" t="s">
        <v>8389</v>
      </c>
      <c r="AS168" s="291" t="str">
        <f>_xlfn.IFNA(VLOOKUP(C168,'INFORM Severity - hidden'!$C$5:$G$155,5,FALSE),"-")</f>
        <v>-</v>
      </c>
    </row>
    <row r="169" spans="1:45" x14ac:dyDescent="0.35">
      <c r="A169"/>
      <c r="B169"/>
      <c r="C169" t="s">
        <v>8459</v>
      </c>
      <c r="D169" s="291" t="str">
        <f t="shared" si="2"/>
        <v>-</v>
      </c>
      <c r="E169" s="291" t="s">
        <v>8389</v>
      </c>
      <c r="F169" s="291" t="s">
        <v>8389</v>
      </c>
      <c r="G169" s="291" t="s">
        <v>8389</v>
      </c>
      <c r="H169" s="291" t="s">
        <v>8389</v>
      </c>
      <c r="I169" s="291" t="s">
        <v>8389</v>
      </c>
      <c r="J169" s="291" t="s">
        <v>8389</v>
      </c>
      <c r="K169" s="291" t="s">
        <v>8389</v>
      </c>
      <c r="L169" s="291" t="s">
        <v>8389</v>
      </c>
      <c r="M169" s="291" t="s">
        <v>8389</v>
      </c>
      <c r="N169" s="291" t="s">
        <v>8389</v>
      </c>
      <c r="O169" s="291" t="s">
        <v>8389</v>
      </c>
      <c r="P169" s="291" t="s">
        <v>8389</v>
      </c>
      <c r="Q169" s="291" t="s">
        <v>8389</v>
      </c>
      <c r="R169" s="291" t="s">
        <v>8389</v>
      </c>
      <c r="S169" s="291" t="s">
        <v>8389</v>
      </c>
      <c r="T169" s="291" t="s">
        <v>8389</v>
      </c>
      <c r="U169" s="291" t="s">
        <v>8389</v>
      </c>
      <c r="V169" s="291" t="s">
        <v>8389</v>
      </c>
      <c r="W169" s="291" t="s">
        <v>8389</v>
      </c>
      <c r="X169" s="291" t="s">
        <v>8389</v>
      </c>
      <c r="Y169" s="291" t="s">
        <v>8389</v>
      </c>
      <c r="Z169" s="291" t="s">
        <v>8389</v>
      </c>
      <c r="AA169" s="291" t="s">
        <v>8389</v>
      </c>
      <c r="AB169" s="291">
        <v>2.5</v>
      </c>
      <c r="AC169" s="291">
        <v>2.5</v>
      </c>
      <c r="AD169" s="291">
        <v>2.5</v>
      </c>
      <c r="AE169" s="291">
        <v>2.5</v>
      </c>
      <c r="AF169" s="291">
        <v>2.5</v>
      </c>
      <c r="AG169" s="291" t="s">
        <v>8389</v>
      </c>
      <c r="AH169" s="291" t="s">
        <v>8389</v>
      </c>
      <c r="AI169" s="291" t="s">
        <v>8389</v>
      </c>
      <c r="AJ169" s="291" t="s">
        <v>8389</v>
      </c>
      <c r="AK169" s="291" t="s">
        <v>8389</v>
      </c>
      <c r="AL169" s="291" t="s">
        <v>8389</v>
      </c>
      <c r="AM169" s="291" t="s">
        <v>8389</v>
      </c>
      <c r="AN169" s="291" t="s">
        <v>8389</v>
      </c>
      <c r="AO169" s="291" t="s">
        <v>8389</v>
      </c>
      <c r="AP169" s="291" t="s">
        <v>8389</v>
      </c>
      <c r="AQ169" s="291" t="s">
        <v>8389</v>
      </c>
      <c r="AR169" s="291" t="s">
        <v>8389</v>
      </c>
      <c r="AS169" s="291" t="str">
        <f>_xlfn.IFNA(VLOOKUP(C169,'INFORM Severity - hidden'!$C$5:$G$155,5,FALSE),"-")</f>
        <v>-</v>
      </c>
    </row>
    <row r="170" spans="1:45" x14ac:dyDescent="0.35">
      <c r="A170" t="s">
        <v>918</v>
      </c>
      <c r="B170" t="s">
        <v>4413</v>
      </c>
      <c r="C170" t="s">
        <v>4414</v>
      </c>
      <c r="D170" s="291" t="str">
        <f t="shared" si="2"/>
        <v>Stable</v>
      </c>
      <c r="E170" s="291" t="s">
        <v>8389</v>
      </c>
      <c r="F170" s="291" t="s">
        <v>8389</v>
      </c>
      <c r="G170" s="291" t="s">
        <v>8389</v>
      </c>
      <c r="H170" s="291" t="s">
        <v>8389</v>
      </c>
      <c r="I170" s="291" t="s">
        <v>8389</v>
      </c>
      <c r="J170" s="291" t="s">
        <v>8389</v>
      </c>
      <c r="K170" s="291" t="s">
        <v>8389</v>
      </c>
      <c r="L170" s="291" t="s">
        <v>8389</v>
      </c>
      <c r="M170" s="291" t="s">
        <v>8389</v>
      </c>
      <c r="N170" s="291" t="s">
        <v>8389</v>
      </c>
      <c r="O170" s="291" t="s">
        <v>8389</v>
      </c>
      <c r="P170" s="291" t="s">
        <v>8389</v>
      </c>
      <c r="Q170" s="291" t="s">
        <v>8389</v>
      </c>
      <c r="R170" s="291" t="s">
        <v>8389</v>
      </c>
      <c r="S170" s="291" t="s">
        <v>8389</v>
      </c>
      <c r="T170" s="291" t="s">
        <v>8389</v>
      </c>
      <c r="U170" s="291" t="s">
        <v>8389</v>
      </c>
      <c r="V170" s="291" t="s">
        <v>8389</v>
      </c>
      <c r="W170" s="291" t="s">
        <v>8389</v>
      </c>
      <c r="X170" s="291" t="s">
        <v>8389</v>
      </c>
      <c r="Y170" s="291" t="s">
        <v>8389</v>
      </c>
      <c r="Z170" s="291" t="s">
        <v>8389</v>
      </c>
      <c r="AA170" s="291" t="s">
        <v>8389</v>
      </c>
      <c r="AB170" s="291" t="s">
        <v>8389</v>
      </c>
      <c r="AC170" s="291" t="s">
        <v>8389</v>
      </c>
      <c r="AD170" s="291" t="s">
        <v>8389</v>
      </c>
      <c r="AE170" s="291" t="s">
        <v>8389</v>
      </c>
      <c r="AF170" s="291" t="s">
        <v>8389</v>
      </c>
      <c r="AG170" s="291" t="s">
        <v>8389</v>
      </c>
      <c r="AH170" s="291" t="s">
        <v>8389</v>
      </c>
      <c r="AI170" s="291" t="s">
        <v>8389</v>
      </c>
      <c r="AJ170" s="291" t="s">
        <v>8389</v>
      </c>
      <c r="AK170" s="291" t="s">
        <v>8389</v>
      </c>
      <c r="AL170" s="291" t="s">
        <v>8389</v>
      </c>
      <c r="AM170" s="291" t="s">
        <v>8389</v>
      </c>
      <c r="AN170" s="291">
        <v>3.1</v>
      </c>
      <c r="AO170" s="291">
        <v>3.1</v>
      </c>
      <c r="AP170" s="291">
        <v>3.1</v>
      </c>
      <c r="AQ170" s="291">
        <v>3.1</v>
      </c>
      <c r="AR170" s="291">
        <v>3.1</v>
      </c>
      <c r="AS170" s="291">
        <f>_xlfn.IFNA(VLOOKUP(C170,'INFORM Severity - hidden'!$C$5:$G$155,5,FALSE),"-")</f>
        <v>3.1</v>
      </c>
    </row>
    <row r="171" spans="1:45" x14ac:dyDescent="0.35">
      <c r="A171"/>
      <c r="B171"/>
      <c r="C171" t="s">
        <v>8460</v>
      </c>
      <c r="D171" s="291" t="str">
        <f t="shared" si="2"/>
        <v>-</v>
      </c>
      <c r="E171" s="291" t="s">
        <v>8389</v>
      </c>
      <c r="F171" s="291" t="s">
        <v>8389</v>
      </c>
      <c r="G171" s="291" t="s">
        <v>8389</v>
      </c>
      <c r="H171" s="291" t="s">
        <v>8389</v>
      </c>
      <c r="I171" s="291" t="s">
        <v>8389</v>
      </c>
      <c r="J171" s="291" t="s">
        <v>8389</v>
      </c>
      <c r="K171" s="291" t="s">
        <v>8389</v>
      </c>
      <c r="L171" s="291" t="s">
        <v>8389</v>
      </c>
      <c r="M171" s="291" t="s">
        <v>8389</v>
      </c>
      <c r="N171" s="291" t="s">
        <v>8389</v>
      </c>
      <c r="O171" s="291" t="s">
        <v>8389</v>
      </c>
      <c r="P171" s="291" t="s">
        <v>8389</v>
      </c>
      <c r="Q171" s="291" t="s">
        <v>8389</v>
      </c>
      <c r="R171" s="291" t="s">
        <v>8389</v>
      </c>
      <c r="S171" s="291" t="s">
        <v>8389</v>
      </c>
      <c r="T171" s="291" t="s">
        <v>8389</v>
      </c>
      <c r="U171" s="291" t="s">
        <v>8389</v>
      </c>
      <c r="V171" s="291" t="s">
        <v>8389</v>
      </c>
      <c r="W171" s="291" t="s">
        <v>8389</v>
      </c>
      <c r="X171" s="291" t="s">
        <v>8389</v>
      </c>
      <c r="Y171" s="291" t="s">
        <v>8389</v>
      </c>
      <c r="Z171" s="291" t="s">
        <v>8389</v>
      </c>
      <c r="AA171" s="291" t="s">
        <v>8389</v>
      </c>
      <c r="AB171" s="291" t="s">
        <v>8389</v>
      </c>
      <c r="AC171" s="291" t="s">
        <v>8389</v>
      </c>
      <c r="AD171" s="291" t="s">
        <v>8389</v>
      </c>
      <c r="AE171" s="291" t="s">
        <v>8389</v>
      </c>
      <c r="AF171" s="291" t="s">
        <v>8389</v>
      </c>
      <c r="AG171" s="291" t="s">
        <v>8389</v>
      </c>
      <c r="AH171" s="291" t="s">
        <v>8389</v>
      </c>
      <c r="AI171" s="291" t="s">
        <v>8389</v>
      </c>
      <c r="AJ171" s="291" t="s">
        <v>8389</v>
      </c>
      <c r="AK171" s="291" t="s">
        <v>8389</v>
      </c>
      <c r="AL171" s="291" t="s">
        <v>8389</v>
      </c>
      <c r="AM171" s="291" t="s">
        <v>8389</v>
      </c>
      <c r="AN171" s="291" t="s">
        <v>8389</v>
      </c>
      <c r="AO171" s="291" t="s">
        <v>8389</v>
      </c>
      <c r="AP171" s="291" t="s">
        <v>8389</v>
      </c>
      <c r="AQ171" s="291" t="s">
        <v>8389</v>
      </c>
      <c r="AR171" s="291" t="s">
        <v>8389</v>
      </c>
      <c r="AS171" s="291" t="str">
        <f>_xlfn.IFNA(VLOOKUP(C171,'INFORM Severity - hidden'!$C$5:$G$155,5,FALSE),"-")</f>
        <v>-</v>
      </c>
    </row>
    <row r="172" spans="1:45" x14ac:dyDescent="0.35">
      <c r="A172" t="s">
        <v>5445</v>
      </c>
      <c r="B172" t="s">
        <v>5443</v>
      </c>
      <c r="C172" t="s">
        <v>5444</v>
      </c>
      <c r="D172" s="291" t="str">
        <f t="shared" si="2"/>
        <v>Increasing</v>
      </c>
      <c r="E172" s="291" t="s">
        <v>8389</v>
      </c>
      <c r="F172" s="291" t="s">
        <v>8389</v>
      </c>
      <c r="G172" s="291" t="s">
        <v>8389</v>
      </c>
      <c r="H172" s="291" t="s">
        <v>8389</v>
      </c>
      <c r="I172" s="291" t="s">
        <v>8389</v>
      </c>
      <c r="J172" s="291" t="s">
        <v>8389</v>
      </c>
      <c r="K172" s="291" t="s">
        <v>8389</v>
      </c>
      <c r="L172" s="291" t="s">
        <v>8389</v>
      </c>
      <c r="M172" s="291" t="s">
        <v>8389</v>
      </c>
      <c r="N172" s="291" t="s">
        <v>8389</v>
      </c>
      <c r="O172" s="291" t="s">
        <v>8389</v>
      </c>
      <c r="P172" s="291" t="s">
        <v>8389</v>
      </c>
      <c r="Q172" s="291" t="s">
        <v>8389</v>
      </c>
      <c r="R172" s="291" t="s">
        <v>8389</v>
      </c>
      <c r="S172" s="291" t="s">
        <v>8389</v>
      </c>
      <c r="T172" s="291" t="s">
        <v>8389</v>
      </c>
      <c r="U172" s="291" t="s">
        <v>8389</v>
      </c>
      <c r="V172" s="291" t="s">
        <v>8389</v>
      </c>
      <c r="W172" s="291" t="s">
        <v>8389</v>
      </c>
      <c r="X172" s="291" t="s">
        <v>8389</v>
      </c>
      <c r="Y172" s="291" t="s">
        <v>8389</v>
      </c>
      <c r="Z172" s="291" t="s">
        <v>8389</v>
      </c>
      <c r="AA172" s="291" t="s">
        <v>8389</v>
      </c>
      <c r="AB172" s="291" t="s">
        <v>8389</v>
      </c>
      <c r="AC172" s="291" t="s">
        <v>8389</v>
      </c>
      <c r="AD172" s="291" t="s">
        <v>8389</v>
      </c>
      <c r="AE172" s="291" t="s">
        <v>8389</v>
      </c>
      <c r="AF172" s="291" t="s">
        <v>8389</v>
      </c>
      <c r="AG172" s="291" t="s">
        <v>8389</v>
      </c>
      <c r="AH172" s="291" t="s">
        <v>8389</v>
      </c>
      <c r="AI172" s="291" t="s">
        <v>8389</v>
      </c>
      <c r="AJ172" s="291" t="s">
        <v>8389</v>
      </c>
      <c r="AK172" s="291" t="s">
        <v>8389</v>
      </c>
      <c r="AL172" s="291" t="s">
        <v>8389</v>
      </c>
      <c r="AM172" s="291" t="s">
        <v>8389</v>
      </c>
      <c r="AN172" s="291" t="s">
        <v>8389</v>
      </c>
      <c r="AO172" s="291" t="s">
        <v>8389</v>
      </c>
      <c r="AP172" s="291">
        <v>1.2</v>
      </c>
      <c r="AQ172" s="291">
        <v>1.6</v>
      </c>
      <c r="AR172" s="291">
        <v>1.6</v>
      </c>
      <c r="AS172" s="291">
        <f>_xlfn.IFNA(VLOOKUP(C172,'INFORM Severity - hidden'!$C$5:$G$155,5,FALSE),"-")</f>
        <v>1.6</v>
      </c>
    </row>
    <row r="173" spans="1:45" x14ac:dyDescent="0.35">
      <c r="A173" t="s">
        <v>69</v>
      </c>
      <c r="B173" t="s">
        <v>67</v>
      </c>
      <c r="C173" t="s">
        <v>68</v>
      </c>
      <c r="D173" s="291" t="str">
        <f t="shared" si="2"/>
        <v>Stable</v>
      </c>
      <c r="E173" s="291">
        <v>3.6</v>
      </c>
      <c r="F173" s="291">
        <v>3.6</v>
      </c>
      <c r="G173" s="291">
        <v>3.6</v>
      </c>
      <c r="H173" s="291">
        <v>3.9</v>
      </c>
      <c r="I173" s="291">
        <v>3.9</v>
      </c>
      <c r="J173" s="291">
        <v>3.9</v>
      </c>
      <c r="K173" s="291">
        <v>3.9</v>
      </c>
      <c r="L173" s="291">
        <v>3.9</v>
      </c>
      <c r="M173" s="291">
        <v>3.9</v>
      </c>
      <c r="N173" s="291">
        <v>3.9</v>
      </c>
      <c r="O173" s="291">
        <v>4.0999999999999996</v>
      </c>
      <c r="P173" s="291">
        <v>4.0999999999999996</v>
      </c>
      <c r="Q173" s="291">
        <v>4.0999999999999996</v>
      </c>
      <c r="R173" s="291">
        <v>4.0999999999999996</v>
      </c>
      <c r="S173" s="291">
        <v>4.0999999999999996</v>
      </c>
      <c r="T173" s="291">
        <v>4.0999999999999996</v>
      </c>
      <c r="U173" s="291">
        <v>4</v>
      </c>
      <c r="V173" s="291">
        <v>4</v>
      </c>
      <c r="W173" s="291">
        <v>4</v>
      </c>
      <c r="X173" s="291">
        <v>4</v>
      </c>
      <c r="Y173" s="291">
        <v>4</v>
      </c>
      <c r="Z173" s="291">
        <v>4</v>
      </c>
      <c r="AA173" s="291">
        <v>3.7</v>
      </c>
      <c r="AB173" s="291">
        <v>3.7</v>
      </c>
      <c r="AC173" s="291">
        <v>3.7</v>
      </c>
      <c r="AD173" s="291">
        <v>3.7</v>
      </c>
      <c r="AE173" s="291">
        <v>3.8</v>
      </c>
      <c r="AF173" s="291">
        <v>3.7</v>
      </c>
      <c r="AG173" s="291">
        <v>3.7</v>
      </c>
      <c r="AH173" s="291">
        <v>3.8</v>
      </c>
      <c r="AI173" s="291">
        <v>3.8</v>
      </c>
      <c r="AJ173" s="291">
        <v>3.8</v>
      </c>
      <c r="AK173" s="291">
        <v>3.8</v>
      </c>
      <c r="AL173" s="291">
        <v>3.8</v>
      </c>
      <c r="AM173" s="291">
        <v>3.8</v>
      </c>
      <c r="AN173" s="291">
        <v>3.8</v>
      </c>
      <c r="AO173" s="291">
        <v>3.8</v>
      </c>
      <c r="AP173" s="291">
        <v>3.8</v>
      </c>
      <c r="AQ173" s="291">
        <v>3.8</v>
      </c>
      <c r="AR173" s="291">
        <v>3.8</v>
      </c>
      <c r="AS173" s="291">
        <f>_xlfn.IFNA(VLOOKUP(C173,'INFORM Severity - hidden'!$C$5:$G$155,5,FALSE),"-")</f>
        <v>3.8</v>
      </c>
    </row>
    <row r="174" spans="1:45" x14ac:dyDescent="0.35">
      <c r="A174" t="s">
        <v>216</v>
      </c>
      <c r="B174" t="s">
        <v>214</v>
      </c>
      <c r="C174" t="s">
        <v>215</v>
      </c>
      <c r="D174" s="291" t="str">
        <f t="shared" si="2"/>
        <v>Stable</v>
      </c>
      <c r="E174" s="291" t="s">
        <v>8389</v>
      </c>
      <c r="F174" s="291">
        <v>3.6</v>
      </c>
      <c r="G174" s="291">
        <v>3.6</v>
      </c>
      <c r="H174" s="291">
        <v>3.8</v>
      </c>
      <c r="I174" s="291">
        <v>3.8</v>
      </c>
      <c r="J174" s="291">
        <v>3.8</v>
      </c>
      <c r="K174" s="291">
        <v>3.8</v>
      </c>
      <c r="L174" s="291">
        <v>3.8</v>
      </c>
      <c r="M174" s="291">
        <v>3.8</v>
      </c>
      <c r="N174" s="291">
        <v>3.8</v>
      </c>
      <c r="O174" s="291">
        <v>3.8</v>
      </c>
      <c r="P174" s="291">
        <v>3.8</v>
      </c>
      <c r="Q174" s="291">
        <v>3.8</v>
      </c>
      <c r="R174" s="291">
        <v>3.8</v>
      </c>
      <c r="S174" s="291">
        <v>3.8</v>
      </c>
      <c r="T174" s="291">
        <v>3.8</v>
      </c>
      <c r="U174" s="291">
        <v>3.9</v>
      </c>
      <c r="V174" s="291">
        <v>3.9</v>
      </c>
      <c r="W174" s="291">
        <v>3.9</v>
      </c>
      <c r="X174" s="291">
        <v>3.9</v>
      </c>
      <c r="Y174" s="291">
        <v>3.9</v>
      </c>
      <c r="Z174" s="291">
        <v>3.9</v>
      </c>
      <c r="AA174" s="291">
        <v>3.9</v>
      </c>
      <c r="AB174" s="291">
        <v>3.9</v>
      </c>
      <c r="AC174" s="291">
        <v>3.9</v>
      </c>
      <c r="AD174" s="291">
        <v>4</v>
      </c>
      <c r="AE174" s="291">
        <v>4</v>
      </c>
      <c r="AF174" s="291">
        <v>4</v>
      </c>
      <c r="AG174" s="291">
        <v>4</v>
      </c>
      <c r="AH174" s="291">
        <v>4.2</v>
      </c>
      <c r="AI174" s="291">
        <v>4.2</v>
      </c>
      <c r="AJ174" s="291">
        <v>4.2</v>
      </c>
      <c r="AK174" s="291">
        <v>4.2</v>
      </c>
      <c r="AL174" s="291">
        <v>4.2</v>
      </c>
      <c r="AM174" s="291">
        <v>3.9</v>
      </c>
      <c r="AN174" s="291">
        <v>3.8</v>
      </c>
      <c r="AO174" s="291">
        <v>3.8</v>
      </c>
      <c r="AP174" s="291">
        <v>3.8</v>
      </c>
      <c r="AQ174" s="291">
        <v>3.8</v>
      </c>
      <c r="AR174" s="291">
        <v>3.8</v>
      </c>
      <c r="AS174" s="291">
        <f>_xlfn.IFNA(VLOOKUP(C174,'INFORM Severity - hidden'!$C$5:$G$155,5,FALSE),"-")</f>
        <v>3.8</v>
      </c>
    </row>
    <row r="175" spans="1:45" x14ac:dyDescent="0.35">
      <c r="A175" t="s">
        <v>859</v>
      </c>
      <c r="B175" t="s">
        <v>857</v>
      </c>
      <c r="C175" t="s">
        <v>858</v>
      </c>
      <c r="D175" s="291" t="str">
        <f t="shared" si="2"/>
        <v>Stable</v>
      </c>
      <c r="E175" s="291" t="s">
        <v>8389</v>
      </c>
      <c r="F175" s="291" t="s">
        <v>8389</v>
      </c>
      <c r="G175" s="291">
        <v>4.2</v>
      </c>
      <c r="H175" s="291">
        <v>4.2</v>
      </c>
      <c r="I175" s="291">
        <v>4.2</v>
      </c>
      <c r="J175" s="291">
        <v>4.2</v>
      </c>
      <c r="K175" s="291">
        <v>4.2</v>
      </c>
      <c r="L175" s="291">
        <v>4.2</v>
      </c>
      <c r="M175" s="291">
        <v>4.2</v>
      </c>
      <c r="N175" s="291">
        <v>4.3</v>
      </c>
      <c r="O175" s="291">
        <v>4.3</v>
      </c>
      <c r="P175" s="291">
        <v>4.3</v>
      </c>
      <c r="Q175" s="291">
        <v>4.3</v>
      </c>
      <c r="R175" s="291">
        <v>4.3</v>
      </c>
      <c r="S175" s="291">
        <v>4.3</v>
      </c>
      <c r="T175" s="291">
        <v>4.3</v>
      </c>
      <c r="U175" s="291">
        <v>4.0999999999999996</v>
      </c>
      <c r="V175" s="291">
        <v>4</v>
      </c>
      <c r="W175" s="291">
        <v>4</v>
      </c>
      <c r="X175" s="291">
        <v>4</v>
      </c>
      <c r="Y175" s="291">
        <v>4</v>
      </c>
      <c r="Z175" s="291">
        <v>4</v>
      </c>
      <c r="AA175" s="291">
        <v>4.0999999999999996</v>
      </c>
      <c r="AB175" s="291">
        <v>4.0999999999999996</v>
      </c>
      <c r="AC175" s="291">
        <v>4.0999999999999996</v>
      </c>
      <c r="AD175" s="291">
        <v>4.0999999999999996</v>
      </c>
      <c r="AE175" s="291">
        <v>4.2</v>
      </c>
      <c r="AF175" s="291">
        <v>4.2</v>
      </c>
      <c r="AG175" s="291">
        <v>4.2</v>
      </c>
      <c r="AH175" s="291">
        <v>4.3</v>
      </c>
      <c r="AI175" s="291">
        <v>4.3</v>
      </c>
      <c r="AJ175" s="291">
        <v>4.3</v>
      </c>
      <c r="AK175" s="291">
        <v>4.3</v>
      </c>
      <c r="AL175" s="291">
        <v>4.2</v>
      </c>
      <c r="AM175" s="291">
        <v>4.2</v>
      </c>
      <c r="AN175" s="291">
        <v>4.2</v>
      </c>
      <c r="AO175" s="291">
        <v>4.2</v>
      </c>
      <c r="AP175" s="291">
        <v>4.2</v>
      </c>
      <c r="AQ175" s="291">
        <v>4.2</v>
      </c>
      <c r="AR175" s="291">
        <v>4.2</v>
      </c>
      <c r="AS175" s="291">
        <f>_xlfn.IFNA(VLOOKUP(C175,'INFORM Severity - hidden'!$C$5:$G$155,5,FALSE),"-")</f>
        <v>4.2</v>
      </c>
    </row>
    <row r="176" spans="1:45" x14ac:dyDescent="0.35">
      <c r="A176" t="s">
        <v>1018</v>
      </c>
      <c r="B176" t="s">
        <v>1016</v>
      </c>
      <c r="C176" t="s">
        <v>1017</v>
      </c>
      <c r="D176" s="291" t="str">
        <f t="shared" si="2"/>
        <v>Stable</v>
      </c>
      <c r="E176" s="291" t="s">
        <v>8389</v>
      </c>
      <c r="F176" s="291" t="s">
        <v>8389</v>
      </c>
      <c r="G176" s="291" t="s">
        <v>8389</v>
      </c>
      <c r="H176" s="291">
        <v>3.6</v>
      </c>
      <c r="I176" s="291">
        <v>3.6</v>
      </c>
      <c r="J176" s="291">
        <v>3.6</v>
      </c>
      <c r="K176" s="291">
        <v>3.6</v>
      </c>
      <c r="L176" s="291">
        <v>3.6</v>
      </c>
      <c r="M176" s="291">
        <v>3.6</v>
      </c>
      <c r="N176" s="291">
        <v>3.6</v>
      </c>
      <c r="O176" s="291">
        <v>3.5</v>
      </c>
      <c r="P176" s="291">
        <v>3.6</v>
      </c>
      <c r="Q176" s="291">
        <v>3.6</v>
      </c>
      <c r="R176" s="291">
        <v>3.5</v>
      </c>
      <c r="S176" s="291">
        <v>3.6</v>
      </c>
      <c r="T176" s="291">
        <v>3.6</v>
      </c>
      <c r="U176" s="291">
        <v>3.6</v>
      </c>
      <c r="V176" s="291">
        <v>3.6</v>
      </c>
      <c r="W176" s="291">
        <v>3.6</v>
      </c>
      <c r="X176" s="291">
        <v>3.6</v>
      </c>
      <c r="Y176" s="291">
        <v>3.6</v>
      </c>
      <c r="Z176" s="291">
        <v>3.6</v>
      </c>
      <c r="AA176" s="291">
        <v>3.8</v>
      </c>
      <c r="AB176" s="291">
        <v>3.8</v>
      </c>
      <c r="AC176" s="291">
        <v>3.8</v>
      </c>
      <c r="AD176" s="291">
        <v>3.8</v>
      </c>
      <c r="AE176" s="291">
        <v>3.8</v>
      </c>
      <c r="AF176" s="291">
        <v>3.8</v>
      </c>
      <c r="AG176" s="291">
        <v>3.8</v>
      </c>
      <c r="AH176" s="291">
        <v>3.7</v>
      </c>
      <c r="AI176" s="291">
        <v>3.7</v>
      </c>
      <c r="AJ176" s="291">
        <v>3.7</v>
      </c>
      <c r="AK176" s="291">
        <v>3.7</v>
      </c>
      <c r="AL176" s="291">
        <v>3.9</v>
      </c>
      <c r="AM176" s="291">
        <v>3.9</v>
      </c>
      <c r="AN176" s="291">
        <v>3.9</v>
      </c>
      <c r="AO176" s="291">
        <v>3.9</v>
      </c>
      <c r="AP176" s="291">
        <v>3.9</v>
      </c>
      <c r="AQ176" s="291">
        <v>3.9</v>
      </c>
      <c r="AR176" s="291">
        <v>3.9</v>
      </c>
      <c r="AS176" s="291">
        <f>_xlfn.IFNA(VLOOKUP(C176,'INFORM Severity - hidden'!$C$5:$G$155,5,FALSE),"-")</f>
        <v>3.9</v>
      </c>
    </row>
    <row r="177" spans="1:45" x14ac:dyDescent="0.35">
      <c r="A177" t="s">
        <v>930</v>
      </c>
      <c r="B177" t="s">
        <v>928</v>
      </c>
      <c r="C177" t="s">
        <v>929</v>
      </c>
      <c r="D177" s="291" t="str">
        <f t="shared" si="2"/>
        <v>-</v>
      </c>
      <c r="E177" s="291" t="s">
        <v>8389</v>
      </c>
      <c r="F177" s="291" t="s">
        <v>8389</v>
      </c>
      <c r="G177" s="291" t="s">
        <v>8389</v>
      </c>
      <c r="H177" s="291" t="s">
        <v>8389</v>
      </c>
      <c r="I177" s="291" t="s">
        <v>8389</v>
      </c>
      <c r="J177" s="291" t="s">
        <v>8389</v>
      </c>
      <c r="K177" s="291" t="s">
        <v>8389</v>
      </c>
      <c r="L177" s="291" t="s">
        <v>8389</v>
      </c>
      <c r="M177" s="291" t="s">
        <v>8389</v>
      </c>
      <c r="N177" s="291" t="s">
        <v>8389</v>
      </c>
      <c r="O177" s="291" t="s">
        <v>8389</v>
      </c>
      <c r="P177" s="291" t="s">
        <v>8389</v>
      </c>
      <c r="Q177" s="291" t="s">
        <v>8389</v>
      </c>
      <c r="R177" s="291" t="s">
        <v>8389</v>
      </c>
      <c r="S177" s="291" t="s">
        <v>8389</v>
      </c>
      <c r="T177" s="291" t="s">
        <v>8389</v>
      </c>
      <c r="U177" s="291" t="s">
        <v>8389</v>
      </c>
      <c r="V177" s="291" t="s">
        <v>8389</v>
      </c>
      <c r="W177" s="291" t="s">
        <v>8389</v>
      </c>
      <c r="X177" s="291" t="s">
        <v>8389</v>
      </c>
      <c r="Y177" s="291" t="s">
        <v>8389</v>
      </c>
      <c r="Z177" s="291" t="s">
        <v>8389</v>
      </c>
      <c r="AA177" s="291" t="s">
        <v>8389</v>
      </c>
      <c r="AB177" s="291" t="s">
        <v>8389</v>
      </c>
      <c r="AC177" s="291" t="s">
        <v>8389</v>
      </c>
      <c r="AD177" s="291" t="s">
        <v>8389</v>
      </c>
      <c r="AE177" s="291" t="s">
        <v>8389</v>
      </c>
      <c r="AF177" s="291" t="s">
        <v>8389</v>
      </c>
      <c r="AG177" s="291" t="s">
        <v>8389</v>
      </c>
      <c r="AH177" s="291" t="s">
        <v>8389</v>
      </c>
      <c r="AI177" s="291" t="s">
        <v>8389</v>
      </c>
      <c r="AJ177" s="291" t="s">
        <v>8389</v>
      </c>
      <c r="AK177" s="291" t="s">
        <v>8389</v>
      </c>
      <c r="AL177" s="291" t="s">
        <v>8389</v>
      </c>
      <c r="AM177" s="291" t="s">
        <v>8389</v>
      </c>
      <c r="AN177" s="291" t="s">
        <v>8389</v>
      </c>
      <c r="AO177" s="291" t="s">
        <v>8389</v>
      </c>
      <c r="AP177" s="291" t="s">
        <v>8389</v>
      </c>
      <c r="AQ177" s="291" t="s">
        <v>8389</v>
      </c>
      <c r="AR177" s="291" t="s">
        <v>8389</v>
      </c>
      <c r="AS177" s="291" t="str">
        <f>_xlfn.IFNA(VLOOKUP(C177,'INFORM Severity - hidden'!$C$5:$G$155,5,FALSE),"-")</f>
        <v>x</v>
      </c>
    </row>
    <row r="178" spans="1:45" x14ac:dyDescent="0.35">
      <c r="A178" t="s">
        <v>1056</v>
      </c>
      <c r="B178" t="s">
        <v>1054</v>
      </c>
      <c r="C178" t="s">
        <v>1055</v>
      </c>
      <c r="D178" s="291" t="str">
        <f t="shared" si="2"/>
        <v>Stable</v>
      </c>
      <c r="E178" s="291" t="s">
        <v>8389</v>
      </c>
      <c r="F178" s="291" t="s">
        <v>8389</v>
      </c>
      <c r="G178" s="291" t="s">
        <v>8389</v>
      </c>
      <c r="H178" s="291" t="s">
        <v>8389</v>
      </c>
      <c r="I178" s="291">
        <v>4.0999999999999996</v>
      </c>
      <c r="J178" s="291">
        <v>4.2</v>
      </c>
      <c r="K178" s="291">
        <v>4.2</v>
      </c>
      <c r="L178" s="291">
        <v>4.2</v>
      </c>
      <c r="M178" s="291">
        <v>4.2</v>
      </c>
      <c r="N178" s="291">
        <v>4.2</v>
      </c>
      <c r="O178" s="291">
        <v>4.2</v>
      </c>
      <c r="P178" s="291">
        <v>4.2</v>
      </c>
      <c r="Q178" s="291">
        <v>4.2</v>
      </c>
      <c r="R178" s="291">
        <v>4.2</v>
      </c>
      <c r="S178" s="291">
        <v>4.2</v>
      </c>
      <c r="T178" s="291">
        <v>4.2</v>
      </c>
      <c r="U178" s="291">
        <v>4.2</v>
      </c>
      <c r="V178" s="291">
        <v>4</v>
      </c>
      <c r="W178" s="291">
        <v>4</v>
      </c>
      <c r="X178" s="291">
        <v>4</v>
      </c>
      <c r="Y178" s="291">
        <v>4</v>
      </c>
      <c r="Z178" s="291">
        <v>4</v>
      </c>
      <c r="AA178" s="291">
        <v>4.3</v>
      </c>
      <c r="AB178" s="291">
        <v>4.3</v>
      </c>
      <c r="AC178" s="291">
        <v>4.3</v>
      </c>
      <c r="AD178" s="291">
        <v>4.5</v>
      </c>
      <c r="AE178" s="291">
        <v>4.5</v>
      </c>
      <c r="AF178" s="291">
        <v>4.5</v>
      </c>
      <c r="AG178" s="291">
        <v>4.5</v>
      </c>
      <c r="AH178" s="291">
        <v>4.5999999999999996</v>
      </c>
      <c r="AI178" s="291">
        <v>4.5999999999999996</v>
      </c>
      <c r="AJ178" s="291">
        <v>4.5999999999999996</v>
      </c>
      <c r="AK178" s="291">
        <v>4.5999999999999996</v>
      </c>
      <c r="AL178" s="291">
        <v>4.5999999999999996</v>
      </c>
      <c r="AM178" s="291">
        <v>4.5999999999999996</v>
      </c>
      <c r="AN178" s="291">
        <v>4.3</v>
      </c>
      <c r="AO178" s="291">
        <v>4.3</v>
      </c>
      <c r="AP178" s="291">
        <v>4.3</v>
      </c>
      <c r="AQ178" s="291">
        <v>4.3</v>
      </c>
      <c r="AR178" s="291">
        <v>4.3</v>
      </c>
      <c r="AS178" s="291">
        <f>_xlfn.IFNA(VLOOKUP(C178,'INFORM Severity - hidden'!$C$5:$G$155,5,FALSE),"-")</f>
        <v>4.3</v>
      </c>
    </row>
    <row r="179" spans="1:45" x14ac:dyDescent="0.35">
      <c r="A179" t="s">
        <v>1044</v>
      </c>
      <c r="B179" t="s">
        <v>1042</v>
      </c>
      <c r="C179" t="s">
        <v>1043</v>
      </c>
      <c r="D179" s="291" t="str">
        <f t="shared" si="2"/>
        <v>Decreasing</v>
      </c>
      <c r="E179" s="291" t="s">
        <v>8389</v>
      </c>
      <c r="F179" s="291" t="s">
        <v>8389</v>
      </c>
      <c r="G179" s="291" t="s">
        <v>8389</v>
      </c>
      <c r="H179" s="291" t="s">
        <v>8389</v>
      </c>
      <c r="I179" s="291" t="s">
        <v>8389</v>
      </c>
      <c r="J179" s="291" t="s">
        <v>8389</v>
      </c>
      <c r="K179" s="291" t="s">
        <v>8389</v>
      </c>
      <c r="L179" s="291" t="s">
        <v>8389</v>
      </c>
      <c r="M179" s="291" t="s">
        <v>8389</v>
      </c>
      <c r="N179" s="291" t="s">
        <v>8389</v>
      </c>
      <c r="O179" s="291" t="s">
        <v>8389</v>
      </c>
      <c r="P179" s="291" t="s">
        <v>8389</v>
      </c>
      <c r="Q179" s="291" t="s">
        <v>8389</v>
      </c>
      <c r="R179" s="291" t="s">
        <v>8389</v>
      </c>
      <c r="S179" s="291" t="s">
        <v>8389</v>
      </c>
      <c r="T179" s="291" t="s">
        <v>8389</v>
      </c>
      <c r="U179" s="291" t="s">
        <v>8389</v>
      </c>
      <c r="V179" s="291" t="s">
        <v>8389</v>
      </c>
      <c r="W179" s="291" t="s">
        <v>8389</v>
      </c>
      <c r="X179" s="291" t="s">
        <v>8389</v>
      </c>
      <c r="Y179" s="291" t="s">
        <v>8389</v>
      </c>
      <c r="Z179" s="291" t="s">
        <v>8389</v>
      </c>
      <c r="AA179" s="291" t="s">
        <v>8389</v>
      </c>
      <c r="AB179" s="291" t="s">
        <v>8389</v>
      </c>
      <c r="AC179" s="291" t="s">
        <v>8389</v>
      </c>
      <c r="AD179" s="291" t="s">
        <v>8389</v>
      </c>
      <c r="AE179" s="291" t="s">
        <v>8389</v>
      </c>
      <c r="AF179" s="291" t="s">
        <v>8389</v>
      </c>
      <c r="AG179" s="291" t="s">
        <v>8389</v>
      </c>
      <c r="AH179" s="291" t="s">
        <v>8389</v>
      </c>
      <c r="AI179" s="291" t="s">
        <v>8389</v>
      </c>
      <c r="AJ179" s="291" t="s">
        <v>8389</v>
      </c>
      <c r="AK179" s="291">
        <v>3.1</v>
      </c>
      <c r="AL179" s="291">
        <v>3.2</v>
      </c>
      <c r="AM179" s="291">
        <v>3.2</v>
      </c>
      <c r="AN179" s="291">
        <v>3.3</v>
      </c>
      <c r="AO179" s="291">
        <v>3.3</v>
      </c>
      <c r="AP179" s="291">
        <v>3.3</v>
      </c>
      <c r="AQ179" s="291">
        <v>3.2</v>
      </c>
      <c r="AR179" s="291">
        <v>3.2</v>
      </c>
      <c r="AS179" s="291">
        <f>_xlfn.IFNA(VLOOKUP(C179,'INFORM Severity - hidden'!$C$5:$G$155,5,FALSE),"-")</f>
        <v>3.2</v>
      </c>
    </row>
    <row r="180" spans="1:45" x14ac:dyDescent="0.35">
      <c r="A180" t="s">
        <v>953</v>
      </c>
      <c r="B180" t="s">
        <v>951</v>
      </c>
      <c r="C180" t="s">
        <v>952</v>
      </c>
      <c r="D180" s="291" t="str">
        <f t="shared" si="2"/>
        <v>-</v>
      </c>
      <c r="E180" s="291" t="s">
        <v>8389</v>
      </c>
      <c r="F180" s="291" t="s">
        <v>8389</v>
      </c>
      <c r="G180" s="291" t="s">
        <v>8389</v>
      </c>
      <c r="H180" s="291" t="s">
        <v>8389</v>
      </c>
      <c r="I180" s="291" t="s">
        <v>8389</v>
      </c>
      <c r="J180" s="291" t="s">
        <v>8389</v>
      </c>
      <c r="K180" s="291" t="s">
        <v>8389</v>
      </c>
      <c r="L180" s="291" t="s">
        <v>8389</v>
      </c>
      <c r="M180" s="291" t="s">
        <v>8389</v>
      </c>
      <c r="N180" s="291" t="s">
        <v>8389</v>
      </c>
      <c r="O180" s="291" t="s">
        <v>8389</v>
      </c>
      <c r="P180" s="291" t="s">
        <v>8389</v>
      </c>
      <c r="Q180" s="291" t="s">
        <v>8389</v>
      </c>
      <c r="R180" s="291" t="s">
        <v>8389</v>
      </c>
      <c r="S180" s="291" t="s">
        <v>8389</v>
      </c>
      <c r="T180" s="291" t="s">
        <v>8389</v>
      </c>
      <c r="U180" s="291" t="s">
        <v>8389</v>
      </c>
      <c r="V180" s="291" t="s">
        <v>8389</v>
      </c>
      <c r="W180" s="291" t="s">
        <v>8389</v>
      </c>
      <c r="X180" s="291" t="s">
        <v>8389</v>
      </c>
      <c r="Y180" s="291" t="s">
        <v>8389</v>
      </c>
      <c r="Z180" s="291" t="s">
        <v>8389</v>
      </c>
      <c r="AA180" s="291" t="s">
        <v>8389</v>
      </c>
      <c r="AB180" s="291" t="s">
        <v>8389</v>
      </c>
      <c r="AC180" s="291" t="s">
        <v>8389</v>
      </c>
      <c r="AD180" s="291" t="s">
        <v>8389</v>
      </c>
      <c r="AE180" s="291" t="s">
        <v>8389</v>
      </c>
      <c r="AF180" s="291" t="s">
        <v>8389</v>
      </c>
      <c r="AG180" s="291" t="s">
        <v>8389</v>
      </c>
      <c r="AH180" s="291" t="s">
        <v>8389</v>
      </c>
      <c r="AI180" s="291" t="s">
        <v>8389</v>
      </c>
      <c r="AJ180" s="291" t="s">
        <v>8389</v>
      </c>
      <c r="AK180" s="291" t="s">
        <v>8389</v>
      </c>
      <c r="AL180" s="291" t="s">
        <v>8389</v>
      </c>
      <c r="AM180" s="291" t="s">
        <v>8389</v>
      </c>
      <c r="AN180" s="291" t="s">
        <v>8389</v>
      </c>
      <c r="AO180" s="291" t="s">
        <v>8389</v>
      </c>
      <c r="AP180" s="291" t="s">
        <v>8389</v>
      </c>
      <c r="AQ180" s="291" t="s">
        <v>8389</v>
      </c>
      <c r="AR180" s="291" t="s">
        <v>8389</v>
      </c>
      <c r="AS180" s="291" t="str">
        <f>_xlfn.IFNA(VLOOKUP(C180,'INFORM Severity - hidden'!$C$5:$G$155,5,FALSE),"-")</f>
        <v>x</v>
      </c>
    </row>
    <row r="181" spans="1:45" x14ac:dyDescent="0.35">
      <c r="A181" t="s">
        <v>974</v>
      </c>
      <c r="B181" t="s">
        <v>972</v>
      </c>
      <c r="C181" t="s">
        <v>973</v>
      </c>
      <c r="D181" s="291" t="str">
        <f t="shared" si="2"/>
        <v>-</v>
      </c>
      <c r="E181" s="291" t="s">
        <v>8389</v>
      </c>
      <c r="F181" s="291" t="s">
        <v>8389</v>
      </c>
      <c r="G181" s="291" t="s">
        <v>8389</v>
      </c>
      <c r="H181" s="291" t="s">
        <v>8389</v>
      </c>
      <c r="I181" s="291" t="s">
        <v>8389</v>
      </c>
      <c r="J181" s="291" t="s">
        <v>8389</v>
      </c>
      <c r="K181" s="291" t="s">
        <v>8389</v>
      </c>
      <c r="L181" s="291" t="s">
        <v>8389</v>
      </c>
      <c r="M181" s="291" t="s">
        <v>8389</v>
      </c>
      <c r="N181" s="291" t="s">
        <v>8389</v>
      </c>
      <c r="O181" s="291" t="s">
        <v>8389</v>
      </c>
      <c r="P181" s="291" t="s">
        <v>8389</v>
      </c>
      <c r="Q181" s="291" t="s">
        <v>8389</v>
      </c>
      <c r="R181" s="291" t="s">
        <v>8389</v>
      </c>
      <c r="S181" s="291" t="s">
        <v>8389</v>
      </c>
      <c r="T181" s="291" t="s">
        <v>8389</v>
      </c>
      <c r="U181" s="291" t="s">
        <v>8389</v>
      </c>
      <c r="V181" s="291" t="s">
        <v>8389</v>
      </c>
      <c r="W181" s="291" t="s">
        <v>8389</v>
      </c>
      <c r="X181" s="291" t="s">
        <v>8389</v>
      </c>
      <c r="Y181" s="291" t="s">
        <v>8389</v>
      </c>
      <c r="Z181" s="291" t="s">
        <v>8389</v>
      </c>
      <c r="AA181" s="291" t="s">
        <v>8389</v>
      </c>
      <c r="AB181" s="291" t="s">
        <v>8389</v>
      </c>
      <c r="AC181" s="291" t="s">
        <v>8389</v>
      </c>
      <c r="AD181" s="291" t="s">
        <v>8389</v>
      </c>
      <c r="AE181" s="291" t="s">
        <v>8389</v>
      </c>
      <c r="AF181" s="291" t="s">
        <v>8389</v>
      </c>
      <c r="AG181" s="291" t="s">
        <v>8389</v>
      </c>
      <c r="AH181" s="291" t="s">
        <v>8389</v>
      </c>
      <c r="AI181" s="291" t="s">
        <v>8389</v>
      </c>
      <c r="AJ181" s="291" t="s">
        <v>8389</v>
      </c>
      <c r="AK181" s="291" t="s">
        <v>8389</v>
      </c>
      <c r="AL181" s="291" t="s">
        <v>8389</v>
      </c>
      <c r="AM181" s="291" t="s">
        <v>8389</v>
      </c>
      <c r="AN181" s="291" t="s">
        <v>8389</v>
      </c>
      <c r="AO181" s="291" t="s">
        <v>8389</v>
      </c>
      <c r="AP181" s="291" t="s">
        <v>8389</v>
      </c>
      <c r="AQ181" s="291" t="s">
        <v>8389</v>
      </c>
      <c r="AR181" s="291" t="s">
        <v>8389</v>
      </c>
      <c r="AS181" s="291" t="str">
        <f>_xlfn.IFNA(VLOOKUP(C181,'INFORM Severity - hidden'!$C$5:$G$155,5,FALSE),"-")</f>
        <v>x</v>
      </c>
    </row>
    <row r="182" spans="1:45" x14ac:dyDescent="0.35">
      <c r="A182" t="s">
        <v>1028</v>
      </c>
      <c r="B182" t="s">
        <v>1026</v>
      </c>
      <c r="C182" t="s">
        <v>1027</v>
      </c>
      <c r="D182" s="291" t="str">
        <f t="shared" si="2"/>
        <v>Increasing</v>
      </c>
      <c r="E182" s="291" t="s">
        <v>8389</v>
      </c>
      <c r="F182" s="291" t="s">
        <v>8389</v>
      </c>
      <c r="G182" s="291" t="s">
        <v>8389</v>
      </c>
      <c r="H182" s="291">
        <v>3.5</v>
      </c>
      <c r="I182" s="291">
        <v>3.5</v>
      </c>
      <c r="J182" s="291">
        <v>3.5</v>
      </c>
      <c r="K182" s="291">
        <v>3.5</v>
      </c>
      <c r="L182" s="291">
        <v>3.5</v>
      </c>
      <c r="M182" s="291">
        <v>3.5</v>
      </c>
      <c r="N182" s="291">
        <v>3.7</v>
      </c>
      <c r="O182" s="291">
        <v>3.7</v>
      </c>
      <c r="P182" s="291">
        <v>3.7</v>
      </c>
      <c r="Q182" s="291">
        <v>3.7</v>
      </c>
      <c r="R182" s="291">
        <v>3.7</v>
      </c>
      <c r="S182" s="291">
        <v>3.7</v>
      </c>
      <c r="T182" s="291">
        <v>3.7</v>
      </c>
      <c r="U182" s="291">
        <v>3.7</v>
      </c>
      <c r="V182" s="291">
        <v>3.4</v>
      </c>
      <c r="W182" s="291">
        <v>3.4</v>
      </c>
      <c r="X182" s="291">
        <v>3.4</v>
      </c>
      <c r="Y182" s="291">
        <v>3.4</v>
      </c>
      <c r="Z182" s="291">
        <v>3.3</v>
      </c>
      <c r="AA182" s="291">
        <v>3.6</v>
      </c>
      <c r="AB182" s="291">
        <v>3.6</v>
      </c>
      <c r="AC182" s="291">
        <v>3.6</v>
      </c>
      <c r="AD182" s="291">
        <v>3.6</v>
      </c>
      <c r="AE182" s="291">
        <v>3.6</v>
      </c>
      <c r="AF182" s="291">
        <v>3.6</v>
      </c>
      <c r="AG182" s="291">
        <v>3.6</v>
      </c>
      <c r="AH182" s="291">
        <v>3.7</v>
      </c>
      <c r="AI182" s="291">
        <v>3.7</v>
      </c>
      <c r="AJ182" s="291">
        <v>3.7</v>
      </c>
      <c r="AK182" s="291">
        <v>3.7</v>
      </c>
      <c r="AL182" s="291">
        <v>3.7</v>
      </c>
      <c r="AM182" s="291">
        <v>3.4</v>
      </c>
      <c r="AN182" s="291">
        <v>3.5</v>
      </c>
      <c r="AO182" s="291">
        <v>3.8</v>
      </c>
      <c r="AP182" s="291">
        <v>3.8</v>
      </c>
      <c r="AQ182" s="291">
        <v>3.9</v>
      </c>
      <c r="AR182" s="291">
        <v>3.9</v>
      </c>
      <c r="AS182" s="291">
        <f>_xlfn.IFNA(VLOOKUP(C182,'INFORM Severity - hidden'!$C$5:$G$155,5,FALSE),"-")</f>
        <v>3.9</v>
      </c>
    </row>
    <row r="183" spans="1:45" x14ac:dyDescent="0.35">
      <c r="A183" t="s">
        <v>1487</v>
      </c>
      <c r="B183" t="s">
        <v>1485</v>
      </c>
      <c r="C183" t="s">
        <v>1486</v>
      </c>
      <c r="D183" s="291" t="str">
        <f t="shared" si="2"/>
        <v>Decreasing</v>
      </c>
      <c r="E183" s="291" t="s">
        <v>8389</v>
      </c>
      <c r="F183" s="291" t="s">
        <v>8389</v>
      </c>
      <c r="G183" s="291" t="s">
        <v>8389</v>
      </c>
      <c r="H183" s="291" t="s">
        <v>8389</v>
      </c>
      <c r="I183" s="291" t="s">
        <v>8389</v>
      </c>
      <c r="J183" s="291" t="s">
        <v>8389</v>
      </c>
      <c r="K183" s="291" t="s">
        <v>8389</v>
      </c>
      <c r="L183" s="291" t="s">
        <v>8389</v>
      </c>
      <c r="M183" s="291" t="s">
        <v>8389</v>
      </c>
      <c r="N183" s="291" t="s">
        <v>8389</v>
      </c>
      <c r="O183" s="291" t="s">
        <v>8389</v>
      </c>
      <c r="P183" s="291" t="s">
        <v>8389</v>
      </c>
      <c r="Q183" s="291" t="s">
        <v>8389</v>
      </c>
      <c r="R183" s="291">
        <v>3.5</v>
      </c>
      <c r="S183" s="291">
        <v>3.5</v>
      </c>
      <c r="T183" s="291">
        <v>3.5</v>
      </c>
      <c r="U183" s="291">
        <v>3.5</v>
      </c>
      <c r="V183" s="291">
        <v>3.5</v>
      </c>
      <c r="W183" s="291">
        <v>3.5</v>
      </c>
      <c r="X183" s="291">
        <v>3.5</v>
      </c>
      <c r="Y183" s="291">
        <v>3.5</v>
      </c>
      <c r="Z183" s="291">
        <v>3.5</v>
      </c>
      <c r="AA183" s="291">
        <v>3.5</v>
      </c>
      <c r="AB183" s="291">
        <v>3.5</v>
      </c>
      <c r="AC183" s="291">
        <v>3.5</v>
      </c>
      <c r="AD183" s="291">
        <v>3.5</v>
      </c>
      <c r="AE183" s="291">
        <v>3.5</v>
      </c>
      <c r="AF183" s="291">
        <v>3.6</v>
      </c>
      <c r="AG183" s="291">
        <v>3.6</v>
      </c>
      <c r="AH183" s="291">
        <v>3.9</v>
      </c>
      <c r="AI183" s="291">
        <v>3.6</v>
      </c>
      <c r="AJ183" s="291">
        <v>3.6</v>
      </c>
      <c r="AK183" s="291">
        <v>3.6</v>
      </c>
      <c r="AL183" s="291">
        <v>3.5</v>
      </c>
      <c r="AM183" s="291">
        <v>3.6</v>
      </c>
      <c r="AN183" s="291">
        <v>3.6</v>
      </c>
      <c r="AO183" s="291">
        <v>3.6</v>
      </c>
      <c r="AP183" s="291">
        <v>3.6</v>
      </c>
      <c r="AQ183" s="291">
        <v>3.5</v>
      </c>
      <c r="AR183" s="291">
        <v>3.5</v>
      </c>
      <c r="AS183" s="291">
        <f>_xlfn.IFNA(VLOOKUP(C183,'INFORM Severity - hidden'!$C$5:$G$155,5,FALSE),"-")</f>
        <v>3.5</v>
      </c>
    </row>
    <row r="184" spans="1:45" x14ac:dyDescent="0.35">
      <c r="A184" t="s">
        <v>1870</v>
      </c>
      <c r="B184" t="s">
        <v>1868</v>
      </c>
      <c r="C184" t="s">
        <v>1869</v>
      </c>
      <c r="D184" s="291" t="str">
        <f t="shared" si="2"/>
        <v>-</v>
      </c>
      <c r="E184" s="291" t="s">
        <v>8389</v>
      </c>
      <c r="F184" s="291" t="s">
        <v>8389</v>
      </c>
      <c r="G184" s="291" t="s">
        <v>8389</v>
      </c>
      <c r="H184" s="291" t="s">
        <v>8389</v>
      </c>
      <c r="I184" s="291" t="s">
        <v>8389</v>
      </c>
      <c r="J184" s="291" t="s">
        <v>8389</v>
      </c>
      <c r="K184" s="291" t="s">
        <v>8389</v>
      </c>
      <c r="L184" s="291" t="s">
        <v>8389</v>
      </c>
      <c r="M184" s="291" t="s">
        <v>8389</v>
      </c>
      <c r="N184" s="291" t="s">
        <v>8389</v>
      </c>
      <c r="O184" s="291" t="s">
        <v>8389</v>
      </c>
      <c r="P184" s="291" t="s">
        <v>8389</v>
      </c>
      <c r="Q184" s="291" t="s">
        <v>8389</v>
      </c>
      <c r="R184" s="291" t="s">
        <v>8389</v>
      </c>
      <c r="S184" s="291" t="s">
        <v>8389</v>
      </c>
      <c r="T184" s="291" t="s">
        <v>8389</v>
      </c>
      <c r="U184" s="291" t="s">
        <v>8389</v>
      </c>
      <c r="V184" s="291" t="s">
        <v>8389</v>
      </c>
      <c r="W184" s="291" t="s">
        <v>8389</v>
      </c>
      <c r="X184" s="291" t="s">
        <v>8389</v>
      </c>
      <c r="Y184" s="291" t="s">
        <v>8389</v>
      </c>
      <c r="Z184" s="291" t="s">
        <v>8389</v>
      </c>
      <c r="AA184" s="291" t="s">
        <v>8389</v>
      </c>
      <c r="AB184" s="291" t="s">
        <v>8389</v>
      </c>
      <c r="AC184" s="291" t="s">
        <v>8389</v>
      </c>
      <c r="AD184" s="291" t="s">
        <v>8389</v>
      </c>
      <c r="AE184" s="291" t="s">
        <v>8389</v>
      </c>
      <c r="AF184" s="291" t="s">
        <v>8389</v>
      </c>
      <c r="AG184" s="291" t="s">
        <v>8389</v>
      </c>
      <c r="AH184" s="291" t="s">
        <v>8389</v>
      </c>
      <c r="AI184" s="291" t="s">
        <v>8389</v>
      </c>
      <c r="AJ184" s="291" t="s">
        <v>8389</v>
      </c>
      <c r="AK184" s="291" t="s">
        <v>8389</v>
      </c>
      <c r="AL184" s="291" t="s">
        <v>8389</v>
      </c>
      <c r="AM184" s="291" t="s">
        <v>8389</v>
      </c>
      <c r="AN184" s="291" t="s">
        <v>8389</v>
      </c>
      <c r="AO184" s="291" t="s">
        <v>8389</v>
      </c>
      <c r="AP184" s="291" t="s">
        <v>8389</v>
      </c>
      <c r="AQ184" s="291" t="s">
        <v>8389</v>
      </c>
      <c r="AR184" s="291" t="s">
        <v>8389</v>
      </c>
      <c r="AS184" s="291" t="str">
        <f>_xlfn.IFNA(VLOOKUP(C184,'INFORM Severity - hidden'!$C$5:$G$155,5,FALSE),"-")</f>
        <v>x</v>
      </c>
    </row>
    <row r="185" spans="1:45" x14ac:dyDescent="0.35">
      <c r="A185" t="s">
        <v>5510</v>
      </c>
      <c r="B185" t="s">
        <v>5508</v>
      </c>
      <c r="C185" t="s">
        <v>5509</v>
      </c>
      <c r="D185" s="291" t="str">
        <f t="shared" si="2"/>
        <v>-</v>
      </c>
      <c r="E185" s="291" t="s">
        <v>8389</v>
      </c>
      <c r="F185" s="291" t="s">
        <v>8389</v>
      </c>
      <c r="G185" s="291" t="s">
        <v>8389</v>
      </c>
      <c r="H185" s="291" t="s">
        <v>8389</v>
      </c>
      <c r="I185" s="291" t="s">
        <v>8389</v>
      </c>
      <c r="J185" s="291" t="s">
        <v>8389</v>
      </c>
      <c r="K185" s="291" t="s">
        <v>8389</v>
      </c>
      <c r="L185" s="291" t="s">
        <v>8389</v>
      </c>
      <c r="M185" s="291" t="s">
        <v>8389</v>
      </c>
      <c r="N185" s="291" t="s">
        <v>8389</v>
      </c>
      <c r="O185" s="291" t="s">
        <v>8389</v>
      </c>
      <c r="P185" s="291" t="s">
        <v>8389</v>
      </c>
      <c r="Q185" s="291" t="s">
        <v>8389</v>
      </c>
      <c r="R185" s="291" t="s">
        <v>8389</v>
      </c>
      <c r="S185" s="291" t="s">
        <v>8389</v>
      </c>
      <c r="T185" s="291" t="s">
        <v>8389</v>
      </c>
      <c r="U185" s="291" t="s">
        <v>8389</v>
      </c>
      <c r="V185" s="291" t="s">
        <v>8389</v>
      </c>
      <c r="W185" s="291" t="s">
        <v>8389</v>
      </c>
      <c r="X185" s="291" t="s">
        <v>8389</v>
      </c>
      <c r="Y185" s="291" t="s">
        <v>8389</v>
      </c>
      <c r="Z185" s="291" t="s">
        <v>8389</v>
      </c>
      <c r="AA185" s="291" t="s">
        <v>8389</v>
      </c>
      <c r="AB185" s="291" t="s">
        <v>8389</v>
      </c>
      <c r="AC185" s="291" t="s">
        <v>8389</v>
      </c>
      <c r="AD185" s="291" t="s">
        <v>8389</v>
      </c>
      <c r="AE185" s="291" t="s">
        <v>8389</v>
      </c>
      <c r="AF185" s="291" t="s">
        <v>8389</v>
      </c>
      <c r="AG185" s="291" t="s">
        <v>8389</v>
      </c>
      <c r="AH185" s="291" t="s">
        <v>8389</v>
      </c>
      <c r="AI185" s="291" t="s">
        <v>8389</v>
      </c>
      <c r="AJ185" s="291" t="s">
        <v>8389</v>
      </c>
      <c r="AK185" s="291" t="s">
        <v>8389</v>
      </c>
      <c r="AL185" s="291" t="s">
        <v>8389</v>
      </c>
      <c r="AM185" s="291" t="s">
        <v>8389</v>
      </c>
      <c r="AN185" s="291" t="s">
        <v>8389</v>
      </c>
      <c r="AO185" s="291" t="s">
        <v>8389</v>
      </c>
      <c r="AP185" s="291" t="s">
        <v>8389</v>
      </c>
      <c r="AQ185" s="291">
        <v>3.9</v>
      </c>
      <c r="AR185" s="291">
        <v>3.9</v>
      </c>
      <c r="AS185" s="291">
        <f>_xlfn.IFNA(VLOOKUP(C185,'INFORM Severity - hidden'!$C$5:$G$155,5,FALSE),"-")</f>
        <v>3.9</v>
      </c>
    </row>
    <row r="186" spans="1:45" x14ac:dyDescent="0.35">
      <c r="A186" t="s">
        <v>5596</v>
      </c>
      <c r="B186" t="s">
        <v>5594</v>
      </c>
      <c r="C186" t="s">
        <v>5595</v>
      </c>
      <c r="D186" s="291" t="str">
        <f t="shared" si="2"/>
        <v>-</v>
      </c>
      <c r="E186" s="291" t="s">
        <v>8389</v>
      </c>
      <c r="F186" s="291" t="s">
        <v>8389</v>
      </c>
      <c r="G186" s="291" t="s">
        <v>8389</v>
      </c>
      <c r="H186" s="291" t="s">
        <v>8389</v>
      </c>
      <c r="I186" s="291" t="s">
        <v>8389</v>
      </c>
      <c r="J186" s="291" t="s">
        <v>8389</v>
      </c>
      <c r="K186" s="291" t="s">
        <v>8389</v>
      </c>
      <c r="L186" s="291" t="s">
        <v>8389</v>
      </c>
      <c r="M186" s="291" t="s">
        <v>8389</v>
      </c>
      <c r="N186" s="291" t="s">
        <v>8389</v>
      </c>
      <c r="O186" s="291" t="s">
        <v>8389</v>
      </c>
      <c r="P186" s="291" t="s">
        <v>8389</v>
      </c>
      <c r="Q186" s="291" t="s">
        <v>8389</v>
      </c>
      <c r="R186" s="291" t="s">
        <v>8389</v>
      </c>
      <c r="S186" s="291" t="s">
        <v>8389</v>
      </c>
      <c r="T186" s="291" t="s">
        <v>8389</v>
      </c>
      <c r="U186" s="291" t="s">
        <v>8389</v>
      </c>
      <c r="V186" s="291" t="s">
        <v>8389</v>
      </c>
      <c r="W186" s="291" t="s">
        <v>8389</v>
      </c>
      <c r="X186" s="291" t="s">
        <v>8389</v>
      </c>
      <c r="Y186" s="291" t="s">
        <v>8389</v>
      </c>
      <c r="Z186" s="291" t="s">
        <v>8389</v>
      </c>
      <c r="AA186" s="291" t="s">
        <v>8389</v>
      </c>
      <c r="AB186" s="291" t="s">
        <v>8389</v>
      </c>
      <c r="AC186" s="291" t="s">
        <v>8389</v>
      </c>
      <c r="AD186" s="291" t="s">
        <v>8389</v>
      </c>
      <c r="AE186" s="291" t="s">
        <v>8389</v>
      </c>
      <c r="AF186" s="291" t="s">
        <v>8389</v>
      </c>
      <c r="AG186" s="291" t="s">
        <v>8389</v>
      </c>
      <c r="AH186" s="291" t="s">
        <v>8389</v>
      </c>
      <c r="AI186" s="291" t="s">
        <v>8389</v>
      </c>
      <c r="AJ186" s="291" t="s">
        <v>8389</v>
      </c>
      <c r="AK186" s="291" t="s">
        <v>8389</v>
      </c>
      <c r="AL186" s="291" t="s">
        <v>8389</v>
      </c>
      <c r="AM186" s="291" t="s">
        <v>8389</v>
      </c>
      <c r="AN186" s="291" t="s">
        <v>8389</v>
      </c>
      <c r="AO186" s="291" t="s">
        <v>8389</v>
      </c>
      <c r="AP186" s="291" t="s">
        <v>8389</v>
      </c>
      <c r="AQ186" s="291">
        <v>1</v>
      </c>
      <c r="AR186" s="291">
        <v>1</v>
      </c>
      <c r="AS186" s="291">
        <f>_xlfn.IFNA(VLOOKUP(C186,'INFORM Severity - hidden'!$C$5:$G$155,5,FALSE),"-")</f>
        <v>1</v>
      </c>
    </row>
    <row r="187" spans="1:45" x14ac:dyDescent="0.35">
      <c r="A187" t="s">
        <v>610</v>
      </c>
      <c r="B187" t="s">
        <v>608</v>
      </c>
      <c r="C187" t="s">
        <v>609</v>
      </c>
      <c r="D187" s="291" t="str">
        <f t="shared" si="2"/>
        <v>Increasing</v>
      </c>
      <c r="E187" s="291" t="s">
        <v>8389</v>
      </c>
      <c r="F187" s="291">
        <v>1.4</v>
      </c>
      <c r="G187" s="291">
        <v>1.4</v>
      </c>
      <c r="H187" s="291">
        <v>1.6</v>
      </c>
      <c r="I187" s="291">
        <v>1.6</v>
      </c>
      <c r="J187" s="291">
        <v>1.6</v>
      </c>
      <c r="K187" s="291">
        <v>1.6</v>
      </c>
      <c r="L187" s="291">
        <v>1.6</v>
      </c>
      <c r="M187" s="291">
        <v>1.6</v>
      </c>
      <c r="N187" s="291">
        <v>2.2999999999999998</v>
      </c>
      <c r="O187" s="291">
        <v>2.2999999999999998</v>
      </c>
      <c r="P187" s="291">
        <v>2.2999999999999998</v>
      </c>
      <c r="Q187" s="291">
        <v>2.2999999999999998</v>
      </c>
      <c r="R187" s="291">
        <v>2.2999999999999998</v>
      </c>
      <c r="S187" s="291">
        <v>2</v>
      </c>
      <c r="T187" s="291">
        <v>2</v>
      </c>
      <c r="U187" s="291">
        <v>1.8</v>
      </c>
      <c r="V187" s="291">
        <v>1.9</v>
      </c>
      <c r="W187" s="291">
        <v>1.9</v>
      </c>
      <c r="X187" s="291">
        <v>1.9</v>
      </c>
      <c r="Y187" s="291">
        <v>1.8</v>
      </c>
      <c r="Z187" s="291">
        <v>1.9</v>
      </c>
      <c r="AA187" s="291">
        <v>2</v>
      </c>
      <c r="AB187" s="291">
        <v>2</v>
      </c>
      <c r="AC187" s="291">
        <v>1.9</v>
      </c>
      <c r="AD187" s="291">
        <v>1.9</v>
      </c>
      <c r="AE187" s="291">
        <v>1.9</v>
      </c>
      <c r="AF187" s="291">
        <v>2</v>
      </c>
      <c r="AG187" s="291">
        <v>2</v>
      </c>
      <c r="AH187" s="291">
        <v>2</v>
      </c>
      <c r="AI187" s="291">
        <v>2</v>
      </c>
      <c r="AJ187" s="291">
        <v>2</v>
      </c>
      <c r="AK187" s="291">
        <v>2</v>
      </c>
      <c r="AL187" s="291">
        <v>2</v>
      </c>
      <c r="AM187" s="291">
        <v>2</v>
      </c>
      <c r="AN187" s="291">
        <v>2</v>
      </c>
      <c r="AO187" s="291">
        <v>2</v>
      </c>
      <c r="AP187" s="291">
        <v>2</v>
      </c>
      <c r="AQ187" s="291">
        <v>2.4</v>
      </c>
      <c r="AR187" s="291">
        <v>2.4</v>
      </c>
      <c r="AS187" s="291">
        <f>_xlfn.IFNA(VLOOKUP(C187,'INFORM Severity - hidden'!$C$5:$G$155,5,FALSE),"-")</f>
        <v>2.4</v>
      </c>
    </row>
    <row r="188" spans="1:45" x14ac:dyDescent="0.35">
      <c r="A188" t="s">
        <v>627</v>
      </c>
      <c r="B188" t="s">
        <v>625</v>
      </c>
      <c r="C188" t="s">
        <v>626</v>
      </c>
      <c r="D188" s="291" t="str">
        <f t="shared" si="2"/>
        <v>Increasing</v>
      </c>
      <c r="E188" s="291" t="s">
        <v>8389</v>
      </c>
      <c r="F188" s="291">
        <v>3.9</v>
      </c>
      <c r="G188" s="291">
        <v>3.9</v>
      </c>
      <c r="H188" s="291">
        <v>4</v>
      </c>
      <c r="I188" s="291">
        <v>3.9</v>
      </c>
      <c r="J188" s="291">
        <v>4</v>
      </c>
      <c r="K188" s="291">
        <v>4</v>
      </c>
      <c r="L188" s="291">
        <v>4</v>
      </c>
      <c r="M188" s="291">
        <v>4</v>
      </c>
      <c r="N188" s="291">
        <v>4.0999999999999996</v>
      </c>
      <c r="O188" s="291">
        <v>4.0999999999999996</v>
      </c>
      <c r="P188" s="291">
        <v>4.0999999999999996</v>
      </c>
      <c r="Q188" s="291">
        <v>4.0999999999999996</v>
      </c>
      <c r="R188" s="291">
        <v>4.5999999999999996</v>
      </c>
      <c r="S188" s="291">
        <v>4.5999999999999996</v>
      </c>
      <c r="T188" s="291">
        <v>4.5999999999999996</v>
      </c>
      <c r="U188" s="291">
        <v>4.5999999999999996</v>
      </c>
      <c r="V188" s="291">
        <v>4.5</v>
      </c>
      <c r="W188" s="291">
        <v>4.5</v>
      </c>
      <c r="X188" s="291">
        <v>4.5</v>
      </c>
      <c r="Y188" s="291">
        <v>4.5</v>
      </c>
      <c r="Z188" s="291">
        <v>4.5</v>
      </c>
      <c r="AA188" s="291">
        <v>4.5</v>
      </c>
      <c r="AB188" s="291">
        <v>4.5</v>
      </c>
      <c r="AC188" s="291">
        <v>4.5</v>
      </c>
      <c r="AD188" s="291">
        <v>4.3</v>
      </c>
      <c r="AE188" s="291">
        <v>4.3</v>
      </c>
      <c r="AF188" s="291">
        <v>4.2</v>
      </c>
      <c r="AG188" s="291">
        <v>4.2</v>
      </c>
      <c r="AH188" s="291">
        <v>4.4000000000000004</v>
      </c>
      <c r="AI188" s="291">
        <v>4.4000000000000004</v>
      </c>
      <c r="AJ188" s="291">
        <v>4.4000000000000004</v>
      </c>
      <c r="AK188" s="291">
        <v>4.4000000000000004</v>
      </c>
      <c r="AL188" s="291">
        <v>4.4000000000000004</v>
      </c>
      <c r="AM188" s="291">
        <v>4.3</v>
      </c>
      <c r="AN188" s="291">
        <v>4.4000000000000004</v>
      </c>
      <c r="AO188" s="291">
        <v>4.3</v>
      </c>
      <c r="AP188" s="291">
        <v>4.3</v>
      </c>
      <c r="AQ188" s="291">
        <v>4.4000000000000004</v>
      </c>
      <c r="AR188" s="291">
        <v>4.4000000000000004</v>
      </c>
      <c r="AS188" s="291">
        <f>_xlfn.IFNA(VLOOKUP(C188,'INFORM Severity - hidden'!$C$5:$G$155,5,FALSE),"-")</f>
        <v>4.4000000000000004</v>
      </c>
    </row>
    <row r="189" spans="1:45" x14ac:dyDescent="0.35">
      <c r="A189"/>
      <c r="B189"/>
      <c r="C189" t="s">
        <v>8461</v>
      </c>
      <c r="D189" s="291" t="str">
        <f t="shared" si="2"/>
        <v>-</v>
      </c>
      <c r="E189" s="291" t="s">
        <v>8389</v>
      </c>
      <c r="F189" s="291">
        <v>3.9</v>
      </c>
      <c r="G189" s="291">
        <v>3.9</v>
      </c>
      <c r="H189" s="291" t="s">
        <v>8389</v>
      </c>
      <c r="I189" s="291" t="s">
        <v>8389</v>
      </c>
      <c r="J189" s="291" t="s">
        <v>8389</v>
      </c>
      <c r="K189" s="291" t="s">
        <v>8389</v>
      </c>
      <c r="L189" s="291" t="s">
        <v>8389</v>
      </c>
      <c r="M189" s="291" t="s">
        <v>8389</v>
      </c>
      <c r="N189" s="291" t="s">
        <v>8389</v>
      </c>
      <c r="O189" s="291" t="s">
        <v>8389</v>
      </c>
      <c r="P189" s="291" t="s">
        <v>8389</v>
      </c>
      <c r="Q189" s="291" t="s">
        <v>8389</v>
      </c>
      <c r="R189" s="291" t="s">
        <v>8389</v>
      </c>
      <c r="S189" s="291" t="s">
        <v>8389</v>
      </c>
      <c r="T189" s="291" t="s">
        <v>8389</v>
      </c>
      <c r="U189" s="291" t="s">
        <v>8389</v>
      </c>
      <c r="V189" s="291" t="s">
        <v>8389</v>
      </c>
      <c r="W189" s="291" t="s">
        <v>8389</v>
      </c>
      <c r="X189" s="291" t="s">
        <v>8389</v>
      </c>
      <c r="Y189" s="291" t="s">
        <v>8389</v>
      </c>
      <c r="Z189" s="291" t="s">
        <v>8389</v>
      </c>
      <c r="AA189" s="291" t="s">
        <v>8389</v>
      </c>
      <c r="AB189" s="291" t="s">
        <v>8389</v>
      </c>
      <c r="AC189" s="291" t="s">
        <v>8389</v>
      </c>
      <c r="AD189" s="291" t="s">
        <v>8389</v>
      </c>
      <c r="AE189" s="291" t="s">
        <v>8389</v>
      </c>
      <c r="AF189" s="291" t="s">
        <v>8389</v>
      </c>
      <c r="AG189" s="291" t="s">
        <v>8389</v>
      </c>
      <c r="AH189" s="291" t="s">
        <v>8389</v>
      </c>
      <c r="AI189" s="291" t="s">
        <v>8389</v>
      </c>
      <c r="AJ189" s="291" t="s">
        <v>8389</v>
      </c>
      <c r="AK189" s="291" t="s">
        <v>8389</v>
      </c>
      <c r="AL189" s="291" t="s">
        <v>8389</v>
      </c>
      <c r="AM189" s="291" t="s">
        <v>8389</v>
      </c>
      <c r="AN189" s="291" t="s">
        <v>8389</v>
      </c>
      <c r="AO189" s="291" t="s">
        <v>8389</v>
      </c>
      <c r="AP189" s="291" t="s">
        <v>8389</v>
      </c>
      <c r="AQ189" s="291" t="s">
        <v>8389</v>
      </c>
      <c r="AR189" s="291" t="s">
        <v>8389</v>
      </c>
      <c r="AS189" s="291" t="str">
        <f>_xlfn.IFNA(VLOOKUP(C189,'INFORM Severity - hidden'!$C$5:$G$155,5,FALSE),"-")</f>
        <v>-</v>
      </c>
    </row>
    <row r="190" spans="1:45" x14ac:dyDescent="0.35">
      <c r="A190"/>
      <c r="B190"/>
      <c r="C190" t="s">
        <v>8462</v>
      </c>
      <c r="D190" s="291" t="str">
        <f t="shared" si="2"/>
        <v>-</v>
      </c>
      <c r="E190" s="291" t="s">
        <v>8389</v>
      </c>
      <c r="F190" s="291">
        <v>2.1</v>
      </c>
      <c r="G190" s="291">
        <v>2.1</v>
      </c>
      <c r="H190" s="291">
        <v>2.7</v>
      </c>
      <c r="I190" s="291">
        <v>2.7</v>
      </c>
      <c r="J190" s="291">
        <v>2.7</v>
      </c>
      <c r="K190" s="291">
        <v>2.8</v>
      </c>
      <c r="L190" s="291">
        <v>2.7</v>
      </c>
      <c r="M190" s="291">
        <v>2.7</v>
      </c>
      <c r="N190" s="291">
        <v>2.7</v>
      </c>
      <c r="O190" s="291">
        <v>2.7</v>
      </c>
      <c r="P190" s="291" t="s">
        <v>8389</v>
      </c>
      <c r="Q190" s="291" t="s">
        <v>8389</v>
      </c>
      <c r="R190" s="291" t="s">
        <v>8389</v>
      </c>
      <c r="S190" s="291" t="s">
        <v>8389</v>
      </c>
      <c r="T190" s="291" t="s">
        <v>8389</v>
      </c>
      <c r="U190" s="291" t="s">
        <v>8389</v>
      </c>
      <c r="V190" s="291" t="s">
        <v>8389</v>
      </c>
      <c r="W190" s="291" t="s">
        <v>8389</v>
      </c>
      <c r="X190" s="291" t="s">
        <v>8389</v>
      </c>
      <c r="Y190" s="291" t="s">
        <v>8389</v>
      </c>
      <c r="Z190" s="291" t="s">
        <v>8389</v>
      </c>
      <c r="AA190" s="291" t="s">
        <v>8389</v>
      </c>
      <c r="AB190" s="291" t="s">
        <v>8389</v>
      </c>
      <c r="AC190" s="291" t="s">
        <v>8389</v>
      </c>
      <c r="AD190" s="291" t="s">
        <v>8389</v>
      </c>
      <c r="AE190" s="291" t="s">
        <v>8389</v>
      </c>
      <c r="AF190" s="291" t="s">
        <v>8389</v>
      </c>
      <c r="AG190" s="291" t="s">
        <v>8389</v>
      </c>
      <c r="AH190" s="291" t="s">
        <v>8389</v>
      </c>
      <c r="AI190" s="291" t="s">
        <v>8389</v>
      </c>
      <c r="AJ190" s="291" t="s">
        <v>8389</v>
      </c>
      <c r="AK190" s="291" t="s">
        <v>8389</v>
      </c>
      <c r="AL190" s="291" t="s">
        <v>8389</v>
      </c>
      <c r="AM190" s="291" t="s">
        <v>8389</v>
      </c>
      <c r="AN190" s="291" t="s">
        <v>8389</v>
      </c>
      <c r="AO190" s="291" t="s">
        <v>8389</v>
      </c>
      <c r="AP190" s="291" t="s">
        <v>8389</v>
      </c>
      <c r="AQ190" s="291" t="s">
        <v>8389</v>
      </c>
      <c r="AR190" s="291" t="s">
        <v>8389</v>
      </c>
      <c r="AS190" s="291" t="str">
        <f>_xlfn.IFNA(VLOOKUP(C190,'INFORM Severity - hidden'!$C$5:$G$155,5,FALSE),"-")</f>
        <v>-</v>
      </c>
    </row>
    <row r="191" spans="1:45" x14ac:dyDescent="0.35">
      <c r="A191"/>
      <c r="B191"/>
      <c r="C191" t="s">
        <v>8463</v>
      </c>
      <c r="D191" s="291" t="str">
        <f t="shared" si="2"/>
        <v>-</v>
      </c>
      <c r="E191" s="291" t="s">
        <v>8389</v>
      </c>
      <c r="F191" s="291">
        <v>2.6</v>
      </c>
      <c r="G191" s="291">
        <v>2.6</v>
      </c>
      <c r="H191" s="291">
        <v>3.5</v>
      </c>
      <c r="I191" s="291">
        <v>3.5</v>
      </c>
      <c r="J191" s="291">
        <v>3.5</v>
      </c>
      <c r="K191" s="291">
        <v>3.5</v>
      </c>
      <c r="L191" s="291">
        <v>3.4</v>
      </c>
      <c r="M191" s="291">
        <v>3.4</v>
      </c>
      <c r="N191" s="291">
        <v>3.4</v>
      </c>
      <c r="O191" s="291">
        <v>3.4</v>
      </c>
      <c r="P191" s="291" t="s">
        <v>8389</v>
      </c>
      <c r="Q191" s="291" t="s">
        <v>8389</v>
      </c>
      <c r="R191" s="291" t="s">
        <v>8389</v>
      </c>
      <c r="S191" s="291" t="s">
        <v>8389</v>
      </c>
      <c r="T191" s="291" t="s">
        <v>8389</v>
      </c>
      <c r="U191" s="291" t="s">
        <v>8389</v>
      </c>
      <c r="V191" s="291" t="s">
        <v>8389</v>
      </c>
      <c r="W191" s="291" t="s">
        <v>8389</v>
      </c>
      <c r="X191" s="291" t="s">
        <v>8389</v>
      </c>
      <c r="Y191" s="291" t="s">
        <v>8389</v>
      </c>
      <c r="Z191" s="291" t="s">
        <v>8389</v>
      </c>
      <c r="AA191" s="291" t="s">
        <v>8389</v>
      </c>
      <c r="AB191" s="291" t="s">
        <v>8389</v>
      </c>
      <c r="AC191" s="291" t="s">
        <v>8389</v>
      </c>
      <c r="AD191" s="291" t="s">
        <v>8389</v>
      </c>
      <c r="AE191" s="291" t="s">
        <v>8389</v>
      </c>
      <c r="AF191" s="291" t="s">
        <v>8389</v>
      </c>
      <c r="AG191" s="291" t="s">
        <v>8389</v>
      </c>
      <c r="AH191" s="291" t="s">
        <v>8389</v>
      </c>
      <c r="AI191" s="291" t="s">
        <v>8389</v>
      </c>
      <c r="AJ191" s="291" t="s">
        <v>8389</v>
      </c>
      <c r="AK191" s="291" t="s">
        <v>8389</v>
      </c>
      <c r="AL191" s="291" t="s">
        <v>8389</v>
      </c>
      <c r="AM191" s="291" t="s">
        <v>8389</v>
      </c>
      <c r="AN191" s="291" t="s">
        <v>8389</v>
      </c>
      <c r="AO191" s="291" t="s">
        <v>8389</v>
      </c>
      <c r="AP191" s="291" t="s">
        <v>8389</v>
      </c>
      <c r="AQ191" s="291" t="s">
        <v>8389</v>
      </c>
      <c r="AR191" s="291" t="s">
        <v>8389</v>
      </c>
      <c r="AS191" s="291" t="str">
        <f>_xlfn.IFNA(VLOOKUP(C191,'INFORM Severity - hidden'!$C$5:$G$155,5,FALSE),"-")</f>
        <v>-</v>
      </c>
    </row>
    <row r="192" spans="1:45" x14ac:dyDescent="0.35">
      <c r="A192" t="s">
        <v>627</v>
      </c>
      <c r="B192" t="s">
        <v>1476</v>
      </c>
      <c r="C192" t="s">
        <v>1477</v>
      </c>
      <c r="D192" s="291" t="str">
        <f t="shared" si="2"/>
        <v>Increasing</v>
      </c>
      <c r="E192" s="291" t="s">
        <v>8389</v>
      </c>
      <c r="F192" s="291" t="s">
        <v>8389</v>
      </c>
      <c r="G192" s="291" t="s">
        <v>8389</v>
      </c>
      <c r="H192" s="291" t="s">
        <v>8389</v>
      </c>
      <c r="I192" s="291" t="s">
        <v>8389</v>
      </c>
      <c r="J192" s="291" t="s">
        <v>8389</v>
      </c>
      <c r="K192" s="291" t="s">
        <v>8389</v>
      </c>
      <c r="L192" s="291" t="s">
        <v>8389</v>
      </c>
      <c r="M192" s="291" t="s">
        <v>8389</v>
      </c>
      <c r="N192" s="291" t="s">
        <v>8389</v>
      </c>
      <c r="O192" s="291" t="s">
        <v>8389</v>
      </c>
      <c r="P192" s="291" t="s">
        <v>8389</v>
      </c>
      <c r="Q192" s="291" t="s">
        <v>8389</v>
      </c>
      <c r="R192" s="291">
        <v>3.7</v>
      </c>
      <c r="S192" s="291">
        <v>3.8</v>
      </c>
      <c r="T192" s="291">
        <v>3.8</v>
      </c>
      <c r="U192" s="291">
        <v>3.8</v>
      </c>
      <c r="V192" s="291">
        <v>3.8</v>
      </c>
      <c r="W192" s="291">
        <v>3.8</v>
      </c>
      <c r="X192" s="291">
        <v>3.8</v>
      </c>
      <c r="Y192" s="291">
        <v>3.8</v>
      </c>
      <c r="Z192" s="291">
        <v>3.8</v>
      </c>
      <c r="AA192" s="291">
        <v>4.0999999999999996</v>
      </c>
      <c r="AB192" s="291">
        <v>4.0999999999999996</v>
      </c>
      <c r="AC192" s="291">
        <v>4</v>
      </c>
      <c r="AD192" s="291">
        <v>3.9</v>
      </c>
      <c r="AE192" s="291">
        <v>3.9</v>
      </c>
      <c r="AF192" s="291">
        <v>3.8</v>
      </c>
      <c r="AG192" s="291">
        <v>3.8</v>
      </c>
      <c r="AH192" s="291">
        <v>3.5</v>
      </c>
      <c r="AI192" s="291">
        <v>3.2</v>
      </c>
      <c r="AJ192" s="291">
        <v>3.2</v>
      </c>
      <c r="AK192" s="291">
        <v>3.2</v>
      </c>
      <c r="AL192" s="291">
        <v>3.2</v>
      </c>
      <c r="AM192" s="291">
        <v>3.2</v>
      </c>
      <c r="AN192" s="291">
        <v>3.2</v>
      </c>
      <c r="AO192" s="291">
        <v>3.2</v>
      </c>
      <c r="AP192" s="291">
        <v>3.2</v>
      </c>
      <c r="AQ192" s="291">
        <v>3.3</v>
      </c>
      <c r="AR192" s="291">
        <v>3.3</v>
      </c>
      <c r="AS192" s="291">
        <f>_xlfn.IFNA(VLOOKUP(C192,'INFORM Severity - hidden'!$C$5:$G$155,5,FALSE),"-")</f>
        <v>3.2</v>
      </c>
    </row>
    <row r="193" spans="1:45" x14ac:dyDescent="0.35">
      <c r="A193"/>
      <c r="B193"/>
      <c r="C193" t="s">
        <v>8464</v>
      </c>
      <c r="D193" s="291" t="str">
        <f t="shared" si="2"/>
        <v>-</v>
      </c>
      <c r="E193" s="291" t="s">
        <v>8389</v>
      </c>
      <c r="F193" s="291" t="s">
        <v>8389</v>
      </c>
      <c r="G193" s="291" t="s">
        <v>8389</v>
      </c>
      <c r="H193" s="291" t="s">
        <v>8389</v>
      </c>
      <c r="I193" s="291" t="s">
        <v>8389</v>
      </c>
      <c r="J193" s="291" t="s">
        <v>8389</v>
      </c>
      <c r="K193" s="291" t="s">
        <v>8389</v>
      </c>
      <c r="L193" s="291" t="s">
        <v>8389</v>
      </c>
      <c r="M193" s="291" t="s">
        <v>8389</v>
      </c>
      <c r="N193" s="291" t="s">
        <v>8389</v>
      </c>
      <c r="O193" s="291" t="s">
        <v>8389</v>
      </c>
      <c r="P193" s="291" t="s">
        <v>8389</v>
      </c>
      <c r="Q193" s="291" t="s">
        <v>8389</v>
      </c>
      <c r="R193" s="291" t="s">
        <v>8389</v>
      </c>
      <c r="S193" s="291" t="s">
        <v>8389</v>
      </c>
      <c r="T193" s="291" t="s">
        <v>8389</v>
      </c>
      <c r="U193" s="291" t="s">
        <v>8389</v>
      </c>
      <c r="V193" s="291" t="s">
        <v>8389</v>
      </c>
      <c r="W193" s="291" t="s">
        <v>8389</v>
      </c>
      <c r="X193" s="291">
        <v>2.5</v>
      </c>
      <c r="Y193" s="291">
        <v>2.5</v>
      </c>
      <c r="Z193" s="291">
        <v>2.6</v>
      </c>
      <c r="AA193" s="291">
        <v>2.6</v>
      </c>
      <c r="AB193" s="291">
        <v>2.6</v>
      </c>
      <c r="AC193" s="291">
        <v>2.6</v>
      </c>
      <c r="AD193" s="291">
        <v>2.6</v>
      </c>
      <c r="AE193" s="291">
        <v>2.6</v>
      </c>
      <c r="AF193" s="291">
        <v>2.5</v>
      </c>
      <c r="AG193" s="291">
        <v>2.5</v>
      </c>
      <c r="AH193" s="291">
        <v>2.5</v>
      </c>
      <c r="AI193" s="291">
        <v>2.5</v>
      </c>
      <c r="AJ193" s="291">
        <v>2.5</v>
      </c>
      <c r="AK193" s="291">
        <v>2.2999999999999998</v>
      </c>
      <c r="AL193" s="291">
        <v>2.4</v>
      </c>
      <c r="AM193" s="291">
        <v>2.6</v>
      </c>
      <c r="AN193" s="291">
        <v>2.6</v>
      </c>
      <c r="AO193" s="291" t="s">
        <v>8389</v>
      </c>
      <c r="AP193" s="291" t="s">
        <v>8389</v>
      </c>
      <c r="AQ193" s="291" t="s">
        <v>8389</v>
      </c>
      <c r="AR193" s="291" t="s">
        <v>8389</v>
      </c>
      <c r="AS193" s="291" t="str">
        <f>_xlfn.IFNA(VLOOKUP(C193,'INFORM Severity - hidden'!$C$5:$G$155,5,FALSE),"-")</f>
        <v>-</v>
      </c>
    </row>
    <row r="194" spans="1:45" x14ac:dyDescent="0.35">
      <c r="A194" t="s">
        <v>627</v>
      </c>
      <c r="B194" t="s">
        <v>1947</v>
      </c>
      <c r="C194" t="s">
        <v>1948</v>
      </c>
      <c r="D194" s="291" t="str">
        <f t="shared" si="2"/>
        <v>Stable</v>
      </c>
      <c r="E194" s="291" t="s">
        <v>8389</v>
      </c>
      <c r="F194" s="291" t="s">
        <v>8389</v>
      </c>
      <c r="G194" s="291" t="s">
        <v>8389</v>
      </c>
      <c r="H194" s="291" t="s">
        <v>8389</v>
      </c>
      <c r="I194" s="291" t="s">
        <v>8389</v>
      </c>
      <c r="J194" s="291" t="s">
        <v>8389</v>
      </c>
      <c r="K194" s="291" t="s">
        <v>8389</v>
      </c>
      <c r="L194" s="291" t="s">
        <v>8389</v>
      </c>
      <c r="M194" s="291" t="s">
        <v>8389</v>
      </c>
      <c r="N194" s="291" t="s">
        <v>8389</v>
      </c>
      <c r="O194" s="291" t="s">
        <v>8389</v>
      </c>
      <c r="P194" s="291" t="s">
        <v>8389</v>
      </c>
      <c r="Q194" s="291" t="s">
        <v>8389</v>
      </c>
      <c r="R194" s="291" t="s">
        <v>8389</v>
      </c>
      <c r="S194" s="291" t="s">
        <v>8389</v>
      </c>
      <c r="T194" s="291" t="s">
        <v>8389</v>
      </c>
      <c r="U194" s="291" t="s">
        <v>8389</v>
      </c>
      <c r="V194" s="291" t="s">
        <v>8389</v>
      </c>
      <c r="W194" s="291" t="s">
        <v>8389</v>
      </c>
      <c r="X194" s="291" t="s">
        <v>8389</v>
      </c>
      <c r="Y194" s="291" t="s">
        <v>8389</v>
      </c>
      <c r="Z194" s="291" t="s">
        <v>8389</v>
      </c>
      <c r="AA194" s="291" t="s">
        <v>8389</v>
      </c>
      <c r="AB194" s="291" t="s">
        <v>8389</v>
      </c>
      <c r="AC194" s="291">
        <v>2.9</v>
      </c>
      <c r="AD194" s="291">
        <v>2.1</v>
      </c>
      <c r="AE194" s="291">
        <v>2.1</v>
      </c>
      <c r="AF194" s="291">
        <v>2.4</v>
      </c>
      <c r="AG194" s="291">
        <v>2.4</v>
      </c>
      <c r="AH194" s="291">
        <v>2.5</v>
      </c>
      <c r="AI194" s="291">
        <v>2.5</v>
      </c>
      <c r="AJ194" s="291">
        <v>2.5</v>
      </c>
      <c r="AK194" s="291">
        <v>2.5</v>
      </c>
      <c r="AL194" s="291">
        <v>2.5</v>
      </c>
      <c r="AM194" s="291">
        <v>2.5</v>
      </c>
      <c r="AN194" s="291">
        <v>2.5</v>
      </c>
      <c r="AO194" s="291">
        <v>2.5</v>
      </c>
      <c r="AP194" s="291">
        <v>2.5</v>
      </c>
      <c r="AQ194" s="291">
        <v>2.5</v>
      </c>
      <c r="AR194" s="291">
        <v>2.5</v>
      </c>
      <c r="AS194" s="291">
        <f>_xlfn.IFNA(VLOOKUP(C194,'INFORM Severity - hidden'!$C$5:$G$155,5,FALSE),"-")</f>
        <v>2.5</v>
      </c>
    </row>
    <row r="195" spans="1:45" x14ac:dyDescent="0.35">
      <c r="A195" t="s">
        <v>627</v>
      </c>
      <c r="B195" t="s">
        <v>2410</v>
      </c>
      <c r="C195" t="s">
        <v>2411</v>
      </c>
      <c r="D195" s="291" t="str">
        <f t="shared" ref="D195:D245" si="3">IF(AS195="-","-",IFERROR(IF(ROUND(AVERAGE(AQ195:AS195),1)=ROUND(AVERAGE(AN195:AP195),1),"Stable",IF(ROUND(AVERAGE(AQ195:AS195),1)&lt;ROUND(AVERAGE(AN195:AP195),1),"Decreasing",IF(ROUND(AVERAGE(AQ195:AS195),1)&gt;ROUND(AVERAGE(AN195:AP195),1),"Increasing"))),"-"))</f>
        <v>Increasing</v>
      </c>
      <c r="E195" s="291" t="s">
        <v>8389</v>
      </c>
      <c r="F195" s="291" t="s">
        <v>8389</v>
      </c>
      <c r="G195" s="291" t="s">
        <v>8389</v>
      </c>
      <c r="H195" s="291" t="s">
        <v>8389</v>
      </c>
      <c r="I195" s="291" t="s">
        <v>8389</v>
      </c>
      <c r="J195" s="291" t="s">
        <v>8389</v>
      </c>
      <c r="K195" s="291" t="s">
        <v>8389</v>
      </c>
      <c r="L195" s="291" t="s">
        <v>8389</v>
      </c>
      <c r="M195" s="291" t="s">
        <v>8389</v>
      </c>
      <c r="N195" s="291" t="s">
        <v>8389</v>
      </c>
      <c r="O195" s="291" t="s">
        <v>8389</v>
      </c>
      <c r="P195" s="291" t="s">
        <v>8389</v>
      </c>
      <c r="Q195" s="291" t="s">
        <v>8389</v>
      </c>
      <c r="R195" s="291" t="s">
        <v>8389</v>
      </c>
      <c r="S195" s="291" t="s">
        <v>8389</v>
      </c>
      <c r="T195" s="291" t="s">
        <v>8389</v>
      </c>
      <c r="U195" s="291" t="s">
        <v>8389</v>
      </c>
      <c r="V195" s="291" t="s">
        <v>8389</v>
      </c>
      <c r="W195" s="291" t="s">
        <v>8389</v>
      </c>
      <c r="X195" s="291" t="s">
        <v>8389</v>
      </c>
      <c r="Y195" s="291" t="s">
        <v>8389</v>
      </c>
      <c r="Z195" s="291" t="s">
        <v>8389</v>
      </c>
      <c r="AA195" s="291" t="s">
        <v>8389</v>
      </c>
      <c r="AB195" s="291" t="s">
        <v>8389</v>
      </c>
      <c r="AC195" s="291" t="s">
        <v>8389</v>
      </c>
      <c r="AD195" s="291" t="s">
        <v>8389</v>
      </c>
      <c r="AE195" s="291" t="s">
        <v>8389</v>
      </c>
      <c r="AF195" s="291">
        <v>2.8</v>
      </c>
      <c r="AG195" s="291">
        <v>2.8</v>
      </c>
      <c r="AH195" s="291">
        <v>2.9</v>
      </c>
      <c r="AI195" s="291">
        <v>3.2</v>
      </c>
      <c r="AJ195" s="291">
        <v>3.2</v>
      </c>
      <c r="AK195" s="291">
        <v>3.2</v>
      </c>
      <c r="AL195" s="291">
        <v>3.2</v>
      </c>
      <c r="AM195" s="291">
        <v>3.1</v>
      </c>
      <c r="AN195" s="291">
        <v>3.4</v>
      </c>
      <c r="AO195" s="291">
        <v>3.5</v>
      </c>
      <c r="AP195" s="291">
        <v>3.5</v>
      </c>
      <c r="AQ195" s="291">
        <v>3.6</v>
      </c>
      <c r="AR195" s="291">
        <v>3.6</v>
      </c>
      <c r="AS195" s="291">
        <f>_xlfn.IFNA(VLOOKUP(C195,'INFORM Severity - hidden'!$C$5:$G$155,5,FALSE),"-")</f>
        <v>3.5</v>
      </c>
    </row>
    <row r="196" spans="1:45" x14ac:dyDescent="0.35">
      <c r="A196" t="s">
        <v>47</v>
      </c>
      <c r="B196" t="s">
        <v>45</v>
      </c>
      <c r="C196" t="s">
        <v>46</v>
      </c>
      <c r="D196" s="291" t="str">
        <f t="shared" si="3"/>
        <v>Stable</v>
      </c>
      <c r="E196" s="291">
        <v>2.5</v>
      </c>
      <c r="F196" s="291">
        <v>2.5</v>
      </c>
      <c r="G196" s="291">
        <v>2.5</v>
      </c>
      <c r="H196" s="291">
        <v>2.5</v>
      </c>
      <c r="I196" s="291">
        <v>2.5</v>
      </c>
      <c r="J196" s="291">
        <v>2.5</v>
      </c>
      <c r="K196" s="291">
        <v>2.5</v>
      </c>
      <c r="L196" s="291">
        <v>2.5</v>
      </c>
      <c r="M196" s="291">
        <v>2.5</v>
      </c>
      <c r="N196" s="291">
        <v>2.6</v>
      </c>
      <c r="O196" s="291">
        <v>2.6</v>
      </c>
      <c r="P196" s="291">
        <v>2.6</v>
      </c>
      <c r="Q196" s="291">
        <v>2.6</v>
      </c>
      <c r="R196" s="291">
        <v>2.6</v>
      </c>
      <c r="S196" s="291">
        <v>2.6</v>
      </c>
      <c r="T196" s="291">
        <v>2.6</v>
      </c>
      <c r="U196" s="291">
        <v>2.5</v>
      </c>
      <c r="V196" s="291">
        <v>2.7</v>
      </c>
      <c r="W196" s="291">
        <v>2.5</v>
      </c>
      <c r="X196" s="291">
        <v>2.5</v>
      </c>
      <c r="Y196" s="291">
        <v>2.4</v>
      </c>
      <c r="Z196" s="291">
        <v>2.4</v>
      </c>
      <c r="AA196" s="291">
        <v>2.4</v>
      </c>
      <c r="AB196" s="291">
        <v>2.4</v>
      </c>
      <c r="AC196" s="291">
        <v>2.4</v>
      </c>
      <c r="AD196" s="291">
        <v>2.4</v>
      </c>
      <c r="AE196" s="291">
        <v>2.4</v>
      </c>
      <c r="AF196" s="291">
        <v>2.4</v>
      </c>
      <c r="AG196" s="291">
        <v>2.4</v>
      </c>
      <c r="AH196" s="291">
        <v>2.4</v>
      </c>
      <c r="AI196" s="291">
        <v>2.4</v>
      </c>
      <c r="AJ196" s="291">
        <v>2.4</v>
      </c>
      <c r="AK196" s="291">
        <v>2.4</v>
      </c>
      <c r="AL196" s="291">
        <v>2.4</v>
      </c>
      <c r="AM196" s="291">
        <v>2.4</v>
      </c>
      <c r="AN196" s="291">
        <v>2.4</v>
      </c>
      <c r="AO196" s="291">
        <v>2.4</v>
      </c>
      <c r="AP196" s="291">
        <v>2.4</v>
      </c>
      <c r="AQ196" s="291">
        <v>2.4</v>
      </c>
      <c r="AR196" s="291">
        <v>2.4</v>
      </c>
      <c r="AS196" s="291">
        <f>_xlfn.IFNA(VLOOKUP(C196,'INFORM Severity - hidden'!$C$5:$G$155,5,FALSE),"-")</f>
        <v>2.4</v>
      </c>
    </row>
    <row r="197" spans="1:45" x14ac:dyDescent="0.35">
      <c r="A197" t="s">
        <v>351</v>
      </c>
      <c r="B197" t="s">
        <v>349</v>
      </c>
      <c r="C197" t="s">
        <v>350</v>
      </c>
      <c r="D197" s="291" t="str">
        <f t="shared" si="3"/>
        <v>Stable</v>
      </c>
      <c r="E197" s="291" t="s">
        <v>8389</v>
      </c>
      <c r="F197" s="291">
        <v>2.8</v>
      </c>
      <c r="G197" s="291">
        <v>2.8</v>
      </c>
      <c r="H197" s="291">
        <v>3</v>
      </c>
      <c r="I197" s="291">
        <v>3</v>
      </c>
      <c r="J197" s="291">
        <v>3</v>
      </c>
      <c r="K197" s="291">
        <v>3</v>
      </c>
      <c r="L197" s="291">
        <v>3</v>
      </c>
      <c r="M197" s="291">
        <v>2.6</v>
      </c>
      <c r="N197" s="291">
        <v>2.6</v>
      </c>
      <c r="O197" s="291">
        <v>2.7</v>
      </c>
      <c r="P197" s="291">
        <v>2.7</v>
      </c>
      <c r="Q197" s="291">
        <v>2.7</v>
      </c>
      <c r="R197" s="291">
        <v>2.7</v>
      </c>
      <c r="S197" s="291">
        <v>2.7</v>
      </c>
      <c r="T197" s="291">
        <v>2.7</v>
      </c>
      <c r="U197" s="291">
        <v>2.7</v>
      </c>
      <c r="V197" s="291">
        <v>2.7</v>
      </c>
      <c r="W197" s="291">
        <v>2.7</v>
      </c>
      <c r="X197" s="291">
        <v>2.7</v>
      </c>
      <c r="Y197" s="291">
        <v>2.7</v>
      </c>
      <c r="Z197" s="291">
        <v>3</v>
      </c>
      <c r="AA197" s="291">
        <v>3</v>
      </c>
      <c r="AB197" s="291">
        <v>3</v>
      </c>
      <c r="AC197" s="291">
        <v>3</v>
      </c>
      <c r="AD197" s="291">
        <v>3</v>
      </c>
      <c r="AE197" s="291">
        <v>3</v>
      </c>
      <c r="AF197" s="291">
        <v>3</v>
      </c>
      <c r="AG197" s="291">
        <v>3</v>
      </c>
      <c r="AH197" s="291">
        <v>3</v>
      </c>
      <c r="AI197" s="291">
        <v>3</v>
      </c>
      <c r="AJ197" s="291">
        <v>3</v>
      </c>
      <c r="AK197" s="291">
        <v>3</v>
      </c>
      <c r="AL197" s="291">
        <v>3</v>
      </c>
      <c r="AM197" s="291">
        <v>3.1</v>
      </c>
      <c r="AN197" s="291">
        <v>3.1</v>
      </c>
      <c r="AO197" s="291">
        <v>3.1</v>
      </c>
      <c r="AP197" s="291">
        <v>3.1</v>
      </c>
      <c r="AQ197" s="291">
        <v>3.1</v>
      </c>
      <c r="AR197" s="291">
        <v>3.1</v>
      </c>
      <c r="AS197" s="291">
        <f>_xlfn.IFNA(VLOOKUP(C197,'INFORM Severity - hidden'!$C$5:$G$155,5,FALSE),"-")</f>
        <v>3.1</v>
      </c>
    </row>
    <row r="198" spans="1:45" x14ac:dyDescent="0.35">
      <c r="A198" t="s">
        <v>151</v>
      </c>
      <c r="B198" t="s">
        <v>149</v>
      </c>
      <c r="C198" t="s">
        <v>150</v>
      </c>
      <c r="D198" s="291" t="str">
        <f t="shared" si="3"/>
        <v>Increasing</v>
      </c>
      <c r="E198" s="291">
        <v>3.6</v>
      </c>
      <c r="F198" s="291">
        <v>3.6</v>
      </c>
      <c r="G198" s="291">
        <v>3.6</v>
      </c>
      <c r="H198" s="291">
        <v>4.0999999999999996</v>
      </c>
      <c r="I198" s="291">
        <v>4.3</v>
      </c>
      <c r="J198" s="291">
        <v>4.3</v>
      </c>
      <c r="K198" s="291">
        <v>4.3</v>
      </c>
      <c r="L198" s="291">
        <v>4.3</v>
      </c>
      <c r="M198" s="291">
        <v>4.3</v>
      </c>
      <c r="N198" s="291">
        <v>4.2</v>
      </c>
      <c r="O198" s="291">
        <v>4.2</v>
      </c>
      <c r="P198" s="291">
        <v>4.2</v>
      </c>
      <c r="Q198" s="291">
        <v>4.2</v>
      </c>
      <c r="R198" s="291">
        <v>4.7</v>
      </c>
      <c r="S198" s="291">
        <v>4.7</v>
      </c>
      <c r="T198" s="291">
        <v>4.7</v>
      </c>
      <c r="U198" s="291">
        <v>4.7</v>
      </c>
      <c r="V198" s="291">
        <v>4.7</v>
      </c>
      <c r="W198" s="291">
        <v>4.7</v>
      </c>
      <c r="X198" s="291">
        <v>4.7</v>
      </c>
      <c r="Y198" s="291">
        <v>4.5999999999999996</v>
      </c>
      <c r="Z198" s="291">
        <v>4.5999999999999996</v>
      </c>
      <c r="AA198" s="291">
        <v>4</v>
      </c>
      <c r="AB198" s="291">
        <v>4</v>
      </c>
      <c r="AC198" s="291">
        <v>4</v>
      </c>
      <c r="AD198" s="291">
        <v>4</v>
      </c>
      <c r="AE198" s="291">
        <v>4.4000000000000004</v>
      </c>
      <c r="AF198" s="291">
        <v>4.4000000000000004</v>
      </c>
      <c r="AG198" s="291">
        <v>4.4000000000000004</v>
      </c>
      <c r="AH198" s="291">
        <v>4.5</v>
      </c>
      <c r="AI198" s="291">
        <v>4.5</v>
      </c>
      <c r="AJ198" s="291">
        <v>4.5</v>
      </c>
      <c r="AK198" s="291">
        <v>4.5</v>
      </c>
      <c r="AL198" s="291">
        <v>4.4000000000000004</v>
      </c>
      <c r="AM198" s="291">
        <v>4.2</v>
      </c>
      <c r="AN198" s="291">
        <v>4.2</v>
      </c>
      <c r="AO198" s="291">
        <v>4.2</v>
      </c>
      <c r="AP198" s="291">
        <v>4.2</v>
      </c>
      <c r="AQ198" s="291">
        <v>4.2</v>
      </c>
      <c r="AR198" s="291">
        <v>4.2</v>
      </c>
      <c r="AS198" s="291">
        <f>_xlfn.IFNA(VLOOKUP(C198,'INFORM Severity - hidden'!$C$5:$G$155,5,FALSE),"-")</f>
        <v>4.4000000000000004</v>
      </c>
    </row>
    <row r="199" spans="1:45" x14ac:dyDescent="0.35">
      <c r="A199" t="s">
        <v>151</v>
      </c>
      <c r="B199" t="s">
        <v>998</v>
      </c>
      <c r="C199" t="s">
        <v>999</v>
      </c>
      <c r="D199" s="291" t="str">
        <f t="shared" si="3"/>
        <v>Stable</v>
      </c>
      <c r="E199" s="291" t="s">
        <v>8389</v>
      </c>
      <c r="F199" s="291" t="s">
        <v>8389</v>
      </c>
      <c r="G199" s="291" t="s">
        <v>8389</v>
      </c>
      <c r="H199" s="291">
        <v>2.1</v>
      </c>
      <c r="I199" s="291">
        <v>2.1</v>
      </c>
      <c r="J199" s="291">
        <v>2.1</v>
      </c>
      <c r="K199" s="291">
        <v>2.1</v>
      </c>
      <c r="L199" s="291">
        <v>2.1</v>
      </c>
      <c r="M199" s="291">
        <v>2.1</v>
      </c>
      <c r="N199" s="291">
        <v>2</v>
      </c>
      <c r="O199" s="291">
        <v>2</v>
      </c>
      <c r="P199" s="291">
        <v>2</v>
      </c>
      <c r="Q199" s="291">
        <v>2</v>
      </c>
      <c r="R199" s="291">
        <v>2</v>
      </c>
      <c r="S199" s="291">
        <v>2</v>
      </c>
      <c r="T199" s="291">
        <v>2</v>
      </c>
      <c r="U199" s="291">
        <v>2</v>
      </c>
      <c r="V199" s="291">
        <v>2</v>
      </c>
      <c r="W199" s="291">
        <v>2</v>
      </c>
      <c r="X199" s="291">
        <v>2</v>
      </c>
      <c r="Y199" s="291">
        <v>1.9</v>
      </c>
      <c r="Z199" s="291">
        <v>1.9</v>
      </c>
      <c r="AA199" s="291">
        <v>1.9</v>
      </c>
      <c r="AB199" s="291">
        <v>1.9</v>
      </c>
      <c r="AC199" s="291">
        <v>1.9</v>
      </c>
      <c r="AD199" s="291">
        <v>1.9</v>
      </c>
      <c r="AE199" s="291">
        <v>1.9</v>
      </c>
      <c r="AF199" s="291">
        <v>1.9</v>
      </c>
      <c r="AG199" s="291">
        <v>1.8</v>
      </c>
      <c r="AH199" s="291">
        <v>1.9</v>
      </c>
      <c r="AI199" s="291">
        <v>1.9</v>
      </c>
      <c r="AJ199" s="291">
        <v>1.9</v>
      </c>
      <c r="AK199" s="291">
        <v>1.9</v>
      </c>
      <c r="AL199" s="291">
        <v>1.8</v>
      </c>
      <c r="AM199" s="291">
        <v>1.8</v>
      </c>
      <c r="AN199" s="291">
        <v>1.8</v>
      </c>
      <c r="AO199" s="291">
        <v>1.7</v>
      </c>
      <c r="AP199" s="291">
        <v>1.7</v>
      </c>
      <c r="AQ199" s="291">
        <v>1.7</v>
      </c>
      <c r="AR199" s="291">
        <v>1.7</v>
      </c>
      <c r="AS199" s="291">
        <f>_xlfn.IFNA(VLOOKUP(C199,'INFORM Severity - hidden'!$C$5:$G$155,5,FALSE),"-")</f>
        <v>1.7</v>
      </c>
    </row>
    <row r="200" spans="1:45" x14ac:dyDescent="0.35">
      <c r="A200"/>
      <c r="B200"/>
      <c r="C200" t="s">
        <v>8465</v>
      </c>
      <c r="D200" s="291" t="str">
        <f t="shared" si="3"/>
        <v>-</v>
      </c>
      <c r="E200" s="291" t="s">
        <v>8389</v>
      </c>
      <c r="F200" s="291" t="s">
        <v>8389</v>
      </c>
      <c r="G200" s="291" t="s">
        <v>8389</v>
      </c>
      <c r="H200" s="291" t="s">
        <v>8389</v>
      </c>
      <c r="I200" s="291" t="s">
        <v>8389</v>
      </c>
      <c r="J200" s="291" t="s">
        <v>8389</v>
      </c>
      <c r="K200" s="291" t="s">
        <v>8389</v>
      </c>
      <c r="L200" s="291" t="s">
        <v>8389</v>
      </c>
      <c r="M200" s="291" t="s">
        <v>8389</v>
      </c>
      <c r="N200" s="291" t="s">
        <v>8389</v>
      </c>
      <c r="O200" s="291" t="s">
        <v>8389</v>
      </c>
      <c r="P200" s="291" t="s">
        <v>8389</v>
      </c>
      <c r="Q200" s="291" t="s">
        <v>8389</v>
      </c>
      <c r="R200" s="291" t="s">
        <v>8389</v>
      </c>
      <c r="S200" s="291" t="s">
        <v>8389</v>
      </c>
      <c r="T200" s="291">
        <v>2.4</v>
      </c>
      <c r="U200" s="291">
        <v>2.4</v>
      </c>
      <c r="V200" s="291">
        <v>2.4</v>
      </c>
      <c r="W200" s="291">
        <v>3.3</v>
      </c>
      <c r="X200" s="291">
        <v>3.3</v>
      </c>
      <c r="Y200" s="291">
        <v>3.2</v>
      </c>
      <c r="Z200" s="291">
        <v>3.2</v>
      </c>
      <c r="AA200" s="291">
        <v>3.2</v>
      </c>
      <c r="AB200" s="291">
        <v>3.2</v>
      </c>
      <c r="AC200" s="291">
        <v>3.2</v>
      </c>
      <c r="AD200" s="291">
        <v>3.2</v>
      </c>
      <c r="AE200" s="291">
        <v>3.2</v>
      </c>
      <c r="AF200" s="291">
        <v>3.2</v>
      </c>
      <c r="AG200" s="291">
        <v>2.8</v>
      </c>
      <c r="AH200" s="291">
        <v>3</v>
      </c>
      <c r="AI200" s="291">
        <v>2.9</v>
      </c>
      <c r="AJ200" s="291">
        <v>2.9</v>
      </c>
      <c r="AK200" s="291" t="s">
        <v>8389</v>
      </c>
      <c r="AL200" s="291" t="s">
        <v>8389</v>
      </c>
      <c r="AM200" s="291" t="s">
        <v>8389</v>
      </c>
      <c r="AN200" s="291" t="s">
        <v>8389</v>
      </c>
      <c r="AO200" s="291" t="s">
        <v>8389</v>
      </c>
      <c r="AP200" s="291" t="s">
        <v>8389</v>
      </c>
      <c r="AQ200" s="291" t="s">
        <v>8389</v>
      </c>
      <c r="AR200" s="291" t="s">
        <v>8389</v>
      </c>
      <c r="AS200" s="291" t="str">
        <f>_xlfn.IFNA(VLOOKUP(C200,'INFORM Severity - hidden'!$C$5:$G$155,5,FALSE),"-")</f>
        <v>-</v>
      </c>
    </row>
    <row r="201" spans="1:45" x14ac:dyDescent="0.35">
      <c r="A201" t="s">
        <v>483</v>
      </c>
      <c r="B201" t="s">
        <v>481</v>
      </c>
      <c r="C201" t="s">
        <v>482</v>
      </c>
      <c r="D201" s="291" t="str">
        <f t="shared" si="3"/>
        <v>Increasing</v>
      </c>
      <c r="E201" s="291" t="s">
        <v>8389</v>
      </c>
      <c r="F201" s="291">
        <v>4.3</v>
      </c>
      <c r="G201" s="291">
        <v>4.3</v>
      </c>
      <c r="H201" s="291">
        <v>4.3</v>
      </c>
      <c r="I201" s="291">
        <v>4.3</v>
      </c>
      <c r="J201" s="291">
        <v>4.3</v>
      </c>
      <c r="K201" s="291">
        <v>4.3</v>
      </c>
      <c r="L201" s="291">
        <v>4.3</v>
      </c>
      <c r="M201" s="291">
        <v>4.3</v>
      </c>
      <c r="N201" s="291">
        <v>4.3</v>
      </c>
      <c r="O201" s="291">
        <v>4.3</v>
      </c>
      <c r="P201" s="291">
        <v>4.3</v>
      </c>
      <c r="Q201" s="291">
        <v>4.3</v>
      </c>
      <c r="R201" s="291">
        <v>4.3</v>
      </c>
      <c r="S201" s="291">
        <v>4.3</v>
      </c>
      <c r="T201" s="291">
        <v>4.3</v>
      </c>
      <c r="U201" s="291">
        <v>4.3</v>
      </c>
      <c r="V201" s="291">
        <v>4.3</v>
      </c>
      <c r="W201" s="291">
        <v>4.4000000000000004</v>
      </c>
      <c r="X201" s="291">
        <v>4.4000000000000004</v>
      </c>
      <c r="Y201" s="291">
        <v>4.4000000000000004</v>
      </c>
      <c r="Z201" s="291">
        <v>4.4000000000000004</v>
      </c>
      <c r="AA201" s="291">
        <v>4.2</v>
      </c>
      <c r="AB201" s="291">
        <v>4.3</v>
      </c>
      <c r="AC201" s="291">
        <v>4.3</v>
      </c>
      <c r="AD201" s="291">
        <v>4.3</v>
      </c>
      <c r="AE201" s="291">
        <v>4.3</v>
      </c>
      <c r="AF201" s="291">
        <v>4.4000000000000004</v>
      </c>
      <c r="AG201" s="291">
        <v>4.4000000000000004</v>
      </c>
      <c r="AH201" s="291">
        <v>4.4000000000000004</v>
      </c>
      <c r="AI201" s="291">
        <v>4.4000000000000004</v>
      </c>
      <c r="AJ201" s="291">
        <v>4.4000000000000004</v>
      </c>
      <c r="AK201" s="291">
        <v>4.4000000000000004</v>
      </c>
      <c r="AL201" s="291">
        <v>4.4000000000000004</v>
      </c>
      <c r="AM201" s="291">
        <v>4.4000000000000004</v>
      </c>
      <c r="AN201" s="291">
        <v>4.4000000000000004</v>
      </c>
      <c r="AO201" s="291">
        <v>4.4000000000000004</v>
      </c>
      <c r="AP201" s="291">
        <v>4.4000000000000004</v>
      </c>
      <c r="AQ201" s="291">
        <v>4.5999999999999996</v>
      </c>
      <c r="AR201" s="291">
        <v>4.5999999999999996</v>
      </c>
      <c r="AS201" s="291">
        <f>_xlfn.IFNA(VLOOKUP(C201,'INFORM Severity - hidden'!$C$5:$G$155,5,FALSE),"-")</f>
        <v>4.5999999999999996</v>
      </c>
    </row>
    <row r="202" spans="1:45" x14ac:dyDescent="0.35">
      <c r="A202"/>
      <c r="B202"/>
      <c r="C202" t="s">
        <v>8466</v>
      </c>
      <c r="D202" s="291" t="str">
        <f t="shared" si="3"/>
        <v>-</v>
      </c>
      <c r="E202" s="291" t="s">
        <v>8389</v>
      </c>
      <c r="F202" s="291" t="s">
        <v>8389</v>
      </c>
      <c r="G202" s="291" t="s">
        <v>8389</v>
      </c>
      <c r="H202" s="291" t="s">
        <v>8389</v>
      </c>
      <c r="I202" s="291" t="s">
        <v>8389</v>
      </c>
      <c r="J202" s="291" t="s">
        <v>8389</v>
      </c>
      <c r="K202" s="291" t="s">
        <v>8389</v>
      </c>
      <c r="L202" s="291" t="s">
        <v>8389</v>
      </c>
      <c r="M202" s="291" t="s">
        <v>8389</v>
      </c>
      <c r="N202" s="291" t="s">
        <v>8389</v>
      </c>
      <c r="O202" s="291">
        <v>3.1</v>
      </c>
      <c r="P202" s="291">
        <v>3.1</v>
      </c>
      <c r="Q202" s="291">
        <v>3.1</v>
      </c>
      <c r="R202" s="291">
        <v>3.1</v>
      </c>
      <c r="S202" s="291" t="s">
        <v>8389</v>
      </c>
      <c r="T202" s="291" t="s">
        <v>8389</v>
      </c>
      <c r="U202" s="291" t="s">
        <v>8389</v>
      </c>
      <c r="V202" s="291" t="s">
        <v>8389</v>
      </c>
      <c r="W202" s="291" t="s">
        <v>8389</v>
      </c>
      <c r="X202" s="291" t="s">
        <v>8389</v>
      </c>
      <c r="Y202" s="291" t="s">
        <v>8389</v>
      </c>
      <c r="Z202" s="291" t="s">
        <v>8389</v>
      </c>
      <c r="AA202" s="291" t="s">
        <v>8389</v>
      </c>
      <c r="AB202" s="291" t="s">
        <v>8389</v>
      </c>
      <c r="AC202" s="291" t="s">
        <v>8389</v>
      </c>
      <c r="AD202" s="291" t="s">
        <v>8389</v>
      </c>
      <c r="AE202" s="291" t="s">
        <v>8389</v>
      </c>
      <c r="AF202" s="291" t="s">
        <v>8389</v>
      </c>
      <c r="AG202" s="291" t="s">
        <v>8389</v>
      </c>
      <c r="AH202" s="291" t="s">
        <v>8389</v>
      </c>
      <c r="AI202" s="291" t="s">
        <v>8389</v>
      </c>
      <c r="AJ202" s="291" t="s">
        <v>8389</v>
      </c>
      <c r="AK202" s="291" t="s">
        <v>8389</v>
      </c>
      <c r="AL202" s="291" t="s">
        <v>8389</v>
      </c>
      <c r="AM202" s="291" t="s">
        <v>8389</v>
      </c>
      <c r="AN202" s="291" t="s">
        <v>8389</v>
      </c>
      <c r="AO202" s="291" t="s">
        <v>8389</v>
      </c>
      <c r="AP202" s="291" t="s">
        <v>8389</v>
      </c>
      <c r="AQ202" s="291" t="s">
        <v>8389</v>
      </c>
      <c r="AR202" s="291" t="s">
        <v>8389</v>
      </c>
      <c r="AS202" s="291" t="str">
        <f>_xlfn.IFNA(VLOOKUP(C202,'INFORM Severity - hidden'!$C$5:$G$155,5,FALSE),"-")</f>
        <v>-</v>
      </c>
    </row>
    <row r="203" spans="1:45" x14ac:dyDescent="0.35">
      <c r="A203" t="s">
        <v>5562</v>
      </c>
      <c r="B203" t="s">
        <v>5560</v>
      </c>
      <c r="C203" t="s">
        <v>5561</v>
      </c>
      <c r="D203" s="291" t="str">
        <f t="shared" si="3"/>
        <v>-</v>
      </c>
      <c r="E203" s="291" t="s">
        <v>8389</v>
      </c>
      <c r="F203" s="291" t="s">
        <v>8389</v>
      </c>
      <c r="G203" s="291" t="s">
        <v>8389</v>
      </c>
      <c r="H203" s="291" t="s">
        <v>8389</v>
      </c>
      <c r="I203" s="291" t="s">
        <v>8389</v>
      </c>
      <c r="J203" s="291" t="s">
        <v>8389</v>
      </c>
      <c r="K203" s="291" t="s">
        <v>8389</v>
      </c>
      <c r="L203" s="291" t="s">
        <v>8389</v>
      </c>
      <c r="M203" s="291" t="s">
        <v>8389</v>
      </c>
      <c r="N203" s="291" t="s">
        <v>8389</v>
      </c>
      <c r="O203" s="291" t="s">
        <v>8389</v>
      </c>
      <c r="P203" s="291" t="s">
        <v>8389</v>
      </c>
      <c r="Q203" s="291" t="s">
        <v>8389</v>
      </c>
      <c r="R203" s="291" t="s">
        <v>8389</v>
      </c>
      <c r="S203" s="291" t="s">
        <v>8389</v>
      </c>
      <c r="T203" s="291" t="s">
        <v>8389</v>
      </c>
      <c r="U203" s="291" t="s">
        <v>8389</v>
      </c>
      <c r="V203" s="291" t="s">
        <v>8389</v>
      </c>
      <c r="W203" s="291" t="s">
        <v>8389</v>
      </c>
      <c r="X203" s="291" t="s">
        <v>8389</v>
      </c>
      <c r="Y203" s="291" t="s">
        <v>8389</v>
      </c>
      <c r="Z203" s="291" t="s">
        <v>8389</v>
      </c>
      <c r="AA203" s="291" t="s">
        <v>8389</v>
      </c>
      <c r="AB203" s="291" t="s">
        <v>8389</v>
      </c>
      <c r="AC203" s="291" t="s">
        <v>8389</v>
      </c>
      <c r="AD203" s="291" t="s">
        <v>8389</v>
      </c>
      <c r="AE203" s="291" t="s">
        <v>8389</v>
      </c>
      <c r="AF203" s="291" t="s">
        <v>8389</v>
      </c>
      <c r="AG203" s="291" t="s">
        <v>8389</v>
      </c>
      <c r="AH203" s="291" t="s">
        <v>8389</v>
      </c>
      <c r="AI203" s="291" t="s">
        <v>8389</v>
      </c>
      <c r="AJ203" s="291" t="s">
        <v>8389</v>
      </c>
      <c r="AK203" s="291" t="s">
        <v>8389</v>
      </c>
      <c r="AL203" s="291" t="s">
        <v>8389</v>
      </c>
      <c r="AM203" s="291" t="s">
        <v>8389</v>
      </c>
      <c r="AN203" s="291" t="s">
        <v>8389</v>
      </c>
      <c r="AO203" s="291" t="s">
        <v>8389</v>
      </c>
      <c r="AP203" s="291" t="s">
        <v>8389</v>
      </c>
      <c r="AQ203" s="291">
        <v>1.2</v>
      </c>
      <c r="AR203" s="291">
        <v>1.2</v>
      </c>
      <c r="AS203" s="291">
        <f>_xlfn.IFNA(VLOOKUP(C203,'INFORM Severity - hidden'!$C$5:$G$155,5,FALSE),"-")</f>
        <v>1.2</v>
      </c>
    </row>
    <row r="204" spans="1:45" x14ac:dyDescent="0.35">
      <c r="A204" t="s">
        <v>1494</v>
      </c>
      <c r="B204" t="s">
        <v>1492</v>
      </c>
      <c r="C204" t="s">
        <v>1493</v>
      </c>
      <c r="D204" s="291" t="str">
        <f t="shared" si="3"/>
        <v>Stable</v>
      </c>
      <c r="E204" s="291" t="s">
        <v>8389</v>
      </c>
      <c r="F204" s="291" t="s">
        <v>8389</v>
      </c>
      <c r="G204" s="291" t="s">
        <v>8389</v>
      </c>
      <c r="H204" s="291" t="s">
        <v>8389</v>
      </c>
      <c r="I204" s="291" t="s">
        <v>8389</v>
      </c>
      <c r="J204" s="291" t="s">
        <v>8389</v>
      </c>
      <c r="K204" s="291" t="s">
        <v>8389</v>
      </c>
      <c r="L204" s="291" t="s">
        <v>8389</v>
      </c>
      <c r="M204" s="291" t="s">
        <v>8389</v>
      </c>
      <c r="N204" s="291" t="s">
        <v>8389</v>
      </c>
      <c r="O204" s="291" t="s">
        <v>8389</v>
      </c>
      <c r="P204" s="291" t="s">
        <v>8389</v>
      </c>
      <c r="Q204" s="291" t="s">
        <v>8389</v>
      </c>
      <c r="R204" s="291" t="s">
        <v>8389</v>
      </c>
      <c r="S204" s="291" t="s">
        <v>8389</v>
      </c>
      <c r="T204" s="291" t="s">
        <v>8389</v>
      </c>
      <c r="U204" s="291" t="s">
        <v>8389</v>
      </c>
      <c r="V204" s="291" t="s">
        <v>8389</v>
      </c>
      <c r="W204" s="291" t="s">
        <v>8389</v>
      </c>
      <c r="X204" s="291" t="s">
        <v>8389</v>
      </c>
      <c r="Y204" s="291" t="s">
        <v>8389</v>
      </c>
      <c r="Z204" s="291" t="s">
        <v>8389</v>
      </c>
      <c r="AA204" s="291">
        <v>2.7</v>
      </c>
      <c r="AB204" s="291">
        <v>2.7</v>
      </c>
      <c r="AC204" s="291">
        <v>2.7</v>
      </c>
      <c r="AD204" s="291">
        <v>2.7</v>
      </c>
      <c r="AE204" s="291">
        <v>2.7</v>
      </c>
      <c r="AF204" s="291">
        <v>2.7</v>
      </c>
      <c r="AG204" s="291">
        <v>2.7</v>
      </c>
      <c r="AH204" s="291">
        <v>2.7</v>
      </c>
      <c r="AI204" s="291">
        <v>2.2999999999999998</v>
      </c>
      <c r="AJ204" s="291">
        <v>2.2999999999999998</v>
      </c>
      <c r="AK204" s="291">
        <v>2.2999999999999998</v>
      </c>
      <c r="AL204" s="291">
        <v>2.2999999999999998</v>
      </c>
      <c r="AM204" s="291">
        <v>2.5</v>
      </c>
      <c r="AN204" s="291">
        <v>2.5</v>
      </c>
      <c r="AO204" s="291">
        <v>2.4</v>
      </c>
      <c r="AP204" s="291">
        <v>2.4</v>
      </c>
      <c r="AQ204" s="291">
        <v>2.4</v>
      </c>
      <c r="AR204" s="291">
        <v>2.4</v>
      </c>
      <c r="AS204" s="291">
        <f>_xlfn.IFNA(VLOOKUP(C204,'INFORM Severity - hidden'!$C$5:$G$155,5,FALSE),"-")</f>
        <v>2.4</v>
      </c>
    </row>
    <row r="205" spans="1:45" x14ac:dyDescent="0.35">
      <c r="A205" t="s">
        <v>129</v>
      </c>
      <c r="B205" t="s">
        <v>127</v>
      </c>
      <c r="C205" t="s">
        <v>128</v>
      </c>
      <c r="D205" s="291" t="str">
        <f t="shared" si="3"/>
        <v>Decreasing</v>
      </c>
      <c r="E205" s="291">
        <v>4.9000000000000004</v>
      </c>
      <c r="F205" s="291">
        <v>4.9000000000000004</v>
      </c>
      <c r="G205" s="291">
        <v>4.8</v>
      </c>
      <c r="H205" s="291">
        <v>4.8</v>
      </c>
      <c r="I205" s="291">
        <v>4.8</v>
      </c>
      <c r="J205" s="291">
        <v>4.9000000000000004</v>
      </c>
      <c r="K205" s="291">
        <v>4.9000000000000004</v>
      </c>
      <c r="L205" s="291">
        <v>4.9000000000000004</v>
      </c>
      <c r="M205" s="291">
        <v>4.9000000000000004</v>
      </c>
      <c r="N205" s="291">
        <v>4.8</v>
      </c>
      <c r="O205" s="291">
        <v>4.9000000000000004</v>
      </c>
      <c r="P205" s="291">
        <v>4.9000000000000004</v>
      </c>
      <c r="Q205" s="291">
        <v>4.9000000000000004</v>
      </c>
      <c r="R205" s="291">
        <v>4.9000000000000004</v>
      </c>
      <c r="S205" s="291">
        <v>4.9000000000000004</v>
      </c>
      <c r="T205" s="291">
        <v>4.9000000000000004</v>
      </c>
      <c r="U205" s="291">
        <v>4.9000000000000004</v>
      </c>
      <c r="V205" s="291">
        <v>4.9000000000000004</v>
      </c>
      <c r="W205" s="291">
        <v>4.9000000000000004</v>
      </c>
      <c r="X205" s="291">
        <v>4.9000000000000004</v>
      </c>
      <c r="Y205" s="291">
        <v>4.9000000000000004</v>
      </c>
      <c r="Z205" s="291">
        <v>4.9000000000000004</v>
      </c>
      <c r="AA205" s="291">
        <v>4.9000000000000004</v>
      </c>
      <c r="AB205" s="291">
        <v>4.9000000000000004</v>
      </c>
      <c r="AC205" s="291">
        <v>4.7</v>
      </c>
      <c r="AD205" s="291">
        <v>4.9000000000000004</v>
      </c>
      <c r="AE205" s="291">
        <v>4.9000000000000004</v>
      </c>
      <c r="AF205" s="291">
        <v>4.9000000000000004</v>
      </c>
      <c r="AG205" s="291">
        <v>4.9000000000000004</v>
      </c>
      <c r="AH205" s="291">
        <v>4.9000000000000004</v>
      </c>
      <c r="AI205" s="291">
        <v>4.9000000000000004</v>
      </c>
      <c r="AJ205" s="291">
        <v>4.9000000000000004</v>
      </c>
      <c r="AK205" s="291">
        <v>4.9000000000000004</v>
      </c>
      <c r="AL205" s="291">
        <v>4.9000000000000004</v>
      </c>
      <c r="AM205" s="291">
        <v>4.9000000000000004</v>
      </c>
      <c r="AN205" s="291">
        <v>4.9000000000000004</v>
      </c>
      <c r="AO205" s="291">
        <v>4.9000000000000004</v>
      </c>
      <c r="AP205" s="291">
        <v>4.5999999999999996</v>
      </c>
      <c r="AQ205" s="291">
        <v>4.5999999999999996</v>
      </c>
      <c r="AR205" s="291">
        <v>4.5999999999999996</v>
      </c>
      <c r="AS205" s="291">
        <f>_xlfn.IFNA(VLOOKUP(C205,'INFORM Severity - hidden'!$C$5:$G$155,5,FALSE),"-")</f>
        <v>4.5999999999999996</v>
      </c>
    </row>
    <row r="206" spans="1:45" x14ac:dyDescent="0.35">
      <c r="A206" t="s">
        <v>632</v>
      </c>
      <c r="B206" t="s">
        <v>1962</v>
      </c>
      <c r="C206" t="s">
        <v>1963</v>
      </c>
      <c r="D206" s="291" t="str">
        <f t="shared" si="3"/>
        <v>Stable</v>
      </c>
      <c r="E206" s="291" t="s">
        <v>8389</v>
      </c>
      <c r="F206" s="291" t="s">
        <v>8389</v>
      </c>
      <c r="G206" s="291" t="s">
        <v>8389</v>
      </c>
      <c r="H206" s="291">
        <v>4</v>
      </c>
      <c r="I206" s="291">
        <v>4</v>
      </c>
      <c r="J206" s="291">
        <v>4</v>
      </c>
      <c r="K206" s="291">
        <v>4</v>
      </c>
      <c r="L206" s="291">
        <v>4</v>
      </c>
      <c r="M206" s="291">
        <v>4</v>
      </c>
      <c r="N206" s="291">
        <v>4.0999999999999996</v>
      </c>
      <c r="O206" s="291">
        <v>4.0999999999999996</v>
      </c>
      <c r="P206" s="291">
        <v>4.0999999999999996</v>
      </c>
      <c r="Q206" s="291">
        <v>4.0999999999999996</v>
      </c>
      <c r="R206" s="291">
        <v>4.0999999999999996</v>
      </c>
      <c r="S206" s="291">
        <v>4.0999999999999996</v>
      </c>
      <c r="T206" s="291">
        <v>4.0999999999999996</v>
      </c>
      <c r="U206" s="291">
        <v>4.0999999999999996</v>
      </c>
      <c r="V206" s="291">
        <v>4.0999999999999996</v>
      </c>
      <c r="W206" s="291">
        <v>4.0999999999999996</v>
      </c>
      <c r="X206" s="291">
        <v>4.0999999999999996</v>
      </c>
      <c r="Y206" s="291">
        <v>4.0999999999999996</v>
      </c>
      <c r="Z206" s="291">
        <v>4.2</v>
      </c>
      <c r="AA206" s="291">
        <v>4.0999999999999996</v>
      </c>
      <c r="AB206" s="291">
        <v>4.0999999999999996</v>
      </c>
      <c r="AC206" s="291">
        <v>4.0999999999999996</v>
      </c>
      <c r="AD206" s="291">
        <v>4.0999999999999996</v>
      </c>
      <c r="AE206" s="291">
        <v>4.0999999999999996</v>
      </c>
      <c r="AF206" s="291">
        <v>4.0999999999999996</v>
      </c>
      <c r="AG206" s="291">
        <v>4.0999999999999996</v>
      </c>
      <c r="AH206" s="291">
        <v>4.0999999999999996</v>
      </c>
      <c r="AI206" s="291">
        <v>4.0999999999999996</v>
      </c>
      <c r="AJ206" s="291">
        <v>4.0999999999999996</v>
      </c>
      <c r="AK206" s="291">
        <v>4.0999999999999996</v>
      </c>
      <c r="AL206" s="291">
        <v>4.0999999999999996</v>
      </c>
      <c r="AM206" s="291">
        <v>4.0999999999999996</v>
      </c>
      <c r="AN206" s="291">
        <v>4.0999999999999996</v>
      </c>
      <c r="AO206" s="291">
        <v>4.0999999999999996</v>
      </c>
      <c r="AP206" s="291">
        <v>4.0999999999999996</v>
      </c>
      <c r="AQ206" s="291">
        <v>4.0999999999999996</v>
      </c>
      <c r="AR206" s="291">
        <v>4.0999999999999996</v>
      </c>
      <c r="AS206" s="291">
        <f>_xlfn.IFNA(VLOOKUP(C206,'INFORM Severity - hidden'!$C$5:$G$155,5,FALSE),"-")</f>
        <v>4.0999999999999996</v>
      </c>
    </row>
    <row r="207" spans="1:45" x14ac:dyDescent="0.35">
      <c r="A207"/>
      <c r="B207"/>
      <c r="C207" t="s">
        <v>8467</v>
      </c>
      <c r="D207" s="291" t="str">
        <f t="shared" si="3"/>
        <v>-</v>
      </c>
      <c r="E207" s="291" t="s">
        <v>8389</v>
      </c>
      <c r="F207" s="291" t="s">
        <v>8389</v>
      </c>
      <c r="G207" s="291" t="s">
        <v>8389</v>
      </c>
      <c r="H207" s="291">
        <v>3</v>
      </c>
      <c r="I207" s="291" t="s">
        <v>8389</v>
      </c>
      <c r="J207" s="291" t="s">
        <v>8389</v>
      </c>
      <c r="K207" s="291" t="s">
        <v>8389</v>
      </c>
      <c r="L207" s="291" t="s">
        <v>8389</v>
      </c>
      <c r="M207" s="291" t="s">
        <v>8389</v>
      </c>
      <c r="N207" s="291" t="s">
        <v>8389</v>
      </c>
      <c r="O207" s="291" t="s">
        <v>8389</v>
      </c>
      <c r="P207" s="291" t="s">
        <v>8389</v>
      </c>
      <c r="Q207" s="291" t="s">
        <v>8389</v>
      </c>
      <c r="R207" s="291" t="s">
        <v>8389</v>
      </c>
      <c r="S207" s="291" t="s">
        <v>8389</v>
      </c>
      <c r="T207" s="291" t="s">
        <v>8389</v>
      </c>
      <c r="U207" s="291" t="s">
        <v>8389</v>
      </c>
      <c r="V207" s="291" t="s">
        <v>8389</v>
      </c>
      <c r="W207" s="291" t="s">
        <v>8389</v>
      </c>
      <c r="X207" s="291" t="s">
        <v>8389</v>
      </c>
      <c r="Y207" s="291" t="s">
        <v>8389</v>
      </c>
      <c r="Z207" s="291" t="s">
        <v>8389</v>
      </c>
      <c r="AA207" s="291" t="s">
        <v>8389</v>
      </c>
      <c r="AB207" s="291" t="s">
        <v>8389</v>
      </c>
      <c r="AC207" s="291" t="s">
        <v>8389</v>
      </c>
      <c r="AD207" s="291" t="s">
        <v>8389</v>
      </c>
      <c r="AE207" s="291" t="s">
        <v>8389</v>
      </c>
      <c r="AF207" s="291" t="s">
        <v>8389</v>
      </c>
      <c r="AG207" s="291" t="s">
        <v>8389</v>
      </c>
      <c r="AH207" s="291" t="s">
        <v>8389</v>
      </c>
      <c r="AI207" s="291" t="s">
        <v>8389</v>
      </c>
      <c r="AJ207" s="291" t="s">
        <v>8389</v>
      </c>
      <c r="AK207" s="291" t="s">
        <v>8389</v>
      </c>
      <c r="AL207" s="291" t="s">
        <v>8389</v>
      </c>
      <c r="AM207" s="291" t="s">
        <v>8389</v>
      </c>
      <c r="AN207" s="291" t="s">
        <v>8389</v>
      </c>
      <c r="AO207" s="291" t="s">
        <v>8389</v>
      </c>
      <c r="AP207" s="291" t="s">
        <v>8389</v>
      </c>
      <c r="AQ207" s="291" t="s">
        <v>8389</v>
      </c>
      <c r="AR207" s="291" t="s">
        <v>8389</v>
      </c>
      <c r="AS207" s="291" t="str">
        <f>_xlfn.IFNA(VLOOKUP(C207,'INFORM Severity - hidden'!$C$5:$G$155,5,FALSE),"-")</f>
        <v>-</v>
      </c>
    </row>
    <row r="208" spans="1:45" x14ac:dyDescent="0.35">
      <c r="A208" t="s">
        <v>632</v>
      </c>
      <c r="B208" t="s">
        <v>630</v>
      </c>
      <c r="C208" t="s">
        <v>631</v>
      </c>
      <c r="D208" s="291" t="str">
        <f t="shared" si="3"/>
        <v>Stable</v>
      </c>
      <c r="E208" s="291" t="s">
        <v>8389</v>
      </c>
      <c r="F208" s="291" t="s">
        <v>8389</v>
      </c>
      <c r="G208" s="291" t="s">
        <v>8389</v>
      </c>
      <c r="H208" s="291">
        <v>3.4</v>
      </c>
      <c r="I208" s="291">
        <v>3.4</v>
      </c>
      <c r="J208" s="291">
        <v>3.4</v>
      </c>
      <c r="K208" s="291">
        <v>3.4</v>
      </c>
      <c r="L208" s="291">
        <v>3.4</v>
      </c>
      <c r="M208" s="291">
        <v>3.4</v>
      </c>
      <c r="N208" s="291">
        <v>3.5</v>
      </c>
      <c r="O208" s="291">
        <v>3.5</v>
      </c>
      <c r="P208" s="291">
        <v>3.5</v>
      </c>
      <c r="Q208" s="291">
        <v>3.5</v>
      </c>
      <c r="R208" s="291">
        <v>3.5</v>
      </c>
      <c r="S208" s="291">
        <v>3.7</v>
      </c>
      <c r="T208" s="291">
        <v>3.7</v>
      </c>
      <c r="U208" s="291">
        <v>3.7</v>
      </c>
      <c r="V208" s="291">
        <v>3.7</v>
      </c>
      <c r="W208" s="291">
        <v>3.7</v>
      </c>
      <c r="X208" s="291">
        <v>3.7</v>
      </c>
      <c r="Y208" s="291">
        <v>3.7</v>
      </c>
      <c r="Z208" s="291">
        <v>3.7</v>
      </c>
      <c r="AA208" s="291">
        <v>3.6</v>
      </c>
      <c r="AB208" s="291">
        <v>3.6</v>
      </c>
      <c r="AC208" s="291">
        <v>3.6</v>
      </c>
      <c r="AD208" s="291">
        <v>3.6</v>
      </c>
      <c r="AE208" s="291">
        <v>3.6</v>
      </c>
      <c r="AF208" s="291">
        <v>3.7</v>
      </c>
      <c r="AG208" s="291">
        <v>3.7</v>
      </c>
      <c r="AH208" s="291">
        <v>3.7</v>
      </c>
      <c r="AI208" s="291">
        <v>3.7</v>
      </c>
      <c r="AJ208" s="291">
        <v>3.7</v>
      </c>
      <c r="AK208" s="291">
        <v>3.7</v>
      </c>
      <c r="AL208" s="291">
        <v>3.7</v>
      </c>
      <c r="AM208" s="291">
        <v>3.7</v>
      </c>
      <c r="AN208" s="291">
        <v>3.7</v>
      </c>
      <c r="AO208" s="291">
        <v>3.7</v>
      </c>
      <c r="AP208" s="291">
        <v>3.7</v>
      </c>
      <c r="AQ208" s="291">
        <v>3.7</v>
      </c>
      <c r="AR208" s="291">
        <v>3.7</v>
      </c>
      <c r="AS208" s="291">
        <f>_xlfn.IFNA(VLOOKUP(C208,'INFORM Severity - hidden'!$C$5:$G$155,5,FALSE),"-")</f>
        <v>3.7</v>
      </c>
    </row>
    <row r="209" spans="1:45" x14ac:dyDescent="0.35">
      <c r="A209" t="s">
        <v>632</v>
      </c>
      <c r="B209" t="s">
        <v>646</v>
      </c>
      <c r="C209" t="s">
        <v>647</v>
      </c>
      <c r="D209" s="291" t="str">
        <f t="shared" si="3"/>
        <v>Stable</v>
      </c>
      <c r="E209" s="291" t="s">
        <v>8389</v>
      </c>
      <c r="F209" s="291" t="s">
        <v>8389</v>
      </c>
      <c r="G209" s="291" t="s">
        <v>8389</v>
      </c>
      <c r="H209" s="291">
        <v>3.1</v>
      </c>
      <c r="I209" s="291">
        <v>3.1</v>
      </c>
      <c r="J209" s="291">
        <v>3.1</v>
      </c>
      <c r="K209" s="291">
        <v>3.1</v>
      </c>
      <c r="L209" s="291">
        <v>3.1</v>
      </c>
      <c r="M209" s="291">
        <v>3.1</v>
      </c>
      <c r="N209" s="291">
        <v>3.1</v>
      </c>
      <c r="O209" s="291">
        <v>3.1</v>
      </c>
      <c r="P209" s="291">
        <v>3.1</v>
      </c>
      <c r="Q209" s="291">
        <v>3.1</v>
      </c>
      <c r="R209" s="291">
        <v>3.1</v>
      </c>
      <c r="S209" s="291">
        <v>3.3</v>
      </c>
      <c r="T209" s="291">
        <v>3.3</v>
      </c>
      <c r="U209" s="291">
        <v>3.4</v>
      </c>
      <c r="V209" s="291">
        <v>3.4</v>
      </c>
      <c r="W209" s="291">
        <v>3.4</v>
      </c>
      <c r="X209" s="291">
        <v>3.4</v>
      </c>
      <c r="Y209" s="291">
        <v>3.4</v>
      </c>
      <c r="Z209" s="291">
        <v>3.4</v>
      </c>
      <c r="AA209" s="291">
        <v>3.3</v>
      </c>
      <c r="AB209" s="291">
        <v>3.3</v>
      </c>
      <c r="AC209" s="291">
        <v>3.3</v>
      </c>
      <c r="AD209" s="291">
        <v>3.3</v>
      </c>
      <c r="AE209" s="291">
        <v>3.3</v>
      </c>
      <c r="AF209" s="291">
        <v>3.4</v>
      </c>
      <c r="AG209" s="291">
        <v>3.4</v>
      </c>
      <c r="AH209" s="291">
        <v>3.4</v>
      </c>
      <c r="AI209" s="291">
        <v>3.4</v>
      </c>
      <c r="AJ209" s="291">
        <v>3.4</v>
      </c>
      <c r="AK209" s="291">
        <v>3.4</v>
      </c>
      <c r="AL209" s="291">
        <v>3.3</v>
      </c>
      <c r="AM209" s="291">
        <v>3.3</v>
      </c>
      <c r="AN209" s="291">
        <v>3.3</v>
      </c>
      <c r="AO209" s="291">
        <v>3.3</v>
      </c>
      <c r="AP209" s="291">
        <v>3.3</v>
      </c>
      <c r="AQ209" s="291">
        <v>3.3</v>
      </c>
      <c r="AR209" s="291">
        <v>3.3</v>
      </c>
      <c r="AS209" s="291">
        <f>_xlfn.IFNA(VLOOKUP(C209,'INFORM Severity - hidden'!$C$5:$G$155,5,FALSE),"-")</f>
        <v>3.3</v>
      </c>
    </row>
    <row r="210" spans="1:45" x14ac:dyDescent="0.35">
      <c r="A210" t="s">
        <v>632</v>
      </c>
      <c r="B210" t="s">
        <v>661</v>
      </c>
      <c r="C210" t="s">
        <v>662</v>
      </c>
      <c r="D210" s="291" t="str">
        <f t="shared" si="3"/>
        <v>Stable</v>
      </c>
      <c r="E210" s="291" t="s">
        <v>8389</v>
      </c>
      <c r="F210" s="291" t="s">
        <v>8389</v>
      </c>
      <c r="G210" s="291" t="s">
        <v>8389</v>
      </c>
      <c r="H210" s="291">
        <v>3.3</v>
      </c>
      <c r="I210" s="291">
        <v>3.3</v>
      </c>
      <c r="J210" s="291">
        <v>3.3</v>
      </c>
      <c r="K210" s="291">
        <v>3.3</v>
      </c>
      <c r="L210" s="291">
        <v>3.3</v>
      </c>
      <c r="M210" s="291">
        <v>3.3</v>
      </c>
      <c r="N210" s="291">
        <v>3.3</v>
      </c>
      <c r="O210" s="291">
        <v>3.3</v>
      </c>
      <c r="P210" s="291">
        <v>3.3</v>
      </c>
      <c r="Q210" s="291">
        <v>3.3</v>
      </c>
      <c r="R210" s="291">
        <v>3.3</v>
      </c>
      <c r="S210" s="291">
        <v>3.3</v>
      </c>
      <c r="T210" s="291">
        <v>3.4</v>
      </c>
      <c r="U210" s="291">
        <v>3.4</v>
      </c>
      <c r="V210" s="291">
        <v>3.4</v>
      </c>
      <c r="W210" s="291">
        <v>3.3</v>
      </c>
      <c r="X210" s="291">
        <v>3.3</v>
      </c>
      <c r="Y210" s="291">
        <v>3.2</v>
      </c>
      <c r="Z210" s="291">
        <v>3.2</v>
      </c>
      <c r="AA210" s="291">
        <v>3.2</v>
      </c>
      <c r="AB210" s="291">
        <v>3.2</v>
      </c>
      <c r="AC210" s="291">
        <v>3.2</v>
      </c>
      <c r="AD210" s="291">
        <v>3.2</v>
      </c>
      <c r="AE210" s="291">
        <v>3.2</v>
      </c>
      <c r="AF210" s="291">
        <v>3.3</v>
      </c>
      <c r="AG210" s="291">
        <v>3.3</v>
      </c>
      <c r="AH210" s="291">
        <v>3.3</v>
      </c>
      <c r="AI210" s="291">
        <v>3.3</v>
      </c>
      <c r="AJ210" s="291">
        <v>3.3</v>
      </c>
      <c r="AK210" s="291">
        <v>3.3</v>
      </c>
      <c r="AL210" s="291">
        <v>3.2</v>
      </c>
      <c r="AM210" s="291">
        <v>3.2</v>
      </c>
      <c r="AN210" s="291">
        <v>3.2</v>
      </c>
      <c r="AO210" s="291">
        <v>3.2</v>
      </c>
      <c r="AP210" s="291">
        <v>3.2</v>
      </c>
      <c r="AQ210" s="291">
        <v>3.2</v>
      </c>
      <c r="AR210" s="291">
        <v>3.2</v>
      </c>
      <c r="AS210" s="291">
        <f>_xlfn.IFNA(VLOOKUP(C210,'INFORM Severity - hidden'!$C$5:$G$155,5,FALSE),"-")</f>
        <v>3.2</v>
      </c>
    </row>
    <row r="211" spans="1:45" x14ac:dyDescent="0.35">
      <c r="A211" t="s">
        <v>632</v>
      </c>
      <c r="B211" t="s">
        <v>673</v>
      </c>
      <c r="C211" t="s">
        <v>674</v>
      </c>
      <c r="D211" s="291" t="str">
        <f t="shared" si="3"/>
        <v>Stable</v>
      </c>
      <c r="E211" s="291" t="s">
        <v>8389</v>
      </c>
      <c r="F211" s="291" t="s">
        <v>8389</v>
      </c>
      <c r="G211" s="291" t="s">
        <v>8389</v>
      </c>
      <c r="H211" s="291" t="s">
        <v>8389</v>
      </c>
      <c r="I211" s="291" t="s">
        <v>8389</v>
      </c>
      <c r="J211" s="291" t="s">
        <v>8389</v>
      </c>
      <c r="K211" s="291" t="s">
        <v>8389</v>
      </c>
      <c r="L211" s="291" t="s">
        <v>8389</v>
      </c>
      <c r="M211" s="291" t="s">
        <v>8389</v>
      </c>
      <c r="N211" s="291" t="s">
        <v>8389</v>
      </c>
      <c r="O211" s="291" t="s">
        <v>8389</v>
      </c>
      <c r="P211" s="291" t="s">
        <v>8389</v>
      </c>
      <c r="Q211" s="291" t="s">
        <v>8389</v>
      </c>
      <c r="R211" s="291" t="s">
        <v>8389</v>
      </c>
      <c r="S211" s="291" t="s">
        <v>8389</v>
      </c>
      <c r="T211" s="291" t="s">
        <v>8389</v>
      </c>
      <c r="U211" s="291" t="s">
        <v>8389</v>
      </c>
      <c r="V211" s="291" t="s">
        <v>8389</v>
      </c>
      <c r="W211" s="291">
        <v>2.6</v>
      </c>
      <c r="X211" s="291">
        <v>2.6</v>
      </c>
      <c r="Y211" s="291">
        <v>2.6</v>
      </c>
      <c r="Z211" s="291">
        <v>2.5</v>
      </c>
      <c r="AA211" s="291">
        <v>2.5</v>
      </c>
      <c r="AB211" s="291">
        <v>2.5</v>
      </c>
      <c r="AC211" s="291">
        <v>2.5</v>
      </c>
      <c r="AD211" s="291">
        <v>2.5</v>
      </c>
      <c r="AE211" s="291">
        <v>2.5</v>
      </c>
      <c r="AF211" s="291">
        <v>2.5</v>
      </c>
      <c r="AG211" s="291">
        <v>2.5</v>
      </c>
      <c r="AH211" s="291">
        <v>2.6</v>
      </c>
      <c r="AI211" s="291">
        <v>2.6</v>
      </c>
      <c r="AJ211" s="291">
        <v>2.6</v>
      </c>
      <c r="AK211" s="291">
        <v>2.6</v>
      </c>
      <c r="AL211" s="291">
        <v>2.5</v>
      </c>
      <c r="AM211" s="291">
        <v>2.5</v>
      </c>
      <c r="AN211" s="291">
        <v>2.5</v>
      </c>
      <c r="AO211" s="291">
        <v>2.5</v>
      </c>
      <c r="AP211" s="291">
        <v>2.5</v>
      </c>
      <c r="AQ211" s="291">
        <v>2.5</v>
      </c>
      <c r="AR211" s="291">
        <v>2.5</v>
      </c>
      <c r="AS211" s="291">
        <f>_xlfn.IFNA(VLOOKUP(C211,'INFORM Severity - hidden'!$C$5:$G$155,5,FALSE),"-")</f>
        <v>2.5</v>
      </c>
    </row>
    <row r="212" spans="1:45" x14ac:dyDescent="0.35">
      <c r="A212"/>
      <c r="B212"/>
      <c r="C212" t="s">
        <v>8468</v>
      </c>
      <c r="D212" s="291" t="str">
        <f t="shared" si="3"/>
        <v>-</v>
      </c>
      <c r="E212" s="291" t="s">
        <v>8389</v>
      </c>
      <c r="F212" s="291" t="s">
        <v>8389</v>
      </c>
      <c r="G212" s="291" t="s">
        <v>8389</v>
      </c>
      <c r="H212" s="291" t="s">
        <v>8389</v>
      </c>
      <c r="I212" s="291" t="s">
        <v>8389</v>
      </c>
      <c r="J212" s="291" t="s">
        <v>8389</v>
      </c>
      <c r="K212" s="291" t="s">
        <v>8389</v>
      </c>
      <c r="L212" s="291" t="s">
        <v>8389</v>
      </c>
      <c r="M212" s="291" t="s">
        <v>8389</v>
      </c>
      <c r="N212" s="291" t="s">
        <v>8389</v>
      </c>
      <c r="O212" s="291" t="s">
        <v>8389</v>
      </c>
      <c r="P212" s="291" t="s">
        <v>8389</v>
      </c>
      <c r="Q212" s="291" t="s">
        <v>8389</v>
      </c>
      <c r="R212" s="291" t="s">
        <v>8389</v>
      </c>
      <c r="S212" s="291" t="s">
        <v>8389</v>
      </c>
      <c r="T212" s="291" t="s">
        <v>8389</v>
      </c>
      <c r="U212" s="291" t="s">
        <v>8389</v>
      </c>
      <c r="V212" s="291" t="s">
        <v>8389</v>
      </c>
      <c r="W212" s="291" t="s">
        <v>8389</v>
      </c>
      <c r="X212" s="291" t="s">
        <v>8389</v>
      </c>
      <c r="Y212" s="291">
        <v>2.1</v>
      </c>
      <c r="Z212" s="291">
        <v>2.6</v>
      </c>
      <c r="AA212" s="291">
        <v>2.6</v>
      </c>
      <c r="AB212" s="291">
        <v>2.6</v>
      </c>
      <c r="AC212" s="291">
        <v>2.6</v>
      </c>
      <c r="AD212" s="291" t="s">
        <v>8389</v>
      </c>
      <c r="AE212" s="291" t="s">
        <v>8389</v>
      </c>
      <c r="AF212" s="291" t="s">
        <v>8389</v>
      </c>
      <c r="AG212" s="291" t="s">
        <v>8389</v>
      </c>
      <c r="AH212" s="291" t="s">
        <v>8389</v>
      </c>
      <c r="AI212" s="291" t="s">
        <v>8389</v>
      </c>
      <c r="AJ212" s="291" t="s">
        <v>8389</v>
      </c>
      <c r="AK212" s="291" t="s">
        <v>8389</v>
      </c>
      <c r="AL212" s="291" t="s">
        <v>8389</v>
      </c>
      <c r="AM212" s="291" t="s">
        <v>8389</v>
      </c>
      <c r="AN212" s="291" t="s">
        <v>8389</v>
      </c>
      <c r="AO212" s="291" t="s">
        <v>8389</v>
      </c>
      <c r="AP212" s="291" t="s">
        <v>8389</v>
      </c>
      <c r="AQ212" s="291" t="s">
        <v>8389</v>
      </c>
      <c r="AR212" s="291" t="s">
        <v>8389</v>
      </c>
      <c r="AS212" s="291" t="str">
        <f>_xlfn.IFNA(VLOOKUP(C212,'INFORM Severity - hidden'!$C$5:$G$155,5,FALSE),"-")</f>
        <v>-</v>
      </c>
    </row>
    <row r="213" spans="1:45" x14ac:dyDescent="0.35">
      <c r="A213" t="s">
        <v>357</v>
      </c>
      <c r="B213" t="s">
        <v>355</v>
      </c>
      <c r="C213" t="s">
        <v>356</v>
      </c>
      <c r="D213" s="291" t="str">
        <f t="shared" si="3"/>
        <v>Decreasing</v>
      </c>
      <c r="E213" s="291" t="s">
        <v>8389</v>
      </c>
      <c r="F213" s="291" t="s">
        <v>8389</v>
      </c>
      <c r="G213" s="291" t="s">
        <v>8389</v>
      </c>
      <c r="H213" s="291" t="s">
        <v>8389</v>
      </c>
      <c r="I213" s="291" t="s">
        <v>8389</v>
      </c>
      <c r="J213" s="291" t="s">
        <v>8389</v>
      </c>
      <c r="K213" s="291" t="s">
        <v>8389</v>
      </c>
      <c r="L213" s="291" t="s">
        <v>8389</v>
      </c>
      <c r="M213" s="291" t="s">
        <v>8389</v>
      </c>
      <c r="N213" s="291" t="s">
        <v>8389</v>
      </c>
      <c r="O213" s="291" t="s">
        <v>8389</v>
      </c>
      <c r="P213" s="291" t="s">
        <v>8389</v>
      </c>
      <c r="Q213" s="291">
        <v>1.7</v>
      </c>
      <c r="R213" s="291">
        <v>1.7</v>
      </c>
      <c r="S213" s="291">
        <v>2.1</v>
      </c>
      <c r="T213" s="291">
        <v>2.1</v>
      </c>
      <c r="U213" s="291">
        <v>2.2000000000000002</v>
      </c>
      <c r="V213" s="291">
        <v>2.2000000000000002</v>
      </c>
      <c r="W213" s="291">
        <v>2.1</v>
      </c>
      <c r="X213" s="291">
        <v>2.1</v>
      </c>
      <c r="Y213" s="291">
        <v>2.1</v>
      </c>
      <c r="Z213" s="291">
        <v>2.1</v>
      </c>
      <c r="AA213" s="291">
        <v>2.1</v>
      </c>
      <c r="AB213" s="291">
        <v>2.1</v>
      </c>
      <c r="AC213" s="291">
        <v>1.9</v>
      </c>
      <c r="AD213" s="291">
        <v>2</v>
      </c>
      <c r="AE213" s="291">
        <v>2</v>
      </c>
      <c r="AF213" s="291">
        <v>2</v>
      </c>
      <c r="AG213" s="291">
        <v>2.1</v>
      </c>
      <c r="AH213" s="291">
        <v>2.1</v>
      </c>
      <c r="AI213" s="291">
        <v>2.1</v>
      </c>
      <c r="AJ213" s="291">
        <v>2</v>
      </c>
      <c r="AK213" s="291">
        <v>2</v>
      </c>
      <c r="AL213" s="291">
        <v>1.9</v>
      </c>
      <c r="AM213" s="291">
        <v>1.9</v>
      </c>
      <c r="AN213" s="291">
        <v>1.9</v>
      </c>
      <c r="AO213" s="291">
        <v>1.8</v>
      </c>
      <c r="AP213" s="291">
        <v>1.9</v>
      </c>
      <c r="AQ213" s="291">
        <v>1.8</v>
      </c>
      <c r="AR213" s="291">
        <v>1.8</v>
      </c>
      <c r="AS213" s="291">
        <f>_xlfn.IFNA(VLOOKUP(C213,'INFORM Severity - hidden'!$C$5:$G$155,5,FALSE),"-")</f>
        <v>1.8</v>
      </c>
    </row>
    <row r="214" spans="1:45" x14ac:dyDescent="0.35">
      <c r="A214" t="s">
        <v>357</v>
      </c>
      <c r="B214" t="s">
        <v>368</v>
      </c>
      <c r="C214" t="s">
        <v>369</v>
      </c>
      <c r="D214" s="291" t="str">
        <f t="shared" si="3"/>
        <v>-</v>
      </c>
      <c r="E214" s="291" t="s">
        <v>8389</v>
      </c>
      <c r="F214" s="291" t="s">
        <v>8389</v>
      </c>
      <c r="G214" s="291" t="s">
        <v>8389</v>
      </c>
      <c r="H214" s="291" t="s">
        <v>8389</v>
      </c>
      <c r="I214" s="291" t="s">
        <v>8389</v>
      </c>
      <c r="J214" s="291" t="s">
        <v>8389</v>
      </c>
      <c r="K214" s="291" t="s">
        <v>8389</v>
      </c>
      <c r="L214" s="291" t="s">
        <v>8389</v>
      </c>
      <c r="M214" s="291" t="s">
        <v>8389</v>
      </c>
      <c r="N214" s="291" t="s">
        <v>8389</v>
      </c>
      <c r="O214" s="291" t="s">
        <v>8389</v>
      </c>
      <c r="P214" s="291" t="s">
        <v>8389</v>
      </c>
      <c r="Q214" s="291" t="s">
        <v>8389</v>
      </c>
      <c r="R214" s="291" t="s">
        <v>8389</v>
      </c>
      <c r="S214" s="291" t="s">
        <v>8389</v>
      </c>
      <c r="T214" s="291" t="s">
        <v>8389</v>
      </c>
      <c r="U214" s="291" t="s">
        <v>8389</v>
      </c>
      <c r="V214" s="291" t="s">
        <v>8389</v>
      </c>
      <c r="W214" s="291" t="s">
        <v>8389</v>
      </c>
      <c r="X214" s="291" t="s">
        <v>8389</v>
      </c>
      <c r="Y214" s="291" t="s">
        <v>8389</v>
      </c>
      <c r="Z214" s="291" t="s">
        <v>8389</v>
      </c>
      <c r="AA214" s="291" t="s">
        <v>8389</v>
      </c>
      <c r="AB214" s="291" t="s">
        <v>8389</v>
      </c>
      <c r="AC214" s="291" t="s">
        <v>8389</v>
      </c>
      <c r="AD214" s="291" t="s">
        <v>8389</v>
      </c>
      <c r="AE214" s="291" t="s">
        <v>8389</v>
      </c>
      <c r="AF214" s="291" t="s">
        <v>8389</v>
      </c>
      <c r="AG214" s="291" t="s">
        <v>8389</v>
      </c>
      <c r="AH214" s="291" t="s">
        <v>8389</v>
      </c>
      <c r="AI214" s="291" t="s">
        <v>8389</v>
      </c>
      <c r="AJ214" s="291" t="s">
        <v>8389</v>
      </c>
      <c r="AK214" s="291" t="s">
        <v>8389</v>
      </c>
      <c r="AL214" s="291" t="s">
        <v>8389</v>
      </c>
      <c r="AM214" s="291" t="s">
        <v>8389</v>
      </c>
      <c r="AN214" s="291" t="s">
        <v>8389</v>
      </c>
      <c r="AO214" s="291" t="s">
        <v>8389</v>
      </c>
      <c r="AP214" s="291" t="s">
        <v>8389</v>
      </c>
      <c r="AQ214" s="291" t="s">
        <v>8389</v>
      </c>
      <c r="AR214" s="291" t="s">
        <v>8389</v>
      </c>
      <c r="AS214" s="291" t="str">
        <f>_xlfn.IFNA(VLOOKUP(C214,'INFORM Severity - hidden'!$C$5:$G$155,5,FALSE),"-")</f>
        <v>x</v>
      </c>
    </row>
    <row r="215" spans="1:45" x14ac:dyDescent="0.35">
      <c r="A215" t="s">
        <v>357</v>
      </c>
      <c r="B215" t="s">
        <v>378</v>
      </c>
      <c r="C215" t="s">
        <v>379</v>
      </c>
      <c r="D215" s="291" t="str">
        <f t="shared" si="3"/>
        <v>Stable</v>
      </c>
      <c r="E215" s="291" t="s">
        <v>8389</v>
      </c>
      <c r="F215" s="291">
        <v>1.2</v>
      </c>
      <c r="G215" s="291">
        <v>1.2</v>
      </c>
      <c r="H215" s="291">
        <v>1.4</v>
      </c>
      <c r="I215" s="291">
        <v>1.4</v>
      </c>
      <c r="J215" s="291">
        <v>1.4</v>
      </c>
      <c r="K215" s="291">
        <v>1.4</v>
      </c>
      <c r="L215" s="291">
        <v>1.4</v>
      </c>
      <c r="M215" s="291">
        <v>1.4</v>
      </c>
      <c r="N215" s="291">
        <v>1.4</v>
      </c>
      <c r="O215" s="291">
        <v>2.1</v>
      </c>
      <c r="P215" s="291">
        <v>2.1</v>
      </c>
      <c r="Q215" s="291">
        <v>2.1</v>
      </c>
      <c r="R215" s="291">
        <v>2.1</v>
      </c>
      <c r="S215" s="291">
        <v>2.1</v>
      </c>
      <c r="T215" s="291">
        <v>2.1</v>
      </c>
      <c r="U215" s="291">
        <v>2.1</v>
      </c>
      <c r="V215" s="291">
        <v>2.1</v>
      </c>
      <c r="W215" s="291">
        <v>2.1</v>
      </c>
      <c r="X215" s="291">
        <v>2.1</v>
      </c>
      <c r="Y215" s="291">
        <v>2.1</v>
      </c>
      <c r="Z215" s="291">
        <v>2.2000000000000002</v>
      </c>
      <c r="AA215" s="291">
        <v>2.2999999999999998</v>
      </c>
      <c r="AB215" s="291">
        <v>2.2999999999999998</v>
      </c>
      <c r="AC215" s="291">
        <v>2.2999999999999998</v>
      </c>
      <c r="AD215" s="291">
        <v>2.2999999999999998</v>
      </c>
      <c r="AE215" s="291">
        <v>2.2999999999999998</v>
      </c>
      <c r="AF215" s="291">
        <v>2.2999999999999998</v>
      </c>
      <c r="AG215" s="291">
        <v>2.2999999999999998</v>
      </c>
      <c r="AH215" s="291">
        <v>2.2999999999999998</v>
      </c>
      <c r="AI215" s="291">
        <v>2.2999999999999998</v>
      </c>
      <c r="AJ215" s="291">
        <v>2.2999999999999998</v>
      </c>
      <c r="AK215" s="291">
        <v>2.2999999999999998</v>
      </c>
      <c r="AL215" s="291">
        <v>2.2999999999999998</v>
      </c>
      <c r="AM215" s="291">
        <v>2.2999999999999998</v>
      </c>
      <c r="AN215" s="291">
        <v>2.2999999999999998</v>
      </c>
      <c r="AO215" s="291">
        <v>2.2999999999999998</v>
      </c>
      <c r="AP215" s="291">
        <v>2.2999999999999998</v>
      </c>
      <c r="AQ215" s="291">
        <v>2.2999999999999998</v>
      </c>
      <c r="AR215" s="291">
        <v>2.2999999999999998</v>
      </c>
      <c r="AS215" s="291">
        <f>_xlfn.IFNA(VLOOKUP(C215,'INFORM Severity - hidden'!$C$5:$G$155,5,FALSE),"-")</f>
        <v>2.2000000000000002</v>
      </c>
    </row>
    <row r="216" spans="1:45" x14ac:dyDescent="0.35">
      <c r="A216"/>
      <c r="B216"/>
      <c r="C216" t="s">
        <v>8469</v>
      </c>
      <c r="D216" s="291" t="str">
        <f t="shared" si="3"/>
        <v>-</v>
      </c>
      <c r="E216" s="291" t="s">
        <v>8389</v>
      </c>
      <c r="F216" s="291" t="s">
        <v>8389</v>
      </c>
      <c r="G216" s="291" t="s">
        <v>8389</v>
      </c>
      <c r="H216" s="291" t="s">
        <v>8389</v>
      </c>
      <c r="I216" s="291" t="s">
        <v>8389</v>
      </c>
      <c r="J216" s="291" t="s">
        <v>8389</v>
      </c>
      <c r="K216" s="291" t="s">
        <v>8389</v>
      </c>
      <c r="L216" s="291" t="s">
        <v>8389</v>
      </c>
      <c r="M216" s="291" t="s">
        <v>8389</v>
      </c>
      <c r="N216" s="291" t="s">
        <v>8389</v>
      </c>
      <c r="O216" s="291" t="s">
        <v>8389</v>
      </c>
      <c r="P216" s="291" t="s">
        <v>8389</v>
      </c>
      <c r="Q216" s="291" t="s">
        <v>8389</v>
      </c>
      <c r="R216" s="291" t="s">
        <v>8389</v>
      </c>
      <c r="S216" s="291" t="s">
        <v>8389</v>
      </c>
      <c r="T216" s="291" t="s">
        <v>8389</v>
      </c>
      <c r="U216" s="291" t="s">
        <v>8389</v>
      </c>
      <c r="V216" s="291" t="s">
        <v>8389</v>
      </c>
      <c r="W216" s="291" t="s">
        <v>8389</v>
      </c>
      <c r="X216" s="291" t="s">
        <v>8389</v>
      </c>
      <c r="Y216" s="291" t="s">
        <v>8389</v>
      </c>
      <c r="Z216" s="291" t="s">
        <v>8389</v>
      </c>
      <c r="AA216" s="291" t="s">
        <v>8389</v>
      </c>
      <c r="AB216" s="291" t="s">
        <v>8389</v>
      </c>
      <c r="AC216" s="291" t="s">
        <v>8389</v>
      </c>
      <c r="AD216" s="291" t="s">
        <v>8389</v>
      </c>
      <c r="AE216" s="291" t="s">
        <v>8389</v>
      </c>
      <c r="AF216" s="291">
        <v>1.4</v>
      </c>
      <c r="AG216" s="291">
        <v>1.3</v>
      </c>
      <c r="AH216" s="291">
        <v>1.3</v>
      </c>
      <c r="AI216" s="291">
        <v>1.3</v>
      </c>
      <c r="AJ216" s="291">
        <v>1.3</v>
      </c>
      <c r="AK216" s="291" t="s">
        <v>8389</v>
      </c>
      <c r="AL216" s="291" t="s">
        <v>8389</v>
      </c>
      <c r="AM216" s="291" t="s">
        <v>8389</v>
      </c>
      <c r="AN216" s="291" t="s">
        <v>8389</v>
      </c>
      <c r="AO216" s="291" t="s">
        <v>8389</v>
      </c>
      <c r="AP216" s="291" t="s">
        <v>8389</v>
      </c>
      <c r="AQ216" s="291" t="s">
        <v>8389</v>
      </c>
      <c r="AR216" s="291" t="s">
        <v>8389</v>
      </c>
      <c r="AS216" s="291" t="str">
        <f>_xlfn.IFNA(VLOOKUP(C216,'INFORM Severity - hidden'!$C$5:$G$155,5,FALSE),"-")</f>
        <v>-</v>
      </c>
    </row>
    <row r="217" spans="1:45" x14ac:dyDescent="0.35">
      <c r="A217" t="s">
        <v>4652</v>
      </c>
      <c r="B217" t="s">
        <v>4650</v>
      </c>
      <c r="C217" t="s">
        <v>4651</v>
      </c>
      <c r="D217" s="291" t="str">
        <f t="shared" si="3"/>
        <v>Stable</v>
      </c>
      <c r="E217" s="291" t="s">
        <v>8389</v>
      </c>
      <c r="F217" s="291" t="s">
        <v>8389</v>
      </c>
      <c r="G217" s="291" t="s">
        <v>8389</v>
      </c>
      <c r="H217" s="291" t="s">
        <v>8389</v>
      </c>
      <c r="I217" s="291" t="s">
        <v>8389</v>
      </c>
      <c r="J217" s="291" t="s">
        <v>8389</v>
      </c>
      <c r="K217" s="291" t="s">
        <v>8389</v>
      </c>
      <c r="L217" s="291" t="s">
        <v>8389</v>
      </c>
      <c r="M217" s="291" t="s">
        <v>8389</v>
      </c>
      <c r="N217" s="291" t="s">
        <v>8389</v>
      </c>
      <c r="O217" s="291" t="s">
        <v>8389</v>
      </c>
      <c r="P217" s="291" t="s">
        <v>8389</v>
      </c>
      <c r="Q217" s="291" t="s">
        <v>8389</v>
      </c>
      <c r="R217" s="291" t="s">
        <v>8389</v>
      </c>
      <c r="S217" s="291" t="s">
        <v>8389</v>
      </c>
      <c r="T217" s="291" t="s">
        <v>8389</v>
      </c>
      <c r="U217" s="291" t="s">
        <v>8389</v>
      </c>
      <c r="V217" s="291" t="s">
        <v>8389</v>
      </c>
      <c r="W217" s="291" t="s">
        <v>8389</v>
      </c>
      <c r="X217" s="291" t="s">
        <v>8389</v>
      </c>
      <c r="Y217" s="291" t="s">
        <v>8389</v>
      </c>
      <c r="Z217" s="291" t="s">
        <v>8389</v>
      </c>
      <c r="AA217" s="291" t="s">
        <v>8389</v>
      </c>
      <c r="AB217" s="291" t="s">
        <v>8389</v>
      </c>
      <c r="AC217" s="291" t="s">
        <v>8389</v>
      </c>
      <c r="AD217" s="291" t="s">
        <v>8389</v>
      </c>
      <c r="AE217" s="291" t="s">
        <v>8389</v>
      </c>
      <c r="AF217" s="291" t="s">
        <v>8389</v>
      </c>
      <c r="AG217" s="291" t="s">
        <v>8389</v>
      </c>
      <c r="AH217" s="291" t="s">
        <v>8389</v>
      </c>
      <c r="AI217" s="291" t="s">
        <v>8389</v>
      </c>
      <c r="AJ217" s="291" t="s">
        <v>8389</v>
      </c>
      <c r="AK217" s="291" t="s">
        <v>8389</v>
      </c>
      <c r="AL217" s="291" t="s">
        <v>8389</v>
      </c>
      <c r="AM217" s="291" t="s">
        <v>8389</v>
      </c>
      <c r="AN217" s="291" t="s">
        <v>8389</v>
      </c>
      <c r="AO217" s="291">
        <v>1.3</v>
      </c>
      <c r="AP217" s="291">
        <v>1.3</v>
      </c>
      <c r="AQ217" s="291">
        <v>1.3</v>
      </c>
      <c r="AR217" s="291">
        <v>1.3</v>
      </c>
      <c r="AS217" s="291">
        <f>_xlfn.IFNA(VLOOKUP(C217,'INFORM Severity - hidden'!$C$5:$G$155,5,FALSE),"-")</f>
        <v>1.3</v>
      </c>
    </row>
    <row r="218" spans="1:45" x14ac:dyDescent="0.35">
      <c r="A218" t="s">
        <v>842</v>
      </c>
      <c r="B218" t="s">
        <v>840</v>
      </c>
      <c r="C218" t="s">
        <v>841</v>
      </c>
      <c r="D218" s="291" t="str">
        <f t="shared" si="3"/>
        <v>Decreasing</v>
      </c>
      <c r="E218" s="291" t="s">
        <v>8389</v>
      </c>
      <c r="F218" s="291">
        <v>0.9</v>
      </c>
      <c r="G218" s="291">
        <v>0.9</v>
      </c>
      <c r="H218" s="291">
        <v>1.4</v>
      </c>
      <c r="I218" s="291">
        <v>1.4</v>
      </c>
      <c r="J218" s="291">
        <v>1.4</v>
      </c>
      <c r="K218" s="291">
        <v>1.4</v>
      </c>
      <c r="L218" s="291">
        <v>1.4</v>
      </c>
      <c r="M218" s="291">
        <v>1.4</v>
      </c>
      <c r="N218" s="291">
        <v>1.4</v>
      </c>
      <c r="O218" s="291">
        <v>1.7</v>
      </c>
      <c r="P218" s="291">
        <v>1.5</v>
      </c>
      <c r="Q218" s="291">
        <v>1.5</v>
      </c>
      <c r="R218" s="291">
        <v>1.5</v>
      </c>
      <c r="S218" s="291">
        <v>1.5</v>
      </c>
      <c r="T218" s="291">
        <v>1.5</v>
      </c>
      <c r="U218" s="291">
        <v>1.6</v>
      </c>
      <c r="V218" s="291">
        <v>1.5</v>
      </c>
      <c r="W218" s="291">
        <v>1.5</v>
      </c>
      <c r="X218" s="291">
        <v>1.5</v>
      </c>
      <c r="Y218" s="291">
        <v>1.5</v>
      </c>
      <c r="Z218" s="291">
        <v>1.5</v>
      </c>
      <c r="AA218" s="291">
        <v>1.8</v>
      </c>
      <c r="AB218" s="291">
        <v>1.7</v>
      </c>
      <c r="AC218" s="291">
        <v>1.7</v>
      </c>
      <c r="AD218" s="291">
        <v>1.7</v>
      </c>
      <c r="AE218" s="291">
        <v>1.7</v>
      </c>
      <c r="AF218" s="291">
        <v>1.7</v>
      </c>
      <c r="AG218" s="291">
        <v>1.7</v>
      </c>
      <c r="AH218" s="291">
        <v>1.7</v>
      </c>
      <c r="AI218" s="291">
        <v>1.7</v>
      </c>
      <c r="AJ218" s="291">
        <v>1.7</v>
      </c>
      <c r="AK218" s="291">
        <v>1.7</v>
      </c>
      <c r="AL218" s="291">
        <v>1.8</v>
      </c>
      <c r="AM218" s="291">
        <v>1.8</v>
      </c>
      <c r="AN218" s="291">
        <v>1.8</v>
      </c>
      <c r="AO218" s="291">
        <v>1.8</v>
      </c>
      <c r="AP218" s="291">
        <v>1.6</v>
      </c>
      <c r="AQ218" s="291">
        <v>1.6</v>
      </c>
      <c r="AR218" s="291">
        <v>1.6</v>
      </c>
      <c r="AS218" s="291">
        <f>_xlfn.IFNA(VLOOKUP(C218,'INFORM Severity - hidden'!$C$5:$G$155,5,FALSE),"-")</f>
        <v>1.6</v>
      </c>
    </row>
    <row r="219" spans="1:45" x14ac:dyDescent="0.35">
      <c r="A219" t="s">
        <v>688</v>
      </c>
      <c r="B219" t="s">
        <v>686</v>
      </c>
      <c r="C219" t="s">
        <v>687</v>
      </c>
      <c r="D219" s="291" t="str">
        <f t="shared" si="3"/>
        <v>-</v>
      </c>
      <c r="E219" s="291" t="s">
        <v>8389</v>
      </c>
      <c r="F219" s="291" t="s">
        <v>8389</v>
      </c>
      <c r="G219" s="291" t="s">
        <v>8389</v>
      </c>
      <c r="H219" s="291" t="s">
        <v>8389</v>
      </c>
      <c r="I219" s="291" t="s">
        <v>8389</v>
      </c>
      <c r="J219" s="291" t="s">
        <v>8389</v>
      </c>
      <c r="K219" s="291" t="s">
        <v>8389</v>
      </c>
      <c r="L219" s="291" t="s">
        <v>8389</v>
      </c>
      <c r="M219" s="291" t="s">
        <v>8389</v>
      </c>
      <c r="N219" s="291" t="s">
        <v>8389</v>
      </c>
      <c r="O219" s="291" t="s">
        <v>8389</v>
      </c>
      <c r="P219" s="291" t="s">
        <v>8389</v>
      </c>
      <c r="Q219" s="291" t="s">
        <v>8389</v>
      </c>
      <c r="R219" s="291" t="s">
        <v>8389</v>
      </c>
      <c r="S219" s="291" t="s">
        <v>8389</v>
      </c>
      <c r="T219" s="291" t="s">
        <v>8389</v>
      </c>
      <c r="U219" s="291" t="s">
        <v>8389</v>
      </c>
      <c r="V219" s="291" t="s">
        <v>8389</v>
      </c>
      <c r="W219" s="291" t="s">
        <v>8389</v>
      </c>
      <c r="X219" s="291" t="s">
        <v>8389</v>
      </c>
      <c r="Y219" s="291" t="s">
        <v>8389</v>
      </c>
      <c r="Z219" s="291" t="s">
        <v>8389</v>
      </c>
      <c r="AA219" s="291" t="s">
        <v>8389</v>
      </c>
      <c r="AB219" s="291" t="s">
        <v>8389</v>
      </c>
      <c r="AC219" s="291" t="s">
        <v>8389</v>
      </c>
      <c r="AD219" s="291" t="s">
        <v>8389</v>
      </c>
      <c r="AE219" s="291" t="s">
        <v>8389</v>
      </c>
      <c r="AF219" s="291" t="s">
        <v>8389</v>
      </c>
      <c r="AG219" s="291" t="s">
        <v>8389</v>
      </c>
      <c r="AH219" s="291" t="s">
        <v>8389</v>
      </c>
      <c r="AI219" s="291" t="s">
        <v>8389</v>
      </c>
      <c r="AJ219" s="291" t="s">
        <v>8389</v>
      </c>
      <c r="AK219" s="291" t="s">
        <v>8389</v>
      </c>
      <c r="AL219" s="291" t="s">
        <v>8389</v>
      </c>
      <c r="AM219" s="291" t="s">
        <v>8389</v>
      </c>
      <c r="AN219" s="291" t="s">
        <v>8389</v>
      </c>
      <c r="AO219" s="291" t="s">
        <v>8389</v>
      </c>
      <c r="AP219" s="291" t="s">
        <v>8389</v>
      </c>
      <c r="AQ219" s="291" t="s">
        <v>8389</v>
      </c>
      <c r="AR219" s="291" t="s">
        <v>8389</v>
      </c>
      <c r="AS219" s="291" t="str">
        <f>_xlfn.IFNA(VLOOKUP(C219,'INFORM Severity - hidden'!$C$5:$G$155,5,FALSE),"-")</f>
        <v>x</v>
      </c>
    </row>
    <row r="220" spans="1:45" x14ac:dyDescent="0.35">
      <c r="A220" t="s">
        <v>710</v>
      </c>
      <c r="B220" t="s">
        <v>708</v>
      </c>
      <c r="C220" t="s">
        <v>709</v>
      </c>
      <c r="D220" s="291" t="str">
        <f t="shared" si="3"/>
        <v>Stable</v>
      </c>
      <c r="E220" s="291" t="s">
        <v>8389</v>
      </c>
      <c r="F220" s="291" t="s">
        <v>8389</v>
      </c>
      <c r="G220" s="291" t="s">
        <v>8389</v>
      </c>
      <c r="H220" s="291">
        <v>3.6</v>
      </c>
      <c r="I220" s="291">
        <v>3.6</v>
      </c>
      <c r="J220" s="291">
        <v>3.6</v>
      </c>
      <c r="K220" s="291">
        <v>3.5</v>
      </c>
      <c r="L220" s="291">
        <v>3.5</v>
      </c>
      <c r="M220" s="291">
        <v>3.5</v>
      </c>
      <c r="N220" s="291">
        <v>3.5</v>
      </c>
      <c r="O220" s="291">
        <v>3.5</v>
      </c>
      <c r="P220" s="291">
        <v>3.5</v>
      </c>
      <c r="Q220" s="291">
        <v>3.2</v>
      </c>
      <c r="R220" s="291">
        <v>3.2</v>
      </c>
      <c r="S220" s="291">
        <v>3.2</v>
      </c>
      <c r="T220" s="291">
        <v>3.2</v>
      </c>
      <c r="U220" s="291">
        <v>3.3</v>
      </c>
      <c r="V220" s="291">
        <v>3.2</v>
      </c>
      <c r="W220" s="291">
        <v>3.2</v>
      </c>
      <c r="X220" s="291">
        <v>3.2</v>
      </c>
      <c r="Y220" s="291">
        <v>3.2</v>
      </c>
      <c r="Z220" s="291">
        <v>3.3</v>
      </c>
      <c r="AA220" s="291">
        <v>3.3</v>
      </c>
      <c r="AB220" s="291">
        <v>3.3</v>
      </c>
      <c r="AC220" s="291">
        <v>3.2</v>
      </c>
      <c r="AD220" s="291">
        <v>3.2</v>
      </c>
      <c r="AE220" s="291">
        <v>3.2</v>
      </c>
      <c r="AF220" s="291">
        <v>3.2</v>
      </c>
      <c r="AG220" s="291">
        <v>3.2</v>
      </c>
      <c r="AH220" s="291">
        <v>3.2</v>
      </c>
      <c r="AI220" s="291">
        <v>3.2</v>
      </c>
      <c r="AJ220" s="291">
        <v>3.2</v>
      </c>
      <c r="AK220" s="291">
        <v>3.2</v>
      </c>
      <c r="AL220" s="291">
        <v>3.2</v>
      </c>
      <c r="AM220" s="291">
        <v>3.2</v>
      </c>
      <c r="AN220" s="291">
        <v>3.2</v>
      </c>
      <c r="AO220" s="291">
        <v>3.2</v>
      </c>
      <c r="AP220" s="291">
        <v>3.2</v>
      </c>
      <c r="AQ220" s="291">
        <v>3.2</v>
      </c>
      <c r="AR220" s="291">
        <v>3.2</v>
      </c>
      <c r="AS220" s="291">
        <f>_xlfn.IFNA(VLOOKUP(C220,'INFORM Severity - hidden'!$C$5:$G$155,5,FALSE),"-")</f>
        <v>3.2</v>
      </c>
    </row>
    <row r="221" spans="1:45" x14ac:dyDescent="0.35">
      <c r="A221" t="s">
        <v>710</v>
      </c>
      <c r="B221" t="s">
        <v>726</v>
      </c>
      <c r="C221" t="s">
        <v>727</v>
      </c>
      <c r="D221" s="291" t="str">
        <f t="shared" si="3"/>
        <v>Increasing</v>
      </c>
      <c r="E221" s="291" t="s">
        <v>8389</v>
      </c>
      <c r="F221" s="291" t="s">
        <v>8389</v>
      </c>
      <c r="G221" s="291" t="s">
        <v>8389</v>
      </c>
      <c r="H221" s="291">
        <v>3.3</v>
      </c>
      <c r="I221" s="291">
        <v>3.3</v>
      </c>
      <c r="J221" s="291">
        <v>3.3</v>
      </c>
      <c r="K221" s="291">
        <v>3.3</v>
      </c>
      <c r="L221" s="291">
        <v>3.3</v>
      </c>
      <c r="M221" s="291">
        <v>3.3</v>
      </c>
      <c r="N221" s="291">
        <v>3.3</v>
      </c>
      <c r="O221" s="291">
        <v>3.3</v>
      </c>
      <c r="P221" s="291">
        <v>3.3</v>
      </c>
      <c r="Q221" s="291">
        <v>3.3</v>
      </c>
      <c r="R221" s="291">
        <v>3.3</v>
      </c>
      <c r="S221" s="291">
        <v>3.3</v>
      </c>
      <c r="T221" s="291">
        <v>3.3</v>
      </c>
      <c r="U221" s="291">
        <v>3.3</v>
      </c>
      <c r="V221" s="291">
        <v>3.3</v>
      </c>
      <c r="W221" s="291">
        <v>3.3</v>
      </c>
      <c r="X221" s="291">
        <v>3.3</v>
      </c>
      <c r="Y221" s="291">
        <v>3.3</v>
      </c>
      <c r="Z221" s="291">
        <v>3.3</v>
      </c>
      <c r="AA221" s="291">
        <v>3.3</v>
      </c>
      <c r="AB221" s="291">
        <v>3.3</v>
      </c>
      <c r="AC221" s="291">
        <v>3.3</v>
      </c>
      <c r="AD221" s="291">
        <v>3.3</v>
      </c>
      <c r="AE221" s="291">
        <v>3.3</v>
      </c>
      <c r="AF221" s="291">
        <v>3.3</v>
      </c>
      <c r="AG221" s="291">
        <v>3.3</v>
      </c>
      <c r="AH221" s="291">
        <v>3.3</v>
      </c>
      <c r="AI221" s="291">
        <v>3.3</v>
      </c>
      <c r="AJ221" s="291">
        <v>3.3</v>
      </c>
      <c r="AK221" s="291">
        <v>3.3</v>
      </c>
      <c r="AL221" s="291">
        <v>3.3</v>
      </c>
      <c r="AM221" s="291">
        <v>3.3</v>
      </c>
      <c r="AN221" s="291">
        <v>3.2</v>
      </c>
      <c r="AO221" s="291">
        <v>3.2</v>
      </c>
      <c r="AP221" s="291">
        <v>3.2</v>
      </c>
      <c r="AQ221" s="291">
        <v>3.2</v>
      </c>
      <c r="AR221" s="291">
        <v>3.3</v>
      </c>
      <c r="AS221" s="291">
        <f>_xlfn.IFNA(VLOOKUP(C221,'INFORM Severity - hidden'!$C$5:$G$155,5,FALSE),"-")</f>
        <v>3.3</v>
      </c>
    </row>
    <row r="222" spans="1:45" x14ac:dyDescent="0.35">
      <c r="A222" t="s">
        <v>710</v>
      </c>
      <c r="B222" t="s">
        <v>747</v>
      </c>
      <c r="C222" t="s">
        <v>748</v>
      </c>
      <c r="D222" s="291" t="str">
        <f t="shared" si="3"/>
        <v>Decreasing</v>
      </c>
      <c r="E222" s="291" t="s">
        <v>8389</v>
      </c>
      <c r="F222" s="291" t="s">
        <v>8389</v>
      </c>
      <c r="G222" s="291" t="s">
        <v>8389</v>
      </c>
      <c r="H222" s="291">
        <v>3.3</v>
      </c>
      <c r="I222" s="291">
        <v>3.3</v>
      </c>
      <c r="J222" s="291">
        <v>3.3</v>
      </c>
      <c r="K222" s="291">
        <v>3.2</v>
      </c>
      <c r="L222" s="291">
        <v>3.3</v>
      </c>
      <c r="M222" s="291">
        <v>3.3</v>
      </c>
      <c r="N222" s="291">
        <v>3.2</v>
      </c>
      <c r="O222" s="291">
        <v>3.2</v>
      </c>
      <c r="P222" s="291">
        <v>3.2</v>
      </c>
      <c r="Q222" s="291">
        <v>3.1</v>
      </c>
      <c r="R222" s="291">
        <v>3.1</v>
      </c>
      <c r="S222" s="291">
        <v>3.1</v>
      </c>
      <c r="T222" s="291">
        <v>3.1</v>
      </c>
      <c r="U222" s="291">
        <v>3.2</v>
      </c>
      <c r="V222" s="291">
        <v>3.2</v>
      </c>
      <c r="W222" s="291">
        <v>3.2</v>
      </c>
      <c r="X222" s="291">
        <v>3.2</v>
      </c>
      <c r="Y222" s="291">
        <v>3.2</v>
      </c>
      <c r="Z222" s="291">
        <v>3.2</v>
      </c>
      <c r="AA222" s="291">
        <v>3.2</v>
      </c>
      <c r="AB222" s="291">
        <v>3.2</v>
      </c>
      <c r="AC222" s="291">
        <v>3.2</v>
      </c>
      <c r="AD222" s="291">
        <v>3.2</v>
      </c>
      <c r="AE222" s="291">
        <v>3.2</v>
      </c>
      <c r="AF222" s="291">
        <v>3.2</v>
      </c>
      <c r="AG222" s="291">
        <v>3.2</v>
      </c>
      <c r="AH222" s="291">
        <v>3.2</v>
      </c>
      <c r="AI222" s="291">
        <v>3.2</v>
      </c>
      <c r="AJ222" s="291">
        <v>3.2</v>
      </c>
      <c r="AK222" s="291">
        <v>3.2</v>
      </c>
      <c r="AL222" s="291">
        <v>3.2</v>
      </c>
      <c r="AM222" s="291">
        <v>3.2</v>
      </c>
      <c r="AN222" s="291">
        <v>3.3</v>
      </c>
      <c r="AO222" s="291">
        <v>3.3</v>
      </c>
      <c r="AP222" s="291">
        <v>3.3</v>
      </c>
      <c r="AQ222" s="291">
        <v>3.2</v>
      </c>
      <c r="AR222" s="291">
        <v>3.2</v>
      </c>
      <c r="AS222" s="291">
        <f>_xlfn.IFNA(VLOOKUP(C222,'INFORM Severity - hidden'!$C$5:$G$155,5,FALSE),"-")</f>
        <v>3.2</v>
      </c>
    </row>
    <row r="223" spans="1:45" x14ac:dyDescent="0.35">
      <c r="A223" t="s">
        <v>710</v>
      </c>
      <c r="B223" t="s">
        <v>763</v>
      </c>
      <c r="C223" t="s">
        <v>764</v>
      </c>
      <c r="D223" s="291" t="str">
        <f t="shared" si="3"/>
        <v>-</v>
      </c>
      <c r="E223" s="291" t="s">
        <v>8389</v>
      </c>
      <c r="F223" s="291" t="s">
        <v>8389</v>
      </c>
      <c r="G223" s="291" t="s">
        <v>8389</v>
      </c>
      <c r="H223" s="291" t="s">
        <v>8389</v>
      </c>
      <c r="I223" s="291" t="s">
        <v>8389</v>
      </c>
      <c r="J223" s="291" t="s">
        <v>8389</v>
      </c>
      <c r="K223" s="291" t="s">
        <v>8389</v>
      </c>
      <c r="L223" s="291" t="s">
        <v>8389</v>
      </c>
      <c r="M223" s="291" t="s">
        <v>8389</v>
      </c>
      <c r="N223" s="291" t="s">
        <v>8389</v>
      </c>
      <c r="O223" s="291" t="s">
        <v>8389</v>
      </c>
      <c r="P223" s="291" t="s">
        <v>8389</v>
      </c>
      <c r="Q223" s="291" t="s">
        <v>8389</v>
      </c>
      <c r="R223" s="291" t="s">
        <v>8389</v>
      </c>
      <c r="S223" s="291" t="s">
        <v>8389</v>
      </c>
      <c r="T223" s="291" t="s">
        <v>8389</v>
      </c>
      <c r="U223" s="291" t="s">
        <v>8389</v>
      </c>
      <c r="V223" s="291" t="s">
        <v>8389</v>
      </c>
      <c r="W223" s="291" t="s">
        <v>8389</v>
      </c>
      <c r="X223" s="291" t="s">
        <v>8389</v>
      </c>
      <c r="Y223" s="291" t="s">
        <v>8389</v>
      </c>
      <c r="Z223" s="291" t="s">
        <v>8389</v>
      </c>
      <c r="AA223" s="291" t="s">
        <v>8389</v>
      </c>
      <c r="AB223" s="291" t="s">
        <v>8389</v>
      </c>
      <c r="AC223" s="291" t="s">
        <v>8389</v>
      </c>
      <c r="AD223" s="291" t="s">
        <v>8389</v>
      </c>
      <c r="AE223" s="291" t="s">
        <v>8389</v>
      </c>
      <c r="AF223" s="291" t="s">
        <v>8389</v>
      </c>
      <c r="AG223" s="291" t="s">
        <v>8389</v>
      </c>
      <c r="AH223" s="291" t="s">
        <v>8389</v>
      </c>
      <c r="AI223" s="291" t="s">
        <v>8389</v>
      </c>
      <c r="AJ223" s="291" t="s">
        <v>8389</v>
      </c>
      <c r="AK223" s="291" t="s">
        <v>8389</v>
      </c>
      <c r="AL223" s="291" t="s">
        <v>8389</v>
      </c>
      <c r="AM223" s="291" t="s">
        <v>8389</v>
      </c>
      <c r="AN223" s="291" t="s">
        <v>8389</v>
      </c>
      <c r="AO223" s="291" t="s">
        <v>8389</v>
      </c>
      <c r="AP223" s="291" t="s">
        <v>8389</v>
      </c>
      <c r="AQ223" s="291" t="s">
        <v>8389</v>
      </c>
      <c r="AR223" s="291" t="s">
        <v>8389</v>
      </c>
      <c r="AS223" s="291" t="str">
        <f>_xlfn.IFNA(VLOOKUP(C223,'INFORM Severity - hidden'!$C$5:$G$155,5,FALSE),"-")</f>
        <v>x</v>
      </c>
    </row>
    <row r="224" spans="1:45" x14ac:dyDescent="0.35">
      <c r="A224" t="s">
        <v>142</v>
      </c>
      <c r="B224" t="s">
        <v>5677</v>
      </c>
      <c r="C224" t="s">
        <v>5678</v>
      </c>
      <c r="D224" s="291" t="str">
        <f t="shared" si="3"/>
        <v>-</v>
      </c>
      <c r="E224" s="291" t="s">
        <v>8389</v>
      </c>
      <c r="F224" s="291" t="s">
        <v>8389</v>
      </c>
      <c r="G224" s="291" t="s">
        <v>8389</v>
      </c>
      <c r="H224" s="291" t="s">
        <v>8389</v>
      </c>
      <c r="I224" s="291" t="s">
        <v>8389</v>
      </c>
      <c r="J224" s="291" t="s">
        <v>8389</v>
      </c>
      <c r="K224" s="291" t="s">
        <v>8389</v>
      </c>
      <c r="L224" s="291" t="s">
        <v>8389</v>
      </c>
      <c r="M224" s="291" t="s">
        <v>8389</v>
      </c>
      <c r="N224" s="291" t="s">
        <v>8389</v>
      </c>
      <c r="O224" s="291" t="s">
        <v>8389</v>
      </c>
      <c r="P224" s="291" t="s">
        <v>8389</v>
      </c>
      <c r="Q224" s="291" t="s">
        <v>8389</v>
      </c>
      <c r="R224" s="291" t="s">
        <v>8389</v>
      </c>
      <c r="S224" s="291" t="s">
        <v>8389</v>
      </c>
      <c r="T224" s="291" t="s">
        <v>8389</v>
      </c>
      <c r="U224" s="291" t="s">
        <v>8389</v>
      </c>
      <c r="V224" s="291" t="s">
        <v>8389</v>
      </c>
      <c r="W224" s="291" t="s">
        <v>8389</v>
      </c>
      <c r="X224" s="291" t="s">
        <v>8389</v>
      </c>
      <c r="Y224" s="291" t="s">
        <v>8389</v>
      </c>
      <c r="Z224" s="291" t="s">
        <v>8389</v>
      </c>
      <c r="AA224" s="291" t="s">
        <v>8389</v>
      </c>
      <c r="AB224" s="291" t="s">
        <v>8389</v>
      </c>
      <c r="AC224" s="291" t="s">
        <v>8389</v>
      </c>
      <c r="AD224" s="291" t="s">
        <v>8389</v>
      </c>
      <c r="AE224" s="291" t="s">
        <v>8389</v>
      </c>
      <c r="AF224" s="291" t="s">
        <v>8389</v>
      </c>
      <c r="AG224" s="291" t="s">
        <v>8389</v>
      </c>
      <c r="AH224" s="291" t="s">
        <v>8389</v>
      </c>
      <c r="AI224" s="291" t="s">
        <v>8389</v>
      </c>
      <c r="AJ224" s="291" t="s">
        <v>8389</v>
      </c>
      <c r="AK224" s="291" t="s">
        <v>8389</v>
      </c>
      <c r="AL224" s="291" t="s">
        <v>8389</v>
      </c>
      <c r="AM224" s="291" t="s">
        <v>8389</v>
      </c>
      <c r="AN224" s="291" t="s">
        <v>8389</v>
      </c>
      <c r="AO224" s="291" t="s">
        <v>8389</v>
      </c>
      <c r="AP224" s="291" t="s">
        <v>8389</v>
      </c>
      <c r="AQ224" s="291">
        <v>2.4</v>
      </c>
      <c r="AR224" s="291">
        <v>2.2999999999999998</v>
      </c>
      <c r="AS224" s="291">
        <f>_xlfn.IFNA(VLOOKUP(C224,'INFORM Severity - hidden'!$C$5:$G$155,5,FALSE),"-")</f>
        <v>2.6</v>
      </c>
    </row>
    <row r="225" spans="1:45" x14ac:dyDescent="0.35">
      <c r="A225" t="s">
        <v>142</v>
      </c>
      <c r="B225" t="s">
        <v>140</v>
      </c>
      <c r="C225" t="s">
        <v>141</v>
      </c>
      <c r="D225" s="291" t="str">
        <f t="shared" si="3"/>
        <v>Decreasing</v>
      </c>
      <c r="E225" s="291">
        <v>1.5</v>
      </c>
      <c r="F225" s="291">
        <v>1.5</v>
      </c>
      <c r="G225" s="291">
        <v>1.5</v>
      </c>
      <c r="H225" s="291">
        <v>2.2000000000000002</v>
      </c>
      <c r="I225" s="291">
        <v>2.2000000000000002</v>
      </c>
      <c r="J225" s="291">
        <v>2.1</v>
      </c>
      <c r="K225" s="291">
        <v>1.8</v>
      </c>
      <c r="L225" s="291">
        <v>1.8</v>
      </c>
      <c r="M225" s="291">
        <v>1.9</v>
      </c>
      <c r="N225" s="291">
        <v>1.8</v>
      </c>
      <c r="O225" s="291">
        <v>1.8</v>
      </c>
      <c r="P225" s="291">
        <v>1.8</v>
      </c>
      <c r="Q225" s="291">
        <v>1.8</v>
      </c>
      <c r="R225" s="291">
        <v>1.8</v>
      </c>
      <c r="S225" s="291">
        <v>1.8</v>
      </c>
      <c r="T225" s="291">
        <v>1.8</v>
      </c>
      <c r="U225" s="291">
        <v>1.8</v>
      </c>
      <c r="V225" s="291">
        <v>1.8</v>
      </c>
      <c r="W225" s="291">
        <v>1.8</v>
      </c>
      <c r="X225" s="291">
        <v>2.5</v>
      </c>
      <c r="Y225" s="291">
        <v>2.4</v>
      </c>
      <c r="Z225" s="291">
        <v>1.7</v>
      </c>
      <c r="AA225" s="291">
        <v>1.7</v>
      </c>
      <c r="AB225" s="291">
        <v>1.7</v>
      </c>
      <c r="AC225" s="291">
        <v>1.7</v>
      </c>
      <c r="AD225" s="291">
        <v>1.7</v>
      </c>
      <c r="AE225" s="291">
        <v>1.7</v>
      </c>
      <c r="AF225" s="291">
        <v>1.8</v>
      </c>
      <c r="AG225" s="291">
        <v>1.8</v>
      </c>
      <c r="AH225" s="291">
        <v>1.8</v>
      </c>
      <c r="AI225" s="291">
        <v>2.4</v>
      </c>
      <c r="AJ225" s="291">
        <v>2.4</v>
      </c>
      <c r="AK225" s="291">
        <v>2.4</v>
      </c>
      <c r="AL225" s="291">
        <v>2.4</v>
      </c>
      <c r="AM225" s="291">
        <v>2.2999999999999998</v>
      </c>
      <c r="AN225" s="291">
        <v>2.4</v>
      </c>
      <c r="AO225" s="291">
        <v>2.4</v>
      </c>
      <c r="AP225" s="291">
        <v>2.4</v>
      </c>
      <c r="AQ225" s="291">
        <v>2.2999999999999998</v>
      </c>
      <c r="AR225" s="291">
        <v>2.2999999999999998</v>
      </c>
      <c r="AS225" s="291">
        <f>_xlfn.IFNA(VLOOKUP(C225,'INFORM Severity - hidden'!$C$5:$G$155,5,FALSE),"-")</f>
        <v>2.2999999999999998</v>
      </c>
    </row>
    <row r="226" spans="1:45" x14ac:dyDescent="0.35">
      <c r="A226" t="s">
        <v>142</v>
      </c>
      <c r="B226" t="s">
        <v>5693</v>
      </c>
      <c r="C226" t="s">
        <v>5694</v>
      </c>
      <c r="D226" s="291" t="str">
        <f t="shared" si="3"/>
        <v>-</v>
      </c>
      <c r="E226" s="291" t="s">
        <v>8389</v>
      </c>
      <c r="F226" s="291" t="s">
        <v>8389</v>
      </c>
      <c r="G226" s="291" t="s">
        <v>8389</v>
      </c>
      <c r="H226" s="291" t="s">
        <v>8389</v>
      </c>
      <c r="I226" s="291" t="s">
        <v>8389</v>
      </c>
      <c r="J226" s="291" t="s">
        <v>8389</v>
      </c>
      <c r="K226" s="291" t="s">
        <v>8389</v>
      </c>
      <c r="L226" s="291" t="s">
        <v>8389</v>
      </c>
      <c r="M226" s="291" t="s">
        <v>8389</v>
      </c>
      <c r="N226" s="291" t="s">
        <v>8389</v>
      </c>
      <c r="O226" s="291" t="s">
        <v>8389</v>
      </c>
      <c r="P226" s="291" t="s">
        <v>8389</v>
      </c>
      <c r="Q226" s="291" t="s">
        <v>8389</v>
      </c>
      <c r="R226" s="291" t="s">
        <v>8389</v>
      </c>
      <c r="S226" s="291" t="s">
        <v>8389</v>
      </c>
      <c r="T226" s="291" t="s">
        <v>8389</v>
      </c>
      <c r="U226" s="291" t="s">
        <v>8389</v>
      </c>
      <c r="V226" s="291" t="s">
        <v>8389</v>
      </c>
      <c r="W226" s="291" t="s">
        <v>8389</v>
      </c>
      <c r="X226" s="291" t="s">
        <v>8389</v>
      </c>
      <c r="Y226" s="291" t="s">
        <v>8389</v>
      </c>
      <c r="Z226" s="291" t="s">
        <v>8389</v>
      </c>
      <c r="AA226" s="291" t="s">
        <v>8389</v>
      </c>
      <c r="AB226" s="291" t="s">
        <v>8389</v>
      </c>
      <c r="AC226" s="291" t="s">
        <v>8389</v>
      </c>
      <c r="AD226" s="291" t="s">
        <v>8389</v>
      </c>
      <c r="AE226" s="291" t="s">
        <v>8389</v>
      </c>
      <c r="AF226" s="291" t="s">
        <v>8389</v>
      </c>
      <c r="AG226" s="291" t="s">
        <v>8389</v>
      </c>
      <c r="AH226" s="291" t="s">
        <v>8389</v>
      </c>
      <c r="AI226" s="291" t="s">
        <v>8389</v>
      </c>
      <c r="AJ226" s="291" t="s">
        <v>8389</v>
      </c>
      <c r="AK226" s="291" t="s">
        <v>8389</v>
      </c>
      <c r="AL226" s="291" t="s">
        <v>8389</v>
      </c>
      <c r="AM226" s="291" t="s">
        <v>8389</v>
      </c>
      <c r="AN226" s="291" t="s">
        <v>8389</v>
      </c>
      <c r="AO226" s="291" t="s">
        <v>8389</v>
      </c>
      <c r="AP226" s="291" t="s">
        <v>8389</v>
      </c>
      <c r="AQ226" s="291">
        <v>2.2000000000000002</v>
      </c>
      <c r="AR226" s="291">
        <v>2.2000000000000002</v>
      </c>
      <c r="AS226" s="291">
        <f>_xlfn.IFNA(VLOOKUP(C226,'INFORM Severity - hidden'!$C$5:$G$155,5,FALSE),"-")</f>
        <v>2.2999999999999998</v>
      </c>
    </row>
    <row r="227" spans="1:45" x14ac:dyDescent="0.35">
      <c r="A227"/>
      <c r="B227"/>
      <c r="C227" t="s">
        <v>8470</v>
      </c>
      <c r="D227" s="291" t="str">
        <f t="shared" si="3"/>
        <v>-</v>
      </c>
      <c r="E227" s="291" t="s">
        <v>8389</v>
      </c>
      <c r="F227" s="291">
        <v>2.9</v>
      </c>
      <c r="G227" s="291">
        <v>3</v>
      </c>
      <c r="H227" s="291">
        <v>3.1</v>
      </c>
      <c r="I227" s="291">
        <v>3.1</v>
      </c>
      <c r="J227" s="291">
        <v>3</v>
      </c>
      <c r="K227" s="291">
        <v>2.9</v>
      </c>
      <c r="L227" s="291">
        <v>2.9</v>
      </c>
      <c r="M227" s="291">
        <v>2.9</v>
      </c>
      <c r="N227" s="291">
        <v>2.9</v>
      </c>
      <c r="O227" s="291" t="s">
        <v>8389</v>
      </c>
      <c r="P227" s="291" t="s">
        <v>8389</v>
      </c>
      <c r="Q227" s="291" t="s">
        <v>8389</v>
      </c>
      <c r="R227" s="291" t="s">
        <v>8389</v>
      </c>
      <c r="S227" s="291" t="s">
        <v>8389</v>
      </c>
      <c r="T227" s="291" t="s">
        <v>8389</v>
      </c>
      <c r="U227" s="291">
        <v>2.9</v>
      </c>
      <c r="V227" s="291">
        <v>2.9</v>
      </c>
      <c r="W227" s="291">
        <v>2.9</v>
      </c>
      <c r="X227" s="291">
        <v>2.9</v>
      </c>
      <c r="Y227" s="291">
        <v>2.9</v>
      </c>
      <c r="Z227" s="291">
        <v>2.9</v>
      </c>
      <c r="AA227" s="291">
        <v>3.1</v>
      </c>
      <c r="AB227" s="291">
        <v>3.1</v>
      </c>
      <c r="AC227" s="291">
        <v>3.1</v>
      </c>
      <c r="AD227" s="291">
        <v>3.1</v>
      </c>
      <c r="AE227" s="291">
        <v>3.1</v>
      </c>
      <c r="AF227" s="291">
        <v>3.1</v>
      </c>
      <c r="AG227" s="291">
        <v>3.1</v>
      </c>
      <c r="AH227" s="291" t="s">
        <v>8389</v>
      </c>
      <c r="AI227" s="291" t="s">
        <v>8389</v>
      </c>
      <c r="AJ227" s="291" t="s">
        <v>8389</v>
      </c>
      <c r="AK227" s="291" t="s">
        <v>8389</v>
      </c>
      <c r="AL227" s="291" t="s">
        <v>8389</v>
      </c>
      <c r="AM227" s="291" t="s">
        <v>8389</v>
      </c>
      <c r="AN227" s="291" t="s">
        <v>8389</v>
      </c>
      <c r="AO227" s="291" t="s">
        <v>8389</v>
      </c>
      <c r="AP227" s="291" t="s">
        <v>8389</v>
      </c>
      <c r="AQ227" s="291" t="s">
        <v>8389</v>
      </c>
      <c r="AR227" s="291" t="s">
        <v>8389</v>
      </c>
      <c r="AS227" s="291" t="str">
        <f>_xlfn.IFNA(VLOOKUP(C227,'INFORM Severity - hidden'!$C$5:$G$155,5,FALSE),"-")</f>
        <v>-</v>
      </c>
    </row>
    <row r="228" spans="1:45" x14ac:dyDescent="0.35">
      <c r="A228"/>
      <c r="B228"/>
      <c r="C228" t="s">
        <v>8471</v>
      </c>
      <c r="D228" s="291" t="str">
        <f t="shared" si="3"/>
        <v>-</v>
      </c>
      <c r="E228" s="291" t="s">
        <v>8389</v>
      </c>
      <c r="F228" s="291">
        <v>2.8</v>
      </c>
      <c r="G228" s="291">
        <v>2.8</v>
      </c>
      <c r="H228" s="291">
        <v>2.6</v>
      </c>
      <c r="I228" s="291">
        <v>2.6</v>
      </c>
      <c r="J228" s="291">
        <v>2.5</v>
      </c>
      <c r="K228" s="291">
        <v>2.5</v>
      </c>
      <c r="L228" s="291">
        <v>2.5</v>
      </c>
      <c r="M228" s="291">
        <v>2.5</v>
      </c>
      <c r="N228" s="291" t="s">
        <v>8389</v>
      </c>
      <c r="O228" s="291" t="s">
        <v>8389</v>
      </c>
      <c r="P228" s="291" t="s">
        <v>8389</v>
      </c>
      <c r="Q228" s="291" t="s">
        <v>8389</v>
      </c>
      <c r="R228" s="291" t="s">
        <v>8389</v>
      </c>
      <c r="S228" s="291" t="s">
        <v>8389</v>
      </c>
      <c r="T228" s="291" t="s">
        <v>8389</v>
      </c>
      <c r="U228" s="291" t="s">
        <v>8389</v>
      </c>
      <c r="V228" s="291" t="s">
        <v>8389</v>
      </c>
      <c r="W228" s="291" t="s">
        <v>8389</v>
      </c>
      <c r="X228" s="291" t="s">
        <v>8389</v>
      </c>
      <c r="Y228" s="291" t="s">
        <v>8389</v>
      </c>
      <c r="Z228" s="291" t="s">
        <v>8389</v>
      </c>
      <c r="AA228" s="291" t="s">
        <v>8389</v>
      </c>
      <c r="AB228" s="291" t="s">
        <v>8389</v>
      </c>
      <c r="AC228" s="291" t="s">
        <v>8389</v>
      </c>
      <c r="AD228" s="291" t="s">
        <v>8389</v>
      </c>
      <c r="AE228" s="291" t="s">
        <v>8389</v>
      </c>
      <c r="AF228" s="291" t="s">
        <v>8389</v>
      </c>
      <c r="AG228" s="291" t="s">
        <v>8389</v>
      </c>
      <c r="AH228" s="291" t="s">
        <v>8389</v>
      </c>
      <c r="AI228" s="291" t="s">
        <v>8389</v>
      </c>
      <c r="AJ228" s="291" t="s">
        <v>8389</v>
      </c>
      <c r="AK228" s="291" t="s">
        <v>8389</v>
      </c>
      <c r="AL228" s="291" t="s">
        <v>8389</v>
      </c>
      <c r="AM228" s="291" t="s">
        <v>8389</v>
      </c>
      <c r="AN228" s="291" t="s">
        <v>8389</v>
      </c>
      <c r="AO228" s="291" t="s">
        <v>8389</v>
      </c>
      <c r="AP228" s="291" t="s">
        <v>8389</v>
      </c>
      <c r="AQ228" s="291" t="s">
        <v>8389</v>
      </c>
      <c r="AR228" s="291" t="s">
        <v>8389</v>
      </c>
      <c r="AS228" s="291" t="str">
        <f>_xlfn.IFNA(VLOOKUP(C228,'INFORM Severity - hidden'!$C$5:$G$155,5,FALSE),"-")</f>
        <v>-</v>
      </c>
    </row>
    <row r="229" spans="1:45" x14ac:dyDescent="0.35">
      <c r="A229"/>
      <c r="B229"/>
      <c r="C229" t="s">
        <v>8472</v>
      </c>
      <c r="D229" s="291" t="str">
        <f t="shared" si="3"/>
        <v>-</v>
      </c>
      <c r="E229" s="291" t="s">
        <v>8389</v>
      </c>
      <c r="F229" s="291">
        <v>1.9</v>
      </c>
      <c r="G229" s="291">
        <v>1.9</v>
      </c>
      <c r="H229" s="291">
        <v>2.4</v>
      </c>
      <c r="I229" s="291">
        <v>2.4</v>
      </c>
      <c r="J229" s="291">
        <v>2.2999999999999998</v>
      </c>
      <c r="K229" s="291">
        <v>2.2999999999999998</v>
      </c>
      <c r="L229" s="291">
        <v>2.2999999999999998</v>
      </c>
      <c r="M229" s="291">
        <v>1.6</v>
      </c>
      <c r="N229" s="291" t="s">
        <v>8389</v>
      </c>
      <c r="O229" s="291" t="s">
        <v>8389</v>
      </c>
      <c r="P229" s="291" t="s">
        <v>8389</v>
      </c>
      <c r="Q229" s="291" t="s">
        <v>8389</v>
      </c>
      <c r="R229" s="291" t="s">
        <v>8389</v>
      </c>
      <c r="S229" s="291" t="s">
        <v>8389</v>
      </c>
      <c r="T229" s="291" t="s">
        <v>8389</v>
      </c>
      <c r="U229" s="291" t="s">
        <v>8389</v>
      </c>
      <c r="V229" s="291" t="s">
        <v>8389</v>
      </c>
      <c r="W229" s="291" t="s">
        <v>8389</v>
      </c>
      <c r="X229" s="291" t="s">
        <v>8389</v>
      </c>
      <c r="Y229" s="291" t="s">
        <v>8389</v>
      </c>
      <c r="Z229" s="291" t="s">
        <v>8389</v>
      </c>
      <c r="AA229" s="291" t="s">
        <v>8389</v>
      </c>
      <c r="AB229" s="291" t="s">
        <v>8389</v>
      </c>
      <c r="AC229" s="291" t="s">
        <v>8389</v>
      </c>
      <c r="AD229" s="291" t="s">
        <v>8389</v>
      </c>
      <c r="AE229" s="291" t="s">
        <v>8389</v>
      </c>
      <c r="AF229" s="291" t="s">
        <v>8389</v>
      </c>
      <c r="AG229" s="291" t="s">
        <v>8389</v>
      </c>
      <c r="AH229" s="291" t="s">
        <v>8389</v>
      </c>
      <c r="AI229" s="291" t="s">
        <v>8389</v>
      </c>
      <c r="AJ229" s="291" t="s">
        <v>8389</v>
      </c>
      <c r="AK229" s="291" t="s">
        <v>8389</v>
      </c>
      <c r="AL229" s="291" t="s">
        <v>8389</v>
      </c>
      <c r="AM229" s="291" t="s">
        <v>8389</v>
      </c>
      <c r="AN229" s="291" t="s">
        <v>8389</v>
      </c>
      <c r="AO229" s="291" t="s">
        <v>8389</v>
      </c>
      <c r="AP229" s="291" t="s">
        <v>8389</v>
      </c>
      <c r="AQ229" s="291" t="s">
        <v>8389</v>
      </c>
      <c r="AR229" s="291" t="s">
        <v>8389</v>
      </c>
      <c r="AS229" s="291" t="str">
        <f>_xlfn.IFNA(VLOOKUP(C229,'INFORM Severity - hidden'!$C$5:$G$155,5,FALSE),"-")</f>
        <v>-</v>
      </c>
    </row>
    <row r="230" spans="1:45" x14ac:dyDescent="0.35">
      <c r="A230"/>
      <c r="B230"/>
      <c r="C230" t="s">
        <v>8473</v>
      </c>
      <c r="D230" s="291" t="str">
        <f t="shared" si="3"/>
        <v>-</v>
      </c>
      <c r="E230" s="291" t="s">
        <v>8389</v>
      </c>
      <c r="F230" s="291">
        <v>2</v>
      </c>
      <c r="G230" s="291">
        <v>2.2000000000000002</v>
      </c>
      <c r="H230" s="291">
        <v>2.4</v>
      </c>
      <c r="I230" s="291">
        <v>2.4</v>
      </c>
      <c r="J230" s="291">
        <v>2.2999999999999998</v>
      </c>
      <c r="K230" s="291">
        <v>2.2999999999999998</v>
      </c>
      <c r="L230" s="291">
        <v>2.2999999999999998</v>
      </c>
      <c r="M230" s="291">
        <v>2.2999999999999998</v>
      </c>
      <c r="N230" s="291" t="s">
        <v>8389</v>
      </c>
      <c r="O230" s="291" t="s">
        <v>8389</v>
      </c>
      <c r="P230" s="291" t="s">
        <v>8389</v>
      </c>
      <c r="Q230" s="291" t="s">
        <v>8389</v>
      </c>
      <c r="R230" s="291" t="s">
        <v>8389</v>
      </c>
      <c r="S230" s="291" t="s">
        <v>8389</v>
      </c>
      <c r="T230" s="291" t="s">
        <v>8389</v>
      </c>
      <c r="U230" s="291" t="s">
        <v>8389</v>
      </c>
      <c r="V230" s="291" t="s">
        <v>8389</v>
      </c>
      <c r="W230" s="291" t="s">
        <v>8389</v>
      </c>
      <c r="X230" s="291" t="s">
        <v>8389</v>
      </c>
      <c r="Y230" s="291" t="s">
        <v>8389</v>
      </c>
      <c r="Z230" s="291" t="s">
        <v>8389</v>
      </c>
      <c r="AA230" s="291" t="s">
        <v>8389</v>
      </c>
      <c r="AB230" s="291" t="s">
        <v>8389</v>
      </c>
      <c r="AC230" s="291" t="s">
        <v>8389</v>
      </c>
      <c r="AD230" s="291" t="s">
        <v>8389</v>
      </c>
      <c r="AE230" s="291" t="s">
        <v>8389</v>
      </c>
      <c r="AF230" s="291" t="s">
        <v>8389</v>
      </c>
      <c r="AG230" s="291" t="s">
        <v>8389</v>
      </c>
      <c r="AH230" s="291" t="s">
        <v>8389</v>
      </c>
      <c r="AI230" s="291" t="s">
        <v>8389</v>
      </c>
      <c r="AJ230" s="291" t="s">
        <v>8389</v>
      </c>
      <c r="AK230" s="291" t="s">
        <v>8389</v>
      </c>
      <c r="AL230" s="291" t="s">
        <v>8389</v>
      </c>
      <c r="AM230" s="291" t="s">
        <v>8389</v>
      </c>
      <c r="AN230" s="291" t="s">
        <v>8389</v>
      </c>
      <c r="AO230" s="291" t="s">
        <v>8389</v>
      </c>
      <c r="AP230" s="291" t="s">
        <v>8389</v>
      </c>
      <c r="AQ230" s="291" t="s">
        <v>8389</v>
      </c>
      <c r="AR230" s="291" t="s">
        <v>8389</v>
      </c>
      <c r="AS230" s="291" t="str">
        <f>_xlfn.IFNA(VLOOKUP(C230,'INFORM Severity - hidden'!$C$5:$G$155,5,FALSE),"-")</f>
        <v>-</v>
      </c>
    </row>
    <row r="231" spans="1:45" x14ac:dyDescent="0.35">
      <c r="A231" t="s">
        <v>1352</v>
      </c>
      <c r="B231" t="s">
        <v>1350</v>
      </c>
      <c r="C231" t="s">
        <v>1351</v>
      </c>
      <c r="D231" s="291" t="str">
        <f t="shared" si="3"/>
        <v>Stable</v>
      </c>
      <c r="E231" s="291" t="s">
        <v>8389</v>
      </c>
      <c r="F231" s="291" t="s">
        <v>8389</v>
      </c>
      <c r="G231" s="291" t="s">
        <v>8389</v>
      </c>
      <c r="H231" s="291" t="s">
        <v>8389</v>
      </c>
      <c r="I231" s="291" t="s">
        <v>8389</v>
      </c>
      <c r="J231" s="291" t="s">
        <v>8389</v>
      </c>
      <c r="K231" s="291" t="s">
        <v>8389</v>
      </c>
      <c r="L231" s="291" t="s">
        <v>8389</v>
      </c>
      <c r="M231" s="291" t="s">
        <v>8389</v>
      </c>
      <c r="N231" s="291" t="s">
        <v>8389</v>
      </c>
      <c r="O231" s="291">
        <v>3</v>
      </c>
      <c r="P231" s="291">
        <v>2.8</v>
      </c>
      <c r="Q231" s="291">
        <v>2.8</v>
      </c>
      <c r="R231" s="291">
        <v>3</v>
      </c>
      <c r="S231" s="291">
        <v>3</v>
      </c>
      <c r="T231" s="291">
        <v>3</v>
      </c>
      <c r="U231" s="291">
        <v>3</v>
      </c>
      <c r="V231" s="291">
        <v>3.1</v>
      </c>
      <c r="W231" s="291">
        <v>3.1</v>
      </c>
      <c r="X231" s="291">
        <v>3.1</v>
      </c>
      <c r="Y231" s="291">
        <v>3.1</v>
      </c>
      <c r="Z231" s="291">
        <v>3.1</v>
      </c>
      <c r="AA231" s="291">
        <v>3.2</v>
      </c>
      <c r="AB231" s="291">
        <v>3.1</v>
      </c>
      <c r="AC231" s="291">
        <v>3.1</v>
      </c>
      <c r="AD231" s="291">
        <v>3.1</v>
      </c>
      <c r="AE231" s="291">
        <v>3.1</v>
      </c>
      <c r="AF231" s="291">
        <v>3.1</v>
      </c>
      <c r="AG231" s="291">
        <v>3.1</v>
      </c>
      <c r="AH231" s="291">
        <v>3.1</v>
      </c>
      <c r="AI231" s="291">
        <v>3.1</v>
      </c>
      <c r="AJ231" s="291">
        <v>3.1</v>
      </c>
      <c r="AK231" s="291">
        <v>3.1</v>
      </c>
      <c r="AL231" s="291">
        <v>3.1</v>
      </c>
      <c r="AM231" s="291">
        <v>3.1</v>
      </c>
      <c r="AN231" s="291">
        <v>3.1</v>
      </c>
      <c r="AO231" s="291">
        <v>3.1</v>
      </c>
      <c r="AP231" s="291">
        <v>3.1</v>
      </c>
      <c r="AQ231" s="291">
        <v>3.1</v>
      </c>
      <c r="AR231" s="291">
        <v>3.1</v>
      </c>
      <c r="AS231" s="291">
        <f>_xlfn.IFNA(VLOOKUP(C231,'INFORM Severity - hidden'!$C$5:$G$155,5,FALSE),"-")</f>
        <v>3.1</v>
      </c>
    </row>
    <row r="232" spans="1:45" x14ac:dyDescent="0.35">
      <c r="A232"/>
      <c r="B232"/>
      <c r="C232" t="s">
        <v>8474</v>
      </c>
      <c r="D232" s="291" t="str">
        <f t="shared" si="3"/>
        <v>-</v>
      </c>
      <c r="E232" s="291" t="s">
        <v>8389</v>
      </c>
      <c r="F232" s="291" t="s">
        <v>8389</v>
      </c>
      <c r="G232" s="291" t="s">
        <v>8389</v>
      </c>
      <c r="H232" s="291" t="s">
        <v>8389</v>
      </c>
      <c r="I232" s="291" t="s">
        <v>8389</v>
      </c>
      <c r="J232" s="291" t="s">
        <v>8389</v>
      </c>
      <c r="K232" s="291" t="s">
        <v>8389</v>
      </c>
      <c r="L232" s="291" t="s">
        <v>8389</v>
      </c>
      <c r="M232" s="291" t="s">
        <v>8389</v>
      </c>
      <c r="N232" s="291" t="s">
        <v>8389</v>
      </c>
      <c r="O232" s="291" t="s">
        <v>8389</v>
      </c>
      <c r="P232" s="291" t="s">
        <v>8389</v>
      </c>
      <c r="Q232" s="291" t="s">
        <v>8389</v>
      </c>
      <c r="R232" s="291" t="s">
        <v>8389</v>
      </c>
      <c r="S232" s="291" t="s">
        <v>8389</v>
      </c>
      <c r="T232" s="291" t="s">
        <v>8389</v>
      </c>
      <c r="U232" s="291" t="s">
        <v>8389</v>
      </c>
      <c r="V232" s="291" t="s">
        <v>8389</v>
      </c>
      <c r="W232" s="291" t="s">
        <v>8389</v>
      </c>
      <c r="X232" s="291" t="s">
        <v>8389</v>
      </c>
      <c r="Y232" s="291" t="s">
        <v>8389</v>
      </c>
      <c r="Z232" s="291" t="s">
        <v>8389</v>
      </c>
      <c r="AA232" s="291" t="s">
        <v>8389</v>
      </c>
      <c r="AB232" s="291" t="s">
        <v>8389</v>
      </c>
      <c r="AC232" s="291" t="s">
        <v>8389</v>
      </c>
      <c r="AD232" s="291" t="s">
        <v>8389</v>
      </c>
      <c r="AE232" s="291" t="s">
        <v>8389</v>
      </c>
      <c r="AF232" s="291" t="s">
        <v>8389</v>
      </c>
      <c r="AG232" s="291" t="s">
        <v>8389</v>
      </c>
      <c r="AH232" s="291" t="s">
        <v>8389</v>
      </c>
      <c r="AI232" s="291" t="s">
        <v>8389</v>
      </c>
      <c r="AJ232" s="291" t="s">
        <v>8389</v>
      </c>
      <c r="AK232" s="291" t="s">
        <v>8389</v>
      </c>
      <c r="AL232" s="291" t="s">
        <v>8389</v>
      </c>
      <c r="AM232" s="291" t="s">
        <v>8389</v>
      </c>
      <c r="AN232" s="291" t="s">
        <v>8389</v>
      </c>
      <c r="AO232" s="291" t="s">
        <v>8389</v>
      </c>
      <c r="AP232" s="291" t="s">
        <v>8389</v>
      </c>
      <c r="AQ232" s="291" t="s">
        <v>8389</v>
      </c>
      <c r="AR232" s="291" t="s">
        <v>8389</v>
      </c>
      <c r="AS232" s="291" t="str">
        <f>_xlfn.IFNA(VLOOKUP(C232,'INFORM Severity - hidden'!$C$5:$G$155,5,FALSE),"-")</f>
        <v>-</v>
      </c>
    </row>
    <row r="233" spans="1:45" x14ac:dyDescent="0.35">
      <c r="A233" t="s">
        <v>797</v>
      </c>
      <c r="B233" t="s">
        <v>795</v>
      </c>
      <c r="C233" t="s">
        <v>796</v>
      </c>
      <c r="D233" s="291" t="str">
        <f t="shared" si="3"/>
        <v>Increasing</v>
      </c>
      <c r="E233" s="291" t="s">
        <v>8389</v>
      </c>
      <c r="F233" s="291">
        <v>3.3</v>
      </c>
      <c r="G233" s="291">
        <v>3.3</v>
      </c>
      <c r="H233" s="291">
        <v>3.6</v>
      </c>
      <c r="I233" s="291">
        <v>3.6</v>
      </c>
      <c r="J233" s="291">
        <v>3.6</v>
      </c>
      <c r="K233" s="291">
        <v>3.6</v>
      </c>
      <c r="L233" s="291">
        <v>3.6</v>
      </c>
      <c r="M233" s="291">
        <v>3.6</v>
      </c>
      <c r="N233" s="291">
        <v>3.5</v>
      </c>
      <c r="O233" s="291">
        <v>3.5</v>
      </c>
      <c r="P233" s="291">
        <v>3.5</v>
      </c>
      <c r="Q233" s="291">
        <v>3.5</v>
      </c>
      <c r="R233" s="291">
        <v>3.5</v>
      </c>
      <c r="S233" s="291">
        <v>3.5</v>
      </c>
      <c r="T233" s="291">
        <v>3.5</v>
      </c>
      <c r="U233" s="291">
        <v>3.5</v>
      </c>
      <c r="V233" s="291">
        <v>3.5</v>
      </c>
      <c r="W233" s="291">
        <v>3.5</v>
      </c>
      <c r="X233" s="291">
        <v>3.5</v>
      </c>
      <c r="Y233" s="291">
        <v>3.5</v>
      </c>
      <c r="Z233" s="291">
        <v>3.5</v>
      </c>
      <c r="AA233" s="291">
        <v>3.5</v>
      </c>
      <c r="AB233" s="291">
        <v>3.5</v>
      </c>
      <c r="AC233" s="291">
        <v>3.5</v>
      </c>
      <c r="AD233" s="291">
        <v>3.5</v>
      </c>
      <c r="AE233" s="291">
        <v>3.5</v>
      </c>
      <c r="AF233" s="291">
        <v>3.5</v>
      </c>
      <c r="AG233" s="291">
        <v>3.5</v>
      </c>
      <c r="AH233" s="291">
        <v>3.5</v>
      </c>
      <c r="AI233" s="291">
        <v>3.5</v>
      </c>
      <c r="AJ233" s="291">
        <v>3.5</v>
      </c>
      <c r="AK233" s="291">
        <v>3.5</v>
      </c>
      <c r="AL233" s="291">
        <v>3.6</v>
      </c>
      <c r="AM233" s="291">
        <v>3.6</v>
      </c>
      <c r="AN233" s="291">
        <v>3.6</v>
      </c>
      <c r="AO233" s="291">
        <v>3.6</v>
      </c>
      <c r="AP233" s="291">
        <v>3.7</v>
      </c>
      <c r="AQ233" s="291">
        <v>4</v>
      </c>
      <c r="AR233" s="291">
        <v>4.3</v>
      </c>
      <c r="AS233" s="291">
        <f>_xlfn.IFNA(VLOOKUP(C233,'INFORM Severity - hidden'!$C$5:$G$155,5,FALSE),"-")</f>
        <v>4.3</v>
      </c>
    </row>
    <row r="234" spans="1:45" x14ac:dyDescent="0.35">
      <c r="A234"/>
      <c r="B234"/>
      <c r="C234" t="s">
        <v>8475</v>
      </c>
      <c r="D234" s="291" t="str">
        <f t="shared" si="3"/>
        <v>-</v>
      </c>
      <c r="E234" s="291" t="s">
        <v>8389</v>
      </c>
      <c r="F234" s="291" t="s">
        <v>8389</v>
      </c>
      <c r="G234" s="291" t="s">
        <v>8389</v>
      </c>
      <c r="H234" s="291" t="s">
        <v>8389</v>
      </c>
      <c r="I234" s="291" t="s">
        <v>8389</v>
      </c>
      <c r="J234" s="291" t="s">
        <v>8389</v>
      </c>
      <c r="K234" s="291" t="s">
        <v>8389</v>
      </c>
      <c r="L234" s="291" t="s">
        <v>8389</v>
      </c>
      <c r="M234" s="291" t="s">
        <v>8389</v>
      </c>
      <c r="N234" s="291" t="s">
        <v>8389</v>
      </c>
      <c r="O234" s="291" t="s">
        <v>8389</v>
      </c>
      <c r="P234" s="291" t="s">
        <v>8389</v>
      </c>
      <c r="Q234" s="291" t="s">
        <v>8389</v>
      </c>
      <c r="R234" s="291" t="s">
        <v>8389</v>
      </c>
      <c r="S234" s="291" t="s">
        <v>8389</v>
      </c>
      <c r="T234" s="291" t="s">
        <v>8389</v>
      </c>
      <c r="U234" s="291" t="s">
        <v>8389</v>
      </c>
      <c r="V234" s="291" t="s">
        <v>8389</v>
      </c>
      <c r="W234" s="291" t="s">
        <v>8389</v>
      </c>
      <c r="X234" s="291" t="s">
        <v>8389</v>
      </c>
      <c r="Y234" s="291" t="s">
        <v>8389</v>
      </c>
      <c r="Z234" s="291" t="s">
        <v>8389</v>
      </c>
      <c r="AA234" s="291" t="s">
        <v>8389</v>
      </c>
      <c r="AB234" s="291" t="s">
        <v>8389</v>
      </c>
      <c r="AC234" s="291" t="s">
        <v>8389</v>
      </c>
      <c r="AD234" s="291" t="s">
        <v>8389</v>
      </c>
      <c r="AE234" s="291" t="s">
        <v>8389</v>
      </c>
      <c r="AF234" s="291">
        <v>1.5</v>
      </c>
      <c r="AG234" s="291">
        <v>1.5</v>
      </c>
      <c r="AH234" s="291">
        <v>1.6</v>
      </c>
      <c r="AI234" s="291">
        <v>1.6</v>
      </c>
      <c r="AJ234" s="291">
        <v>1.6</v>
      </c>
      <c r="AK234" s="291" t="s">
        <v>8389</v>
      </c>
      <c r="AL234" s="291" t="s">
        <v>8389</v>
      </c>
      <c r="AM234" s="291" t="s">
        <v>8389</v>
      </c>
      <c r="AN234" s="291" t="s">
        <v>8389</v>
      </c>
      <c r="AO234" s="291" t="s">
        <v>8389</v>
      </c>
      <c r="AP234" s="291" t="s">
        <v>8389</v>
      </c>
      <c r="AQ234" s="291" t="s">
        <v>8389</v>
      </c>
      <c r="AR234" s="291" t="s">
        <v>8389</v>
      </c>
      <c r="AS234" s="291" t="str">
        <f>_xlfn.IFNA(VLOOKUP(C234,'INFORM Severity - hidden'!$C$5:$G$155,5,FALSE),"-")</f>
        <v>-</v>
      </c>
    </row>
    <row r="235" spans="1:45" x14ac:dyDescent="0.35">
      <c r="A235" t="s">
        <v>91</v>
      </c>
      <c r="B235" t="s">
        <v>89</v>
      </c>
      <c r="C235" t="s">
        <v>90</v>
      </c>
      <c r="D235" s="291" t="str">
        <f t="shared" si="3"/>
        <v>Stable</v>
      </c>
      <c r="E235" s="291">
        <v>4.2</v>
      </c>
      <c r="F235" s="291">
        <v>4.2</v>
      </c>
      <c r="G235" s="291">
        <v>4.2</v>
      </c>
      <c r="H235" s="291">
        <v>3.9</v>
      </c>
      <c r="I235" s="291">
        <v>3.9</v>
      </c>
      <c r="J235" s="291">
        <v>4</v>
      </c>
      <c r="K235" s="291">
        <v>4</v>
      </c>
      <c r="L235" s="291">
        <v>4</v>
      </c>
      <c r="M235" s="291">
        <v>4</v>
      </c>
      <c r="N235" s="291">
        <v>4</v>
      </c>
      <c r="O235" s="291">
        <v>4</v>
      </c>
      <c r="P235" s="291">
        <v>4</v>
      </c>
      <c r="Q235" s="291">
        <v>4</v>
      </c>
      <c r="R235" s="291">
        <v>4.0999999999999996</v>
      </c>
      <c r="S235" s="291">
        <v>4.0999999999999996</v>
      </c>
      <c r="T235" s="291">
        <v>4.0999999999999996</v>
      </c>
      <c r="U235" s="291">
        <v>4.0999999999999996</v>
      </c>
      <c r="V235" s="291">
        <v>4.0999999999999996</v>
      </c>
      <c r="W235" s="291">
        <v>4.0999999999999996</v>
      </c>
      <c r="X235" s="291">
        <v>4.0999999999999996</v>
      </c>
      <c r="Y235" s="291">
        <v>4.0999999999999996</v>
      </c>
      <c r="Z235" s="291">
        <v>4.0999999999999996</v>
      </c>
      <c r="AA235" s="291">
        <v>4</v>
      </c>
      <c r="AB235" s="291">
        <v>4</v>
      </c>
      <c r="AC235" s="291">
        <v>4</v>
      </c>
      <c r="AD235" s="291">
        <v>4</v>
      </c>
      <c r="AE235" s="291">
        <v>4</v>
      </c>
      <c r="AF235" s="291">
        <v>4</v>
      </c>
      <c r="AG235" s="291">
        <v>4</v>
      </c>
      <c r="AH235" s="291">
        <v>4.0999999999999996</v>
      </c>
      <c r="AI235" s="291">
        <v>4.0999999999999996</v>
      </c>
      <c r="AJ235" s="291">
        <v>4.0999999999999996</v>
      </c>
      <c r="AK235" s="291">
        <v>4.0999999999999996</v>
      </c>
      <c r="AL235" s="291">
        <v>4.2</v>
      </c>
      <c r="AM235" s="291">
        <v>4.2</v>
      </c>
      <c r="AN235" s="291">
        <v>4.2</v>
      </c>
      <c r="AO235" s="291">
        <v>4.2</v>
      </c>
      <c r="AP235" s="291">
        <v>4.2</v>
      </c>
      <c r="AQ235" s="291">
        <v>4.2</v>
      </c>
      <c r="AR235" s="291">
        <v>4.2</v>
      </c>
      <c r="AS235" s="291">
        <f>_xlfn.IFNA(VLOOKUP(C235,'INFORM Severity - hidden'!$C$5:$G$155,5,FALSE),"-")</f>
        <v>4.2</v>
      </c>
    </row>
    <row r="236" spans="1:45" x14ac:dyDescent="0.35">
      <c r="A236"/>
      <c r="B236"/>
      <c r="C236" t="s">
        <v>8476</v>
      </c>
      <c r="D236" s="291" t="str">
        <f t="shared" si="3"/>
        <v>-</v>
      </c>
      <c r="E236" s="291" t="s">
        <v>8389</v>
      </c>
      <c r="F236" s="291" t="s">
        <v>8389</v>
      </c>
      <c r="G236" s="291" t="s">
        <v>8389</v>
      </c>
      <c r="H236" s="291" t="s">
        <v>8389</v>
      </c>
      <c r="I236" s="291" t="s">
        <v>8389</v>
      </c>
      <c r="J236" s="291" t="s">
        <v>8389</v>
      </c>
      <c r="K236" s="291" t="s">
        <v>8389</v>
      </c>
      <c r="L236" s="291" t="s">
        <v>8389</v>
      </c>
      <c r="M236" s="291" t="s">
        <v>8389</v>
      </c>
      <c r="N236" s="291" t="s">
        <v>8389</v>
      </c>
      <c r="O236" s="291" t="s">
        <v>8389</v>
      </c>
      <c r="P236" s="291" t="s">
        <v>8389</v>
      </c>
      <c r="Q236" s="291" t="s">
        <v>8389</v>
      </c>
      <c r="R236" s="291" t="s">
        <v>8389</v>
      </c>
      <c r="S236" s="291" t="s">
        <v>8389</v>
      </c>
      <c r="T236" s="291" t="s">
        <v>8389</v>
      </c>
      <c r="U236" s="291" t="s">
        <v>8389</v>
      </c>
      <c r="V236" s="291" t="s">
        <v>8389</v>
      </c>
      <c r="W236" s="291" t="s">
        <v>8389</v>
      </c>
      <c r="X236" s="291" t="s">
        <v>8389</v>
      </c>
      <c r="Y236" s="291" t="s">
        <v>8389</v>
      </c>
      <c r="Z236" s="291" t="s">
        <v>8389</v>
      </c>
      <c r="AA236" s="291">
        <v>2.4</v>
      </c>
      <c r="AB236" s="291">
        <v>2.4</v>
      </c>
      <c r="AC236" s="291">
        <v>2.4</v>
      </c>
      <c r="AD236" s="291">
        <v>2.9</v>
      </c>
      <c r="AE236" s="291">
        <v>2.9</v>
      </c>
      <c r="AF236" s="291">
        <v>2.8</v>
      </c>
      <c r="AG236" s="291" t="s">
        <v>8389</v>
      </c>
      <c r="AH236" s="291" t="s">
        <v>8389</v>
      </c>
      <c r="AI236" s="291" t="s">
        <v>8389</v>
      </c>
      <c r="AJ236" s="291" t="s">
        <v>8389</v>
      </c>
      <c r="AK236" s="291" t="s">
        <v>8389</v>
      </c>
      <c r="AL236" s="291" t="s">
        <v>8389</v>
      </c>
      <c r="AM236" s="291" t="s">
        <v>8389</v>
      </c>
      <c r="AN236" s="291" t="s">
        <v>8389</v>
      </c>
      <c r="AO236" s="291" t="s">
        <v>8389</v>
      </c>
      <c r="AP236" s="291" t="s">
        <v>8389</v>
      </c>
      <c r="AQ236" s="291" t="s">
        <v>8389</v>
      </c>
      <c r="AR236" s="291" t="s">
        <v>8389</v>
      </c>
      <c r="AS236" s="291" t="str">
        <f>_xlfn.IFNA(VLOOKUP(C236,'INFORM Severity - hidden'!$C$5:$G$155,5,FALSE),"-")</f>
        <v>-</v>
      </c>
    </row>
    <row r="237" spans="1:45" x14ac:dyDescent="0.35">
      <c r="A237"/>
      <c r="B237"/>
      <c r="C237" t="s">
        <v>8477</v>
      </c>
      <c r="D237" s="291" t="str">
        <f t="shared" si="3"/>
        <v>-</v>
      </c>
      <c r="E237" s="291" t="s">
        <v>8389</v>
      </c>
      <c r="F237" s="291" t="s">
        <v>8389</v>
      </c>
      <c r="G237" s="291" t="s">
        <v>8389</v>
      </c>
      <c r="H237" s="291" t="s">
        <v>8389</v>
      </c>
      <c r="I237" s="291" t="s">
        <v>8389</v>
      </c>
      <c r="J237" s="291" t="s">
        <v>8389</v>
      </c>
      <c r="K237" s="291" t="s">
        <v>8389</v>
      </c>
      <c r="L237" s="291" t="s">
        <v>8389</v>
      </c>
      <c r="M237" s="291" t="s">
        <v>8389</v>
      </c>
      <c r="N237" s="291" t="s">
        <v>8389</v>
      </c>
      <c r="O237" s="291" t="s">
        <v>8389</v>
      </c>
      <c r="P237" s="291" t="s">
        <v>8389</v>
      </c>
      <c r="Q237" s="291" t="s">
        <v>8389</v>
      </c>
      <c r="R237" s="291" t="s">
        <v>8389</v>
      </c>
      <c r="S237" s="291" t="s">
        <v>8389</v>
      </c>
      <c r="T237" s="291">
        <v>1.9</v>
      </c>
      <c r="U237" s="291">
        <v>1.9</v>
      </c>
      <c r="V237" s="291">
        <v>2</v>
      </c>
      <c r="W237" s="291">
        <v>2</v>
      </c>
      <c r="X237" s="291">
        <v>2</v>
      </c>
      <c r="Y237" s="291">
        <v>2</v>
      </c>
      <c r="Z237" s="291">
        <v>2</v>
      </c>
      <c r="AA237" s="291">
        <v>2</v>
      </c>
      <c r="AB237" s="291">
        <v>2</v>
      </c>
      <c r="AC237" s="291">
        <v>2</v>
      </c>
      <c r="AD237" s="291">
        <v>2</v>
      </c>
      <c r="AE237" s="291">
        <v>2</v>
      </c>
      <c r="AF237" s="291">
        <v>2</v>
      </c>
      <c r="AG237" s="291" t="s">
        <v>8389</v>
      </c>
      <c r="AH237" s="291" t="s">
        <v>8389</v>
      </c>
      <c r="AI237" s="291" t="s">
        <v>8389</v>
      </c>
      <c r="AJ237" s="291" t="s">
        <v>8389</v>
      </c>
      <c r="AK237" s="291" t="s">
        <v>8389</v>
      </c>
      <c r="AL237" s="291" t="s">
        <v>8389</v>
      </c>
      <c r="AM237" s="291" t="s">
        <v>8389</v>
      </c>
      <c r="AN237" s="291" t="s">
        <v>8389</v>
      </c>
      <c r="AO237" s="291" t="s">
        <v>8389</v>
      </c>
      <c r="AP237" s="291" t="s">
        <v>8389</v>
      </c>
      <c r="AQ237" s="291" t="s">
        <v>8389</v>
      </c>
      <c r="AR237" s="291" t="s">
        <v>8389</v>
      </c>
      <c r="AS237" s="291" t="str">
        <f>_xlfn.IFNA(VLOOKUP(C237,'INFORM Severity - hidden'!$C$5:$G$155,5,FALSE),"-")</f>
        <v>-</v>
      </c>
    </row>
    <row r="238" spans="1:45" x14ac:dyDescent="0.35">
      <c r="A238"/>
      <c r="B238"/>
      <c r="C238" t="s">
        <v>8478</v>
      </c>
      <c r="D238" s="291" t="str">
        <f t="shared" si="3"/>
        <v>-</v>
      </c>
      <c r="E238" s="291" t="s">
        <v>8389</v>
      </c>
      <c r="F238" s="291">
        <v>1.5</v>
      </c>
      <c r="G238" s="291" t="s">
        <v>8389</v>
      </c>
      <c r="H238" s="291" t="s">
        <v>8389</v>
      </c>
      <c r="I238" s="291" t="s">
        <v>8389</v>
      </c>
      <c r="J238" s="291" t="s">
        <v>8389</v>
      </c>
      <c r="K238" s="291" t="s">
        <v>8389</v>
      </c>
      <c r="L238" s="291" t="s">
        <v>8389</v>
      </c>
      <c r="M238" s="291" t="s">
        <v>8389</v>
      </c>
      <c r="N238" s="291" t="s">
        <v>8389</v>
      </c>
      <c r="O238" s="291" t="s">
        <v>8389</v>
      </c>
      <c r="P238" s="291" t="s">
        <v>8389</v>
      </c>
      <c r="Q238" s="291" t="s">
        <v>8389</v>
      </c>
      <c r="R238" s="291" t="s">
        <v>8389</v>
      </c>
      <c r="S238" s="291" t="s">
        <v>8389</v>
      </c>
      <c r="T238" s="291" t="s">
        <v>8389</v>
      </c>
      <c r="U238" s="291" t="s">
        <v>8389</v>
      </c>
      <c r="V238" s="291" t="s">
        <v>8389</v>
      </c>
      <c r="W238" s="291" t="s">
        <v>8389</v>
      </c>
      <c r="X238" s="291" t="s">
        <v>8389</v>
      </c>
      <c r="Y238" s="291" t="s">
        <v>8389</v>
      </c>
      <c r="Z238" s="291" t="s">
        <v>8389</v>
      </c>
      <c r="AA238" s="291" t="s">
        <v>8389</v>
      </c>
      <c r="AB238" s="291" t="s">
        <v>8389</v>
      </c>
      <c r="AC238" s="291" t="s">
        <v>8389</v>
      </c>
      <c r="AD238" s="291" t="s">
        <v>8389</v>
      </c>
      <c r="AE238" s="291" t="s">
        <v>8389</v>
      </c>
      <c r="AF238" s="291" t="s">
        <v>8389</v>
      </c>
      <c r="AG238" s="291" t="s">
        <v>8389</v>
      </c>
      <c r="AH238" s="291" t="s">
        <v>8389</v>
      </c>
      <c r="AI238" s="291" t="s">
        <v>8389</v>
      </c>
      <c r="AJ238" s="291" t="s">
        <v>8389</v>
      </c>
      <c r="AK238" s="291" t="s">
        <v>8389</v>
      </c>
      <c r="AL238" s="291" t="s">
        <v>8389</v>
      </c>
      <c r="AM238" s="291" t="s">
        <v>8389</v>
      </c>
      <c r="AN238" s="291" t="s">
        <v>8389</v>
      </c>
      <c r="AO238" s="291" t="s">
        <v>8389</v>
      </c>
      <c r="AP238" s="291" t="s">
        <v>8389</v>
      </c>
      <c r="AQ238" s="291" t="s">
        <v>8389</v>
      </c>
      <c r="AR238" s="291" t="s">
        <v>8389</v>
      </c>
      <c r="AS238" s="291" t="str">
        <f>_xlfn.IFNA(VLOOKUP(C238,'INFORM Severity - hidden'!$C$5:$G$155,5,FALSE),"-")</f>
        <v>-</v>
      </c>
    </row>
    <row r="239" spans="1:45" x14ac:dyDescent="0.35">
      <c r="A239"/>
      <c r="B239"/>
      <c r="C239" t="s">
        <v>8479</v>
      </c>
      <c r="D239" s="291" t="str">
        <f t="shared" si="3"/>
        <v>-</v>
      </c>
      <c r="E239" s="291" t="s">
        <v>8389</v>
      </c>
      <c r="F239" s="291">
        <v>1.3</v>
      </c>
      <c r="G239" s="291" t="s">
        <v>8389</v>
      </c>
      <c r="H239" s="291" t="s">
        <v>8389</v>
      </c>
      <c r="I239" s="291" t="s">
        <v>8389</v>
      </c>
      <c r="J239" s="291" t="s">
        <v>8389</v>
      </c>
      <c r="K239" s="291" t="s">
        <v>8389</v>
      </c>
      <c r="L239" s="291" t="s">
        <v>8389</v>
      </c>
      <c r="M239" s="291" t="s">
        <v>8389</v>
      </c>
      <c r="N239" s="291" t="s">
        <v>8389</v>
      </c>
      <c r="O239" s="291" t="s">
        <v>8389</v>
      </c>
      <c r="P239" s="291" t="s">
        <v>8389</v>
      </c>
      <c r="Q239" s="291" t="s">
        <v>8389</v>
      </c>
      <c r="R239" s="291" t="s">
        <v>8389</v>
      </c>
      <c r="S239" s="291" t="s">
        <v>8389</v>
      </c>
      <c r="T239" s="291" t="s">
        <v>8389</v>
      </c>
      <c r="U239" s="291" t="s">
        <v>8389</v>
      </c>
      <c r="V239" s="291" t="s">
        <v>8389</v>
      </c>
      <c r="W239" s="291" t="s">
        <v>8389</v>
      </c>
      <c r="X239" s="291" t="s">
        <v>8389</v>
      </c>
      <c r="Y239" s="291" t="s">
        <v>8389</v>
      </c>
      <c r="Z239" s="291" t="s">
        <v>8389</v>
      </c>
      <c r="AA239" s="291" t="s">
        <v>8389</v>
      </c>
      <c r="AB239" s="291" t="s">
        <v>8389</v>
      </c>
      <c r="AC239" s="291" t="s">
        <v>8389</v>
      </c>
      <c r="AD239" s="291" t="s">
        <v>8389</v>
      </c>
      <c r="AE239" s="291" t="s">
        <v>8389</v>
      </c>
      <c r="AF239" s="291" t="s">
        <v>8389</v>
      </c>
      <c r="AG239" s="291" t="s">
        <v>8389</v>
      </c>
      <c r="AH239" s="291" t="s">
        <v>8389</v>
      </c>
      <c r="AI239" s="291" t="s">
        <v>8389</v>
      </c>
      <c r="AJ239" s="291" t="s">
        <v>8389</v>
      </c>
      <c r="AK239" s="291" t="s">
        <v>8389</v>
      </c>
      <c r="AL239" s="291" t="s">
        <v>8389</v>
      </c>
      <c r="AM239" s="291" t="s">
        <v>8389</v>
      </c>
      <c r="AN239" s="291" t="s">
        <v>8389</v>
      </c>
      <c r="AO239" s="291" t="s">
        <v>8389</v>
      </c>
      <c r="AP239" s="291" t="s">
        <v>8389</v>
      </c>
      <c r="AQ239" s="291" t="s">
        <v>8389</v>
      </c>
      <c r="AR239" s="291" t="s">
        <v>8389</v>
      </c>
      <c r="AS239" s="291" t="str">
        <f>_xlfn.IFNA(VLOOKUP(C239,'INFORM Severity - hidden'!$C$5:$G$155,5,FALSE),"-")</f>
        <v>-</v>
      </c>
    </row>
    <row r="240" spans="1:45" x14ac:dyDescent="0.35">
      <c r="A240" t="s">
        <v>81</v>
      </c>
      <c r="B240" t="s">
        <v>79</v>
      </c>
      <c r="C240" t="s">
        <v>80</v>
      </c>
      <c r="D240" s="291" t="str">
        <f t="shared" si="3"/>
        <v>Stable</v>
      </c>
      <c r="E240" s="291">
        <v>4.2</v>
      </c>
      <c r="F240" s="291">
        <v>4.3</v>
      </c>
      <c r="G240" s="291">
        <v>4.3</v>
      </c>
      <c r="H240" s="291">
        <v>4.7</v>
      </c>
      <c r="I240" s="291">
        <v>4.7</v>
      </c>
      <c r="J240" s="291">
        <v>4.7</v>
      </c>
      <c r="K240" s="291">
        <v>4.7</v>
      </c>
      <c r="L240" s="291">
        <v>4.7</v>
      </c>
      <c r="M240" s="291">
        <v>4.7</v>
      </c>
      <c r="N240" s="291">
        <v>4.7</v>
      </c>
      <c r="O240" s="291">
        <v>4.7</v>
      </c>
      <c r="P240" s="291">
        <v>4.7</v>
      </c>
      <c r="Q240" s="291">
        <v>4.7</v>
      </c>
      <c r="R240" s="291">
        <v>4.7</v>
      </c>
      <c r="S240" s="291">
        <v>4.7</v>
      </c>
      <c r="T240" s="291">
        <v>4.7</v>
      </c>
      <c r="U240" s="291">
        <v>4.7</v>
      </c>
      <c r="V240" s="291">
        <v>4.7</v>
      </c>
      <c r="W240" s="291">
        <v>4.7</v>
      </c>
      <c r="X240" s="291">
        <v>4.7</v>
      </c>
      <c r="Y240" s="291">
        <v>4.5999999999999996</v>
      </c>
      <c r="Z240" s="291">
        <v>4.5999999999999996</v>
      </c>
      <c r="AA240" s="291">
        <v>4.5999999999999996</v>
      </c>
      <c r="AB240" s="291">
        <v>4.5999999999999996</v>
      </c>
      <c r="AC240" s="291">
        <v>4.5999999999999996</v>
      </c>
      <c r="AD240" s="291">
        <v>4.5999999999999996</v>
      </c>
      <c r="AE240" s="291">
        <v>4.5999999999999996</v>
      </c>
      <c r="AF240" s="291">
        <v>4.5999999999999996</v>
      </c>
      <c r="AG240" s="291">
        <v>4.9000000000000004</v>
      </c>
      <c r="AH240" s="291">
        <v>4.9000000000000004</v>
      </c>
      <c r="AI240" s="291">
        <v>4.9000000000000004</v>
      </c>
      <c r="AJ240" s="291">
        <v>4.9000000000000004</v>
      </c>
      <c r="AK240" s="291">
        <v>4.8</v>
      </c>
      <c r="AL240" s="291">
        <v>4.7</v>
      </c>
      <c r="AM240" s="291">
        <v>4.7</v>
      </c>
      <c r="AN240" s="291">
        <v>4.7</v>
      </c>
      <c r="AO240" s="291">
        <v>4.7</v>
      </c>
      <c r="AP240" s="291">
        <v>4.7</v>
      </c>
      <c r="AQ240" s="291">
        <v>4.7</v>
      </c>
      <c r="AR240" s="291">
        <v>4.7</v>
      </c>
      <c r="AS240" s="291">
        <f>_xlfn.IFNA(VLOOKUP(C240,'INFORM Severity - hidden'!$C$5:$G$155,5,FALSE),"-")</f>
        <v>4.7</v>
      </c>
    </row>
    <row r="241" spans="1:45" x14ac:dyDescent="0.35">
      <c r="A241" t="s">
        <v>81</v>
      </c>
      <c r="B241" t="s">
        <v>832</v>
      </c>
      <c r="C241" t="s">
        <v>833</v>
      </c>
      <c r="D241" s="291" t="str">
        <f t="shared" si="3"/>
        <v>Stable</v>
      </c>
      <c r="E241" s="291" t="s">
        <v>8389</v>
      </c>
      <c r="F241" s="291">
        <v>2.8</v>
      </c>
      <c r="G241" s="291">
        <v>2.8</v>
      </c>
      <c r="H241" s="291">
        <v>3</v>
      </c>
      <c r="I241" s="291">
        <v>3</v>
      </c>
      <c r="J241" s="291">
        <v>3</v>
      </c>
      <c r="K241" s="291">
        <v>3</v>
      </c>
      <c r="L241" s="291">
        <v>3</v>
      </c>
      <c r="M241" s="291">
        <v>2.9</v>
      </c>
      <c r="N241" s="291">
        <v>2.9</v>
      </c>
      <c r="O241" s="291">
        <v>3</v>
      </c>
      <c r="P241" s="291">
        <v>3</v>
      </c>
      <c r="Q241" s="291">
        <v>3</v>
      </c>
      <c r="R241" s="291">
        <v>2.9</v>
      </c>
      <c r="S241" s="291">
        <v>2.9</v>
      </c>
      <c r="T241" s="291">
        <v>2.9</v>
      </c>
      <c r="U241" s="291">
        <v>2.9</v>
      </c>
      <c r="V241" s="291">
        <v>2.6</v>
      </c>
      <c r="W241" s="291">
        <v>2.6</v>
      </c>
      <c r="X241" s="291">
        <v>2.6</v>
      </c>
      <c r="Y241" s="291">
        <v>2.6</v>
      </c>
      <c r="Z241" s="291">
        <v>2.6</v>
      </c>
      <c r="AA241" s="291">
        <v>2.9</v>
      </c>
      <c r="AB241" s="291">
        <v>2.9</v>
      </c>
      <c r="AC241" s="291">
        <v>2.9</v>
      </c>
      <c r="AD241" s="291">
        <v>2.9</v>
      </c>
      <c r="AE241" s="291">
        <v>2.9</v>
      </c>
      <c r="AF241" s="291">
        <v>3</v>
      </c>
      <c r="AG241" s="291">
        <v>2.6</v>
      </c>
      <c r="AH241" s="291">
        <v>2.5</v>
      </c>
      <c r="AI241" s="291">
        <v>2.5</v>
      </c>
      <c r="AJ241" s="291">
        <v>2.5</v>
      </c>
      <c r="AK241" s="291">
        <v>4.5</v>
      </c>
      <c r="AL241" s="291">
        <v>4.5</v>
      </c>
      <c r="AM241" s="291">
        <v>4.5</v>
      </c>
      <c r="AN241" s="291">
        <v>4.5</v>
      </c>
      <c r="AO241" s="291">
        <v>4.5</v>
      </c>
      <c r="AP241" s="291">
        <v>4.5</v>
      </c>
      <c r="AQ241" s="291">
        <v>4.5</v>
      </c>
      <c r="AR241" s="291">
        <v>4.5</v>
      </c>
      <c r="AS241" s="291">
        <f>_xlfn.IFNA(VLOOKUP(C241,'INFORM Severity - hidden'!$C$5:$G$155,5,FALSE),"-")</f>
        <v>4.5</v>
      </c>
    </row>
    <row r="242" spans="1:45" x14ac:dyDescent="0.35">
      <c r="A242" t="s">
        <v>390</v>
      </c>
      <c r="B242" t="s">
        <v>388</v>
      </c>
      <c r="C242" t="s">
        <v>389</v>
      </c>
      <c r="D242" s="291" t="str">
        <f t="shared" si="3"/>
        <v>Stable</v>
      </c>
      <c r="E242" s="291" t="s">
        <v>8389</v>
      </c>
      <c r="F242" s="291">
        <v>2.7</v>
      </c>
      <c r="G242" s="291">
        <v>2.7</v>
      </c>
      <c r="H242" s="291">
        <v>2.7</v>
      </c>
      <c r="I242" s="291">
        <v>2.7</v>
      </c>
      <c r="J242" s="291">
        <v>2.7</v>
      </c>
      <c r="K242" s="291">
        <v>2.7</v>
      </c>
      <c r="L242" s="291">
        <v>2.7</v>
      </c>
      <c r="M242" s="291">
        <v>2.7</v>
      </c>
      <c r="N242" s="291">
        <v>2.7</v>
      </c>
      <c r="O242" s="291">
        <v>2.7</v>
      </c>
      <c r="P242" s="291">
        <v>2.7</v>
      </c>
      <c r="Q242" s="291">
        <v>2.7</v>
      </c>
      <c r="R242" s="291">
        <v>2.7</v>
      </c>
      <c r="S242" s="291">
        <v>2.7</v>
      </c>
      <c r="T242" s="291">
        <v>2.7</v>
      </c>
      <c r="U242" s="291">
        <v>2.7</v>
      </c>
      <c r="V242" s="291">
        <v>2.8</v>
      </c>
      <c r="W242" s="291">
        <v>2.8</v>
      </c>
      <c r="X242" s="291">
        <v>2.8</v>
      </c>
      <c r="Y242" s="291">
        <v>2.8</v>
      </c>
      <c r="Z242" s="291">
        <v>2.7</v>
      </c>
      <c r="AA242" s="291">
        <v>2.7</v>
      </c>
      <c r="AB242" s="291">
        <v>2.7</v>
      </c>
      <c r="AC242" s="291">
        <v>2.7</v>
      </c>
      <c r="AD242" s="291">
        <v>2.7</v>
      </c>
      <c r="AE242" s="291">
        <v>2.7</v>
      </c>
      <c r="AF242" s="291">
        <v>2.7</v>
      </c>
      <c r="AG242" s="291">
        <v>2.7</v>
      </c>
      <c r="AH242" s="291">
        <v>2.8</v>
      </c>
      <c r="AI242" s="291">
        <v>2.9</v>
      </c>
      <c r="AJ242" s="291">
        <v>2.9</v>
      </c>
      <c r="AK242" s="291">
        <v>2.9</v>
      </c>
      <c r="AL242" s="291">
        <v>2.8</v>
      </c>
      <c r="AM242" s="291">
        <v>2.9</v>
      </c>
      <c r="AN242" s="291">
        <v>2.9</v>
      </c>
      <c r="AO242" s="291">
        <v>2.9</v>
      </c>
      <c r="AP242" s="291">
        <v>2.9</v>
      </c>
      <c r="AQ242" s="291">
        <v>2.9</v>
      </c>
      <c r="AR242" s="291">
        <v>2.9</v>
      </c>
      <c r="AS242" s="291">
        <f>_xlfn.IFNA(VLOOKUP(C242,'INFORM Severity - hidden'!$C$5:$G$155,5,FALSE),"-")</f>
        <v>2.9</v>
      </c>
    </row>
    <row r="243" spans="1:45" x14ac:dyDescent="0.35">
      <c r="A243" t="s">
        <v>170</v>
      </c>
      <c r="B243" t="s">
        <v>168</v>
      </c>
      <c r="C243" t="s">
        <v>169</v>
      </c>
      <c r="D243" s="291" t="str">
        <f t="shared" si="3"/>
        <v>Stable</v>
      </c>
      <c r="E243" s="291" t="s">
        <v>8389</v>
      </c>
      <c r="F243" s="291">
        <v>3.6</v>
      </c>
      <c r="G243" s="291">
        <v>3.8</v>
      </c>
      <c r="H243" s="291">
        <v>3.9</v>
      </c>
      <c r="I243" s="291">
        <v>3.9</v>
      </c>
      <c r="J243" s="291">
        <v>3.9</v>
      </c>
      <c r="K243" s="291">
        <v>3.9</v>
      </c>
      <c r="L243" s="291">
        <v>3.9</v>
      </c>
      <c r="M243" s="291">
        <v>3.9</v>
      </c>
      <c r="N243" s="291">
        <v>3.7</v>
      </c>
      <c r="O243" s="291">
        <v>3.7</v>
      </c>
      <c r="P243" s="291">
        <v>3.7</v>
      </c>
      <c r="Q243" s="291">
        <v>3.8</v>
      </c>
      <c r="R243" s="291">
        <v>3.8</v>
      </c>
      <c r="S243" s="291">
        <v>3.8</v>
      </c>
      <c r="T243" s="291">
        <v>3.7</v>
      </c>
      <c r="U243" s="291">
        <v>3.7</v>
      </c>
      <c r="V243" s="291">
        <v>3.7</v>
      </c>
      <c r="W243" s="291">
        <v>3.7</v>
      </c>
      <c r="X243" s="291">
        <v>3.7</v>
      </c>
      <c r="Y243" s="291">
        <v>3.7</v>
      </c>
      <c r="Z243" s="291">
        <v>3.5</v>
      </c>
      <c r="AA243" s="291">
        <v>3.5</v>
      </c>
      <c r="AB243" s="291">
        <v>3.5</v>
      </c>
      <c r="AC243" s="291">
        <v>3.5</v>
      </c>
      <c r="AD243" s="291">
        <v>3.5</v>
      </c>
      <c r="AE243" s="291">
        <v>3.5</v>
      </c>
      <c r="AF243" s="291">
        <v>3.5</v>
      </c>
      <c r="AG243" s="291">
        <v>3.5</v>
      </c>
      <c r="AH243" s="291">
        <v>3.5</v>
      </c>
      <c r="AI243" s="291">
        <v>3.4</v>
      </c>
      <c r="AJ243" s="291">
        <v>3.4</v>
      </c>
      <c r="AK243" s="291">
        <v>3.4</v>
      </c>
      <c r="AL243" s="291">
        <v>3.4</v>
      </c>
      <c r="AM243" s="291">
        <v>3.4</v>
      </c>
      <c r="AN243" s="291">
        <v>3.7</v>
      </c>
      <c r="AO243" s="291">
        <v>3.8</v>
      </c>
      <c r="AP243" s="291">
        <v>3.8</v>
      </c>
      <c r="AQ243" s="291">
        <v>3.8</v>
      </c>
      <c r="AR243" s="291">
        <v>3.8</v>
      </c>
      <c r="AS243" s="291">
        <f>_xlfn.IFNA(VLOOKUP(C243,'INFORM Severity - hidden'!$C$5:$G$155,5,FALSE),"-")</f>
        <v>3.8</v>
      </c>
    </row>
    <row r="244" spans="1:45" x14ac:dyDescent="0.35">
      <c r="A244"/>
      <c r="B244"/>
      <c r="C244" t="s">
        <v>8480</v>
      </c>
      <c r="D244" s="291" t="str">
        <f t="shared" si="3"/>
        <v>-</v>
      </c>
      <c r="E244" s="291" t="s">
        <v>8389</v>
      </c>
      <c r="F244" s="291" t="s">
        <v>8389</v>
      </c>
      <c r="G244" s="291">
        <v>2.2999999999999998</v>
      </c>
      <c r="H244" s="291">
        <v>3.2</v>
      </c>
      <c r="I244" s="291">
        <v>3.2</v>
      </c>
      <c r="J244" s="291" t="s">
        <v>8389</v>
      </c>
      <c r="K244" s="291" t="s">
        <v>8389</v>
      </c>
      <c r="L244" s="291" t="s">
        <v>8389</v>
      </c>
      <c r="M244" s="291" t="s">
        <v>8389</v>
      </c>
      <c r="N244" s="291" t="s">
        <v>8389</v>
      </c>
      <c r="O244" s="291" t="s">
        <v>8389</v>
      </c>
      <c r="P244" s="291" t="s">
        <v>8389</v>
      </c>
      <c r="Q244" s="291" t="s">
        <v>8389</v>
      </c>
      <c r="R244" s="291" t="s">
        <v>8389</v>
      </c>
      <c r="S244" s="291" t="s">
        <v>8389</v>
      </c>
      <c r="T244" s="291" t="s">
        <v>8389</v>
      </c>
      <c r="U244" s="291" t="s">
        <v>8389</v>
      </c>
      <c r="V244" s="291" t="s">
        <v>8389</v>
      </c>
      <c r="W244" s="291" t="s">
        <v>8389</v>
      </c>
      <c r="X244" s="291" t="s">
        <v>8389</v>
      </c>
      <c r="Y244" s="291" t="s">
        <v>8389</v>
      </c>
      <c r="Z244" s="291" t="s">
        <v>8389</v>
      </c>
      <c r="AA244" s="291" t="s">
        <v>8389</v>
      </c>
      <c r="AB244" s="291" t="s">
        <v>8389</v>
      </c>
      <c r="AC244" s="291" t="s">
        <v>8389</v>
      </c>
      <c r="AD244" s="291" t="s">
        <v>8389</v>
      </c>
      <c r="AE244" s="291" t="s">
        <v>8389</v>
      </c>
      <c r="AF244" s="291" t="s">
        <v>8389</v>
      </c>
      <c r="AG244" s="291" t="s">
        <v>8389</v>
      </c>
      <c r="AH244" s="291" t="s">
        <v>8389</v>
      </c>
      <c r="AI244" s="291" t="s">
        <v>8389</v>
      </c>
      <c r="AJ244" s="291" t="s">
        <v>8389</v>
      </c>
      <c r="AK244" s="291" t="s">
        <v>8389</v>
      </c>
      <c r="AL244" s="291" t="s">
        <v>8389</v>
      </c>
      <c r="AM244" s="291" t="s">
        <v>8389</v>
      </c>
      <c r="AN244" s="291" t="s">
        <v>8389</v>
      </c>
      <c r="AO244" s="291" t="s">
        <v>8389</v>
      </c>
      <c r="AP244" s="291" t="s">
        <v>8389</v>
      </c>
      <c r="AQ244" s="291" t="s">
        <v>8389</v>
      </c>
      <c r="AR244" s="291" t="s">
        <v>8389</v>
      </c>
      <c r="AS244" s="291" t="str">
        <f>_xlfn.IFNA(VLOOKUP(C244,'INFORM Severity - hidden'!$C$5:$G$155,5,FALSE),"-")</f>
        <v>-</v>
      </c>
    </row>
    <row r="245" spans="1:45" x14ac:dyDescent="0.35">
      <c r="A245"/>
      <c r="B245"/>
      <c r="C245" t="s">
        <v>8481</v>
      </c>
      <c r="D245" s="291" t="str">
        <f t="shared" si="3"/>
        <v>-</v>
      </c>
      <c r="E245" s="291" t="s">
        <v>8389</v>
      </c>
      <c r="F245" s="291" t="s">
        <v>8389</v>
      </c>
      <c r="G245" s="291" t="s">
        <v>8389</v>
      </c>
      <c r="H245" s="291" t="s">
        <v>8389</v>
      </c>
      <c r="I245" s="291" t="s">
        <v>8389</v>
      </c>
      <c r="J245" s="291" t="s">
        <v>8389</v>
      </c>
      <c r="K245" s="291" t="s">
        <v>8389</v>
      </c>
      <c r="L245" s="291" t="s">
        <v>8389</v>
      </c>
      <c r="M245" s="291" t="s">
        <v>8389</v>
      </c>
      <c r="N245" s="291" t="s">
        <v>8389</v>
      </c>
      <c r="O245" s="291" t="s">
        <v>8389</v>
      </c>
      <c r="P245" s="291" t="s">
        <v>8389</v>
      </c>
      <c r="Q245" s="291" t="s">
        <v>8389</v>
      </c>
      <c r="R245" s="291" t="s">
        <v>8389</v>
      </c>
      <c r="S245" s="291" t="s">
        <v>8389</v>
      </c>
      <c r="T245" s="291" t="s">
        <v>8389</v>
      </c>
      <c r="U245" s="291" t="s">
        <v>8389</v>
      </c>
      <c r="V245" s="291">
        <v>2.6</v>
      </c>
      <c r="W245" s="291">
        <v>2.6</v>
      </c>
      <c r="X245" s="291">
        <v>2.6</v>
      </c>
      <c r="Y245" s="291">
        <v>2.6</v>
      </c>
      <c r="Z245" s="291">
        <v>2.6</v>
      </c>
      <c r="AA245" s="291">
        <v>2.6</v>
      </c>
      <c r="AB245" s="291" t="s">
        <v>8389</v>
      </c>
      <c r="AC245" s="291" t="s">
        <v>8389</v>
      </c>
      <c r="AD245" s="291" t="s">
        <v>8389</v>
      </c>
      <c r="AE245" s="291" t="s">
        <v>8389</v>
      </c>
      <c r="AF245" s="291" t="s">
        <v>8389</v>
      </c>
      <c r="AG245" s="291" t="s">
        <v>8389</v>
      </c>
      <c r="AH245" s="291" t="s">
        <v>8389</v>
      </c>
      <c r="AI245" s="291" t="s">
        <v>8389</v>
      </c>
      <c r="AJ245" s="291" t="s">
        <v>8389</v>
      </c>
      <c r="AK245" s="291" t="s">
        <v>8389</v>
      </c>
      <c r="AL245" s="291" t="s">
        <v>8389</v>
      </c>
      <c r="AM245" s="291" t="s">
        <v>8389</v>
      </c>
      <c r="AN245" s="291" t="s">
        <v>8389</v>
      </c>
      <c r="AO245" s="291" t="s">
        <v>8389</v>
      </c>
      <c r="AP245" s="291" t="s">
        <v>8389</v>
      </c>
      <c r="AQ245" s="291" t="s">
        <v>8389</v>
      </c>
      <c r="AR245" s="291" t="s">
        <v>8389</v>
      </c>
      <c r="AS245" s="291" t="str">
        <f>_xlfn.IFNA(VLOOKUP(C245,'INFORM Severity - hidden'!$C$5:$G$155,5,FALSE),"-")</f>
        <v>-</v>
      </c>
    </row>
  </sheetData>
  <conditionalFormatting sqref="D3:D245">
    <cfRule type="cellIs" dxfId="248" priority="1" stopIfTrue="1" operator="equal">
      <formula>"Increasing"</formula>
    </cfRule>
    <cfRule type="cellIs" dxfId="247" priority="2" stopIfTrue="1" operator="equal">
      <formula>"Stable"</formula>
    </cfRule>
    <cfRule type="cellIs" dxfId="246" priority="3" stopIfTrue="1" operator="equal">
      <formula>"Decreasing"</formula>
    </cfRule>
  </conditionalFormatting>
  <conditionalFormatting sqref="E3:E245">
    <cfRule type="cellIs" dxfId="245" priority="4" stopIfTrue="1" operator="equal">
      <formula>"-"</formula>
    </cfRule>
    <cfRule type="cellIs" dxfId="244" priority="5" stopIfTrue="1" operator="greaterThanOrEqual">
      <formula>4</formula>
    </cfRule>
    <cfRule type="cellIs" dxfId="243" priority="6" stopIfTrue="1" operator="between">
      <formula>3</formula>
      <formula>4</formula>
    </cfRule>
    <cfRule type="cellIs" dxfId="242" priority="7" stopIfTrue="1" operator="between">
      <formula>2</formula>
      <formula>3</formula>
    </cfRule>
    <cfRule type="cellIs" dxfId="241" priority="8" stopIfTrue="1" operator="between">
      <formula>1</formula>
      <formula>2</formula>
    </cfRule>
    <cfRule type="cellIs" dxfId="240" priority="9" stopIfTrue="1" operator="between">
      <formula>0.1</formula>
      <formula>1</formula>
    </cfRule>
  </conditionalFormatting>
  <conditionalFormatting sqref="F3:F245">
    <cfRule type="cellIs" dxfId="239" priority="10" stopIfTrue="1" operator="equal">
      <formula>"-"</formula>
    </cfRule>
    <cfRule type="cellIs" dxfId="238" priority="11" stopIfTrue="1" operator="greaterThanOrEqual">
      <formula>4</formula>
    </cfRule>
    <cfRule type="cellIs" dxfId="237" priority="12" stopIfTrue="1" operator="between">
      <formula>3</formula>
      <formula>4</formula>
    </cfRule>
    <cfRule type="cellIs" dxfId="236" priority="13" stopIfTrue="1" operator="between">
      <formula>2</formula>
      <formula>3</formula>
    </cfRule>
    <cfRule type="cellIs" dxfId="235" priority="14" stopIfTrue="1" operator="between">
      <formula>1</formula>
      <formula>2</formula>
    </cfRule>
    <cfRule type="cellIs" dxfId="234" priority="15" stopIfTrue="1" operator="between">
      <formula>0.1</formula>
      <formula>1</formula>
    </cfRule>
  </conditionalFormatting>
  <conditionalFormatting sqref="G3:G245">
    <cfRule type="cellIs" dxfId="233" priority="16" stopIfTrue="1" operator="equal">
      <formula>"-"</formula>
    </cfRule>
    <cfRule type="cellIs" dxfId="232" priority="17" stopIfTrue="1" operator="greaterThanOrEqual">
      <formula>4</formula>
    </cfRule>
    <cfRule type="cellIs" dxfId="231" priority="18" stopIfTrue="1" operator="between">
      <formula>3</formula>
      <formula>4</formula>
    </cfRule>
    <cfRule type="cellIs" dxfId="230" priority="19" stopIfTrue="1" operator="between">
      <formula>2</formula>
      <formula>3</formula>
    </cfRule>
    <cfRule type="cellIs" dxfId="229" priority="20" stopIfTrue="1" operator="between">
      <formula>1</formula>
      <formula>2</formula>
    </cfRule>
    <cfRule type="cellIs" dxfId="228" priority="21" stopIfTrue="1" operator="between">
      <formula>0.1</formula>
      <formula>1</formula>
    </cfRule>
  </conditionalFormatting>
  <conditionalFormatting sqref="H3:H245">
    <cfRule type="cellIs" dxfId="227" priority="22" stopIfTrue="1" operator="equal">
      <formula>"-"</formula>
    </cfRule>
    <cfRule type="cellIs" dxfId="226" priority="23" stopIfTrue="1" operator="greaterThanOrEqual">
      <formula>4</formula>
    </cfRule>
    <cfRule type="cellIs" dxfId="225" priority="24" stopIfTrue="1" operator="between">
      <formula>3</formula>
      <formula>4</formula>
    </cfRule>
    <cfRule type="cellIs" dxfId="224" priority="25" stopIfTrue="1" operator="between">
      <formula>2</formula>
      <formula>3</formula>
    </cfRule>
    <cfRule type="cellIs" dxfId="223" priority="26" stopIfTrue="1" operator="between">
      <formula>1</formula>
      <formula>2</formula>
    </cfRule>
    <cfRule type="cellIs" dxfId="222" priority="27" stopIfTrue="1" operator="between">
      <formula>0.1</formula>
      <formula>1</formula>
    </cfRule>
  </conditionalFormatting>
  <conditionalFormatting sqref="I3:I245">
    <cfRule type="cellIs" dxfId="221" priority="28" stopIfTrue="1" operator="equal">
      <formula>"-"</formula>
    </cfRule>
    <cfRule type="cellIs" dxfId="220" priority="29" stopIfTrue="1" operator="greaterThanOrEqual">
      <formula>4</formula>
    </cfRule>
    <cfRule type="cellIs" dxfId="219" priority="30" stopIfTrue="1" operator="between">
      <formula>3</formula>
      <formula>4</formula>
    </cfRule>
    <cfRule type="cellIs" dxfId="218" priority="31" stopIfTrue="1" operator="between">
      <formula>2</formula>
      <formula>3</formula>
    </cfRule>
    <cfRule type="cellIs" dxfId="217" priority="32" stopIfTrue="1" operator="between">
      <formula>1</formula>
      <formula>2</formula>
    </cfRule>
    <cfRule type="cellIs" dxfId="216" priority="33" stopIfTrue="1" operator="between">
      <formula>0.1</formula>
      <formula>1</formula>
    </cfRule>
  </conditionalFormatting>
  <conditionalFormatting sqref="J3:J245">
    <cfRule type="cellIs" dxfId="215" priority="34" stopIfTrue="1" operator="equal">
      <formula>"-"</formula>
    </cfRule>
    <cfRule type="cellIs" dxfId="214" priority="35" stopIfTrue="1" operator="greaterThanOrEqual">
      <formula>4</formula>
    </cfRule>
    <cfRule type="cellIs" dxfId="213" priority="36" stopIfTrue="1" operator="between">
      <formula>3</formula>
      <formula>4</formula>
    </cfRule>
    <cfRule type="cellIs" dxfId="212" priority="37" stopIfTrue="1" operator="between">
      <formula>2</formula>
      <formula>3</formula>
    </cfRule>
    <cfRule type="cellIs" dxfId="211" priority="38" stopIfTrue="1" operator="between">
      <formula>1</formula>
      <formula>2</formula>
    </cfRule>
    <cfRule type="cellIs" dxfId="210" priority="39" stopIfTrue="1" operator="between">
      <formula>0.1</formula>
      <formula>1</formula>
    </cfRule>
  </conditionalFormatting>
  <conditionalFormatting sqref="K3:K245">
    <cfRule type="cellIs" dxfId="209" priority="40" stopIfTrue="1" operator="equal">
      <formula>"-"</formula>
    </cfRule>
    <cfRule type="cellIs" dxfId="208" priority="41" stopIfTrue="1" operator="greaterThanOrEqual">
      <formula>4</formula>
    </cfRule>
    <cfRule type="cellIs" dxfId="207" priority="42" stopIfTrue="1" operator="between">
      <formula>3</formula>
      <formula>4</formula>
    </cfRule>
    <cfRule type="cellIs" dxfId="206" priority="43" stopIfTrue="1" operator="between">
      <formula>2</formula>
      <formula>3</formula>
    </cfRule>
    <cfRule type="cellIs" dxfId="205" priority="44" stopIfTrue="1" operator="between">
      <formula>1</formula>
      <formula>2</formula>
    </cfRule>
    <cfRule type="cellIs" dxfId="204" priority="45" stopIfTrue="1" operator="between">
      <formula>0.1</formula>
      <formula>1</formula>
    </cfRule>
  </conditionalFormatting>
  <conditionalFormatting sqref="L3:L245">
    <cfRule type="cellIs" dxfId="203" priority="46" stopIfTrue="1" operator="equal">
      <formula>"-"</formula>
    </cfRule>
    <cfRule type="cellIs" dxfId="202" priority="47" stopIfTrue="1" operator="greaterThanOrEqual">
      <formula>4</formula>
    </cfRule>
    <cfRule type="cellIs" dxfId="201" priority="48" stopIfTrue="1" operator="between">
      <formula>3</formula>
      <formula>4</formula>
    </cfRule>
    <cfRule type="cellIs" dxfId="200" priority="49" stopIfTrue="1" operator="between">
      <formula>2</formula>
      <formula>3</formula>
    </cfRule>
    <cfRule type="cellIs" dxfId="199" priority="50" stopIfTrue="1" operator="between">
      <formula>1</formula>
      <formula>2</formula>
    </cfRule>
    <cfRule type="cellIs" dxfId="198" priority="51" stopIfTrue="1" operator="between">
      <formula>0.1</formula>
      <formula>1</formula>
    </cfRule>
  </conditionalFormatting>
  <conditionalFormatting sqref="M3:M245">
    <cfRule type="cellIs" dxfId="197" priority="52" stopIfTrue="1" operator="equal">
      <formula>"-"</formula>
    </cfRule>
    <cfRule type="cellIs" dxfId="196" priority="53" stopIfTrue="1" operator="greaterThanOrEqual">
      <formula>4</formula>
    </cfRule>
    <cfRule type="cellIs" dxfId="195" priority="54" stopIfTrue="1" operator="between">
      <formula>3</formula>
      <formula>4</formula>
    </cfRule>
    <cfRule type="cellIs" dxfId="194" priority="55" stopIfTrue="1" operator="between">
      <formula>2</formula>
      <formula>3</formula>
    </cfRule>
    <cfRule type="cellIs" dxfId="193" priority="56" stopIfTrue="1" operator="between">
      <formula>1</formula>
      <formula>2</formula>
    </cfRule>
    <cfRule type="cellIs" dxfId="192" priority="57" stopIfTrue="1" operator="between">
      <formula>0.1</formula>
      <formula>1</formula>
    </cfRule>
  </conditionalFormatting>
  <conditionalFormatting sqref="N3:N245">
    <cfRule type="cellIs" dxfId="191" priority="58" stopIfTrue="1" operator="equal">
      <formula>"-"</formula>
    </cfRule>
    <cfRule type="cellIs" dxfId="190" priority="59" stopIfTrue="1" operator="greaterThanOrEqual">
      <formula>4</formula>
    </cfRule>
    <cfRule type="cellIs" dxfId="189" priority="60" stopIfTrue="1" operator="between">
      <formula>3</formula>
      <formula>4</formula>
    </cfRule>
    <cfRule type="cellIs" dxfId="188" priority="61" stopIfTrue="1" operator="between">
      <formula>2</formula>
      <formula>3</formula>
    </cfRule>
    <cfRule type="cellIs" dxfId="187" priority="62" stopIfTrue="1" operator="between">
      <formula>1</formula>
      <formula>2</formula>
    </cfRule>
    <cfRule type="cellIs" dxfId="186" priority="63" stopIfTrue="1" operator="between">
      <formula>0.1</formula>
      <formula>1</formula>
    </cfRule>
  </conditionalFormatting>
  <conditionalFormatting sqref="O3:O245">
    <cfRule type="cellIs" dxfId="185" priority="64" stopIfTrue="1" operator="equal">
      <formula>"-"</formula>
    </cfRule>
    <cfRule type="cellIs" dxfId="184" priority="65" stopIfTrue="1" operator="greaterThanOrEqual">
      <formula>4</formula>
    </cfRule>
    <cfRule type="cellIs" dxfId="183" priority="66" stopIfTrue="1" operator="between">
      <formula>3</formula>
      <formula>4</formula>
    </cfRule>
    <cfRule type="cellIs" dxfId="182" priority="67" stopIfTrue="1" operator="between">
      <formula>2</formula>
      <formula>3</formula>
    </cfRule>
    <cfRule type="cellIs" dxfId="181" priority="68" stopIfTrue="1" operator="between">
      <formula>1</formula>
      <formula>2</formula>
    </cfRule>
    <cfRule type="cellIs" dxfId="180" priority="69" stopIfTrue="1" operator="between">
      <formula>0.1</formula>
      <formula>1</formula>
    </cfRule>
  </conditionalFormatting>
  <conditionalFormatting sqref="P3:P245">
    <cfRule type="cellIs" dxfId="179" priority="70" stopIfTrue="1" operator="equal">
      <formula>"-"</formula>
    </cfRule>
    <cfRule type="cellIs" dxfId="178" priority="71" stopIfTrue="1" operator="greaterThanOrEqual">
      <formula>4</formula>
    </cfRule>
    <cfRule type="cellIs" dxfId="177" priority="72" stopIfTrue="1" operator="between">
      <formula>3</formula>
      <formula>4</formula>
    </cfRule>
    <cfRule type="cellIs" dxfId="176" priority="73" stopIfTrue="1" operator="between">
      <formula>2</formula>
      <formula>3</formula>
    </cfRule>
    <cfRule type="cellIs" dxfId="175" priority="74" stopIfTrue="1" operator="between">
      <formula>1</formula>
      <formula>2</formula>
    </cfRule>
    <cfRule type="cellIs" dxfId="174" priority="75" stopIfTrue="1" operator="between">
      <formula>0.1</formula>
      <formula>1</formula>
    </cfRule>
  </conditionalFormatting>
  <conditionalFormatting sqref="Q3:Q245">
    <cfRule type="cellIs" dxfId="173" priority="76" stopIfTrue="1" operator="equal">
      <formula>"-"</formula>
    </cfRule>
    <cfRule type="cellIs" dxfId="172" priority="77" stopIfTrue="1" operator="greaterThanOrEqual">
      <formula>4</formula>
    </cfRule>
    <cfRule type="cellIs" dxfId="171" priority="78" stopIfTrue="1" operator="between">
      <formula>3</formula>
      <formula>4</formula>
    </cfRule>
    <cfRule type="cellIs" dxfId="170" priority="79" stopIfTrue="1" operator="between">
      <formula>2</formula>
      <formula>3</formula>
    </cfRule>
    <cfRule type="cellIs" dxfId="169" priority="80" stopIfTrue="1" operator="between">
      <formula>1</formula>
      <formula>2</formula>
    </cfRule>
    <cfRule type="cellIs" dxfId="168" priority="81" stopIfTrue="1" operator="between">
      <formula>0.1</formula>
      <formula>1</formula>
    </cfRule>
  </conditionalFormatting>
  <conditionalFormatting sqref="R3:R245">
    <cfRule type="cellIs" dxfId="167" priority="82" stopIfTrue="1" operator="equal">
      <formula>"-"</formula>
    </cfRule>
    <cfRule type="cellIs" dxfId="166" priority="83" stopIfTrue="1" operator="greaterThanOrEqual">
      <formula>4</formula>
    </cfRule>
    <cfRule type="cellIs" dxfId="165" priority="84" stopIfTrue="1" operator="between">
      <formula>3</formula>
      <formula>4</formula>
    </cfRule>
    <cfRule type="cellIs" dxfId="164" priority="85" stopIfTrue="1" operator="between">
      <formula>2</formula>
      <formula>3</formula>
    </cfRule>
    <cfRule type="cellIs" dxfId="163" priority="86" stopIfTrue="1" operator="between">
      <formula>1</formula>
      <formula>2</formula>
    </cfRule>
    <cfRule type="cellIs" dxfId="162" priority="87" stopIfTrue="1" operator="between">
      <formula>0.1</formula>
      <formula>1</formula>
    </cfRule>
  </conditionalFormatting>
  <conditionalFormatting sqref="S3:S245">
    <cfRule type="cellIs" dxfId="161" priority="88" stopIfTrue="1" operator="equal">
      <formula>"-"</formula>
    </cfRule>
    <cfRule type="cellIs" dxfId="160" priority="89" stopIfTrue="1" operator="greaterThanOrEqual">
      <formula>4</formula>
    </cfRule>
    <cfRule type="cellIs" dxfId="159" priority="90" stopIfTrue="1" operator="between">
      <formula>3</formula>
      <formula>4</formula>
    </cfRule>
    <cfRule type="cellIs" dxfId="158" priority="91" stopIfTrue="1" operator="between">
      <formula>2</formula>
      <formula>3</formula>
    </cfRule>
    <cfRule type="cellIs" dxfId="157" priority="92" stopIfTrue="1" operator="between">
      <formula>1</formula>
      <formula>2</formula>
    </cfRule>
    <cfRule type="cellIs" dxfId="156" priority="93" stopIfTrue="1" operator="between">
      <formula>0.1</formula>
      <formula>1</formula>
    </cfRule>
  </conditionalFormatting>
  <conditionalFormatting sqref="T3:T245">
    <cfRule type="cellIs" dxfId="155" priority="94" stopIfTrue="1" operator="equal">
      <formula>"-"</formula>
    </cfRule>
    <cfRule type="cellIs" dxfId="154" priority="95" stopIfTrue="1" operator="greaterThanOrEqual">
      <formula>4</formula>
    </cfRule>
    <cfRule type="cellIs" dxfId="153" priority="96" stopIfTrue="1" operator="between">
      <formula>3</formula>
      <formula>4</formula>
    </cfRule>
    <cfRule type="cellIs" dxfId="152" priority="97" stopIfTrue="1" operator="between">
      <formula>2</formula>
      <formula>3</formula>
    </cfRule>
    <cfRule type="cellIs" dxfId="151" priority="98" stopIfTrue="1" operator="between">
      <formula>1</formula>
      <formula>2</formula>
    </cfRule>
    <cfRule type="cellIs" dxfId="150" priority="99" stopIfTrue="1" operator="between">
      <formula>0.1</formula>
      <formula>1</formula>
    </cfRule>
  </conditionalFormatting>
  <conditionalFormatting sqref="U3:U245">
    <cfRule type="cellIs" dxfId="149" priority="100" stopIfTrue="1" operator="equal">
      <formula>"-"</formula>
    </cfRule>
    <cfRule type="cellIs" dxfId="148" priority="101" stopIfTrue="1" operator="greaterThanOrEqual">
      <formula>4</formula>
    </cfRule>
    <cfRule type="cellIs" dxfId="147" priority="102" stopIfTrue="1" operator="between">
      <formula>3</formula>
      <formula>4</formula>
    </cfRule>
    <cfRule type="cellIs" dxfId="146" priority="103" stopIfTrue="1" operator="between">
      <formula>2</formula>
      <formula>3</formula>
    </cfRule>
    <cfRule type="cellIs" dxfId="145" priority="104" stopIfTrue="1" operator="between">
      <formula>1</formula>
      <formula>2</formula>
    </cfRule>
    <cfRule type="cellIs" dxfId="144" priority="105" stopIfTrue="1" operator="between">
      <formula>0.1</formula>
      <formula>1</formula>
    </cfRule>
  </conditionalFormatting>
  <conditionalFormatting sqref="V3:V245">
    <cfRule type="cellIs" dxfId="143" priority="106" stopIfTrue="1" operator="equal">
      <formula>"-"</formula>
    </cfRule>
    <cfRule type="cellIs" dxfId="142" priority="107" stopIfTrue="1" operator="greaterThanOrEqual">
      <formula>4</formula>
    </cfRule>
    <cfRule type="cellIs" dxfId="141" priority="108" stopIfTrue="1" operator="between">
      <formula>3</formula>
      <formula>4</formula>
    </cfRule>
    <cfRule type="cellIs" dxfId="140" priority="109" stopIfTrue="1" operator="between">
      <formula>2</formula>
      <formula>3</formula>
    </cfRule>
    <cfRule type="cellIs" dxfId="139" priority="110" stopIfTrue="1" operator="between">
      <formula>1</formula>
      <formula>2</formula>
    </cfRule>
    <cfRule type="cellIs" dxfId="138" priority="111" stopIfTrue="1" operator="between">
      <formula>0.1</formula>
      <formula>1</formula>
    </cfRule>
  </conditionalFormatting>
  <conditionalFormatting sqref="W3:W245">
    <cfRule type="cellIs" dxfId="137" priority="112" stopIfTrue="1" operator="equal">
      <formula>"-"</formula>
    </cfRule>
    <cfRule type="cellIs" dxfId="136" priority="113" stopIfTrue="1" operator="greaterThanOrEqual">
      <formula>4</formula>
    </cfRule>
    <cfRule type="cellIs" dxfId="135" priority="114" stopIfTrue="1" operator="between">
      <formula>3</formula>
      <formula>4</formula>
    </cfRule>
    <cfRule type="cellIs" dxfId="134" priority="115" stopIfTrue="1" operator="between">
      <formula>2</formula>
      <formula>3</formula>
    </cfRule>
    <cfRule type="cellIs" dxfId="133" priority="116" stopIfTrue="1" operator="between">
      <formula>1</formula>
      <formula>2</formula>
    </cfRule>
    <cfRule type="cellIs" dxfId="132" priority="117" stopIfTrue="1" operator="between">
      <formula>0.1</formula>
      <formula>1</formula>
    </cfRule>
  </conditionalFormatting>
  <conditionalFormatting sqref="X3:X245">
    <cfRule type="cellIs" dxfId="131" priority="118" stopIfTrue="1" operator="equal">
      <formula>"-"</formula>
    </cfRule>
    <cfRule type="cellIs" dxfId="130" priority="119" stopIfTrue="1" operator="greaterThanOrEqual">
      <formula>4</formula>
    </cfRule>
    <cfRule type="cellIs" dxfId="129" priority="120" stopIfTrue="1" operator="between">
      <formula>3</formula>
      <formula>4</formula>
    </cfRule>
    <cfRule type="cellIs" dxfId="128" priority="121" stopIfTrue="1" operator="between">
      <formula>2</formula>
      <formula>3</formula>
    </cfRule>
    <cfRule type="cellIs" dxfId="127" priority="122" stopIfTrue="1" operator="between">
      <formula>1</formula>
      <formula>2</formula>
    </cfRule>
    <cfRule type="cellIs" dxfId="126" priority="123" stopIfTrue="1" operator="between">
      <formula>0.1</formula>
      <formula>1</formula>
    </cfRule>
  </conditionalFormatting>
  <conditionalFormatting sqref="Y3:Y245">
    <cfRule type="cellIs" dxfId="125" priority="124" stopIfTrue="1" operator="equal">
      <formula>"-"</formula>
    </cfRule>
    <cfRule type="cellIs" dxfId="124" priority="125" stopIfTrue="1" operator="greaterThanOrEqual">
      <formula>4</formula>
    </cfRule>
    <cfRule type="cellIs" dxfId="123" priority="126" stopIfTrue="1" operator="between">
      <formula>3</formula>
      <formula>4</formula>
    </cfRule>
    <cfRule type="cellIs" dxfId="122" priority="127" stopIfTrue="1" operator="between">
      <formula>2</formula>
      <formula>3</formula>
    </cfRule>
    <cfRule type="cellIs" dxfId="121" priority="128" stopIfTrue="1" operator="between">
      <formula>1</formula>
      <formula>2</formula>
    </cfRule>
    <cfRule type="cellIs" dxfId="120" priority="129" stopIfTrue="1" operator="between">
      <formula>0.1</formula>
      <formula>1</formula>
    </cfRule>
  </conditionalFormatting>
  <conditionalFormatting sqref="Z3:Z245">
    <cfRule type="cellIs" dxfId="119" priority="130" stopIfTrue="1" operator="equal">
      <formula>"-"</formula>
    </cfRule>
    <cfRule type="cellIs" dxfId="118" priority="131" stopIfTrue="1" operator="greaterThanOrEqual">
      <formula>4</formula>
    </cfRule>
    <cfRule type="cellIs" dxfId="117" priority="132" stopIfTrue="1" operator="between">
      <formula>3</formula>
      <formula>4</formula>
    </cfRule>
    <cfRule type="cellIs" dxfId="116" priority="133" stopIfTrue="1" operator="between">
      <formula>2</formula>
      <formula>3</formula>
    </cfRule>
    <cfRule type="cellIs" dxfId="115" priority="134" stopIfTrue="1" operator="between">
      <formula>1</formula>
      <formula>2</formula>
    </cfRule>
    <cfRule type="cellIs" dxfId="114" priority="135" stopIfTrue="1" operator="between">
      <formula>0.1</formula>
      <formula>1</formula>
    </cfRule>
  </conditionalFormatting>
  <conditionalFormatting sqref="AA3:AA245">
    <cfRule type="cellIs" dxfId="113" priority="136" stopIfTrue="1" operator="equal">
      <formula>"-"</formula>
    </cfRule>
    <cfRule type="cellIs" dxfId="112" priority="137" stopIfTrue="1" operator="greaterThanOrEqual">
      <formula>4</formula>
    </cfRule>
    <cfRule type="cellIs" dxfId="111" priority="138" stopIfTrue="1" operator="between">
      <formula>3</formula>
      <formula>4</formula>
    </cfRule>
    <cfRule type="cellIs" dxfId="110" priority="139" stopIfTrue="1" operator="between">
      <formula>2</formula>
      <formula>3</formula>
    </cfRule>
    <cfRule type="cellIs" dxfId="109" priority="140" stopIfTrue="1" operator="between">
      <formula>1</formula>
      <formula>2</formula>
    </cfRule>
    <cfRule type="cellIs" dxfId="108" priority="141" stopIfTrue="1" operator="between">
      <formula>0.1</formula>
      <formula>1</formula>
    </cfRule>
  </conditionalFormatting>
  <conditionalFormatting sqref="AB3:AB245">
    <cfRule type="cellIs" dxfId="107" priority="142" stopIfTrue="1" operator="equal">
      <formula>"-"</formula>
    </cfRule>
    <cfRule type="cellIs" dxfId="106" priority="143" stopIfTrue="1" operator="greaterThanOrEqual">
      <formula>4</formula>
    </cfRule>
    <cfRule type="cellIs" dxfId="105" priority="144" stopIfTrue="1" operator="between">
      <formula>3</formula>
      <formula>4</formula>
    </cfRule>
    <cfRule type="cellIs" dxfId="104" priority="145" stopIfTrue="1" operator="between">
      <formula>2</formula>
      <formula>3</formula>
    </cfRule>
    <cfRule type="cellIs" dxfId="103" priority="146" stopIfTrue="1" operator="between">
      <formula>1</formula>
      <formula>2</formula>
    </cfRule>
    <cfRule type="cellIs" dxfId="102" priority="147" stopIfTrue="1" operator="between">
      <formula>0.1</formula>
      <formula>1</formula>
    </cfRule>
  </conditionalFormatting>
  <conditionalFormatting sqref="AC3:AC245">
    <cfRule type="cellIs" dxfId="101" priority="148" stopIfTrue="1" operator="equal">
      <formula>"-"</formula>
    </cfRule>
    <cfRule type="cellIs" dxfId="100" priority="149" stopIfTrue="1" operator="greaterThanOrEqual">
      <formula>4</formula>
    </cfRule>
    <cfRule type="cellIs" dxfId="99" priority="150" stopIfTrue="1" operator="between">
      <formula>3</formula>
      <formula>4</formula>
    </cfRule>
    <cfRule type="cellIs" dxfId="98" priority="151" stopIfTrue="1" operator="between">
      <formula>2</formula>
      <formula>3</formula>
    </cfRule>
    <cfRule type="cellIs" dxfId="97" priority="152" stopIfTrue="1" operator="between">
      <formula>1</formula>
      <formula>2</formula>
    </cfRule>
    <cfRule type="cellIs" dxfId="96" priority="153" stopIfTrue="1" operator="between">
      <formula>0.1</formula>
      <formula>1</formula>
    </cfRule>
  </conditionalFormatting>
  <conditionalFormatting sqref="AD3:AD245">
    <cfRule type="cellIs" dxfId="95" priority="154" stopIfTrue="1" operator="equal">
      <formula>"-"</formula>
    </cfRule>
    <cfRule type="cellIs" dxfId="94" priority="155" stopIfTrue="1" operator="greaterThanOrEqual">
      <formula>4</formula>
    </cfRule>
    <cfRule type="cellIs" dxfId="93" priority="156" stopIfTrue="1" operator="between">
      <formula>3</formula>
      <formula>4</formula>
    </cfRule>
    <cfRule type="cellIs" dxfId="92" priority="157" stopIfTrue="1" operator="between">
      <formula>2</formula>
      <formula>3</formula>
    </cfRule>
    <cfRule type="cellIs" dxfId="91" priority="158" stopIfTrue="1" operator="between">
      <formula>1</formula>
      <formula>2</formula>
    </cfRule>
    <cfRule type="cellIs" dxfId="90" priority="159" stopIfTrue="1" operator="between">
      <formula>0.1</formula>
      <formula>1</formula>
    </cfRule>
  </conditionalFormatting>
  <conditionalFormatting sqref="AE3:AE245">
    <cfRule type="cellIs" dxfId="89" priority="160" stopIfTrue="1" operator="equal">
      <formula>"-"</formula>
    </cfRule>
    <cfRule type="cellIs" dxfId="88" priority="161" stopIfTrue="1" operator="greaterThanOrEqual">
      <formula>4</formula>
    </cfRule>
    <cfRule type="cellIs" dxfId="87" priority="162" stopIfTrue="1" operator="between">
      <formula>3</formula>
      <formula>4</formula>
    </cfRule>
    <cfRule type="cellIs" dxfId="86" priority="163" stopIfTrue="1" operator="between">
      <formula>2</formula>
      <formula>3</formula>
    </cfRule>
    <cfRule type="cellIs" dxfId="85" priority="164" stopIfTrue="1" operator="between">
      <formula>1</formula>
      <formula>2</formula>
    </cfRule>
    <cfRule type="cellIs" dxfId="84" priority="165" stopIfTrue="1" operator="between">
      <formula>0.1</formula>
      <formula>1</formula>
    </cfRule>
  </conditionalFormatting>
  <conditionalFormatting sqref="AF3:AF245">
    <cfRule type="cellIs" dxfId="83" priority="166" stopIfTrue="1" operator="equal">
      <formula>"-"</formula>
    </cfRule>
    <cfRule type="cellIs" dxfId="82" priority="167" stopIfTrue="1" operator="greaterThanOrEqual">
      <formula>4</formula>
    </cfRule>
    <cfRule type="cellIs" dxfId="81" priority="168" stopIfTrue="1" operator="between">
      <formula>3</formula>
      <formula>4</formula>
    </cfRule>
    <cfRule type="cellIs" dxfId="80" priority="169" stopIfTrue="1" operator="between">
      <formula>2</formula>
      <formula>3</formula>
    </cfRule>
    <cfRule type="cellIs" dxfId="79" priority="170" stopIfTrue="1" operator="between">
      <formula>1</formula>
      <formula>2</formula>
    </cfRule>
    <cfRule type="cellIs" dxfId="78" priority="171" stopIfTrue="1" operator="between">
      <formula>0.1</formula>
      <formula>1</formula>
    </cfRule>
  </conditionalFormatting>
  <conditionalFormatting sqref="AG3:AG245">
    <cfRule type="cellIs" dxfId="77" priority="172" stopIfTrue="1" operator="equal">
      <formula>"-"</formula>
    </cfRule>
    <cfRule type="cellIs" dxfId="76" priority="173" stopIfTrue="1" operator="greaterThanOrEqual">
      <formula>4</formula>
    </cfRule>
    <cfRule type="cellIs" dxfId="75" priority="174" stopIfTrue="1" operator="between">
      <formula>3</formula>
      <formula>4</formula>
    </cfRule>
    <cfRule type="cellIs" dxfId="74" priority="175" stopIfTrue="1" operator="between">
      <formula>2</formula>
      <formula>3</formula>
    </cfRule>
    <cfRule type="cellIs" dxfId="73" priority="176" stopIfTrue="1" operator="between">
      <formula>1</formula>
      <formula>2</formula>
    </cfRule>
    <cfRule type="cellIs" dxfId="72" priority="177" stopIfTrue="1" operator="between">
      <formula>0.1</formula>
      <formula>1</formula>
    </cfRule>
  </conditionalFormatting>
  <conditionalFormatting sqref="AH3:AH245">
    <cfRule type="cellIs" dxfId="71" priority="178" stopIfTrue="1" operator="equal">
      <formula>"-"</formula>
    </cfRule>
    <cfRule type="cellIs" dxfId="70" priority="179" stopIfTrue="1" operator="greaterThanOrEqual">
      <formula>4</formula>
    </cfRule>
    <cfRule type="cellIs" dxfId="69" priority="180" stopIfTrue="1" operator="between">
      <formula>3</formula>
      <formula>4</formula>
    </cfRule>
    <cfRule type="cellIs" dxfId="68" priority="181" stopIfTrue="1" operator="between">
      <formula>2</formula>
      <formula>3</formula>
    </cfRule>
    <cfRule type="cellIs" dxfId="67" priority="182" stopIfTrue="1" operator="between">
      <formula>1</formula>
      <formula>2</formula>
    </cfRule>
    <cfRule type="cellIs" dxfId="66" priority="183" stopIfTrue="1" operator="between">
      <formula>0.1</formula>
      <formula>1</formula>
    </cfRule>
  </conditionalFormatting>
  <conditionalFormatting sqref="AI3:AI245">
    <cfRule type="cellIs" dxfId="65" priority="184" stopIfTrue="1" operator="equal">
      <formula>"-"</formula>
    </cfRule>
    <cfRule type="cellIs" dxfId="64" priority="185" stopIfTrue="1" operator="greaterThanOrEqual">
      <formula>4</formula>
    </cfRule>
    <cfRule type="cellIs" dxfId="63" priority="186" stopIfTrue="1" operator="between">
      <formula>3</formula>
      <formula>4</formula>
    </cfRule>
    <cfRule type="cellIs" dxfId="62" priority="187" stopIfTrue="1" operator="between">
      <formula>2</formula>
      <formula>3</formula>
    </cfRule>
    <cfRule type="cellIs" dxfId="61" priority="188" stopIfTrue="1" operator="between">
      <formula>1</formula>
      <formula>2</formula>
    </cfRule>
    <cfRule type="cellIs" dxfId="60" priority="189" stopIfTrue="1" operator="between">
      <formula>0.1</formula>
      <formula>1</formula>
    </cfRule>
  </conditionalFormatting>
  <conditionalFormatting sqref="AJ3:AJ245">
    <cfRule type="cellIs" dxfId="59" priority="190" stopIfTrue="1" operator="equal">
      <formula>"-"</formula>
    </cfRule>
    <cfRule type="cellIs" dxfId="58" priority="191" stopIfTrue="1" operator="greaterThanOrEqual">
      <formula>4</formula>
    </cfRule>
    <cfRule type="cellIs" dxfId="57" priority="192" stopIfTrue="1" operator="between">
      <formula>3</formula>
      <formula>4</formula>
    </cfRule>
    <cfRule type="cellIs" dxfId="56" priority="193" stopIfTrue="1" operator="between">
      <formula>2</formula>
      <formula>3</formula>
    </cfRule>
    <cfRule type="cellIs" dxfId="55" priority="194" stopIfTrue="1" operator="between">
      <formula>1</formula>
      <formula>2</formula>
    </cfRule>
    <cfRule type="cellIs" dxfId="54" priority="195" stopIfTrue="1" operator="between">
      <formula>0.1</formula>
      <formula>1</formula>
    </cfRule>
  </conditionalFormatting>
  <conditionalFormatting sqref="AK3:AK245">
    <cfRule type="cellIs" dxfId="53" priority="196" stopIfTrue="1" operator="equal">
      <formula>"-"</formula>
    </cfRule>
    <cfRule type="cellIs" dxfId="52" priority="197" stopIfTrue="1" operator="greaterThanOrEqual">
      <formula>4</formula>
    </cfRule>
    <cfRule type="cellIs" dxfId="51" priority="198" stopIfTrue="1" operator="between">
      <formula>3</formula>
      <formula>4</formula>
    </cfRule>
    <cfRule type="cellIs" dxfId="50" priority="199" stopIfTrue="1" operator="between">
      <formula>2</formula>
      <formula>3</formula>
    </cfRule>
    <cfRule type="cellIs" dxfId="49" priority="200" stopIfTrue="1" operator="between">
      <formula>1</formula>
      <formula>2</formula>
    </cfRule>
    <cfRule type="cellIs" dxfId="48" priority="201" stopIfTrue="1" operator="between">
      <formula>0.1</formula>
      <formula>1</formula>
    </cfRule>
  </conditionalFormatting>
  <conditionalFormatting sqref="AL3:AL245">
    <cfRule type="cellIs" dxfId="47" priority="202" stopIfTrue="1" operator="equal">
      <formula>"-"</formula>
    </cfRule>
    <cfRule type="cellIs" dxfId="46" priority="203" stopIfTrue="1" operator="greaterThanOrEqual">
      <formula>4</formula>
    </cfRule>
    <cfRule type="cellIs" dxfId="45" priority="204" stopIfTrue="1" operator="between">
      <formula>3</formula>
      <formula>4</formula>
    </cfRule>
    <cfRule type="cellIs" dxfId="44" priority="205" stopIfTrue="1" operator="between">
      <formula>2</formula>
      <formula>3</formula>
    </cfRule>
    <cfRule type="cellIs" dxfId="43" priority="206" stopIfTrue="1" operator="between">
      <formula>1</formula>
      <formula>2</formula>
    </cfRule>
    <cfRule type="cellIs" dxfId="42" priority="207" stopIfTrue="1" operator="between">
      <formula>0.1</formula>
      <formula>1</formula>
    </cfRule>
  </conditionalFormatting>
  <conditionalFormatting sqref="AM3:AM245">
    <cfRule type="cellIs" dxfId="41" priority="208" stopIfTrue="1" operator="equal">
      <formula>"-"</formula>
    </cfRule>
    <cfRule type="cellIs" dxfId="40" priority="209" stopIfTrue="1" operator="greaterThanOrEqual">
      <formula>4</formula>
    </cfRule>
    <cfRule type="cellIs" dxfId="39" priority="210" stopIfTrue="1" operator="between">
      <formula>3</formula>
      <formula>4</formula>
    </cfRule>
    <cfRule type="cellIs" dxfId="38" priority="211" stopIfTrue="1" operator="between">
      <formula>2</formula>
      <formula>3</formula>
    </cfRule>
    <cfRule type="cellIs" dxfId="37" priority="212" stopIfTrue="1" operator="between">
      <formula>1</formula>
      <formula>2</formula>
    </cfRule>
    <cfRule type="cellIs" dxfId="36" priority="213" stopIfTrue="1" operator="between">
      <formula>0.1</formula>
      <formula>1</formula>
    </cfRule>
  </conditionalFormatting>
  <conditionalFormatting sqref="AN3:AN245">
    <cfRule type="cellIs" dxfId="35" priority="214" stopIfTrue="1" operator="equal">
      <formula>"-"</formula>
    </cfRule>
    <cfRule type="cellIs" dxfId="34" priority="215" stopIfTrue="1" operator="greaterThanOrEqual">
      <formula>4</formula>
    </cfRule>
    <cfRule type="cellIs" dxfId="33" priority="216" stopIfTrue="1" operator="between">
      <formula>3</formula>
      <formula>4</formula>
    </cfRule>
    <cfRule type="cellIs" dxfId="32" priority="217" stopIfTrue="1" operator="between">
      <formula>2</formula>
      <formula>3</formula>
    </cfRule>
    <cfRule type="cellIs" dxfId="31" priority="218" stopIfTrue="1" operator="between">
      <formula>1</formula>
      <formula>2</formula>
    </cfRule>
    <cfRule type="cellIs" dxfId="30" priority="219" stopIfTrue="1" operator="between">
      <formula>0.1</formula>
      <formula>1</formula>
    </cfRule>
  </conditionalFormatting>
  <conditionalFormatting sqref="AO3:AO245">
    <cfRule type="cellIs" dxfId="29" priority="220" stopIfTrue="1" operator="equal">
      <formula>"-"</formula>
    </cfRule>
    <cfRule type="cellIs" dxfId="28" priority="221" stopIfTrue="1" operator="greaterThanOrEqual">
      <formula>4</formula>
    </cfRule>
    <cfRule type="cellIs" dxfId="27" priority="222" stopIfTrue="1" operator="between">
      <formula>3</formula>
      <formula>4</formula>
    </cfRule>
    <cfRule type="cellIs" dxfId="26" priority="223" stopIfTrue="1" operator="between">
      <formula>2</formula>
      <formula>3</formula>
    </cfRule>
    <cfRule type="cellIs" dxfId="25" priority="224" stopIfTrue="1" operator="between">
      <formula>1</formula>
      <formula>2</formula>
    </cfRule>
    <cfRule type="cellIs" dxfId="24" priority="225" stopIfTrue="1" operator="between">
      <formula>0.1</formula>
      <formula>1</formula>
    </cfRule>
  </conditionalFormatting>
  <conditionalFormatting sqref="AP3:AP245">
    <cfRule type="cellIs" dxfId="23" priority="226" stopIfTrue="1" operator="equal">
      <formula>"-"</formula>
    </cfRule>
    <cfRule type="cellIs" dxfId="22" priority="227" stopIfTrue="1" operator="greaterThanOrEqual">
      <formula>4</formula>
    </cfRule>
    <cfRule type="cellIs" dxfId="21" priority="228" stopIfTrue="1" operator="between">
      <formula>3</formula>
      <formula>4</formula>
    </cfRule>
    <cfRule type="cellIs" dxfId="20" priority="229" stopIfTrue="1" operator="between">
      <formula>2</formula>
      <formula>3</formula>
    </cfRule>
    <cfRule type="cellIs" dxfId="19" priority="230" stopIfTrue="1" operator="between">
      <formula>1</formula>
      <formula>2</formula>
    </cfRule>
    <cfRule type="cellIs" dxfId="18" priority="231" stopIfTrue="1" operator="between">
      <formula>0.1</formula>
      <formula>1</formula>
    </cfRule>
  </conditionalFormatting>
  <conditionalFormatting sqref="AQ3:AQ245">
    <cfRule type="cellIs" dxfId="17" priority="232" stopIfTrue="1" operator="equal">
      <formula>"-"</formula>
    </cfRule>
    <cfRule type="cellIs" dxfId="16" priority="233" stopIfTrue="1" operator="greaterThanOrEqual">
      <formula>4</formula>
    </cfRule>
    <cfRule type="cellIs" dxfId="15" priority="234" stopIfTrue="1" operator="between">
      <formula>3</formula>
      <formula>4</formula>
    </cfRule>
    <cfRule type="cellIs" dxfId="14" priority="235" stopIfTrue="1" operator="between">
      <formula>2</formula>
      <formula>3</formula>
    </cfRule>
    <cfRule type="cellIs" dxfId="13" priority="236" stopIfTrue="1" operator="between">
      <formula>1</formula>
      <formula>2</formula>
    </cfRule>
    <cfRule type="cellIs" dxfId="12" priority="237" stopIfTrue="1" operator="between">
      <formula>0.1</formula>
      <formula>1</formula>
    </cfRule>
  </conditionalFormatting>
  <conditionalFormatting sqref="AR3:AR245">
    <cfRule type="cellIs" dxfId="11" priority="238" stopIfTrue="1" operator="equal">
      <formula>"-"</formula>
    </cfRule>
    <cfRule type="cellIs" dxfId="10" priority="239" stopIfTrue="1" operator="greaterThanOrEqual">
      <formula>4</formula>
    </cfRule>
    <cfRule type="cellIs" dxfId="9" priority="240" stopIfTrue="1" operator="between">
      <formula>3</formula>
      <formula>4</formula>
    </cfRule>
    <cfRule type="cellIs" dxfId="8" priority="241" stopIfTrue="1" operator="between">
      <formula>2</formula>
      <formula>3</formula>
    </cfRule>
    <cfRule type="cellIs" dxfId="7" priority="242" stopIfTrue="1" operator="between">
      <formula>1</formula>
      <formula>2</formula>
    </cfRule>
    <cfRule type="cellIs" dxfId="6" priority="243" stopIfTrue="1" operator="between">
      <formula>0.1</formula>
      <formula>1</formula>
    </cfRule>
  </conditionalFormatting>
  <conditionalFormatting sqref="AS3:AS245">
    <cfRule type="cellIs" dxfId="5" priority="244" stopIfTrue="1" operator="equal">
      <formula>"-"</formula>
    </cfRule>
    <cfRule type="cellIs" dxfId="4" priority="245" stopIfTrue="1" operator="greaterThanOrEqual">
      <formula>4</formula>
    </cfRule>
    <cfRule type="cellIs" dxfId="3" priority="246" stopIfTrue="1" operator="between">
      <formula>3</formula>
      <formula>4</formula>
    </cfRule>
    <cfRule type="cellIs" dxfId="2" priority="247" stopIfTrue="1" operator="between">
      <formula>2</formula>
      <formula>3</formula>
    </cfRule>
    <cfRule type="cellIs" dxfId="1" priority="248" stopIfTrue="1" operator="between">
      <formula>1</formula>
      <formula>2</formula>
    </cfRule>
    <cfRule type="cellIs" dxfId="0" priority="249" stopIfTrue="1" operator="between">
      <formula>0.1</formula>
      <formula>1</formula>
    </cfRule>
  </conditionalFormatting>
  <pageMargins left="0.75" right="0.75" top="1" bottom="1" header="0.5" footer="0.5"/>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Q151"/>
  <sheetViews>
    <sheetView zoomScaleNormal="100" workbookViewId="0"/>
  </sheetViews>
  <sheetFormatPr defaultRowHeight="14.5" x14ac:dyDescent="0.35"/>
  <cols>
    <col min="1" max="1" width="10" style="217" customWidth="1"/>
    <col min="2" max="3" width="20" style="217" hidden="1" customWidth="1"/>
    <col min="4" max="4" width="25" style="217" customWidth="1"/>
    <col min="5" max="5" width="40" style="217" customWidth="1"/>
    <col min="6" max="7" width="15" style="217" customWidth="1"/>
    <col min="8" max="9" width="25" style="217" customWidth="1"/>
    <col min="10" max="10" width="20" style="217" customWidth="1"/>
    <col min="11" max="11" width="60" style="217" customWidth="1"/>
    <col min="12" max="12" width="20" style="217" customWidth="1"/>
    <col min="13" max="14" width="15" style="217" customWidth="1"/>
    <col min="15" max="15" width="20" style="217" customWidth="1"/>
    <col min="16" max="17" width="25" style="217" customWidth="1"/>
  </cols>
  <sheetData>
    <row r="1" spans="1:17" x14ac:dyDescent="0.35">
      <c r="A1" s="292" t="s">
        <v>1</v>
      </c>
      <c r="B1" s="292" t="s">
        <v>8482</v>
      </c>
      <c r="C1" s="292" t="s">
        <v>8483</v>
      </c>
      <c r="D1" s="292" t="s">
        <v>2</v>
      </c>
      <c r="E1" s="292" t="s">
        <v>0</v>
      </c>
      <c r="F1" s="292" t="s">
        <v>8484</v>
      </c>
      <c r="G1" s="292" t="s">
        <v>8485</v>
      </c>
      <c r="H1" s="292" t="s">
        <v>7855</v>
      </c>
      <c r="I1" s="292" t="s">
        <v>8486</v>
      </c>
      <c r="J1" s="292" t="s">
        <v>7771</v>
      </c>
      <c r="K1" s="292" t="s">
        <v>8487</v>
      </c>
      <c r="L1" s="292" t="s">
        <v>8488</v>
      </c>
      <c r="M1" s="292" t="s">
        <v>8489</v>
      </c>
      <c r="N1" s="292" t="s">
        <v>8490</v>
      </c>
      <c r="O1" s="292" t="s">
        <v>8491</v>
      </c>
      <c r="P1" s="292" t="s">
        <v>8492</v>
      </c>
      <c r="Q1" s="292" t="s">
        <v>8493</v>
      </c>
    </row>
    <row r="2" spans="1:17" x14ac:dyDescent="0.35">
      <c r="A2" t="s">
        <v>103</v>
      </c>
      <c r="B2"/>
      <c r="C2"/>
      <c r="D2" t="s">
        <v>104</v>
      </c>
      <c r="E2" t="s">
        <v>102</v>
      </c>
      <c r="F2" t="s">
        <v>7938</v>
      </c>
      <c r="G2" t="s">
        <v>8494</v>
      </c>
      <c r="H2" t="s">
        <v>8495</v>
      </c>
      <c r="I2" t="s">
        <v>104</v>
      </c>
      <c r="J2" t="s">
        <v>8495</v>
      </c>
      <c r="K2" t="s">
        <v>8496</v>
      </c>
      <c r="L2"/>
      <c r="M2" t="s">
        <v>8497</v>
      </c>
      <c r="N2" t="s">
        <v>8498</v>
      </c>
      <c r="O2" t="s">
        <v>8499</v>
      </c>
      <c r="P2"/>
      <c r="Q2"/>
    </row>
    <row r="3" spans="1:17" x14ac:dyDescent="0.35">
      <c r="A3" t="s">
        <v>4361</v>
      </c>
      <c r="B3"/>
      <c r="C3"/>
      <c r="D3" t="s">
        <v>4362</v>
      </c>
      <c r="E3" t="s">
        <v>4360</v>
      </c>
      <c r="F3" t="s">
        <v>7939</v>
      </c>
      <c r="G3" t="s">
        <v>8500</v>
      </c>
      <c r="H3" t="s">
        <v>8501</v>
      </c>
      <c r="I3" t="s">
        <v>4362</v>
      </c>
      <c r="J3" t="s">
        <v>8502</v>
      </c>
      <c r="K3" t="s">
        <v>8503</v>
      </c>
      <c r="L3"/>
      <c r="M3" t="s">
        <v>8504</v>
      </c>
      <c r="N3">
        <v>168</v>
      </c>
      <c r="O3" t="s">
        <v>8505</v>
      </c>
      <c r="P3" t="s">
        <v>8506</v>
      </c>
      <c r="Q3" t="s">
        <v>8507</v>
      </c>
    </row>
    <row r="4" spans="1:17" x14ac:dyDescent="0.35">
      <c r="A4" t="s">
        <v>1836</v>
      </c>
      <c r="B4"/>
      <c r="C4"/>
      <c r="D4" t="s">
        <v>1837</v>
      </c>
      <c r="E4" t="s">
        <v>1835</v>
      </c>
      <c r="F4" t="s">
        <v>7946</v>
      </c>
      <c r="G4" t="s">
        <v>8508</v>
      </c>
      <c r="H4" t="s">
        <v>8509</v>
      </c>
      <c r="I4" t="s">
        <v>1837</v>
      </c>
      <c r="J4" t="s">
        <v>1835</v>
      </c>
      <c r="K4" t="s">
        <v>8510</v>
      </c>
      <c r="L4" t="s">
        <v>1846</v>
      </c>
      <c r="M4" t="s">
        <v>8511</v>
      </c>
      <c r="N4">
        <v>573</v>
      </c>
      <c r="O4" t="s">
        <v>8505</v>
      </c>
      <c r="P4" t="s">
        <v>8512</v>
      </c>
      <c r="Q4" t="s">
        <v>8513</v>
      </c>
    </row>
    <row r="5" spans="1:17" x14ac:dyDescent="0.35">
      <c r="A5" t="s">
        <v>1846</v>
      </c>
      <c r="B5"/>
      <c r="C5"/>
      <c r="D5" t="s">
        <v>1847</v>
      </c>
      <c r="E5" t="s">
        <v>1845</v>
      </c>
      <c r="F5" t="s">
        <v>7953</v>
      </c>
      <c r="G5" t="s">
        <v>8508</v>
      </c>
      <c r="H5" t="s">
        <v>8509</v>
      </c>
      <c r="I5" t="s">
        <v>1847</v>
      </c>
      <c r="J5" t="s">
        <v>1845</v>
      </c>
      <c r="K5" t="s">
        <v>8514</v>
      </c>
      <c r="L5" t="s">
        <v>1836</v>
      </c>
      <c r="M5" t="s">
        <v>8511</v>
      </c>
      <c r="N5">
        <v>573</v>
      </c>
      <c r="O5" t="s">
        <v>8505</v>
      </c>
      <c r="P5" t="s">
        <v>8515</v>
      </c>
      <c r="Q5" t="s">
        <v>8516</v>
      </c>
    </row>
    <row r="6" spans="1:17" x14ac:dyDescent="0.35">
      <c r="A6" t="s">
        <v>805</v>
      </c>
      <c r="B6"/>
      <c r="C6"/>
      <c r="D6" t="s">
        <v>806</v>
      </c>
      <c r="E6" t="s">
        <v>804</v>
      </c>
      <c r="F6" t="s">
        <v>7954</v>
      </c>
      <c r="G6" t="s">
        <v>8500</v>
      </c>
      <c r="H6" t="s">
        <v>8495</v>
      </c>
      <c r="I6" t="s">
        <v>806</v>
      </c>
      <c r="J6" t="s">
        <v>8517</v>
      </c>
      <c r="K6" t="s">
        <v>8518</v>
      </c>
      <c r="L6" t="s">
        <v>8519</v>
      </c>
      <c r="M6" t="s">
        <v>8497</v>
      </c>
      <c r="N6" t="s">
        <v>8498</v>
      </c>
      <c r="O6" t="s">
        <v>8499</v>
      </c>
      <c r="P6"/>
      <c r="Q6"/>
    </row>
    <row r="7" spans="1:17" x14ac:dyDescent="0.35">
      <c r="A7" t="s">
        <v>496</v>
      </c>
      <c r="B7"/>
      <c r="C7"/>
      <c r="D7" t="s">
        <v>497</v>
      </c>
      <c r="E7" t="s">
        <v>495</v>
      </c>
      <c r="F7" t="s">
        <v>7959</v>
      </c>
      <c r="G7" t="s">
        <v>8500</v>
      </c>
      <c r="H7" t="s">
        <v>8509</v>
      </c>
      <c r="I7" t="s">
        <v>497</v>
      </c>
      <c r="J7" t="s">
        <v>8509</v>
      </c>
      <c r="K7" t="s">
        <v>8520</v>
      </c>
      <c r="L7"/>
      <c r="M7" t="s">
        <v>8497</v>
      </c>
      <c r="N7" t="s">
        <v>8498</v>
      </c>
      <c r="O7" t="s">
        <v>8499</v>
      </c>
      <c r="P7"/>
      <c r="Q7"/>
    </row>
    <row r="8" spans="1:17" x14ac:dyDescent="0.35">
      <c r="A8" t="s">
        <v>175</v>
      </c>
      <c r="B8"/>
      <c r="C8"/>
      <c r="D8" t="s">
        <v>176</v>
      </c>
      <c r="E8" t="s">
        <v>174</v>
      </c>
      <c r="F8" t="s">
        <v>7960</v>
      </c>
      <c r="G8" t="s">
        <v>8494</v>
      </c>
      <c r="H8" t="s">
        <v>8521</v>
      </c>
      <c r="I8" t="s">
        <v>176</v>
      </c>
      <c r="J8" t="s">
        <v>8522</v>
      </c>
      <c r="K8" t="s">
        <v>8523</v>
      </c>
      <c r="L8" t="s">
        <v>454</v>
      </c>
      <c r="M8" t="s">
        <v>8497</v>
      </c>
      <c r="N8" t="s">
        <v>8498</v>
      </c>
      <c r="O8" t="s">
        <v>8505</v>
      </c>
      <c r="P8" t="s">
        <v>8524</v>
      </c>
      <c r="Q8" t="s">
        <v>8525</v>
      </c>
    </row>
    <row r="9" spans="1:17" x14ac:dyDescent="0.35">
      <c r="A9" t="s">
        <v>4581</v>
      </c>
      <c r="B9"/>
      <c r="C9"/>
      <c r="D9" t="s">
        <v>507</v>
      </c>
      <c r="E9" t="s">
        <v>4580</v>
      </c>
      <c r="F9" t="s">
        <v>7975</v>
      </c>
      <c r="G9" t="s">
        <v>8526</v>
      </c>
      <c r="H9" t="s">
        <v>8527</v>
      </c>
      <c r="I9" t="s">
        <v>507</v>
      </c>
      <c r="J9" t="s">
        <v>8528</v>
      </c>
      <c r="K9" t="s">
        <v>8529</v>
      </c>
      <c r="L9" t="s">
        <v>8530</v>
      </c>
      <c r="M9" t="s">
        <v>8531</v>
      </c>
      <c r="N9">
        <v>147</v>
      </c>
      <c r="O9" t="s">
        <v>8499</v>
      </c>
      <c r="P9"/>
      <c r="Q9"/>
    </row>
    <row r="10" spans="1:17" x14ac:dyDescent="0.35">
      <c r="A10" t="s">
        <v>506</v>
      </c>
      <c r="B10"/>
      <c r="C10"/>
      <c r="D10" t="s">
        <v>507</v>
      </c>
      <c r="E10" t="s">
        <v>505</v>
      </c>
      <c r="F10" t="s">
        <v>7975</v>
      </c>
      <c r="G10" t="s">
        <v>8526</v>
      </c>
      <c r="H10" t="s">
        <v>8521</v>
      </c>
      <c r="I10" t="s">
        <v>507</v>
      </c>
      <c r="J10" t="s">
        <v>8532</v>
      </c>
      <c r="K10" t="s">
        <v>8533</v>
      </c>
      <c r="L10" t="s">
        <v>90</v>
      </c>
      <c r="M10" t="s">
        <v>8497</v>
      </c>
      <c r="N10" t="s">
        <v>8498</v>
      </c>
      <c r="O10" t="s">
        <v>8505</v>
      </c>
      <c r="P10" t="s">
        <v>8534</v>
      </c>
      <c r="Q10" t="s">
        <v>8535</v>
      </c>
    </row>
    <row r="11" spans="1:17" x14ac:dyDescent="0.35">
      <c r="A11" t="s">
        <v>4592</v>
      </c>
      <c r="B11"/>
      <c r="C11"/>
      <c r="D11" t="s">
        <v>507</v>
      </c>
      <c r="E11" t="s">
        <v>4591</v>
      </c>
      <c r="F11" t="s">
        <v>7975</v>
      </c>
      <c r="G11" t="s">
        <v>8526</v>
      </c>
      <c r="H11" t="s">
        <v>8536</v>
      </c>
      <c r="I11" t="s">
        <v>507</v>
      </c>
      <c r="J11" t="s">
        <v>8537</v>
      </c>
      <c r="K11" t="s">
        <v>8538</v>
      </c>
      <c r="L11"/>
      <c r="M11" t="s">
        <v>8531</v>
      </c>
      <c r="N11">
        <v>147</v>
      </c>
      <c r="O11" t="s">
        <v>8505</v>
      </c>
      <c r="P11" t="s">
        <v>8539</v>
      </c>
      <c r="Q11" t="s">
        <v>8540</v>
      </c>
    </row>
    <row r="12" spans="1:17" x14ac:dyDescent="0.35">
      <c r="A12" t="s">
        <v>235</v>
      </c>
      <c r="B12"/>
      <c r="C12"/>
      <c r="D12" t="s">
        <v>236</v>
      </c>
      <c r="E12" t="s">
        <v>234</v>
      </c>
      <c r="F12" t="s">
        <v>7984</v>
      </c>
      <c r="G12" t="s">
        <v>8500</v>
      </c>
      <c r="H12" t="s">
        <v>8495</v>
      </c>
      <c r="I12" t="s">
        <v>236</v>
      </c>
      <c r="J12" t="s">
        <v>8495</v>
      </c>
      <c r="K12" t="s">
        <v>8541</v>
      </c>
      <c r="L12"/>
      <c r="M12" t="s">
        <v>8497</v>
      </c>
      <c r="N12" t="s">
        <v>8498</v>
      </c>
      <c r="O12" t="s">
        <v>8499</v>
      </c>
      <c r="P12"/>
      <c r="Q12"/>
    </row>
    <row r="13" spans="1:17" x14ac:dyDescent="0.35">
      <c r="A13" t="s">
        <v>5133</v>
      </c>
      <c r="B13"/>
      <c r="C13"/>
      <c r="D13" t="s">
        <v>5134</v>
      </c>
      <c r="E13" t="s">
        <v>5132</v>
      </c>
      <c r="F13" t="s">
        <v>7989</v>
      </c>
      <c r="G13" t="s">
        <v>8526</v>
      </c>
      <c r="H13" t="s">
        <v>8521</v>
      </c>
      <c r="I13" t="s">
        <v>5134</v>
      </c>
      <c r="J13" t="s">
        <v>8532</v>
      </c>
      <c r="K13" t="s">
        <v>8542</v>
      </c>
      <c r="L13" t="s">
        <v>90</v>
      </c>
      <c r="M13" t="s">
        <v>8543</v>
      </c>
      <c r="N13">
        <v>109</v>
      </c>
      <c r="O13" t="s">
        <v>8499</v>
      </c>
      <c r="P13"/>
      <c r="Q13"/>
    </row>
    <row r="14" spans="1:17" x14ac:dyDescent="0.35">
      <c r="A14" t="s">
        <v>291</v>
      </c>
      <c r="B14"/>
      <c r="C14"/>
      <c r="D14" t="s">
        <v>292</v>
      </c>
      <c r="E14" t="s">
        <v>290</v>
      </c>
      <c r="F14" t="s">
        <v>7994</v>
      </c>
      <c r="G14" t="s">
        <v>8500</v>
      </c>
      <c r="H14" t="s">
        <v>8527</v>
      </c>
      <c r="I14" t="s">
        <v>292</v>
      </c>
      <c r="J14" t="s">
        <v>8528</v>
      </c>
      <c r="K14" t="s">
        <v>8544</v>
      </c>
      <c r="L14"/>
      <c r="M14" t="s">
        <v>8497</v>
      </c>
      <c r="N14" t="s">
        <v>8498</v>
      </c>
      <c r="O14" t="s">
        <v>8499</v>
      </c>
      <c r="P14"/>
      <c r="Q14"/>
    </row>
    <row r="15" spans="1:17" x14ac:dyDescent="0.35">
      <c r="A15" t="s">
        <v>297</v>
      </c>
      <c r="B15"/>
      <c r="C15"/>
      <c r="D15" t="s">
        <v>292</v>
      </c>
      <c r="E15" t="s">
        <v>296</v>
      </c>
      <c r="F15" t="s">
        <v>7994</v>
      </c>
      <c r="G15" t="s">
        <v>8500</v>
      </c>
      <c r="H15" t="s">
        <v>8509</v>
      </c>
      <c r="I15" t="s">
        <v>292</v>
      </c>
      <c r="J15" t="s">
        <v>8545</v>
      </c>
      <c r="K15" t="s">
        <v>8546</v>
      </c>
      <c r="L15"/>
      <c r="M15" t="s">
        <v>8497</v>
      </c>
      <c r="N15" t="s">
        <v>8498</v>
      </c>
      <c r="O15" t="s">
        <v>8505</v>
      </c>
      <c r="P15" t="s">
        <v>8547</v>
      </c>
      <c r="Q15" t="s">
        <v>8548</v>
      </c>
    </row>
    <row r="16" spans="1:17" x14ac:dyDescent="0.35">
      <c r="A16" t="s">
        <v>307</v>
      </c>
      <c r="B16"/>
      <c r="C16"/>
      <c r="D16" t="s">
        <v>292</v>
      </c>
      <c r="E16" t="s">
        <v>306</v>
      </c>
      <c r="F16" t="s">
        <v>7994</v>
      </c>
      <c r="G16" t="s">
        <v>8500</v>
      </c>
      <c r="H16" t="s">
        <v>8509</v>
      </c>
      <c r="I16" t="s">
        <v>292</v>
      </c>
      <c r="J16" t="s">
        <v>8549</v>
      </c>
      <c r="K16" t="s">
        <v>8550</v>
      </c>
      <c r="L16"/>
      <c r="M16" t="s">
        <v>8497</v>
      </c>
      <c r="N16" t="s">
        <v>8498</v>
      </c>
      <c r="O16" t="s">
        <v>8505</v>
      </c>
      <c r="P16" t="s">
        <v>8551</v>
      </c>
      <c r="Q16" t="s">
        <v>8552</v>
      </c>
    </row>
    <row r="17" spans="1:17" x14ac:dyDescent="0.35">
      <c r="A17" t="s">
        <v>314</v>
      </c>
      <c r="B17"/>
      <c r="C17"/>
      <c r="D17" t="s">
        <v>292</v>
      </c>
      <c r="E17" t="s">
        <v>313</v>
      </c>
      <c r="F17" t="s">
        <v>7994</v>
      </c>
      <c r="G17" t="s">
        <v>8500</v>
      </c>
      <c r="H17" t="s">
        <v>8521</v>
      </c>
      <c r="I17" t="s">
        <v>292</v>
      </c>
      <c r="J17" t="s">
        <v>8553</v>
      </c>
      <c r="K17" t="s">
        <v>8554</v>
      </c>
      <c r="L17"/>
      <c r="M17" t="s">
        <v>8497</v>
      </c>
      <c r="N17" t="s">
        <v>8498</v>
      </c>
      <c r="O17" t="s">
        <v>8505</v>
      </c>
      <c r="P17" t="s">
        <v>8555</v>
      </c>
      <c r="Q17" t="s">
        <v>8556</v>
      </c>
    </row>
    <row r="18" spans="1:17" x14ac:dyDescent="0.35">
      <c r="A18" t="s">
        <v>323</v>
      </c>
      <c r="B18"/>
      <c r="C18"/>
      <c r="D18" t="s">
        <v>324</v>
      </c>
      <c r="E18" t="s">
        <v>322</v>
      </c>
      <c r="F18" t="s">
        <v>7995</v>
      </c>
      <c r="G18" t="s">
        <v>8500</v>
      </c>
      <c r="H18" t="s">
        <v>8495</v>
      </c>
      <c r="I18" t="s">
        <v>324</v>
      </c>
      <c r="J18" t="s">
        <v>8495</v>
      </c>
      <c r="K18" t="s">
        <v>8557</v>
      </c>
      <c r="L18"/>
      <c r="M18" t="s">
        <v>8497</v>
      </c>
      <c r="N18" t="s">
        <v>8498</v>
      </c>
      <c r="O18" t="s">
        <v>8499</v>
      </c>
      <c r="P18"/>
      <c r="Q18"/>
    </row>
    <row r="19" spans="1:17" x14ac:dyDescent="0.35">
      <c r="A19" t="s">
        <v>1989</v>
      </c>
      <c r="B19"/>
      <c r="C19"/>
      <c r="D19" t="s">
        <v>1990</v>
      </c>
      <c r="E19" t="s">
        <v>1988</v>
      </c>
      <c r="F19" t="s">
        <v>7996</v>
      </c>
      <c r="G19" t="s">
        <v>8500</v>
      </c>
      <c r="H19" t="s">
        <v>8495</v>
      </c>
      <c r="I19" t="s">
        <v>1990</v>
      </c>
      <c r="J19" t="s">
        <v>8495</v>
      </c>
      <c r="K19" t="s">
        <v>8558</v>
      </c>
      <c r="L19"/>
      <c r="M19" t="s">
        <v>8559</v>
      </c>
      <c r="N19">
        <v>912</v>
      </c>
      <c r="O19" t="s">
        <v>8499</v>
      </c>
      <c r="P19"/>
      <c r="Q19"/>
    </row>
    <row r="20" spans="1:17" x14ac:dyDescent="0.35">
      <c r="A20" t="s">
        <v>395</v>
      </c>
      <c r="B20"/>
      <c r="C20"/>
      <c r="D20" t="s">
        <v>396</v>
      </c>
      <c r="E20" t="s">
        <v>394</v>
      </c>
      <c r="F20" t="s">
        <v>7997</v>
      </c>
      <c r="G20" t="s">
        <v>8526</v>
      </c>
      <c r="H20" t="s">
        <v>8495</v>
      </c>
      <c r="I20" t="s">
        <v>396</v>
      </c>
      <c r="J20" t="s">
        <v>8495</v>
      </c>
      <c r="K20" t="s">
        <v>8560</v>
      </c>
      <c r="L20"/>
      <c r="M20" t="s">
        <v>8497</v>
      </c>
      <c r="N20" t="s">
        <v>8498</v>
      </c>
      <c r="O20" t="s">
        <v>8499</v>
      </c>
      <c r="P20"/>
      <c r="Q20"/>
    </row>
    <row r="21" spans="1:17" x14ac:dyDescent="0.35">
      <c r="A21" t="s">
        <v>403</v>
      </c>
      <c r="B21"/>
      <c r="C21"/>
      <c r="D21" t="s">
        <v>396</v>
      </c>
      <c r="E21" t="s">
        <v>402</v>
      </c>
      <c r="F21" t="s">
        <v>7997</v>
      </c>
      <c r="G21" t="s">
        <v>8526</v>
      </c>
      <c r="H21" t="s">
        <v>8521</v>
      </c>
      <c r="I21" t="s">
        <v>396</v>
      </c>
      <c r="J21" t="s">
        <v>8561</v>
      </c>
      <c r="K21" t="s">
        <v>8562</v>
      </c>
      <c r="L21" t="s">
        <v>90</v>
      </c>
      <c r="M21" t="s">
        <v>8497</v>
      </c>
      <c r="N21" t="s">
        <v>8498</v>
      </c>
      <c r="O21" t="s">
        <v>8499</v>
      </c>
      <c r="P21"/>
      <c r="Q21"/>
    </row>
    <row r="22" spans="1:17" x14ac:dyDescent="0.35">
      <c r="A22" t="s">
        <v>896</v>
      </c>
      <c r="B22"/>
      <c r="C22"/>
      <c r="D22" t="s">
        <v>897</v>
      </c>
      <c r="E22" t="s">
        <v>895</v>
      </c>
      <c r="F22" t="s">
        <v>8002</v>
      </c>
      <c r="G22" t="s">
        <v>8526</v>
      </c>
      <c r="H22" t="s">
        <v>8521</v>
      </c>
      <c r="I22" t="s">
        <v>897</v>
      </c>
      <c r="J22" t="s">
        <v>8563</v>
      </c>
      <c r="K22" t="s">
        <v>8564</v>
      </c>
      <c r="L22" t="s">
        <v>35</v>
      </c>
      <c r="M22" t="s">
        <v>8565</v>
      </c>
      <c r="N22">
        <v>1156</v>
      </c>
      <c r="O22" t="s">
        <v>8499</v>
      </c>
      <c r="P22"/>
      <c r="Q22"/>
    </row>
    <row r="23" spans="1:17" x14ac:dyDescent="0.35">
      <c r="A23" t="s">
        <v>1400</v>
      </c>
      <c r="B23"/>
      <c r="C23"/>
      <c r="D23" t="s">
        <v>411</v>
      </c>
      <c r="E23" t="s">
        <v>1399</v>
      </c>
      <c r="F23" t="s">
        <v>8011</v>
      </c>
      <c r="G23" t="s">
        <v>8500</v>
      </c>
      <c r="H23" t="s">
        <v>8527</v>
      </c>
      <c r="I23" t="s">
        <v>411</v>
      </c>
      <c r="J23" t="s">
        <v>8528</v>
      </c>
      <c r="K23" t="s">
        <v>8566</v>
      </c>
      <c r="L23"/>
      <c r="M23" t="s">
        <v>8497</v>
      </c>
      <c r="N23" t="s">
        <v>8498</v>
      </c>
      <c r="O23" t="s">
        <v>8499</v>
      </c>
      <c r="P23"/>
      <c r="Q23"/>
    </row>
    <row r="24" spans="1:17" x14ac:dyDescent="0.35">
      <c r="A24" t="s">
        <v>410</v>
      </c>
      <c r="B24"/>
      <c r="C24"/>
      <c r="D24" t="s">
        <v>411</v>
      </c>
      <c r="E24" t="s">
        <v>409</v>
      </c>
      <c r="F24" t="s">
        <v>8011</v>
      </c>
      <c r="G24" t="s">
        <v>8500</v>
      </c>
      <c r="H24" t="s">
        <v>8521</v>
      </c>
      <c r="I24" t="s">
        <v>411</v>
      </c>
      <c r="J24" t="s">
        <v>8567</v>
      </c>
      <c r="K24" t="s">
        <v>8568</v>
      </c>
      <c r="L24"/>
      <c r="M24" t="s">
        <v>8497</v>
      </c>
      <c r="N24" t="s">
        <v>8498</v>
      </c>
      <c r="O24" t="s">
        <v>8499</v>
      </c>
      <c r="P24"/>
      <c r="Q24"/>
    </row>
    <row r="25" spans="1:17" x14ac:dyDescent="0.35">
      <c r="A25" t="s">
        <v>419</v>
      </c>
      <c r="B25"/>
      <c r="C25"/>
      <c r="D25" t="s">
        <v>411</v>
      </c>
      <c r="E25" t="s">
        <v>418</v>
      </c>
      <c r="F25" t="s">
        <v>8011</v>
      </c>
      <c r="G25" t="s">
        <v>8500</v>
      </c>
      <c r="H25" t="s">
        <v>8569</v>
      </c>
      <c r="I25" t="s">
        <v>411</v>
      </c>
      <c r="J25" t="s">
        <v>8569</v>
      </c>
      <c r="K25" t="s">
        <v>8570</v>
      </c>
      <c r="L25"/>
      <c r="M25" t="s">
        <v>8497</v>
      </c>
      <c r="N25" t="s">
        <v>8498</v>
      </c>
      <c r="O25" t="s">
        <v>8499</v>
      </c>
      <c r="P25"/>
      <c r="Q25"/>
    </row>
    <row r="26" spans="1:17" x14ac:dyDescent="0.35">
      <c r="A26" t="s">
        <v>5179</v>
      </c>
      <c r="B26"/>
      <c r="C26"/>
      <c r="D26" t="s">
        <v>5180</v>
      </c>
      <c r="E26" t="s">
        <v>5178</v>
      </c>
      <c r="F26" t="s">
        <v>8016</v>
      </c>
      <c r="G26" t="s">
        <v>8526</v>
      </c>
      <c r="H26" t="s">
        <v>8521</v>
      </c>
      <c r="I26" t="s">
        <v>5180</v>
      </c>
      <c r="J26" t="s">
        <v>8561</v>
      </c>
      <c r="K26" t="s">
        <v>8571</v>
      </c>
      <c r="L26" t="s">
        <v>90</v>
      </c>
      <c r="M26" t="s">
        <v>8543</v>
      </c>
      <c r="N26">
        <v>109</v>
      </c>
      <c r="O26" t="s">
        <v>8499</v>
      </c>
      <c r="P26"/>
      <c r="Q26"/>
    </row>
    <row r="27" spans="1:17" x14ac:dyDescent="0.35">
      <c r="A27" t="s">
        <v>516</v>
      </c>
      <c r="B27"/>
      <c r="C27"/>
      <c r="D27" t="s">
        <v>517</v>
      </c>
      <c r="E27" t="s">
        <v>515</v>
      </c>
      <c r="F27" t="s">
        <v>8017</v>
      </c>
      <c r="G27" t="s">
        <v>8500</v>
      </c>
      <c r="H27" t="s">
        <v>8521</v>
      </c>
      <c r="I27" t="s">
        <v>517</v>
      </c>
      <c r="J27" t="s">
        <v>8567</v>
      </c>
      <c r="K27" t="s">
        <v>8572</v>
      </c>
      <c r="L27"/>
      <c r="M27" t="s">
        <v>8497</v>
      </c>
      <c r="N27" t="s">
        <v>8498</v>
      </c>
      <c r="O27" t="s">
        <v>8499</v>
      </c>
      <c r="P27"/>
      <c r="Q27"/>
    </row>
    <row r="28" spans="1:17" x14ac:dyDescent="0.35">
      <c r="A28" t="s">
        <v>526</v>
      </c>
      <c r="B28"/>
      <c r="C28"/>
      <c r="D28" t="s">
        <v>517</v>
      </c>
      <c r="E28" t="s">
        <v>525</v>
      </c>
      <c r="F28" t="s">
        <v>8017</v>
      </c>
      <c r="G28" t="s">
        <v>8500</v>
      </c>
      <c r="H28" t="s">
        <v>8521</v>
      </c>
      <c r="I28" t="s">
        <v>517</v>
      </c>
      <c r="J28" t="s">
        <v>8573</v>
      </c>
      <c r="K28" t="s">
        <v>8574</v>
      </c>
      <c r="L28"/>
      <c r="M28" t="s">
        <v>8497</v>
      </c>
      <c r="N28" t="s">
        <v>8498</v>
      </c>
      <c r="O28" t="s">
        <v>8505</v>
      </c>
      <c r="P28" t="s">
        <v>8575</v>
      </c>
      <c r="Q28" t="s">
        <v>8576</v>
      </c>
    </row>
    <row r="29" spans="1:17" x14ac:dyDescent="0.35">
      <c r="A29" t="s">
        <v>1674</v>
      </c>
      <c r="B29"/>
      <c r="C29"/>
      <c r="D29" t="s">
        <v>517</v>
      </c>
      <c r="E29" t="s">
        <v>1673</v>
      </c>
      <c r="F29" t="s">
        <v>8017</v>
      </c>
      <c r="G29" t="s">
        <v>8500</v>
      </c>
      <c r="H29" t="s">
        <v>8527</v>
      </c>
      <c r="I29" t="s">
        <v>517</v>
      </c>
      <c r="J29" t="s">
        <v>8528</v>
      </c>
      <c r="K29" t="s">
        <v>8577</v>
      </c>
      <c r="L29"/>
      <c r="M29" t="s">
        <v>8578</v>
      </c>
      <c r="N29">
        <v>707</v>
      </c>
      <c r="O29" t="s">
        <v>8499</v>
      </c>
      <c r="P29"/>
      <c r="Q29"/>
    </row>
    <row r="30" spans="1:17" x14ac:dyDescent="0.35">
      <c r="A30" t="s">
        <v>427</v>
      </c>
      <c r="B30"/>
      <c r="C30"/>
      <c r="D30" t="s">
        <v>428</v>
      </c>
      <c r="E30" t="s">
        <v>426</v>
      </c>
      <c r="F30" t="s">
        <v>8018</v>
      </c>
      <c r="G30" t="s">
        <v>8526</v>
      </c>
      <c r="H30" t="s">
        <v>8521</v>
      </c>
      <c r="I30" t="s">
        <v>428</v>
      </c>
      <c r="J30" t="s">
        <v>8561</v>
      </c>
      <c r="K30" t="s">
        <v>8579</v>
      </c>
      <c r="L30" t="s">
        <v>90</v>
      </c>
      <c r="M30" t="s">
        <v>8497</v>
      </c>
      <c r="N30" t="s">
        <v>8498</v>
      </c>
      <c r="O30" t="s">
        <v>8499</v>
      </c>
      <c r="P30"/>
      <c r="Q30"/>
    </row>
    <row r="31" spans="1:17" x14ac:dyDescent="0.35">
      <c r="A31" t="s">
        <v>230</v>
      </c>
      <c r="B31"/>
      <c r="C31"/>
      <c r="D31" t="s">
        <v>231</v>
      </c>
      <c r="E31" t="s">
        <v>229</v>
      </c>
      <c r="F31" t="s">
        <v>8019</v>
      </c>
      <c r="G31" t="s">
        <v>8500</v>
      </c>
      <c r="H31" t="s">
        <v>8521</v>
      </c>
      <c r="I31" t="s">
        <v>231</v>
      </c>
      <c r="J31" t="s">
        <v>8580</v>
      </c>
      <c r="K31" t="s">
        <v>8581</v>
      </c>
      <c r="L31"/>
      <c r="M31" t="s">
        <v>8497</v>
      </c>
      <c r="N31" t="s">
        <v>8498</v>
      </c>
      <c r="O31" t="s">
        <v>8499</v>
      </c>
      <c r="P31" t="s">
        <v>8582</v>
      </c>
      <c r="Q31" t="s">
        <v>8583</v>
      </c>
    </row>
    <row r="32" spans="1:17" x14ac:dyDescent="0.35">
      <c r="A32" t="s">
        <v>333</v>
      </c>
      <c r="B32"/>
      <c r="C32"/>
      <c r="D32" t="s">
        <v>334</v>
      </c>
      <c r="E32" t="s">
        <v>332</v>
      </c>
      <c r="F32" t="s">
        <v>8020</v>
      </c>
      <c r="G32" t="s">
        <v>8500</v>
      </c>
      <c r="H32" t="s">
        <v>8495</v>
      </c>
      <c r="I32" t="s">
        <v>334</v>
      </c>
      <c r="J32" t="s">
        <v>8495</v>
      </c>
      <c r="K32" t="s">
        <v>8584</v>
      </c>
      <c r="L32" t="s">
        <v>8585</v>
      </c>
      <c r="M32" t="s">
        <v>8497</v>
      </c>
      <c r="N32" t="s">
        <v>8498</v>
      </c>
      <c r="O32" t="s">
        <v>8499</v>
      </c>
      <c r="P32"/>
      <c r="Q32"/>
    </row>
    <row r="33" spans="1:17" x14ac:dyDescent="0.35">
      <c r="A33" t="s">
        <v>435</v>
      </c>
      <c r="B33"/>
      <c r="C33"/>
      <c r="D33" t="s">
        <v>436</v>
      </c>
      <c r="E33" t="s">
        <v>434</v>
      </c>
      <c r="F33" t="s">
        <v>8021</v>
      </c>
      <c r="G33" t="s">
        <v>8586</v>
      </c>
      <c r="H33" t="s">
        <v>8521</v>
      </c>
      <c r="I33" t="s">
        <v>436</v>
      </c>
      <c r="J33" t="s">
        <v>8567</v>
      </c>
      <c r="K33" t="s">
        <v>8587</v>
      </c>
      <c r="L33"/>
      <c r="M33" t="s">
        <v>8497</v>
      </c>
      <c r="N33" t="s">
        <v>8498</v>
      </c>
      <c r="O33" t="s">
        <v>8499</v>
      </c>
      <c r="P33"/>
      <c r="Q33"/>
    </row>
    <row r="34" spans="1:17" x14ac:dyDescent="0.35">
      <c r="A34" t="s">
        <v>531</v>
      </c>
      <c r="B34"/>
      <c r="C34"/>
      <c r="D34" t="s">
        <v>532</v>
      </c>
      <c r="E34" t="s">
        <v>530</v>
      </c>
      <c r="F34" t="s">
        <v>8024</v>
      </c>
      <c r="G34" t="s">
        <v>8500</v>
      </c>
      <c r="H34" t="s">
        <v>8495</v>
      </c>
      <c r="I34" t="s">
        <v>532</v>
      </c>
      <c r="J34" t="s">
        <v>8495</v>
      </c>
      <c r="K34" t="s">
        <v>8588</v>
      </c>
      <c r="L34" t="s">
        <v>333</v>
      </c>
      <c r="M34" t="s">
        <v>8497</v>
      </c>
      <c r="N34" t="s">
        <v>8498</v>
      </c>
      <c r="O34" t="s">
        <v>8499</v>
      </c>
      <c r="P34"/>
      <c r="Q34"/>
    </row>
    <row r="35" spans="1:17" x14ac:dyDescent="0.35">
      <c r="A35" t="s">
        <v>1695</v>
      </c>
      <c r="B35"/>
      <c r="C35"/>
      <c r="D35" t="s">
        <v>532</v>
      </c>
      <c r="E35" t="s">
        <v>1694</v>
      </c>
      <c r="F35" t="s">
        <v>8024</v>
      </c>
      <c r="G35" t="s">
        <v>8500</v>
      </c>
      <c r="H35" t="s">
        <v>8521</v>
      </c>
      <c r="I35" t="s">
        <v>532</v>
      </c>
      <c r="J35" t="s">
        <v>1694</v>
      </c>
      <c r="K35" t="s">
        <v>8589</v>
      </c>
      <c r="L35"/>
      <c r="M35" t="s">
        <v>8590</v>
      </c>
      <c r="N35">
        <v>729</v>
      </c>
      <c r="O35" t="s">
        <v>8499</v>
      </c>
      <c r="P35"/>
      <c r="Q35"/>
    </row>
    <row r="36" spans="1:17" x14ac:dyDescent="0.35">
      <c r="A36" t="s">
        <v>2539</v>
      </c>
      <c r="B36"/>
      <c r="C36"/>
      <c r="D36" t="s">
        <v>532</v>
      </c>
      <c r="E36" t="s">
        <v>2538</v>
      </c>
      <c r="F36" t="s">
        <v>8024</v>
      </c>
      <c r="G36" t="s">
        <v>8500</v>
      </c>
      <c r="H36" t="s">
        <v>8509</v>
      </c>
      <c r="I36" t="s">
        <v>532</v>
      </c>
      <c r="J36" t="s">
        <v>2538</v>
      </c>
      <c r="K36" t="s">
        <v>8591</v>
      </c>
      <c r="L36" t="s">
        <v>333</v>
      </c>
      <c r="M36" t="s">
        <v>8592</v>
      </c>
      <c r="N36">
        <v>543</v>
      </c>
      <c r="O36" t="s">
        <v>8505</v>
      </c>
      <c r="P36" t="s">
        <v>8593</v>
      </c>
      <c r="Q36" t="s">
        <v>8594</v>
      </c>
    </row>
    <row r="37" spans="1:17" x14ac:dyDescent="0.35">
      <c r="A37" t="s">
        <v>5021</v>
      </c>
      <c r="B37"/>
      <c r="C37"/>
      <c r="D37" t="s">
        <v>532</v>
      </c>
      <c r="E37" t="s">
        <v>5020</v>
      </c>
      <c r="F37" t="s">
        <v>8024</v>
      </c>
      <c r="G37" t="s">
        <v>8500</v>
      </c>
      <c r="H37" t="s">
        <v>8569</v>
      </c>
      <c r="I37" t="s">
        <v>532</v>
      </c>
      <c r="J37" t="s">
        <v>8569</v>
      </c>
      <c r="K37" t="s">
        <v>8595</v>
      </c>
      <c r="L37" t="s">
        <v>531</v>
      </c>
      <c r="M37" t="s">
        <v>8596</v>
      </c>
      <c r="N37">
        <v>112</v>
      </c>
      <c r="O37" t="s">
        <v>8505</v>
      </c>
      <c r="P37" t="s">
        <v>8597</v>
      </c>
      <c r="Q37" t="s">
        <v>8598</v>
      </c>
    </row>
    <row r="38" spans="1:17" x14ac:dyDescent="0.35">
      <c r="A38" t="s">
        <v>158</v>
      </c>
      <c r="B38"/>
      <c r="C38"/>
      <c r="D38" t="s">
        <v>159</v>
      </c>
      <c r="E38" t="s">
        <v>157</v>
      </c>
      <c r="F38" t="s">
        <v>8049</v>
      </c>
      <c r="G38" t="s">
        <v>8586</v>
      </c>
      <c r="H38" t="s">
        <v>8521</v>
      </c>
      <c r="I38" t="s">
        <v>159</v>
      </c>
      <c r="J38" t="s">
        <v>8567</v>
      </c>
      <c r="K38" t="s">
        <v>8599</v>
      </c>
      <c r="L38"/>
      <c r="M38" t="s">
        <v>8497</v>
      </c>
      <c r="N38" t="s">
        <v>8498</v>
      </c>
      <c r="O38" t="s">
        <v>8505</v>
      </c>
      <c r="P38" t="s">
        <v>8600</v>
      </c>
      <c r="Q38" t="s">
        <v>8601</v>
      </c>
    </row>
    <row r="39" spans="1:17" x14ac:dyDescent="0.35">
      <c r="A39" t="s">
        <v>447</v>
      </c>
      <c r="B39"/>
      <c r="C39"/>
      <c r="D39" t="s">
        <v>448</v>
      </c>
      <c r="E39" t="s">
        <v>446</v>
      </c>
      <c r="F39" t="s">
        <v>8052</v>
      </c>
      <c r="G39" t="s">
        <v>8526</v>
      </c>
      <c r="H39" t="s">
        <v>8495</v>
      </c>
      <c r="I39" t="s">
        <v>448</v>
      </c>
      <c r="J39" t="s">
        <v>8495</v>
      </c>
      <c r="K39" t="s">
        <v>8602</v>
      </c>
      <c r="L39"/>
      <c r="M39" t="s">
        <v>8497</v>
      </c>
      <c r="N39" t="s">
        <v>8498</v>
      </c>
      <c r="O39" t="s">
        <v>8499</v>
      </c>
      <c r="P39"/>
      <c r="Q39"/>
    </row>
    <row r="40" spans="1:17" x14ac:dyDescent="0.35">
      <c r="A40" t="s">
        <v>341</v>
      </c>
      <c r="B40"/>
      <c r="C40"/>
      <c r="D40" t="s">
        <v>342</v>
      </c>
      <c r="E40" t="s">
        <v>340</v>
      </c>
      <c r="F40" t="s">
        <v>8055</v>
      </c>
      <c r="G40" t="s">
        <v>8526</v>
      </c>
      <c r="H40" t="s">
        <v>8495</v>
      </c>
      <c r="I40" t="s">
        <v>342</v>
      </c>
      <c r="J40" t="s">
        <v>8495</v>
      </c>
      <c r="K40" t="s">
        <v>8603</v>
      </c>
      <c r="L40"/>
      <c r="M40" t="s">
        <v>8497</v>
      </c>
      <c r="N40" t="s">
        <v>8498</v>
      </c>
      <c r="O40" t="s">
        <v>8499</v>
      </c>
      <c r="P40"/>
      <c r="Q40"/>
    </row>
    <row r="41" spans="1:17" x14ac:dyDescent="0.35">
      <c r="A41" t="s">
        <v>64</v>
      </c>
      <c r="B41"/>
      <c r="C41"/>
      <c r="D41" t="s">
        <v>65</v>
      </c>
      <c r="E41" t="s">
        <v>63</v>
      </c>
      <c r="F41" t="s">
        <v>8058</v>
      </c>
      <c r="G41" t="s">
        <v>8526</v>
      </c>
      <c r="H41" t="s">
        <v>8495</v>
      </c>
      <c r="I41" t="s">
        <v>65</v>
      </c>
      <c r="J41" t="s">
        <v>8495</v>
      </c>
      <c r="K41" t="s">
        <v>8604</v>
      </c>
      <c r="L41"/>
      <c r="M41" t="s">
        <v>8497</v>
      </c>
      <c r="N41" t="s">
        <v>8498</v>
      </c>
      <c r="O41" t="s">
        <v>8499</v>
      </c>
      <c r="P41"/>
      <c r="Q41"/>
    </row>
    <row r="42" spans="1:17" x14ac:dyDescent="0.35">
      <c r="A42" t="s">
        <v>2791</v>
      </c>
      <c r="B42"/>
      <c r="C42"/>
      <c r="D42" t="s">
        <v>65</v>
      </c>
      <c r="E42" t="s">
        <v>2790</v>
      </c>
      <c r="F42" t="s">
        <v>8058</v>
      </c>
      <c r="G42" t="s">
        <v>8526</v>
      </c>
      <c r="H42" t="s">
        <v>8605</v>
      </c>
      <c r="I42" t="s">
        <v>65</v>
      </c>
      <c r="J42" t="s">
        <v>8605</v>
      </c>
      <c r="K42" t="s">
        <v>8606</v>
      </c>
      <c r="L42"/>
      <c r="M42" t="s">
        <v>8607</v>
      </c>
      <c r="N42">
        <v>288</v>
      </c>
      <c r="O42" t="s">
        <v>8505</v>
      </c>
      <c r="P42" t="s">
        <v>8608</v>
      </c>
      <c r="Q42" t="s">
        <v>8609</v>
      </c>
    </row>
    <row r="43" spans="1:17" x14ac:dyDescent="0.35">
      <c r="A43" t="s">
        <v>5488</v>
      </c>
      <c r="B43"/>
      <c r="C43"/>
      <c r="D43" t="s">
        <v>5489</v>
      </c>
      <c r="E43" t="s">
        <v>5487</v>
      </c>
      <c r="F43" t="s">
        <v>8059</v>
      </c>
      <c r="G43" t="s">
        <v>8586</v>
      </c>
      <c r="H43" t="s">
        <v>8521</v>
      </c>
      <c r="I43" t="s">
        <v>5489</v>
      </c>
      <c r="J43" t="s">
        <v>8610</v>
      </c>
      <c r="K43" t="s">
        <v>8611</v>
      </c>
      <c r="L43" t="s">
        <v>8612</v>
      </c>
      <c r="M43" t="s">
        <v>8613</v>
      </c>
      <c r="N43">
        <v>92</v>
      </c>
      <c r="O43" t="s">
        <v>8505</v>
      </c>
      <c r="P43" t="s">
        <v>8614</v>
      </c>
      <c r="Q43" t="s">
        <v>8615</v>
      </c>
    </row>
    <row r="44" spans="1:17" x14ac:dyDescent="0.35">
      <c r="A44" t="s">
        <v>1167</v>
      </c>
      <c r="B44"/>
      <c r="C44"/>
      <c r="D44" t="s">
        <v>1168</v>
      </c>
      <c r="E44" t="s">
        <v>1166</v>
      </c>
      <c r="F44" t="s">
        <v>8060</v>
      </c>
      <c r="G44" t="s">
        <v>8494</v>
      </c>
      <c r="H44" t="s">
        <v>8509</v>
      </c>
      <c r="I44" t="s">
        <v>1168</v>
      </c>
      <c r="J44" t="s">
        <v>1166</v>
      </c>
      <c r="K44" t="s">
        <v>8616</v>
      </c>
      <c r="L44"/>
      <c r="M44" t="s">
        <v>8617</v>
      </c>
      <c r="N44">
        <v>1065</v>
      </c>
      <c r="O44" t="s">
        <v>8505</v>
      </c>
      <c r="P44" t="s">
        <v>8618</v>
      </c>
      <c r="Q44" t="s">
        <v>8619</v>
      </c>
    </row>
    <row r="45" spans="1:17" x14ac:dyDescent="0.35">
      <c r="A45" t="s">
        <v>884</v>
      </c>
      <c r="B45"/>
      <c r="C45"/>
      <c r="D45" t="s">
        <v>885</v>
      </c>
      <c r="E45" t="s">
        <v>883</v>
      </c>
      <c r="F45" t="s">
        <v>8061</v>
      </c>
      <c r="G45" t="s">
        <v>8494</v>
      </c>
      <c r="H45" t="s">
        <v>8509</v>
      </c>
      <c r="I45" t="s">
        <v>885</v>
      </c>
      <c r="J45" t="s">
        <v>8620</v>
      </c>
      <c r="K45" t="s">
        <v>8621</v>
      </c>
      <c r="L45" t="s">
        <v>817</v>
      </c>
      <c r="M45" t="s">
        <v>8622</v>
      </c>
      <c r="N45">
        <v>1187</v>
      </c>
      <c r="O45" t="s">
        <v>8505</v>
      </c>
      <c r="P45" t="s">
        <v>8623</v>
      </c>
      <c r="Q45" t="s">
        <v>8624</v>
      </c>
    </row>
    <row r="46" spans="1:17" x14ac:dyDescent="0.35">
      <c r="A46" t="s">
        <v>1546</v>
      </c>
      <c r="B46"/>
      <c r="C46"/>
      <c r="D46" t="s">
        <v>1547</v>
      </c>
      <c r="E46" t="s">
        <v>1545</v>
      </c>
      <c r="F46" t="s">
        <v>8064</v>
      </c>
      <c r="G46" t="s">
        <v>8508</v>
      </c>
      <c r="H46" t="s">
        <v>8521</v>
      </c>
      <c r="I46" t="s">
        <v>1547</v>
      </c>
      <c r="J46" t="s">
        <v>8625</v>
      </c>
      <c r="K46" t="s">
        <v>8626</v>
      </c>
      <c r="L46"/>
      <c r="M46" t="s">
        <v>8627</v>
      </c>
      <c r="N46">
        <v>821</v>
      </c>
      <c r="O46" t="s">
        <v>8505</v>
      </c>
      <c r="P46" t="s">
        <v>8628</v>
      </c>
      <c r="Q46" t="s">
        <v>8629</v>
      </c>
    </row>
    <row r="47" spans="1:17" x14ac:dyDescent="0.35">
      <c r="A47" t="s">
        <v>1589</v>
      </c>
      <c r="B47"/>
      <c r="C47"/>
      <c r="D47" t="s">
        <v>542</v>
      </c>
      <c r="E47" t="s">
        <v>1588</v>
      </c>
      <c r="F47" t="s">
        <v>8065</v>
      </c>
      <c r="G47" t="s">
        <v>8508</v>
      </c>
      <c r="H47" t="s">
        <v>8527</v>
      </c>
      <c r="I47" t="s">
        <v>542</v>
      </c>
      <c r="J47" t="s">
        <v>8528</v>
      </c>
      <c r="K47" t="s">
        <v>8630</v>
      </c>
      <c r="L47"/>
      <c r="M47" t="s">
        <v>8497</v>
      </c>
      <c r="N47" t="s">
        <v>8498</v>
      </c>
      <c r="O47" t="s">
        <v>8499</v>
      </c>
      <c r="P47" t="s">
        <v>8631</v>
      </c>
      <c r="Q47" t="s">
        <v>8632</v>
      </c>
    </row>
    <row r="48" spans="1:17" x14ac:dyDescent="0.35">
      <c r="A48" t="s">
        <v>541</v>
      </c>
      <c r="B48"/>
      <c r="C48"/>
      <c r="D48" t="s">
        <v>542</v>
      </c>
      <c r="E48" t="s">
        <v>540</v>
      </c>
      <c r="F48" t="s">
        <v>8065</v>
      </c>
      <c r="G48" t="s">
        <v>8508</v>
      </c>
      <c r="H48" t="s">
        <v>8509</v>
      </c>
      <c r="I48" t="s">
        <v>542</v>
      </c>
      <c r="J48" t="s">
        <v>8509</v>
      </c>
      <c r="K48" t="s">
        <v>8633</v>
      </c>
      <c r="L48"/>
      <c r="M48" t="s">
        <v>8497</v>
      </c>
      <c r="N48" t="s">
        <v>8498</v>
      </c>
      <c r="O48" t="s">
        <v>8499</v>
      </c>
      <c r="P48" t="s">
        <v>8631</v>
      </c>
      <c r="Q48" t="s">
        <v>8632</v>
      </c>
    </row>
    <row r="49" spans="1:17" x14ac:dyDescent="0.35">
      <c r="A49" t="s">
        <v>547</v>
      </c>
      <c r="B49"/>
      <c r="C49"/>
      <c r="D49" t="s">
        <v>542</v>
      </c>
      <c r="E49" t="s">
        <v>546</v>
      </c>
      <c r="F49" t="s">
        <v>8065</v>
      </c>
      <c r="G49" t="s">
        <v>8508</v>
      </c>
      <c r="H49" t="s">
        <v>8521</v>
      </c>
      <c r="I49" t="s">
        <v>542</v>
      </c>
      <c r="J49" t="s">
        <v>8634</v>
      </c>
      <c r="K49" t="s">
        <v>8635</v>
      </c>
      <c r="L49"/>
      <c r="M49" t="s">
        <v>8497</v>
      </c>
      <c r="N49" t="s">
        <v>8498</v>
      </c>
      <c r="O49" t="s">
        <v>8505</v>
      </c>
      <c r="P49" t="s">
        <v>8636</v>
      </c>
      <c r="Q49" t="s">
        <v>8637</v>
      </c>
    </row>
    <row r="50" spans="1:17" x14ac:dyDescent="0.35">
      <c r="A50" t="s">
        <v>559</v>
      </c>
      <c r="B50"/>
      <c r="C50"/>
      <c r="D50" t="s">
        <v>560</v>
      </c>
      <c r="E50" t="s">
        <v>558</v>
      </c>
      <c r="F50" t="s">
        <v>8070</v>
      </c>
      <c r="G50" t="s">
        <v>8586</v>
      </c>
      <c r="H50" t="s">
        <v>8521</v>
      </c>
      <c r="I50" t="s">
        <v>560</v>
      </c>
      <c r="J50" t="s">
        <v>8567</v>
      </c>
      <c r="K50" t="s">
        <v>8638</v>
      </c>
      <c r="L50"/>
      <c r="M50" t="s">
        <v>8497</v>
      </c>
      <c r="N50" t="s">
        <v>8498</v>
      </c>
      <c r="O50" t="s">
        <v>8499</v>
      </c>
      <c r="P50"/>
      <c r="Q50"/>
    </row>
    <row r="51" spans="1:17" x14ac:dyDescent="0.35">
      <c r="A51" t="s">
        <v>182</v>
      </c>
      <c r="B51"/>
      <c r="C51"/>
      <c r="D51" t="s">
        <v>183</v>
      </c>
      <c r="E51" t="s">
        <v>181</v>
      </c>
      <c r="F51" t="s">
        <v>8073</v>
      </c>
      <c r="G51" t="s">
        <v>8508</v>
      </c>
      <c r="H51" t="s">
        <v>8521</v>
      </c>
      <c r="I51" t="s">
        <v>183</v>
      </c>
      <c r="J51" t="s">
        <v>8639</v>
      </c>
      <c r="K51" t="s">
        <v>8640</v>
      </c>
      <c r="L51"/>
      <c r="M51" t="s">
        <v>8497</v>
      </c>
      <c r="N51" t="s">
        <v>8498</v>
      </c>
      <c r="O51" t="s">
        <v>8505</v>
      </c>
      <c r="P51" t="s">
        <v>8641</v>
      </c>
      <c r="Q51" t="s">
        <v>8642</v>
      </c>
    </row>
    <row r="52" spans="1:17" x14ac:dyDescent="0.35">
      <c r="A52" t="s">
        <v>2859</v>
      </c>
      <c r="B52"/>
      <c r="C52"/>
      <c r="D52" t="s">
        <v>576</v>
      </c>
      <c r="E52" t="s">
        <v>2858</v>
      </c>
      <c r="F52" t="s">
        <v>8078</v>
      </c>
      <c r="G52" t="s">
        <v>8500</v>
      </c>
      <c r="H52" t="s">
        <v>8527</v>
      </c>
      <c r="I52" t="s">
        <v>576</v>
      </c>
      <c r="J52" t="s">
        <v>8643</v>
      </c>
      <c r="K52" t="s">
        <v>8644</v>
      </c>
      <c r="L52"/>
      <c r="M52" t="s">
        <v>8645</v>
      </c>
      <c r="N52">
        <v>1095</v>
      </c>
      <c r="O52" t="s">
        <v>8499</v>
      </c>
      <c r="P52"/>
      <c r="Q52"/>
    </row>
    <row r="53" spans="1:17" x14ac:dyDescent="0.35">
      <c r="A53" t="s">
        <v>575</v>
      </c>
      <c r="B53"/>
      <c r="C53"/>
      <c r="D53" t="s">
        <v>576</v>
      </c>
      <c r="E53" t="s">
        <v>574</v>
      </c>
      <c r="F53" t="s">
        <v>8078</v>
      </c>
      <c r="G53" t="s">
        <v>8500</v>
      </c>
      <c r="H53" t="s">
        <v>8521</v>
      </c>
      <c r="I53" t="s">
        <v>576</v>
      </c>
      <c r="J53" t="s">
        <v>8646</v>
      </c>
      <c r="K53" t="s">
        <v>8647</v>
      </c>
      <c r="L53" t="s">
        <v>8648</v>
      </c>
      <c r="M53" t="s">
        <v>8497</v>
      </c>
      <c r="N53" t="s">
        <v>8498</v>
      </c>
      <c r="O53" t="s">
        <v>8505</v>
      </c>
      <c r="P53" t="s">
        <v>8649</v>
      </c>
      <c r="Q53" t="s">
        <v>8650</v>
      </c>
    </row>
    <row r="54" spans="1:17" x14ac:dyDescent="0.35">
      <c r="A54" t="s">
        <v>2894</v>
      </c>
      <c r="B54"/>
      <c r="C54"/>
      <c r="D54" t="s">
        <v>576</v>
      </c>
      <c r="E54" t="s">
        <v>2893</v>
      </c>
      <c r="F54" t="s">
        <v>8078</v>
      </c>
      <c r="G54" t="s">
        <v>8500</v>
      </c>
      <c r="H54" t="s">
        <v>8569</v>
      </c>
      <c r="I54" t="s">
        <v>576</v>
      </c>
      <c r="J54" t="s">
        <v>8569</v>
      </c>
      <c r="K54" t="s">
        <v>8651</v>
      </c>
      <c r="L54"/>
      <c r="M54" t="s">
        <v>8645</v>
      </c>
      <c r="N54">
        <v>1095</v>
      </c>
      <c r="O54" t="s">
        <v>8505</v>
      </c>
      <c r="P54" t="s">
        <v>8652</v>
      </c>
      <c r="Q54" t="s">
        <v>8653</v>
      </c>
    </row>
    <row r="55" spans="1:17" x14ac:dyDescent="0.35">
      <c r="A55" t="s">
        <v>1637</v>
      </c>
      <c r="B55"/>
      <c r="C55"/>
      <c r="D55" t="s">
        <v>1612</v>
      </c>
      <c r="E55" t="s">
        <v>1636</v>
      </c>
      <c r="F55" t="s">
        <v>8093</v>
      </c>
      <c r="G55" t="s">
        <v>8508</v>
      </c>
      <c r="H55" t="s">
        <v>8521</v>
      </c>
      <c r="I55" t="s">
        <v>1612</v>
      </c>
      <c r="J55" t="s">
        <v>8639</v>
      </c>
      <c r="K55" t="s">
        <v>8654</v>
      </c>
      <c r="L55"/>
      <c r="M55" t="s">
        <v>8497</v>
      </c>
      <c r="N55" t="s">
        <v>8498</v>
      </c>
      <c r="O55" t="s">
        <v>8499</v>
      </c>
      <c r="P55"/>
      <c r="Q55"/>
    </row>
    <row r="56" spans="1:17" x14ac:dyDescent="0.35">
      <c r="A56" t="s">
        <v>1611</v>
      </c>
      <c r="B56"/>
      <c r="C56"/>
      <c r="D56" t="s">
        <v>1612</v>
      </c>
      <c r="E56" t="s">
        <v>1610</v>
      </c>
      <c r="F56" t="s">
        <v>8093</v>
      </c>
      <c r="G56" t="s">
        <v>8508</v>
      </c>
      <c r="H56" t="s">
        <v>8655</v>
      </c>
      <c r="I56" t="s">
        <v>1612</v>
      </c>
      <c r="J56" t="s">
        <v>8656</v>
      </c>
      <c r="K56" t="s">
        <v>8657</v>
      </c>
      <c r="L56"/>
      <c r="M56" t="s">
        <v>8658</v>
      </c>
      <c r="N56">
        <v>790</v>
      </c>
      <c r="O56" t="s">
        <v>8499</v>
      </c>
      <c r="P56"/>
      <c r="Q56"/>
    </row>
    <row r="57" spans="1:17" x14ac:dyDescent="0.35">
      <c r="A57" t="s">
        <v>188</v>
      </c>
      <c r="B57"/>
      <c r="C57"/>
      <c r="D57" t="s">
        <v>189</v>
      </c>
      <c r="E57" t="s">
        <v>187</v>
      </c>
      <c r="F57" t="s">
        <v>8096</v>
      </c>
      <c r="G57" t="s">
        <v>8500</v>
      </c>
      <c r="H57" t="s">
        <v>8527</v>
      </c>
      <c r="I57" t="s">
        <v>189</v>
      </c>
      <c r="J57" t="s">
        <v>8495</v>
      </c>
      <c r="K57" t="s">
        <v>8659</v>
      </c>
      <c r="L57"/>
      <c r="M57" t="s">
        <v>8497</v>
      </c>
      <c r="N57" t="s">
        <v>8498</v>
      </c>
      <c r="O57" t="s">
        <v>8499</v>
      </c>
      <c r="P57"/>
      <c r="Q57"/>
    </row>
    <row r="58" spans="1:17" x14ac:dyDescent="0.35">
      <c r="A58" t="s">
        <v>195</v>
      </c>
      <c r="B58"/>
      <c r="C58"/>
      <c r="D58" t="s">
        <v>189</v>
      </c>
      <c r="E58" t="s">
        <v>194</v>
      </c>
      <c r="F58" t="s">
        <v>8096</v>
      </c>
      <c r="G58" t="s">
        <v>8500</v>
      </c>
      <c r="H58" t="s">
        <v>8521</v>
      </c>
      <c r="I58" t="s">
        <v>189</v>
      </c>
      <c r="J58" t="s">
        <v>8567</v>
      </c>
      <c r="K58" t="s">
        <v>8660</v>
      </c>
      <c r="L58"/>
      <c r="M58" t="s">
        <v>8497</v>
      </c>
      <c r="N58" t="s">
        <v>8498</v>
      </c>
      <c r="O58" t="s">
        <v>8499</v>
      </c>
      <c r="P58"/>
      <c r="Q58"/>
    </row>
    <row r="59" spans="1:17" x14ac:dyDescent="0.35">
      <c r="A59" t="s">
        <v>114</v>
      </c>
      <c r="B59"/>
      <c r="C59"/>
      <c r="D59" t="s">
        <v>115</v>
      </c>
      <c r="E59" t="s">
        <v>113</v>
      </c>
      <c r="F59" t="s">
        <v>8103</v>
      </c>
      <c r="G59" t="s">
        <v>8500</v>
      </c>
      <c r="H59" t="s">
        <v>8569</v>
      </c>
      <c r="I59" t="s">
        <v>115</v>
      </c>
      <c r="J59" t="s">
        <v>8569</v>
      </c>
      <c r="K59" t="s">
        <v>8661</v>
      </c>
      <c r="L59"/>
      <c r="M59" t="s">
        <v>8497</v>
      </c>
      <c r="N59" t="s">
        <v>8498</v>
      </c>
      <c r="O59" t="s">
        <v>8499</v>
      </c>
      <c r="P59"/>
      <c r="Q59"/>
    </row>
    <row r="60" spans="1:17" x14ac:dyDescent="0.35">
      <c r="A60" t="s">
        <v>579</v>
      </c>
      <c r="B60"/>
      <c r="C60"/>
      <c r="D60" t="s">
        <v>580</v>
      </c>
      <c r="E60" t="s">
        <v>578</v>
      </c>
      <c r="F60" t="s">
        <v>8110</v>
      </c>
      <c r="G60" t="s">
        <v>8500</v>
      </c>
      <c r="H60" t="s">
        <v>8521</v>
      </c>
      <c r="I60" t="s">
        <v>580</v>
      </c>
      <c r="J60" t="s">
        <v>8567</v>
      </c>
      <c r="K60" t="s">
        <v>8662</v>
      </c>
      <c r="L60"/>
      <c r="M60" t="s">
        <v>8497</v>
      </c>
      <c r="N60" t="s">
        <v>8498</v>
      </c>
      <c r="O60" t="s">
        <v>8499</v>
      </c>
      <c r="P60"/>
      <c r="Q60"/>
    </row>
    <row r="61" spans="1:17" x14ac:dyDescent="0.35">
      <c r="A61" t="s">
        <v>5549</v>
      </c>
      <c r="B61"/>
      <c r="C61"/>
      <c r="D61" t="s">
        <v>5550</v>
      </c>
      <c r="E61" t="s">
        <v>5548</v>
      </c>
      <c r="F61" t="s">
        <v>8111</v>
      </c>
      <c r="G61" t="s">
        <v>8586</v>
      </c>
      <c r="H61" t="s">
        <v>8521</v>
      </c>
      <c r="I61" t="s">
        <v>5550</v>
      </c>
      <c r="J61" t="s">
        <v>8610</v>
      </c>
      <c r="K61" t="s">
        <v>8663</v>
      </c>
      <c r="L61" t="s">
        <v>8664</v>
      </c>
      <c r="M61" t="s">
        <v>8665</v>
      </c>
      <c r="N61">
        <v>89</v>
      </c>
      <c r="O61" t="s">
        <v>8505</v>
      </c>
      <c r="P61" t="s">
        <v>8666</v>
      </c>
      <c r="Q61" t="s">
        <v>8667</v>
      </c>
    </row>
    <row r="62" spans="1:17" x14ac:dyDescent="0.35">
      <c r="A62" t="s">
        <v>4836</v>
      </c>
      <c r="B62"/>
      <c r="C62"/>
      <c r="D62" t="s">
        <v>1147</v>
      </c>
      <c r="E62" t="s">
        <v>4835</v>
      </c>
      <c r="F62" t="s">
        <v>8112</v>
      </c>
      <c r="G62" t="s">
        <v>8500</v>
      </c>
      <c r="H62" t="s">
        <v>8527</v>
      </c>
      <c r="I62" t="s">
        <v>1147</v>
      </c>
      <c r="J62" t="s">
        <v>8528</v>
      </c>
      <c r="K62" t="s">
        <v>8668</v>
      </c>
      <c r="L62"/>
      <c r="M62" t="s">
        <v>8497</v>
      </c>
      <c r="N62" t="s">
        <v>8498</v>
      </c>
      <c r="O62" t="s">
        <v>8499</v>
      </c>
      <c r="P62"/>
      <c r="Q62"/>
    </row>
    <row r="63" spans="1:17" x14ac:dyDescent="0.35">
      <c r="A63" t="s">
        <v>1146</v>
      </c>
      <c r="B63"/>
      <c r="C63"/>
      <c r="D63" t="s">
        <v>1147</v>
      </c>
      <c r="E63" t="s">
        <v>1145</v>
      </c>
      <c r="F63" t="s">
        <v>8112</v>
      </c>
      <c r="G63" t="s">
        <v>8500</v>
      </c>
      <c r="H63" t="s">
        <v>8569</v>
      </c>
      <c r="I63" t="s">
        <v>1147</v>
      </c>
      <c r="J63" t="s">
        <v>8569</v>
      </c>
      <c r="K63" t="s">
        <v>8669</v>
      </c>
      <c r="L63"/>
      <c r="M63" t="s">
        <v>8497</v>
      </c>
      <c r="N63" t="s">
        <v>8498</v>
      </c>
      <c r="O63" t="s">
        <v>8505</v>
      </c>
      <c r="P63" t="s">
        <v>8670</v>
      </c>
      <c r="Q63" t="s">
        <v>8671</v>
      </c>
    </row>
    <row r="64" spans="1:17" x14ac:dyDescent="0.35">
      <c r="A64" t="s">
        <v>4798</v>
      </c>
      <c r="B64"/>
      <c r="C64"/>
      <c r="D64" t="s">
        <v>1147</v>
      </c>
      <c r="E64" t="s">
        <v>4797</v>
      </c>
      <c r="F64" t="s">
        <v>8112</v>
      </c>
      <c r="G64" t="s">
        <v>8500</v>
      </c>
      <c r="H64" t="s">
        <v>8672</v>
      </c>
      <c r="I64" t="s">
        <v>1147</v>
      </c>
      <c r="J64" t="s">
        <v>8673</v>
      </c>
      <c r="K64" t="s">
        <v>8674</v>
      </c>
      <c r="L64" t="s">
        <v>4907</v>
      </c>
      <c r="M64" t="s">
        <v>8675</v>
      </c>
      <c r="N64">
        <v>126</v>
      </c>
      <c r="O64" t="s">
        <v>8499</v>
      </c>
      <c r="P64"/>
      <c r="Q64"/>
    </row>
    <row r="65" spans="1:17" x14ac:dyDescent="0.35">
      <c r="A65" t="s">
        <v>1307</v>
      </c>
      <c r="B65"/>
      <c r="C65"/>
      <c r="D65" t="s">
        <v>1308</v>
      </c>
      <c r="E65" t="s">
        <v>1306</v>
      </c>
      <c r="F65" t="s">
        <v>8115</v>
      </c>
      <c r="G65" t="s">
        <v>8526</v>
      </c>
      <c r="H65" t="s">
        <v>8527</v>
      </c>
      <c r="I65" t="s">
        <v>1308</v>
      </c>
      <c r="J65" t="s">
        <v>8676</v>
      </c>
      <c r="K65" t="s">
        <v>8677</v>
      </c>
      <c r="L65"/>
      <c r="M65" t="s">
        <v>8678</v>
      </c>
      <c r="N65">
        <v>942</v>
      </c>
      <c r="O65" t="s">
        <v>8499</v>
      </c>
      <c r="P65"/>
      <c r="Q65"/>
    </row>
    <row r="66" spans="1:17" x14ac:dyDescent="0.35">
      <c r="A66" t="s">
        <v>1317</v>
      </c>
      <c r="B66"/>
      <c r="C66"/>
      <c r="D66" t="s">
        <v>1308</v>
      </c>
      <c r="E66" t="s">
        <v>1316</v>
      </c>
      <c r="F66" t="s">
        <v>8115</v>
      </c>
      <c r="G66" t="s">
        <v>8526</v>
      </c>
      <c r="H66" t="s">
        <v>8679</v>
      </c>
      <c r="I66" t="s">
        <v>1308</v>
      </c>
      <c r="J66" t="s">
        <v>8680</v>
      </c>
      <c r="K66" t="s">
        <v>8681</v>
      </c>
      <c r="L66"/>
      <c r="M66" t="s">
        <v>8678</v>
      </c>
      <c r="N66">
        <v>942</v>
      </c>
      <c r="O66" t="s">
        <v>8499</v>
      </c>
      <c r="P66"/>
      <c r="Q66"/>
    </row>
    <row r="67" spans="1:17" x14ac:dyDescent="0.35">
      <c r="A67" t="s">
        <v>1326</v>
      </c>
      <c r="B67"/>
      <c r="C67"/>
      <c r="D67" t="s">
        <v>1308</v>
      </c>
      <c r="E67" t="s">
        <v>1325</v>
      </c>
      <c r="F67" t="s">
        <v>8115</v>
      </c>
      <c r="G67" t="s">
        <v>8526</v>
      </c>
      <c r="H67" t="s">
        <v>8521</v>
      </c>
      <c r="I67" t="s">
        <v>1308</v>
      </c>
      <c r="J67" t="s">
        <v>8567</v>
      </c>
      <c r="K67" t="s">
        <v>8682</v>
      </c>
      <c r="L67" t="s">
        <v>8683</v>
      </c>
      <c r="M67" t="s">
        <v>8678</v>
      </c>
      <c r="N67">
        <v>942</v>
      </c>
      <c r="O67" t="s">
        <v>8499</v>
      </c>
      <c r="P67"/>
      <c r="Q67"/>
    </row>
    <row r="68" spans="1:17" x14ac:dyDescent="0.35">
      <c r="A68" t="s">
        <v>14</v>
      </c>
      <c r="B68"/>
      <c r="C68"/>
      <c r="D68" t="s">
        <v>15</v>
      </c>
      <c r="E68" t="s">
        <v>13</v>
      </c>
      <c r="F68" t="s">
        <v>8120</v>
      </c>
      <c r="G68" t="s">
        <v>8500</v>
      </c>
      <c r="H68" t="s">
        <v>8495</v>
      </c>
      <c r="I68" t="s">
        <v>15</v>
      </c>
      <c r="J68" t="s">
        <v>8495</v>
      </c>
      <c r="K68" t="s">
        <v>8684</v>
      </c>
      <c r="L68"/>
      <c r="M68" t="s">
        <v>8497</v>
      </c>
      <c r="N68" t="s">
        <v>8498</v>
      </c>
      <c r="O68" t="s">
        <v>8499</v>
      </c>
      <c r="P68"/>
      <c r="Q68"/>
    </row>
    <row r="69" spans="1:17" x14ac:dyDescent="0.35">
      <c r="A69" t="s">
        <v>1556</v>
      </c>
      <c r="B69"/>
      <c r="C69"/>
      <c r="D69" t="s">
        <v>455</v>
      </c>
      <c r="E69" t="s">
        <v>1555</v>
      </c>
      <c r="F69" t="s">
        <v>8123</v>
      </c>
      <c r="G69" t="s">
        <v>8494</v>
      </c>
      <c r="H69" t="s">
        <v>8527</v>
      </c>
      <c r="I69" t="s">
        <v>455</v>
      </c>
      <c r="J69" t="s">
        <v>8528</v>
      </c>
      <c r="K69" t="s">
        <v>8685</v>
      </c>
      <c r="L69"/>
      <c r="M69" t="s">
        <v>8497</v>
      </c>
      <c r="N69" t="s">
        <v>8498</v>
      </c>
      <c r="O69" t="s">
        <v>8499</v>
      </c>
      <c r="P69"/>
      <c r="Q69"/>
    </row>
    <row r="70" spans="1:17" x14ac:dyDescent="0.35">
      <c r="A70" t="s">
        <v>454</v>
      </c>
      <c r="B70"/>
      <c r="C70"/>
      <c r="D70" t="s">
        <v>455</v>
      </c>
      <c r="E70" t="s">
        <v>453</v>
      </c>
      <c r="F70" t="s">
        <v>8123</v>
      </c>
      <c r="G70" t="s">
        <v>8494</v>
      </c>
      <c r="H70" t="s">
        <v>8509</v>
      </c>
      <c r="I70" t="s">
        <v>455</v>
      </c>
      <c r="J70" t="s">
        <v>8686</v>
      </c>
      <c r="K70" t="s">
        <v>8687</v>
      </c>
      <c r="L70"/>
      <c r="M70" t="s">
        <v>8497</v>
      </c>
      <c r="N70" t="s">
        <v>8498</v>
      </c>
      <c r="O70" t="s">
        <v>8505</v>
      </c>
      <c r="P70" t="s">
        <v>8688</v>
      </c>
      <c r="Q70" t="s">
        <v>8689</v>
      </c>
    </row>
    <row r="71" spans="1:17" x14ac:dyDescent="0.35">
      <c r="A71" t="s">
        <v>462</v>
      </c>
      <c r="B71"/>
      <c r="C71"/>
      <c r="D71" t="s">
        <v>455</v>
      </c>
      <c r="E71" t="s">
        <v>461</v>
      </c>
      <c r="F71" t="s">
        <v>8123</v>
      </c>
      <c r="G71" t="s">
        <v>8494</v>
      </c>
      <c r="H71" t="s">
        <v>8509</v>
      </c>
      <c r="I71" t="s">
        <v>455</v>
      </c>
      <c r="J71" t="s">
        <v>8690</v>
      </c>
      <c r="K71" t="s">
        <v>8691</v>
      </c>
      <c r="L71"/>
      <c r="M71" t="s">
        <v>8497</v>
      </c>
      <c r="N71" t="s">
        <v>8498</v>
      </c>
      <c r="O71" t="s">
        <v>8505</v>
      </c>
      <c r="P71" t="s">
        <v>8692</v>
      </c>
      <c r="Q71" t="s">
        <v>8693</v>
      </c>
    </row>
    <row r="72" spans="1:17" x14ac:dyDescent="0.35">
      <c r="A72" t="s">
        <v>2548</v>
      </c>
      <c r="B72"/>
      <c r="C72"/>
      <c r="D72" t="s">
        <v>455</v>
      </c>
      <c r="E72" t="s">
        <v>2547</v>
      </c>
      <c r="F72" t="s">
        <v>8123</v>
      </c>
      <c r="G72" t="s">
        <v>8494</v>
      </c>
      <c r="H72" t="s">
        <v>8509</v>
      </c>
      <c r="I72" t="s">
        <v>455</v>
      </c>
      <c r="J72" t="s">
        <v>8694</v>
      </c>
      <c r="K72" t="s">
        <v>8695</v>
      </c>
      <c r="L72"/>
      <c r="M72" t="s">
        <v>8696</v>
      </c>
      <c r="N72">
        <v>348</v>
      </c>
      <c r="O72" t="s">
        <v>8505</v>
      </c>
      <c r="P72" t="s">
        <v>8697</v>
      </c>
      <c r="Q72" t="s">
        <v>8698</v>
      </c>
    </row>
    <row r="73" spans="1:17" x14ac:dyDescent="0.35">
      <c r="A73" t="s">
        <v>1179</v>
      </c>
      <c r="B73"/>
      <c r="C73"/>
      <c r="D73" t="s">
        <v>869</v>
      </c>
      <c r="E73" t="s">
        <v>1178</v>
      </c>
      <c r="F73" t="s">
        <v>8128</v>
      </c>
      <c r="G73" t="s">
        <v>8500</v>
      </c>
      <c r="H73" t="s">
        <v>8527</v>
      </c>
      <c r="I73" t="s">
        <v>869</v>
      </c>
      <c r="J73" t="s">
        <v>8699</v>
      </c>
      <c r="K73" t="s">
        <v>8700</v>
      </c>
      <c r="L73" t="s">
        <v>8701</v>
      </c>
      <c r="M73" t="s">
        <v>8565</v>
      </c>
      <c r="N73">
        <v>1156</v>
      </c>
      <c r="O73"/>
      <c r="P73" t="s">
        <v>8702</v>
      </c>
      <c r="Q73" t="s">
        <v>8703</v>
      </c>
    </row>
    <row r="74" spans="1:17" x14ac:dyDescent="0.35">
      <c r="A74" t="s">
        <v>868</v>
      </c>
      <c r="B74"/>
      <c r="C74"/>
      <c r="D74" t="s">
        <v>869</v>
      </c>
      <c r="E74" t="s">
        <v>867</v>
      </c>
      <c r="F74" t="s">
        <v>8128</v>
      </c>
      <c r="G74" t="s">
        <v>8500</v>
      </c>
      <c r="H74" t="s">
        <v>8679</v>
      </c>
      <c r="I74" t="s">
        <v>869</v>
      </c>
      <c r="J74" t="s">
        <v>8704</v>
      </c>
      <c r="K74" t="s">
        <v>8705</v>
      </c>
      <c r="L74"/>
      <c r="M74" t="s">
        <v>8622</v>
      </c>
      <c r="N74">
        <v>1187</v>
      </c>
      <c r="O74" t="s">
        <v>8505</v>
      </c>
      <c r="P74" t="s">
        <v>8706</v>
      </c>
      <c r="Q74" t="s">
        <v>8707</v>
      </c>
    </row>
    <row r="75" spans="1:17" x14ac:dyDescent="0.35">
      <c r="A75" t="s">
        <v>4958</v>
      </c>
      <c r="B75"/>
      <c r="C75"/>
      <c r="D75" t="s">
        <v>869</v>
      </c>
      <c r="E75" t="s">
        <v>4957</v>
      </c>
      <c r="F75" t="s">
        <v>8128</v>
      </c>
      <c r="G75" t="s">
        <v>8500</v>
      </c>
      <c r="H75" t="s">
        <v>8672</v>
      </c>
      <c r="I75" t="s">
        <v>869</v>
      </c>
      <c r="J75" t="s">
        <v>8708</v>
      </c>
      <c r="K75" t="s">
        <v>8709</v>
      </c>
      <c r="L75" t="s">
        <v>8710</v>
      </c>
      <c r="M75" t="s">
        <v>8711</v>
      </c>
      <c r="N75">
        <v>120</v>
      </c>
      <c r="O75" t="s">
        <v>8505</v>
      </c>
      <c r="P75" t="s">
        <v>8712</v>
      </c>
      <c r="Q75" t="s">
        <v>8713</v>
      </c>
    </row>
    <row r="76" spans="1:17" x14ac:dyDescent="0.35">
      <c r="A76" t="s">
        <v>471</v>
      </c>
      <c r="B76"/>
      <c r="C76"/>
      <c r="D76" t="s">
        <v>472</v>
      </c>
      <c r="E76" t="s">
        <v>470</v>
      </c>
      <c r="F76" t="s">
        <v>8129</v>
      </c>
      <c r="G76" t="s">
        <v>8500</v>
      </c>
      <c r="H76" t="s">
        <v>8521</v>
      </c>
      <c r="I76" t="s">
        <v>472</v>
      </c>
      <c r="J76" t="s">
        <v>8714</v>
      </c>
      <c r="K76" t="s">
        <v>8715</v>
      </c>
      <c r="L76"/>
      <c r="M76" t="s">
        <v>8497</v>
      </c>
      <c r="N76" t="s">
        <v>8498</v>
      </c>
      <c r="O76" t="s">
        <v>8505</v>
      </c>
      <c r="P76" t="s">
        <v>8716</v>
      </c>
      <c r="Q76" t="s">
        <v>8717</v>
      </c>
    </row>
    <row r="77" spans="1:17" x14ac:dyDescent="0.35">
      <c r="A77" t="s">
        <v>1758</v>
      </c>
      <c r="B77"/>
      <c r="C77"/>
      <c r="D77" t="s">
        <v>472</v>
      </c>
      <c r="E77" t="s">
        <v>1757</v>
      </c>
      <c r="F77" t="s">
        <v>8129</v>
      </c>
      <c r="G77" t="s">
        <v>8500</v>
      </c>
      <c r="H77" t="s">
        <v>8569</v>
      </c>
      <c r="I77" t="s">
        <v>472</v>
      </c>
      <c r="J77" t="s">
        <v>8718</v>
      </c>
      <c r="K77" t="s">
        <v>8719</v>
      </c>
      <c r="L77"/>
      <c r="M77" t="s">
        <v>8497</v>
      </c>
      <c r="N77" t="s">
        <v>8498</v>
      </c>
      <c r="O77" t="s">
        <v>8499</v>
      </c>
      <c r="P77"/>
      <c r="Q77"/>
    </row>
    <row r="78" spans="1:17" x14ac:dyDescent="0.35">
      <c r="A78" t="s">
        <v>590</v>
      </c>
      <c r="B78"/>
      <c r="C78"/>
      <c r="D78" t="s">
        <v>591</v>
      </c>
      <c r="E78" t="s">
        <v>589</v>
      </c>
      <c r="F78" t="s">
        <v>8132</v>
      </c>
      <c r="G78" t="s">
        <v>8500</v>
      </c>
      <c r="H78" t="s">
        <v>8495</v>
      </c>
      <c r="I78" t="s">
        <v>591</v>
      </c>
      <c r="J78" t="s">
        <v>8720</v>
      </c>
      <c r="K78" t="s">
        <v>8721</v>
      </c>
      <c r="L78"/>
      <c r="M78" t="s">
        <v>8497</v>
      </c>
      <c r="N78" t="s">
        <v>8498</v>
      </c>
      <c r="O78" t="s">
        <v>8499</v>
      </c>
      <c r="P78"/>
      <c r="Q78"/>
    </row>
    <row r="79" spans="1:17" x14ac:dyDescent="0.35">
      <c r="A79" t="s">
        <v>4907</v>
      </c>
      <c r="B79"/>
      <c r="C79"/>
      <c r="D79" t="s">
        <v>591</v>
      </c>
      <c r="E79" t="s">
        <v>4906</v>
      </c>
      <c r="F79" t="s">
        <v>8132</v>
      </c>
      <c r="G79" t="s">
        <v>8500</v>
      </c>
      <c r="H79" t="s">
        <v>8672</v>
      </c>
      <c r="I79" t="s">
        <v>591</v>
      </c>
      <c r="J79" t="s">
        <v>8722</v>
      </c>
      <c r="K79" t="s">
        <v>8723</v>
      </c>
      <c r="L79" t="s">
        <v>4798</v>
      </c>
      <c r="M79" t="s">
        <v>8711</v>
      </c>
      <c r="N79">
        <v>120</v>
      </c>
      <c r="O79" t="s">
        <v>8505</v>
      </c>
      <c r="P79" t="s">
        <v>8724</v>
      </c>
      <c r="Q79" t="s">
        <v>8725</v>
      </c>
    </row>
    <row r="80" spans="1:17" x14ac:dyDescent="0.35">
      <c r="A80" t="s">
        <v>2378</v>
      </c>
      <c r="B80"/>
      <c r="C80"/>
      <c r="D80" t="s">
        <v>2379</v>
      </c>
      <c r="E80" t="s">
        <v>2377</v>
      </c>
      <c r="F80" t="s">
        <v>8133</v>
      </c>
      <c r="G80" t="s">
        <v>8494</v>
      </c>
      <c r="H80" t="s">
        <v>8521</v>
      </c>
      <c r="I80" t="s">
        <v>2379</v>
      </c>
      <c r="J80" t="s">
        <v>8726</v>
      </c>
      <c r="K80" t="s">
        <v>8727</v>
      </c>
      <c r="L80" t="s">
        <v>454</v>
      </c>
      <c r="M80" t="s">
        <v>8728</v>
      </c>
      <c r="N80">
        <v>431</v>
      </c>
      <c r="O80" t="s">
        <v>8499</v>
      </c>
      <c r="P80"/>
      <c r="Q80"/>
    </row>
    <row r="81" spans="1:17" x14ac:dyDescent="0.35">
      <c r="A81" t="s">
        <v>1468</v>
      </c>
      <c r="B81"/>
      <c r="C81"/>
      <c r="D81" t="s">
        <v>1469</v>
      </c>
      <c r="E81" t="s">
        <v>1467</v>
      </c>
      <c r="F81" t="s">
        <v>8134</v>
      </c>
      <c r="G81" t="s">
        <v>8500</v>
      </c>
      <c r="H81" t="s">
        <v>8501</v>
      </c>
      <c r="I81" t="s">
        <v>1469</v>
      </c>
      <c r="J81" t="s">
        <v>8729</v>
      </c>
      <c r="K81" t="s">
        <v>8730</v>
      </c>
      <c r="L81"/>
      <c r="M81" t="s">
        <v>8731</v>
      </c>
      <c r="N81">
        <v>881</v>
      </c>
      <c r="O81" t="s">
        <v>8499</v>
      </c>
      <c r="P81"/>
      <c r="Q81"/>
    </row>
    <row r="82" spans="1:17" x14ac:dyDescent="0.35">
      <c r="A82" t="s">
        <v>250</v>
      </c>
      <c r="B82"/>
      <c r="C82"/>
      <c r="D82" t="s">
        <v>251</v>
      </c>
      <c r="E82" t="s">
        <v>249</v>
      </c>
      <c r="F82" t="s">
        <v>8135</v>
      </c>
      <c r="G82" t="s">
        <v>8500</v>
      </c>
      <c r="H82" t="s">
        <v>8527</v>
      </c>
      <c r="I82" t="s">
        <v>251</v>
      </c>
      <c r="J82" t="s">
        <v>8528</v>
      </c>
      <c r="K82" t="s">
        <v>8732</v>
      </c>
      <c r="L82"/>
      <c r="M82" t="s">
        <v>8497</v>
      </c>
      <c r="N82" t="s">
        <v>8498</v>
      </c>
      <c r="O82" t="s">
        <v>8499</v>
      </c>
      <c r="P82"/>
      <c r="Q82"/>
    </row>
    <row r="83" spans="1:17" x14ac:dyDescent="0.35">
      <c r="A83" t="s">
        <v>268</v>
      </c>
      <c r="B83"/>
      <c r="C83"/>
      <c r="D83" t="s">
        <v>251</v>
      </c>
      <c r="E83" t="s">
        <v>267</v>
      </c>
      <c r="F83" t="s">
        <v>8135</v>
      </c>
      <c r="G83" t="s">
        <v>8500</v>
      </c>
      <c r="H83" t="s">
        <v>8509</v>
      </c>
      <c r="I83" t="s">
        <v>251</v>
      </c>
      <c r="J83" t="s">
        <v>8545</v>
      </c>
      <c r="K83" t="s">
        <v>8733</v>
      </c>
      <c r="L83"/>
      <c r="M83" t="s">
        <v>8497</v>
      </c>
      <c r="N83" t="s">
        <v>8498</v>
      </c>
      <c r="O83" t="s">
        <v>8505</v>
      </c>
      <c r="P83" t="s">
        <v>8734</v>
      </c>
      <c r="Q83" t="s">
        <v>8735</v>
      </c>
    </row>
    <row r="84" spans="1:17" x14ac:dyDescent="0.35">
      <c r="A84" t="s">
        <v>277</v>
      </c>
      <c r="B84"/>
      <c r="C84"/>
      <c r="D84" t="s">
        <v>251</v>
      </c>
      <c r="E84" t="s">
        <v>276</v>
      </c>
      <c r="F84" t="s">
        <v>8135</v>
      </c>
      <c r="G84" t="s">
        <v>8500</v>
      </c>
      <c r="H84" t="s">
        <v>8509</v>
      </c>
      <c r="I84" t="s">
        <v>251</v>
      </c>
      <c r="J84" t="s">
        <v>8736</v>
      </c>
      <c r="K84" t="s">
        <v>8737</v>
      </c>
      <c r="L84"/>
      <c r="M84" t="s">
        <v>8497</v>
      </c>
      <c r="N84" t="s">
        <v>8498</v>
      </c>
      <c r="O84" t="s">
        <v>8505</v>
      </c>
      <c r="P84" t="s">
        <v>8738</v>
      </c>
      <c r="Q84" t="s">
        <v>8739</v>
      </c>
    </row>
    <row r="85" spans="1:17" x14ac:dyDescent="0.35">
      <c r="A85" t="s">
        <v>1366</v>
      </c>
      <c r="B85"/>
      <c r="C85"/>
      <c r="D85" t="s">
        <v>251</v>
      </c>
      <c r="E85" t="s">
        <v>1365</v>
      </c>
      <c r="F85" t="s">
        <v>8135</v>
      </c>
      <c r="G85" t="s">
        <v>8500</v>
      </c>
      <c r="H85" t="s">
        <v>8521</v>
      </c>
      <c r="I85" t="s">
        <v>251</v>
      </c>
      <c r="J85" t="s">
        <v>1365</v>
      </c>
      <c r="K85" t="s">
        <v>8740</v>
      </c>
      <c r="L85"/>
      <c r="M85" t="s">
        <v>8559</v>
      </c>
      <c r="N85">
        <v>912</v>
      </c>
      <c r="O85" t="s">
        <v>8505</v>
      </c>
      <c r="P85" t="s">
        <v>8741</v>
      </c>
      <c r="Q85" t="s">
        <v>8742</v>
      </c>
    </row>
    <row r="86" spans="1:17" x14ac:dyDescent="0.35">
      <c r="A86" t="s">
        <v>1131</v>
      </c>
      <c r="B86"/>
      <c r="C86"/>
      <c r="D86" t="s">
        <v>1098</v>
      </c>
      <c r="E86" t="s">
        <v>1130</v>
      </c>
      <c r="F86" t="s">
        <v>8136</v>
      </c>
      <c r="G86" t="s">
        <v>8500</v>
      </c>
      <c r="H86" t="s">
        <v>8495</v>
      </c>
      <c r="I86" t="s">
        <v>1098</v>
      </c>
      <c r="J86" t="s">
        <v>8495</v>
      </c>
      <c r="K86" t="s">
        <v>8743</v>
      </c>
      <c r="L86" t="s">
        <v>8744</v>
      </c>
      <c r="M86" t="s">
        <v>8497</v>
      </c>
      <c r="N86" t="s">
        <v>8498</v>
      </c>
      <c r="O86" t="s">
        <v>8499</v>
      </c>
      <c r="P86"/>
      <c r="Q86"/>
    </row>
    <row r="87" spans="1:17" x14ac:dyDescent="0.35">
      <c r="A87" t="s">
        <v>1120</v>
      </c>
      <c r="B87"/>
      <c r="C87"/>
      <c r="D87" t="s">
        <v>1098</v>
      </c>
      <c r="E87" t="s">
        <v>1119</v>
      </c>
      <c r="F87" t="s">
        <v>8136</v>
      </c>
      <c r="G87" t="s">
        <v>8500</v>
      </c>
      <c r="H87" t="s">
        <v>8509</v>
      </c>
      <c r="I87" t="s">
        <v>1098</v>
      </c>
      <c r="J87" t="s">
        <v>8745</v>
      </c>
      <c r="K87" t="s">
        <v>8746</v>
      </c>
      <c r="L87"/>
      <c r="M87" t="s">
        <v>8497</v>
      </c>
      <c r="N87" t="s">
        <v>8498</v>
      </c>
      <c r="O87" t="s">
        <v>8505</v>
      </c>
      <c r="P87" t="s">
        <v>8747</v>
      </c>
      <c r="Q87" t="s">
        <v>8748</v>
      </c>
    </row>
    <row r="88" spans="1:17" x14ac:dyDescent="0.35">
      <c r="A88" t="s">
        <v>1097</v>
      </c>
      <c r="B88"/>
      <c r="C88"/>
      <c r="D88" t="s">
        <v>1098</v>
      </c>
      <c r="E88" t="s">
        <v>1096</v>
      </c>
      <c r="F88" t="s">
        <v>8136</v>
      </c>
      <c r="G88" t="s">
        <v>8500</v>
      </c>
      <c r="H88" t="s">
        <v>8509</v>
      </c>
      <c r="I88" t="s">
        <v>1098</v>
      </c>
      <c r="J88" t="s">
        <v>8749</v>
      </c>
      <c r="K88" t="s">
        <v>8750</v>
      </c>
      <c r="L88" t="s">
        <v>1366</v>
      </c>
      <c r="M88" t="s">
        <v>8497</v>
      </c>
      <c r="N88" t="s">
        <v>8498</v>
      </c>
      <c r="O88" t="s">
        <v>8505</v>
      </c>
      <c r="P88" t="s">
        <v>8751</v>
      </c>
      <c r="Q88" t="s">
        <v>8752</v>
      </c>
    </row>
    <row r="89" spans="1:17" x14ac:dyDescent="0.35">
      <c r="A89" t="s">
        <v>1380</v>
      </c>
      <c r="B89"/>
      <c r="C89"/>
      <c r="D89" t="s">
        <v>1098</v>
      </c>
      <c r="E89" t="s">
        <v>1379</v>
      </c>
      <c r="F89" t="s">
        <v>8136</v>
      </c>
      <c r="G89" t="s">
        <v>8500</v>
      </c>
      <c r="H89" t="s">
        <v>8679</v>
      </c>
      <c r="I89" t="s">
        <v>1098</v>
      </c>
      <c r="J89" t="s">
        <v>1379</v>
      </c>
      <c r="K89" t="s">
        <v>8753</v>
      </c>
      <c r="L89" t="s">
        <v>1366</v>
      </c>
      <c r="M89" t="s">
        <v>8559</v>
      </c>
      <c r="N89">
        <v>912</v>
      </c>
      <c r="O89" t="s">
        <v>8505</v>
      </c>
      <c r="P89" t="s">
        <v>8754</v>
      </c>
      <c r="Q89" t="s">
        <v>8755</v>
      </c>
    </row>
    <row r="90" spans="1:17" x14ac:dyDescent="0.35">
      <c r="A90" t="s">
        <v>1421</v>
      </c>
      <c r="B90"/>
      <c r="C90"/>
      <c r="D90" t="s">
        <v>1098</v>
      </c>
      <c r="E90" t="s">
        <v>1420</v>
      </c>
      <c r="F90" t="s">
        <v>8136</v>
      </c>
      <c r="G90" t="s">
        <v>8500</v>
      </c>
      <c r="H90" t="s">
        <v>8521</v>
      </c>
      <c r="I90" t="s">
        <v>1098</v>
      </c>
      <c r="J90" t="s">
        <v>8756</v>
      </c>
      <c r="K90" t="s">
        <v>8757</v>
      </c>
      <c r="L90" t="s">
        <v>307</v>
      </c>
      <c r="M90" t="s">
        <v>8731</v>
      </c>
      <c r="N90">
        <v>881</v>
      </c>
      <c r="O90" t="s">
        <v>8505</v>
      </c>
      <c r="P90" t="s">
        <v>8758</v>
      </c>
      <c r="Q90" t="s">
        <v>8759</v>
      </c>
    </row>
    <row r="91" spans="1:17" x14ac:dyDescent="0.35">
      <c r="A91" t="s">
        <v>35</v>
      </c>
      <c r="B91"/>
      <c r="C91"/>
      <c r="D91" t="s">
        <v>36</v>
      </c>
      <c r="E91" t="s">
        <v>34</v>
      </c>
      <c r="F91" t="s">
        <v>8137</v>
      </c>
      <c r="G91" t="s">
        <v>8526</v>
      </c>
      <c r="H91" t="s">
        <v>8655</v>
      </c>
      <c r="I91" t="s">
        <v>36</v>
      </c>
      <c r="J91" t="s">
        <v>8656</v>
      </c>
      <c r="K91" t="s">
        <v>8760</v>
      </c>
      <c r="L91"/>
      <c r="M91" t="s">
        <v>8497</v>
      </c>
      <c r="N91" t="s">
        <v>8498</v>
      </c>
      <c r="O91" t="s">
        <v>8499</v>
      </c>
      <c r="P91"/>
      <c r="Q91"/>
    </row>
    <row r="92" spans="1:17" x14ac:dyDescent="0.35">
      <c r="A92" t="s">
        <v>202</v>
      </c>
      <c r="B92"/>
      <c r="C92"/>
      <c r="D92" t="s">
        <v>203</v>
      </c>
      <c r="E92" t="s">
        <v>201</v>
      </c>
      <c r="F92" t="s">
        <v>8150</v>
      </c>
      <c r="G92" t="s">
        <v>8494</v>
      </c>
      <c r="H92" t="s">
        <v>8495</v>
      </c>
      <c r="I92" t="s">
        <v>203</v>
      </c>
      <c r="J92" t="s">
        <v>8495</v>
      </c>
      <c r="K92" t="s">
        <v>8761</v>
      </c>
      <c r="L92"/>
      <c r="M92" t="s">
        <v>8497</v>
      </c>
      <c r="N92" t="s">
        <v>8498</v>
      </c>
      <c r="O92" t="s">
        <v>8499</v>
      </c>
      <c r="P92"/>
      <c r="Q92"/>
    </row>
    <row r="93" spans="1:17" x14ac:dyDescent="0.35">
      <c r="A93" t="s">
        <v>817</v>
      </c>
      <c r="B93"/>
      <c r="C93"/>
      <c r="D93" t="s">
        <v>203</v>
      </c>
      <c r="E93" t="s">
        <v>816</v>
      </c>
      <c r="F93" t="s">
        <v>8150</v>
      </c>
      <c r="G93" t="s">
        <v>8494</v>
      </c>
      <c r="H93" t="s">
        <v>8509</v>
      </c>
      <c r="I93" t="s">
        <v>203</v>
      </c>
      <c r="J93" t="s">
        <v>8762</v>
      </c>
      <c r="K93" t="s">
        <v>8763</v>
      </c>
      <c r="L93"/>
      <c r="M93" t="s">
        <v>8764</v>
      </c>
      <c r="N93">
        <v>1215</v>
      </c>
      <c r="O93" t="s">
        <v>8505</v>
      </c>
      <c r="P93" t="s">
        <v>8765</v>
      </c>
      <c r="Q93" t="s">
        <v>8766</v>
      </c>
    </row>
    <row r="94" spans="1:17" x14ac:dyDescent="0.35">
      <c r="A94" t="s">
        <v>594</v>
      </c>
      <c r="B94"/>
      <c r="C94"/>
      <c r="D94" t="s">
        <v>595</v>
      </c>
      <c r="E94" t="s">
        <v>593</v>
      </c>
      <c r="F94" t="s">
        <v>8151</v>
      </c>
      <c r="G94" t="s">
        <v>8526</v>
      </c>
      <c r="H94" t="s">
        <v>8521</v>
      </c>
      <c r="I94" t="s">
        <v>595</v>
      </c>
      <c r="J94" t="s">
        <v>8532</v>
      </c>
      <c r="K94" t="s">
        <v>8767</v>
      </c>
      <c r="L94" t="s">
        <v>90</v>
      </c>
      <c r="M94" t="s">
        <v>8497</v>
      </c>
      <c r="N94" t="s">
        <v>8498</v>
      </c>
      <c r="O94" t="s">
        <v>8499</v>
      </c>
      <c r="P94"/>
      <c r="Q94"/>
    </row>
    <row r="95" spans="1:17" x14ac:dyDescent="0.35">
      <c r="A95" t="s">
        <v>602</v>
      </c>
      <c r="B95"/>
      <c r="C95"/>
      <c r="D95" t="s">
        <v>603</v>
      </c>
      <c r="E95" t="s">
        <v>601</v>
      </c>
      <c r="F95" t="s">
        <v>8152</v>
      </c>
      <c r="G95" t="s">
        <v>8526</v>
      </c>
      <c r="H95" t="s">
        <v>8521</v>
      </c>
      <c r="I95" t="s">
        <v>603</v>
      </c>
      <c r="J95" t="s">
        <v>8532</v>
      </c>
      <c r="K95" t="s">
        <v>8768</v>
      </c>
      <c r="L95" t="s">
        <v>90</v>
      </c>
      <c r="M95" t="s">
        <v>8497</v>
      </c>
      <c r="N95" t="s">
        <v>8498</v>
      </c>
      <c r="O95" t="s">
        <v>8499</v>
      </c>
      <c r="P95"/>
      <c r="Q95"/>
    </row>
    <row r="96" spans="1:17" x14ac:dyDescent="0.35">
      <c r="A96" t="s">
        <v>4400</v>
      </c>
      <c r="B96"/>
      <c r="C96"/>
      <c r="D96" t="s">
        <v>918</v>
      </c>
      <c r="E96" t="s">
        <v>4399</v>
      </c>
      <c r="F96" t="s">
        <v>8153</v>
      </c>
      <c r="G96" t="s">
        <v>8494</v>
      </c>
      <c r="H96" t="s">
        <v>8527</v>
      </c>
      <c r="I96" t="s">
        <v>918</v>
      </c>
      <c r="J96" t="s">
        <v>8528</v>
      </c>
      <c r="K96" t="s">
        <v>8769</v>
      </c>
      <c r="L96"/>
      <c r="M96" t="s">
        <v>8497</v>
      </c>
      <c r="N96" t="s">
        <v>8498</v>
      </c>
      <c r="O96" t="s">
        <v>8499</v>
      </c>
      <c r="P96"/>
      <c r="Q96"/>
    </row>
    <row r="97" spans="1:17" x14ac:dyDescent="0.35">
      <c r="A97" t="s">
        <v>917</v>
      </c>
      <c r="B97"/>
      <c r="C97"/>
      <c r="D97" t="s">
        <v>918</v>
      </c>
      <c r="E97" t="s">
        <v>916</v>
      </c>
      <c r="F97" t="s">
        <v>8153</v>
      </c>
      <c r="G97" t="s">
        <v>8494</v>
      </c>
      <c r="H97" t="s">
        <v>8509</v>
      </c>
      <c r="I97" t="s">
        <v>918</v>
      </c>
      <c r="J97" t="s">
        <v>8770</v>
      </c>
      <c r="K97" t="s">
        <v>8771</v>
      </c>
      <c r="L97"/>
      <c r="M97" t="s">
        <v>8497</v>
      </c>
      <c r="N97" t="s">
        <v>8498</v>
      </c>
      <c r="O97" t="s">
        <v>8505</v>
      </c>
      <c r="P97" t="s">
        <v>8772</v>
      </c>
      <c r="Q97" t="s">
        <v>8773</v>
      </c>
    </row>
    <row r="98" spans="1:17" x14ac:dyDescent="0.35">
      <c r="A98" t="s">
        <v>4414</v>
      </c>
      <c r="B98"/>
      <c r="C98"/>
      <c r="D98" t="s">
        <v>918</v>
      </c>
      <c r="E98" t="s">
        <v>4413</v>
      </c>
      <c r="F98" t="s">
        <v>8153</v>
      </c>
      <c r="G98" t="s">
        <v>8494</v>
      </c>
      <c r="H98" t="s">
        <v>8672</v>
      </c>
      <c r="I98" t="s">
        <v>918</v>
      </c>
      <c r="J98" t="s">
        <v>8774</v>
      </c>
      <c r="K98" t="s">
        <v>8775</v>
      </c>
      <c r="L98"/>
      <c r="M98" t="s">
        <v>8776</v>
      </c>
      <c r="N98">
        <v>163</v>
      </c>
      <c r="O98" t="s">
        <v>8505</v>
      </c>
      <c r="P98" t="s">
        <v>8777</v>
      </c>
      <c r="Q98" t="s">
        <v>8778</v>
      </c>
    </row>
    <row r="99" spans="1:17" x14ac:dyDescent="0.35">
      <c r="A99" t="s">
        <v>5444</v>
      </c>
      <c r="B99"/>
      <c r="C99"/>
      <c r="D99" t="s">
        <v>5445</v>
      </c>
      <c r="E99" t="s">
        <v>5443</v>
      </c>
      <c r="F99" t="s">
        <v>8158</v>
      </c>
      <c r="G99" t="s">
        <v>8586</v>
      </c>
      <c r="H99" t="s">
        <v>8521</v>
      </c>
      <c r="I99" t="s">
        <v>5445</v>
      </c>
      <c r="J99" t="s">
        <v>8610</v>
      </c>
      <c r="K99" t="s">
        <v>8779</v>
      </c>
      <c r="L99" t="s">
        <v>8780</v>
      </c>
      <c r="M99" t="s">
        <v>8613</v>
      </c>
      <c r="N99">
        <v>92</v>
      </c>
      <c r="O99" t="s">
        <v>8505</v>
      </c>
      <c r="P99" t="s">
        <v>8781</v>
      </c>
      <c r="Q99" t="s">
        <v>8782</v>
      </c>
    </row>
    <row r="100" spans="1:17" x14ac:dyDescent="0.35">
      <c r="A100" t="s">
        <v>68</v>
      </c>
      <c r="B100"/>
      <c r="C100"/>
      <c r="D100" t="s">
        <v>69</v>
      </c>
      <c r="E100" t="s">
        <v>67</v>
      </c>
      <c r="F100" t="s">
        <v>8159</v>
      </c>
      <c r="G100" t="s">
        <v>8494</v>
      </c>
      <c r="H100" t="s">
        <v>8495</v>
      </c>
      <c r="I100" t="s">
        <v>69</v>
      </c>
      <c r="J100" t="s">
        <v>8495</v>
      </c>
      <c r="K100" t="s">
        <v>8783</v>
      </c>
      <c r="L100"/>
      <c r="M100" t="s">
        <v>8497</v>
      </c>
      <c r="N100" t="s">
        <v>8498</v>
      </c>
      <c r="O100" t="s">
        <v>8499</v>
      </c>
      <c r="P100"/>
      <c r="Q100"/>
    </row>
    <row r="101" spans="1:17" x14ac:dyDescent="0.35">
      <c r="A101" t="s">
        <v>215</v>
      </c>
      <c r="B101"/>
      <c r="C101"/>
      <c r="D101" t="s">
        <v>216</v>
      </c>
      <c r="E101" t="s">
        <v>214</v>
      </c>
      <c r="F101" t="s">
        <v>8164</v>
      </c>
      <c r="G101" t="s">
        <v>8508</v>
      </c>
      <c r="H101" t="s">
        <v>8509</v>
      </c>
      <c r="I101" t="s">
        <v>216</v>
      </c>
      <c r="J101" t="s">
        <v>8509</v>
      </c>
      <c r="K101" t="s">
        <v>8784</v>
      </c>
      <c r="L101"/>
      <c r="M101" t="s">
        <v>8497</v>
      </c>
      <c r="N101" t="s">
        <v>8498</v>
      </c>
      <c r="O101" t="s">
        <v>8499</v>
      </c>
      <c r="P101"/>
      <c r="Q101"/>
    </row>
    <row r="102" spans="1:17" x14ac:dyDescent="0.35">
      <c r="A102" t="s">
        <v>858</v>
      </c>
      <c r="B102"/>
      <c r="C102"/>
      <c r="D102" t="s">
        <v>859</v>
      </c>
      <c r="E102" t="s">
        <v>857</v>
      </c>
      <c r="F102" t="s">
        <v>8785</v>
      </c>
      <c r="G102" t="s">
        <v>8786</v>
      </c>
      <c r="H102" t="s">
        <v>8787</v>
      </c>
      <c r="I102" t="s">
        <v>1098</v>
      </c>
      <c r="J102" t="s">
        <v>8788</v>
      </c>
      <c r="K102" t="s">
        <v>8789</v>
      </c>
      <c r="L102"/>
      <c r="M102" t="s">
        <v>8622</v>
      </c>
      <c r="N102">
        <v>1187</v>
      </c>
      <c r="O102"/>
      <c r="P102" t="s">
        <v>8790</v>
      </c>
      <c r="Q102" t="s">
        <v>8791</v>
      </c>
    </row>
    <row r="103" spans="1:17" x14ac:dyDescent="0.35">
      <c r="A103" t="s">
        <v>1017</v>
      </c>
      <c r="B103"/>
      <c r="C103"/>
      <c r="D103" t="s">
        <v>1018</v>
      </c>
      <c r="E103" t="s">
        <v>1016</v>
      </c>
      <c r="F103" t="s">
        <v>8792</v>
      </c>
      <c r="G103" t="s">
        <v>8793</v>
      </c>
      <c r="H103" t="s">
        <v>8787</v>
      </c>
      <c r="I103" t="s">
        <v>91</v>
      </c>
      <c r="J103" t="s">
        <v>1016</v>
      </c>
      <c r="K103" t="s">
        <v>8794</v>
      </c>
      <c r="L103"/>
      <c r="M103" t="s">
        <v>8565</v>
      </c>
      <c r="N103">
        <v>1156</v>
      </c>
      <c r="O103"/>
      <c r="P103" t="s">
        <v>8795</v>
      </c>
      <c r="Q103" t="s">
        <v>8796</v>
      </c>
    </row>
    <row r="104" spans="1:17" x14ac:dyDescent="0.35">
      <c r="A104" t="s">
        <v>929</v>
      </c>
      <c r="B104"/>
      <c r="C104"/>
      <c r="D104" t="s">
        <v>930</v>
      </c>
      <c r="E104" t="s">
        <v>928</v>
      </c>
      <c r="F104" t="s">
        <v>8797</v>
      </c>
      <c r="G104" t="s">
        <v>8798</v>
      </c>
      <c r="H104" t="s">
        <v>8787</v>
      </c>
      <c r="I104" t="s">
        <v>885</v>
      </c>
      <c r="J104" t="s">
        <v>928</v>
      </c>
      <c r="K104" t="s">
        <v>8799</v>
      </c>
      <c r="L104"/>
      <c r="M104" t="s">
        <v>8565</v>
      </c>
      <c r="N104">
        <v>1156</v>
      </c>
      <c r="O104"/>
      <c r="P104"/>
      <c r="Q104"/>
    </row>
    <row r="105" spans="1:17" x14ac:dyDescent="0.35">
      <c r="A105" t="s">
        <v>1055</v>
      </c>
      <c r="B105"/>
      <c r="C105"/>
      <c r="D105" t="s">
        <v>1056</v>
      </c>
      <c r="E105" t="s">
        <v>1054</v>
      </c>
      <c r="F105" t="s">
        <v>8800</v>
      </c>
      <c r="G105" t="s">
        <v>8801</v>
      </c>
      <c r="H105" t="s">
        <v>8787</v>
      </c>
      <c r="I105" t="s">
        <v>129</v>
      </c>
      <c r="J105" t="s">
        <v>1054</v>
      </c>
      <c r="K105" t="s">
        <v>8802</v>
      </c>
      <c r="L105"/>
      <c r="M105" t="s">
        <v>8803</v>
      </c>
      <c r="N105">
        <v>1126</v>
      </c>
      <c r="O105"/>
      <c r="P105" t="s">
        <v>8804</v>
      </c>
      <c r="Q105" t="s">
        <v>8805</v>
      </c>
    </row>
    <row r="106" spans="1:17" x14ac:dyDescent="0.35">
      <c r="A106" t="s">
        <v>1043</v>
      </c>
      <c r="B106"/>
      <c r="C106"/>
      <c r="D106" t="s">
        <v>1044</v>
      </c>
      <c r="E106" t="s">
        <v>1042</v>
      </c>
      <c r="F106" t="s">
        <v>8806</v>
      </c>
      <c r="G106" t="s">
        <v>8807</v>
      </c>
      <c r="H106" t="s">
        <v>8787</v>
      </c>
      <c r="I106" t="s">
        <v>710</v>
      </c>
      <c r="J106" t="s">
        <v>1042</v>
      </c>
      <c r="K106" t="s">
        <v>8808</v>
      </c>
      <c r="L106"/>
      <c r="M106" t="s">
        <v>8803</v>
      </c>
      <c r="N106">
        <v>1126</v>
      </c>
      <c r="O106"/>
      <c r="P106" t="s">
        <v>8809</v>
      </c>
      <c r="Q106" t="s">
        <v>8810</v>
      </c>
    </row>
    <row r="107" spans="1:17" x14ac:dyDescent="0.35">
      <c r="A107" t="s">
        <v>952</v>
      </c>
      <c r="B107"/>
      <c r="C107"/>
      <c r="D107" t="s">
        <v>953</v>
      </c>
      <c r="E107" t="s">
        <v>951</v>
      </c>
      <c r="F107" t="s">
        <v>8811</v>
      </c>
      <c r="G107" t="s">
        <v>8812</v>
      </c>
      <c r="H107" t="s">
        <v>8787</v>
      </c>
      <c r="I107" t="s">
        <v>517</v>
      </c>
      <c r="J107" t="s">
        <v>951</v>
      </c>
      <c r="K107" t="s">
        <v>8813</v>
      </c>
      <c r="L107"/>
      <c r="M107" t="s">
        <v>8565</v>
      </c>
      <c r="N107">
        <v>1156</v>
      </c>
      <c r="O107"/>
      <c r="P107"/>
      <c r="Q107"/>
    </row>
    <row r="108" spans="1:17" x14ac:dyDescent="0.35">
      <c r="A108" t="s">
        <v>973</v>
      </c>
      <c r="B108"/>
      <c r="C108"/>
      <c r="D108" t="s">
        <v>974</v>
      </c>
      <c r="E108" t="s">
        <v>972</v>
      </c>
      <c r="F108" t="s">
        <v>8814</v>
      </c>
      <c r="G108" t="s">
        <v>8815</v>
      </c>
      <c r="H108" t="s">
        <v>8787</v>
      </c>
      <c r="I108" t="s">
        <v>517</v>
      </c>
      <c r="J108" t="s">
        <v>972</v>
      </c>
      <c r="K108" t="s">
        <v>8816</v>
      </c>
      <c r="L108"/>
      <c r="M108" t="s">
        <v>8565</v>
      </c>
      <c r="N108">
        <v>1156</v>
      </c>
      <c r="O108"/>
      <c r="P108"/>
      <c r="Q108"/>
    </row>
    <row r="109" spans="1:17" x14ac:dyDescent="0.35">
      <c r="A109" t="s">
        <v>1027</v>
      </c>
      <c r="B109"/>
      <c r="C109"/>
      <c r="D109" t="s">
        <v>1028</v>
      </c>
      <c r="E109" t="s">
        <v>1026</v>
      </c>
      <c r="F109" t="s">
        <v>8817</v>
      </c>
      <c r="G109" t="s">
        <v>8798</v>
      </c>
      <c r="H109" t="s">
        <v>8787</v>
      </c>
      <c r="I109" t="s">
        <v>176</v>
      </c>
      <c r="J109" t="s">
        <v>1026</v>
      </c>
      <c r="K109" t="s">
        <v>8818</v>
      </c>
      <c r="L109"/>
      <c r="M109" t="s">
        <v>8565</v>
      </c>
      <c r="N109">
        <v>1156</v>
      </c>
      <c r="O109"/>
      <c r="P109"/>
      <c r="Q109"/>
    </row>
    <row r="110" spans="1:17" x14ac:dyDescent="0.35">
      <c r="A110" t="s">
        <v>1486</v>
      </c>
      <c r="B110"/>
      <c r="C110"/>
      <c r="D110" t="s">
        <v>1487</v>
      </c>
      <c r="E110" t="s">
        <v>1485</v>
      </c>
      <c r="F110" t="s">
        <v>8819</v>
      </c>
      <c r="G110" t="s">
        <v>8820</v>
      </c>
      <c r="H110" t="s">
        <v>8787</v>
      </c>
      <c r="I110" t="s">
        <v>115</v>
      </c>
      <c r="J110" t="s">
        <v>1485</v>
      </c>
      <c r="K110" t="s">
        <v>8821</v>
      </c>
      <c r="L110"/>
      <c r="M110" t="s">
        <v>8822</v>
      </c>
      <c r="N110">
        <v>850</v>
      </c>
      <c r="O110"/>
      <c r="P110" t="s">
        <v>8823</v>
      </c>
      <c r="Q110" t="s">
        <v>8824</v>
      </c>
    </row>
    <row r="111" spans="1:17" x14ac:dyDescent="0.35">
      <c r="A111" t="s">
        <v>1869</v>
      </c>
      <c r="B111"/>
      <c r="C111"/>
      <c r="D111" t="s">
        <v>1870</v>
      </c>
      <c r="E111" t="s">
        <v>1868</v>
      </c>
      <c r="F111" t="s">
        <v>8825</v>
      </c>
      <c r="G111" t="s">
        <v>8826</v>
      </c>
      <c r="H111" t="s">
        <v>8787</v>
      </c>
      <c r="I111" t="s">
        <v>1837</v>
      </c>
      <c r="J111" t="s">
        <v>8827</v>
      </c>
      <c r="K111" t="s">
        <v>8828</v>
      </c>
      <c r="L111"/>
      <c r="M111" t="s">
        <v>8829</v>
      </c>
      <c r="N111">
        <v>579</v>
      </c>
      <c r="O111"/>
      <c r="P111"/>
      <c r="Q111"/>
    </row>
    <row r="112" spans="1:17" x14ac:dyDescent="0.35">
      <c r="A112" t="s">
        <v>5509</v>
      </c>
      <c r="B112"/>
      <c r="C112"/>
      <c r="D112" t="s">
        <v>5510</v>
      </c>
      <c r="E112" t="s">
        <v>5508</v>
      </c>
      <c r="F112" t="s">
        <v>8830</v>
      </c>
      <c r="G112" t="s">
        <v>8831</v>
      </c>
      <c r="H112" t="s">
        <v>8787</v>
      </c>
      <c r="I112" t="s">
        <v>532</v>
      </c>
      <c r="J112" t="s">
        <v>5508</v>
      </c>
      <c r="K112" t="s">
        <v>8832</v>
      </c>
      <c r="L112" t="s">
        <v>8833</v>
      </c>
      <c r="M112" t="s">
        <v>8834</v>
      </c>
      <c r="N112">
        <v>90</v>
      </c>
      <c r="O112"/>
      <c r="P112" t="s">
        <v>8835</v>
      </c>
      <c r="Q112" t="s">
        <v>8836</v>
      </c>
    </row>
    <row r="113" spans="1:17" x14ac:dyDescent="0.35">
      <c r="A113" t="s">
        <v>5595</v>
      </c>
      <c r="B113"/>
      <c r="C113"/>
      <c r="D113" t="s">
        <v>5596</v>
      </c>
      <c r="E113" t="s">
        <v>5594</v>
      </c>
      <c r="F113" t="s">
        <v>8169</v>
      </c>
      <c r="G113" t="s">
        <v>8586</v>
      </c>
      <c r="H113" t="s">
        <v>8521</v>
      </c>
      <c r="I113" t="s">
        <v>5596</v>
      </c>
      <c r="J113" t="s">
        <v>8610</v>
      </c>
      <c r="K113" t="s">
        <v>8837</v>
      </c>
      <c r="L113" t="s">
        <v>8838</v>
      </c>
      <c r="M113" t="s">
        <v>8839</v>
      </c>
      <c r="N113">
        <v>83</v>
      </c>
      <c r="O113" t="s">
        <v>8505</v>
      </c>
      <c r="P113" t="s">
        <v>8840</v>
      </c>
      <c r="Q113" t="s">
        <v>8841</v>
      </c>
    </row>
    <row r="114" spans="1:17" x14ac:dyDescent="0.35">
      <c r="A114" t="s">
        <v>609</v>
      </c>
      <c r="B114"/>
      <c r="C114"/>
      <c r="D114" t="s">
        <v>610</v>
      </c>
      <c r="E114" t="s">
        <v>608</v>
      </c>
      <c r="F114" t="s">
        <v>8172</v>
      </c>
      <c r="G114" t="s">
        <v>8500</v>
      </c>
      <c r="H114" t="s">
        <v>8521</v>
      </c>
      <c r="I114" t="s">
        <v>610</v>
      </c>
      <c r="J114" t="s">
        <v>8842</v>
      </c>
      <c r="K114" t="s">
        <v>8843</v>
      </c>
      <c r="L114" t="s">
        <v>8844</v>
      </c>
      <c r="M114" t="s">
        <v>8497</v>
      </c>
      <c r="N114" t="s">
        <v>8498</v>
      </c>
      <c r="O114" t="s">
        <v>8499</v>
      </c>
      <c r="P114"/>
      <c r="Q114"/>
    </row>
    <row r="115" spans="1:17" x14ac:dyDescent="0.35">
      <c r="A115" t="s">
        <v>626</v>
      </c>
      <c r="B115"/>
      <c r="C115"/>
      <c r="D115" t="s">
        <v>627</v>
      </c>
      <c r="E115" t="s">
        <v>625</v>
      </c>
      <c r="F115" t="s">
        <v>8175</v>
      </c>
      <c r="G115" t="s">
        <v>8500</v>
      </c>
      <c r="H115" t="s">
        <v>8527</v>
      </c>
      <c r="I115" t="s">
        <v>627</v>
      </c>
      <c r="J115" t="s">
        <v>8495</v>
      </c>
      <c r="K115" t="s">
        <v>8845</v>
      </c>
      <c r="L115"/>
      <c r="M115" t="s">
        <v>8497</v>
      </c>
      <c r="N115" t="s">
        <v>8498</v>
      </c>
      <c r="O115" t="s">
        <v>8499</v>
      </c>
      <c r="P115"/>
      <c r="Q115"/>
    </row>
    <row r="116" spans="1:17" x14ac:dyDescent="0.35">
      <c r="A116" t="s">
        <v>1477</v>
      </c>
      <c r="B116"/>
      <c r="C116"/>
      <c r="D116" t="s">
        <v>627</v>
      </c>
      <c r="E116" t="s">
        <v>1476</v>
      </c>
      <c r="F116" t="s">
        <v>8175</v>
      </c>
      <c r="G116" t="s">
        <v>8500</v>
      </c>
      <c r="H116" t="s">
        <v>8521</v>
      </c>
      <c r="I116" t="s">
        <v>627</v>
      </c>
      <c r="J116" t="s">
        <v>8842</v>
      </c>
      <c r="K116" t="s">
        <v>8846</v>
      </c>
      <c r="L116" t="s">
        <v>8847</v>
      </c>
      <c r="M116" t="s">
        <v>8731</v>
      </c>
      <c r="N116">
        <v>881</v>
      </c>
      <c r="O116" t="s">
        <v>8505</v>
      </c>
      <c r="P116" t="s">
        <v>8848</v>
      </c>
      <c r="Q116" t="s">
        <v>8849</v>
      </c>
    </row>
    <row r="117" spans="1:17" x14ac:dyDescent="0.35">
      <c r="A117" t="s">
        <v>1948</v>
      </c>
      <c r="B117"/>
      <c r="C117"/>
      <c r="D117" t="s">
        <v>627</v>
      </c>
      <c r="E117" t="s">
        <v>1947</v>
      </c>
      <c r="F117" t="s">
        <v>8175</v>
      </c>
      <c r="G117" t="s">
        <v>8500</v>
      </c>
      <c r="H117" t="s">
        <v>8521</v>
      </c>
      <c r="I117" t="s">
        <v>627</v>
      </c>
      <c r="J117" t="s">
        <v>8850</v>
      </c>
      <c r="K117" t="s">
        <v>8851</v>
      </c>
      <c r="L117" t="s">
        <v>2539</v>
      </c>
      <c r="M117" t="s">
        <v>8852</v>
      </c>
      <c r="N117">
        <v>509</v>
      </c>
      <c r="O117" t="s">
        <v>8505</v>
      </c>
      <c r="P117" t="s">
        <v>8853</v>
      </c>
      <c r="Q117" t="s">
        <v>8854</v>
      </c>
    </row>
    <row r="118" spans="1:17" x14ac:dyDescent="0.35">
      <c r="A118" t="s">
        <v>2411</v>
      </c>
      <c r="B118"/>
      <c r="C118"/>
      <c r="D118" t="s">
        <v>627</v>
      </c>
      <c r="E118" t="s">
        <v>2410</v>
      </c>
      <c r="F118" t="s">
        <v>8175</v>
      </c>
      <c r="G118" t="s">
        <v>8500</v>
      </c>
      <c r="H118" t="s">
        <v>8679</v>
      </c>
      <c r="I118" t="s">
        <v>627</v>
      </c>
      <c r="J118" t="s">
        <v>8855</v>
      </c>
      <c r="K118" t="s">
        <v>8856</v>
      </c>
      <c r="L118"/>
      <c r="M118" t="s">
        <v>8857</v>
      </c>
      <c r="N118">
        <v>399</v>
      </c>
      <c r="O118" t="s">
        <v>8505</v>
      </c>
      <c r="P118" t="s">
        <v>8858</v>
      </c>
      <c r="Q118" t="s">
        <v>8859</v>
      </c>
    </row>
    <row r="119" spans="1:17" x14ac:dyDescent="0.35">
      <c r="A119" t="s">
        <v>46</v>
      </c>
      <c r="B119"/>
      <c r="C119"/>
      <c r="D119" t="s">
        <v>47</v>
      </c>
      <c r="E119" t="s">
        <v>45</v>
      </c>
      <c r="F119" t="s">
        <v>8176</v>
      </c>
      <c r="G119" t="s">
        <v>8500</v>
      </c>
      <c r="H119" t="s">
        <v>8569</v>
      </c>
      <c r="I119" t="s">
        <v>47</v>
      </c>
      <c r="J119" t="s">
        <v>8569</v>
      </c>
      <c r="K119" t="s">
        <v>8860</v>
      </c>
      <c r="L119"/>
      <c r="M119" t="s">
        <v>8497</v>
      </c>
      <c r="N119" t="s">
        <v>8498</v>
      </c>
      <c r="O119" t="s">
        <v>8499</v>
      </c>
      <c r="P119"/>
      <c r="Q119"/>
    </row>
    <row r="120" spans="1:17" x14ac:dyDescent="0.35">
      <c r="A120" t="s">
        <v>350</v>
      </c>
      <c r="B120"/>
      <c r="C120"/>
      <c r="D120" t="s">
        <v>351</v>
      </c>
      <c r="E120" t="s">
        <v>349</v>
      </c>
      <c r="F120" t="s">
        <v>8183</v>
      </c>
      <c r="G120" t="s">
        <v>8526</v>
      </c>
      <c r="H120" t="s">
        <v>8495</v>
      </c>
      <c r="I120" t="s">
        <v>351</v>
      </c>
      <c r="J120" t="s">
        <v>8495</v>
      </c>
      <c r="K120" t="s">
        <v>8861</v>
      </c>
      <c r="L120"/>
      <c r="M120" t="s">
        <v>8497</v>
      </c>
      <c r="N120" t="s">
        <v>8498</v>
      </c>
      <c r="O120" t="s">
        <v>8499</v>
      </c>
      <c r="P120"/>
      <c r="Q120"/>
    </row>
    <row r="121" spans="1:17" x14ac:dyDescent="0.35">
      <c r="A121" t="s">
        <v>150</v>
      </c>
      <c r="B121"/>
      <c r="C121"/>
      <c r="D121" t="s">
        <v>151</v>
      </c>
      <c r="E121" t="s">
        <v>149</v>
      </c>
      <c r="F121" t="s">
        <v>8184</v>
      </c>
      <c r="G121" t="s">
        <v>8500</v>
      </c>
      <c r="H121" t="s">
        <v>8495</v>
      </c>
      <c r="I121" t="s">
        <v>151</v>
      </c>
      <c r="J121" t="s">
        <v>8495</v>
      </c>
      <c r="K121" t="s">
        <v>8862</v>
      </c>
      <c r="L121" t="s">
        <v>8863</v>
      </c>
      <c r="M121" t="s">
        <v>8497</v>
      </c>
      <c r="N121" t="s">
        <v>8498</v>
      </c>
      <c r="O121" t="s">
        <v>8499</v>
      </c>
      <c r="P121"/>
      <c r="Q121"/>
    </row>
    <row r="122" spans="1:17" x14ac:dyDescent="0.35">
      <c r="A122" t="s">
        <v>999</v>
      </c>
      <c r="B122"/>
      <c r="C122"/>
      <c r="D122" t="s">
        <v>151</v>
      </c>
      <c r="E122" t="s">
        <v>998</v>
      </c>
      <c r="F122" t="s">
        <v>8184</v>
      </c>
      <c r="G122" t="s">
        <v>8500</v>
      </c>
      <c r="H122" t="s">
        <v>8521</v>
      </c>
      <c r="I122" t="s">
        <v>151</v>
      </c>
      <c r="J122" t="s">
        <v>8567</v>
      </c>
      <c r="K122" t="s">
        <v>8864</v>
      </c>
      <c r="L122" t="s">
        <v>8865</v>
      </c>
      <c r="M122" t="s">
        <v>8565</v>
      </c>
      <c r="N122">
        <v>1156</v>
      </c>
      <c r="O122" t="s">
        <v>8505</v>
      </c>
      <c r="P122" t="s">
        <v>8866</v>
      </c>
      <c r="Q122" t="s">
        <v>8867</v>
      </c>
    </row>
    <row r="123" spans="1:17" x14ac:dyDescent="0.35">
      <c r="A123" t="s">
        <v>482</v>
      </c>
      <c r="B123"/>
      <c r="C123"/>
      <c r="D123" t="s">
        <v>483</v>
      </c>
      <c r="E123" t="s">
        <v>481</v>
      </c>
      <c r="F123" t="s">
        <v>8187</v>
      </c>
      <c r="G123" t="s">
        <v>8500</v>
      </c>
      <c r="H123" t="s">
        <v>8495</v>
      </c>
      <c r="I123" t="s">
        <v>483</v>
      </c>
      <c r="J123" t="s">
        <v>8495</v>
      </c>
      <c r="K123" t="s">
        <v>8868</v>
      </c>
      <c r="L123" t="s">
        <v>8869</v>
      </c>
      <c r="M123" t="s">
        <v>8497</v>
      </c>
      <c r="N123" t="s">
        <v>8498</v>
      </c>
      <c r="O123" t="s">
        <v>8499</v>
      </c>
      <c r="P123"/>
      <c r="Q123"/>
    </row>
    <row r="124" spans="1:17" x14ac:dyDescent="0.35">
      <c r="A124" t="s">
        <v>5561</v>
      </c>
      <c r="B124"/>
      <c r="C124"/>
      <c r="D124" t="s">
        <v>5562</v>
      </c>
      <c r="E124" t="s">
        <v>5560</v>
      </c>
      <c r="F124" t="s">
        <v>8192</v>
      </c>
      <c r="G124" t="s">
        <v>8586</v>
      </c>
      <c r="H124" t="s">
        <v>8521</v>
      </c>
      <c r="I124" t="s">
        <v>5562</v>
      </c>
      <c r="J124" t="s">
        <v>8610</v>
      </c>
      <c r="K124" t="s">
        <v>8870</v>
      </c>
      <c r="L124" t="s">
        <v>8871</v>
      </c>
      <c r="M124" t="s">
        <v>8872</v>
      </c>
      <c r="N124">
        <v>85</v>
      </c>
      <c r="O124" t="s">
        <v>8505</v>
      </c>
      <c r="P124" t="s">
        <v>8873</v>
      </c>
      <c r="Q124" t="s">
        <v>8874</v>
      </c>
    </row>
    <row r="125" spans="1:17" x14ac:dyDescent="0.35">
      <c r="A125" t="s">
        <v>1493</v>
      </c>
      <c r="B125"/>
      <c r="C125"/>
      <c r="D125" t="s">
        <v>1494</v>
      </c>
      <c r="E125" t="s">
        <v>1492</v>
      </c>
      <c r="F125" t="s">
        <v>8197</v>
      </c>
      <c r="G125" t="s">
        <v>8500</v>
      </c>
      <c r="H125" t="s">
        <v>8501</v>
      </c>
      <c r="I125" t="s">
        <v>1494</v>
      </c>
      <c r="J125" t="s">
        <v>8729</v>
      </c>
      <c r="K125" t="s">
        <v>8875</v>
      </c>
      <c r="L125"/>
      <c r="M125" t="s">
        <v>8876</v>
      </c>
      <c r="N125">
        <v>566</v>
      </c>
      <c r="O125" t="s">
        <v>8499</v>
      </c>
      <c r="P125"/>
      <c r="Q125"/>
    </row>
    <row r="126" spans="1:17" x14ac:dyDescent="0.35">
      <c r="A126" t="s">
        <v>128</v>
      </c>
      <c r="B126"/>
      <c r="C126"/>
      <c r="D126" t="s">
        <v>129</v>
      </c>
      <c r="E126" t="s">
        <v>127</v>
      </c>
      <c r="F126" t="s">
        <v>8200</v>
      </c>
      <c r="G126" t="s">
        <v>8508</v>
      </c>
      <c r="H126" t="s">
        <v>8495</v>
      </c>
      <c r="I126" t="s">
        <v>129</v>
      </c>
      <c r="J126" t="s">
        <v>8509</v>
      </c>
      <c r="K126" t="s">
        <v>8877</v>
      </c>
      <c r="L126"/>
      <c r="M126" t="s">
        <v>8497</v>
      </c>
      <c r="N126" t="s">
        <v>8498</v>
      </c>
      <c r="O126" t="s">
        <v>8499</v>
      </c>
      <c r="P126"/>
      <c r="Q126"/>
    </row>
    <row r="127" spans="1:17" x14ac:dyDescent="0.35">
      <c r="A127" t="s">
        <v>1963</v>
      </c>
      <c r="B127"/>
      <c r="C127"/>
      <c r="D127" t="s">
        <v>632</v>
      </c>
      <c r="E127" t="s">
        <v>1962</v>
      </c>
      <c r="F127" t="s">
        <v>8201</v>
      </c>
      <c r="G127" t="s">
        <v>8500</v>
      </c>
      <c r="H127" t="s">
        <v>8527</v>
      </c>
      <c r="I127" t="s">
        <v>632</v>
      </c>
      <c r="J127" t="s">
        <v>8495</v>
      </c>
      <c r="K127" t="s">
        <v>8878</v>
      </c>
      <c r="L127"/>
      <c r="M127" t="s">
        <v>8497</v>
      </c>
      <c r="N127" t="s">
        <v>8498</v>
      </c>
      <c r="O127" t="s">
        <v>8499</v>
      </c>
      <c r="P127"/>
      <c r="Q127"/>
    </row>
    <row r="128" spans="1:17" x14ac:dyDescent="0.35">
      <c r="A128" t="s">
        <v>631</v>
      </c>
      <c r="B128"/>
      <c r="C128"/>
      <c r="D128" t="s">
        <v>632</v>
      </c>
      <c r="E128" t="s">
        <v>630</v>
      </c>
      <c r="F128" t="s">
        <v>8201</v>
      </c>
      <c r="G128" t="s">
        <v>8500</v>
      </c>
      <c r="H128" t="s">
        <v>8509</v>
      </c>
      <c r="I128" t="s">
        <v>632</v>
      </c>
      <c r="J128" t="s">
        <v>8749</v>
      </c>
      <c r="K128" t="s">
        <v>8879</v>
      </c>
      <c r="L128" t="s">
        <v>8880</v>
      </c>
      <c r="M128" t="s">
        <v>8497</v>
      </c>
      <c r="N128" t="s">
        <v>8498</v>
      </c>
      <c r="O128" t="s">
        <v>8505</v>
      </c>
      <c r="P128" t="s">
        <v>8881</v>
      </c>
      <c r="Q128" t="s">
        <v>8882</v>
      </c>
    </row>
    <row r="129" spans="1:17" x14ac:dyDescent="0.35">
      <c r="A129" t="s">
        <v>647</v>
      </c>
      <c r="B129"/>
      <c r="C129"/>
      <c r="D129" t="s">
        <v>632</v>
      </c>
      <c r="E129" t="s">
        <v>646</v>
      </c>
      <c r="F129" t="s">
        <v>8201</v>
      </c>
      <c r="G129" t="s">
        <v>8500</v>
      </c>
      <c r="H129" t="s">
        <v>8521</v>
      </c>
      <c r="I129" t="s">
        <v>632</v>
      </c>
      <c r="J129" t="s">
        <v>8553</v>
      </c>
      <c r="K129" t="s">
        <v>8883</v>
      </c>
      <c r="L129"/>
      <c r="M129" t="s">
        <v>8497</v>
      </c>
      <c r="N129" t="s">
        <v>8498</v>
      </c>
      <c r="O129" t="s">
        <v>8505</v>
      </c>
      <c r="P129" t="s">
        <v>8884</v>
      </c>
      <c r="Q129" t="s">
        <v>8885</v>
      </c>
    </row>
    <row r="130" spans="1:17" x14ac:dyDescent="0.35">
      <c r="A130" t="s">
        <v>662</v>
      </c>
      <c r="B130"/>
      <c r="C130"/>
      <c r="D130" t="s">
        <v>632</v>
      </c>
      <c r="E130" t="s">
        <v>661</v>
      </c>
      <c r="F130" t="s">
        <v>8201</v>
      </c>
      <c r="G130" t="s">
        <v>8500</v>
      </c>
      <c r="H130" t="s">
        <v>8521</v>
      </c>
      <c r="I130" t="s">
        <v>632</v>
      </c>
      <c r="J130" t="s">
        <v>8886</v>
      </c>
      <c r="K130" t="s">
        <v>8887</v>
      </c>
      <c r="L130"/>
      <c r="M130" t="s">
        <v>8497</v>
      </c>
      <c r="N130" t="s">
        <v>8498</v>
      </c>
      <c r="O130" t="s">
        <v>8505</v>
      </c>
      <c r="P130" t="s">
        <v>8888</v>
      </c>
      <c r="Q130" t="s">
        <v>8889</v>
      </c>
    </row>
    <row r="131" spans="1:17" x14ac:dyDescent="0.35">
      <c r="A131" t="s">
        <v>674</v>
      </c>
      <c r="B131"/>
      <c r="C131"/>
      <c r="D131" t="s">
        <v>632</v>
      </c>
      <c r="E131" t="s">
        <v>673</v>
      </c>
      <c r="F131" t="s">
        <v>8201</v>
      </c>
      <c r="G131" t="s">
        <v>8500</v>
      </c>
      <c r="H131" t="s">
        <v>8509</v>
      </c>
      <c r="I131" t="s">
        <v>632</v>
      </c>
      <c r="J131" t="s">
        <v>8890</v>
      </c>
      <c r="K131" t="s">
        <v>8891</v>
      </c>
      <c r="L131"/>
      <c r="M131" t="s">
        <v>8497</v>
      </c>
      <c r="N131" t="s">
        <v>8498</v>
      </c>
      <c r="O131" t="s">
        <v>8505</v>
      </c>
      <c r="P131" t="s">
        <v>8892</v>
      </c>
      <c r="Q131" t="s">
        <v>8893</v>
      </c>
    </row>
    <row r="132" spans="1:17" x14ac:dyDescent="0.35">
      <c r="A132" t="s">
        <v>356</v>
      </c>
      <c r="B132"/>
      <c r="C132"/>
      <c r="D132" t="s">
        <v>357</v>
      </c>
      <c r="E132" t="s">
        <v>355</v>
      </c>
      <c r="F132" t="s">
        <v>8204</v>
      </c>
      <c r="G132" t="s">
        <v>8494</v>
      </c>
      <c r="H132" t="s">
        <v>8527</v>
      </c>
      <c r="I132" t="s">
        <v>357</v>
      </c>
      <c r="J132" t="s">
        <v>8528</v>
      </c>
      <c r="K132" t="s">
        <v>8894</v>
      </c>
      <c r="L132"/>
      <c r="M132" t="s">
        <v>8497</v>
      </c>
      <c r="N132" t="s">
        <v>8498</v>
      </c>
      <c r="O132" t="s">
        <v>8499</v>
      </c>
      <c r="P132"/>
      <c r="Q132"/>
    </row>
    <row r="133" spans="1:17" x14ac:dyDescent="0.35">
      <c r="A133" t="s">
        <v>369</v>
      </c>
      <c r="B133"/>
      <c r="C133"/>
      <c r="D133" t="s">
        <v>357</v>
      </c>
      <c r="E133" t="s">
        <v>368</v>
      </c>
      <c r="F133" t="s">
        <v>8204</v>
      </c>
      <c r="G133" t="s">
        <v>8494</v>
      </c>
      <c r="H133" t="s">
        <v>8509</v>
      </c>
      <c r="I133" t="s">
        <v>357</v>
      </c>
      <c r="J133" t="s">
        <v>8509</v>
      </c>
      <c r="K133" t="s">
        <v>8895</v>
      </c>
      <c r="L133"/>
      <c r="M133" t="s">
        <v>8497</v>
      </c>
      <c r="N133" t="s">
        <v>8498</v>
      </c>
      <c r="O133" t="s">
        <v>8505</v>
      </c>
      <c r="P133" t="s">
        <v>8896</v>
      </c>
      <c r="Q133" t="s">
        <v>8897</v>
      </c>
    </row>
    <row r="134" spans="1:17" x14ac:dyDescent="0.35">
      <c r="A134" t="s">
        <v>379</v>
      </c>
      <c r="B134"/>
      <c r="C134"/>
      <c r="D134" t="s">
        <v>357</v>
      </c>
      <c r="E134" t="s">
        <v>378</v>
      </c>
      <c r="F134" t="s">
        <v>8204</v>
      </c>
      <c r="G134" t="s">
        <v>8494</v>
      </c>
      <c r="H134" t="s">
        <v>8521</v>
      </c>
      <c r="I134" t="s">
        <v>357</v>
      </c>
      <c r="J134" t="s">
        <v>8842</v>
      </c>
      <c r="K134" t="s">
        <v>8898</v>
      </c>
      <c r="L134" t="s">
        <v>454</v>
      </c>
      <c r="M134" t="s">
        <v>8497</v>
      </c>
      <c r="N134" t="s">
        <v>8498</v>
      </c>
      <c r="O134" t="s">
        <v>8505</v>
      </c>
      <c r="P134" t="s">
        <v>8899</v>
      </c>
      <c r="Q134" t="s">
        <v>8900</v>
      </c>
    </row>
    <row r="135" spans="1:17" x14ac:dyDescent="0.35">
      <c r="A135" t="s">
        <v>4651</v>
      </c>
      <c r="B135"/>
      <c r="C135"/>
      <c r="D135" t="s">
        <v>4652</v>
      </c>
      <c r="E135" t="s">
        <v>4650</v>
      </c>
      <c r="F135" t="s">
        <v>8211</v>
      </c>
      <c r="G135" t="s">
        <v>8901</v>
      </c>
      <c r="H135" t="s">
        <v>8902</v>
      </c>
      <c r="I135" t="s">
        <v>4652</v>
      </c>
      <c r="J135" t="s">
        <v>8903</v>
      </c>
      <c r="K135" t="s">
        <v>8904</v>
      </c>
      <c r="L135"/>
      <c r="M135" t="s">
        <v>8905</v>
      </c>
      <c r="N135">
        <v>132</v>
      </c>
      <c r="O135" t="s">
        <v>8499</v>
      </c>
      <c r="P135"/>
      <c r="Q135"/>
    </row>
    <row r="136" spans="1:17" x14ac:dyDescent="0.35">
      <c r="A136" t="s">
        <v>841</v>
      </c>
      <c r="B136"/>
      <c r="C136"/>
      <c r="D136" t="s">
        <v>842</v>
      </c>
      <c r="E136" t="s">
        <v>840</v>
      </c>
      <c r="F136" t="s">
        <v>8212</v>
      </c>
      <c r="G136" t="s">
        <v>8526</v>
      </c>
      <c r="H136" t="s">
        <v>8521</v>
      </c>
      <c r="I136" t="s">
        <v>842</v>
      </c>
      <c r="J136" t="s">
        <v>8532</v>
      </c>
      <c r="K136" t="s">
        <v>8906</v>
      </c>
      <c r="L136" t="s">
        <v>90</v>
      </c>
      <c r="M136" t="s">
        <v>8764</v>
      </c>
      <c r="N136">
        <v>1215</v>
      </c>
      <c r="O136" t="s">
        <v>8499</v>
      </c>
      <c r="P136"/>
      <c r="Q136"/>
    </row>
    <row r="137" spans="1:17" x14ac:dyDescent="0.35">
      <c r="A137" t="s">
        <v>687</v>
      </c>
      <c r="B137"/>
      <c r="C137"/>
      <c r="D137" t="s">
        <v>688</v>
      </c>
      <c r="E137" t="s">
        <v>686</v>
      </c>
      <c r="F137" t="s">
        <v>8213</v>
      </c>
      <c r="G137" t="s">
        <v>8500</v>
      </c>
      <c r="H137" t="s">
        <v>8521</v>
      </c>
      <c r="I137" t="s">
        <v>688</v>
      </c>
      <c r="J137" t="s">
        <v>8567</v>
      </c>
      <c r="K137" t="s">
        <v>8907</v>
      </c>
      <c r="L137"/>
      <c r="M137" t="s">
        <v>8497</v>
      </c>
      <c r="N137" t="s">
        <v>8498</v>
      </c>
      <c r="O137" t="s">
        <v>8499</v>
      </c>
      <c r="P137"/>
      <c r="Q137"/>
    </row>
    <row r="138" spans="1:17" x14ac:dyDescent="0.35">
      <c r="A138" t="s">
        <v>709</v>
      </c>
      <c r="B138"/>
      <c r="C138"/>
      <c r="D138" t="s">
        <v>710</v>
      </c>
      <c r="E138" t="s">
        <v>708</v>
      </c>
      <c r="F138" t="s">
        <v>8214</v>
      </c>
      <c r="G138" t="s">
        <v>8508</v>
      </c>
      <c r="H138" t="s">
        <v>8527</v>
      </c>
      <c r="I138" t="s">
        <v>710</v>
      </c>
      <c r="J138" t="s">
        <v>8528</v>
      </c>
      <c r="K138" t="s">
        <v>8908</v>
      </c>
      <c r="L138"/>
      <c r="M138" t="s">
        <v>8497</v>
      </c>
      <c r="N138" t="s">
        <v>8498</v>
      </c>
      <c r="O138" t="s">
        <v>8499</v>
      </c>
      <c r="P138"/>
      <c r="Q138"/>
    </row>
    <row r="139" spans="1:17" x14ac:dyDescent="0.35">
      <c r="A139" t="s">
        <v>727</v>
      </c>
      <c r="B139"/>
      <c r="C139"/>
      <c r="D139" t="s">
        <v>710</v>
      </c>
      <c r="E139" t="s">
        <v>726</v>
      </c>
      <c r="F139" t="s">
        <v>8214</v>
      </c>
      <c r="G139" t="s">
        <v>8508</v>
      </c>
      <c r="H139" t="s">
        <v>8521</v>
      </c>
      <c r="I139" t="s">
        <v>710</v>
      </c>
      <c r="J139" t="s">
        <v>8639</v>
      </c>
      <c r="K139" t="s">
        <v>8909</v>
      </c>
      <c r="L139"/>
      <c r="M139" t="s">
        <v>8497</v>
      </c>
      <c r="N139" t="s">
        <v>8498</v>
      </c>
      <c r="O139" t="s">
        <v>8505</v>
      </c>
      <c r="P139" t="s">
        <v>8910</v>
      </c>
      <c r="Q139" t="s">
        <v>8911</v>
      </c>
    </row>
    <row r="140" spans="1:17" x14ac:dyDescent="0.35">
      <c r="A140" t="s">
        <v>748</v>
      </c>
      <c r="B140"/>
      <c r="C140"/>
      <c r="D140" t="s">
        <v>710</v>
      </c>
      <c r="E140" t="s">
        <v>747</v>
      </c>
      <c r="F140" t="s">
        <v>8214</v>
      </c>
      <c r="G140" t="s">
        <v>8508</v>
      </c>
      <c r="H140" t="s">
        <v>8521</v>
      </c>
      <c r="I140" t="s">
        <v>710</v>
      </c>
      <c r="J140" t="s">
        <v>8567</v>
      </c>
      <c r="K140" t="s">
        <v>8912</v>
      </c>
      <c r="L140"/>
      <c r="M140" t="s">
        <v>8497</v>
      </c>
      <c r="N140" t="s">
        <v>8498</v>
      </c>
      <c r="O140" t="s">
        <v>8505</v>
      </c>
      <c r="P140" t="s">
        <v>8913</v>
      </c>
      <c r="Q140" t="s">
        <v>8914</v>
      </c>
    </row>
    <row r="141" spans="1:17" x14ac:dyDescent="0.35">
      <c r="A141" t="s">
        <v>764</v>
      </c>
      <c r="B141"/>
      <c r="C141"/>
      <c r="D141" t="s">
        <v>710</v>
      </c>
      <c r="E141" t="s">
        <v>763</v>
      </c>
      <c r="F141" t="s">
        <v>8214</v>
      </c>
      <c r="G141" t="s">
        <v>8508</v>
      </c>
      <c r="H141" t="s">
        <v>8509</v>
      </c>
      <c r="I141" t="s">
        <v>710</v>
      </c>
      <c r="J141" t="s">
        <v>8915</v>
      </c>
      <c r="K141" t="s">
        <v>8916</v>
      </c>
      <c r="L141"/>
      <c r="M141" t="s">
        <v>8497</v>
      </c>
      <c r="N141" t="s">
        <v>8498</v>
      </c>
      <c r="O141" t="s">
        <v>8505</v>
      </c>
      <c r="P141" t="s">
        <v>8917</v>
      </c>
      <c r="Q141" t="s">
        <v>8918</v>
      </c>
    </row>
    <row r="142" spans="1:17" x14ac:dyDescent="0.35">
      <c r="A142" t="s">
        <v>5678</v>
      </c>
      <c r="B142"/>
      <c r="C142"/>
      <c r="D142" t="s">
        <v>142</v>
      </c>
      <c r="E142" t="s">
        <v>5677</v>
      </c>
      <c r="F142" t="s">
        <v>8217</v>
      </c>
      <c r="G142" t="s">
        <v>8500</v>
      </c>
      <c r="H142" t="s">
        <v>8527</v>
      </c>
      <c r="I142" t="s">
        <v>142</v>
      </c>
      <c r="J142" t="s">
        <v>8528</v>
      </c>
      <c r="K142" t="s">
        <v>8919</v>
      </c>
      <c r="L142"/>
      <c r="M142" t="s">
        <v>8920</v>
      </c>
      <c r="N142">
        <v>77</v>
      </c>
      <c r="O142" t="s">
        <v>8505</v>
      </c>
      <c r="P142" t="s">
        <v>8921</v>
      </c>
      <c r="Q142" t="s">
        <v>8922</v>
      </c>
    </row>
    <row r="143" spans="1:17" x14ac:dyDescent="0.35">
      <c r="A143" t="s">
        <v>141</v>
      </c>
      <c r="B143"/>
      <c r="C143"/>
      <c r="D143" t="s">
        <v>142</v>
      </c>
      <c r="E143" t="s">
        <v>140</v>
      </c>
      <c r="F143" t="s">
        <v>8217</v>
      </c>
      <c r="G143" t="s">
        <v>8500</v>
      </c>
      <c r="H143" t="s">
        <v>8521</v>
      </c>
      <c r="I143" t="s">
        <v>142</v>
      </c>
      <c r="J143" t="s">
        <v>8842</v>
      </c>
      <c r="K143" t="s">
        <v>8923</v>
      </c>
      <c r="L143" t="s">
        <v>8844</v>
      </c>
      <c r="M143" t="s">
        <v>8497</v>
      </c>
      <c r="N143" t="s">
        <v>8498</v>
      </c>
      <c r="O143" t="s">
        <v>8505</v>
      </c>
      <c r="P143" t="s">
        <v>8924</v>
      </c>
      <c r="Q143" t="s">
        <v>8925</v>
      </c>
    </row>
    <row r="144" spans="1:17" x14ac:dyDescent="0.35">
      <c r="A144" t="s">
        <v>5694</v>
      </c>
      <c r="B144"/>
      <c r="C144"/>
      <c r="D144" t="s">
        <v>142</v>
      </c>
      <c r="E144" t="s">
        <v>5693</v>
      </c>
      <c r="F144" t="s">
        <v>8217</v>
      </c>
      <c r="G144" t="s">
        <v>8500</v>
      </c>
      <c r="H144" t="s">
        <v>8501</v>
      </c>
      <c r="I144" t="s">
        <v>142</v>
      </c>
      <c r="J144" t="s">
        <v>8926</v>
      </c>
      <c r="K144" t="s">
        <v>8927</v>
      </c>
      <c r="L144"/>
      <c r="M144" t="s">
        <v>8920</v>
      </c>
      <c r="N144">
        <v>77</v>
      </c>
      <c r="O144" t="s">
        <v>8505</v>
      </c>
      <c r="P144" t="s">
        <v>8928</v>
      </c>
      <c r="Q144" t="s">
        <v>8929</v>
      </c>
    </row>
    <row r="145" spans="1:17" x14ac:dyDescent="0.35">
      <c r="A145" t="s">
        <v>1351</v>
      </c>
      <c r="B145"/>
      <c r="C145"/>
      <c r="D145" t="s">
        <v>1352</v>
      </c>
      <c r="E145" t="s">
        <v>1350</v>
      </c>
      <c r="F145" t="s">
        <v>8218</v>
      </c>
      <c r="G145" t="s">
        <v>8500</v>
      </c>
      <c r="H145" t="s">
        <v>8521</v>
      </c>
      <c r="I145" t="s">
        <v>1352</v>
      </c>
      <c r="J145" t="s">
        <v>8842</v>
      </c>
      <c r="K145" t="s">
        <v>8930</v>
      </c>
      <c r="L145" t="s">
        <v>8931</v>
      </c>
      <c r="M145" t="s">
        <v>8678</v>
      </c>
      <c r="N145">
        <v>942</v>
      </c>
      <c r="O145" t="s">
        <v>8505</v>
      </c>
      <c r="P145" t="s">
        <v>8932</v>
      </c>
      <c r="Q145" t="s">
        <v>8933</v>
      </c>
    </row>
    <row r="146" spans="1:17" x14ac:dyDescent="0.35">
      <c r="A146" t="s">
        <v>796</v>
      </c>
      <c r="B146"/>
      <c r="C146"/>
      <c r="D146" t="s">
        <v>797</v>
      </c>
      <c r="E146" t="s">
        <v>795</v>
      </c>
      <c r="F146" t="s">
        <v>8219</v>
      </c>
      <c r="G146" t="s">
        <v>8586</v>
      </c>
      <c r="H146" t="s">
        <v>8509</v>
      </c>
      <c r="I146" t="s">
        <v>797</v>
      </c>
      <c r="J146" t="s">
        <v>8509</v>
      </c>
      <c r="K146" t="s">
        <v>8934</v>
      </c>
      <c r="L146" t="s">
        <v>8935</v>
      </c>
      <c r="M146" t="s">
        <v>8497</v>
      </c>
      <c r="N146" t="s">
        <v>8498</v>
      </c>
      <c r="O146" t="s">
        <v>8499</v>
      </c>
      <c r="P146"/>
      <c r="Q146"/>
    </row>
    <row r="147" spans="1:17" x14ac:dyDescent="0.35">
      <c r="A147" t="s">
        <v>90</v>
      </c>
      <c r="B147"/>
      <c r="C147"/>
      <c r="D147" t="s">
        <v>91</v>
      </c>
      <c r="E147" t="s">
        <v>89</v>
      </c>
      <c r="F147" t="s">
        <v>8228</v>
      </c>
      <c r="G147" t="s">
        <v>8526</v>
      </c>
      <c r="H147" t="s">
        <v>8495</v>
      </c>
      <c r="I147" t="s">
        <v>91</v>
      </c>
      <c r="J147" t="s">
        <v>8495</v>
      </c>
      <c r="K147" t="s">
        <v>8936</v>
      </c>
      <c r="L147" t="s">
        <v>8937</v>
      </c>
      <c r="M147" t="s">
        <v>8497</v>
      </c>
      <c r="N147" t="s">
        <v>8498</v>
      </c>
      <c r="O147" t="s">
        <v>8499</v>
      </c>
      <c r="P147"/>
      <c r="Q147"/>
    </row>
    <row r="148" spans="1:17" x14ac:dyDescent="0.35">
      <c r="A148" t="s">
        <v>80</v>
      </c>
      <c r="B148"/>
      <c r="C148"/>
      <c r="D148" t="s">
        <v>81</v>
      </c>
      <c r="E148" t="s">
        <v>79</v>
      </c>
      <c r="F148" t="s">
        <v>8235</v>
      </c>
      <c r="G148" t="s">
        <v>8508</v>
      </c>
      <c r="H148" t="s">
        <v>8495</v>
      </c>
      <c r="I148" t="s">
        <v>81</v>
      </c>
      <c r="J148" t="s">
        <v>8495</v>
      </c>
      <c r="K148" t="s">
        <v>8938</v>
      </c>
      <c r="L148"/>
      <c r="M148" t="s">
        <v>8497</v>
      </c>
      <c r="N148" t="s">
        <v>8498</v>
      </c>
      <c r="O148" t="s">
        <v>8499</v>
      </c>
      <c r="P148"/>
      <c r="Q148"/>
    </row>
    <row r="149" spans="1:17" x14ac:dyDescent="0.35">
      <c r="A149" t="s">
        <v>833</v>
      </c>
      <c r="B149"/>
      <c r="C149"/>
      <c r="D149" t="s">
        <v>81</v>
      </c>
      <c r="E149" t="s">
        <v>832</v>
      </c>
      <c r="F149" t="s">
        <v>8235</v>
      </c>
      <c r="G149" t="s">
        <v>8508</v>
      </c>
      <c r="H149" t="s">
        <v>8521</v>
      </c>
      <c r="I149" t="s">
        <v>81</v>
      </c>
      <c r="J149" t="s">
        <v>8567</v>
      </c>
      <c r="K149" t="s">
        <v>8939</v>
      </c>
      <c r="L149"/>
      <c r="M149" t="s">
        <v>8764</v>
      </c>
      <c r="N149">
        <v>1215</v>
      </c>
      <c r="O149" t="s">
        <v>8499</v>
      </c>
      <c r="P149"/>
      <c r="Q149"/>
    </row>
    <row r="150" spans="1:17" x14ac:dyDescent="0.35">
      <c r="A150" t="s">
        <v>389</v>
      </c>
      <c r="B150"/>
      <c r="C150"/>
      <c r="D150" t="s">
        <v>390</v>
      </c>
      <c r="E150" t="s">
        <v>388</v>
      </c>
      <c r="F150" t="s">
        <v>8238</v>
      </c>
      <c r="G150" t="s">
        <v>8500</v>
      </c>
      <c r="H150" t="s">
        <v>8569</v>
      </c>
      <c r="I150" t="s">
        <v>390</v>
      </c>
      <c r="J150" t="s">
        <v>8569</v>
      </c>
      <c r="K150" t="s">
        <v>8940</v>
      </c>
      <c r="L150"/>
      <c r="M150" t="s">
        <v>8497</v>
      </c>
      <c r="N150" t="s">
        <v>8498</v>
      </c>
      <c r="O150" t="s">
        <v>8499</v>
      </c>
      <c r="P150"/>
      <c r="Q150"/>
    </row>
    <row r="151" spans="1:17" x14ac:dyDescent="0.35">
      <c r="A151" t="s">
        <v>169</v>
      </c>
      <c r="B151"/>
      <c r="C151"/>
      <c r="D151" t="s">
        <v>170</v>
      </c>
      <c r="E151" t="s">
        <v>168</v>
      </c>
      <c r="F151" t="s">
        <v>8239</v>
      </c>
      <c r="G151" t="s">
        <v>8500</v>
      </c>
      <c r="H151" t="s">
        <v>8495</v>
      </c>
      <c r="I151" t="s">
        <v>170</v>
      </c>
      <c r="J151" t="s">
        <v>8495</v>
      </c>
      <c r="K151" t="s">
        <v>8941</v>
      </c>
      <c r="L151"/>
      <c r="M151" t="s">
        <v>8497</v>
      </c>
      <c r="N151" t="s">
        <v>8498</v>
      </c>
      <c r="O151" t="s">
        <v>8499</v>
      </c>
      <c r="P151"/>
      <c r="Q151"/>
    </row>
  </sheetData>
  <autoFilter ref="A1:Q151" xr:uid="{00000000-0009-0000-0000-000011000000}"/>
  <pageMargins left="0.75" right="0.75" top="1" bottom="1" header="0.5" footer="0.5"/>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L152"/>
  <sheetViews>
    <sheetView workbookViewId="0"/>
  </sheetViews>
  <sheetFormatPr defaultRowHeight="14.5" x14ac:dyDescent="0.35"/>
  <cols>
    <col min="1" max="1" width="25" style="217" customWidth="1"/>
    <col min="2" max="2" width="40" style="217" customWidth="1"/>
    <col min="3" max="4" width="10" style="217" customWidth="1"/>
    <col min="5" max="5" width="15" style="217" customWidth="1"/>
    <col min="6" max="6" width="25" style="217" customWidth="1"/>
    <col min="7" max="7" width="20" style="217" customWidth="1"/>
    <col min="8" max="8" width="15" style="217" customWidth="1"/>
    <col min="9" max="9" width="25" style="217" customWidth="1"/>
    <col min="10" max="10" width="80" style="217" customWidth="1"/>
    <col min="11" max="11" width="10" style="217" customWidth="1"/>
    <col min="12" max="12" width="25" style="217" customWidth="1"/>
  </cols>
  <sheetData>
    <row r="1" spans="1:12" x14ac:dyDescent="0.35">
      <c r="A1" s="293" t="s">
        <v>2</v>
      </c>
      <c r="B1" s="293" t="s">
        <v>0</v>
      </c>
      <c r="C1" s="293" t="s">
        <v>1</v>
      </c>
      <c r="D1" s="293" t="s">
        <v>8484</v>
      </c>
      <c r="E1" s="293" t="s">
        <v>8485</v>
      </c>
      <c r="F1" s="293" t="s">
        <v>7855</v>
      </c>
      <c r="G1" s="293" t="s">
        <v>7771</v>
      </c>
      <c r="H1" s="293" t="s">
        <v>8528</v>
      </c>
      <c r="I1" s="293" t="s">
        <v>8942</v>
      </c>
      <c r="J1" s="293" t="s">
        <v>3</v>
      </c>
      <c r="K1" s="293" t="s">
        <v>6</v>
      </c>
      <c r="L1" s="293" t="s">
        <v>12</v>
      </c>
    </row>
    <row r="2" spans="1:12" x14ac:dyDescent="0.35">
      <c r="A2" s="294"/>
      <c r="B2" s="294"/>
      <c r="C2" s="294"/>
      <c r="D2" s="294"/>
      <c r="E2" s="294"/>
      <c r="F2" s="294"/>
      <c r="G2" s="294"/>
      <c r="H2" s="294"/>
      <c r="I2" s="294"/>
      <c r="J2" s="294"/>
      <c r="K2" s="294"/>
      <c r="L2" s="294"/>
    </row>
    <row r="3" spans="1:12" x14ac:dyDescent="0.35">
      <c r="A3" s="295" t="s">
        <v>104</v>
      </c>
      <c r="B3" s="295" t="s">
        <v>102</v>
      </c>
      <c r="C3" s="295" t="s">
        <v>103</v>
      </c>
      <c r="D3" s="295" t="s">
        <v>7938</v>
      </c>
      <c r="E3" s="295" t="s">
        <v>8494</v>
      </c>
      <c r="F3" s="295" t="s">
        <v>8495</v>
      </c>
      <c r="G3" s="295" t="s">
        <v>8495</v>
      </c>
      <c r="H3" s="295" t="s">
        <v>8943</v>
      </c>
      <c r="I3" s="295" t="s">
        <v>8944</v>
      </c>
      <c r="J3" s="295" t="s">
        <v>875</v>
      </c>
      <c r="K3" s="295" t="s">
        <v>17</v>
      </c>
      <c r="L3" s="295" t="s">
        <v>20</v>
      </c>
    </row>
    <row r="4" spans="1:12" x14ac:dyDescent="0.35">
      <c r="A4" s="295" t="s">
        <v>4362</v>
      </c>
      <c r="B4" s="295" t="s">
        <v>4360</v>
      </c>
      <c r="C4" s="295" t="s">
        <v>4361</v>
      </c>
      <c r="D4" s="295" t="s">
        <v>7939</v>
      </c>
      <c r="E4" s="295" t="s">
        <v>8500</v>
      </c>
      <c r="F4" s="295" t="s">
        <v>8501</v>
      </c>
      <c r="G4" s="295" t="s">
        <v>8502</v>
      </c>
      <c r="H4" s="295" t="s">
        <v>8943</v>
      </c>
      <c r="I4" s="295" t="s">
        <v>8944</v>
      </c>
      <c r="J4" s="295" t="s">
        <v>242</v>
      </c>
      <c r="K4" s="295" t="s">
        <v>22</v>
      </c>
      <c r="L4" s="295" t="s">
        <v>887</v>
      </c>
    </row>
    <row r="5" spans="1:12" x14ac:dyDescent="0.35">
      <c r="A5" s="295" t="s">
        <v>1837</v>
      </c>
      <c r="B5" s="295" t="s">
        <v>1835</v>
      </c>
      <c r="C5" s="295" t="s">
        <v>1836</v>
      </c>
      <c r="D5" s="295" t="s">
        <v>7946</v>
      </c>
      <c r="E5" s="295" t="s">
        <v>8508</v>
      </c>
      <c r="F5" s="295" t="s">
        <v>8509</v>
      </c>
      <c r="G5" s="295" t="s">
        <v>1835</v>
      </c>
      <c r="H5" s="295" t="s">
        <v>8943</v>
      </c>
      <c r="I5" s="295" t="s">
        <v>8944</v>
      </c>
      <c r="J5" s="295" t="s">
        <v>784</v>
      </c>
      <c r="K5" s="295" t="s">
        <v>25</v>
      </c>
      <c r="L5" s="295"/>
    </row>
    <row r="6" spans="1:12" x14ac:dyDescent="0.35">
      <c r="A6" s="295" t="s">
        <v>1847</v>
      </c>
      <c r="B6" s="295" t="s">
        <v>1845</v>
      </c>
      <c r="C6" s="295" t="s">
        <v>1846</v>
      </c>
      <c r="D6" s="295" t="s">
        <v>7953</v>
      </c>
      <c r="E6" s="295" t="s">
        <v>8508</v>
      </c>
      <c r="F6" s="295" t="s">
        <v>8509</v>
      </c>
      <c r="G6" s="295" t="s">
        <v>1845</v>
      </c>
      <c r="H6" s="295" t="s">
        <v>8943</v>
      </c>
      <c r="I6" s="295" t="s">
        <v>8944</v>
      </c>
      <c r="J6" s="295" t="s">
        <v>779</v>
      </c>
      <c r="K6" s="295" t="s">
        <v>50</v>
      </c>
      <c r="L6" s="295"/>
    </row>
    <row r="7" spans="1:12" x14ac:dyDescent="0.35">
      <c r="A7" s="295" t="s">
        <v>806</v>
      </c>
      <c r="B7" s="295" t="s">
        <v>804</v>
      </c>
      <c r="C7" s="295" t="s">
        <v>805</v>
      </c>
      <c r="D7" s="295" t="s">
        <v>7954</v>
      </c>
      <c r="E7" s="295" t="s">
        <v>8500</v>
      </c>
      <c r="F7" s="295" t="s">
        <v>8495</v>
      </c>
      <c r="G7" s="295" t="s">
        <v>8517</v>
      </c>
      <c r="H7" s="295" t="s">
        <v>8943</v>
      </c>
      <c r="I7" s="295" t="s">
        <v>8944</v>
      </c>
      <c r="J7" s="295" t="s">
        <v>682</v>
      </c>
      <c r="K7" s="295"/>
      <c r="L7" s="295"/>
    </row>
    <row r="8" spans="1:12" x14ac:dyDescent="0.35">
      <c r="A8" s="295" t="s">
        <v>497</v>
      </c>
      <c r="B8" s="295" t="s">
        <v>495</v>
      </c>
      <c r="C8" s="295" t="s">
        <v>496</v>
      </c>
      <c r="D8" s="295" t="s">
        <v>7959</v>
      </c>
      <c r="E8" s="295" t="s">
        <v>8500</v>
      </c>
      <c r="F8" s="295" t="s">
        <v>8509</v>
      </c>
      <c r="G8" s="295" t="s">
        <v>8509</v>
      </c>
      <c r="H8" s="295" t="s">
        <v>8943</v>
      </c>
      <c r="I8" s="295" t="s">
        <v>8944</v>
      </c>
      <c r="J8" s="295" t="s">
        <v>61</v>
      </c>
      <c r="K8" s="295"/>
      <c r="L8" s="295"/>
    </row>
    <row r="9" spans="1:12" x14ac:dyDescent="0.35">
      <c r="A9" s="295" t="s">
        <v>176</v>
      </c>
      <c r="B9" s="295" t="s">
        <v>174</v>
      </c>
      <c r="C9" s="295" t="s">
        <v>175</v>
      </c>
      <c r="D9" s="295" t="s">
        <v>7960</v>
      </c>
      <c r="E9" s="295" t="s">
        <v>8494</v>
      </c>
      <c r="F9" s="295" t="s">
        <v>8521</v>
      </c>
      <c r="G9" s="295" t="s">
        <v>8522</v>
      </c>
      <c r="H9" s="295" t="s">
        <v>8943</v>
      </c>
      <c r="I9" s="295" t="s">
        <v>8944</v>
      </c>
      <c r="J9" s="295" t="s">
        <v>59</v>
      </c>
      <c r="K9" s="295"/>
      <c r="L9" s="295"/>
    </row>
    <row r="10" spans="1:12" x14ac:dyDescent="0.35">
      <c r="A10" s="295" t="s">
        <v>507</v>
      </c>
      <c r="B10" s="295" t="s">
        <v>4580</v>
      </c>
      <c r="C10" s="295" t="s">
        <v>4581</v>
      </c>
      <c r="D10" s="295" t="s">
        <v>7975</v>
      </c>
      <c r="E10" s="295" t="s">
        <v>8526</v>
      </c>
      <c r="F10" s="295" t="s">
        <v>8527</v>
      </c>
      <c r="G10" s="295" t="s">
        <v>8528</v>
      </c>
      <c r="H10" s="295" t="s">
        <v>8943</v>
      </c>
      <c r="I10" s="295" t="s">
        <v>8945</v>
      </c>
      <c r="J10" s="295" t="s">
        <v>57</v>
      </c>
      <c r="K10" s="295"/>
      <c r="L10" s="295"/>
    </row>
    <row r="11" spans="1:12" x14ac:dyDescent="0.35">
      <c r="A11" s="295" t="s">
        <v>507</v>
      </c>
      <c r="B11" s="295" t="s">
        <v>505</v>
      </c>
      <c r="C11" s="295" t="s">
        <v>506</v>
      </c>
      <c r="D11" s="295" t="s">
        <v>7975</v>
      </c>
      <c r="E11" s="295" t="s">
        <v>8526</v>
      </c>
      <c r="F11" s="295" t="s">
        <v>8521</v>
      </c>
      <c r="G11" s="295" t="s">
        <v>8532</v>
      </c>
      <c r="H11" s="295" t="s">
        <v>8946</v>
      </c>
      <c r="I11" s="295" t="s">
        <v>8944</v>
      </c>
      <c r="J11" s="295" t="s">
        <v>16</v>
      </c>
      <c r="K11" s="295"/>
      <c r="L11" s="295"/>
    </row>
    <row r="12" spans="1:12" x14ac:dyDescent="0.35">
      <c r="A12" s="295" t="s">
        <v>507</v>
      </c>
      <c r="B12" s="295" t="s">
        <v>4591</v>
      </c>
      <c r="C12" s="295" t="s">
        <v>4592</v>
      </c>
      <c r="D12" s="295" t="s">
        <v>7975</v>
      </c>
      <c r="E12" s="295" t="s">
        <v>8526</v>
      </c>
      <c r="F12" s="295" t="s">
        <v>8536</v>
      </c>
      <c r="G12" s="295" t="s">
        <v>8537</v>
      </c>
      <c r="H12" s="295" t="s">
        <v>8946</v>
      </c>
      <c r="I12" s="295" t="s">
        <v>8944</v>
      </c>
      <c r="J12" s="295" t="s">
        <v>21</v>
      </c>
      <c r="K12" s="295"/>
      <c r="L12" s="295"/>
    </row>
    <row r="13" spans="1:12" x14ac:dyDescent="0.35">
      <c r="A13" s="295" t="s">
        <v>236</v>
      </c>
      <c r="B13" s="295" t="s">
        <v>234</v>
      </c>
      <c r="C13" s="295" t="s">
        <v>235</v>
      </c>
      <c r="D13" s="295" t="s">
        <v>7984</v>
      </c>
      <c r="E13" s="295" t="s">
        <v>8500</v>
      </c>
      <c r="F13" s="295" t="s">
        <v>8495</v>
      </c>
      <c r="G13" s="295" t="s">
        <v>8495</v>
      </c>
      <c r="H13" s="295" t="s">
        <v>8943</v>
      </c>
      <c r="I13" s="295" t="s">
        <v>8944</v>
      </c>
      <c r="J13" s="295" t="s">
        <v>28</v>
      </c>
      <c r="K13" s="295"/>
      <c r="L13" s="295"/>
    </row>
    <row r="14" spans="1:12" x14ac:dyDescent="0.35">
      <c r="A14" s="295" t="s">
        <v>5134</v>
      </c>
      <c r="B14" s="295" t="s">
        <v>5132</v>
      </c>
      <c r="C14" s="295" t="s">
        <v>5133</v>
      </c>
      <c r="D14" s="295" t="s">
        <v>7989</v>
      </c>
      <c r="E14" s="295" t="s">
        <v>8526</v>
      </c>
      <c r="F14" s="295" t="s">
        <v>8521</v>
      </c>
      <c r="G14" s="295" t="s">
        <v>8532</v>
      </c>
      <c r="H14" s="295" t="s">
        <v>8943</v>
      </c>
      <c r="I14" s="295" t="s">
        <v>8944</v>
      </c>
      <c r="J14" s="295" t="s">
        <v>702</v>
      </c>
      <c r="K14" s="295"/>
      <c r="L14" s="295"/>
    </row>
    <row r="15" spans="1:12" x14ac:dyDescent="0.35">
      <c r="A15" s="295" t="s">
        <v>292</v>
      </c>
      <c r="B15" s="295" t="s">
        <v>290</v>
      </c>
      <c r="C15" s="295" t="s">
        <v>291</v>
      </c>
      <c r="D15" s="295" t="s">
        <v>7994</v>
      </c>
      <c r="E15" s="295" t="s">
        <v>8500</v>
      </c>
      <c r="F15" s="295" t="s">
        <v>8527</v>
      </c>
      <c r="G15" s="295" t="s">
        <v>8528</v>
      </c>
      <c r="H15" s="295" t="s">
        <v>8943</v>
      </c>
      <c r="I15" s="295" t="s">
        <v>8945</v>
      </c>
      <c r="J15" s="295" t="s">
        <v>696</v>
      </c>
      <c r="K15" s="295"/>
      <c r="L15" s="295"/>
    </row>
    <row r="16" spans="1:12" x14ac:dyDescent="0.35">
      <c r="A16" s="295" t="s">
        <v>292</v>
      </c>
      <c r="B16" s="295" t="s">
        <v>296</v>
      </c>
      <c r="C16" s="295" t="s">
        <v>297</v>
      </c>
      <c r="D16" s="295" t="s">
        <v>7994</v>
      </c>
      <c r="E16" s="295" t="s">
        <v>8500</v>
      </c>
      <c r="F16" s="295" t="s">
        <v>8509</v>
      </c>
      <c r="G16" s="295" t="s">
        <v>8545</v>
      </c>
      <c r="H16" s="295" t="s">
        <v>8946</v>
      </c>
      <c r="I16" s="295" t="s">
        <v>8944</v>
      </c>
      <c r="J16" s="295" t="s">
        <v>706</v>
      </c>
      <c r="K16" s="295"/>
      <c r="L16" s="295"/>
    </row>
    <row r="17" spans="1:12" x14ac:dyDescent="0.35">
      <c r="A17" s="295" t="s">
        <v>292</v>
      </c>
      <c r="B17" s="295" t="s">
        <v>306</v>
      </c>
      <c r="C17" s="295" t="s">
        <v>307</v>
      </c>
      <c r="D17" s="295" t="s">
        <v>7994</v>
      </c>
      <c r="E17" s="295" t="s">
        <v>8500</v>
      </c>
      <c r="F17" s="295" t="s">
        <v>8509</v>
      </c>
      <c r="G17" s="295" t="s">
        <v>8549</v>
      </c>
      <c r="H17" s="295" t="s">
        <v>8946</v>
      </c>
      <c r="I17" s="295" t="s">
        <v>8944</v>
      </c>
      <c r="J17" s="295" t="s">
        <v>698</v>
      </c>
      <c r="K17" s="295"/>
      <c r="L17" s="295"/>
    </row>
    <row r="18" spans="1:12" x14ac:dyDescent="0.35">
      <c r="A18" s="295" t="s">
        <v>292</v>
      </c>
      <c r="B18" s="295" t="s">
        <v>313</v>
      </c>
      <c r="C18" s="295" t="s">
        <v>314</v>
      </c>
      <c r="D18" s="295" t="s">
        <v>7994</v>
      </c>
      <c r="E18" s="295" t="s">
        <v>8500</v>
      </c>
      <c r="F18" s="295" t="s">
        <v>8521</v>
      </c>
      <c r="G18" s="295" t="s">
        <v>8553</v>
      </c>
      <c r="H18" s="295" t="s">
        <v>8946</v>
      </c>
      <c r="I18" s="295" t="s">
        <v>8944</v>
      </c>
      <c r="J18" s="295" t="s">
        <v>704</v>
      </c>
      <c r="K18" s="295"/>
      <c r="L18" s="295"/>
    </row>
    <row r="19" spans="1:12" x14ac:dyDescent="0.35">
      <c r="A19" s="295" t="s">
        <v>324</v>
      </c>
      <c r="B19" s="295" t="s">
        <v>322</v>
      </c>
      <c r="C19" s="295" t="s">
        <v>323</v>
      </c>
      <c r="D19" s="295" t="s">
        <v>7995</v>
      </c>
      <c r="E19" s="295" t="s">
        <v>8500</v>
      </c>
      <c r="F19" s="295" t="s">
        <v>8495</v>
      </c>
      <c r="G19" s="295" t="s">
        <v>8495</v>
      </c>
      <c r="H19" s="295" t="s">
        <v>8943</v>
      </c>
      <c r="I19" s="295" t="s">
        <v>8944</v>
      </c>
      <c r="J19" s="295" t="s">
        <v>692</v>
      </c>
      <c r="K19" s="295"/>
      <c r="L19" s="295"/>
    </row>
    <row r="20" spans="1:12" x14ac:dyDescent="0.35">
      <c r="A20" s="295" t="s">
        <v>1990</v>
      </c>
      <c r="B20" s="295" t="s">
        <v>1988</v>
      </c>
      <c r="C20" s="295" t="s">
        <v>1989</v>
      </c>
      <c r="D20" s="295" t="s">
        <v>7996</v>
      </c>
      <c r="E20" s="295" t="s">
        <v>8500</v>
      </c>
      <c r="F20" s="295" t="s">
        <v>8495</v>
      </c>
      <c r="G20" s="295" t="s">
        <v>8495</v>
      </c>
      <c r="H20" s="295" t="s">
        <v>8943</v>
      </c>
      <c r="I20" s="295" t="s">
        <v>8944</v>
      </c>
      <c r="J20" s="295" t="s">
        <v>55</v>
      </c>
      <c r="K20" s="295"/>
      <c r="L20" s="295"/>
    </row>
    <row r="21" spans="1:12" x14ac:dyDescent="0.35">
      <c r="A21" s="295" t="s">
        <v>396</v>
      </c>
      <c r="B21" s="295" t="s">
        <v>394</v>
      </c>
      <c r="C21" s="295" t="s">
        <v>395</v>
      </c>
      <c r="D21" s="295" t="s">
        <v>7997</v>
      </c>
      <c r="E21" s="295" t="s">
        <v>8526</v>
      </c>
      <c r="F21" s="295" t="s">
        <v>8495</v>
      </c>
      <c r="G21" s="295" t="s">
        <v>8495</v>
      </c>
      <c r="H21" s="295" t="s">
        <v>8943</v>
      </c>
      <c r="I21" s="295" t="s">
        <v>8944</v>
      </c>
      <c r="J21" s="295" t="s">
        <v>24</v>
      </c>
      <c r="K21" s="295"/>
      <c r="L21" s="295"/>
    </row>
    <row r="22" spans="1:12" x14ac:dyDescent="0.35">
      <c r="A22" s="295" t="s">
        <v>396</v>
      </c>
      <c r="B22" s="295" t="s">
        <v>402</v>
      </c>
      <c r="C22" s="295" t="s">
        <v>403</v>
      </c>
      <c r="D22" s="295" t="s">
        <v>7997</v>
      </c>
      <c r="E22" s="295" t="s">
        <v>8526</v>
      </c>
      <c r="F22" s="295" t="s">
        <v>8521</v>
      </c>
      <c r="G22" s="295" t="s">
        <v>8561</v>
      </c>
      <c r="H22" s="295" t="s">
        <v>8946</v>
      </c>
      <c r="I22" s="295" t="s">
        <v>8944</v>
      </c>
      <c r="J22" s="295" t="s">
        <v>30</v>
      </c>
      <c r="K22" s="295"/>
      <c r="L22" s="295"/>
    </row>
    <row r="23" spans="1:12" x14ac:dyDescent="0.35">
      <c r="A23" s="295" t="s">
        <v>897</v>
      </c>
      <c r="B23" s="295" t="s">
        <v>895</v>
      </c>
      <c r="C23" s="295" t="s">
        <v>896</v>
      </c>
      <c r="D23" s="295" t="s">
        <v>8002</v>
      </c>
      <c r="E23" s="295" t="s">
        <v>8526</v>
      </c>
      <c r="F23" s="295" t="s">
        <v>8521</v>
      </c>
      <c r="G23" s="295" t="s">
        <v>8563</v>
      </c>
      <c r="H23" s="295" t="s">
        <v>8943</v>
      </c>
      <c r="I23" s="295" t="s">
        <v>8944</v>
      </c>
      <c r="J23" s="295" t="s">
        <v>32</v>
      </c>
      <c r="K23" s="295"/>
      <c r="L23" s="295"/>
    </row>
    <row r="24" spans="1:12" x14ac:dyDescent="0.35">
      <c r="A24" s="295" t="s">
        <v>411</v>
      </c>
      <c r="B24" s="295" t="s">
        <v>1399</v>
      </c>
      <c r="C24" s="295" t="s">
        <v>1400</v>
      </c>
      <c r="D24" s="295" t="s">
        <v>8011</v>
      </c>
      <c r="E24" s="295" t="s">
        <v>8500</v>
      </c>
      <c r="F24" s="295" t="s">
        <v>8527</v>
      </c>
      <c r="G24" s="295" t="s">
        <v>8528</v>
      </c>
      <c r="H24" s="295" t="s">
        <v>8943</v>
      </c>
      <c r="I24" s="295" t="s">
        <v>8945</v>
      </c>
      <c r="J24" s="295" t="s">
        <v>3006</v>
      </c>
      <c r="K24" s="295"/>
      <c r="L24" s="295"/>
    </row>
    <row r="25" spans="1:12" x14ac:dyDescent="0.35">
      <c r="A25" s="295" t="s">
        <v>411</v>
      </c>
      <c r="B25" s="295" t="s">
        <v>409</v>
      </c>
      <c r="C25" s="295" t="s">
        <v>410</v>
      </c>
      <c r="D25" s="295" t="s">
        <v>8011</v>
      </c>
      <c r="E25" s="295" t="s">
        <v>8500</v>
      </c>
      <c r="F25" s="295" t="s">
        <v>8521</v>
      </c>
      <c r="G25" s="295" t="s">
        <v>8567</v>
      </c>
      <c r="H25" s="295" t="s">
        <v>8946</v>
      </c>
      <c r="I25" s="295" t="s">
        <v>8944</v>
      </c>
      <c r="J25" s="295" t="s">
        <v>3016</v>
      </c>
      <c r="K25" s="295"/>
      <c r="L25" s="295"/>
    </row>
    <row r="26" spans="1:12" x14ac:dyDescent="0.35">
      <c r="A26" s="295" t="s">
        <v>411</v>
      </c>
      <c r="B26" s="295" t="s">
        <v>418</v>
      </c>
      <c r="C26" s="295" t="s">
        <v>419</v>
      </c>
      <c r="D26" s="295" t="s">
        <v>8011</v>
      </c>
      <c r="E26" s="295" t="s">
        <v>8500</v>
      </c>
      <c r="F26" s="295" t="s">
        <v>8569</v>
      </c>
      <c r="G26" s="295" t="s">
        <v>8569</v>
      </c>
      <c r="H26" s="295" t="s">
        <v>8946</v>
      </c>
      <c r="I26" s="295" t="s">
        <v>8944</v>
      </c>
      <c r="J26" s="295" t="s">
        <v>3008</v>
      </c>
      <c r="K26" s="295"/>
      <c r="L26" s="295"/>
    </row>
    <row r="27" spans="1:12" x14ac:dyDescent="0.35">
      <c r="A27" s="295" t="s">
        <v>5180</v>
      </c>
      <c r="B27" s="295" t="s">
        <v>5178</v>
      </c>
      <c r="C27" s="295" t="s">
        <v>5179</v>
      </c>
      <c r="D27" s="295" t="s">
        <v>8016</v>
      </c>
      <c r="E27" s="295" t="s">
        <v>8526</v>
      </c>
      <c r="F27" s="295" t="s">
        <v>8521</v>
      </c>
      <c r="G27" s="295" t="s">
        <v>8561</v>
      </c>
      <c r="H27" s="295" t="s">
        <v>8943</v>
      </c>
      <c r="I27" s="295" t="s">
        <v>8944</v>
      </c>
      <c r="J27" s="295" t="s">
        <v>2483</v>
      </c>
      <c r="K27" s="295"/>
      <c r="L27" s="295"/>
    </row>
    <row r="28" spans="1:12" x14ac:dyDescent="0.35">
      <c r="A28" s="295" t="s">
        <v>517</v>
      </c>
      <c r="B28" s="295" t="s">
        <v>515</v>
      </c>
      <c r="C28" s="295" t="s">
        <v>516</v>
      </c>
      <c r="D28" s="295" t="s">
        <v>8017</v>
      </c>
      <c r="E28" s="295" t="s">
        <v>8500</v>
      </c>
      <c r="F28" s="295" t="s">
        <v>8521</v>
      </c>
      <c r="G28" s="295" t="s">
        <v>8567</v>
      </c>
      <c r="H28" s="295" t="s">
        <v>8946</v>
      </c>
      <c r="I28" s="295" t="s">
        <v>8944</v>
      </c>
      <c r="J28" s="295" t="s">
        <v>3004</v>
      </c>
      <c r="K28" s="295"/>
      <c r="L28" s="295"/>
    </row>
    <row r="29" spans="1:12" x14ac:dyDescent="0.35">
      <c r="A29" s="295" t="s">
        <v>517</v>
      </c>
      <c r="B29" s="295" t="s">
        <v>525</v>
      </c>
      <c r="C29" s="295" t="s">
        <v>526</v>
      </c>
      <c r="D29" s="295" t="s">
        <v>8017</v>
      </c>
      <c r="E29" s="295" t="s">
        <v>8500</v>
      </c>
      <c r="F29" s="295" t="s">
        <v>8521</v>
      </c>
      <c r="G29" s="295" t="s">
        <v>8573</v>
      </c>
      <c r="H29" s="295" t="s">
        <v>8946</v>
      </c>
      <c r="I29" s="295" t="s">
        <v>8944</v>
      </c>
      <c r="J29" s="295" t="s">
        <v>3014</v>
      </c>
      <c r="K29" s="295"/>
      <c r="L29" s="295"/>
    </row>
    <row r="30" spans="1:12" x14ac:dyDescent="0.35">
      <c r="A30" s="295" t="s">
        <v>517</v>
      </c>
      <c r="B30" s="295" t="s">
        <v>1673</v>
      </c>
      <c r="C30" s="295" t="s">
        <v>1674</v>
      </c>
      <c r="D30" s="295" t="s">
        <v>8017</v>
      </c>
      <c r="E30" s="295" t="s">
        <v>8500</v>
      </c>
      <c r="F30" s="295" t="s">
        <v>8527</v>
      </c>
      <c r="G30" s="295" t="s">
        <v>8528</v>
      </c>
      <c r="H30" s="295" t="s">
        <v>8943</v>
      </c>
      <c r="I30" s="295" t="s">
        <v>8945</v>
      </c>
      <c r="J30" s="295" t="s">
        <v>3010</v>
      </c>
      <c r="K30" s="295"/>
      <c r="L30" s="295"/>
    </row>
    <row r="31" spans="1:12" x14ac:dyDescent="0.35">
      <c r="A31" s="295" t="s">
        <v>428</v>
      </c>
      <c r="B31" s="295" t="s">
        <v>426</v>
      </c>
      <c r="C31" s="295" t="s">
        <v>427</v>
      </c>
      <c r="D31" s="295" t="s">
        <v>8018</v>
      </c>
      <c r="E31" s="295" t="s">
        <v>8526</v>
      </c>
      <c r="F31" s="295" t="s">
        <v>8521</v>
      </c>
      <c r="G31" s="295" t="s">
        <v>8561</v>
      </c>
      <c r="H31" s="295" t="s">
        <v>8943</v>
      </c>
      <c r="I31" s="295" t="s">
        <v>8944</v>
      </c>
      <c r="J31" s="295" t="s">
        <v>3027</v>
      </c>
      <c r="K31" s="295"/>
      <c r="L31" s="295"/>
    </row>
    <row r="32" spans="1:12" x14ac:dyDescent="0.35">
      <c r="A32" s="295" t="s">
        <v>231</v>
      </c>
      <c r="B32" s="295" t="s">
        <v>229</v>
      </c>
      <c r="C32" s="295" t="s">
        <v>230</v>
      </c>
      <c r="D32" s="295" t="s">
        <v>8019</v>
      </c>
      <c r="E32" s="295" t="s">
        <v>8500</v>
      </c>
      <c r="F32" s="295" t="s">
        <v>8521</v>
      </c>
      <c r="G32" s="295" t="s">
        <v>8580</v>
      </c>
      <c r="H32" s="295" t="s">
        <v>8943</v>
      </c>
      <c r="I32" s="295" t="s">
        <v>8944</v>
      </c>
      <c r="J32" s="295" t="s">
        <v>3012</v>
      </c>
      <c r="K32" s="295"/>
      <c r="L32" s="295"/>
    </row>
    <row r="33" spans="1:12" x14ac:dyDescent="0.35">
      <c r="A33" s="295" t="s">
        <v>334</v>
      </c>
      <c r="B33" s="295" t="s">
        <v>332</v>
      </c>
      <c r="C33" s="295" t="s">
        <v>333</v>
      </c>
      <c r="D33" s="295" t="s">
        <v>8020</v>
      </c>
      <c r="E33" s="295" t="s">
        <v>8500</v>
      </c>
      <c r="F33" s="295" t="s">
        <v>8495</v>
      </c>
      <c r="G33" s="295" t="s">
        <v>8495</v>
      </c>
      <c r="H33" s="295" t="s">
        <v>8943</v>
      </c>
      <c r="I33" s="295" t="s">
        <v>8944</v>
      </c>
      <c r="J33" s="295"/>
      <c r="K33" s="295"/>
      <c r="L33" s="295"/>
    </row>
    <row r="34" spans="1:12" x14ac:dyDescent="0.35">
      <c r="A34" s="295" t="s">
        <v>436</v>
      </c>
      <c r="B34" s="295" t="s">
        <v>434</v>
      </c>
      <c r="C34" s="295" t="s">
        <v>435</v>
      </c>
      <c r="D34" s="295" t="s">
        <v>8021</v>
      </c>
      <c r="E34" s="295" t="s">
        <v>8586</v>
      </c>
      <c r="F34" s="295" t="s">
        <v>8521</v>
      </c>
      <c r="G34" s="295" t="s">
        <v>8567</v>
      </c>
      <c r="H34" s="295" t="s">
        <v>8943</v>
      </c>
      <c r="I34" s="295" t="s">
        <v>8944</v>
      </c>
      <c r="J34" s="295"/>
      <c r="K34" s="295"/>
      <c r="L34" s="295"/>
    </row>
    <row r="35" spans="1:12" x14ac:dyDescent="0.35">
      <c r="A35" s="295" t="s">
        <v>532</v>
      </c>
      <c r="B35" s="295" t="s">
        <v>530</v>
      </c>
      <c r="C35" s="295" t="s">
        <v>531</v>
      </c>
      <c r="D35" s="295" t="s">
        <v>8024</v>
      </c>
      <c r="E35" s="295" t="s">
        <v>8500</v>
      </c>
      <c r="F35" s="295" t="s">
        <v>8495</v>
      </c>
      <c r="G35" s="295" t="s">
        <v>8495</v>
      </c>
      <c r="H35" s="295" t="s">
        <v>8943</v>
      </c>
      <c r="I35" s="295" t="s">
        <v>8944</v>
      </c>
      <c r="J35" s="295"/>
      <c r="K35" s="295"/>
      <c r="L35" s="295"/>
    </row>
    <row r="36" spans="1:12" x14ac:dyDescent="0.35">
      <c r="A36" s="295" t="s">
        <v>532</v>
      </c>
      <c r="B36" s="295" t="s">
        <v>1694</v>
      </c>
      <c r="C36" s="295" t="s">
        <v>1695</v>
      </c>
      <c r="D36" s="295" t="s">
        <v>8024</v>
      </c>
      <c r="E36" s="295" t="s">
        <v>8500</v>
      </c>
      <c r="F36" s="295" t="s">
        <v>8521</v>
      </c>
      <c r="G36" s="295" t="s">
        <v>1694</v>
      </c>
      <c r="H36" s="295" t="s">
        <v>8946</v>
      </c>
      <c r="I36" s="295" t="s">
        <v>8944</v>
      </c>
      <c r="J36" s="295"/>
      <c r="K36" s="295"/>
      <c r="L36" s="295"/>
    </row>
    <row r="37" spans="1:12" x14ac:dyDescent="0.35">
      <c r="A37" s="295" t="s">
        <v>532</v>
      </c>
      <c r="B37" s="295" t="s">
        <v>2538</v>
      </c>
      <c r="C37" s="295" t="s">
        <v>2539</v>
      </c>
      <c r="D37" s="295" t="s">
        <v>8024</v>
      </c>
      <c r="E37" s="295" t="s">
        <v>8500</v>
      </c>
      <c r="F37" s="295" t="s">
        <v>8509</v>
      </c>
      <c r="G37" s="295" t="s">
        <v>2538</v>
      </c>
      <c r="H37" s="295" t="s">
        <v>8946</v>
      </c>
      <c r="I37" s="295" t="s">
        <v>8944</v>
      </c>
      <c r="J37" s="295"/>
      <c r="K37" s="295"/>
      <c r="L37" s="295"/>
    </row>
    <row r="38" spans="1:12" x14ac:dyDescent="0.35">
      <c r="A38" s="295" t="s">
        <v>532</v>
      </c>
      <c r="B38" s="295" t="s">
        <v>5020</v>
      </c>
      <c r="C38" s="295" t="s">
        <v>5021</v>
      </c>
      <c r="D38" s="295" t="s">
        <v>8024</v>
      </c>
      <c r="E38" s="295" t="s">
        <v>8500</v>
      </c>
      <c r="F38" s="295" t="s">
        <v>8569</v>
      </c>
      <c r="G38" s="295" t="s">
        <v>8569</v>
      </c>
      <c r="H38" s="295" t="s">
        <v>8946</v>
      </c>
      <c r="I38" s="295" t="s">
        <v>8944</v>
      </c>
      <c r="J38" s="295"/>
      <c r="K38" s="295"/>
      <c r="L38" s="295"/>
    </row>
    <row r="39" spans="1:12" x14ac:dyDescent="0.35">
      <c r="A39" s="295" t="s">
        <v>159</v>
      </c>
      <c r="B39" s="295" t="s">
        <v>157</v>
      </c>
      <c r="C39" s="295" t="s">
        <v>158</v>
      </c>
      <c r="D39" s="295" t="s">
        <v>8049</v>
      </c>
      <c r="E39" s="295" t="s">
        <v>8586</v>
      </c>
      <c r="F39" s="295" t="s">
        <v>8521</v>
      </c>
      <c r="G39" s="295" t="s">
        <v>8567</v>
      </c>
      <c r="H39" s="295" t="s">
        <v>8943</v>
      </c>
      <c r="I39" s="295" t="s">
        <v>8944</v>
      </c>
      <c r="J39" s="295"/>
      <c r="K39" s="295"/>
      <c r="L39" s="295"/>
    </row>
    <row r="40" spans="1:12" x14ac:dyDescent="0.35">
      <c r="A40" s="295" t="s">
        <v>448</v>
      </c>
      <c r="B40" s="295" t="s">
        <v>446</v>
      </c>
      <c r="C40" s="295" t="s">
        <v>447</v>
      </c>
      <c r="D40" s="295" t="s">
        <v>8052</v>
      </c>
      <c r="E40" s="295" t="s">
        <v>8526</v>
      </c>
      <c r="F40" s="295" t="s">
        <v>8495</v>
      </c>
      <c r="G40" s="295" t="s">
        <v>8495</v>
      </c>
      <c r="H40" s="295" t="s">
        <v>8943</v>
      </c>
      <c r="I40" s="295" t="s">
        <v>8944</v>
      </c>
      <c r="J40" s="295"/>
      <c r="K40" s="295"/>
      <c r="L40" s="295"/>
    </row>
    <row r="41" spans="1:12" x14ac:dyDescent="0.35">
      <c r="A41" s="295" t="s">
        <v>342</v>
      </c>
      <c r="B41" s="295" t="s">
        <v>340</v>
      </c>
      <c r="C41" s="295" t="s">
        <v>341</v>
      </c>
      <c r="D41" s="295" t="s">
        <v>8055</v>
      </c>
      <c r="E41" s="295" t="s">
        <v>8526</v>
      </c>
      <c r="F41" s="295" t="s">
        <v>8495</v>
      </c>
      <c r="G41" s="295" t="s">
        <v>8495</v>
      </c>
      <c r="H41" s="295" t="s">
        <v>8943</v>
      </c>
      <c r="I41" s="295" t="s">
        <v>8944</v>
      </c>
      <c r="J41" s="295"/>
      <c r="K41" s="295"/>
      <c r="L41" s="295"/>
    </row>
    <row r="42" spans="1:12" x14ac:dyDescent="0.35">
      <c r="A42" s="295" t="s">
        <v>65</v>
      </c>
      <c r="B42" s="295" t="s">
        <v>63</v>
      </c>
      <c r="C42" s="295" t="s">
        <v>64</v>
      </c>
      <c r="D42" s="295" t="s">
        <v>8058</v>
      </c>
      <c r="E42" s="295" t="s">
        <v>8526</v>
      </c>
      <c r="F42" s="295" t="s">
        <v>8495</v>
      </c>
      <c r="G42" s="295" t="s">
        <v>8495</v>
      </c>
      <c r="H42" s="295" t="s">
        <v>8943</v>
      </c>
      <c r="I42" s="295" t="s">
        <v>8944</v>
      </c>
      <c r="J42" s="295"/>
      <c r="K42" s="295"/>
      <c r="L42" s="295"/>
    </row>
    <row r="43" spans="1:12" x14ac:dyDescent="0.35">
      <c r="A43" s="295" t="s">
        <v>65</v>
      </c>
      <c r="B43" s="295" t="s">
        <v>2790</v>
      </c>
      <c r="C43" s="295" t="s">
        <v>2791</v>
      </c>
      <c r="D43" s="295" t="s">
        <v>8058</v>
      </c>
      <c r="E43" s="295" t="s">
        <v>8526</v>
      </c>
      <c r="F43" s="295" t="s">
        <v>8605</v>
      </c>
      <c r="G43" s="295" t="s">
        <v>8605</v>
      </c>
      <c r="H43" s="295" t="s">
        <v>8946</v>
      </c>
      <c r="I43" s="295" t="s">
        <v>8944</v>
      </c>
      <c r="J43" s="295"/>
      <c r="K43" s="295"/>
      <c r="L43" s="295"/>
    </row>
    <row r="44" spans="1:12" x14ac:dyDescent="0.35">
      <c r="A44" s="295" t="s">
        <v>5489</v>
      </c>
      <c r="B44" s="295" t="s">
        <v>5487</v>
      </c>
      <c r="C44" s="295" t="s">
        <v>5488</v>
      </c>
      <c r="D44" s="295" t="s">
        <v>8059</v>
      </c>
      <c r="E44" s="295" t="s">
        <v>8586</v>
      </c>
      <c r="F44" s="295" t="s">
        <v>8521</v>
      </c>
      <c r="G44" s="295" t="s">
        <v>8610</v>
      </c>
      <c r="H44" s="295" t="s">
        <v>8943</v>
      </c>
      <c r="I44" s="295" t="s">
        <v>8944</v>
      </c>
      <c r="J44" s="295"/>
      <c r="K44" s="295"/>
      <c r="L44" s="295"/>
    </row>
    <row r="45" spans="1:12" x14ac:dyDescent="0.35">
      <c r="A45" s="295" t="s">
        <v>1168</v>
      </c>
      <c r="B45" s="295" t="s">
        <v>1166</v>
      </c>
      <c r="C45" s="295" t="s">
        <v>1167</v>
      </c>
      <c r="D45" s="295" t="s">
        <v>8060</v>
      </c>
      <c r="E45" s="295" t="s">
        <v>8494</v>
      </c>
      <c r="F45" s="295" t="s">
        <v>8509</v>
      </c>
      <c r="G45" s="295" t="s">
        <v>1166</v>
      </c>
      <c r="H45" s="295" t="s">
        <v>8943</v>
      </c>
      <c r="I45" s="295" t="s">
        <v>8944</v>
      </c>
      <c r="J45" s="295"/>
      <c r="K45" s="295"/>
      <c r="L45" s="295"/>
    </row>
    <row r="46" spans="1:12" x14ac:dyDescent="0.35">
      <c r="A46" s="295" t="s">
        <v>885</v>
      </c>
      <c r="B46" s="295" t="s">
        <v>883</v>
      </c>
      <c r="C46" s="295" t="s">
        <v>884</v>
      </c>
      <c r="D46" s="295" t="s">
        <v>8061</v>
      </c>
      <c r="E46" s="295" t="s">
        <v>8494</v>
      </c>
      <c r="F46" s="295" t="s">
        <v>8509</v>
      </c>
      <c r="G46" s="295" t="s">
        <v>8620</v>
      </c>
      <c r="H46" s="295" t="s">
        <v>8943</v>
      </c>
      <c r="I46" s="295" t="s">
        <v>8944</v>
      </c>
      <c r="J46" s="295"/>
      <c r="K46" s="295"/>
      <c r="L46" s="295"/>
    </row>
    <row r="47" spans="1:12" x14ac:dyDescent="0.35">
      <c r="A47" s="295" t="s">
        <v>1547</v>
      </c>
      <c r="B47" s="295" t="s">
        <v>1545</v>
      </c>
      <c r="C47" s="295" t="s">
        <v>1546</v>
      </c>
      <c r="D47" s="295" t="s">
        <v>8064</v>
      </c>
      <c r="E47" s="295" t="s">
        <v>8508</v>
      </c>
      <c r="F47" s="295" t="s">
        <v>8521</v>
      </c>
      <c r="G47" s="295" t="s">
        <v>8625</v>
      </c>
      <c r="H47" s="295" t="s">
        <v>8943</v>
      </c>
      <c r="I47" s="295" t="s">
        <v>8944</v>
      </c>
      <c r="J47" s="295"/>
      <c r="K47" s="295"/>
      <c r="L47" s="295"/>
    </row>
    <row r="48" spans="1:12" x14ac:dyDescent="0.35">
      <c r="A48" s="295" t="s">
        <v>542</v>
      </c>
      <c r="B48" s="295" t="s">
        <v>1588</v>
      </c>
      <c r="C48" s="295" t="s">
        <v>1589</v>
      </c>
      <c r="D48" s="295" t="s">
        <v>8065</v>
      </c>
      <c r="E48" s="295" t="s">
        <v>8508</v>
      </c>
      <c r="F48" s="295" t="s">
        <v>8527</v>
      </c>
      <c r="G48" s="295" t="s">
        <v>8528</v>
      </c>
      <c r="H48" s="295" t="s">
        <v>8943</v>
      </c>
      <c r="I48" s="295" t="s">
        <v>8945</v>
      </c>
      <c r="J48" s="295"/>
      <c r="K48" s="295"/>
      <c r="L48" s="295"/>
    </row>
    <row r="49" spans="1:12" x14ac:dyDescent="0.35">
      <c r="A49" s="295" t="s">
        <v>542</v>
      </c>
      <c r="B49" s="295" t="s">
        <v>540</v>
      </c>
      <c r="C49" s="295" t="s">
        <v>541</v>
      </c>
      <c r="D49" s="295" t="s">
        <v>8065</v>
      </c>
      <c r="E49" s="295" t="s">
        <v>8508</v>
      </c>
      <c r="F49" s="295" t="s">
        <v>8509</v>
      </c>
      <c r="G49" s="295" t="s">
        <v>8509</v>
      </c>
      <c r="H49" s="295" t="s">
        <v>8946</v>
      </c>
      <c r="I49" s="295" t="s">
        <v>8944</v>
      </c>
      <c r="J49" s="295"/>
      <c r="K49" s="295"/>
      <c r="L49" s="295"/>
    </row>
    <row r="50" spans="1:12" x14ac:dyDescent="0.35">
      <c r="A50" s="295" t="s">
        <v>542</v>
      </c>
      <c r="B50" s="295" t="s">
        <v>546</v>
      </c>
      <c r="C50" s="295" t="s">
        <v>547</v>
      </c>
      <c r="D50" s="295" t="s">
        <v>8065</v>
      </c>
      <c r="E50" s="295" t="s">
        <v>8508</v>
      </c>
      <c r="F50" s="295" t="s">
        <v>8521</v>
      </c>
      <c r="G50" s="295" t="s">
        <v>8634</v>
      </c>
      <c r="H50" s="295" t="s">
        <v>8946</v>
      </c>
      <c r="I50" s="295" t="s">
        <v>8944</v>
      </c>
      <c r="J50" s="295"/>
      <c r="K50" s="295"/>
      <c r="L50" s="295"/>
    </row>
    <row r="51" spans="1:12" x14ac:dyDescent="0.35">
      <c r="A51" s="295" t="s">
        <v>560</v>
      </c>
      <c r="B51" s="295" t="s">
        <v>558</v>
      </c>
      <c r="C51" s="295" t="s">
        <v>559</v>
      </c>
      <c r="D51" s="295" t="s">
        <v>8070</v>
      </c>
      <c r="E51" s="295" t="s">
        <v>8586</v>
      </c>
      <c r="F51" s="295" t="s">
        <v>8521</v>
      </c>
      <c r="G51" s="295" t="s">
        <v>8567</v>
      </c>
      <c r="H51" s="295" t="s">
        <v>8943</v>
      </c>
      <c r="I51" s="295" t="s">
        <v>8944</v>
      </c>
      <c r="J51" s="295"/>
      <c r="K51" s="295"/>
      <c r="L51" s="295"/>
    </row>
    <row r="52" spans="1:12" x14ac:dyDescent="0.35">
      <c r="A52" s="295" t="s">
        <v>183</v>
      </c>
      <c r="B52" s="295" t="s">
        <v>181</v>
      </c>
      <c r="C52" s="295" t="s">
        <v>182</v>
      </c>
      <c r="D52" s="295" t="s">
        <v>8073</v>
      </c>
      <c r="E52" s="295" t="s">
        <v>8508</v>
      </c>
      <c r="F52" s="295" t="s">
        <v>8521</v>
      </c>
      <c r="G52" s="295" t="s">
        <v>8639</v>
      </c>
      <c r="H52" s="295" t="s">
        <v>8943</v>
      </c>
      <c r="I52" s="295" t="s">
        <v>8944</v>
      </c>
      <c r="J52" s="295"/>
      <c r="K52" s="295"/>
      <c r="L52" s="295"/>
    </row>
    <row r="53" spans="1:12" x14ac:dyDescent="0.35">
      <c r="A53" s="295" t="s">
        <v>576</v>
      </c>
      <c r="B53" s="295" t="s">
        <v>2858</v>
      </c>
      <c r="C53" s="295" t="s">
        <v>2859</v>
      </c>
      <c r="D53" s="295" t="s">
        <v>8078</v>
      </c>
      <c r="E53" s="295" t="s">
        <v>8500</v>
      </c>
      <c r="F53" s="295" t="s">
        <v>8527</v>
      </c>
      <c r="G53" s="295" t="s">
        <v>8643</v>
      </c>
      <c r="H53" s="295" t="s">
        <v>8943</v>
      </c>
      <c r="I53" s="295" t="s">
        <v>8945</v>
      </c>
      <c r="J53" s="295"/>
      <c r="K53" s="295"/>
      <c r="L53" s="295"/>
    </row>
    <row r="54" spans="1:12" x14ac:dyDescent="0.35">
      <c r="A54" s="295" t="s">
        <v>576</v>
      </c>
      <c r="B54" s="295" t="s">
        <v>574</v>
      </c>
      <c r="C54" s="295" t="s">
        <v>575</v>
      </c>
      <c r="D54" s="295" t="s">
        <v>8078</v>
      </c>
      <c r="E54" s="295" t="s">
        <v>8500</v>
      </c>
      <c r="F54" s="295" t="s">
        <v>8521</v>
      </c>
      <c r="G54" s="295" t="s">
        <v>8646</v>
      </c>
      <c r="H54" s="295" t="s">
        <v>8946</v>
      </c>
      <c r="I54" s="295" t="s">
        <v>8944</v>
      </c>
      <c r="J54" s="295"/>
      <c r="K54" s="295"/>
      <c r="L54" s="295"/>
    </row>
    <row r="55" spans="1:12" x14ac:dyDescent="0.35">
      <c r="A55" s="295" t="s">
        <v>576</v>
      </c>
      <c r="B55" s="295" t="s">
        <v>2893</v>
      </c>
      <c r="C55" s="295" t="s">
        <v>2894</v>
      </c>
      <c r="D55" s="295" t="s">
        <v>8078</v>
      </c>
      <c r="E55" s="295" t="s">
        <v>8500</v>
      </c>
      <c r="F55" s="295" t="s">
        <v>8569</v>
      </c>
      <c r="G55" s="295" t="s">
        <v>8569</v>
      </c>
      <c r="H55" s="295" t="s">
        <v>8946</v>
      </c>
      <c r="I55" s="295" t="s">
        <v>8944</v>
      </c>
      <c r="J55" s="295"/>
      <c r="K55" s="295"/>
      <c r="L55" s="295"/>
    </row>
    <row r="56" spans="1:12" x14ac:dyDescent="0.35">
      <c r="A56" s="295" t="s">
        <v>1612</v>
      </c>
      <c r="B56" s="295" t="s">
        <v>1636</v>
      </c>
      <c r="C56" s="295" t="s">
        <v>1637</v>
      </c>
      <c r="D56" s="295" t="s">
        <v>8093</v>
      </c>
      <c r="E56" s="295" t="s">
        <v>8508</v>
      </c>
      <c r="F56" s="295" t="s">
        <v>8521</v>
      </c>
      <c r="G56" s="295" t="s">
        <v>8639</v>
      </c>
      <c r="H56" s="295" t="s">
        <v>8946</v>
      </c>
      <c r="I56" s="295" t="s">
        <v>8944</v>
      </c>
      <c r="J56" s="295"/>
      <c r="K56" s="295"/>
      <c r="L56" s="295"/>
    </row>
    <row r="57" spans="1:12" x14ac:dyDescent="0.35">
      <c r="A57" s="295" t="s">
        <v>1612</v>
      </c>
      <c r="B57" s="295" t="s">
        <v>1610</v>
      </c>
      <c r="C57" s="295" t="s">
        <v>1611</v>
      </c>
      <c r="D57" s="295" t="s">
        <v>8093</v>
      </c>
      <c r="E57" s="295" t="s">
        <v>8508</v>
      </c>
      <c r="F57" s="295" t="s">
        <v>8655</v>
      </c>
      <c r="G57" s="295" t="s">
        <v>8656</v>
      </c>
      <c r="H57" s="295" t="s">
        <v>8943</v>
      </c>
      <c r="I57" s="295" t="s">
        <v>8944</v>
      </c>
      <c r="J57" s="295"/>
      <c r="K57" s="295"/>
      <c r="L57" s="295"/>
    </row>
    <row r="58" spans="1:12" x14ac:dyDescent="0.35">
      <c r="A58" s="295" t="s">
        <v>189</v>
      </c>
      <c r="B58" s="295" t="s">
        <v>187</v>
      </c>
      <c r="C58" s="295" t="s">
        <v>188</v>
      </c>
      <c r="D58" s="295" t="s">
        <v>8096</v>
      </c>
      <c r="E58" s="295" t="s">
        <v>8500</v>
      </c>
      <c r="F58" s="295" t="s">
        <v>8527</v>
      </c>
      <c r="G58" s="295" t="s">
        <v>8495</v>
      </c>
      <c r="H58" s="295" t="s">
        <v>8943</v>
      </c>
      <c r="I58" s="295" t="s">
        <v>8945</v>
      </c>
      <c r="J58" s="295"/>
      <c r="K58" s="295"/>
      <c r="L58" s="295"/>
    </row>
    <row r="59" spans="1:12" x14ac:dyDescent="0.35">
      <c r="A59" s="295" t="s">
        <v>189</v>
      </c>
      <c r="B59" s="295" t="s">
        <v>194</v>
      </c>
      <c r="C59" s="295" t="s">
        <v>195</v>
      </c>
      <c r="D59" s="295" t="s">
        <v>8096</v>
      </c>
      <c r="E59" s="295" t="s">
        <v>8500</v>
      </c>
      <c r="F59" s="295" t="s">
        <v>8521</v>
      </c>
      <c r="G59" s="295" t="s">
        <v>8567</v>
      </c>
      <c r="H59" s="295" t="s">
        <v>8946</v>
      </c>
      <c r="I59" s="295" t="s">
        <v>8944</v>
      </c>
      <c r="J59" s="295"/>
      <c r="K59" s="295"/>
      <c r="L59" s="295"/>
    </row>
    <row r="60" spans="1:12" x14ac:dyDescent="0.35">
      <c r="A60" s="295" t="s">
        <v>115</v>
      </c>
      <c r="B60" s="295" t="s">
        <v>113</v>
      </c>
      <c r="C60" s="295" t="s">
        <v>114</v>
      </c>
      <c r="D60" s="295" t="s">
        <v>8103</v>
      </c>
      <c r="E60" s="295" t="s">
        <v>8500</v>
      </c>
      <c r="F60" s="295" t="s">
        <v>8569</v>
      </c>
      <c r="G60" s="295" t="s">
        <v>8569</v>
      </c>
      <c r="H60" s="295" t="s">
        <v>8943</v>
      </c>
      <c r="I60" s="295" t="s">
        <v>8944</v>
      </c>
      <c r="J60" s="295"/>
      <c r="K60" s="295"/>
      <c r="L60" s="295"/>
    </row>
    <row r="61" spans="1:12" x14ac:dyDescent="0.35">
      <c r="A61" s="295" t="s">
        <v>580</v>
      </c>
      <c r="B61" s="295" t="s">
        <v>578</v>
      </c>
      <c r="C61" s="295" t="s">
        <v>579</v>
      </c>
      <c r="D61" s="295" t="s">
        <v>8110</v>
      </c>
      <c r="E61" s="295" t="s">
        <v>8500</v>
      </c>
      <c r="F61" s="295" t="s">
        <v>8521</v>
      </c>
      <c r="G61" s="295" t="s">
        <v>8567</v>
      </c>
      <c r="H61" s="295" t="s">
        <v>8943</v>
      </c>
      <c r="I61" s="295" t="s">
        <v>8944</v>
      </c>
      <c r="J61" s="295"/>
      <c r="K61" s="295"/>
      <c r="L61" s="295"/>
    </row>
    <row r="62" spans="1:12" x14ac:dyDescent="0.35">
      <c r="A62" s="295" t="s">
        <v>5550</v>
      </c>
      <c r="B62" s="295" t="s">
        <v>5548</v>
      </c>
      <c r="C62" s="295" t="s">
        <v>5549</v>
      </c>
      <c r="D62" s="295" t="s">
        <v>8111</v>
      </c>
      <c r="E62" s="295" t="s">
        <v>8586</v>
      </c>
      <c r="F62" s="295" t="s">
        <v>8521</v>
      </c>
      <c r="G62" s="295" t="s">
        <v>8610</v>
      </c>
      <c r="H62" s="295" t="s">
        <v>8943</v>
      </c>
      <c r="I62" s="295" t="s">
        <v>8944</v>
      </c>
      <c r="J62" s="295"/>
      <c r="K62" s="295"/>
      <c r="L62" s="295"/>
    </row>
    <row r="63" spans="1:12" x14ac:dyDescent="0.35">
      <c r="A63" s="295" t="s">
        <v>1147</v>
      </c>
      <c r="B63" s="295" t="s">
        <v>4835</v>
      </c>
      <c r="C63" s="295" t="s">
        <v>4836</v>
      </c>
      <c r="D63" s="295" t="s">
        <v>8112</v>
      </c>
      <c r="E63" s="295" t="s">
        <v>8500</v>
      </c>
      <c r="F63" s="295" t="s">
        <v>8527</v>
      </c>
      <c r="G63" s="295" t="s">
        <v>8528</v>
      </c>
      <c r="H63" s="295" t="s">
        <v>8943</v>
      </c>
      <c r="I63" s="295" t="s">
        <v>8945</v>
      </c>
      <c r="J63" s="295"/>
      <c r="K63" s="295"/>
      <c r="L63" s="295"/>
    </row>
    <row r="64" spans="1:12" x14ac:dyDescent="0.35">
      <c r="A64" s="295" t="s">
        <v>1147</v>
      </c>
      <c r="B64" s="295" t="s">
        <v>1145</v>
      </c>
      <c r="C64" s="295" t="s">
        <v>1146</v>
      </c>
      <c r="D64" s="295" t="s">
        <v>8112</v>
      </c>
      <c r="E64" s="295" t="s">
        <v>8500</v>
      </c>
      <c r="F64" s="295" t="s">
        <v>8569</v>
      </c>
      <c r="G64" s="295" t="s">
        <v>8569</v>
      </c>
      <c r="H64" s="295" t="s">
        <v>8946</v>
      </c>
      <c r="I64" s="295" t="s">
        <v>8944</v>
      </c>
      <c r="J64" s="295"/>
      <c r="K64" s="295"/>
      <c r="L64" s="295"/>
    </row>
    <row r="65" spans="1:12" x14ac:dyDescent="0.35">
      <c r="A65" s="295" t="s">
        <v>1147</v>
      </c>
      <c r="B65" s="295" t="s">
        <v>4797</v>
      </c>
      <c r="C65" s="295" t="s">
        <v>4798</v>
      </c>
      <c r="D65" s="295" t="s">
        <v>8112</v>
      </c>
      <c r="E65" s="295" t="s">
        <v>8500</v>
      </c>
      <c r="F65" s="295" t="s">
        <v>8672</v>
      </c>
      <c r="G65" s="295" t="s">
        <v>8673</v>
      </c>
      <c r="H65" s="295" t="s">
        <v>8946</v>
      </c>
      <c r="I65" s="295" t="s">
        <v>8944</v>
      </c>
      <c r="J65" s="295"/>
      <c r="K65" s="295"/>
      <c r="L65" s="295"/>
    </row>
    <row r="66" spans="1:12" x14ac:dyDescent="0.35">
      <c r="A66" s="295" t="s">
        <v>1308</v>
      </c>
      <c r="B66" s="295" t="s">
        <v>1306</v>
      </c>
      <c r="C66" s="295" t="s">
        <v>1307</v>
      </c>
      <c r="D66" s="295" t="s">
        <v>8115</v>
      </c>
      <c r="E66" s="295" t="s">
        <v>8526</v>
      </c>
      <c r="F66" s="295" t="s">
        <v>8527</v>
      </c>
      <c r="G66" s="295" t="s">
        <v>8676</v>
      </c>
      <c r="H66" s="295" t="s">
        <v>8943</v>
      </c>
      <c r="I66" s="295" t="s">
        <v>8945</v>
      </c>
      <c r="J66" s="295"/>
      <c r="K66" s="295"/>
      <c r="L66" s="295"/>
    </row>
    <row r="67" spans="1:12" x14ac:dyDescent="0.35">
      <c r="A67" s="295" t="s">
        <v>1308</v>
      </c>
      <c r="B67" s="295" t="s">
        <v>1316</v>
      </c>
      <c r="C67" s="295" t="s">
        <v>1317</v>
      </c>
      <c r="D67" s="295" t="s">
        <v>8115</v>
      </c>
      <c r="E67" s="295" t="s">
        <v>8526</v>
      </c>
      <c r="F67" s="295" t="s">
        <v>8679</v>
      </c>
      <c r="G67" s="295" t="s">
        <v>8680</v>
      </c>
      <c r="H67" s="295" t="s">
        <v>8946</v>
      </c>
      <c r="I67" s="295" t="s">
        <v>8944</v>
      </c>
      <c r="J67" s="295"/>
      <c r="K67" s="295"/>
      <c r="L67" s="295"/>
    </row>
    <row r="68" spans="1:12" x14ac:dyDescent="0.35">
      <c r="A68" s="295" t="s">
        <v>1308</v>
      </c>
      <c r="B68" s="295" t="s">
        <v>1325</v>
      </c>
      <c r="C68" s="295" t="s">
        <v>1326</v>
      </c>
      <c r="D68" s="295" t="s">
        <v>8115</v>
      </c>
      <c r="E68" s="295" t="s">
        <v>8526</v>
      </c>
      <c r="F68" s="295" t="s">
        <v>8521</v>
      </c>
      <c r="G68" s="295" t="s">
        <v>8567</v>
      </c>
      <c r="H68" s="295" t="s">
        <v>8946</v>
      </c>
      <c r="I68" s="295" t="s">
        <v>8944</v>
      </c>
      <c r="J68" s="295"/>
      <c r="K68" s="295"/>
      <c r="L68" s="295"/>
    </row>
    <row r="69" spans="1:12" x14ac:dyDescent="0.35">
      <c r="A69" s="295" t="s">
        <v>15</v>
      </c>
      <c r="B69" s="295" t="s">
        <v>13</v>
      </c>
      <c r="C69" s="295" t="s">
        <v>14</v>
      </c>
      <c r="D69" s="295" t="s">
        <v>8120</v>
      </c>
      <c r="E69" s="295" t="s">
        <v>8500</v>
      </c>
      <c r="F69" s="295" t="s">
        <v>8495</v>
      </c>
      <c r="G69" s="295" t="s">
        <v>8495</v>
      </c>
      <c r="H69" s="295" t="s">
        <v>8943</v>
      </c>
      <c r="I69" s="295" t="s">
        <v>8944</v>
      </c>
      <c r="J69" s="295"/>
      <c r="K69" s="295"/>
      <c r="L69" s="295"/>
    </row>
    <row r="70" spans="1:12" x14ac:dyDescent="0.35">
      <c r="A70" s="295" t="s">
        <v>455</v>
      </c>
      <c r="B70" s="295" t="s">
        <v>1555</v>
      </c>
      <c r="C70" s="295" t="s">
        <v>1556</v>
      </c>
      <c r="D70" s="295" t="s">
        <v>8123</v>
      </c>
      <c r="E70" s="295" t="s">
        <v>8494</v>
      </c>
      <c r="F70" s="295" t="s">
        <v>8527</v>
      </c>
      <c r="G70" s="295" t="s">
        <v>8528</v>
      </c>
      <c r="H70" s="295" t="s">
        <v>8943</v>
      </c>
      <c r="I70" s="295" t="s">
        <v>8945</v>
      </c>
      <c r="J70" s="295"/>
      <c r="K70" s="295"/>
      <c r="L70" s="295"/>
    </row>
    <row r="71" spans="1:12" x14ac:dyDescent="0.35">
      <c r="A71" s="295" t="s">
        <v>455</v>
      </c>
      <c r="B71" s="295" t="s">
        <v>453</v>
      </c>
      <c r="C71" s="295" t="s">
        <v>454</v>
      </c>
      <c r="D71" s="295" t="s">
        <v>8123</v>
      </c>
      <c r="E71" s="295" t="s">
        <v>8494</v>
      </c>
      <c r="F71" s="295" t="s">
        <v>8509</v>
      </c>
      <c r="G71" s="295" t="s">
        <v>8686</v>
      </c>
      <c r="H71" s="295" t="s">
        <v>8946</v>
      </c>
      <c r="I71" s="295" t="s">
        <v>8944</v>
      </c>
      <c r="J71" s="295"/>
      <c r="K71" s="295"/>
      <c r="L71" s="295"/>
    </row>
    <row r="72" spans="1:12" x14ac:dyDescent="0.35">
      <c r="A72" s="295" t="s">
        <v>455</v>
      </c>
      <c r="B72" s="295" t="s">
        <v>461</v>
      </c>
      <c r="C72" s="295" t="s">
        <v>462</v>
      </c>
      <c r="D72" s="295" t="s">
        <v>8123</v>
      </c>
      <c r="E72" s="295" t="s">
        <v>8494</v>
      </c>
      <c r="F72" s="295" t="s">
        <v>8509</v>
      </c>
      <c r="G72" s="295" t="s">
        <v>8690</v>
      </c>
      <c r="H72" s="295" t="s">
        <v>8946</v>
      </c>
      <c r="I72" s="295" t="s">
        <v>8944</v>
      </c>
      <c r="J72" s="295"/>
      <c r="K72" s="295"/>
      <c r="L72" s="295"/>
    </row>
    <row r="73" spans="1:12" x14ac:dyDescent="0.35">
      <c r="A73" s="295" t="s">
        <v>455</v>
      </c>
      <c r="B73" s="295" t="s">
        <v>2547</v>
      </c>
      <c r="C73" s="295" t="s">
        <v>2548</v>
      </c>
      <c r="D73" s="295" t="s">
        <v>8123</v>
      </c>
      <c r="E73" s="295" t="s">
        <v>8494</v>
      </c>
      <c r="F73" s="295" t="s">
        <v>8509</v>
      </c>
      <c r="G73" s="295" t="s">
        <v>8694</v>
      </c>
      <c r="H73" s="295" t="s">
        <v>8946</v>
      </c>
      <c r="I73" s="295" t="s">
        <v>8944</v>
      </c>
      <c r="J73" s="295"/>
      <c r="K73" s="295"/>
      <c r="L73" s="295"/>
    </row>
    <row r="74" spans="1:12" x14ac:dyDescent="0.35">
      <c r="A74" s="295" t="s">
        <v>869</v>
      </c>
      <c r="B74" s="295" t="s">
        <v>1178</v>
      </c>
      <c r="C74" s="295" t="s">
        <v>1179</v>
      </c>
      <c r="D74" s="295" t="s">
        <v>8128</v>
      </c>
      <c r="E74" s="295" t="s">
        <v>8500</v>
      </c>
      <c r="F74" s="295" t="s">
        <v>8527</v>
      </c>
      <c r="G74" s="295" t="s">
        <v>8699</v>
      </c>
      <c r="H74" s="295" t="s">
        <v>8943</v>
      </c>
      <c r="I74" s="295" t="s">
        <v>8945</v>
      </c>
      <c r="J74" s="295"/>
      <c r="K74" s="295"/>
      <c r="L74" s="295"/>
    </row>
    <row r="75" spans="1:12" x14ac:dyDescent="0.35">
      <c r="A75" s="295" t="s">
        <v>869</v>
      </c>
      <c r="B75" s="295" t="s">
        <v>867</v>
      </c>
      <c r="C75" s="295" t="s">
        <v>868</v>
      </c>
      <c r="D75" s="295" t="s">
        <v>8128</v>
      </c>
      <c r="E75" s="295" t="s">
        <v>8500</v>
      </c>
      <c r="F75" s="295" t="s">
        <v>8679</v>
      </c>
      <c r="G75" s="295" t="s">
        <v>8704</v>
      </c>
      <c r="H75" s="295" t="s">
        <v>8946</v>
      </c>
      <c r="I75" s="295" t="s">
        <v>8944</v>
      </c>
      <c r="J75" s="295"/>
      <c r="K75" s="295"/>
      <c r="L75" s="295"/>
    </row>
    <row r="76" spans="1:12" x14ac:dyDescent="0.35">
      <c r="A76" s="295" t="s">
        <v>869</v>
      </c>
      <c r="B76" s="295" t="s">
        <v>4957</v>
      </c>
      <c r="C76" s="295" t="s">
        <v>4958</v>
      </c>
      <c r="D76" s="295" t="s">
        <v>8128</v>
      </c>
      <c r="E76" s="295" t="s">
        <v>8500</v>
      </c>
      <c r="F76" s="295" t="s">
        <v>8672</v>
      </c>
      <c r="G76" s="295" t="s">
        <v>8708</v>
      </c>
      <c r="H76" s="295" t="s">
        <v>8946</v>
      </c>
      <c r="I76" s="295" t="s">
        <v>8944</v>
      </c>
      <c r="J76" s="295"/>
      <c r="K76" s="295"/>
      <c r="L76" s="295"/>
    </row>
    <row r="77" spans="1:12" x14ac:dyDescent="0.35">
      <c r="A77" s="295" t="s">
        <v>472</v>
      </c>
      <c r="B77" s="295" t="s">
        <v>470</v>
      </c>
      <c r="C77" s="295" t="s">
        <v>471</v>
      </c>
      <c r="D77" s="295" t="s">
        <v>8129</v>
      </c>
      <c r="E77" s="295" t="s">
        <v>8500</v>
      </c>
      <c r="F77" s="295" t="s">
        <v>8521</v>
      </c>
      <c r="G77" s="295" t="s">
        <v>8714</v>
      </c>
      <c r="H77" s="295" t="s">
        <v>8946</v>
      </c>
      <c r="I77" s="295" t="s">
        <v>8944</v>
      </c>
      <c r="J77" s="295"/>
      <c r="K77" s="295"/>
      <c r="L77" s="295"/>
    </row>
    <row r="78" spans="1:12" x14ac:dyDescent="0.35">
      <c r="A78" s="295" t="s">
        <v>472</v>
      </c>
      <c r="B78" s="295" t="s">
        <v>1757</v>
      </c>
      <c r="C78" s="295" t="s">
        <v>1758</v>
      </c>
      <c r="D78" s="295" t="s">
        <v>8129</v>
      </c>
      <c r="E78" s="295" t="s">
        <v>8500</v>
      </c>
      <c r="F78" s="295" t="s">
        <v>8569</v>
      </c>
      <c r="G78" s="295" t="s">
        <v>8718</v>
      </c>
      <c r="H78" s="295" t="s">
        <v>8943</v>
      </c>
      <c r="I78" s="295" t="s">
        <v>8944</v>
      </c>
      <c r="J78" s="295"/>
      <c r="K78" s="295"/>
      <c r="L78" s="295"/>
    </row>
    <row r="79" spans="1:12" x14ac:dyDescent="0.35">
      <c r="A79" s="295" t="s">
        <v>591</v>
      </c>
      <c r="B79" s="295" t="s">
        <v>589</v>
      </c>
      <c r="C79" s="295" t="s">
        <v>590</v>
      </c>
      <c r="D79" s="295" t="s">
        <v>8132</v>
      </c>
      <c r="E79" s="295" t="s">
        <v>8500</v>
      </c>
      <c r="F79" s="295" t="s">
        <v>8495</v>
      </c>
      <c r="G79" s="295" t="s">
        <v>8720</v>
      </c>
      <c r="H79" s="295" t="s">
        <v>8943</v>
      </c>
      <c r="I79" s="295" t="s">
        <v>8944</v>
      </c>
      <c r="J79" s="295"/>
      <c r="K79" s="295"/>
      <c r="L79" s="295"/>
    </row>
    <row r="80" spans="1:12" x14ac:dyDescent="0.35">
      <c r="A80" s="295" t="s">
        <v>591</v>
      </c>
      <c r="B80" s="295" t="s">
        <v>4906</v>
      </c>
      <c r="C80" s="295" t="s">
        <v>4907</v>
      </c>
      <c r="D80" s="295" t="s">
        <v>8132</v>
      </c>
      <c r="E80" s="295" t="s">
        <v>8500</v>
      </c>
      <c r="F80" s="295" t="s">
        <v>8672</v>
      </c>
      <c r="G80" s="295" t="s">
        <v>8722</v>
      </c>
      <c r="H80" s="295" t="s">
        <v>8946</v>
      </c>
      <c r="I80" s="295" t="s">
        <v>8944</v>
      </c>
      <c r="J80" s="295"/>
      <c r="K80" s="295"/>
      <c r="L80" s="295"/>
    </row>
    <row r="81" spans="1:12" x14ac:dyDescent="0.35">
      <c r="A81" s="295" t="s">
        <v>2379</v>
      </c>
      <c r="B81" s="295" t="s">
        <v>2377</v>
      </c>
      <c r="C81" s="295" t="s">
        <v>2378</v>
      </c>
      <c r="D81" s="295" t="s">
        <v>8133</v>
      </c>
      <c r="E81" s="295" t="s">
        <v>8494</v>
      </c>
      <c r="F81" s="295" t="s">
        <v>8521</v>
      </c>
      <c r="G81" s="295" t="s">
        <v>8726</v>
      </c>
      <c r="H81" s="295" t="s">
        <v>8943</v>
      </c>
      <c r="I81" s="295" t="s">
        <v>8944</v>
      </c>
      <c r="J81" s="295"/>
      <c r="K81" s="295"/>
      <c r="L81" s="295"/>
    </row>
    <row r="82" spans="1:12" x14ac:dyDescent="0.35">
      <c r="A82" s="295" t="s">
        <v>1469</v>
      </c>
      <c r="B82" s="295" t="s">
        <v>1467</v>
      </c>
      <c r="C82" s="295" t="s">
        <v>1468</v>
      </c>
      <c r="D82" s="295" t="s">
        <v>8134</v>
      </c>
      <c r="E82" s="295" t="s">
        <v>8500</v>
      </c>
      <c r="F82" s="295" t="s">
        <v>8501</v>
      </c>
      <c r="G82" s="295" t="s">
        <v>8729</v>
      </c>
      <c r="H82" s="295" t="s">
        <v>8943</v>
      </c>
      <c r="I82" s="295" t="s">
        <v>8944</v>
      </c>
      <c r="J82" s="295"/>
      <c r="K82" s="295"/>
      <c r="L82" s="295"/>
    </row>
    <row r="83" spans="1:12" x14ac:dyDescent="0.35">
      <c r="A83" s="295" t="s">
        <v>251</v>
      </c>
      <c r="B83" s="295" t="s">
        <v>249</v>
      </c>
      <c r="C83" s="295" t="s">
        <v>250</v>
      </c>
      <c r="D83" s="295" t="s">
        <v>8135</v>
      </c>
      <c r="E83" s="295" t="s">
        <v>8500</v>
      </c>
      <c r="F83" s="295" t="s">
        <v>8527</v>
      </c>
      <c r="G83" s="295" t="s">
        <v>8528</v>
      </c>
      <c r="H83" s="295" t="s">
        <v>8943</v>
      </c>
      <c r="I83" s="295" t="s">
        <v>8945</v>
      </c>
      <c r="J83" s="295"/>
      <c r="K83" s="295"/>
      <c r="L83" s="295"/>
    </row>
    <row r="84" spans="1:12" x14ac:dyDescent="0.35">
      <c r="A84" s="295" t="s">
        <v>251</v>
      </c>
      <c r="B84" s="295" t="s">
        <v>267</v>
      </c>
      <c r="C84" s="295" t="s">
        <v>268</v>
      </c>
      <c r="D84" s="295" t="s">
        <v>8135</v>
      </c>
      <c r="E84" s="295" t="s">
        <v>8500</v>
      </c>
      <c r="F84" s="295" t="s">
        <v>8509</v>
      </c>
      <c r="G84" s="295" t="s">
        <v>8545</v>
      </c>
      <c r="H84" s="295" t="s">
        <v>8946</v>
      </c>
      <c r="I84" s="295" t="s">
        <v>8944</v>
      </c>
      <c r="J84" s="295"/>
      <c r="K84" s="295"/>
      <c r="L84" s="295"/>
    </row>
    <row r="85" spans="1:12" x14ac:dyDescent="0.35">
      <c r="A85" s="295" t="s">
        <v>251</v>
      </c>
      <c r="B85" s="295" t="s">
        <v>276</v>
      </c>
      <c r="C85" s="295" t="s">
        <v>277</v>
      </c>
      <c r="D85" s="295" t="s">
        <v>8135</v>
      </c>
      <c r="E85" s="295" t="s">
        <v>8500</v>
      </c>
      <c r="F85" s="295" t="s">
        <v>8509</v>
      </c>
      <c r="G85" s="295" t="s">
        <v>8736</v>
      </c>
      <c r="H85" s="295" t="s">
        <v>8946</v>
      </c>
      <c r="I85" s="295" t="s">
        <v>8944</v>
      </c>
      <c r="J85" s="295"/>
      <c r="K85" s="295"/>
      <c r="L85" s="295"/>
    </row>
    <row r="86" spans="1:12" x14ac:dyDescent="0.35">
      <c r="A86" s="295" t="s">
        <v>251</v>
      </c>
      <c r="B86" s="295" t="s">
        <v>1365</v>
      </c>
      <c r="C86" s="295" t="s">
        <v>1366</v>
      </c>
      <c r="D86" s="295" t="s">
        <v>8135</v>
      </c>
      <c r="E86" s="295" t="s">
        <v>8500</v>
      </c>
      <c r="F86" s="295" t="s">
        <v>8521</v>
      </c>
      <c r="G86" s="295" t="s">
        <v>1365</v>
      </c>
      <c r="H86" s="295" t="s">
        <v>8946</v>
      </c>
      <c r="I86" s="295" t="s">
        <v>8944</v>
      </c>
      <c r="J86" s="295"/>
      <c r="K86" s="295"/>
      <c r="L86" s="295"/>
    </row>
    <row r="87" spans="1:12" x14ac:dyDescent="0.35">
      <c r="A87" s="295" t="s">
        <v>1098</v>
      </c>
      <c r="B87" s="295" t="s">
        <v>1130</v>
      </c>
      <c r="C87" s="295" t="s">
        <v>1131</v>
      </c>
      <c r="D87" s="295" t="s">
        <v>8136</v>
      </c>
      <c r="E87" s="295" t="s">
        <v>8500</v>
      </c>
      <c r="F87" s="295" t="s">
        <v>8495</v>
      </c>
      <c r="G87" s="295" t="s">
        <v>8495</v>
      </c>
      <c r="H87" s="295" t="s">
        <v>8943</v>
      </c>
      <c r="I87" s="295" t="s">
        <v>8944</v>
      </c>
      <c r="J87" s="295"/>
      <c r="K87" s="295"/>
      <c r="L87" s="295"/>
    </row>
    <row r="88" spans="1:12" x14ac:dyDescent="0.35">
      <c r="A88" s="295" t="s">
        <v>1098</v>
      </c>
      <c r="B88" s="295" t="s">
        <v>1119</v>
      </c>
      <c r="C88" s="295" t="s">
        <v>1120</v>
      </c>
      <c r="D88" s="295" t="s">
        <v>8136</v>
      </c>
      <c r="E88" s="295" t="s">
        <v>8500</v>
      </c>
      <c r="F88" s="295" t="s">
        <v>8509</v>
      </c>
      <c r="G88" s="295" t="s">
        <v>8745</v>
      </c>
      <c r="H88" s="295" t="s">
        <v>8946</v>
      </c>
      <c r="I88" s="295" t="s">
        <v>8944</v>
      </c>
      <c r="J88" s="295"/>
      <c r="K88" s="295"/>
      <c r="L88" s="295"/>
    </row>
    <row r="89" spans="1:12" x14ac:dyDescent="0.35">
      <c r="A89" s="295" t="s">
        <v>1098</v>
      </c>
      <c r="B89" s="295" t="s">
        <v>1096</v>
      </c>
      <c r="C89" s="295" t="s">
        <v>1097</v>
      </c>
      <c r="D89" s="295" t="s">
        <v>8136</v>
      </c>
      <c r="E89" s="295" t="s">
        <v>8500</v>
      </c>
      <c r="F89" s="295" t="s">
        <v>8509</v>
      </c>
      <c r="G89" s="295" t="s">
        <v>8749</v>
      </c>
      <c r="H89" s="295" t="s">
        <v>8946</v>
      </c>
      <c r="I89" s="295" t="s">
        <v>8944</v>
      </c>
      <c r="J89" s="295"/>
      <c r="K89" s="295"/>
      <c r="L89" s="295"/>
    </row>
    <row r="90" spans="1:12" x14ac:dyDescent="0.35">
      <c r="A90" s="295" t="s">
        <v>1098</v>
      </c>
      <c r="B90" s="295" t="s">
        <v>1379</v>
      </c>
      <c r="C90" s="295" t="s">
        <v>1380</v>
      </c>
      <c r="D90" s="295" t="s">
        <v>8136</v>
      </c>
      <c r="E90" s="295" t="s">
        <v>8500</v>
      </c>
      <c r="F90" s="295" t="s">
        <v>8679</v>
      </c>
      <c r="G90" s="295" t="s">
        <v>1379</v>
      </c>
      <c r="H90" s="295" t="s">
        <v>8946</v>
      </c>
      <c r="I90" s="295" t="s">
        <v>8944</v>
      </c>
      <c r="J90" s="295"/>
      <c r="K90" s="295"/>
      <c r="L90" s="295"/>
    </row>
    <row r="91" spans="1:12" x14ac:dyDescent="0.35">
      <c r="A91" s="295" t="s">
        <v>1098</v>
      </c>
      <c r="B91" s="295" t="s">
        <v>1420</v>
      </c>
      <c r="C91" s="295" t="s">
        <v>1421</v>
      </c>
      <c r="D91" s="295" t="s">
        <v>8136</v>
      </c>
      <c r="E91" s="295" t="s">
        <v>8500</v>
      </c>
      <c r="F91" s="295" t="s">
        <v>8521</v>
      </c>
      <c r="G91" s="295" t="s">
        <v>8756</v>
      </c>
      <c r="H91" s="295" t="s">
        <v>8946</v>
      </c>
      <c r="I91" s="295" t="s">
        <v>8944</v>
      </c>
      <c r="J91" s="295"/>
      <c r="K91" s="295"/>
      <c r="L91" s="295"/>
    </row>
    <row r="92" spans="1:12" x14ac:dyDescent="0.35">
      <c r="A92" s="295" t="s">
        <v>36</v>
      </c>
      <c r="B92" s="295" t="s">
        <v>34</v>
      </c>
      <c r="C92" s="295" t="s">
        <v>35</v>
      </c>
      <c r="D92" s="295" t="s">
        <v>8137</v>
      </c>
      <c r="E92" s="295" t="s">
        <v>8526</v>
      </c>
      <c r="F92" s="295" t="s">
        <v>8655</v>
      </c>
      <c r="G92" s="295" t="s">
        <v>8656</v>
      </c>
      <c r="H92" s="295" t="s">
        <v>8943</v>
      </c>
      <c r="I92" s="295" t="s">
        <v>8944</v>
      </c>
      <c r="J92" s="295"/>
      <c r="K92" s="295"/>
      <c r="L92" s="295"/>
    </row>
    <row r="93" spans="1:12" x14ac:dyDescent="0.35">
      <c r="A93" s="295" t="s">
        <v>203</v>
      </c>
      <c r="B93" s="295" t="s">
        <v>201</v>
      </c>
      <c r="C93" s="295" t="s">
        <v>202</v>
      </c>
      <c r="D93" s="295" t="s">
        <v>8150</v>
      </c>
      <c r="E93" s="295" t="s">
        <v>8494</v>
      </c>
      <c r="F93" s="295" t="s">
        <v>8495</v>
      </c>
      <c r="G93" s="295" t="s">
        <v>8495</v>
      </c>
      <c r="H93" s="295" t="s">
        <v>8943</v>
      </c>
      <c r="I93" s="295" t="s">
        <v>8944</v>
      </c>
      <c r="J93" s="295"/>
      <c r="K93" s="295"/>
      <c r="L93" s="295"/>
    </row>
    <row r="94" spans="1:12" x14ac:dyDescent="0.35">
      <c r="A94" s="295" t="s">
        <v>203</v>
      </c>
      <c r="B94" s="295" t="s">
        <v>816</v>
      </c>
      <c r="C94" s="295" t="s">
        <v>817</v>
      </c>
      <c r="D94" s="295" t="s">
        <v>8150</v>
      </c>
      <c r="E94" s="295" t="s">
        <v>8494</v>
      </c>
      <c r="F94" s="295" t="s">
        <v>8509</v>
      </c>
      <c r="G94" s="295" t="s">
        <v>8762</v>
      </c>
      <c r="H94" s="295" t="s">
        <v>8946</v>
      </c>
      <c r="I94" s="295" t="s">
        <v>8944</v>
      </c>
      <c r="J94" s="295"/>
      <c r="K94" s="295"/>
      <c r="L94" s="295"/>
    </row>
    <row r="95" spans="1:12" x14ac:dyDescent="0.35">
      <c r="A95" s="295" t="s">
        <v>595</v>
      </c>
      <c r="B95" s="295" t="s">
        <v>593</v>
      </c>
      <c r="C95" s="295" t="s">
        <v>594</v>
      </c>
      <c r="D95" s="295" t="s">
        <v>8151</v>
      </c>
      <c r="E95" s="295" t="s">
        <v>8526</v>
      </c>
      <c r="F95" s="295" t="s">
        <v>8521</v>
      </c>
      <c r="G95" s="295" t="s">
        <v>8532</v>
      </c>
      <c r="H95" s="295" t="s">
        <v>8943</v>
      </c>
      <c r="I95" s="295" t="s">
        <v>8944</v>
      </c>
      <c r="J95" s="295"/>
      <c r="K95" s="295"/>
      <c r="L95" s="295"/>
    </row>
    <row r="96" spans="1:12" x14ac:dyDescent="0.35">
      <c r="A96" s="295" t="s">
        <v>603</v>
      </c>
      <c r="B96" s="295" t="s">
        <v>601</v>
      </c>
      <c r="C96" s="295" t="s">
        <v>602</v>
      </c>
      <c r="D96" s="295" t="s">
        <v>8152</v>
      </c>
      <c r="E96" s="295" t="s">
        <v>8526</v>
      </c>
      <c r="F96" s="295" t="s">
        <v>8521</v>
      </c>
      <c r="G96" s="295" t="s">
        <v>8532</v>
      </c>
      <c r="H96" s="295" t="s">
        <v>8943</v>
      </c>
      <c r="I96" s="295" t="s">
        <v>8944</v>
      </c>
      <c r="J96" s="295"/>
      <c r="K96" s="295"/>
      <c r="L96" s="295"/>
    </row>
    <row r="97" spans="1:12" x14ac:dyDescent="0.35">
      <c r="A97" s="295" t="s">
        <v>918</v>
      </c>
      <c r="B97" s="295" t="s">
        <v>4399</v>
      </c>
      <c r="C97" s="295" t="s">
        <v>4400</v>
      </c>
      <c r="D97" s="295" t="s">
        <v>8153</v>
      </c>
      <c r="E97" s="295" t="s">
        <v>8494</v>
      </c>
      <c r="F97" s="295" t="s">
        <v>8527</v>
      </c>
      <c r="G97" s="295" t="s">
        <v>8528</v>
      </c>
      <c r="H97" s="295" t="s">
        <v>8943</v>
      </c>
      <c r="I97" s="295" t="s">
        <v>8945</v>
      </c>
      <c r="J97" s="295"/>
      <c r="K97" s="295"/>
      <c r="L97" s="295"/>
    </row>
    <row r="98" spans="1:12" x14ac:dyDescent="0.35">
      <c r="A98" s="295" t="s">
        <v>918</v>
      </c>
      <c r="B98" s="295" t="s">
        <v>916</v>
      </c>
      <c r="C98" s="295" t="s">
        <v>917</v>
      </c>
      <c r="D98" s="295" t="s">
        <v>8153</v>
      </c>
      <c r="E98" s="295" t="s">
        <v>8494</v>
      </c>
      <c r="F98" s="295" t="s">
        <v>8509</v>
      </c>
      <c r="G98" s="295" t="s">
        <v>8770</v>
      </c>
      <c r="H98" s="295" t="s">
        <v>8946</v>
      </c>
      <c r="I98" s="295" t="s">
        <v>8944</v>
      </c>
      <c r="J98" s="295"/>
      <c r="K98" s="295"/>
      <c r="L98" s="295"/>
    </row>
    <row r="99" spans="1:12" x14ac:dyDescent="0.35">
      <c r="A99" s="295" t="s">
        <v>918</v>
      </c>
      <c r="B99" s="295" t="s">
        <v>4413</v>
      </c>
      <c r="C99" s="295" t="s">
        <v>4414</v>
      </c>
      <c r="D99" s="295" t="s">
        <v>8153</v>
      </c>
      <c r="E99" s="295" t="s">
        <v>8494</v>
      </c>
      <c r="F99" s="295" t="s">
        <v>8672</v>
      </c>
      <c r="G99" s="295" t="s">
        <v>8774</v>
      </c>
      <c r="H99" s="295" t="s">
        <v>8946</v>
      </c>
      <c r="I99" s="295" t="s">
        <v>8944</v>
      </c>
      <c r="J99" s="295"/>
      <c r="K99" s="295"/>
      <c r="L99" s="295"/>
    </row>
    <row r="100" spans="1:12" x14ac:dyDescent="0.35">
      <c r="A100" s="295" t="s">
        <v>5445</v>
      </c>
      <c r="B100" s="295" t="s">
        <v>5443</v>
      </c>
      <c r="C100" s="295" t="s">
        <v>5444</v>
      </c>
      <c r="D100" s="295" t="s">
        <v>8158</v>
      </c>
      <c r="E100" s="295" t="s">
        <v>8586</v>
      </c>
      <c r="F100" s="295" t="s">
        <v>8521</v>
      </c>
      <c r="G100" s="295" t="s">
        <v>8610</v>
      </c>
      <c r="H100" s="295" t="s">
        <v>8943</v>
      </c>
      <c r="I100" s="295" t="s">
        <v>8944</v>
      </c>
      <c r="J100" s="295"/>
      <c r="K100" s="295"/>
      <c r="L100" s="295"/>
    </row>
    <row r="101" spans="1:12" x14ac:dyDescent="0.35">
      <c r="A101" s="295" t="s">
        <v>69</v>
      </c>
      <c r="B101" s="295" t="s">
        <v>67</v>
      </c>
      <c r="C101" s="295" t="s">
        <v>68</v>
      </c>
      <c r="D101" s="295" t="s">
        <v>8159</v>
      </c>
      <c r="E101" s="295" t="s">
        <v>8494</v>
      </c>
      <c r="F101" s="295" t="s">
        <v>8495</v>
      </c>
      <c r="G101" s="295" t="s">
        <v>8495</v>
      </c>
      <c r="H101" s="295" t="s">
        <v>8943</v>
      </c>
      <c r="I101" s="295" t="s">
        <v>8944</v>
      </c>
      <c r="J101" s="295"/>
      <c r="K101" s="295"/>
      <c r="L101" s="295"/>
    </row>
    <row r="102" spans="1:12" x14ac:dyDescent="0.35">
      <c r="A102" s="295" t="s">
        <v>216</v>
      </c>
      <c r="B102" s="295" t="s">
        <v>214</v>
      </c>
      <c r="C102" s="295" t="s">
        <v>215</v>
      </c>
      <c r="D102" s="295" t="s">
        <v>8164</v>
      </c>
      <c r="E102" s="295" t="s">
        <v>8508</v>
      </c>
      <c r="F102" s="295" t="s">
        <v>8509</v>
      </c>
      <c r="G102" s="295" t="s">
        <v>8509</v>
      </c>
      <c r="H102" s="295" t="s">
        <v>8943</v>
      </c>
      <c r="I102" s="295" t="s">
        <v>8944</v>
      </c>
      <c r="J102" s="295"/>
      <c r="K102" s="295"/>
      <c r="L102" s="295"/>
    </row>
    <row r="103" spans="1:12" x14ac:dyDescent="0.35">
      <c r="A103" s="295" t="s">
        <v>859</v>
      </c>
      <c r="B103" s="295" t="s">
        <v>857</v>
      </c>
      <c r="C103" s="295" t="s">
        <v>858</v>
      </c>
      <c r="D103" s="295" t="s">
        <v>8785</v>
      </c>
      <c r="E103" s="295" t="s">
        <v>8786</v>
      </c>
      <c r="F103" s="295" t="s">
        <v>8787</v>
      </c>
      <c r="G103" s="295" t="s">
        <v>8788</v>
      </c>
      <c r="H103" s="295" t="s">
        <v>8946</v>
      </c>
      <c r="I103" s="295" t="s">
        <v>8944</v>
      </c>
      <c r="J103" s="295"/>
      <c r="K103" s="295"/>
      <c r="L103" s="295"/>
    </row>
    <row r="104" spans="1:12" x14ac:dyDescent="0.35">
      <c r="A104" s="295" t="s">
        <v>1018</v>
      </c>
      <c r="B104" s="295" t="s">
        <v>1016</v>
      </c>
      <c r="C104" s="295" t="s">
        <v>1017</v>
      </c>
      <c r="D104" s="295" t="s">
        <v>8792</v>
      </c>
      <c r="E104" s="295" t="s">
        <v>8793</v>
      </c>
      <c r="F104" s="295" t="s">
        <v>8787</v>
      </c>
      <c r="G104" s="295" t="s">
        <v>1016</v>
      </c>
      <c r="H104" s="295" t="s">
        <v>8946</v>
      </c>
      <c r="I104" s="295" t="s">
        <v>8944</v>
      </c>
      <c r="J104" s="295"/>
      <c r="K104" s="295"/>
      <c r="L104" s="295"/>
    </row>
    <row r="105" spans="1:12" x14ac:dyDescent="0.35">
      <c r="A105" s="295" t="s">
        <v>930</v>
      </c>
      <c r="B105" s="295" t="s">
        <v>928</v>
      </c>
      <c r="C105" s="295" t="s">
        <v>929</v>
      </c>
      <c r="D105" s="295" t="s">
        <v>8797</v>
      </c>
      <c r="E105" s="295" t="s">
        <v>8798</v>
      </c>
      <c r="F105" s="295" t="s">
        <v>8787</v>
      </c>
      <c r="G105" s="295" t="s">
        <v>928</v>
      </c>
      <c r="H105" s="295" t="s">
        <v>8946</v>
      </c>
      <c r="I105" s="295" t="s">
        <v>8944</v>
      </c>
      <c r="J105" s="295"/>
      <c r="K105" s="295"/>
      <c r="L105" s="295"/>
    </row>
    <row r="106" spans="1:12" x14ac:dyDescent="0.35">
      <c r="A106" s="295" t="s">
        <v>1056</v>
      </c>
      <c r="B106" s="295" t="s">
        <v>1054</v>
      </c>
      <c r="C106" s="295" t="s">
        <v>1055</v>
      </c>
      <c r="D106" s="295" t="s">
        <v>8800</v>
      </c>
      <c r="E106" s="295" t="s">
        <v>8801</v>
      </c>
      <c r="F106" s="295" t="s">
        <v>8787</v>
      </c>
      <c r="G106" s="295" t="s">
        <v>1054</v>
      </c>
      <c r="H106" s="295" t="s">
        <v>8946</v>
      </c>
      <c r="I106" s="295" t="s">
        <v>8944</v>
      </c>
      <c r="J106" s="295"/>
      <c r="K106" s="295"/>
      <c r="L106" s="295"/>
    </row>
    <row r="107" spans="1:12" x14ac:dyDescent="0.35">
      <c r="A107" s="295" t="s">
        <v>1044</v>
      </c>
      <c r="B107" s="295" t="s">
        <v>1042</v>
      </c>
      <c r="C107" s="295" t="s">
        <v>1043</v>
      </c>
      <c r="D107" s="295" t="s">
        <v>8806</v>
      </c>
      <c r="E107" s="295" t="s">
        <v>8807</v>
      </c>
      <c r="F107" s="295" t="s">
        <v>8787</v>
      </c>
      <c r="G107" s="295" t="s">
        <v>1042</v>
      </c>
      <c r="H107" s="295" t="s">
        <v>8946</v>
      </c>
      <c r="I107" s="295" t="s">
        <v>8944</v>
      </c>
      <c r="J107" s="295"/>
      <c r="K107" s="295"/>
      <c r="L107" s="295"/>
    </row>
    <row r="108" spans="1:12" x14ac:dyDescent="0.35">
      <c r="A108" s="295" t="s">
        <v>953</v>
      </c>
      <c r="B108" s="295" t="s">
        <v>951</v>
      </c>
      <c r="C108" s="295" t="s">
        <v>952</v>
      </c>
      <c r="D108" s="295" t="s">
        <v>8811</v>
      </c>
      <c r="E108" s="295" t="s">
        <v>8812</v>
      </c>
      <c r="F108" s="295" t="s">
        <v>8787</v>
      </c>
      <c r="G108" s="295" t="s">
        <v>951</v>
      </c>
      <c r="H108" s="295" t="s">
        <v>8946</v>
      </c>
      <c r="I108" s="295" t="s">
        <v>8944</v>
      </c>
      <c r="J108" s="295"/>
      <c r="K108" s="295"/>
      <c r="L108" s="295"/>
    </row>
    <row r="109" spans="1:12" x14ac:dyDescent="0.35">
      <c r="A109" s="295" t="s">
        <v>974</v>
      </c>
      <c r="B109" s="295" t="s">
        <v>972</v>
      </c>
      <c r="C109" s="295" t="s">
        <v>973</v>
      </c>
      <c r="D109" s="295" t="s">
        <v>8814</v>
      </c>
      <c r="E109" s="295" t="s">
        <v>8815</v>
      </c>
      <c r="F109" s="295" t="s">
        <v>8787</v>
      </c>
      <c r="G109" s="295" t="s">
        <v>972</v>
      </c>
      <c r="H109" s="295" t="s">
        <v>8946</v>
      </c>
      <c r="I109" s="295" t="s">
        <v>8944</v>
      </c>
      <c r="J109" s="295"/>
      <c r="K109" s="295"/>
      <c r="L109" s="295"/>
    </row>
    <row r="110" spans="1:12" x14ac:dyDescent="0.35">
      <c r="A110" s="295" t="s">
        <v>1028</v>
      </c>
      <c r="B110" s="295" t="s">
        <v>1026</v>
      </c>
      <c r="C110" s="295" t="s">
        <v>1027</v>
      </c>
      <c r="D110" s="295" t="s">
        <v>8817</v>
      </c>
      <c r="E110" s="295" t="s">
        <v>8798</v>
      </c>
      <c r="F110" s="295" t="s">
        <v>8787</v>
      </c>
      <c r="G110" s="295" t="s">
        <v>1026</v>
      </c>
      <c r="H110" s="295" t="s">
        <v>8946</v>
      </c>
      <c r="I110" s="295" t="s">
        <v>8944</v>
      </c>
      <c r="J110" s="295"/>
      <c r="K110" s="295"/>
      <c r="L110" s="295"/>
    </row>
    <row r="111" spans="1:12" x14ac:dyDescent="0.35">
      <c r="A111" s="295" t="s">
        <v>1487</v>
      </c>
      <c r="B111" s="295" t="s">
        <v>1485</v>
      </c>
      <c r="C111" s="295" t="s">
        <v>1486</v>
      </c>
      <c r="D111" s="295" t="s">
        <v>8819</v>
      </c>
      <c r="E111" s="295" t="s">
        <v>8820</v>
      </c>
      <c r="F111" s="295" t="s">
        <v>8787</v>
      </c>
      <c r="G111" s="295" t="s">
        <v>1485</v>
      </c>
      <c r="H111" s="295" t="s">
        <v>8946</v>
      </c>
      <c r="I111" s="295" t="s">
        <v>8944</v>
      </c>
      <c r="J111" s="295"/>
      <c r="K111" s="295"/>
      <c r="L111" s="295"/>
    </row>
    <row r="112" spans="1:12" x14ac:dyDescent="0.35">
      <c r="A112" s="295" t="s">
        <v>1870</v>
      </c>
      <c r="B112" s="295" t="s">
        <v>1868</v>
      </c>
      <c r="C112" s="295" t="s">
        <v>1869</v>
      </c>
      <c r="D112" s="295" t="s">
        <v>8825</v>
      </c>
      <c r="E112" s="295" t="s">
        <v>8826</v>
      </c>
      <c r="F112" s="295" t="s">
        <v>8787</v>
      </c>
      <c r="G112" s="295" t="s">
        <v>8827</v>
      </c>
      <c r="H112" s="295" t="s">
        <v>8946</v>
      </c>
      <c r="I112" s="295" t="s">
        <v>8944</v>
      </c>
      <c r="J112" s="295"/>
      <c r="K112" s="295"/>
      <c r="L112" s="295"/>
    </row>
    <row r="113" spans="1:12" x14ac:dyDescent="0.35">
      <c r="A113" s="295" t="s">
        <v>5510</v>
      </c>
      <c r="B113" s="295" t="s">
        <v>5508</v>
      </c>
      <c r="C113" s="295" t="s">
        <v>5509</v>
      </c>
      <c r="D113" s="295" t="s">
        <v>8830</v>
      </c>
      <c r="E113" s="295" t="s">
        <v>8831</v>
      </c>
      <c r="F113" s="295" t="s">
        <v>8787</v>
      </c>
      <c r="G113" s="295" t="s">
        <v>5508</v>
      </c>
      <c r="H113" s="295" t="s">
        <v>8946</v>
      </c>
      <c r="I113" s="295" t="s">
        <v>8944</v>
      </c>
      <c r="J113" s="295"/>
      <c r="K113" s="295"/>
      <c r="L113" s="295"/>
    </row>
    <row r="114" spans="1:12" x14ac:dyDescent="0.35">
      <c r="A114" s="295" t="s">
        <v>5596</v>
      </c>
      <c r="B114" s="295" t="s">
        <v>5594</v>
      </c>
      <c r="C114" s="295" t="s">
        <v>5595</v>
      </c>
      <c r="D114" s="295" t="s">
        <v>8169</v>
      </c>
      <c r="E114" s="295" t="s">
        <v>8586</v>
      </c>
      <c r="F114" s="295" t="s">
        <v>8521</v>
      </c>
      <c r="G114" s="295" t="s">
        <v>8610</v>
      </c>
      <c r="H114" s="295" t="s">
        <v>8943</v>
      </c>
      <c r="I114" s="295" t="s">
        <v>8944</v>
      </c>
      <c r="J114" s="295"/>
      <c r="K114" s="295"/>
      <c r="L114" s="295"/>
    </row>
    <row r="115" spans="1:12" x14ac:dyDescent="0.35">
      <c r="A115" s="295" t="s">
        <v>610</v>
      </c>
      <c r="B115" s="295" t="s">
        <v>608</v>
      </c>
      <c r="C115" s="295" t="s">
        <v>609</v>
      </c>
      <c r="D115" s="295" t="s">
        <v>8172</v>
      </c>
      <c r="E115" s="295" t="s">
        <v>8500</v>
      </c>
      <c r="F115" s="295" t="s">
        <v>8521</v>
      </c>
      <c r="G115" s="295" t="s">
        <v>8842</v>
      </c>
      <c r="H115" s="295" t="s">
        <v>8943</v>
      </c>
      <c r="I115" s="295" t="s">
        <v>8944</v>
      </c>
      <c r="J115" s="295"/>
      <c r="K115" s="295"/>
      <c r="L115" s="295"/>
    </row>
    <row r="116" spans="1:12" x14ac:dyDescent="0.35">
      <c r="A116" s="295" t="s">
        <v>627</v>
      </c>
      <c r="B116" s="295" t="s">
        <v>625</v>
      </c>
      <c r="C116" s="295" t="s">
        <v>626</v>
      </c>
      <c r="D116" s="295" t="s">
        <v>8175</v>
      </c>
      <c r="E116" s="295" t="s">
        <v>8500</v>
      </c>
      <c r="F116" s="295" t="s">
        <v>8527</v>
      </c>
      <c r="G116" s="295" t="s">
        <v>8495</v>
      </c>
      <c r="H116" s="295" t="s">
        <v>8943</v>
      </c>
      <c r="I116" s="295" t="s">
        <v>8945</v>
      </c>
      <c r="J116" s="295"/>
      <c r="K116" s="295"/>
      <c r="L116" s="295"/>
    </row>
    <row r="117" spans="1:12" x14ac:dyDescent="0.35">
      <c r="A117" s="295" t="s">
        <v>627</v>
      </c>
      <c r="B117" s="295" t="s">
        <v>1476</v>
      </c>
      <c r="C117" s="295" t="s">
        <v>1477</v>
      </c>
      <c r="D117" s="295" t="s">
        <v>8175</v>
      </c>
      <c r="E117" s="295" t="s">
        <v>8500</v>
      </c>
      <c r="F117" s="295" t="s">
        <v>8521</v>
      </c>
      <c r="G117" s="295" t="s">
        <v>8842</v>
      </c>
      <c r="H117" s="295" t="s">
        <v>8946</v>
      </c>
      <c r="I117" s="295" t="s">
        <v>8944</v>
      </c>
      <c r="J117" s="295"/>
      <c r="K117" s="295"/>
      <c r="L117" s="295"/>
    </row>
    <row r="118" spans="1:12" x14ac:dyDescent="0.35">
      <c r="A118" s="295" t="s">
        <v>627</v>
      </c>
      <c r="B118" s="295" t="s">
        <v>1947</v>
      </c>
      <c r="C118" s="295" t="s">
        <v>1948</v>
      </c>
      <c r="D118" s="295" t="s">
        <v>8175</v>
      </c>
      <c r="E118" s="295" t="s">
        <v>8500</v>
      </c>
      <c r="F118" s="295" t="s">
        <v>8521</v>
      </c>
      <c r="G118" s="295" t="s">
        <v>8850</v>
      </c>
      <c r="H118" s="295" t="s">
        <v>8946</v>
      </c>
      <c r="I118" s="295" t="s">
        <v>8944</v>
      </c>
      <c r="J118" s="295"/>
      <c r="K118" s="295"/>
      <c r="L118" s="295"/>
    </row>
    <row r="119" spans="1:12" x14ac:dyDescent="0.35">
      <c r="A119" s="295" t="s">
        <v>627</v>
      </c>
      <c r="B119" s="295" t="s">
        <v>2410</v>
      </c>
      <c r="C119" s="295" t="s">
        <v>2411</v>
      </c>
      <c r="D119" s="295" t="s">
        <v>8175</v>
      </c>
      <c r="E119" s="295" t="s">
        <v>8500</v>
      </c>
      <c r="F119" s="295" t="s">
        <v>8679</v>
      </c>
      <c r="G119" s="295" t="s">
        <v>8855</v>
      </c>
      <c r="H119" s="295" t="s">
        <v>8946</v>
      </c>
      <c r="I119" s="295" t="s">
        <v>8944</v>
      </c>
      <c r="J119" s="295"/>
      <c r="K119" s="295"/>
      <c r="L119" s="295"/>
    </row>
    <row r="120" spans="1:12" x14ac:dyDescent="0.35">
      <c r="A120" s="295" t="s">
        <v>47</v>
      </c>
      <c r="B120" s="295" t="s">
        <v>45</v>
      </c>
      <c r="C120" s="295" t="s">
        <v>46</v>
      </c>
      <c r="D120" s="295" t="s">
        <v>8176</v>
      </c>
      <c r="E120" s="295" t="s">
        <v>8500</v>
      </c>
      <c r="F120" s="295" t="s">
        <v>8569</v>
      </c>
      <c r="G120" s="295" t="s">
        <v>8569</v>
      </c>
      <c r="H120" s="295" t="s">
        <v>8943</v>
      </c>
      <c r="I120" s="295" t="s">
        <v>8944</v>
      </c>
      <c r="J120" s="295"/>
      <c r="K120" s="295"/>
      <c r="L120" s="295"/>
    </row>
    <row r="121" spans="1:12" x14ac:dyDescent="0.35">
      <c r="A121" s="295" t="s">
        <v>351</v>
      </c>
      <c r="B121" s="295" t="s">
        <v>349</v>
      </c>
      <c r="C121" s="295" t="s">
        <v>350</v>
      </c>
      <c r="D121" s="295" t="s">
        <v>8183</v>
      </c>
      <c r="E121" s="295" t="s">
        <v>8526</v>
      </c>
      <c r="F121" s="295" t="s">
        <v>8495</v>
      </c>
      <c r="G121" s="295" t="s">
        <v>8495</v>
      </c>
      <c r="H121" s="295" t="s">
        <v>8943</v>
      </c>
      <c r="I121" s="295" t="s">
        <v>8944</v>
      </c>
      <c r="J121" s="295"/>
      <c r="K121" s="295"/>
      <c r="L121" s="295"/>
    </row>
    <row r="122" spans="1:12" x14ac:dyDescent="0.35">
      <c r="A122" s="295" t="s">
        <v>151</v>
      </c>
      <c r="B122" s="295" t="s">
        <v>149</v>
      </c>
      <c r="C122" s="295" t="s">
        <v>150</v>
      </c>
      <c r="D122" s="295" t="s">
        <v>8184</v>
      </c>
      <c r="E122" s="295" t="s">
        <v>8500</v>
      </c>
      <c r="F122" s="295" t="s">
        <v>8495</v>
      </c>
      <c r="G122" s="295" t="s">
        <v>8495</v>
      </c>
      <c r="H122" s="295" t="s">
        <v>8943</v>
      </c>
      <c r="I122" s="295" t="s">
        <v>8944</v>
      </c>
      <c r="J122" s="295"/>
      <c r="K122" s="295"/>
      <c r="L122" s="295"/>
    </row>
    <row r="123" spans="1:12" x14ac:dyDescent="0.35">
      <c r="A123" s="295" t="s">
        <v>151</v>
      </c>
      <c r="B123" s="295" t="s">
        <v>998</v>
      </c>
      <c r="C123" s="295" t="s">
        <v>999</v>
      </c>
      <c r="D123" s="295" t="s">
        <v>8184</v>
      </c>
      <c r="E123" s="295" t="s">
        <v>8500</v>
      </c>
      <c r="F123" s="295" t="s">
        <v>8521</v>
      </c>
      <c r="G123" s="295" t="s">
        <v>8567</v>
      </c>
      <c r="H123" s="295" t="s">
        <v>8946</v>
      </c>
      <c r="I123" s="295" t="s">
        <v>8944</v>
      </c>
      <c r="J123" s="295"/>
      <c r="K123" s="295"/>
      <c r="L123" s="295"/>
    </row>
    <row r="124" spans="1:12" x14ac:dyDescent="0.35">
      <c r="A124" s="295" t="s">
        <v>483</v>
      </c>
      <c r="B124" s="295" t="s">
        <v>481</v>
      </c>
      <c r="C124" s="295" t="s">
        <v>482</v>
      </c>
      <c r="D124" s="295" t="s">
        <v>8187</v>
      </c>
      <c r="E124" s="295" t="s">
        <v>8500</v>
      </c>
      <c r="F124" s="295" t="s">
        <v>8495</v>
      </c>
      <c r="G124" s="295" t="s">
        <v>8495</v>
      </c>
      <c r="H124" s="295" t="s">
        <v>8943</v>
      </c>
      <c r="I124" s="295" t="s">
        <v>8944</v>
      </c>
      <c r="J124" s="295"/>
      <c r="K124" s="295"/>
      <c r="L124" s="295"/>
    </row>
    <row r="125" spans="1:12" x14ac:dyDescent="0.35">
      <c r="A125" s="295" t="s">
        <v>5562</v>
      </c>
      <c r="B125" s="295" t="s">
        <v>5560</v>
      </c>
      <c r="C125" s="295" t="s">
        <v>5561</v>
      </c>
      <c r="D125" s="295" t="s">
        <v>8192</v>
      </c>
      <c r="E125" s="295" t="s">
        <v>8586</v>
      </c>
      <c r="F125" s="295" t="s">
        <v>8521</v>
      </c>
      <c r="G125" s="295" t="s">
        <v>8610</v>
      </c>
      <c r="H125" s="295" t="s">
        <v>8943</v>
      </c>
      <c r="I125" s="295" t="s">
        <v>8944</v>
      </c>
      <c r="J125" s="295"/>
      <c r="K125" s="295"/>
      <c r="L125" s="295"/>
    </row>
    <row r="126" spans="1:12" x14ac:dyDescent="0.35">
      <c r="A126" s="295" t="s">
        <v>1494</v>
      </c>
      <c r="B126" s="295" t="s">
        <v>1492</v>
      </c>
      <c r="C126" s="295" t="s">
        <v>1493</v>
      </c>
      <c r="D126" s="295" t="s">
        <v>8197</v>
      </c>
      <c r="E126" s="295" t="s">
        <v>8500</v>
      </c>
      <c r="F126" s="295" t="s">
        <v>8501</v>
      </c>
      <c r="G126" s="295" t="s">
        <v>8729</v>
      </c>
      <c r="H126" s="295" t="s">
        <v>8943</v>
      </c>
      <c r="I126" s="295" t="s">
        <v>8944</v>
      </c>
      <c r="J126" s="295"/>
      <c r="K126" s="295"/>
      <c r="L126" s="295"/>
    </row>
    <row r="127" spans="1:12" x14ac:dyDescent="0.35">
      <c r="A127" s="295" t="s">
        <v>129</v>
      </c>
      <c r="B127" s="295" t="s">
        <v>127</v>
      </c>
      <c r="C127" s="295" t="s">
        <v>128</v>
      </c>
      <c r="D127" s="295" t="s">
        <v>8200</v>
      </c>
      <c r="E127" s="295" t="s">
        <v>8508</v>
      </c>
      <c r="F127" s="295" t="s">
        <v>8495</v>
      </c>
      <c r="G127" s="295" t="s">
        <v>8509</v>
      </c>
      <c r="H127" s="295" t="s">
        <v>8943</v>
      </c>
      <c r="I127" s="295" t="s">
        <v>8944</v>
      </c>
      <c r="J127" s="295"/>
      <c r="K127" s="295"/>
      <c r="L127" s="295"/>
    </row>
    <row r="128" spans="1:12" x14ac:dyDescent="0.35">
      <c r="A128" s="295" t="s">
        <v>632</v>
      </c>
      <c r="B128" s="295" t="s">
        <v>1962</v>
      </c>
      <c r="C128" s="295" t="s">
        <v>1963</v>
      </c>
      <c r="D128" s="295" t="s">
        <v>8201</v>
      </c>
      <c r="E128" s="295" t="s">
        <v>8500</v>
      </c>
      <c r="F128" s="295" t="s">
        <v>8527</v>
      </c>
      <c r="G128" s="295" t="s">
        <v>8495</v>
      </c>
      <c r="H128" s="295" t="s">
        <v>8943</v>
      </c>
      <c r="I128" s="295" t="s">
        <v>8945</v>
      </c>
      <c r="J128" s="295"/>
      <c r="K128" s="295"/>
      <c r="L128" s="295"/>
    </row>
    <row r="129" spans="1:12" x14ac:dyDescent="0.35">
      <c r="A129" s="295" t="s">
        <v>632</v>
      </c>
      <c r="B129" s="295" t="s">
        <v>630</v>
      </c>
      <c r="C129" s="295" t="s">
        <v>631</v>
      </c>
      <c r="D129" s="295" t="s">
        <v>8201</v>
      </c>
      <c r="E129" s="295" t="s">
        <v>8500</v>
      </c>
      <c r="F129" s="295" t="s">
        <v>8509</v>
      </c>
      <c r="G129" s="295" t="s">
        <v>8749</v>
      </c>
      <c r="H129" s="295" t="s">
        <v>8946</v>
      </c>
      <c r="I129" s="295" t="s">
        <v>8944</v>
      </c>
      <c r="J129" s="295"/>
      <c r="K129" s="295"/>
      <c r="L129" s="295"/>
    </row>
    <row r="130" spans="1:12" x14ac:dyDescent="0.35">
      <c r="A130" s="295" t="s">
        <v>632</v>
      </c>
      <c r="B130" s="295" t="s">
        <v>646</v>
      </c>
      <c r="C130" s="295" t="s">
        <v>647</v>
      </c>
      <c r="D130" s="295" t="s">
        <v>8201</v>
      </c>
      <c r="E130" s="295" t="s">
        <v>8500</v>
      </c>
      <c r="F130" s="295" t="s">
        <v>8521</v>
      </c>
      <c r="G130" s="295" t="s">
        <v>8553</v>
      </c>
      <c r="H130" s="295" t="s">
        <v>8946</v>
      </c>
      <c r="I130" s="295" t="s">
        <v>8944</v>
      </c>
      <c r="J130" s="295"/>
      <c r="K130" s="295"/>
      <c r="L130" s="295"/>
    </row>
    <row r="131" spans="1:12" x14ac:dyDescent="0.35">
      <c r="A131" s="295" t="s">
        <v>632</v>
      </c>
      <c r="B131" s="295" t="s">
        <v>661</v>
      </c>
      <c r="C131" s="295" t="s">
        <v>662</v>
      </c>
      <c r="D131" s="295" t="s">
        <v>8201</v>
      </c>
      <c r="E131" s="295" t="s">
        <v>8500</v>
      </c>
      <c r="F131" s="295" t="s">
        <v>8521</v>
      </c>
      <c r="G131" s="295" t="s">
        <v>8886</v>
      </c>
      <c r="H131" s="295" t="s">
        <v>8946</v>
      </c>
      <c r="I131" s="295" t="s">
        <v>8944</v>
      </c>
      <c r="J131" s="295"/>
      <c r="K131" s="295"/>
      <c r="L131" s="295"/>
    </row>
    <row r="132" spans="1:12" x14ac:dyDescent="0.35">
      <c r="A132" s="295" t="s">
        <v>632</v>
      </c>
      <c r="B132" s="295" t="s">
        <v>673</v>
      </c>
      <c r="C132" s="295" t="s">
        <v>674</v>
      </c>
      <c r="D132" s="295" t="s">
        <v>8201</v>
      </c>
      <c r="E132" s="295" t="s">
        <v>8500</v>
      </c>
      <c r="F132" s="295" t="s">
        <v>8509</v>
      </c>
      <c r="G132" s="295" t="s">
        <v>8890</v>
      </c>
      <c r="H132" s="295" t="s">
        <v>8946</v>
      </c>
      <c r="I132" s="295" t="s">
        <v>8944</v>
      </c>
      <c r="J132" s="295"/>
      <c r="K132" s="295"/>
      <c r="L132" s="295"/>
    </row>
    <row r="133" spans="1:12" x14ac:dyDescent="0.35">
      <c r="A133" s="295" t="s">
        <v>357</v>
      </c>
      <c r="B133" s="295" t="s">
        <v>355</v>
      </c>
      <c r="C133" s="295" t="s">
        <v>356</v>
      </c>
      <c r="D133" s="295" t="s">
        <v>8204</v>
      </c>
      <c r="E133" s="295" t="s">
        <v>8494</v>
      </c>
      <c r="F133" s="295" t="s">
        <v>8527</v>
      </c>
      <c r="G133" s="295" t="s">
        <v>8528</v>
      </c>
      <c r="H133" s="295" t="s">
        <v>8943</v>
      </c>
      <c r="I133" s="295" t="s">
        <v>8945</v>
      </c>
      <c r="J133" s="295"/>
      <c r="K133" s="295"/>
      <c r="L133" s="295"/>
    </row>
    <row r="134" spans="1:12" x14ac:dyDescent="0.35">
      <c r="A134" s="295" t="s">
        <v>357</v>
      </c>
      <c r="B134" s="295" t="s">
        <v>368</v>
      </c>
      <c r="C134" s="295" t="s">
        <v>369</v>
      </c>
      <c r="D134" s="295" t="s">
        <v>8204</v>
      </c>
      <c r="E134" s="295" t="s">
        <v>8494</v>
      </c>
      <c r="F134" s="295" t="s">
        <v>8509</v>
      </c>
      <c r="G134" s="295" t="s">
        <v>8509</v>
      </c>
      <c r="H134" s="295" t="s">
        <v>8946</v>
      </c>
      <c r="I134" s="295" t="s">
        <v>8944</v>
      </c>
      <c r="J134" s="295"/>
      <c r="K134" s="295"/>
      <c r="L134" s="295"/>
    </row>
    <row r="135" spans="1:12" x14ac:dyDescent="0.35">
      <c r="A135" s="295" t="s">
        <v>357</v>
      </c>
      <c r="B135" s="295" t="s">
        <v>378</v>
      </c>
      <c r="C135" s="295" t="s">
        <v>379</v>
      </c>
      <c r="D135" s="295" t="s">
        <v>8204</v>
      </c>
      <c r="E135" s="295" t="s">
        <v>8494</v>
      </c>
      <c r="F135" s="295" t="s">
        <v>8521</v>
      </c>
      <c r="G135" s="295" t="s">
        <v>8842</v>
      </c>
      <c r="H135" s="295" t="s">
        <v>8946</v>
      </c>
      <c r="I135" s="295" t="s">
        <v>8944</v>
      </c>
      <c r="J135" s="295"/>
      <c r="K135" s="295"/>
      <c r="L135" s="295"/>
    </row>
    <row r="136" spans="1:12" x14ac:dyDescent="0.35">
      <c r="A136" s="295" t="s">
        <v>4652</v>
      </c>
      <c r="B136" s="295" t="s">
        <v>4650</v>
      </c>
      <c r="C136" s="295" t="s">
        <v>4651</v>
      </c>
      <c r="D136" s="295" t="s">
        <v>8211</v>
      </c>
      <c r="E136" s="295" t="s">
        <v>8901</v>
      </c>
      <c r="F136" s="295" t="s">
        <v>8902</v>
      </c>
      <c r="G136" s="295" t="s">
        <v>8903</v>
      </c>
      <c r="H136" s="295" t="s">
        <v>8943</v>
      </c>
      <c r="I136" s="295" t="s">
        <v>8944</v>
      </c>
      <c r="J136" s="295"/>
      <c r="K136" s="295"/>
      <c r="L136" s="295"/>
    </row>
    <row r="137" spans="1:12" x14ac:dyDescent="0.35">
      <c r="A137" s="295" t="s">
        <v>842</v>
      </c>
      <c r="B137" s="295" t="s">
        <v>840</v>
      </c>
      <c r="C137" s="295" t="s">
        <v>841</v>
      </c>
      <c r="D137" s="295" t="s">
        <v>8212</v>
      </c>
      <c r="E137" s="295" t="s">
        <v>8526</v>
      </c>
      <c r="F137" s="295" t="s">
        <v>8521</v>
      </c>
      <c r="G137" s="295" t="s">
        <v>8532</v>
      </c>
      <c r="H137" s="295" t="s">
        <v>8943</v>
      </c>
      <c r="I137" s="295" t="s">
        <v>8944</v>
      </c>
      <c r="J137" s="295"/>
      <c r="K137" s="295"/>
      <c r="L137" s="295"/>
    </row>
    <row r="138" spans="1:12" x14ac:dyDescent="0.35">
      <c r="A138" s="295" t="s">
        <v>688</v>
      </c>
      <c r="B138" s="295" t="s">
        <v>686</v>
      </c>
      <c r="C138" s="295" t="s">
        <v>687</v>
      </c>
      <c r="D138" s="295" t="s">
        <v>8213</v>
      </c>
      <c r="E138" s="295" t="s">
        <v>8500</v>
      </c>
      <c r="F138" s="295" t="s">
        <v>8521</v>
      </c>
      <c r="G138" s="295" t="s">
        <v>8567</v>
      </c>
      <c r="H138" s="295" t="s">
        <v>8943</v>
      </c>
      <c r="I138" s="295" t="s">
        <v>8944</v>
      </c>
      <c r="J138" s="295"/>
      <c r="K138" s="295"/>
      <c r="L138" s="295"/>
    </row>
    <row r="139" spans="1:12" x14ac:dyDescent="0.35">
      <c r="A139" s="295" t="s">
        <v>710</v>
      </c>
      <c r="B139" s="295" t="s">
        <v>708</v>
      </c>
      <c r="C139" s="295" t="s">
        <v>709</v>
      </c>
      <c r="D139" s="295" t="s">
        <v>8214</v>
      </c>
      <c r="E139" s="295" t="s">
        <v>8508</v>
      </c>
      <c r="F139" s="295" t="s">
        <v>8527</v>
      </c>
      <c r="G139" s="295" t="s">
        <v>8528</v>
      </c>
      <c r="H139" s="295" t="s">
        <v>8943</v>
      </c>
      <c r="I139" s="295" t="s">
        <v>8945</v>
      </c>
      <c r="J139" s="295"/>
      <c r="K139" s="295"/>
      <c r="L139" s="295"/>
    </row>
    <row r="140" spans="1:12" x14ac:dyDescent="0.35">
      <c r="A140" s="295" t="s">
        <v>710</v>
      </c>
      <c r="B140" s="295" t="s">
        <v>726</v>
      </c>
      <c r="C140" s="295" t="s">
        <v>727</v>
      </c>
      <c r="D140" s="295" t="s">
        <v>8214</v>
      </c>
      <c r="E140" s="295" t="s">
        <v>8508</v>
      </c>
      <c r="F140" s="295" t="s">
        <v>8521</v>
      </c>
      <c r="G140" s="295" t="s">
        <v>8639</v>
      </c>
      <c r="H140" s="295" t="s">
        <v>8946</v>
      </c>
      <c r="I140" s="295" t="s">
        <v>8944</v>
      </c>
      <c r="J140" s="295"/>
      <c r="K140" s="295"/>
      <c r="L140" s="295"/>
    </row>
    <row r="141" spans="1:12" x14ac:dyDescent="0.35">
      <c r="A141" s="295" t="s">
        <v>710</v>
      </c>
      <c r="B141" s="295" t="s">
        <v>747</v>
      </c>
      <c r="C141" s="295" t="s">
        <v>748</v>
      </c>
      <c r="D141" s="295" t="s">
        <v>8214</v>
      </c>
      <c r="E141" s="295" t="s">
        <v>8508</v>
      </c>
      <c r="F141" s="295" t="s">
        <v>8521</v>
      </c>
      <c r="G141" s="295" t="s">
        <v>8567</v>
      </c>
      <c r="H141" s="295" t="s">
        <v>8946</v>
      </c>
      <c r="I141" s="295" t="s">
        <v>8944</v>
      </c>
      <c r="J141" s="295"/>
      <c r="K141" s="295"/>
      <c r="L141" s="295"/>
    </row>
    <row r="142" spans="1:12" x14ac:dyDescent="0.35">
      <c r="A142" s="295" t="s">
        <v>710</v>
      </c>
      <c r="B142" s="295" t="s">
        <v>763</v>
      </c>
      <c r="C142" s="295" t="s">
        <v>764</v>
      </c>
      <c r="D142" s="295" t="s">
        <v>8214</v>
      </c>
      <c r="E142" s="295" t="s">
        <v>8508</v>
      </c>
      <c r="F142" s="295" t="s">
        <v>8509</v>
      </c>
      <c r="G142" s="295" t="s">
        <v>8915</v>
      </c>
      <c r="H142" s="295" t="s">
        <v>8946</v>
      </c>
      <c r="I142" s="295" t="s">
        <v>8944</v>
      </c>
      <c r="J142" s="295"/>
      <c r="K142" s="295"/>
      <c r="L142" s="295"/>
    </row>
    <row r="143" spans="1:12" x14ac:dyDescent="0.35">
      <c r="A143" s="295" t="s">
        <v>142</v>
      </c>
      <c r="B143" s="295" t="s">
        <v>5677</v>
      </c>
      <c r="C143" s="295" t="s">
        <v>5678</v>
      </c>
      <c r="D143" s="295" t="s">
        <v>8217</v>
      </c>
      <c r="E143" s="295" t="s">
        <v>8500</v>
      </c>
      <c r="F143" s="295" t="s">
        <v>8527</v>
      </c>
      <c r="G143" s="295" t="s">
        <v>8528</v>
      </c>
      <c r="H143" s="295" t="s">
        <v>8943</v>
      </c>
      <c r="I143" s="295" t="s">
        <v>8945</v>
      </c>
      <c r="J143" s="295"/>
      <c r="K143" s="295"/>
      <c r="L143" s="295"/>
    </row>
    <row r="144" spans="1:12" x14ac:dyDescent="0.35">
      <c r="A144" s="295" t="s">
        <v>142</v>
      </c>
      <c r="B144" s="295" t="s">
        <v>140</v>
      </c>
      <c r="C144" s="295" t="s">
        <v>141</v>
      </c>
      <c r="D144" s="295" t="s">
        <v>8217</v>
      </c>
      <c r="E144" s="295" t="s">
        <v>8500</v>
      </c>
      <c r="F144" s="295" t="s">
        <v>8521</v>
      </c>
      <c r="G144" s="295" t="s">
        <v>8842</v>
      </c>
      <c r="H144" s="295" t="s">
        <v>8946</v>
      </c>
      <c r="I144" s="295" t="s">
        <v>8944</v>
      </c>
      <c r="J144" s="295"/>
      <c r="K144" s="295"/>
      <c r="L144" s="295"/>
    </row>
    <row r="145" spans="1:12" x14ac:dyDescent="0.35">
      <c r="A145" s="295" t="s">
        <v>142</v>
      </c>
      <c r="B145" s="295" t="s">
        <v>5693</v>
      </c>
      <c r="C145" s="295" t="s">
        <v>5694</v>
      </c>
      <c r="D145" s="295" t="s">
        <v>8217</v>
      </c>
      <c r="E145" s="295" t="s">
        <v>8500</v>
      </c>
      <c r="F145" s="295" t="s">
        <v>8501</v>
      </c>
      <c r="G145" s="295" t="s">
        <v>8926</v>
      </c>
      <c r="H145" s="295" t="s">
        <v>8946</v>
      </c>
      <c r="I145" s="295" t="s">
        <v>8944</v>
      </c>
      <c r="J145" s="295"/>
      <c r="K145" s="295"/>
      <c r="L145" s="295"/>
    </row>
    <row r="146" spans="1:12" x14ac:dyDescent="0.35">
      <c r="A146" s="295" t="s">
        <v>1352</v>
      </c>
      <c r="B146" s="295" t="s">
        <v>1350</v>
      </c>
      <c r="C146" s="295" t="s">
        <v>1351</v>
      </c>
      <c r="D146" s="295" t="s">
        <v>8218</v>
      </c>
      <c r="E146" s="295" t="s">
        <v>8500</v>
      </c>
      <c r="F146" s="295" t="s">
        <v>8521</v>
      </c>
      <c r="G146" s="295" t="s">
        <v>8842</v>
      </c>
      <c r="H146" s="295" t="s">
        <v>8943</v>
      </c>
      <c r="I146" s="295" t="s">
        <v>8944</v>
      </c>
      <c r="J146" s="295"/>
      <c r="K146" s="295"/>
      <c r="L146" s="295"/>
    </row>
    <row r="147" spans="1:12" x14ac:dyDescent="0.35">
      <c r="A147" s="295" t="s">
        <v>797</v>
      </c>
      <c r="B147" s="295" t="s">
        <v>795</v>
      </c>
      <c r="C147" s="295" t="s">
        <v>796</v>
      </c>
      <c r="D147" s="295" t="s">
        <v>8219</v>
      </c>
      <c r="E147" s="295" t="s">
        <v>8586</v>
      </c>
      <c r="F147" s="295" t="s">
        <v>8509</v>
      </c>
      <c r="G147" s="295" t="s">
        <v>8509</v>
      </c>
      <c r="H147" s="295" t="s">
        <v>8943</v>
      </c>
      <c r="I147" s="295" t="s">
        <v>8944</v>
      </c>
      <c r="J147" s="295"/>
      <c r="K147" s="295"/>
      <c r="L147" s="295"/>
    </row>
    <row r="148" spans="1:12" x14ac:dyDescent="0.35">
      <c r="A148" s="295" t="s">
        <v>91</v>
      </c>
      <c r="B148" s="295" t="s">
        <v>89</v>
      </c>
      <c r="C148" s="295" t="s">
        <v>90</v>
      </c>
      <c r="D148" s="295" t="s">
        <v>8228</v>
      </c>
      <c r="E148" s="295" t="s">
        <v>8526</v>
      </c>
      <c r="F148" s="295" t="s">
        <v>8495</v>
      </c>
      <c r="G148" s="295" t="s">
        <v>8495</v>
      </c>
      <c r="H148" s="295" t="s">
        <v>8943</v>
      </c>
      <c r="I148" s="295" t="s">
        <v>8944</v>
      </c>
      <c r="J148" s="295"/>
      <c r="K148" s="295"/>
      <c r="L148" s="295"/>
    </row>
    <row r="149" spans="1:12" x14ac:dyDescent="0.35">
      <c r="A149" s="295" t="s">
        <v>81</v>
      </c>
      <c r="B149" s="295" t="s">
        <v>79</v>
      </c>
      <c r="C149" s="295" t="s">
        <v>80</v>
      </c>
      <c r="D149" s="295" t="s">
        <v>8235</v>
      </c>
      <c r="E149" s="295" t="s">
        <v>8508</v>
      </c>
      <c r="F149" s="295" t="s">
        <v>8495</v>
      </c>
      <c r="G149" s="295" t="s">
        <v>8495</v>
      </c>
      <c r="H149" s="295" t="s">
        <v>8943</v>
      </c>
      <c r="I149" s="295" t="s">
        <v>8944</v>
      </c>
      <c r="J149" s="295"/>
      <c r="K149" s="295"/>
      <c r="L149" s="295"/>
    </row>
    <row r="150" spans="1:12" x14ac:dyDescent="0.35">
      <c r="A150" s="295" t="s">
        <v>81</v>
      </c>
      <c r="B150" s="295" t="s">
        <v>832</v>
      </c>
      <c r="C150" s="295" t="s">
        <v>833</v>
      </c>
      <c r="D150" s="295" t="s">
        <v>8235</v>
      </c>
      <c r="E150" s="295" t="s">
        <v>8508</v>
      </c>
      <c r="F150" s="295" t="s">
        <v>8521</v>
      </c>
      <c r="G150" s="295" t="s">
        <v>8567</v>
      </c>
      <c r="H150" s="295" t="s">
        <v>8946</v>
      </c>
      <c r="I150" s="295" t="s">
        <v>8944</v>
      </c>
      <c r="J150" s="295"/>
      <c r="K150" s="295"/>
      <c r="L150" s="295"/>
    </row>
    <row r="151" spans="1:12" x14ac:dyDescent="0.35">
      <c r="A151" s="295" t="s">
        <v>390</v>
      </c>
      <c r="B151" s="295" t="s">
        <v>388</v>
      </c>
      <c r="C151" s="295" t="s">
        <v>389</v>
      </c>
      <c r="D151" s="295" t="s">
        <v>8238</v>
      </c>
      <c r="E151" s="295" t="s">
        <v>8500</v>
      </c>
      <c r="F151" s="295" t="s">
        <v>8569</v>
      </c>
      <c r="G151" s="295" t="s">
        <v>8569</v>
      </c>
      <c r="H151" s="295" t="s">
        <v>8943</v>
      </c>
      <c r="I151" s="295" t="s">
        <v>8944</v>
      </c>
      <c r="J151" s="295"/>
      <c r="K151" s="295"/>
      <c r="L151" s="295"/>
    </row>
    <row r="152" spans="1:12" x14ac:dyDescent="0.35">
      <c r="A152" s="295" t="s">
        <v>170</v>
      </c>
      <c r="B152" s="295" t="s">
        <v>168</v>
      </c>
      <c r="C152" s="295" t="s">
        <v>169</v>
      </c>
      <c r="D152" s="295" t="s">
        <v>8239</v>
      </c>
      <c r="E152" s="295" t="s">
        <v>8500</v>
      </c>
      <c r="F152" s="295" t="s">
        <v>8495</v>
      </c>
      <c r="G152" s="295" t="s">
        <v>8495</v>
      </c>
      <c r="H152" s="295" t="s">
        <v>8943</v>
      </c>
      <c r="I152" s="295" t="s">
        <v>8944</v>
      </c>
      <c r="J152" s="295"/>
      <c r="K152" s="295"/>
      <c r="L152" s="295"/>
    </row>
  </sheetData>
  <autoFilter ref="A1:L152" xr:uid="{00000000-0009-0000-0000-000012000000}"/>
  <pageMargins left="0.75" right="0.75" top="1" bottom="1" header="0.5" footer="0.5"/>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M4419"/>
  <sheetViews>
    <sheetView workbookViewId="0"/>
  </sheetViews>
  <sheetFormatPr defaultRowHeight="14.5" x14ac:dyDescent="0.35"/>
  <cols>
    <col min="1" max="1" width="40" style="217" customWidth="1"/>
    <col min="2" max="2" width="10" style="217" customWidth="1"/>
    <col min="3" max="3" width="25" style="217" customWidth="1"/>
    <col min="4" max="4" width="50" style="217" customWidth="1"/>
    <col min="5" max="6" width="25" style="217" customWidth="1"/>
    <col min="7" max="7" width="20" style="217" customWidth="1"/>
    <col min="8" max="8" width="15" style="217" hidden="1" customWidth="1"/>
    <col min="9" max="9" width="40" style="217" customWidth="1"/>
    <col min="10" max="10" width="80" style="217" customWidth="1"/>
    <col min="11" max="11" width="30" style="217" hidden="1" customWidth="1"/>
    <col min="12" max="12" width="20" style="217" customWidth="1"/>
    <col min="13" max="13" width="30" style="217" customWidth="1"/>
  </cols>
  <sheetData>
    <row r="1" spans="1:13" x14ac:dyDescent="0.35">
      <c r="A1" s="236" t="s">
        <v>0</v>
      </c>
      <c r="B1" s="236" t="s">
        <v>1</v>
      </c>
      <c r="C1" s="236" t="s">
        <v>2</v>
      </c>
      <c r="D1" s="236" t="s">
        <v>3</v>
      </c>
      <c r="E1" s="236" t="s">
        <v>4</v>
      </c>
      <c r="F1" s="236" t="s">
        <v>5</v>
      </c>
      <c r="G1" s="236" t="s">
        <v>6</v>
      </c>
      <c r="H1" s="236" t="s">
        <v>7</v>
      </c>
      <c r="I1" s="236" t="s">
        <v>8</v>
      </c>
      <c r="J1" s="236" t="s">
        <v>9</v>
      </c>
      <c r="K1" s="236" t="s">
        <v>10</v>
      </c>
      <c r="L1" s="236" t="s">
        <v>11</v>
      </c>
      <c r="M1" s="236" t="s">
        <v>12</v>
      </c>
    </row>
    <row r="2" spans="1:13" x14ac:dyDescent="0.35">
      <c r="A2" s="237" t="s">
        <v>13</v>
      </c>
      <c r="B2" s="237" t="s">
        <v>14</v>
      </c>
      <c r="C2" s="237" t="s">
        <v>15</v>
      </c>
      <c r="D2" s="237" t="s">
        <v>16</v>
      </c>
      <c r="E2" s="237" t="s">
        <v>17</v>
      </c>
      <c r="F2" s="237"/>
      <c r="G2" s="237" t="s">
        <v>17</v>
      </c>
      <c r="H2" s="237" t="s">
        <v>17</v>
      </c>
      <c r="I2" s="237"/>
      <c r="J2" s="237" t="s">
        <v>18</v>
      </c>
      <c r="K2" s="237" t="s">
        <v>19</v>
      </c>
      <c r="L2" s="238">
        <v>43489</v>
      </c>
      <c r="M2" s="237" t="s">
        <v>20</v>
      </c>
    </row>
    <row r="3" spans="1:13" x14ac:dyDescent="0.35">
      <c r="A3" s="239" t="s">
        <v>13</v>
      </c>
      <c r="B3" s="239" t="s">
        <v>14</v>
      </c>
      <c r="C3" s="239" t="s">
        <v>15</v>
      </c>
      <c r="D3" s="239" t="s">
        <v>21</v>
      </c>
      <c r="E3" s="239">
        <v>1</v>
      </c>
      <c r="F3" s="239" t="s">
        <v>13</v>
      </c>
      <c r="G3" s="239" t="s">
        <v>22</v>
      </c>
      <c r="H3" s="239">
        <v>3</v>
      </c>
      <c r="I3" s="239" t="s">
        <v>14</v>
      </c>
      <c r="J3" s="239" t="s">
        <v>13</v>
      </c>
      <c r="K3" s="239" t="s">
        <v>23</v>
      </c>
      <c r="L3" s="240">
        <v>43489</v>
      </c>
      <c r="M3" s="239" t="s">
        <v>20</v>
      </c>
    </row>
    <row r="4" spans="1:13" x14ac:dyDescent="0.35">
      <c r="A4" s="237" t="s">
        <v>13</v>
      </c>
      <c r="B4" s="237" t="s">
        <v>14</v>
      </c>
      <c r="C4" s="237" t="s">
        <v>15</v>
      </c>
      <c r="D4" s="237" t="s">
        <v>24</v>
      </c>
      <c r="E4" s="237">
        <v>5</v>
      </c>
      <c r="F4" s="237"/>
      <c r="G4" s="237" t="s">
        <v>25</v>
      </c>
      <c r="H4" s="237">
        <v>2</v>
      </c>
      <c r="I4" s="237"/>
      <c r="J4" s="237" t="s">
        <v>26</v>
      </c>
      <c r="K4" s="237" t="s">
        <v>27</v>
      </c>
      <c r="L4" s="238">
        <v>43489</v>
      </c>
      <c r="M4" s="237" t="s">
        <v>20</v>
      </c>
    </row>
    <row r="5" spans="1:13" x14ac:dyDescent="0.35">
      <c r="A5" s="239" t="s">
        <v>13</v>
      </c>
      <c r="B5" s="239" t="s">
        <v>14</v>
      </c>
      <c r="C5" s="239" t="s">
        <v>15</v>
      </c>
      <c r="D5" s="239" t="s">
        <v>28</v>
      </c>
      <c r="E5" s="239" t="s">
        <v>17</v>
      </c>
      <c r="F5" s="239"/>
      <c r="G5" s="239" t="s">
        <v>17</v>
      </c>
      <c r="H5" s="239" t="s">
        <v>17</v>
      </c>
      <c r="I5" s="239"/>
      <c r="J5" s="239" t="s">
        <v>18</v>
      </c>
      <c r="K5" s="239" t="s">
        <v>29</v>
      </c>
      <c r="L5" s="240">
        <v>43489</v>
      </c>
      <c r="M5" s="239" t="s">
        <v>20</v>
      </c>
    </row>
    <row r="6" spans="1:13" x14ac:dyDescent="0.35">
      <c r="A6" s="237" t="s">
        <v>13</v>
      </c>
      <c r="B6" s="237" t="s">
        <v>14</v>
      </c>
      <c r="C6" s="237" t="s">
        <v>15</v>
      </c>
      <c r="D6" s="237" t="s">
        <v>30</v>
      </c>
      <c r="E6" s="237" t="s">
        <v>17</v>
      </c>
      <c r="F6" s="237"/>
      <c r="G6" s="237" t="s">
        <v>17</v>
      </c>
      <c r="H6" s="237" t="s">
        <v>17</v>
      </c>
      <c r="I6" s="237"/>
      <c r="J6" s="237" t="s">
        <v>18</v>
      </c>
      <c r="K6" s="237" t="s">
        <v>31</v>
      </c>
      <c r="L6" s="238">
        <v>43489</v>
      </c>
      <c r="M6" s="237" t="s">
        <v>20</v>
      </c>
    </row>
    <row r="7" spans="1:13" x14ac:dyDescent="0.35">
      <c r="A7" s="239" t="s">
        <v>13</v>
      </c>
      <c r="B7" s="239" t="s">
        <v>14</v>
      </c>
      <c r="C7" s="239" t="s">
        <v>15</v>
      </c>
      <c r="D7" s="239" t="s">
        <v>32</v>
      </c>
      <c r="E7" s="239" t="s">
        <v>17</v>
      </c>
      <c r="F7" s="239"/>
      <c r="G7" s="239" t="s">
        <v>17</v>
      </c>
      <c r="H7" s="239" t="s">
        <v>17</v>
      </c>
      <c r="I7" s="239"/>
      <c r="J7" s="239" t="s">
        <v>18</v>
      </c>
      <c r="K7" s="239" t="s">
        <v>33</v>
      </c>
      <c r="L7" s="240">
        <v>43489</v>
      </c>
      <c r="M7" s="239" t="s">
        <v>20</v>
      </c>
    </row>
    <row r="8" spans="1:13" x14ac:dyDescent="0.35">
      <c r="A8" s="237" t="s">
        <v>34</v>
      </c>
      <c r="B8" s="237" t="s">
        <v>35</v>
      </c>
      <c r="C8" s="237" t="s">
        <v>36</v>
      </c>
      <c r="D8" s="237" t="s">
        <v>16</v>
      </c>
      <c r="E8" s="237">
        <v>0</v>
      </c>
      <c r="F8" s="237"/>
      <c r="G8" s="237" t="s">
        <v>25</v>
      </c>
      <c r="H8" s="237">
        <v>2</v>
      </c>
      <c r="I8" s="237"/>
      <c r="J8" s="237"/>
      <c r="K8" s="237" t="s">
        <v>37</v>
      </c>
      <c r="L8" s="238">
        <v>43489</v>
      </c>
      <c r="M8" s="237" t="s">
        <v>20</v>
      </c>
    </row>
    <row r="9" spans="1:13" x14ac:dyDescent="0.35">
      <c r="A9" s="239" t="s">
        <v>34</v>
      </c>
      <c r="B9" s="239" t="s">
        <v>35</v>
      </c>
      <c r="C9" s="239" t="s">
        <v>36</v>
      </c>
      <c r="D9" s="239" t="s">
        <v>21</v>
      </c>
      <c r="E9" s="239">
        <v>0</v>
      </c>
      <c r="F9" s="239"/>
      <c r="G9" s="239" t="s">
        <v>25</v>
      </c>
      <c r="H9" s="239">
        <v>2</v>
      </c>
      <c r="I9" s="239"/>
      <c r="J9" s="239"/>
      <c r="K9" s="239" t="s">
        <v>38</v>
      </c>
      <c r="L9" s="240">
        <v>43489</v>
      </c>
      <c r="M9" s="239" t="s">
        <v>20</v>
      </c>
    </row>
    <row r="10" spans="1:13" x14ac:dyDescent="0.35">
      <c r="A10" s="237" t="s">
        <v>34</v>
      </c>
      <c r="B10" s="237" t="s">
        <v>35</v>
      </c>
      <c r="C10" s="237" t="s">
        <v>36</v>
      </c>
      <c r="D10" s="237" t="s">
        <v>28</v>
      </c>
      <c r="E10" s="237">
        <v>1214</v>
      </c>
      <c r="F10" s="237" t="s">
        <v>39</v>
      </c>
      <c r="G10" s="237" t="s">
        <v>25</v>
      </c>
      <c r="H10" s="237">
        <v>2</v>
      </c>
      <c r="I10" s="237" t="s">
        <v>40</v>
      </c>
      <c r="J10" s="237" t="s">
        <v>41</v>
      </c>
      <c r="K10" s="237" t="s">
        <v>42</v>
      </c>
      <c r="L10" s="238">
        <v>43489</v>
      </c>
      <c r="M10" s="237" t="s">
        <v>20</v>
      </c>
    </row>
    <row r="11" spans="1:13" x14ac:dyDescent="0.35">
      <c r="A11" s="239" t="s">
        <v>34</v>
      </c>
      <c r="B11" s="239" t="s">
        <v>35</v>
      </c>
      <c r="C11" s="239" t="s">
        <v>36</v>
      </c>
      <c r="D11" s="239" t="s">
        <v>30</v>
      </c>
      <c r="E11" s="239">
        <v>0</v>
      </c>
      <c r="F11" s="239"/>
      <c r="G11" s="239"/>
      <c r="H11" s="239">
        <v>0</v>
      </c>
      <c r="I11" s="239"/>
      <c r="J11" s="239"/>
      <c r="K11" s="239" t="s">
        <v>43</v>
      </c>
      <c r="L11" s="240">
        <v>43489</v>
      </c>
      <c r="M11" s="239" t="s">
        <v>20</v>
      </c>
    </row>
    <row r="12" spans="1:13" x14ac:dyDescent="0.35">
      <c r="A12" s="237" t="s">
        <v>34</v>
      </c>
      <c r="B12" s="237" t="s">
        <v>35</v>
      </c>
      <c r="C12" s="237" t="s">
        <v>36</v>
      </c>
      <c r="D12" s="237" t="s">
        <v>32</v>
      </c>
      <c r="E12" s="237">
        <v>0</v>
      </c>
      <c r="F12" s="237"/>
      <c r="G12" s="237"/>
      <c r="H12" s="237">
        <v>0</v>
      </c>
      <c r="I12" s="237"/>
      <c r="J12" s="237"/>
      <c r="K12" s="237" t="s">
        <v>44</v>
      </c>
      <c r="L12" s="238">
        <v>43489</v>
      </c>
      <c r="M12" s="237" t="s">
        <v>20</v>
      </c>
    </row>
    <row r="13" spans="1:13" x14ac:dyDescent="0.35">
      <c r="A13" s="239" t="s">
        <v>45</v>
      </c>
      <c r="B13" s="239" t="s">
        <v>46</v>
      </c>
      <c r="C13" s="239" t="s">
        <v>47</v>
      </c>
      <c r="D13" s="239" t="s">
        <v>16</v>
      </c>
      <c r="E13" s="239">
        <v>0</v>
      </c>
      <c r="F13" s="239"/>
      <c r="G13" s="239" t="s">
        <v>25</v>
      </c>
      <c r="H13" s="239">
        <v>2</v>
      </c>
      <c r="I13" s="239"/>
      <c r="J13" s="239"/>
      <c r="K13" s="239" t="s">
        <v>48</v>
      </c>
      <c r="L13" s="240">
        <v>43489</v>
      </c>
      <c r="M13" s="239" t="s">
        <v>20</v>
      </c>
    </row>
    <row r="14" spans="1:13" x14ac:dyDescent="0.35">
      <c r="A14" s="237" t="s">
        <v>45</v>
      </c>
      <c r="B14" s="237" t="s">
        <v>46</v>
      </c>
      <c r="C14" s="237" t="s">
        <v>47</v>
      </c>
      <c r="D14" s="237" t="s">
        <v>21</v>
      </c>
      <c r="E14" s="237">
        <v>0</v>
      </c>
      <c r="F14" s="237"/>
      <c r="G14" s="237" t="s">
        <v>25</v>
      </c>
      <c r="H14" s="237">
        <v>2</v>
      </c>
      <c r="I14" s="237"/>
      <c r="J14" s="237"/>
      <c r="K14" s="237" t="s">
        <v>49</v>
      </c>
      <c r="L14" s="238">
        <v>43489</v>
      </c>
      <c r="M14" s="237" t="s">
        <v>20</v>
      </c>
    </row>
    <row r="15" spans="1:13" x14ac:dyDescent="0.35">
      <c r="A15" s="239" t="s">
        <v>45</v>
      </c>
      <c r="B15" s="239" t="s">
        <v>46</v>
      </c>
      <c r="C15" s="239" t="s">
        <v>47</v>
      </c>
      <c r="D15" s="239" t="s">
        <v>24</v>
      </c>
      <c r="E15" s="239">
        <v>4</v>
      </c>
      <c r="F15" s="239"/>
      <c r="G15" s="239" t="s">
        <v>50</v>
      </c>
      <c r="H15" s="239">
        <v>1</v>
      </c>
      <c r="I15" s="239"/>
      <c r="J15" s="239" t="s">
        <v>51</v>
      </c>
      <c r="K15" s="239" t="s">
        <v>52</v>
      </c>
      <c r="L15" s="240">
        <v>43489</v>
      </c>
      <c r="M15" s="239" t="s">
        <v>20</v>
      </c>
    </row>
    <row r="16" spans="1:13" x14ac:dyDescent="0.35">
      <c r="A16" s="237" t="s">
        <v>45</v>
      </c>
      <c r="B16" s="237" t="s">
        <v>46</v>
      </c>
      <c r="C16" s="237" t="s">
        <v>47</v>
      </c>
      <c r="D16" s="237" t="s">
        <v>28</v>
      </c>
      <c r="E16" s="237" t="s">
        <v>17</v>
      </c>
      <c r="F16" s="237"/>
      <c r="G16" s="237" t="s">
        <v>22</v>
      </c>
      <c r="H16" s="237">
        <v>3</v>
      </c>
      <c r="I16" s="237"/>
      <c r="J16" s="237" t="s">
        <v>53</v>
      </c>
      <c r="K16" s="237" t="s">
        <v>54</v>
      </c>
      <c r="L16" s="238">
        <v>43489</v>
      </c>
      <c r="M16" s="237" t="s">
        <v>20</v>
      </c>
    </row>
    <row r="17" spans="1:13" x14ac:dyDescent="0.35">
      <c r="A17" s="239" t="s">
        <v>45</v>
      </c>
      <c r="B17" s="239" t="s">
        <v>46</v>
      </c>
      <c r="C17" s="239" t="s">
        <v>47</v>
      </c>
      <c r="D17" s="239" t="s">
        <v>55</v>
      </c>
      <c r="E17" s="239">
        <v>0</v>
      </c>
      <c r="F17" s="239"/>
      <c r="G17" s="239" t="s">
        <v>25</v>
      </c>
      <c r="H17" s="239">
        <v>2</v>
      </c>
      <c r="I17" s="239"/>
      <c r="J17" s="239"/>
      <c r="K17" s="239" t="s">
        <v>56</v>
      </c>
      <c r="L17" s="240">
        <v>43489</v>
      </c>
      <c r="M17" s="239" t="s">
        <v>20</v>
      </c>
    </row>
    <row r="18" spans="1:13" x14ac:dyDescent="0.35">
      <c r="A18" s="237" t="s">
        <v>45</v>
      </c>
      <c r="B18" s="237" t="s">
        <v>46</v>
      </c>
      <c r="C18" s="237" t="s">
        <v>47</v>
      </c>
      <c r="D18" s="237" t="s">
        <v>57</v>
      </c>
      <c r="E18" s="237">
        <v>0</v>
      </c>
      <c r="F18" s="237"/>
      <c r="G18" s="237" t="s">
        <v>25</v>
      </c>
      <c r="H18" s="237">
        <v>2</v>
      </c>
      <c r="I18" s="237"/>
      <c r="J18" s="237"/>
      <c r="K18" s="237" t="s">
        <v>58</v>
      </c>
      <c r="L18" s="238">
        <v>43489</v>
      </c>
      <c r="M18" s="237" t="s">
        <v>20</v>
      </c>
    </row>
    <row r="19" spans="1:13" x14ac:dyDescent="0.35">
      <c r="A19" s="239" t="s">
        <v>45</v>
      </c>
      <c r="B19" s="239" t="s">
        <v>46</v>
      </c>
      <c r="C19" s="239" t="s">
        <v>47</v>
      </c>
      <c r="D19" s="239" t="s">
        <v>59</v>
      </c>
      <c r="E19" s="239">
        <v>0</v>
      </c>
      <c r="F19" s="239"/>
      <c r="G19" s="239" t="s">
        <v>25</v>
      </c>
      <c r="H19" s="239">
        <v>2</v>
      </c>
      <c r="I19" s="239"/>
      <c r="J19" s="239"/>
      <c r="K19" s="239" t="s">
        <v>60</v>
      </c>
      <c r="L19" s="240">
        <v>43489</v>
      </c>
      <c r="M19" s="239" t="s">
        <v>20</v>
      </c>
    </row>
    <row r="20" spans="1:13" x14ac:dyDescent="0.35">
      <c r="A20" s="237" t="s">
        <v>45</v>
      </c>
      <c r="B20" s="237" t="s">
        <v>46</v>
      </c>
      <c r="C20" s="237" t="s">
        <v>47</v>
      </c>
      <c r="D20" s="237" t="s">
        <v>61</v>
      </c>
      <c r="E20" s="237">
        <v>0</v>
      </c>
      <c r="F20" s="237"/>
      <c r="G20" s="237" t="s">
        <v>25</v>
      </c>
      <c r="H20" s="237">
        <v>2</v>
      </c>
      <c r="I20" s="237"/>
      <c r="J20" s="237"/>
      <c r="K20" s="237" t="s">
        <v>62</v>
      </c>
      <c r="L20" s="238">
        <v>43489</v>
      </c>
      <c r="M20" s="237" t="s">
        <v>20</v>
      </c>
    </row>
    <row r="21" spans="1:13" x14ac:dyDescent="0.35">
      <c r="A21" s="239" t="s">
        <v>63</v>
      </c>
      <c r="B21" s="239" t="s">
        <v>64</v>
      </c>
      <c r="C21" s="239" t="s">
        <v>65</v>
      </c>
      <c r="D21" s="239" t="s">
        <v>28</v>
      </c>
      <c r="E21" s="239" t="s">
        <v>17</v>
      </c>
      <c r="F21" s="239"/>
      <c r="G21" s="239" t="s">
        <v>17</v>
      </c>
      <c r="H21" s="239" t="s">
        <v>17</v>
      </c>
      <c r="I21" s="239"/>
      <c r="J21" s="239"/>
      <c r="K21" s="239" t="s">
        <v>66</v>
      </c>
      <c r="L21" s="240">
        <v>43493</v>
      </c>
      <c r="M21" s="239" t="s">
        <v>20</v>
      </c>
    </row>
    <row r="22" spans="1:13" x14ac:dyDescent="0.35">
      <c r="A22" s="237" t="s">
        <v>67</v>
      </c>
      <c r="B22" s="237" t="s">
        <v>68</v>
      </c>
      <c r="C22" s="237" t="s">
        <v>69</v>
      </c>
      <c r="D22" s="237" t="s">
        <v>16</v>
      </c>
      <c r="E22" s="237" t="s">
        <v>17</v>
      </c>
      <c r="F22" s="237"/>
      <c r="G22" s="237" t="s">
        <v>17</v>
      </c>
      <c r="H22" s="237" t="s">
        <v>17</v>
      </c>
      <c r="I22" s="237"/>
      <c r="J22" s="237"/>
      <c r="K22" s="237" t="s">
        <v>70</v>
      </c>
      <c r="L22" s="238">
        <v>43493</v>
      </c>
      <c r="M22" s="237" t="s">
        <v>20</v>
      </c>
    </row>
    <row r="23" spans="1:13" x14ac:dyDescent="0.35">
      <c r="A23" s="239" t="s">
        <v>67</v>
      </c>
      <c r="B23" s="239" t="s">
        <v>68</v>
      </c>
      <c r="C23" s="239" t="s">
        <v>69</v>
      </c>
      <c r="D23" s="239" t="s">
        <v>21</v>
      </c>
      <c r="E23" s="239" t="s">
        <v>17</v>
      </c>
      <c r="F23" s="239"/>
      <c r="G23" s="239" t="s">
        <v>17</v>
      </c>
      <c r="H23" s="239" t="s">
        <v>17</v>
      </c>
      <c r="I23" s="239"/>
      <c r="J23" s="239"/>
      <c r="K23" s="239" t="s">
        <v>71</v>
      </c>
      <c r="L23" s="240">
        <v>43493</v>
      </c>
      <c r="M23" s="239" t="s">
        <v>20</v>
      </c>
    </row>
    <row r="24" spans="1:13" x14ac:dyDescent="0.35">
      <c r="A24" s="237" t="s">
        <v>67</v>
      </c>
      <c r="B24" s="237" t="s">
        <v>68</v>
      </c>
      <c r="C24" s="237" t="s">
        <v>69</v>
      </c>
      <c r="D24" s="237" t="s">
        <v>24</v>
      </c>
      <c r="E24" s="237">
        <v>1</v>
      </c>
      <c r="F24" s="237"/>
      <c r="G24" s="237" t="s">
        <v>25</v>
      </c>
      <c r="H24" s="237">
        <v>2</v>
      </c>
      <c r="I24" s="237"/>
      <c r="J24" s="237" t="s">
        <v>72</v>
      </c>
      <c r="K24" s="237" t="s">
        <v>73</v>
      </c>
      <c r="L24" s="238">
        <v>43493</v>
      </c>
      <c r="M24" s="237" t="s">
        <v>20</v>
      </c>
    </row>
    <row r="25" spans="1:13" x14ac:dyDescent="0.35">
      <c r="A25" s="239" t="s">
        <v>67</v>
      </c>
      <c r="B25" s="239" t="s">
        <v>68</v>
      </c>
      <c r="C25" s="239" t="s">
        <v>69</v>
      </c>
      <c r="D25" s="239" t="s">
        <v>28</v>
      </c>
      <c r="E25" s="239" t="s">
        <v>17</v>
      </c>
      <c r="F25" s="239"/>
      <c r="G25" s="239" t="s">
        <v>17</v>
      </c>
      <c r="H25" s="239" t="s">
        <v>17</v>
      </c>
      <c r="I25" s="239"/>
      <c r="J25" s="239"/>
      <c r="K25" s="239" t="s">
        <v>74</v>
      </c>
      <c r="L25" s="240">
        <v>43493</v>
      </c>
      <c r="M25" s="239" t="s">
        <v>20</v>
      </c>
    </row>
    <row r="26" spans="1:13" x14ac:dyDescent="0.35">
      <c r="A26" s="237" t="s">
        <v>67</v>
      </c>
      <c r="B26" s="237" t="s">
        <v>68</v>
      </c>
      <c r="C26" s="237" t="s">
        <v>69</v>
      </c>
      <c r="D26" s="237" t="s">
        <v>59</v>
      </c>
      <c r="E26" s="237" t="s">
        <v>17</v>
      </c>
      <c r="F26" s="237"/>
      <c r="G26" s="237" t="s">
        <v>17</v>
      </c>
      <c r="H26" s="237" t="s">
        <v>17</v>
      </c>
      <c r="I26" s="237"/>
      <c r="J26" s="237"/>
      <c r="K26" s="237" t="s">
        <v>75</v>
      </c>
      <c r="L26" s="238">
        <v>43493</v>
      </c>
      <c r="M26" s="237" t="s">
        <v>20</v>
      </c>
    </row>
    <row r="27" spans="1:13" x14ac:dyDescent="0.35">
      <c r="A27" s="239" t="s">
        <v>67</v>
      </c>
      <c r="B27" s="239" t="s">
        <v>68</v>
      </c>
      <c r="C27" s="239" t="s">
        <v>69</v>
      </c>
      <c r="D27" s="239" t="s">
        <v>61</v>
      </c>
      <c r="E27" s="239" t="s">
        <v>17</v>
      </c>
      <c r="F27" s="239"/>
      <c r="G27" s="239" t="s">
        <v>17</v>
      </c>
      <c r="H27" s="239" t="s">
        <v>17</v>
      </c>
      <c r="I27" s="239"/>
      <c r="J27" s="239"/>
      <c r="K27" s="239" t="s">
        <v>76</v>
      </c>
      <c r="L27" s="240">
        <v>43493</v>
      </c>
      <c r="M27" s="239" t="s">
        <v>20</v>
      </c>
    </row>
    <row r="28" spans="1:13" x14ac:dyDescent="0.35">
      <c r="A28" s="237" t="s">
        <v>67</v>
      </c>
      <c r="B28" s="237" t="s">
        <v>68</v>
      </c>
      <c r="C28" s="237" t="s">
        <v>69</v>
      </c>
      <c r="D28" s="237" t="s">
        <v>30</v>
      </c>
      <c r="E28" s="237" t="s">
        <v>17</v>
      </c>
      <c r="F28" s="237"/>
      <c r="G28" s="237" t="s">
        <v>17</v>
      </c>
      <c r="H28" s="237" t="s">
        <v>17</v>
      </c>
      <c r="I28" s="237"/>
      <c r="J28" s="237"/>
      <c r="K28" s="237" t="s">
        <v>77</v>
      </c>
      <c r="L28" s="238">
        <v>43493</v>
      </c>
      <c r="M28" s="237" t="s">
        <v>20</v>
      </c>
    </row>
    <row r="29" spans="1:13" x14ac:dyDescent="0.35">
      <c r="A29" s="239" t="s">
        <v>67</v>
      </c>
      <c r="B29" s="239" t="s">
        <v>68</v>
      </c>
      <c r="C29" s="239" t="s">
        <v>69</v>
      </c>
      <c r="D29" s="239" t="s">
        <v>32</v>
      </c>
      <c r="E29" s="239" t="s">
        <v>17</v>
      </c>
      <c r="F29" s="239"/>
      <c r="G29" s="239" t="s">
        <v>17</v>
      </c>
      <c r="H29" s="239" t="s">
        <v>17</v>
      </c>
      <c r="I29" s="239"/>
      <c r="J29" s="239"/>
      <c r="K29" s="239" t="s">
        <v>78</v>
      </c>
      <c r="L29" s="240">
        <v>43493</v>
      </c>
      <c r="M29" s="239" t="s">
        <v>20</v>
      </c>
    </row>
    <row r="30" spans="1:13" x14ac:dyDescent="0.35">
      <c r="A30" s="237" t="s">
        <v>79</v>
      </c>
      <c r="B30" s="237" t="s">
        <v>80</v>
      </c>
      <c r="C30" s="237" t="s">
        <v>81</v>
      </c>
      <c r="D30" s="237" t="s">
        <v>16</v>
      </c>
      <c r="E30" s="237" t="s">
        <v>17</v>
      </c>
      <c r="F30" s="237"/>
      <c r="G30" s="237" t="s">
        <v>17</v>
      </c>
      <c r="H30" s="237" t="s">
        <v>17</v>
      </c>
      <c r="I30" s="237"/>
      <c r="J30" s="237"/>
      <c r="K30" s="237" t="s">
        <v>82</v>
      </c>
      <c r="L30" s="238">
        <v>43493</v>
      </c>
      <c r="M30" s="237" t="s">
        <v>20</v>
      </c>
    </row>
    <row r="31" spans="1:13" x14ac:dyDescent="0.35">
      <c r="A31" s="239" t="s">
        <v>79</v>
      </c>
      <c r="B31" s="239" t="s">
        <v>80</v>
      </c>
      <c r="C31" s="239" t="s">
        <v>81</v>
      </c>
      <c r="D31" s="239" t="s">
        <v>21</v>
      </c>
      <c r="E31" s="239" t="s">
        <v>17</v>
      </c>
      <c r="F31" s="239"/>
      <c r="G31" s="239" t="s">
        <v>17</v>
      </c>
      <c r="H31" s="239" t="s">
        <v>17</v>
      </c>
      <c r="I31" s="239"/>
      <c r="J31" s="239"/>
      <c r="K31" s="239" t="s">
        <v>83</v>
      </c>
      <c r="L31" s="240">
        <v>43493</v>
      </c>
      <c r="M31" s="239" t="s">
        <v>20</v>
      </c>
    </row>
    <row r="32" spans="1:13" x14ac:dyDescent="0.35">
      <c r="A32" s="237" t="s">
        <v>79</v>
      </c>
      <c r="B32" s="237" t="s">
        <v>80</v>
      </c>
      <c r="C32" s="237" t="s">
        <v>81</v>
      </c>
      <c r="D32" s="237" t="s">
        <v>24</v>
      </c>
      <c r="E32" s="237">
        <v>5</v>
      </c>
      <c r="F32" s="237"/>
      <c r="G32" s="237" t="s">
        <v>50</v>
      </c>
      <c r="H32" s="237">
        <v>1</v>
      </c>
      <c r="I32" s="237"/>
      <c r="J32" s="237" t="s">
        <v>84</v>
      </c>
      <c r="K32" s="237" t="s">
        <v>85</v>
      </c>
      <c r="L32" s="238">
        <v>43493</v>
      </c>
      <c r="M32" s="237" t="s">
        <v>20</v>
      </c>
    </row>
    <row r="33" spans="1:13" x14ac:dyDescent="0.35">
      <c r="A33" s="239" t="s">
        <v>79</v>
      </c>
      <c r="B33" s="239" t="s">
        <v>80</v>
      </c>
      <c r="C33" s="239" t="s">
        <v>81</v>
      </c>
      <c r="D33" s="239" t="s">
        <v>28</v>
      </c>
      <c r="E33" s="239" t="s">
        <v>17</v>
      </c>
      <c r="F33" s="239"/>
      <c r="G33" s="239" t="s">
        <v>17</v>
      </c>
      <c r="H33" s="239" t="s">
        <v>17</v>
      </c>
      <c r="I33" s="239"/>
      <c r="J33" s="239"/>
      <c r="K33" s="239" t="s">
        <v>86</v>
      </c>
      <c r="L33" s="240">
        <v>43493</v>
      </c>
      <c r="M33" s="239" t="s">
        <v>20</v>
      </c>
    </row>
    <row r="34" spans="1:13" x14ac:dyDescent="0.35">
      <c r="A34" s="237" t="s">
        <v>79</v>
      </c>
      <c r="B34" s="237" t="s">
        <v>80</v>
      </c>
      <c r="C34" s="237" t="s">
        <v>81</v>
      </c>
      <c r="D34" s="237" t="s">
        <v>30</v>
      </c>
      <c r="E34" s="237" t="s">
        <v>17</v>
      </c>
      <c r="F34" s="237"/>
      <c r="G34" s="237" t="s">
        <v>17</v>
      </c>
      <c r="H34" s="237" t="s">
        <v>17</v>
      </c>
      <c r="I34" s="237"/>
      <c r="J34" s="237"/>
      <c r="K34" s="237" t="s">
        <v>87</v>
      </c>
      <c r="L34" s="238">
        <v>43493</v>
      </c>
      <c r="M34" s="237" t="s">
        <v>20</v>
      </c>
    </row>
    <row r="35" spans="1:13" x14ac:dyDescent="0.35">
      <c r="A35" s="239" t="s">
        <v>79</v>
      </c>
      <c r="B35" s="239" t="s">
        <v>80</v>
      </c>
      <c r="C35" s="239" t="s">
        <v>81</v>
      </c>
      <c r="D35" s="239" t="s">
        <v>32</v>
      </c>
      <c r="E35" s="239" t="s">
        <v>17</v>
      </c>
      <c r="F35" s="239"/>
      <c r="G35" s="239" t="s">
        <v>17</v>
      </c>
      <c r="H35" s="239" t="s">
        <v>17</v>
      </c>
      <c r="I35" s="239"/>
      <c r="J35" s="239"/>
      <c r="K35" s="239" t="s">
        <v>88</v>
      </c>
      <c r="L35" s="240">
        <v>43493</v>
      </c>
      <c r="M35" s="239" t="s">
        <v>20</v>
      </c>
    </row>
    <row r="36" spans="1:13" x14ac:dyDescent="0.35">
      <c r="A36" s="237" t="s">
        <v>89</v>
      </c>
      <c r="B36" s="237" t="s">
        <v>90</v>
      </c>
      <c r="C36" s="237" t="s">
        <v>91</v>
      </c>
      <c r="D36" s="237" t="s">
        <v>16</v>
      </c>
      <c r="E36" s="237" t="s">
        <v>17</v>
      </c>
      <c r="F36" s="237"/>
      <c r="G36" s="237" t="s">
        <v>17</v>
      </c>
      <c r="H36" s="237" t="s">
        <v>17</v>
      </c>
      <c r="I36" s="237"/>
      <c r="J36" s="237" t="s">
        <v>92</v>
      </c>
      <c r="K36" s="237" t="s">
        <v>93</v>
      </c>
      <c r="L36" s="238">
        <v>43494</v>
      </c>
      <c r="M36" s="237" t="s">
        <v>20</v>
      </c>
    </row>
    <row r="37" spans="1:13" x14ac:dyDescent="0.35">
      <c r="A37" s="239" t="s">
        <v>89</v>
      </c>
      <c r="B37" s="239" t="s">
        <v>90</v>
      </c>
      <c r="C37" s="239" t="s">
        <v>91</v>
      </c>
      <c r="D37" s="239" t="s">
        <v>21</v>
      </c>
      <c r="E37" s="239" t="s">
        <v>17</v>
      </c>
      <c r="F37" s="239"/>
      <c r="G37" s="239" t="s">
        <v>17</v>
      </c>
      <c r="H37" s="239" t="s">
        <v>17</v>
      </c>
      <c r="I37" s="239"/>
      <c r="J37" s="239"/>
      <c r="K37" s="239" t="s">
        <v>94</v>
      </c>
      <c r="L37" s="240">
        <v>43494</v>
      </c>
      <c r="M37" s="239" t="s">
        <v>20</v>
      </c>
    </row>
    <row r="38" spans="1:13" x14ac:dyDescent="0.35">
      <c r="A38" s="237" t="s">
        <v>89</v>
      </c>
      <c r="B38" s="237" t="s">
        <v>90</v>
      </c>
      <c r="C38" s="237" t="s">
        <v>91</v>
      </c>
      <c r="D38" s="237" t="s">
        <v>28</v>
      </c>
      <c r="E38" s="237">
        <v>223750</v>
      </c>
      <c r="F38" s="237" t="s">
        <v>95</v>
      </c>
      <c r="G38" s="237" t="s">
        <v>50</v>
      </c>
      <c r="H38" s="237">
        <v>1</v>
      </c>
      <c r="I38" s="237" t="s">
        <v>96</v>
      </c>
      <c r="J38" s="237" t="s">
        <v>97</v>
      </c>
      <c r="K38" s="237" t="s">
        <v>98</v>
      </c>
      <c r="L38" s="238">
        <v>43494</v>
      </c>
      <c r="M38" s="237" t="s">
        <v>20</v>
      </c>
    </row>
    <row r="39" spans="1:13" x14ac:dyDescent="0.35">
      <c r="A39" s="239" t="s">
        <v>89</v>
      </c>
      <c r="B39" s="239" t="s">
        <v>90</v>
      </c>
      <c r="C39" s="239" t="s">
        <v>91</v>
      </c>
      <c r="D39" s="239" t="s">
        <v>61</v>
      </c>
      <c r="E39" s="239" t="s">
        <v>17</v>
      </c>
      <c r="F39" s="239"/>
      <c r="G39" s="239" t="s">
        <v>17</v>
      </c>
      <c r="H39" s="239" t="s">
        <v>17</v>
      </c>
      <c r="I39" s="239"/>
      <c r="J39" s="239" t="s">
        <v>99</v>
      </c>
      <c r="K39" s="239" t="s">
        <v>100</v>
      </c>
      <c r="L39" s="240">
        <v>43494</v>
      </c>
      <c r="M39" s="239" t="s">
        <v>20</v>
      </c>
    </row>
    <row r="40" spans="1:13" x14ac:dyDescent="0.35">
      <c r="A40" s="237" t="s">
        <v>89</v>
      </c>
      <c r="B40" s="237" t="s">
        <v>90</v>
      </c>
      <c r="C40" s="237" t="s">
        <v>91</v>
      </c>
      <c r="D40" s="237" t="s">
        <v>32</v>
      </c>
      <c r="E40" s="237" t="s">
        <v>17</v>
      </c>
      <c r="F40" s="237"/>
      <c r="G40" s="237" t="s">
        <v>17</v>
      </c>
      <c r="H40" s="237" t="s">
        <v>17</v>
      </c>
      <c r="I40" s="237"/>
      <c r="J40" s="237"/>
      <c r="K40" s="237" t="s">
        <v>101</v>
      </c>
      <c r="L40" s="238">
        <v>43494</v>
      </c>
      <c r="M40" s="237" t="s">
        <v>20</v>
      </c>
    </row>
    <row r="41" spans="1:13" x14ac:dyDescent="0.35">
      <c r="A41" s="239" t="s">
        <v>102</v>
      </c>
      <c r="B41" s="239" t="s">
        <v>103</v>
      </c>
      <c r="C41" s="239" t="s">
        <v>104</v>
      </c>
      <c r="D41" s="239" t="s">
        <v>16</v>
      </c>
      <c r="E41" s="239" t="s">
        <v>17</v>
      </c>
      <c r="F41" s="239"/>
      <c r="G41" s="239" t="s">
        <v>17</v>
      </c>
      <c r="H41" s="239" t="s">
        <v>17</v>
      </c>
      <c r="I41" s="239"/>
      <c r="J41" s="239"/>
      <c r="K41" s="239" t="s">
        <v>105</v>
      </c>
      <c r="L41" s="240">
        <v>43495</v>
      </c>
      <c r="M41" s="239" t="s">
        <v>20</v>
      </c>
    </row>
    <row r="42" spans="1:13" x14ac:dyDescent="0.35">
      <c r="A42" s="237" t="s">
        <v>102</v>
      </c>
      <c r="B42" s="237" t="s">
        <v>103</v>
      </c>
      <c r="C42" s="237" t="s">
        <v>104</v>
      </c>
      <c r="D42" s="237" t="s">
        <v>28</v>
      </c>
      <c r="E42" s="237">
        <v>13114</v>
      </c>
      <c r="F42" s="237" t="s">
        <v>106</v>
      </c>
      <c r="G42" s="237" t="s">
        <v>25</v>
      </c>
      <c r="H42" s="237">
        <v>2</v>
      </c>
      <c r="I42" s="237" t="s">
        <v>107</v>
      </c>
      <c r="J42" s="237" t="s">
        <v>108</v>
      </c>
      <c r="K42" s="237" t="s">
        <v>109</v>
      </c>
      <c r="L42" s="238">
        <v>43495</v>
      </c>
      <c r="M42" s="237" t="s">
        <v>20</v>
      </c>
    </row>
    <row r="43" spans="1:13" x14ac:dyDescent="0.35">
      <c r="A43" s="239" t="s">
        <v>102</v>
      </c>
      <c r="B43" s="239" t="s">
        <v>103</v>
      </c>
      <c r="C43" s="239" t="s">
        <v>104</v>
      </c>
      <c r="D43" s="239" t="s">
        <v>59</v>
      </c>
      <c r="E43" s="239" t="s">
        <v>17</v>
      </c>
      <c r="F43" s="239"/>
      <c r="G43" s="239" t="s">
        <v>17</v>
      </c>
      <c r="H43" s="239" t="s">
        <v>17</v>
      </c>
      <c r="I43" s="239"/>
      <c r="J43" s="239"/>
      <c r="K43" s="239" t="s">
        <v>110</v>
      </c>
      <c r="L43" s="240">
        <v>43495</v>
      </c>
      <c r="M43" s="239" t="s">
        <v>20</v>
      </c>
    </row>
    <row r="44" spans="1:13" x14ac:dyDescent="0.35">
      <c r="A44" s="237" t="s">
        <v>102</v>
      </c>
      <c r="B44" s="237" t="s">
        <v>103</v>
      </c>
      <c r="C44" s="237" t="s">
        <v>104</v>
      </c>
      <c r="D44" s="237" t="s">
        <v>30</v>
      </c>
      <c r="E44" s="237" t="s">
        <v>17</v>
      </c>
      <c r="F44" s="237"/>
      <c r="G44" s="237" t="s">
        <v>17</v>
      </c>
      <c r="H44" s="237" t="s">
        <v>17</v>
      </c>
      <c r="I44" s="237"/>
      <c r="J44" s="237"/>
      <c r="K44" s="237" t="s">
        <v>111</v>
      </c>
      <c r="L44" s="238">
        <v>43495</v>
      </c>
      <c r="M44" s="237" t="s">
        <v>20</v>
      </c>
    </row>
    <row r="45" spans="1:13" x14ac:dyDescent="0.35">
      <c r="A45" s="239" t="s">
        <v>102</v>
      </c>
      <c r="B45" s="239" t="s">
        <v>103</v>
      </c>
      <c r="C45" s="239" t="s">
        <v>104</v>
      </c>
      <c r="D45" s="239" t="s">
        <v>32</v>
      </c>
      <c r="E45" s="239" t="s">
        <v>17</v>
      </c>
      <c r="F45" s="239"/>
      <c r="G45" s="239" t="s">
        <v>17</v>
      </c>
      <c r="H45" s="239" t="s">
        <v>17</v>
      </c>
      <c r="I45" s="239"/>
      <c r="J45" s="239"/>
      <c r="K45" s="239" t="s">
        <v>112</v>
      </c>
      <c r="L45" s="240">
        <v>43495</v>
      </c>
      <c r="M45" s="239" t="s">
        <v>20</v>
      </c>
    </row>
    <row r="46" spans="1:13" x14ac:dyDescent="0.35">
      <c r="A46" s="237" t="s">
        <v>113</v>
      </c>
      <c r="B46" s="237" t="s">
        <v>114</v>
      </c>
      <c r="C46" s="237" t="s">
        <v>115</v>
      </c>
      <c r="D46" s="237" t="s">
        <v>16</v>
      </c>
      <c r="E46" s="237">
        <v>0</v>
      </c>
      <c r="F46" s="237"/>
      <c r="G46" s="237" t="s">
        <v>25</v>
      </c>
      <c r="H46" s="237">
        <v>2</v>
      </c>
      <c r="I46" s="237"/>
      <c r="J46" s="237" t="s">
        <v>116</v>
      </c>
      <c r="K46" s="237" t="s">
        <v>117</v>
      </c>
      <c r="L46" s="238">
        <v>43495</v>
      </c>
      <c r="M46" s="237" t="s">
        <v>20</v>
      </c>
    </row>
    <row r="47" spans="1:13" x14ac:dyDescent="0.35">
      <c r="A47" s="239" t="s">
        <v>113</v>
      </c>
      <c r="B47" s="239" t="s">
        <v>114</v>
      </c>
      <c r="C47" s="239" t="s">
        <v>115</v>
      </c>
      <c r="D47" s="239" t="s">
        <v>21</v>
      </c>
      <c r="E47" s="239">
        <v>0</v>
      </c>
      <c r="F47" s="239"/>
      <c r="G47" s="239" t="s">
        <v>25</v>
      </c>
      <c r="H47" s="239">
        <v>2</v>
      </c>
      <c r="I47" s="239"/>
      <c r="J47" s="239" t="s">
        <v>116</v>
      </c>
      <c r="K47" s="239" t="s">
        <v>118</v>
      </c>
      <c r="L47" s="240">
        <v>43495</v>
      </c>
      <c r="M47" s="239" t="s">
        <v>20</v>
      </c>
    </row>
    <row r="48" spans="1:13" x14ac:dyDescent="0.35">
      <c r="A48" s="237" t="s">
        <v>113</v>
      </c>
      <c r="B48" s="237" t="s">
        <v>114</v>
      </c>
      <c r="C48" s="237" t="s">
        <v>115</v>
      </c>
      <c r="D48" s="237" t="s">
        <v>28</v>
      </c>
      <c r="E48" s="237" t="s">
        <v>17</v>
      </c>
      <c r="F48" s="237"/>
      <c r="G48" s="237" t="s">
        <v>25</v>
      </c>
      <c r="H48" s="237">
        <v>2</v>
      </c>
      <c r="I48" s="237"/>
      <c r="J48" s="237" t="s">
        <v>18</v>
      </c>
      <c r="K48" s="237" t="s">
        <v>119</v>
      </c>
      <c r="L48" s="238">
        <v>43495</v>
      </c>
      <c r="M48" s="237" t="s">
        <v>20</v>
      </c>
    </row>
    <row r="49" spans="1:13" x14ac:dyDescent="0.35">
      <c r="A49" s="239" t="s">
        <v>113</v>
      </c>
      <c r="B49" s="239" t="s">
        <v>114</v>
      </c>
      <c r="C49" s="239" t="s">
        <v>115</v>
      </c>
      <c r="D49" s="239" t="s">
        <v>59</v>
      </c>
      <c r="E49" s="239">
        <v>0</v>
      </c>
      <c r="F49" s="239"/>
      <c r="G49" s="239" t="s">
        <v>25</v>
      </c>
      <c r="H49" s="239">
        <v>2</v>
      </c>
      <c r="I49" s="239"/>
      <c r="J49" s="239" t="s">
        <v>120</v>
      </c>
      <c r="K49" s="239" t="s">
        <v>121</v>
      </c>
      <c r="L49" s="240">
        <v>43495</v>
      </c>
      <c r="M49" s="239" t="s">
        <v>20</v>
      </c>
    </row>
    <row r="50" spans="1:13" x14ac:dyDescent="0.35">
      <c r="A50" s="237" t="s">
        <v>113</v>
      </c>
      <c r="B50" s="237" t="s">
        <v>114</v>
      </c>
      <c r="C50" s="237" t="s">
        <v>115</v>
      </c>
      <c r="D50" s="237" t="s">
        <v>61</v>
      </c>
      <c r="E50" s="237">
        <v>0</v>
      </c>
      <c r="F50" s="237"/>
      <c r="G50" s="237" t="s">
        <v>25</v>
      </c>
      <c r="H50" s="237">
        <v>2</v>
      </c>
      <c r="I50" s="237"/>
      <c r="J50" s="237" t="s">
        <v>122</v>
      </c>
      <c r="K50" s="237" t="s">
        <v>123</v>
      </c>
      <c r="L50" s="238">
        <v>43495</v>
      </c>
      <c r="M50" s="237" t="s">
        <v>20</v>
      </c>
    </row>
    <row r="51" spans="1:13" x14ac:dyDescent="0.35">
      <c r="A51" s="239" t="s">
        <v>113</v>
      </c>
      <c r="B51" s="239" t="s">
        <v>114</v>
      </c>
      <c r="C51" s="239" t="s">
        <v>115</v>
      </c>
      <c r="D51" s="239" t="s">
        <v>30</v>
      </c>
      <c r="E51" s="239">
        <v>0</v>
      </c>
      <c r="F51" s="239"/>
      <c r="G51" s="239" t="s">
        <v>25</v>
      </c>
      <c r="H51" s="239">
        <v>2</v>
      </c>
      <c r="I51" s="239"/>
      <c r="J51" s="239" t="s">
        <v>124</v>
      </c>
      <c r="K51" s="239" t="s">
        <v>125</v>
      </c>
      <c r="L51" s="240">
        <v>43495</v>
      </c>
      <c r="M51" s="239" t="s">
        <v>20</v>
      </c>
    </row>
    <row r="52" spans="1:13" x14ac:dyDescent="0.35">
      <c r="A52" s="237" t="s">
        <v>113</v>
      </c>
      <c r="B52" s="237" t="s">
        <v>114</v>
      </c>
      <c r="C52" s="237" t="s">
        <v>115</v>
      </c>
      <c r="D52" s="237" t="s">
        <v>32</v>
      </c>
      <c r="E52" s="237">
        <v>0</v>
      </c>
      <c r="F52" s="237"/>
      <c r="G52" s="237" t="s">
        <v>25</v>
      </c>
      <c r="H52" s="237">
        <v>2</v>
      </c>
      <c r="I52" s="237"/>
      <c r="J52" s="237" t="s">
        <v>124</v>
      </c>
      <c r="K52" s="237" t="s">
        <v>126</v>
      </c>
      <c r="L52" s="238">
        <v>43495</v>
      </c>
      <c r="M52" s="237" t="s">
        <v>20</v>
      </c>
    </row>
    <row r="53" spans="1:13" x14ac:dyDescent="0.35">
      <c r="A53" s="239" t="s">
        <v>127</v>
      </c>
      <c r="B53" s="239" t="s">
        <v>128</v>
      </c>
      <c r="C53" s="239" t="s">
        <v>129</v>
      </c>
      <c r="D53" s="239" t="s">
        <v>24</v>
      </c>
      <c r="E53" s="239">
        <v>5</v>
      </c>
      <c r="F53" s="239"/>
      <c r="G53" s="239" t="s">
        <v>50</v>
      </c>
      <c r="H53" s="239">
        <v>1</v>
      </c>
      <c r="I53" s="239"/>
      <c r="J53" s="239" t="s">
        <v>130</v>
      </c>
      <c r="K53" s="239" t="s">
        <v>131</v>
      </c>
      <c r="L53" s="240">
        <v>43495</v>
      </c>
      <c r="M53" s="239" t="s">
        <v>20</v>
      </c>
    </row>
    <row r="54" spans="1:13" x14ac:dyDescent="0.35">
      <c r="A54" s="237" t="s">
        <v>127</v>
      </c>
      <c r="B54" s="237" t="s">
        <v>128</v>
      </c>
      <c r="C54" s="237" t="s">
        <v>129</v>
      </c>
      <c r="D54" s="237" t="s">
        <v>59</v>
      </c>
      <c r="E54" s="237" t="s">
        <v>17</v>
      </c>
      <c r="F54" s="237" t="s">
        <v>17</v>
      </c>
      <c r="G54" s="237" t="s">
        <v>17</v>
      </c>
      <c r="H54" s="237" t="s">
        <v>17</v>
      </c>
      <c r="I54" s="237"/>
      <c r="J54" s="237" t="s">
        <v>132</v>
      </c>
      <c r="K54" s="237" t="s">
        <v>133</v>
      </c>
      <c r="L54" s="238">
        <v>43495</v>
      </c>
      <c r="M54" s="237" t="s">
        <v>20</v>
      </c>
    </row>
    <row r="55" spans="1:13" x14ac:dyDescent="0.35">
      <c r="A55" s="239" t="s">
        <v>127</v>
      </c>
      <c r="B55" s="239" t="s">
        <v>128</v>
      </c>
      <c r="C55" s="239" t="s">
        <v>129</v>
      </c>
      <c r="D55" s="239" t="s">
        <v>30</v>
      </c>
      <c r="E55" s="239" t="s">
        <v>17</v>
      </c>
      <c r="F55" s="239"/>
      <c r="G55" s="239" t="s">
        <v>17</v>
      </c>
      <c r="H55" s="239" t="s">
        <v>17</v>
      </c>
      <c r="I55" s="239"/>
      <c r="J55" s="239" t="s">
        <v>134</v>
      </c>
      <c r="K55" s="239" t="s">
        <v>135</v>
      </c>
      <c r="L55" s="240">
        <v>43495</v>
      </c>
      <c r="M55" s="239" t="s">
        <v>20</v>
      </c>
    </row>
    <row r="56" spans="1:13" x14ac:dyDescent="0.35">
      <c r="A56" s="237" t="s">
        <v>127</v>
      </c>
      <c r="B56" s="237" t="s">
        <v>128</v>
      </c>
      <c r="C56" s="237" t="s">
        <v>129</v>
      </c>
      <c r="D56" s="237" t="s">
        <v>32</v>
      </c>
      <c r="E56" s="237">
        <v>1160000</v>
      </c>
      <c r="F56" s="237" t="s">
        <v>136</v>
      </c>
      <c r="G56" s="237" t="s">
        <v>25</v>
      </c>
      <c r="H56" s="237">
        <v>2</v>
      </c>
      <c r="I56" s="237" t="s">
        <v>137</v>
      </c>
      <c r="J56" s="237" t="s">
        <v>138</v>
      </c>
      <c r="K56" s="237" t="s">
        <v>139</v>
      </c>
      <c r="L56" s="238">
        <v>43495</v>
      </c>
      <c r="M56" s="237" t="s">
        <v>20</v>
      </c>
    </row>
    <row r="57" spans="1:13" x14ac:dyDescent="0.35">
      <c r="A57" s="239" t="s">
        <v>140</v>
      </c>
      <c r="B57" s="239" t="s">
        <v>141</v>
      </c>
      <c r="C57" s="239" t="s">
        <v>142</v>
      </c>
      <c r="D57" s="239" t="s">
        <v>16</v>
      </c>
      <c r="E57" s="239" t="s">
        <v>17</v>
      </c>
      <c r="F57" s="239"/>
      <c r="G57" s="239" t="s">
        <v>17</v>
      </c>
      <c r="H57" s="239" t="s">
        <v>17</v>
      </c>
      <c r="I57" s="239"/>
      <c r="J57" s="239"/>
      <c r="K57" s="239" t="s">
        <v>143</v>
      </c>
      <c r="L57" s="240">
        <v>43495</v>
      </c>
      <c r="M57" s="239" t="s">
        <v>20</v>
      </c>
    </row>
    <row r="58" spans="1:13" x14ac:dyDescent="0.35">
      <c r="A58" s="237" t="s">
        <v>140</v>
      </c>
      <c r="B58" s="237" t="s">
        <v>141</v>
      </c>
      <c r="C58" s="237" t="s">
        <v>142</v>
      </c>
      <c r="D58" s="237" t="s">
        <v>21</v>
      </c>
      <c r="E58" s="237" t="s">
        <v>17</v>
      </c>
      <c r="F58" s="237"/>
      <c r="G58" s="237" t="s">
        <v>17</v>
      </c>
      <c r="H58" s="237" t="s">
        <v>17</v>
      </c>
      <c r="I58" s="237"/>
      <c r="J58" s="237"/>
      <c r="K58" s="237" t="s">
        <v>144</v>
      </c>
      <c r="L58" s="238">
        <v>43495</v>
      </c>
      <c r="M58" s="237" t="s">
        <v>20</v>
      </c>
    </row>
    <row r="59" spans="1:13" x14ac:dyDescent="0.35">
      <c r="A59" s="239" t="s">
        <v>140</v>
      </c>
      <c r="B59" s="239" t="s">
        <v>141</v>
      </c>
      <c r="C59" s="239" t="s">
        <v>142</v>
      </c>
      <c r="D59" s="239" t="s">
        <v>28</v>
      </c>
      <c r="E59" s="239" t="s">
        <v>17</v>
      </c>
      <c r="F59" s="239"/>
      <c r="G59" s="239" t="s">
        <v>17</v>
      </c>
      <c r="H59" s="239" t="s">
        <v>17</v>
      </c>
      <c r="I59" s="239"/>
      <c r="J59" s="239"/>
      <c r="K59" s="239" t="s">
        <v>145</v>
      </c>
      <c r="L59" s="240">
        <v>43495</v>
      </c>
      <c r="M59" s="239" t="s">
        <v>20</v>
      </c>
    </row>
    <row r="60" spans="1:13" x14ac:dyDescent="0.35">
      <c r="A60" s="237" t="s">
        <v>140</v>
      </c>
      <c r="B60" s="237" t="s">
        <v>141</v>
      </c>
      <c r="C60" s="237" t="s">
        <v>142</v>
      </c>
      <c r="D60" s="237" t="s">
        <v>59</v>
      </c>
      <c r="E60" s="237" t="s">
        <v>17</v>
      </c>
      <c r="F60" s="237"/>
      <c r="G60" s="237" t="s">
        <v>17</v>
      </c>
      <c r="H60" s="237" t="s">
        <v>17</v>
      </c>
      <c r="I60" s="237"/>
      <c r="J60" s="237"/>
      <c r="K60" s="237" t="s">
        <v>146</v>
      </c>
      <c r="L60" s="238">
        <v>43495</v>
      </c>
      <c r="M60" s="237" t="s">
        <v>20</v>
      </c>
    </row>
    <row r="61" spans="1:13" x14ac:dyDescent="0.35">
      <c r="A61" s="239" t="s">
        <v>140</v>
      </c>
      <c r="B61" s="239" t="s">
        <v>141</v>
      </c>
      <c r="C61" s="239" t="s">
        <v>142</v>
      </c>
      <c r="D61" s="239" t="s">
        <v>30</v>
      </c>
      <c r="E61" s="239" t="s">
        <v>17</v>
      </c>
      <c r="F61" s="239"/>
      <c r="G61" s="239" t="s">
        <v>17</v>
      </c>
      <c r="H61" s="239" t="s">
        <v>17</v>
      </c>
      <c r="I61" s="239"/>
      <c r="J61" s="239"/>
      <c r="K61" s="239" t="s">
        <v>147</v>
      </c>
      <c r="L61" s="240">
        <v>43495</v>
      </c>
      <c r="M61" s="239" t="s">
        <v>20</v>
      </c>
    </row>
    <row r="62" spans="1:13" x14ac:dyDescent="0.35">
      <c r="A62" s="237" t="s">
        <v>140</v>
      </c>
      <c r="B62" s="237" t="s">
        <v>141</v>
      </c>
      <c r="C62" s="237" t="s">
        <v>142</v>
      </c>
      <c r="D62" s="237" t="s">
        <v>32</v>
      </c>
      <c r="E62" s="237" t="s">
        <v>17</v>
      </c>
      <c r="F62" s="237"/>
      <c r="G62" s="237" t="s">
        <v>17</v>
      </c>
      <c r="H62" s="237" t="s">
        <v>17</v>
      </c>
      <c r="I62" s="237"/>
      <c r="J62" s="237"/>
      <c r="K62" s="237" t="s">
        <v>148</v>
      </c>
      <c r="L62" s="238">
        <v>43495</v>
      </c>
      <c r="M62" s="237" t="s">
        <v>20</v>
      </c>
    </row>
    <row r="63" spans="1:13" x14ac:dyDescent="0.35">
      <c r="A63" s="239" t="s">
        <v>149</v>
      </c>
      <c r="B63" s="239" t="s">
        <v>150</v>
      </c>
      <c r="C63" s="239" t="s">
        <v>151</v>
      </c>
      <c r="D63" s="239" t="s">
        <v>16</v>
      </c>
      <c r="E63" s="239" t="s">
        <v>17</v>
      </c>
      <c r="F63" s="239"/>
      <c r="G63" s="239" t="s">
        <v>17</v>
      </c>
      <c r="H63" s="239" t="s">
        <v>17</v>
      </c>
      <c r="I63" s="239"/>
      <c r="J63" s="239"/>
      <c r="K63" s="239" t="s">
        <v>152</v>
      </c>
      <c r="L63" s="240">
        <v>43496</v>
      </c>
      <c r="M63" s="239" t="s">
        <v>20</v>
      </c>
    </row>
    <row r="64" spans="1:13" x14ac:dyDescent="0.35">
      <c r="A64" s="237" t="s">
        <v>149</v>
      </c>
      <c r="B64" s="237" t="s">
        <v>150</v>
      </c>
      <c r="C64" s="237" t="s">
        <v>151</v>
      </c>
      <c r="D64" s="237" t="s">
        <v>21</v>
      </c>
      <c r="E64" s="237" t="s">
        <v>17</v>
      </c>
      <c r="F64" s="237"/>
      <c r="G64" s="237" t="s">
        <v>17</v>
      </c>
      <c r="H64" s="237" t="s">
        <v>17</v>
      </c>
      <c r="I64" s="237"/>
      <c r="J64" s="237"/>
      <c r="K64" s="237" t="s">
        <v>153</v>
      </c>
      <c r="L64" s="238">
        <v>43496</v>
      </c>
      <c r="M64" s="237" t="s">
        <v>20</v>
      </c>
    </row>
    <row r="65" spans="1:13" x14ac:dyDescent="0.35">
      <c r="A65" s="239" t="s">
        <v>149</v>
      </c>
      <c r="B65" s="239" t="s">
        <v>150</v>
      </c>
      <c r="C65" s="239" t="s">
        <v>151</v>
      </c>
      <c r="D65" s="239" t="s">
        <v>24</v>
      </c>
      <c r="E65" s="239">
        <v>5</v>
      </c>
      <c r="F65" s="239"/>
      <c r="G65" s="239" t="s">
        <v>50</v>
      </c>
      <c r="H65" s="239">
        <v>1</v>
      </c>
      <c r="I65" s="239"/>
      <c r="J65" s="239"/>
      <c r="K65" s="239" t="s">
        <v>154</v>
      </c>
      <c r="L65" s="240">
        <v>43496</v>
      </c>
      <c r="M65" s="239" t="s">
        <v>20</v>
      </c>
    </row>
    <row r="66" spans="1:13" x14ac:dyDescent="0.35">
      <c r="A66" s="237" t="s">
        <v>149</v>
      </c>
      <c r="B66" s="237" t="s">
        <v>150</v>
      </c>
      <c r="C66" s="237" t="s">
        <v>151</v>
      </c>
      <c r="D66" s="237" t="s">
        <v>30</v>
      </c>
      <c r="E66" s="237" t="s">
        <v>17</v>
      </c>
      <c r="F66" s="237"/>
      <c r="G66" s="237" t="s">
        <v>17</v>
      </c>
      <c r="H66" s="237" t="s">
        <v>17</v>
      </c>
      <c r="I66" s="237"/>
      <c r="J66" s="237"/>
      <c r="K66" s="237" t="s">
        <v>155</v>
      </c>
      <c r="L66" s="238">
        <v>43496</v>
      </c>
      <c r="M66" s="237" t="s">
        <v>20</v>
      </c>
    </row>
    <row r="67" spans="1:13" x14ac:dyDescent="0.35">
      <c r="A67" s="239" t="s">
        <v>149</v>
      </c>
      <c r="B67" s="239" t="s">
        <v>150</v>
      </c>
      <c r="C67" s="239" t="s">
        <v>151</v>
      </c>
      <c r="D67" s="239" t="s">
        <v>32</v>
      </c>
      <c r="E67" s="239" t="s">
        <v>17</v>
      </c>
      <c r="F67" s="239"/>
      <c r="G67" s="239" t="s">
        <v>17</v>
      </c>
      <c r="H67" s="239" t="s">
        <v>17</v>
      </c>
      <c r="I67" s="239"/>
      <c r="J67" s="239"/>
      <c r="K67" s="239" t="s">
        <v>156</v>
      </c>
      <c r="L67" s="240">
        <v>43496</v>
      </c>
      <c r="M67" s="239" t="s">
        <v>20</v>
      </c>
    </row>
    <row r="68" spans="1:13" x14ac:dyDescent="0.35">
      <c r="A68" s="237" t="s">
        <v>157</v>
      </c>
      <c r="B68" s="237" t="s">
        <v>158</v>
      </c>
      <c r="C68" s="237" t="s">
        <v>159</v>
      </c>
      <c r="D68" s="237" t="s">
        <v>16</v>
      </c>
      <c r="E68" s="237" t="s">
        <v>17</v>
      </c>
      <c r="F68" s="237"/>
      <c r="G68" s="237" t="s">
        <v>17</v>
      </c>
      <c r="H68" s="237" t="s">
        <v>17</v>
      </c>
      <c r="I68" s="237"/>
      <c r="J68" s="237"/>
      <c r="K68" s="237" t="s">
        <v>160</v>
      </c>
      <c r="L68" s="238">
        <v>43501</v>
      </c>
      <c r="M68" s="237" t="s">
        <v>20</v>
      </c>
    </row>
    <row r="69" spans="1:13" x14ac:dyDescent="0.35">
      <c r="A69" s="239" t="s">
        <v>157</v>
      </c>
      <c r="B69" s="239" t="s">
        <v>158</v>
      </c>
      <c r="C69" s="239" t="s">
        <v>159</v>
      </c>
      <c r="D69" s="239" t="s">
        <v>21</v>
      </c>
      <c r="E69" s="239" t="s">
        <v>17</v>
      </c>
      <c r="F69" s="239"/>
      <c r="G69" s="239" t="s">
        <v>17</v>
      </c>
      <c r="H69" s="239" t="s">
        <v>17</v>
      </c>
      <c r="I69" s="239"/>
      <c r="J69" s="239"/>
      <c r="K69" s="239" t="s">
        <v>161</v>
      </c>
      <c r="L69" s="240">
        <v>43501</v>
      </c>
      <c r="M69" s="239" t="s">
        <v>20</v>
      </c>
    </row>
    <row r="70" spans="1:13" x14ac:dyDescent="0.35">
      <c r="A70" s="237" t="s">
        <v>157</v>
      </c>
      <c r="B70" s="237" t="s">
        <v>158</v>
      </c>
      <c r="C70" s="237" t="s">
        <v>159</v>
      </c>
      <c r="D70" s="237" t="s">
        <v>24</v>
      </c>
      <c r="E70" s="237">
        <v>2</v>
      </c>
      <c r="F70" s="237"/>
      <c r="G70" s="237" t="s">
        <v>25</v>
      </c>
      <c r="H70" s="237">
        <v>2</v>
      </c>
      <c r="I70" s="237"/>
      <c r="J70" s="237" t="s">
        <v>162</v>
      </c>
      <c r="K70" s="237" t="s">
        <v>163</v>
      </c>
      <c r="L70" s="238">
        <v>43501</v>
      </c>
      <c r="M70" s="237" t="s">
        <v>20</v>
      </c>
    </row>
    <row r="71" spans="1:13" x14ac:dyDescent="0.35">
      <c r="A71" s="239" t="s">
        <v>157</v>
      </c>
      <c r="B71" s="239" t="s">
        <v>158</v>
      </c>
      <c r="C71" s="239" t="s">
        <v>159</v>
      </c>
      <c r="D71" s="239" t="s">
        <v>28</v>
      </c>
      <c r="E71" s="239" t="s">
        <v>17</v>
      </c>
      <c r="F71" s="239"/>
      <c r="G71" s="239" t="s">
        <v>17</v>
      </c>
      <c r="H71" s="239" t="s">
        <v>17</v>
      </c>
      <c r="I71" s="239"/>
      <c r="J71" s="239"/>
      <c r="K71" s="239" t="s">
        <v>164</v>
      </c>
      <c r="L71" s="240">
        <v>43501</v>
      </c>
      <c r="M71" s="239" t="s">
        <v>20</v>
      </c>
    </row>
    <row r="72" spans="1:13" x14ac:dyDescent="0.35">
      <c r="A72" s="237" t="s">
        <v>157</v>
      </c>
      <c r="B72" s="237" t="s">
        <v>158</v>
      </c>
      <c r="C72" s="237" t="s">
        <v>159</v>
      </c>
      <c r="D72" s="237" t="s">
        <v>59</v>
      </c>
      <c r="E72" s="237" t="s">
        <v>17</v>
      </c>
      <c r="F72" s="237"/>
      <c r="G72" s="237" t="s">
        <v>17</v>
      </c>
      <c r="H72" s="237" t="s">
        <v>17</v>
      </c>
      <c r="I72" s="237"/>
      <c r="J72" s="237"/>
      <c r="K72" s="237" t="s">
        <v>165</v>
      </c>
      <c r="L72" s="238">
        <v>43501</v>
      </c>
      <c r="M72" s="237" t="s">
        <v>20</v>
      </c>
    </row>
    <row r="73" spans="1:13" x14ac:dyDescent="0.35">
      <c r="A73" s="239" t="s">
        <v>157</v>
      </c>
      <c r="B73" s="239" t="s">
        <v>158</v>
      </c>
      <c r="C73" s="239" t="s">
        <v>159</v>
      </c>
      <c r="D73" s="239" t="s">
        <v>30</v>
      </c>
      <c r="E73" s="239" t="s">
        <v>17</v>
      </c>
      <c r="F73" s="239"/>
      <c r="G73" s="239" t="s">
        <v>17</v>
      </c>
      <c r="H73" s="239" t="s">
        <v>17</v>
      </c>
      <c r="I73" s="239"/>
      <c r="J73" s="239"/>
      <c r="K73" s="239" t="s">
        <v>166</v>
      </c>
      <c r="L73" s="240">
        <v>43501</v>
      </c>
      <c r="M73" s="239" t="s">
        <v>20</v>
      </c>
    </row>
    <row r="74" spans="1:13" x14ac:dyDescent="0.35">
      <c r="A74" s="237" t="s">
        <v>157</v>
      </c>
      <c r="B74" s="237" t="s">
        <v>158</v>
      </c>
      <c r="C74" s="237" t="s">
        <v>159</v>
      </c>
      <c r="D74" s="237" t="s">
        <v>32</v>
      </c>
      <c r="E74" s="237" t="s">
        <v>17</v>
      </c>
      <c r="F74" s="237"/>
      <c r="G74" s="237" t="s">
        <v>17</v>
      </c>
      <c r="H74" s="237" t="s">
        <v>17</v>
      </c>
      <c r="I74" s="237"/>
      <c r="J74" s="237"/>
      <c r="K74" s="237" t="s">
        <v>167</v>
      </c>
      <c r="L74" s="238">
        <v>43501</v>
      </c>
      <c r="M74" s="237" t="s">
        <v>20</v>
      </c>
    </row>
    <row r="75" spans="1:13" x14ac:dyDescent="0.35">
      <c r="A75" s="239" t="s">
        <v>168</v>
      </c>
      <c r="B75" s="239" t="s">
        <v>169</v>
      </c>
      <c r="C75" s="239" t="s">
        <v>170</v>
      </c>
      <c r="D75" s="239" t="s">
        <v>28</v>
      </c>
      <c r="E75" s="239" t="s">
        <v>17</v>
      </c>
      <c r="F75" s="239"/>
      <c r="G75" s="239" t="s">
        <v>17</v>
      </c>
      <c r="H75" s="239" t="s">
        <v>17</v>
      </c>
      <c r="I75" s="239"/>
      <c r="J75" s="239"/>
      <c r="K75" s="239" t="s">
        <v>171</v>
      </c>
      <c r="L75" s="240">
        <v>43502</v>
      </c>
      <c r="M75" s="239" t="s">
        <v>20</v>
      </c>
    </row>
    <row r="76" spans="1:13" x14ac:dyDescent="0.35">
      <c r="A76" s="237" t="s">
        <v>168</v>
      </c>
      <c r="B76" s="237" t="s">
        <v>169</v>
      </c>
      <c r="C76" s="237" t="s">
        <v>170</v>
      </c>
      <c r="D76" s="237" t="s">
        <v>30</v>
      </c>
      <c r="E76" s="237" t="s">
        <v>17</v>
      </c>
      <c r="F76" s="237"/>
      <c r="G76" s="237" t="s">
        <v>17</v>
      </c>
      <c r="H76" s="237" t="s">
        <v>17</v>
      </c>
      <c r="I76" s="237"/>
      <c r="J76" s="237"/>
      <c r="K76" s="237" t="s">
        <v>172</v>
      </c>
      <c r="L76" s="238">
        <v>43502</v>
      </c>
      <c r="M76" s="237" t="s">
        <v>20</v>
      </c>
    </row>
    <row r="77" spans="1:13" x14ac:dyDescent="0.35">
      <c r="A77" s="239" t="s">
        <v>168</v>
      </c>
      <c r="B77" s="239" t="s">
        <v>169</v>
      </c>
      <c r="C77" s="239" t="s">
        <v>170</v>
      </c>
      <c r="D77" s="239" t="s">
        <v>32</v>
      </c>
      <c r="E77" s="239" t="s">
        <v>17</v>
      </c>
      <c r="F77" s="239"/>
      <c r="G77" s="239" t="s">
        <v>17</v>
      </c>
      <c r="H77" s="239" t="s">
        <v>17</v>
      </c>
      <c r="I77" s="239"/>
      <c r="J77" s="239"/>
      <c r="K77" s="239" t="s">
        <v>173</v>
      </c>
      <c r="L77" s="240">
        <v>43502</v>
      </c>
      <c r="M77" s="239" t="s">
        <v>20</v>
      </c>
    </row>
    <row r="78" spans="1:13" x14ac:dyDescent="0.35">
      <c r="A78" s="237" t="s">
        <v>174</v>
      </c>
      <c r="B78" s="237" t="s">
        <v>175</v>
      </c>
      <c r="C78" s="237" t="s">
        <v>176</v>
      </c>
      <c r="D78" s="237" t="s">
        <v>30</v>
      </c>
      <c r="E78" s="237">
        <v>0</v>
      </c>
      <c r="F78" s="237"/>
      <c r="G78" s="237" t="s">
        <v>25</v>
      </c>
      <c r="H78" s="237">
        <v>2</v>
      </c>
      <c r="I78" s="237"/>
      <c r="J78" s="237" t="s">
        <v>177</v>
      </c>
      <c r="K78" s="237" t="s">
        <v>178</v>
      </c>
      <c r="L78" s="238">
        <v>43503</v>
      </c>
      <c r="M78" s="237" t="s">
        <v>20</v>
      </c>
    </row>
    <row r="79" spans="1:13" x14ac:dyDescent="0.35">
      <c r="A79" s="239" t="s">
        <v>174</v>
      </c>
      <c r="B79" s="239" t="s">
        <v>175</v>
      </c>
      <c r="C79" s="239" t="s">
        <v>176</v>
      </c>
      <c r="D79" s="239" t="s">
        <v>32</v>
      </c>
      <c r="E79" s="239">
        <v>0</v>
      </c>
      <c r="F79" s="239" t="s">
        <v>179</v>
      </c>
      <c r="G79" s="239" t="s">
        <v>25</v>
      </c>
      <c r="H79" s="239">
        <v>2</v>
      </c>
      <c r="I79" s="239"/>
      <c r="J79" s="239" t="s">
        <v>177</v>
      </c>
      <c r="K79" s="239" t="s">
        <v>180</v>
      </c>
      <c r="L79" s="240">
        <v>43503</v>
      </c>
      <c r="M79" s="239" t="s">
        <v>20</v>
      </c>
    </row>
    <row r="80" spans="1:13" x14ac:dyDescent="0.35">
      <c r="A80" s="237" t="s">
        <v>181</v>
      </c>
      <c r="B80" s="237" t="s">
        <v>182</v>
      </c>
      <c r="C80" s="237" t="s">
        <v>183</v>
      </c>
      <c r="D80" s="237" t="s">
        <v>30</v>
      </c>
      <c r="E80" s="237" t="s">
        <v>17</v>
      </c>
      <c r="F80" s="237"/>
      <c r="G80" s="237" t="s">
        <v>17</v>
      </c>
      <c r="H80" s="237" t="s">
        <v>17</v>
      </c>
      <c r="I80" s="237"/>
      <c r="J80" s="237" t="s">
        <v>184</v>
      </c>
      <c r="K80" s="237" t="s">
        <v>185</v>
      </c>
      <c r="L80" s="238">
        <v>43503</v>
      </c>
      <c r="M80" s="237" t="s">
        <v>20</v>
      </c>
    </row>
    <row r="81" spans="1:13" x14ac:dyDescent="0.35">
      <c r="A81" s="239" t="s">
        <v>181</v>
      </c>
      <c r="B81" s="239" t="s">
        <v>182</v>
      </c>
      <c r="C81" s="239" t="s">
        <v>183</v>
      </c>
      <c r="D81" s="239" t="s">
        <v>32</v>
      </c>
      <c r="E81" s="239" t="s">
        <v>17</v>
      </c>
      <c r="F81" s="239"/>
      <c r="G81" s="239" t="s">
        <v>17</v>
      </c>
      <c r="H81" s="239" t="s">
        <v>17</v>
      </c>
      <c r="I81" s="239"/>
      <c r="J81" s="239" t="s">
        <v>184</v>
      </c>
      <c r="K81" s="239" t="s">
        <v>186</v>
      </c>
      <c r="L81" s="240">
        <v>43503</v>
      </c>
      <c r="M81" s="239" t="s">
        <v>20</v>
      </c>
    </row>
    <row r="82" spans="1:13" x14ac:dyDescent="0.35">
      <c r="A82" s="237" t="s">
        <v>187</v>
      </c>
      <c r="B82" s="237" t="s">
        <v>188</v>
      </c>
      <c r="C82" s="237" t="s">
        <v>189</v>
      </c>
      <c r="D82" s="237" t="s">
        <v>16</v>
      </c>
      <c r="E82" s="237" t="s">
        <v>17</v>
      </c>
      <c r="F82" s="237"/>
      <c r="G82" s="237" t="s">
        <v>17</v>
      </c>
      <c r="H82" s="237" t="s">
        <v>17</v>
      </c>
      <c r="I82" s="237"/>
      <c r="J82" s="237" t="s">
        <v>18</v>
      </c>
      <c r="K82" s="237" t="s">
        <v>190</v>
      </c>
      <c r="L82" s="238">
        <v>43503</v>
      </c>
      <c r="M82" s="237" t="s">
        <v>20</v>
      </c>
    </row>
    <row r="83" spans="1:13" x14ac:dyDescent="0.35">
      <c r="A83" s="239" t="s">
        <v>187</v>
      </c>
      <c r="B83" s="239" t="s">
        <v>188</v>
      </c>
      <c r="C83" s="239" t="s">
        <v>189</v>
      </c>
      <c r="D83" s="239" t="s">
        <v>21</v>
      </c>
      <c r="E83" s="239" t="s">
        <v>17</v>
      </c>
      <c r="F83" s="239"/>
      <c r="G83" s="239" t="s">
        <v>17</v>
      </c>
      <c r="H83" s="239" t="s">
        <v>17</v>
      </c>
      <c r="I83" s="239"/>
      <c r="J83" s="239" t="s">
        <v>18</v>
      </c>
      <c r="K83" s="239" t="s">
        <v>191</v>
      </c>
      <c r="L83" s="240">
        <v>43503</v>
      </c>
      <c r="M83" s="239" t="s">
        <v>20</v>
      </c>
    </row>
    <row r="84" spans="1:13" x14ac:dyDescent="0.35">
      <c r="A84" s="237" t="s">
        <v>187</v>
      </c>
      <c r="B84" s="237" t="s">
        <v>188</v>
      </c>
      <c r="C84" s="237" t="s">
        <v>189</v>
      </c>
      <c r="D84" s="237" t="s">
        <v>28</v>
      </c>
      <c r="E84" s="237" t="s">
        <v>17</v>
      </c>
      <c r="F84" s="237"/>
      <c r="G84" s="237" t="s">
        <v>17</v>
      </c>
      <c r="H84" s="237" t="s">
        <v>17</v>
      </c>
      <c r="I84" s="237"/>
      <c r="J84" s="237" t="s">
        <v>18</v>
      </c>
      <c r="K84" s="237" t="s">
        <v>192</v>
      </c>
      <c r="L84" s="238">
        <v>43503</v>
      </c>
      <c r="M84" s="237" t="s">
        <v>20</v>
      </c>
    </row>
    <row r="85" spans="1:13" x14ac:dyDescent="0.35">
      <c r="A85" s="239" t="s">
        <v>187</v>
      </c>
      <c r="B85" s="239" t="s">
        <v>188</v>
      </c>
      <c r="C85" s="239" t="s">
        <v>189</v>
      </c>
      <c r="D85" s="239" t="s">
        <v>59</v>
      </c>
      <c r="E85" s="239" t="s">
        <v>17</v>
      </c>
      <c r="F85" s="239"/>
      <c r="G85" s="239" t="s">
        <v>17</v>
      </c>
      <c r="H85" s="239" t="s">
        <v>17</v>
      </c>
      <c r="I85" s="239"/>
      <c r="J85" s="239" t="s">
        <v>18</v>
      </c>
      <c r="K85" s="239" t="s">
        <v>193</v>
      </c>
      <c r="L85" s="240">
        <v>43503</v>
      </c>
      <c r="M85" s="239" t="s">
        <v>20</v>
      </c>
    </row>
    <row r="86" spans="1:13" x14ac:dyDescent="0.35">
      <c r="A86" s="237" t="s">
        <v>194</v>
      </c>
      <c r="B86" s="237" t="s">
        <v>195</v>
      </c>
      <c r="C86" s="237" t="s">
        <v>189</v>
      </c>
      <c r="D86" s="237" t="s">
        <v>16</v>
      </c>
      <c r="E86" s="237" t="s">
        <v>17</v>
      </c>
      <c r="F86" s="237"/>
      <c r="G86" s="237" t="s">
        <v>17</v>
      </c>
      <c r="H86" s="237" t="s">
        <v>17</v>
      </c>
      <c r="I86" s="237"/>
      <c r="J86" s="237" t="s">
        <v>18</v>
      </c>
      <c r="K86" s="237" t="s">
        <v>196</v>
      </c>
      <c r="L86" s="238">
        <v>43503</v>
      </c>
      <c r="M86" s="237" t="s">
        <v>20</v>
      </c>
    </row>
    <row r="87" spans="1:13" x14ac:dyDescent="0.35">
      <c r="A87" s="239" t="s">
        <v>194</v>
      </c>
      <c r="B87" s="239" t="s">
        <v>195</v>
      </c>
      <c r="C87" s="239" t="s">
        <v>189</v>
      </c>
      <c r="D87" s="239" t="s">
        <v>21</v>
      </c>
      <c r="E87" s="239" t="s">
        <v>17</v>
      </c>
      <c r="F87" s="239"/>
      <c r="G87" s="239" t="s">
        <v>17</v>
      </c>
      <c r="H87" s="239" t="s">
        <v>17</v>
      </c>
      <c r="I87" s="239"/>
      <c r="J87" s="239" t="s">
        <v>18</v>
      </c>
      <c r="K87" s="239" t="s">
        <v>197</v>
      </c>
      <c r="L87" s="240">
        <v>43503</v>
      </c>
      <c r="M87" s="239" t="s">
        <v>20</v>
      </c>
    </row>
    <row r="88" spans="1:13" x14ac:dyDescent="0.35">
      <c r="A88" s="237" t="s">
        <v>194</v>
      </c>
      <c r="B88" s="237" t="s">
        <v>195</v>
      </c>
      <c r="C88" s="237" t="s">
        <v>189</v>
      </c>
      <c r="D88" s="237" t="s">
        <v>28</v>
      </c>
      <c r="E88" s="237" t="s">
        <v>17</v>
      </c>
      <c r="F88" s="237"/>
      <c r="G88" s="237" t="s">
        <v>17</v>
      </c>
      <c r="H88" s="237" t="s">
        <v>17</v>
      </c>
      <c r="I88" s="237"/>
      <c r="J88" s="237" t="s">
        <v>18</v>
      </c>
      <c r="K88" s="237" t="s">
        <v>198</v>
      </c>
      <c r="L88" s="238">
        <v>43503</v>
      </c>
      <c r="M88" s="237" t="s">
        <v>20</v>
      </c>
    </row>
    <row r="89" spans="1:13" x14ac:dyDescent="0.35">
      <c r="A89" s="239" t="s">
        <v>194</v>
      </c>
      <c r="B89" s="239" t="s">
        <v>195</v>
      </c>
      <c r="C89" s="239" t="s">
        <v>189</v>
      </c>
      <c r="D89" s="239" t="s">
        <v>59</v>
      </c>
      <c r="E89" s="239" t="s">
        <v>17</v>
      </c>
      <c r="F89" s="239"/>
      <c r="G89" s="239" t="s">
        <v>17</v>
      </c>
      <c r="H89" s="239" t="s">
        <v>17</v>
      </c>
      <c r="I89" s="239"/>
      <c r="J89" s="239" t="s">
        <v>18</v>
      </c>
      <c r="K89" s="239" t="s">
        <v>199</v>
      </c>
      <c r="L89" s="240">
        <v>43503</v>
      </c>
      <c r="M89" s="239" t="s">
        <v>20</v>
      </c>
    </row>
    <row r="90" spans="1:13" x14ac:dyDescent="0.35">
      <c r="A90" s="237" t="s">
        <v>194</v>
      </c>
      <c r="B90" s="237" t="s">
        <v>195</v>
      </c>
      <c r="C90" s="237" t="s">
        <v>189</v>
      </c>
      <c r="D90" s="237" t="s">
        <v>61</v>
      </c>
      <c r="E90" s="237" t="s">
        <v>17</v>
      </c>
      <c r="F90" s="237"/>
      <c r="G90" s="237" t="s">
        <v>17</v>
      </c>
      <c r="H90" s="237" t="s">
        <v>17</v>
      </c>
      <c r="I90" s="237"/>
      <c r="J90" s="237" t="s">
        <v>18</v>
      </c>
      <c r="K90" s="237" t="s">
        <v>200</v>
      </c>
      <c r="L90" s="238">
        <v>43503</v>
      </c>
      <c r="M90" s="237" t="s">
        <v>20</v>
      </c>
    </row>
    <row r="91" spans="1:13" x14ac:dyDescent="0.35">
      <c r="A91" s="239" t="s">
        <v>201</v>
      </c>
      <c r="B91" s="239" t="s">
        <v>202</v>
      </c>
      <c r="C91" s="239" t="s">
        <v>203</v>
      </c>
      <c r="D91" s="239" t="s">
        <v>16</v>
      </c>
      <c r="E91" s="239" t="s">
        <v>17</v>
      </c>
      <c r="F91" s="239" t="s">
        <v>17</v>
      </c>
      <c r="G91" s="239" t="s">
        <v>17</v>
      </c>
      <c r="H91" s="239" t="s">
        <v>17</v>
      </c>
      <c r="I91" s="239" t="s">
        <v>17</v>
      </c>
      <c r="J91" s="239" t="s">
        <v>204</v>
      </c>
      <c r="K91" s="239" t="s">
        <v>205</v>
      </c>
      <c r="L91" s="240">
        <v>43503</v>
      </c>
      <c r="M91" s="239" t="s">
        <v>20</v>
      </c>
    </row>
    <row r="92" spans="1:13" x14ac:dyDescent="0.35">
      <c r="A92" s="237" t="s">
        <v>201</v>
      </c>
      <c r="B92" s="237" t="s">
        <v>202</v>
      </c>
      <c r="C92" s="237" t="s">
        <v>203</v>
      </c>
      <c r="D92" s="237" t="s">
        <v>21</v>
      </c>
      <c r="E92" s="237" t="s">
        <v>17</v>
      </c>
      <c r="F92" s="237" t="s">
        <v>17</v>
      </c>
      <c r="G92" s="237" t="s">
        <v>17</v>
      </c>
      <c r="H92" s="237" t="s">
        <v>17</v>
      </c>
      <c r="I92" s="237" t="s">
        <v>17</v>
      </c>
      <c r="J92" s="237" t="s">
        <v>204</v>
      </c>
      <c r="K92" s="237" t="s">
        <v>206</v>
      </c>
      <c r="L92" s="238">
        <v>43503</v>
      </c>
      <c r="M92" s="237" t="s">
        <v>20</v>
      </c>
    </row>
    <row r="93" spans="1:13" x14ac:dyDescent="0.35">
      <c r="A93" s="239" t="s">
        <v>201</v>
      </c>
      <c r="B93" s="239" t="s">
        <v>202</v>
      </c>
      <c r="C93" s="239" t="s">
        <v>203</v>
      </c>
      <c r="D93" s="239" t="s">
        <v>24</v>
      </c>
      <c r="E93" s="239">
        <v>5</v>
      </c>
      <c r="F93" s="239" t="s">
        <v>207</v>
      </c>
      <c r="G93" s="239" t="s">
        <v>50</v>
      </c>
      <c r="H93" s="239">
        <v>1</v>
      </c>
      <c r="I93" s="239"/>
      <c r="J93" s="239" t="s">
        <v>208</v>
      </c>
      <c r="K93" s="239" t="s">
        <v>209</v>
      </c>
      <c r="L93" s="240">
        <v>43503</v>
      </c>
      <c r="M93" s="239" t="s">
        <v>20</v>
      </c>
    </row>
    <row r="94" spans="1:13" x14ac:dyDescent="0.35">
      <c r="A94" s="237" t="s">
        <v>201</v>
      </c>
      <c r="B94" s="237" t="s">
        <v>202</v>
      </c>
      <c r="C94" s="237" t="s">
        <v>203</v>
      </c>
      <c r="D94" s="237" t="s">
        <v>28</v>
      </c>
      <c r="E94" s="237" t="s">
        <v>17</v>
      </c>
      <c r="F94" s="237" t="s">
        <v>210</v>
      </c>
      <c r="G94" s="237" t="s">
        <v>17</v>
      </c>
      <c r="H94" s="237" t="s">
        <v>17</v>
      </c>
      <c r="I94" s="237" t="s">
        <v>211</v>
      </c>
      <c r="J94" s="237" t="s">
        <v>212</v>
      </c>
      <c r="K94" s="237" t="s">
        <v>213</v>
      </c>
      <c r="L94" s="238">
        <v>43503</v>
      </c>
      <c r="M94" s="237" t="s">
        <v>20</v>
      </c>
    </row>
    <row r="95" spans="1:13" x14ac:dyDescent="0.35">
      <c r="A95" s="239" t="s">
        <v>214</v>
      </c>
      <c r="B95" s="239" t="s">
        <v>215</v>
      </c>
      <c r="C95" s="239" t="s">
        <v>216</v>
      </c>
      <c r="D95" s="239" t="s">
        <v>16</v>
      </c>
      <c r="E95" s="239">
        <v>160000</v>
      </c>
      <c r="F95" s="239" t="s">
        <v>217</v>
      </c>
      <c r="G95" s="239" t="s">
        <v>25</v>
      </c>
      <c r="H95" s="239">
        <v>2</v>
      </c>
      <c r="I95" s="239" t="s">
        <v>218</v>
      </c>
      <c r="J95" s="239" t="s">
        <v>219</v>
      </c>
      <c r="K95" s="239" t="s">
        <v>220</v>
      </c>
      <c r="L95" s="240">
        <v>43503</v>
      </c>
      <c r="M95" s="239" t="s">
        <v>20</v>
      </c>
    </row>
    <row r="96" spans="1:13" x14ac:dyDescent="0.35">
      <c r="A96" s="237" t="s">
        <v>214</v>
      </c>
      <c r="B96" s="237" t="s">
        <v>215</v>
      </c>
      <c r="C96" s="237" t="s">
        <v>216</v>
      </c>
      <c r="D96" s="237" t="s">
        <v>21</v>
      </c>
      <c r="E96" s="237">
        <v>11422</v>
      </c>
      <c r="F96" s="237" t="s">
        <v>217</v>
      </c>
      <c r="G96" s="237" t="s">
        <v>25</v>
      </c>
      <c r="H96" s="237">
        <v>2</v>
      </c>
      <c r="I96" s="237" t="s">
        <v>221</v>
      </c>
      <c r="J96" s="237" t="s">
        <v>222</v>
      </c>
      <c r="K96" s="237" t="s">
        <v>223</v>
      </c>
      <c r="L96" s="238">
        <v>43503</v>
      </c>
      <c r="M96" s="237" t="s">
        <v>20</v>
      </c>
    </row>
    <row r="97" spans="1:13" x14ac:dyDescent="0.35">
      <c r="A97" s="239" t="s">
        <v>214</v>
      </c>
      <c r="B97" s="239" t="s">
        <v>215</v>
      </c>
      <c r="C97" s="239" t="s">
        <v>216</v>
      </c>
      <c r="D97" s="239" t="s">
        <v>24</v>
      </c>
      <c r="E97" s="239">
        <v>4</v>
      </c>
      <c r="F97" s="239"/>
      <c r="G97" s="239" t="s">
        <v>25</v>
      </c>
      <c r="H97" s="239">
        <v>2</v>
      </c>
      <c r="I97" s="239"/>
      <c r="J97" s="239" t="s">
        <v>224</v>
      </c>
      <c r="K97" s="239" t="s">
        <v>225</v>
      </c>
      <c r="L97" s="240">
        <v>43503</v>
      </c>
      <c r="M97" s="239" t="s">
        <v>20</v>
      </c>
    </row>
    <row r="98" spans="1:13" x14ac:dyDescent="0.35">
      <c r="A98" s="237" t="s">
        <v>214</v>
      </c>
      <c r="B98" s="237" t="s">
        <v>215</v>
      </c>
      <c r="C98" s="237" t="s">
        <v>216</v>
      </c>
      <c r="D98" s="237" t="s">
        <v>59</v>
      </c>
      <c r="E98" s="237" t="s">
        <v>17</v>
      </c>
      <c r="F98" s="237"/>
      <c r="G98" s="237" t="s">
        <v>17</v>
      </c>
      <c r="H98" s="237" t="s">
        <v>17</v>
      </c>
      <c r="I98" s="237"/>
      <c r="J98" s="237" t="s">
        <v>226</v>
      </c>
      <c r="K98" s="237" t="s">
        <v>227</v>
      </c>
      <c r="L98" s="238">
        <v>43503</v>
      </c>
      <c r="M98" s="237" t="s">
        <v>20</v>
      </c>
    </row>
    <row r="99" spans="1:13" x14ac:dyDescent="0.35">
      <c r="A99" s="239" t="s">
        <v>214</v>
      </c>
      <c r="B99" s="239" t="s">
        <v>215</v>
      </c>
      <c r="C99" s="239" t="s">
        <v>216</v>
      </c>
      <c r="D99" s="239" t="s">
        <v>30</v>
      </c>
      <c r="E99" s="239" t="s">
        <v>17</v>
      </c>
      <c r="F99" s="239"/>
      <c r="G99" s="239" t="s">
        <v>17</v>
      </c>
      <c r="H99" s="239" t="s">
        <v>17</v>
      </c>
      <c r="I99" s="239"/>
      <c r="J99" s="239"/>
      <c r="K99" s="239" t="s">
        <v>228</v>
      </c>
      <c r="L99" s="240">
        <v>43503</v>
      </c>
      <c r="M99" s="239" t="s">
        <v>20</v>
      </c>
    </row>
    <row r="100" spans="1:13" x14ac:dyDescent="0.35">
      <c r="A100" s="237" t="s">
        <v>229</v>
      </c>
      <c r="B100" s="237" t="s">
        <v>230</v>
      </c>
      <c r="C100" s="237" t="s">
        <v>231</v>
      </c>
      <c r="D100" s="237" t="s">
        <v>30</v>
      </c>
      <c r="E100" s="237" t="s">
        <v>17</v>
      </c>
      <c r="F100" s="237"/>
      <c r="G100" s="237" t="s">
        <v>17</v>
      </c>
      <c r="H100" s="237" t="s">
        <v>17</v>
      </c>
      <c r="I100" s="237"/>
      <c r="J100" s="237"/>
      <c r="K100" s="237" t="s">
        <v>232</v>
      </c>
      <c r="L100" s="238">
        <v>43507</v>
      </c>
      <c r="M100" s="237" t="s">
        <v>20</v>
      </c>
    </row>
    <row r="101" spans="1:13" x14ac:dyDescent="0.35">
      <c r="A101" s="239" t="s">
        <v>229</v>
      </c>
      <c r="B101" s="239" t="s">
        <v>230</v>
      </c>
      <c r="C101" s="239" t="s">
        <v>231</v>
      </c>
      <c r="D101" s="239" t="s">
        <v>32</v>
      </c>
      <c r="E101" s="239" t="s">
        <v>17</v>
      </c>
      <c r="F101" s="239"/>
      <c r="G101" s="239" t="s">
        <v>17</v>
      </c>
      <c r="H101" s="239" t="s">
        <v>17</v>
      </c>
      <c r="I101" s="239"/>
      <c r="J101" s="239"/>
      <c r="K101" s="239" t="s">
        <v>233</v>
      </c>
      <c r="L101" s="240">
        <v>43507</v>
      </c>
      <c r="M101" s="239" t="s">
        <v>20</v>
      </c>
    </row>
    <row r="102" spans="1:13" x14ac:dyDescent="0.35">
      <c r="A102" s="237" t="s">
        <v>234</v>
      </c>
      <c r="B102" s="237" t="s">
        <v>235</v>
      </c>
      <c r="C102" s="237" t="s">
        <v>236</v>
      </c>
      <c r="D102" s="237" t="s">
        <v>16</v>
      </c>
      <c r="E102" s="237" t="s">
        <v>17</v>
      </c>
      <c r="F102" s="237"/>
      <c r="G102" s="237" t="s">
        <v>17</v>
      </c>
      <c r="H102" s="237" t="s">
        <v>17</v>
      </c>
      <c r="I102" s="237"/>
      <c r="J102" s="237" t="s">
        <v>237</v>
      </c>
      <c r="K102" s="237" t="s">
        <v>238</v>
      </c>
      <c r="L102" s="238">
        <v>43508</v>
      </c>
      <c r="M102" s="237" t="s">
        <v>20</v>
      </c>
    </row>
    <row r="103" spans="1:13" x14ac:dyDescent="0.35">
      <c r="A103" s="239" t="s">
        <v>234</v>
      </c>
      <c r="B103" s="239" t="s">
        <v>235</v>
      </c>
      <c r="C103" s="239" t="s">
        <v>236</v>
      </c>
      <c r="D103" s="239" t="s">
        <v>21</v>
      </c>
      <c r="E103" s="239" t="s">
        <v>17</v>
      </c>
      <c r="F103" s="239"/>
      <c r="G103" s="239" t="s">
        <v>17</v>
      </c>
      <c r="H103" s="239" t="s">
        <v>17</v>
      </c>
      <c r="I103" s="239"/>
      <c r="J103" s="239" t="s">
        <v>237</v>
      </c>
      <c r="K103" s="239" t="s">
        <v>239</v>
      </c>
      <c r="L103" s="240">
        <v>43508</v>
      </c>
      <c r="M103" s="239" t="s">
        <v>20</v>
      </c>
    </row>
    <row r="104" spans="1:13" x14ac:dyDescent="0.35">
      <c r="A104" s="237" t="s">
        <v>234</v>
      </c>
      <c r="B104" s="237" t="s">
        <v>235</v>
      </c>
      <c r="C104" s="237" t="s">
        <v>236</v>
      </c>
      <c r="D104" s="237" t="s">
        <v>28</v>
      </c>
      <c r="E104" s="237" t="s">
        <v>17</v>
      </c>
      <c r="F104" s="237"/>
      <c r="G104" s="237" t="s">
        <v>17</v>
      </c>
      <c r="H104" s="237" t="s">
        <v>17</v>
      </c>
      <c r="I104" s="237"/>
      <c r="J104" s="237" t="s">
        <v>237</v>
      </c>
      <c r="K104" s="237" t="s">
        <v>240</v>
      </c>
      <c r="L104" s="238">
        <v>43508</v>
      </c>
      <c r="M104" s="237" t="s">
        <v>20</v>
      </c>
    </row>
    <row r="105" spans="1:13" x14ac:dyDescent="0.35">
      <c r="A105" s="239" t="s">
        <v>234</v>
      </c>
      <c r="B105" s="239" t="s">
        <v>235</v>
      </c>
      <c r="C105" s="239" t="s">
        <v>236</v>
      </c>
      <c r="D105" s="239" t="s">
        <v>61</v>
      </c>
      <c r="E105" s="239" t="s">
        <v>17</v>
      </c>
      <c r="F105" s="239"/>
      <c r="G105" s="239" t="s">
        <v>17</v>
      </c>
      <c r="H105" s="239" t="s">
        <v>17</v>
      </c>
      <c r="I105" s="239"/>
      <c r="J105" s="239" t="s">
        <v>237</v>
      </c>
      <c r="K105" s="239" t="s">
        <v>241</v>
      </c>
      <c r="L105" s="240">
        <v>43508</v>
      </c>
      <c r="M105" s="239" t="s">
        <v>20</v>
      </c>
    </row>
    <row r="106" spans="1:13" x14ac:dyDescent="0.35">
      <c r="A106" s="237" t="s">
        <v>234</v>
      </c>
      <c r="B106" s="237" t="s">
        <v>235</v>
      </c>
      <c r="C106" s="237" t="s">
        <v>236</v>
      </c>
      <c r="D106" s="237" t="s">
        <v>242</v>
      </c>
      <c r="E106" s="237">
        <v>623000</v>
      </c>
      <c r="F106" s="237" t="s">
        <v>243</v>
      </c>
      <c r="G106" s="237" t="s">
        <v>50</v>
      </c>
      <c r="H106" s="237">
        <v>1</v>
      </c>
      <c r="I106" s="237" t="s">
        <v>244</v>
      </c>
      <c r="J106" s="237" t="s">
        <v>245</v>
      </c>
      <c r="K106" s="237" t="s">
        <v>246</v>
      </c>
      <c r="L106" s="238">
        <v>43508</v>
      </c>
      <c r="M106" s="237" t="s">
        <v>20</v>
      </c>
    </row>
    <row r="107" spans="1:13" x14ac:dyDescent="0.35">
      <c r="A107" s="239" t="s">
        <v>234</v>
      </c>
      <c r="B107" s="239" t="s">
        <v>235</v>
      </c>
      <c r="C107" s="239" t="s">
        <v>236</v>
      </c>
      <c r="D107" s="239" t="s">
        <v>30</v>
      </c>
      <c r="E107" s="239" t="s">
        <v>17</v>
      </c>
      <c r="F107" s="239"/>
      <c r="G107" s="239" t="s">
        <v>17</v>
      </c>
      <c r="H107" s="239" t="s">
        <v>17</v>
      </c>
      <c r="I107" s="239"/>
      <c r="J107" s="239" t="s">
        <v>237</v>
      </c>
      <c r="K107" s="239" t="s">
        <v>247</v>
      </c>
      <c r="L107" s="240">
        <v>43508</v>
      </c>
      <c r="M107" s="239" t="s">
        <v>20</v>
      </c>
    </row>
    <row r="108" spans="1:13" x14ac:dyDescent="0.35">
      <c r="A108" s="237" t="s">
        <v>234</v>
      </c>
      <c r="B108" s="237" t="s">
        <v>235</v>
      </c>
      <c r="C108" s="237" t="s">
        <v>236</v>
      </c>
      <c r="D108" s="237" t="s">
        <v>32</v>
      </c>
      <c r="E108" s="237" t="s">
        <v>17</v>
      </c>
      <c r="F108" s="237"/>
      <c r="G108" s="237" t="s">
        <v>17</v>
      </c>
      <c r="H108" s="237" t="s">
        <v>17</v>
      </c>
      <c r="I108" s="237"/>
      <c r="J108" s="237" t="s">
        <v>237</v>
      </c>
      <c r="K108" s="237" t="s">
        <v>248</v>
      </c>
      <c r="L108" s="238">
        <v>43508</v>
      </c>
      <c r="M108" s="237" t="s">
        <v>20</v>
      </c>
    </row>
    <row r="109" spans="1:13" x14ac:dyDescent="0.35">
      <c r="A109" s="239" t="s">
        <v>249</v>
      </c>
      <c r="B109" s="239" t="s">
        <v>250</v>
      </c>
      <c r="C109" s="239" t="s">
        <v>251</v>
      </c>
      <c r="D109" s="239" t="s">
        <v>16</v>
      </c>
      <c r="E109" s="239" t="s">
        <v>17</v>
      </c>
      <c r="F109" s="239"/>
      <c r="G109" s="239" t="s">
        <v>17</v>
      </c>
      <c r="H109" s="239" t="s">
        <v>17</v>
      </c>
      <c r="I109" s="239"/>
      <c r="J109" s="239" t="s">
        <v>237</v>
      </c>
      <c r="K109" s="239" t="s">
        <v>252</v>
      </c>
      <c r="L109" s="240">
        <v>43508</v>
      </c>
      <c r="M109" s="239" t="s">
        <v>20</v>
      </c>
    </row>
    <row r="110" spans="1:13" x14ac:dyDescent="0.35">
      <c r="A110" s="237" t="s">
        <v>249</v>
      </c>
      <c r="B110" s="237" t="s">
        <v>250</v>
      </c>
      <c r="C110" s="237" t="s">
        <v>251</v>
      </c>
      <c r="D110" s="237" t="s">
        <v>21</v>
      </c>
      <c r="E110" s="237" t="s">
        <v>17</v>
      </c>
      <c r="F110" s="237"/>
      <c r="G110" s="237" t="s">
        <v>17</v>
      </c>
      <c r="H110" s="237" t="s">
        <v>17</v>
      </c>
      <c r="I110" s="237"/>
      <c r="J110" s="237" t="s">
        <v>237</v>
      </c>
      <c r="K110" s="237" t="s">
        <v>253</v>
      </c>
      <c r="L110" s="238">
        <v>43508</v>
      </c>
      <c r="M110" s="237" t="s">
        <v>20</v>
      </c>
    </row>
    <row r="111" spans="1:13" x14ac:dyDescent="0.35">
      <c r="A111" s="239" t="s">
        <v>249</v>
      </c>
      <c r="B111" s="239" t="s">
        <v>250</v>
      </c>
      <c r="C111" s="239" t="s">
        <v>251</v>
      </c>
      <c r="D111" s="239" t="s">
        <v>24</v>
      </c>
      <c r="E111" s="239">
        <v>5</v>
      </c>
      <c r="F111" s="239" t="s">
        <v>254</v>
      </c>
      <c r="G111" s="239" t="s">
        <v>50</v>
      </c>
      <c r="H111" s="239">
        <v>1</v>
      </c>
      <c r="I111" s="239" t="s">
        <v>255</v>
      </c>
      <c r="J111" s="239" t="s">
        <v>256</v>
      </c>
      <c r="K111" s="239" t="s">
        <v>257</v>
      </c>
      <c r="L111" s="240">
        <v>43508</v>
      </c>
      <c r="M111" s="239" t="s">
        <v>20</v>
      </c>
    </row>
    <row r="112" spans="1:13" x14ac:dyDescent="0.35">
      <c r="A112" s="237" t="s">
        <v>249</v>
      </c>
      <c r="B112" s="237" t="s">
        <v>250</v>
      </c>
      <c r="C112" s="237" t="s">
        <v>251</v>
      </c>
      <c r="D112" s="237" t="s">
        <v>28</v>
      </c>
      <c r="E112" s="237" t="s">
        <v>17</v>
      </c>
      <c r="F112" s="237"/>
      <c r="G112" s="237" t="s">
        <v>17</v>
      </c>
      <c r="H112" s="237" t="s">
        <v>17</v>
      </c>
      <c r="I112" s="237"/>
      <c r="J112" s="237" t="s">
        <v>237</v>
      </c>
      <c r="K112" s="237" t="s">
        <v>258</v>
      </c>
      <c r="L112" s="238">
        <v>43508</v>
      </c>
      <c r="M112" s="237" t="s">
        <v>20</v>
      </c>
    </row>
    <row r="113" spans="1:13" x14ac:dyDescent="0.35">
      <c r="A113" s="239" t="s">
        <v>249</v>
      </c>
      <c r="B113" s="239" t="s">
        <v>250</v>
      </c>
      <c r="C113" s="239" t="s">
        <v>251</v>
      </c>
      <c r="D113" s="239" t="s">
        <v>59</v>
      </c>
      <c r="E113" s="239" t="s">
        <v>17</v>
      </c>
      <c r="F113" s="239"/>
      <c r="G113" s="239" t="s">
        <v>17</v>
      </c>
      <c r="H113" s="239" t="s">
        <v>17</v>
      </c>
      <c r="I113" s="239"/>
      <c r="J113" s="239" t="s">
        <v>237</v>
      </c>
      <c r="K113" s="239" t="s">
        <v>259</v>
      </c>
      <c r="L113" s="240">
        <v>43508</v>
      </c>
      <c r="M113" s="239" t="s">
        <v>20</v>
      </c>
    </row>
    <row r="114" spans="1:13" x14ac:dyDescent="0.35">
      <c r="A114" s="237" t="s">
        <v>249</v>
      </c>
      <c r="B114" s="237" t="s">
        <v>250</v>
      </c>
      <c r="C114" s="237" t="s">
        <v>251</v>
      </c>
      <c r="D114" s="237" t="s">
        <v>61</v>
      </c>
      <c r="E114" s="237" t="s">
        <v>17</v>
      </c>
      <c r="F114" s="237"/>
      <c r="G114" s="237" t="s">
        <v>17</v>
      </c>
      <c r="H114" s="237" t="s">
        <v>17</v>
      </c>
      <c r="I114" s="237"/>
      <c r="J114" s="237" t="s">
        <v>237</v>
      </c>
      <c r="K114" s="237" t="s">
        <v>260</v>
      </c>
      <c r="L114" s="238">
        <v>43508</v>
      </c>
      <c r="M114" s="237" t="s">
        <v>20</v>
      </c>
    </row>
    <row r="115" spans="1:13" x14ac:dyDescent="0.35">
      <c r="A115" s="239" t="s">
        <v>249</v>
      </c>
      <c r="B115" s="239" t="s">
        <v>250</v>
      </c>
      <c r="C115" s="239" t="s">
        <v>251</v>
      </c>
      <c r="D115" s="239" t="s">
        <v>242</v>
      </c>
      <c r="E115" s="239">
        <v>1267000</v>
      </c>
      <c r="F115" s="239" t="s">
        <v>261</v>
      </c>
      <c r="G115" s="239" t="s">
        <v>50</v>
      </c>
      <c r="H115" s="239">
        <v>1</v>
      </c>
      <c r="I115" s="239" t="s">
        <v>262</v>
      </c>
      <c r="J115" s="239" t="s">
        <v>263</v>
      </c>
      <c r="K115" s="239" t="s">
        <v>264</v>
      </c>
      <c r="L115" s="240">
        <v>43508</v>
      </c>
      <c r="M115" s="239" t="s">
        <v>20</v>
      </c>
    </row>
    <row r="116" spans="1:13" x14ac:dyDescent="0.35">
      <c r="A116" s="237" t="s">
        <v>249</v>
      </c>
      <c r="B116" s="237" t="s">
        <v>250</v>
      </c>
      <c r="C116" s="237" t="s">
        <v>251</v>
      </c>
      <c r="D116" s="237" t="s">
        <v>30</v>
      </c>
      <c r="E116" s="237" t="s">
        <v>17</v>
      </c>
      <c r="F116" s="237"/>
      <c r="G116" s="237" t="s">
        <v>17</v>
      </c>
      <c r="H116" s="237" t="s">
        <v>17</v>
      </c>
      <c r="I116" s="237"/>
      <c r="J116" s="237" t="s">
        <v>237</v>
      </c>
      <c r="K116" s="237" t="s">
        <v>265</v>
      </c>
      <c r="L116" s="238">
        <v>43508</v>
      </c>
      <c r="M116" s="237" t="s">
        <v>20</v>
      </c>
    </row>
    <row r="117" spans="1:13" x14ac:dyDescent="0.35">
      <c r="A117" s="239" t="s">
        <v>249</v>
      </c>
      <c r="B117" s="239" t="s">
        <v>250</v>
      </c>
      <c r="C117" s="239" t="s">
        <v>251</v>
      </c>
      <c r="D117" s="239" t="s">
        <v>32</v>
      </c>
      <c r="E117" s="239" t="s">
        <v>17</v>
      </c>
      <c r="F117" s="239"/>
      <c r="G117" s="239" t="s">
        <v>17</v>
      </c>
      <c r="H117" s="239" t="s">
        <v>17</v>
      </c>
      <c r="I117" s="239"/>
      <c r="J117" s="239" t="s">
        <v>237</v>
      </c>
      <c r="K117" s="239" t="s">
        <v>266</v>
      </c>
      <c r="L117" s="240">
        <v>43508</v>
      </c>
      <c r="M117" s="239" t="s">
        <v>20</v>
      </c>
    </row>
    <row r="118" spans="1:13" x14ac:dyDescent="0.35">
      <c r="A118" s="237" t="s">
        <v>267</v>
      </c>
      <c r="B118" s="237" t="s">
        <v>268</v>
      </c>
      <c r="C118" s="237" t="s">
        <v>251</v>
      </c>
      <c r="D118" s="237" t="s">
        <v>24</v>
      </c>
      <c r="E118" s="237">
        <v>5</v>
      </c>
      <c r="F118" s="237" t="s">
        <v>254</v>
      </c>
      <c r="G118" s="237" t="s">
        <v>50</v>
      </c>
      <c r="H118" s="237">
        <v>1</v>
      </c>
      <c r="I118" s="237" t="s">
        <v>255</v>
      </c>
      <c r="J118" s="237" t="s">
        <v>256</v>
      </c>
      <c r="K118" s="237" t="s">
        <v>269</v>
      </c>
      <c r="L118" s="238">
        <v>43508</v>
      </c>
      <c r="M118" s="237" t="s">
        <v>20</v>
      </c>
    </row>
    <row r="119" spans="1:13" x14ac:dyDescent="0.35">
      <c r="A119" s="239" t="s">
        <v>267</v>
      </c>
      <c r="B119" s="239" t="s">
        <v>268</v>
      </c>
      <c r="C119" s="239" t="s">
        <v>251</v>
      </c>
      <c r="D119" s="239" t="s">
        <v>28</v>
      </c>
      <c r="E119" s="239" t="s">
        <v>17</v>
      </c>
      <c r="F119" s="239"/>
      <c r="G119" s="239" t="s">
        <v>17</v>
      </c>
      <c r="H119" s="239" t="s">
        <v>17</v>
      </c>
      <c r="I119" s="239"/>
      <c r="J119" s="239" t="s">
        <v>237</v>
      </c>
      <c r="K119" s="239" t="s">
        <v>270</v>
      </c>
      <c r="L119" s="240">
        <v>43508</v>
      </c>
      <c r="M119" s="239" t="s">
        <v>20</v>
      </c>
    </row>
    <row r="120" spans="1:13" x14ac:dyDescent="0.35">
      <c r="A120" s="237" t="s">
        <v>267</v>
      </c>
      <c r="B120" s="237" t="s">
        <v>268</v>
      </c>
      <c r="C120" s="237" t="s">
        <v>251</v>
      </c>
      <c r="D120" s="237" t="s">
        <v>59</v>
      </c>
      <c r="E120" s="237" t="s">
        <v>17</v>
      </c>
      <c r="F120" s="237"/>
      <c r="G120" s="237" t="s">
        <v>17</v>
      </c>
      <c r="H120" s="237" t="s">
        <v>17</v>
      </c>
      <c r="I120" s="237"/>
      <c r="J120" s="237" t="s">
        <v>237</v>
      </c>
      <c r="K120" s="237" t="s">
        <v>271</v>
      </c>
      <c r="L120" s="238">
        <v>43508</v>
      </c>
      <c r="M120" s="237" t="s">
        <v>20</v>
      </c>
    </row>
    <row r="121" spans="1:13" x14ac:dyDescent="0.35">
      <c r="A121" s="239" t="s">
        <v>267</v>
      </c>
      <c r="B121" s="239" t="s">
        <v>268</v>
      </c>
      <c r="C121" s="239" t="s">
        <v>251</v>
      </c>
      <c r="D121" s="239" t="s">
        <v>242</v>
      </c>
      <c r="E121" s="239">
        <v>156906</v>
      </c>
      <c r="F121" s="239" t="s">
        <v>261</v>
      </c>
      <c r="G121" s="239" t="s">
        <v>50</v>
      </c>
      <c r="H121" s="239">
        <v>1</v>
      </c>
      <c r="I121" s="239" t="s">
        <v>262</v>
      </c>
      <c r="J121" s="239" t="s">
        <v>272</v>
      </c>
      <c r="K121" s="239" t="s">
        <v>273</v>
      </c>
      <c r="L121" s="240">
        <v>43508</v>
      </c>
      <c r="M121" s="239" t="s">
        <v>20</v>
      </c>
    </row>
    <row r="122" spans="1:13" x14ac:dyDescent="0.35">
      <c r="A122" s="237" t="s">
        <v>267</v>
      </c>
      <c r="B122" s="237" t="s">
        <v>268</v>
      </c>
      <c r="C122" s="237" t="s">
        <v>251</v>
      </c>
      <c r="D122" s="237" t="s">
        <v>30</v>
      </c>
      <c r="E122" s="237" t="s">
        <v>17</v>
      </c>
      <c r="F122" s="237"/>
      <c r="G122" s="237" t="s">
        <v>17</v>
      </c>
      <c r="H122" s="237" t="s">
        <v>17</v>
      </c>
      <c r="I122" s="237"/>
      <c r="J122" s="237" t="s">
        <v>237</v>
      </c>
      <c r="K122" s="237" t="s">
        <v>274</v>
      </c>
      <c r="L122" s="238">
        <v>43508</v>
      </c>
      <c r="M122" s="237" t="s">
        <v>20</v>
      </c>
    </row>
    <row r="123" spans="1:13" x14ac:dyDescent="0.35">
      <c r="A123" s="239" t="s">
        <v>267</v>
      </c>
      <c r="B123" s="239" t="s">
        <v>268</v>
      </c>
      <c r="C123" s="239" t="s">
        <v>251</v>
      </c>
      <c r="D123" s="239" t="s">
        <v>32</v>
      </c>
      <c r="E123" s="239" t="s">
        <v>17</v>
      </c>
      <c r="F123" s="239"/>
      <c r="G123" s="239" t="s">
        <v>17</v>
      </c>
      <c r="H123" s="239" t="s">
        <v>17</v>
      </c>
      <c r="I123" s="239"/>
      <c r="J123" s="239" t="s">
        <v>237</v>
      </c>
      <c r="K123" s="239" t="s">
        <v>275</v>
      </c>
      <c r="L123" s="240">
        <v>43508</v>
      </c>
      <c r="M123" s="239" t="s">
        <v>20</v>
      </c>
    </row>
    <row r="124" spans="1:13" x14ac:dyDescent="0.35">
      <c r="A124" s="237" t="s">
        <v>276</v>
      </c>
      <c r="B124" s="237" t="s">
        <v>277</v>
      </c>
      <c r="C124" s="237" t="s">
        <v>251</v>
      </c>
      <c r="D124" s="237" t="s">
        <v>16</v>
      </c>
      <c r="E124" s="237" t="s">
        <v>17</v>
      </c>
      <c r="F124" s="237"/>
      <c r="G124" s="237" t="s">
        <v>25</v>
      </c>
      <c r="H124" s="237">
        <v>2</v>
      </c>
      <c r="I124" s="237"/>
      <c r="J124" s="237" t="s">
        <v>237</v>
      </c>
      <c r="K124" s="237" t="s">
        <v>278</v>
      </c>
      <c r="L124" s="238">
        <v>43508</v>
      </c>
      <c r="M124" s="237" t="s">
        <v>20</v>
      </c>
    </row>
    <row r="125" spans="1:13" x14ac:dyDescent="0.35">
      <c r="A125" s="239" t="s">
        <v>276</v>
      </c>
      <c r="B125" s="239" t="s">
        <v>277</v>
      </c>
      <c r="C125" s="239" t="s">
        <v>251</v>
      </c>
      <c r="D125" s="239" t="s">
        <v>21</v>
      </c>
      <c r="E125" s="239" t="s">
        <v>17</v>
      </c>
      <c r="F125" s="239"/>
      <c r="G125" s="239" t="s">
        <v>17</v>
      </c>
      <c r="H125" s="239" t="s">
        <v>17</v>
      </c>
      <c r="I125" s="239"/>
      <c r="J125" s="239" t="s">
        <v>237</v>
      </c>
      <c r="K125" s="239" t="s">
        <v>279</v>
      </c>
      <c r="L125" s="240">
        <v>43508</v>
      </c>
      <c r="M125" s="239" t="s">
        <v>20</v>
      </c>
    </row>
    <row r="126" spans="1:13" x14ac:dyDescent="0.35">
      <c r="A126" s="237" t="s">
        <v>276</v>
      </c>
      <c r="B126" s="237" t="s">
        <v>277</v>
      </c>
      <c r="C126" s="237" t="s">
        <v>251</v>
      </c>
      <c r="D126" s="237" t="s">
        <v>24</v>
      </c>
      <c r="E126" s="237">
        <v>5</v>
      </c>
      <c r="F126" s="237" t="s">
        <v>254</v>
      </c>
      <c r="G126" s="237" t="s">
        <v>25</v>
      </c>
      <c r="H126" s="237">
        <v>2</v>
      </c>
      <c r="I126" s="237" t="s">
        <v>255</v>
      </c>
      <c r="J126" s="237" t="s">
        <v>256</v>
      </c>
      <c r="K126" s="237" t="s">
        <v>280</v>
      </c>
      <c r="L126" s="238">
        <v>43508</v>
      </c>
      <c r="M126" s="237" t="s">
        <v>20</v>
      </c>
    </row>
    <row r="127" spans="1:13" x14ac:dyDescent="0.35">
      <c r="A127" s="239" t="s">
        <v>276</v>
      </c>
      <c r="B127" s="239" t="s">
        <v>277</v>
      </c>
      <c r="C127" s="239" t="s">
        <v>251</v>
      </c>
      <c r="D127" s="239" t="s">
        <v>28</v>
      </c>
      <c r="E127" s="239" t="s">
        <v>17</v>
      </c>
      <c r="F127" s="239"/>
      <c r="G127" s="239" t="s">
        <v>25</v>
      </c>
      <c r="H127" s="239">
        <v>2</v>
      </c>
      <c r="I127" s="239"/>
      <c r="J127" s="239" t="s">
        <v>237</v>
      </c>
      <c r="K127" s="239" t="s">
        <v>281</v>
      </c>
      <c r="L127" s="240">
        <v>43508</v>
      </c>
      <c r="M127" s="239" t="s">
        <v>20</v>
      </c>
    </row>
    <row r="128" spans="1:13" x14ac:dyDescent="0.35">
      <c r="A128" s="237" t="s">
        <v>276</v>
      </c>
      <c r="B128" s="237" t="s">
        <v>277</v>
      </c>
      <c r="C128" s="237" t="s">
        <v>251</v>
      </c>
      <c r="D128" s="237" t="s">
        <v>59</v>
      </c>
      <c r="E128" s="237" t="s">
        <v>17</v>
      </c>
      <c r="F128" s="237"/>
      <c r="G128" s="237" t="s">
        <v>25</v>
      </c>
      <c r="H128" s="237">
        <v>2</v>
      </c>
      <c r="I128" s="237"/>
      <c r="J128" s="237" t="s">
        <v>237</v>
      </c>
      <c r="K128" s="237" t="s">
        <v>282</v>
      </c>
      <c r="L128" s="238">
        <v>43508</v>
      </c>
      <c r="M128" s="237" t="s">
        <v>20</v>
      </c>
    </row>
    <row r="129" spans="1:13" x14ac:dyDescent="0.35">
      <c r="A129" s="239" t="s">
        <v>276</v>
      </c>
      <c r="B129" s="239" t="s">
        <v>277</v>
      </c>
      <c r="C129" s="239" t="s">
        <v>251</v>
      </c>
      <c r="D129" s="239" t="s">
        <v>61</v>
      </c>
      <c r="E129" s="239" t="s">
        <v>17</v>
      </c>
      <c r="F129" s="239"/>
      <c r="G129" s="239" t="s">
        <v>25</v>
      </c>
      <c r="H129" s="239">
        <v>2</v>
      </c>
      <c r="I129" s="239"/>
      <c r="J129" s="239" t="s">
        <v>237</v>
      </c>
      <c r="K129" s="239" t="s">
        <v>283</v>
      </c>
      <c r="L129" s="240">
        <v>43508</v>
      </c>
      <c r="M129" s="239" t="s">
        <v>20</v>
      </c>
    </row>
    <row r="130" spans="1:13" x14ac:dyDescent="0.35">
      <c r="A130" s="237" t="s">
        <v>276</v>
      </c>
      <c r="B130" s="237" t="s">
        <v>277</v>
      </c>
      <c r="C130" s="237" t="s">
        <v>251</v>
      </c>
      <c r="D130" s="237" t="s">
        <v>242</v>
      </c>
      <c r="E130" s="237">
        <v>210600</v>
      </c>
      <c r="F130" s="237" t="s">
        <v>284</v>
      </c>
      <c r="G130" s="237" t="s">
        <v>25</v>
      </c>
      <c r="H130" s="237">
        <v>2</v>
      </c>
      <c r="I130" s="237" t="s">
        <v>285</v>
      </c>
      <c r="J130" s="237" t="s">
        <v>286</v>
      </c>
      <c r="K130" s="237" t="s">
        <v>287</v>
      </c>
      <c r="L130" s="238">
        <v>43508</v>
      </c>
      <c r="M130" s="237" t="s">
        <v>20</v>
      </c>
    </row>
    <row r="131" spans="1:13" x14ac:dyDescent="0.35">
      <c r="A131" s="239" t="s">
        <v>276</v>
      </c>
      <c r="B131" s="239" t="s">
        <v>277</v>
      </c>
      <c r="C131" s="239" t="s">
        <v>251</v>
      </c>
      <c r="D131" s="239" t="s">
        <v>30</v>
      </c>
      <c r="E131" s="239" t="s">
        <v>17</v>
      </c>
      <c r="F131" s="239"/>
      <c r="G131" s="239" t="s">
        <v>25</v>
      </c>
      <c r="H131" s="239">
        <v>2</v>
      </c>
      <c r="I131" s="239"/>
      <c r="J131" s="239" t="s">
        <v>237</v>
      </c>
      <c r="K131" s="239" t="s">
        <v>288</v>
      </c>
      <c r="L131" s="240">
        <v>43508</v>
      </c>
      <c r="M131" s="239" t="s">
        <v>20</v>
      </c>
    </row>
    <row r="132" spans="1:13" x14ac:dyDescent="0.35">
      <c r="A132" s="237" t="s">
        <v>276</v>
      </c>
      <c r="B132" s="237" t="s">
        <v>277</v>
      </c>
      <c r="C132" s="237" t="s">
        <v>251</v>
      </c>
      <c r="D132" s="237" t="s">
        <v>32</v>
      </c>
      <c r="E132" s="237" t="s">
        <v>17</v>
      </c>
      <c r="F132" s="237"/>
      <c r="G132" s="237" t="s">
        <v>25</v>
      </c>
      <c r="H132" s="237">
        <v>2</v>
      </c>
      <c r="I132" s="237"/>
      <c r="J132" s="237" t="s">
        <v>237</v>
      </c>
      <c r="K132" s="237" t="s">
        <v>289</v>
      </c>
      <c r="L132" s="238">
        <v>43508</v>
      </c>
      <c r="M132" s="237" t="s">
        <v>20</v>
      </c>
    </row>
    <row r="133" spans="1:13" x14ac:dyDescent="0.35">
      <c r="A133" s="239" t="s">
        <v>290</v>
      </c>
      <c r="B133" s="239" t="s">
        <v>291</v>
      </c>
      <c r="C133" s="239" t="s">
        <v>292</v>
      </c>
      <c r="D133" s="239" t="s">
        <v>24</v>
      </c>
      <c r="E133" s="239">
        <v>5</v>
      </c>
      <c r="F133" s="239"/>
      <c r="G133" s="239" t="s">
        <v>25</v>
      </c>
      <c r="H133" s="239">
        <v>2</v>
      </c>
      <c r="I133" s="239"/>
      <c r="J133" s="239" t="s">
        <v>293</v>
      </c>
      <c r="K133" s="239" t="s">
        <v>294</v>
      </c>
      <c r="L133" s="240">
        <v>43509</v>
      </c>
      <c r="M133" s="239" t="s">
        <v>20</v>
      </c>
    </row>
    <row r="134" spans="1:13" x14ac:dyDescent="0.35">
      <c r="A134" s="237" t="s">
        <v>290</v>
      </c>
      <c r="B134" s="237" t="s">
        <v>291</v>
      </c>
      <c r="C134" s="237" t="s">
        <v>292</v>
      </c>
      <c r="D134" s="237" t="s">
        <v>30</v>
      </c>
      <c r="E134" s="237" t="s">
        <v>17</v>
      </c>
      <c r="F134" s="237"/>
      <c r="G134" s="237" t="s">
        <v>25</v>
      </c>
      <c r="H134" s="237">
        <v>2</v>
      </c>
      <c r="I134" s="237"/>
      <c r="J134" s="237"/>
      <c r="K134" s="237" t="s">
        <v>295</v>
      </c>
      <c r="L134" s="238">
        <v>43509</v>
      </c>
      <c r="M134" s="237" t="s">
        <v>20</v>
      </c>
    </row>
    <row r="135" spans="1:13" x14ac:dyDescent="0.35">
      <c r="A135" s="239" t="s">
        <v>296</v>
      </c>
      <c r="B135" s="239" t="s">
        <v>297</v>
      </c>
      <c r="C135" s="239" t="s">
        <v>292</v>
      </c>
      <c r="D135" s="239" t="s">
        <v>16</v>
      </c>
      <c r="E135" s="239" t="s">
        <v>17</v>
      </c>
      <c r="F135" s="239"/>
      <c r="G135" s="239" t="s">
        <v>25</v>
      </c>
      <c r="H135" s="239">
        <v>2</v>
      </c>
      <c r="I135" s="239"/>
      <c r="J135" s="239"/>
      <c r="K135" s="239" t="s">
        <v>298</v>
      </c>
      <c r="L135" s="240">
        <v>43509</v>
      </c>
      <c r="M135" s="239" t="s">
        <v>20</v>
      </c>
    </row>
    <row r="136" spans="1:13" x14ac:dyDescent="0.35">
      <c r="A136" s="237" t="s">
        <v>296</v>
      </c>
      <c r="B136" s="237" t="s">
        <v>297</v>
      </c>
      <c r="C136" s="237" t="s">
        <v>292</v>
      </c>
      <c r="D136" s="237" t="s">
        <v>21</v>
      </c>
      <c r="E136" s="237" t="s">
        <v>17</v>
      </c>
      <c r="F136" s="237"/>
      <c r="G136" s="237" t="s">
        <v>17</v>
      </c>
      <c r="H136" s="237" t="s">
        <v>17</v>
      </c>
      <c r="I136" s="237"/>
      <c r="J136" s="237"/>
      <c r="K136" s="237" t="s">
        <v>299</v>
      </c>
      <c r="L136" s="238">
        <v>43509</v>
      </c>
      <c r="M136" s="237" t="s">
        <v>20</v>
      </c>
    </row>
    <row r="137" spans="1:13" x14ac:dyDescent="0.35">
      <c r="A137" s="239" t="s">
        <v>296</v>
      </c>
      <c r="B137" s="239" t="s">
        <v>297</v>
      </c>
      <c r="C137" s="239" t="s">
        <v>292</v>
      </c>
      <c r="D137" s="239" t="s">
        <v>28</v>
      </c>
      <c r="E137" s="239">
        <v>5.2</v>
      </c>
      <c r="F137" s="239" t="s">
        <v>300</v>
      </c>
      <c r="G137" s="239" t="s">
        <v>25</v>
      </c>
      <c r="H137" s="239">
        <v>2</v>
      </c>
      <c r="I137" s="239" t="s">
        <v>301</v>
      </c>
      <c r="J137" s="239" t="s">
        <v>302</v>
      </c>
      <c r="K137" s="239" t="s">
        <v>303</v>
      </c>
      <c r="L137" s="240">
        <v>43509</v>
      </c>
      <c r="M137" s="239" t="s">
        <v>20</v>
      </c>
    </row>
    <row r="138" spans="1:13" x14ac:dyDescent="0.35">
      <c r="A138" s="237" t="s">
        <v>296</v>
      </c>
      <c r="B138" s="237" t="s">
        <v>297</v>
      </c>
      <c r="C138" s="237" t="s">
        <v>292</v>
      </c>
      <c r="D138" s="237" t="s">
        <v>30</v>
      </c>
      <c r="E138" s="237" t="s">
        <v>17</v>
      </c>
      <c r="F138" s="237"/>
      <c r="G138" s="237" t="s">
        <v>25</v>
      </c>
      <c r="H138" s="237">
        <v>2</v>
      </c>
      <c r="I138" s="237"/>
      <c r="J138" s="237"/>
      <c r="K138" s="237" t="s">
        <v>304</v>
      </c>
      <c r="L138" s="238">
        <v>43509</v>
      </c>
      <c r="M138" s="237" t="s">
        <v>20</v>
      </c>
    </row>
    <row r="139" spans="1:13" x14ac:dyDescent="0.35">
      <c r="A139" s="239" t="s">
        <v>296</v>
      </c>
      <c r="B139" s="239" t="s">
        <v>297</v>
      </c>
      <c r="C139" s="239" t="s">
        <v>292</v>
      </c>
      <c r="D139" s="239" t="s">
        <v>32</v>
      </c>
      <c r="E139" s="239" t="s">
        <v>17</v>
      </c>
      <c r="F139" s="239"/>
      <c r="G139" s="239" t="s">
        <v>25</v>
      </c>
      <c r="H139" s="239">
        <v>2</v>
      </c>
      <c r="I139" s="239"/>
      <c r="J139" s="239"/>
      <c r="K139" s="239" t="s">
        <v>305</v>
      </c>
      <c r="L139" s="240">
        <v>43509</v>
      </c>
      <c r="M139" s="239" t="s">
        <v>20</v>
      </c>
    </row>
    <row r="140" spans="1:13" x14ac:dyDescent="0.35">
      <c r="A140" s="237" t="s">
        <v>306</v>
      </c>
      <c r="B140" s="237" t="s">
        <v>307</v>
      </c>
      <c r="C140" s="237" t="s">
        <v>292</v>
      </c>
      <c r="D140" s="237" t="s">
        <v>30</v>
      </c>
      <c r="E140" s="237" t="s">
        <v>17</v>
      </c>
      <c r="F140" s="237"/>
      <c r="G140" s="237" t="s">
        <v>25</v>
      </c>
      <c r="H140" s="237">
        <v>2</v>
      </c>
      <c r="I140" s="237"/>
      <c r="J140" s="237"/>
      <c r="K140" s="237" t="s">
        <v>308</v>
      </c>
      <c r="L140" s="238">
        <v>43509</v>
      </c>
      <c r="M140" s="237" t="s">
        <v>20</v>
      </c>
    </row>
    <row r="141" spans="1:13" x14ac:dyDescent="0.35">
      <c r="A141" s="239" t="s">
        <v>306</v>
      </c>
      <c r="B141" s="239" t="s">
        <v>307</v>
      </c>
      <c r="C141" s="239" t="s">
        <v>292</v>
      </c>
      <c r="D141" s="239" t="s">
        <v>32</v>
      </c>
      <c r="E141" s="239">
        <v>377500</v>
      </c>
      <c r="F141" s="239" t="s">
        <v>309</v>
      </c>
      <c r="G141" s="239" t="s">
        <v>25</v>
      </c>
      <c r="H141" s="239">
        <v>2</v>
      </c>
      <c r="I141" s="239" t="s">
        <v>310</v>
      </c>
      <c r="J141" s="239" t="s">
        <v>311</v>
      </c>
      <c r="K141" s="239" t="s">
        <v>312</v>
      </c>
      <c r="L141" s="240">
        <v>43509</v>
      </c>
      <c r="M141" s="239" t="s">
        <v>20</v>
      </c>
    </row>
    <row r="142" spans="1:13" x14ac:dyDescent="0.35">
      <c r="A142" s="237" t="s">
        <v>313</v>
      </c>
      <c r="B142" s="237" t="s">
        <v>314</v>
      </c>
      <c r="C142" s="237" t="s">
        <v>292</v>
      </c>
      <c r="D142" s="237" t="s">
        <v>16</v>
      </c>
      <c r="E142" s="237">
        <v>0</v>
      </c>
      <c r="F142" s="237"/>
      <c r="G142" s="237" t="s">
        <v>25</v>
      </c>
      <c r="H142" s="237">
        <v>2</v>
      </c>
      <c r="I142" s="237"/>
      <c r="J142" s="237"/>
      <c r="K142" s="237" t="s">
        <v>315</v>
      </c>
      <c r="L142" s="238">
        <v>43509</v>
      </c>
      <c r="M142" s="237" t="s">
        <v>20</v>
      </c>
    </row>
    <row r="143" spans="1:13" x14ac:dyDescent="0.35">
      <c r="A143" s="239" t="s">
        <v>313</v>
      </c>
      <c r="B143" s="239" t="s">
        <v>314</v>
      </c>
      <c r="C143" s="239" t="s">
        <v>292</v>
      </c>
      <c r="D143" s="239" t="s">
        <v>21</v>
      </c>
      <c r="E143" s="239">
        <v>0</v>
      </c>
      <c r="F143" s="239"/>
      <c r="G143" s="239" t="s">
        <v>25</v>
      </c>
      <c r="H143" s="239">
        <v>2</v>
      </c>
      <c r="I143" s="239"/>
      <c r="J143" s="239"/>
      <c r="K143" s="239" t="s">
        <v>316</v>
      </c>
      <c r="L143" s="240">
        <v>43509</v>
      </c>
      <c r="M143" s="239" t="s">
        <v>20</v>
      </c>
    </row>
    <row r="144" spans="1:13" x14ac:dyDescent="0.35">
      <c r="A144" s="237" t="s">
        <v>313</v>
      </c>
      <c r="B144" s="237" t="s">
        <v>314</v>
      </c>
      <c r="C144" s="237" t="s">
        <v>292</v>
      </c>
      <c r="D144" s="237" t="s">
        <v>24</v>
      </c>
      <c r="E144" s="237">
        <v>3</v>
      </c>
      <c r="F144" s="237"/>
      <c r="G144" s="237" t="s">
        <v>25</v>
      </c>
      <c r="H144" s="237">
        <v>2</v>
      </c>
      <c r="I144" s="237"/>
      <c r="J144" s="237"/>
      <c r="K144" s="237" t="s">
        <v>317</v>
      </c>
      <c r="L144" s="238">
        <v>43509</v>
      </c>
      <c r="M144" s="237" t="s">
        <v>20</v>
      </c>
    </row>
    <row r="145" spans="1:13" x14ac:dyDescent="0.35">
      <c r="A145" s="239" t="s">
        <v>313</v>
      </c>
      <c r="B145" s="239" t="s">
        <v>314</v>
      </c>
      <c r="C145" s="239" t="s">
        <v>292</v>
      </c>
      <c r="D145" s="239" t="s">
        <v>28</v>
      </c>
      <c r="E145" s="239" t="s">
        <v>17</v>
      </c>
      <c r="F145" s="239"/>
      <c r="G145" s="239" t="s">
        <v>25</v>
      </c>
      <c r="H145" s="239">
        <v>2</v>
      </c>
      <c r="I145" s="239"/>
      <c r="J145" s="239"/>
      <c r="K145" s="239" t="s">
        <v>318</v>
      </c>
      <c r="L145" s="240">
        <v>43509</v>
      </c>
      <c r="M145" s="239" t="s">
        <v>20</v>
      </c>
    </row>
    <row r="146" spans="1:13" x14ac:dyDescent="0.35">
      <c r="A146" s="237" t="s">
        <v>313</v>
      </c>
      <c r="B146" s="237" t="s">
        <v>314</v>
      </c>
      <c r="C146" s="237" t="s">
        <v>292</v>
      </c>
      <c r="D146" s="237" t="s">
        <v>61</v>
      </c>
      <c r="E146" s="237">
        <v>0</v>
      </c>
      <c r="F146" s="237"/>
      <c r="G146" s="237" t="s">
        <v>25</v>
      </c>
      <c r="H146" s="237">
        <v>2</v>
      </c>
      <c r="I146" s="237"/>
      <c r="J146" s="237"/>
      <c r="K146" s="237" t="s">
        <v>319</v>
      </c>
      <c r="L146" s="238">
        <v>43509</v>
      </c>
      <c r="M146" s="237" t="s">
        <v>20</v>
      </c>
    </row>
    <row r="147" spans="1:13" x14ac:dyDescent="0.35">
      <c r="A147" s="239" t="s">
        <v>313</v>
      </c>
      <c r="B147" s="239" t="s">
        <v>314</v>
      </c>
      <c r="C147" s="239" t="s">
        <v>292</v>
      </c>
      <c r="D147" s="239" t="s">
        <v>30</v>
      </c>
      <c r="E147" s="239" t="s">
        <v>17</v>
      </c>
      <c r="F147" s="239"/>
      <c r="G147" s="239" t="s">
        <v>25</v>
      </c>
      <c r="H147" s="239">
        <v>2</v>
      </c>
      <c r="I147" s="239"/>
      <c r="J147" s="239"/>
      <c r="K147" s="239" t="s">
        <v>320</v>
      </c>
      <c r="L147" s="240">
        <v>43509</v>
      </c>
      <c r="M147" s="239" t="s">
        <v>20</v>
      </c>
    </row>
    <row r="148" spans="1:13" x14ac:dyDescent="0.35">
      <c r="A148" s="237" t="s">
        <v>313</v>
      </c>
      <c r="B148" s="237" t="s">
        <v>314</v>
      </c>
      <c r="C148" s="237" t="s">
        <v>292</v>
      </c>
      <c r="D148" s="237" t="s">
        <v>32</v>
      </c>
      <c r="E148" s="237" t="s">
        <v>17</v>
      </c>
      <c r="F148" s="237"/>
      <c r="G148" s="237" t="s">
        <v>25</v>
      </c>
      <c r="H148" s="237">
        <v>2</v>
      </c>
      <c r="I148" s="237"/>
      <c r="J148" s="237"/>
      <c r="K148" s="237" t="s">
        <v>321</v>
      </c>
      <c r="L148" s="238">
        <v>43509</v>
      </c>
      <c r="M148" s="237" t="s">
        <v>20</v>
      </c>
    </row>
    <row r="149" spans="1:13" x14ac:dyDescent="0.35">
      <c r="A149" s="239" t="s">
        <v>322</v>
      </c>
      <c r="B149" s="239" t="s">
        <v>323</v>
      </c>
      <c r="C149" s="239" t="s">
        <v>324</v>
      </c>
      <c r="D149" s="239" t="s">
        <v>16</v>
      </c>
      <c r="E149" s="239" t="s">
        <v>17</v>
      </c>
      <c r="F149" s="239"/>
      <c r="G149" s="239" t="s">
        <v>25</v>
      </c>
      <c r="H149" s="239">
        <v>2</v>
      </c>
      <c r="I149" s="239"/>
      <c r="J149" s="239"/>
      <c r="K149" s="239" t="s">
        <v>325</v>
      </c>
      <c r="L149" s="240">
        <v>43509</v>
      </c>
      <c r="M149" s="239" t="s">
        <v>20</v>
      </c>
    </row>
    <row r="150" spans="1:13" x14ac:dyDescent="0.35">
      <c r="A150" s="237" t="s">
        <v>322</v>
      </c>
      <c r="B150" s="237" t="s">
        <v>323</v>
      </c>
      <c r="C150" s="237" t="s">
        <v>324</v>
      </c>
      <c r="D150" s="237" t="s">
        <v>21</v>
      </c>
      <c r="E150" s="237" t="s">
        <v>17</v>
      </c>
      <c r="F150" s="237"/>
      <c r="G150" s="237" t="s">
        <v>17</v>
      </c>
      <c r="H150" s="237" t="s">
        <v>17</v>
      </c>
      <c r="I150" s="237"/>
      <c r="J150" s="237"/>
      <c r="K150" s="237" t="s">
        <v>326</v>
      </c>
      <c r="L150" s="238">
        <v>43509</v>
      </c>
      <c r="M150" s="237" t="s">
        <v>20</v>
      </c>
    </row>
    <row r="151" spans="1:13" x14ac:dyDescent="0.35">
      <c r="A151" s="239" t="s">
        <v>322</v>
      </c>
      <c r="B151" s="239" t="s">
        <v>323</v>
      </c>
      <c r="C151" s="239" t="s">
        <v>324</v>
      </c>
      <c r="D151" s="239" t="s">
        <v>24</v>
      </c>
      <c r="E151" s="239">
        <v>5</v>
      </c>
      <c r="F151" s="239"/>
      <c r="G151" s="239" t="s">
        <v>25</v>
      </c>
      <c r="H151" s="239">
        <v>2</v>
      </c>
      <c r="I151" s="239"/>
      <c r="J151" s="239"/>
      <c r="K151" s="239" t="s">
        <v>327</v>
      </c>
      <c r="L151" s="240">
        <v>43509</v>
      </c>
      <c r="M151" s="239" t="s">
        <v>20</v>
      </c>
    </row>
    <row r="152" spans="1:13" x14ac:dyDescent="0.35">
      <c r="A152" s="237" t="s">
        <v>322</v>
      </c>
      <c r="B152" s="237" t="s">
        <v>323</v>
      </c>
      <c r="C152" s="237" t="s">
        <v>324</v>
      </c>
      <c r="D152" s="237" t="s">
        <v>28</v>
      </c>
      <c r="E152" s="237">
        <v>1700</v>
      </c>
      <c r="F152" s="237" t="s">
        <v>328</v>
      </c>
      <c r="G152" s="237" t="s">
        <v>25</v>
      </c>
      <c r="H152" s="237">
        <v>2</v>
      </c>
      <c r="I152" s="237" t="s">
        <v>329</v>
      </c>
      <c r="J152" s="237" t="s">
        <v>330</v>
      </c>
      <c r="K152" s="237" t="s">
        <v>331</v>
      </c>
      <c r="L152" s="238">
        <v>43509</v>
      </c>
      <c r="M152" s="237" t="s">
        <v>20</v>
      </c>
    </row>
    <row r="153" spans="1:13" x14ac:dyDescent="0.35">
      <c r="A153" s="239" t="s">
        <v>332</v>
      </c>
      <c r="B153" s="239" t="s">
        <v>333</v>
      </c>
      <c r="C153" s="239" t="s">
        <v>334</v>
      </c>
      <c r="D153" s="239" t="s">
        <v>16</v>
      </c>
      <c r="E153" s="239" t="s">
        <v>17</v>
      </c>
      <c r="F153" s="239"/>
      <c r="G153" s="239" t="s">
        <v>25</v>
      </c>
      <c r="H153" s="239">
        <v>2</v>
      </c>
      <c r="I153" s="239"/>
      <c r="J153" s="239" t="s">
        <v>335</v>
      </c>
      <c r="K153" s="239" t="s">
        <v>336</v>
      </c>
      <c r="L153" s="240">
        <v>43509</v>
      </c>
      <c r="M153" s="239" t="s">
        <v>20</v>
      </c>
    </row>
    <row r="154" spans="1:13" x14ac:dyDescent="0.35">
      <c r="A154" s="237" t="s">
        <v>332</v>
      </c>
      <c r="B154" s="237" t="s">
        <v>333</v>
      </c>
      <c r="C154" s="237" t="s">
        <v>334</v>
      </c>
      <c r="D154" s="237" t="s">
        <v>21</v>
      </c>
      <c r="E154" s="237" t="s">
        <v>17</v>
      </c>
      <c r="F154" s="237"/>
      <c r="G154" s="237" t="s">
        <v>17</v>
      </c>
      <c r="H154" s="237" t="s">
        <v>17</v>
      </c>
      <c r="I154" s="237"/>
      <c r="J154" s="237" t="s">
        <v>335</v>
      </c>
      <c r="K154" s="237" t="s">
        <v>337</v>
      </c>
      <c r="L154" s="238">
        <v>43509</v>
      </c>
      <c r="M154" s="237" t="s">
        <v>20</v>
      </c>
    </row>
    <row r="155" spans="1:13" x14ac:dyDescent="0.35">
      <c r="A155" s="239" t="s">
        <v>332</v>
      </c>
      <c r="B155" s="239" t="s">
        <v>333</v>
      </c>
      <c r="C155" s="239" t="s">
        <v>334</v>
      </c>
      <c r="D155" s="239" t="s">
        <v>30</v>
      </c>
      <c r="E155" s="239" t="s">
        <v>17</v>
      </c>
      <c r="F155" s="239"/>
      <c r="G155" s="239" t="s">
        <v>25</v>
      </c>
      <c r="H155" s="239">
        <v>2</v>
      </c>
      <c r="I155" s="239"/>
      <c r="J155" s="239" t="s">
        <v>335</v>
      </c>
      <c r="K155" s="239" t="s">
        <v>338</v>
      </c>
      <c r="L155" s="240">
        <v>43509</v>
      </c>
      <c r="M155" s="239" t="s">
        <v>20</v>
      </c>
    </row>
    <row r="156" spans="1:13" x14ac:dyDescent="0.35">
      <c r="A156" s="237" t="s">
        <v>332</v>
      </c>
      <c r="B156" s="237" t="s">
        <v>333</v>
      </c>
      <c r="C156" s="237" t="s">
        <v>334</v>
      </c>
      <c r="D156" s="237" t="s">
        <v>32</v>
      </c>
      <c r="E156" s="237" t="s">
        <v>17</v>
      </c>
      <c r="F156" s="237"/>
      <c r="G156" s="237" t="s">
        <v>25</v>
      </c>
      <c r="H156" s="237">
        <v>2</v>
      </c>
      <c r="I156" s="237"/>
      <c r="J156" s="237" t="s">
        <v>335</v>
      </c>
      <c r="K156" s="237" t="s">
        <v>339</v>
      </c>
      <c r="L156" s="238">
        <v>43509</v>
      </c>
      <c r="M156" s="237" t="s">
        <v>20</v>
      </c>
    </row>
    <row r="157" spans="1:13" x14ac:dyDescent="0.35">
      <c r="A157" s="239" t="s">
        <v>340</v>
      </c>
      <c r="B157" s="239" t="s">
        <v>341</v>
      </c>
      <c r="C157" s="239" t="s">
        <v>342</v>
      </c>
      <c r="D157" s="239" t="s">
        <v>16</v>
      </c>
      <c r="E157" s="239" t="s">
        <v>17</v>
      </c>
      <c r="F157" s="239"/>
      <c r="G157" s="239" t="s">
        <v>25</v>
      </c>
      <c r="H157" s="239">
        <v>2</v>
      </c>
      <c r="I157" s="239"/>
      <c r="J157" s="239"/>
      <c r="K157" s="239" t="s">
        <v>343</v>
      </c>
      <c r="L157" s="240">
        <v>43509</v>
      </c>
      <c r="M157" s="239" t="s">
        <v>20</v>
      </c>
    </row>
    <row r="158" spans="1:13" x14ac:dyDescent="0.35">
      <c r="A158" s="237" t="s">
        <v>340</v>
      </c>
      <c r="B158" s="237" t="s">
        <v>341</v>
      </c>
      <c r="C158" s="237" t="s">
        <v>342</v>
      </c>
      <c r="D158" s="237" t="s">
        <v>21</v>
      </c>
      <c r="E158" s="237" t="s">
        <v>17</v>
      </c>
      <c r="F158" s="237"/>
      <c r="G158" s="237" t="s">
        <v>17</v>
      </c>
      <c r="H158" s="237" t="s">
        <v>17</v>
      </c>
      <c r="I158" s="237"/>
      <c r="J158" s="237"/>
      <c r="K158" s="237" t="s">
        <v>344</v>
      </c>
      <c r="L158" s="238">
        <v>43509</v>
      </c>
      <c r="M158" s="237" t="s">
        <v>20</v>
      </c>
    </row>
    <row r="159" spans="1:13" x14ac:dyDescent="0.35">
      <c r="A159" s="239" t="s">
        <v>340</v>
      </c>
      <c r="B159" s="239" t="s">
        <v>341</v>
      </c>
      <c r="C159" s="239" t="s">
        <v>342</v>
      </c>
      <c r="D159" s="239" t="s">
        <v>28</v>
      </c>
      <c r="E159" s="239">
        <v>12965</v>
      </c>
      <c r="F159" s="239" t="s">
        <v>345</v>
      </c>
      <c r="G159" s="239" t="s">
        <v>25</v>
      </c>
      <c r="H159" s="239">
        <v>2</v>
      </c>
      <c r="I159" s="239" t="s">
        <v>346</v>
      </c>
      <c r="J159" s="239" t="s">
        <v>347</v>
      </c>
      <c r="K159" s="239" t="s">
        <v>348</v>
      </c>
      <c r="L159" s="240">
        <v>43509</v>
      </c>
      <c r="M159" s="239" t="s">
        <v>20</v>
      </c>
    </row>
    <row r="160" spans="1:13" x14ac:dyDescent="0.35">
      <c r="A160" s="237" t="s">
        <v>349</v>
      </c>
      <c r="B160" s="237" t="s">
        <v>350</v>
      </c>
      <c r="C160" s="237" t="s">
        <v>351</v>
      </c>
      <c r="D160" s="237" t="s">
        <v>16</v>
      </c>
      <c r="E160" s="237" t="s">
        <v>17</v>
      </c>
      <c r="F160" s="237"/>
      <c r="G160" s="237" t="s">
        <v>25</v>
      </c>
      <c r="H160" s="237">
        <v>2</v>
      </c>
      <c r="I160" s="237"/>
      <c r="J160" s="237"/>
      <c r="K160" s="237" t="s">
        <v>352</v>
      </c>
      <c r="L160" s="238">
        <v>43509</v>
      </c>
      <c r="M160" s="237" t="s">
        <v>20</v>
      </c>
    </row>
    <row r="161" spans="1:13" x14ac:dyDescent="0.35">
      <c r="A161" s="239" t="s">
        <v>349</v>
      </c>
      <c r="B161" s="239" t="s">
        <v>350</v>
      </c>
      <c r="C161" s="239" t="s">
        <v>351</v>
      </c>
      <c r="D161" s="239" t="s">
        <v>21</v>
      </c>
      <c r="E161" s="239" t="s">
        <v>17</v>
      </c>
      <c r="F161" s="239"/>
      <c r="G161" s="239" t="s">
        <v>17</v>
      </c>
      <c r="H161" s="239" t="s">
        <v>17</v>
      </c>
      <c r="I161" s="239"/>
      <c r="J161" s="239"/>
      <c r="K161" s="239" t="s">
        <v>353</v>
      </c>
      <c r="L161" s="240">
        <v>43509</v>
      </c>
      <c r="M161" s="239" t="s">
        <v>20</v>
      </c>
    </row>
    <row r="162" spans="1:13" x14ac:dyDescent="0.35">
      <c r="A162" s="237" t="s">
        <v>349</v>
      </c>
      <c r="B162" s="237" t="s">
        <v>350</v>
      </c>
      <c r="C162" s="237" t="s">
        <v>351</v>
      </c>
      <c r="D162" s="237" t="s">
        <v>61</v>
      </c>
      <c r="E162" s="237" t="s">
        <v>17</v>
      </c>
      <c r="F162" s="237"/>
      <c r="G162" s="237" t="s">
        <v>25</v>
      </c>
      <c r="H162" s="237">
        <v>2</v>
      </c>
      <c r="I162" s="237"/>
      <c r="J162" s="237"/>
      <c r="K162" s="237" t="s">
        <v>354</v>
      </c>
      <c r="L162" s="238">
        <v>43509</v>
      </c>
      <c r="M162" s="237" t="s">
        <v>20</v>
      </c>
    </row>
    <row r="163" spans="1:13" x14ac:dyDescent="0.35">
      <c r="A163" s="239" t="s">
        <v>355</v>
      </c>
      <c r="B163" s="239" t="s">
        <v>356</v>
      </c>
      <c r="C163" s="239" t="s">
        <v>357</v>
      </c>
      <c r="D163" s="239" t="s">
        <v>16</v>
      </c>
      <c r="E163" s="239" t="s">
        <v>17</v>
      </c>
      <c r="F163" s="239"/>
      <c r="G163" s="239" t="s">
        <v>25</v>
      </c>
      <c r="H163" s="239">
        <v>2</v>
      </c>
      <c r="I163" s="239"/>
      <c r="J163" s="239" t="s">
        <v>18</v>
      </c>
      <c r="K163" s="239" t="s">
        <v>358</v>
      </c>
      <c r="L163" s="240">
        <v>43509</v>
      </c>
      <c r="M163" s="239" t="s">
        <v>20</v>
      </c>
    </row>
    <row r="164" spans="1:13" x14ac:dyDescent="0.35">
      <c r="A164" s="237" t="s">
        <v>355</v>
      </c>
      <c r="B164" s="237" t="s">
        <v>356</v>
      </c>
      <c r="C164" s="237" t="s">
        <v>357</v>
      </c>
      <c r="D164" s="237" t="s">
        <v>21</v>
      </c>
      <c r="E164" s="237" t="s">
        <v>17</v>
      </c>
      <c r="F164" s="237"/>
      <c r="G164" s="237" t="s">
        <v>17</v>
      </c>
      <c r="H164" s="237" t="s">
        <v>17</v>
      </c>
      <c r="I164" s="237"/>
      <c r="J164" s="237" t="s">
        <v>18</v>
      </c>
      <c r="K164" s="237" t="s">
        <v>359</v>
      </c>
      <c r="L164" s="238">
        <v>43509</v>
      </c>
      <c r="M164" s="237" t="s">
        <v>20</v>
      </c>
    </row>
    <row r="165" spans="1:13" x14ac:dyDescent="0.35">
      <c r="A165" s="239" t="s">
        <v>355</v>
      </c>
      <c r="B165" s="239" t="s">
        <v>356</v>
      </c>
      <c r="C165" s="239" t="s">
        <v>357</v>
      </c>
      <c r="D165" s="239" t="s">
        <v>24</v>
      </c>
      <c r="E165" s="239">
        <v>2</v>
      </c>
      <c r="F165" s="239" t="s">
        <v>360</v>
      </c>
      <c r="G165" s="239" t="s">
        <v>25</v>
      </c>
      <c r="H165" s="239">
        <v>2</v>
      </c>
      <c r="I165" s="239" t="s">
        <v>361</v>
      </c>
      <c r="J165" s="239" t="s">
        <v>362</v>
      </c>
      <c r="K165" s="239" t="s">
        <v>363</v>
      </c>
      <c r="L165" s="240">
        <v>43509</v>
      </c>
      <c r="M165" s="239" t="s">
        <v>20</v>
      </c>
    </row>
    <row r="166" spans="1:13" x14ac:dyDescent="0.35">
      <c r="A166" s="237" t="s">
        <v>355</v>
      </c>
      <c r="B166" s="237" t="s">
        <v>356</v>
      </c>
      <c r="C166" s="237" t="s">
        <v>357</v>
      </c>
      <c r="D166" s="237" t="s">
        <v>28</v>
      </c>
      <c r="E166" s="237" t="s">
        <v>17</v>
      </c>
      <c r="F166" s="237"/>
      <c r="G166" s="237" t="s">
        <v>25</v>
      </c>
      <c r="H166" s="237">
        <v>2</v>
      </c>
      <c r="I166" s="237"/>
      <c r="J166" s="237" t="s">
        <v>18</v>
      </c>
      <c r="K166" s="237" t="s">
        <v>364</v>
      </c>
      <c r="L166" s="238">
        <v>43509</v>
      </c>
      <c r="M166" s="237" t="s">
        <v>20</v>
      </c>
    </row>
    <row r="167" spans="1:13" x14ac:dyDescent="0.35">
      <c r="A167" s="239" t="s">
        <v>355</v>
      </c>
      <c r="B167" s="239" t="s">
        <v>356</v>
      </c>
      <c r="C167" s="239" t="s">
        <v>357</v>
      </c>
      <c r="D167" s="239" t="s">
        <v>59</v>
      </c>
      <c r="E167" s="239" t="s">
        <v>17</v>
      </c>
      <c r="F167" s="239"/>
      <c r="G167" s="239" t="s">
        <v>25</v>
      </c>
      <c r="H167" s="239">
        <v>2</v>
      </c>
      <c r="I167" s="239"/>
      <c r="J167" s="239" t="s">
        <v>18</v>
      </c>
      <c r="K167" s="239" t="s">
        <v>365</v>
      </c>
      <c r="L167" s="240">
        <v>43509</v>
      </c>
      <c r="M167" s="239" t="s">
        <v>20</v>
      </c>
    </row>
    <row r="168" spans="1:13" x14ac:dyDescent="0.35">
      <c r="A168" s="237" t="s">
        <v>355</v>
      </c>
      <c r="B168" s="237" t="s">
        <v>356</v>
      </c>
      <c r="C168" s="237" t="s">
        <v>357</v>
      </c>
      <c r="D168" s="237" t="s">
        <v>30</v>
      </c>
      <c r="E168" s="237" t="s">
        <v>17</v>
      </c>
      <c r="F168" s="237"/>
      <c r="G168" s="237" t="s">
        <v>25</v>
      </c>
      <c r="H168" s="237">
        <v>2</v>
      </c>
      <c r="I168" s="237"/>
      <c r="J168" s="237" t="s">
        <v>18</v>
      </c>
      <c r="K168" s="237" t="s">
        <v>366</v>
      </c>
      <c r="L168" s="238">
        <v>43509</v>
      </c>
      <c r="M168" s="237" t="s">
        <v>20</v>
      </c>
    </row>
    <row r="169" spans="1:13" x14ac:dyDescent="0.35">
      <c r="A169" s="239" t="s">
        <v>355</v>
      </c>
      <c r="B169" s="239" t="s">
        <v>356</v>
      </c>
      <c r="C169" s="239" t="s">
        <v>357</v>
      </c>
      <c r="D169" s="239" t="s">
        <v>32</v>
      </c>
      <c r="E169" s="239" t="s">
        <v>17</v>
      </c>
      <c r="F169" s="239"/>
      <c r="G169" s="239" t="s">
        <v>25</v>
      </c>
      <c r="H169" s="239">
        <v>2</v>
      </c>
      <c r="I169" s="239"/>
      <c r="J169" s="239" t="s">
        <v>18</v>
      </c>
      <c r="K169" s="239" t="s">
        <v>367</v>
      </c>
      <c r="L169" s="240">
        <v>43509</v>
      </c>
      <c r="M169" s="239" t="s">
        <v>20</v>
      </c>
    </row>
    <row r="170" spans="1:13" x14ac:dyDescent="0.35">
      <c r="A170" s="237" t="s">
        <v>368</v>
      </c>
      <c r="B170" s="237" t="s">
        <v>369</v>
      </c>
      <c r="C170" s="237" t="s">
        <v>357</v>
      </c>
      <c r="D170" s="237" t="s">
        <v>16</v>
      </c>
      <c r="E170" s="237" t="s">
        <v>17</v>
      </c>
      <c r="F170" s="237"/>
      <c r="G170" s="237" t="s">
        <v>25</v>
      </c>
      <c r="H170" s="237">
        <v>2</v>
      </c>
      <c r="I170" s="237"/>
      <c r="J170" s="237" t="s">
        <v>18</v>
      </c>
      <c r="K170" s="237" t="s">
        <v>370</v>
      </c>
      <c r="L170" s="238">
        <v>43509</v>
      </c>
      <c r="M170" s="237" t="s">
        <v>20</v>
      </c>
    </row>
    <row r="171" spans="1:13" x14ac:dyDescent="0.35">
      <c r="A171" s="239" t="s">
        <v>368</v>
      </c>
      <c r="B171" s="239" t="s">
        <v>369</v>
      </c>
      <c r="C171" s="239" t="s">
        <v>357</v>
      </c>
      <c r="D171" s="239" t="s">
        <v>21</v>
      </c>
      <c r="E171" s="239" t="s">
        <v>17</v>
      </c>
      <c r="F171" s="239"/>
      <c r="G171" s="239" t="s">
        <v>17</v>
      </c>
      <c r="H171" s="239" t="s">
        <v>17</v>
      </c>
      <c r="I171" s="239"/>
      <c r="J171" s="239" t="s">
        <v>18</v>
      </c>
      <c r="K171" s="239" t="s">
        <v>371</v>
      </c>
      <c r="L171" s="240">
        <v>43509</v>
      </c>
      <c r="M171" s="239" t="s">
        <v>20</v>
      </c>
    </row>
    <row r="172" spans="1:13" x14ac:dyDescent="0.35">
      <c r="A172" s="237" t="s">
        <v>368</v>
      </c>
      <c r="B172" s="237" t="s">
        <v>369</v>
      </c>
      <c r="C172" s="237" t="s">
        <v>357</v>
      </c>
      <c r="D172" s="237" t="s">
        <v>24</v>
      </c>
      <c r="E172" s="237">
        <v>1</v>
      </c>
      <c r="F172" s="237" t="s">
        <v>17</v>
      </c>
      <c r="G172" s="237" t="s">
        <v>25</v>
      </c>
      <c r="H172" s="237">
        <v>2</v>
      </c>
      <c r="I172" s="237" t="s">
        <v>17</v>
      </c>
      <c r="J172" s="237" t="s">
        <v>372</v>
      </c>
      <c r="K172" s="237" t="s">
        <v>373</v>
      </c>
      <c r="L172" s="238">
        <v>43509</v>
      </c>
      <c r="M172" s="237" t="s">
        <v>20</v>
      </c>
    </row>
    <row r="173" spans="1:13" x14ac:dyDescent="0.35">
      <c r="A173" s="239" t="s">
        <v>368</v>
      </c>
      <c r="B173" s="239" t="s">
        <v>369</v>
      </c>
      <c r="C173" s="239" t="s">
        <v>357</v>
      </c>
      <c r="D173" s="239" t="s">
        <v>28</v>
      </c>
      <c r="E173" s="239" t="s">
        <v>17</v>
      </c>
      <c r="F173" s="239"/>
      <c r="G173" s="239" t="s">
        <v>25</v>
      </c>
      <c r="H173" s="239">
        <v>2</v>
      </c>
      <c r="I173" s="239"/>
      <c r="J173" s="239" t="s">
        <v>18</v>
      </c>
      <c r="K173" s="239" t="s">
        <v>374</v>
      </c>
      <c r="L173" s="240">
        <v>43509</v>
      </c>
      <c r="M173" s="239" t="s">
        <v>20</v>
      </c>
    </row>
    <row r="174" spans="1:13" x14ac:dyDescent="0.35">
      <c r="A174" s="237" t="s">
        <v>368</v>
      </c>
      <c r="B174" s="237" t="s">
        <v>369</v>
      </c>
      <c r="C174" s="237" t="s">
        <v>357</v>
      </c>
      <c r="D174" s="237" t="s">
        <v>59</v>
      </c>
      <c r="E174" s="237" t="s">
        <v>17</v>
      </c>
      <c r="F174" s="237"/>
      <c r="G174" s="237" t="s">
        <v>25</v>
      </c>
      <c r="H174" s="237">
        <v>2</v>
      </c>
      <c r="I174" s="237"/>
      <c r="J174" s="237" t="s">
        <v>18</v>
      </c>
      <c r="K174" s="237" t="s">
        <v>375</v>
      </c>
      <c r="L174" s="238">
        <v>43509</v>
      </c>
      <c r="M174" s="237" t="s">
        <v>20</v>
      </c>
    </row>
    <row r="175" spans="1:13" x14ac:dyDescent="0.35">
      <c r="A175" s="239" t="s">
        <v>368</v>
      </c>
      <c r="B175" s="239" t="s">
        <v>369</v>
      </c>
      <c r="C175" s="239" t="s">
        <v>357</v>
      </c>
      <c r="D175" s="239" t="s">
        <v>30</v>
      </c>
      <c r="E175" s="239" t="s">
        <v>17</v>
      </c>
      <c r="F175" s="239"/>
      <c r="G175" s="239" t="s">
        <v>25</v>
      </c>
      <c r="H175" s="239">
        <v>2</v>
      </c>
      <c r="I175" s="239"/>
      <c r="J175" s="239" t="s">
        <v>18</v>
      </c>
      <c r="K175" s="239" t="s">
        <v>376</v>
      </c>
      <c r="L175" s="240">
        <v>43509</v>
      </c>
      <c r="M175" s="239" t="s">
        <v>20</v>
      </c>
    </row>
    <row r="176" spans="1:13" x14ac:dyDescent="0.35">
      <c r="A176" s="237" t="s">
        <v>368</v>
      </c>
      <c r="B176" s="237" t="s">
        <v>369</v>
      </c>
      <c r="C176" s="237" t="s">
        <v>357</v>
      </c>
      <c r="D176" s="237" t="s">
        <v>32</v>
      </c>
      <c r="E176" s="237" t="s">
        <v>17</v>
      </c>
      <c r="F176" s="237"/>
      <c r="G176" s="237" t="s">
        <v>25</v>
      </c>
      <c r="H176" s="237">
        <v>2</v>
      </c>
      <c r="I176" s="237"/>
      <c r="J176" s="237" t="s">
        <v>18</v>
      </c>
      <c r="K176" s="237" t="s">
        <v>377</v>
      </c>
      <c r="L176" s="238">
        <v>43509</v>
      </c>
      <c r="M176" s="237" t="s">
        <v>20</v>
      </c>
    </row>
    <row r="177" spans="1:13" x14ac:dyDescent="0.35">
      <c r="A177" s="239" t="s">
        <v>378</v>
      </c>
      <c r="B177" s="239" t="s">
        <v>379</v>
      </c>
      <c r="C177" s="239" t="s">
        <v>357</v>
      </c>
      <c r="D177" s="239" t="s">
        <v>16</v>
      </c>
      <c r="E177" s="239" t="s">
        <v>17</v>
      </c>
      <c r="F177" s="239"/>
      <c r="G177" s="239" t="s">
        <v>25</v>
      </c>
      <c r="H177" s="239">
        <v>2</v>
      </c>
      <c r="I177" s="239"/>
      <c r="J177" s="239" t="s">
        <v>18</v>
      </c>
      <c r="K177" s="239" t="s">
        <v>380</v>
      </c>
      <c r="L177" s="240">
        <v>43509</v>
      </c>
      <c r="M177" s="239" t="s">
        <v>20</v>
      </c>
    </row>
    <row r="178" spans="1:13" x14ac:dyDescent="0.35">
      <c r="A178" s="237" t="s">
        <v>378</v>
      </c>
      <c r="B178" s="237" t="s">
        <v>379</v>
      </c>
      <c r="C178" s="237" t="s">
        <v>357</v>
      </c>
      <c r="D178" s="237" t="s">
        <v>21</v>
      </c>
      <c r="E178" s="237" t="s">
        <v>17</v>
      </c>
      <c r="F178" s="237"/>
      <c r="G178" s="237" t="s">
        <v>17</v>
      </c>
      <c r="H178" s="237" t="s">
        <v>17</v>
      </c>
      <c r="I178" s="237"/>
      <c r="J178" s="237" t="s">
        <v>18</v>
      </c>
      <c r="K178" s="237" t="s">
        <v>381</v>
      </c>
      <c r="L178" s="238">
        <v>43509</v>
      </c>
      <c r="M178" s="237" t="s">
        <v>20</v>
      </c>
    </row>
    <row r="179" spans="1:13" x14ac:dyDescent="0.35">
      <c r="A179" s="239" t="s">
        <v>378</v>
      </c>
      <c r="B179" s="239" t="s">
        <v>379</v>
      </c>
      <c r="C179" s="239" t="s">
        <v>357</v>
      </c>
      <c r="D179" s="239" t="s">
        <v>24</v>
      </c>
      <c r="E179" s="239">
        <v>1</v>
      </c>
      <c r="F179" s="239" t="s">
        <v>360</v>
      </c>
      <c r="G179" s="239" t="s">
        <v>25</v>
      </c>
      <c r="H179" s="239">
        <v>2</v>
      </c>
      <c r="I179" s="239" t="s">
        <v>361</v>
      </c>
      <c r="J179" s="239" t="s">
        <v>382</v>
      </c>
      <c r="K179" s="239" t="s">
        <v>383</v>
      </c>
      <c r="L179" s="240">
        <v>43509</v>
      </c>
      <c r="M179" s="239" t="s">
        <v>20</v>
      </c>
    </row>
    <row r="180" spans="1:13" x14ac:dyDescent="0.35">
      <c r="A180" s="237" t="s">
        <v>378</v>
      </c>
      <c r="B180" s="237" t="s">
        <v>379</v>
      </c>
      <c r="C180" s="237" t="s">
        <v>357</v>
      </c>
      <c r="D180" s="237" t="s">
        <v>28</v>
      </c>
      <c r="E180" s="237" t="s">
        <v>17</v>
      </c>
      <c r="F180" s="237"/>
      <c r="G180" s="237" t="s">
        <v>25</v>
      </c>
      <c r="H180" s="237">
        <v>2</v>
      </c>
      <c r="I180" s="237"/>
      <c r="J180" s="237" t="s">
        <v>18</v>
      </c>
      <c r="K180" s="237" t="s">
        <v>384</v>
      </c>
      <c r="L180" s="238">
        <v>43509</v>
      </c>
      <c r="M180" s="237" t="s">
        <v>20</v>
      </c>
    </row>
    <row r="181" spans="1:13" x14ac:dyDescent="0.35">
      <c r="A181" s="239" t="s">
        <v>378</v>
      </c>
      <c r="B181" s="239" t="s">
        <v>379</v>
      </c>
      <c r="C181" s="239" t="s">
        <v>357</v>
      </c>
      <c r="D181" s="239" t="s">
        <v>59</v>
      </c>
      <c r="E181" s="239" t="s">
        <v>17</v>
      </c>
      <c r="F181" s="239"/>
      <c r="G181" s="239" t="s">
        <v>25</v>
      </c>
      <c r="H181" s="239">
        <v>2</v>
      </c>
      <c r="I181" s="239"/>
      <c r="J181" s="239" t="s">
        <v>18</v>
      </c>
      <c r="K181" s="239" t="s">
        <v>385</v>
      </c>
      <c r="L181" s="240">
        <v>43509</v>
      </c>
      <c r="M181" s="239" t="s">
        <v>20</v>
      </c>
    </row>
    <row r="182" spans="1:13" x14ac:dyDescent="0.35">
      <c r="A182" s="237" t="s">
        <v>378</v>
      </c>
      <c r="B182" s="237" t="s">
        <v>379</v>
      </c>
      <c r="C182" s="237" t="s">
        <v>357</v>
      </c>
      <c r="D182" s="237" t="s">
        <v>30</v>
      </c>
      <c r="E182" s="237" t="s">
        <v>17</v>
      </c>
      <c r="F182" s="237"/>
      <c r="G182" s="237" t="s">
        <v>25</v>
      </c>
      <c r="H182" s="237">
        <v>2</v>
      </c>
      <c r="I182" s="237"/>
      <c r="J182" s="237" t="s">
        <v>18</v>
      </c>
      <c r="K182" s="237" t="s">
        <v>386</v>
      </c>
      <c r="L182" s="238">
        <v>43509</v>
      </c>
      <c r="M182" s="237" t="s">
        <v>20</v>
      </c>
    </row>
    <row r="183" spans="1:13" x14ac:dyDescent="0.35">
      <c r="A183" s="239" t="s">
        <v>378</v>
      </c>
      <c r="B183" s="239" t="s">
        <v>379</v>
      </c>
      <c r="C183" s="239" t="s">
        <v>357</v>
      </c>
      <c r="D183" s="239" t="s">
        <v>32</v>
      </c>
      <c r="E183" s="239" t="s">
        <v>17</v>
      </c>
      <c r="F183" s="239"/>
      <c r="G183" s="239" t="s">
        <v>25</v>
      </c>
      <c r="H183" s="239">
        <v>2</v>
      </c>
      <c r="I183" s="239"/>
      <c r="J183" s="239" t="s">
        <v>18</v>
      </c>
      <c r="K183" s="239" t="s">
        <v>387</v>
      </c>
      <c r="L183" s="240">
        <v>43509</v>
      </c>
      <c r="M183" s="239" t="s">
        <v>20</v>
      </c>
    </row>
    <row r="184" spans="1:13" x14ac:dyDescent="0.35">
      <c r="A184" s="237" t="s">
        <v>388</v>
      </c>
      <c r="B184" s="237" t="s">
        <v>389</v>
      </c>
      <c r="C184" s="237" t="s">
        <v>390</v>
      </c>
      <c r="D184" s="237" t="s">
        <v>16</v>
      </c>
      <c r="E184" s="237">
        <v>0</v>
      </c>
      <c r="F184" s="237"/>
      <c r="G184" s="237" t="s">
        <v>25</v>
      </c>
      <c r="H184" s="237">
        <v>2</v>
      </c>
      <c r="I184" s="237"/>
      <c r="J184" s="237" t="s">
        <v>391</v>
      </c>
      <c r="K184" s="237" t="s">
        <v>392</v>
      </c>
      <c r="L184" s="238">
        <v>43509</v>
      </c>
      <c r="M184" s="237" t="s">
        <v>20</v>
      </c>
    </row>
    <row r="185" spans="1:13" x14ac:dyDescent="0.35">
      <c r="A185" s="239" t="s">
        <v>388</v>
      </c>
      <c r="B185" s="239" t="s">
        <v>389</v>
      </c>
      <c r="C185" s="239" t="s">
        <v>390</v>
      </c>
      <c r="D185" s="239" t="s">
        <v>21</v>
      </c>
      <c r="E185" s="239">
        <v>0</v>
      </c>
      <c r="F185" s="239"/>
      <c r="G185" s="239" t="s">
        <v>25</v>
      </c>
      <c r="H185" s="239">
        <v>2</v>
      </c>
      <c r="I185" s="239"/>
      <c r="J185" s="239" t="s">
        <v>391</v>
      </c>
      <c r="K185" s="239" t="s">
        <v>393</v>
      </c>
      <c r="L185" s="240">
        <v>43509</v>
      </c>
      <c r="M185" s="239" t="s">
        <v>20</v>
      </c>
    </row>
    <row r="186" spans="1:13" x14ac:dyDescent="0.35">
      <c r="A186" s="237" t="s">
        <v>394</v>
      </c>
      <c r="B186" s="237" t="s">
        <v>395</v>
      </c>
      <c r="C186" s="237" t="s">
        <v>396</v>
      </c>
      <c r="D186" s="237" t="s">
        <v>28</v>
      </c>
      <c r="E186" s="237" t="s">
        <v>17</v>
      </c>
      <c r="F186" s="237"/>
      <c r="G186" s="237" t="s">
        <v>25</v>
      </c>
      <c r="H186" s="237">
        <v>2</v>
      </c>
      <c r="I186" s="237"/>
      <c r="J186" s="237"/>
      <c r="K186" s="237" t="s">
        <v>397</v>
      </c>
      <c r="L186" s="238">
        <v>43510</v>
      </c>
      <c r="M186" s="237" t="s">
        <v>20</v>
      </c>
    </row>
    <row r="187" spans="1:13" x14ac:dyDescent="0.35">
      <c r="A187" s="239" t="s">
        <v>394</v>
      </c>
      <c r="B187" s="239" t="s">
        <v>395</v>
      </c>
      <c r="C187" s="239" t="s">
        <v>396</v>
      </c>
      <c r="D187" s="239" t="s">
        <v>30</v>
      </c>
      <c r="E187" s="239">
        <v>1800000</v>
      </c>
      <c r="F187" s="239" t="s">
        <v>398</v>
      </c>
      <c r="G187" s="239" t="s">
        <v>25</v>
      </c>
      <c r="H187" s="239">
        <v>2</v>
      </c>
      <c r="I187" s="239" t="s">
        <v>399</v>
      </c>
      <c r="J187" s="239"/>
      <c r="K187" s="239" t="s">
        <v>400</v>
      </c>
      <c r="L187" s="240">
        <v>43510</v>
      </c>
      <c r="M187" s="239" t="s">
        <v>20</v>
      </c>
    </row>
    <row r="188" spans="1:13" x14ac:dyDescent="0.35">
      <c r="A188" s="237" t="s">
        <v>394</v>
      </c>
      <c r="B188" s="237" t="s">
        <v>395</v>
      </c>
      <c r="C188" s="237" t="s">
        <v>396</v>
      </c>
      <c r="D188" s="237" t="s">
        <v>32</v>
      </c>
      <c r="E188" s="237">
        <v>11500</v>
      </c>
      <c r="F188" s="237" t="s">
        <v>398</v>
      </c>
      <c r="G188" s="237" t="s">
        <v>25</v>
      </c>
      <c r="H188" s="237">
        <v>2</v>
      </c>
      <c r="I188" s="237" t="s">
        <v>399</v>
      </c>
      <c r="J188" s="237"/>
      <c r="K188" s="237" t="s">
        <v>401</v>
      </c>
      <c r="L188" s="238">
        <v>43510</v>
      </c>
      <c r="M188" s="237" t="s">
        <v>20</v>
      </c>
    </row>
    <row r="189" spans="1:13" x14ac:dyDescent="0.35">
      <c r="A189" s="239" t="s">
        <v>402</v>
      </c>
      <c r="B189" s="239" t="s">
        <v>403</v>
      </c>
      <c r="C189" s="239" t="s">
        <v>396</v>
      </c>
      <c r="D189" s="239" t="s">
        <v>16</v>
      </c>
      <c r="E189" s="239" t="s">
        <v>17</v>
      </c>
      <c r="F189" s="239"/>
      <c r="G189" s="239" t="s">
        <v>25</v>
      </c>
      <c r="H189" s="239">
        <v>2</v>
      </c>
      <c r="I189" s="239"/>
      <c r="J189" s="239"/>
      <c r="K189" s="239" t="s">
        <v>404</v>
      </c>
      <c r="L189" s="240">
        <v>43510</v>
      </c>
      <c r="M189" s="239" t="s">
        <v>20</v>
      </c>
    </row>
    <row r="190" spans="1:13" x14ac:dyDescent="0.35">
      <c r="A190" s="237" t="s">
        <v>402</v>
      </c>
      <c r="B190" s="237" t="s">
        <v>403</v>
      </c>
      <c r="C190" s="237" t="s">
        <v>396</v>
      </c>
      <c r="D190" s="237" t="s">
        <v>21</v>
      </c>
      <c r="E190" s="237" t="s">
        <v>17</v>
      </c>
      <c r="F190" s="237"/>
      <c r="G190" s="237" t="s">
        <v>17</v>
      </c>
      <c r="H190" s="237" t="s">
        <v>17</v>
      </c>
      <c r="I190" s="237"/>
      <c r="J190" s="237"/>
      <c r="K190" s="237" t="s">
        <v>405</v>
      </c>
      <c r="L190" s="238">
        <v>43510</v>
      </c>
      <c r="M190" s="237" t="s">
        <v>20</v>
      </c>
    </row>
    <row r="191" spans="1:13" x14ac:dyDescent="0.35">
      <c r="A191" s="239" t="s">
        <v>402</v>
      </c>
      <c r="B191" s="239" t="s">
        <v>403</v>
      </c>
      <c r="C191" s="239" t="s">
        <v>396</v>
      </c>
      <c r="D191" s="239" t="s">
        <v>28</v>
      </c>
      <c r="E191" s="239" t="s">
        <v>17</v>
      </c>
      <c r="F191" s="239"/>
      <c r="G191" s="239" t="s">
        <v>25</v>
      </c>
      <c r="H191" s="239">
        <v>2</v>
      </c>
      <c r="I191" s="239"/>
      <c r="J191" s="239"/>
      <c r="K191" s="239" t="s">
        <v>406</v>
      </c>
      <c r="L191" s="240">
        <v>43510</v>
      </c>
      <c r="M191" s="239" t="s">
        <v>20</v>
      </c>
    </row>
    <row r="192" spans="1:13" x14ac:dyDescent="0.35">
      <c r="A192" s="237" t="s">
        <v>402</v>
      </c>
      <c r="B192" s="237" t="s">
        <v>403</v>
      </c>
      <c r="C192" s="237" t="s">
        <v>396</v>
      </c>
      <c r="D192" s="237" t="s">
        <v>30</v>
      </c>
      <c r="E192" s="237" t="s">
        <v>17</v>
      </c>
      <c r="F192" s="237"/>
      <c r="G192" s="237" t="s">
        <v>25</v>
      </c>
      <c r="H192" s="237">
        <v>2</v>
      </c>
      <c r="I192" s="237"/>
      <c r="J192" s="237"/>
      <c r="K192" s="237" t="s">
        <v>407</v>
      </c>
      <c r="L192" s="238">
        <v>43510</v>
      </c>
      <c r="M192" s="237" t="s">
        <v>20</v>
      </c>
    </row>
    <row r="193" spans="1:13" x14ac:dyDescent="0.35">
      <c r="A193" s="239" t="s">
        <v>402</v>
      </c>
      <c r="B193" s="239" t="s">
        <v>403</v>
      </c>
      <c r="C193" s="239" t="s">
        <v>396</v>
      </c>
      <c r="D193" s="239" t="s">
        <v>32</v>
      </c>
      <c r="E193" s="239" t="s">
        <v>17</v>
      </c>
      <c r="F193" s="239"/>
      <c r="G193" s="239" t="s">
        <v>25</v>
      </c>
      <c r="H193" s="239">
        <v>2</v>
      </c>
      <c r="I193" s="239"/>
      <c r="J193" s="239"/>
      <c r="K193" s="239" t="s">
        <v>408</v>
      </c>
      <c r="L193" s="240">
        <v>43510</v>
      </c>
      <c r="M193" s="239" t="s">
        <v>20</v>
      </c>
    </row>
    <row r="194" spans="1:13" x14ac:dyDescent="0.35">
      <c r="A194" s="237" t="s">
        <v>409</v>
      </c>
      <c r="B194" s="237" t="s">
        <v>410</v>
      </c>
      <c r="C194" s="237" t="s">
        <v>411</v>
      </c>
      <c r="D194" s="237" t="s">
        <v>16</v>
      </c>
      <c r="E194" s="237">
        <v>0</v>
      </c>
      <c r="F194" s="237"/>
      <c r="G194" s="237" t="s">
        <v>25</v>
      </c>
      <c r="H194" s="237">
        <v>2</v>
      </c>
      <c r="I194" s="237"/>
      <c r="J194" s="237"/>
      <c r="K194" s="237" t="s">
        <v>412</v>
      </c>
      <c r="L194" s="238">
        <v>43510</v>
      </c>
      <c r="M194" s="237" t="s">
        <v>20</v>
      </c>
    </row>
    <row r="195" spans="1:13" x14ac:dyDescent="0.35">
      <c r="A195" s="239" t="s">
        <v>409</v>
      </c>
      <c r="B195" s="239" t="s">
        <v>410</v>
      </c>
      <c r="C195" s="239" t="s">
        <v>411</v>
      </c>
      <c r="D195" s="239" t="s">
        <v>21</v>
      </c>
      <c r="E195" s="239">
        <v>0</v>
      </c>
      <c r="F195" s="239"/>
      <c r="G195" s="239" t="s">
        <v>25</v>
      </c>
      <c r="H195" s="239">
        <v>2</v>
      </c>
      <c r="I195" s="239"/>
      <c r="J195" s="239"/>
      <c r="K195" s="239" t="s">
        <v>413</v>
      </c>
      <c r="L195" s="240">
        <v>43510</v>
      </c>
      <c r="M195" s="239" t="s">
        <v>20</v>
      </c>
    </row>
    <row r="196" spans="1:13" x14ac:dyDescent="0.35">
      <c r="A196" s="237" t="s">
        <v>409</v>
      </c>
      <c r="B196" s="237" t="s">
        <v>410</v>
      </c>
      <c r="C196" s="237" t="s">
        <v>411</v>
      </c>
      <c r="D196" s="237" t="s">
        <v>28</v>
      </c>
      <c r="E196" s="237">
        <v>0</v>
      </c>
      <c r="F196" s="237"/>
      <c r="G196" s="237" t="s">
        <v>25</v>
      </c>
      <c r="H196" s="237">
        <v>2</v>
      </c>
      <c r="I196" s="237"/>
      <c r="J196" s="237"/>
      <c r="K196" s="237" t="s">
        <v>414</v>
      </c>
      <c r="L196" s="238">
        <v>43510</v>
      </c>
      <c r="M196" s="237" t="s">
        <v>20</v>
      </c>
    </row>
    <row r="197" spans="1:13" x14ac:dyDescent="0.35">
      <c r="A197" s="239" t="s">
        <v>409</v>
      </c>
      <c r="B197" s="239" t="s">
        <v>410</v>
      </c>
      <c r="C197" s="239" t="s">
        <v>411</v>
      </c>
      <c r="D197" s="239" t="s">
        <v>61</v>
      </c>
      <c r="E197" s="239" t="s">
        <v>17</v>
      </c>
      <c r="F197" s="239"/>
      <c r="G197" s="239" t="s">
        <v>25</v>
      </c>
      <c r="H197" s="239">
        <v>2</v>
      </c>
      <c r="I197" s="239"/>
      <c r="J197" s="239"/>
      <c r="K197" s="239" t="s">
        <v>415</v>
      </c>
      <c r="L197" s="240">
        <v>43510</v>
      </c>
      <c r="M197" s="239" t="s">
        <v>20</v>
      </c>
    </row>
    <row r="198" spans="1:13" x14ac:dyDescent="0.35">
      <c r="A198" s="237" t="s">
        <v>409</v>
      </c>
      <c r="B198" s="237" t="s">
        <v>410</v>
      </c>
      <c r="C198" s="237" t="s">
        <v>411</v>
      </c>
      <c r="D198" s="237" t="s">
        <v>30</v>
      </c>
      <c r="E198" s="237">
        <v>0</v>
      </c>
      <c r="F198" s="237"/>
      <c r="G198" s="237" t="s">
        <v>25</v>
      </c>
      <c r="H198" s="237">
        <v>2</v>
      </c>
      <c r="I198" s="237"/>
      <c r="J198" s="237"/>
      <c r="K198" s="237" t="s">
        <v>416</v>
      </c>
      <c r="L198" s="238">
        <v>43510</v>
      </c>
      <c r="M198" s="237" t="s">
        <v>20</v>
      </c>
    </row>
    <row r="199" spans="1:13" x14ac:dyDescent="0.35">
      <c r="A199" s="239" t="s">
        <v>409</v>
      </c>
      <c r="B199" s="239" t="s">
        <v>410</v>
      </c>
      <c r="C199" s="239" t="s">
        <v>411</v>
      </c>
      <c r="D199" s="239" t="s">
        <v>32</v>
      </c>
      <c r="E199" s="239">
        <v>0</v>
      </c>
      <c r="F199" s="239"/>
      <c r="G199" s="239" t="s">
        <v>25</v>
      </c>
      <c r="H199" s="239">
        <v>2</v>
      </c>
      <c r="I199" s="239"/>
      <c r="J199" s="239"/>
      <c r="K199" s="239" t="s">
        <v>417</v>
      </c>
      <c r="L199" s="240">
        <v>43510</v>
      </c>
      <c r="M199" s="239" t="s">
        <v>20</v>
      </c>
    </row>
    <row r="200" spans="1:13" x14ac:dyDescent="0.35">
      <c r="A200" s="237" t="s">
        <v>418</v>
      </c>
      <c r="B200" s="237" t="s">
        <v>419</v>
      </c>
      <c r="C200" s="237" t="s">
        <v>411</v>
      </c>
      <c r="D200" s="237" t="s">
        <v>16</v>
      </c>
      <c r="E200" s="237">
        <v>0</v>
      </c>
      <c r="F200" s="237"/>
      <c r="G200" s="237" t="s">
        <v>25</v>
      </c>
      <c r="H200" s="237">
        <v>2</v>
      </c>
      <c r="I200" s="237"/>
      <c r="J200" s="237"/>
      <c r="K200" s="237" t="s">
        <v>420</v>
      </c>
      <c r="L200" s="238">
        <v>43510</v>
      </c>
      <c r="M200" s="237" t="s">
        <v>20</v>
      </c>
    </row>
    <row r="201" spans="1:13" x14ac:dyDescent="0.35">
      <c r="A201" s="239" t="s">
        <v>418</v>
      </c>
      <c r="B201" s="239" t="s">
        <v>419</v>
      </c>
      <c r="C201" s="239" t="s">
        <v>411</v>
      </c>
      <c r="D201" s="239" t="s">
        <v>21</v>
      </c>
      <c r="E201" s="239">
        <v>0</v>
      </c>
      <c r="F201" s="239"/>
      <c r="G201" s="239" t="s">
        <v>25</v>
      </c>
      <c r="H201" s="239">
        <v>2</v>
      </c>
      <c r="I201" s="239"/>
      <c r="J201" s="239"/>
      <c r="K201" s="239" t="s">
        <v>421</v>
      </c>
      <c r="L201" s="240">
        <v>43510</v>
      </c>
      <c r="M201" s="239" t="s">
        <v>20</v>
      </c>
    </row>
    <row r="202" spans="1:13" x14ac:dyDescent="0.35">
      <c r="A202" s="237" t="s">
        <v>418</v>
      </c>
      <c r="B202" s="237" t="s">
        <v>419</v>
      </c>
      <c r="C202" s="237" t="s">
        <v>411</v>
      </c>
      <c r="D202" s="237" t="s">
        <v>28</v>
      </c>
      <c r="E202" s="237" t="s">
        <v>17</v>
      </c>
      <c r="F202" s="237"/>
      <c r="G202" s="237" t="s">
        <v>25</v>
      </c>
      <c r="H202" s="237">
        <v>2</v>
      </c>
      <c r="I202" s="237"/>
      <c r="J202" s="237"/>
      <c r="K202" s="237" t="s">
        <v>422</v>
      </c>
      <c r="L202" s="238">
        <v>43510</v>
      </c>
      <c r="M202" s="237" t="s">
        <v>20</v>
      </c>
    </row>
    <row r="203" spans="1:13" x14ac:dyDescent="0.35">
      <c r="A203" s="239" t="s">
        <v>418</v>
      </c>
      <c r="B203" s="239" t="s">
        <v>419</v>
      </c>
      <c r="C203" s="239" t="s">
        <v>411</v>
      </c>
      <c r="D203" s="239" t="s">
        <v>61</v>
      </c>
      <c r="E203" s="239">
        <v>0</v>
      </c>
      <c r="F203" s="239"/>
      <c r="G203" s="239" t="s">
        <v>25</v>
      </c>
      <c r="H203" s="239">
        <v>2</v>
      </c>
      <c r="I203" s="239"/>
      <c r="J203" s="239"/>
      <c r="K203" s="239" t="s">
        <v>423</v>
      </c>
      <c r="L203" s="240">
        <v>43510</v>
      </c>
      <c r="M203" s="239" t="s">
        <v>20</v>
      </c>
    </row>
    <row r="204" spans="1:13" x14ac:dyDescent="0.35">
      <c r="A204" s="237" t="s">
        <v>418</v>
      </c>
      <c r="B204" s="237" t="s">
        <v>419</v>
      </c>
      <c r="C204" s="237" t="s">
        <v>411</v>
      </c>
      <c r="D204" s="237" t="s">
        <v>30</v>
      </c>
      <c r="E204" s="237">
        <v>0</v>
      </c>
      <c r="F204" s="237"/>
      <c r="G204" s="237" t="s">
        <v>25</v>
      </c>
      <c r="H204" s="237">
        <v>2</v>
      </c>
      <c r="I204" s="237"/>
      <c r="J204" s="237"/>
      <c r="K204" s="237" t="s">
        <v>424</v>
      </c>
      <c r="L204" s="238">
        <v>43510</v>
      </c>
      <c r="M204" s="237" t="s">
        <v>20</v>
      </c>
    </row>
    <row r="205" spans="1:13" x14ac:dyDescent="0.35">
      <c r="A205" s="239" t="s">
        <v>418</v>
      </c>
      <c r="B205" s="239" t="s">
        <v>419</v>
      </c>
      <c r="C205" s="239" t="s">
        <v>411</v>
      </c>
      <c r="D205" s="239" t="s">
        <v>32</v>
      </c>
      <c r="E205" s="239">
        <v>0</v>
      </c>
      <c r="F205" s="239"/>
      <c r="G205" s="239" t="s">
        <v>25</v>
      </c>
      <c r="H205" s="239">
        <v>2</v>
      </c>
      <c r="I205" s="239"/>
      <c r="J205" s="239"/>
      <c r="K205" s="239" t="s">
        <v>425</v>
      </c>
      <c r="L205" s="240">
        <v>43510</v>
      </c>
      <c r="M205" s="239" t="s">
        <v>20</v>
      </c>
    </row>
    <row r="206" spans="1:13" x14ac:dyDescent="0.35">
      <c r="A206" s="237" t="s">
        <v>426</v>
      </c>
      <c r="B206" s="237" t="s">
        <v>427</v>
      </c>
      <c r="C206" s="237" t="s">
        <v>428</v>
      </c>
      <c r="D206" s="237" t="s">
        <v>16</v>
      </c>
      <c r="E206" s="237" t="s">
        <v>17</v>
      </c>
      <c r="F206" s="237"/>
      <c r="G206" s="237" t="s">
        <v>25</v>
      </c>
      <c r="H206" s="237">
        <v>2</v>
      </c>
      <c r="I206" s="237"/>
      <c r="J206" s="237"/>
      <c r="K206" s="237" t="s">
        <v>429</v>
      </c>
      <c r="L206" s="238">
        <v>43510</v>
      </c>
      <c r="M206" s="237" t="s">
        <v>20</v>
      </c>
    </row>
    <row r="207" spans="1:13" x14ac:dyDescent="0.35">
      <c r="A207" s="239" t="s">
        <v>426</v>
      </c>
      <c r="B207" s="239" t="s">
        <v>427</v>
      </c>
      <c r="C207" s="239" t="s">
        <v>428</v>
      </c>
      <c r="D207" s="239" t="s">
        <v>21</v>
      </c>
      <c r="E207" s="239" t="s">
        <v>17</v>
      </c>
      <c r="F207" s="239"/>
      <c r="G207" s="239" t="s">
        <v>17</v>
      </c>
      <c r="H207" s="239" t="s">
        <v>17</v>
      </c>
      <c r="I207" s="239"/>
      <c r="J207" s="239"/>
      <c r="K207" s="239" t="s">
        <v>430</v>
      </c>
      <c r="L207" s="240">
        <v>43510</v>
      </c>
      <c r="M207" s="239" t="s">
        <v>20</v>
      </c>
    </row>
    <row r="208" spans="1:13" x14ac:dyDescent="0.35">
      <c r="A208" s="237" t="s">
        <v>426</v>
      </c>
      <c r="B208" s="237" t="s">
        <v>427</v>
      </c>
      <c r="C208" s="237" t="s">
        <v>428</v>
      </c>
      <c r="D208" s="237" t="s">
        <v>24</v>
      </c>
      <c r="E208" s="237">
        <v>2</v>
      </c>
      <c r="F208" s="237"/>
      <c r="G208" s="237" t="s">
        <v>25</v>
      </c>
      <c r="H208" s="237">
        <v>2</v>
      </c>
      <c r="I208" s="237"/>
      <c r="J208" s="237" t="s">
        <v>431</v>
      </c>
      <c r="K208" s="237" t="s">
        <v>432</v>
      </c>
      <c r="L208" s="238">
        <v>43510</v>
      </c>
      <c r="M208" s="237" t="s">
        <v>20</v>
      </c>
    </row>
    <row r="209" spans="1:13" x14ac:dyDescent="0.35">
      <c r="A209" s="239" t="s">
        <v>426</v>
      </c>
      <c r="B209" s="239" t="s">
        <v>427</v>
      </c>
      <c r="C209" s="239" t="s">
        <v>428</v>
      </c>
      <c r="D209" s="239" t="s">
        <v>30</v>
      </c>
      <c r="E209" s="239" t="s">
        <v>17</v>
      </c>
      <c r="F209" s="239"/>
      <c r="G209" s="239" t="s">
        <v>25</v>
      </c>
      <c r="H209" s="239">
        <v>2</v>
      </c>
      <c r="I209" s="239"/>
      <c r="J209" s="239"/>
      <c r="K209" s="239" t="s">
        <v>433</v>
      </c>
      <c r="L209" s="240">
        <v>43510</v>
      </c>
      <c r="M209" s="239" t="s">
        <v>20</v>
      </c>
    </row>
    <row r="210" spans="1:13" x14ac:dyDescent="0.35">
      <c r="A210" s="237" t="s">
        <v>434</v>
      </c>
      <c r="B210" s="237" t="s">
        <v>435</v>
      </c>
      <c r="C210" s="237" t="s">
        <v>436</v>
      </c>
      <c r="D210" s="237" t="s">
        <v>16</v>
      </c>
      <c r="E210" s="237" t="s">
        <v>17</v>
      </c>
      <c r="F210" s="237"/>
      <c r="G210" s="237" t="s">
        <v>25</v>
      </c>
      <c r="H210" s="237">
        <v>2</v>
      </c>
      <c r="I210" s="237"/>
      <c r="J210" s="237"/>
      <c r="K210" s="237" t="s">
        <v>437</v>
      </c>
      <c r="L210" s="238">
        <v>43510</v>
      </c>
      <c r="M210" s="237" t="s">
        <v>20</v>
      </c>
    </row>
    <row r="211" spans="1:13" x14ac:dyDescent="0.35">
      <c r="A211" s="239" t="s">
        <v>434</v>
      </c>
      <c r="B211" s="239" t="s">
        <v>435</v>
      </c>
      <c r="C211" s="239" t="s">
        <v>436</v>
      </c>
      <c r="D211" s="239" t="s">
        <v>21</v>
      </c>
      <c r="E211" s="239" t="s">
        <v>17</v>
      </c>
      <c r="F211" s="239"/>
      <c r="G211" s="239" t="s">
        <v>17</v>
      </c>
      <c r="H211" s="239" t="s">
        <v>17</v>
      </c>
      <c r="I211" s="239"/>
      <c r="J211" s="239"/>
      <c r="K211" s="239" t="s">
        <v>438</v>
      </c>
      <c r="L211" s="240">
        <v>43510</v>
      </c>
      <c r="M211" s="239" t="s">
        <v>20</v>
      </c>
    </row>
    <row r="212" spans="1:13" x14ac:dyDescent="0.35">
      <c r="A212" s="237" t="s">
        <v>434</v>
      </c>
      <c r="B212" s="237" t="s">
        <v>435</v>
      </c>
      <c r="C212" s="237" t="s">
        <v>436</v>
      </c>
      <c r="D212" s="237" t="s">
        <v>24</v>
      </c>
      <c r="E212" s="237">
        <v>2</v>
      </c>
      <c r="F212" s="237"/>
      <c r="G212" s="237" t="s">
        <v>25</v>
      </c>
      <c r="H212" s="237">
        <v>2</v>
      </c>
      <c r="I212" s="237"/>
      <c r="J212" s="237" t="s">
        <v>439</v>
      </c>
      <c r="K212" s="237" t="s">
        <v>440</v>
      </c>
      <c r="L212" s="238">
        <v>43510</v>
      </c>
      <c r="M212" s="237" t="s">
        <v>20</v>
      </c>
    </row>
    <row r="213" spans="1:13" x14ac:dyDescent="0.35">
      <c r="A213" s="239" t="s">
        <v>434</v>
      </c>
      <c r="B213" s="239" t="s">
        <v>435</v>
      </c>
      <c r="C213" s="239" t="s">
        <v>436</v>
      </c>
      <c r="D213" s="239" t="s">
        <v>28</v>
      </c>
      <c r="E213" s="239" t="s">
        <v>17</v>
      </c>
      <c r="F213" s="239"/>
      <c r="G213" s="239" t="s">
        <v>25</v>
      </c>
      <c r="H213" s="239">
        <v>2</v>
      </c>
      <c r="I213" s="239"/>
      <c r="J213" s="239"/>
      <c r="K213" s="239" t="s">
        <v>441</v>
      </c>
      <c r="L213" s="240">
        <v>43510</v>
      </c>
      <c r="M213" s="239" t="s">
        <v>20</v>
      </c>
    </row>
    <row r="214" spans="1:13" x14ac:dyDescent="0.35">
      <c r="A214" s="237" t="s">
        <v>434</v>
      </c>
      <c r="B214" s="237" t="s">
        <v>435</v>
      </c>
      <c r="C214" s="237" t="s">
        <v>436</v>
      </c>
      <c r="D214" s="237" t="s">
        <v>59</v>
      </c>
      <c r="E214" s="237" t="s">
        <v>17</v>
      </c>
      <c r="F214" s="237"/>
      <c r="G214" s="237" t="s">
        <v>25</v>
      </c>
      <c r="H214" s="237">
        <v>2</v>
      </c>
      <c r="I214" s="237"/>
      <c r="J214" s="237"/>
      <c r="K214" s="237" t="s">
        <v>442</v>
      </c>
      <c r="L214" s="238">
        <v>43510</v>
      </c>
      <c r="M214" s="237" t="s">
        <v>20</v>
      </c>
    </row>
    <row r="215" spans="1:13" x14ac:dyDescent="0.35">
      <c r="A215" s="239" t="s">
        <v>434</v>
      </c>
      <c r="B215" s="239" t="s">
        <v>435</v>
      </c>
      <c r="C215" s="239" t="s">
        <v>436</v>
      </c>
      <c r="D215" s="239" t="s">
        <v>61</v>
      </c>
      <c r="E215" s="239" t="s">
        <v>17</v>
      </c>
      <c r="F215" s="239"/>
      <c r="G215" s="239" t="s">
        <v>25</v>
      </c>
      <c r="H215" s="239">
        <v>2</v>
      </c>
      <c r="I215" s="239"/>
      <c r="J215" s="239"/>
      <c r="K215" s="239" t="s">
        <v>443</v>
      </c>
      <c r="L215" s="240">
        <v>43510</v>
      </c>
      <c r="M215" s="239" t="s">
        <v>20</v>
      </c>
    </row>
    <row r="216" spans="1:13" x14ac:dyDescent="0.35">
      <c r="A216" s="237" t="s">
        <v>434</v>
      </c>
      <c r="B216" s="237" t="s">
        <v>435</v>
      </c>
      <c r="C216" s="237" t="s">
        <v>436</v>
      </c>
      <c r="D216" s="237" t="s">
        <v>30</v>
      </c>
      <c r="E216" s="237" t="s">
        <v>17</v>
      </c>
      <c r="F216" s="237"/>
      <c r="G216" s="237" t="s">
        <v>25</v>
      </c>
      <c r="H216" s="237">
        <v>2</v>
      </c>
      <c r="I216" s="237"/>
      <c r="J216" s="237"/>
      <c r="K216" s="237" t="s">
        <v>444</v>
      </c>
      <c r="L216" s="238">
        <v>43510</v>
      </c>
      <c r="M216" s="237" t="s">
        <v>20</v>
      </c>
    </row>
    <row r="217" spans="1:13" x14ac:dyDescent="0.35">
      <c r="A217" s="239" t="s">
        <v>434</v>
      </c>
      <c r="B217" s="239" t="s">
        <v>435</v>
      </c>
      <c r="C217" s="239" t="s">
        <v>436</v>
      </c>
      <c r="D217" s="239" t="s">
        <v>32</v>
      </c>
      <c r="E217" s="239" t="s">
        <v>17</v>
      </c>
      <c r="F217" s="239"/>
      <c r="G217" s="239" t="s">
        <v>25</v>
      </c>
      <c r="H217" s="239">
        <v>2</v>
      </c>
      <c r="I217" s="239"/>
      <c r="J217" s="239"/>
      <c r="K217" s="239" t="s">
        <v>445</v>
      </c>
      <c r="L217" s="240">
        <v>43510</v>
      </c>
      <c r="M217" s="239" t="s">
        <v>20</v>
      </c>
    </row>
    <row r="218" spans="1:13" x14ac:dyDescent="0.35">
      <c r="A218" s="237" t="s">
        <v>446</v>
      </c>
      <c r="B218" s="237" t="s">
        <v>447</v>
      </c>
      <c r="C218" s="237" t="s">
        <v>448</v>
      </c>
      <c r="D218" s="237" t="s">
        <v>16</v>
      </c>
      <c r="E218" s="237">
        <v>0</v>
      </c>
      <c r="F218" s="237"/>
      <c r="G218" s="237" t="s">
        <v>25</v>
      </c>
      <c r="H218" s="237">
        <v>2</v>
      </c>
      <c r="I218" s="237"/>
      <c r="J218" s="237"/>
      <c r="K218" s="237" t="s">
        <v>449</v>
      </c>
      <c r="L218" s="238">
        <v>43510</v>
      </c>
      <c r="M218" s="237" t="s">
        <v>20</v>
      </c>
    </row>
    <row r="219" spans="1:13" x14ac:dyDescent="0.35">
      <c r="A219" s="239" t="s">
        <v>446</v>
      </c>
      <c r="B219" s="239" t="s">
        <v>447</v>
      </c>
      <c r="C219" s="239" t="s">
        <v>448</v>
      </c>
      <c r="D219" s="239" t="s">
        <v>21</v>
      </c>
      <c r="E219" s="239">
        <v>0</v>
      </c>
      <c r="F219" s="239"/>
      <c r="G219" s="239" t="s">
        <v>25</v>
      </c>
      <c r="H219" s="239">
        <v>2</v>
      </c>
      <c r="I219" s="239"/>
      <c r="J219" s="239"/>
      <c r="K219" s="239" t="s">
        <v>450</v>
      </c>
      <c r="L219" s="240">
        <v>43510</v>
      </c>
      <c r="M219" s="239" t="s">
        <v>20</v>
      </c>
    </row>
    <row r="220" spans="1:13" x14ac:dyDescent="0.35">
      <c r="A220" s="237" t="s">
        <v>446</v>
      </c>
      <c r="B220" s="237" t="s">
        <v>447</v>
      </c>
      <c r="C220" s="237" t="s">
        <v>448</v>
      </c>
      <c r="D220" s="237" t="s">
        <v>28</v>
      </c>
      <c r="E220" s="237" t="s">
        <v>17</v>
      </c>
      <c r="F220" s="237"/>
      <c r="G220" s="237" t="s">
        <v>25</v>
      </c>
      <c r="H220" s="237">
        <v>2</v>
      </c>
      <c r="I220" s="237"/>
      <c r="J220" s="237"/>
      <c r="K220" s="237" t="s">
        <v>451</v>
      </c>
      <c r="L220" s="238">
        <v>43510</v>
      </c>
      <c r="M220" s="237" t="s">
        <v>20</v>
      </c>
    </row>
    <row r="221" spans="1:13" x14ac:dyDescent="0.35">
      <c r="A221" s="239" t="s">
        <v>446</v>
      </c>
      <c r="B221" s="239" t="s">
        <v>447</v>
      </c>
      <c r="C221" s="239" t="s">
        <v>448</v>
      </c>
      <c r="D221" s="239" t="s">
        <v>61</v>
      </c>
      <c r="E221" s="239" t="s">
        <v>17</v>
      </c>
      <c r="F221" s="239"/>
      <c r="G221" s="239" t="s">
        <v>25</v>
      </c>
      <c r="H221" s="239">
        <v>2</v>
      </c>
      <c r="I221" s="239"/>
      <c r="J221" s="239"/>
      <c r="K221" s="239" t="s">
        <v>452</v>
      </c>
      <c r="L221" s="240">
        <v>43510</v>
      </c>
      <c r="M221" s="239" t="s">
        <v>20</v>
      </c>
    </row>
    <row r="222" spans="1:13" x14ac:dyDescent="0.35">
      <c r="A222" s="237" t="s">
        <v>453</v>
      </c>
      <c r="B222" s="237" t="s">
        <v>454</v>
      </c>
      <c r="C222" s="237" t="s">
        <v>455</v>
      </c>
      <c r="D222" s="237" t="s">
        <v>16</v>
      </c>
      <c r="E222" s="237" t="s">
        <v>17</v>
      </c>
      <c r="F222" s="237"/>
      <c r="G222" s="237" t="s">
        <v>17</v>
      </c>
      <c r="H222" s="237" t="s">
        <v>17</v>
      </c>
      <c r="I222" s="237"/>
      <c r="J222" s="237" t="s">
        <v>18</v>
      </c>
      <c r="K222" s="237" t="s">
        <v>456</v>
      </c>
      <c r="L222" s="238">
        <v>43510</v>
      </c>
      <c r="M222" s="237" t="s">
        <v>20</v>
      </c>
    </row>
    <row r="223" spans="1:13" x14ac:dyDescent="0.35">
      <c r="A223" s="239" t="s">
        <v>453</v>
      </c>
      <c r="B223" s="239" t="s">
        <v>454</v>
      </c>
      <c r="C223" s="239" t="s">
        <v>455</v>
      </c>
      <c r="D223" s="239" t="s">
        <v>21</v>
      </c>
      <c r="E223" s="239" t="s">
        <v>17</v>
      </c>
      <c r="F223" s="239"/>
      <c r="G223" s="239" t="s">
        <v>17</v>
      </c>
      <c r="H223" s="239" t="s">
        <v>17</v>
      </c>
      <c r="I223" s="239"/>
      <c r="J223" s="239" t="s">
        <v>18</v>
      </c>
      <c r="K223" s="239" t="s">
        <v>457</v>
      </c>
      <c r="L223" s="240">
        <v>43510</v>
      </c>
      <c r="M223" s="239" t="s">
        <v>20</v>
      </c>
    </row>
    <row r="224" spans="1:13" x14ac:dyDescent="0.35">
      <c r="A224" s="237" t="s">
        <v>453</v>
      </c>
      <c r="B224" s="237" t="s">
        <v>454</v>
      </c>
      <c r="C224" s="237" t="s">
        <v>455</v>
      </c>
      <c r="D224" s="237" t="s">
        <v>28</v>
      </c>
      <c r="E224" s="237" t="s">
        <v>17</v>
      </c>
      <c r="F224" s="237"/>
      <c r="G224" s="237" t="s">
        <v>17</v>
      </c>
      <c r="H224" s="237" t="s">
        <v>17</v>
      </c>
      <c r="I224" s="237"/>
      <c r="J224" s="237" t="s">
        <v>18</v>
      </c>
      <c r="K224" s="237" t="s">
        <v>458</v>
      </c>
      <c r="L224" s="238">
        <v>43510</v>
      </c>
      <c r="M224" s="237" t="s">
        <v>20</v>
      </c>
    </row>
    <row r="225" spans="1:13" x14ac:dyDescent="0.35">
      <c r="A225" s="239" t="s">
        <v>453</v>
      </c>
      <c r="B225" s="239" t="s">
        <v>454</v>
      </c>
      <c r="C225" s="239" t="s">
        <v>455</v>
      </c>
      <c r="D225" s="239" t="s">
        <v>30</v>
      </c>
      <c r="E225" s="239" t="s">
        <v>17</v>
      </c>
      <c r="F225" s="239"/>
      <c r="G225" s="239" t="s">
        <v>25</v>
      </c>
      <c r="H225" s="239">
        <v>2</v>
      </c>
      <c r="I225" s="239"/>
      <c r="J225" s="239" t="s">
        <v>18</v>
      </c>
      <c r="K225" s="239" t="s">
        <v>459</v>
      </c>
      <c r="L225" s="240">
        <v>43510</v>
      </c>
      <c r="M225" s="239" t="s">
        <v>20</v>
      </c>
    </row>
    <row r="226" spans="1:13" x14ac:dyDescent="0.35">
      <c r="A226" s="237" t="s">
        <v>453</v>
      </c>
      <c r="B226" s="237" t="s">
        <v>454</v>
      </c>
      <c r="C226" s="237" t="s">
        <v>455</v>
      </c>
      <c r="D226" s="237" t="s">
        <v>32</v>
      </c>
      <c r="E226" s="237" t="s">
        <v>17</v>
      </c>
      <c r="F226" s="237"/>
      <c r="G226" s="237" t="s">
        <v>25</v>
      </c>
      <c r="H226" s="237">
        <v>2</v>
      </c>
      <c r="I226" s="237"/>
      <c r="J226" s="237" t="s">
        <v>18</v>
      </c>
      <c r="K226" s="237" t="s">
        <v>460</v>
      </c>
      <c r="L226" s="238">
        <v>43510</v>
      </c>
      <c r="M226" s="237" t="s">
        <v>20</v>
      </c>
    </row>
    <row r="227" spans="1:13" x14ac:dyDescent="0.35">
      <c r="A227" s="239" t="s">
        <v>461</v>
      </c>
      <c r="B227" s="239" t="s">
        <v>462</v>
      </c>
      <c r="C227" s="239" t="s">
        <v>455</v>
      </c>
      <c r="D227" s="239" t="s">
        <v>16</v>
      </c>
      <c r="E227" s="239" t="s">
        <v>17</v>
      </c>
      <c r="F227" s="239"/>
      <c r="G227" s="239" t="s">
        <v>25</v>
      </c>
      <c r="H227" s="239">
        <v>2</v>
      </c>
      <c r="I227" s="239"/>
      <c r="J227" s="239" t="s">
        <v>18</v>
      </c>
      <c r="K227" s="239" t="s">
        <v>463</v>
      </c>
      <c r="L227" s="240">
        <v>43510</v>
      </c>
      <c r="M227" s="239" t="s">
        <v>20</v>
      </c>
    </row>
    <row r="228" spans="1:13" x14ac:dyDescent="0.35">
      <c r="A228" s="237" t="s">
        <v>461</v>
      </c>
      <c r="B228" s="237" t="s">
        <v>462</v>
      </c>
      <c r="C228" s="237" t="s">
        <v>455</v>
      </c>
      <c r="D228" s="237" t="s">
        <v>21</v>
      </c>
      <c r="E228" s="237" t="s">
        <v>17</v>
      </c>
      <c r="F228" s="237"/>
      <c r="G228" s="237" t="s">
        <v>17</v>
      </c>
      <c r="H228" s="237" t="s">
        <v>17</v>
      </c>
      <c r="I228" s="237"/>
      <c r="J228" s="237" t="s">
        <v>18</v>
      </c>
      <c r="K228" s="237" t="s">
        <v>464</v>
      </c>
      <c r="L228" s="238">
        <v>43510</v>
      </c>
      <c r="M228" s="237" t="s">
        <v>20</v>
      </c>
    </row>
    <row r="229" spans="1:13" x14ac:dyDescent="0.35">
      <c r="A229" s="239" t="s">
        <v>461</v>
      </c>
      <c r="B229" s="239" t="s">
        <v>462</v>
      </c>
      <c r="C229" s="239" t="s">
        <v>455</v>
      </c>
      <c r="D229" s="239" t="s">
        <v>28</v>
      </c>
      <c r="E229" s="239" t="s">
        <v>17</v>
      </c>
      <c r="F229" s="239"/>
      <c r="G229" s="239" t="s">
        <v>25</v>
      </c>
      <c r="H229" s="239">
        <v>2</v>
      </c>
      <c r="I229" s="239"/>
      <c r="J229" s="239" t="s">
        <v>18</v>
      </c>
      <c r="K229" s="239" t="s">
        <v>465</v>
      </c>
      <c r="L229" s="240">
        <v>43510</v>
      </c>
      <c r="M229" s="239" t="s">
        <v>20</v>
      </c>
    </row>
    <row r="230" spans="1:13" x14ac:dyDescent="0.35">
      <c r="A230" s="237" t="s">
        <v>461</v>
      </c>
      <c r="B230" s="237" t="s">
        <v>462</v>
      </c>
      <c r="C230" s="237" t="s">
        <v>455</v>
      </c>
      <c r="D230" s="237" t="s">
        <v>59</v>
      </c>
      <c r="E230" s="237" t="s">
        <v>17</v>
      </c>
      <c r="F230" s="237"/>
      <c r="G230" s="237" t="s">
        <v>25</v>
      </c>
      <c r="H230" s="237">
        <v>2</v>
      </c>
      <c r="I230" s="237"/>
      <c r="J230" s="237" t="s">
        <v>18</v>
      </c>
      <c r="K230" s="237" t="s">
        <v>466</v>
      </c>
      <c r="L230" s="238">
        <v>43510</v>
      </c>
      <c r="M230" s="237" t="s">
        <v>20</v>
      </c>
    </row>
    <row r="231" spans="1:13" x14ac:dyDescent="0.35">
      <c r="A231" s="239" t="s">
        <v>461</v>
      </c>
      <c r="B231" s="239" t="s">
        <v>462</v>
      </c>
      <c r="C231" s="239" t="s">
        <v>455</v>
      </c>
      <c r="D231" s="239" t="s">
        <v>61</v>
      </c>
      <c r="E231" s="239" t="s">
        <v>17</v>
      </c>
      <c r="F231" s="239"/>
      <c r="G231" s="239" t="s">
        <v>25</v>
      </c>
      <c r="H231" s="239">
        <v>2</v>
      </c>
      <c r="I231" s="239"/>
      <c r="J231" s="239" t="s">
        <v>18</v>
      </c>
      <c r="K231" s="239" t="s">
        <v>467</v>
      </c>
      <c r="L231" s="240">
        <v>43510</v>
      </c>
      <c r="M231" s="239" t="s">
        <v>20</v>
      </c>
    </row>
    <row r="232" spans="1:13" x14ac:dyDescent="0.35">
      <c r="A232" s="237" t="s">
        <v>461</v>
      </c>
      <c r="B232" s="237" t="s">
        <v>462</v>
      </c>
      <c r="C232" s="237" t="s">
        <v>455</v>
      </c>
      <c r="D232" s="237" t="s">
        <v>30</v>
      </c>
      <c r="E232" s="237" t="s">
        <v>17</v>
      </c>
      <c r="F232" s="237"/>
      <c r="G232" s="237" t="s">
        <v>25</v>
      </c>
      <c r="H232" s="237">
        <v>2</v>
      </c>
      <c r="I232" s="237"/>
      <c r="J232" s="237" t="s">
        <v>18</v>
      </c>
      <c r="K232" s="237" t="s">
        <v>468</v>
      </c>
      <c r="L232" s="238">
        <v>43510</v>
      </c>
      <c r="M232" s="237" t="s">
        <v>20</v>
      </c>
    </row>
    <row r="233" spans="1:13" x14ac:dyDescent="0.35">
      <c r="A233" s="239" t="s">
        <v>461</v>
      </c>
      <c r="B233" s="239" t="s">
        <v>462</v>
      </c>
      <c r="C233" s="239" t="s">
        <v>455</v>
      </c>
      <c r="D233" s="239" t="s">
        <v>32</v>
      </c>
      <c r="E233" s="239" t="s">
        <v>17</v>
      </c>
      <c r="F233" s="239"/>
      <c r="G233" s="239" t="s">
        <v>25</v>
      </c>
      <c r="H233" s="239">
        <v>2</v>
      </c>
      <c r="I233" s="239"/>
      <c r="J233" s="239" t="s">
        <v>18</v>
      </c>
      <c r="K233" s="239" t="s">
        <v>469</v>
      </c>
      <c r="L233" s="240">
        <v>43510</v>
      </c>
      <c r="M233" s="239" t="s">
        <v>20</v>
      </c>
    </row>
    <row r="234" spans="1:13" x14ac:dyDescent="0.35">
      <c r="A234" s="237" t="s">
        <v>470</v>
      </c>
      <c r="B234" s="237" t="s">
        <v>471</v>
      </c>
      <c r="C234" s="237" t="s">
        <v>472</v>
      </c>
      <c r="D234" s="237" t="s">
        <v>24</v>
      </c>
      <c r="E234" s="237">
        <v>2</v>
      </c>
      <c r="F234" s="237"/>
      <c r="G234" s="237" t="s">
        <v>25</v>
      </c>
      <c r="H234" s="237">
        <v>2</v>
      </c>
      <c r="I234" s="237"/>
      <c r="J234" s="237" t="s">
        <v>431</v>
      </c>
      <c r="K234" s="237" t="s">
        <v>473</v>
      </c>
      <c r="L234" s="238">
        <v>43510</v>
      </c>
      <c r="M234" s="237" t="s">
        <v>20</v>
      </c>
    </row>
    <row r="235" spans="1:13" x14ac:dyDescent="0.35">
      <c r="A235" s="239" t="s">
        <v>470</v>
      </c>
      <c r="B235" s="239" t="s">
        <v>471</v>
      </c>
      <c r="C235" s="239" t="s">
        <v>472</v>
      </c>
      <c r="D235" s="239" t="s">
        <v>28</v>
      </c>
      <c r="E235" s="239" t="s">
        <v>17</v>
      </c>
      <c r="F235" s="239"/>
      <c r="G235" s="239" t="s">
        <v>25</v>
      </c>
      <c r="H235" s="239">
        <v>2</v>
      </c>
      <c r="I235" s="239"/>
      <c r="J235" s="239"/>
      <c r="K235" s="239" t="s">
        <v>474</v>
      </c>
      <c r="L235" s="240">
        <v>43510</v>
      </c>
      <c r="M235" s="239" t="s">
        <v>20</v>
      </c>
    </row>
    <row r="236" spans="1:13" x14ac:dyDescent="0.35">
      <c r="A236" s="237" t="s">
        <v>470</v>
      </c>
      <c r="B236" s="237" t="s">
        <v>471</v>
      </c>
      <c r="C236" s="237" t="s">
        <v>472</v>
      </c>
      <c r="D236" s="237" t="s">
        <v>59</v>
      </c>
      <c r="E236" s="237" t="s">
        <v>17</v>
      </c>
      <c r="F236" s="237"/>
      <c r="G236" s="237" t="s">
        <v>25</v>
      </c>
      <c r="H236" s="237">
        <v>2</v>
      </c>
      <c r="I236" s="237"/>
      <c r="J236" s="237"/>
      <c r="K236" s="237" t="s">
        <v>475</v>
      </c>
      <c r="L236" s="238">
        <v>43510</v>
      </c>
      <c r="M236" s="237" t="s">
        <v>20</v>
      </c>
    </row>
    <row r="237" spans="1:13" x14ac:dyDescent="0.35">
      <c r="A237" s="239" t="s">
        <v>470</v>
      </c>
      <c r="B237" s="239" t="s">
        <v>471</v>
      </c>
      <c r="C237" s="239" t="s">
        <v>472</v>
      </c>
      <c r="D237" s="239" t="s">
        <v>242</v>
      </c>
      <c r="E237" s="239">
        <v>75</v>
      </c>
      <c r="F237" s="239" t="s">
        <v>476</v>
      </c>
      <c r="G237" s="239" t="s">
        <v>25</v>
      </c>
      <c r="H237" s="239">
        <v>2</v>
      </c>
      <c r="I237" s="239"/>
      <c r="J237" s="239" t="s">
        <v>477</v>
      </c>
      <c r="K237" s="239" t="s">
        <v>478</v>
      </c>
      <c r="L237" s="240">
        <v>43510</v>
      </c>
      <c r="M237" s="239" t="s">
        <v>20</v>
      </c>
    </row>
    <row r="238" spans="1:13" x14ac:dyDescent="0.35">
      <c r="A238" s="237" t="s">
        <v>470</v>
      </c>
      <c r="B238" s="237" t="s">
        <v>471</v>
      </c>
      <c r="C238" s="237" t="s">
        <v>472</v>
      </c>
      <c r="D238" s="237" t="s">
        <v>30</v>
      </c>
      <c r="E238" s="237" t="s">
        <v>17</v>
      </c>
      <c r="F238" s="237"/>
      <c r="G238" s="237" t="s">
        <v>25</v>
      </c>
      <c r="H238" s="237">
        <v>2</v>
      </c>
      <c r="I238" s="237"/>
      <c r="J238" s="237"/>
      <c r="K238" s="237" t="s">
        <v>479</v>
      </c>
      <c r="L238" s="238">
        <v>43510</v>
      </c>
      <c r="M238" s="237" t="s">
        <v>20</v>
      </c>
    </row>
    <row r="239" spans="1:13" x14ac:dyDescent="0.35">
      <c r="A239" s="239" t="s">
        <v>470</v>
      </c>
      <c r="B239" s="239" t="s">
        <v>471</v>
      </c>
      <c r="C239" s="239" t="s">
        <v>472</v>
      </c>
      <c r="D239" s="239" t="s">
        <v>32</v>
      </c>
      <c r="E239" s="239" t="s">
        <v>17</v>
      </c>
      <c r="F239" s="239"/>
      <c r="G239" s="239" t="s">
        <v>25</v>
      </c>
      <c r="H239" s="239">
        <v>2</v>
      </c>
      <c r="I239" s="239"/>
      <c r="J239" s="239"/>
      <c r="K239" s="239" t="s">
        <v>480</v>
      </c>
      <c r="L239" s="240">
        <v>43510</v>
      </c>
      <c r="M239" s="239" t="s">
        <v>20</v>
      </c>
    </row>
    <row r="240" spans="1:13" x14ac:dyDescent="0.35">
      <c r="A240" s="237" t="s">
        <v>481</v>
      </c>
      <c r="B240" s="237" t="s">
        <v>482</v>
      </c>
      <c r="C240" s="237" t="s">
        <v>483</v>
      </c>
      <c r="D240" s="237" t="s">
        <v>16</v>
      </c>
      <c r="E240" s="237" t="s">
        <v>17</v>
      </c>
      <c r="F240" s="237"/>
      <c r="G240" s="237" t="s">
        <v>25</v>
      </c>
      <c r="H240" s="237">
        <v>2</v>
      </c>
      <c r="I240" s="237"/>
      <c r="J240" s="237"/>
      <c r="K240" s="237" t="s">
        <v>484</v>
      </c>
      <c r="L240" s="238">
        <v>43510</v>
      </c>
      <c r="M240" s="237" t="s">
        <v>20</v>
      </c>
    </row>
    <row r="241" spans="1:13" x14ac:dyDescent="0.35">
      <c r="A241" s="239" t="s">
        <v>481</v>
      </c>
      <c r="B241" s="239" t="s">
        <v>482</v>
      </c>
      <c r="C241" s="239" t="s">
        <v>483</v>
      </c>
      <c r="D241" s="239" t="s">
        <v>21</v>
      </c>
      <c r="E241" s="239" t="s">
        <v>17</v>
      </c>
      <c r="F241" s="239"/>
      <c r="G241" s="239" t="s">
        <v>17</v>
      </c>
      <c r="H241" s="239" t="s">
        <v>17</v>
      </c>
      <c r="I241" s="239"/>
      <c r="J241" s="239"/>
      <c r="K241" s="239" t="s">
        <v>485</v>
      </c>
      <c r="L241" s="240">
        <v>43510</v>
      </c>
      <c r="M241" s="239" t="s">
        <v>20</v>
      </c>
    </row>
    <row r="242" spans="1:13" x14ac:dyDescent="0.35">
      <c r="A242" s="237" t="s">
        <v>481</v>
      </c>
      <c r="B242" s="237" t="s">
        <v>482</v>
      </c>
      <c r="C242" s="237" t="s">
        <v>483</v>
      </c>
      <c r="D242" s="237" t="s">
        <v>28</v>
      </c>
      <c r="E242" s="237">
        <v>14369</v>
      </c>
      <c r="F242" s="237" t="s">
        <v>486</v>
      </c>
      <c r="G242" s="237" t="s">
        <v>25</v>
      </c>
      <c r="H242" s="237">
        <v>2</v>
      </c>
      <c r="I242" s="237" t="s">
        <v>487</v>
      </c>
      <c r="J242" s="237" t="s">
        <v>488</v>
      </c>
      <c r="K242" s="237" t="s">
        <v>489</v>
      </c>
      <c r="L242" s="238">
        <v>43510</v>
      </c>
      <c r="M242" s="237" t="s">
        <v>20</v>
      </c>
    </row>
    <row r="243" spans="1:13" x14ac:dyDescent="0.35">
      <c r="A243" s="239" t="s">
        <v>481</v>
      </c>
      <c r="B243" s="239" t="s">
        <v>482</v>
      </c>
      <c r="C243" s="239" t="s">
        <v>483</v>
      </c>
      <c r="D243" s="239" t="s">
        <v>61</v>
      </c>
      <c r="E243" s="239" t="s">
        <v>17</v>
      </c>
      <c r="F243" s="239"/>
      <c r="G243" s="239" t="s">
        <v>25</v>
      </c>
      <c r="H243" s="239">
        <v>2</v>
      </c>
      <c r="I243" s="239"/>
      <c r="J243" s="239"/>
      <c r="K243" s="239" t="s">
        <v>490</v>
      </c>
      <c r="L243" s="240">
        <v>43510</v>
      </c>
      <c r="M243" s="239" t="s">
        <v>20</v>
      </c>
    </row>
    <row r="244" spans="1:13" x14ac:dyDescent="0.35">
      <c r="A244" s="237" t="s">
        <v>481</v>
      </c>
      <c r="B244" s="237" t="s">
        <v>482</v>
      </c>
      <c r="C244" s="237" t="s">
        <v>483</v>
      </c>
      <c r="D244" s="237" t="s">
        <v>30</v>
      </c>
      <c r="E244" s="237" t="s">
        <v>17</v>
      </c>
      <c r="F244" s="237"/>
      <c r="G244" s="237" t="s">
        <v>25</v>
      </c>
      <c r="H244" s="237">
        <v>2</v>
      </c>
      <c r="I244" s="237"/>
      <c r="J244" s="237"/>
      <c r="K244" s="237" t="s">
        <v>491</v>
      </c>
      <c r="L244" s="238">
        <v>43510</v>
      </c>
      <c r="M244" s="237" t="s">
        <v>20</v>
      </c>
    </row>
    <row r="245" spans="1:13" x14ac:dyDescent="0.35">
      <c r="A245" s="239" t="s">
        <v>481</v>
      </c>
      <c r="B245" s="239" t="s">
        <v>482</v>
      </c>
      <c r="C245" s="239" t="s">
        <v>483</v>
      </c>
      <c r="D245" s="239" t="s">
        <v>32</v>
      </c>
      <c r="E245" s="239">
        <v>1500000</v>
      </c>
      <c r="F245" s="239" t="s">
        <v>492</v>
      </c>
      <c r="G245" s="239" t="s">
        <v>25</v>
      </c>
      <c r="H245" s="239">
        <v>2</v>
      </c>
      <c r="I245" s="239" t="s">
        <v>493</v>
      </c>
      <c r="J245" s="239"/>
      <c r="K245" s="239" t="s">
        <v>494</v>
      </c>
      <c r="L245" s="240">
        <v>43510</v>
      </c>
      <c r="M245" s="239" t="s">
        <v>20</v>
      </c>
    </row>
    <row r="246" spans="1:13" x14ac:dyDescent="0.35">
      <c r="A246" s="237" t="s">
        <v>495</v>
      </c>
      <c r="B246" s="237" t="s">
        <v>496</v>
      </c>
      <c r="C246" s="237" t="s">
        <v>497</v>
      </c>
      <c r="D246" s="237" t="s">
        <v>16</v>
      </c>
      <c r="E246" s="237" t="s">
        <v>17</v>
      </c>
      <c r="F246" s="237"/>
      <c r="G246" s="237" t="s">
        <v>17</v>
      </c>
      <c r="H246" s="237" t="s">
        <v>17</v>
      </c>
      <c r="I246" s="237"/>
      <c r="J246" s="237"/>
      <c r="K246" s="237" t="s">
        <v>498</v>
      </c>
      <c r="L246" s="238">
        <v>43511</v>
      </c>
      <c r="M246" s="237" t="s">
        <v>20</v>
      </c>
    </row>
    <row r="247" spans="1:13" x14ac:dyDescent="0.35">
      <c r="A247" s="239" t="s">
        <v>495</v>
      </c>
      <c r="B247" s="239" t="s">
        <v>496</v>
      </c>
      <c r="C247" s="239" t="s">
        <v>497</v>
      </c>
      <c r="D247" s="239" t="s">
        <v>21</v>
      </c>
      <c r="E247" s="239" t="s">
        <v>17</v>
      </c>
      <c r="F247" s="239"/>
      <c r="G247" s="239" t="s">
        <v>17</v>
      </c>
      <c r="H247" s="239" t="s">
        <v>17</v>
      </c>
      <c r="I247" s="239"/>
      <c r="J247" s="239"/>
      <c r="K247" s="239" t="s">
        <v>499</v>
      </c>
      <c r="L247" s="240">
        <v>43511</v>
      </c>
      <c r="M247" s="239" t="s">
        <v>20</v>
      </c>
    </row>
    <row r="248" spans="1:13" x14ac:dyDescent="0.35">
      <c r="A248" s="237" t="s">
        <v>495</v>
      </c>
      <c r="B248" s="237" t="s">
        <v>496</v>
      </c>
      <c r="C248" s="237" t="s">
        <v>497</v>
      </c>
      <c r="D248" s="237" t="s">
        <v>24</v>
      </c>
      <c r="E248" s="237">
        <v>4</v>
      </c>
      <c r="F248" s="237"/>
      <c r="G248" s="237" t="s">
        <v>25</v>
      </c>
      <c r="H248" s="237">
        <v>2</v>
      </c>
      <c r="I248" s="237"/>
      <c r="J248" s="237" t="s">
        <v>500</v>
      </c>
      <c r="K248" s="237" t="s">
        <v>501</v>
      </c>
      <c r="L248" s="238">
        <v>43511</v>
      </c>
      <c r="M248" s="237" t="s">
        <v>20</v>
      </c>
    </row>
    <row r="249" spans="1:13" x14ac:dyDescent="0.35">
      <c r="A249" s="239" t="s">
        <v>495</v>
      </c>
      <c r="B249" s="239" t="s">
        <v>496</v>
      </c>
      <c r="C249" s="239" t="s">
        <v>497</v>
      </c>
      <c r="D249" s="239" t="s">
        <v>28</v>
      </c>
      <c r="E249" s="239" t="s">
        <v>17</v>
      </c>
      <c r="F249" s="239"/>
      <c r="G249" s="239" t="s">
        <v>25</v>
      </c>
      <c r="H249" s="239">
        <v>2</v>
      </c>
      <c r="I249" s="239"/>
      <c r="J249" s="239"/>
      <c r="K249" s="239" t="s">
        <v>502</v>
      </c>
      <c r="L249" s="240">
        <v>43511</v>
      </c>
      <c r="M249" s="239" t="s">
        <v>20</v>
      </c>
    </row>
    <row r="250" spans="1:13" x14ac:dyDescent="0.35">
      <c r="A250" s="237" t="s">
        <v>495</v>
      </c>
      <c r="B250" s="237" t="s">
        <v>496</v>
      </c>
      <c r="C250" s="237" t="s">
        <v>497</v>
      </c>
      <c r="D250" s="237" t="s">
        <v>59</v>
      </c>
      <c r="E250" s="237" t="s">
        <v>17</v>
      </c>
      <c r="F250" s="237"/>
      <c r="G250" s="237" t="s">
        <v>17</v>
      </c>
      <c r="H250" s="237" t="s">
        <v>17</v>
      </c>
      <c r="I250" s="237"/>
      <c r="J250" s="237"/>
      <c r="K250" s="237" t="s">
        <v>503</v>
      </c>
      <c r="L250" s="238">
        <v>43511</v>
      </c>
      <c r="M250" s="237" t="s">
        <v>20</v>
      </c>
    </row>
    <row r="251" spans="1:13" x14ac:dyDescent="0.35">
      <c r="A251" s="239" t="s">
        <v>495</v>
      </c>
      <c r="B251" s="239" t="s">
        <v>496</v>
      </c>
      <c r="C251" s="239" t="s">
        <v>497</v>
      </c>
      <c r="D251" s="239" t="s">
        <v>61</v>
      </c>
      <c r="E251" s="239" t="s">
        <v>17</v>
      </c>
      <c r="F251" s="239"/>
      <c r="G251" s="239" t="s">
        <v>17</v>
      </c>
      <c r="H251" s="239" t="s">
        <v>17</v>
      </c>
      <c r="I251" s="239"/>
      <c r="J251" s="239"/>
      <c r="K251" s="239" t="s">
        <v>504</v>
      </c>
      <c r="L251" s="240">
        <v>43511</v>
      </c>
      <c r="M251" s="239" t="s">
        <v>20</v>
      </c>
    </row>
    <row r="252" spans="1:13" x14ac:dyDescent="0.35">
      <c r="A252" s="237" t="s">
        <v>505</v>
      </c>
      <c r="B252" s="237" t="s">
        <v>506</v>
      </c>
      <c r="C252" s="237" t="s">
        <v>507</v>
      </c>
      <c r="D252" s="237" t="s">
        <v>24</v>
      </c>
      <c r="E252" s="237">
        <v>2</v>
      </c>
      <c r="F252" s="237"/>
      <c r="G252" s="237" t="s">
        <v>25</v>
      </c>
      <c r="H252" s="237">
        <v>2</v>
      </c>
      <c r="I252" s="237"/>
      <c r="J252" s="237" t="s">
        <v>508</v>
      </c>
      <c r="K252" s="237" t="s">
        <v>509</v>
      </c>
      <c r="L252" s="238">
        <v>43511</v>
      </c>
      <c r="M252" s="237" t="s">
        <v>20</v>
      </c>
    </row>
    <row r="253" spans="1:13" x14ac:dyDescent="0.35">
      <c r="A253" s="239" t="s">
        <v>505</v>
      </c>
      <c r="B253" s="239" t="s">
        <v>506</v>
      </c>
      <c r="C253" s="239" t="s">
        <v>507</v>
      </c>
      <c r="D253" s="239" t="s">
        <v>59</v>
      </c>
      <c r="E253" s="239" t="s">
        <v>17</v>
      </c>
      <c r="F253" s="239"/>
      <c r="G253" s="239" t="s">
        <v>25</v>
      </c>
      <c r="H253" s="239">
        <v>2</v>
      </c>
      <c r="I253" s="239"/>
      <c r="J253" s="239" t="s">
        <v>510</v>
      </c>
      <c r="K253" s="239" t="s">
        <v>511</v>
      </c>
      <c r="L253" s="240">
        <v>43511</v>
      </c>
      <c r="M253" s="239" t="s">
        <v>20</v>
      </c>
    </row>
    <row r="254" spans="1:13" x14ac:dyDescent="0.35">
      <c r="A254" s="237" t="s">
        <v>505</v>
      </c>
      <c r="B254" s="237" t="s">
        <v>506</v>
      </c>
      <c r="C254" s="237" t="s">
        <v>507</v>
      </c>
      <c r="D254" s="237" t="s">
        <v>61</v>
      </c>
      <c r="E254" s="237" t="s">
        <v>17</v>
      </c>
      <c r="F254" s="237"/>
      <c r="G254" s="237" t="s">
        <v>25</v>
      </c>
      <c r="H254" s="237">
        <v>2</v>
      </c>
      <c r="I254" s="237"/>
      <c r="J254" s="237" t="s">
        <v>510</v>
      </c>
      <c r="K254" s="237" t="s">
        <v>512</v>
      </c>
      <c r="L254" s="238">
        <v>43511</v>
      </c>
      <c r="M254" s="237" t="s">
        <v>20</v>
      </c>
    </row>
    <row r="255" spans="1:13" x14ac:dyDescent="0.35">
      <c r="A255" s="239" t="s">
        <v>505</v>
      </c>
      <c r="B255" s="239" t="s">
        <v>506</v>
      </c>
      <c r="C255" s="239" t="s">
        <v>507</v>
      </c>
      <c r="D255" s="239" t="s">
        <v>30</v>
      </c>
      <c r="E255" s="239" t="s">
        <v>17</v>
      </c>
      <c r="F255" s="239"/>
      <c r="G255" s="239" t="s">
        <v>25</v>
      </c>
      <c r="H255" s="239">
        <v>2</v>
      </c>
      <c r="I255" s="239"/>
      <c r="J255" s="239"/>
      <c r="K255" s="239" t="s">
        <v>513</v>
      </c>
      <c r="L255" s="240">
        <v>43511</v>
      </c>
      <c r="M255" s="239" t="s">
        <v>20</v>
      </c>
    </row>
    <row r="256" spans="1:13" x14ac:dyDescent="0.35">
      <c r="A256" s="237" t="s">
        <v>505</v>
      </c>
      <c r="B256" s="237" t="s">
        <v>506</v>
      </c>
      <c r="C256" s="237" t="s">
        <v>507</v>
      </c>
      <c r="D256" s="237" t="s">
        <v>32</v>
      </c>
      <c r="E256" s="237" t="s">
        <v>17</v>
      </c>
      <c r="F256" s="237"/>
      <c r="G256" s="237" t="s">
        <v>25</v>
      </c>
      <c r="H256" s="237">
        <v>2</v>
      </c>
      <c r="I256" s="237"/>
      <c r="J256" s="237"/>
      <c r="K256" s="237" t="s">
        <v>514</v>
      </c>
      <c r="L256" s="238">
        <v>43511</v>
      </c>
      <c r="M256" s="237" t="s">
        <v>20</v>
      </c>
    </row>
    <row r="257" spans="1:13" x14ac:dyDescent="0.35">
      <c r="A257" s="239" t="s">
        <v>515</v>
      </c>
      <c r="B257" s="239" t="s">
        <v>516</v>
      </c>
      <c r="C257" s="239" t="s">
        <v>517</v>
      </c>
      <c r="D257" s="239" t="s">
        <v>16</v>
      </c>
      <c r="E257" s="239">
        <v>0</v>
      </c>
      <c r="F257" s="239"/>
      <c r="G257" s="239" t="s">
        <v>25</v>
      </c>
      <c r="H257" s="239">
        <v>2</v>
      </c>
      <c r="I257" s="239"/>
      <c r="J257" s="239" t="s">
        <v>518</v>
      </c>
      <c r="K257" s="239" t="s">
        <v>519</v>
      </c>
      <c r="L257" s="240">
        <v>43511</v>
      </c>
      <c r="M257" s="239" t="s">
        <v>20</v>
      </c>
    </row>
    <row r="258" spans="1:13" x14ac:dyDescent="0.35">
      <c r="A258" s="237" t="s">
        <v>515</v>
      </c>
      <c r="B258" s="237" t="s">
        <v>516</v>
      </c>
      <c r="C258" s="237" t="s">
        <v>517</v>
      </c>
      <c r="D258" s="237" t="s">
        <v>21</v>
      </c>
      <c r="E258" s="237">
        <v>0</v>
      </c>
      <c r="F258" s="237"/>
      <c r="G258" s="237" t="s">
        <v>25</v>
      </c>
      <c r="H258" s="237">
        <v>2</v>
      </c>
      <c r="I258" s="237"/>
      <c r="J258" s="237" t="s">
        <v>518</v>
      </c>
      <c r="K258" s="237" t="s">
        <v>520</v>
      </c>
      <c r="L258" s="238">
        <v>43511</v>
      </c>
      <c r="M258" s="237" t="s">
        <v>20</v>
      </c>
    </row>
    <row r="259" spans="1:13" x14ac:dyDescent="0.35">
      <c r="A259" s="239" t="s">
        <v>515</v>
      </c>
      <c r="B259" s="239" t="s">
        <v>516</v>
      </c>
      <c r="C259" s="239" t="s">
        <v>517</v>
      </c>
      <c r="D259" s="239" t="s">
        <v>28</v>
      </c>
      <c r="E259" s="239" t="s">
        <v>17</v>
      </c>
      <c r="F259" s="239"/>
      <c r="G259" s="239" t="s">
        <v>25</v>
      </c>
      <c r="H259" s="239">
        <v>2</v>
      </c>
      <c r="I259" s="239"/>
      <c r="J259" s="239" t="s">
        <v>18</v>
      </c>
      <c r="K259" s="239" t="s">
        <v>521</v>
      </c>
      <c r="L259" s="240">
        <v>43511</v>
      </c>
      <c r="M259" s="239" t="s">
        <v>20</v>
      </c>
    </row>
    <row r="260" spans="1:13" x14ac:dyDescent="0.35">
      <c r="A260" s="237" t="s">
        <v>515</v>
      </c>
      <c r="B260" s="237" t="s">
        <v>516</v>
      </c>
      <c r="C260" s="237" t="s">
        <v>517</v>
      </c>
      <c r="D260" s="237" t="s">
        <v>30</v>
      </c>
      <c r="E260" s="237" t="s">
        <v>17</v>
      </c>
      <c r="F260" s="237"/>
      <c r="G260" s="237" t="s">
        <v>25</v>
      </c>
      <c r="H260" s="237">
        <v>2</v>
      </c>
      <c r="I260" s="237"/>
      <c r="J260" s="237" t="s">
        <v>522</v>
      </c>
      <c r="K260" s="237" t="s">
        <v>523</v>
      </c>
      <c r="L260" s="238">
        <v>43511</v>
      </c>
      <c r="M260" s="237" t="s">
        <v>20</v>
      </c>
    </row>
    <row r="261" spans="1:13" x14ac:dyDescent="0.35">
      <c r="A261" s="239" t="s">
        <v>515</v>
      </c>
      <c r="B261" s="239" t="s">
        <v>516</v>
      </c>
      <c r="C261" s="239" t="s">
        <v>517</v>
      </c>
      <c r="D261" s="239" t="s">
        <v>32</v>
      </c>
      <c r="E261" s="239" t="s">
        <v>17</v>
      </c>
      <c r="F261" s="239"/>
      <c r="G261" s="239" t="s">
        <v>25</v>
      </c>
      <c r="H261" s="239">
        <v>2</v>
      </c>
      <c r="I261" s="239"/>
      <c r="J261" s="239" t="s">
        <v>522</v>
      </c>
      <c r="K261" s="239" t="s">
        <v>524</v>
      </c>
      <c r="L261" s="240">
        <v>43511</v>
      </c>
      <c r="M261" s="239" t="s">
        <v>20</v>
      </c>
    </row>
    <row r="262" spans="1:13" x14ac:dyDescent="0.35">
      <c r="A262" s="237" t="s">
        <v>525</v>
      </c>
      <c r="B262" s="237" t="s">
        <v>526</v>
      </c>
      <c r="C262" s="237" t="s">
        <v>517</v>
      </c>
      <c r="D262" s="237" t="s">
        <v>30</v>
      </c>
      <c r="E262" s="237">
        <v>0</v>
      </c>
      <c r="F262" s="237"/>
      <c r="G262" s="237" t="s">
        <v>25</v>
      </c>
      <c r="H262" s="237">
        <v>2</v>
      </c>
      <c r="I262" s="237"/>
      <c r="J262" s="237" t="s">
        <v>527</v>
      </c>
      <c r="K262" s="237" t="s">
        <v>528</v>
      </c>
      <c r="L262" s="238">
        <v>43511</v>
      </c>
      <c r="M262" s="237" t="s">
        <v>20</v>
      </c>
    </row>
    <row r="263" spans="1:13" x14ac:dyDescent="0.35">
      <c r="A263" s="239" t="s">
        <v>525</v>
      </c>
      <c r="B263" s="239" t="s">
        <v>526</v>
      </c>
      <c r="C263" s="239" t="s">
        <v>517</v>
      </c>
      <c r="D263" s="239" t="s">
        <v>32</v>
      </c>
      <c r="E263" s="239">
        <v>0</v>
      </c>
      <c r="F263" s="239"/>
      <c r="G263" s="239" t="s">
        <v>25</v>
      </c>
      <c r="H263" s="239">
        <v>2</v>
      </c>
      <c r="I263" s="239"/>
      <c r="J263" s="239" t="s">
        <v>527</v>
      </c>
      <c r="K263" s="239" t="s">
        <v>529</v>
      </c>
      <c r="L263" s="240">
        <v>43511</v>
      </c>
      <c r="M263" s="239" t="s">
        <v>20</v>
      </c>
    </row>
    <row r="264" spans="1:13" x14ac:dyDescent="0.35">
      <c r="A264" s="237" t="s">
        <v>530</v>
      </c>
      <c r="B264" s="237" t="s">
        <v>531</v>
      </c>
      <c r="C264" s="237" t="s">
        <v>532</v>
      </c>
      <c r="D264" s="237" t="s">
        <v>16</v>
      </c>
      <c r="E264" s="237" t="s">
        <v>17</v>
      </c>
      <c r="F264" s="237" t="s">
        <v>533</v>
      </c>
      <c r="G264" s="237" t="s">
        <v>25</v>
      </c>
      <c r="H264" s="237">
        <v>2</v>
      </c>
      <c r="I264" s="237" t="s">
        <v>534</v>
      </c>
      <c r="J264" s="237" t="s">
        <v>535</v>
      </c>
      <c r="K264" s="237" t="s">
        <v>536</v>
      </c>
      <c r="L264" s="238">
        <v>43511</v>
      </c>
      <c r="M264" s="237" t="s">
        <v>20</v>
      </c>
    </row>
    <row r="265" spans="1:13" x14ac:dyDescent="0.35">
      <c r="A265" s="239" t="s">
        <v>530</v>
      </c>
      <c r="B265" s="239" t="s">
        <v>531</v>
      </c>
      <c r="C265" s="239" t="s">
        <v>532</v>
      </c>
      <c r="D265" s="239" t="s">
        <v>21</v>
      </c>
      <c r="E265" s="239" t="s">
        <v>17</v>
      </c>
      <c r="F265" s="239" t="s">
        <v>533</v>
      </c>
      <c r="G265" s="239" t="s">
        <v>25</v>
      </c>
      <c r="H265" s="239">
        <v>2</v>
      </c>
      <c r="I265" s="239" t="s">
        <v>534</v>
      </c>
      <c r="J265" s="239" t="s">
        <v>535</v>
      </c>
      <c r="K265" s="239" t="s">
        <v>537</v>
      </c>
      <c r="L265" s="240">
        <v>43511</v>
      </c>
      <c r="M265" s="239" t="s">
        <v>20</v>
      </c>
    </row>
    <row r="266" spans="1:13" x14ac:dyDescent="0.35">
      <c r="A266" s="237" t="s">
        <v>530</v>
      </c>
      <c r="B266" s="237" t="s">
        <v>531</v>
      </c>
      <c r="C266" s="237" t="s">
        <v>532</v>
      </c>
      <c r="D266" s="237" t="s">
        <v>28</v>
      </c>
      <c r="E266" s="237" t="s">
        <v>17</v>
      </c>
      <c r="F266" s="237"/>
      <c r="G266" s="237" t="s">
        <v>25</v>
      </c>
      <c r="H266" s="237">
        <v>2</v>
      </c>
      <c r="I266" s="237"/>
      <c r="J266" s="237" t="s">
        <v>538</v>
      </c>
      <c r="K266" s="237" t="s">
        <v>539</v>
      </c>
      <c r="L266" s="238">
        <v>43511</v>
      </c>
      <c r="M266" s="237" t="s">
        <v>20</v>
      </c>
    </row>
    <row r="267" spans="1:13" x14ac:dyDescent="0.35">
      <c r="A267" s="239" t="s">
        <v>540</v>
      </c>
      <c r="B267" s="239" t="s">
        <v>541</v>
      </c>
      <c r="C267" s="239" t="s">
        <v>542</v>
      </c>
      <c r="D267" s="239" t="s">
        <v>16</v>
      </c>
      <c r="E267" s="239" t="s">
        <v>17</v>
      </c>
      <c r="F267" s="239"/>
      <c r="G267" s="239" t="s">
        <v>25</v>
      </c>
      <c r="H267" s="239">
        <v>2</v>
      </c>
      <c r="I267" s="239"/>
      <c r="J267" s="239"/>
      <c r="K267" s="239" t="s">
        <v>543</v>
      </c>
      <c r="L267" s="240">
        <v>43511</v>
      </c>
      <c r="M267" s="239" t="s">
        <v>20</v>
      </c>
    </row>
    <row r="268" spans="1:13" x14ac:dyDescent="0.35">
      <c r="A268" s="237" t="s">
        <v>540</v>
      </c>
      <c r="B268" s="237" t="s">
        <v>541</v>
      </c>
      <c r="C268" s="237" t="s">
        <v>542</v>
      </c>
      <c r="D268" s="237" t="s">
        <v>21</v>
      </c>
      <c r="E268" s="237" t="s">
        <v>17</v>
      </c>
      <c r="F268" s="237" t="s">
        <v>17</v>
      </c>
      <c r="G268" s="237" t="s">
        <v>17</v>
      </c>
      <c r="H268" s="237" t="s">
        <v>17</v>
      </c>
      <c r="I268" s="237" t="s">
        <v>17</v>
      </c>
      <c r="J268" s="237" t="s">
        <v>17</v>
      </c>
      <c r="K268" s="237" t="s">
        <v>544</v>
      </c>
      <c r="L268" s="238">
        <v>43511</v>
      </c>
      <c r="M268" s="237" t="s">
        <v>20</v>
      </c>
    </row>
    <row r="269" spans="1:13" x14ac:dyDescent="0.35">
      <c r="A269" s="239" t="s">
        <v>540</v>
      </c>
      <c r="B269" s="239" t="s">
        <v>541</v>
      </c>
      <c r="C269" s="239" t="s">
        <v>542</v>
      </c>
      <c r="D269" s="239" t="s">
        <v>59</v>
      </c>
      <c r="E269" s="239" t="s">
        <v>17</v>
      </c>
      <c r="F269" s="239"/>
      <c r="G269" s="239" t="s">
        <v>25</v>
      </c>
      <c r="H269" s="239">
        <v>2</v>
      </c>
      <c r="I269" s="239"/>
      <c r="J269" s="239"/>
      <c r="K269" s="239" t="s">
        <v>545</v>
      </c>
      <c r="L269" s="240">
        <v>43511</v>
      </c>
      <c r="M269" s="239" t="s">
        <v>20</v>
      </c>
    </row>
    <row r="270" spans="1:13" x14ac:dyDescent="0.35">
      <c r="A270" s="237" t="s">
        <v>546</v>
      </c>
      <c r="B270" s="237" t="s">
        <v>547</v>
      </c>
      <c r="C270" s="237" t="s">
        <v>542</v>
      </c>
      <c r="D270" s="237" t="s">
        <v>16</v>
      </c>
      <c r="E270" s="237" t="s">
        <v>17</v>
      </c>
      <c r="F270" s="237"/>
      <c r="G270" s="237" t="s">
        <v>25</v>
      </c>
      <c r="H270" s="237">
        <v>2</v>
      </c>
      <c r="I270" s="237"/>
      <c r="J270" s="237" t="s">
        <v>548</v>
      </c>
      <c r="K270" s="237" t="s">
        <v>549</v>
      </c>
      <c r="L270" s="238">
        <v>43511</v>
      </c>
      <c r="M270" s="237" t="s">
        <v>20</v>
      </c>
    </row>
    <row r="271" spans="1:13" x14ac:dyDescent="0.35">
      <c r="A271" s="239" t="s">
        <v>546</v>
      </c>
      <c r="B271" s="239" t="s">
        <v>547</v>
      </c>
      <c r="C271" s="239" t="s">
        <v>542</v>
      </c>
      <c r="D271" s="239" t="s">
        <v>21</v>
      </c>
      <c r="E271" s="239">
        <v>0</v>
      </c>
      <c r="F271" s="239" t="s">
        <v>17</v>
      </c>
      <c r="G271" s="239" t="s">
        <v>25</v>
      </c>
      <c r="H271" s="239">
        <v>2</v>
      </c>
      <c r="I271" s="239" t="s">
        <v>17</v>
      </c>
      <c r="J271" s="239" t="s">
        <v>17</v>
      </c>
      <c r="K271" s="239" t="s">
        <v>550</v>
      </c>
      <c r="L271" s="240">
        <v>43511</v>
      </c>
      <c r="M271" s="239" t="s">
        <v>20</v>
      </c>
    </row>
    <row r="272" spans="1:13" x14ac:dyDescent="0.35">
      <c r="A272" s="237" t="s">
        <v>546</v>
      </c>
      <c r="B272" s="237" t="s">
        <v>547</v>
      </c>
      <c r="C272" s="237" t="s">
        <v>542</v>
      </c>
      <c r="D272" s="237" t="s">
        <v>24</v>
      </c>
      <c r="E272" s="237">
        <v>5</v>
      </c>
      <c r="F272" s="237" t="s">
        <v>551</v>
      </c>
      <c r="G272" s="237" t="s">
        <v>25</v>
      </c>
      <c r="H272" s="237">
        <v>2</v>
      </c>
      <c r="I272" s="237" t="s">
        <v>552</v>
      </c>
      <c r="J272" s="237" t="s">
        <v>553</v>
      </c>
      <c r="K272" s="237" t="s">
        <v>554</v>
      </c>
      <c r="L272" s="238">
        <v>43511</v>
      </c>
      <c r="M272" s="237" t="s">
        <v>20</v>
      </c>
    </row>
    <row r="273" spans="1:13" x14ac:dyDescent="0.35">
      <c r="A273" s="239" t="s">
        <v>546</v>
      </c>
      <c r="B273" s="239" t="s">
        <v>547</v>
      </c>
      <c r="C273" s="239" t="s">
        <v>542</v>
      </c>
      <c r="D273" s="239" t="s">
        <v>28</v>
      </c>
      <c r="E273" s="239" t="s">
        <v>17</v>
      </c>
      <c r="F273" s="239"/>
      <c r="G273" s="239" t="s">
        <v>25</v>
      </c>
      <c r="H273" s="239">
        <v>2</v>
      </c>
      <c r="I273" s="239"/>
      <c r="J273" s="239" t="s">
        <v>548</v>
      </c>
      <c r="K273" s="239" t="s">
        <v>555</v>
      </c>
      <c r="L273" s="240">
        <v>43511</v>
      </c>
      <c r="M273" s="239" t="s">
        <v>20</v>
      </c>
    </row>
    <row r="274" spans="1:13" x14ac:dyDescent="0.35">
      <c r="A274" s="237" t="s">
        <v>546</v>
      </c>
      <c r="B274" s="237" t="s">
        <v>547</v>
      </c>
      <c r="C274" s="237" t="s">
        <v>542</v>
      </c>
      <c r="D274" s="237" t="s">
        <v>59</v>
      </c>
      <c r="E274" s="237" t="s">
        <v>17</v>
      </c>
      <c r="F274" s="237"/>
      <c r="G274" s="237" t="s">
        <v>25</v>
      </c>
      <c r="H274" s="237">
        <v>2</v>
      </c>
      <c r="I274" s="237"/>
      <c r="J274" s="237"/>
      <c r="K274" s="237" t="s">
        <v>556</v>
      </c>
      <c r="L274" s="238">
        <v>43511</v>
      </c>
      <c r="M274" s="237" t="s">
        <v>20</v>
      </c>
    </row>
    <row r="275" spans="1:13" x14ac:dyDescent="0.35">
      <c r="A275" s="239" t="s">
        <v>546</v>
      </c>
      <c r="B275" s="239" t="s">
        <v>547</v>
      </c>
      <c r="C275" s="239" t="s">
        <v>542</v>
      </c>
      <c r="D275" s="239" t="s">
        <v>61</v>
      </c>
      <c r="E275" s="239" t="s">
        <v>17</v>
      </c>
      <c r="F275" s="239"/>
      <c r="G275" s="239" t="s">
        <v>25</v>
      </c>
      <c r="H275" s="239">
        <v>2</v>
      </c>
      <c r="I275" s="239"/>
      <c r="J275" s="239"/>
      <c r="K275" s="239" t="s">
        <v>557</v>
      </c>
      <c r="L275" s="240">
        <v>43511</v>
      </c>
      <c r="M275" s="239" t="s">
        <v>20</v>
      </c>
    </row>
    <row r="276" spans="1:13" x14ac:dyDescent="0.35">
      <c r="A276" s="237" t="s">
        <v>558</v>
      </c>
      <c r="B276" s="237" t="s">
        <v>559</v>
      </c>
      <c r="C276" s="237" t="s">
        <v>560</v>
      </c>
      <c r="D276" s="237" t="s">
        <v>16</v>
      </c>
      <c r="E276" s="237" t="s">
        <v>17</v>
      </c>
      <c r="F276" s="237"/>
      <c r="G276" s="237" t="s">
        <v>25</v>
      </c>
      <c r="H276" s="237">
        <v>2</v>
      </c>
      <c r="I276" s="237"/>
      <c r="J276" s="237" t="s">
        <v>18</v>
      </c>
      <c r="K276" s="237" t="s">
        <v>561</v>
      </c>
      <c r="L276" s="238">
        <v>43511</v>
      </c>
      <c r="M276" s="237" t="s">
        <v>20</v>
      </c>
    </row>
    <row r="277" spans="1:13" x14ac:dyDescent="0.35">
      <c r="A277" s="239" t="s">
        <v>558</v>
      </c>
      <c r="B277" s="239" t="s">
        <v>559</v>
      </c>
      <c r="C277" s="239" t="s">
        <v>560</v>
      </c>
      <c r="D277" s="239" t="s">
        <v>21</v>
      </c>
      <c r="E277" s="239">
        <v>0</v>
      </c>
      <c r="F277" s="239" t="s">
        <v>17</v>
      </c>
      <c r="G277" s="239" t="s">
        <v>25</v>
      </c>
      <c r="H277" s="239">
        <v>2</v>
      </c>
      <c r="I277" s="239" t="s">
        <v>17</v>
      </c>
      <c r="J277" s="239" t="s">
        <v>562</v>
      </c>
      <c r="K277" s="239" t="s">
        <v>563</v>
      </c>
      <c r="L277" s="240">
        <v>43511</v>
      </c>
      <c r="M277" s="239" t="s">
        <v>20</v>
      </c>
    </row>
    <row r="278" spans="1:13" x14ac:dyDescent="0.35">
      <c r="A278" s="237" t="s">
        <v>558</v>
      </c>
      <c r="B278" s="237" t="s">
        <v>559</v>
      </c>
      <c r="C278" s="237" t="s">
        <v>560</v>
      </c>
      <c r="D278" s="237" t="s">
        <v>24</v>
      </c>
      <c r="E278" s="237">
        <v>2</v>
      </c>
      <c r="F278" s="237"/>
      <c r="G278" s="237" t="s">
        <v>25</v>
      </c>
      <c r="H278" s="237">
        <v>2</v>
      </c>
      <c r="I278" s="237"/>
      <c r="J278" s="237" t="s">
        <v>564</v>
      </c>
      <c r="K278" s="237" t="s">
        <v>565</v>
      </c>
      <c r="L278" s="238">
        <v>43511</v>
      </c>
      <c r="M278" s="237" t="s">
        <v>20</v>
      </c>
    </row>
    <row r="279" spans="1:13" x14ac:dyDescent="0.35">
      <c r="A279" s="239" t="s">
        <v>558</v>
      </c>
      <c r="B279" s="239" t="s">
        <v>559</v>
      </c>
      <c r="C279" s="239" t="s">
        <v>560</v>
      </c>
      <c r="D279" s="239" t="s">
        <v>28</v>
      </c>
      <c r="E279" s="239" t="s">
        <v>17</v>
      </c>
      <c r="F279" s="239"/>
      <c r="G279" s="239" t="s">
        <v>25</v>
      </c>
      <c r="H279" s="239">
        <v>2</v>
      </c>
      <c r="I279" s="239"/>
      <c r="J279" s="239" t="s">
        <v>18</v>
      </c>
      <c r="K279" s="239" t="s">
        <v>566</v>
      </c>
      <c r="L279" s="240">
        <v>43511</v>
      </c>
      <c r="M279" s="239" t="s">
        <v>20</v>
      </c>
    </row>
    <row r="280" spans="1:13" x14ac:dyDescent="0.35">
      <c r="A280" s="237" t="s">
        <v>558</v>
      </c>
      <c r="B280" s="237" t="s">
        <v>559</v>
      </c>
      <c r="C280" s="237" t="s">
        <v>560</v>
      </c>
      <c r="D280" s="237" t="s">
        <v>59</v>
      </c>
      <c r="E280" s="237" t="s">
        <v>17</v>
      </c>
      <c r="F280" s="237"/>
      <c r="G280" s="237" t="s">
        <v>25</v>
      </c>
      <c r="H280" s="237">
        <v>2</v>
      </c>
      <c r="I280" s="237"/>
      <c r="J280" s="237" t="s">
        <v>18</v>
      </c>
      <c r="K280" s="237" t="s">
        <v>567</v>
      </c>
      <c r="L280" s="238">
        <v>43511</v>
      </c>
      <c r="M280" s="237" t="s">
        <v>20</v>
      </c>
    </row>
    <row r="281" spans="1:13" x14ac:dyDescent="0.35">
      <c r="A281" s="239" t="s">
        <v>558</v>
      </c>
      <c r="B281" s="239" t="s">
        <v>559</v>
      </c>
      <c r="C281" s="239" t="s">
        <v>560</v>
      </c>
      <c r="D281" s="239" t="s">
        <v>61</v>
      </c>
      <c r="E281" s="239" t="s">
        <v>17</v>
      </c>
      <c r="F281" s="239"/>
      <c r="G281" s="239" t="s">
        <v>25</v>
      </c>
      <c r="H281" s="239">
        <v>2</v>
      </c>
      <c r="I281" s="239"/>
      <c r="J281" s="239" t="s">
        <v>18</v>
      </c>
      <c r="K281" s="239" t="s">
        <v>568</v>
      </c>
      <c r="L281" s="240">
        <v>43511</v>
      </c>
      <c r="M281" s="239" t="s">
        <v>20</v>
      </c>
    </row>
    <row r="282" spans="1:13" x14ac:dyDescent="0.35">
      <c r="A282" s="237" t="s">
        <v>558</v>
      </c>
      <c r="B282" s="237" t="s">
        <v>559</v>
      </c>
      <c r="C282" s="237" t="s">
        <v>560</v>
      </c>
      <c r="D282" s="237" t="s">
        <v>242</v>
      </c>
      <c r="E282" s="237">
        <v>41054</v>
      </c>
      <c r="F282" s="237"/>
      <c r="G282" s="237" t="s">
        <v>25</v>
      </c>
      <c r="H282" s="237">
        <v>2</v>
      </c>
      <c r="I282" s="237" t="s">
        <v>569</v>
      </c>
      <c r="J282" s="237" t="s">
        <v>570</v>
      </c>
      <c r="K282" s="237" t="s">
        <v>571</v>
      </c>
      <c r="L282" s="238">
        <v>43511</v>
      </c>
      <c r="M282" s="237" t="s">
        <v>20</v>
      </c>
    </row>
    <row r="283" spans="1:13" x14ac:dyDescent="0.35">
      <c r="A283" s="239" t="s">
        <v>558</v>
      </c>
      <c r="B283" s="239" t="s">
        <v>559</v>
      </c>
      <c r="C283" s="239" t="s">
        <v>560</v>
      </c>
      <c r="D283" s="239" t="s">
        <v>30</v>
      </c>
      <c r="E283" s="239" t="s">
        <v>17</v>
      </c>
      <c r="F283" s="239"/>
      <c r="G283" s="239" t="s">
        <v>25</v>
      </c>
      <c r="H283" s="239">
        <v>2</v>
      </c>
      <c r="I283" s="239"/>
      <c r="J283" s="239" t="s">
        <v>548</v>
      </c>
      <c r="K283" s="239" t="s">
        <v>572</v>
      </c>
      <c r="L283" s="240">
        <v>43511</v>
      </c>
      <c r="M283" s="239" t="s">
        <v>20</v>
      </c>
    </row>
    <row r="284" spans="1:13" x14ac:dyDescent="0.35">
      <c r="A284" s="237" t="s">
        <v>558</v>
      </c>
      <c r="B284" s="237" t="s">
        <v>559</v>
      </c>
      <c r="C284" s="237" t="s">
        <v>560</v>
      </c>
      <c r="D284" s="237" t="s">
        <v>32</v>
      </c>
      <c r="E284" s="237" t="s">
        <v>17</v>
      </c>
      <c r="F284" s="237"/>
      <c r="G284" s="237" t="s">
        <v>25</v>
      </c>
      <c r="H284" s="237">
        <v>2</v>
      </c>
      <c r="I284" s="237"/>
      <c r="J284" s="237" t="s">
        <v>548</v>
      </c>
      <c r="K284" s="237" t="s">
        <v>573</v>
      </c>
      <c r="L284" s="238">
        <v>43511</v>
      </c>
      <c r="M284" s="237" t="s">
        <v>20</v>
      </c>
    </row>
    <row r="285" spans="1:13" x14ac:dyDescent="0.35">
      <c r="A285" s="239" t="s">
        <v>574</v>
      </c>
      <c r="B285" s="239" t="s">
        <v>575</v>
      </c>
      <c r="C285" s="239" t="s">
        <v>576</v>
      </c>
      <c r="D285" s="239" t="s">
        <v>32</v>
      </c>
      <c r="E285" s="239" t="s">
        <v>17</v>
      </c>
      <c r="F285" s="239"/>
      <c r="G285" s="239" t="s">
        <v>17</v>
      </c>
      <c r="H285" s="239" t="s">
        <v>17</v>
      </c>
      <c r="I285" s="239"/>
      <c r="J285" s="239" t="s">
        <v>18</v>
      </c>
      <c r="K285" s="239" t="s">
        <v>577</v>
      </c>
      <c r="L285" s="240">
        <v>43511</v>
      </c>
      <c r="M285" s="239" t="s">
        <v>20</v>
      </c>
    </row>
    <row r="286" spans="1:13" x14ac:dyDescent="0.35">
      <c r="A286" s="237" t="s">
        <v>578</v>
      </c>
      <c r="B286" s="237" t="s">
        <v>579</v>
      </c>
      <c r="C286" s="237" t="s">
        <v>580</v>
      </c>
      <c r="D286" s="237" t="s">
        <v>16</v>
      </c>
      <c r="E286" s="237">
        <v>0</v>
      </c>
      <c r="F286" s="237"/>
      <c r="G286" s="237" t="s">
        <v>25</v>
      </c>
      <c r="H286" s="237">
        <v>2</v>
      </c>
      <c r="I286" s="237"/>
      <c r="J286" s="237" t="s">
        <v>581</v>
      </c>
      <c r="K286" s="237" t="s">
        <v>582</v>
      </c>
      <c r="L286" s="238">
        <v>43511</v>
      </c>
      <c r="M286" s="237" t="s">
        <v>20</v>
      </c>
    </row>
    <row r="287" spans="1:13" x14ac:dyDescent="0.35">
      <c r="A287" s="239" t="s">
        <v>578</v>
      </c>
      <c r="B287" s="239" t="s">
        <v>579</v>
      </c>
      <c r="C287" s="239" t="s">
        <v>580</v>
      </c>
      <c r="D287" s="239" t="s">
        <v>21</v>
      </c>
      <c r="E287" s="239">
        <v>0</v>
      </c>
      <c r="F287" s="239"/>
      <c r="G287" s="239" t="s">
        <v>25</v>
      </c>
      <c r="H287" s="239">
        <v>2</v>
      </c>
      <c r="I287" s="239"/>
      <c r="J287" s="239" t="s">
        <v>581</v>
      </c>
      <c r="K287" s="239" t="s">
        <v>583</v>
      </c>
      <c r="L287" s="240">
        <v>43511</v>
      </c>
      <c r="M287" s="239" t="s">
        <v>20</v>
      </c>
    </row>
    <row r="288" spans="1:13" x14ac:dyDescent="0.35">
      <c r="A288" s="237" t="s">
        <v>578</v>
      </c>
      <c r="B288" s="237" t="s">
        <v>579</v>
      </c>
      <c r="C288" s="237" t="s">
        <v>580</v>
      </c>
      <c r="D288" s="237" t="s">
        <v>28</v>
      </c>
      <c r="E288" s="237">
        <v>0</v>
      </c>
      <c r="F288" s="237"/>
      <c r="G288" s="237" t="s">
        <v>25</v>
      </c>
      <c r="H288" s="237">
        <v>2</v>
      </c>
      <c r="I288" s="237"/>
      <c r="J288" s="237" t="s">
        <v>584</v>
      </c>
      <c r="K288" s="237" t="s">
        <v>585</v>
      </c>
      <c r="L288" s="238">
        <v>43511</v>
      </c>
      <c r="M288" s="237" t="s">
        <v>20</v>
      </c>
    </row>
    <row r="289" spans="1:13" x14ac:dyDescent="0.35">
      <c r="A289" s="239" t="s">
        <v>578</v>
      </c>
      <c r="B289" s="239" t="s">
        <v>579</v>
      </c>
      <c r="C289" s="239" t="s">
        <v>580</v>
      </c>
      <c r="D289" s="239" t="s">
        <v>30</v>
      </c>
      <c r="E289" s="239">
        <v>0</v>
      </c>
      <c r="F289" s="239"/>
      <c r="G289" s="239" t="s">
        <v>25</v>
      </c>
      <c r="H289" s="239">
        <v>2</v>
      </c>
      <c r="I289" s="239"/>
      <c r="J289" s="239" t="s">
        <v>586</v>
      </c>
      <c r="K289" s="239" t="s">
        <v>587</v>
      </c>
      <c r="L289" s="240">
        <v>43511</v>
      </c>
      <c r="M289" s="239" t="s">
        <v>20</v>
      </c>
    </row>
    <row r="290" spans="1:13" x14ac:dyDescent="0.35">
      <c r="A290" s="237" t="s">
        <v>578</v>
      </c>
      <c r="B290" s="237" t="s">
        <v>579</v>
      </c>
      <c r="C290" s="237" t="s">
        <v>580</v>
      </c>
      <c r="D290" s="237" t="s">
        <v>32</v>
      </c>
      <c r="E290" s="237">
        <v>0</v>
      </c>
      <c r="F290" s="237"/>
      <c r="G290" s="237" t="s">
        <v>25</v>
      </c>
      <c r="H290" s="237">
        <v>2</v>
      </c>
      <c r="I290" s="237"/>
      <c r="J290" s="237" t="s">
        <v>586</v>
      </c>
      <c r="K290" s="237" t="s">
        <v>588</v>
      </c>
      <c r="L290" s="238">
        <v>43511</v>
      </c>
      <c r="M290" s="237" t="s">
        <v>20</v>
      </c>
    </row>
    <row r="291" spans="1:13" x14ac:dyDescent="0.35">
      <c r="A291" s="239" t="s">
        <v>589</v>
      </c>
      <c r="B291" s="239" t="s">
        <v>590</v>
      </c>
      <c r="C291" s="239" t="s">
        <v>591</v>
      </c>
      <c r="D291" s="239" t="s">
        <v>32</v>
      </c>
      <c r="E291" s="239" t="s">
        <v>17</v>
      </c>
      <c r="F291" s="239"/>
      <c r="G291" s="239" t="s">
        <v>25</v>
      </c>
      <c r="H291" s="239">
        <v>2</v>
      </c>
      <c r="I291" s="239"/>
      <c r="J291" s="239"/>
      <c r="K291" s="239" t="s">
        <v>592</v>
      </c>
      <c r="L291" s="240">
        <v>43511</v>
      </c>
      <c r="M291" s="239" t="s">
        <v>20</v>
      </c>
    </row>
    <row r="292" spans="1:13" x14ac:dyDescent="0.35">
      <c r="A292" s="237" t="s">
        <v>593</v>
      </c>
      <c r="B292" s="237" t="s">
        <v>594</v>
      </c>
      <c r="C292" s="237" t="s">
        <v>595</v>
      </c>
      <c r="D292" s="237" t="s">
        <v>16</v>
      </c>
      <c r="E292" s="237">
        <v>0</v>
      </c>
      <c r="F292" s="237"/>
      <c r="G292" s="237"/>
      <c r="H292" s="237">
        <v>0</v>
      </c>
      <c r="I292" s="237"/>
      <c r="J292" s="237"/>
      <c r="K292" s="237" t="s">
        <v>596</v>
      </c>
      <c r="L292" s="238">
        <v>43511</v>
      </c>
      <c r="M292" s="237" t="s">
        <v>20</v>
      </c>
    </row>
    <row r="293" spans="1:13" x14ac:dyDescent="0.35">
      <c r="A293" s="239" t="s">
        <v>593</v>
      </c>
      <c r="B293" s="239" t="s">
        <v>594</v>
      </c>
      <c r="C293" s="239" t="s">
        <v>595</v>
      </c>
      <c r="D293" s="239" t="s">
        <v>21</v>
      </c>
      <c r="E293" s="239">
        <v>0</v>
      </c>
      <c r="F293" s="239"/>
      <c r="G293" s="239"/>
      <c r="H293" s="239">
        <v>0</v>
      </c>
      <c r="I293" s="239"/>
      <c r="J293" s="239"/>
      <c r="K293" s="239" t="s">
        <v>597</v>
      </c>
      <c r="L293" s="240">
        <v>43511</v>
      </c>
      <c r="M293" s="239" t="s">
        <v>20</v>
      </c>
    </row>
    <row r="294" spans="1:13" x14ac:dyDescent="0.35">
      <c r="A294" s="237" t="s">
        <v>593</v>
      </c>
      <c r="B294" s="237" t="s">
        <v>594</v>
      </c>
      <c r="C294" s="237" t="s">
        <v>595</v>
      </c>
      <c r="D294" s="237" t="s">
        <v>28</v>
      </c>
      <c r="E294" s="237" t="s">
        <v>17</v>
      </c>
      <c r="F294" s="237"/>
      <c r="G294" s="237" t="s">
        <v>17</v>
      </c>
      <c r="H294" s="237" t="s">
        <v>17</v>
      </c>
      <c r="I294" s="237"/>
      <c r="J294" s="237" t="s">
        <v>335</v>
      </c>
      <c r="K294" s="237" t="s">
        <v>598</v>
      </c>
      <c r="L294" s="238">
        <v>43511</v>
      </c>
      <c r="M294" s="237" t="s">
        <v>20</v>
      </c>
    </row>
    <row r="295" spans="1:13" x14ac:dyDescent="0.35">
      <c r="A295" s="239" t="s">
        <v>593</v>
      </c>
      <c r="B295" s="239" t="s">
        <v>594</v>
      </c>
      <c r="C295" s="239" t="s">
        <v>595</v>
      </c>
      <c r="D295" s="239" t="s">
        <v>30</v>
      </c>
      <c r="E295" s="239" t="s">
        <v>17</v>
      </c>
      <c r="F295" s="239"/>
      <c r="G295" s="239" t="s">
        <v>17</v>
      </c>
      <c r="H295" s="239" t="s">
        <v>17</v>
      </c>
      <c r="I295" s="239"/>
      <c r="J295" s="239" t="s">
        <v>335</v>
      </c>
      <c r="K295" s="239" t="s">
        <v>599</v>
      </c>
      <c r="L295" s="240">
        <v>43511</v>
      </c>
      <c r="M295" s="239" t="s">
        <v>20</v>
      </c>
    </row>
    <row r="296" spans="1:13" x14ac:dyDescent="0.35">
      <c r="A296" s="237" t="s">
        <v>593</v>
      </c>
      <c r="B296" s="237" t="s">
        <v>594</v>
      </c>
      <c r="C296" s="237" t="s">
        <v>595</v>
      </c>
      <c r="D296" s="237" t="s">
        <v>32</v>
      </c>
      <c r="E296" s="237" t="s">
        <v>17</v>
      </c>
      <c r="F296" s="237"/>
      <c r="G296" s="237" t="s">
        <v>17</v>
      </c>
      <c r="H296" s="237" t="s">
        <v>17</v>
      </c>
      <c r="I296" s="237"/>
      <c r="J296" s="237" t="s">
        <v>335</v>
      </c>
      <c r="K296" s="237" t="s">
        <v>600</v>
      </c>
      <c r="L296" s="238">
        <v>43511</v>
      </c>
      <c r="M296" s="237" t="s">
        <v>20</v>
      </c>
    </row>
    <row r="297" spans="1:13" x14ac:dyDescent="0.35">
      <c r="A297" s="239" t="s">
        <v>601</v>
      </c>
      <c r="B297" s="239" t="s">
        <v>602</v>
      </c>
      <c r="C297" s="239" t="s">
        <v>603</v>
      </c>
      <c r="D297" s="239" t="s">
        <v>16</v>
      </c>
      <c r="E297" s="239">
        <v>0</v>
      </c>
      <c r="F297" s="239"/>
      <c r="G297" s="239" t="s">
        <v>25</v>
      </c>
      <c r="H297" s="239">
        <v>2</v>
      </c>
      <c r="I297" s="239"/>
      <c r="J297" s="239"/>
      <c r="K297" s="239" t="s">
        <v>604</v>
      </c>
      <c r="L297" s="240">
        <v>43511</v>
      </c>
      <c r="M297" s="239" t="s">
        <v>20</v>
      </c>
    </row>
    <row r="298" spans="1:13" x14ac:dyDescent="0.35">
      <c r="A298" s="237" t="s">
        <v>601</v>
      </c>
      <c r="B298" s="237" t="s">
        <v>602</v>
      </c>
      <c r="C298" s="237" t="s">
        <v>603</v>
      </c>
      <c r="D298" s="237" t="s">
        <v>21</v>
      </c>
      <c r="E298" s="237">
        <v>0</v>
      </c>
      <c r="F298" s="237"/>
      <c r="G298" s="237" t="s">
        <v>25</v>
      </c>
      <c r="H298" s="237">
        <v>2</v>
      </c>
      <c r="I298" s="237"/>
      <c r="J298" s="237"/>
      <c r="K298" s="237" t="s">
        <v>605</v>
      </c>
      <c r="L298" s="238">
        <v>43511</v>
      </c>
      <c r="M298" s="237" t="s">
        <v>20</v>
      </c>
    </row>
    <row r="299" spans="1:13" x14ac:dyDescent="0.35">
      <c r="A299" s="239" t="s">
        <v>601</v>
      </c>
      <c r="B299" s="239" t="s">
        <v>602</v>
      </c>
      <c r="C299" s="239" t="s">
        <v>603</v>
      </c>
      <c r="D299" s="239" t="s">
        <v>28</v>
      </c>
      <c r="E299" s="239" t="s">
        <v>17</v>
      </c>
      <c r="F299" s="239"/>
      <c r="G299" s="239" t="s">
        <v>25</v>
      </c>
      <c r="H299" s="239">
        <v>2</v>
      </c>
      <c r="I299" s="239"/>
      <c r="J299" s="239" t="s">
        <v>606</v>
      </c>
      <c r="K299" s="239" t="s">
        <v>607</v>
      </c>
      <c r="L299" s="240">
        <v>43511</v>
      </c>
      <c r="M299" s="239" t="s">
        <v>20</v>
      </c>
    </row>
    <row r="300" spans="1:13" x14ac:dyDescent="0.35">
      <c r="A300" s="237" t="s">
        <v>608</v>
      </c>
      <c r="B300" s="237" t="s">
        <v>609</v>
      </c>
      <c r="C300" s="237" t="s">
        <v>610</v>
      </c>
      <c r="D300" s="237" t="s">
        <v>16</v>
      </c>
      <c r="E300" s="237">
        <v>0</v>
      </c>
      <c r="F300" s="237"/>
      <c r="G300" s="237" t="s">
        <v>25</v>
      </c>
      <c r="H300" s="237">
        <v>2</v>
      </c>
      <c r="I300" s="237"/>
      <c r="J300" s="237" t="s">
        <v>611</v>
      </c>
      <c r="K300" s="237" t="s">
        <v>612</v>
      </c>
      <c r="L300" s="238">
        <v>43511</v>
      </c>
      <c r="M300" s="237" t="s">
        <v>20</v>
      </c>
    </row>
    <row r="301" spans="1:13" x14ac:dyDescent="0.35">
      <c r="A301" s="239" t="s">
        <v>608</v>
      </c>
      <c r="B301" s="239" t="s">
        <v>609</v>
      </c>
      <c r="C301" s="239" t="s">
        <v>610</v>
      </c>
      <c r="D301" s="239" t="s">
        <v>21</v>
      </c>
      <c r="E301" s="239">
        <v>0</v>
      </c>
      <c r="F301" s="239"/>
      <c r="G301" s="239" t="s">
        <v>25</v>
      </c>
      <c r="H301" s="239">
        <v>2</v>
      </c>
      <c r="I301" s="239"/>
      <c r="J301" s="239" t="s">
        <v>611</v>
      </c>
      <c r="K301" s="239" t="s">
        <v>613</v>
      </c>
      <c r="L301" s="240">
        <v>43511</v>
      </c>
      <c r="M301" s="239" t="s">
        <v>20</v>
      </c>
    </row>
    <row r="302" spans="1:13" x14ac:dyDescent="0.35">
      <c r="A302" s="237" t="s">
        <v>608</v>
      </c>
      <c r="B302" s="237" t="s">
        <v>609</v>
      </c>
      <c r="C302" s="237" t="s">
        <v>610</v>
      </c>
      <c r="D302" s="237" t="s">
        <v>28</v>
      </c>
      <c r="E302" s="237">
        <v>0</v>
      </c>
      <c r="F302" s="237"/>
      <c r="G302" s="237" t="s">
        <v>25</v>
      </c>
      <c r="H302" s="237">
        <v>2</v>
      </c>
      <c r="I302" s="237"/>
      <c r="J302" s="237" t="s">
        <v>614</v>
      </c>
      <c r="K302" s="237" t="s">
        <v>615</v>
      </c>
      <c r="L302" s="238">
        <v>43511</v>
      </c>
      <c r="M302" s="237" t="s">
        <v>20</v>
      </c>
    </row>
    <row r="303" spans="1:13" x14ac:dyDescent="0.35">
      <c r="A303" s="239" t="s">
        <v>608</v>
      </c>
      <c r="B303" s="239" t="s">
        <v>609</v>
      </c>
      <c r="C303" s="239" t="s">
        <v>610</v>
      </c>
      <c r="D303" s="239" t="s">
        <v>59</v>
      </c>
      <c r="E303" s="239" t="s">
        <v>17</v>
      </c>
      <c r="F303" s="239" t="s">
        <v>616</v>
      </c>
      <c r="G303" s="239" t="s">
        <v>25</v>
      </c>
      <c r="H303" s="239">
        <v>2</v>
      </c>
      <c r="I303" s="239" t="s">
        <v>617</v>
      </c>
      <c r="J303" s="239" t="s">
        <v>618</v>
      </c>
      <c r="K303" s="239" t="s">
        <v>619</v>
      </c>
      <c r="L303" s="240">
        <v>43511</v>
      </c>
      <c r="M303" s="239" t="s">
        <v>20</v>
      </c>
    </row>
    <row r="304" spans="1:13" x14ac:dyDescent="0.35">
      <c r="A304" s="237" t="s">
        <v>608</v>
      </c>
      <c r="B304" s="237" t="s">
        <v>609</v>
      </c>
      <c r="C304" s="237" t="s">
        <v>610</v>
      </c>
      <c r="D304" s="237" t="s">
        <v>61</v>
      </c>
      <c r="E304" s="237" t="s">
        <v>17</v>
      </c>
      <c r="F304" s="237" t="s">
        <v>616</v>
      </c>
      <c r="G304" s="237" t="s">
        <v>25</v>
      </c>
      <c r="H304" s="237">
        <v>2</v>
      </c>
      <c r="I304" s="237" t="s">
        <v>617</v>
      </c>
      <c r="J304" s="237" t="s">
        <v>620</v>
      </c>
      <c r="K304" s="237" t="s">
        <v>621</v>
      </c>
      <c r="L304" s="238">
        <v>43511</v>
      </c>
      <c r="M304" s="237" t="s">
        <v>20</v>
      </c>
    </row>
    <row r="305" spans="1:13" x14ac:dyDescent="0.35">
      <c r="A305" s="239" t="s">
        <v>608</v>
      </c>
      <c r="B305" s="239" t="s">
        <v>609</v>
      </c>
      <c r="C305" s="239" t="s">
        <v>610</v>
      </c>
      <c r="D305" s="239" t="s">
        <v>30</v>
      </c>
      <c r="E305" s="239">
        <v>0</v>
      </c>
      <c r="F305" s="239"/>
      <c r="G305" s="239" t="s">
        <v>25</v>
      </c>
      <c r="H305" s="239">
        <v>2</v>
      </c>
      <c r="I305" s="239"/>
      <c r="J305" s="239" t="s">
        <v>622</v>
      </c>
      <c r="K305" s="239" t="s">
        <v>623</v>
      </c>
      <c r="L305" s="240">
        <v>43511</v>
      </c>
      <c r="M305" s="239" t="s">
        <v>20</v>
      </c>
    </row>
    <row r="306" spans="1:13" x14ac:dyDescent="0.35">
      <c r="A306" s="237" t="s">
        <v>608</v>
      </c>
      <c r="B306" s="237" t="s">
        <v>609</v>
      </c>
      <c r="C306" s="237" t="s">
        <v>610</v>
      </c>
      <c r="D306" s="237" t="s">
        <v>32</v>
      </c>
      <c r="E306" s="237">
        <v>0</v>
      </c>
      <c r="F306" s="237"/>
      <c r="G306" s="237" t="s">
        <v>25</v>
      </c>
      <c r="H306" s="237">
        <v>2</v>
      </c>
      <c r="I306" s="237"/>
      <c r="J306" s="237"/>
      <c r="K306" s="237" t="s">
        <v>624</v>
      </c>
      <c r="L306" s="238">
        <v>43511</v>
      </c>
      <c r="M306" s="237" t="s">
        <v>20</v>
      </c>
    </row>
    <row r="307" spans="1:13" x14ac:dyDescent="0.35">
      <c r="A307" s="239" t="s">
        <v>625</v>
      </c>
      <c r="B307" s="239" t="s">
        <v>626</v>
      </c>
      <c r="C307" s="239" t="s">
        <v>627</v>
      </c>
      <c r="D307" s="239" t="s">
        <v>30</v>
      </c>
      <c r="E307" s="239" t="s">
        <v>17</v>
      </c>
      <c r="F307" s="239"/>
      <c r="G307" s="239" t="s">
        <v>25</v>
      </c>
      <c r="H307" s="239">
        <v>2</v>
      </c>
      <c r="I307" s="239"/>
      <c r="J307" s="239" t="s">
        <v>18</v>
      </c>
      <c r="K307" s="239" t="s">
        <v>628</v>
      </c>
      <c r="L307" s="240">
        <v>43511</v>
      </c>
      <c r="M307" s="239" t="s">
        <v>20</v>
      </c>
    </row>
    <row r="308" spans="1:13" x14ac:dyDescent="0.35">
      <c r="A308" s="237" t="s">
        <v>625</v>
      </c>
      <c r="B308" s="237" t="s">
        <v>626</v>
      </c>
      <c r="C308" s="237" t="s">
        <v>627</v>
      </c>
      <c r="D308" s="237" t="s">
        <v>32</v>
      </c>
      <c r="E308" s="237" t="s">
        <v>17</v>
      </c>
      <c r="F308" s="237"/>
      <c r="G308" s="237" t="s">
        <v>25</v>
      </c>
      <c r="H308" s="237">
        <v>2</v>
      </c>
      <c r="I308" s="237"/>
      <c r="J308" s="237" t="s">
        <v>18</v>
      </c>
      <c r="K308" s="237" t="s">
        <v>629</v>
      </c>
      <c r="L308" s="238">
        <v>43511</v>
      </c>
      <c r="M308" s="237" t="s">
        <v>20</v>
      </c>
    </row>
    <row r="309" spans="1:13" x14ac:dyDescent="0.35">
      <c r="A309" s="239" t="s">
        <v>630</v>
      </c>
      <c r="B309" s="239" t="s">
        <v>631</v>
      </c>
      <c r="C309" s="239" t="s">
        <v>632</v>
      </c>
      <c r="D309" s="239" t="s">
        <v>16</v>
      </c>
      <c r="E309" s="239" t="s">
        <v>17</v>
      </c>
      <c r="F309" s="239"/>
      <c r="G309" s="239" t="s">
        <v>25</v>
      </c>
      <c r="H309" s="239">
        <v>2</v>
      </c>
      <c r="I309" s="239"/>
      <c r="J309" s="239" t="s">
        <v>18</v>
      </c>
      <c r="K309" s="239" t="s">
        <v>633</v>
      </c>
      <c r="L309" s="240">
        <v>43511</v>
      </c>
      <c r="M309" s="239" t="s">
        <v>20</v>
      </c>
    </row>
    <row r="310" spans="1:13" x14ac:dyDescent="0.35">
      <c r="A310" s="237" t="s">
        <v>630</v>
      </c>
      <c r="B310" s="237" t="s">
        <v>631</v>
      </c>
      <c r="C310" s="237" t="s">
        <v>632</v>
      </c>
      <c r="D310" s="237" t="s">
        <v>21</v>
      </c>
      <c r="E310" s="237" t="s">
        <v>17</v>
      </c>
      <c r="F310" s="237"/>
      <c r="G310" s="237" t="s">
        <v>17</v>
      </c>
      <c r="H310" s="237" t="s">
        <v>17</v>
      </c>
      <c r="I310" s="237"/>
      <c r="J310" s="237" t="s">
        <v>18</v>
      </c>
      <c r="K310" s="237" t="s">
        <v>634</v>
      </c>
      <c r="L310" s="238">
        <v>43511</v>
      </c>
      <c r="M310" s="237" t="s">
        <v>20</v>
      </c>
    </row>
    <row r="311" spans="1:13" x14ac:dyDescent="0.35">
      <c r="A311" s="239" t="s">
        <v>630</v>
      </c>
      <c r="B311" s="239" t="s">
        <v>631</v>
      </c>
      <c r="C311" s="239" t="s">
        <v>632</v>
      </c>
      <c r="D311" s="239" t="s">
        <v>24</v>
      </c>
      <c r="E311" s="239">
        <v>5</v>
      </c>
      <c r="F311" s="239"/>
      <c r="G311" s="239" t="s">
        <v>25</v>
      </c>
      <c r="H311" s="239">
        <v>2</v>
      </c>
      <c r="I311" s="239"/>
      <c r="J311" s="239" t="s">
        <v>635</v>
      </c>
      <c r="K311" s="239" t="s">
        <v>636</v>
      </c>
      <c r="L311" s="240">
        <v>43511</v>
      </c>
      <c r="M311" s="239" t="s">
        <v>20</v>
      </c>
    </row>
    <row r="312" spans="1:13" x14ac:dyDescent="0.35">
      <c r="A312" s="237" t="s">
        <v>630</v>
      </c>
      <c r="B312" s="237" t="s">
        <v>631</v>
      </c>
      <c r="C312" s="237" t="s">
        <v>632</v>
      </c>
      <c r="D312" s="237" t="s">
        <v>28</v>
      </c>
      <c r="E312" s="237" t="s">
        <v>17</v>
      </c>
      <c r="F312" s="237"/>
      <c r="G312" s="237" t="s">
        <v>25</v>
      </c>
      <c r="H312" s="237">
        <v>2</v>
      </c>
      <c r="I312" s="237"/>
      <c r="J312" s="237" t="s">
        <v>18</v>
      </c>
      <c r="K312" s="237" t="s">
        <v>637</v>
      </c>
      <c r="L312" s="238">
        <v>43511</v>
      </c>
      <c r="M312" s="237" t="s">
        <v>20</v>
      </c>
    </row>
    <row r="313" spans="1:13" x14ac:dyDescent="0.35">
      <c r="A313" s="239" t="s">
        <v>630</v>
      </c>
      <c r="B313" s="239" t="s">
        <v>631</v>
      </c>
      <c r="C313" s="239" t="s">
        <v>632</v>
      </c>
      <c r="D313" s="239" t="s">
        <v>59</v>
      </c>
      <c r="E313" s="239" t="s">
        <v>17</v>
      </c>
      <c r="F313" s="239"/>
      <c r="G313" s="239" t="s">
        <v>25</v>
      </c>
      <c r="H313" s="239">
        <v>2</v>
      </c>
      <c r="I313" s="239"/>
      <c r="J313" s="239" t="s">
        <v>18</v>
      </c>
      <c r="K313" s="239" t="s">
        <v>638</v>
      </c>
      <c r="L313" s="240">
        <v>43511</v>
      </c>
      <c r="M313" s="239" t="s">
        <v>20</v>
      </c>
    </row>
    <row r="314" spans="1:13" x14ac:dyDescent="0.35">
      <c r="A314" s="237" t="s">
        <v>630</v>
      </c>
      <c r="B314" s="237" t="s">
        <v>631</v>
      </c>
      <c r="C314" s="237" t="s">
        <v>632</v>
      </c>
      <c r="D314" s="237" t="s">
        <v>61</v>
      </c>
      <c r="E314" s="237" t="s">
        <v>17</v>
      </c>
      <c r="F314" s="237"/>
      <c r="G314" s="237" t="s">
        <v>25</v>
      </c>
      <c r="H314" s="237">
        <v>2</v>
      </c>
      <c r="I314" s="237"/>
      <c r="J314" s="237" t="s">
        <v>18</v>
      </c>
      <c r="K314" s="237" t="s">
        <v>639</v>
      </c>
      <c r="L314" s="238">
        <v>43511</v>
      </c>
      <c r="M314" s="237" t="s">
        <v>20</v>
      </c>
    </row>
    <row r="315" spans="1:13" x14ac:dyDescent="0.35">
      <c r="A315" s="239" t="s">
        <v>630</v>
      </c>
      <c r="B315" s="239" t="s">
        <v>631</v>
      </c>
      <c r="C315" s="239" t="s">
        <v>632</v>
      </c>
      <c r="D315" s="239" t="s">
        <v>242</v>
      </c>
      <c r="E315" s="239">
        <v>19915</v>
      </c>
      <c r="F315" s="239" t="s">
        <v>640</v>
      </c>
      <c r="G315" s="239" t="s">
        <v>25</v>
      </c>
      <c r="H315" s="239">
        <v>2</v>
      </c>
      <c r="I315" s="239" t="s">
        <v>641</v>
      </c>
      <c r="J315" s="239" t="s">
        <v>642</v>
      </c>
      <c r="K315" s="239" t="s">
        <v>643</v>
      </c>
      <c r="L315" s="240">
        <v>43511</v>
      </c>
      <c r="M315" s="239" t="s">
        <v>20</v>
      </c>
    </row>
    <row r="316" spans="1:13" x14ac:dyDescent="0.35">
      <c r="A316" s="237" t="s">
        <v>630</v>
      </c>
      <c r="B316" s="237" t="s">
        <v>631</v>
      </c>
      <c r="C316" s="237" t="s">
        <v>632</v>
      </c>
      <c r="D316" s="237" t="s">
        <v>30</v>
      </c>
      <c r="E316" s="237" t="s">
        <v>17</v>
      </c>
      <c r="F316" s="237"/>
      <c r="G316" s="237" t="s">
        <v>25</v>
      </c>
      <c r="H316" s="237">
        <v>2</v>
      </c>
      <c r="I316" s="237"/>
      <c r="J316" s="237"/>
      <c r="K316" s="237" t="s">
        <v>644</v>
      </c>
      <c r="L316" s="238">
        <v>43511</v>
      </c>
      <c r="M316" s="237" t="s">
        <v>20</v>
      </c>
    </row>
    <row r="317" spans="1:13" x14ac:dyDescent="0.35">
      <c r="A317" s="239" t="s">
        <v>630</v>
      </c>
      <c r="B317" s="239" t="s">
        <v>631</v>
      </c>
      <c r="C317" s="239" t="s">
        <v>632</v>
      </c>
      <c r="D317" s="239" t="s">
        <v>32</v>
      </c>
      <c r="E317" s="239" t="s">
        <v>17</v>
      </c>
      <c r="F317" s="239"/>
      <c r="G317" s="239" t="s">
        <v>25</v>
      </c>
      <c r="H317" s="239">
        <v>2</v>
      </c>
      <c r="I317" s="239"/>
      <c r="J317" s="239"/>
      <c r="K317" s="239" t="s">
        <v>645</v>
      </c>
      <c r="L317" s="240">
        <v>43511</v>
      </c>
      <c r="M317" s="239" t="s">
        <v>20</v>
      </c>
    </row>
    <row r="318" spans="1:13" x14ac:dyDescent="0.35">
      <c r="A318" s="237" t="s">
        <v>646</v>
      </c>
      <c r="B318" s="237" t="s">
        <v>647</v>
      </c>
      <c r="C318" s="237" t="s">
        <v>632</v>
      </c>
      <c r="D318" s="237" t="s">
        <v>16</v>
      </c>
      <c r="E318" s="237" t="s">
        <v>17</v>
      </c>
      <c r="F318" s="237"/>
      <c r="G318" s="237" t="s">
        <v>25</v>
      </c>
      <c r="H318" s="237">
        <v>2</v>
      </c>
      <c r="I318" s="237"/>
      <c r="J318" s="237" t="s">
        <v>335</v>
      </c>
      <c r="K318" s="237" t="s">
        <v>648</v>
      </c>
      <c r="L318" s="238">
        <v>43511</v>
      </c>
      <c r="M318" s="237" t="s">
        <v>20</v>
      </c>
    </row>
    <row r="319" spans="1:13" x14ac:dyDescent="0.35">
      <c r="A319" s="239" t="s">
        <v>646</v>
      </c>
      <c r="B319" s="239" t="s">
        <v>647</v>
      </c>
      <c r="C319" s="239" t="s">
        <v>632</v>
      </c>
      <c r="D319" s="239" t="s">
        <v>21</v>
      </c>
      <c r="E319" s="239">
        <v>0</v>
      </c>
      <c r="F319" s="239" t="s">
        <v>17</v>
      </c>
      <c r="G319" s="239" t="s">
        <v>25</v>
      </c>
      <c r="H319" s="239">
        <v>2</v>
      </c>
      <c r="I319" s="239" t="s">
        <v>649</v>
      </c>
      <c r="J319" s="239" t="s">
        <v>650</v>
      </c>
      <c r="K319" s="239" t="s">
        <v>651</v>
      </c>
      <c r="L319" s="240">
        <v>43511</v>
      </c>
      <c r="M319" s="239" t="s">
        <v>20</v>
      </c>
    </row>
    <row r="320" spans="1:13" x14ac:dyDescent="0.35">
      <c r="A320" s="237" t="s">
        <v>646</v>
      </c>
      <c r="B320" s="237" t="s">
        <v>647</v>
      </c>
      <c r="C320" s="237" t="s">
        <v>632</v>
      </c>
      <c r="D320" s="237" t="s">
        <v>24</v>
      </c>
      <c r="E320" s="237">
        <v>3</v>
      </c>
      <c r="F320" s="237"/>
      <c r="G320" s="237" t="s">
        <v>25</v>
      </c>
      <c r="H320" s="237">
        <v>2</v>
      </c>
      <c r="I320" s="237" t="s">
        <v>652</v>
      </c>
      <c r="J320" s="237" t="s">
        <v>653</v>
      </c>
      <c r="K320" s="237" t="s">
        <v>654</v>
      </c>
      <c r="L320" s="238">
        <v>43511</v>
      </c>
      <c r="M320" s="237" t="s">
        <v>20</v>
      </c>
    </row>
    <row r="321" spans="1:13" x14ac:dyDescent="0.35">
      <c r="A321" s="239" t="s">
        <v>646</v>
      </c>
      <c r="B321" s="239" t="s">
        <v>647</v>
      </c>
      <c r="C321" s="239" t="s">
        <v>632</v>
      </c>
      <c r="D321" s="239" t="s">
        <v>28</v>
      </c>
      <c r="E321" s="239" t="s">
        <v>17</v>
      </c>
      <c r="F321" s="239"/>
      <c r="G321" s="239" t="s">
        <v>25</v>
      </c>
      <c r="H321" s="239">
        <v>2</v>
      </c>
      <c r="I321" s="239"/>
      <c r="J321" s="239" t="s">
        <v>335</v>
      </c>
      <c r="K321" s="239" t="s">
        <v>655</v>
      </c>
      <c r="L321" s="240">
        <v>43511</v>
      </c>
      <c r="M321" s="239" t="s">
        <v>20</v>
      </c>
    </row>
    <row r="322" spans="1:13" x14ac:dyDescent="0.35">
      <c r="A322" s="237" t="s">
        <v>646</v>
      </c>
      <c r="B322" s="237" t="s">
        <v>647</v>
      </c>
      <c r="C322" s="237" t="s">
        <v>632</v>
      </c>
      <c r="D322" s="237" t="s">
        <v>57</v>
      </c>
      <c r="E322" s="237" t="s">
        <v>17</v>
      </c>
      <c r="F322" s="237"/>
      <c r="G322" s="237" t="s">
        <v>25</v>
      </c>
      <c r="H322" s="237">
        <v>2</v>
      </c>
      <c r="I322" s="237"/>
      <c r="J322" s="237" t="s">
        <v>335</v>
      </c>
      <c r="K322" s="237" t="s">
        <v>656</v>
      </c>
      <c r="L322" s="238">
        <v>43511</v>
      </c>
      <c r="M322" s="237" t="s">
        <v>20</v>
      </c>
    </row>
    <row r="323" spans="1:13" x14ac:dyDescent="0.35">
      <c r="A323" s="239" t="s">
        <v>646</v>
      </c>
      <c r="B323" s="239" t="s">
        <v>647</v>
      </c>
      <c r="C323" s="239" t="s">
        <v>632</v>
      </c>
      <c r="D323" s="239" t="s">
        <v>59</v>
      </c>
      <c r="E323" s="239" t="s">
        <v>17</v>
      </c>
      <c r="F323" s="239"/>
      <c r="G323" s="239" t="s">
        <v>25</v>
      </c>
      <c r="H323" s="239">
        <v>2</v>
      </c>
      <c r="I323" s="239" t="s">
        <v>652</v>
      </c>
      <c r="J323" s="239" t="s">
        <v>335</v>
      </c>
      <c r="K323" s="239" t="s">
        <v>657</v>
      </c>
      <c r="L323" s="240">
        <v>43511</v>
      </c>
      <c r="M323" s="239" t="s">
        <v>20</v>
      </c>
    </row>
    <row r="324" spans="1:13" x14ac:dyDescent="0.35">
      <c r="A324" s="237" t="s">
        <v>646</v>
      </c>
      <c r="B324" s="237" t="s">
        <v>647</v>
      </c>
      <c r="C324" s="237" t="s">
        <v>632</v>
      </c>
      <c r="D324" s="237" t="s">
        <v>61</v>
      </c>
      <c r="E324" s="237" t="s">
        <v>17</v>
      </c>
      <c r="F324" s="237"/>
      <c r="G324" s="237" t="s">
        <v>25</v>
      </c>
      <c r="H324" s="237">
        <v>2</v>
      </c>
      <c r="I324" s="237" t="s">
        <v>652</v>
      </c>
      <c r="J324" s="237" t="s">
        <v>335</v>
      </c>
      <c r="K324" s="237" t="s">
        <v>658</v>
      </c>
      <c r="L324" s="238">
        <v>43511</v>
      </c>
      <c r="M324" s="237" t="s">
        <v>20</v>
      </c>
    </row>
    <row r="325" spans="1:13" x14ac:dyDescent="0.35">
      <c r="A325" s="239" t="s">
        <v>646</v>
      </c>
      <c r="B325" s="239" t="s">
        <v>647</v>
      </c>
      <c r="C325" s="239" t="s">
        <v>632</v>
      </c>
      <c r="D325" s="239" t="s">
        <v>30</v>
      </c>
      <c r="E325" s="239" t="s">
        <v>17</v>
      </c>
      <c r="F325" s="239"/>
      <c r="G325" s="239" t="s">
        <v>25</v>
      </c>
      <c r="H325" s="239">
        <v>2</v>
      </c>
      <c r="I325" s="239" t="s">
        <v>652</v>
      </c>
      <c r="J325" s="239" t="s">
        <v>335</v>
      </c>
      <c r="K325" s="239" t="s">
        <v>659</v>
      </c>
      <c r="L325" s="240">
        <v>43511</v>
      </c>
      <c r="M325" s="239" t="s">
        <v>20</v>
      </c>
    </row>
    <row r="326" spans="1:13" x14ac:dyDescent="0.35">
      <c r="A326" s="237" t="s">
        <v>646</v>
      </c>
      <c r="B326" s="237" t="s">
        <v>647</v>
      </c>
      <c r="C326" s="237" t="s">
        <v>632</v>
      </c>
      <c r="D326" s="237" t="s">
        <v>32</v>
      </c>
      <c r="E326" s="237" t="s">
        <v>17</v>
      </c>
      <c r="F326" s="237"/>
      <c r="G326" s="237" t="s">
        <v>25</v>
      </c>
      <c r="H326" s="237">
        <v>2</v>
      </c>
      <c r="I326" s="237"/>
      <c r="J326" s="237" t="s">
        <v>335</v>
      </c>
      <c r="K326" s="237" t="s">
        <v>660</v>
      </c>
      <c r="L326" s="238">
        <v>43511</v>
      </c>
      <c r="M326" s="237" t="s">
        <v>20</v>
      </c>
    </row>
    <row r="327" spans="1:13" x14ac:dyDescent="0.35">
      <c r="A327" s="239" t="s">
        <v>661</v>
      </c>
      <c r="B327" s="239" t="s">
        <v>662</v>
      </c>
      <c r="C327" s="239" t="s">
        <v>632</v>
      </c>
      <c r="D327" s="239" t="s">
        <v>16</v>
      </c>
      <c r="E327" s="239" t="s">
        <v>17</v>
      </c>
      <c r="F327" s="239"/>
      <c r="G327" s="239" t="s">
        <v>25</v>
      </c>
      <c r="H327" s="239">
        <v>2</v>
      </c>
      <c r="I327" s="239"/>
      <c r="J327" s="239" t="s">
        <v>335</v>
      </c>
      <c r="K327" s="239" t="s">
        <v>663</v>
      </c>
      <c r="L327" s="240">
        <v>43511</v>
      </c>
      <c r="M327" s="239" t="s">
        <v>20</v>
      </c>
    </row>
    <row r="328" spans="1:13" x14ac:dyDescent="0.35">
      <c r="A328" s="237" t="s">
        <v>661</v>
      </c>
      <c r="B328" s="237" t="s">
        <v>662</v>
      </c>
      <c r="C328" s="237" t="s">
        <v>632</v>
      </c>
      <c r="D328" s="237" t="s">
        <v>21</v>
      </c>
      <c r="E328" s="237">
        <v>0</v>
      </c>
      <c r="F328" s="237" t="s">
        <v>17</v>
      </c>
      <c r="G328" s="237" t="s">
        <v>25</v>
      </c>
      <c r="H328" s="237">
        <v>2</v>
      </c>
      <c r="I328" s="237" t="s">
        <v>17</v>
      </c>
      <c r="J328" s="237" t="s">
        <v>664</v>
      </c>
      <c r="K328" s="237" t="s">
        <v>665</v>
      </c>
      <c r="L328" s="238">
        <v>43511</v>
      </c>
      <c r="M328" s="237" t="s">
        <v>20</v>
      </c>
    </row>
    <row r="329" spans="1:13" x14ac:dyDescent="0.35">
      <c r="A329" s="239" t="s">
        <v>661</v>
      </c>
      <c r="B329" s="239" t="s">
        <v>662</v>
      </c>
      <c r="C329" s="239" t="s">
        <v>632</v>
      </c>
      <c r="D329" s="239" t="s">
        <v>24</v>
      </c>
      <c r="E329" s="239">
        <v>2</v>
      </c>
      <c r="F329" s="239"/>
      <c r="G329" s="239" t="s">
        <v>25</v>
      </c>
      <c r="H329" s="239">
        <v>2</v>
      </c>
      <c r="I329" s="239"/>
      <c r="J329" s="239" t="s">
        <v>666</v>
      </c>
      <c r="K329" s="239" t="s">
        <v>667</v>
      </c>
      <c r="L329" s="240">
        <v>43511</v>
      </c>
      <c r="M329" s="239" t="s">
        <v>20</v>
      </c>
    </row>
    <row r="330" spans="1:13" x14ac:dyDescent="0.35">
      <c r="A330" s="237" t="s">
        <v>661</v>
      </c>
      <c r="B330" s="237" t="s">
        <v>662</v>
      </c>
      <c r="C330" s="237" t="s">
        <v>632</v>
      </c>
      <c r="D330" s="237" t="s">
        <v>28</v>
      </c>
      <c r="E330" s="237" t="s">
        <v>17</v>
      </c>
      <c r="F330" s="237"/>
      <c r="G330" s="237" t="s">
        <v>25</v>
      </c>
      <c r="H330" s="237">
        <v>2</v>
      </c>
      <c r="I330" s="237"/>
      <c r="J330" s="237" t="s">
        <v>335</v>
      </c>
      <c r="K330" s="237" t="s">
        <v>668</v>
      </c>
      <c r="L330" s="238">
        <v>43511</v>
      </c>
      <c r="M330" s="237" t="s">
        <v>20</v>
      </c>
    </row>
    <row r="331" spans="1:13" x14ac:dyDescent="0.35">
      <c r="A331" s="239" t="s">
        <v>661</v>
      </c>
      <c r="B331" s="239" t="s">
        <v>662</v>
      </c>
      <c r="C331" s="239" t="s">
        <v>632</v>
      </c>
      <c r="D331" s="239" t="s">
        <v>59</v>
      </c>
      <c r="E331" s="239" t="s">
        <v>17</v>
      </c>
      <c r="F331" s="239"/>
      <c r="G331" s="239" t="s">
        <v>25</v>
      </c>
      <c r="H331" s="239">
        <v>2</v>
      </c>
      <c r="I331" s="239"/>
      <c r="J331" s="239" t="s">
        <v>335</v>
      </c>
      <c r="K331" s="239" t="s">
        <v>669</v>
      </c>
      <c r="L331" s="240">
        <v>43511</v>
      </c>
      <c r="M331" s="239" t="s">
        <v>20</v>
      </c>
    </row>
    <row r="332" spans="1:13" x14ac:dyDescent="0.35">
      <c r="A332" s="237" t="s">
        <v>661</v>
      </c>
      <c r="B332" s="237" t="s">
        <v>662</v>
      </c>
      <c r="C332" s="237" t="s">
        <v>632</v>
      </c>
      <c r="D332" s="237" t="s">
        <v>61</v>
      </c>
      <c r="E332" s="237" t="s">
        <v>17</v>
      </c>
      <c r="F332" s="237"/>
      <c r="G332" s="237" t="s">
        <v>25</v>
      </c>
      <c r="H332" s="237">
        <v>2</v>
      </c>
      <c r="I332" s="237"/>
      <c r="J332" s="237" t="s">
        <v>335</v>
      </c>
      <c r="K332" s="237" t="s">
        <v>670</v>
      </c>
      <c r="L332" s="238">
        <v>43511</v>
      </c>
      <c r="M332" s="237" t="s">
        <v>20</v>
      </c>
    </row>
    <row r="333" spans="1:13" x14ac:dyDescent="0.35">
      <c r="A333" s="239" t="s">
        <v>661</v>
      </c>
      <c r="B333" s="239" t="s">
        <v>662</v>
      </c>
      <c r="C333" s="239" t="s">
        <v>632</v>
      </c>
      <c r="D333" s="239" t="s">
        <v>30</v>
      </c>
      <c r="E333" s="239" t="s">
        <v>17</v>
      </c>
      <c r="F333" s="239"/>
      <c r="G333" s="239" t="s">
        <v>25</v>
      </c>
      <c r="H333" s="239">
        <v>2</v>
      </c>
      <c r="I333" s="239"/>
      <c r="J333" s="239" t="s">
        <v>335</v>
      </c>
      <c r="K333" s="239" t="s">
        <v>671</v>
      </c>
      <c r="L333" s="240">
        <v>43511</v>
      </c>
      <c r="M333" s="239" t="s">
        <v>20</v>
      </c>
    </row>
    <row r="334" spans="1:13" x14ac:dyDescent="0.35">
      <c r="A334" s="237" t="s">
        <v>661</v>
      </c>
      <c r="B334" s="237" t="s">
        <v>662</v>
      </c>
      <c r="C334" s="237" t="s">
        <v>632</v>
      </c>
      <c r="D334" s="237" t="s">
        <v>32</v>
      </c>
      <c r="E334" s="237" t="s">
        <v>17</v>
      </c>
      <c r="F334" s="237"/>
      <c r="G334" s="237" t="s">
        <v>25</v>
      </c>
      <c r="H334" s="237">
        <v>2</v>
      </c>
      <c r="I334" s="237"/>
      <c r="J334" s="237" t="s">
        <v>335</v>
      </c>
      <c r="K334" s="237" t="s">
        <v>672</v>
      </c>
      <c r="L334" s="238">
        <v>43511</v>
      </c>
      <c r="M334" s="237" t="s">
        <v>20</v>
      </c>
    </row>
    <row r="335" spans="1:13" x14ac:dyDescent="0.35">
      <c r="A335" s="239" t="s">
        <v>673</v>
      </c>
      <c r="B335" s="239" t="s">
        <v>674</v>
      </c>
      <c r="C335" s="239" t="s">
        <v>632</v>
      </c>
      <c r="D335" s="239" t="s">
        <v>16</v>
      </c>
      <c r="E335" s="239" t="s">
        <v>17</v>
      </c>
      <c r="F335" s="239"/>
      <c r="G335" s="239" t="s">
        <v>25</v>
      </c>
      <c r="H335" s="239">
        <v>2</v>
      </c>
      <c r="I335" s="239"/>
      <c r="J335" s="239" t="s">
        <v>335</v>
      </c>
      <c r="K335" s="239" t="s">
        <v>675</v>
      </c>
      <c r="L335" s="240">
        <v>43511</v>
      </c>
      <c r="M335" s="239" t="s">
        <v>20</v>
      </c>
    </row>
    <row r="336" spans="1:13" x14ac:dyDescent="0.35">
      <c r="A336" s="237" t="s">
        <v>673</v>
      </c>
      <c r="B336" s="237" t="s">
        <v>674</v>
      </c>
      <c r="C336" s="237" t="s">
        <v>632</v>
      </c>
      <c r="D336" s="237" t="s">
        <v>21</v>
      </c>
      <c r="E336" s="237" t="s">
        <v>17</v>
      </c>
      <c r="F336" s="237"/>
      <c r="G336" s="237" t="s">
        <v>17</v>
      </c>
      <c r="H336" s="237" t="s">
        <v>17</v>
      </c>
      <c r="I336" s="237"/>
      <c r="J336" s="237" t="s">
        <v>335</v>
      </c>
      <c r="K336" s="237" t="s">
        <v>676</v>
      </c>
      <c r="L336" s="238">
        <v>43511</v>
      </c>
      <c r="M336" s="237" t="s">
        <v>20</v>
      </c>
    </row>
    <row r="337" spans="1:13" x14ac:dyDescent="0.35">
      <c r="A337" s="239" t="s">
        <v>673</v>
      </c>
      <c r="B337" s="239" t="s">
        <v>674</v>
      </c>
      <c r="C337" s="239" t="s">
        <v>632</v>
      </c>
      <c r="D337" s="239" t="s">
        <v>28</v>
      </c>
      <c r="E337" s="239" t="s">
        <v>17</v>
      </c>
      <c r="F337" s="239"/>
      <c r="G337" s="239" t="s">
        <v>25</v>
      </c>
      <c r="H337" s="239">
        <v>2</v>
      </c>
      <c r="I337" s="239"/>
      <c r="J337" s="239" t="s">
        <v>335</v>
      </c>
      <c r="K337" s="239" t="s">
        <v>677</v>
      </c>
      <c r="L337" s="240">
        <v>43511</v>
      </c>
      <c r="M337" s="239" t="s">
        <v>20</v>
      </c>
    </row>
    <row r="338" spans="1:13" x14ac:dyDescent="0.35">
      <c r="A338" s="237" t="s">
        <v>673</v>
      </c>
      <c r="B338" s="237" t="s">
        <v>674</v>
      </c>
      <c r="C338" s="237" t="s">
        <v>632</v>
      </c>
      <c r="D338" s="237" t="s">
        <v>59</v>
      </c>
      <c r="E338" s="237" t="s">
        <v>17</v>
      </c>
      <c r="F338" s="237"/>
      <c r="G338" s="237" t="s">
        <v>25</v>
      </c>
      <c r="H338" s="237">
        <v>2</v>
      </c>
      <c r="I338" s="237"/>
      <c r="J338" s="237" t="s">
        <v>335</v>
      </c>
      <c r="K338" s="237" t="s">
        <v>678</v>
      </c>
      <c r="L338" s="238">
        <v>43511</v>
      </c>
      <c r="M338" s="237" t="s">
        <v>20</v>
      </c>
    </row>
    <row r="339" spans="1:13" x14ac:dyDescent="0.35">
      <c r="A339" s="239" t="s">
        <v>673</v>
      </c>
      <c r="B339" s="239" t="s">
        <v>674</v>
      </c>
      <c r="C339" s="239" t="s">
        <v>632</v>
      </c>
      <c r="D339" s="239" t="s">
        <v>61</v>
      </c>
      <c r="E339" s="239" t="s">
        <v>17</v>
      </c>
      <c r="F339" s="239"/>
      <c r="G339" s="239" t="s">
        <v>25</v>
      </c>
      <c r="H339" s="239">
        <v>2</v>
      </c>
      <c r="I339" s="239"/>
      <c r="J339" s="239" t="s">
        <v>335</v>
      </c>
      <c r="K339" s="239" t="s">
        <v>679</v>
      </c>
      <c r="L339" s="240">
        <v>43511</v>
      </c>
      <c r="M339" s="239" t="s">
        <v>20</v>
      </c>
    </row>
    <row r="340" spans="1:13" x14ac:dyDescent="0.35">
      <c r="A340" s="237" t="s">
        <v>673</v>
      </c>
      <c r="B340" s="237" t="s">
        <v>674</v>
      </c>
      <c r="C340" s="237" t="s">
        <v>632</v>
      </c>
      <c r="D340" s="237" t="s">
        <v>242</v>
      </c>
      <c r="E340" s="237">
        <v>220000</v>
      </c>
      <c r="F340" s="237"/>
      <c r="G340" s="237" t="s">
        <v>25</v>
      </c>
      <c r="H340" s="237">
        <v>2</v>
      </c>
      <c r="I340" s="237"/>
      <c r="J340" s="237" t="s">
        <v>680</v>
      </c>
      <c r="K340" s="237" t="s">
        <v>681</v>
      </c>
      <c r="L340" s="238">
        <v>43511</v>
      </c>
      <c r="M340" s="237" t="s">
        <v>20</v>
      </c>
    </row>
    <row r="341" spans="1:13" x14ac:dyDescent="0.35">
      <c r="A341" s="239" t="s">
        <v>673</v>
      </c>
      <c r="B341" s="239" t="s">
        <v>674</v>
      </c>
      <c r="C341" s="239" t="s">
        <v>632</v>
      </c>
      <c r="D341" s="239" t="s">
        <v>682</v>
      </c>
      <c r="E341" s="239" t="s">
        <v>17</v>
      </c>
      <c r="F341" s="239"/>
      <c r="G341" s="239" t="s">
        <v>25</v>
      </c>
      <c r="H341" s="239">
        <v>2</v>
      </c>
      <c r="I341" s="239"/>
      <c r="J341" s="239" t="s">
        <v>335</v>
      </c>
      <c r="K341" s="239" t="s">
        <v>683</v>
      </c>
      <c r="L341" s="240">
        <v>43511</v>
      </c>
      <c r="M341" s="239" t="s">
        <v>20</v>
      </c>
    </row>
    <row r="342" spans="1:13" x14ac:dyDescent="0.35">
      <c r="A342" s="237" t="s">
        <v>673</v>
      </c>
      <c r="B342" s="237" t="s">
        <v>674</v>
      </c>
      <c r="C342" s="237" t="s">
        <v>632</v>
      </c>
      <c r="D342" s="237" t="s">
        <v>30</v>
      </c>
      <c r="E342" s="237" t="s">
        <v>17</v>
      </c>
      <c r="F342" s="237"/>
      <c r="G342" s="237" t="s">
        <v>25</v>
      </c>
      <c r="H342" s="237">
        <v>2</v>
      </c>
      <c r="I342" s="237"/>
      <c r="J342" s="237" t="s">
        <v>335</v>
      </c>
      <c r="K342" s="237" t="s">
        <v>684</v>
      </c>
      <c r="L342" s="238">
        <v>43511</v>
      </c>
      <c r="M342" s="237" t="s">
        <v>20</v>
      </c>
    </row>
    <row r="343" spans="1:13" x14ac:dyDescent="0.35">
      <c r="A343" s="239" t="s">
        <v>673</v>
      </c>
      <c r="B343" s="239" t="s">
        <v>674</v>
      </c>
      <c r="C343" s="239" t="s">
        <v>632</v>
      </c>
      <c r="D343" s="239" t="s">
        <v>32</v>
      </c>
      <c r="E343" s="239" t="s">
        <v>17</v>
      </c>
      <c r="F343" s="239"/>
      <c r="G343" s="239" t="s">
        <v>25</v>
      </c>
      <c r="H343" s="239">
        <v>2</v>
      </c>
      <c r="I343" s="239"/>
      <c r="J343" s="239" t="s">
        <v>335</v>
      </c>
      <c r="K343" s="239" t="s">
        <v>685</v>
      </c>
      <c r="L343" s="240">
        <v>43511</v>
      </c>
      <c r="M343" s="239" t="s">
        <v>20</v>
      </c>
    </row>
    <row r="344" spans="1:13" x14ac:dyDescent="0.35">
      <c r="A344" s="237" t="s">
        <v>686</v>
      </c>
      <c r="B344" s="237" t="s">
        <v>687</v>
      </c>
      <c r="C344" s="237" t="s">
        <v>688</v>
      </c>
      <c r="D344" s="237" t="s">
        <v>16</v>
      </c>
      <c r="E344" s="237">
        <v>0</v>
      </c>
      <c r="F344" s="237"/>
      <c r="G344" s="237" t="s">
        <v>25</v>
      </c>
      <c r="H344" s="237">
        <v>2</v>
      </c>
      <c r="I344" s="237"/>
      <c r="J344" s="237"/>
      <c r="K344" s="237" t="s">
        <v>689</v>
      </c>
      <c r="L344" s="238">
        <v>43511</v>
      </c>
      <c r="M344" s="237" t="s">
        <v>20</v>
      </c>
    </row>
    <row r="345" spans="1:13" x14ac:dyDescent="0.35">
      <c r="A345" s="239" t="s">
        <v>686</v>
      </c>
      <c r="B345" s="239" t="s">
        <v>687</v>
      </c>
      <c r="C345" s="239" t="s">
        <v>688</v>
      </c>
      <c r="D345" s="239" t="s">
        <v>21</v>
      </c>
      <c r="E345" s="239">
        <v>0</v>
      </c>
      <c r="F345" s="239" t="s">
        <v>17</v>
      </c>
      <c r="G345" s="239" t="s">
        <v>25</v>
      </c>
      <c r="H345" s="239">
        <v>2</v>
      </c>
      <c r="I345" s="239" t="s">
        <v>17</v>
      </c>
      <c r="J345" s="239" t="s">
        <v>17</v>
      </c>
      <c r="K345" s="239" t="s">
        <v>690</v>
      </c>
      <c r="L345" s="240">
        <v>43511</v>
      </c>
      <c r="M345" s="239" t="s">
        <v>20</v>
      </c>
    </row>
    <row r="346" spans="1:13" x14ac:dyDescent="0.35">
      <c r="A346" s="237" t="s">
        <v>686</v>
      </c>
      <c r="B346" s="237" t="s">
        <v>687</v>
      </c>
      <c r="C346" s="237" t="s">
        <v>688</v>
      </c>
      <c r="D346" s="237" t="s">
        <v>28</v>
      </c>
      <c r="E346" s="237" t="s">
        <v>17</v>
      </c>
      <c r="F346" s="237"/>
      <c r="G346" s="237" t="s">
        <v>25</v>
      </c>
      <c r="H346" s="237">
        <v>2</v>
      </c>
      <c r="I346" s="237"/>
      <c r="J346" s="237"/>
      <c r="K346" s="237" t="s">
        <v>691</v>
      </c>
      <c r="L346" s="238">
        <v>43511</v>
      </c>
      <c r="M346" s="237" t="s">
        <v>20</v>
      </c>
    </row>
    <row r="347" spans="1:13" x14ac:dyDescent="0.35">
      <c r="A347" s="239" t="s">
        <v>686</v>
      </c>
      <c r="B347" s="239" t="s">
        <v>687</v>
      </c>
      <c r="C347" s="239" t="s">
        <v>688</v>
      </c>
      <c r="D347" s="239" t="s">
        <v>692</v>
      </c>
      <c r="E347" s="239" t="s">
        <v>17</v>
      </c>
      <c r="F347" s="239"/>
      <c r="G347" s="239" t="s">
        <v>25</v>
      </c>
      <c r="H347" s="239">
        <v>2</v>
      </c>
      <c r="I347" s="239"/>
      <c r="J347" s="239"/>
      <c r="K347" s="239" t="s">
        <v>693</v>
      </c>
      <c r="L347" s="240">
        <v>43511</v>
      </c>
      <c r="M347" s="239" t="s">
        <v>20</v>
      </c>
    </row>
    <row r="348" spans="1:13" x14ac:dyDescent="0.35">
      <c r="A348" s="237" t="s">
        <v>686</v>
      </c>
      <c r="B348" s="237" t="s">
        <v>687</v>
      </c>
      <c r="C348" s="237" t="s">
        <v>688</v>
      </c>
      <c r="D348" s="237" t="s">
        <v>59</v>
      </c>
      <c r="E348" s="237" t="s">
        <v>17</v>
      </c>
      <c r="F348" s="237"/>
      <c r="G348" s="237" t="s">
        <v>25</v>
      </c>
      <c r="H348" s="237">
        <v>2</v>
      </c>
      <c r="I348" s="237"/>
      <c r="J348" s="237"/>
      <c r="K348" s="237" t="s">
        <v>694</v>
      </c>
      <c r="L348" s="238">
        <v>43511</v>
      </c>
      <c r="M348" s="237" t="s">
        <v>20</v>
      </c>
    </row>
    <row r="349" spans="1:13" x14ac:dyDescent="0.35">
      <c r="A349" s="239" t="s">
        <v>686</v>
      </c>
      <c r="B349" s="239" t="s">
        <v>687</v>
      </c>
      <c r="C349" s="239" t="s">
        <v>688</v>
      </c>
      <c r="D349" s="239" t="s">
        <v>61</v>
      </c>
      <c r="E349" s="239" t="s">
        <v>17</v>
      </c>
      <c r="F349" s="239"/>
      <c r="G349" s="239" t="s">
        <v>25</v>
      </c>
      <c r="H349" s="239">
        <v>2</v>
      </c>
      <c r="I349" s="239"/>
      <c r="J349" s="239"/>
      <c r="K349" s="239" t="s">
        <v>695</v>
      </c>
      <c r="L349" s="240">
        <v>43511</v>
      </c>
      <c r="M349" s="239" t="s">
        <v>20</v>
      </c>
    </row>
    <row r="350" spans="1:13" x14ac:dyDescent="0.35">
      <c r="A350" s="237" t="s">
        <v>686</v>
      </c>
      <c r="B350" s="237" t="s">
        <v>687</v>
      </c>
      <c r="C350" s="237" t="s">
        <v>688</v>
      </c>
      <c r="D350" s="237" t="s">
        <v>696</v>
      </c>
      <c r="E350" s="237" t="s">
        <v>17</v>
      </c>
      <c r="F350" s="237"/>
      <c r="G350" s="237" t="s">
        <v>25</v>
      </c>
      <c r="H350" s="237">
        <v>2</v>
      </c>
      <c r="I350" s="237"/>
      <c r="J350" s="237"/>
      <c r="K350" s="237" t="s">
        <v>697</v>
      </c>
      <c r="L350" s="238">
        <v>43511</v>
      </c>
      <c r="M350" s="237" t="s">
        <v>20</v>
      </c>
    </row>
    <row r="351" spans="1:13" x14ac:dyDescent="0.35">
      <c r="A351" s="239" t="s">
        <v>686</v>
      </c>
      <c r="B351" s="239" t="s">
        <v>687</v>
      </c>
      <c r="C351" s="239" t="s">
        <v>688</v>
      </c>
      <c r="D351" s="239" t="s">
        <v>698</v>
      </c>
      <c r="E351" s="239" t="s">
        <v>17</v>
      </c>
      <c r="F351" s="239"/>
      <c r="G351" s="239" t="s">
        <v>25</v>
      </c>
      <c r="H351" s="239">
        <v>2</v>
      </c>
      <c r="I351" s="239"/>
      <c r="J351" s="239"/>
      <c r="K351" s="239" t="s">
        <v>699</v>
      </c>
      <c r="L351" s="240">
        <v>43511</v>
      </c>
      <c r="M351" s="239" t="s">
        <v>20</v>
      </c>
    </row>
    <row r="352" spans="1:13" x14ac:dyDescent="0.35">
      <c r="A352" s="237" t="s">
        <v>686</v>
      </c>
      <c r="B352" s="237" t="s">
        <v>687</v>
      </c>
      <c r="C352" s="237" t="s">
        <v>688</v>
      </c>
      <c r="D352" s="237" t="s">
        <v>30</v>
      </c>
      <c r="E352" s="237" t="s">
        <v>17</v>
      </c>
      <c r="F352" s="237"/>
      <c r="G352" s="237" t="s">
        <v>25</v>
      </c>
      <c r="H352" s="237">
        <v>2</v>
      </c>
      <c r="I352" s="237"/>
      <c r="J352" s="237"/>
      <c r="K352" s="237" t="s">
        <v>700</v>
      </c>
      <c r="L352" s="238">
        <v>43511</v>
      </c>
      <c r="M352" s="237" t="s">
        <v>20</v>
      </c>
    </row>
    <row r="353" spans="1:13" x14ac:dyDescent="0.35">
      <c r="A353" s="239" t="s">
        <v>686</v>
      </c>
      <c r="B353" s="239" t="s">
        <v>687</v>
      </c>
      <c r="C353" s="239" t="s">
        <v>688</v>
      </c>
      <c r="D353" s="239" t="s">
        <v>32</v>
      </c>
      <c r="E353" s="239" t="s">
        <v>17</v>
      </c>
      <c r="F353" s="239"/>
      <c r="G353" s="239" t="s">
        <v>25</v>
      </c>
      <c r="H353" s="239">
        <v>2</v>
      </c>
      <c r="I353" s="239"/>
      <c r="J353" s="239"/>
      <c r="K353" s="239" t="s">
        <v>701</v>
      </c>
      <c r="L353" s="240">
        <v>43511</v>
      </c>
      <c r="M353" s="239" t="s">
        <v>20</v>
      </c>
    </row>
    <row r="354" spans="1:13" x14ac:dyDescent="0.35">
      <c r="A354" s="237" t="s">
        <v>686</v>
      </c>
      <c r="B354" s="237" t="s">
        <v>687</v>
      </c>
      <c r="C354" s="237" t="s">
        <v>688</v>
      </c>
      <c r="D354" s="237" t="s">
        <v>702</v>
      </c>
      <c r="E354" s="237" t="s">
        <v>17</v>
      </c>
      <c r="F354" s="237"/>
      <c r="G354" s="237" t="s">
        <v>25</v>
      </c>
      <c r="H354" s="237">
        <v>2</v>
      </c>
      <c r="I354" s="237"/>
      <c r="J354" s="237"/>
      <c r="K354" s="237" t="s">
        <v>703</v>
      </c>
      <c r="L354" s="238">
        <v>43511</v>
      </c>
      <c r="M354" s="237" t="s">
        <v>20</v>
      </c>
    </row>
    <row r="355" spans="1:13" x14ac:dyDescent="0.35">
      <c r="A355" s="239" t="s">
        <v>686</v>
      </c>
      <c r="B355" s="239" t="s">
        <v>687</v>
      </c>
      <c r="C355" s="239" t="s">
        <v>688</v>
      </c>
      <c r="D355" s="239" t="s">
        <v>704</v>
      </c>
      <c r="E355" s="239" t="s">
        <v>17</v>
      </c>
      <c r="F355" s="239"/>
      <c r="G355" s="239" t="s">
        <v>25</v>
      </c>
      <c r="H355" s="239">
        <v>2</v>
      </c>
      <c r="I355" s="239"/>
      <c r="J355" s="239"/>
      <c r="K355" s="239" t="s">
        <v>705</v>
      </c>
      <c r="L355" s="240">
        <v>43511</v>
      </c>
      <c r="M355" s="239" t="s">
        <v>20</v>
      </c>
    </row>
    <row r="356" spans="1:13" x14ac:dyDescent="0.35">
      <c r="A356" s="237" t="s">
        <v>686</v>
      </c>
      <c r="B356" s="237" t="s">
        <v>687</v>
      </c>
      <c r="C356" s="237" t="s">
        <v>688</v>
      </c>
      <c r="D356" s="237" t="s">
        <v>706</v>
      </c>
      <c r="E356" s="237" t="s">
        <v>17</v>
      </c>
      <c r="F356" s="237"/>
      <c r="G356" s="237" t="s">
        <v>25</v>
      </c>
      <c r="H356" s="237">
        <v>2</v>
      </c>
      <c r="I356" s="237"/>
      <c r="J356" s="237"/>
      <c r="K356" s="237" t="s">
        <v>707</v>
      </c>
      <c r="L356" s="238">
        <v>43511</v>
      </c>
      <c r="M356" s="237" t="s">
        <v>20</v>
      </c>
    </row>
    <row r="357" spans="1:13" x14ac:dyDescent="0.35">
      <c r="A357" s="239" t="s">
        <v>708</v>
      </c>
      <c r="B357" s="239" t="s">
        <v>709</v>
      </c>
      <c r="C357" s="239" t="s">
        <v>710</v>
      </c>
      <c r="D357" s="239" t="s">
        <v>16</v>
      </c>
      <c r="E357" s="239" t="s">
        <v>17</v>
      </c>
      <c r="F357" s="239"/>
      <c r="G357" s="239" t="s">
        <v>25</v>
      </c>
      <c r="H357" s="239">
        <v>2</v>
      </c>
      <c r="I357" s="239"/>
      <c r="J357" s="239" t="s">
        <v>711</v>
      </c>
      <c r="K357" s="239" t="s">
        <v>712</v>
      </c>
      <c r="L357" s="240">
        <v>43511</v>
      </c>
      <c r="M357" s="239" t="s">
        <v>20</v>
      </c>
    </row>
    <row r="358" spans="1:13" x14ac:dyDescent="0.35">
      <c r="A358" s="237" t="s">
        <v>708</v>
      </c>
      <c r="B358" s="237" t="s">
        <v>709</v>
      </c>
      <c r="C358" s="237" t="s">
        <v>710</v>
      </c>
      <c r="D358" s="237" t="s">
        <v>21</v>
      </c>
      <c r="E358" s="237" t="s">
        <v>17</v>
      </c>
      <c r="F358" s="237"/>
      <c r="G358" s="237" t="s">
        <v>17</v>
      </c>
      <c r="H358" s="237" t="s">
        <v>17</v>
      </c>
      <c r="I358" s="237"/>
      <c r="J358" s="237" t="s">
        <v>713</v>
      </c>
      <c r="K358" s="237" t="s">
        <v>714</v>
      </c>
      <c r="L358" s="238">
        <v>43511</v>
      </c>
      <c r="M358" s="237" t="s">
        <v>20</v>
      </c>
    </row>
    <row r="359" spans="1:13" x14ac:dyDescent="0.35">
      <c r="A359" s="239" t="s">
        <v>708</v>
      </c>
      <c r="B359" s="239" t="s">
        <v>709</v>
      </c>
      <c r="C359" s="239" t="s">
        <v>710</v>
      </c>
      <c r="D359" s="239" t="s">
        <v>24</v>
      </c>
      <c r="E359" s="239">
        <v>4</v>
      </c>
      <c r="F359" s="239"/>
      <c r="G359" s="239" t="s">
        <v>25</v>
      </c>
      <c r="H359" s="239">
        <v>2</v>
      </c>
      <c r="I359" s="239"/>
      <c r="J359" s="239" t="s">
        <v>715</v>
      </c>
      <c r="K359" s="239" t="s">
        <v>716</v>
      </c>
      <c r="L359" s="240">
        <v>43511</v>
      </c>
      <c r="M359" s="239" t="s">
        <v>20</v>
      </c>
    </row>
    <row r="360" spans="1:13" x14ac:dyDescent="0.35">
      <c r="A360" s="237" t="s">
        <v>708</v>
      </c>
      <c r="B360" s="237" t="s">
        <v>709</v>
      </c>
      <c r="C360" s="237" t="s">
        <v>710</v>
      </c>
      <c r="D360" s="237" t="s">
        <v>28</v>
      </c>
      <c r="E360" s="237" t="s">
        <v>17</v>
      </c>
      <c r="F360" s="237"/>
      <c r="G360" s="237" t="s">
        <v>25</v>
      </c>
      <c r="H360" s="237">
        <v>2</v>
      </c>
      <c r="I360" s="237"/>
      <c r="J360" s="237" t="s">
        <v>713</v>
      </c>
      <c r="K360" s="237" t="s">
        <v>717</v>
      </c>
      <c r="L360" s="238">
        <v>43511</v>
      </c>
      <c r="M360" s="237" t="s">
        <v>20</v>
      </c>
    </row>
    <row r="361" spans="1:13" x14ac:dyDescent="0.35">
      <c r="A361" s="239" t="s">
        <v>708</v>
      </c>
      <c r="B361" s="239" t="s">
        <v>709</v>
      </c>
      <c r="C361" s="239" t="s">
        <v>710</v>
      </c>
      <c r="D361" s="239" t="s">
        <v>59</v>
      </c>
      <c r="E361" s="239" t="s">
        <v>17</v>
      </c>
      <c r="F361" s="239"/>
      <c r="G361" s="239" t="s">
        <v>25</v>
      </c>
      <c r="H361" s="239">
        <v>2</v>
      </c>
      <c r="I361" s="239"/>
      <c r="J361" s="239" t="s">
        <v>713</v>
      </c>
      <c r="K361" s="239" t="s">
        <v>718</v>
      </c>
      <c r="L361" s="240">
        <v>43511</v>
      </c>
      <c r="M361" s="239" t="s">
        <v>20</v>
      </c>
    </row>
    <row r="362" spans="1:13" x14ac:dyDescent="0.35">
      <c r="A362" s="237" t="s">
        <v>708</v>
      </c>
      <c r="B362" s="237" t="s">
        <v>709</v>
      </c>
      <c r="C362" s="237" t="s">
        <v>710</v>
      </c>
      <c r="D362" s="237" t="s">
        <v>61</v>
      </c>
      <c r="E362" s="237" t="s">
        <v>17</v>
      </c>
      <c r="F362" s="237"/>
      <c r="G362" s="237" t="s">
        <v>25</v>
      </c>
      <c r="H362" s="237">
        <v>2</v>
      </c>
      <c r="I362" s="237"/>
      <c r="J362" s="237" t="s">
        <v>713</v>
      </c>
      <c r="K362" s="237" t="s">
        <v>719</v>
      </c>
      <c r="L362" s="238">
        <v>43511</v>
      </c>
      <c r="M362" s="237" t="s">
        <v>20</v>
      </c>
    </row>
    <row r="363" spans="1:13" x14ac:dyDescent="0.35">
      <c r="A363" s="239" t="s">
        <v>708</v>
      </c>
      <c r="B363" s="239" t="s">
        <v>709</v>
      </c>
      <c r="C363" s="239" t="s">
        <v>710</v>
      </c>
      <c r="D363" s="239" t="s">
        <v>242</v>
      </c>
      <c r="E363" s="239">
        <v>378923</v>
      </c>
      <c r="F363" s="239" t="s">
        <v>720</v>
      </c>
      <c r="G363" s="239" t="s">
        <v>25</v>
      </c>
      <c r="H363" s="239">
        <v>2</v>
      </c>
      <c r="I363" s="239" t="s">
        <v>721</v>
      </c>
      <c r="J363" s="239" t="s">
        <v>722</v>
      </c>
      <c r="K363" s="239" t="s">
        <v>723</v>
      </c>
      <c r="L363" s="240">
        <v>43511</v>
      </c>
      <c r="M363" s="239" t="s">
        <v>20</v>
      </c>
    </row>
    <row r="364" spans="1:13" x14ac:dyDescent="0.35">
      <c r="A364" s="237" t="s">
        <v>708</v>
      </c>
      <c r="B364" s="237" t="s">
        <v>709</v>
      </c>
      <c r="C364" s="237" t="s">
        <v>710</v>
      </c>
      <c r="D364" s="237" t="s">
        <v>30</v>
      </c>
      <c r="E364" s="237" t="s">
        <v>17</v>
      </c>
      <c r="F364" s="237"/>
      <c r="G364" s="237" t="s">
        <v>25</v>
      </c>
      <c r="H364" s="237">
        <v>2</v>
      </c>
      <c r="I364" s="237"/>
      <c r="J364" s="237" t="s">
        <v>713</v>
      </c>
      <c r="K364" s="237" t="s">
        <v>724</v>
      </c>
      <c r="L364" s="238">
        <v>43511</v>
      </c>
      <c r="M364" s="237" t="s">
        <v>20</v>
      </c>
    </row>
    <row r="365" spans="1:13" x14ac:dyDescent="0.35">
      <c r="A365" s="239" t="s">
        <v>708</v>
      </c>
      <c r="B365" s="239" t="s">
        <v>709</v>
      </c>
      <c r="C365" s="239" t="s">
        <v>710</v>
      </c>
      <c r="D365" s="239" t="s">
        <v>32</v>
      </c>
      <c r="E365" s="239" t="s">
        <v>17</v>
      </c>
      <c r="F365" s="239"/>
      <c r="G365" s="239" t="s">
        <v>25</v>
      </c>
      <c r="H365" s="239">
        <v>2</v>
      </c>
      <c r="I365" s="239"/>
      <c r="J365" s="239" t="s">
        <v>713</v>
      </c>
      <c r="K365" s="239" t="s">
        <v>725</v>
      </c>
      <c r="L365" s="240">
        <v>43511</v>
      </c>
      <c r="M365" s="239" t="s">
        <v>20</v>
      </c>
    </row>
    <row r="366" spans="1:13" x14ac:dyDescent="0.35">
      <c r="A366" s="237" t="s">
        <v>726</v>
      </c>
      <c r="B366" s="237" t="s">
        <v>727</v>
      </c>
      <c r="C366" s="237" t="s">
        <v>710</v>
      </c>
      <c r="D366" s="237" t="s">
        <v>16</v>
      </c>
      <c r="E366" s="237">
        <v>0</v>
      </c>
      <c r="F366" s="237"/>
      <c r="G366" s="237" t="s">
        <v>25</v>
      </c>
      <c r="H366" s="237">
        <v>2</v>
      </c>
      <c r="I366" s="237"/>
      <c r="J366" s="237" t="s">
        <v>728</v>
      </c>
      <c r="K366" s="237" t="s">
        <v>729</v>
      </c>
      <c r="L366" s="238">
        <v>43511</v>
      </c>
      <c r="M366" s="237" t="s">
        <v>20</v>
      </c>
    </row>
    <row r="367" spans="1:13" x14ac:dyDescent="0.35">
      <c r="A367" s="239" t="s">
        <v>726</v>
      </c>
      <c r="B367" s="239" t="s">
        <v>727</v>
      </c>
      <c r="C367" s="239" t="s">
        <v>710</v>
      </c>
      <c r="D367" s="239" t="s">
        <v>21</v>
      </c>
      <c r="E367" s="239">
        <v>0</v>
      </c>
      <c r="F367" s="239"/>
      <c r="G367" s="239" t="s">
        <v>25</v>
      </c>
      <c r="H367" s="239">
        <v>2</v>
      </c>
      <c r="I367" s="239"/>
      <c r="J367" s="239" t="s">
        <v>730</v>
      </c>
      <c r="K367" s="239" t="s">
        <v>731</v>
      </c>
      <c r="L367" s="240">
        <v>43511</v>
      </c>
      <c r="M367" s="239" t="s">
        <v>20</v>
      </c>
    </row>
    <row r="368" spans="1:13" x14ac:dyDescent="0.35">
      <c r="A368" s="237" t="s">
        <v>726</v>
      </c>
      <c r="B368" s="237" t="s">
        <v>727</v>
      </c>
      <c r="C368" s="237" t="s">
        <v>710</v>
      </c>
      <c r="D368" s="237" t="s">
        <v>24</v>
      </c>
      <c r="E368" s="237">
        <v>2</v>
      </c>
      <c r="F368" s="237"/>
      <c r="G368" s="237" t="s">
        <v>25</v>
      </c>
      <c r="H368" s="237">
        <v>2</v>
      </c>
      <c r="I368" s="237"/>
      <c r="J368" s="237" t="s">
        <v>732</v>
      </c>
      <c r="K368" s="237" t="s">
        <v>733</v>
      </c>
      <c r="L368" s="238">
        <v>43511</v>
      </c>
      <c r="M368" s="237" t="s">
        <v>20</v>
      </c>
    </row>
    <row r="369" spans="1:13" x14ac:dyDescent="0.35">
      <c r="A369" s="239" t="s">
        <v>726</v>
      </c>
      <c r="B369" s="239" t="s">
        <v>727</v>
      </c>
      <c r="C369" s="239" t="s">
        <v>710</v>
      </c>
      <c r="D369" s="239" t="s">
        <v>28</v>
      </c>
      <c r="E369" s="239" t="s">
        <v>17</v>
      </c>
      <c r="F369" s="239"/>
      <c r="G369" s="239" t="s">
        <v>25</v>
      </c>
      <c r="H369" s="239">
        <v>2</v>
      </c>
      <c r="I369" s="239"/>
      <c r="J369" s="239" t="s">
        <v>734</v>
      </c>
      <c r="K369" s="239" t="s">
        <v>735</v>
      </c>
      <c r="L369" s="240">
        <v>43511</v>
      </c>
      <c r="M369" s="239" t="s">
        <v>20</v>
      </c>
    </row>
    <row r="370" spans="1:13" x14ac:dyDescent="0.35">
      <c r="A370" s="237" t="s">
        <v>726</v>
      </c>
      <c r="B370" s="237" t="s">
        <v>727</v>
      </c>
      <c r="C370" s="237" t="s">
        <v>710</v>
      </c>
      <c r="D370" s="237" t="s">
        <v>59</v>
      </c>
      <c r="E370" s="237" t="s">
        <v>17</v>
      </c>
      <c r="F370" s="237"/>
      <c r="G370" s="237" t="s">
        <v>25</v>
      </c>
      <c r="H370" s="237">
        <v>2</v>
      </c>
      <c r="I370" s="237"/>
      <c r="J370" s="237" t="s">
        <v>736</v>
      </c>
      <c r="K370" s="237" t="s">
        <v>737</v>
      </c>
      <c r="L370" s="238">
        <v>43511</v>
      </c>
      <c r="M370" s="237" t="s">
        <v>20</v>
      </c>
    </row>
    <row r="371" spans="1:13" x14ac:dyDescent="0.35">
      <c r="A371" s="239" t="s">
        <v>726</v>
      </c>
      <c r="B371" s="239" t="s">
        <v>727</v>
      </c>
      <c r="C371" s="239" t="s">
        <v>710</v>
      </c>
      <c r="D371" s="239" t="s">
        <v>61</v>
      </c>
      <c r="E371" s="239" t="s">
        <v>17</v>
      </c>
      <c r="F371" s="239"/>
      <c r="G371" s="239" t="s">
        <v>25</v>
      </c>
      <c r="H371" s="239">
        <v>2</v>
      </c>
      <c r="I371" s="239"/>
      <c r="J371" s="239" t="s">
        <v>738</v>
      </c>
      <c r="K371" s="239" t="s">
        <v>739</v>
      </c>
      <c r="L371" s="240">
        <v>43511</v>
      </c>
      <c r="M371" s="239" t="s">
        <v>20</v>
      </c>
    </row>
    <row r="372" spans="1:13" x14ac:dyDescent="0.35">
      <c r="A372" s="237" t="s">
        <v>726</v>
      </c>
      <c r="B372" s="237" t="s">
        <v>727</v>
      </c>
      <c r="C372" s="237" t="s">
        <v>710</v>
      </c>
      <c r="D372" s="237" t="s">
        <v>242</v>
      </c>
      <c r="E372" s="237">
        <v>132028</v>
      </c>
      <c r="F372" s="237" t="s">
        <v>740</v>
      </c>
      <c r="G372" s="237" t="s">
        <v>25</v>
      </c>
      <c r="H372" s="237">
        <v>2</v>
      </c>
      <c r="I372" s="237" t="s">
        <v>741</v>
      </c>
      <c r="J372" s="237" t="s">
        <v>742</v>
      </c>
      <c r="K372" s="237" t="s">
        <v>743</v>
      </c>
      <c r="L372" s="238">
        <v>43511</v>
      </c>
      <c r="M372" s="237" t="s">
        <v>20</v>
      </c>
    </row>
    <row r="373" spans="1:13" x14ac:dyDescent="0.35">
      <c r="A373" s="239" t="s">
        <v>726</v>
      </c>
      <c r="B373" s="239" t="s">
        <v>727</v>
      </c>
      <c r="C373" s="239" t="s">
        <v>710</v>
      </c>
      <c r="D373" s="239" t="s">
        <v>30</v>
      </c>
      <c r="E373" s="239" t="s">
        <v>17</v>
      </c>
      <c r="F373" s="239"/>
      <c r="G373" s="239" t="s">
        <v>25</v>
      </c>
      <c r="H373" s="239">
        <v>2</v>
      </c>
      <c r="I373" s="239"/>
      <c r="J373" s="239" t="s">
        <v>744</v>
      </c>
      <c r="K373" s="239" t="s">
        <v>745</v>
      </c>
      <c r="L373" s="240">
        <v>43511</v>
      </c>
      <c r="M373" s="239" t="s">
        <v>20</v>
      </c>
    </row>
    <row r="374" spans="1:13" x14ac:dyDescent="0.35">
      <c r="A374" s="237" t="s">
        <v>726</v>
      </c>
      <c r="B374" s="237" t="s">
        <v>727</v>
      </c>
      <c r="C374" s="237" t="s">
        <v>710</v>
      </c>
      <c r="D374" s="237" t="s">
        <v>32</v>
      </c>
      <c r="E374" s="237" t="s">
        <v>17</v>
      </c>
      <c r="F374" s="237"/>
      <c r="G374" s="237" t="s">
        <v>25</v>
      </c>
      <c r="H374" s="237">
        <v>2</v>
      </c>
      <c r="I374" s="237"/>
      <c r="J374" s="237" t="s">
        <v>744</v>
      </c>
      <c r="K374" s="237" t="s">
        <v>746</v>
      </c>
      <c r="L374" s="238">
        <v>43511</v>
      </c>
      <c r="M374" s="237" t="s">
        <v>20</v>
      </c>
    </row>
    <row r="375" spans="1:13" x14ac:dyDescent="0.35">
      <c r="A375" s="239" t="s">
        <v>747</v>
      </c>
      <c r="B375" s="239" t="s">
        <v>748</v>
      </c>
      <c r="C375" s="239" t="s">
        <v>710</v>
      </c>
      <c r="D375" s="239" t="s">
        <v>16</v>
      </c>
      <c r="E375" s="239">
        <v>0</v>
      </c>
      <c r="F375" s="239"/>
      <c r="G375" s="239" t="s">
        <v>25</v>
      </c>
      <c r="H375" s="239">
        <v>2</v>
      </c>
      <c r="I375" s="239"/>
      <c r="J375" s="239"/>
      <c r="K375" s="239" t="s">
        <v>749</v>
      </c>
      <c r="L375" s="240">
        <v>43511</v>
      </c>
      <c r="M375" s="239" t="s">
        <v>20</v>
      </c>
    </row>
    <row r="376" spans="1:13" x14ac:dyDescent="0.35">
      <c r="A376" s="237" t="s">
        <v>747</v>
      </c>
      <c r="B376" s="237" t="s">
        <v>748</v>
      </c>
      <c r="C376" s="237" t="s">
        <v>710</v>
      </c>
      <c r="D376" s="237" t="s">
        <v>21</v>
      </c>
      <c r="E376" s="237">
        <v>0</v>
      </c>
      <c r="F376" s="237"/>
      <c r="G376" s="237" t="s">
        <v>25</v>
      </c>
      <c r="H376" s="237">
        <v>2</v>
      </c>
      <c r="I376" s="237"/>
      <c r="J376" s="237"/>
      <c r="K376" s="237" t="s">
        <v>750</v>
      </c>
      <c r="L376" s="238">
        <v>43511</v>
      </c>
      <c r="M376" s="237" t="s">
        <v>20</v>
      </c>
    </row>
    <row r="377" spans="1:13" x14ac:dyDescent="0.35">
      <c r="A377" s="239" t="s">
        <v>747</v>
      </c>
      <c r="B377" s="239" t="s">
        <v>748</v>
      </c>
      <c r="C377" s="239" t="s">
        <v>710</v>
      </c>
      <c r="D377" s="239" t="s">
        <v>24</v>
      </c>
      <c r="E377" s="239">
        <v>2</v>
      </c>
      <c r="F377" s="239"/>
      <c r="G377" s="239" t="s">
        <v>25</v>
      </c>
      <c r="H377" s="239">
        <v>2</v>
      </c>
      <c r="I377" s="239"/>
      <c r="J377" s="239" t="s">
        <v>751</v>
      </c>
      <c r="K377" s="239" t="s">
        <v>752</v>
      </c>
      <c r="L377" s="240">
        <v>43511</v>
      </c>
      <c r="M377" s="239" t="s">
        <v>20</v>
      </c>
    </row>
    <row r="378" spans="1:13" x14ac:dyDescent="0.35">
      <c r="A378" s="237" t="s">
        <v>747</v>
      </c>
      <c r="B378" s="237" t="s">
        <v>748</v>
      </c>
      <c r="C378" s="237" t="s">
        <v>710</v>
      </c>
      <c r="D378" s="237" t="s">
        <v>28</v>
      </c>
      <c r="E378" s="237" t="s">
        <v>17</v>
      </c>
      <c r="F378" s="237"/>
      <c r="G378" s="237" t="s">
        <v>25</v>
      </c>
      <c r="H378" s="237">
        <v>2</v>
      </c>
      <c r="I378" s="237"/>
      <c r="J378" s="237"/>
      <c r="K378" s="237" t="s">
        <v>753</v>
      </c>
      <c r="L378" s="238">
        <v>43511</v>
      </c>
      <c r="M378" s="237" t="s">
        <v>20</v>
      </c>
    </row>
    <row r="379" spans="1:13" x14ac:dyDescent="0.35">
      <c r="A379" s="239" t="s">
        <v>747</v>
      </c>
      <c r="B379" s="239" t="s">
        <v>748</v>
      </c>
      <c r="C379" s="239" t="s">
        <v>710</v>
      </c>
      <c r="D379" s="239" t="s">
        <v>59</v>
      </c>
      <c r="E379" s="239" t="s">
        <v>17</v>
      </c>
      <c r="F379" s="239"/>
      <c r="G379" s="239" t="s">
        <v>25</v>
      </c>
      <c r="H379" s="239">
        <v>2</v>
      </c>
      <c r="I379" s="239"/>
      <c r="J379" s="239"/>
      <c r="K379" s="239" t="s">
        <v>754</v>
      </c>
      <c r="L379" s="240">
        <v>43511</v>
      </c>
      <c r="M379" s="239" t="s">
        <v>20</v>
      </c>
    </row>
    <row r="380" spans="1:13" x14ac:dyDescent="0.35">
      <c r="A380" s="237" t="s">
        <v>747</v>
      </c>
      <c r="B380" s="237" t="s">
        <v>748</v>
      </c>
      <c r="C380" s="237" t="s">
        <v>710</v>
      </c>
      <c r="D380" s="237" t="s">
        <v>61</v>
      </c>
      <c r="E380" s="237" t="s">
        <v>17</v>
      </c>
      <c r="F380" s="237"/>
      <c r="G380" s="237" t="s">
        <v>25</v>
      </c>
      <c r="H380" s="237">
        <v>2</v>
      </c>
      <c r="I380" s="237"/>
      <c r="J380" s="237"/>
      <c r="K380" s="237" t="s">
        <v>755</v>
      </c>
      <c r="L380" s="238">
        <v>43511</v>
      </c>
      <c r="M380" s="237" t="s">
        <v>20</v>
      </c>
    </row>
    <row r="381" spans="1:13" x14ac:dyDescent="0.35">
      <c r="A381" s="239" t="s">
        <v>747</v>
      </c>
      <c r="B381" s="239" t="s">
        <v>748</v>
      </c>
      <c r="C381" s="239" t="s">
        <v>710</v>
      </c>
      <c r="D381" s="239" t="s">
        <v>242</v>
      </c>
      <c r="E381" s="239">
        <v>177504</v>
      </c>
      <c r="F381" s="239" t="s">
        <v>756</v>
      </c>
      <c r="G381" s="239" t="s">
        <v>25</v>
      </c>
      <c r="H381" s="239">
        <v>2</v>
      </c>
      <c r="I381" s="239" t="s">
        <v>757</v>
      </c>
      <c r="J381" s="239"/>
      <c r="K381" s="239" t="s">
        <v>758</v>
      </c>
      <c r="L381" s="240">
        <v>43511</v>
      </c>
      <c r="M381" s="239" t="s">
        <v>20</v>
      </c>
    </row>
    <row r="382" spans="1:13" x14ac:dyDescent="0.35">
      <c r="A382" s="237" t="s">
        <v>747</v>
      </c>
      <c r="B382" s="237" t="s">
        <v>748</v>
      </c>
      <c r="C382" s="237" t="s">
        <v>710</v>
      </c>
      <c r="D382" s="237" t="s">
        <v>30</v>
      </c>
      <c r="E382" s="237" t="s">
        <v>17</v>
      </c>
      <c r="F382" s="237"/>
      <c r="G382" s="237" t="s">
        <v>25</v>
      </c>
      <c r="H382" s="237">
        <v>2</v>
      </c>
      <c r="I382" s="237"/>
      <c r="J382" s="237" t="s">
        <v>759</v>
      </c>
      <c r="K382" s="237" t="s">
        <v>760</v>
      </c>
      <c r="L382" s="238">
        <v>43511</v>
      </c>
      <c r="M382" s="237" t="s">
        <v>20</v>
      </c>
    </row>
    <row r="383" spans="1:13" x14ac:dyDescent="0.35">
      <c r="A383" s="239" t="s">
        <v>747</v>
      </c>
      <c r="B383" s="239" t="s">
        <v>748</v>
      </c>
      <c r="C383" s="239" t="s">
        <v>710</v>
      </c>
      <c r="D383" s="239" t="s">
        <v>32</v>
      </c>
      <c r="E383" s="239" t="s">
        <v>17</v>
      </c>
      <c r="F383" s="239"/>
      <c r="G383" s="239" t="s">
        <v>25</v>
      </c>
      <c r="H383" s="239">
        <v>2</v>
      </c>
      <c r="I383" s="239"/>
      <c r="J383" s="239" t="s">
        <v>761</v>
      </c>
      <c r="K383" s="239" t="s">
        <v>762</v>
      </c>
      <c r="L383" s="240">
        <v>43511</v>
      </c>
      <c r="M383" s="239" t="s">
        <v>20</v>
      </c>
    </row>
    <row r="384" spans="1:13" x14ac:dyDescent="0.35">
      <c r="A384" s="237" t="s">
        <v>763</v>
      </c>
      <c r="B384" s="237" t="s">
        <v>764</v>
      </c>
      <c r="C384" s="237" t="s">
        <v>710</v>
      </c>
      <c r="D384" s="237" t="s">
        <v>16</v>
      </c>
      <c r="E384" s="237" t="s">
        <v>17</v>
      </c>
      <c r="F384" s="237"/>
      <c r="G384" s="237" t="s">
        <v>25</v>
      </c>
      <c r="H384" s="237">
        <v>2</v>
      </c>
      <c r="I384" s="237"/>
      <c r="J384" s="237"/>
      <c r="K384" s="237" t="s">
        <v>765</v>
      </c>
      <c r="L384" s="238">
        <v>43511</v>
      </c>
      <c r="M384" s="237" t="s">
        <v>20</v>
      </c>
    </row>
    <row r="385" spans="1:13" x14ac:dyDescent="0.35">
      <c r="A385" s="239" t="s">
        <v>763</v>
      </c>
      <c r="B385" s="239" t="s">
        <v>764</v>
      </c>
      <c r="C385" s="239" t="s">
        <v>710</v>
      </c>
      <c r="D385" s="239" t="s">
        <v>21</v>
      </c>
      <c r="E385" s="239" t="s">
        <v>17</v>
      </c>
      <c r="F385" s="239" t="s">
        <v>17</v>
      </c>
      <c r="G385" s="239" t="s">
        <v>17</v>
      </c>
      <c r="H385" s="239" t="s">
        <v>17</v>
      </c>
      <c r="I385" s="239"/>
      <c r="J385" s="239"/>
      <c r="K385" s="239" t="s">
        <v>766</v>
      </c>
      <c r="L385" s="240">
        <v>43511</v>
      </c>
      <c r="M385" s="239" t="s">
        <v>20</v>
      </c>
    </row>
    <row r="386" spans="1:13" x14ac:dyDescent="0.35">
      <c r="A386" s="237" t="s">
        <v>763</v>
      </c>
      <c r="B386" s="237" t="s">
        <v>764</v>
      </c>
      <c r="C386" s="237" t="s">
        <v>710</v>
      </c>
      <c r="D386" s="237" t="s">
        <v>24</v>
      </c>
      <c r="E386" s="237">
        <v>3</v>
      </c>
      <c r="F386" s="237"/>
      <c r="G386" s="237" t="s">
        <v>25</v>
      </c>
      <c r="H386" s="237">
        <v>2</v>
      </c>
      <c r="I386" s="237"/>
      <c r="J386" s="237" t="s">
        <v>767</v>
      </c>
      <c r="K386" s="237" t="s">
        <v>768</v>
      </c>
      <c r="L386" s="238">
        <v>43511</v>
      </c>
      <c r="M386" s="237" t="s">
        <v>20</v>
      </c>
    </row>
    <row r="387" spans="1:13" x14ac:dyDescent="0.35">
      <c r="A387" s="239" t="s">
        <v>763</v>
      </c>
      <c r="B387" s="239" t="s">
        <v>764</v>
      </c>
      <c r="C387" s="239" t="s">
        <v>710</v>
      </c>
      <c r="D387" s="239" t="s">
        <v>28</v>
      </c>
      <c r="E387" s="239" t="s">
        <v>17</v>
      </c>
      <c r="F387" s="239"/>
      <c r="G387" s="239" t="s">
        <v>25</v>
      </c>
      <c r="H387" s="239">
        <v>2</v>
      </c>
      <c r="I387" s="239"/>
      <c r="J387" s="239"/>
      <c r="K387" s="239" t="s">
        <v>769</v>
      </c>
      <c r="L387" s="240">
        <v>43511</v>
      </c>
      <c r="M387" s="239" t="s">
        <v>20</v>
      </c>
    </row>
    <row r="388" spans="1:13" x14ac:dyDescent="0.35">
      <c r="A388" s="237" t="s">
        <v>763</v>
      </c>
      <c r="B388" s="237" t="s">
        <v>764</v>
      </c>
      <c r="C388" s="237" t="s">
        <v>710</v>
      </c>
      <c r="D388" s="237" t="s">
        <v>692</v>
      </c>
      <c r="E388" s="237" t="s">
        <v>17</v>
      </c>
      <c r="F388" s="237"/>
      <c r="G388" s="237" t="s">
        <v>25</v>
      </c>
      <c r="H388" s="237">
        <v>2</v>
      </c>
      <c r="I388" s="237"/>
      <c r="J388" s="237"/>
      <c r="K388" s="237" t="s">
        <v>770</v>
      </c>
      <c r="L388" s="238">
        <v>43511</v>
      </c>
      <c r="M388" s="237" t="s">
        <v>20</v>
      </c>
    </row>
    <row r="389" spans="1:13" x14ac:dyDescent="0.35">
      <c r="A389" s="239" t="s">
        <v>763</v>
      </c>
      <c r="B389" s="239" t="s">
        <v>764</v>
      </c>
      <c r="C389" s="239" t="s">
        <v>710</v>
      </c>
      <c r="D389" s="239" t="s">
        <v>59</v>
      </c>
      <c r="E389" s="239" t="s">
        <v>17</v>
      </c>
      <c r="F389" s="239"/>
      <c r="G389" s="239" t="s">
        <v>25</v>
      </c>
      <c r="H389" s="239">
        <v>2</v>
      </c>
      <c r="I389" s="239"/>
      <c r="J389" s="239"/>
      <c r="K389" s="239" t="s">
        <v>771</v>
      </c>
      <c r="L389" s="240">
        <v>43511</v>
      </c>
      <c r="M389" s="239" t="s">
        <v>20</v>
      </c>
    </row>
    <row r="390" spans="1:13" x14ac:dyDescent="0.35">
      <c r="A390" s="237" t="s">
        <v>763</v>
      </c>
      <c r="B390" s="237" t="s">
        <v>764</v>
      </c>
      <c r="C390" s="237" t="s">
        <v>710</v>
      </c>
      <c r="D390" s="237" t="s">
        <v>61</v>
      </c>
      <c r="E390" s="237" t="s">
        <v>17</v>
      </c>
      <c r="F390" s="237"/>
      <c r="G390" s="237" t="s">
        <v>25</v>
      </c>
      <c r="H390" s="237">
        <v>2</v>
      </c>
      <c r="I390" s="237"/>
      <c r="J390" s="237"/>
      <c r="K390" s="237" t="s">
        <v>772</v>
      </c>
      <c r="L390" s="238">
        <v>43511</v>
      </c>
      <c r="M390" s="237" t="s">
        <v>20</v>
      </c>
    </row>
    <row r="391" spans="1:13" x14ac:dyDescent="0.35">
      <c r="A391" s="239" t="s">
        <v>763</v>
      </c>
      <c r="B391" s="239" t="s">
        <v>764</v>
      </c>
      <c r="C391" s="239" t="s">
        <v>710</v>
      </c>
      <c r="D391" s="239" t="s">
        <v>242</v>
      </c>
      <c r="E391" s="239">
        <v>195587</v>
      </c>
      <c r="F391" s="239" t="s">
        <v>773</v>
      </c>
      <c r="G391" s="239" t="s">
        <v>25</v>
      </c>
      <c r="H391" s="239">
        <v>2</v>
      </c>
      <c r="I391" s="239" t="s">
        <v>774</v>
      </c>
      <c r="J391" s="239"/>
      <c r="K391" s="239" t="s">
        <v>775</v>
      </c>
      <c r="L391" s="240">
        <v>43511</v>
      </c>
      <c r="M391" s="239" t="s">
        <v>20</v>
      </c>
    </row>
    <row r="392" spans="1:13" x14ac:dyDescent="0.35">
      <c r="A392" s="237" t="s">
        <v>763</v>
      </c>
      <c r="B392" s="237" t="s">
        <v>764</v>
      </c>
      <c r="C392" s="237" t="s">
        <v>710</v>
      </c>
      <c r="D392" s="237" t="s">
        <v>696</v>
      </c>
      <c r="E392" s="237" t="s">
        <v>17</v>
      </c>
      <c r="F392" s="237"/>
      <c r="G392" s="237" t="s">
        <v>25</v>
      </c>
      <c r="H392" s="237">
        <v>2</v>
      </c>
      <c r="I392" s="237"/>
      <c r="J392" s="237" t="s">
        <v>776</v>
      </c>
      <c r="K392" s="237" t="s">
        <v>777</v>
      </c>
      <c r="L392" s="238">
        <v>43511</v>
      </c>
      <c r="M392" s="237" t="s">
        <v>20</v>
      </c>
    </row>
    <row r="393" spans="1:13" x14ac:dyDescent="0.35">
      <c r="A393" s="239" t="s">
        <v>763</v>
      </c>
      <c r="B393" s="239" t="s">
        <v>764</v>
      </c>
      <c r="C393" s="239" t="s">
        <v>710</v>
      </c>
      <c r="D393" s="239" t="s">
        <v>698</v>
      </c>
      <c r="E393" s="239" t="s">
        <v>17</v>
      </c>
      <c r="F393" s="239"/>
      <c r="G393" s="239" t="s">
        <v>25</v>
      </c>
      <c r="H393" s="239">
        <v>2</v>
      </c>
      <c r="I393" s="239"/>
      <c r="J393" s="239" t="s">
        <v>776</v>
      </c>
      <c r="K393" s="239" t="s">
        <v>778</v>
      </c>
      <c r="L393" s="240">
        <v>43511</v>
      </c>
      <c r="M393" s="239" t="s">
        <v>20</v>
      </c>
    </row>
    <row r="394" spans="1:13" x14ac:dyDescent="0.35">
      <c r="A394" s="237" t="s">
        <v>763</v>
      </c>
      <c r="B394" s="237" t="s">
        <v>764</v>
      </c>
      <c r="C394" s="237" t="s">
        <v>710</v>
      </c>
      <c r="D394" s="237" t="s">
        <v>779</v>
      </c>
      <c r="E394" s="237" t="s">
        <v>17</v>
      </c>
      <c r="F394" s="237"/>
      <c r="G394" s="237" t="s">
        <v>25</v>
      </c>
      <c r="H394" s="237">
        <v>2</v>
      </c>
      <c r="I394" s="237"/>
      <c r="J394" s="237"/>
      <c r="K394" s="237" t="s">
        <v>780</v>
      </c>
      <c r="L394" s="238">
        <v>43511</v>
      </c>
      <c r="M394" s="237" t="s">
        <v>20</v>
      </c>
    </row>
    <row r="395" spans="1:13" x14ac:dyDescent="0.35">
      <c r="A395" s="239" t="s">
        <v>763</v>
      </c>
      <c r="B395" s="239" t="s">
        <v>764</v>
      </c>
      <c r="C395" s="239" t="s">
        <v>710</v>
      </c>
      <c r="D395" s="239" t="s">
        <v>682</v>
      </c>
      <c r="E395" s="239" t="s">
        <v>17</v>
      </c>
      <c r="F395" s="239"/>
      <c r="G395" s="239" t="s">
        <v>25</v>
      </c>
      <c r="H395" s="239">
        <v>2</v>
      </c>
      <c r="I395" s="239" t="s">
        <v>781</v>
      </c>
      <c r="J395" s="239" t="s">
        <v>782</v>
      </c>
      <c r="K395" s="239" t="s">
        <v>783</v>
      </c>
      <c r="L395" s="240">
        <v>43511</v>
      </c>
      <c r="M395" s="239" t="s">
        <v>20</v>
      </c>
    </row>
    <row r="396" spans="1:13" x14ac:dyDescent="0.35">
      <c r="A396" s="237" t="s">
        <v>763</v>
      </c>
      <c r="B396" s="237" t="s">
        <v>764</v>
      </c>
      <c r="C396" s="237" t="s">
        <v>710</v>
      </c>
      <c r="D396" s="237" t="s">
        <v>784</v>
      </c>
      <c r="E396" s="237">
        <v>12973737</v>
      </c>
      <c r="F396" s="237" t="s">
        <v>785</v>
      </c>
      <c r="G396" s="237" t="s">
        <v>25</v>
      </c>
      <c r="H396" s="237">
        <v>2</v>
      </c>
      <c r="I396" s="237" t="s">
        <v>786</v>
      </c>
      <c r="J396" s="237"/>
      <c r="K396" s="237" t="s">
        <v>787</v>
      </c>
      <c r="L396" s="238">
        <v>43511</v>
      </c>
      <c r="M396" s="237" t="s">
        <v>20</v>
      </c>
    </row>
    <row r="397" spans="1:13" x14ac:dyDescent="0.35">
      <c r="A397" s="239" t="s">
        <v>763</v>
      </c>
      <c r="B397" s="239" t="s">
        <v>764</v>
      </c>
      <c r="C397" s="239" t="s">
        <v>710</v>
      </c>
      <c r="D397" s="239" t="s">
        <v>30</v>
      </c>
      <c r="E397" s="239" t="s">
        <v>17</v>
      </c>
      <c r="F397" s="239"/>
      <c r="G397" s="239" t="s">
        <v>25</v>
      </c>
      <c r="H397" s="239">
        <v>2</v>
      </c>
      <c r="I397" s="239"/>
      <c r="J397" s="239" t="s">
        <v>788</v>
      </c>
      <c r="K397" s="239" t="s">
        <v>789</v>
      </c>
      <c r="L397" s="240">
        <v>43511</v>
      </c>
      <c r="M397" s="239" t="s">
        <v>20</v>
      </c>
    </row>
    <row r="398" spans="1:13" x14ac:dyDescent="0.35">
      <c r="A398" s="237" t="s">
        <v>763</v>
      </c>
      <c r="B398" s="237" t="s">
        <v>764</v>
      </c>
      <c r="C398" s="237" t="s">
        <v>710</v>
      </c>
      <c r="D398" s="237" t="s">
        <v>32</v>
      </c>
      <c r="E398" s="237" t="s">
        <v>17</v>
      </c>
      <c r="F398" s="237"/>
      <c r="G398" s="237" t="s">
        <v>25</v>
      </c>
      <c r="H398" s="237">
        <v>2</v>
      </c>
      <c r="I398" s="237"/>
      <c r="J398" s="237" t="s">
        <v>788</v>
      </c>
      <c r="K398" s="237" t="s">
        <v>790</v>
      </c>
      <c r="L398" s="238">
        <v>43511</v>
      </c>
      <c r="M398" s="237" t="s">
        <v>20</v>
      </c>
    </row>
    <row r="399" spans="1:13" x14ac:dyDescent="0.35">
      <c r="A399" s="239" t="s">
        <v>763</v>
      </c>
      <c r="B399" s="239" t="s">
        <v>764</v>
      </c>
      <c r="C399" s="239" t="s">
        <v>710</v>
      </c>
      <c r="D399" s="239" t="s">
        <v>702</v>
      </c>
      <c r="E399" s="239" t="s">
        <v>17</v>
      </c>
      <c r="F399" s="239"/>
      <c r="G399" s="239" t="s">
        <v>25</v>
      </c>
      <c r="H399" s="239">
        <v>2</v>
      </c>
      <c r="I399" s="239"/>
      <c r="J399" s="239" t="s">
        <v>791</v>
      </c>
      <c r="K399" s="239" t="s">
        <v>792</v>
      </c>
      <c r="L399" s="240">
        <v>43511</v>
      </c>
      <c r="M399" s="239" t="s">
        <v>20</v>
      </c>
    </row>
    <row r="400" spans="1:13" x14ac:dyDescent="0.35">
      <c r="A400" s="237" t="s">
        <v>763</v>
      </c>
      <c r="B400" s="237" t="s">
        <v>764</v>
      </c>
      <c r="C400" s="237" t="s">
        <v>710</v>
      </c>
      <c r="D400" s="237" t="s">
        <v>704</v>
      </c>
      <c r="E400" s="237" t="s">
        <v>17</v>
      </c>
      <c r="F400" s="237"/>
      <c r="G400" s="237" t="s">
        <v>25</v>
      </c>
      <c r="H400" s="237">
        <v>2</v>
      </c>
      <c r="I400" s="237"/>
      <c r="J400" s="237" t="s">
        <v>776</v>
      </c>
      <c r="K400" s="237" t="s">
        <v>793</v>
      </c>
      <c r="L400" s="238">
        <v>43511</v>
      </c>
      <c r="M400" s="237" t="s">
        <v>20</v>
      </c>
    </row>
    <row r="401" spans="1:13" x14ac:dyDescent="0.35">
      <c r="A401" s="239" t="s">
        <v>763</v>
      </c>
      <c r="B401" s="239" t="s">
        <v>764</v>
      </c>
      <c r="C401" s="239" t="s">
        <v>710</v>
      </c>
      <c r="D401" s="239" t="s">
        <v>706</v>
      </c>
      <c r="E401" s="239" t="s">
        <v>17</v>
      </c>
      <c r="F401" s="239"/>
      <c r="G401" s="239" t="s">
        <v>25</v>
      </c>
      <c r="H401" s="239">
        <v>2</v>
      </c>
      <c r="I401" s="239"/>
      <c r="J401" s="239" t="s">
        <v>776</v>
      </c>
      <c r="K401" s="239" t="s">
        <v>794</v>
      </c>
      <c r="L401" s="240">
        <v>43511</v>
      </c>
      <c r="M401" s="239" t="s">
        <v>20</v>
      </c>
    </row>
    <row r="402" spans="1:13" x14ac:dyDescent="0.35">
      <c r="A402" s="237" t="s">
        <v>795</v>
      </c>
      <c r="B402" s="237" t="s">
        <v>796</v>
      </c>
      <c r="C402" s="237" t="s">
        <v>797</v>
      </c>
      <c r="D402" s="237" t="s">
        <v>16</v>
      </c>
      <c r="E402" s="237" t="s">
        <v>17</v>
      </c>
      <c r="F402" s="237"/>
      <c r="G402" s="237" t="s">
        <v>25</v>
      </c>
      <c r="H402" s="237">
        <v>2</v>
      </c>
      <c r="I402" s="237"/>
      <c r="J402" s="237"/>
      <c r="K402" s="237" t="s">
        <v>798</v>
      </c>
      <c r="L402" s="238">
        <v>43511</v>
      </c>
      <c r="M402" s="237" t="s">
        <v>20</v>
      </c>
    </row>
    <row r="403" spans="1:13" x14ac:dyDescent="0.35">
      <c r="A403" s="239" t="s">
        <v>795</v>
      </c>
      <c r="B403" s="239" t="s">
        <v>796</v>
      </c>
      <c r="C403" s="239" t="s">
        <v>797</v>
      </c>
      <c r="D403" s="239" t="s">
        <v>21</v>
      </c>
      <c r="E403" s="239" t="s">
        <v>17</v>
      </c>
      <c r="F403" s="239"/>
      <c r="G403" s="239" t="s">
        <v>17</v>
      </c>
      <c r="H403" s="239" t="s">
        <v>17</v>
      </c>
      <c r="I403" s="239"/>
      <c r="J403" s="239"/>
      <c r="K403" s="239" t="s">
        <v>799</v>
      </c>
      <c r="L403" s="240">
        <v>43511</v>
      </c>
      <c r="M403" s="239" t="s">
        <v>20</v>
      </c>
    </row>
    <row r="404" spans="1:13" x14ac:dyDescent="0.35">
      <c r="A404" s="237" t="s">
        <v>795</v>
      </c>
      <c r="B404" s="237" t="s">
        <v>796</v>
      </c>
      <c r="C404" s="237" t="s">
        <v>797</v>
      </c>
      <c r="D404" s="237" t="s">
        <v>32</v>
      </c>
      <c r="E404" s="237" t="s">
        <v>17</v>
      </c>
      <c r="F404" s="237"/>
      <c r="G404" s="237" t="s">
        <v>25</v>
      </c>
      <c r="H404" s="237">
        <v>2</v>
      </c>
      <c r="I404" s="237"/>
      <c r="J404" s="237"/>
      <c r="K404" s="237" t="s">
        <v>800</v>
      </c>
      <c r="L404" s="238">
        <v>43511</v>
      </c>
      <c r="M404" s="237" t="s">
        <v>20</v>
      </c>
    </row>
    <row r="405" spans="1:13" x14ac:dyDescent="0.35">
      <c r="A405" s="239" t="s">
        <v>102</v>
      </c>
      <c r="B405" s="239" t="s">
        <v>103</v>
      </c>
      <c r="C405" s="239" t="s">
        <v>104</v>
      </c>
      <c r="D405" s="239" t="s">
        <v>21</v>
      </c>
      <c r="E405" s="239" t="s">
        <v>17</v>
      </c>
      <c r="F405" s="239" t="s">
        <v>17</v>
      </c>
      <c r="G405" s="239" t="s">
        <v>17</v>
      </c>
      <c r="H405" s="239" t="s">
        <v>17</v>
      </c>
      <c r="I405" s="239" t="s">
        <v>17</v>
      </c>
      <c r="J405" s="239" t="s">
        <v>17</v>
      </c>
      <c r="K405" s="239" t="s">
        <v>801</v>
      </c>
      <c r="L405" s="240">
        <v>43514</v>
      </c>
      <c r="M405" s="239" t="s">
        <v>20</v>
      </c>
    </row>
    <row r="406" spans="1:13" x14ac:dyDescent="0.35">
      <c r="A406" s="237" t="s">
        <v>234</v>
      </c>
      <c r="B406" s="237" t="s">
        <v>235</v>
      </c>
      <c r="C406" s="237" t="s">
        <v>236</v>
      </c>
      <c r="D406" s="237" t="s">
        <v>59</v>
      </c>
      <c r="E406" s="237" t="s">
        <v>17</v>
      </c>
      <c r="F406" s="237"/>
      <c r="G406" s="237" t="s">
        <v>25</v>
      </c>
      <c r="H406" s="237">
        <v>2</v>
      </c>
      <c r="I406" s="237"/>
      <c r="J406" s="237" t="s">
        <v>802</v>
      </c>
      <c r="K406" s="237" t="s">
        <v>803</v>
      </c>
      <c r="L406" s="238">
        <v>43522</v>
      </c>
      <c r="M406" s="237" t="s">
        <v>20</v>
      </c>
    </row>
    <row r="407" spans="1:13" x14ac:dyDescent="0.35">
      <c r="A407" s="239" t="s">
        <v>804</v>
      </c>
      <c r="B407" s="239" t="s">
        <v>805</v>
      </c>
      <c r="C407" s="239" t="s">
        <v>806</v>
      </c>
      <c r="D407" s="239" t="s">
        <v>16</v>
      </c>
      <c r="E407" s="239" t="s">
        <v>17</v>
      </c>
      <c r="F407" s="239"/>
      <c r="G407" s="239" t="s">
        <v>25</v>
      </c>
      <c r="H407" s="239">
        <v>2</v>
      </c>
      <c r="I407" s="239"/>
      <c r="J407" s="239" t="s">
        <v>807</v>
      </c>
      <c r="K407" s="239" t="s">
        <v>808</v>
      </c>
      <c r="L407" s="240">
        <v>43523</v>
      </c>
      <c r="M407" s="239" t="s">
        <v>20</v>
      </c>
    </row>
    <row r="408" spans="1:13" x14ac:dyDescent="0.35">
      <c r="A408" s="237" t="s">
        <v>804</v>
      </c>
      <c r="B408" s="237" t="s">
        <v>805</v>
      </c>
      <c r="C408" s="237" t="s">
        <v>806</v>
      </c>
      <c r="D408" s="237" t="s">
        <v>21</v>
      </c>
      <c r="E408" s="237" t="s">
        <v>17</v>
      </c>
      <c r="F408" s="237" t="s">
        <v>17</v>
      </c>
      <c r="G408" s="237" t="s">
        <v>17</v>
      </c>
      <c r="H408" s="237" t="s">
        <v>17</v>
      </c>
      <c r="I408" s="237" t="s">
        <v>17</v>
      </c>
      <c r="J408" s="237" t="s">
        <v>807</v>
      </c>
      <c r="K408" s="237" t="s">
        <v>809</v>
      </c>
      <c r="L408" s="238">
        <v>43523</v>
      </c>
      <c r="M408" s="237" t="s">
        <v>20</v>
      </c>
    </row>
    <row r="409" spans="1:13" x14ac:dyDescent="0.35">
      <c r="A409" s="239" t="s">
        <v>804</v>
      </c>
      <c r="B409" s="239" t="s">
        <v>805</v>
      </c>
      <c r="C409" s="239" t="s">
        <v>806</v>
      </c>
      <c r="D409" s="239" t="s">
        <v>28</v>
      </c>
      <c r="E409" s="239">
        <v>444</v>
      </c>
      <c r="F409" s="239" t="s">
        <v>810</v>
      </c>
      <c r="G409" s="239" t="s">
        <v>25</v>
      </c>
      <c r="H409" s="239">
        <v>2</v>
      </c>
      <c r="I409" s="239" t="s">
        <v>811</v>
      </c>
      <c r="J409" s="239" t="s">
        <v>812</v>
      </c>
      <c r="K409" s="239" t="s">
        <v>813</v>
      </c>
      <c r="L409" s="240">
        <v>43523</v>
      </c>
      <c r="M409" s="239" t="s">
        <v>20</v>
      </c>
    </row>
    <row r="410" spans="1:13" x14ac:dyDescent="0.35">
      <c r="A410" s="237" t="s">
        <v>804</v>
      </c>
      <c r="B410" s="237" t="s">
        <v>805</v>
      </c>
      <c r="C410" s="237" t="s">
        <v>806</v>
      </c>
      <c r="D410" s="237" t="s">
        <v>30</v>
      </c>
      <c r="E410" s="237" t="s">
        <v>17</v>
      </c>
      <c r="F410" s="237"/>
      <c r="G410" s="237" t="s">
        <v>25</v>
      </c>
      <c r="H410" s="237">
        <v>2</v>
      </c>
      <c r="I410" s="237"/>
      <c r="J410" s="237"/>
      <c r="K410" s="237" t="s">
        <v>814</v>
      </c>
      <c r="L410" s="238">
        <v>43523</v>
      </c>
      <c r="M410" s="237" t="s">
        <v>20</v>
      </c>
    </row>
    <row r="411" spans="1:13" x14ac:dyDescent="0.35">
      <c r="A411" s="239" t="s">
        <v>804</v>
      </c>
      <c r="B411" s="239" t="s">
        <v>805</v>
      </c>
      <c r="C411" s="239" t="s">
        <v>806</v>
      </c>
      <c r="D411" s="239" t="s">
        <v>32</v>
      </c>
      <c r="E411" s="239" t="s">
        <v>17</v>
      </c>
      <c r="F411" s="239"/>
      <c r="G411" s="239" t="s">
        <v>25</v>
      </c>
      <c r="H411" s="239">
        <v>2</v>
      </c>
      <c r="I411" s="239"/>
      <c r="J411" s="239"/>
      <c r="K411" s="239" t="s">
        <v>815</v>
      </c>
      <c r="L411" s="240">
        <v>43523</v>
      </c>
      <c r="M411" s="239" t="s">
        <v>20</v>
      </c>
    </row>
    <row r="412" spans="1:13" x14ac:dyDescent="0.35">
      <c r="A412" s="237" t="s">
        <v>816</v>
      </c>
      <c r="B412" s="237" t="s">
        <v>817</v>
      </c>
      <c r="C412" s="237" t="s">
        <v>203</v>
      </c>
      <c r="D412" s="237" t="s">
        <v>16</v>
      </c>
      <c r="E412" s="237" t="s">
        <v>17</v>
      </c>
      <c r="F412" s="237" t="s">
        <v>17</v>
      </c>
      <c r="G412" s="237" t="s">
        <v>25</v>
      </c>
      <c r="H412" s="237">
        <v>2</v>
      </c>
      <c r="I412" s="237" t="s">
        <v>17</v>
      </c>
      <c r="J412" s="237" t="s">
        <v>818</v>
      </c>
      <c r="K412" s="237" t="s">
        <v>819</v>
      </c>
      <c r="L412" s="238">
        <v>43523</v>
      </c>
      <c r="M412" s="237" t="s">
        <v>20</v>
      </c>
    </row>
    <row r="413" spans="1:13" x14ac:dyDescent="0.35">
      <c r="A413" s="239" t="s">
        <v>816</v>
      </c>
      <c r="B413" s="239" t="s">
        <v>817</v>
      </c>
      <c r="C413" s="239" t="s">
        <v>203</v>
      </c>
      <c r="D413" s="239" t="s">
        <v>21</v>
      </c>
      <c r="E413" s="239" t="s">
        <v>17</v>
      </c>
      <c r="F413" s="239" t="s">
        <v>17</v>
      </c>
      <c r="G413" s="239" t="s">
        <v>17</v>
      </c>
      <c r="H413" s="239" t="s">
        <v>17</v>
      </c>
      <c r="I413" s="239" t="s">
        <v>17</v>
      </c>
      <c r="J413" s="239" t="s">
        <v>820</v>
      </c>
      <c r="K413" s="239" t="s">
        <v>821</v>
      </c>
      <c r="L413" s="240">
        <v>43523</v>
      </c>
      <c r="M413" s="239" t="s">
        <v>20</v>
      </c>
    </row>
    <row r="414" spans="1:13" x14ac:dyDescent="0.35">
      <c r="A414" s="237" t="s">
        <v>816</v>
      </c>
      <c r="B414" s="237" t="s">
        <v>817</v>
      </c>
      <c r="C414" s="237" t="s">
        <v>203</v>
      </c>
      <c r="D414" s="237" t="s">
        <v>24</v>
      </c>
      <c r="E414" s="237">
        <v>3</v>
      </c>
      <c r="F414" s="237" t="s">
        <v>822</v>
      </c>
      <c r="G414" s="237" t="s">
        <v>25</v>
      </c>
      <c r="H414" s="237">
        <v>2</v>
      </c>
      <c r="I414" s="237" t="s">
        <v>823</v>
      </c>
      <c r="J414" s="237" t="s">
        <v>824</v>
      </c>
      <c r="K414" s="237" t="s">
        <v>825</v>
      </c>
      <c r="L414" s="238">
        <v>43523</v>
      </c>
      <c r="M414" s="237" t="s">
        <v>20</v>
      </c>
    </row>
    <row r="415" spans="1:13" x14ac:dyDescent="0.35">
      <c r="A415" s="239" t="s">
        <v>816</v>
      </c>
      <c r="B415" s="239" t="s">
        <v>817</v>
      </c>
      <c r="C415" s="239" t="s">
        <v>203</v>
      </c>
      <c r="D415" s="239" t="s">
        <v>28</v>
      </c>
      <c r="E415" s="239" t="s">
        <v>17</v>
      </c>
      <c r="F415" s="239" t="s">
        <v>17</v>
      </c>
      <c r="G415" s="239" t="s">
        <v>25</v>
      </c>
      <c r="H415" s="239">
        <v>2</v>
      </c>
      <c r="I415" s="239" t="s">
        <v>17</v>
      </c>
      <c r="J415" s="239" t="s">
        <v>826</v>
      </c>
      <c r="K415" s="239" t="s">
        <v>827</v>
      </c>
      <c r="L415" s="240">
        <v>43523</v>
      </c>
      <c r="M415" s="239" t="s">
        <v>20</v>
      </c>
    </row>
    <row r="416" spans="1:13" x14ac:dyDescent="0.35">
      <c r="A416" s="237" t="s">
        <v>816</v>
      </c>
      <c r="B416" s="237" t="s">
        <v>817</v>
      </c>
      <c r="C416" s="237" t="s">
        <v>203</v>
      </c>
      <c r="D416" s="237" t="s">
        <v>59</v>
      </c>
      <c r="E416" s="237" t="s">
        <v>17</v>
      </c>
      <c r="F416" s="237" t="s">
        <v>17</v>
      </c>
      <c r="G416" s="237" t="s">
        <v>25</v>
      </c>
      <c r="H416" s="237">
        <v>2</v>
      </c>
      <c r="I416" s="237" t="s">
        <v>17</v>
      </c>
      <c r="J416" s="237" t="s">
        <v>828</v>
      </c>
      <c r="K416" s="237" t="s">
        <v>829</v>
      </c>
      <c r="L416" s="238">
        <v>43523</v>
      </c>
      <c r="M416" s="237" t="s">
        <v>20</v>
      </c>
    </row>
    <row r="417" spans="1:13" x14ac:dyDescent="0.35">
      <c r="A417" s="239" t="s">
        <v>816</v>
      </c>
      <c r="B417" s="239" t="s">
        <v>817</v>
      </c>
      <c r="C417" s="239" t="s">
        <v>203</v>
      </c>
      <c r="D417" s="239" t="s">
        <v>61</v>
      </c>
      <c r="E417" s="239" t="s">
        <v>17</v>
      </c>
      <c r="F417" s="239" t="s">
        <v>17</v>
      </c>
      <c r="G417" s="239" t="s">
        <v>25</v>
      </c>
      <c r="H417" s="239">
        <v>2</v>
      </c>
      <c r="I417" s="239" t="s">
        <v>17</v>
      </c>
      <c r="J417" s="239" t="s">
        <v>830</v>
      </c>
      <c r="K417" s="239" t="s">
        <v>831</v>
      </c>
      <c r="L417" s="240">
        <v>43523</v>
      </c>
      <c r="M417" s="239" t="s">
        <v>20</v>
      </c>
    </row>
    <row r="418" spans="1:13" x14ac:dyDescent="0.35">
      <c r="A418" s="237" t="s">
        <v>832</v>
      </c>
      <c r="B418" s="237" t="s">
        <v>833</v>
      </c>
      <c r="C418" s="237" t="s">
        <v>81</v>
      </c>
      <c r="D418" s="237" t="s">
        <v>24</v>
      </c>
      <c r="E418" s="237">
        <v>2</v>
      </c>
      <c r="F418" s="237"/>
      <c r="G418" s="237" t="s">
        <v>25</v>
      </c>
      <c r="H418" s="237">
        <v>2</v>
      </c>
      <c r="I418" s="237"/>
      <c r="J418" s="237" t="s">
        <v>834</v>
      </c>
      <c r="K418" s="237" t="s">
        <v>835</v>
      </c>
      <c r="L418" s="238">
        <v>43523</v>
      </c>
      <c r="M418" s="237" t="s">
        <v>20</v>
      </c>
    </row>
    <row r="419" spans="1:13" x14ac:dyDescent="0.35">
      <c r="A419" s="239" t="s">
        <v>832</v>
      </c>
      <c r="B419" s="239" t="s">
        <v>833</v>
      </c>
      <c r="C419" s="239" t="s">
        <v>81</v>
      </c>
      <c r="D419" s="239" t="s">
        <v>30</v>
      </c>
      <c r="E419" s="239" t="s">
        <v>17</v>
      </c>
      <c r="F419" s="239"/>
      <c r="G419" s="239" t="s">
        <v>17</v>
      </c>
      <c r="H419" s="239" t="s">
        <v>17</v>
      </c>
      <c r="I419" s="239"/>
      <c r="J419" s="239"/>
      <c r="K419" s="239" t="s">
        <v>836</v>
      </c>
      <c r="L419" s="240">
        <v>43523</v>
      </c>
      <c r="M419" s="239" t="s">
        <v>20</v>
      </c>
    </row>
    <row r="420" spans="1:13" x14ac:dyDescent="0.35">
      <c r="A420" s="237" t="s">
        <v>832</v>
      </c>
      <c r="B420" s="237" t="s">
        <v>833</v>
      </c>
      <c r="C420" s="237" t="s">
        <v>81</v>
      </c>
      <c r="D420" s="237" t="s">
        <v>32</v>
      </c>
      <c r="E420" s="237" t="s">
        <v>17</v>
      </c>
      <c r="F420" s="237"/>
      <c r="G420" s="237" t="s">
        <v>17</v>
      </c>
      <c r="H420" s="237" t="s">
        <v>17</v>
      </c>
      <c r="I420" s="237"/>
      <c r="J420" s="237"/>
      <c r="K420" s="237" t="s">
        <v>837</v>
      </c>
      <c r="L420" s="238">
        <v>43523</v>
      </c>
      <c r="M420" s="237" t="s">
        <v>20</v>
      </c>
    </row>
    <row r="421" spans="1:13" x14ac:dyDescent="0.35">
      <c r="A421" s="239" t="s">
        <v>540</v>
      </c>
      <c r="B421" s="239" t="s">
        <v>541</v>
      </c>
      <c r="C421" s="239" t="s">
        <v>542</v>
      </c>
      <c r="D421" s="239" t="s">
        <v>61</v>
      </c>
      <c r="E421" s="239" t="s">
        <v>17</v>
      </c>
      <c r="F421" s="239" t="s">
        <v>17</v>
      </c>
      <c r="G421" s="239" t="s">
        <v>25</v>
      </c>
      <c r="H421" s="239">
        <v>2</v>
      </c>
      <c r="I421" s="239" t="s">
        <v>17</v>
      </c>
      <c r="J421" s="239" t="s">
        <v>838</v>
      </c>
      <c r="K421" s="239" t="s">
        <v>839</v>
      </c>
      <c r="L421" s="240">
        <v>43524</v>
      </c>
      <c r="M421" s="239" t="s">
        <v>20</v>
      </c>
    </row>
    <row r="422" spans="1:13" x14ac:dyDescent="0.35">
      <c r="A422" s="237" t="s">
        <v>840</v>
      </c>
      <c r="B422" s="237" t="s">
        <v>841</v>
      </c>
      <c r="C422" s="237" t="s">
        <v>842</v>
      </c>
      <c r="D422" s="237" t="s">
        <v>16</v>
      </c>
      <c r="E422" s="237">
        <v>0</v>
      </c>
      <c r="F422" s="237"/>
      <c r="G422" s="237" t="s">
        <v>25</v>
      </c>
      <c r="H422" s="237">
        <v>2</v>
      </c>
      <c r="I422" s="237"/>
      <c r="J422" s="237"/>
      <c r="K422" s="237" t="s">
        <v>843</v>
      </c>
      <c r="L422" s="238">
        <v>43524</v>
      </c>
      <c r="M422" s="237" t="s">
        <v>20</v>
      </c>
    </row>
    <row r="423" spans="1:13" x14ac:dyDescent="0.35">
      <c r="A423" s="239" t="s">
        <v>840</v>
      </c>
      <c r="B423" s="239" t="s">
        <v>841</v>
      </c>
      <c r="C423" s="239" t="s">
        <v>842</v>
      </c>
      <c r="D423" s="239" t="s">
        <v>21</v>
      </c>
      <c r="E423" s="239">
        <v>0</v>
      </c>
      <c r="F423" s="239"/>
      <c r="G423" s="239" t="s">
        <v>25</v>
      </c>
      <c r="H423" s="239">
        <v>2</v>
      </c>
      <c r="I423" s="239" t="s">
        <v>17</v>
      </c>
      <c r="J423" s="239" t="s">
        <v>17</v>
      </c>
      <c r="K423" s="239" t="s">
        <v>844</v>
      </c>
      <c r="L423" s="240">
        <v>43524</v>
      </c>
      <c r="M423" s="239" t="s">
        <v>20</v>
      </c>
    </row>
    <row r="424" spans="1:13" x14ac:dyDescent="0.35">
      <c r="A424" s="237" t="s">
        <v>840</v>
      </c>
      <c r="B424" s="237" t="s">
        <v>841</v>
      </c>
      <c r="C424" s="237" t="s">
        <v>842</v>
      </c>
      <c r="D424" s="237" t="s">
        <v>28</v>
      </c>
      <c r="E424" s="237">
        <v>0</v>
      </c>
      <c r="F424" s="237"/>
      <c r="G424" s="237" t="s">
        <v>25</v>
      </c>
      <c r="H424" s="237">
        <v>2</v>
      </c>
      <c r="I424" s="237"/>
      <c r="J424" s="237"/>
      <c r="K424" s="237" t="s">
        <v>845</v>
      </c>
      <c r="L424" s="238">
        <v>43524</v>
      </c>
      <c r="M424" s="237" t="s">
        <v>20</v>
      </c>
    </row>
    <row r="425" spans="1:13" x14ac:dyDescent="0.35">
      <c r="A425" s="239" t="s">
        <v>840</v>
      </c>
      <c r="B425" s="239" t="s">
        <v>841</v>
      </c>
      <c r="C425" s="239" t="s">
        <v>842</v>
      </c>
      <c r="D425" s="239" t="s">
        <v>59</v>
      </c>
      <c r="E425" s="239" t="s">
        <v>17</v>
      </c>
      <c r="F425" s="239"/>
      <c r="G425" s="239" t="s">
        <v>25</v>
      </c>
      <c r="H425" s="239">
        <v>2</v>
      </c>
      <c r="I425" s="239"/>
      <c r="J425" s="239"/>
      <c r="K425" s="239" t="s">
        <v>846</v>
      </c>
      <c r="L425" s="240">
        <v>43524</v>
      </c>
      <c r="M425" s="239" t="s">
        <v>20</v>
      </c>
    </row>
    <row r="426" spans="1:13" x14ac:dyDescent="0.35">
      <c r="A426" s="237" t="s">
        <v>840</v>
      </c>
      <c r="B426" s="237" t="s">
        <v>841</v>
      </c>
      <c r="C426" s="237" t="s">
        <v>842</v>
      </c>
      <c r="D426" s="237" t="s">
        <v>242</v>
      </c>
      <c r="E426" s="237">
        <v>5130</v>
      </c>
      <c r="F426" s="237" t="s">
        <v>847</v>
      </c>
      <c r="G426" s="237" t="s">
        <v>25</v>
      </c>
      <c r="H426" s="237">
        <v>2</v>
      </c>
      <c r="I426" s="237" t="s">
        <v>848</v>
      </c>
      <c r="J426" s="237" t="s">
        <v>849</v>
      </c>
      <c r="K426" s="237" t="s">
        <v>850</v>
      </c>
      <c r="L426" s="238">
        <v>43524</v>
      </c>
      <c r="M426" s="237" t="s">
        <v>20</v>
      </c>
    </row>
    <row r="427" spans="1:13" x14ac:dyDescent="0.35">
      <c r="A427" s="239" t="s">
        <v>840</v>
      </c>
      <c r="B427" s="239" t="s">
        <v>841</v>
      </c>
      <c r="C427" s="239" t="s">
        <v>842</v>
      </c>
      <c r="D427" s="239" t="s">
        <v>30</v>
      </c>
      <c r="E427" s="239" t="s">
        <v>17</v>
      </c>
      <c r="F427" s="239"/>
      <c r="G427" s="239" t="s">
        <v>25</v>
      </c>
      <c r="H427" s="239">
        <v>2</v>
      </c>
      <c r="I427" s="239"/>
      <c r="J427" s="239" t="s">
        <v>851</v>
      </c>
      <c r="K427" s="239" t="s">
        <v>852</v>
      </c>
      <c r="L427" s="240">
        <v>43524</v>
      </c>
      <c r="M427" s="239" t="s">
        <v>20</v>
      </c>
    </row>
    <row r="428" spans="1:13" x14ac:dyDescent="0.35">
      <c r="A428" s="237" t="s">
        <v>840</v>
      </c>
      <c r="B428" s="237" t="s">
        <v>841</v>
      </c>
      <c r="C428" s="237" t="s">
        <v>842</v>
      </c>
      <c r="D428" s="237" t="s">
        <v>32</v>
      </c>
      <c r="E428" s="237">
        <v>0</v>
      </c>
      <c r="F428" s="237"/>
      <c r="G428" s="237" t="s">
        <v>25</v>
      </c>
      <c r="H428" s="237">
        <v>2</v>
      </c>
      <c r="I428" s="237"/>
      <c r="J428" s="237"/>
      <c r="K428" s="237" t="s">
        <v>853</v>
      </c>
      <c r="L428" s="238">
        <v>43524</v>
      </c>
      <c r="M428" s="237" t="s">
        <v>20</v>
      </c>
    </row>
    <row r="429" spans="1:13" x14ac:dyDescent="0.35">
      <c r="A429" s="239" t="s">
        <v>832</v>
      </c>
      <c r="B429" s="239" t="s">
        <v>833</v>
      </c>
      <c r="C429" s="239" t="s">
        <v>81</v>
      </c>
      <c r="D429" s="239" t="s">
        <v>16</v>
      </c>
      <c r="E429" s="239" t="s">
        <v>17</v>
      </c>
      <c r="F429" s="239" t="s">
        <v>17</v>
      </c>
      <c r="G429" s="239" t="s">
        <v>17</v>
      </c>
      <c r="H429" s="239" t="s">
        <v>17</v>
      </c>
      <c r="I429" s="239" t="s">
        <v>17</v>
      </c>
      <c r="J429" s="239" t="s">
        <v>17</v>
      </c>
      <c r="K429" s="239" t="s">
        <v>854</v>
      </c>
      <c r="L429" s="240">
        <v>43532</v>
      </c>
      <c r="M429" s="239" t="s">
        <v>20</v>
      </c>
    </row>
    <row r="430" spans="1:13" x14ac:dyDescent="0.35">
      <c r="A430" s="237" t="s">
        <v>832</v>
      </c>
      <c r="B430" s="237" t="s">
        <v>833</v>
      </c>
      <c r="C430" s="237" t="s">
        <v>81</v>
      </c>
      <c r="D430" s="237" t="s">
        <v>21</v>
      </c>
      <c r="E430" s="237" t="s">
        <v>17</v>
      </c>
      <c r="F430" s="237" t="s">
        <v>17</v>
      </c>
      <c r="G430" s="237" t="s">
        <v>17</v>
      </c>
      <c r="H430" s="237" t="s">
        <v>17</v>
      </c>
      <c r="I430" s="237" t="s">
        <v>17</v>
      </c>
      <c r="J430" s="237" t="s">
        <v>17</v>
      </c>
      <c r="K430" s="237" t="s">
        <v>855</v>
      </c>
      <c r="L430" s="238">
        <v>43532</v>
      </c>
      <c r="M430" s="237" t="s">
        <v>20</v>
      </c>
    </row>
    <row r="431" spans="1:13" x14ac:dyDescent="0.35">
      <c r="A431" s="239" t="s">
        <v>832</v>
      </c>
      <c r="B431" s="239" t="s">
        <v>833</v>
      </c>
      <c r="C431" s="239" t="s">
        <v>81</v>
      </c>
      <c r="D431" s="239" t="s">
        <v>28</v>
      </c>
      <c r="E431" s="239" t="s">
        <v>17</v>
      </c>
      <c r="F431" s="239" t="s">
        <v>17</v>
      </c>
      <c r="G431" s="239" t="s">
        <v>17</v>
      </c>
      <c r="H431" s="239" t="s">
        <v>17</v>
      </c>
      <c r="I431" s="239" t="s">
        <v>17</v>
      </c>
      <c r="J431" s="239" t="s">
        <v>17</v>
      </c>
      <c r="K431" s="239" t="s">
        <v>856</v>
      </c>
      <c r="L431" s="240">
        <v>43532</v>
      </c>
      <c r="M431" s="239" t="s">
        <v>20</v>
      </c>
    </row>
    <row r="432" spans="1:13" x14ac:dyDescent="0.35">
      <c r="A432" s="237" t="s">
        <v>857</v>
      </c>
      <c r="B432" s="237" t="s">
        <v>858</v>
      </c>
      <c r="C432" s="237" t="s">
        <v>859</v>
      </c>
      <c r="D432" s="237" t="s">
        <v>16</v>
      </c>
      <c r="E432" s="237">
        <v>0</v>
      </c>
      <c r="F432" s="237"/>
      <c r="G432" s="237" t="s">
        <v>25</v>
      </c>
      <c r="H432" s="237">
        <v>2</v>
      </c>
      <c r="I432" s="237"/>
      <c r="J432" s="237"/>
      <c r="K432" s="237" t="s">
        <v>860</v>
      </c>
      <c r="L432" s="238">
        <v>43545</v>
      </c>
      <c r="M432" s="237" t="s">
        <v>20</v>
      </c>
    </row>
    <row r="433" spans="1:13" x14ac:dyDescent="0.35">
      <c r="A433" s="239" t="s">
        <v>857</v>
      </c>
      <c r="B433" s="239" t="s">
        <v>858</v>
      </c>
      <c r="C433" s="239" t="s">
        <v>859</v>
      </c>
      <c r="D433" s="239" t="s">
        <v>21</v>
      </c>
      <c r="E433" s="239">
        <v>4300</v>
      </c>
      <c r="F433" s="239" t="s">
        <v>861</v>
      </c>
      <c r="G433" s="239" t="s">
        <v>25</v>
      </c>
      <c r="H433" s="239">
        <v>2</v>
      </c>
      <c r="I433" s="239"/>
      <c r="J433" s="239" t="s">
        <v>862</v>
      </c>
      <c r="K433" s="239" t="s">
        <v>863</v>
      </c>
      <c r="L433" s="240">
        <v>43545</v>
      </c>
      <c r="M433" s="239" t="s">
        <v>20</v>
      </c>
    </row>
    <row r="434" spans="1:13" x14ac:dyDescent="0.35">
      <c r="A434" s="237" t="s">
        <v>857</v>
      </c>
      <c r="B434" s="237" t="s">
        <v>858</v>
      </c>
      <c r="C434" s="237" t="s">
        <v>859</v>
      </c>
      <c r="D434" s="237" t="s">
        <v>28</v>
      </c>
      <c r="E434" s="237">
        <v>5200000</v>
      </c>
      <c r="F434" s="237" t="s">
        <v>864</v>
      </c>
      <c r="G434" s="237" t="s">
        <v>25</v>
      </c>
      <c r="H434" s="237">
        <v>2</v>
      </c>
      <c r="I434" s="237"/>
      <c r="J434" s="237" t="s">
        <v>865</v>
      </c>
      <c r="K434" s="237" t="s">
        <v>866</v>
      </c>
      <c r="L434" s="238">
        <v>43545</v>
      </c>
      <c r="M434" s="237" t="s">
        <v>20</v>
      </c>
    </row>
    <row r="435" spans="1:13" x14ac:dyDescent="0.35">
      <c r="A435" s="239" t="s">
        <v>867</v>
      </c>
      <c r="B435" s="239" t="s">
        <v>868</v>
      </c>
      <c r="C435" s="239" t="s">
        <v>869</v>
      </c>
      <c r="D435" s="239" t="s">
        <v>16</v>
      </c>
      <c r="E435" s="239" t="s">
        <v>17</v>
      </c>
      <c r="F435" s="239" t="s">
        <v>17</v>
      </c>
      <c r="G435" s="239" t="s">
        <v>17</v>
      </c>
      <c r="H435" s="239" t="s">
        <v>17</v>
      </c>
      <c r="I435" s="239" t="s">
        <v>17</v>
      </c>
      <c r="J435" s="239" t="s">
        <v>17</v>
      </c>
      <c r="K435" s="239" t="s">
        <v>870</v>
      </c>
      <c r="L435" s="240">
        <v>43551</v>
      </c>
      <c r="M435" s="239" t="s">
        <v>20</v>
      </c>
    </row>
    <row r="436" spans="1:13" x14ac:dyDescent="0.35">
      <c r="A436" s="237" t="s">
        <v>867</v>
      </c>
      <c r="B436" s="237" t="s">
        <v>868</v>
      </c>
      <c r="C436" s="237" t="s">
        <v>869</v>
      </c>
      <c r="D436" s="237" t="s">
        <v>21</v>
      </c>
      <c r="E436" s="237" t="s">
        <v>17</v>
      </c>
      <c r="F436" s="237" t="s">
        <v>17</v>
      </c>
      <c r="G436" s="237" t="s">
        <v>17</v>
      </c>
      <c r="H436" s="237" t="s">
        <v>17</v>
      </c>
      <c r="I436" s="237" t="s">
        <v>17</v>
      </c>
      <c r="J436" s="237" t="s">
        <v>17</v>
      </c>
      <c r="K436" s="237" t="s">
        <v>871</v>
      </c>
      <c r="L436" s="238">
        <v>43551</v>
      </c>
      <c r="M436" s="237" t="s">
        <v>20</v>
      </c>
    </row>
    <row r="437" spans="1:13" x14ac:dyDescent="0.35">
      <c r="A437" s="239" t="s">
        <v>867</v>
      </c>
      <c r="B437" s="239" t="s">
        <v>868</v>
      </c>
      <c r="C437" s="239" t="s">
        <v>869</v>
      </c>
      <c r="D437" s="239" t="s">
        <v>28</v>
      </c>
      <c r="E437" s="239" t="s">
        <v>17</v>
      </c>
      <c r="F437" s="239"/>
      <c r="G437" s="239" t="s">
        <v>25</v>
      </c>
      <c r="H437" s="239">
        <v>2</v>
      </c>
      <c r="I437" s="239"/>
      <c r="J437" s="239"/>
      <c r="K437" s="239" t="s">
        <v>872</v>
      </c>
      <c r="L437" s="240">
        <v>43551</v>
      </c>
      <c r="M437" s="239" t="s">
        <v>20</v>
      </c>
    </row>
    <row r="438" spans="1:13" x14ac:dyDescent="0.35">
      <c r="A438" s="237" t="s">
        <v>867</v>
      </c>
      <c r="B438" s="237" t="s">
        <v>868</v>
      </c>
      <c r="C438" s="237" t="s">
        <v>869</v>
      </c>
      <c r="D438" s="237" t="s">
        <v>30</v>
      </c>
      <c r="E438" s="237" t="s">
        <v>17</v>
      </c>
      <c r="F438" s="237"/>
      <c r="G438" s="237" t="s">
        <v>25</v>
      </c>
      <c r="H438" s="237">
        <v>2</v>
      </c>
      <c r="I438" s="237"/>
      <c r="J438" s="237" t="s">
        <v>873</v>
      </c>
      <c r="K438" s="237" t="s">
        <v>874</v>
      </c>
      <c r="L438" s="238">
        <v>43551</v>
      </c>
      <c r="M438" s="237" t="s">
        <v>20</v>
      </c>
    </row>
    <row r="439" spans="1:13" x14ac:dyDescent="0.35">
      <c r="A439" s="239" t="s">
        <v>867</v>
      </c>
      <c r="B439" s="239" t="s">
        <v>868</v>
      </c>
      <c r="C439" s="239" t="s">
        <v>869</v>
      </c>
      <c r="D439" s="239" t="s">
        <v>875</v>
      </c>
      <c r="E439" s="239">
        <v>28860000</v>
      </c>
      <c r="F439" s="239" t="s">
        <v>876</v>
      </c>
      <c r="G439" s="239" t="s">
        <v>50</v>
      </c>
      <c r="H439" s="239">
        <v>1</v>
      </c>
      <c r="I439" s="239" t="s">
        <v>877</v>
      </c>
      <c r="J439" s="239" t="s">
        <v>878</v>
      </c>
      <c r="K439" s="239" t="s">
        <v>879</v>
      </c>
      <c r="L439" s="240">
        <v>43551</v>
      </c>
      <c r="M439" s="239" t="s">
        <v>20</v>
      </c>
    </row>
    <row r="440" spans="1:13" x14ac:dyDescent="0.35">
      <c r="A440" s="237" t="s">
        <v>267</v>
      </c>
      <c r="B440" s="237" t="s">
        <v>268</v>
      </c>
      <c r="C440" s="237" t="s">
        <v>251</v>
      </c>
      <c r="D440" s="237" t="s">
        <v>16</v>
      </c>
      <c r="E440" s="237" t="s">
        <v>17</v>
      </c>
      <c r="F440" s="237"/>
      <c r="G440" s="237" t="s">
        <v>25</v>
      </c>
      <c r="H440" s="237">
        <v>2</v>
      </c>
      <c r="I440" s="237" t="s">
        <v>649</v>
      </c>
      <c r="J440" s="237" t="s">
        <v>880</v>
      </c>
      <c r="K440" s="237" t="s">
        <v>881</v>
      </c>
      <c r="L440" s="238">
        <v>43552</v>
      </c>
      <c r="M440" s="237" t="s">
        <v>20</v>
      </c>
    </row>
    <row r="441" spans="1:13" x14ac:dyDescent="0.35">
      <c r="A441" s="239" t="s">
        <v>267</v>
      </c>
      <c r="B441" s="239" t="s">
        <v>268</v>
      </c>
      <c r="C441" s="239" t="s">
        <v>251</v>
      </c>
      <c r="D441" s="239" t="s">
        <v>21</v>
      </c>
      <c r="E441" s="239" t="s">
        <v>17</v>
      </c>
      <c r="F441" s="239"/>
      <c r="G441" s="239" t="s">
        <v>25</v>
      </c>
      <c r="H441" s="239">
        <v>2</v>
      </c>
      <c r="I441" s="239" t="s">
        <v>649</v>
      </c>
      <c r="J441" s="239" t="s">
        <v>880</v>
      </c>
      <c r="K441" s="239" t="s">
        <v>882</v>
      </c>
      <c r="L441" s="240">
        <v>43552</v>
      </c>
      <c r="M441" s="239" t="s">
        <v>20</v>
      </c>
    </row>
    <row r="442" spans="1:13" x14ac:dyDescent="0.35">
      <c r="A442" s="237" t="s">
        <v>883</v>
      </c>
      <c r="B442" s="237" t="s">
        <v>884</v>
      </c>
      <c r="C442" s="237" t="s">
        <v>885</v>
      </c>
      <c r="D442" s="237" t="s">
        <v>16</v>
      </c>
      <c r="E442" s="237" t="s">
        <v>17</v>
      </c>
      <c r="F442" s="237"/>
      <c r="G442" s="237" t="s">
        <v>17</v>
      </c>
      <c r="H442" s="237" t="s">
        <v>17</v>
      </c>
      <c r="I442" s="237"/>
      <c r="J442" s="237"/>
      <c r="K442" s="237" t="s">
        <v>886</v>
      </c>
      <c r="L442" s="238">
        <v>43553</v>
      </c>
      <c r="M442" s="237" t="s">
        <v>887</v>
      </c>
    </row>
    <row r="443" spans="1:13" x14ac:dyDescent="0.35">
      <c r="A443" s="239" t="s">
        <v>883</v>
      </c>
      <c r="B443" s="239" t="s">
        <v>884</v>
      </c>
      <c r="C443" s="239" t="s">
        <v>885</v>
      </c>
      <c r="D443" s="239" t="s">
        <v>21</v>
      </c>
      <c r="E443" s="239" t="s">
        <v>17</v>
      </c>
      <c r="F443" s="239" t="s">
        <v>17</v>
      </c>
      <c r="G443" s="239" t="s">
        <v>17</v>
      </c>
      <c r="H443" s="239" t="s">
        <v>17</v>
      </c>
      <c r="I443" s="239" t="s">
        <v>17</v>
      </c>
      <c r="J443" s="239" t="s">
        <v>17</v>
      </c>
      <c r="K443" s="239" t="s">
        <v>888</v>
      </c>
      <c r="L443" s="240">
        <v>43553</v>
      </c>
      <c r="M443" s="239" t="s">
        <v>887</v>
      </c>
    </row>
    <row r="444" spans="1:13" x14ac:dyDescent="0.35">
      <c r="A444" s="237" t="s">
        <v>883</v>
      </c>
      <c r="B444" s="237" t="s">
        <v>884</v>
      </c>
      <c r="C444" s="237" t="s">
        <v>885</v>
      </c>
      <c r="D444" s="237" t="s">
        <v>28</v>
      </c>
      <c r="E444" s="237" t="s">
        <v>17</v>
      </c>
      <c r="F444" s="237"/>
      <c r="G444" s="237" t="s">
        <v>17</v>
      </c>
      <c r="H444" s="237" t="s">
        <v>17</v>
      </c>
      <c r="I444" s="237"/>
      <c r="J444" s="237"/>
      <c r="K444" s="237" t="s">
        <v>889</v>
      </c>
      <c r="L444" s="238">
        <v>43553</v>
      </c>
      <c r="M444" s="237" t="s">
        <v>887</v>
      </c>
    </row>
    <row r="445" spans="1:13" x14ac:dyDescent="0.35">
      <c r="A445" s="239" t="s">
        <v>883</v>
      </c>
      <c r="B445" s="239" t="s">
        <v>884</v>
      </c>
      <c r="C445" s="239" t="s">
        <v>885</v>
      </c>
      <c r="D445" s="239" t="s">
        <v>59</v>
      </c>
      <c r="E445" s="239" t="s">
        <v>17</v>
      </c>
      <c r="F445" s="239"/>
      <c r="G445" s="239" t="s">
        <v>17</v>
      </c>
      <c r="H445" s="239" t="s">
        <v>17</v>
      </c>
      <c r="I445" s="239" t="s">
        <v>17</v>
      </c>
      <c r="J445" s="239" t="s">
        <v>890</v>
      </c>
      <c r="K445" s="239" t="s">
        <v>891</v>
      </c>
      <c r="L445" s="240">
        <v>43553</v>
      </c>
      <c r="M445" s="239" t="s">
        <v>887</v>
      </c>
    </row>
    <row r="446" spans="1:13" x14ac:dyDescent="0.35">
      <c r="A446" s="237" t="s">
        <v>883</v>
      </c>
      <c r="B446" s="237" t="s">
        <v>884</v>
      </c>
      <c r="C446" s="237" t="s">
        <v>885</v>
      </c>
      <c r="D446" s="237" t="s">
        <v>61</v>
      </c>
      <c r="E446" s="237" t="s">
        <v>17</v>
      </c>
      <c r="F446" s="237" t="s">
        <v>17</v>
      </c>
      <c r="G446" s="237" t="s">
        <v>17</v>
      </c>
      <c r="H446" s="237" t="s">
        <v>17</v>
      </c>
      <c r="I446" s="237" t="s">
        <v>17</v>
      </c>
      <c r="J446" s="237" t="s">
        <v>17</v>
      </c>
      <c r="K446" s="237" t="s">
        <v>892</v>
      </c>
      <c r="L446" s="238">
        <v>43553</v>
      </c>
      <c r="M446" s="237" t="s">
        <v>887</v>
      </c>
    </row>
    <row r="447" spans="1:13" x14ac:dyDescent="0.35">
      <c r="A447" s="239" t="s">
        <v>883</v>
      </c>
      <c r="B447" s="239" t="s">
        <v>884</v>
      </c>
      <c r="C447" s="239" t="s">
        <v>885</v>
      </c>
      <c r="D447" s="239" t="s">
        <v>30</v>
      </c>
      <c r="E447" s="239" t="s">
        <v>17</v>
      </c>
      <c r="F447" s="239"/>
      <c r="G447" s="239" t="s">
        <v>25</v>
      </c>
      <c r="H447" s="239">
        <v>2</v>
      </c>
      <c r="I447" s="239"/>
      <c r="J447" s="239"/>
      <c r="K447" s="239" t="s">
        <v>893</v>
      </c>
      <c r="L447" s="240">
        <v>43553</v>
      </c>
      <c r="M447" s="239" t="s">
        <v>887</v>
      </c>
    </row>
    <row r="448" spans="1:13" x14ac:dyDescent="0.35">
      <c r="A448" s="237" t="s">
        <v>883</v>
      </c>
      <c r="B448" s="237" t="s">
        <v>884</v>
      </c>
      <c r="C448" s="237" t="s">
        <v>885</v>
      </c>
      <c r="D448" s="237" t="s">
        <v>32</v>
      </c>
      <c r="E448" s="237" t="s">
        <v>17</v>
      </c>
      <c r="F448" s="237"/>
      <c r="G448" s="237" t="s">
        <v>25</v>
      </c>
      <c r="H448" s="237">
        <v>2</v>
      </c>
      <c r="I448" s="237"/>
      <c r="J448" s="237"/>
      <c r="K448" s="237" t="s">
        <v>894</v>
      </c>
      <c r="L448" s="238">
        <v>43553</v>
      </c>
      <c r="M448" s="237" t="s">
        <v>887</v>
      </c>
    </row>
    <row r="449" spans="1:13" x14ac:dyDescent="0.35">
      <c r="A449" s="239" t="s">
        <v>895</v>
      </c>
      <c r="B449" s="239" t="s">
        <v>896</v>
      </c>
      <c r="C449" s="239" t="s">
        <v>897</v>
      </c>
      <c r="D449" s="239" t="s">
        <v>16</v>
      </c>
      <c r="E449" s="239">
        <v>0</v>
      </c>
      <c r="F449" s="239"/>
      <c r="G449" s="239" t="s">
        <v>25</v>
      </c>
      <c r="H449" s="239">
        <v>2</v>
      </c>
      <c r="I449" s="239"/>
      <c r="J449" s="239"/>
      <c r="K449" s="239" t="s">
        <v>898</v>
      </c>
      <c r="L449" s="240">
        <v>43566</v>
      </c>
      <c r="M449" s="239" t="s">
        <v>20</v>
      </c>
    </row>
    <row r="450" spans="1:13" x14ac:dyDescent="0.35">
      <c r="A450" s="237" t="s">
        <v>895</v>
      </c>
      <c r="B450" s="237" t="s">
        <v>896</v>
      </c>
      <c r="C450" s="237" t="s">
        <v>897</v>
      </c>
      <c r="D450" s="237" t="s">
        <v>21</v>
      </c>
      <c r="E450" s="237">
        <v>0</v>
      </c>
      <c r="F450" s="237"/>
      <c r="G450" s="237" t="s">
        <v>25</v>
      </c>
      <c r="H450" s="237">
        <v>2</v>
      </c>
      <c r="I450" s="237"/>
      <c r="J450" s="237"/>
      <c r="K450" s="237" t="s">
        <v>899</v>
      </c>
      <c r="L450" s="238">
        <v>43566</v>
      </c>
      <c r="M450" s="237" t="s">
        <v>20</v>
      </c>
    </row>
    <row r="451" spans="1:13" x14ac:dyDescent="0.35">
      <c r="A451" s="239" t="s">
        <v>895</v>
      </c>
      <c r="B451" s="239" t="s">
        <v>896</v>
      </c>
      <c r="C451" s="239" t="s">
        <v>897</v>
      </c>
      <c r="D451" s="239" t="s">
        <v>24</v>
      </c>
      <c r="E451" s="239">
        <v>2</v>
      </c>
      <c r="F451" s="239"/>
      <c r="G451" s="239" t="s">
        <v>25</v>
      </c>
      <c r="H451" s="239">
        <v>2</v>
      </c>
      <c r="I451" s="239"/>
      <c r="J451" s="239" t="s">
        <v>900</v>
      </c>
      <c r="K451" s="239" t="s">
        <v>901</v>
      </c>
      <c r="L451" s="240">
        <v>43566</v>
      </c>
      <c r="M451" s="239" t="s">
        <v>20</v>
      </c>
    </row>
    <row r="452" spans="1:13" x14ac:dyDescent="0.35">
      <c r="A452" s="237" t="s">
        <v>895</v>
      </c>
      <c r="B452" s="237" t="s">
        <v>896</v>
      </c>
      <c r="C452" s="237" t="s">
        <v>897</v>
      </c>
      <c r="D452" s="237" t="s">
        <v>28</v>
      </c>
      <c r="E452" s="237">
        <v>0</v>
      </c>
      <c r="F452" s="237"/>
      <c r="G452" s="237" t="s">
        <v>25</v>
      </c>
      <c r="H452" s="237">
        <v>2</v>
      </c>
      <c r="I452" s="237"/>
      <c r="J452" s="237"/>
      <c r="K452" s="237" t="s">
        <v>902</v>
      </c>
      <c r="L452" s="238">
        <v>43566</v>
      </c>
      <c r="M452" s="237" t="s">
        <v>20</v>
      </c>
    </row>
    <row r="453" spans="1:13" x14ac:dyDescent="0.35">
      <c r="A453" s="239" t="s">
        <v>895</v>
      </c>
      <c r="B453" s="239" t="s">
        <v>896</v>
      </c>
      <c r="C453" s="239" t="s">
        <v>897</v>
      </c>
      <c r="D453" s="239" t="s">
        <v>59</v>
      </c>
      <c r="E453" s="239">
        <v>0</v>
      </c>
      <c r="F453" s="239"/>
      <c r="G453" s="239" t="s">
        <v>25</v>
      </c>
      <c r="H453" s="239">
        <v>2</v>
      </c>
      <c r="I453" s="239"/>
      <c r="J453" s="239"/>
      <c r="K453" s="239" t="s">
        <v>903</v>
      </c>
      <c r="L453" s="240">
        <v>43566</v>
      </c>
      <c r="M453" s="239" t="s">
        <v>20</v>
      </c>
    </row>
    <row r="454" spans="1:13" x14ac:dyDescent="0.35">
      <c r="A454" s="237" t="s">
        <v>895</v>
      </c>
      <c r="B454" s="237" t="s">
        <v>896</v>
      </c>
      <c r="C454" s="237" t="s">
        <v>897</v>
      </c>
      <c r="D454" s="237" t="s">
        <v>61</v>
      </c>
      <c r="E454" s="237">
        <v>0</v>
      </c>
      <c r="F454" s="237"/>
      <c r="G454" s="237" t="s">
        <v>25</v>
      </c>
      <c r="H454" s="237">
        <v>2</v>
      </c>
      <c r="I454" s="237"/>
      <c r="J454" s="237"/>
      <c r="K454" s="237" t="s">
        <v>904</v>
      </c>
      <c r="L454" s="238">
        <v>43566</v>
      </c>
      <c r="M454" s="237" t="s">
        <v>20</v>
      </c>
    </row>
    <row r="455" spans="1:13" x14ac:dyDescent="0.35">
      <c r="A455" s="239" t="s">
        <v>895</v>
      </c>
      <c r="B455" s="239" t="s">
        <v>896</v>
      </c>
      <c r="C455" s="239" t="s">
        <v>897</v>
      </c>
      <c r="D455" s="239" t="s">
        <v>30</v>
      </c>
      <c r="E455" s="239">
        <v>0</v>
      </c>
      <c r="F455" s="239" t="s">
        <v>905</v>
      </c>
      <c r="G455" s="239" t="s">
        <v>25</v>
      </c>
      <c r="H455" s="239">
        <v>2</v>
      </c>
      <c r="I455" s="239"/>
      <c r="J455" s="239"/>
      <c r="K455" s="239" t="s">
        <v>906</v>
      </c>
      <c r="L455" s="240">
        <v>43566</v>
      </c>
      <c r="M455" s="239" t="s">
        <v>20</v>
      </c>
    </row>
    <row r="456" spans="1:13" x14ac:dyDescent="0.35">
      <c r="A456" s="237" t="s">
        <v>63</v>
      </c>
      <c r="B456" s="237" t="s">
        <v>64</v>
      </c>
      <c r="C456" s="237" t="s">
        <v>65</v>
      </c>
      <c r="D456" s="237" t="s">
        <v>30</v>
      </c>
      <c r="E456" s="237" t="s">
        <v>17</v>
      </c>
      <c r="F456" s="237" t="s">
        <v>907</v>
      </c>
      <c r="G456" s="237" t="s">
        <v>17</v>
      </c>
      <c r="H456" s="237" t="s">
        <v>17</v>
      </c>
      <c r="I456" s="237" t="s">
        <v>908</v>
      </c>
      <c r="J456" s="237" t="s">
        <v>17</v>
      </c>
      <c r="K456" s="237" t="s">
        <v>909</v>
      </c>
      <c r="L456" s="238">
        <v>43578</v>
      </c>
      <c r="M456" s="237" t="s">
        <v>887</v>
      </c>
    </row>
    <row r="457" spans="1:13" x14ac:dyDescent="0.35">
      <c r="A457" s="239" t="s">
        <v>63</v>
      </c>
      <c r="B457" s="239" t="s">
        <v>64</v>
      </c>
      <c r="C457" s="239" t="s">
        <v>65</v>
      </c>
      <c r="D457" s="239" t="s">
        <v>32</v>
      </c>
      <c r="E457" s="239" t="s">
        <v>17</v>
      </c>
      <c r="F457" s="239" t="s">
        <v>907</v>
      </c>
      <c r="G457" s="239" t="s">
        <v>17</v>
      </c>
      <c r="H457" s="239" t="s">
        <v>17</v>
      </c>
      <c r="I457" s="239" t="s">
        <v>908</v>
      </c>
      <c r="J457" s="239" t="s">
        <v>17</v>
      </c>
      <c r="K457" s="239" t="s">
        <v>910</v>
      </c>
      <c r="L457" s="240">
        <v>43578</v>
      </c>
      <c r="M457" s="239" t="s">
        <v>887</v>
      </c>
    </row>
    <row r="458" spans="1:13" x14ac:dyDescent="0.35">
      <c r="A458" s="237" t="s">
        <v>201</v>
      </c>
      <c r="B458" s="237" t="s">
        <v>202</v>
      </c>
      <c r="C458" s="237" t="s">
        <v>203</v>
      </c>
      <c r="D458" s="237" t="s">
        <v>30</v>
      </c>
      <c r="E458" s="237" t="s">
        <v>17</v>
      </c>
      <c r="F458" s="237" t="s">
        <v>907</v>
      </c>
      <c r="G458" s="237" t="s">
        <v>17</v>
      </c>
      <c r="H458" s="237" t="s">
        <v>17</v>
      </c>
      <c r="I458" s="237" t="s">
        <v>908</v>
      </c>
      <c r="J458" s="237" t="s">
        <v>911</v>
      </c>
      <c r="K458" s="237" t="s">
        <v>912</v>
      </c>
      <c r="L458" s="238">
        <v>43578</v>
      </c>
      <c r="M458" s="237" t="s">
        <v>887</v>
      </c>
    </row>
    <row r="459" spans="1:13" x14ac:dyDescent="0.35">
      <c r="A459" s="239" t="s">
        <v>201</v>
      </c>
      <c r="B459" s="239" t="s">
        <v>202</v>
      </c>
      <c r="C459" s="239" t="s">
        <v>203</v>
      </c>
      <c r="D459" s="239" t="s">
        <v>32</v>
      </c>
      <c r="E459" s="239" t="s">
        <v>17</v>
      </c>
      <c r="F459" s="239" t="s">
        <v>907</v>
      </c>
      <c r="G459" s="239" t="s">
        <v>17</v>
      </c>
      <c r="H459" s="239" t="s">
        <v>17</v>
      </c>
      <c r="I459" s="239" t="s">
        <v>908</v>
      </c>
      <c r="J459" s="239" t="s">
        <v>911</v>
      </c>
      <c r="K459" s="239" t="s">
        <v>913</v>
      </c>
      <c r="L459" s="240">
        <v>43578</v>
      </c>
      <c r="M459" s="239" t="s">
        <v>887</v>
      </c>
    </row>
    <row r="460" spans="1:13" x14ac:dyDescent="0.35">
      <c r="A460" s="237" t="s">
        <v>816</v>
      </c>
      <c r="B460" s="237" t="s">
        <v>817</v>
      </c>
      <c r="C460" s="237" t="s">
        <v>203</v>
      </c>
      <c r="D460" s="237" t="s">
        <v>30</v>
      </c>
      <c r="E460" s="237" t="s">
        <v>17</v>
      </c>
      <c r="F460" s="237" t="s">
        <v>907</v>
      </c>
      <c r="G460" s="237" t="s">
        <v>17</v>
      </c>
      <c r="H460" s="237" t="s">
        <v>17</v>
      </c>
      <c r="I460" s="237" t="s">
        <v>908</v>
      </c>
      <c r="J460" s="237" t="s">
        <v>911</v>
      </c>
      <c r="K460" s="237" t="s">
        <v>914</v>
      </c>
      <c r="L460" s="238">
        <v>43578</v>
      </c>
      <c r="M460" s="237" t="s">
        <v>887</v>
      </c>
    </row>
    <row r="461" spans="1:13" x14ac:dyDescent="0.35">
      <c r="A461" s="239" t="s">
        <v>816</v>
      </c>
      <c r="B461" s="239" t="s">
        <v>817</v>
      </c>
      <c r="C461" s="239" t="s">
        <v>203</v>
      </c>
      <c r="D461" s="239" t="s">
        <v>32</v>
      </c>
      <c r="E461" s="239" t="s">
        <v>17</v>
      </c>
      <c r="F461" s="239" t="s">
        <v>907</v>
      </c>
      <c r="G461" s="239" t="s">
        <v>17</v>
      </c>
      <c r="H461" s="239" t="s">
        <v>17</v>
      </c>
      <c r="I461" s="239" t="s">
        <v>908</v>
      </c>
      <c r="J461" s="239" t="s">
        <v>911</v>
      </c>
      <c r="K461" s="239" t="s">
        <v>915</v>
      </c>
      <c r="L461" s="240">
        <v>43578</v>
      </c>
      <c r="M461" s="239" t="s">
        <v>887</v>
      </c>
    </row>
    <row r="462" spans="1:13" x14ac:dyDescent="0.35">
      <c r="A462" s="237" t="s">
        <v>916</v>
      </c>
      <c r="B462" s="237" t="s">
        <v>917</v>
      </c>
      <c r="C462" s="237" t="s">
        <v>918</v>
      </c>
      <c r="D462" s="237" t="s">
        <v>30</v>
      </c>
      <c r="E462" s="237" t="s">
        <v>17</v>
      </c>
      <c r="F462" s="237" t="s">
        <v>907</v>
      </c>
      <c r="G462" s="237" t="s">
        <v>17</v>
      </c>
      <c r="H462" s="237" t="s">
        <v>17</v>
      </c>
      <c r="I462" s="237"/>
      <c r="J462" s="237"/>
      <c r="K462" s="237" t="s">
        <v>919</v>
      </c>
      <c r="L462" s="238">
        <v>43578</v>
      </c>
      <c r="M462" s="237" t="s">
        <v>887</v>
      </c>
    </row>
    <row r="463" spans="1:13" x14ac:dyDescent="0.35">
      <c r="A463" s="239" t="s">
        <v>916</v>
      </c>
      <c r="B463" s="239" t="s">
        <v>917</v>
      </c>
      <c r="C463" s="239" t="s">
        <v>918</v>
      </c>
      <c r="D463" s="239" t="s">
        <v>32</v>
      </c>
      <c r="E463" s="239" t="s">
        <v>17</v>
      </c>
      <c r="F463" s="239" t="s">
        <v>907</v>
      </c>
      <c r="G463" s="239" t="s">
        <v>17</v>
      </c>
      <c r="H463" s="239" t="s">
        <v>17</v>
      </c>
      <c r="I463" s="239"/>
      <c r="J463" s="239"/>
      <c r="K463" s="239" t="s">
        <v>920</v>
      </c>
      <c r="L463" s="240">
        <v>43578</v>
      </c>
      <c r="M463" s="239" t="s">
        <v>887</v>
      </c>
    </row>
    <row r="464" spans="1:13" x14ac:dyDescent="0.35">
      <c r="A464" s="237" t="s">
        <v>388</v>
      </c>
      <c r="B464" s="237" t="s">
        <v>389</v>
      </c>
      <c r="C464" s="237" t="s">
        <v>390</v>
      </c>
      <c r="D464" s="237" t="s">
        <v>30</v>
      </c>
      <c r="E464" s="237" t="s">
        <v>17</v>
      </c>
      <c r="F464" s="237" t="s">
        <v>907</v>
      </c>
      <c r="G464" s="237" t="s">
        <v>17</v>
      </c>
      <c r="H464" s="237" t="s">
        <v>17</v>
      </c>
      <c r="I464" s="237" t="s">
        <v>921</v>
      </c>
      <c r="J464" s="237" t="s">
        <v>911</v>
      </c>
      <c r="K464" s="237" t="s">
        <v>922</v>
      </c>
      <c r="L464" s="238">
        <v>43578</v>
      </c>
      <c r="M464" s="237" t="s">
        <v>887</v>
      </c>
    </row>
    <row r="465" spans="1:13" x14ac:dyDescent="0.35">
      <c r="A465" s="239" t="s">
        <v>388</v>
      </c>
      <c r="B465" s="239" t="s">
        <v>389</v>
      </c>
      <c r="C465" s="239" t="s">
        <v>390</v>
      </c>
      <c r="D465" s="239" t="s">
        <v>32</v>
      </c>
      <c r="E465" s="239" t="s">
        <v>17</v>
      </c>
      <c r="F465" s="239" t="s">
        <v>907</v>
      </c>
      <c r="G465" s="239" t="s">
        <v>17</v>
      </c>
      <c r="H465" s="239" t="s">
        <v>17</v>
      </c>
      <c r="I465" s="239" t="s">
        <v>921</v>
      </c>
      <c r="J465" s="239" t="s">
        <v>911</v>
      </c>
      <c r="K465" s="239" t="s">
        <v>923</v>
      </c>
      <c r="L465" s="240">
        <v>43578</v>
      </c>
      <c r="M465" s="239" t="s">
        <v>887</v>
      </c>
    </row>
    <row r="466" spans="1:13" x14ac:dyDescent="0.35">
      <c r="A466" s="237" t="s">
        <v>67</v>
      </c>
      <c r="B466" s="237" t="s">
        <v>68</v>
      </c>
      <c r="C466" s="237" t="s">
        <v>69</v>
      </c>
      <c r="D466" s="237" t="s">
        <v>702</v>
      </c>
      <c r="E466" s="237">
        <v>10900000</v>
      </c>
      <c r="F466" s="237" t="s">
        <v>924</v>
      </c>
      <c r="G466" s="237" t="s">
        <v>25</v>
      </c>
      <c r="H466" s="237">
        <v>2</v>
      </c>
      <c r="I466" s="237" t="s">
        <v>925</v>
      </c>
      <c r="J466" s="237" t="s">
        <v>926</v>
      </c>
      <c r="K466" s="237" t="s">
        <v>927</v>
      </c>
      <c r="L466" s="238">
        <v>43579</v>
      </c>
      <c r="M466" s="237" t="s">
        <v>887</v>
      </c>
    </row>
    <row r="467" spans="1:13" x14ac:dyDescent="0.35">
      <c r="A467" s="239" t="s">
        <v>928</v>
      </c>
      <c r="B467" s="239" t="s">
        <v>929</v>
      </c>
      <c r="C467" s="239" t="s">
        <v>930</v>
      </c>
      <c r="D467" s="239" t="s">
        <v>16</v>
      </c>
      <c r="E467" s="239" t="s">
        <v>17</v>
      </c>
      <c r="F467" s="239" t="s">
        <v>17</v>
      </c>
      <c r="G467" s="239" t="s">
        <v>17</v>
      </c>
      <c r="H467" s="239" t="s">
        <v>17</v>
      </c>
      <c r="I467" s="239" t="s">
        <v>17</v>
      </c>
      <c r="J467" s="239" t="s">
        <v>776</v>
      </c>
      <c r="K467" s="239" t="s">
        <v>931</v>
      </c>
      <c r="L467" s="240">
        <v>43580</v>
      </c>
      <c r="M467" s="239" t="s">
        <v>887</v>
      </c>
    </row>
    <row r="468" spans="1:13" x14ac:dyDescent="0.35">
      <c r="A468" s="237" t="s">
        <v>928</v>
      </c>
      <c r="B468" s="237" t="s">
        <v>929</v>
      </c>
      <c r="C468" s="237" t="s">
        <v>930</v>
      </c>
      <c r="D468" s="237" t="s">
        <v>21</v>
      </c>
      <c r="E468" s="237" t="s">
        <v>17</v>
      </c>
      <c r="F468" s="237" t="s">
        <v>17</v>
      </c>
      <c r="G468" s="237" t="s">
        <v>17</v>
      </c>
      <c r="H468" s="237" t="s">
        <v>17</v>
      </c>
      <c r="I468" s="237" t="s">
        <v>17</v>
      </c>
      <c r="J468" s="237" t="s">
        <v>776</v>
      </c>
      <c r="K468" s="237" t="s">
        <v>932</v>
      </c>
      <c r="L468" s="238">
        <v>43580</v>
      </c>
      <c r="M468" s="237" t="s">
        <v>887</v>
      </c>
    </row>
    <row r="469" spans="1:13" x14ac:dyDescent="0.35">
      <c r="A469" s="239" t="s">
        <v>928</v>
      </c>
      <c r="B469" s="239" t="s">
        <v>929</v>
      </c>
      <c r="C469" s="239" t="s">
        <v>930</v>
      </c>
      <c r="D469" s="239" t="s">
        <v>24</v>
      </c>
      <c r="E469" s="239">
        <v>3</v>
      </c>
      <c r="F469" s="239" t="s">
        <v>822</v>
      </c>
      <c r="G469" s="239" t="s">
        <v>25</v>
      </c>
      <c r="H469" s="239">
        <v>2</v>
      </c>
      <c r="I469" s="239" t="s">
        <v>823</v>
      </c>
      <c r="J469" s="239" t="s">
        <v>933</v>
      </c>
      <c r="K469" s="239" t="s">
        <v>934</v>
      </c>
      <c r="L469" s="240">
        <v>43580</v>
      </c>
      <c r="M469" s="239" t="s">
        <v>887</v>
      </c>
    </row>
    <row r="470" spans="1:13" x14ac:dyDescent="0.35">
      <c r="A470" s="237" t="s">
        <v>928</v>
      </c>
      <c r="B470" s="237" t="s">
        <v>929</v>
      </c>
      <c r="C470" s="237" t="s">
        <v>930</v>
      </c>
      <c r="D470" s="237" t="s">
        <v>28</v>
      </c>
      <c r="E470" s="237" t="s">
        <v>17</v>
      </c>
      <c r="F470" s="237" t="s">
        <v>17</v>
      </c>
      <c r="G470" s="237" t="s">
        <v>17</v>
      </c>
      <c r="H470" s="237" t="s">
        <v>17</v>
      </c>
      <c r="I470" s="237" t="s">
        <v>17</v>
      </c>
      <c r="J470" s="237" t="s">
        <v>776</v>
      </c>
      <c r="K470" s="237" t="s">
        <v>935</v>
      </c>
      <c r="L470" s="238">
        <v>43580</v>
      </c>
      <c r="M470" s="237" t="s">
        <v>887</v>
      </c>
    </row>
    <row r="471" spans="1:13" x14ac:dyDescent="0.35">
      <c r="A471" s="239" t="s">
        <v>928</v>
      </c>
      <c r="B471" s="239" t="s">
        <v>929</v>
      </c>
      <c r="C471" s="239" t="s">
        <v>930</v>
      </c>
      <c r="D471" s="239" t="s">
        <v>692</v>
      </c>
      <c r="E471" s="239" t="s">
        <v>17</v>
      </c>
      <c r="F471" s="239" t="s">
        <v>17</v>
      </c>
      <c r="G471" s="239" t="s">
        <v>22</v>
      </c>
      <c r="H471" s="239">
        <v>3</v>
      </c>
      <c r="I471" s="239" t="s">
        <v>17</v>
      </c>
      <c r="J471" s="239" t="s">
        <v>776</v>
      </c>
      <c r="K471" s="239" t="s">
        <v>936</v>
      </c>
      <c r="L471" s="240">
        <v>43580</v>
      </c>
      <c r="M471" s="239" t="s">
        <v>887</v>
      </c>
    </row>
    <row r="472" spans="1:13" x14ac:dyDescent="0.35">
      <c r="A472" s="237" t="s">
        <v>928</v>
      </c>
      <c r="B472" s="237" t="s">
        <v>929</v>
      </c>
      <c r="C472" s="237" t="s">
        <v>930</v>
      </c>
      <c r="D472" s="237" t="s">
        <v>59</v>
      </c>
      <c r="E472" s="237" t="s">
        <v>17</v>
      </c>
      <c r="F472" s="237" t="s">
        <v>17</v>
      </c>
      <c r="G472" s="237" t="s">
        <v>17</v>
      </c>
      <c r="H472" s="237" t="s">
        <v>17</v>
      </c>
      <c r="I472" s="237" t="s">
        <v>17</v>
      </c>
      <c r="J472" s="237" t="s">
        <v>776</v>
      </c>
      <c r="K472" s="237" t="s">
        <v>937</v>
      </c>
      <c r="L472" s="238">
        <v>43580</v>
      </c>
      <c r="M472" s="237" t="s">
        <v>887</v>
      </c>
    </row>
    <row r="473" spans="1:13" x14ac:dyDescent="0.35">
      <c r="A473" s="239" t="s">
        <v>928</v>
      </c>
      <c r="B473" s="239" t="s">
        <v>929</v>
      </c>
      <c r="C473" s="239" t="s">
        <v>930</v>
      </c>
      <c r="D473" s="239" t="s">
        <v>61</v>
      </c>
      <c r="E473" s="239" t="s">
        <v>17</v>
      </c>
      <c r="F473" s="239" t="s">
        <v>17</v>
      </c>
      <c r="G473" s="239" t="s">
        <v>17</v>
      </c>
      <c r="H473" s="239" t="s">
        <v>17</v>
      </c>
      <c r="I473" s="239" t="s">
        <v>17</v>
      </c>
      <c r="J473" s="239" t="s">
        <v>776</v>
      </c>
      <c r="K473" s="239" t="s">
        <v>938</v>
      </c>
      <c r="L473" s="240">
        <v>43580</v>
      </c>
      <c r="M473" s="239" t="s">
        <v>887</v>
      </c>
    </row>
    <row r="474" spans="1:13" x14ac:dyDescent="0.35">
      <c r="A474" s="237" t="s">
        <v>928</v>
      </c>
      <c r="B474" s="237" t="s">
        <v>929</v>
      </c>
      <c r="C474" s="237" t="s">
        <v>930</v>
      </c>
      <c r="D474" s="237" t="s">
        <v>698</v>
      </c>
      <c r="E474" s="237" t="s">
        <v>17</v>
      </c>
      <c r="F474" s="237" t="s">
        <v>17</v>
      </c>
      <c r="G474" s="237" t="s">
        <v>22</v>
      </c>
      <c r="H474" s="237">
        <v>3</v>
      </c>
      <c r="I474" s="237" t="s">
        <v>17</v>
      </c>
      <c r="J474" s="237" t="s">
        <v>776</v>
      </c>
      <c r="K474" s="237" t="s">
        <v>939</v>
      </c>
      <c r="L474" s="238">
        <v>43580</v>
      </c>
      <c r="M474" s="237" t="s">
        <v>887</v>
      </c>
    </row>
    <row r="475" spans="1:13" x14ac:dyDescent="0.35">
      <c r="A475" s="239" t="s">
        <v>928</v>
      </c>
      <c r="B475" s="239" t="s">
        <v>929</v>
      </c>
      <c r="C475" s="239" t="s">
        <v>930</v>
      </c>
      <c r="D475" s="239" t="s">
        <v>30</v>
      </c>
      <c r="E475" s="239" t="s">
        <v>17</v>
      </c>
      <c r="F475" s="239" t="s">
        <v>17</v>
      </c>
      <c r="G475" s="239" t="s">
        <v>17</v>
      </c>
      <c r="H475" s="239" t="s">
        <v>17</v>
      </c>
      <c r="I475" s="239" t="s">
        <v>17</v>
      </c>
      <c r="J475" s="239" t="s">
        <v>17</v>
      </c>
      <c r="K475" s="239" t="s">
        <v>940</v>
      </c>
      <c r="L475" s="240">
        <v>43580</v>
      </c>
      <c r="M475" s="239" t="s">
        <v>887</v>
      </c>
    </row>
    <row r="476" spans="1:13" x14ac:dyDescent="0.35">
      <c r="A476" s="237" t="s">
        <v>928</v>
      </c>
      <c r="B476" s="237" t="s">
        <v>929</v>
      </c>
      <c r="C476" s="237" t="s">
        <v>930</v>
      </c>
      <c r="D476" s="237" t="s">
        <v>32</v>
      </c>
      <c r="E476" s="237" t="s">
        <v>17</v>
      </c>
      <c r="F476" s="237" t="s">
        <v>17</v>
      </c>
      <c r="G476" s="237" t="s">
        <v>17</v>
      </c>
      <c r="H476" s="237" t="s">
        <v>17</v>
      </c>
      <c r="I476" s="237" t="s">
        <v>17</v>
      </c>
      <c r="J476" s="237" t="s">
        <v>17</v>
      </c>
      <c r="K476" s="237" t="s">
        <v>941</v>
      </c>
      <c r="L476" s="238">
        <v>43580</v>
      </c>
      <c r="M476" s="237" t="s">
        <v>887</v>
      </c>
    </row>
    <row r="477" spans="1:13" x14ac:dyDescent="0.35">
      <c r="A477" s="239" t="s">
        <v>928</v>
      </c>
      <c r="B477" s="239" t="s">
        <v>929</v>
      </c>
      <c r="C477" s="239" t="s">
        <v>930</v>
      </c>
      <c r="D477" s="239" t="s">
        <v>702</v>
      </c>
      <c r="E477" s="239" t="s">
        <v>17</v>
      </c>
      <c r="F477" s="239" t="s">
        <v>17</v>
      </c>
      <c r="G477" s="239" t="s">
        <v>17</v>
      </c>
      <c r="H477" s="239" t="s">
        <v>17</v>
      </c>
      <c r="I477" s="239" t="s">
        <v>17</v>
      </c>
      <c r="J477" s="239" t="s">
        <v>776</v>
      </c>
      <c r="K477" s="239" t="s">
        <v>942</v>
      </c>
      <c r="L477" s="240">
        <v>43580</v>
      </c>
      <c r="M477" s="239" t="s">
        <v>887</v>
      </c>
    </row>
    <row r="478" spans="1:13" x14ac:dyDescent="0.35">
      <c r="A478" s="237" t="s">
        <v>928</v>
      </c>
      <c r="B478" s="237" t="s">
        <v>929</v>
      </c>
      <c r="C478" s="237" t="s">
        <v>930</v>
      </c>
      <c r="D478" s="237" t="s">
        <v>704</v>
      </c>
      <c r="E478" s="237" t="s">
        <v>17</v>
      </c>
      <c r="F478" s="237" t="s">
        <v>17</v>
      </c>
      <c r="G478" s="237" t="s">
        <v>22</v>
      </c>
      <c r="H478" s="237">
        <v>3</v>
      </c>
      <c r="I478" s="237" t="s">
        <v>17</v>
      </c>
      <c r="J478" s="237" t="s">
        <v>776</v>
      </c>
      <c r="K478" s="237" t="s">
        <v>943</v>
      </c>
      <c r="L478" s="238">
        <v>43580</v>
      </c>
      <c r="M478" s="237" t="s">
        <v>887</v>
      </c>
    </row>
    <row r="479" spans="1:13" x14ac:dyDescent="0.35">
      <c r="A479" s="239" t="s">
        <v>928</v>
      </c>
      <c r="B479" s="239" t="s">
        <v>929</v>
      </c>
      <c r="C479" s="239" t="s">
        <v>930</v>
      </c>
      <c r="D479" s="239" t="s">
        <v>706</v>
      </c>
      <c r="E479" s="239" t="s">
        <v>17</v>
      </c>
      <c r="F479" s="239" t="s">
        <v>17</v>
      </c>
      <c r="G479" s="239" t="s">
        <v>22</v>
      </c>
      <c r="H479" s="239">
        <v>3</v>
      </c>
      <c r="I479" s="239" t="s">
        <v>17</v>
      </c>
      <c r="J479" s="239" t="s">
        <v>776</v>
      </c>
      <c r="K479" s="239" t="s">
        <v>944</v>
      </c>
      <c r="L479" s="240">
        <v>43580</v>
      </c>
      <c r="M479" s="239" t="s">
        <v>887</v>
      </c>
    </row>
    <row r="480" spans="1:13" x14ac:dyDescent="0.35">
      <c r="A480" s="237" t="s">
        <v>928</v>
      </c>
      <c r="B480" s="237" t="s">
        <v>929</v>
      </c>
      <c r="C480" s="237" t="s">
        <v>930</v>
      </c>
      <c r="D480" s="237" t="s">
        <v>875</v>
      </c>
      <c r="E480" s="237">
        <v>1561969634</v>
      </c>
      <c r="F480" s="237" t="s">
        <v>945</v>
      </c>
      <c r="G480" s="237" t="s">
        <v>25</v>
      </c>
      <c r="H480" s="237">
        <v>2</v>
      </c>
      <c r="I480" s="237" t="s">
        <v>946</v>
      </c>
      <c r="J480" s="237" t="s">
        <v>947</v>
      </c>
      <c r="K480" s="237" t="s">
        <v>948</v>
      </c>
      <c r="L480" s="238">
        <v>43580</v>
      </c>
      <c r="M480" s="237" t="s">
        <v>887</v>
      </c>
    </row>
    <row r="481" spans="1:13" x14ac:dyDescent="0.35">
      <c r="A481" s="239" t="s">
        <v>45</v>
      </c>
      <c r="B481" s="239" t="s">
        <v>46</v>
      </c>
      <c r="C481" s="239" t="s">
        <v>47</v>
      </c>
      <c r="D481" s="239" t="s">
        <v>30</v>
      </c>
      <c r="E481" s="239">
        <v>0</v>
      </c>
      <c r="F481" s="239"/>
      <c r="G481" s="239" t="s">
        <v>25</v>
      </c>
      <c r="H481" s="239">
        <v>2</v>
      </c>
      <c r="I481" s="239"/>
      <c r="J481" s="239"/>
      <c r="K481" s="239" t="s">
        <v>949</v>
      </c>
      <c r="L481" s="240">
        <v>43580</v>
      </c>
      <c r="M481" s="239" t="s">
        <v>20</v>
      </c>
    </row>
    <row r="482" spans="1:13" x14ac:dyDescent="0.35">
      <c r="A482" s="237" t="s">
        <v>45</v>
      </c>
      <c r="B482" s="237" t="s">
        <v>46</v>
      </c>
      <c r="C482" s="237" t="s">
        <v>47</v>
      </c>
      <c r="D482" s="237" t="s">
        <v>32</v>
      </c>
      <c r="E482" s="237">
        <v>0</v>
      </c>
      <c r="F482" s="237"/>
      <c r="G482" s="237" t="s">
        <v>25</v>
      </c>
      <c r="H482" s="237">
        <v>2</v>
      </c>
      <c r="I482" s="237"/>
      <c r="J482" s="237"/>
      <c r="K482" s="237" t="s">
        <v>950</v>
      </c>
      <c r="L482" s="238">
        <v>43580</v>
      </c>
      <c r="M482" s="237" t="s">
        <v>20</v>
      </c>
    </row>
    <row r="483" spans="1:13" x14ac:dyDescent="0.35">
      <c r="A483" s="239" t="s">
        <v>951</v>
      </c>
      <c r="B483" s="239" t="s">
        <v>952</v>
      </c>
      <c r="C483" s="239" t="s">
        <v>953</v>
      </c>
      <c r="D483" s="239" t="s">
        <v>16</v>
      </c>
      <c r="E483" s="239" t="s">
        <v>17</v>
      </c>
      <c r="F483" s="239" t="s">
        <v>17</v>
      </c>
      <c r="G483" s="239" t="s">
        <v>17</v>
      </c>
      <c r="H483" s="239" t="s">
        <v>17</v>
      </c>
      <c r="I483" s="239" t="s">
        <v>17</v>
      </c>
      <c r="J483" s="239" t="s">
        <v>17</v>
      </c>
      <c r="K483" s="239" t="s">
        <v>954</v>
      </c>
      <c r="L483" s="240">
        <v>43581</v>
      </c>
      <c r="M483" s="239" t="s">
        <v>887</v>
      </c>
    </row>
    <row r="484" spans="1:13" x14ac:dyDescent="0.35">
      <c r="A484" s="237" t="s">
        <v>951</v>
      </c>
      <c r="B484" s="237" t="s">
        <v>952</v>
      </c>
      <c r="C484" s="237" t="s">
        <v>953</v>
      </c>
      <c r="D484" s="237" t="s">
        <v>21</v>
      </c>
      <c r="E484" s="237" t="s">
        <v>17</v>
      </c>
      <c r="F484" s="237" t="s">
        <v>17</v>
      </c>
      <c r="G484" s="237" t="s">
        <v>17</v>
      </c>
      <c r="H484" s="237" t="s">
        <v>17</v>
      </c>
      <c r="I484" s="237" t="s">
        <v>17</v>
      </c>
      <c r="J484" s="237" t="s">
        <v>17</v>
      </c>
      <c r="K484" s="237" t="s">
        <v>955</v>
      </c>
      <c r="L484" s="238">
        <v>43581</v>
      </c>
      <c r="M484" s="237" t="s">
        <v>887</v>
      </c>
    </row>
    <row r="485" spans="1:13" x14ac:dyDescent="0.35">
      <c r="A485" s="239" t="s">
        <v>951</v>
      </c>
      <c r="B485" s="239" t="s">
        <v>952</v>
      </c>
      <c r="C485" s="239" t="s">
        <v>953</v>
      </c>
      <c r="D485" s="239" t="s">
        <v>24</v>
      </c>
      <c r="E485" s="239">
        <v>2</v>
      </c>
      <c r="F485" s="239" t="s">
        <v>17</v>
      </c>
      <c r="G485" s="239" t="s">
        <v>50</v>
      </c>
      <c r="H485" s="239">
        <v>1</v>
      </c>
      <c r="I485" s="239" t="s">
        <v>17</v>
      </c>
      <c r="J485" s="239" t="s">
        <v>900</v>
      </c>
      <c r="K485" s="239" t="s">
        <v>956</v>
      </c>
      <c r="L485" s="240">
        <v>43581</v>
      </c>
      <c r="M485" s="239" t="s">
        <v>887</v>
      </c>
    </row>
    <row r="486" spans="1:13" x14ac:dyDescent="0.35">
      <c r="A486" s="237" t="s">
        <v>951</v>
      </c>
      <c r="B486" s="237" t="s">
        <v>952</v>
      </c>
      <c r="C486" s="237" t="s">
        <v>953</v>
      </c>
      <c r="D486" s="237" t="s">
        <v>28</v>
      </c>
      <c r="E486" s="237" t="s">
        <v>17</v>
      </c>
      <c r="F486" s="237" t="s">
        <v>17</v>
      </c>
      <c r="G486" s="237" t="s">
        <v>17</v>
      </c>
      <c r="H486" s="237" t="s">
        <v>17</v>
      </c>
      <c r="I486" s="237" t="s">
        <v>17</v>
      </c>
      <c r="J486" s="237" t="s">
        <v>17</v>
      </c>
      <c r="K486" s="237" t="s">
        <v>957</v>
      </c>
      <c r="L486" s="238">
        <v>43581</v>
      </c>
      <c r="M486" s="237" t="s">
        <v>887</v>
      </c>
    </row>
    <row r="487" spans="1:13" x14ac:dyDescent="0.35">
      <c r="A487" s="239" t="s">
        <v>951</v>
      </c>
      <c r="B487" s="239" t="s">
        <v>952</v>
      </c>
      <c r="C487" s="239" t="s">
        <v>953</v>
      </c>
      <c r="D487" s="239" t="s">
        <v>692</v>
      </c>
      <c r="E487" s="239" t="s">
        <v>17</v>
      </c>
      <c r="F487" s="239" t="s">
        <v>17</v>
      </c>
      <c r="G487" s="239" t="s">
        <v>17</v>
      </c>
      <c r="H487" s="239" t="s">
        <v>17</v>
      </c>
      <c r="I487" s="239" t="s">
        <v>17</v>
      </c>
      <c r="J487" s="239" t="s">
        <v>17</v>
      </c>
      <c r="K487" s="239" t="s">
        <v>958</v>
      </c>
      <c r="L487" s="240">
        <v>43581</v>
      </c>
      <c r="M487" s="239" t="s">
        <v>887</v>
      </c>
    </row>
    <row r="488" spans="1:13" x14ac:dyDescent="0.35">
      <c r="A488" s="237" t="s">
        <v>951</v>
      </c>
      <c r="B488" s="237" t="s">
        <v>952</v>
      </c>
      <c r="C488" s="237" t="s">
        <v>953</v>
      </c>
      <c r="D488" s="237" t="s">
        <v>59</v>
      </c>
      <c r="E488" s="237" t="s">
        <v>17</v>
      </c>
      <c r="F488" s="237" t="s">
        <v>17</v>
      </c>
      <c r="G488" s="237" t="s">
        <v>17</v>
      </c>
      <c r="H488" s="237" t="s">
        <v>17</v>
      </c>
      <c r="I488" s="237" t="s">
        <v>17</v>
      </c>
      <c r="J488" s="237" t="s">
        <v>17</v>
      </c>
      <c r="K488" s="237" t="s">
        <v>959</v>
      </c>
      <c r="L488" s="238">
        <v>43581</v>
      </c>
      <c r="M488" s="237" t="s">
        <v>887</v>
      </c>
    </row>
    <row r="489" spans="1:13" x14ac:dyDescent="0.35">
      <c r="A489" s="239" t="s">
        <v>951</v>
      </c>
      <c r="B489" s="239" t="s">
        <v>952</v>
      </c>
      <c r="C489" s="239" t="s">
        <v>953</v>
      </c>
      <c r="D489" s="239" t="s">
        <v>61</v>
      </c>
      <c r="E489" s="239" t="s">
        <v>17</v>
      </c>
      <c r="F489" s="239" t="s">
        <v>17</v>
      </c>
      <c r="G489" s="239" t="s">
        <v>17</v>
      </c>
      <c r="H489" s="239" t="s">
        <v>17</v>
      </c>
      <c r="I489" s="239" t="s">
        <v>17</v>
      </c>
      <c r="J489" s="239" t="s">
        <v>17</v>
      </c>
      <c r="K489" s="239" t="s">
        <v>960</v>
      </c>
      <c r="L489" s="240">
        <v>43581</v>
      </c>
      <c r="M489" s="239" t="s">
        <v>887</v>
      </c>
    </row>
    <row r="490" spans="1:13" x14ac:dyDescent="0.35">
      <c r="A490" s="237" t="s">
        <v>951</v>
      </c>
      <c r="B490" s="237" t="s">
        <v>952</v>
      </c>
      <c r="C490" s="237" t="s">
        <v>953</v>
      </c>
      <c r="D490" s="237" t="s">
        <v>242</v>
      </c>
      <c r="E490" s="237" t="s">
        <v>17</v>
      </c>
      <c r="F490" s="237" t="s">
        <v>17</v>
      </c>
      <c r="G490" s="237" t="s">
        <v>17</v>
      </c>
      <c r="H490" s="237" t="s">
        <v>17</v>
      </c>
      <c r="I490" s="237" t="s">
        <v>17</v>
      </c>
      <c r="J490" s="237" t="s">
        <v>17</v>
      </c>
      <c r="K490" s="237" t="s">
        <v>961</v>
      </c>
      <c r="L490" s="238">
        <v>43581</v>
      </c>
      <c r="M490" s="237" t="s">
        <v>887</v>
      </c>
    </row>
    <row r="491" spans="1:13" x14ac:dyDescent="0.35">
      <c r="A491" s="239" t="s">
        <v>951</v>
      </c>
      <c r="B491" s="239" t="s">
        <v>952</v>
      </c>
      <c r="C491" s="239" t="s">
        <v>953</v>
      </c>
      <c r="D491" s="239" t="s">
        <v>696</v>
      </c>
      <c r="E491" s="239" t="s">
        <v>17</v>
      </c>
      <c r="F491" s="239" t="s">
        <v>17</v>
      </c>
      <c r="G491" s="239" t="s">
        <v>17</v>
      </c>
      <c r="H491" s="239" t="s">
        <v>17</v>
      </c>
      <c r="I491" s="239" t="s">
        <v>17</v>
      </c>
      <c r="J491" s="239" t="s">
        <v>17</v>
      </c>
      <c r="K491" s="239" t="s">
        <v>962</v>
      </c>
      <c r="L491" s="240">
        <v>43581</v>
      </c>
      <c r="M491" s="239" t="s">
        <v>887</v>
      </c>
    </row>
    <row r="492" spans="1:13" x14ac:dyDescent="0.35">
      <c r="A492" s="237" t="s">
        <v>951</v>
      </c>
      <c r="B492" s="237" t="s">
        <v>952</v>
      </c>
      <c r="C492" s="237" t="s">
        <v>953</v>
      </c>
      <c r="D492" s="237" t="s">
        <v>698</v>
      </c>
      <c r="E492" s="237" t="s">
        <v>17</v>
      </c>
      <c r="F492" s="237" t="s">
        <v>17</v>
      </c>
      <c r="G492" s="237" t="s">
        <v>17</v>
      </c>
      <c r="H492" s="237" t="s">
        <v>17</v>
      </c>
      <c r="I492" s="237" t="s">
        <v>17</v>
      </c>
      <c r="J492" s="237" t="s">
        <v>17</v>
      </c>
      <c r="K492" s="237" t="s">
        <v>963</v>
      </c>
      <c r="L492" s="238">
        <v>43581</v>
      </c>
      <c r="M492" s="237" t="s">
        <v>887</v>
      </c>
    </row>
    <row r="493" spans="1:13" x14ac:dyDescent="0.35">
      <c r="A493" s="239" t="s">
        <v>951</v>
      </c>
      <c r="B493" s="239" t="s">
        <v>952</v>
      </c>
      <c r="C493" s="239" t="s">
        <v>953</v>
      </c>
      <c r="D493" s="239" t="s">
        <v>779</v>
      </c>
      <c r="E493" s="239" t="s">
        <v>17</v>
      </c>
      <c r="F493" s="239" t="s">
        <v>17</v>
      </c>
      <c r="G493" s="239" t="s">
        <v>17</v>
      </c>
      <c r="H493" s="239" t="s">
        <v>17</v>
      </c>
      <c r="I493" s="239" t="s">
        <v>17</v>
      </c>
      <c r="J493" s="239" t="s">
        <v>17</v>
      </c>
      <c r="K493" s="239" t="s">
        <v>964</v>
      </c>
      <c r="L493" s="240">
        <v>43581</v>
      </c>
      <c r="M493" s="239" t="s">
        <v>887</v>
      </c>
    </row>
    <row r="494" spans="1:13" x14ac:dyDescent="0.35">
      <c r="A494" s="237" t="s">
        <v>951</v>
      </c>
      <c r="B494" s="237" t="s">
        <v>952</v>
      </c>
      <c r="C494" s="237" t="s">
        <v>953</v>
      </c>
      <c r="D494" s="237" t="s">
        <v>682</v>
      </c>
      <c r="E494" s="237" t="s">
        <v>17</v>
      </c>
      <c r="F494" s="237" t="s">
        <v>17</v>
      </c>
      <c r="G494" s="237" t="s">
        <v>17</v>
      </c>
      <c r="H494" s="237" t="s">
        <v>17</v>
      </c>
      <c r="I494" s="237" t="s">
        <v>17</v>
      </c>
      <c r="J494" s="237" t="s">
        <v>17</v>
      </c>
      <c r="K494" s="237" t="s">
        <v>965</v>
      </c>
      <c r="L494" s="238">
        <v>43581</v>
      </c>
      <c r="M494" s="237" t="s">
        <v>887</v>
      </c>
    </row>
    <row r="495" spans="1:13" x14ac:dyDescent="0.35">
      <c r="A495" s="239" t="s">
        <v>951</v>
      </c>
      <c r="B495" s="239" t="s">
        <v>952</v>
      </c>
      <c r="C495" s="239" t="s">
        <v>953</v>
      </c>
      <c r="D495" s="239" t="s">
        <v>784</v>
      </c>
      <c r="E495" s="239" t="s">
        <v>17</v>
      </c>
      <c r="F495" s="239" t="s">
        <v>17</v>
      </c>
      <c r="G495" s="239" t="s">
        <v>17</v>
      </c>
      <c r="H495" s="239" t="s">
        <v>17</v>
      </c>
      <c r="I495" s="239" t="s">
        <v>17</v>
      </c>
      <c r="J495" s="239" t="s">
        <v>17</v>
      </c>
      <c r="K495" s="239" t="s">
        <v>966</v>
      </c>
      <c r="L495" s="240">
        <v>43581</v>
      </c>
      <c r="M495" s="239" t="s">
        <v>887</v>
      </c>
    </row>
    <row r="496" spans="1:13" x14ac:dyDescent="0.35">
      <c r="A496" s="237" t="s">
        <v>951</v>
      </c>
      <c r="B496" s="237" t="s">
        <v>952</v>
      </c>
      <c r="C496" s="237" t="s">
        <v>953</v>
      </c>
      <c r="D496" s="237" t="s">
        <v>30</v>
      </c>
      <c r="E496" s="237" t="s">
        <v>17</v>
      </c>
      <c r="F496" s="237" t="s">
        <v>17</v>
      </c>
      <c r="G496" s="237" t="s">
        <v>17</v>
      </c>
      <c r="H496" s="237" t="s">
        <v>17</v>
      </c>
      <c r="I496" s="237" t="s">
        <v>17</v>
      </c>
      <c r="J496" s="237" t="s">
        <v>17</v>
      </c>
      <c r="K496" s="237" t="s">
        <v>967</v>
      </c>
      <c r="L496" s="238">
        <v>43581</v>
      </c>
      <c r="M496" s="237" t="s">
        <v>887</v>
      </c>
    </row>
    <row r="497" spans="1:13" x14ac:dyDescent="0.35">
      <c r="A497" s="239" t="s">
        <v>951</v>
      </c>
      <c r="B497" s="239" t="s">
        <v>952</v>
      </c>
      <c r="C497" s="239" t="s">
        <v>953</v>
      </c>
      <c r="D497" s="239" t="s">
        <v>32</v>
      </c>
      <c r="E497" s="239" t="s">
        <v>17</v>
      </c>
      <c r="F497" s="239" t="s">
        <v>17</v>
      </c>
      <c r="G497" s="239" t="s">
        <v>17</v>
      </c>
      <c r="H497" s="239" t="s">
        <v>17</v>
      </c>
      <c r="I497" s="239" t="s">
        <v>17</v>
      </c>
      <c r="J497" s="239" t="s">
        <v>17</v>
      </c>
      <c r="K497" s="239" t="s">
        <v>968</v>
      </c>
      <c r="L497" s="240">
        <v>43581</v>
      </c>
      <c r="M497" s="239" t="s">
        <v>887</v>
      </c>
    </row>
    <row r="498" spans="1:13" x14ac:dyDescent="0.35">
      <c r="A498" s="237" t="s">
        <v>951</v>
      </c>
      <c r="B498" s="237" t="s">
        <v>952</v>
      </c>
      <c r="C498" s="237" t="s">
        <v>953</v>
      </c>
      <c r="D498" s="237" t="s">
        <v>702</v>
      </c>
      <c r="E498" s="237" t="s">
        <v>17</v>
      </c>
      <c r="F498" s="237" t="s">
        <v>17</v>
      </c>
      <c r="G498" s="237" t="s">
        <v>17</v>
      </c>
      <c r="H498" s="237" t="s">
        <v>17</v>
      </c>
      <c r="I498" s="237" t="s">
        <v>17</v>
      </c>
      <c r="J498" s="237" t="s">
        <v>17</v>
      </c>
      <c r="K498" s="237" t="s">
        <v>969</v>
      </c>
      <c r="L498" s="238">
        <v>43581</v>
      </c>
      <c r="M498" s="237" t="s">
        <v>887</v>
      </c>
    </row>
    <row r="499" spans="1:13" x14ac:dyDescent="0.35">
      <c r="A499" s="239" t="s">
        <v>951</v>
      </c>
      <c r="B499" s="239" t="s">
        <v>952</v>
      </c>
      <c r="C499" s="239" t="s">
        <v>953</v>
      </c>
      <c r="D499" s="239" t="s">
        <v>704</v>
      </c>
      <c r="E499" s="239" t="s">
        <v>17</v>
      </c>
      <c r="F499" s="239" t="s">
        <v>17</v>
      </c>
      <c r="G499" s="239" t="s">
        <v>17</v>
      </c>
      <c r="H499" s="239" t="s">
        <v>17</v>
      </c>
      <c r="I499" s="239" t="s">
        <v>17</v>
      </c>
      <c r="J499" s="239" t="s">
        <v>17</v>
      </c>
      <c r="K499" s="239" t="s">
        <v>970</v>
      </c>
      <c r="L499" s="240">
        <v>43581</v>
      </c>
      <c r="M499" s="239" t="s">
        <v>887</v>
      </c>
    </row>
    <row r="500" spans="1:13" x14ac:dyDescent="0.35">
      <c r="A500" s="237" t="s">
        <v>951</v>
      </c>
      <c r="B500" s="237" t="s">
        <v>952</v>
      </c>
      <c r="C500" s="237" t="s">
        <v>953</v>
      </c>
      <c r="D500" s="237" t="s">
        <v>706</v>
      </c>
      <c r="E500" s="237" t="s">
        <v>17</v>
      </c>
      <c r="F500" s="237" t="s">
        <v>17</v>
      </c>
      <c r="G500" s="237" t="s">
        <v>17</v>
      </c>
      <c r="H500" s="237" t="s">
        <v>17</v>
      </c>
      <c r="I500" s="237" t="s">
        <v>17</v>
      </c>
      <c r="J500" s="237" t="s">
        <v>17</v>
      </c>
      <c r="K500" s="237" t="s">
        <v>971</v>
      </c>
      <c r="L500" s="238">
        <v>43581</v>
      </c>
      <c r="M500" s="237" t="s">
        <v>887</v>
      </c>
    </row>
    <row r="501" spans="1:13" x14ac:dyDescent="0.35">
      <c r="A501" s="239" t="s">
        <v>972</v>
      </c>
      <c r="B501" s="239" t="s">
        <v>973</v>
      </c>
      <c r="C501" s="239" t="s">
        <v>974</v>
      </c>
      <c r="D501" s="239" t="s">
        <v>16</v>
      </c>
      <c r="E501" s="239" t="s">
        <v>17</v>
      </c>
      <c r="F501" s="239" t="s">
        <v>17</v>
      </c>
      <c r="G501" s="239" t="s">
        <v>17</v>
      </c>
      <c r="H501" s="239" t="s">
        <v>17</v>
      </c>
      <c r="I501" s="239" t="s">
        <v>17</v>
      </c>
      <c r="J501" s="239" t="s">
        <v>17</v>
      </c>
      <c r="K501" s="239" t="s">
        <v>975</v>
      </c>
      <c r="L501" s="240">
        <v>43581</v>
      </c>
      <c r="M501" s="239" t="s">
        <v>887</v>
      </c>
    </row>
    <row r="502" spans="1:13" x14ac:dyDescent="0.35">
      <c r="A502" s="237" t="s">
        <v>972</v>
      </c>
      <c r="B502" s="237" t="s">
        <v>973</v>
      </c>
      <c r="C502" s="237" t="s">
        <v>974</v>
      </c>
      <c r="D502" s="237" t="s">
        <v>21</v>
      </c>
      <c r="E502" s="237" t="s">
        <v>17</v>
      </c>
      <c r="F502" s="237" t="s">
        <v>17</v>
      </c>
      <c r="G502" s="237" t="s">
        <v>17</v>
      </c>
      <c r="H502" s="237" t="s">
        <v>17</v>
      </c>
      <c r="I502" s="237" t="s">
        <v>17</v>
      </c>
      <c r="J502" s="237" t="s">
        <v>17</v>
      </c>
      <c r="K502" s="237" t="s">
        <v>976</v>
      </c>
      <c r="L502" s="238">
        <v>43581</v>
      </c>
      <c r="M502" s="237" t="s">
        <v>887</v>
      </c>
    </row>
    <row r="503" spans="1:13" x14ac:dyDescent="0.35">
      <c r="A503" s="239" t="s">
        <v>972</v>
      </c>
      <c r="B503" s="239" t="s">
        <v>973</v>
      </c>
      <c r="C503" s="239" t="s">
        <v>974</v>
      </c>
      <c r="D503" s="239" t="s">
        <v>24</v>
      </c>
      <c r="E503" s="239">
        <v>2</v>
      </c>
      <c r="F503" s="239" t="s">
        <v>17</v>
      </c>
      <c r="G503" s="239" t="s">
        <v>50</v>
      </c>
      <c r="H503" s="239">
        <v>1</v>
      </c>
      <c r="I503" s="239" t="s">
        <v>17</v>
      </c>
      <c r="J503" s="239" t="s">
        <v>900</v>
      </c>
      <c r="K503" s="239" t="s">
        <v>977</v>
      </c>
      <c r="L503" s="240">
        <v>43581</v>
      </c>
      <c r="M503" s="239" t="s">
        <v>887</v>
      </c>
    </row>
    <row r="504" spans="1:13" x14ac:dyDescent="0.35">
      <c r="A504" s="237" t="s">
        <v>972</v>
      </c>
      <c r="B504" s="237" t="s">
        <v>973</v>
      </c>
      <c r="C504" s="237" t="s">
        <v>974</v>
      </c>
      <c r="D504" s="237" t="s">
        <v>28</v>
      </c>
      <c r="E504" s="237" t="s">
        <v>17</v>
      </c>
      <c r="F504" s="237" t="s">
        <v>17</v>
      </c>
      <c r="G504" s="237" t="s">
        <v>17</v>
      </c>
      <c r="H504" s="237" t="s">
        <v>17</v>
      </c>
      <c r="I504" s="237" t="s">
        <v>17</v>
      </c>
      <c r="J504" s="237" t="s">
        <v>17</v>
      </c>
      <c r="K504" s="237" t="s">
        <v>978</v>
      </c>
      <c r="L504" s="238">
        <v>43581</v>
      </c>
      <c r="M504" s="237" t="s">
        <v>887</v>
      </c>
    </row>
    <row r="505" spans="1:13" x14ac:dyDescent="0.35">
      <c r="A505" s="239" t="s">
        <v>972</v>
      </c>
      <c r="B505" s="239" t="s">
        <v>973</v>
      </c>
      <c r="C505" s="239" t="s">
        <v>974</v>
      </c>
      <c r="D505" s="239" t="s">
        <v>692</v>
      </c>
      <c r="E505" s="239" t="s">
        <v>17</v>
      </c>
      <c r="F505" s="239" t="s">
        <v>17</v>
      </c>
      <c r="G505" s="239" t="s">
        <v>17</v>
      </c>
      <c r="H505" s="239" t="s">
        <v>17</v>
      </c>
      <c r="I505" s="239" t="s">
        <v>17</v>
      </c>
      <c r="J505" s="239" t="s">
        <v>17</v>
      </c>
      <c r="K505" s="239" t="s">
        <v>979</v>
      </c>
      <c r="L505" s="240">
        <v>43581</v>
      </c>
      <c r="M505" s="239" t="s">
        <v>887</v>
      </c>
    </row>
    <row r="506" spans="1:13" x14ac:dyDescent="0.35">
      <c r="A506" s="237" t="s">
        <v>972</v>
      </c>
      <c r="B506" s="237" t="s">
        <v>973</v>
      </c>
      <c r="C506" s="237" t="s">
        <v>974</v>
      </c>
      <c r="D506" s="237" t="s">
        <v>59</v>
      </c>
      <c r="E506" s="237" t="s">
        <v>17</v>
      </c>
      <c r="F506" s="237" t="s">
        <v>17</v>
      </c>
      <c r="G506" s="237" t="s">
        <v>17</v>
      </c>
      <c r="H506" s="237" t="s">
        <v>17</v>
      </c>
      <c r="I506" s="237" t="s">
        <v>17</v>
      </c>
      <c r="J506" s="237" t="s">
        <v>17</v>
      </c>
      <c r="K506" s="237" t="s">
        <v>980</v>
      </c>
      <c r="L506" s="238">
        <v>43581</v>
      </c>
      <c r="M506" s="237" t="s">
        <v>887</v>
      </c>
    </row>
    <row r="507" spans="1:13" x14ac:dyDescent="0.35">
      <c r="A507" s="239" t="s">
        <v>972</v>
      </c>
      <c r="B507" s="239" t="s">
        <v>973</v>
      </c>
      <c r="C507" s="239" t="s">
        <v>974</v>
      </c>
      <c r="D507" s="239" t="s">
        <v>61</v>
      </c>
      <c r="E507" s="239" t="s">
        <v>17</v>
      </c>
      <c r="F507" s="239" t="s">
        <v>17</v>
      </c>
      <c r="G507" s="239" t="s">
        <v>17</v>
      </c>
      <c r="H507" s="239" t="s">
        <v>17</v>
      </c>
      <c r="I507" s="239" t="s">
        <v>17</v>
      </c>
      <c r="J507" s="239" t="s">
        <v>17</v>
      </c>
      <c r="K507" s="239" t="s">
        <v>981</v>
      </c>
      <c r="L507" s="240">
        <v>43581</v>
      </c>
      <c r="M507" s="239" t="s">
        <v>887</v>
      </c>
    </row>
    <row r="508" spans="1:13" x14ac:dyDescent="0.35">
      <c r="A508" s="237" t="s">
        <v>972</v>
      </c>
      <c r="B508" s="237" t="s">
        <v>973</v>
      </c>
      <c r="C508" s="237" t="s">
        <v>974</v>
      </c>
      <c r="D508" s="237" t="s">
        <v>242</v>
      </c>
      <c r="E508" s="237" t="s">
        <v>17</v>
      </c>
      <c r="F508" s="237" t="s">
        <v>17</v>
      </c>
      <c r="G508" s="237" t="s">
        <v>17</v>
      </c>
      <c r="H508" s="237" t="s">
        <v>17</v>
      </c>
      <c r="I508" s="237" t="s">
        <v>17</v>
      </c>
      <c r="J508" s="237" t="s">
        <v>17</v>
      </c>
      <c r="K508" s="237" t="s">
        <v>982</v>
      </c>
      <c r="L508" s="238">
        <v>43581</v>
      </c>
      <c r="M508" s="237" t="s">
        <v>887</v>
      </c>
    </row>
    <row r="509" spans="1:13" x14ac:dyDescent="0.35">
      <c r="A509" s="239" t="s">
        <v>972</v>
      </c>
      <c r="B509" s="239" t="s">
        <v>973</v>
      </c>
      <c r="C509" s="239" t="s">
        <v>974</v>
      </c>
      <c r="D509" s="239" t="s">
        <v>696</v>
      </c>
      <c r="E509" s="239" t="s">
        <v>17</v>
      </c>
      <c r="F509" s="239" t="s">
        <v>17</v>
      </c>
      <c r="G509" s="239" t="s">
        <v>17</v>
      </c>
      <c r="H509" s="239" t="s">
        <v>17</v>
      </c>
      <c r="I509" s="239" t="s">
        <v>17</v>
      </c>
      <c r="J509" s="239" t="s">
        <v>17</v>
      </c>
      <c r="K509" s="239" t="s">
        <v>983</v>
      </c>
      <c r="L509" s="240">
        <v>43581</v>
      </c>
      <c r="M509" s="239" t="s">
        <v>887</v>
      </c>
    </row>
    <row r="510" spans="1:13" x14ac:dyDescent="0.35">
      <c r="A510" s="237" t="s">
        <v>972</v>
      </c>
      <c r="B510" s="237" t="s">
        <v>973</v>
      </c>
      <c r="C510" s="237" t="s">
        <v>974</v>
      </c>
      <c r="D510" s="237" t="s">
        <v>698</v>
      </c>
      <c r="E510" s="237" t="s">
        <v>17</v>
      </c>
      <c r="F510" s="237" t="s">
        <v>17</v>
      </c>
      <c r="G510" s="237" t="s">
        <v>17</v>
      </c>
      <c r="H510" s="237" t="s">
        <v>17</v>
      </c>
      <c r="I510" s="237" t="s">
        <v>17</v>
      </c>
      <c r="J510" s="237" t="s">
        <v>17</v>
      </c>
      <c r="K510" s="237" t="s">
        <v>984</v>
      </c>
      <c r="L510" s="238">
        <v>43581</v>
      </c>
      <c r="M510" s="237" t="s">
        <v>887</v>
      </c>
    </row>
    <row r="511" spans="1:13" x14ac:dyDescent="0.35">
      <c r="A511" s="239" t="s">
        <v>972</v>
      </c>
      <c r="B511" s="239" t="s">
        <v>973</v>
      </c>
      <c r="C511" s="239" t="s">
        <v>974</v>
      </c>
      <c r="D511" s="239" t="s">
        <v>779</v>
      </c>
      <c r="E511" s="239" t="s">
        <v>17</v>
      </c>
      <c r="F511" s="239" t="s">
        <v>17</v>
      </c>
      <c r="G511" s="239" t="s">
        <v>17</v>
      </c>
      <c r="H511" s="239" t="s">
        <v>17</v>
      </c>
      <c r="I511" s="239" t="s">
        <v>17</v>
      </c>
      <c r="J511" s="239" t="s">
        <v>17</v>
      </c>
      <c r="K511" s="239" t="s">
        <v>985</v>
      </c>
      <c r="L511" s="240">
        <v>43581</v>
      </c>
      <c r="M511" s="239" t="s">
        <v>887</v>
      </c>
    </row>
    <row r="512" spans="1:13" x14ac:dyDescent="0.35">
      <c r="A512" s="237" t="s">
        <v>972</v>
      </c>
      <c r="B512" s="237" t="s">
        <v>973</v>
      </c>
      <c r="C512" s="237" t="s">
        <v>974</v>
      </c>
      <c r="D512" s="237" t="s">
        <v>682</v>
      </c>
      <c r="E512" s="237" t="s">
        <v>17</v>
      </c>
      <c r="F512" s="237" t="s">
        <v>17</v>
      </c>
      <c r="G512" s="237" t="s">
        <v>17</v>
      </c>
      <c r="H512" s="237" t="s">
        <v>17</v>
      </c>
      <c r="I512" s="237" t="s">
        <v>17</v>
      </c>
      <c r="J512" s="237" t="s">
        <v>17</v>
      </c>
      <c r="K512" s="237" t="s">
        <v>986</v>
      </c>
      <c r="L512" s="238">
        <v>43581</v>
      </c>
      <c r="M512" s="237" t="s">
        <v>887</v>
      </c>
    </row>
    <row r="513" spans="1:13" x14ac:dyDescent="0.35">
      <c r="A513" s="239" t="s">
        <v>972</v>
      </c>
      <c r="B513" s="239" t="s">
        <v>973</v>
      </c>
      <c r="C513" s="239" t="s">
        <v>974</v>
      </c>
      <c r="D513" s="239" t="s">
        <v>784</v>
      </c>
      <c r="E513" s="239" t="s">
        <v>17</v>
      </c>
      <c r="F513" s="239" t="s">
        <v>17</v>
      </c>
      <c r="G513" s="239" t="s">
        <v>17</v>
      </c>
      <c r="H513" s="239" t="s">
        <v>17</v>
      </c>
      <c r="I513" s="239" t="s">
        <v>17</v>
      </c>
      <c r="J513" s="239" t="s">
        <v>17</v>
      </c>
      <c r="K513" s="239" t="s">
        <v>987</v>
      </c>
      <c r="L513" s="240">
        <v>43581</v>
      </c>
      <c r="M513" s="239" t="s">
        <v>887</v>
      </c>
    </row>
    <row r="514" spans="1:13" x14ac:dyDescent="0.35">
      <c r="A514" s="237" t="s">
        <v>972</v>
      </c>
      <c r="B514" s="237" t="s">
        <v>973</v>
      </c>
      <c r="C514" s="237" t="s">
        <v>974</v>
      </c>
      <c r="D514" s="237" t="s">
        <v>30</v>
      </c>
      <c r="E514" s="237" t="s">
        <v>17</v>
      </c>
      <c r="F514" s="237" t="s">
        <v>17</v>
      </c>
      <c r="G514" s="237" t="s">
        <v>17</v>
      </c>
      <c r="H514" s="237" t="s">
        <v>17</v>
      </c>
      <c r="I514" s="237" t="s">
        <v>17</v>
      </c>
      <c r="J514" s="237" t="s">
        <v>17</v>
      </c>
      <c r="K514" s="237" t="s">
        <v>988</v>
      </c>
      <c r="L514" s="238">
        <v>43581</v>
      </c>
      <c r="M514" s="237" t="s">
        <v>887</v>
      </c>
    </row>
    <row r="515" spans="1:13" x14ac:dyDescent="0.35">
      <c r="A515" s="239" t="s">
        <v>972</v>
      </c>
      <c r="B515" s="239" t="s">
        <v>973</v>
      </c>
      <c r="C515" s="239" t="s">
        <v>974</v>
      </c>
      <c r="D515" s="239" t="s">
        <v>32</v>
      </c>
      <c r="E515" s="239" t="s">
        <v>17</v>
      </c>
      <c r="F515" s="239" t="s">
        <v>17</v>
      </c>
      <c r="G515" s="239" t="s">
        <v>17</v>
      </c>
      <c r="H515" s="239" t="s">
        <v>17</v>
      </c>
      <c r="I515" s="239" t="s">
        <v>17</v>
      </c>
      <c r="J515" s="239" t="s">
        <v>17</v>
      </c>
      <c r="K515" s="239" t="s">
        <v>989</v>
      </c>
      <c r="L515" s="240">
        <v>43581</v>
      </c>
      <c r="M515" s="239" t="s">
        <v>887</v>
      </c>
    </row>
    <row r="516" spans="1:13" x14ac:dyDescent="0.35">
      <c r="A516" s="237" t="s">
        <v>972</v>
      </c>
      <c r="B516" s="237" t="s">
        <v>973</v>
      </c>
      <c r="C516" s="237" t="s">
        <v>974</v>
      </c>
      <c r="D516" s="237" t="s">
        <v>702</v>
      </c>
      <c r="E516" s="237" t="s">
        <v>17</v>
      </c>
      <c r="F516" s="237" t="s">
        <v>17</v>
      </c>
      <c r="G516" s="237" t="s">
        <v>17</v>
      </c>
      <c r="H516" s="237" t="s">
        <v>17</v>
      </c>
      <c r="I516" s="237" t="s">
        <v>17</v>
      </c>
      <c r="J516" s="237" t="s">
        <v>17</v>
      </c>
      <c r="K516" s="237" t="s">
        <v>990</v>
      </c>
      <c r="L516" s="238">
        <v>43581</v>
      </c>
      <c r="M516" s="237" t="s">
        <v>887</v>
      </c>
    </row>
    <row r="517" spans="1:13" x14ac:dyDescent="0.35">
      <c r="A517" s="239" t="s">
        <v>972</v>
      </c>
      <c r="B517" s="239" t="s">
        <v>973</v>
      </c>
      <c r="C517" s="239" t="s">
        <v>974</v>
      </c>
      <c r="D517" s="239" t="s">
        <v>704</v>
      </c>
      <c r="E517" s="239" t="s">
        <v>17</v>
      </c>
      <c r="F517" s="239" t="s">
        <v>17</v>
      </c>
      <c r="G517" s="239" t="s">
        <v>17</v>
      </c>
      <c r="H517" s="239" t="s">
        <v>17</v>
      </c>
      <c r="I517" s="239" t="s">
        <v>17</v>
      </c>
      <c r="J517" s="239" t="s">
        <v>17</v>
      </c>
      <c r="K517" s="239" t="s">
        <v>991</v>
      </c>
      <c r="L517" s="240">
        <v>43581</v>
      </c>
      <c r="M517" s="239" t="s">
        <v>887</v>
      </c>
    </row>
    <row r="518" spans="1:13" x14ac:dyDescent="0.35">
      <c r="A518" s="237" t="s">
        <v>972</v>
      </c>
      <c r="B518" s="237" t="s">
        <v>973</v>
      </c>
      <c r="C518" s="237" t="s">
        <v>974</v>
      </c>
      <c r="D518" s="237" t="s">
        <v>706</v>
      </c>
      <c r="E518" s="237" t="s">
        <v>17</v>
      </c>
      <c r="F518" s="237" t="s">
        <v>17</v>
      </c>
      <c r="G518" s="237" t="s">
        <v>17</v>
      </c>
      <c r="H518" s="237" t="s">
        <v>17</v>
      </c>
      <c r="I518" s="237" t="s">
        <v>17</v>
      </c>
      <c r="J518" s="237" t="s">
        <v>17</v>
      </c>
      <c r="K518" s="237" t="s">
        <v>992</v>
      </c>
      <c r="L518" s="238">
        <v>43581</v>
      </c>
      <c r="M518" s="237" t="s">
        <v>887</v>
      </c>
    </row>
    <row r="519" spans="1:13" x14ac:dyDescent="0.35">
      <c r="A519" s="239" t="s">
        <v>290</v>
      </c>
      <c r="B519" s="239" t="s">
        <v>291</v>
      </c>
      <c r="C519" s="239" t="s">
        <v>292</v>
      </c>
      <c r="D519" s="239" t="s">
        <v>61</v>
      </c>
      <c r="E519" s="239">
        <v>150</v>
      </c>
      <c r="F519" s="239" t="s">
        <v>993</v>
      </c>
      <c r="G519" s="239" t="s">
        <v>25</v>
      </c>
      <c r="H519" s="239">
        <v>2</v>
      </c>
      <c r="I519" s="239" t="s">
        <v>211</v>
      </c>
      <c r="J519" s="239" t="s">
        <v>994</v>
      </c>
      <c r="K519" s="239" t="s">
        <v>995</v>
      </c>
      <c r="L519" s="240">
        <v>43584</v>
      </c>
      <c r="M519" s="239" t="s">
        <v>887</v>
      </c>
    </row>
    <row r="520" spans="1:13" x14ac:dyDescent="0.35">
      <c r="A520" s="237" t="s">
        <v>296</v>
      </c>
      <c r="B520" s="237" t="s">
        <v>297</v>
      </c>
      <c r="C520" s="237" t="s">
        <v>292</v>
      </c>
      <c r="D520" s="237" t="s">
        <v>24</v>
      </c>
      <c r="E520" s="237">
        <v>5</v>
      </c>
      <c r="F520" s="237" t="s">
        <v>17</v>
      </c>
      <c r="G520" s="237" t="s">
        <v>50</v>
      </c>
      <c r="H520" s="237">
        <v>1</v>
      </c>
      <c r="I520" s="237" t="s">
        <v>17</v>
      </c>
      <c r="J520" s="237" t="s">
        <v>996</v>
      </c>
      <c r="K520" s="237" t="s">
        <v>997</v>
      </c>
      <c r="L520" s="238">
        <v>43584</v>
      </c>
      <c r="M520" s="237" t="s">
        <v>887</v>
      </c>
    </row>
    <row r="521" spans="1:13" x14ac:dyDescent="0.35">
      <c r="A521" s="239" t="s">
        <v>998</v>
      </c>
      <c r="B521" s="239" t="s">
        <v>999</v>
      </c>
      <c r="C521" s="239" t="s">
        <v>151</v>
      </c>
      <c r="D521" s="239" t="s">
        <v>16</v>
      </c>
      <c r="E521" s="239">
        <v>0</v>
      </c>
      <c r="F521" s="239" t="s">
        <v>17</v>
      </c>
      <c r="G521" s="239" t="s">
        <v>50</v>
      </c>
      <c r="H521" s="239">
        <v>1</v>
      </c>
      <c r="I521" s="239" t="s">
        <v>17</v>
      </c>
      <c r="J521" s="239" t="s">
        <v>17</v>
      </c>
      <c r="K521" s="239" t="s">
        <v>1000</v>
      </c>
      <c r="L521" s="240">
        <v>43584</v>
      </c>
      <c r="M521" s="239" t="s">
        <v>887</v>
      </c>
    </row>
    <row r="522" spans="1:13" x14ac:dyDescent="0.35">
      <c r="A522" s="237" t="s">
        <v>998</v>
      </c>
      <c r="B522" s="237" t="s">
        <v>999</v>
      </c>
      <c r="C522" s="237" t="s">
        <v>151</v>
      </c>
      <c r="D522" s="237" t="s">
        <v>21</v>
      </c>
      <c r="E522" s="237">
        <v>0</v>
      </c>
      <c r="F522" s="237" t="s">
        <v>17</v>
      </c>
      <c r="G522" s="237" t="s">
        <v>50</v>
      </c>
      <c r="H522" s="237">
        <v>1</v>
      </c>
      <c r="I522" s="237" t="s">
        <v>17</v>
      </c>
      <c r="J522" s="237" t="s">
        <v>17</v>
      </c>
      <c r="K522" s="237" t="s">
        <v>1001</v>
      </c>
      <c r="L522" s="238">
        <v>43584</v>
      </c>
      <c r="M522" s="237" t="s">
        <v>887</v>
      </c>
    </row>
    <row r="523" spans="1:13" x14ac:dyDescent="0.35">
      <c r="A523" s="239" t="s">
        <v>998</v>
      </c>
      <c r="B523" s="239" t="s">
        <v>999</v>
      </c>
      <c r="C523" s="239" t="s">
        <v>151</v>
      </c>
      <c r="D523" s="239" t="s">
        <v>28</v>
      </c>
      <c r="E523" s="239">
        <v>0</v>
      </c>
      <c r="F523" s="239" t="s">
        <v>17</v>
      </c>
      <c r="G523" s="239" t="s">
        <v>50</v>
      </c>
      <c r="H523" s="239">
        <v>1</v>
      </c>
      <c r="I523" s="239" t="s">
        <v>17</v>
      </c>
      <c r="J523" s="239" t="s">
        <v>17</v>
      </c>
      <c r="K523" s="239" t="s">
        <v>1002</v>
      </c>
      <c r="L523" s="240">
        <v>43584</v>
      </c>
      <c r="M523" s="239" t="s">
        <v>887</v>
      </c>
    </row>
    <row r="524" spans="1:13" x14ac:dyDescent="0.35">
      <c r="A524" s="237" t="s">
        <v>998</v>
      </c>
      <c r="B524" s="237" t="s">
        <v>999</v>
      </c>
      <c r="C524" s="237" t="s">
        <v>151</v>
      </c>
      <c r="D524" s="237" t="s">
        <v>59</v>
      </c>
      <c r="E524" s="237" t="s">
        <v>17</v>
      </c>
      <c r="F524" s="237" t="s">
        <v>17</v>
      </c>
      <c r="G524" s="237" t="s">
        <v>17</v>
      </c>
      <c r="H524" s="237" t="s">
        <v>17</v>
      </c>
      <c r="I524" s="237" t="s">
        <v>17</v>
      </c>
      <c r="J524" s="237" t="s">
        <v>335</v>
      </c>
      <c r="K524" s="237" t="s">
        <v>1003</v>
      </c>
      <c r="L524" s="238">
        <v>43584</v>
      </c>
      <c r="M524" s="237" t="s">
        <v>887</v>
      </c>
    </row>
    <row r="525" spans="1:13" x14ac:dyDescent="0.35">
      <c r="A525" s="239" t="s">
        <v>998</v>
      </c>
      <c r="B525" s="239" t="s">
        <v>999</v>
      </c>
      <c r="C525" s="239" t="s">
        <v>151</v>
      </c>
      <c r="D525" s="239" t="s">
        <v>61</v>
      </c>
      <c r="E525" s="239" t="s">
        <v>17</v>
      </c>
      <c r="F525" s="239" t="s">
        <v>17</v>
      </c>
      <c r="G525" s="239" t="s">
        <v>17</v>
      </c>
      <c r="H525" s="239" t="s">
        <v>17</v>
      </c>
      <c r="I525" s="239" t="s">
        <v>17</v>
      </c>
      <c r="J525" s="239" t="s">
        <v>335</v>
      </c>
      <c r="K525" s="239" t="s">
        <v>1004</v>
      </c>
      <c r="L525" s="240">
        <v>43584</v>
      </c>
      <c r="M525" s="239" t="s">
        <v>887</v>
      </c>
    </row>
    <row r="526" spans="1:13" x14ac:dyDescent="0.35">
      <c r="A526" s="237" t="s">
        <v>998</v>
      </c>
      <c r="B526" s="237" t="s">
        <v>999</v>
      </c>
      <c r="C526" s="237" t="s">
        <v>151</v>
      </c>
      <c r="D526" s="237" t="s">
        <v>30</v>
      </c>
      <c r="E526" s="237" t="s">
        <v>17</v>
      </c>
      <c r="F526" s="237" t="s">
        <v>17</v>
      </c>
      <c r="G526" s="237" t="s">
        <v>17</v>
      </c>
      <c r="H526" s="237" t="s">
        <v>17</v>
      </c>
      <c r="I526" s="237" t="s">
        <v>17</v>
      </c>
      <c r="J526" s="237" t="s">
        <v>335</v>
      </c>
      <c r="K526" s="237" t="s">
        <v>1005</v>
      </c>
      <c r="L526" s="238">
        <v>43584</v>
      </c>
      <c r="M526" s="237" t="s">
        <v>887</v>
      </c>
    </row>
    <row r="527" spans="1:13" x14ac:dyDescent="0.35">
      <c r="A527" s="239" t="s">
        <v>998</v>
      </c>
      <c r="B527" s="239" t="s">
        <v>999</v>
      </c>
      <c r="C527" s="239" t="s">
        <v>151</v>
      </c>
      <c r="D527" s="239" t="s">
        <v>32</v>
      </c>
      <c r="E527" s="239" t="s">
        <v>17</v>
      </c>
      <c r="F527" s="239" t="s">
        <v>17</v>
      </c>
      <c r="G527" s="239" t="s">
        <v>17</v>
      </c>
      <c r="H527" s="239" t="s">
        <v>17</v>
      </c>
      <c r="I527" s="239" t="s">
        <v>17</v>
      </c>
      <c r="J527" s="239" t="s">
        <v>335</v>
      </c>
      <c r="K527" s="239" t="s">
        <v>1006</v>
      </c>
      <c r="L527" s="240">
        <v>43584</v>
      </c>
      <c r="M527" s="239" t="s">
        <v>887</v>
      </c>
    </row>
    <row r="528" spans="1:13" x14ac:dyDescent="0.35">
      <c r="A528" s="237" t="s">
        <v>157</v>
      </c>
      <c r="B528" s="237" t="s">
        <v>158</v>
      </c>
      <c r="C528" s="237" t="s">
        <v>159</v>
      </c>
      <c r="D528" s="237" t="s">
        <v>61</v>
      </c>
      <c r="E528" s="237">
        <v>0</v>
      </c>
      <c r="F528" s="237" t="s">
        <v>17</v>
      </c>
      <c r="G528" s="237" t="s">
        <v>17</v>
      </c>
      <c r="H528" s="237" t="s">
        <v>17</v>
      </c>
      <c r="I528" s="237" t="s">
        <v>17</v>
      </c>
      <c r="J528" s="237" t="s">
        <v>17</v>
      </c>
      <c r="K528" s="237" t="s">
        <v>1007</v>
      </c>
      <c r="L528" s="238">
        <v>43585</v>
      </c>
      <c r="M528" s="237" t="s">
        <v>887</v>
      </c>
    </row>
    <row r="529" spans="1:13" x14ac:dyDescent="0.35">
      <c r="A529" s="239" t="s">
        <v>157</v>
      </c>
      <c r="B529" s="239" t="s">
        <v>158</v>
      </c>
      <c r="C529" s="239" t="s">
        <v>159</v>
      </c>
      <c r="D529" s="239" t="s">
        <v>242</v>
      </c>
      <c r="E529" s="239">
        <v>3364.07</v>
      </c>
      <c r="F529" s="239" t="s">
        <v>1008</v>
      </c>
      <c r="G529" s="239" t="s">
        <v>25</v>
      </c>
      <c r="H529" s="239">
        <v>2</v>
      </c>
      <c r="I529" s="239" t="s">
        <v>1009</v>
      </c>
      <c r="J529" s="239" t="s">
        <v>1010</v>
      </c>
      <c r="K529" s="239" t="s">
        <v>1011</v>
      </c>
      <c r="L529" s="240">
        <v>43585</v>
      </c>
      <c r="M529" s="239" t="s">
        <v>887</v>
      </c>
    </row>
    <row r="530" spans="1:13" x14ac:dyDescent="0.35">
      <c r="A530" s="237" t="s">
        <v>214</v>
      </c>
      <c r="B530" s="237" t="s">
        <v>215</v>
      </c>
      <c r="C530" s="237" t="s">
        <v>216</v>
      </c>
      <c r="D530" s="237" t="s">
        <v>32</v>
      </c>
      <c r="E530" s="237">
        <v>4950000</v>
      </c>
      <c r="F530" s="237" t="s">
        <v>1012</v>
      </c>
      <c r="G530" s="237" t="s">
        <v>25</v>
      </c>
      <c r="H530" s="237">
        <v>2</v>
      </c>
      <c r="I530" s="237" t="s">
        <v>1013</v>
      </c>
      <c r="J530" s="237" t="s">
        <v>1014</v>
      </c>
      <c r="K530" s="237" t="s">
        <v>1015</v>
      </c>
      <c r="L530" s="238">
        <v>43585</v>
      </c>
      <c r="M530" s="237" t="s">
        <v>887</v>
      </c>
    </row>
    <row r="531" spans="1:13" x14ac:dyDescent="0.35">
      <c r="A531" s="239" t="s">
        <v>1016</v>
      </c>
      <c r="B531" s="239" t="s">
        <v>1017</v>
      </c>
      <c r="C531" s="239" t="s">
        <v>1018</v>
      </c>
      <c r="D531" s="239" t="s">
        <v>16</v>
      </c>
      <c r="E531" s="239">
        <v>0</v>
      </c>
      <c r="F531" s="239"/>
      <c r="G531" s="239" t="s">
        <v>22</v>
      </c>
      <c r="H531" s="239">
        <v>3</v>
      </c>
      <c r="I531" s="239"/>
      <c r="J531" s="239"/>
      <c r="K531" s="239" t="s">
        <v>1019</v>
      </c>
      <c r="L531" s="240">
        <v>43585</v>
      </c>
      <c r="M531" s="239" t="s">
        <v>887</v>
      </c>
    </row>
    <row r="532" spans="1:13" x14ac:dyDescent="0.35">
      <c r="A532" s="237" t="s">
        <v>1016</v>
      </c>
      <c r="B532" s="237" t="s">
        <v>1017</v>
      </c>
      <c r="C532" s="237" t="s">
        <v>1018</v>
      </c>
      <c r="D532" s="237" t="s">
        <v>21</v>
      </c>
      <c r="E532" s="237">
        <v>0</v>
      </c>
      <c r="F532" s="237" t="s">
        <v>17</v>
      </c>
      <c r="G532" s="237" t="s">
        <v>22</v>
      </c>
      <c r="H532" s="237">
        <v>3</v>
      </c>
      <c r="I532" s="237" t="s">
        <v>17</v>
      </c>
      <c r="J532" s="237" t="s">
        <v>17</v>
      </c>
      <c r="K532" s="237" t="s">
        <v>1020</v>
      </c>
      <c r="L532" s="238">
        <v>43585</v>
      </c>
      <c r="M532" s="237" t="s">
        <v>887</v>
      </c>
    </row>
    <row r="533" spans="1:13" x14ac:dyDescent="0.35">
      <c r="A533" s="239" t="s">
        <v>1016</v>
      </c>
      <c r="B533" s="239" t="s">
        <v>1017</v>
      </c>
      <c r="C533" s="239" t="s">
        <v>1018</v>
      </c>
      <c r="D533" s="239" t="s">
        <v>24</v>
      </c>
      <c r="E533" s="239">
        <v>4</v>
      </c>
      <c r="F533" s="239"/>
      <c r="G533" s="239" t="s">
        <v>25</v>
      </c>
      <c r="H533" s="239">
        <v>2</v>
      </c>
      <c r="I533" s="239"/>
      <c r="J533" s="239" t="s">
        <v>1021</v>
      </c>
      <c r="K533" s="239" t="s">
        <v>1022</v>
      </c>
      <c r="L533" s="240">
        <v>43585</v>
      </c>
      <c r="M533" s="239" t="s">
        <v>887</v>
      </c>
    </row>
    <row r="534" spans="1:13" x14ac:dyDescent="0.35">
      <c r="A534" s="237" t="s">
        <v>1016</v>
      </c>
      <c r="B534" s="237" t="s">
        <v>1017</v>
      </c>
      <c r="C534" s="237" t="s">
        <v>1018</v>
      </c>
      <c r="D534" s="237" t="s">
        <v>30</v>
      </c>
      <c r="E534" s="237" t="s">
        <v>17</v>
      </c>
      <c r="F534" s="237"/>
      <c r="G534" s="237" t="s">
        <v>17</v>
      </c>
      <c r="H534" s="237" t="s">
        <v>17</v>
      </c>
      <c r="I534" s="237"/>
      <c r="J534" s="237" t="s">
        <v>1023</v>
      </c>
      <c r="K534" s="237" t="s">
        <v>1024</v>
      </c>
      <c r="L534" s="238">
        <v>43585</v>
      </c>
      <c r="M534" s="237" t="s">
        <v>887</v>
      </c>
    </row>
    <row r="535" spans="1:13" x14ac:dyDescent="0.35">
      <c r="A535" s="239" t="s">
        <v>1016</v>
      </c>
      <c r="B535" s="239" t="s">
        <v>1017</v>
      </c>
      <c r="C535" s="239" t="s">
        <v>1018</v>
      </c>
      <c r="D535" s="239" t="s">
        <v>32</v>
      </c>
      <c r="E535" s="239" t="s">
        <v>17</v>
      </c>
      <c r="F535" s="239"/>
      <c r="G535" s="239" t="s">
        <v>17</v>
      </c>
      <c r="H535" s="239" t="s">
        <v>17</v>
      </c>
      <c r="I535" s="239"/>
      <c r="J535" s="239"/>
      <c r="K535" s="239" t="s">
        <v>1025</v>
      </c>
      <c r="L535" s="240">
        <v>43585</v>
      </c>
      <c r="M535" s="239" t="s">
        <v>887</v>
      </c>
    </row>
    <row r="536" spans="1:13" x14ac:dyDescent="0.35">
      <c r="A536" s="237" t="s">
        <v>1026</v>
      </c>
      <c r="B536" s="237" t="s">
        <v>1027</v>
      </c>
      <c r="C536" s="237" t="s">
        <v>1028</v>
      </c>
      <c r="D536" s="237" t="s">
        <v>16</v>
      </c>
      <c r="E536" s="237" t="s">
        <v>17</v>
      </c>
      <c r="F536" s="237"/>
      <c r="G536" s="237" t="s">
        <v>17</v>
      </c>
      <c r="H536" s="237" t="s">
        <v>17</v>
      </c>
      <c r="I536" s="237"/>
      <c r="J536" s="237" t="s">
        <v>17</v>
      </c>
      <c r="K536" s="237" t="s">
        <v>1029</v>
      </c>
      <c r="L536" s="238">
        <v>43585</v>
      </c>
      <c r="M536" s="237" t="s">
        <v>20</v>
      </c>
    </row>
    <row r="537" spans="1:13" x14ac:dyDescent="0.35">
      <c r="A537" s="239" t="s">
        <v>1026</v>
      </c>
      <c r="B537" s="239" t="s">
        <v>1027</v>
      </c>
      <c r="C537" s="239" t="s">
        <v>1028</v>
      </c>
      <c r="D537" s="239" t="s">
        <v>21</v>
      </c>
      <c r="E537" s="239" t="s">
        <v>17</v>
      </c>
      <c r="F537" s="239" t="s">
        <v>17</v>
      </c>
      <c r="G537" s="239" t="s">
        <v>17</v>
      </c>
      <c r="H537" s="239" t="s">
        <v>17</v>
      </c>
      <c r="I537" s="239" t="s">
        <v>17</v>
      </c>
      <c r="J537" s="239" t="s">
        <v>17</v>
      </c>
      <c r="K537" s="239" t="s">
        <v>1030</v>
      </c>
      <c r="L537" s="240">
        <v>43585</v>
      </c>
      <c r="M537" s="239" t="s">
        <v>20</v>
      </c>
    </row>
    <row r="538" spans="1:13" x14ac:dyDescent="0.35">
      <c r="A538" s="237" t="s">
        <v>1026</v>
      </c>
      <c r="B538" s="237" t="s">
        <v>1027</v>
      </c>
      <c r="C538" s="237" t="s">
        <v>1028</v>
      </c>
      <c r="D538" s="237" t="s">
        <v>28</v>
      </c>
      <c r="E538" s="237" t="s">
        <v>17</v>
      </c>
      <c r="F538" s="237"/>
      <c r="G538" s="237" t="s">
        <v>17</v>
      </c>
      <c r="H538" s="237" t="s">
        <v>17</v>
      </c>
      <c r="I538" s="237"/>
      <c r="J538" s="237" t="s">
        <v>17</v>
      </c>
      <c r="K538" s="237" t="s">
        <v>1031</v>
      </c>
      <c r="L538" s="238">
        <v>43585</v>
      </c>
      <c r="M538" s="237" t="s">
        <v>20</v>
      </c>
    </row>
    <row r="539" spans="1:13" x14ac:dyDescent="0.35">
      <c r="A539" s="239" t="s">
        <v>1026</v>
      </c>
      <c r="B539" s="239" t="s">
        <v>1027</v>
      </c>
      <c r="C539" s="239" t="s">
        <v>1028</v>
      </c>
      <c r="D539" s="239" t="s">
        <v>30</v>
      </c>
      <c r="E539" s="239" t="s">
        <v>17</v>
      </c>
      <c r="F539" s="239"/>
      <c r="G539" s="239" t="s">
        <v>17</v>
      </c>
      <c r="H539" s="239" t="s">
        <v>17</v>
      </c>
      <c r="I539" s="239"/>
      <c r="J539" s="239" t="s">
        <v>17</v>
      </c>
      <c r="K539" s="239" t="s">
        <v>1032</v>
      </c>
      <c r="L539" s="240">
        <v>43585</v>
      </c>
      <c r="M539" s="239" t="s">
        <v>20</v>
      </c>
    </row>
    <row r="540" spans="1:13" x14ac:dyDescent="0.35">
      <c r="A540" s="237" t="s">
        <v>1026</v>
      </c>
      <c r="B540" s="237" t="s">
        <v>1027</v>
      </c>
      <c r="C540" s="237" t="s">
        <v>1028</v>
      </c>
      <c r="D540" s="237" t="s">
        <v>32</v>
      </c>
      <c r="E540" s="237" t="s">
        <v>17</v>
      </c>
      <c r="F540" s="237"/>
      <c r="G540" s="237" t="s">
        <v>17</v>
      </c>
      <c r="H540" s="237" t="s">
        <v>17</v>
      </c>
      <c r="I540" s="237"/>
      <c r="J540" s="237" t="s">
        <v>17</v>
      </c>
      <c r="K540" s="237" t="s">
        <v>1033</v>
      </c>
      <c r="L540" s="238">
        <v>43585</v>
      </c>
      <c r="M540" s="237" t="s">
        <v>20</v>
      </c>
    </row>
    <row r="541" spans="1:13" x14ac:dyDescent="0.35">
      <c r="A541" s="239" t="s">
        <v>89</v>
      </c>
      <c r="B541" s="239" t="s">
        <v>90</v>
      </c>
      <c r="C541" s="239" t="s">
        <v>91</v>
      </c>
      <c r="D541" s="239" t="s">
        <v>30</v>
      </c>
      <c r="E541" s="239" t="s">
        <v>17</v>
      </c>
      <c r="F541" s="239"/>
      <c r="G541" s="239" t="s">
        <v>17</v>
      </c>
      <c r="H541" s="239" t="s">
        <v>17</v>
      </c>
      <c r="I541" s="239"/>
      <c r="J541" s="239" t="s">
        <v>1034</v>
      </c>
      <c r="K541" s="239" t="s">
        <v>1035</v>
      </c>
      <c r="L541" s="240">
        <v>43585</v>
      </c>
      <c r="M541" s="239" t="s">
        <v>887</v>
      </c>
    </row>
    <row r="542" spans="1:13" x14ac:dyDescent="0.35">
      <c r="A542" s="237" t="s">
        <v>857</v>
      </c>
      <c r="B542" s="237" t="s">
        <v>858</v>
      </c>
      <c r="C542" s="237" t="s">
        <v>859</v>
      </c>
      <c r="D542" s="237" t="s">
        <v>24</v>
      </c>
      <c r="E542" s="237">
        <v>5</v>
      </c>
      <c r="F542" s="237" t="s">
        <v>17</v>
      </c>
      <c r="G542" s="237" t="s">
        <v>25</v>
      </c>
      <c r="H542" s="237">
        <v>2</v>
      </c>
      <c r="I542" s="237" t="s">
        <v>17</v>
      </c>
      <c r="J542" s="237" t="s">
        <v>17</v>
      </c>
      <c r="K542" s="237" t="s">
        <v>1036</v>
      </c>
      <c r="L542" s="238">
        <v>43586</v>
      </c>
      <c r="M542" s="237" t="s">
        <v>887</v>
      </c>
    </row>
    <row r="543" spans="1:13" x14ac:dyDescent="0.35">
      <c r="A543" s="239" t="s">
        <v>857</v>
      </c>
      <c r="B543" s="239" t="s">
        <v>858</v>
      </c>
      <c r="C543" s="239" t="s">
        <v>859</v>
      </c>
      <c r="D543" s="239" t="s">
        <v>30</v>
      </c>
      <c r="E543" s="239" t="s">
        <v>17</v>
      </c>
      <c r="F543" s="239" t="s">
        <v>1037</v>
      </c>
      <c r="G543" s="239" t="s">
        <v>25</v>
      </c>
      <c r="H543" s="239">
        <v>2</v>
      </c>
      <c r="I543" s="239" t="s">
        <v>17</v>
      </c>
      <c r="J543" s="239" t="s">
        <v>17</v>
      </c>
      <c r="K543" s="239" t="s">
        <v>1038</v>
      </c>
      <c r="L543" s="240">
        <v>43586</v>
      </c>
      <c r="M543" s="239" t="s">
        <v>887</v>
      </c>
    </row>
    <row r="544" spans="1:13" x14ac:dyDescent="0.35">
      <c r="A544" s="237" t="s">
        <v>857</v>
      </c>
      <c r="B544" s="237" t="s">
        <v>858</v>
      </c>
      <c r="C544" s="237" t="s">
        <v>859</v>
      </c>
      <c r="D544" s="237" t="s">
        <v>32</v>
      </c>
      <c r="E544" s="237">
        <v>800000</v>
      </c>
      <c r="F544" s="237" t="s">
        <v>1037</v>
      </c>
      <c r="G544" s="237" t="s">
        <v>25</v>
      </c>
      <c r="H544" s="237">
        <v>2</v>
      </c>
      <c r="I544" s="237" t="s">
        <v>1039</v>
      </c>
      <c r="J544" s="237" t="s">
        <v>1040</v>
      </c>
      <c r="K544" s="237" t="s">
        <v>1041</v>
      </c>
      <c r="L544" s="238">
        <v>43586</v>
      </c>
      <c r="M544" s="237" t="s">
        <v>887</v>
      </c>
    </row>
    <row r="545" spans="1:13" x14ac:dyDescent="0.35">
      <c r="A545" s="239" t="s">
        <v>1042</v>
      </c>
      <c r="B545" s="239" t="s">
        <v>1043</v>
      </c>
      <c r="C545" s="239" t="s">
        <v>1044</v>
      </c>
      <c r="D545" s="239" t="s">
        <v>16</v>
      </c>
      <c r="E545" s="239" t="s">
        <v>17</v>
      </c>
      <c r="F545" s="239" t="s">
        <v>17</v>
      </c>
      <c r="G545" s="239" t="s">
        <v>17</v>
      </c>
      <c r="H545" s="239" t="s">
        <v>17</v>
      </c>
      <c r="I545" s="239" t="s">
        <v>17</v>
      </c>
      <c r="J545" s="239" t="s">
        <v>17</v>
      </c>
      <c r="K545" s="239" t="s">
        <v>1045</v>
      </c>
      <c r="L545" s="240">
        <v>43603</v>
      </c>
      <c r="M545" s="239" t="s">
        <v>887</v>
      </c>
    </row>
    <row r="546" spans="1:13" x14ac:dyDescent="0.35">
      <c r="A546" s="237" t="s">
        <v>1042</v>
      </c>
      <c r="B546" s="237" t="s">
        <v>1043</v>
      </c>
      <c r="C546" s="237" t="s">
        <v>1044</v>
      </c>
      <c r="D546" s="237" t="s">
        <v>21</v>
      </c>
      <c r="E546" s="237" t="s">
        <v>17</v>
      </c>
      <c r="F546" s="237" t="s">
        <v>17</v>
      </c>
      <c r="G546" s="237" t="s">
        <v>17</v>
      </c>
      <c r="H546" s="237" t="s">
        <v>17</v>
      </c>
      <c r="I546" s="237" t="s">
        <v>17</v>
      </c>
      <c r="J546" s="237" t="s">
        <v>17</v>
      </c>
      <c r="K546" s="237" t="s">
        <v>1046</v>
      </c>
      <c r="L546" s="238">
        <v>43603</v>
      </c>
      <c r="M546" s="237" t="s">
        <v>887</v>
      </c>
    </row>
    <row r="547" spans="1:13" x14ac:dyDescent="0.35">
      <c r="A547" s="239" t="s">
        <v>1042</v>
      </c>
      <c r="B547" s="239" t="s">
        <v>1043</v>
      </c>
      <c r="C547" s="239" t="s">
        <v>1044</v>
      </c>
      <c r="D547" s="239" t="s">
        <v>24</v>
      </c>
      <c r="E547" s="239">
        <v>2</v>
      </c>
      <c r="F547" s="239" t="s">
        <v>17</v>
      </c>
      <c r="G547" s="239" t="s">
        <v>17</v>
      </c>
      <c r="H547" s="239" t="s">
        <v>17</v>
      </c>
      <c r="I547" s="239" t="s">
        <v>17</v>
      </c>
      <c r="J547" s="239" t="s">
        <v>1047</v>
      </c>
      <c r="K547" s="239" t="s">
        <v>1048</v>
      </c>
      <c r="L547" s="240">
        <v>43603</v>
      </c>
      <c r="M547" s="239" t="s">
        <v>887</v>
      </c>
    </row>
    <row r="548" spans="1:13" x14ac:dyDescent="0.35">
      <c r="A548" s="237" t="s">
        <v>1042</v>
      </c>
      <c r="B548" s="237" t="s">
        <v>1043</v>
      </c>
      <c r="C548" s="237" t="s">
        <v>1044</v>
      </c>
      <c r="D548" s="237" t="s">
        <v>28</v>
      </c>
      <c r="E548" s="237" t="s">
        <v>17</v>
      </c>
      <c r="F548" s="237" t="s">
        <v>17</v>
      </c>
      <c r="G548" s="237" t="s">
        <v>17</v>
      </c>
      <c r="H548" s="237" t="s">
        <v>17</v>
      </c>
      <c r="I548" s="237" t="s">
        <v>17</v>
      </c>
      <c r="J548" s="237" t="s">
        <v>17</v>
      </c>
      <c r="K548" s="237" t="s">
        <v>1049</v>
      </c>
      <c r="L548" s="238">
        <v>43603</v>
      </c>
      <c r="M548" s="237" t="s">
        <v>887</v>
      </c>
    </row>
    <row r="549" spans="1:13" x14ac:dyDescent="0.35">
      <c r="A549" s="239" t="s">
        <v>1042</v>
      </c>
      <c r="B549" s="239" t="s">
        <v>1043</v>
      </c>
      <c r="C549" s="239" t="s">
        <v>1044</v>
      </c>
      <c r="D549" s="239" t="s">
        <v>59</v>
      </c>
      <c r="E549" s="239" t="s">
        <v>17</v>
      </c>
      <c r="F549" s="239" t="s">
        <v>17</v>
      </c>
      <c r="G549" s="239" t="s">
        <v>17</v>
      </c>
      <c r="H549" s="239" t="s">
        <v>17</v>
      </c>
      <c r="I549" s="239" t="s">
        <v>17</v>
      </c>
      <c r="J549" s="239" t="s">
        <v>17</v>
      </c>
      <c r="K549" s="239" t="s">
        <v>1050</v>
      </c>
      <c r="L549" s="240">
        <v>43603</v>
      </c>
      <c r="M549" s="239" t="s">
        <v>887</v>
      </c>
    </row>
    <row r="550" spans="1:13" x14ac:dyDescent="0.35">
      <c r="A550" s="237" t="s">
        <v>1042</v>
      </c>
      <c r="B550" s="237" t="s">
        <v>1043</v>
      </c>
      <c r="C550" s="237" t="s">
        <v>1044</v>
      </c>
      <c r="D550" s="237" t="s">
        <v>61</v>
      </c>
      <c r="E550" s="237" t="s">
        <v>17</v>
      </c>
      <c r="F550" s="237" t="s">
        <v>17</v>
      </c>
      <c r="G550" s="237" t="s">
        <v>17</v>
      </c>
      <c r="H550" s="237" t="s">
        <v>17</v>
      </c>
      <c r="I550" s="237" t="s">
        <v>17</v>
      </c>
      <c r="J550" s="237" t="s">
        <v>17</v>
      </c>
      <c r="K550" s="237" t="s">
        <v>1051</v>
      </c>
      <c r="L550" s="238">
        <v>43603</v>
      </c>
      <c r="M550" s="237" t="s">
        <v>887</v>
      </c>
    </row>
    <row r="551" spans="1:13" x14ac:dyDescent="0.35">
      <c r="A551" s="239" t="s">
        <v>1042</v>
      </c>
      <c r="B551" s="239" t="s">
        <v>1043</v>
      </c>
      <c r="C551" s="239" t="s">
        <v>1044</v>
      </c>
      <c r="D551" s="239" t="s">
        <v>30</v>
      </c>
      <c r="E551" s="239" t="s">
        <v>17</v>
      </c>
      <c r="F551" s="239" t="s">
        <v>17</v>
      </c>
      <c r="G551" s="239" t="s">
        <v>17</v>
      </c>
      <c r="H551" s="239" t="s">
        <v>17</v>
      </c>
      <c r="I551" s="239" t="s">
        <v>17</v>
      </c>
      <c r="J551" s="239" t="s">
        <v>17</v>
      </c>
      <c r="K551" s="239" t="s">
        <v>1052</v>
      </c>
      <c r="L551" s="240">
        <v>43603</v>
      </c>
      <c r="M551" s="239" t="s">
        <v>887</v>
      </c>
    </row>
    <row r="552" spans="1:13" x14ac:dyDescent="0.35">
      <c r="A552" s="237" t="s">
        <v>1042</v>
      </c>
      <c r="B552" s="237" t="s">
        <v>1043</v>
      </c>
      <c r="C552" s="237" t="s">
        <v>1044</v>
      </c>
      <c r="D552" s="237" t="s">
        <v>32</v>
      </c>
      <c r="E552" s="237" t="s">
        <v>17</v>
      </c>
      <c r="F552" s="237" t="s">
        <v>17</v>
      </c>
      <c r="G552" s="237" t="s">
        <v>17</v>
      </c>
      <c r="H552" s="237" t="s">
        <v>17</v>
      </c>
      <c r="I552" s="237" t="s">
        <v>17</v>
      </c>
      <c r="J552" s="237" t="s">
        <v>17</v>
      </c>
      <c r="K552" s="237" t="s">
        <v>1053</v>
      </c>
      <c r="L552" s="238">
        <v>43603</v>
      </c>
      <c r="M552" s="237" t="s">
        <v>887</v>
      </c>
    </row>
    <row r="553" spans="1:13" x14ac:dyDescent="0.35">
      <c r="A553" s="239" t="s">
        <v>1054</v>
      </c>
      <c r="B553" s="239" t="s">
        <v>1055</v>
      </c>
      <c r="C553" s="239" t="s">
        <v>1056</v>
      </c>
      <c r="D553" s="239" t="s">
        <v>16</v>
      </c>
      <c r="E553" s="239" t="s">
        <v>17</v>
      </c>
      <c r="F553" s="239" t="s">
        <v>1057</v>
      </c>
      <c r="G553" s="239" t="s">
        <v>25</v>
      </c>
      <c r="H553" s="239">
        <v>2</v>
      </c>
      <c r="I553" s="239" t="s">
        <v>1057</v>
      </c>
      <c r="J553" s="239" t="s">
        <v>1058</v>
      </c>
      <c r="K553" s="239" t="s">
        <v>1059</v>
      </c>
      <c r="L553" s="240">
        <v>43606</v>
      </c>
      <c r="M553" s="239" t="s">
        <v>20</v>
      </c>
    </row>
    <row r="554" spans="1:13" x14ac:dyDescent="0.35">
      <c r="A554" s="237" t="s">
        <v>1054</v>
      </c>
      <c r="B554" s="237" t="s">
        <v>1055</v>
      </c>
      <c r="C554" s="237" t="s">
        <v>1056</v>
      </c>
      <c r="D554" s="237" t="s">
        <v>21</v>
      </c>
      <c r="E554" s="237" t="s">
        <v>17</v>
      </c>
      <c r="F554" s="237" t="s">
        <v>1057</v>
      </c>
      <c r="G554" s="237" t="s">
        <v>25</v>
      </c>
      <c r="H554" s="237">
        <v>2</v>
      </c>
      <c r="I554" s="237" t="s">
        <v>1057</v>
      </c>
      <c r="J554" s="237" t="s">
        <v>1058</v>
      </c>
      <c r="K554" s="237" t="s">
        <v>1060</v>
      </c>
      <c r="L554" s="238">
        <v>43606</v>
      </c>
      <c r="M554" s="237" t="s">
        <v>20</v>
      </c>
    </row>
    <row r="555" spans="1:13" x14ac:dyDescent="0.35">
      <c r="A555" s="239" t="s">
        <v>1054</v>
      </c>
      <c r="B555" s="239" t="s">
        <v>1055</v>
      </c>
      <c r="C555" s="239" t="s">
        <v>1056</v>
      </c>
      <c r="D555" s="239" t="s">
        <v>24</v>
      </c>
      <c r="E555" s="239">
        <v>5</v>
      </c>
      <c r="F555" s="239" t="s">
        <v>1057</v>
      </c>
      <c r="G555" s="239" t="s">
        <v>25</v>
      </c>
      <c r="H555" s="239">
        <v>2</v>
      </c>
      <c r="I555" s="239" t="s">
        <v>1057</v>
      </c>
      <c r="J555" s="239" t="s">
        <v>1061</v>
      </c>
      <c r="K555" s="239" t="s">
        <v>1062</v>
      </c>
      <c r="L555" s="240">
        <v>43606</v>
      </c>
      <c r="M555" s="239" t="s">
        <v>20</v>
      </c>
    </row>
    <row r="556" spans="1:13" x14ac:dyDescent="0.35">
      <c r="A556" s="237" t="s">
        <v>1054</v>
      </c>
      <c r="B556" s="237" t="s">
        <v>1055</v>
      </c>
      <c r="C556" s="237" t="s">
        <v>1056</v>
      </c>
      <c r="D556" s="237" t="s">
        <v>28</v>
      </c>
      <c r="E556" s="237" t="s">
        <v>17</v>
      </c>
      <c r="F556" s="237" t="s">
        <v>1057</v>
      </c>
      <c r="G556" s="237" t="s">
        <v>25</v>
      </c>
      <c r="H556" s="237">
        <v>2</v>
      </c>
      <c r="I556" s="237" t="s">
        <v>1057</v>
      </c>
      <c r="J556" s="237" t="s">
        <v>1058</v>
      </c>
      <c r="K556" s="237" t="s">
        <v>1063</v>
      </c>
      <c r="L556" s="238">
        <v>43606</v>
      </c>
      <c r="M556" s="237" t="s">
        <v>20</v>
      </c>
    </row>
    <row r="557" spans="1:13" x14ac:dyDescent="0.35">
      <c r="A557" s="239" t="s">
        <v>174</v>
      </c>
      <c r="B557" s="239" t="s">
        <v>175</v>
      </c>
      <c r="C557" s="239" t="s">
        <v>176</v>
      </c>
      <c r="D557" s="239" t="s">
        <v>16</v>
      </c>
      <c r="E557" s="239" t="s">
        <v>17</v>
      </c>
      <c r="F557" s="239" t="s">
        <v>17</v>
      </c>
      <c r="G557" s="239" t="s">
        <v>17</v>
      </c>
      <c r="H557" s="239" t="s">
        <v>17</v>
      </c>
      <c r="I557" s="239" t="s">
        <v>17</v>
      </c>
      <c r="J557" s="239" t="s">
        <v>17</v>
      </c>
      <c r="K557" s="239" t="s">
        <v>1064</v>
      </c>
      <c r="L557" s="240">
        <v>43608</v>
      </c>
      <c r="M557" s="239" t="s">
        <v>887</v>
      </c>
    </row>
    <row r="558" spans="1:13" x14ac:dyDescent="0.35">
      <c r="A558" s="237" t="s">
        <v>174</v>
      </c>
      <c r="B558" s="237" t="s">
        <v>175</v>
      </c>
      <c r="C558" s="237" t="s">
        <v>176</v>
      </c>
      <c r="D558" s="237" t="s">
        <v>21</v>
      </c>
      <c r="E558" s="237" t="s">
        <v>17</v>
      </c>
      <c r="F558" s="237" t="s">
        <v>17</v>
      </c>
      <c r="G558" s="237" t="s">
        <v>17</v>
      </c>
      <c r="H558" s="237" t="s">
        <v>17</v>
      </c>
      <c r="I558" s="237" t="s">
        <v>17</v>
      </c>
      <c r="J558" s="237" t="s">
        <v>17</v>
      </c>
      <c r="K558" s="237" t="s">
        <v>1065</v>
      </c>
      <c r="L558" s="238">
        <v>43608</v>
      </c>
      <c r="M558" s="237" t="s">
        <v>887</v>
      </c>
    </row>
    <row r="559" spans="1:13" x14ac:dyDescent="0.35">
      <c r="A559" s="239" t="s">
        <v>453</v>
      </c>
      <c r="B559" s="239" t="s">
        <v>454</v>
      </c>
      <c r="C559" s="239" t="s">
        <v>455</v>
      </c>
      <c r="D559" s="239" t="s">
        <v>59</v>
      </c>
      <c r="E559" s="239" t="s">
        <v>17</v>
      </c>
      <c r="F559" s="239" t="s">
        <v>17</v>
      </c>
      <c r="G559" s="239" t="s">
        <v>17</v>
      </c>
      <c r="H559" s="239" t="s">
        <v>17</v>
      </c>
      <c r="I559" s="239" t="s">
        <v>17</v>
      </c>
      <c r="J559" s="239" t="s">
        <v>17</v>
      </c>
      <c r="K559" s="239" t="s">
        <v>1066</v>
      </c>
      <c r="L559" s="240">
        <v>43608</v>
      </c>
      <c r="M559" s="239" t="s">
        <v>887</v>
      </c>
    </row>
    <row r="560" spans="1:13" x14ac:dyDescent="0.35">
      <c r="A560" s="237" t="s">
        <v>453</v>
      </c>
      <c r="B560" s="237" t="s">
        <v>454</v>
      </c>
      <c r="C560" s="237" t="s">
        <v>455</v>
      </c>
      <c r="D560" s="237" t="s">
        <v>61</v>
      </c>
      <c r="E560" s="237" t="s">
        <v>17</v>
      </c>
      <c r="F560" s="237" t="s">
        <v>17</v>
      </c>
      <c r="G560" s="237" t="s">
        <v>17</v>
      </c>
      <c r="H560" s="237" t="s">
        <v>17</v>
      </c>
      <c r="I560" s="237" t="s">
        <v>17</v>
      </c>
      <c r="J560" s="237" t="s">
        <v>17</v>
      </c>
      <c r="K560" s="237" t="s">
        <v>1067</v>
      </c>
      <c r="L560" s="238">
        <v>43608</v>
      </c>
      <c r="M560" s="237" t="s">
        <v>887</v>
      </c>
    </row>
    <row r="561" spans="1:13" x14ac:dyDescent="0.35">
      <c r="A561" s="239" t="s">
        <v>418</v>
      </c>
      <c r="B561" s="239" t="s">
        <v>419</v>
      </c>
      <c r="C561" s="239" t="s">
        <v>411</v>
      </c>
      <c r="D561" s="239" t="s">
        <v>59</v>
      </c>
      <c r="E561" s="239" t="s">
        <v>17</v>
      </c>
      <c r="F561" s="239" t="s">
        <v>1068</v>
      </c>
      <c r="G561" s="239" t="s">
        <v>25</v>
      </c>
      <c r="H561" s="239">
        <v>2</v>
      </c>
      <c r="I561" s="239" t="s">
        <v>1069</v>
      </c>
      <c r="J561" s="239" t="s">
        <v>1070</v>
      </c>
      <c r="K561" s="239" t="s">
        <v>1071</v>
      </c>
      <c r="L561" s="240">
        <v>43612</v>
      </c>
      <c r="M561" s="239" t="s">
        <v>887</v>
      </c>
    </row>
    <row r="562" spans="1:13" x14ac:dyDescent="0.35">
      <c r="A562" s="237" t="s">
        <v>149</v>
      </c>
      <c r="B562" s="237" t="s">
        <v>150</v>
      </c>
      <c r="C562" s="237" t="s">
        <v>151</v>
      </c>
      <c r="D562" s="237" t="s">
        <v>61</v>
      </c>
      <c r="E562" s="237" t="s">
        <v>17</v>
      </c>
      <c r="F562" s="237" t="s">
        <v>1072</v>
      </c>
      <c r="G562" s="237" t="s">
        <v>17</v>
      </c>
      <c r="H562" s="237" t="s">
        <v>17</v>
      </c>
      <c r="I562" s="237" t="s">
        <v>1073</v>
      </c>
      <c r="J562" s="237" t="s">
        <v>1074</v>
      </c>
      <c r="K562" s="237" t="s">
        <v>1075</v>
      </c>
      <c r="L562" s="238">
        <v>43612</v>
      </c>
      <c r="M562" s="237" t="s">
        <v>887</v>
      </c>
    </row>
    <row r="563" spans="1:13" x14ac:dyDescent="0.35">
      <c r="A563" s="239" t="s">
        <v>290</v>
      </c>
      <c r="B563" s="239" t="s">
        <v>291</v>
      </c>
      <c r="C563" s="239" t="s">
        <v>292</v>
      </c>
      <c r="D563" s="239" t="s">
        <v>59</v>
      </c>
      <c r="E563" s="239" t="s">
        <v>17</v>
      </c>
      <c r="F563" s="239" t="s">
        <v>1076</v>
      </c>
      <c r="G563" s="239" t="s">
        <v>17</v>
      </c>
      <c r="H563" s="239" t="s">
        <v>17</v>
      </c>
      <c r="I563" s="239" t="s">
        <v>1077</v>
      </c>
      <c r="J563" s="239" t="s">
        <v>1078</v>
      </c>
      <c r="K563" s="239" t="s">
        <v>1079</v>
      </c>
      <c r="L563" s="240">
        <v>43642</v>
      </c>
      <c r="M563" s="239" t="s">
        <v>887</v>
      </c>
    </row>
    <row r="564" spans="1:13" x14ac:dyDescent="0.35">
      <c r="A564" s="237" t="s">
        <v>306</v>
      </c>
      <c r="B564" s="237" t="s">
        <v>307</v>
      </c>
      <c r="C564" s="237" t="s">
        <v>292</v>
      </c>
      <c r="D564" s="237" t="s">
        <v>59</v>
      </c>
      <c r="E564" s="237" t="s">
        <v>17</v>
      </c>
      <c r="F564" s="237" t="s">
        <v>1076</v>
      </c>
      <c r="G564" s="237" t="s">
        <v>17</v>
      </c>
      <c r="H564" s="237" t="s">
        <v>17</v>
      </c>
      <c r="I564" s="237" t="s">
        <v>1077</v>
      </c>
      <c r="J564" s="237" t="s">
        <v>1078</v>
      </c>
      <c r="K564" s="237" t="s">
        <v>1080</v>
      </c>
      <c r="L564" s="238">
        <v>43642</v>
      </c>
      <c r="M564" s="237" t="s">
        <v>887</v>
      </c>
    </row>
    <row r="565" spans="1:13" x14ac:dyDescent="0.35">
      <c r="A565" s="239" t="s">
        <v>313</v>
      </c>
      <c r="B565" s="239" t="s">
        <v>314</v>
      </c>
      <c r="C565" s="239" t="s">
        <v>292</v>
      </c>
      <c r="D565" s="239" t="s">
        <v>59</v>
      </c>
      <c r="E565" s="239" t="s">
        <v>17</v>
      </c>
      <c r="F565" s="239" t="s">
        <v>1076</v>
      </c>
      <c r="G565" s="239" t="s">
        <v>17</v>
      </c>
      <c r="H565" s="239" t="s">
        <v>17</v>
      </c>
      <c r="I565" s="239" t="s">
        <v>1077</v>
      </c>
      <c r="J565" s="239" t="s">
        <v>1078</v>
      </c>
      <c r="K565" s="239" t="s">
        <v>1081</v>
      </c>
      <c r="L565" s="240">
        <v>43642</v>
      </c>
      <c r="M565" s="239" t="s">
        <v>887</v>
      </c>
    </row>
    <row r="566" spans="1:13" x14ac:dyDescent="0.35">
      <c r="A566" s="237" t="s">
        <v>13</v>
      </c>
      <c r="B566" s="237" t="s">
        <v>14</v>
      </c>
      <c r="C566" s="237" t="s">
        <v>15</v>
      </c>
      <c r="D566" s="237" t="s">
        <v>59</v>
      </c>
      <c r="E566" s="237">
        <v>44056</v>
      </c>
      <c r="F566" s="237" t="s">
        <v>1082</v>
      </c>
      <c r="G566" s="237" t="s">
        <v>22</v>
      </c>
      <c r="H566" s="237">
        <v>3</v>
      </c>
      <c r="I566" s="237" t="s">
        <v>1083</v>
      </c>
      <c r="J566" s="237"/>
      <c r="K566" s="237" t="s">
        <v>1084</v>
      </c>
      <c r="L566" s="238">
        <v>43642</v>
      </c>
      <c r="M566" s="237" t="s">
        <v>887</v>
      </c>
    </row>
    <row r="567" spans="1:13" x14ac:dyDescent="0.35">
      <c r="A567" s="239" t="s">
        <v>426</v>
      </c>
      <c r="B567" s="239" t="s">
        <v>427</v>
      </c>
      <c r="C567" s="239" t="s">
        <v>428</v>
      </c>
      <c r="D567" s="239" t="s">
        <v>28</v>
      </c>
      <c r="E567" s="239" t="s">
        <v>17</v>
      </c>
      <c r="F567" s="239" t="s">
        <v>17</v>
      </c>
      <c r="G567" s="239" t="s">
        <v>17</v>
      </c>
      <c r="H567" s="239" t="s">
        <v>17</v>
      </c>
      <c r="I567" s="239" t="s">
        <v>17</v>
      </c>
      <c r="J567" s="239" t="s">
        <v>17</v>
      </c>
      <c r="K567" s="239" t="s">
        <v>1085</v>
      </c>
      <c r="L567" s="240">
        <v>43644</v>
      </c>
      <c r="M567" s="239" t="s">
        <v>887</v>
      </c>
    </row>
    <row r="568" spans="1:13" x14ac:dyDescent="0.35">
      <c r="A568" s="237" t="s">
        <v>426</v>
      </c>
      <c r="B568" s="237" t="s">
        <v>427</v>
      </c>
      <c r="C568" s="237" t="s">
        <v>428</v>
      </c>
      <c r="D568" s="237" t="s">
        <v>32</v>
      </c>
      <c r="E568" s="237">
        <v>0</v>
      </c>
      <c r="F568" s="237"/>
      <c r="G568" s="237" t="s">
        <v>25</v>
      </c>
      <c r="H568" s="237">
        <v>2</v>
      </c>
      <c r="I568" s="237"/>
      <c r="J568" s="237"/>
      <c r="K568" s="237" t="s">
        <v>1086</v>
      </c>
      <c r="L568" s="238">
        <v>43644</v>
      </c>
      <c r="M568" s="237" t="s">
        <v>887</v>
      </c>
    </row>
    <row r="569" spans="1:13" x14ac:dyDescent="0.35">
      <c r="A569" s="239" t="s">
        <v>470</v>
      </c>
      <c r="B569" s="239" t="s">
        <v>471</v>
      </c>
      <c r="C569" s="239" t="s">
        <v>472</v>
      </c>
      <c r="D569" s="239" t="s">
        <v>16</v>
      </c>
      <c r="E569" s="239">
        <v>0</v>
      </c>
      <c r="F569" s="239" t="s">
        <v>17</v>
      </c>
      <c r="G569" s="239" t="s">
        <v>50</v>
      </c>
      <c r="H569" s="239">
        <v>1</v>
      </c>
      <c r="I569" s="239" t="s">
        <v>17</v>
      </c>
      <c r="J569" s="239"/>
      <c r="K569" s="239" t="s">
        <v>1087</v>
      </c>
      <c r="L569" s="240">
        <v>43644</v>
      </c>
      <c r="M569" s="239" t="s">
        <v>887</v>
      </c>
    </row>
    <row r="570" spans="1:13" x14ac:dyDescent="0.35">
      <c r="A570" s="237" t="s">
        <v>470</v>
      </c>
      <c r="B570" s="237" t="s">
        <v>471</v>
      </c>
      <c r="C570" s="237" t="s">
        <v>472</v>
      </c>
      <c r="D570" s="237" t="s">
        <v>21</v>
      </c>
      <c r="E570" s="237">
        <v>0</v>
      </c>
      <c r="F570" s="237" t="s">
        <v>17</v>
      </c>
      <c r="G570" s="237" t="s">
        <v>50</v>
      </c>
      <c r="H570" s="237">
        <v>1</v>
      </c>
      <c r="I570" s="237" t="s">
        <v>17</v>
      </c>
      <c r="J570" s="237"/>
      <c r="K570" s="237" t="s">
        <v>1088</v>
      </c>
      <c r="L570" s="238">
        <v>43644</v>
      </c>
      <c r="M570" s="237" t="s">
        <v>887</v>
      </c>
    </row>
    <row r="571" spans="1:13" x14ac:dyDescent="0.35">
      <c r="A571" s="239" t="s">
        <v>470</v>
      </c>
      <c r="B571" s="239" t="s">
        <v>471</v>
      </c>
      <c r="C571" s="239" t="s">
        <v>472</v>
      </c>
      <c r="D571" s="239" t="s">
        <v>61</v>
      </c>
      <c r="E571" s="239">
        <v>0</v>
      </c>
      <c r="F571" s="239"/>
      <c r="G571" s="239" t="s">
        <v>50</v>
      </c>
      <c r="H571" s="239">
        <v>1</v>
      </c>
      <c r="I571" s="239" t="s">
        <v>17</v>
      </c>
      <c r="J571" s="239"/>
      <c r="K571" s="239" t="s">
        <v>1089</v>
      </c>
      <c r="L571" s="240">
        <v>43644</v>
      </c>
      <c r="M571" s="239" t="s">
        <v>887</v>
      </c>
    </row>
    <row r="572" spans="1:13" x14ac:dyDescent="0.35">
      <c r="A572" s="237" t="s">
        <v>481</v>
      </c>
      <c r="B572" s="237" t="s">
        <v>482</v>
      </c>
      <c r="C572" s="237" t="s">
        <v>483</v>
      </c>
      <c r="D572" s="237" t="s">
        <v>242</v>
      </c>
      <c r="E572" s="237">
        <v>644000</v>
      </c>
      <c r="F572" s="237" t="s">
        <v>1090</v>
      </c>
      <c r="G572" s="237" t="s">
        <v>50</v>
      </c>
      <c r="H572" s="237">
        <v>1</v>
      </c>
      <c r="I572" s="237" t="s">
        <v>1091</v>
      </c>
      <c r="J572" s="237" t="s">
        <v>1092</v>
      </c>
      <c r="K572" s="237" t="s">
        <v>1093</v>
      </c>
      <c r="L572" s="238">
        <v>43644</v>
      </c>
      <c r="M572" s="237" t="s">
        <v>887</v>
      </c>
    </row>
    <row r="573" spans="1:13" x14ac:dyDescent="0.35">
      <c r="A573" s="239" t="s">
        <v>89</v>
      </c>
      <c r="B573" s="239" t="s">
        <v>90</v>
      </c>
      <c r="C573" s="239" t="s">
        <v>91</v>
      </c>
      <c r="D573" s="239" t="s">
        <v>24</v>
      </c>
      <c r="E573" s="239">
        <v>2</v>
      </c>
      <c r="F573" s="239"/>
      <c r="G573" s="239" t="s">
        <v>22</v>
      </c>
      <c r="H573" s="239">
        <v>3</v>
      </c>
      <c r="I573" s="239"/>
      <c r="J573" s="239" t="s">
        <v>1094</v>
      </c>
      <c r="K573" s="239" t="s">
        <v>1095</v>
      </c>
      <c r="L573" s="240">
        <v>43644</v>
      </c>
      <c r="M573" s="239" t="s">
        <v>887</v>
      </c>
    </row>
    <row r="574" spans="1:13" x14ac:dyDescent="0.35">
      <c r="A574" s="237" t="s">
        <v>1096</v>
      </c>
      <c r="B574" s="237" t="s">
        <v>1097</v>
      </c>
      <c r="C574" s="237" t="s">
        <v>1098</v>
      </c>
      <c r="D574" s="237" t="s">
        <v>16</v>
      </c>
      <c r="E574" s="237" t="s">
        <v>17</v>
      </c>
      <c r="F574" s="237" t="s">
        <v>17</v>
      </c>
      <c r="G574" s="237" t="s">
        <v>17</v>
      </c>
      <c r="H574" s="237" t="s">
        <v>17</v>
      </c>
      <c r="I574" s="237" t="s">
        <v>17</v>
      </c>
      <c r="J574" s="237" t="s">
        <v>1099</v>
      </c>
      <c r="K574" s="237" t="s">
        <v>1100</v>
      </c>
      <c r="L574" s="238">
        <v>43647</v>
      </c>
      <c r="M574" s="237" t="s">
        <v>20</v>
      </c>
    </row>
    <row r="575" spans="1:13" x14ac:dyDescent="0.35">
      <c r="A575" s="239" t="s">
        <v>1096</v>
      </c>
      <c r="B575" s="239" t="s">
        <v>1097</v>
      </c>
      <c r="C575" s="239" t="s">
        <v>1098</v>
      </c>
      <c r="D575" s="239" t="s">
        <v>21</v>
      </c>
      <c r="E575" s="239">
        <v>4300</v>
      </c>
      <c r="F575" s="239" t="s">
        <v>861</v>
      </c>
      <c r="G575" s="239" t="s">
        <v>25</v>
      </c>
      <c r="H575" s="239">
        <v>2</v>
      </c>
      <c r="I575" s="239" t="s">
        <v>1101</v>
      </c>
      <c r="J575" s="239" t="s">
        <v>1102</v>
      </c>
      <c r="K575" s="239" t="s">
        <v>1103</v>
      </c>
      <c r="L575" s="240">
        <v>43647</v>
      </c>
      <c r="M575" s="239" t="s">
        <v>20</v>
      </c>
    </row>
    <row r="576" spans="1:13" x14ac:dyDescent="0.35">
      <c r="A576" s="237" t="s">
        <v>1096</v>
      </c>
      <c r="B576" s="237" t="s">
        <v>1097</v>
      </c>
      <c r="C576" s="237" t="s">
        <v>1098</v>
      </c>
      <c r="D576" s="237" t="s">
        <v>24</v>
      </c>
      <c r="E576" s="237">
        <v>4</v>
      </c>
      <c r="F576" s="237" t="s">
        <v>17</v>
      </c>
      <c r="G576" s="237" t="s">
        <v>17</v>
      </c>
      <c r="H576" s="237" t="s">
        <v>17</v>
      </c>
      <c r="I576" s="237" t="s">
        <v>17</v>
      </c>
      <c r="J576" s="237" t="s">
        <v>1104</v>
      </c>
      <c r="K576" s="237" t="s">
        <v>1105</v>
      </c>
      <c r="L576" s="238">
        <v>43647</v>
      </c>
      <c r="M576" s="237" t="s">
        <v>20</v>
      </c>
    </row>
    <row r="577" spans="1:13" x14ac:dyDescent="0.35">
      <c r="A577" s="239" t="s">
        <v>1096</v>
      </c>
      <c r="B577" s="239" t="s">
        <v>1097</v>
      </c>
      <c r="C577" s="239" t="s">
        <v>1098</v>
      </c>
      <c r="D577" s="239" t="s">
        <v>28</v>
      </c>
      <c r="E577" s="239" t="s">
        <v>17</v>
      </c>
      <c r="F577" s="239" t="s">
        <v>1106</v>
      </c>
      <c r="G577" s="239" t="s">
        <v>17</v>
      </c>
      <c r="H577" s="239" t="s">
        <v>17</v>
      </c>
      <c r="I577" s="239" t="s">
        <v>1107</v>
      </c>
      <c r="J577" s="239" t="s">
        <v>1108</v>
      </c>
      <c r="K577" s="239" t="s">
        <v>1109</v>
      </c>
      <c r="L577" s="240">
        <v>43647</v>
      </c>
      <c r="M577" s="239" t="s">
        <v>20</v>
      </c>
    </row>
    <row r="578" spans="1:13" x14ac:dyDescent="0.35">
      <c r="A578" s="237" t="s">
        <v>1096</v>
      </c>
      <c r="B578" s="237" t="s">
        <v>1097</v>
      </c>
      <c r="C578" s="237" t="s">
        <v>1098</v>
      </c>
      <c r="D578" s="237" t="s">
        <v>242</v>
      </c>
      <c r="E578" s="237">
        <v>157918</v>
      </c>
      <c r="F578" s="237" t="s">
        <v>1110</v>
      </c>
      <c r="G578" s="237" t="s">
        <v>50</v>
      </c>
      <c r="H578" s="237">
        <v>1</v>
      </c>
      <c r="I578" s="237" t="s">
        <v>1111</v>
      </c>
      <c r="J578" s="237" t="s">
        <v>1112</v>
      </c>
      <c r="K578" s="237" t="s">
        <v>1113</v>
      </c>
      <c r="L578" s="238">
        <v>43647</v>
      </c>
      <c r="M578" s="237" t="s">
        <v>20</v>
      </c>
    </row>
    <row r="579" spans="1:13" x14ac:dyDescent="0.35">
      <c r="A579" s="239" t="s">
        <v>1096</v>
      </c>
      <c r="B579" s="239" t="s">
        <v>1097</v>
      </c>
      <c r="C579" s="239" t="s">
        <v>1098</v>
      </c>
      <c r="D579" s="239" t="s">
        <v>30</v>
      </c>
      <c r="E579" s="239" t="s">
        <v>17</v>
      </c>
      <c r="F579" s="239" t="s">
        <v>17</v>
      </c>
      <c r="G579" s="239" t="s">
        <v>17</v>
      </c>
      <c r="H579" s="239" t="s">
        <v>17</v>
      </c>
      <c r="I579" s="239" t="s">
        <v>17</v>
      </c>
      <c r="J579" s="239" t="s">
        <v>1099</v>
      </c>
      <c r="K579" s="239" t="s">
        <v>1114</v>
      </c>
      <c r="L579" s="240">
        <v>43647</v>
      </c>
      <c r="M579" s="239" t="s">
        <v>20</v>
      </c>
    </row>
    <row r="580" spans="1:13" x14ac:dyDescent="0.35">
      <c r="A580" s="237" t="s">
        <v>1096</v>
      </c>
      <c r="B580" s="237" t="s">
        <v>1097</v>
      </c>
      <c r="C580" s="237" t="s">
        <v>1098</v>
      </c>
      <c r="D580" s="237" t="s">
        <v>32</v>
      </c>
      <c r="E580" s="237">
        <v>800000</v>
      </c>
      <c r="F580" s="237" t="s">
        <v>1115</v>
      </c>
      <c r="G580" s="237" t="s">
        <v>25</v>
      </c>
      <c r="H580" s="237">
        <v>2</v>
      </c>
      <c r="I580" s="237" t="s">
        <v>1116</v>
      </c>
      <c r="J580" s="237" t="s">
        <v>1117</v>
      </c>
      <c r="K580" s="237" t="s">
        <v>1118</v>
      </c>
      <c r="L580" s="238">
        <v>43647</v>
      </c>
      <c r="M580" s="237" t="s">
        <v>20</v>
      </c>
    </row>
    <row r="581" spans="1:13" x14ac:dyDescent="0.35">
      <c r="A581" s="239" t="s">
        <v>1119</v>
      </c>
      <c r="B581" s="239" t="s">
        <v>1120</v>
      </c>
      <c r="C581" s="239" t="s">
        <v>1098</v>
      </c>
      <c r="D581" s="239" t="s">
        <v>16</v>
      </c>
      <c r="E581" s="239" t="s">
        <v>17</v>
      </c>
      <c r="F581" s="239" t="s">
        <v>17</v>
      </c>
      <c r="G581" s="239" t="s">
        <v>17</v>
      </c>
      <c r="H581" s="239" t="s">
        <v>17</v>
      </c>
      <c r="I581" s="239" t="s">
        <v>17</v>
      </c>
      <c r="J581" s="239" t="s">
        <v>1099</v>
      </c>
      <c r="K581" s="239" t="s">
        <v>1121</v>
      </c>
      <c r="L581" s="240">
        <v>43648</v>
      </c>
      <c r="M581" s="239" t="s">
        <v>20</v>
      </c>
    </row>
    <row r="582" spans="1:13" x14ac:dyDescent="0.35">
      <c r="A582" s="237" t="s">
        <v>1119</v>
      </c>
      <c r="B582" s="237" t="s">
        <v>1120</v>
      </c>
      <c r="C582" s="237" t="s">
        <v>1098</v>
      </c>
      <c r="D582" s="237" t="s">
        <v>21</v>
      </c>
      <c r="E582" s="237" t="s">
        <v>17</v>
      </c>
      <c r="F582" s="237" t="s">
        <v>17</v>
      </c>
      <c r="G582" s="237" t="s">
        <v>17</v>
      </c>
      <c r="H582" s="237" t="s">
        <v>17</v>
      </c>
      <c r="I582" s="237" t="s">
        <v>17</v>
      </c>
      <c r="J582" s="237" t="s">
        <v>1099</v>
      </c>
      <c r="K582" s="237" t="s">
        <v>1122</v>
      </c>
      <c r="L582" s="238">
        <v>43648</v>
      </c>
      <c r="M582" s="237" t="s">
        <v>20</v>
      </c>
    </row>
    <row r="583" spans="1:13" x14ac:dyDescent="0.35">
      <c r="A583" s="239" t="s">
        <v>1119</v>
      </c>
      <c r="B583" s="239" t="s">
        <v>1120</v>
      </c>
      <c r="C583" s="239" t="s">
        <v>1098</v>
      </c>
      <c r="D583" s="239" t="s">
        <v>24</v>
      </c>
      <c r="E583" s="239">
        <v>5</v>
      </c>
      <c r="F583" s="239" t="s">
        <v>17</v>
      </c>
      <c r="G583" s="239" t="s">
        <v>25</v>
      </c>
      <c r="H583" s="239">
        <v>2</v>
      </c>
      <c r="I583" s="239" t="s">
        <v>17</v>
      </c>
      <c r="J583" s="239" t="s">
        <v>1123</v>
      </c>
      <c r="K583" s="239" t="s">
        <v>1124</v>
      </c>
      <c r="L583" s="240">
        <v>43648</v>
      </c>
      <c r="M583" s="239" t="s">
        <v>20</v>
      </c>
    </row>
    <row r="584" spans="1:13" x14ac:dyDescent="0.35">
      <c r="A584" s="237" t="s">
        <v>1119</v>
      </c>
      <c r="B584" s="237" t="s">
        <v>1120</v>
      </c>
      <c r="C584" s="237" t="s">
        <v>1098</v>
      </c>
      <c r="D584" s="237" t="s">
        <v>28</v>
      </c>
      <c r="E584" s="237" t="s">
        <v>17</v>
      </c>
      <c r="F584" s="237" t="s">
        <v>17</v>
      </c>
      <c r="G584" s="237" t="s">
        <v>17</v>
      </c>
      <c r="H584" s="237" t="s">
        <v>17</v>
      </c>
      <c r="I584" s="237" t="s">
        <v>17</v>
      </c>
      <c r="J584" s="237" t="s">
        <v>1099</v>
      </c>
      <c r="K584" s="237" t="s">
        <v>1125</v>
      </c>
      <c r="L584" s="238">
        <v>43648</v>
      </c>
      <c r="M584" s="237" t="s">
        <v>20</v>
      </c>
    </row>
    <row r="585" spans="1:13" x14ac:dyDescent="0.35">
      <c r="A585" s="239" t="s">
        <v>1119</v>
      </c>
      <c r="B585" s="239" t="s">
        <v>1120</v>
      </c>
      <c r="C585" s="239" t="s">
        <v>1098</v>
      </c>
      <c r="D585" s="239" t="s">
        <v>30</v>
      </c>
      <c r="E585" s="239" t="s">
        <v>17</v>
      </c>
      <c r="F585" s="239" t="s">
        <v>17</v>
      </c>
      <c r="G585" s="239" t="s">
        <v>17</v>
      </c>
      <c r="H585" s="239" t="s">
        <v>17</v>
      </c>
      <c r="I585" s="239" t="s">
        <v>17</v>
      </c>
      <c r="J585" s="239" t="s">
        <v>1126</v>
      </c>
      <c r="K585" s="239" t="s">
        <v>1127</v>
      </c>
      <c r="L585" s="240">
        <v>43648</v>
      </c>
      <c r="M585" s="239" t="s">
        <v>20</v>
      </c>
    </row>
    <row r="586" spans="1:13" x14ac:dyDescent="0.35">
      <c r="A586" s="237" t="s">
        <v>1119</v>
      </c>
      <c r="B586" s="237" t="s">
        <v>1120</v>
      </c>
      <c r="C586" s="237" t="s">
        <v>1098</v>
      </c>
      <c r="D586" s="237" t="s">
        <v>32</v>
      </c>
      <c r="E586" s="237" t="s">
        <v>17</v>
      </c>
      <c r="F586" s="237" t="s">
        <v>17</v>
      </c>
      <c r="G586" s="237" t="s">
        <v>17</v>
      </c>
      <c r="H586" s="237" t="s">
        <v>17</v>
      </c>
      <c r="I586" s="237" t="s">
        <v>17</v>
      </c>
      <c r="J586" s="237" t="s">
        <v>1128</v>
      </c>
      <c r="K586" s="237" t="s">
        <v>1129</v>
      </c>
      <c r="L586" s="238">
        <v>43648</v>
      </c>
      <c r="M586" s="237" t="s">
        <v>20</v>
      </c>
    </row>
    <row r="587" spans="1:13" x14ac:dyDescent="0.35">
      <c r="A587" s="239" t="s">
        <v>1130</v>
      </c>
      <c r="B587" s="239" t="s">
        <v>1131</v>
      </c>
      <c r="C587" s="239" t="s">
        <v>1098</v>
      </c>
      <c r="D587" s="239" t="s">
        <v>16</v>
      </c>
      <c r="E587" s="239" t="s">
        <v>17</v>
      </c>
      <c r="F587" s="239" t="s">
        <v>17</v>
      </c>
      <c r="G587" s="239" t="s">
        <v>17</v>
      </c>
      <c r="H587" s="239" t="s">
        <v>17</v>
      </c>
      <c r="I587" s="239" t="s">
        <v>17</v>
      </c>
      <c r="J587" s="239" t="s">
        <v>1099</v>
      </c>
      <c r="K587" s="239" t="s">
        <v>1132</v>
      </c>
      <c r="L587" s="240">
        <v>43649</v>
      </c>
      <c r="M587" s="239" t="s">
        <v>20</v>
      </c>
    </row>
    <row r="588" spans="1:13" x14ac:dyDescent="0.35">
      <c r="A588" s="237" t="s">
        <v>1130</v>
      </c>
      <c r="B588" s="237" t="s">
        <v>1131</v>
      </c>
      <c r="C588" s="237" t="s">
        <v>1098</v>
      </c>
      <c r="D588" s="237" t="s">
        <v>21</v>
      </c>
      <c r="E588" s="237">
        <v>4300</v>
      </c>
      <c r="F588" s="237" t="s">
        <v>861</v>
      </c>
      <c r="G588" s="237" t="s">
        <v>22</v>
      </c>
      <c r="H588" s="237">
        <v>3</v>
      </c>
      <c r="I588" s="237" t="s">
        <v>1101</v>
      </c>
      <c r="J588" s="237" t="s">
        <v>1133</v>
      </c>
      <c r="K588" s="237" t="s">
        <v>1134</v>
      </c>
      <c r="L588" s="238">
        <v>43649</v>
      </c>
      <c r="M588" s="237" t="s">
        <v>20</v>
      </c>
    </row>
    <row r="589" spans="1:13" x14ac:dyDescent="0.35">
      <c r="A589" s="239" t="s">
        <v>1130</v>
      </c>
      <c r="B589" s="239" t="s">
        <v>1131</v>
      </c>
      <c r="C589" s="239" t="s">
        <v>1098</v>
      </c>
      <c r="D589" s="239" t="s">
        <v>24</v>
      </c>
      <c r="E589" s="239">
        <v>5</v>
      </c>
      <c r="F589" s="239" t="s">
        <v>17</v>
      </c>
      <c r="G589" s="239" t="s">
        <v>25</v>
      </c>
      <c r="H589" s="239">
        <v>2</v>
      </c>
      <c r="I589" s="239" t="s">
        <v>17</v>
      </c>
      <c r="J589" s="239" t="s">
        <v>1135</v>
      </c>
      <c r="K589" s="239" t="s">
        <v>1136</v>
      </c>
      <c r="L589" s="240">
        <v>43649</v>
      </c>
      <c r="M589" s="239" t="s">
        <v>20</v>
      </c>
    </row>
    <row r="590" spans="1:13" x14ac:dyDescent="0.35">
      <c r="A590" s="237" t="s">
        <v>1130</v>
      </c>
      <c r="B590" s="237" t="s">
        <v>1131</v>
      </c>
      <c r="C590" s="237" t="s">
        <v>1098</v>
      </c>
      <c r="D590" s="237" t="s">
        <v>28</v>
      </c>
      <c r="E590" s="237" t="s">
        <v>17</v>
      </c>
      <c r="F590" s="237" t="s">
        <v>1106</v>
      </c>
      <c r="G590" s="237" t="s">
        <v>17</v>
      </c>
      <c r="H590" s="237" t="s">
        <v>17</v>
      </c>
      <c r="I590" s="237" t="s">
        <v>1107</v>
      </c>
      <c r="J590" s="237" t="s">
        <v>1137</v>
      </c>
      <c r="K590" s="237" t="s">
        <v>1138</v>
      </c>
      <c r="L590" s="238">
        <v>43649</v>
      </c>
      <c r="M590" s="237" t="s">
        <v>20</v>
      </c>
    </row>
    <row r="591" spans="1:13" x14ac:dyDescent="0.35">
      <c r="A591" s="239" t="s">
        <v>1130</v>
      </c>
      <c r="B591" s="239" t="s">
        <v>1131</v>
      </c>
      <c r="C591" s="239" t="s">
        <v>1098</v>
      </c>
      <c r="D591" s="239" t="s">
        <v>242</v>
      </c>
      <c r="E591" s="239">
        <v>909890</v>
      </c>
      <c r="F591" s="239" t="s">
        <v>1139</v>
      </c>
      <c r="G591" s="239" t="s">
        <v>25</v>
      </c>
      <c r="H591" s="239">
        <v>2</v>
      </c>
      <c r="I591" s="239" t="s">
        <v>1140</v>
      </c>
      <c r="J591" s="239" t="s">
        <v>1141</v>
      </c>
      <c r="K591" s="239" t="s">
        <v>1142</v>
      </c>
      <c r="L591" s="240">
        <v>43649</v>
      </c>
      <c r="M591" s="239" t="s">
        <v>20</v>
      </c>
    </row>
    <row r="592" spans="1:13" x14ac:dyDescent="0.35">
      <c r="A592" s="237" t="s">
        <v>1130</v>
      </c>
      <c r="B592" s="237" t="s">
        <v>1131</v>
      </c>
      <c r="C592" s="237" t="s">
        <v>1098</v>
      </c>
      <c r="D592" s="237" t="s">
        <v>30</v>
      </c>
      <c r="E592" s="237" t="s">
        <v>17</v>
      </c>
      <c r="F592" s="237" t="s">
        <v>17</v>
      </c>
      <c r="G592" s="237" t="s">
        <v>17</v>
      </c>
      <c r="H592" s="237" t="s">
        <v>17</v>
      </c>
      <c r="I592" s="237" t="s">
        <v>17</v>
      </c>
      <c r="J592" s="237" t="s">
        <v>1099</v>
      </c>
      <c r="K592" s="237" t="s">
        <v>1143</v>
      </c>
      <c r="L592" s="238">
        <v>43649</v>
      </c>
      <c r="M592" s="237" t="s">
        <v>20</v>
      </c>
    </row>
    <row r="593" spans="1:13" x14ac:dyDescent="0.35">
      <c r="A593" s="239" t="s">
        <v>1130</v>
      </c>
      <c r="B593" s="239" t="s">
        <v>1131</v>
      </c>
      <c r="C593" s="239" t="s">
        <v>1098</v>
      </c>
      <c r="D593" s="239" t="s">
        <v>32</v>
      </c>
      <c r="E593" s="239">
        <v>800000</v>
      </c>
      <c r="F593" s="239" t="s">
        <v>1115</v>
      </c>
      <c r="G593" s="239" t="s">
        <v>25</v>
      </c>
      <c r="H593" s="239">
        <v>2</v>
      </c>
      <c r="I593" s="239" t="s">
        <v>1116</v>
      </c>
      <c r="J593" s="239" t="s">
        <v>1117</v>
      </c>
      <c r="K593" s="239" t="s">
        <v>1144</v>
      </c>
      <c r="L593" s="240">
        <v>43649</v>
      </c>
      <c r="M593" s="239" t="s">
        <v>20</v>
      </c>
    </row>
    <row r="594" spans="1:13" x14ac:dyDescent="0.35">
      <c r="A594" s="237" t="s">
        <v>1145</v>
      </c>
      <c r="B594" s="237" t="s">
        <v>1146</v>
      </c>
      <c r="C594" s="237" t="s">
        <v>1147</v>
      </c>
      <c r="D594" s="237" t="s">
        <v>16</v>
      </c>
      <c r="E594" s="237" t="s">
        <v>17</v>
      </c>
      <c r="F594" s="237" t="s">
        <v>17</v>
      </c>
      <c r="G594" s="237" t="s">
        <v>17</v>
      </c>
      <c r="H594" s="237" t="s">
        <v>17</v>
      </c>
      <c r="I594" s="237" t="s">
        <v>17</v>
      </c>
      <c r="J594" s="237" t="s">
        <v>1148</v>
      </c>
      <c r="K594" s="237" t="s">
        <v>1149</v>
      </c>
      <c r="L594" s="238">
        <v>43650</v>
      </c>
      <c r="M594" s="237" t="s">
        <v>20</v>
      </c>
    </row>
    <row r="595" spans="1:13" x14ac:dyDescent="0.35">
      <c r="A595" s="239" t="s">
        <v>1145</v>
      </c>
      <c r="B595" s="239" t="s">
        <v>1146</v>
      </c>
      <c r="C595" s="239" t="s">
        <v>1147</v>
      </c>
      <c r="D595" s="239" t="s">
        <v>21</v>
      </c>
      <c r="E595" s="239" t="s">
        <v>17</v>
      </c>
      <c r="F595" s="239" t="s">
        <v>17</v>
      </c>
      <c r="G595" s="239" t="s">
        <v>17</v>
      </c>
      <c r="H595" s="239" t="s">
        <v>17</v>
      </c>
      <c r="I595" s="239" t="s">
        <v>17</v>
      </c>
      <c r="J595" s="239" t="s">
        <v>1148</v>
      </c>
      <c r="K595" s="239" t="s">
        <v>1150</v>
      </c>
      <c r="L595" s="240">
        <v>43650</v>
      </c>
      <c r="M595" s="239" t="s">
        <v>20</v>
      </c>
    </row>
    <row r="596" spans="1:13" x14ac:dyDescent="0.35">
      <c r="A596" s="237" t="s">
        <v>1145</v>
      </c>
      <c r="B596" s="237" t="s">
        <v>1146</v>
      </c>
      <c r="C596" s="237" t="s">
        <v>1147</v>
      </c>
      <c r="D596" s="237" t="s">
        <v>28</v>
      </c>
      <c r="E596" s="237" t="s">
        <v>17</v>
      </c>
      <c r="F596" s="237" t="s">
        <v>17</v>
      </c>
      <c r="G596" s="237" t="s">
        <v>17</v>
      </c>
      <c r="H596" s="237" t="s">
        <v>17</v>
      </c>
      <c r="I596" s="237" t="s">
        <v>17</v>
      </c>
      <c r="J596" s="237" t="s">
        <v>1148</v>
      </c>
      <c r="K596" s="237" t="s">
        <v>1151</v>
      </c>
      <c r="L596" s="238">
        <v>43650</v>
      </c>
      <c r="M596" s="237" t="s">
        <v>20</v>
      </c>
    </row>
    <row r="597" spans="1:13" x14ac:dyDescent="0.35">
      <c r="A597" s="239" t="s">
        <v>1145</v>
      </c>
      <c r="B597" s="239" t="s">
        <v>1146</v>
      </c>
      <c r="C597" s="239" t="s">
        <v>1147</v>
      </c>
      <c r="D597" s="239" t="s">
        <v>59</v>
      </c>
      <c r="E597" s="239" t="s">
        <v>17</v>
      </c>
      <c r="F597" s="239" t="s">
        <v>17</v>
      </c>
      <c r="G597" s="239" t="s">
        <v>17</v>
      </c>
      <c r="H597" s="239" t="s">
        <v>17</v>
      </c>
      <c r="I597" s="239" t="s">
        <v>17</v>
      </c>
      <c r="J597" s="239" t="s">
        <v>1148</v>
      </c>
      <c r="K597" s="239" t="s">
        <v>1152</v>
      </c>
      <c r="L597" s="240">
        <v>43650</v>
      </c>
      <c r="M597" s="239" t="s">
        <v>20</v>
      </c>
    </row>
    <row r="598" spans="1:13" x14ac:dyDescent="0.35">
      <c r="A598" s="237" t="s">
        <v>1145</v>
      </c>
      <c r="B598" s="237" t="s">
        <v>1146</v>
      </c>
      <c r="C598" s="237" t="s">
        <v>1147</v>
      </c>
      <c r="D598" s="237" t="s">
        <v>61</v>
      </c>
      <c r="E598" s="237">
        <v>0</v>
      </c>
      <c r="F598" s="237" t="s">
        <v>17</v>
      </c>
      <c r="G598" s="237" t="s">
        <v>50</v>
      </c>
      <c r="H598" s="237">
        <v>1</v>
      </c>
      <c r="I598" s="237" t="s">
        <v>17</v>
      </c>
      <c r="J598" s="237" t="s">
        <v>1148</v>
      </c>
      <c r="K598" s="237" t="s">
        <v>1153</v>
      </c>
      <c r="L598" s="238">
        <v>43650</v>
      </c>
      <c r="M598" s="237" t="s">
        <v>20</v>
      </c>
    </row>
    <row r="599" spans="1:13" x14ac:dyDescent="0.35">
      <c r="A599" s="239" t="s">
        <v>1145</v>
      </c>
      <c r="B599" s="239" t="s">
        <v>1146</v>
      </c>
      <c r="C599" s="239" t="s">
        <v>1147</v>
      </c>
      <c r="D599" s="239" t="s">
        <v>30</v>
      </c>
      <c r="E599" s="239" t="s">
        <v>17</v>
      </c>
      <c r="F599" s="239" t="s">
        <v>17</v>
      </c>
      <c r="G599" s="239" t="s">
        <v>17</v>
      </c>
      <c r="H599" s="239" t="s">
        <v>17</v>
      </c>
      <c r="I599" s="239" t="s">
        <v>17</v>
      </c>
      <c r="J599" s="239" t="s">
        <v>1148</v>
      </c>
      <c r="K599" s="239" t="s">
        <v>1154</v>
      </c>
      <c r="L599" s="240">
        <v>43650</v>
      </c>
      <c r="M599" s="239" t="s">
        <v>20</v>
      </c>
    </row>
    <row r="600" spans="1:13" x14ac:dyDescent="0.35">
      <c r="A600" s="237" t="s">
        <v>1145</v>
      </c>
      <c r="B600" s="237" t="s">
        <v>1146</v>
      </c>
      <c r="C600" s="237" t="s">
        <v>1147</v>
      </c>
      <c r="D600" s="237" t="s">
        <v>32</v>
      </c>
      <c r="E600" s="237" t="s">
        <v>17</v>
      </c>
      <c r="F600" s="237" t="s">
        <v>17</v>
      </c>
      <c r="G600" s="237" t="s">
        <v>17</v>
      </c>
      <c r="H600" s="237" t="s">
        <v>17</v>
      </c>
      <c r="I600" s="237" t="s">
        <v>17</v>
      </c>
      <c r="J600" s="237" t="s">
        <v>1148</v>
      </c>
      <c r="K600" s="237" t="s">
        <v>1155</v>
      </c>
      <c r="L600" s="238">
        <v>43650</v>
      </c>
      <c r="M600" s="237" t="s">
        <v>20</v>
      </c>
    </row>
    <row r="601" spans="1:13" x14ac:dyDescent="0.35">
      <c r="A601" s="239" t="s">
        <v>140</v>
      </c>
      <c r="B601" s="239" t="s">
        <v>141</v>
      </c>
      <c r="C601" s="239" t="s">
        <v>142</v>
      </c>
      <c r="D601" s="239" t="s">
        <v>61</v>
      </c>
      <c r="E601" s="239">
        <v>0</v>
      </c>
      <c r="F601" s="239" t="s">
        <v>17</v>
      </c>
      <c r="G601" s="239" t="s">
        <v>17</v>
      </c>
      <c r="H601" s="239" t="s">
        <v>17</v>
      </c>
      <c r="I601" s="239" t="s">
        <v>17</v>
      </c>
      <c r="J601" s="239" t="s">
        <v>17</v>
      </c>
      <c r="K601" s="239" t="s">
        <v>1156</v>
      </c>
      <c r="L601" s="240">
        <v>43670</v>
      </c>
      <c r="M601" s="239" t="s">
        <v>20</v>
      </c>
    </row>
    <row r="602" spans="1:13" x14ac:dyDescent="0.35">
      <c r="A602" s="237" t="s">
        <v>1130</v>
      </c>
      <c r="B602" s="237" t="s">
        <v>1131</v>
      </c>
      <c r="C602" s="237" t="s">
        <v>1098</v>
      </c>
      <c r="D602" s="237" t="s">
        <v>59</v>
      </c>
      <c r="E602" s="237" t="s">
        <v>17</v>
      </c>
      <c r="F602" s="237" t="s">
        <v>17</v>
      </c>
      <c r="G602" s="237" t="s">
        <v>17</v>
      </c>
      <c r="H602" s="237" t="s">
        <v>17</v>
      </c>
      <c r="I602" s="237" t="s">
        <v>17</v>
      </c>
      <c r="J602" s="237" t="s">
        <v>1157</v>
      </c>
      <c r="K602" s="237" t="s">
        <v>1158</v>
      </c>
      <c r="L602" s="238">
        <v>43672</v>
      </c>
      <c r="M602" s="237" t="s">
        <v>20</v>
      </c>
    </row>
    <row r="603" spans="1:13" x14ac:dyDescent="0.35">
      <c r="A603" s="239" t="s">
        <v>1130</v>
      </c>
      <c r="B603" s="239" t="s">
        <v>1131</v>
      </c>
      <c r="C603" s="239" t="s">
        <v>1098</v>
      </c>
      <c r="D603" s="239" t="s">
        <v>61</v>
      </c>
      <c r="E603" s="239" t="s">
        <v>17</v>
      </c>
      <c r="F603" s="239" t="s">
        <v>17</v>
      </c>
      <c r="G603" s="239" t="s">
        <v>17</v>
      </c>
      <c r="H603" s="239" t="s">
        <v>17</v>
      </c>
      <c r="I603" s="239" t="s">
        <v>17</v>
      </c>
      <c r="J603" s="239" t="s">
        <v>1157</v>
      </c>
      <c r="K603" s="239" t="s">
        <v>1159</v>
      </c>
      <c r="L603" s="240">
        <v>43672</v>
      </c>
      <c r="M603" s="239" t="s">
        <v>20</v>
      </c>
    </row>
    <row r="604" spans="1:13" x14ac:dyDescent="0.35">
      <c r="A604" s="237" t="s">
        <v>1119</v>
      </c>
      <c r="B604" s="237" t="s">
        <v>1120</v>
      </c>
      <c r="C604" s="237" t="s">
        <v>1098</v>
      </c>
      <c r="D604" s="237" t="s">
        <v>59</v>
      </c>
      <c r="E604" s="237" t="s">
        <v>17</v>
      </c>
      <c r="F604" s="237" t="s">
        <v>17</v>
      </c>
      <c r="G604" s="237" t="s">
        <v>17</v>
      </c>
      <c r="H604" s="237" t="s">
        <v>17</v>
      </c>
      <c r="I604" s="237" t="s">
        <v>17</v>
      </c>
      <c r="J604" s="237" t="s">
        <v>1157</v>
      </c>
      <c r="K604" s="237" t="s">
        <v>1160</v>
      </c>
      <c r="L604" s="238">
        <v>43672</v>
      </c>
      <c r="M604" s="237" t="s">
        <v>20</v>
      </c>
    </row>
    <row r="605" spans="1:13" x14ac:dyDescent="0.35">
      <c r="A605" s="239" t="s">
        <v>1119</v>
      </c>
      <c r="B605" s="239" t="s">
        <v>1120</v>
      </c>
      <c r="C605" s="239" t="s">
        <v>1098</v>
      </c>
      <c r="D605" s="239" t="s">
        <v>61</v>
      </c>
      <c r="E605" s="239" t="s">
        <v>17</v>
      </c>
      <c r="F605" s="239" t="s">
        <v>17</v>
      </c>
      <c r="G605" s="239" t="s">
        <v>17</v>
      </c>
      <c r="H605" s="239" t="s">
        <v>17</v>
      </c>
      <c r="I605" s="239" t="s">
        <v>17</v>
      </c>
      <c r="J605" s="239" t="s">
        <v>1157</v>
      </c>
      <c r="K605" s="239" t="s">
        <v>1161</v>
      </c>
      <c r="L605" s="240">
        <v>43672</v>
      </c>
      <c r="M605" s="239" t="s">
        <v>20</v>
      </c>
    </row>
    <row r="606" spans="1:13" x14ac:dyDescent="0.35">
      <c r="A606" s="237" t="s">
        <v>1096</v>
      </c>
      <c r="B606" s="237" t="s">
        <v>1097</v>
      </c>
      <c r="C606" s="237" t="s">
        <v>1098</v>
      </c>
      <c r="D606" s="237" t="s">
        <v>59</v>
      </c>
      <c r="E606" s="237" t="s">
        <v>17</v>
      </c>
      <c r="F606" s="237" t="s">
        <v>17</v>
      </c>
      <c r="G606" s="237" t="s">
        <v>17</v>
      </c>
      <c r="H606" s="237" t="s">
        <v>17</v>
      </c>
      <c r="I606" s="237" t="s">
        <v>17</v>
      </c>
      <c r="J606" s="237" t="s">
        <v>1157</v>
      </c>
      <c r="K606" s="237" t="s">
        <v>1162</v>
      </c>
      <c r="L606" s="238">
        <v>43672</v>
      </c>
      <c r="M606" s="237" t="s">
        <v>20</v>
      </c>
    </row>
    <row r="607" spans="1:13" x14ac:dyDescent="0.35">
      <c r="A607" s="239" t="s">
        <v>1096</v>
      </c>
      <c r="B607" s="239" t="s">
        <v>1097</v>
      </c>
      <c r="C607" s="239" t="s">
        <v>1098</v>
      </c>
      <c r="D607" s="239" t="s">
        <v>61</v>
      </c>
      <c r="E607" s="239" t="s">
        <v>17</v>
      </c>
      <c r="F607" s="239" t="s">
        <v>17</v>
      </c>
      <c r="G607" s="239" t="s">
        <v>17</v>
      </c>
      <c r="H607" s="239" t="s">
        <v>17</v>
      </c>
      <c r="I607" s="239" t="s">
        <v>17</v>
      </c>
      <c r="J607" s="239" t="s">
        <v>1157</v>
      </c>
      <c r="K607" s="239" t="s">
        <v>1163</v>
      </c>
      <c r="L607" s="240">
        <v>43672</v>
      </c>
      <c r="M607" s="239" t="s">
        <v>20</v>
      </c>
    </row>
    <row r="608" spans="1:13" x14ac:dyDescent="0.35">
      <c r="A608" s="237" t="s">
        <v>409</v>
      </c>
      <c r="B608" s="237" t="s">
        <v>410</v>
      </c>
      <c r="C608" s="237" t="s">
        <v>411</v>
      </c>
      <c r="D608" s="237" t="s">
        <v>59</v>
      </c>
      <c r="E608" s="237" t="s">
        <v>17</v>
      </c>
      <c r="F608" s="237" t="s">
        <v>17</v>
      </c>
      <c r="G608" s="237" t="s">
        <v>17</v>
      </c>
      <c r="H608" s="237" t="s">
        <v>17</v>
      </c>
      <c r="I608" s="237" t="s">
        <v>17</v>
      </c>
      <c r="J608" s="237" t="s">
        <v>17</v>
      </c>
      <c r="K608" s="237" t="s">
        <v>1164</v>
      </c>
      <c r="L608" s="238">
        <v>43675</v>
      </c>
      <c r="M608" s="237" t="s">
        <v>887</v>
      </c>
    </row>
    <row r="609" spans="1:13" x14ac:dyDescent="0.35">
      <c r="A609" s="239" t="s">
        <v>426</v>
      </c>
      <c r="B609" s="239" t="s">
        <v>427</v>
      </c>
      <c r="C609" s="239" t="s">
        <v>428</v>
      </c>
      <c r="D609" s="239" t="s">
        <v>59</v>
      </c>
      <c r="E609" s="239" t="s">
        <v>17</v>
      </c>
      <c r="F609" s="239" t="s">
        <v>17</v>
      </c>
      <c r="G609" s="239" t="s">
        <v>17</v>
      </c>
      <c r="H609" s="239" t="s">
        <v>17</v>
      </c>
      <c r="I609" s="239" t="s">
        <v>17</v>
      </c>
      <c r="J609" s="239" t="s">
        <v>17</v>
      </c>
      <c r="K609" s="239" t="s">
        <v>1165</v>
      </c>
      <c r="L609" s="240">
        <v>43676</v>
      </c>
      <c r="M609" s="239" t="s">
        <v>887</v>
      </c>
    </row>
    <row r="610" spans="1:13" x14ac:dyDescent="0.35">
      <c r="A610" s="237" t="s">
        <v>1166</v>
      </c>
      <c r="B610" s="237" t="s">
        <v>1167</v>
      </c>
      <c r="C610" s="237" t="s">
        <v>1168</v>
      </c>
      <c r="D610" s="237" t="s">
        <v>16</v>
      </c>
      <c r="E610" s="237" t="s">
        <v>17</v>
      </c>
      <c r="F610" s="237" t="s">
        <v>17</v>
      </c>
      <c r="G610" s="237" t="s">
        <v>17</v>
      </c>
      <c r="H610" s="237" t="s">
        <v>17</v>
      </c>
      <c r="I610" s="237" t="s">
        <v>17</v>
      </c>
      <c r="J610" s="237" t="s">
        <v>1157</v>
      </c>
      <c r="K610" s="237" t="s">
        <v>1169</v>
      </c>
      <c r="L610" s="238">
        <v>43676</v>
      </c>
      <c r="M610" s="237" t="s">
        <v>20</v>
      </c>
    </row>
    <row r="611" spans="1:13" x14ac:dyDescent="0.35">
      <c r="A611" s="239" t="s">
        <v>1166</v>
      </c>
      <c r="B611" s="239" t="s">
        <v>1167</v>
      </c>
      <c r="C611" s="239" t="s">
        <v>1168</v>
      </c>
      <c r="D611" s="239" t="s">
        <v>21</v>
      </c>
      <c r="E611" s="239" t="s">
        <v>17</v>
      </c>
      <c r="F611" s="239" t="s">
        <v>17</v>
      </c>
      <c r="G611" s="239" t="s">
        <v>17</v>
      </c>
      <c r="H611" s="239" t="s">
        <v>17</v>
      </c>
      <c r="I611" s="239" t="s">
        <v>17</v>
      </c>
      <c r="J611" s="239" t="s">
        <v>1157</v>
      </c>
      <c r="K611" s="239" t="s">
        <v>1170</v>
      </c>
      <c r="L611" s="240">
        <v>43676</v>
      </c>
      <c r="M611" s="239" t="s">
        <v>20</v>
      </c>
    </row>
    <row r="612" spans="1:13" x14ac:dyDescent="0.35">
      <c r="A612" s="237" t="s">
        <v>1166</v>
      </c>
      <c r="B612" s="237" t="s">
        <v>1167</v>
      </c>
      <c r="C612" s="237" t="s">
        <v>1168</v>
      </c>
      <c r="D612" s="237" t="s">
        <v>24</v>
      </c>
      <c r="E612" s="237">
        <v>4</v>
      </c>
      <c r="F612" s="237" t="s">
        <v>17</v>
      </c>
      <c r="G612" s="237" t="s">
        <v>50</v>
      </c>
      <c r="H612" s="237">
        <v>1</v>
      </c>
      <c r="I612" s="237" t="s">
        <v>17</v>
      </c>
      <c r="J612" s="237" t="s">
        <v>1171</v>
      </c>
      <c r="K612" s="237" t="s">
        <v>1172</v>
      </c>
      <c r="L612" s="238">
        <v>43676</v>
      </c>
      <c r="M612" s="237" t="s">
        <v>20</v>
      </c>
    </row>
    <row r="613" spans="1:13" x14ac:dyDescent="0.35">
      <c r="A613" s="239" t="s">
        <v>1166</v>
      </c>
      <c r="B613" s="239" t="s">
        <v>1167</v>
      </c>
      <c r="C613" s="239" t="s">
        <v>1168</v>
      </c>
      <c r="D613" s="239" t="s">
        <v>28</v>
      </c>
      <c r="E613" s="239" t="s">
        <v>17</v>
      </c>
      <c r="F613" s="239" t="s">
        <v>17</v>
      </c>
      <c r="G613" s="239" t="s">
        <v>17</v>
      </c>
      <c r="H613" s="239" t="s">
        <v>17</v>
      </c>
      <c r="I613" s="239" t="s">
        <v>17</v>
      </c>
      <c r="J613" s="239" t="s">
        <v>1157</v>
      </c>
      <c r="K613" s="239" t="s">
        <v>1173</v>
      </c>
      <c r="L613" s="240">
        <v>43676</v>
      </c>
      <c r="M613" s="239" t="s">
        <v>20</v>
      </c>
    </row>
    <row r="614" spans="1:13" x14ac:dyDescent="0.35">
      <c r="A614" s="237" t="s">
        <v>1166</v>
      </c>
      <c r="B614" s="237" t="s">
        <v>1167</v>
      </c>
      <c r="C614" s="237" t="s">
        <v>1168</v>
      </c>
      <c r="D614" s="237" t="s">
        <v>59</v>
      </c>
      <c r="E614" s="237" t="s">
        <v>17</v>
      </c>
      <c r="F614" s="237" t="s">
        <v>17</v>
      </c>
      <c r="G614" s="237" t="s">
        <v>17</v>
      </c>
      <c r="H614" s="237" t="s">
        <v>17</v>
      </c>
      <c r="I614" s="237" t="s">
        <v>17</v>
      </c>
      <c r="J614" s="237" t="s">
        <v>1157</v>
      </c>
      <c r="K614" s="237" t="s">
        <v>1174</v>
      </c>
      <c r="L614" s="238">
        <v>43676</v>
      </c>
      <c r="M614" s="237" t="s">
        <v>20</v>
      </c>
    </row>
    <row r="615" spans="1:13" x14ac:dyDescent="0.35">
      <c r="A615" s="239" t="s">
        <v>1166</v>
      </c>
      <c r="B615" s="239" t="s">
        <v>1167</v>
      </c>
      <c r="C615" s="239" t="s">
        <v>1168</v>
      </c>
      <c r="D615" s="239" t="s">
        <v>61</v>
      </c>
      <c r="E615" s="239" t="s">
        <v>17</v>
      </c>
      <c r="F615" s="239" t="s">
        <v>17</v>
      </c>
      <c r="G615" s="239" t="s">
        <v>17</v>
      </c>
      <c r="H615" s="239" t="s">
        <v>17</v>
      </c>
      <c r="I615" s="239" t="s">
        <v>17</v>
      </c>
      <c r="J615" s="239" t="s">
        <v>1157</v>
      </c>
      <c r="K615" s="239" t="s">
        <v>1175</v>
      </c>
      <c r="L615" s="240">
        <v>43676</v>
      </c>
      <c r="M615" s="239" t="s">
        <v>20</v>
      </c>
    </row>
    <row r="616" spans="1:13" x14ac:dyDescent="0.35">
      <c r="A616" s="237" t="s">
        <v>1166</v>
      </c>
      <c r="B616" s="237" t="s">
        <v>1167</v>
      </c>
      <c r="C616" s="237" t="s">
        <v>1168</v>
      </c>
      <c r="D616" s="237" t="s">
        <v>30</v>
      </c>
      <c r="E616" s="237" t="s">
        <v>17</v>
      </c>
      <c r="F616" s="237" t="s">
        <v>17</v>
      </c>
      <c r="G616" s="237" t="s">
        <v>17</v>
      </c>
      <c r="H616" s="237" t="s">
        <v>17</v>
      </c>
      <c r="I616" s="237" t="s">
        <v>17</v>
      </c>
      <c r="J616" s="237" t="s">
        <v>1157</v>
      </c>
      <c r="K616" s="237" t="s">
        <v>1176</v>
      </c>
      <c r="L616" s="238">
        <v>43676</v>
      </c>
      <c r="M616" s="237" t="s">
        <v>20</v>
      </c>
    </row>
    <row r="617" spans="1:13" x14ac:dyDescent="0.35">
      <c r="A617" s="239" t="s">
        <v>1166</v>
      </c>
      <c r="B617" s="239" t="s">
        <v>1167</v>
      </c>
      <c r="C617" s="239" t="s">
        <v>1168</v>
      </c>
      <c r="D617" s="239" t="s">
        <v>32</v>
      </c>
      <c r="E617" s="239" t="s">
        <v>17</v>
      </c>
      <c r="F617" s="239" t="s">
        <v>17</v>
      </c>
      <c r="G617" s="239" t="s">
        <v>17</v>
      </c>
      <c r="H617" s="239" t="s">
        <v>17</v>
      </c>
      <c r="I617" s="239" t="s">
        <v>17</v>
      </c>
      <c r="J617" s="239" t="s">
        <v>1157</v>
      </c>
      <c r="K617" s="239" t="s">
        <v>1177</v>
      </c>
      <c r="L617" s="240">
        <v>43676</v>
      </c>
      <c r="M617" s="239" t="s">
        <v>20</v>
      </c>
    </row>
    <row r="618" spans="1:13" x14ac:dyDescent="0.35">
      <c r="A618" s="237" t="s">
        <v>1178</v>
      </c>
      <c r="B618" s="237" t="s">
        <v>1179</v>
      </c>
      <c r="C618" s="237" t="s">
        <v>869</v>
      </c>
      <c r="D618" s="237" t="s">
        <v>30</v>
      </c>
      <c r="E618" s="237" t="s">
        <v>17</v>
      </c>
      <c r="F618" s="237" t="s">
        <v>17</v>
      </c>
      <c r="G618" s="237" t="s">
        <v>17</v>
      </c>
      <c r="H618" s="237" t="s">
        <v>17</v>
      </c>
      <c r="I618" s="237" t="s">
        <v>17</v>
      </c>
      <c r="J618" s="237" t="s">
        <v>17</v>
      </c>
      <c r="K618" s="237" t="s">
        <v>1180</v>
      </c>
      <c r="L618" s="238">
        <v>43676</v>
      </c>
      <c r="M618" s="237" t="s">
        <v>887</v>
      </c>
    </row>
    <row r="619" spans="1:13" x14ac:dyDescent="0.35">
      <c r="A619" s="239" t="s">
        <v>1178</v>
      </c>
      <c r="B619" s="239" t="s">
        <v>1179</v>
      </c>
      <c r="C619" s="239" t="s">
        <v>869</v>
      </c>
      <c r="D619" s="239" t="s">
        <v>32</v>
      </c>
      <c r="E619" s="239" t="s">
        <v>17</v>
      </c>
      <c r="F619" s="239" t="s">
        <v>17</v>
      </c>
      <c r="G619" s="239" t="s">
        <v>17</v>
      </c>
      <c r="H619" s="239" t="s">
        <v>17</v>
      </c>
      <c r="I619" s="239" t="s">
        <v>17</v>
      </c>
      <c r="J619" s="239" t="s">
        <v>17</v>
      </c>
      <c r="K619" s="239" t="s">
        <v>1181</v>
      </c>
      <c r="L619" s="240">
        <v>43676</v>
      </c>
      <c r="M619" s="239" t="s">
        <v>887</v>
      </c>
    </row>
    <row r="620" spans="1:13" x14ac:dyDescent="0.35">
      <c r="A620" s="237" t="s">
        <v>589</v>
      </c>
      <c r="B620" s="237" t="s">
        <v>590</v>
      </c>
      <c r="C620" s="237" t="s">
        <v>591</v>
      </c>
      <c r="D620" s="237" t="s">
        <v>16</v>
      </c>
      <c r="E620" s="237" t="s">
        <v>17</v>
      </c>
      <c r="F620" s="237" t="s">
        <v>17</v>
      </c>
      <c r="G620" s="237" t="s">
        <v>17</v>
      </c>
      <c r="H620" s="237" t="s">
        <v>17</v>
      </c>
      <c r="I620" s="237" t="s">
        <v>17</v>
      </c>
      <c r="J620" s="237" t="s">
        <v>1182</v>
      </c>
      <c r="K620" s="237" t="s">
        <v>1183</v>
      </c>
      <c r="L620" s="238">
        <v>43676</v>
      </c>
      <c r="M620" s="237" t="s">
        <v>887</v>
      </c>
    </row>
    <row r="621" spans="1:13" x14ac:dyDescent="0.35">
      <c r="A621" s="239" t="s">
        <v>589</v>
      </c>
      <c r="B621" s="239" t="s">
        <v>590</v>
      </c>
      <c r="C621" s="239" t="s">
        <v>591</v>
      </c>
      <c r="D621" s="239" t="s">
        <v>21</v>
      </c>
      <c r="E621" s="239" t="s">
        <v>17</v>
      </c>
      <c r="F621" s="239" t="s">
        <v>17</v>
      </c>
      <c r="G621" s="239" t="s">
        <v>17</v>
      </c>
      <c r="H621" s="239" t="s">
        <v>17</v>
      </c>
      <c r="I621" s="239" t="s">
        <v>17</v>
      </c>
      <c r="J621" s="239" t="s">
        <v>1182</v>
      </c>
      <c r="K621" s="239" t="s">
        <v>1184</v>
      </c>
      <c r="L621" s="240">
        <v>43676</v>
      </c>
      <c r="M621" s="239" t="s">
        <v>887</v>
      </c>
    </row>
    <row r="622" spans="1:13" x14ac:dyDescent="0.35">
      <c r="A622" s="237" t="s">
        <v>589</v>
      </c>
      <c r="B622" s="237" t="s">
        <v>590</v>
      </c>
      <c r="C622" s="237" t="s">
        <v>591</v>
      </c>
      <c r="D622" s="237" t="s">
        <v>28</v>
      </c>
      <c r="E622" s="237" t="s">
        <v>17</v>
      </c>
      <c r="F622" s="237" t="s">
        <v>17</v>
      </c>
      <c r="G622" s="237" t="s">
        <v>17</v>
      </c>
      <c r="H622" s="237" t="s">
        <v>17</v>
      </c>
      <c r="I622" s="237" t="s">
        <v>17</v>
      </c>
      <c r="J622" s="237" t="s">
        <v>1185</v>
      </c>
      <c r="K622" s="237" t="s">
        <v>1186</v>
      </c>
      <c r="L622" s="238">
        <v>43676</v>
      </c>
      <c r="M622" s="237" t="s">
        <v>887</v>
      </c>
    </row>
    <row r="623" spans="1:13" x14ac:dyDescent="0.35">
      <c r="A623" s="239" t="s">
        <v>355</v>
      </c>
      <c r="B623" s="239" t="s">
        <v>356</v>
      </c>
      <c r="C623" s="239" t="s">
        <v>357</v>
      </c>
      <c r="D623" s="239" t="s">
        <v>242</v>
      </c>
      <c r="E623" s="239">
        <v>30342</v>
      </c>
      <c r="F623" s="239" t="s">
        <v>1187</v>
      </c>
      <c r="G623" s="239" t="s">
        <v>25</v>
      </c>
      <c r="H623" s="239">
        <v>2</v>
      </c>
      <c r="I623" s="239" t="s">
        <v>1188</v>
      </c>
      <c r="J623" s="239" t="s">
        <v>1189</v>
      </c>
      <c r="K623" s="239" t="s">
        <v>1190</v>
      </c>
      <c r="L623" s="240">
        <v>43676</v>
      </c>
      <c r="M623" s="239" t="s">
        <v>20</v>
      </c>
    </row>
    <row r="624" spans="1:13" x14ac:dyDescent="0.35">
      <c r="A624" s="237" t="s">
        <v>368</v>
      </c>
      <c r="B624" s="237" t="s">
        <v>369</v>
      </c>
      <c r="C624" s="237" t="s">
        <v>357</v>
      </c>
      <c r="D624" s="237" t="s">
        <v>242</v>
      </c>
      <c r="E624" s="237">
        <v>18330</v>
      </c>
      <c r="F624" s="237" t="s">
        <v>1187</v>
      </c>
      <c r="G624" s="237" t="s">
        <v>25</v>
      </c>
      <c r="H624" s="237">
        <v>2</v>
      </c>
      <c r="I624" s="237" t="s">
        <v>1188</v>
      </c>
      <c r="J624" s="237" t="s">
        <v>1191</v>
      </c>
      <c r="K624" s="237" t="s">
        <v>1192</v>
      </c>
      <c r="L624" s="238">
        <v>43676</v>
      </c>
      <c r="M624" s="237" t="s">
        <v>20</v>
      </c>
    </row>
    <row r="625" spans="1:13" x14ac:dyDescent="0.35">
      <c r="A625" s="239" t="s">
        <v>368</v>
      </c>
      <c r="B625" s="239" t="s">
        <v>369</v>
      </c>
      <c r="C625" s="239" t="s">
        <v>357</v>
      </c>
      <c r="D625" s="239" t="s">
        <v>682</v>
      </c>
      <c r="E625" s="239" t="s">
        <v>17</v>
      </c>
      <c r="F625" s="239" t="s">
        <v>17</v>
      </c>
      <c r="G625" s="239" t="s">
        <v>17</v>
      </c>
      <c r="H625" s="239" t="s">
        <v>17</v>
      </c>
      <c r="I625" s="239" t="s">
        <v>17</v>
      </c>
      <c r="J625" s="239" t="s">
        <v>18</v>
      </c>
      <c r="K625" s="239" t="s">
        <v>1193</v>
      </c>
      <c r="L625" s="240">
        <v>43676</v>
      </c>
      <c r="M625" s="239" t="s">
        <v>20</v>
      </c>
    </row>
    <row r="626" spans="1:13" x14ac:dyDescent="0.35">
      <c r="A626" s="237" t="s">
        <v>368</v>
      </c>
      <c r="B626" s="237" t="s">
        <v>369</v>
      </c>
      <c r="C626" s="237" t="s">
        <v>357</v>
      </c>
      <c r="D626" s="237" t="s">
        <v>784</v>
      </c>
      <c r="E626" s="237">
        <v>3457560</v>
      </c>
      <c r="F626" s="237" t="s">
        <v>1187</v>
      </c>
      <c r="G626" s="237" t="s">
        <v>25</v>
      </c>
      <c r="H626" s="237">
        <v>2</v>
      </c>
      <c r="I626" s="237" t="s">
        <v>1188</v>
      </c>
      <c r="J626" s="237" t="s">
        <v>1194</v>
      </c>
      <c r="K626" s="237" t="s">
        <v>1195</v>
      </c>
      <c r="L626" s="238">
        <v>43676</v>
      </c>
      <c r="M626" s="237" t="s">
        <v>20</v>
      </c>
    </row>
    <row r="627" spans="1:13" x14ac:dyDescent="0.35">
      <c r="A627" s="239" t="s">
        <v>368</v>
      </c>
      <c r="B627" s="239" t="s">
        <v>369</v>
      </c>
      <c r="C627" s="239" t="s">
        <v>357</v>
      </c>
      <c r="D627" s="239" t="s">
        <v>702</v>
      </c>
      <c r="E627" s="239" t="s">
        <v>17</v>
      </c>
      <c r="F627" s="239" t="s">
        <v>1196</v>
      </c>
      <c r="G627" s="239" t="s">
        <v>17</v>
      </c>
      <c r="H627" s="239" t="s">
        <v>17</v>
      </c>
      <c r="I627" s="239" t="s">
        <v>1196</v>
      </c>
      <c r="J627" s="239" t="s">
        <v>18</v>
      </c>
      <c r="K627" s="239" t="s">
        <v>1197</v>
      </c>
      <c r="L627" s="240">
        <v>43676</v>
      </c>
      <c r="M627" s="239" t="s">
        <v>20</v>
      </c>
    </row>
    <row r="628" spans="1:13" x14ac:dyDescent="0.35">
      <c r="A628" s="237" t="s">
        <v>378</v>
      </c>
      <c r="B628" s="237" t="s">
        <v>379</v>
      </c>
      <c r="C628" s="237" t="s">
        <v>357</v>
      </c>
      <c r="D628" s="237" t="s">
        <v>61</v>
      </c>
      <c r="E628" s="237">
        <v>0</v>
      </c>
      <c r="F628" s="237" t="s">
        <v>17</v>
      </c>
      <c r="G628" s="237" t="s">
        <v>17</v>
      </c>
      <c r="H628" s="237" t="s">
        <v>17</v>
      </c>
      <c r="I628" s="237" t="s">
        <v>17</v>
      </c>
      <c r="J628" s="237" t="s">
        <v>1198</v>
      </c>
      <c r="K628" s="237" t="s">
        <v>1199</v>
      </c>
      <c r="L628" s="238">
        <v>43676</v>
      </c>
      <c r="M628" s="237" t="s">
        <v>20</v>
      </c>
    </row>
    <row r="629" spans="1:13" x14ac:dyDescent="0.35">
      <c r="A629" s="239" t="s">
        <v>290</v>
      </c>
      <c r="B629" s="239" t="s">
        <v>291</v>
      </c>
      <c r="C629" s="239" t="s">
        <v>292</v>
      </c>
      <c r="D629" s="239" t="s">
        <v>16</v>
      </c>
      <c r="E629" s="239" t="s">
        <v>17</v>
      </c>
      <c r="F629" s="239" t="s">
        <v>17</v>
      </c>
      <c r="G629" s="239" t="s">
        <v>17</v>
      </c>
      <c r="H629" s="239" t="s">
        <v>17</v>
      </c>
      <c r="I629" s="239" t="s">
        <v>17</v>
      </c>
      <c r="J629" s="239" t="s">
        <v>1200</v>
      </c>
      <c r="K629" s="239" t="s">
        <v>1201</v>
      </c>
      <c r="L629" s="240">
        <v>43697</v>
      </c>
      <c r="M629" s="239" t="s">
        <v>887</v>
      </c>
    </row>
    <row r="630" spans="1:13" x14ac:dyDescent="0.35">
      <c r="A630" s="237" t="s">
        <v>290</v>
      </c>
      <c r="B630" s="237" t="s">
        <v>291</v>
      </c>
      <c r="C630" s="237" t="s">
        <v>292</v>
      </c>
      <c r="D630" s="237" t="s">
        <v>21</v>
      </c>
      <c r="E630" s="237" t="s">
        <v>17</v>
      </c>
      <c r="F630" s="237" t="s">
        <v>17</v>
      </c>
      <c r="G630" s="237" t="s">
        <v>17</v>
      </c>
      <c r="H630" s="237" t="s">
        <v>17</v>
      </c>
      <c r="I630" s="237" t="s">
        <v>17</v>
      </c>
      <c r="J630" s="237" t="s">
        <v>1200</v>
      </c>
      <c r="K630" s="237" t="s">
        <v>1202</v>
      </c>
      <c r="L630" s="238">
        <v>43697</v>
      </c>
      <c r="M630" s="237" t="s">
        <v>887</v>
      </c>
    </row>
    <row r="631" spans="1:13" x14ac:dyDescent="0.35">
      <c r="A631" s="239" t="s">
        <v>290</v>
      </c>
      <c r="B631" s="239" t="s">
        <v>291</v>
      </c>
      <c r="C631" s="239" t="s">
        <v>292</v>
      </c>
      <c r="D631" s="239" t="s">
        <v>28</v>
      </c>
      <c r="E631" s="239" t="s">
        <v>17</v>
      </c>
      <c r="F631" s="239" t="s">
        <v>17</v>
      </c>
      <c r="G631" s="239" t="s">
        <v>17</v>
      </c>
      <c r="H631" s="239" t="s">
        <v>17</v>
      </c>
      <c r="I631" s="239" t="s">
        <v>17</v>
      </c>
      <c r="J631" s="239" t="s">
        <v>1200</v>
      </c>
      <c r="K631" s="239" t="s">
        <v>1203</v>
      </c>
      <c r="L631" s="240">
        <v>43697</v>
      </c>
      <c r="M631" s="239" t="s">
        <v>887</v>
      </c>
    </row>
    <row r="632" spans="1:13" x14ac:dyDescent="0.35">
      <c r="A632" s="237" t="s">
        <v>290</v>
      </c>
      <c r="B632" s="237" t="s">
        <v>291</v>
      </c>
      <c r="C632" s="237" t="s">
        <v>292</v>
      </c>
      <c r="D632" s="237" t="s">
        <v>32</v>
      </c>
      <c r="E632" s="237" t="s">
        <v>17</v>
      </c>
      <c r="F632" s="237" t="s">
        <v>17</v>
      </c>
      <c r="G632" s="237" t="s">
        <v>17</v>
      </c>
      <c r="H632" s="237" t="s">
        <v>17</v>
      </c>
      <c r="I632" s="237" t="s">
        <v>17</v>
      </c>
      <c r="J632" s="237" t="s">
        <v>1200</v>
      </c>
      <c r="K632" s="237" t="s">
        <v>1204</v>
      </c>
      <c r="L632" s="238">
        <v>43697</v>
      </c>
      <c r="M632" s="237" t="s">
        <v>887</v>
      </c>
    </row>
    <row r="633" spans="1:13" x14ac:dyDescent="0.35">
      <c r="A633" s="239" t="s">
        <v>296</v>
      </c>
      <c r="B633" s="239" t="s">
        <v>297</v>
      </c>
      <c r="C633" s="239" t="s">
        <v>292</v>
      </c>
      <c r="D633" s="239" t="s">
        <v>59</v>
      </c>
      <c r="E633" s="239" t="s">
        <v>17</v>
      </c>
      <c r="F633" s="239" t="s">
        <v>1196</v>
      </c>
      <c r="G633" s="239" t="s">
        <v>17</v>
      </c>
      <c r="H633" s="239" t="s">
        <v>17</v>
      </c>
      <c r="I633" s="239" t="s">
        <v>1196</v>
      </c>
      <c r="J633" s="239" t="s">
        <v>1205</v>
      </c>
      <c r="K633" s="239" t="s">
        <v>1206</v>
      </c>
      <c r="L633" s="240">
        <v>43697</v>
      </c>
      <c r="M633" s="239" t="s">
        <v>887</v>
      </c>
    </row>
    <row r="634" spans="1:13" x14ac:dyDescent="0.35">
      <c r="A634" s="237" t="s">
        <v>296</v>
      </c>
      <c r="B634" s="237" t="s">
        <v>297</v>
      </c>
      <c r="C634" s="237" t="s">
        <v>292</v>
      </c>
      <c r="D634" s="237" t="s">
        <v>61</v>
      </c>
      <c r="E634" s="237" t="s">
        <v>17</v>
      </c>
      <c r="F634" s="237" t="s">
        <v>1196</v>
      </c>
      <c r="G634" s="237" t="s">
        <v>17</v>
      </c>
      <c r="H634" s="237" t="s">
        <v>17</v>
      </c>
      <c r="I634" s="237" t="s">
        <v>1196</v>
      </c>
      <c r="J634" s="237" t="s">
        <v>1207</v>
      </c>
      <c r="K634" s="237" t="s">
        <v>1208</v>
      </c>
      <c r="L634" s="238">
        <v>43697</v>
      </c>
      <c r="M634" s="237" t="s">
        <v>887</v>
      </c>
    </row>
    <row r="635" spans="1:13" x14ac:dyDescent="0.35">
      <c r="A635" s="239" t="s">
        <v>296</v>
      </c>
      <c r="B635" s="239" t="s">
        <v>297</v>
      </c>
      <c r="C635" s="239" t="s">
        <v>292</v>
      </c>
      <c r="D635" s="239" t="s">
        <v>242</v>
      </c>
      <c r="E635" s="239">
        <v>34263</v>
      </c>
      <c r="F635" s="239" t="s">
        <v>1209</v>
      </c>
      <c r="G635" s="239" t="s">
        <v>50</v>
      </c>
      <c r="H635" s="239">
        <v>1</v>
      </c>
      <c r="I635" s="239" t="s">
        <v>1210</v>
      </c>
      <c r="J635" s="239" t="s">
        <v>1211</v>
      </c>
      <c r="K635" s="239" t="s">
        <v>1212</v>
      </c>
      <c r="L635" s="240">
        <v>43697</v>
      </c>
      <c r="M635" s="239" t="s">
        <v>887</v>
      </c>
    </row>
    <row r="636" spans="1:13" x14ac:dyDescent="0.35">
      <c r="A636" s="237" t="s">
        <v>306</v>
      </c>
      <c r="B636" s="237" t="s">
        <v>307</v>
      </c>
      <c r="C636" s="237" t="s">
        <v>292</v>
      </c>
      <c r="D636" s="237" t="s">
        <v>16</v>
      </c>
      <c r="E636" s="237" t="s">
        <v>17</v>
      </c>
      <c r="F636" s="237" t="s">
        <v>1196</v>
      </c>
      <c r="G636" s="237" t="s">
        <v>17</v>
      </c>
      <c r="H636" s="237" t="s">
        <v>17</v>
      </c>
      <c r="I636" s="237" t="s">
        <v>1196</v>
      </c>
      <c r="J636" s="237" t="s">
        <v>1213</v>
      </c>
      <c r="K636" s="237" t="s">
        <v>1214</v>
      </c>
      <c r="L636" s="238">
        <v>43697</v>
      </c>
      <c r="M636" s="237" t="s">
        <v>887</v>
      </c>
    </row>
    <row r="637" spans="1:13" x14ac:dyDescent="0.35">
      <c r="A637" s="239" t="s">
        <v>306</v>
      </c>
      <c r="B637" s="239" t="s">
        <v>307</v>
      </c>
      <c r="C637" s="239" t="s">
        <v>292</v>
      </c>
      <c r="D637" s="239" t="s">
        <v>21</v>
      </c>
      <c r="E637" s="239" t="s">
        <v>17</v>
      </c>
      <c r="F637" s="239" t="s">
        <v>1196</v>
      </c>
      <c r="G637" s="239" t="s">
        <v>17</v>
      </c>
      <c r="H637" s="239" t="s">
        <v>17</v>
      </c>
      <c r="I637" s="239" t="s">
        <v>1196</v>
      </c>
      <c r="J637" s="239" t="s">
        <v>1213</v>
      </c>
      <c r="K637" s="239" t="s">
        <v>1215</v>
      </c>
      <c r="L637" s="240">
        <v>43697</v>
      </c>
      <c r="M637" s="239" t="s">
        <v>887</v>
      </c>
    </row>
    <row r="638" spans="1:13" x14ac:dyDescent="0.35">
      <c r="A638" s="237" t="s">
        <v>306</v>
      </c>
      <c r="B638" s="237" t="s">
        <v>307</v>
      </c>
      <c r="C638" s="237" t="s">
        <v>292</v>
      </c>
      <c r="D638" s="237" t="s">
        <v>24</v>
      </c>
      <c r="E638" s="237">
        <v>4</v>
      </c>
      <c r="F638" s="237" t="s">
        <v>136</v>
      </c>
      <c r="G638" s="237" t="s">
        <v>25</v>
      </c>
      <c r="H638" s="237">
        <v>2</v>
      </c>
      <c r="I638" s="237" t="s">
        <v>1216</v>
      </c>
      <c r="J638" s="237" t="s">
        <v>1217</v>
      </c>
      <c r="K638" s="237" t="s">
        <v>1218</v>
      </c>
      <c r="L638" s="238">
        <v>43697</v>
      </c>
      <c r="M638" s="237" t="s">
        <v>887</v>
      </c>
    </row>
    <row r="639" spans="1:13" x14ac:dyDescent="0.35">
      <c r="A639" s="239" t="s">
        <v>306</v>
      </c>
      <c r="B639" s="239" t="s">
        <v>307</v>
      </c>
      <c r="C639" s="239" t="s">
        <v>292</v>
      </c>
      <c r="D639" s="239" t="s">
        <v>28</v>
      </c>
      <c r="E639" s="239" t="s">
        <v>17</v>
      </c>
      <c r="F639" s="239" t="s">
        <v>1196</v>
      </c>
      <c r="G639" s="239" t="s">
        <v>17</v>
      </c>
      <c r="H639" s="239" t="s">
        <v>17</v>
      </c>
      <c r="I639" s="239" t="s">
        <v>1196</v>
      </c>
      <c r="J639" s="239" t="s">
        <v>1213</v>
      </c>
      <c r="K639" s="239" t="s">
        <v>1219</v>
      </c>
      <c r="L639" s="240">
        <v>43697</v>
      </c>
      <c r="M639" s="239" t="s">
        <v>887</v>
      </c>
    </row>
    <row r="640" spans="1:13" x14ac:dyDescent="0.35">
      <c r="A640" s="237" t="s">
        <v>306</v>
      </c>
      <c r="B640" s="237" t="s">
        <v>307</v>
      </c>
      <c r="C640" s="237" t="s">
        <v>292</v>
      </c>
      <c r="D640" s="237" t="s">
        <v>61</v>
      </c>
      <c r="E640" s="237" t="s">
        <v>17</v>
      </c>
      <c r="F640" s="237" t="s">
        <v>1196</v>
      </c>
      <c r="G640" s="237" t="s">
        <v>17</v>
      </c>
      <c r="H640" s="237" t="s">
        <v>17</v>
      </c>
      <c r="I640" s="237" t="s">
        <v>1196</v>
      </c>
      <c r="J640" s="237" t="s">
        <v>1207</v>
      </c>
      <c r="K640" s="237" t="s">
        <v>1220</v>
      </c>
      <c r="L640" s="238">
        <v>43697</v>
      </c>
      <c r="M640" s="237" t="s">
        <v>887</v>
      </c>
    </row>
    <row r="641" spans="1:13" x14ac:dyDescent="0.35">
      <c r="A641" s="239" t="s">
        <v>322</v>
      </c>
      <c r="B641" s="239" t="s">
        <v>323</v>
      </c>
      <c r="C641" s="239" t="s">
        <v>324</v>
      </c>
      <c r="D641" s="239" t="s">
        <v>30</v>
      </c>
      <c r="E641" s="239" t="s">
        <v>17</v>
      </c>
      <c r="F641" s="239" t="s">
        <v>17</v>
      </c>
      <c r="G641" s="239" t="s">
        <v>17</v>
      </c>
      <c r="H641" s="239" t="s">
        <v>17</v>
      </c>
      <c r="I641" s="239" t="s">
        <v>17</v>
      </c>
      <c r="J641" s="239" t="s">
        <v>1221</v>
      </c>
      <c r="K641" s="239" t="s">
        <v>1222</v>
      </c>
      <c r="L641" s="240">
        <v>43698</v>
      </c>
      <c r="M641" s="239" t="s">
        <v>887</v>
      </c>
    </row>
    <row r="642" spans="1:13" x14ac:dyDescent="0.35">
      <c r="A642" s="237" t="s">
        <v>322</v>
      </c>
      <c r="B642" s="237" t="s">
        <v>323</v>
      </c>
      <c r="C642" s="237" t="s">
        <v>324</v>
      </c>
      <c r="D642" s="237" t="s">
        <v>32</v>
      </c>
      <c r="E642" s="237" t="s">
        <v>17</v>
      </c>
      <c r="F642" s="237" t="s">
        <v>17</v>
      </c>
      <c r="G642" s="237" t="s">
        <v>17</v>
      </c>
      <c r="H642" s="237" t="s">
        <v>17</v>
      </c>
      <c r="I642" s="237" t="s">
        <v>17</v>
      </c>
      <c r="J642" s="237" t="s">
        <v>1221</v>
      </c>
      <c r="K642" s="237" t="s">
        <v>1223</v>
      </c>
      <c r="L642" s="238">
        <v>43698</v>
      </c>
      <c r="M642" s="237" t="s">
        <v>887</v>
      </c>
    </row>
    <row r="643" spans="1:13" x14ac:dyDescent="0.35">
      <c r="A643" s="239" t="s">
        <v>481</v>
      </c>
      <c r="B643" s="239" t="s">
        <v>482</v>
      </c>
      <c r="C643" s="239" t="s">
        <v>483</v>
      </c>
      <c r="D643" s="239" t="s">
        <v>59</v>
      </c>
      <c r="E643" s="239">
        <v>600000</v>
      </c>
      <c r="F643" s="239" t="s">
        <v>1224</v>
      </c>
      <c r="G643" s="239" t="s">
        <v>22</v>
      </c>
      <c r="H643" s="239">
        <v>3</v>
      </c>
      <c r="I643" s="239" t="s">
        <v>1225</v>
      </c>
      <c r="J643" s="239" t="s">
        <v>1226</v>
      </c>
      <c r="K643" s="239" t="s">
        <v>1227</v>
      </c>
      <c r="L643" s="240">
        <v>43700</v>
      </c>
      <c r="M643" s="239" t="s">
        <v>20</v>
      </c>
    </row>
    <row r="644" spans="1:13" x14ac:dyDescent="0.35">
      <c r="A644" s="237" t="s">
        <v>13</v>
      </c>
      <c r="B644" s="237" t="s">
        <v>14</v>
      </c>
      <c r="C644" s="237" t="s">
        <v>15</v>
      </c>
      <c r="D644" s="237" t="s">
        <v>61</v>
      </c>
      <c r="E644" s="237" t="s">
        <v>17</v>
      </c>
      <c r="F644" s="237" t="s">
        <v>17</v>
      </c>
      <c r="G644" s="237" t="s">
        <v>17</v>
      </c>
      <c r="H644" s="237" t="s">
        <v>17</v>
      </c>
      <c r="I644" s="237" t="s">
        <v>17</v>
      </c>
      <c r="J644" s="237" t="s">
        <v>1228</v>
      </c>
      <c r="K644" s="237" t="s">
        <v>1229</v>
      </c>
      <c r="L644" s="238">
        <v>43707</v>
      </c>
      <c r="M644" s="237" t="s">
        <v>887</v>
      </c>
    </row>
    <row r="645" spans="1:13" x14ac:dyDescent="0.35">
      <c r="A645" s="239" t="s">
        <v>388</v>
      </c>
      <c r="B645" s="239" t="s">
        <v>389</v>
      </c>
      <c r="C645" s="239" t="s">
        <v>390</v>
      </c>
      <c r="D645" s="239" t="s">
        <v>682</v>
      </c>
      <c r="E645" s="239">
        <v>0</v>
      </c>
      <c r="F645" s="239" t="s">
        <v>17</v>
      </c>
      <c r="G645" s="239" t="s">
        <v>25</v>
      </c>
      <c r="H645" s="239">
        <v>2</v>
      </c>
      <c r="I645" s="239" t="s">
        <v>17</v>
      </c>
      <c r="J645" s="239" t="s">
        <v>1230</v>
      </c>
      <c r="K645" s="239" t="s">
        <v>1231</v>
      </c>
      <c r="L645" s="240">
        <v>43707</v>
      </c>
      <c r="M645" s="239" t="s">
        <v>20</v>
      </c>
    </row>
    <row r="646" spans="1:13" x14ac:dyDescent="0.35">
      <c r="A646" s="237" t="s">
        <v>349</v>
      </c>
      <c r="B646" s="237" t="s">
        <v>350</v>
      </c>
      <c r="C646" s="237" t="s">
        <v>351</v>
      </c>
      <c r="D646" s="237" t="s">
        <v>28</v>
      </c>
      <c r="E646" s="237" t="s">
        <v>17</v>
      </c>
      <c r="F646" s="237" t="s">
        <v>17</v>
      </c>
      <c r="G646" s="237" t="s">
        <v>17</v>
      </c>
      <c r="H646" s="237" t="s">
        <v>17</v>
      </c>
      <c r="I646" s="237" t="s">
        <v>1232</v>
      </c>
      <c r="J646" s="237" t="s">
        <v>1233</v>
      </c>
      <c r="K646" s="237" t="s">
        <v>1234</v>
      </c>
      <c r="L646" s="238">
        <v>43731</v>
      </c>
      <c r="M646" s="237" t="s">
        <v>20</v>
      </c>
    </row>
    <row r="647" spans="1:13" x14ac:dyDescent="0.35">
      <c r="A647" s="239" t="s">
        <v>867</v>
      </c>
      <c r="B647" s="239" t="s">
        <v>868</v>
      </c>
      <c r="C647" s="239" t="s">
        <v>869</v>
      </c>
      <c r="D647" s="239" t="s">
        <v>59</v>
      </c>
      <c r="E647" s="239">
        <v>0</v>
      </c>
      <c r="F647" s="239" t="s">
        <v>17</v>
      </c>
      <c r="G647" s="239" t="s">
        <v>17</v>
      </c>
      <c r="H647" s="239" t="s">
        <v>17</v>
      </c>
      <c r="I647" s="239" t="s">
        <v>17</v>
      </c>
      <c r="J647" s="239" t="s">
        <v>1235</v>
      </c>
      <c r="K647" s="239" t="s">
        <v>1236</v>
      </c>
      <c r="L647" s="240">
        <v>43742</v>
      </c>
      <c r="M647" s="239" t="s">
        <v>20</v>
      </c>
    </row>
    <row r="648" spans="1:13" x14ac:dyDescent="0.35">
      <c r="A648" s="237" t="s">
        <v>589</v>
      </c>
      <c r="B648" s="237" t="s">
        <v>590</v>
      </c>
      <c r="C648" s="237" t="s">
        <v>591</v>
      </c>
      <c r="D648" s="237" t="s">
        <v>59</v>
      </c>
      <c r="E648" s="237">
        <v>0</v>
      </c>
      <c r="F648" s="237" t="s">
        <v>17</v>
      </c>
      <c r="G648" s="237" t="s">
        <v>25</v>
      </c>
      <c r="H648" s="237">
        <v>2</v>
      </c>
      <c r="I648" s="237" t="s">
        <v>17</v>
      </c>
      <c r="J648" s="237" t="s">
        <v>1237</v>
      </c>
      <c r="K648" s="237" t="s">
        <v>1238</v>
      </c>
      <c r="L648" s="238">
        <v>43742</v>
      </c>
      <c r="M648" s="237" t="s">
        <v>20</v>
      </c>
    </row>
    <row r="649" spans="1:13" x14ac:dyDescent="0.35">
      <c r="A649" s="239" t="s">
        <v>201</v>
      </c>
      <c r="B649" s="239" t="s">
        <v>202</v>
      </c>
      <c r="C649" s="239" t="s">
        <v>203</v>
      </c>
      <c r="D649" s="239" t="s">
        <v>59</v>
      </c>
      <c r="E649" s="239" t="s">
        <v>17</v>
      </c>
      <c r="F649" s="239" t="s">
        <v>17</v>
      </c>
      <c r="G649" s="239" t="s">
        <v>17</v>
      </c>
      <c r="H649" s="239" t="s">
        <v>17</v>
      </c>
      <c r="I649" s="239" t="s">
        <v>17</v>
      </c>
      <c r="J649" s="239" t="s">
        <v>1239</v>
      </c>
      <c r="K649" s="239" t="s">
        <v>1240</v>
      </c>
      <c r="L649" s="240">
        <v>43742</v>
      </c>
      <c r="M649" s="239" t="s">
        <v>887</v>
      </c>
    </row>
    <row r="650" spans="1:13" x14ac:dyDescent="0.35">
      <c r="A650" s="237" t="s">
        <v>201</v>
      </c>
      <c r="B650" s="237" t="s">
        <v>202</v>
      </c>
      <c r="C650" s="237" t="s">
        <v>203</v>
      </c>
      <c r="D650" s="237" t="s">
        <v>61</v>
      </c>
      <c r="E650" s="237" t="s">
        <v>17</v>
      </c>
      <c r="F650" s="237" t="s">
        <v>17</v>
      </c>
      <c r="G650" s="237" t="s">
        <v>17</v>
      </c>
      <c r="H650" s="237" t="s">
        <v>17</v>
      </c>
      <c r="I650" s="237" t="s">
        <v>17</v>
      </c>
      <c r="J650" s="237" t="s">
        <v>1241</v>
      </c>
      <c r="K650" s="237" t="s">
        <v>1242</v>
      </c>
      <c r="L650" s="238">
        <v>43742</v>
      </c>
      <c r="M650" s="237" t="s">
        <v>887</v>
      </c>
    </row>
    <row r="651" spans="1:13" x14ac:dyDescent="0.35">
      <c r="A651" s="239" t="s">
        <v>168</v>
      </c>
      <c r="B651" s="239" t="s">
        <v>169</v>
      </c>
      <c r="C651" s="239" t="s">
        <v>170</v>
      </c>
      <c r="D651" s="239" t="s">
        <v>59</v>
      </c>
      <c r="E651" s="239">
        <v>0</v>
      </c>
      <c r="F651" s="239" t="s">
        <v>17</v>
      </c>
      <c r="G651" s="239" t="s">
        <v>17</v>
      </c>
      <c r="H651" s="239" t="s">
        <v>17</v>
      </c>
      <c r="I651" s="239" t="s">
        <v>17</v>
      </c>
      <c r="J651" s="239" t="s">
        <v>1243</v>
      </c>
      <c r="K651" s="239" t="s">
        <v>1244</v>
      </c>
      <c r="L651" s="240">
        <v>43742</v>
      </c>
      <c r="M651" s="239" t="s">
        <v>20</v>
      </c>
    </row>
    <row r="652" spans="1:13" x14ac:dyDescent="0.35">
      <c r="A652" s="237" t="s">
        <v>168</v>
      </c>
      <c r="B652" s="237" t="s">
        <v>169</v>
      </c>
      <c r="C652" s="237" t="s">
        <v>170</v>
      </c>
      <c r="D652" s="237" t="s">
        <v>61</v>
      </c>
      <c r="E652" s="237">
        <v>0</v>
      </c>
      <c r="F652" s="237" t="s">
        <v>17</v>
      </c>
      <c r="G652" s="237" t="s">
        <v>17</v>
      </c>
      <c r="H652" s="237" t="s">
        <v>17</v>
      </c>
      <c r="I652" s="237" t="s">
        <v>17</v>
      </c>
      <c r="J652" s="237" t="s">
        <v>1245</v>
      </c>
      <c r="K652" s="237" t="s">
        <v>1246</v>
      </c>
      <c r="L652" s="238">
        <v>43742</v>
      </c>
      <c r="M652" s="237" t="s">
        <v>20</v>
      </c>
    </row>
    <row r="653" spans="1:13" x14ac:dyDescent="0.35">
      <c r="A653" s="239" t="s">
        <v>149</v>
      </c>
      <c r="B653" s="239" t="s">
        <v>150</v>
      </c>
      <c r="C653" s="239" t="s">
        <v>151</v>
      </c>
      <c r="D653" s="239" t="s">
        <v>28</v>
      </c>
      <c r="E653" s="239" t="s">
        <v>17</v>
      </c>
      <c r="F653" s="239" t="s">
        <v>17</v>
      </c>
      <c r="G653" s="239" t="s">
        <v>17</v>
      </c>
      <c r="H653" s="239" t="s">
        <v>17</v>
      </c>
      <c r="I653" s="239" t="s">
        <v>17</v>
      </c>
      <c r="J653" s="239" t="s">
        <v>17</v>
      </c>
      <c r="K653" s="239" t="s">
        <v>1247</v>
      </c>
      <c r="L653" s="240">
        <v>43759</v>
      </c>
      <c r="M653" s="239" t="s">
        <v>887</v>
      </c>
    </row>
    <row r="654" spans="1:13" x14ac:dyDescent="0.35">
      <c r="A654" s="237" t="s">
        <v>149</v>
      </c>
      <c r="B654" s="237" t="s">
        <v>150</v>
      </c>
      <c r="C654" s="237" t="s">
        <v>151</v>
      </c>
      <c r="D654" s="237" t="s">
        <v>242</v>
      </c>
      <c r="E654" s="237">
        <v>627340</v>
      </c>
      <c r="F654" s="237" t="s">
        <v>1248</v>
      </c>
      <c r="G654" s="237" t="s">
        <v>50</v>
      </c>
      <c r="H654" s="237">
        <v>1</v>
      </c>
      <c r="I654" s="237" t="s">
        <v>1249</v>
      </c>
      <c r="J654" s="237" t="s">
        <v>1250</v>
      </c>
      <c r="K654" s="237" t="s">
        <v>1251</v>
      </c>
      <c r="L654" s="238">
        <v>43759</v>
      </c>
      <c r="M654" s="237" t="s">
        <v>887</v>
      </c>
    </row>
    <row r="655" spans="1:13" x14ac:dyDescent="0.35">
      <c r="A655" s="239" t="s">
        <v>187</v>
      </c>
      <c r="B655" s="239" t="s">
        <v>188</v>
      </c>
      <c r="C655" s="239" t="s">
        <v>189</v>
      </c>
      <c r="D655" s="239" t="s">
        <v>61</v>
      </c>
      <c r="E655" s="239" t="s">
        <v>17</v>
      </c>
      <c r="F655" s="239" t="s">
        <v>17</v>
      </c>
      <c r="G655" s="239" t="s">
        <v>17</v>
      </c>
      <c r="H655" s="239" t="s">
        <v>17</v>
      </c>
      <c r="I655" s="239" t="s">
        <v>17</v>
      </c>
      <c r="J655" s="239" t="s">
        <v>1252</v>
      </c>
      <c r="K655" s="239" t="s">
        <v>1253</v>
      </c>
      <c r="L655" s="240">
        <v>43767</v>
      </c>
      <c r="M655" s="239" t="s">
        <v>20</v>
      </c>
    </row>
    <row r="656" spans="1:13" x14ac:dyDescent="0.35">
      <c r="A656" s="237" t="s">
        <v>127</v>
      </c>
      <c r="B656" s="237" t="s">
        <v>128</v>
      </c>
      <c r="C656" s="237" t="s">
        <v>129</v>
      </c>
      <c r="D656" s="237" t="s">
        <v>16</v>
      </c>
      <c r="E656" s="237" t="s">
        <v>17</v>
      </c>
      <c r="F656" s="237" t="s">
        <v>17</v>
      </c>
      <c r="G656" s="237" t="s">
        <v>17</v>
      </c>
      <c r="H656" s="237" t="s">
        <v>17</v>
      </c>
      <c r="I656" s="237" t="s">
        <v>17</v>
      </c>
      <c r="J656" s="237" t="s">
        <v>17</v>
      </c>
      <c r="K656" s="237" t="s">
        <v>1254</v>
      </c>
      <c r="L656" s="238">
        <v>43767</v>
      </c>
      <c r="M656" s="237" t="s">
        <v>20</v>
      </c>
    </row>
    <row r="657" spans="1:13" x14ac:dyDescent="0.35">
      <c r="A657" s="239" t="s">
        <v>127</v>
      </c>
      <c r="B657" s="239" t="s">
        <v>128</v>
      </c>
      <c r="C657" s="239" t="s">
        <v>129</v>
      </c>
      <c r="D657" s="239" t="s">
        <v>21</v>
      </c>
      <c r="E657" s="239" t="s">
        <v>17</v>
      </c>
      <c r="F657" s="239" t="s">
        <v>17</v>
      </c>
      <c r="G657" s="239" t="s">
        <v>17</v>
      </c>
      <c r="H657" s="239" t="s">
        <v>17</v>
      </c>
      <c r="I657" s="239" t="s">
        <v>17</v>
      </c>
      <c r="J657" s="239" t="s">
        <v>17</v>
      </c>
      <c r="K657" s="239" t="s">
        <v>1255</v>
      </c>
      <c r="L657" s="240">
        <v>43767</v>
      </c>
      <c r="M657" s="239" t="s">
        <v>20</v>
      </c>
    </row>
    <row r="658" spans="1:13" x14ac:dyDescent="0.35">
      <c r="A658" s="237" t="s">
        <v>127</v>
      </c>
      <c r="B658" s="237" t="s">
        <v>128</v>
      </c>
      <c r="C658" s="237" t="s">
        <v>129</v>
      </c>
      <c r="D658" s="237" t="s">
        <v>61</v>
      </c>
      <c r="E658" s="237" t="s">
        <v>17</v>
      </c>
      <c r="F658" s="237" t="s">
        <v>1256</v>
      </c>
      <c r="G658" s="237" t="s">
        <v>17</v>
      </c>
      <c r="H658" s="237" t="s">
        <v>17</v>
      </c>
      <c r="I658" s="237" t="s">
        <v>1257</v>
      </c>
      <c r="J658" s="237" t="s">
        <v>1258</v>
      </c>
      <c r="K658" s="237" t="s">
        <v>1259</v>
      </c>
      <c r="L658" s="238">
        <v>43767</v>
      </c>
      <c r="M658" s="237" t="s">
        <v>20</v>
      </c>
    </row>
    <row r="659" spans="1:13" x14ac:dyDescent="0.35">
      <c r="A659" s="239" t="s">
        <v>857</v>
      </c>
      <c r="B659" s="239" t="s">
        <v>858</v>
      </c>
      <c r="C659" s="239" t="s">
        <v>859</v>
      </c>
      <c r="D659" s="239" t="s">
        <v>59</v>
      </c>
      <c r="E659" s="239" t="s">
        <v>17</v>
      </c>
      <c r="F659" s="239"/>
      <c r="G659" s="239" t="s">
        <v>17</v>
      </c>
      <c r="H659" s="239" t="s">
        <v>17</v>
      </c>
      <c r="I659" s="239"/>
      <c r="J659" s="239"/>
      <c r="K659" s="239" t="s">
        <v>1260</v>
      </c>
      <c r="L659" s="240">
        <v>43769</v>
      </c>
      <c r="M659" s="239" t="s">
        <v>20</v>
      </c>
    </row>
    <row r="660" spans="1:13" x14ac:dyDescent="0.35">
      <c r="A660" s="237" t="s">
        <v>857</v>
      </c>
      <c r="B660" s="237" t="s">
        <v>858</v>
      </c>
      <c r="C660" s="237" t="s">
        <v>859</v>
      </c>
      <c r="D660" s="237" t="s">
        <v>61</v>
      </c>
      <c r="E660" s="237" t="s">
        <v>17</v>
      </c>
      <c r="F660" s="237"/>
      <c r="G660" s="237" t="s">
        <v>17</v>
      </c>
      <c r="H660" s="237" t="s">
        <v>17</v>
      </c>
      <c r="I660" s="237"/>
      <c r="J660" s="237"/>
      <c r="K660" s="237" t="s">
        <v>1261</v>
      </c>
      <c r="L660" s="238">
        <v>43769</v>
      </c>
      <c r="M660" s="237" t="s">
        <v>20</v>
      </c>
    </row>
    <row r="661" spans="1:13" x14ac:dyDescent="0.35">
      <c r="A661" s="239" t="s">
        <v>673</v>
      </c>
      <c r="B661" s="239" t="s">
        <v>674</v>
      </c>
      <c r="C661" s="239" t="s">
        <v>632</v>
      </c>
      <c r="D661" s="239" t="s">
        <v>24</v>
      </c>
      <c r="E661" s="239">
        <v>3</v>
      </c>
      <c r="F661" s="239" t="s">
        <v>17</v>
      </c>
      <c r="G661" s="239" t="s">
        <v>50</v>
      </c>
      <c r="H661" s="239">
        <v>1</v>
      </c>
      <c r="I661" s="239" t="s">
        <v>17</v>
      </c>
      <c r="J661" s="239" t="s">
        <v>1262</v>
      </c>
      <c r="K661" s="239" t="s">
        <v>1263</v>
      </c>
      <c r="L661" s="240">
        <v>43769</v>
      </c>
      <c r="M661" s="239" t="s">
        <v>887</v>
      </c>
    </row>
    <row r="662" spans="1:13" x14ac:dyDescent="0.35">
      <c r="A662" s="237" t="s">
        <v>322</v>
      </c>
      <c r="B662" s="237" t="s">
        <v>323</v>
      </c>
      <c r="C662" s="237" t="s">
        <v>324</v>
      </c>
      <c r="D662" s="237" t="s">
        <v>61</v>
      </c>
      <c r="E662" s="237" t="s">
        <v>17</v>
      </c>
      <c r="F662" s="237" t="s">
        <v>17</v>
      </c>
      <c r="G662" s="237" t="s">
        <v>17</v>
      </c>
      <c r="H662" s="237" t="s">
        <v>17</v>
      </c>
      <c r="I662" s="237" t="s">
        <v>17</v>
      </c>
      <c r="J662" s="237" t="s">
        <v>17</v>
      </c>
      <c r="K662" s="237" t="s">
        <v>1264</v>
      </c>
      <c r="L662" s="238">
        <v>43770</v>
      </c>
      <c r="M662" s="237" t="s">
        <v>20</v>
      </c>
    </row>
    <row r="663" spans="1:13" x14ac:dyDescent="0.35">
      <c r="A663" s="239" t="s">
        <v>867</v>
      </c>
      <c r="B663" s="239" t="s">
        <v>868</v>
      </c>
      <c r="C663" s="239" t="s">
        <v>869</v>
      </c>
      <c r="D663" s="239" t="s">
        <v>61</v>
      </c>
      <c r="E663" s="239" t="s">
        <v>17</v>
      </c>
      <c r="F663" s="239" t="s">
        <v>17</v>
      </c>
      <c r="G663" s="239" t="s">
        <v>17</v>
      </c>
      <c r="H663" s="239" t="s">
        <v>17</v>
      </c>
      <c r="I663" s="239" t="s">
        <v>17</v>
      </c>
      <c r="J663" s="239" t="s">
        <v>17</v>
      </c>
      <c r="K663" s="239" t="s">
        <v>1265</v>
      </c>
      <c r="L663" s="240">
        <v>43784</v>
      </c>
      <c r="M663" s="239" t="s">
        <v>20</v>
      </c>
    </row>
    <row r="664" spans="1:13" x14ac:dyDescent="0.35">
      <c r="A664" s="237" t="s">
        <v>867</v>
      </c>
      <c r="B664" s="237" t="s">
        <v>868</v>
      </c>
      <c r="C664" s="237" t="s">
        <v>869</v>
      </c>
      <c r="D664" s="237" t="s">
        <v>32</v>
      </c>
      <c r="E664" s="237" t="s">
        <v>17</v>
      </c>
      <c r="F664" s="237" t="s">
        <v>17</v>
      </c>
      <c r="G664" s="237" t="s">
        <v>17</v>
      </c>
      <c r="H664" s="237" t="s">
        <v>17</v>
      </c>
      <c r="I664" s="237" t="s">
        <v>17</v>
      </c>
      <c r="J664" s="237" t="s">
        <v>17</v>
      </c>
      <c r="K664" s="237" t="s">
        <v>1266</v>
      </c>
      <c r="L664" s="238">
        <v>43784</v>
      </c>
      <c r="M664" s="237" t="s">
        <v>20</v>
      </c>
    </row>
    <row r="665" spans="1:13" x14ac:dyDescent="0.35">
      <c r="A665" s="239" t="s">
        <v>388</v>
      </c>
      <c r="B665" s="239" t="s">
        <v>389</v>
      </c>
      <c r="C665" s="239" t="s">
        <v>390</v>
      </c>
      <c r="D665" s="239" t="s">
        <v>28</v>
      </c>
      <c r="E665" s="239" t="s">
        <v>17</v>
      </c>
      <c r="F665" s="239" t="s">
        <v>17</v>
      </c>
      <c r="G665" s="239" t="s">
        <v>17</v>
      </c>
      <c r="H665" s="239" t="s">
        <v>17</v>
      </c>
      <c r="I665" s="239" t="s">
        <v>17</v>
      </c>
      <c r="J665" s="239" t="s">
        <v>17</v>
      </c>
      <c r="K665" s="239" t="s">
        <v>1267</v>
      </c>
      <c r="L665" s="240">
        <v>43784</v>
      </c>
      <c r="M665" s="239" t="s">
        <v>887</v>
      </c>
    </row>
    <row r="666" spans="1:13" x14ac:dyDescent="0.35">
      <c r="A666" s="237" t="s">
        <v>388</v>
      </c>
      <c r="B666" s="237" t="s">
        <v>389</v>
      </c>
      <c r="C666" s="237" t="s">
        <v>390</v>
      </c>
      <c r="D666" s="237" t="s">
        <v>59</v>
      </c>
      <c r="E666" s="237">
        <v>0</v>
      </c>
      <c r="F666" s="237" t="s">
        <v>17</v>
      </c>
      <c r="G666" s="237" t="s">
        <v>50</v>
      </c>
      <c r="H666" s="237">
        <v>1</v>
      </c>
      <c r="I666" s="237" t="s">
        <v>17</v>
      </c>
      <c r="J666" s="237" t="s">
        <v>17</v>
      </c>
      <c r="K666" s="237" t="s">
        <v>1268</v>
      </c>
      <c r="L666" s="238">
        <v>43784</v>
      </c>
      <c r="M666" s="237" t="s">
        <v>887</v>
      </c>
    </row>
    <row r="667" spans="1:13" x14ac:dyDescent="0.35">
      <c r="A667" s="239" t="s">
        <v>388</v>
      </c>
      <c r="B667" s="239" t="s">
        <v>389</v>
      </c>
      <c r="C667" s="239" t="s">
        <v>390</v>
      </c>
      <c r="D667" s="239" t="s">
        <v>61</v>
      </c>
      <c r="E667" s="239">
        <v>0</v>
      </c>
      <c r="F667" s="239" t="s">
        <v>17</v>
      </c>
      <c r="G667" s="239" t="s">
        <v>50</v>
      </c>
      <c r="H667" s="239">
        <v>1</v>
      </c>
      <c r="I667" s="239" t="s">
        <v>17</v>
      </c>
      <c r="J667" s="239" t="s">
        <v>17</v>
      </c>
      <c r="K667" s="239" t="s">
        <v>1269</v>
      </c>
      <c r="L667" s="240">
        <v>43784</v>
      </c>
      <c r="M667" s="239" t="s">
        <v>887</v>
      </c>
    </row>
    <row r="668" spans="1:13" x14ac:dyDescent="0.35">
      <c r="A668" s="237" t="s">
        <v>928</v>
      </c>
      <c r="B668" s="237" t="s">
        <v>929</v>
      </c>
      <c r="C668" s="237" t="s">
        <v>930</v>
      </c>
      <c r="D668" s="237" t="s">
        <v>242</v>
      </c>
      <c r="E668" s="237">
        <v>235533</v>
      </c>
      <c r="F668" s="237" t="s">
        <v>1270</v>
      </c>
      <c r="G668" s="237" t="s">
        <v>25</v>
      </c>
      <c r="H668" s="237">
        <v>2</v>
      </c>
      <c r="I668" s="237" t="s">
        <v>1271</v>
      </c>
      <c r="J668" s="237" t="s">
        <v>1272</v>
      </c>
      <c r="K668" s="237" t="s">
        <v>1273</v>
      </c>
      <c r="L668" s="238">
        <v>43787</v>
      </c>
      <c r="M668" s="237" t="s">
        <v>887</v>
      </c>
    </row>
    <row r="669" spans="1:13" x14ac:dyDescent="0.35">
      <c r="A669" s="239" t="s">
        <v>928</v>
      </c>
      <c r="B669" s="239" t="s">
        <v>929</v>
      </c>
      <c r="C669" s="239" t="s">
        <v>930</v>
      </c>
      <c r="D669" s="239" t="s">
        <v>696</v>
      </c>
      <c r="E669" s="239" t="s">
        <v>17</v>
      </c>
      <c r="F669" s="239" t="s">
        <v>17</v>
      </c>
      <c r="G669" s="239" t="s">
        <v>17</v>
      </c>
      <c r="H669" s="239" t="s">
        <v>17</v>
      </c>
      <c r="I669" s="239" t="s">
        <v>17</v>
      </c>
      <c r="J669" s="239" t="s">
        <v>17</v>
      </c>
      <c r="K669" s="239" t="s">
        <v>1274</v>
      </c>
      <c r="L669" s="240">
        <v>43787</v>
      </c>
      <c r="M669" s="239" t="s">
        <v>887</v>
      </c>
    </row>
    <row r="670" spans="1:13" x14ac:dyDescent="0.35">
      <c r="A670" s="237" t="s">
        <v>928</v>
      </c>
      <c r="B670" s="237" t="s">
        <v>929</v>
      </c>
      <c r="C670" s="237" t="s">
        <v>930</v>
      </c>
      <c r="D670" s="237" t="s">
        <v>682</v>
      </c>
      <c r="E670" s="237" t="s">
        <v>17</v>
      </c>
      <c r="F670" s="237" t="s">
        <v>17</v>
      </c>
      <c r="G670" s="237" t="s">
        <v>17</v>
      </c>
      <c r="H670" s="237" t="s">
        <v>17</v>
      </c>
      <c r="I670" s="237" t="s">
        <v>17</v>
      </c>
      <c r="J670" s="237" t="s">
        <v>1275</v>
      </c>
      <c r="K670" s="237" t="s">
        <v>1276</v>
      </c>
      <c r="L670" s="238">
        <v>43787</v>
      </c>
      <c r="M670" s="237" t="s">
        <v>887</v>
      </c>
    </row>
    <row r="671" spans="1:13" x14ac:dyDescent="0.35">
      <c r="A671" s="239" t="s">
        <v>928</v>
      </c>
      <c r="B671" s="239" t="s">
        <v>929</v>
      </c>
      <c r="C671" s="239" t="s">
        <v>930</v>
      </c>
      <c r="D671" s="239" t="s">
        <v>784</v>
      </c>
      <c r="E671" s="239">
        <v>16991302</v>
      </c>
      <c r="F671" s="239" t="s">
        <v>1270</v>
      </c>
      <c r="G671" s="239" t="s">
        <v>25</v>
      </c>
      <c r="H671" s="239">
        <v>2</v>
      </c>
      <c r="I671" s="239" t="s">
        <v>1271</v>
      </c>
      <c r="J671" s="239" t="s">
        <v>1277</v>
      </c>
      <c r="K671" s="239" t="s">
        <v>1278</v>
      </c>
      <c r="L671" s="240">
        <v>43787</v>
      </c>
      <c r="M671" s="239" t="s">
        <v>887</v>
      </c>
    </row>
    <row r="672" spans="1:13" x14ac:dyDescent="0.35">
      <c r="A672" s="237" t="s">
        <v>795</v>
      </c>
      <c r="B672" s="237" t="s">
        <v>796</v>
      </c>
      <c r="C672" s="237" t="s">
        <v>797</v>
      </c>
      <c r="D672" s="237" t="s">
        <v>28</v>
      </c>
      <c r="E672" s="237" t="s">
        <v>17</v>
      </c>
      <c r="F672" s="237" t="s">
        <v>17</v>
      </c>
      <c r="G672" s="237" t="s">
        <v>17</v>
      </c>
      <c r="H672" s="237" t="s">
        <v>17</v>
      </c>
      <c r="I672" s="237" t="s">
        <v>17</v>
      </c>
      <c r="J672" s="237" t="s">
        <v>17</v>
      </c>
      <c r="K672" s="237" t="s">
        <v>1279</v>
      </c>
      <c r="L672" s="238">
        <v>43787</v>
      </c>
      <c r="M672" s="237" t="s">
        <v>887</v>
      </c>
    </row>
    <row r="673" spans="1:13" x14ac:dyDescent="0.35">
      <c r="A673" s="239" t="s">
        <v>168</v>
      </c>
      <c r="B673" s="239" t="s">
        <v>169</v>
      </c>
      <c r="C673" s="239" t="s">
        <v>170</v>
      </c>
      <c r="D673" s="239" t="s">
        <v>16</v>
      </c>
      <c r="E673" s="239" t="s">
        <v>17</v>
      </c>
      <c r="F673" s="239" t="s">
        <v>17</v>
      </c>
      <c r="G673" s="239" t="s">
        <v>17</v>
      </c>
      <c r="H673" s="239" t="s">
        <v>17</v>
      </c>
      <c r="I673" s="239" t="s">
        <v>17</v>
      </c>
      <c r="J673" s="239" t="s">
        <v>17</v>
      </c>
      <c r="K673" s="239" t="s">
        <v>1280</v>
      </c>
      <c r="L673" s="240">
        <v>43787</v>
      </c>
      <c r="M673" s="239" t="s">
        <v>887</v>
      </c>
    </row>
    <row r="674" spans="1:13" x14ac:dyDescent="0.35">
      <c r="A674" s="237" t="s">
        <v>168</v>
      </c>
      <c r="B674" s="237" t="s">
        <v>169</v>
      </c>
      <c r="C674" s="237" t="s">
        <v>170</v>
      </c>
      <c r="D674" s="237" t="s">
        <v>21</v>
      </c>
      <c r="E674" s="237" t="s">
        <v>17</v>
      </c>
      <c r="F674" s="237" t="s">
        <v>17</v>
      </c>
      <c r="G674" s="237" t="s">
        <v>17</v>
      </c>
      <c r="H674" s="237" t="s">
        <v>17</v>
      </c>
      <c r="I674" s="237" t="s">
        <v>17</v>
      </c>
      <c r="J674" s="237" t="s">
        <v>17</v>
      </c>
      <c r="K674" s="237" t="s">
        <v>1281</v>
      </c>
      <c r="L674" s="238">
        <v>43787</v>
      </c>
      <c r="M674" s="237" t="s">
        <v>887</v>
      </c>
    </row>
    <row r="675" spans="1:13" x14ac:dyDescent="0.35">
      <c r="A675" s="239" t="s">
        <v>883</v>
      </c>
      <c r="B675" s="239" t="s">
        <v>884</v>
      </c>
      <c r="C675" s="239" t="s">
        <v>885</v>
      </c>
      <c r="D675" s="239" t="s">
        <v>24</v>
      </c>
      <c r="E675" s="239" t="s">
        <v>17</v>
      </c>
      <c r="F675" s="239" t="s">
        <v>17</v>
      </c>
      <c r="G675" s="239" t="s">
        <v>17</v>
      </c>
      <c r="H675" s="239" t="s">
        <v>17</v>
      </c>
      <c r="I675" s="239" t="s">
        <v>17</v>
      </c>
      <c r="J675" s="239" t="s">
        <v>1282</v>
      </c>
      <c r="K675" s="239" t="s">
        <v>1283</v>
      </c>
      <c r="L675" s="240">
        <v>43796</v>
      </c>
      <c r="M675" s="239" t="s">
        <v>887</v>
      </c>
    </row>
    <row r="676" spans="1:13" x14ac:dyDescent="0.35">
      <c r="A676" s="237" t="s">
        <v>505</v>
      </c>
      <c r="B676" s="237" t="s">
        <v>506</v>
      </c>
      <c r="C676" s="237" t="s">
        <v>507</v>
      </c>
      <c r="D676" s="237" t="s">
        <v>242</v>
      </c>
      <c r="E676" s="237">
        <v>224274</v>
      </c>
      <c r="F676" s="237" t="s">
        <v>1284</v>
      </c>
      <c r="G676" s="237" t="s">
        <v>25</v>
      </c>
      <c r="H676" s="237">
        <v>2</v>
      </c>
      <c r="I676" s="237" t="s">
        <v>1285</v>
      </c>
      <c r="J676" s="237" t="s">
        <v>1286</v>
      </c>
      <c r="K676" s="237" t="s">
        <v>1287</v>
      </c>
      <c r="L676" s="238">
        <v>43798</v>
      </c>
      <c r="M676" s="237" t="s">
        <v>20</v>
      </c>
    </row>
    <row r="677" spans="1:13" x14ac:dyDescent="0.35">
      <c r="A677" s="239" t="s">
        <v>505</v>
      </c>
      <c r="B677" s="239" t="s">
        <v>506</v>
      </c>
      <c r="C677" s="239" t="s">
        <v>507</v>
      </c>
      <c r="D677" s="239" t="s">
        <v>875</v>
      </c>
      <c r="E677" s="239">
        <v>210147125</v>
      </c>
      <c r="F677" s="239" t="s">
        <v>1288</v>
      </c>
      <c r="G677" s="239" t="s">
        <v>25</v>
      </c>
      <c r="H677" s="239">
        <v>2</v>
      </c>
      <c r="I677" s="239" t="s">
        <v>1289</v>
      </c>
      <c r="J677" s="239" t="s">
        <v>1290</v>
      </c>
      <c r="K677" s="239" t="s">
        <v>1291</v>
      </c>
      <c r="L677" s="240">
        <v>43798</v>
      </c>
      <c r="M677" s="239" t="s">
        <v>20</v>
      </c>
    </row>
    <row r="678" spans="1:13" x14ac:dyDescent="0.35">
      <c r="A678" s="237" t="s">
        <v>515</v>
      </c>
      <c r="B678" s="237" t="s">
        <v>516</v>
      </c>
      <c r="C678" s="237" t="s">
        <v>517</v>
      </c>
      <c r="D678" s="237" t="s">
        <v>59</v>
      </c>
      <c r="E678" s="237" t="s">
        <v>17</v>
      </c>
      <c r="F678" s="237" t="s">
        <v>17</v>
      </c>
      <c r="G678" s="237" t="s">
        <v>17</v>
      </c>
      <c r="H678" s="237" t="s">
        <v>17</v>
      </c>
      <c r="I678" s="237" t="s">
        <v>17</v>
      </c>
      <c r="J678" s="237" t="s">
        <v>17</v>
      </c>
      <c r="K678" s="237" t="s">
        <v>1292</v>
      </c>
      <c r="L678" s="238">
        <v>43798</v>
      </c>
      <c r="M678" s="237" t="s">
        <v>20</v>
      </c>
    </row>
    <row r="679" spans="1:13" x14ac:dyDescent="0.35">
      <c r="A679" s="239" t="s">
        <v>515</v>
      </c>
      <c r="B679" s="239" t="s">
        <v>516</v>
      </c>
      <c r="C679" s="239" t="s">
        <v>517</v>
      </c>
      <c r="D679" s="239" t="s">
        <v>61</v>
      </c>
      <c r="E679" s="239" t="s">
        <v>17</v>
      </c>
      <c r="F679" s="239" t="s">
        <v>17</v>
      </c>
      <c r="G679" s="239" t="s">
        <v>17</v>
      </c>
      <c r="H679" s="239" t="s">
        <v>17</v>
      </c>
      <c r="I679" s="239" t="s">
        <v>17</v>
      </c>
      <c r="J679" s="239" t="s">
        <v>17</v>
      </c>
      <c r="K679" s="239" t="s">
        <v>1293</v>
      </c>
      <c r="L679" s="240">
        <v>43798</v>
      </c>
      <c r="M679" s="239" t="s">
        <v>20</v>
      </c>
    </row>
    <row r="680" spans="1:13" x14ac:dyDescent="0.35">
      <c r="A680" s="237" t="s">
        <v>525</v>
      </c>
      <c r="B680" s="237" t="s">
        <v>526</v>
      </c>
      <c r="C680" s="237" t="s">
        <v>517</v>
      </c>
      <c r="D680" s="237" t="s">
        <v>16</v>
      </c>
      <c r="E680" s="237" t="s">
        <v>17</v>
      </c>
      <c r="F680" s="237" t="s">
        <v>17</v>
      </c>
      <c r="G680" s="237" t="s">
        <v>17</v>
      </c>
      <c r="H680" s="237" t="s">
        <v>17</v>
      </c>
      <c r="I680" s="237" t="s">
        <v>17</v>
      </c>
      <c r="J680" s="237" t="s">
        <v>17</v>
      </c>
      <c r="K680" s="237" t="s">
        <v>1294</v>
      </c>
      <c r="L680" s="238">
        <v>43798</v>
      </c>
      <c r="M680" s="237" t="s">
        <v>20</v>
      </c>
    </row>
    <row r="681" spans="1:13" x14ac:dyDescent="0.35">
      <c r="A681" s="239" t="s">
        <v>525</v>
      </c>
      <c r="B681" s="239" t="s">
        <v>526</v>
      </c>
      <c r="C681" s="239" t="s">
        <v>517</v>
      </c>
      <c r="D681" s="239" t="s">
        <v>21</v>
      </c>
      <c r="E681" s="239" t="s">
        <v>17</v>
      </c>
      <c r="F681" s="239" t="s">
        <v>17</v>
      </c>
      <c r="G681" s="239" t="s">
        <v>17</v>
      </c>
      <c r="H681" s="239" t="s">
        <v>17</v>
      </c>
      <c r="I681" s="239" t="s">
        <v>17</v>
      </c>
      <c r="J681" s="239" t="s">
        <v>17</v>
      </c>
      <c r="K681" s="239" t="s">
        <v>1295</v>
      </c>
      <c r="L681" s="240">
        <v>43798</v>
      </c>
      <c r="M681" s="239" t="s">
        <v>20</v>
      </c>
    </row>
    <row r="682" spans="1:13" x14ac:dyDescent="0.35">
      <c r="A682" s="237" t="s">
        <v>525</v>
      </c>
      <c r="B682" s="237" t="s">
        <v>526</v>
      </c>
      <c r="C682" s="237" t="s">
        <v>517</v>
      </c>
      <c r="D682" s="237" t="s">
        <v>28</v>
      </c>
      <c r="E682" s="237" t="s">
        <v>17</v>
      </c>
      <c r="F682" s="237" t="s">
        <v>17</v>
      </c>
      <c r="G682" s="237" t="s">
        <v>17</v>
      </c>
      <c r="H682" s="237" t="s">
        <v>17</v>
      </c>
      <c r="I682" s="237" t="s">
        <v>17</v>
      </c>
      <c r="J682" s="237" t="s">
        <v>17</v>
      </c>
      <c r="K682" s="237" t="s">
        <v>1296</v>
      </c>
      <c r="L682" s="238">
        <v>43798</v>
      </c>
      <c r="M682" s="237" t="s">
        <v>20</v>
      </c>
    </row>
    <row r="683" spans="1:13" x14ac:dyDescent="0.35">
      <c r="A683" s="239" t="s">
        <v>525</v>
      </c>
      <c r="B683" s="239" t="s">
        <v>526</v>
      </c>
      <c r="C683" s="239" t="s">
        <v>517</v>
      </c>
      <c r="D683" s="239" t="s">
        <v>59</v>
      </c>
      <c r="E683" s="239" t="s">
        <v>17</v>
      </c>
      <c r="F683" s="239" t="s">
        <v>17</v>
      </c>
      <c r="G683" s="239" t="s">
        <v>17</v>
      </c>
      <c r="H683" s="239" t="s">
        <v>17</v>
      </c>
      <c r="I683" s="239" t="s">
        <v>17</v>
      </c>
      <c r="J683" s="239" t="s">
        <v>18</v>
      </c>
      <c r="K683" s="239" t="s">
        <v>1297</v>
      </c>
      <c r="L683" s="240">
        <v>43798</v>
      </c>
      <c r="M683" s="239" t="s">
        <v>20</v>
      </c>
    </row>
    <row r="684" spans="1:13" x14ac:dyDescent="0.35">
      <c r="A684" s="237" t="s">
        <v>578</v>
      </c>
      <c r="B684" s="237" t="s">
        <v>579</v>
      </c>
      <c r="C684" s="237" t="s">
        <v>580</v>
      </c>
      <c r="D684" s="237" t="s">
        <v>692</v>
      </c>
      <c r="E684" s="237" t="s">
        <v>17</v>
      </c>
      <c r="F684" s="237" t="s">
        <v>17</v>
      </c>
      <c r="G684" s="237" t="s">
        <v>17</v>
      </c>
      <c r="H684" s="237" t="s">
        <v>17</v>
      </c>
      <c r="I684" s="237" t="s">
        <v>17</v>
      </c>
      <c r="J684" s="237" t="s">
        <v>17</v>
      </c>
      <c r="K684" s="237" t="s">
        <v>1298</v>
      </c>
      <c r="L684" s="238">
        <v>43798</v>
      </c>
      <c r="M684" s="237" t="s">
        <v>20</v>
      </c>
    </row>
    <row r="685" spans="1:13" x14ac:dyDescent="0.35">
      <c r="A685" s="239" t="s">
        <v>578</v>
      </c>
      <c r="B685" s="239" t="s">
        <v>579</v>
      </c>
      <c r="C685" s="239" t="s">
        <v>580</v>
      </c>
      <c r="D685" s="239" t="s">
        <v>59</v>
      </c>
      <c r="E685" s="239" t="s">
        <v>17</v>
      </c>
      <c r="F685" s="239" t="s">
        <v>17</v>
      </c>
      <c r="G685" s="239" t="s">
        <v>17</v>
      </c>
      <c r="H685" s="239" t="s">
        <v>17</v>
      </c>
      <c r="I685" s="239" t="s">
        <v>17</v>
      </c>
      <c r="J685" s="239" t="s">
        <v>17</v>
      </c>
      <c r="K685" s="239" t="s">
        <v>1299</v>
      </c>
      <c r="L685" s="240">
        <v>43798</v>
      </c>
      <c r="M685" s="239" t="s">
        <v>20</v>
      </c>
    </row>
    <row r="686" spans="1:13" x14ac:dyDescent="0.35">
      <c r="A686" s="237" t="s">
        <v>578</v>
      </c>
      <c r="B686" s="237" t="s">
        <v>579</v>
      </c>
      <c r="C686" s="237" t="s">
        <v>580</v>
      </c>
      <c r="D686" s="237" t="s">
        <v>61</v>
      </c>
      <c r="E686" s="237" t="s">
        <v>17</v>
      </c>
      <c r="F686" s="237" t="s">
        <v>17</v>
      </c>
      <c r="G686" s="237" t="s">
        <v>17</v>
      </c>
      <c r="H686" s="237" t="s">
        <v>17</v>
      </c>
      <c r="I686" s="237" t="s">
        <v>17</v>
      </c>
      <c r="J686" s="237" t="s">
        <v>17</v>
      </c>
      <c r="K686" s="237" t="s">
        <v>1300</v>
      </c>
      <c r="L686" s="238">
        <v>43798</v>
      </c>
      <c r="M686" s="237" t="s">
        <v>20</v>
      </c>
    </row>
    <row r="687" spans="1:13" x14ac:dyDescent="0.35">
      <c r="A687" s="239" t="s">
        <v>578</v>
      </c>
      <c r="B687" s="239" t="s">
        <v>579</v>
      </c>
      <c r="C687" s="239" t="s">
        <v>580</v>
      </c>
      <c r="D687" s="239" t="s">
        <v>696</v>
      </c>
      <c r="E687" s="239" t="s">
        <v>17</v>
      </c>
      <c r="F687" s="239" t="s">
        <v>17</v>
      </c>
      <c r="G687" s="239" t="s">
        <v>17</v>
      </c>
      <c r="H687" s="239" t="s">
        <v>17</v>
      </c>
      <c r="I687" s="239" t="s">
        <v>17</v>
      </c>
      <c r="J687" s="239" t="s">
        <v>17</v>
      </c>
      <c r="K687" s="239" t="s">
        <v>1301</v>
      </c>
      <c r="L687" s="240">
        <v>43798</v>
      </c>
      <c r="M687" s="239" t="s">
        <v>20</v>
      </c>
    </row>
    <row r="688" spans="1:13" x14ac:dyDescent="0.35">
      <c r="A688" s="237" t="s">
        <v>578</v>
      </c>
      <c r="B688" s="237" t="s">
        <v>579</v>
      </c>
      <c r="C688" s="237" t="s">
        <v>580</v>
      </c>
      <c r="D688" s="237" t="s">
        <v>698</v>
      </c>
      <c r="E688" s="237" t="s">
        <v>17</v>
      </c>
      <c r="F688" s="237" t="s">
        <v>17</v>
      </c>
      <c r="G688" s="237" t="s">
        <v>17</v>
      </c>
      <c r="H688" s="237" t="s">
        <v>17</v>
      </c>
      <c r="I688" s="237" t="s">
        <v>17</v>
      </c>
      <c r="J688" s="237" t="s">
        <v>17</v>
      </c>
      <c r="K688" s="237" t="s">
        <v>1302</v>
      </c>
      <c r="L688" s="238">
        <v>43798</v>
      </c>
      <c r="M688" s="237" t="s">
        <v>20</v>
      </c>
    </row>
    <row r="689" spans="1:13" x14ac:dyDescent="0.35">
      <c r="A689" s="239" t="s">
        <v>578</v>
      </c>
      <c r="B689" s="239" t="s">
        <v>579</v>
      </c>
      <c r="C689" s="239" t="s">
        <v>580</v>
      </c>
      <c r="D689" s="239" t="s">
        <v>702</v>
      </c>
      <c r="E689" s="239" t="s">
        <v>17</v>
      </c>
      <c r="F689" s="239" t="s">
        <v>17</v>
      </c>
      <c r="G689" s="239" t="s">
        <v>17</v>
      </c>
      <c r="H689" s="239" t="s">
        <v>17</v>
      </c>
      <c r="I689" s="239" t="s">
        <v>17</v>
      </c>
      <c r="J689" s="239" t="s">
        <v>17</v>
      </c>
      <c r="K689" s="239" t="s">
        <v>1303</v>
      </c>
      <c r="L689" s="240">
        <v>43798</v>
      </c>
      <c r="M689" s="239" t="s">
        <v>20</v>
      </c>
    </row>
    <row r="690" spans="1:13" x14ac:dyDescent="0.35">
      <c r="A690" s="237" t="s">
        <v>578</v>
      </c>
      <c r="B690" s="237" t="s">
        <v>579</v>
      </c>
      <c r="C690" s="237" t="s">
        <v>580</v>
      </c>
      <c r="D690" s="237" t="s">
        <v>704</v>
      </c>
      <c r="E690" s="237" t="s">
        <v>17</v>
      </c>
      <c r="F690" s="237" t="s">
        <v>17</v>
      </c>
      <c r="G690" s="237" t="s">
        <v>17</v>
      </c>
      <c r="H690" s="237" t="s">
        <v>17</v>
      </c>
      <c r="I690" s="237" t="s">
        <v>17</v>
      </c>
      <c r="J690" s="237" t="s">
        <v>17</v>
      </c>
      <c r="K690" s="237" t="s">
        <v>1304</v>
      </c>
      <c r="L690" s="238">
        <v>43798</v>
      </c>
      <c r="M690" s="237" t="s">
        <v>20</v>
      </c>
    </row>
    <row r="691" spans="1:13" x14ac:dyDescent="0.35">
      <c r="A691" s="239" t="s">
        <v>578</v>
      </c>
      <c r="B691" s="239" t="s">
        <v>579</v>
      </c>
      <c r="C691" s="239" t="s">
        <v>580</v>
      </c>
      <c r="D691" s="239" t="s">
        <v>706</v>
      </c>
      <c r="E691" s="239" t="s">
        <v>17</v>
      </c>
      <c r="F691" s="239" t="s">
        <v>17</v>
      </c>
      <c r="G691" s="239" t="s">
        <v>17</v>
      </c>
      <c r="H691" s="239" t="s">
        <v>17</v>
      </c>
      <c r="I691" s="239" t="s">
        <v>17</v>
      </c>
      <c r="J691" s="239" t="s">
        <v>17</v>
      </c>
      <c r="K691" s="239" t="s">
        <v>1305</v>
      </c>
      <c r="L691" s="240">
        <v>43798</v>
      </c>
      <c r="M691" s="239" t="s">
        <v>20</v>
      </c>
    </row>
    <row r="692" spans="1:13" x14ac:dyDescent="0.35">
      <c r="A692" s="237" t="s">
        <v>1306</v>
      </c>
      <c r="B692" s="237" t="s">
        <v>1307</v>
      </c>
      <c r="C692" s="237" t="s">
        <v>1308</v>
      </c>
      <c r="D692" s="237" t="s">
        <v>16</v>
      </c>
      <c r="E692" s="237" t="s">
        <v>17</v>
      </c>
      <c r="F692" s="237" t="s">
        <v>1196</v>
      </c>
      <c r="G692" s="237" t="s">
        <v>17</v>
      </c>
      <c r="H692" s="237" t="s">
        <v>17</v>
      </c>
      <c r="I692" s="237" t="s">
        <v>1196</v>
      </c>
      <c r="J692" s="237" t="s">
        <v>1309</v>
      </c>
      <c r="K692" s="237" t="s">
        <v>1310</v>
      </c>
      <c r="L692" s="238">
        <v>43798</v>
      </c>
      <c r="M692" s="237" t="s">
        <v>20</v>
      </c>
    </row>
    <row r="693" spans="1:13" x14ac:dyDescent="0.35">
      <c r="A693" s="239" t="s">
        <v>1306</v>
      </c>
      <c r="B693" s="239" t="s">
        <v>1307</v>
      </c>
      <c r="C693" s="239" t="s">
        <v>1308</v>
      </c>
      <c r="D693" s="239" t="s">
        <v>21</v>
      </c>
      <c r="E693" s="239" t="s">
        <v>17</v>
      </c>
      <c r="F693" s="239" t="s">
        <v>1196</v>
      </c>
      <c r="G693" s="239" t="s">
        <v>17</v>
      </c>
      <c r="H693" s="239" t="s">
        <v>17</v>
      </c>
      <c r="I693" s="239" t="s">
        <v>1196</v>
      </c>
      <c r="J693" s="239" t="s">
        <v>1309</v>
      </c>
      <c r="K693" s="239" t="s">
        <v>1311</v>
      </c>
      <c r="L693" s="240">
        <v>43798</v>
      </c>
      <c r="M693" s="239" t="s">
        <v>20</v>
      </c>
    </row>
    <row r="694" spans="1:13" x14ac:dyDescent="0.35">
      <c r="A694" s="237" t="s">
        <v>1306</v>
      </c>
      <c r="B694" s="237" t="s">
        <v>1307</v>
      </c>
      <c r="C694" s="237" t="s">
        <v>1308</v>
      </c>
      <c r="D694" s="237" t="s">
        <v>28</v>
      </c>
      <c r="E694" s="237" t="s">
        <v>17</v>
      </c>
      <c r="F694" s="237" t="s">
        <v>17</v>
      </c>
      <c r="G694" s="237" t="s">
        <v>17</v>
      </c>
      <c r="H694" s="237" t="s">
        <v>17</v>
      </c>
      <c r="I694" s="237" t="s">
        <v>17</v>
      </c>
      <c r="J694" s="237" t="s">
        <v>1312</v>
      </c>
      <c r="K694" s="237" t="s">
        <v>1313</v>
      </c>
      <c r="L694" s="238">
        <v>43798</v>
      </c>
      <c r="M694" s="237" t="s">
        <v>20</v>
      </c>
    </row>
    <row r="695" spans="1:13" x14ac:dyDescent="0.35">
      <c r="A695" s="239" t="s">
        <v>1306</v>
      </c>
      <c r="B695" s="239" t="s">
        <v>1307</v>
      </c>
      <c r="C695" s="239" t="s">
        <v>1308</v>
      </c>
      <c r="D695" s="239" t="s">
        <v>30</v>
      </c>
      <c r="E695" s="239" t="s">
        <v>17</v>
      </c>
      <c r="F695" s="239" t="s">
        <v>17</v>
      </c>
      <c r="G695" s="239" t="s">
        <v>17</v>
      </c>
      <c r="H695" s="239" t="s">
        <v>17</v>
      </c>
      <c r="I695" s="239" t="s">
        <v>17</v>
      </c>
      <c r="J695" s="239" t="s">
        <v>1309</v>
      </c>
      <c r="K695" s="239" t="s">
        <v>1314</v>
      </c>
      <c r="L695" s="240">
        <v>43798</v>
      </c>
      <c r="M695" s="239" t="s">
        <v>20</v>
      </c>
    </row>
    <row r="696" spans="1:13" x14ac:dyDescent="0.35">
      <c r="A696" s="237" t="s">
        <v>1306</v>
      </c>
      <c r="B696" s="237" t="s">
        <v>1307</v>
      </c>
      <c r="C696" s="237" t="s">
        <v>1308</v>
      </c>
      <c r="D696" s="237" t="s">
        <v>32</v>
      </c>
      <c r="E696" s="237" t="s">
        <v>17</v>
      </c>
      <c r="F696" s="237" t="s">
        <v>17</v>
      </c>
      <c r="G696" s="237" t="s">
        <v>17</v>
      </c>
      <c r="H696" s="237" t="s">
        <v>17</v>
      </c>
      <c r="I696" s="237" t="s">
        <v>17</v>
      </c>
      <c r="J696" s="237" t="s">
        <v>1309</v>
      </c>
      <c r="K696" s="237" t="s">
        <v>1315</v>
      </c>
      <c r="L696" s="238">
        <v>43798</v>
      </c>
      <c r="M696" s="237" t="s">
        <v>20</v>
      </c>
    </row>
    <row r="697" spans="1:13" x14ac:dyDescent="0.35">
      <c r="A697" s="239" t="s">
        <v>1316</v>
      </c>
      <c r="B697" s="239" t="s">
        <v>1317</v>
      </c>
      <c r="C697" s="239" t="s">
        <v>1308</v>
      </c>
      <c r="D697" s="239" t="s">
        <v>16</v>
      </c>
      <c r="E697" s="239" t="s">
        <v>17</v>
      </c>
      <c r="F697" s="239" t="s">
        <v>17</v>
      </c>
      <c r="G697" s="239" t="s">
        <v>17</v>
      </c>
      <c r="H697" s="239" t="s">
        <v>17</v>
      </c>
      <c r="I697" s="239" t="s">
        <v>17</v>
      </c>
      <c r="J697" s="239" t="s">
        <v>713</v>
      </c>
      <c r="K697" s="239" t="s">
        <v>1318</v>
      </c>
      <c r="L697" s="240">
        <v>43798</v>
      </c>
      <c r="M697" s="239" t="s">
        <v>20</v>
      </c>
    </row>
    <row r="698" spans="1:13" x14ac:dyDescent="0.35">
      <c r="A698" s="237" t="s">
        <v>1316</v>
      </c>
      <c r="B698" s="237" t="s">
        <v>1317</v>
      </c>
      <c r="C698" s="237" t="s">
        <v>1308</v>
      </c>
      <c r="D698" s="237" t="s">
        <v>21</v>
      </c>
      <c r="E698" s="237" t="s">
        <v>17</v>
      </c>
      <c r="F698" s="237" t="s">
        <v>17</v>
      </c>
      <c r="G698" s="237" t="s">
        <v>17</v>
      </c>
      <c r="H698" s="237" t="s">
        <v>17</v>
      </c>
      <c r="I698" s="237" t="s">
        <v>17</v>
      </c>
      <c r="J698" s="237" t="s">
        <v>713</v>
      </c>
      <c r="K698" s="237" t="s">
        <v>1319</v>
      </c>
      <c r="L698" s="238">
        <v>43798</v>
      </c>
      <c r="M698" s="237" t="s">
        <v>20</v>
      </c>
    </row>
    <row r="699" spans="1:13" x14ac:dyDescent="0.35">
      <c r="A699" s="239" t="s">
        <v>1316</v>
      </c>
      <c r="B699" s="239" t="s">
        <v>1317</v>
      </c>
      <c r="C699" s="239" t="s">
        <v>1308</v>
      </c>
      <c r="D699" s="239" t="s">
        <v>24</v>
      </c>
      <c r="E699" s="239">
        <v>4</v>
      </c>
      <c r="F699" s="239" t="s">
        <v>17</v>
      </c>
      <c r="G699" s="239" t="s">
        <v>17</v>
      </c>
      <c r="H699" s="239" t="s">
        <v>17</v>
      </c>
      <c r="I699" s="239" t="s">
        <v>17</v>
      </c>
      <c r="J699" s="239" t="s">
        <v>1320</v>
      </c>
      <c r="K699" s="239" t="s">
        <v>1321</v>
      </c>
      <c r="L699" s="240">
        <v>43798</v>
      </c>
      <c r="M699" s="239" t="s">
        <v>20</v>
      </c>
    </row>
    <row r="700" spans="1:13" x14ac:dyDescent="0.35">
      <c r="A700" s="237" t="s">
        <v>1316</v>
      </c>
      <c r="B700" s="237" t="s">
        <v>1317</v>
      </c>
      <c r="C700" s="237" t="s">
        <v>1308</v>
      </c>
      <c r="D700" s="237" t="s">
        <v>28</v>
      </c>
      <c r="E700" s="237" t="s">
        <v>17</v>
      </c>
      <c r="F700" s="237" t="s">
        <v>17</v>
      </c>
      <c r="G700" s="237" t="s">
        <v>17</v>
      </c>
      <c r="H700" s="237" t="s">
        <v>17</v>
      </c>
      <c r="I700" s="237" t="s">
        <v>17</v>
      </c>
      <c r="J700" s="237" t="s">
        <v>713</v>
      </c>
      <c r="K700" s="237" t="s">
        <v>1322</v>
      </c>
      <c r="L700" s="238">
        <v>43798</v>
      </c>
      <c r="M700" s="237" t="s">
        <v>20</v>
      </c>
    </row>
    <row r="701" spans="1:13" x14ac:dyDescent="0.35">
      <c r="A701" s="239" t="s">
        <v>1316</v>
      </c>
      <c r="B701" s="239" t="s">
        <v>1317</v>
      </c>
      <c r="C701" s="239" t="s">
        <v>1308</v>
      </c>
      <c r="D701" s="239" t="s">
        <v>30</v>
      </c>
      <c r="E701" s="239" t="s">
        <v>17</v>
      </c>
      <c r="F701" s="239" t="s">
        <v>17</v>
      </c>
      <c r="G701" s="239" t="s">
        <v>17</v>
      </c>
      <c r="H701" s="239" t="s">
        <v>17</v>
      </c>
      <c r="I701" s="239" t="s">
        <v>17</v>
      </c>
      <c r="J701" s="239" t="s">
        <v>17</v>
      </c>
      <c r="K701" s="239" t="s">
        <v>1323</v>
      </c>
      <c r="L701" s="240">
        <v>43798</v>
      </c>
      <c r="M701" s="239" t="s">
        <v>20</v>
      </c>
    </row>
    <row r="702" spans="1:13" x14ac:dyDescent="0.35">
      <c r="A702" s="237" t="s">
        <v>1316</v>
      </c>
      <c r="B702" s="237" t="s">
        <v>1317</v>
      </c>
      <c r="C702" s="237" t="s">
        <v>1308</v>
      </c>
      <c r="D702" s="237" t="s">
        <v>32</v>
      </c>
      <c r="E702" s="237" t="s">
        <v>17</v>
      </c>
      <c r="F702" s="237" t="s">
        <v>17</v>
      </c>
      <c r="G702" s="237" t="s">
        <v>17</v>
      </c>
      <c r="H702" s="237" t="s">
        <v>17</v>
      </c>
      <c r="I702" s="237" t="s">
        <v>17</v>
      </c>
      <c r="J702" s="237" t="s">
        <v>17</v>
      </c>
      <c r="K702" s="237" t="s">
        <v>1324</v>
      </c>
      <c r="L702" s="238">
        <v>43798</v>
      </c>
      <c r="M702" s="237" t="s">
        <v>20</v>
      </c>
    </row>
    <row r="703" spans="1:13" x14ac:dyDescent="0.35">
      <c r="A703" s="239" t="s">
        <v>1325</v>
      </c>
      <c r="B703" s="239" t="s">
        <v>1326</v>
      </c>
      <c r="C703" s="239" t="s">
        <v>1308</v>
      </c>
      <c r="D703" s="239" t="s">
        <v>16</v>
      </c>
      <c r="E703" s="239" t="s">
        <v>17</v>
      </c>
      <c r="F703" s="239" t="s">
        <v>17</v>
      </c>
      <c r="G703" s="239" t="s">
        <v>17</v>
      </c>
      <c r="H703" s="239" t="s">
        <v>17</v>
      </c>
      <c r="I703" s="239" t="s">
        <v>17</v>
      </c>
      <c r="J703" s="239" t="s">
        <v>17</v>
      </c>
      <c r="K703" s="239" t="s">
        <v>1327</v>
      </c>
      <c r="L703" s="240">
        <v>43798</v>
      </c>
      <c r="M703" s="239" t="s">
        <v>20</v>
      </c>
    </row>
    <row r="704" spans="1:13" x14ac:dyDescent="0.35">
      <c r="A704" s="237" t="s">
        <v>1325</v>
      </c>
      <c r="B704" s="237" t="s">
        <v>1326</v>
      </c>
      <c r="C704" s="237" t="s">
        <v>1308</v>
      </c>
      <c r="D704" s="237" t="s">
        <v>21</v>
      </c>
      <c r="E704" s="237" t="s">
        <v>17</v>
      </c>
      <c r="F704" s="237" t="s">
        <v>17</v>
      </c>
      <c r="G704" s="237" t="s">
        <v>17</v>
      </c>
      <c r="H704" s="237" t="s">
        <v>17</v>
      </c>
      <c r="I704" s="237" t="s">
        <v>17</v>
      </c>
      <c r="J704" s="237" t="s">
        <v>17</v>
      </c>
      <c r="K704" s="237" t="s">
        <v>1328</v>
      </c>
      <c r="L704" s="238">
        <v>43798</v>
      </c>
      <c r="M704" s="237" t="s">
        <v>20</v>
      </c>
    </row>
    <row r="705" spans="1:13" x14ac:dyDescent="0.35">
      <c r="A705" s="239" t="s">
        <v>1325</v>
      </c>
      <c r="B705" s="239" t="s">
        <v>1326</v>
      </c>
      <c r="C705" s="239" t="s">
        <v>1308</v>
      </c>
      <c r="D705" s="239" t="s">
        <v>28</v>
      </c>
      <c r="E705" s="239" t="s">
        <v>17</v>
      </c>
      <c r="F705" s="239" t="s">
        <v>17</v>
      </c>
      <c r="G705" s="239" t="s">
        <v>17</v>
      </c>
      <c r="H705" s="239" t="s">
        <v>17</v>
      </c>
      <c r="I705" s="239" t="s">
        <v>17</v>
      </c>
      <c r="J705" s="239" t="s">
        <v>17</v>
      </c>
      <c r="K705" s="239" t="s">
        <v>1329</v>
      </c>
      <c r="L705" s="240">
        <v>43798</v>
      </c>
      <c r="M705" s="239" t="s">
        <v>20</v>
      </c>
    </row>
    <row r="706" spans="1:13" x14ac:dyDescent="0.35">
      <c r="A706" s="237" t="s">
        <v>1325</v>
      </c>
      <c r="B706" s="237" t="s">
        <v>1326</v>
      </c>
      <c r="C706" s="237" t="s">
        <v>1308</v>
      </c>
      <c r="D706" s="237" t="s">
        <v>30</v>
      </c>
      <c r="E706" s="237" t="s">
        <v>17</v>
      </c>
      <c r="F706" s="237" t="s">
        <v>17</v>
      </c>
      <c r="G706" s="237" t="s">
        <v>17</v>
      </c>
      <c r="H706" s="237" t="s">
        <v>17</v>
      </c>
      <c r="I706" s="237" t="s">
        <v>17</v>
      </c>
      <c r="J706" s="237" t="s">
        <v>17</v>
      </c>
      <c r="K706" s="237" t="s">
        <v>1330</v>
      </c>
      <c r="L706" s="238">
        <v>43798</v>
      </c>
      <c r="M706" s="237" t="s">
        <v>20</v>
      </c>
    </row>
    <row r="707" spans="1:13" x14ac:dyDescent="0.35">
      <c r="A707" s="239" t="s">
        <v>1325</v>
      </c>
      <c r="B707" s="239" t="s">
        <v>1326</v>
      </c>
      <c r="C707" s="239" t="s">
        <v>1308</v>
      </c>
      <c r="D707" s="239" t="s">
        <v>32</v>
      </c>
      <c r="E707" s="239" t="s">
        <v>17</v>
      </c>
      <c r="F707" s="239" t="s">
        <v>17</v>
      </c>
      <c r="G707" s="239" t="s">
        <v>17</v>
      </c>
      <c r="H707" s="239" t="s">
        <v>17</v>
      </c>
      <c r="I707" s="239" t="s">
        <v>17</v>
      </c>
      <c r="J707" s="239" t="s">
        <v>17</v>
      </c>
      <c r="K707" s="239" t="s">
        <v>1331</v>
      </c>
      <c r="L707" s="240">
        <v>43798</v>
      </c>
      <c r="M707" s="239" t="s">
        <v>20</v>
      </c>
    </row>
    <row r="708" spans="1:13" x14ac:dyDescent="0.35">
      <c r="A708" s="237" t="s">
        <v>916</v>
      </c>
      <c r="B708" s="237" t="s">
        <v>917</v>
      </c>
      <c r="C708" s="237" t="s">
        <v>918</v>
      </c>
      <c r="D708" s="237" t="s">
        <v>16</v>
      </c>
      <c r="E708" s="237" t="s">
        <v>17</v>
      </c>
      <c r="F708" s="237" t="s">
        <v>17</v>
      </c>
      <c r="G708" s="237" t="s">
        <v>17</v>
      </c>
      <c r="H708" s="237" t="s">
        <v>17</v>
      </c>
      <c r="I708" s="237" t="s">
        <v>17</v>
      </c>
      <c r="J708" s="237" t="s">
        <v>17</v>
      </c>
      <c r="K708" s="237" t="s">
        <v>1332</v>
      </c>
      <c r="L708" s="238">
        <v>43798</v>
      </c>
      <c r="M708" s="237" t="s">
        <v>887</v>
      </c>
    </row>
    <row r="709" spans="1:13" x14ac:dyDescent="0.35">
      <c r="A709" s="239" t="s">
        <v>916</v>
      </c>
      <c r="B709" s="239" t="s">
        <v>917</v>
      </c>
      <c r="C709" s="239" t="s">
        <v>918</v>
      </c>
      <c r="D709" s="239" t="s">
        <v>21</v>
      </c>
      <c r="E709" s="239" t="s">
        <v>17</v>
      </c>
      <c r="F709" s="239" t="s">
        <v>17</v>
      </c>
      <c r="G709" s="239" t="s">
        <v>17</v>
      </c>
      <c r="H709" s="239" t="s">
        <v>17</v>
      </c>
      <c r="I709" s="239" t="s">
        <v>17</v>
      </c>
      <c r="J709" s="239" t="s">
        <v>17</v>
      </c>
      <c r="K709" s="239" t="s">
        <v>1333</v>
      </c>
      <c r="L709" s="240">
        <v>43798</v>
      </c>
      <c r="M709" s="239" t="s">
        <v>887</v>
      </c>
    </row>
    <row r="710" spans="1:13" x14ac:dyDescent="0.35">
      <c r="A710" s="237" t="s">
        <v>916</v>
      </c>
      <c r="B710" s="237" t="s">
        <v>917</v>
      </c>
      <c r="C710" s="237" t="s">
        <v>918</v>
      </c>
      <c r="D710" s="237" t="s">
        <v>24</v>
      </c>
      <c r="E710" s="237">
        <v>4</v>
      </c>
      <c r="F710" s="237"/>
      <c r="G710" s="237" t="s">
        <v>25</v>
      </c>
      <c r="H710" s="237">
        <v>2</v>
      </c>
      <c r="I710" s="237"/>
      <c r="J710" s="237" t="s">
        <v>1334</v>
      </c>
      <c r="K710" s="237" t="s">
        <v>1335</v>
      </c>
      <c r="L710" s="238">
        <v>43798</v>
      </c>
      <c r="M710" s="237" t="s">
        <v>887</v>
      </c>
    </row>
    <row r="711" spans="1:13" x14ac:dyDescent="0.35">
      <c r="A711" s="239" t="s">
        <v>916</v>
      </c>
      <c r="B711" s="239" t="s">
        <v>917</v>
      </c>
      <c r="C711" s="239" t="s">
        <v>918</v>
      </c>
      <c r="D711" s="239" t="s">
        <v>28</v>
      </c>
      <c r="E711" s="239" t="s">
        <v>17</v>
      </c>
      <c r="F711" s="239" t="s">
        <v>17</v>
      </c>
      <c r="G711" s="239" t="s">
        <v>17</v>
      </c>
      <c r="H711" s="239" t="s">
        <v>17</v>
      </c>
      <c r="I711" s="239" t="s">
        <v>17</v>
      </c>
      <c r="J711" s="239" t="s">
        <v>17</v>
      </c>
      <c r="K711" s="239" t="s">
        <v>1336</v>
      </c>
      <c r="L711" s="240">
        <v>43798</v>
      </c>
      <c r="M711" s="239" t="s">
        <v>887</v>
      </c>
    </row>
    <row r="712" spans="1:13" x14ac:dyDescent="0.35">
      <c r="A712" s="237" t="s">
        <v>916</v>
      </c>
      <c r="B712" s="237" t="s">
        <v>917</v>
      </c>
      <c r="C712" s="237" t="s">
        <v>918</v>
      </c>
      <c r="D712" s="237" t="s">
        <v>61</v>
      </c>
      <c r="E712" s="237" t="s">
        <v>17</v>
      </c>
      <c r="F712" s="237" t="s">
        <v>17</v>
      </c>
      <c r="G712" s="237" t="s">
        <v>17</v>
      </c>
      <c r="H712" s="237" t="s">
        <v>17</v>
      </c>
      <c r="I712" s="237" t="s">
        <v>17</v>
      </c>
      <c r="J712" s="237" t="s">
        <v>17</v>
      </c>
      <c r="K712" s="237" t="s">
        <v>1337</v>
      </c>
      <c r="L712" s="238">
        <v>43798</v>
      </c>
      <c r="M712" s="237" t="s">
        <v>887</v>
      </c>
    </row>
    <row r="713" spans="1:13" x14ac:dyDescent="0.35">
      <c r="A713" s="239" t="s">
        <v>916</v>
      </c>
      <c r="B713" s="239" t="s">
        <v>917</v>
      </c>
      <c r="C713" s="239" t="s">
        <v>918</v>
      </c>
      <c r="D713" s="239" t="s">
        <v>242</v>
      </c>
      <c r="E713" s="239">
        <v>138354</v>
      </c>
      <c r="F713" s="239" t="s">
        <v>1338</v>
      </c>
      <c r="G713" s="239" t="s">
        <v>25</v>
      </c>
      <c r="H713" s="239">
        <v>2</v>
      </c>
      <c r="I713" s="239" t="s">
        <v>1339</v>
      </c>
      <c r="J713" s="239" t="s">
        <v>1340</v>
      </c>
      <c r="K713" s="239" t="s">
        <v>1341</v>
      </c>
      <c r="L713" s="240">
        <v>43798</v>
      </c>
      <c r="M713" s="239" t="s">
        <v>887</v>
      </c>
    </row>
    <row r="714" spans="1:13" x14ac:dyDescent="0.35">
      <c r="A714" s="237" t="s">
        <v>1016</v>
      </c>
      <c r="B714" s="237" t="s">
        <v>1017</v>
      </c>
      <c r="C714" s="237" t="s">
        <v>1018</v>
      </c>
      <c r="D714" s="237" t="s">
        <v>28</v>
      </c>
      <c r="E714" s="237" t="s">
        <v>17</v>
      </c>
      <c r="F714" s="237" t="s">
        <v>17</v>
      </c>
      <c r="G714" s="237" t="s">
        <v>17</v>
      </c>
      <c r="H714" s="237" t="s">
        <v>17</v>
      </c>
      <c r="I714" s="237" t="s">
        <v>17</v>
      </c>
      <c r="J714" s="237" t="s">
        <v>1342</v>
      </c>
      <c r="K714" s="237" t="s">
        <v>1343</v>
      </c>
      <c r="L714" s="238">
        <v>43798</v>
      </c>
      <c r="M714" s="237" t="s">
        <v>887</v>
      </c>
    </row>
    <row r="715" spans="1:13" x14ac:dyDescent="0.35">
      <c r="A715" s="239" t="s">
        <v>1026</v>
      </c>
      <c r="B715" s="239" t="s">
        <v>1027</v>
      </c>
      <c r="C715" s="239" t="s">
        <v>1028</v>
      </c>
      <c r="D715" s="239" t="s">
        <v>59</v>
      </c>
      <c r="E715" s="239" t="s">
        <v>17</v>
      </c>
      <c r="F715" s="239" t="s">
        <v>17</v>
      </c>
      <c r="G715" s="239" t="s">
        <v>17</v>
      </c>
      <c r="H715" s="239" t="s">
        <v>17</v>
      </c>
      <c r="I715" s="239" t="s">
        <v>17</v>
      </c>
      <c r="J715" s="239" t="s">
        <v>17</v>
      </c>
      <c r="K715" s="239" t="s">
        <v>1344</v>
      </c>
      <c r="L715" s="240">
        <v>43798</v>
      </c>
      <c r="M715" s="239" t="s">
        <v>887</v>
      </c>
    </row>
    <row r="716" spans="1:13" x14ac:dyDescent="0.35">
      <c r="A716" s="237" t="s">
        <v>1026</v>
      </c>
      <c r="B716" s="237" t="s">
        <v>1027</v>
      </c>
      <c r="C716" s="237" t="s">
        <v>1028</v>
      </c>
      <c r="D716" s="237" t="s">
        <v>61</v>
      </c>
      <c r="E716" s="237" t="s">
        <v>17</v>
      </c>
      <c r="F716" s="237" t="s">
        <v>17</v>
      </c>
      <c r="G716" s="237" t="s">
        <v>17</v>
      </c>
      <c r="H716" s="237" t="s">
        <v>17</v>
      </c>
      <c r="I716" s="237" t="s">
        <v>17</v>
      </c>
      <c r="J716" s="237" t="s">
        <v>17</v>
      </c>
      <c r="K716" s="237" t="s">
        <v>1345</v>
      </c>
      <c r="L716" s="238">
        <v>43798</v>
      </c>
      <c r="M716" s="237" t="s">
        <v>887</v>
      </c>
    </row>
    <row r="717" spans="1:13" x14ac:dyDescent="0.35">
      <c r="A717" s="239" t="s">
        <v>840</v>
      </c>
      <c r="B717" s="239" t="s">
        <v>841</v>
      </c>
      <c r="C717" s="239" t="s">
        <v>842</v>
      </c>
      <c r="D717" s="239" t="s">
        <v>24</v>
      </c>
      <c r="E717" s="239">
        <v>2</v>
      </c>
      <c r="F717" s="239" t="s">
        <v>17</v>
      </c>
      <c r="G717" s="239" t="s">
        <v>25</v>
      </c>
      <c r="H717" s="239">
        <v>2</v>
      </c>
      <c r="I717" s="239" t="s">
        <v>17</v>
      </c>
      <c r="J717" s="239" t="s">
        <v>1346</v>
      </c>
      <c r="K717" s="239" t="s">
        <v>1347</v>
      </c>
      <c r="L717" s="240">
        <v>43798</v>
      </c>
      <c r="M717" s="239" t="s">
        <v>20</v>
      </c>
    </row>
    <row r="718" spans="1:13" x14ac:dyDescent="0.35">
      <c r="A718" s="237" t="s">
        <v>840</v>
      </c>
      <c r="B718" s="237" t="s">
        <v>841</v>
      </c>
      <c r="C718" s="237" t="s">
        <v>842</v>
      </c>
      <c r="D718" s="237" t="s">
        <v>61</v>
      </c>
      <c r="E718" s="237" t="s">
        <v>17</v>
      </c>
      <c r="F718" s="237" t="s">
        <v>17</v>
      </c>
      <c r="G718" s="237" t="s">
        <v>25</v>
      </c>
      <c r="H718" s="237">
        <v>2</v>
      </c>
      <c r="I718" s="237" t="s">
        <v>17</v>
      </c>
      <c r="J718" s="237" t="s">
        <v>1348</v>
      </c>
      <c r="K718" s="237" t="s">
        <v>1349</v>
      </c>
      <c r="L718" s="238">
        <v>43798</v>
      </c>
      <c r="M718" s="237" t="s">
        <v>887</v>
      </c>
    </row>
    <row r="719" spans="1:13" x14ac:dyDescent="0.35">
      <c r="A719" s="239" t="s">
        <v>1350</v>
      </c>
      <c r="B719" s="239" t="s">
        <v>1351</v>
      </c>
      <c r="C719" s="239" t="s">
        <v>1352</v>
      </c>
      <c r="D719" s="239" t="s">
        <v>16</v>
      </c>
      <c r="E719" s="239" t="s">
        <v>17</v>
      </c>
      <c r="F719" s="239" t="s">
        <v>17</v>
      </c>
      <c r="G719" s="239" t="s">
        <v>17</v>
      </c>
      <c r="H719" s="239" t="s">
        <v>17</v>
      </c>
      <c r="I719" s="239" t="s">
        <v>17</v>
      </c>
      <c r="J719" s="239" t="s">
        <v>1157</v>
      </c>
      <c r="K719" s="239" t="s">
        <v>1353</v>
      </c>
      <c r="L719" s="240">
        <v>43798</v>
      </c>
      <c r="M719" s="239" t="s">
        <v>20</v>
      </c>
    </row>
    <row r="720" spans="1:13" x14ac:dyDescent="0.35">
      <c r="A720" s="237" t="s">
        <v>1350</v>
      </c>
      <c r="B720" s="237" t="s">
        <v>1351</v>
      </c>
      <c r="C720" s="237" t="s">
        <v>1352</v>
      </c>
      <c r="D720" s="237" t="s">
        <v>21</v>
      </c>
      <c r="E720" s="237" t="s">
        <v>17</v>
      </c>
      <c r="F720" s="237" t="s">
        <v>17</v>
      </c>
      <c r="G720" s="237" t="s">
        <v>17</v>
      </c>
      <c r="H720" s="237" t="s">
        <v>17</v>
      </c>
      <c r="I720" s="237" t="s">
        <v>17</v>
      </c>
      <c r="J720" s="237" t="s">
        <v>1157</v>
      </c>
      <c r="K720" s="237" t="s">
        <v>1354</v>
      </c>
      <c r="L720" s="238">
        <v>43798</v>
      </c>
      <c r="M720" s="237" t="s">
        <v>20</v>
      </c>
    </row>
    <row r="721" spans="1:13" x14ac:dyDescent="0.35">
      <c r="A721" s="239" t="s">
        <v>1350</v>
      </c>
      <c r="B721" s="239" t="s">
        <v>1351</v>
      </c>
      <c r="C721" s="239" t="s">
        <v>1352</v>
      </c>
      <c r="D721" s="239" t="s">
        <v>28</v>
      </c>
      <c r="E721" s="239" t="s">
        <v>17</v>
      </c>
      <c r="F721" s="239" t="s">
        <v>17</v>
      </c>
      <c r="G721" s="239" t="s">
        <v>17</v>
      </c>
      <c r="H721" s="239" t="s">
        <v>17</v>
      </c>
      <c r="I721" s="239" t="s">
        <v>17</v>
      </c>
      <c r="J721" s="239" t="s">
        <v>1157</v>
      </c>
      <c r="K721" s="239" t="s">
        <v>1355</v>
      </c>
      <c r="L721" s="240">
        <v>43798</v>
      </c>
      <c r="M721" s="239" t="s">
        <v>20</v>
      </c>
    </row>
    <row r="722" spans="1:13" x14ac:dyDescent="0.35">
      <c r="A722" s="237" t="s">
        <v>1350</v>
      </c>
      <c r="B722" s="237" t="s">
        <v>1351</v>
      </c>
      <c r="C722" s="237" t="s">
        <v>1352</v>
      </c>
      <c r="D722" s="237" t="s">
        <v>59</v>
      </c>
      <c r="E722" s="237" t="s">
        <v>17</v>
      </c>
      <c r="F722" s="237" t="s">
        <v>17</v>
      </c>
      <c r="G722" s="237" t="s">
        <v>17</v>
      </c>
      <c r="H722" s="237" t="s">
        <v>17</v>
      </c>
      <c r="I722" s="237" t="s">
        <v>17</v>
      </c>
      <c r="J722" s="237" t="s">
        <v>1157</v>
      </c>
      <c r="K722" s="237" t="s">
        <v>1356</v>
      </c>
      <c r="L722" s="238">
        <v>43798</v>
      </c>
      <c r="M722" s="237" t="s">
        <v>20</v>
      </c>
    </row>
    <row r="723" spans="1:13" x14ac:dyDescent="0.35">
      <c r="A723" s="239" t="s">
        <v>1350</v>
      </c>
      <c r="B723" s="239" t="s">
        <v>1351</v>
      </c>
      <c r="C723" s="239" t="s">
        <v>1352</v>
      </c>
      <c r="D723" s="239" t="s">
        <v>61</v>
      </c>
      <c r="E723" s="239" t="s">
        <v>17</v>
      </c>
      <c r="F723" s="239" t="s">
        <v>17</v>
      </c>
      <c r="G723" s="239" t="s">
        <v>17</v>
      </c>
      <c r="H723" s="239" t="s">
        <v>17</v>
      </c>
      <c r="I723" s="239" t="s">
        <v>17</v>
      </c>
      <c r="J723" s="239" t="s">
        <v>1157</v>
      </c>
      <c r="K723" s="239" t="s">
        <v>1357</v>
      </c>
      <c r="L723" s="240">
        <v>43798</v>
      </c>
      <c r="M723" s="239" t="s">
        <v>20</v>
      </c>
    </row>
    <row r="724" spans="1:13" x14ac:dyDescent="0.35">
      <c r="A724" s="237" t="s">
        <v>1350</v>
      </c>
      <c r="B724" s="237" t="s">
        <v>1351</v>
      </c>
      <c r="C724" s="237" t="s">
        <v>1352</v>
      </c>
      <c r="D724" s="237" t="s">
        <v>242</v>
      </c>
      <c r="E724" s="237">
        <v>66662</v>
      </c>
      <c r="F724" s="237" t="s">
        <v>1358</v>
      </c>
      <c r="G724" s="237" t="s">
        <v>22</v>
      </c>
      <c r="H724" s="237">
        <v>3</v>
      </c>
      <c r="I724" s="237" t="s">
        <v>1359</v>
      </c>
      <c r="J724" s="237" t="s">
        <v>1360</v>
      </c>
      <c r="K724" s="237" t="s">
        <v>1361</v>
      </c>
      <c r="L724" s="238">
        <v>43798</v>
      </c>
      <c r="M724" s="237" t="s">
        <v>20</v>
      </c>
    </row>
    <row r="725" spans="1:13" x14ac:dyDescent="0.35">
      <c r="A725" s="239" t="s">
        <v>45</v>
      </c>
      <c r="B725" s="239" t="s">
        <v>46</v>
      </c>
      <c r="C725" s="239" t="s">
        <v>47</v>
      </c>
      <c r="D725" s="239" t="s">
        <v>682</v>
      </c>
      <c r="E725" s="239" t="s">
        <v>17</v>
      </c>
      <c r="F725" s="239" t="s">
        <v>17</v>
      </c>
      <c r="G725" s="239" t="s">
        <v>17</v>
      </c>
      <c r="H725" s="239" t="s">
        <v>17</v>
      </c>
      <c r="I725" s="239" t="s">
        <v>17</v>
      </c>
      <c r="J725" s="239" t="s">
        <v>1362</v>
      </c>
      <c r="K725" s="239" t="s">
        <v>1363</v>
      </c>
      <c r="L725" s="240">
        <v>43811</v>
      </c>
      <c r="M725" s="239" t="s">
        <v>20</v>
      </c>
    </row>
    <row r="726" spans="1:13" x14ac:dyDescent="0.35">
      <c r="A726" s="237" t="s">
        <v>102</v>
      </c>
      <c r="B726" s="237" t="s">
        <v>103</v>
      </c>
      <c r="C726" s="237" t="s">
        <v>104</v>
      </c>
      <c r="D726" s="237" t="s">
        <v>61</v>
      </c>
      <c r="E726" s="237" t="s">
        <v>17</v>
      </c>
      <c r="F726" s="237" t="s">
        <v>17</v>
      </c>
      <c r="G726" s="237" t="s">
        <v>17</v>
      </c>
      <c r="H726" s="237" t="s">
        <v>17</v>
      </c>
      <c r="I726" s="237" t="s">
        <v>17</v>
      </c>
      <c r="J726" s="237" t="s">
        <v>17</v>
      </c>
      <c r="K726" s="237" t="s">
        <v>1364</v>
      </c>
      <c r="L726" s="238">
        <v>43815</v>
      </c>
      <c r="M726" s="237" t="s">
        <v>887</v>
      </c>
    </row>
    <row r="727" spans="1:13" x14ac:dyDescent="0.35">
      <c r="A727" s="239" t="s">
        <v>1365</v>
      </c>
      <c r="B727" s="239" t="s">
        <v>1366</v>
      </c>
      <c r="C727" s="239" t="s">
        <v>251</v>
      </c>
      <c r="D727" s="239" t="s">
        <v>16</v>
      </c>
      <c r="E727" s="239">
        <v>0</v>
      </c>
      <c r="F727" s="239" t="s">
        <v>17</v>
      </c>
      <c r="G727" s="239" t="s">
        <v>50</v>
      </c>
      <c r="H727" s="239">
        <v>1</v>
      </c>
      <c r="I727" s="239" t="s">
        <v>17</v>
      </c>
      <c r="J727" s="239" t="s">
        <v>1367</v>
      </c>
      <c r="K727" s="239" t="s">
        <v>1368</v>
      </c>
      <c r="L727" s="240">
        <v>43815</v>
      </c>
      <c r="M727" s="239" t="s">
        <v>20</v>
      </c>
    </row>
    <row r="728" spans="1:13" x14ac:dyDescent="0.35">
      <c r="A728" s="237" t="s">
        <v>1365</v>
      </c>
      <c r="B728" s="237" t="s">
        <v>1366</v>
      </c>
      <c r="C728" s="237" t="s">
        <v>251</v>
      </c>
      <c r="D728" s="237" t="s">
        <v>21</v>
      </c>
      <c r="E728" s="237">
        <v>0</v>
      </c>
      <c r="F728" s="237" t="s">
        <v>17</v>
      </c>
      <c r="G728" s="237" t="s">
        <v>50</v>
      </c>
      <c r="H728" s="237">
        <v>1</v>
      </c>
      <c r="I728" s="237" t="s">
        <v>17</v>
      </c>
      <c r="J728" s="237" t="s">
        <v>1367</v>
      </c>
      <c r="K728" s="237" t="s">
        <v>1369</v>
      </c>
      <c r="L728" s="238">
        <v>43815</v>
      </c>
      <c r="M728" s="237" t="s">
        <v>20</v>
      </c>
    </row>
    <row r="729" spans="1:13" x14ac:dyDescent="0.35">
      <c r="A729" s="239" t="s">
        <v>1365</v>
      </c>
      <c r="B729" s="239" t="s">
        <v>1366</v>
      </c>
      <c r="C729" s="239" t="s">
        <v>251</v>
      </c>
      <c r="D729" s="239" t="s">
        <v>24</v>
      </c>
      <c r="E729" s="239">
        <v>2</v>
      </c>
      <c r="F729" s="239" t="s">
        <v>1370</v>
      </c>
      <c r="G729" s="239" t="s">
        <v>50</v>
      </c>
      <c r="H729" s="239">
        <v>1</v>
      </c>
      <c r="I729" s="239" t="s">
        <v>1371</v>
      </c>
      <c r="J729" s="239" t="s">
        <v>1372</v>
      </c>
      <c r="K729" s="239" t="s">
        <v>1373</v>
      </c>
      <c r="L729" s="240">
        <v>43815</v>
      </c>
      <c r="M729" s="239" t="s">
        <v>20</v>
      </c>
    </row>
    <row r="730" spans="1:13" x14ac:dyDescent="0.35">
      <c r="A730" s="237" t="s">
        <v>1365</v>
      </c>
      <c r="B730" s="237" t="s">
        <v>1366</v>
      </c>
      <c r="C730" s="237" t="s">
        <v>251</v>
      </c>
      <c r="D730" s="237" t="s">
        <v>28</v>
      </c>
      <c r="E730" s="237">
        <v>0</v>
      </c>
      <c r="F730" s="237" t="s">
        <v>17</v>
      </c>
      <c r="G730" s="237" t="s">
        <v>50</v>
      </c>
      <c r="H730" s="237">
        <v>1</v>
      </c>
      <c r="I730" s="237" t="s">
        <v>17</v>
      </c>
      <c r="J730" s="237" t="s">
        <v>1367</v>
      </c>
      <c r="K730" s="237" t="s">
        <v>1374</v>
      </c>
      <c r="L730" s="238">
        <v>43815</v>
      </c>
      <c r="M730" s="237" t="s">
        <v>20</v>
      </c>
    </row>
    <row r="731" spans="1:13" x14ac:dyDescent="0.35">
      <c r="A731" s="239" t="s">
        <v>1365</v>
      </c>
      <c r="B731" s="239" t="s">
        <v>1366</v>
      </c>
      <c r="C731" s="239" t="s">
        <v>251</v>
      </c>
      <c r="D731" s="239" t="s">
        <v>59</v>
      </c>
      <c r="E731" s="239" t="s">
        <v>17</v>
      </c>
      <c r="F731" s="239" t="s">
        <v>17</v>
      </c>
      <c r="G731" s="239" t="s">
        <v>17</v>
      </c>
      <c r="H731" s="239" t="s">
        <v>17</v>
      </c>
      <c r="I731" s="239" t="s">
        <v>17</v>
      </c>
      <c r="J731" s="239" t="s">
        <v>18</v>
      </c>
      <c r="K731" s="239" t="s">
        <v>1375</v>
      </c>
      <c r="L731" s="240">
        <v>43815</v>
      </c>
      <c r="M731" s="239" t="s">
        <v>20</v>
      </c>
    </row>
    <row r="732" spans="1:13" x14ac:dyDescent="0.35">
      <c r="A732" s="237" t="s">
        <v>1365</v>
      </c>
      <c r="B732" s="237" t="s">
        <v>1366</v>
      </c>
      <c r="C732" s="237" t="s">
        <v>251</v>
      </c>
      <c r="D732" s="237" t="s">
        <v>61</v>
      </c>
      <c r="E732" s="237" t="s">
        <v>17</v>
      </c>
      <c r="F732" s="237" t="s">
        <v>17</v>
      </c>
      <c r="G732" s="237" t="s">
        <v>17</v>
      </c>
      <c r="H732" s="237" t="s">
        <v>17</v>
      </c>
      <c r="I732" s="237" t="s">
        <v>17</v>
      </c>
      <c r="J732" s="237" t="s">
        <v>18</v>
      </c>
      <c r="K732" s="237" t="s">
        <v>1376</v>
      </c>
      <c r="L732" s="238">
        <v>43815</v>
      </c>
      <c r="M732" s="237" t="s">
        <v>20</v>
      </c>
    </row>
    <row r="733" spans="1:13" x14ac:dyDescent="0.35">
      <c r="A733" s="239" t="s">
        <v>1365</v>
      </c>
      <c r="B733" s="239" t="s">
        <v>1366</v>
      </c>
      <c r="C733" s="239" t="s">
        <v>251</v>
      </c>
      <c r="D733" s="239" t="s">
        <v>30</v>
      </c>
      <c r="E733" s="239" t="s">
        <v>17</v>
      </c>
      <c r="F733" s="239" t="s">
        <v>17</v>
      </c>
      <c r="G733" s="239" t="s">
        <v>17</v>
      </c>
      <c r="H733" s="239" t="s">
        <v>17</v>
      </c>
      <c r="I733" s="239" t="s">
        <v>17</v>
      </c>
      <c r="J733" s="239" t="s">
        <v>18</v>
      </c>
      <c r="K733" s="239" t="s">
        <v>1377</v>
      </c>
      <c r="L733" s="240">
        <v>43815</v>
      </c>
      <c r="M733" s="239" t="s">
        <v>20</v>
      </c>
    </row>
    <row r="734" spans="1:13" x14ac:dyDescent="0.35">
      <c r="A734" s="237" t="s">
        <v>1365</v>
      </c>
      <c r="B734" s="237" t="s">
        <v>1366</v>
      </c>
      <c r="C734" s="237" t="s">
        <v>251</v>
      </c>
      <c r="D734" s="237" t="s">
        <v>32</v>
      </c>
      <c r="E734" s="237" t="s">
        <v>17</v>
      </c>
      <c r="F734" s="237" t="s">
        <v>17</v>
      </c>
      <c r="G734" s="237" t="s">
        <v>17</v>
      </c>
      <c r="H734" s="237" t="s">
        <v>17</v>
      </c>
      <c r="I734" s="237" t="s">
        <v>17</v>
      </c>
      <c r="J734" s="237" t="s">
        <v>18</v>
      </c>
      <c r="K734" s="237" t="s">
        <v>1378</v>
      </c>
      <c r="L734" s="238">
        <v>43815</v>
      </c>
      <c r="M734" s="237" t="s">
        <v>20</v>
      </c>
    </row>
    <row r="735" spans="1:13" x14ac:dyDescent="0.35">
      <c r="A735" s="239" t="s">
        <v>1379</v>
      </c>
      <c r="B735" s="239" t="s">
        <v>1380</v>
      </c>
      <c r="C735" s="239" t="s">
        <v>1098</v>
      </c>
      <c r="D735" s="239" t="s">
        <v>16</v>
      </c>
      <c r="E735" s="239">
        <v>500</v>
      </c>
      <c r="F735" s="239" t="s">
        <v>1381</v>
      </c>
      <c r="G735" s="239" t="s">
        <v>22</v>
      </c>
      <c r="H735" s="239">
        <v>3</v>
      </c>
      <c r="I735" s="239" t="s">
        <v>1382</v>
      </c>
      <c r="J735" s="239" t="s">
        <v>1383</v>
      </c>
      <c r="K735" s="239" t="s">
        <v>1384</v>
      </c>
      <c r="L735" s="240">
        <v>43815</v>
      </c>
      <c r="M735" s="239" t="s">
        <v>20</v>
      </c>
    </row>
    <row r="736" spans="1:13" x14ac:dyDescent="0.35">
      <c r="A736" s="237" t="s">
        <v>1379</v>
      </c>
      <c r="B736" s="237" t="s">
        <v>1380</v>
      </c>
      <c r="C736" s="237" t="s">
        <v>1098</v>
      </c>
      <c r="D736" s="237" t="s">
        <v>21</v>
      </c>
      <c r="E736" s="237">
        <v>10500</v>
      </c>
      <c r="F736" s="237" t="s">
        <v>1385</v>
      </c>
      <c r="G736" s="237" t="s">
        <v>22</v>
      </c>
      <c r="H736" s="237">
        <v>3</v>
      </c>
      <c r="I736" s="237" t="s">
        <v>1382</v>
      </c>
      <c r="J736" s="237" t="s">
        <v>1383</v>
      </c>
      <c r="K736" s="237" t="s">
        <v>1386</v>
      </c>
      <c r="L736" s="238">
        <v>43815</v>
      </c>
      <c r="M736" s="237" t="s">
        <v>20</v>
      </c>
    </row>
    <row r="737" spans="1:13" x14ac:dyDescent="0.35">
      <c r="A737" s="239" t="s">
        <v>1379</v>
      </c>
      <c r="B737" s="239" t="s">
        <v>1380</v>
      </c>
      <c r="C737" s="239" t="s">
        <v>1098</v>
      </c>
      <c r="D737" s="239" t="s">
        <v>24</v>
      </c>
      <c r="E737" s="239">
        <v>5</v>
      </c>
      <c r="F737" s="239" t="s">
        <v>17</v>
      </c>
      <c r="G737" s="239" t="s">
        <v>50</v>
      </c>
      <c r="H737" s="239">
        <v>1</v>
      </c>
      <c r="I737" s="239" t="s">
        <v>17</v>
      </c>
      <c r="J737" s="239" t="s">
        <v>1387</v>
      </c>
      <c r="K737" s="239" t="s">
        <v>1388</v>
      </c>
      <c r="L737" s="240">
        <v>43815</v>
      </c>
      <c r="M737" s="239" t="s">
        <v>20</v>
      </c>
    </row>
    <row r="738" spans="1:13" x14ac:dyDescent="0.35">
      <c r="A738" s="237" t="s">
        <v>1379</v>
      </c>
      <c r="B738" s="237" t="s">
        <v>1380</v>
      </c>
      <c r="C738" s="237" t="s">
        <v>1098</v>
      </c>
      <c r="D738" s="237" t="s">
        <v>28</v>
      </c>
      <c r="E738" s="237">
        <v>49</v>
      </c>
      <c r="F738" s="237" t="s">
        <v>1389</v>
      </c>
      <c r="G738" s="237" t="s">
        <v>22</v>
      </c>
      <c r="H738" s="237">
        <v>3</v>
      </c>
      <c r="I738" s="237" t="s">
        <v>1390</v>
      </c>
      <c r="J738" s="237" t="s">
        <v>1391</v>
      </c>
      <c r="K738" s="237" t="s">
        <v>1392</v>
      </c>
      <c r="L738" s="238">
        <v>43815</v>
      </c>
      <c r="M738" s="237" t="s">
        <v>20</v>
      </c>
    </row>
    <row r="739" spans="1:13" x14ac:dyDescent="0.35">
      <c r="A739" s="239" t="s">
        <v>1379</v>
      </c>
      <c r="B739" s="239" t="s">
        <v>1380</v>
      </c>
      <c r="C739" s="239" t="s">
        <v>1098</v>
      </c>
      <c r="D739" s="239" t="s">
        <v>59</v>
      </c>
      <c r="E739" s="239" t="s">
        <v>17</v>
      </c>
      <c r="F739" s="239" t="s">
        <v>17</v>
      </c>
      <c r="G739" s="239" t="s">
        <v>17</v>
      </c>
      <c r="H739" s="239" t="s">
        <v>17</v>
      </c>
      <c r="I739" s="239" t="s">
        <v>17</v>
      </c>
      <c r="J739" s="239" t="s">
        <v>1157</v>
      </c>
      <c r="K739" s="239" t="s">
        <v>1393</v>
      </c>
      <c r="L739" s="240">
        <v>43815</v>
      </c>
      <c r="M739" s="239" t="s">
        <v>20</v>
      </c>
    </row>
    <row r="740" spans="1:13" x14ac:dyDescent="0.35">
      <c r="A740" s="237" t="s">
        <v>1379</v>
      </c>
      <c r="B740" s="237" t="s">
        <v>1380</v>
      </c>
      <c r="C740" s="237" t="s">
        <v>1098</v>
      </c>
      <c r="D740" s="237" t="s">
        <v>61</v>
      </c>
      <c r="E740" s="237" t="s">
        <v>17</v>
      </c>
      <c r="F740" s="237" t="s">
        <v>17</v>
      </c>
      <c r="G740" s="237" t="s">
        <v>17</v>
      </c>
      <c r="H740" s="237" t="s">
        <v>17</v>
      </c>
      <c r="I740" s="237" t="s">
        <v>17</v>
      </c>
      <c r="J740" s="237" t="s">
        <v>1157</v>
      </c>
      <c r="K740" s="237" t="s">
        <v>1394</v>
      </c>
      <c r="L740" s="238">
        <v>43815</v>
      </c>
      <c r="M740" s="237" t="s">
        <v>20</v>
      </c>
    </row>
    <row r="741" spans="1:13" x14ac:dyDescent="0.35">
      <c r="A741" s="239" t="s">
        <v>1054</v>
      </c>
      <c r="B741" s="239" t="s">
        <v>1055</v>
      </c>
      <c r="C741" s="239" t="s">
        <v>1056</v>
      </c>
      <c r="D741" s="239" t="s">
        <v>59</v>
      </c>
      <c r="E741" s="239" t="s">
        <v>17</v>
      </c>
      <c r="F741" s="239" t="s">
        <v>1057</v>
      </c>
      <c r="G741" s="239" t="s">
        <v>25</v>
      </c>
      <c r="H741" s="239">
        <v>2</v>
      </c>
      <c r="I741" s="239" t="s">
        <v>1057</v>
      </c>
      <c r="J741" s="239" t="s">
        <v>1395</v>
      </c>
      <c r="K741" s="239" t="s">
        <v>1396</v>
      </c>
      <c r="L741" s="240">
        <v>43815</v>
      </c>
      <c r="M741" s="239" t="s">
        <v>20</v>
      </c>
    </row>
    <row r="742" spans="1:13" x14ac:dyDescent="0.35">
      <c r="A742" s="237" t="s">
        <v>1054</v>
      </c>
      <c r="B742" s="237" t="s">
        <v>1055</v>
      </c>
      <c r="C742" s="237" t="s">
        <v>1056</v>
      </c>
      <c r="D742" s="237" t="s">
        <v>61</v>
      </c>
      <c r="E742" s="237" t="s">
        <v>17</v>
      </c>
      <c r="F742" s="237" t="s">
        <v>1057</v>
      </c>
      <c r="G742" s="237" t="s">
        <v>25</v>
      </c>
      <c r="H742" s="237">
        <v>2</v>
      </c>
      <c r="I742" s="237" t="s">
        <v>1057</v>
      </c>
      <c r="J742" s="237" t="s">
        <v>1397</v>
      </c>
      <c r="K742" s="237" t="s">
        <v>1398</v>
      </c>
      <c r="L742" s="238">
        <v>43815</v>
      </c>
      <c r="M742" s="237" t="s">
        <v>20</v>
      </c>
    </row>
    <row r="743" spans="1:13" x14ac:dyDescent="0.35">
      <c r="A743" s="239" t="s">
        <v>1399</v>
      </c>
      <c r="B743" s="239" t="s">
        <v>1400</v>
      </c>
      <c r="C743" s="239" t="s">
        <v>411</v>
      </c>
      <c r="D743" s="239" t="s">
        <v>16</v>
      </c>
      <c r="E743" s="239" t="s">
        <v>17</v>
      </c>
      <c r="F743" s="239" t="s">
        <v>17</v>
      </c>
      <c r="G743" s="239" t="s">
        <v>17</v>
      </c>
      <c r="H743" s="239" t="s">
        <v>17</v>
      </c>
      <c r="I743" s="239" t="s">
        <v>17</v>
      </c>
      <c r="J743" s="239" t="s">
        <v>1200</v>
      </c>
      <c r="K743" s="239" t="s">
        <v>1401</v>
      </c>
      <c r="L743" s="240">
        <v>43816</v>
      </c>
      <c r="M743" s="239" t="s">
        <v>20</v>
      </c>
    </row>
    <row r="744" spans="1:13" x14ac:dyDescent="0.35">
      <c r="A744" s="237" t="s">
        <v>1399</v>
      </c>
      <c r="B744" s="237" t="s">
        <v>1400</v>
      </c>
      <c r="C744" s="237" t="s">
        <v>411</v>
      </c>
      <c r="D744" s="237" t="s">
        <v>21</v>
      </c>
      <c r="E744" s="237" t="s">
        <v>17</v>
      </c>
      <c r="F744" s="237" t="s">
        <v>17</v>
      </c>
      <c r="G744" s="237" t="s">
        <v>17</v>
      </c>
      <c r="H744" s="237" t="s">
        <v>17</v>
      </c>
      <c r="I744" s="237" t="s">
        <v>17</v>
      </c>
      <c r="J744" s="237" t="s">
        <v>1200</v>
      </c>
      <c r="K744" s="237" t="s">
        <v>1402</v>
      </c>
      <c r="L744" s="238">
        <v>43816</v>
      </c>
      <c r="M744" s="237" t="s">
        <v>20</v>
      </c>
    </row>
    <row r="745" spans="1:13" x14ac:dyDescent="0.35">
      <c r="A745" s="239" t="s">
        <v>1399</v>
      </c>
      <c r="B745" s="239" t="s">
        <v>1400</v>
      </c>
      <c r="C745" s="239" t="s">
        <v>411</v>
      </c>
      <c r="D745" s="239" t="s">
        <v>28</v>
      </c>
      <c r="E745" s="239" t="s">
        <v>17</v>
      </c>
      <c r="F745" s="239" t="s">
        <v>17</v>
      </c>
      <c r="G745" s="239" t="s">
        <v>17</v>
      </c>
      <c r="H745" s="239" t="s">
        <v>17</v>
      </c>
      <c r="I745" s="239" t="s">
        <v>17</v>
      </c>
      <c r="J745" s="239" t="s">
        <v>1200</v>
      </c>
      <c r="K745" s="239" t="s">
        <v>1403</v>
      </c>
      <c r="L745" s="240">
        <v>43816</v>
      </c>
      <c r="M745" s="239" t="s">
        <v>20</v>
      </c>
    </row>
    <row r="746" spans="1:13" x14ac:dyDescent="0.35">
      <c r="A746" s="237" t="s">
        <v>1399</v>
      </c>
      <c r="B746" s="237" t="s">
        <v>1400</v>
      </c>
      <c r="C746" s="237" t="s">
        <v>411</v>
      </c>
      <c r="D746" s="237" t="s">
        <v>59</v>
      </c>
      <c r="E746" s="237" t="s">
        <v>17</v>
      </c>
      <c r="F746" s="237" t="s">
        <v>1404</v>
      </c>
      <c r="G746" s="237" t="s">
        <v>17</v>
      </c>
      <c r="H746" s="237" t="s">
        <v>17</v>
      </c>
      <c r="I746" s="237" t="s">
        <v>1069</v>
      </c>
      <c r="J746" s="237" t="s">
        <v>1070</v>
      </c>
      <c r="K746" s="237" t="s">
        <v>1405</v>
      </c>
      <c r="L746" s="238">
        <v>43816</v>
      </c>
      <c r="M746" s="237" t="s">
        <v>20</v>
      </c>
    </row>
    <row r="747" spans="1:13" x14ac:dyDescent="0.35">
      <c r="A747" s="239" t="s">
        <v>1399</v>
      </c>
      <c r="B747" s="239" t="s">
        <v>1400</v>
      </c>
      <c r="C747" s="239" t="s">
        <v>411</v>
      </c>
      <c r="D747" s="239" t="s">
        <v>61</v>
      </c>
      <c r="E747" s="239" t="s">
        <v>17</v>
      </c>
      <c r="F747" s="239" t="s">
        <v>17</v>
      </c>
      <c r="G747" s="239" t="s">
        <v>17</v>
      </c>
      <c r="H747" s="239" t="s">
        <v>17</v>
      </c>
      <c r="I747" s="239" t="s">
        <v>17</v>
      </c>
      <c r="J747" s="239" t="s">
        <v>1200</v>
      </c>
      <c r="K747" s="239" t="s">
        <v>1406</v>
      </c>
      <c r="L747" s="240">
        <v>43816</v>
      </c>
      <c r="M747" s="239" t="s">
        <v>20</v>
      </c>
    </row>
    <row r="748" spans="1:13" x14ac:dyDescent="0.35">
      <c r="A748" s="237" t="s">
        <v>1399</v>
      </c>
      <c r="B748" s="237" t="s">
        <v>1400</v>
      </c>
      <c r="C748" s="237" t="s">
        <v>411</v>
      </c>
      <c r="D748" s="237" t="s">
        <v>30</v>
      </c>
      <c r="E748" s="237" t="s">
        <v>17</v>
      </c>
      <c r="F748" s="237" t="s">
        <v>17</v>
      </c>
      <c r="G748" s="237" t="s">
        <v>17</v>
      </c>
      <c r="H748" s="237" t="s">
        <v>17</v>
      </c>
      <c r="I748" s="237" t="s">
        <v>17</v>
      </c>
      <c r="J748" s="237" t="s">
        <v>1200</v>
      </c>
      <c r="K748" s="237" t="s">
        <v>1407</v>
      </c>
      <c r="L748" s="238">
        <v>43816</v>
      </c>
      <c r="M748" s="237" t="s">
        <v>20</v>
      </c>
    </row>
    <row r="749" spans="1:13" x14ac:dyDescent="0.35">
      <c r="A749" s="239" t="s">
        <v>1399</v>
      </c>
      <c r="B749" s="239" t="s">
        <v>1400</v>
      </c>
      <c r="C749" s="239" t="s">
        <v>411</v>
      </c>
      <c r="D749" s="239" t="s">
        <v>32</v>
      </c>
      <c r="E749" s="239" t="s">
        <v>17</v>
      </c>
      <c r="F749" s="239" t="s">
        <v>17</v>
      </c>
      <c r="G749" s="239" t="s">
        <v>17</v>
      </c>
      <c r="H749" s="239" t="s">
        <v>17</v>
      </c>
      <c r="I749" s="239" t="s">
        <v>17</v>
      </c>
      <c r="J749" s="239" t="s">
        <v>1200</v>
      </c>
      <c r="K749" s="239" t="s">
        <v>1408</v>
      </c>
      <c r="L749" s="240">
        <v>43816</v>
      </c>
      <c r="M749" s="239" t="s">
        <v>20</v>
      </c>
    </row>
    <row r="750" spans="1:13" x14ac:dyDescent="0.35">
      <c r="A750" s="237" t="s">
        <v>426</v>
      </c>
      <c r="B750" s="237" t="s">
        <v>427</v>
      </c>
      <c r="C750" s="237" t="s">
        <v>428</v>
      </c>
      <c r="D750" s="237" t="s">
        <v>61</v>
      </c>
      <c r="E750" s="237" t="s">
        <v>17</v>
      </c>
      <c r="F750" s="237" t="s">
        <v>17</v>
      </c>
      <c r="G750" s="237" t="s">
        <v>17</v>
      </c>
      <c r="H750" s="237" t="s">
        <v>17</v>
      </c>
      <c r="I750" s="237" t="s">
        <v>17</v>
      </c>
      <c r="J750" s="237" t="s">
        <v>1409</v>
      </c>
      <c r="K750" s="237" t="s">
        <v>1410</v>
      </c>
      <c r="L750" s="238">
        <v>43816</v>
      </c>
      <c r="M750" s="237" t="s">
        <v>20</v>
      </c>
    </row>
    <row r="751" spans="1:13" x14ac:dyDescent="0.35">
      <c r="A751" s="239" t="s">
        <v>214</v>
      </c>
      <c r="B751" s="239" t="s">
        <v>215</v>
      </c>
      <c r="C751" s="239" t="s">
        <v>216</v>
      </c>
      <c r="D751" s="239" t="s">
        <v>28</v>
      </c>
      <c r="E751" s="239" t="s">
        <v>17</v>
      </c>
      <c r="F751" s="239" t="s">
        <v>1411</v>
      </c>
      <c r="G751" s="239" t="s">
        <v>17</v>
      </c>
      <c r="H751" s="239" t="s">
        <v>17</v>
      </c>
      <c r="I751" s="239" t="s">
        <v>1412</v>
      </c>
      <c r="J751" s="239" t="s">
        <v>1413</v>
      </c>
      <c r="K751" s="239" t="s">
        <v>1414</v>
      </c>
      <c r="L751" s="240">
        <v>43816</v>
      </c>
      <c r="M751" s="239" t="s">
        <v>20</v>
      </c>
    </row>
    <row r="752" spans="1:13" x14ac:dyDescent="0.35">
      <c r="A752" s="237" t="s">
        <v>1379</v>
      </c>
      <c r="B752" s="237" t="s">
        <v>1380</v>
      </c>
      <c r="C752" s="237" t="s">
        <v>1098</v>
      </c>
      <c r="D752" s="237" t="s">
        <v>30</v>
      </c>
      <c r="E752" s="237" t="s">
        <v>17</v>
      </c>
      <c r="F752" s="237" t="s">
        <v>17</v>
      </c>
      <c r="G752" s="237" t="s">
        <v>17</v>
      </c>
      <c r="H752" s="237" t="s">
        <v>17</v>
      </c>
      <c r="I752" s="237" t="s">
        <v>17</v>
      </c>
      <c r="J752" s="237" t="s">
        <v>17</v>
      </c>
      <c r="K752" s="237" t="s">
        <v>1415</v>
      </c>
      <c r="L752" s="238">
        <v>43818</v>
      </c>
      <c r="M752" s="237" t="s">
        <v>20</v>
      </c>
    </row>
    <row r="753" spans="1:13" x14ac:dyDescent="0.35">
      <c r="A753" s="239" t="s">
        <v>1379</v>
      </c>
      <c r="B753" s="239" t="s">
        <v>1380</v>
      </c>
      <c r="C753" s="239" t="s">
        <v>1098</v>
      </c>
      <c r="D753" s="239" t="s">
        <v>32</v>
      </c>
      <c r="E753" s="239" t="s">
        <v>17</v>
      </c>
      <c r="F753" s="239" t="s">
        <v>17</v>
      </c>
      <c r="G753" s="239" t="s">
        <v>17</v>
      </c>
      <c r="H753" s="239" t="s">
        <v>17</v>
      </c>
      <c r="I753" s="239" t="s">
        <v>17</v>
      </c>
      <c r="J753" s="239" t="s">
        <v>17</v>
      </c>
      <c r="K753" s="239" t="s">
        <v>1416</v>
      </c>
      <c r="L753" s="240">
        <v>43818</v>
      </c>
      <c r="M753" s="239" t="s">
        <v>20</v>
      </c>
    </row>
    <row r="754" spans="1:13" x14ac:dyDescent="0.35">
      <c r="A754" s="237" t="s">
        <v>322</v>
      </c>
      <c r="B754" s="237" t="s">
        <v>323</v>
      </c>
      <c r="C754" s="237" t="s">
        <v>324</v>
      </c>
      <c r="D754" s="237" t="s">
        <v>59</v>
      </c>
      <c r="E754" s="237" t="s">
        <v>17</v>
      </c>
      <c r="F754" s="237" t="s">
        <v>17</v>
      </c>
      <c r="G754" s="237" t="s">
        <v>17</v>
      </c>
      <c r="H754" s="237" t="s">
        <v>17</v>
      </c>
      <c r="I754" s="237" t="s">
        <v>17</v>
      </c>
      <c r="J754" s="237" t="s">
        <v>1417</v>
      </c>
      <c r="K754" s="237" t="s">
        <v>1418</v>
      </c>
      <c r="L754" s="238">
        <v>43819</v>
      </c>
      <c r="M754" s="237" t="s">
        <v>20</v>
      </c>
    </row>
    <row r="755" spans="1:13" x14ac:dyDescent="0.35">
      <c r="A755" s="239" t="s">
        <v>916</v>
      </c>
      <c r="B755" s="239" t="s">
        <v>917</v>
      </c>
      <c r="C755" s="239" t="s">
        <v>918</v>
      </c>
      <c r="D755" s="239" t="s">
        <v>59</v>
      </c>
      <c r="E755" s="239" t="s">
        <v>17</v>
      </c>
      <c r="F755" s="239" t="s">
        <v>17</v>
      </c>
      <c r="G755" s="239" t="s">
        <v>17</v>
      </c>
      <c r="H755" s="239" t="s">
        <v>17</v>
      </c>
      <c r="I755" s="239" t="s">
        <v>17</v>
      </c>
      <c r="J755" s="239" t="s">
        <v>1417</v>
      </c>
      <c r="K755" s="239" t="s">
        <v>1419</v>
      </c>
      <c r="L755" s="240">
        <v>43819</v>
      </c>
      <c r="M755" s="239" t="s">
        <v>20</v>
      </c>
    </row>
    <row r="756" spans="1:13" x14ac:dyDescent="0.35">
      <c r="A756" s="237" t="s">
        <v>1420</v>
      </c>
      <c r="B756" s="237" t="s">
        <v>1421</v>
      </c>
      <c r="C756" s="237" t="s">
        <v>1098</v>
      </c>
      <c r="D756" s="237" t="s">
        <v>16</v>
      </c>
      <c r="E756" s="237" t="s">
        <v>17</v>
      </c>
      <c r="F756" s="237" t="s">
        <v>17</v>
      </c>
      <c r="G756" s="237" t="s">
        <v>17</v>
      </c>
      <c r="H756" s="237" t="s">
        <v>17</v>
      </c>
      <c r="I756" s="237" t="s">
        <v>1196</v>
      </c>
      <c r="J756" s="237" t="s">
        <v>17</v>
      </c>
      <c r="K756" s="237" t="s">
        <v>1422</v>
      </c>
      <c r="L756" s="238">
        <v>43840</v>
      </c>
      <c r="M756" s="237" t="s">
        <v>20</v>
      </c>
    </row>
    <row r="757" spans="1:13" x14ac:dyDescent="0.35">
      <c r="A757" s="239" t="s">
        <v>1420</v>
      </c>
      <c r="B757" s="239" t="s">
        <v>1421</v>
      </c>
      <c r="C757" s="239" t="s">
        <v>1098</v>
      </c>
      <c r="D757" s="239" t="s">
        <v>21</v>
      </c>
      <c r="E757" s="239" t="s">
        <v>17</v>
      </c>
      <c r="F757" s="239" t="s">
        <v>17</v>
      </c>
      <c r="G757" s="239" t="s">
        <v>17</v>
      </c>
      <c r="H757" s="239" t="s">
        <v>17</v>
      </c>
      <c r="I757" s="239" t="s">
        <v>1196</v>
      </c>
      <c r="J757" s="239" t="s">
        <v>17</v>
      </c>
      <c r="K757" s="239" t="s">
        <v>1423</v>
      </c>
      <c r="L757" s="240">
        <v>43840</v>
      </c>
      <c r="M757" s="239" t="s">
        <v>20</v>
      </c>
    </row>
    <row r="758" spans="1:13" x14ac:dyDescent="0.35">
      <c r="A758" s="237" t="s">
        <v>1420</v>
      </c>
      <c r="B758" s="237" t="s">
        <v>1421</v>
      </c>
      <c r="C758" s="237" t="s">
        <v>1098</v>
      </c>
      <c r="D758" s="237" t="s">
        <v>28</v>
      </c>
      <c r="E758" s="237" t="s">
        <v>17</v>
      </c>
      <c r="F758" s="237" t="s">
        <v>17</v>
      </c>
      <c r="G758" s="237" t="s">
        <v>17</v>
      </c>
      <c r="H758" s="237" t="s">
        <v>17</v>
      </c>
      <c r="I758" s="237" t="s">
        <v>1196</v>
      </c>
      <c r="J758" s="237" t="s">
        <v>17</v>
      </c>
      <c r="K758" s="237" t="s">
        <v>1424</v>
      </c>
      <c r="L758" s="238">
        <v>43840</v>
      </c>
      <c r="M758" s="237" t="s">
        <v>20</v>
      </c>
    </row>
    <row r="759" spans="1:13" x14ac:dyDescent="0.35">
      <c r="A759" s="239" t="s">
        <v>1420</v>
      </c>
      <c r="B759" s="239" t="s">
        <v>1421</v>
      </c>
      <c r="C759" s="239" t="s">
        <v>1098</v>
      </c>
      <c r="D759" s="239" t="s">
        <v>59</v>
      </c>
      <c r="E759" s="239" t="s">
        <v>17</v>
      </c>
      <c r="F759" s="239" t="s">
        <v>17</v>
      </c>
      <c r="G759" s="239" t="s">
        <v>17</v>
      </c>
      <c r="H759" s="239" t="s">
        <v>17</v>
      </c>
      <c r="I759" s="239" t="s">
        <v>17</v>
      </c>
      <c r="J759" s="239" t="s">
        <v>17</v>
      </c>
      <c r="K759" s="239" t="s">
        <v>1425</v>
      </c>
      <c r="L759" s="240">
        <v>43840</v>
      </c>
      <c r="M759" s="239" t="s">
        <v>20</v>
      </c>
    </row>
    <row r="760" spans="1:13" x14ac:dyDescent="0.35">
      <c r="A760" s="237" t="s">
        <v>1420</v>
      </c>
      <c r="B760" s="237" t="s">
        <v>1421</v>
      </c>
      <c r="C760" s="237" t="s">
        <v>1098</v>
      </c>
      <c r="D760" s="237" t="s">
        <v>61</v>
      </c>
      <c r="E760" s="237" t="s">
        <v>17</v>
      </c>
      <c r="F760" s="237" t="s">
        <v>17</v>
      </c>
      <c r="G760" s="237" t="s">
        <v>17</v>
      </c>
      <c r="H760" s="237" t="s">
        <v>17</v>
      </c>
      <c r="I760" s="237" t="s">
        <v>17</v>
      </c>
      <c r="J760" s="237" t="s">
        <v>17</v>
      </c>
      <c r="K760" s="237" t="s">
        <v>1426</v>
      </c>
      <c r="L760" s="238">
        <v>43840</v>
      </c>
      <c r="M760" s="237" t="s">
        <v>20</v>
      </c>
    </row>
    <row r="761" spans="1:13" x14ac:dyDescent="0.35">
      <c r="A761" s="239" t="s">
        <v>1420</v>
      </c>
      <c r="B761" s="239" t="s">
        <v>1421</v>
      </c>
      <c r="C761" s="239" t="s">
        <v>1098</v>
      </c>
      <c r="D761" s="239" t="s">
        <v>30</v>
      </c>
      <c r="E761" s="239" t="s">
        <v>17</v>
      </c>
      <c r="F761" s="239" t="s">
        <v>17</v>
      </c>
      <c r="G761" s="239" t="s">
        <v>17</v>
      </c>
      <c r="H761" s="239" t="s">
        <v>17</v>
      </c>
      <c r="I761" s="239" t="s">
        <v>17</v>
      </c>
      <c r="J761" s="239" t="s">
        <v>17</v>
      </c>
      <c r="K761" s="239" t="s">
        <v>1427</v>
      </c>
      <c r="L761" s="240">
        <v>43840</v>
      </c>
      <c r="M761" s="239" t="s">
        <v>20</v>
      </c>
    </row>
    <row r="762" spans="1:13" x14ac:dyDescent="0.35">
      <c r="A762" s="237" t="s">
        <v>1420</v>
      </c>
      <c r="B762" s="237" t="s">
        <v>1421</v>
      </c>
      <c r="C762" s="237" t="s">
        <v>1098</v>
      </c>
      <c r="D762" s="237" t="s">
        <v>32</v>
      </c>
      <c r="E762" s="237" t="s">
        <v>17</v>
      </c>
      <c r="F762" s="237" t="s">
        <v>17</v>
      </c>
      <c r="G762" s="237" t="s">
        <v>17</v>
      </c>
      <c r="H762" s="237" t="s">
        <v>17</v>
      </c>
      <c r="I762" s="237" t="s">
        <v>17</v>
      </c>
      <c r="J762" s="237" t="s">
        <v>17</v>
      </c>
      <c r="K762" s="237" t="s">
        <v>1428</v>
      </c>
      <c r="L762" s="238">
        <v>43840</v>
      </c>
      <c r="M762" s="237" t="s">
        <v>20</v>
      </c>
    </row>
    <row r="763" spans="1:13" x14ac:dyDescent="0.35">
      <c r="A763" s="239" t="s">
        <v>1420</v>
      </c>
      <c r="B763" s="239" t="s">
        <v>1421</v>
      </c>
      <c r="C763" s="239" t="s">
        <v>1098</v>
      </c>
      <c r="D763" s="239" t="s">
        <v>24</v>
      </c>
      <c r="E763" s="239">
        <v>2139</v>
      </c>
      <c r="F763" s="239" t="s">
        <v>1429</v>
      </c>
      <c r="G763" s="239" t="s">
        <v>25</v>
      </c>
      <c r="H763" s="239">
        <v>2</v>
      </c>
      <c r="I763" s="239" t="s">
        <v>1430</v>
      </c>
      <c r="J763" s="239" t="s">
        <v>1431</v>
      </c>
      <c r="K763" s="239" t="s">
        <v>1432</v>
      </c>
      <c r="L763" s="240">
        <v>43859</v>
      </c>
      <c r="M763" s="239" t="s">
        <v>20</v>
      </c>
    </row>
    <row r="764" spans="1:13" x14ac:dyDescent="0.35">
      <c r="A764" s="237" t="s">
        <v>355</v>
      </c>
      <c r="B764" s="237" t="s">
        <v>356</v>
      </c>
      <c r="C764" s="237" t="s">
        <v>357</v>
      </c>
      <c r="D764" s="237" t="s">
        <v>61</v>
      </c>
      <c r="E764" s="237" t="s">
        <v>17</v>
      </c>
      <c r="F764" s="237" t="s">
        <v>17</v>
      </c>
      <c r="G764" s="237" t="s">
        <v>17</v>
      </c>
      <c r="H764" s="237" t="s">
        <v>17</v>
      </c>
      <c r="I764" s="237" t="s">
        <v>17</v>
      </c>
      <c r="J764" s="237" t="s">
        <v>17</v>
      </c>
      <c r="K764" s="237" t="s">
        <v>1433</v>
      </c>
      <c r="L764" s="238">
        <v>43859</v>
      </c>
      <c r="M764" s="237" t="s">
        <v>887</v>
      </c>
    </row>
    <row r="765" spans="1:13" x14ac:dyDescent="0.35">
      <c r="A765" s="239" t="s">
        <v>368</v>
      </c>
      <c r="B765" s="239" t="s">
        <v>369</v>
      </c>
      <c r="C765" s="239" t="s">
        <v>357</v>
      </c>
      <c r="D765" s="239" t="s">
        <v>61</v>
      </c>
      <c r="E765" s="239" t="s">
        <v>17</v>
      </c>
      <c r="F765" s="239" t="s">
        <v>17</v>
      </c>
      <c r="G765" s="239" t="s">
        <v>17</v>
      </c>
      <c r="H765" s="239" t="s">
        <v>17</v>
      </c>
      <c r="I765" s="239" t="s">
        <v>17</v>
      </c>
      <c r="J765" s="239" t="s">
        <v>17</v>
      </c>
      <c r="K765" s="239" t="s">
        <v>1434</v>
      </c>
      <c r="L765" s="240">
        <v>43859</v>
      </c>
      <c r="M765" s="239" t="s">
        <v>887</v>
      </c>
    </row>
    <row r="766" spans="1:13" x14ac:dyDescent="0.35">
      <c r="A766" s="237" t="s">
        <v>795</v>
      </c>
      <c r="B766" s="237" t="s">
        <v>796</v>
      </c>
      <c r="C766" s="237" t="s">
        <v>797</v>
      </c>
      <c r="D766" s="237" t="s">
        <v>61</v>
      </c>
      <c r="E766" s="237" t="s">
        <v>17</v>
      </c>
      <c r="F766" s="237" t="s">
        <v>17</v>
      </c>
      <c r="G766" s="237" t="s">
        <v>17</v>
      </c>
      <c r="H766" s="237" t="s">
        <v>17</v>
      </c>
      <c r="I766" s="237" t="s">
        <v>17</v>
      </c>
      <c r="J766" s="237" t="s">
        <v>17</v>
      </c>
      <c r="K766" s="237" t="s">
        <v>1435</v>
      </c>
      <c r="L766" s="238">
        <v>43859</v>
      </c>
      <c r="M766" s="237" t="s">
        <v>887</v>
      </c>
    </row>
    <row r="767" spans="1:13" x14ac:dyDescent="0.35">
      <c r="A767" s="239" t="s">
        <v>174</v>
      </c>
      <c r="B767" s="239" t="s">
        <v>175</v>
      </c>
      <c r="C767" s="239" t="s">
        <v>176</v>
      </c>
      <c r="D767" s="239" t="s">
        <v>28</v>
      </c>
      <c r="E767" s="239" t="s">
        <v>17</v>
      </c>
      <c r="F767" s="239" t="s">
        <v>17</v>
      </c>
      <c r="G767" s="239" t="s">
        <v>17</v>
      </c>
      <c r="H767" s="239" t="s">
        <v>17</v>
      </c>
      <c r="I767" s="239" t="s">
        <v>17</v>
      </c>
      <c r="J767" s="239" t="s">
        <v>17</v>
      </c>
      <c r="K767" s="239" t="s">
        <v>1436</v>
      </c>
      <c r="L767" s="240">
        <v>43860</v>
      </c>
      <c r="M767" s="239" t="s">
        <v>887</v>
      </c>
    </row>
    <row r="768" spans="1:13" x14ac:dyDescent="0.35">
      <c r="A768" s="237" t="s">
        <v>505</v>
      </c>
      <c r="B768" s="237" t="s">
        <v>506</v>
      </c>
      <c r="C768" s="237" t="s">
        <v>507</v>
      </c>
      <c r="D768" s="237" t="s">
        <v>16</v>
      </c>
      <c r="E768" s="237" t="s">
        <v>17</v>
      </c>
      <c r="F768" s="237" t="s">
        <v>17</v>
      </c>
      <c r="G768" s="237" t="s">
        <v>17</v>
      </c>
      <c r="H768" s="237" t="s">
        <v>17</v>
      </c>
      <c r="I768" s="237" t="s">
        <v>17</v>
      </c>
      <c r="J768" s="237" t="s">
        <v>1437</v>
      </c>
      <c r="K768" s="237" t="s">
        <v>1438</v>
      </c>
      <c r="L768" s="238">
        <v>43867</v>
      </c>
      <c r="M768" s="237" t="s">
        <v>20</v>
      </c>
    </row>
    <row r="769" spans="1:13" x14ac:dyDescent="0.35">
      <c r="A769" s="239" t="s">
        <v>505</v>
      </c>
      <c r="B769" s="239" t="s">
        <v>506</v>
      </c>
      <c r="C769" s="239" t="s">
        <v>507</v>
      </c>
      <c r="D769" s="239" t="s">
        <v>21</v>
      </c>
      <c r="E769" s="239" t="s">
        <v>17</v>
      </c>
      <c r="F769" s="239" t="s">
        <v>17</v>
      </c>
      <c r="G769" s="239" t="s">
        <v>17</v>
      </c>
      <c r="H769" s="239" t="s">
        <v>17</v>
      </c>
      <c r="I769" s="239" t="s">
        <v>17</v>
      </c>
      <c r="J769" s="239" t="s">
        <v>1437</v>
      </c>
      <c r="K769" s="239" t="s">
        <v>1439</v>
      </c>
      <c r="L769" s="240">
        <v>43867</v>
      </c>
      <c r="M769" s="239" t="s">
        <v>20</v>
      </c>
    </row>
    <row r="770" spans="1:13" x14ac:dyDescent="0.35">
      <c r="A770" s="237" t="s">
        <v>505</v>
      </c>
      <c r="B770" s="237" t="s">
        <v>506</v>
      </c>
      <c r="C770" s="237" t="s">
        <v>507</v>
      </c>
      <c r="D770" s="237" t="s">
        <v>28</v>
      </c>
      <c r="E770" s="237" t="s">
        <v>17</v>
      </c>
      <c r="F770" s="237" t="s">
        <v>17</v>
      </c>
      <c r="G770" s="237" t="s">
        <v>17</v>
      </c>
      <c r="H770" s="237" t="s">
        <v>17</v>
      </c>
      <c r="I770" s="237" t="s">
        <v>17</v>
      </c>
      <c r="J770" s="237" t="s">
        <v>1437</v>
      </c>
      <c r="K770" s="237" t="s">
        <v>1440</v>
      </c>
      <c r="L770" s="238">
        <v>43867</v>
      </c>
      <c r="M770" s="237" t="s">
        <v>20</v>
      </c>
    </row>
    <row r="771" spans="1:13" x14ac:dyDescent="0.35">
      <c r="A771" s="239" t="s">
        <v>895</v>
      </c>
      <c r="B771" s="239" t="s">
        <v>896</v>
      </c>
      <c r="C771" s="239" t="s">
        <v>897</v>
      </c>
      <c r="D771" s="239" t="s">
        <v>242</v>
      </c>
      <c r="E771" s="239">
        <v>4966</v>
      </c>
      <c r="F771" s="239" t="s">
        <v>1441</v>
      </c>
      <c r="G771" s="239" t="s">
        <v>22</v>
      </c>
      <c r="H771" s="239">
        <v>3</v>
      </c>
      <c r="I771" s="239" t="s">
        <v>1442</v>
      </c>
      <c r="J771" s="239" t="s">
        <v>1443</v>
      </c>
      <c r="K771" s="239" t="s">
        <v>1444</v>
      </c>
      <c r="L771" s="240">
        <v>43867</v>
      </c>
      <c r="M771" s="239" t="s">
        <v>887</v>
      </c>
    </row>
    <row r="772" spans="1:13" x14ac:dyDescent="0.35">
      <c r="A772" s="237" t="s">
        <v>525</v>
      </c>
      <c r="B772" s="237" t="s">
        <v>526</v>
      </c>
      <c r="C772" s="237" t="s">
        <v>517</v>
      </c>
      <c r="D772" s="237" t="s">
        <v>61</v>
      </c>
      <c r="E772" s="237" t="s">
        <v>17</v>
      </c>
      <c r="F772" s="237" t="s">
        <v>17</v>
      </c>
      <c r="G772" s="237" t="s">
        <v>17</v>
      </c>
      <c r="H772" s="237" t="s">
        <v>17</v>
      </c>
      <c r="I772" s="237" t="s">
        <v>17</v>
      </c>
      <c r="J772" s="237" t="s">
        <v>18</v>
      </c>
      <c r="K772" s="237" t="s">
        <v>1445</v>
      </c>
      <c r="L772" s="238">
        <v>43867</v>
      </c>
      <c r="M772" s="237" t="s">
        <v>887</v>
      </c>
    </row>
    <row r="773" spans="1:13" x14ac:dyDescent="0.35">
      <c r="A773" s="239" t="s">
        <v>426</v>
      </c>
      <c r="B773" s="239" t="s">
        <v>427</v>
      </c>
      <c r="C773" s="239" t="s">
        <v>428</v>
      </c>
      <c r="D773" s="239" t="s">
        <v>242</v>
      </c>
      <c r="E773" s="239">
        <v>3449</v>
      </c>
      <c r="F773" s="239" t="s">
        <v>1446</v>
      </c>
      <c r="G773" s="239" t="s">
        <v>25</v>
      </c>
      <c r="H773" s="239">
        <v>2</v>
      </c>
      <c r="I773" s="239" t="s">
        <v>1447</v>
      </c>
      <c r="J773" s="239" t="s">
        <v>1448</v>
      </c>
      <c r="K773" s="239" t="s">
        <v>1449</v>
      </c>
      <c r="L773" s="240">
        <v>43867</v>
      </c>
      <c r="M773" s="239" t="s">
        <v>20</v>
      </c>
    </row>
    <row r="774" spans="1:13" x14ac:dyDescent="0.35">
      <c r="A774" s="237" t="s">
        <v>540</v>
      </c>
      <c r="B774" s="237" t="s">
        <v>541</v>
      </c>
      <c r="C774" s="237" t="s">
        <v>542</v>
      </c>
      <c r="D774" s="237" t="s">
        <v>24</v>
      </c>
      <c r="E774" s="237">
        <v>5</v>
      </c>
      <c r="F774" s="237" t="s">
        <v>1450</v>
      </c>
      <c r="G774" s="237" t="s">
        <v>50</v>
      </c>
      <c r="H774" s="237">
        <v>1</v>
      </c>
      <c r="I774" s="237" t="s">
        <v>1451</v>
      </c>
      <c r="J774" s="237" t="s">
        <v>1452</v>
      </c>
      <c r="K774" s="237" t="s">
        <v>1453</v>
      </c>
      <c r="L774" s="238">
        <v>43867</v>
      </c>
      <c r="M774" s="237" t="s">
        <v>20</v>
      </c>
    </row>
    <row r="775" spans="1:13" x14ac:dyDescent="0.35">
      <c r="A775" s="239" t="s">
        <v>972</v>
      </c>
      <c r="B775" s="239" t="s">
        <v>973</v>
      </c>
      <c r="C775" s="239" t="s">
        <v>974</v>
      </c>
      <c r="D775" s="239" t="s">
        <v>875</v>
      </c>
      <c r="E775" s="239">
        <v>125787012</v>
      </c>
      <c r="F775" s="239" t="s">
        <v>1454</v>
      </c>
      <c r="G775" s="239" t="s">
        <v>50</v>
      </c>
      <c r="H775" s="239">
        <v>1</v>
      </c>
      <c r="I775" s="239" t="s">
        <v>1455</v>
      </c>
      <c r="J775" s="239" t="s">
        <v>1456</v>
      </c>
      <c r="K775" s="239" t="s">
        <v>1457</v>
      </c>
      <c r="L775" s="240">
        <v>43867</v>
      </c>
      <c r="M775" s="239" t="s">
        <v>887</v>
      </c>
    </row>
    <row r="776" spans="1:13" x14ac:dyDescent="0.35">
      <c r="A776" s="237" t="s">
        <v>89</v>
      </c>
      <c r="B776" s="237" t="s">
        <v>90</v>
      </c>
      <c r="C776" s="237" t="s">
        <v>91</v>
      </c>
      <c r="D776" s="237" t="s">
        <v>55</v>
      </c>
      <c r="E776" s="237">
        <v>8253</v>
      </c>
      <c r="F776" s="237" t="s">
        <v>1458</v>
      </c>
      <c r="G776" s="237" t="s">
        <v>22</v>
      </c>
      <c r="H776" s="237">
        <v>3</v>
      </c>
      <c r="I776" s="237" t="s">
        <v>1459</v>
      </c>
      <c r="J776" s="237" t="s">
        <v>1460</v>
      </c>
      <c r="K776" s="237" t="s">
        <v>1461</v>
      </c>
      <c r="L776" s="238">
        <v>43867</v>
      </c>
      <c r="M776" s="237" t="s">
        <v>20</v>
      </c>
    </row>
    <row r="777" spans="1:13" x14ac:dyDescent="0.35">
      <c r="A777" s="239" t="s">
        <v>89</v>
      </c>
      <c r="B777" s="239" t="s">
        <v>90</v>
      </c>
      <c r="C777" s="239" t="s">
        <v>91</v>
      </c>
      <c r="D777" s="239" t="s">
        <v>57</v>
      </c>
      <c r="E777" s="239">
        <v>8253</v>
      </c>
      <c r="F777" s="239" t="s">
        <v>1458</v>
      </c>
      <c r="G777" s="239" t="s">
        <v>22</v>
      </c>
      <c r="H777" s="239">
        <v>3</v>
      </c>
      <c r="I777" s="239" t="s">
        <v>1459</v>
      </c>
      <c r="J777" s="239" t="s">
        <v>1460</v>
      </c>
      <c r="K777" s="239" t="s">
        <v>1462</v>
      </c>
      <c r="L777" s="240">
        <v>43867</v>
      </c>
      <c r="M777" s="239" t="s">
        <v>20</v>
      </c>
    </row>
    <row r="778" spans="1:13" x14ac:dyDescent="0.35">
      <c r="A778" s="237" t="s">
        <v>89</v>
      </c>
      <c r="B778" s="237" t="s">
        <v>90</v>
      </c>
      <c r="C778" s="237" t="s">
        <v>91</v>
      </c>
      <c r="D778" s="237" t="s">
        <v>59</v>
      </c>
      <c r="E778" s="237" t="s">
        <v>17</v>
      </c>
      <c r="F778" s="237" t="s">
        <v>1463</v>
      </c>
      <c r="G778" s="237" t="s">
        <v>17</v>
      </c>
      <c r="H778" s="237" t="s">
        <v>17</v>
      </c>
      <c r="I778" s="237" t="s">
        <v>1464</v>
      </c>
      <c r="J778" s="237" t="s">
        <v>1465</v>
      </c>
      <c r="K778" s="237" t="s">
        <v>1466</v>
      </c>
      <c r="L778" s="238">
        <v>43867</v>
      </c>
      <c r="M778" s="237" t="s">
        <v>20</v>
      </c>
    </row>
    <row r="779" spans="1:13" x14ac:dyDescent="0.35">
      <c r="A779" s="239" t="s">
        <v>1467</v>
      </c>
      <c r="B779" s="239" t="s">
        <v>1468</v>
      </c>
      <c r="C779" s="239" t="s">
        <v>1469</v>
      </c>
      <c r="D779" s="239" t="s">
        <v>682</v>
      </c>
      <c r="E779" s="239">
        <v>0</v>
      </c>
      <c r="F779" s="239" t="s">
        <v>17</v>
      </c>
      <c r="G779" s="239" t="s">
        <v>17</v>
      </c>
      <c r="H779" s="239" t="s">
        <v>17</v>
      </c>
      <c r="I779" s="239" t="s">
        <v>17</v>
      </c>
      <c r="J779" s="239" t="s">
        <v>17</v>
      </c>
      <c r="K779" s="239" t="s">
        <v>1470</v>
      </c>
      <c r="L779" s="240">
        <v>43868</v>
      </c>
      <c r="M779" s="239" t="s">
        <v>20</v>
      </c>
    </row>
    <row r="780" spans="1:13" x14ac:dyDescent="0.35">
      <c r="A780" s="237" t="s">
        <v>625</v>
      </c>
      <c r="B780" s="237" t="s">
        <v>626</v>
      </c>
      <c r="C780" s="237" t="s">
        <v>627</v>
      </c>
      <c r="D780" s="237" t="s">
        <v>16</v>
      </c>
      <c r="E780" s="237" t="s">
        <v>17</v>
      </c>
      <c r="F780" s="237" t="s">
        <v>17</v>
      </c>
      <c r="G780" s="237" t="s">
        <v>17</v>
      </c>
      <c r="H780" s="237" t="s">
        <v>17</v>
      </c>
      <c r="I780" s="237" t="s">
        <v>17</v>
      </c>
      <c r="J780" s="237" t="s">
        <v>1157</v>
      </c>
      <c r="K780" s="237" t="s">
        <v>1471</v>
      </c>
      <c r="L780" s="238">
        <v>43868</v>
      </c>
      <c r="M780" s="237" t="s">
        <v>20</v>
      </c>
    </row>
    <row r="781" spans="1:13" x14ac:dyDescent="0.35">
      <c r="A781" s="239" t="s">
        <v>625</v>
      </c>
      <c r="B781" s="239" t="s">
        <v>626</v>
      </c>
      <c r="C781" s="239" t="s">
        <v>627</v>
      </c>
      <c r="D781" s="239" t="s">
        <v>21</v>
      </c>
      <c r="E781" s="239" t="s">
        <v>17</v>
      </c>
      <c r="F781" s="239" t="s">
        <v>17</v>
      </c>
      <c r="G781" s="239" t="s">
        <v>17</v>
      </c>
      <c r="H781" s="239" t="s">
        <v>17</v>
      </c>
      <c r="I781" s="239" t="s">
        <v>17</v>
      </c>
      <c r="J781" s="239" t="s">
        <v>1157</v>
      </c>
      <c r="K781" s="239" t="s">
        <v>1472</v>
      </c>
      <c r="L781" s="240">
        <v>43868</v>
      </c>
      <c r="M781" s="239" t="s">
        <v>20</v>
      </c>
    </row>
    <row r="782" spans="1:13" x14ac:dyDescent="0.35">
      <c r="A782" s="237" t="s">
        <v>625</v>
      </c>
      <c r="B782" s="237" t="s">
        <v>626</v>
      </c>
      <c r="C782" s="237" t="s">
        <v>627</v>
      </c>
      <c r="D782" s="237" t="s">
        <v>28</v>
      </c>
      <c r="E782" s="237" t="s">
        <v>17</v>
      </c>
      <c r="F782" s="237" t="s">
        <v>17</v>
      </c>
      <c r="G782" s="237" t="s">
        <v>17</v>
      </c>
      <c r="H782" s="237" t="s">
        <v>17</v>
      </c>
      <c r="I782" s="237" t="s">
        <v>17</v>
      </c>
      <c r="J782" s="237" t="s">
        <v>1157</v>
      </c>
      <c r="K782" s="237" t="s">
        <v>1473</v>
      </c>
      <c r="L782" s="238">
        <v>43868</v>
      </c>
      <c r="M782" s="237" t="s">
        <v>20</v>
      </c>
    </row>
    <row r="783" spans="1:13" x14ac:dyDescent="0.35">
      <c r="A783" s="239" t="s">
        <v>625</v>
      </c>
      <c r="B783" s="239" t="s">
        <v>626</v>
      </c>
      <c r="C783" s="239" t="s">
        <v>627</v>
      </c>
      <c r="D783" s="239" t="s">
        <v>59</v>
      </c>
      <c r="E783" s="239" t="s">
        <v>17</v>
      </c>
      <c r="F783" s="239" t="s">
        <v>17</v>
      </c>
      <c r="G783" s="239" t="s">
        <v>17</v>
      </c>
      <c r="H783" s="239" t="s">
        <v>17</v>
      </c>
      <c r="I783" s="239" t="s">
        <v>17</v>
      </c>
      <c r="J783" s="239" t="s">
        <v>1157</v>
      </c>
      <c r="K783" s="239" t="s">
        <v>1474</v>
      </c>
      <c r="L783" s="240">
        <v>43868</v>
      </c>
      <c r="M783" s="239" t="s">
        <v>20</v>
      </c>
    </row>
    <row r="784" spans="1:13" x14ac:dyDescent="0.35">
      <c r="A784" s="237" t="s">
        <v>625</v>
      </c>
      <c r="B784" s="237" t="s">
        <v>626</v>
      </c>
      <c r="C784" s="237" t="s">
        <v>627</v>
      </c>
      <c r="D784" s="237" t="s">
        <v>61</v>
      </c>
      <c r="E784" s="237" t="s">
        <v>17</v>
      </c>
      <c r="F784" s="237" t="s">
        <v>17</v>
      </c>
      <c r="G784" s="237" t="s">
        <v>17</v>
      </c>
      <c r="H784" s="237" t="s">
        <v>17</v>
      </c>
      <c r="I784" s="237" t="s">
        <v>17</v>
      </c>
      <c r="J784" s="237" t="s">
        <v>1157</v>
      </c>
      <c r="K784" s="237" t="s">
        <v>1475</v>
      </c>
      <c r="L784" s="238">
        <v>43868</v>
      </c>
      <c r="M784" s="237" t="s">
        <v>20</v>
      </c>
    </row>
    <row r="785" spans="1:13" x14ac:dyDescent="0.35">
      <c r="A785" s="239" t="s">
        <v>1476</v>
      </c>
      <c r="B785" s="239" t="s">
        <v>1477</v>
      </c>
      <c r="C785" s="239" t="s">
        <v>627</v>
      </c>
      <c r="D785" s="239" t="s">
        <v>16</v>
      </c>
      <c r="E785" s="239" t="s">
        <v>17</v>
      </c>
      <c r="F785" s="239" t="s">
        <v>17</v>
      </c>
      <c r="G785" s="239" t="s">
        <v>17</v>
      </c>
      <c r="H785" s="239" t="s">
        <v>17</v>
      </c>
      <c r="I785" s="239" t="s">
        <v>17</v>
      </c>
      <c r="J785" s="239" t="s">
        <v>17</v>
      </c>
      <c r="K785" s="239" t="s">
        <v>1478</v>
      </c>
      <c r="L785" s="240">
        <v>43868</v>
      </c>
      <c r="M785" s="239" t="s">
        <v>20</v>
      </c>
    </row>
    <row r="786" spans="1:13" x14ac:dyDescent="0.35">
      <c r="A786" s="237" t="s">
        <v>1476</v>
      </c>
      <c r="B786" s="237" t="s">
        <v>1477</v>
      </c>
      <c r="C786" s="237" t="s">
        <v>627</v>
      </c>
      <c r="D786" s="237" t="s">
        <v>21</v>
      </c>
      <c r="E786" s="237" t="s">
        <v>17</v>
      </c>
      <c r="F786" s="237" t="s">
        <v>17</v>
      </c>
      <c r="G786" s="237" t="s">
        <v>17</v>
      </c>
      <c r="H786" s="237" t="s">
        <v>17</v>
      </c>
      <c r="I786" s="237" t="s">
        <v>17</v>
      </c>
      <c r="J786" s="237" t="s">
        <v>17</v>
      </c>
      <c r="K786" s="237" t="s">
        <v>1479</v>
      </c>
      <c r="L786" s="238">
        <v>43868</v>
      </c>
      <c r="M786" s="237" t="s">
        <v>20</v>
      </c>
    </row>
    <row r="787" spans="1:13" x14ac:dyDescent="0.35">
      <c r="A787" s="239" t="s">
        <v>1476</v>
      </c>
      <c r="B787" s="239" t="s">
        <v>1477</v>
      </c>
      <c r="C787" s="239" t="s">
        <v>627</v>
      </c>
      <c r="D787" s="239" t="s">
        <v>28</v>
      </c>
      <c r="E787" s="239" t="s">
        <v>17</v>
      </c>
      <c r="F787" s="239" t="s">
        <v>17</v>
      </c>
      <c r="G787" s="239" t="s">
        <v>17</v>
      </c>
      <c r="H787" s="239" t="s">
        <v>17</v>
      </c>
      <c r="I787" s="239" t="s">
        <v>17</v>
      </c>
      <c r="J787" s="239" t="s">
        <v>17</v>
      </c>
      <c r="K787" s="239" t="s">
        <v>1480</v>
      </c>
      <c r="L787" s="240">
        <v>43868</v>
      </c>
      <c r="M787" s="239" t="s">
        <v>20</v>
      </c>
    </row>
    <row r="788" spans="1:13" x14ac:dyDescent="0.35">
      <c r="A788" s="237" t="s">
        <v>1476</v>
      </c>
      <c r="B788" s="237" t="s">
        <v>1477</v>
      </c>
      <c r="C788" s="237" t="s">
        <v>627</v>
      </c>
      <c r="D788" s="237" t="s">
        <v>59</v>
      </c>
      <c r="E788" s="237" t="s">
        <v>17</v>
      </c>
      <c r="F788" s="237" t="s">
        <v>17</v>
      </c>
      <c r="G788" s="237" t="s">
        <v>17</v>
      </c>
      <c r="H788" s="237" t="s">
        <v>17</v>
      </c>
      <c r="I788" s="237" t="s">
        <v>17</v>
      </c>
      <c r="J788" s="237" t="s">
        <v>17</v>
      </c>
      <c r="K788" s="237" t="s">
        <v>1481</v>
      </c>
      <c r="L788" s="238">
        <v>43868</v>
      </c>
      <c r="M788" s="237" t="s">
        <v>20</v>
      </c>
    </row>
    <row r="789" spans="1:13" x14ac:dyDescent="0.35">
      <c r="A789" s="239" t="s">
        <v>1476</v>
      </c>
      <c r="B789" s="239" t="s">
        <v>1477</v>
      </c>
      <c r="C789" s="239" t="s">
        <v>627</v>
      </c>
      <c r="D789" s="239" t="s">
        <v>61</v>
      </c>
      <c r="E789" s="239" t="s">
        <v>17</v>
      </c>
      <c r="F789" s="239" t="s">
        <v>17</v>
      </c>
      <c r="G789" s="239" t="s">
        <v>17</v>
      </c>
      <c r="H789" s="239" t="s">
        <v>17</v>
      </c>
      <c r="I789" s="239" t="s">
        <v>17</v>
      </c>
      <c r="J789" s="239" t="s">
        <v>17</v>
      </c>
      <c r="K789" s="239" t="s">
        <v>1482</v>
      </c>
      <c r="L789" s="240">
        <v>43868</v>
      </c>
      <c r="M789" s="239" t="s">
        <v>20</v>
      </c>
    </row>
    <row r="790" spans="1:13" x14ac:dyDescent="0.35">
      <c r="A790" s="237" t="s">
        <v>1467</v>
      </c>
      <c r="B790" s="237" t="s">
        <v>1468</v>
      </c>
      <c r="C790" s="237" t="s">
        <v>1469</v>
      </c>
      <c r="D790" s="237" t="s">
        <v>59</v>
      </c>
      <c r="E790" s="237">
        <v>0</v>
      </c>
      <c r="F790" s="237" t="s">
        <v>17</v>
      </c>
      <c r="G790" s="237" t="s">
        <v>17</v>
      </c>
      <c r="H790" s="237" t="s">
        <v>17</v>
      </c>
      <c r="I790" s="237" t="s">
        <v>17</v>
      </c>
      <c r="J790" s="237" t="s">
        <v>17</v>
      </c>
      <c r="K790" s="237" t="s">
        <v>1483</v>
      </c>
      <c r="L790" s="238">
        <v>43874</v>
      </c>
      <c r="M790" s="237" t="s">
        <v>20</v>
      </c>
    </row>
    <row r="791" spans="1:13" x14ac:dyDescent="0.35">
      <c r="A791" s="239" t="s">
        <v>1467</v>
      </c>
      <c r="B791" s="239" t="s">
        <v>1468</v>
      </c>
      <c r="C791" s="239" t="s">
        <v>1469</v>
      </c>
      <c r="D791" s="239" t="s">
        <v>61</v>
      </c>
      <c r="E791" s="239">
        <v>0</v>
      </c>
      <c r="F791" s="239" t="s">
        <v>17</v>
      </c>
      <c r="G791" s="239" t="s">
        <v>17</v>
      </c>
      <c r="H791" s="239" t="s">
        <v>17</v>
      </c>
      <c r="I791" s="239" t="s">
        <v>17</v>
      </c>
      <c r="J791" s="239" t="s">
        <v>17</v>
      </c>
      <c r="K791" s="239" t="s">
        <v>1484</v>
      </c>
      <c r="L791" s="240">
        <v>43874</v>
      </c>
      <c r="M791" s="239" t="s">
        <v>20</v>
      </c>
    </row>
    <row r="792" spans="1:13" x14ac:dyDescent="0.35">
      <c r="A792" s="237" t="s">
        <v>1485</v>
      </c>
      <c r="B792" s="237" t="s">
        <v>1486</v>
      </c>
      <c r="C792" s="237" t="s">
        <v>1487</v>
      </c>
      <c r="D792" s="237" t="s">
        <v>21</v>
      </c>
      <c r="E792" s="237">
        <v>0</v>
      </c>
      <c r="F792" s="237" t="s">
        <v>17</v>
      </c>
      <c r="G792" s="237" t="s">
        <v>17</v>
      </c>
      <c r="H792" s="237" t="s">
        <v>17</v>
      </c>
      <c r="I792" s="237" t="s">
        <v>17</v>
      </c>
      <c r="J792" s="237" t="s">
        <v>17</v>
      </c>
      <c r="K792" s="237" t="s">
        <v>1488</v>
      </c>
      <c r="L792" s="238">
        <v>43874</v>
      </c>
      <c r="M792" s="237" t="s">
        <v>20</v>
      </c>
    </row>
    <row r="793" spans="1:13" x14ac:dyDescent="0.35">
      <c r="A793" s="239" t="s">
        <v>1485</v>
      </c>
      <c r="B793" s="239" t="s">
        <v>1486</v>
      </c>
      <c r="C793" s="239" t="s">
        <v>1487</v>
      </c>
      <c r="D793" s="239" t="s">
        <v>28</v>
      </c>
      <c r="E793" s="239">
        <v>0</v>
      </c>
      <c r="F793" s="239" t="s">
        <v>17</v>
      </c>
      <c r="G793" s="239" t="s">
        <v>17</v>
      </c>
      <c r="H793" s="239" t="s">
        <v>17</v>
      </c>
      <c r="I793" s="239" t="s">
        <v>17</v>
      </c>
      <c r="J793" s="239" t="s">
        <v>17</v>
      </c>
      <c r="K793" s="239" t="s">
        <v>1489</v>
      </c>
      <c r="L793" s="240">
        <v>43874</v>
      </c>
      <c r="M793" s="239" t="s">
        <v>20</v>
      </c>
    </row>
    <row r="794" spans="1:13" x14ac:dyDescent="0.35">
      <c r="A794" s="237" t="s">
        <v>1485</v>
      </c>
      <c r="B794" s="237" t="s">
        <v>1486</v>
      </c>
      <c r="C794" s="237" t="s">
        <v>1487</v>
      </c>
      <c r="D794" s="237" t="s">
        <v>59</v>
      </c>
      <c r="E794" s="237">
        <v>0</v>
      </c>
      <c r="F794" s="237" t="s">
        <v>17</v>
      </c>
      <c r="G794" s="237" t="s">
        <v>17</v>
      </c>
      <c r="H794" s="237" t="s">
        <v>17</v>
      </c>
      <c r="I794" s="237" t="s">
        <v>17</v>
      </c>
      <c r="J794" s="237" t="s">
        <v>17</v>
      </c>
      <c r="K794" s="237" t="s">
        <v>1490</v>
      </c>
      <c r="L794" s="238">
        <v>43874</v>
      </c>
      <c r="M794" s="237" t="s">
        <v>20</v>
      </c>
    </row>
    <row r="795" spans="1:13" x14ac:dyDescent="0.35">
      <c r="A795" s="239" t="s">
        <v>1485</v>
      </c>
      <c r="B795" s="239" t="s">
        <v>1486</v>
      </c>
      <c r="C795" s="239" t="s">
        <v>1487</v>
      </c>
      <c r="D795" s="239" t="s">
        <v>61</v>
      </c>
      <c r="E795" s="239">
        <v>0</v>
      </c>
      <c r="F795" s="239" t="s">
        <v>17</v>
      </c>
      <c r="G795" s="239" t="s">
        <v>17</v>
      </c>
      <c r="H795" s="239" t="s">
        <v>17</v>
      </c>
      <c r="I795" s="239" t="s">
        <v>17</v>
      </c>
      <c r="J795" s="239" t="s">
        <v>17</v>
      </c>
      <c r="K795" s="239" t="s">
        <v>1491</v>
      </c>
      <c r="L795" s="240">
        <v>43874</v>
      </c>
      <c r="M795" s="239" t="s">
        <v>20</v>
      </c>
    </row>
    <row r="796" spans="1:13" x14ac:dyDescent="0.35">
      <c r="A796" s="237" t="s">
        <v>1492</v>
      </c>
      <c r="B796" s="237" t="s">
        <v>1493</v>
      </c>
      <c r="C796" s="237" t="s">
        <v>1494</v>
      </c>
      <c r="D796" s="237" t="s">
        <v>59</v>
      </c>
      <c r="E796" s="237">
        <v>0</v>
      </c>
      <c r="F796" s="237" t="s">
        <v>17</v>
      </c>
      <c r="G796" s="237" t="s">
        <v>17</v>
      </c>
      <c r="H796" s="237" t="s">
        <v>17</v>
      </c>
      <c r="I796" s="237" t="s">
        <v>17</v>
      </c>
      <c r="J796" s="237" t="s">
        <v>17</v>
      </c>
      <c r="K796" s="237" t="s">
        <v>1495</v>
      </c>
      <c r="L796" s="238">
        <v>43874</v>
      </c>
      <c r="M796" s="237" t="s">
        <v>20</v>
      </c>
    </row>
    <row r="797" spans="1:13" x14ac:dyDescent="0.35">
      <c r="A797" s="239" t="s">
        <v>1492</v>
      </c>
      <c r="B797" s="239" t="s">
        <v>1493</v>
      </c>
      <c r="C797" s="239" t="s">
        <v>1494</v>
      </c>
      <c r="D797" s="239" t="s">
        <v>61</v>
      </c>
      <c r="E797" s="239">
        <v>0</v>
      </c>
      <c r="F797" s="239" t="s">
        <v>17</v>
      </c>
      <c r="G797" s="239" t="s">
        <v>17</v>
      </c>
      <c r="H797" s="239" t="s">
        <v>17</v>
      </c>
      <c r="I797" s="239" t="s">
        <v>17</v>
      </c>
      <c r="J797" s="239" t="s">
        <v>17</v>
      </c>
      <c r="K797" s="239" t="s">
        <v>1496</v>
      </c>
      <c r="L797" s="240">
        <v>43874</v>
      </c>
      <c r="M797" s="239" t="s">
        <v>20</v>
      </c>
    </row>
    <row r="798" spans="1:13" x14ac:dyDescent="0.35">
      <c r="A798" s="237" t="s">
        <v>1492</v>
      </c>
      <c r="B798" s="237" t="s">
        <v>1493</v>
      </c>
      <c r="C798" s="237" t="s">
        <v>1494</v>
      </c>
      <c r="D798" s="237" t="s">
        <v>682</v>
      </c>
      <c r="E798" s="237">
        <v>0</v>
      </c>
      <c r="F798" s="237" t="s">
        <v>17</v>
      </c>
      <c r="G798" s="237" t="s">
        <v>17</v>
      </c>
      <c r="H798" s="237" t="s">
        <v>17</v>
      </c>
      <c r="I798" s="237" t="s">
        <v>17</v>
      </c>
      <c r="J798" s="237" t="s">
        <v>17</v>
      </c>
      <c r="K798" s="237" t="s">
        <v>1497</v>
      </c>
      <c r="L798" s="238">
        <v>43874</v>
      </c>
      <c r="M798" s="237" t="s">
        <v>20</v>
      </c>
    </row>
    <row r="799" spans="1:13" x14ac:dyDescent="0.35">
      <c r="A799" s="239" t="s">
        <v>1485</v>
      </c>
      <c r="B799" s="239" t="s">
        <v>1486</v>
      </c>
      <c r="C799" s="239" t="s">
        <v>1487</v>
      </c>
      <c r="D799" s="239" t="s">
        <v>16</v>
      </c>
      <c r="E799" s="239">
        <v>0</v>
      </c>
      <c r="F799" s="239" t="s">
        <v>17</v>
      </c>
      <c r="G799" s="239" t="s">
        <v>17</v>
      </c>
      <c r="H799" s="239" t="s">
        <v>17</v>
      </c>
      <c r="I799" s="239" t="s">
        <v>17</v>
      </c>
      <c r="J799" s="239" t="s">
        <v>17</v>
      </c>
      <c r="K799" s="239" t="s">
        <v>1498</v>
      </c>
      <c r="L799" s="240">
        <v>43878</v>
      </c>
      <c r="M799" s="239" t="s">
        <v>20</v>
      </c>
    </row>
    <row r="800" spans="1:13" x14ac:dyDescent="0.35">
      <c r="A800" s="237" t="s">
        <v>646</v>
      </c>
      <c r="B800" s="237" t="s">
        <v>647</v>
      </c>
      <c r="C800" s="237" t="s">
        <v>632</v>
      </c>
      <c r="D800" s="237" t="s">
        <v>692</v>
      </c>
      <c r="E800" s="237">
        <v>0</v>
      </c>
      <c r="F800" s="237" t="s">
        <v>1499</v>
      </c>
      <c r="G800" s="237" t="s">
        <v>25</v>
      </c>
      <c r="H800" s="237">
        <v>2</v>
      </c>
      <c r="I800" s="237" t="s">
        <v>1500</v>
      </c>
      <c r="J800" s="237" t="s">
        <v>1501</v>
      </c>
      <c r="K800" s="237" t="s">
        <v>1502</v>
      </c>
      <c r="L800" s="238">
        <v>43914</v>
      </c>
      <c r="M800" s="237" t="s">
        <v>20</v>
      </c>
    </row>
    <row r="801" spans="1:13" x14ac:dyDescent="0.35">
      <c r="A801" s="239" t="s">
        <v>646</v>
      </c>
      <c r="B801" s="239" t="s">
        <v>647</v>
      </c>
      <c r="C801" s="239" t="s">
        <v>632</v>
      </c>
      <c r="D801" s="239" t="s">
        <v>242</v>
      </c>
      <c r="E801" s="239">
        <v>154623</v>
      </c>
      <c r="F801" s="239" t="s">
        <v>1503</v>
      </c>
      <c r="G801" s="239" t="s">
        <v>25</v>
      </c>
      <c r="H801" s="239">
        <v>2</v>
      </c>
      <c r="I801" s="239" t="s">
        <v>1504</v>
      </c>
      <c r="J801" s="239" t="s">
        <v>1505</v>
      </c>
      <c r="K801" s="239" t="s">
        <v>1506</v>
      </c>
      <c r="L801" s="240">
        <v>43914</v>
      </c>
      <c r="M801" s="239" t="s">
        <v>20</v>
      </c>
    </row>
    <row r="802" spans="1:13" x14ac:dyDescent="0.35">
      <c r="A802" s="237" t="s">
        <v>646</v>
      </c>
      <c r="B802" s="237" t="s">
        <v>647</v>
      </c>
      <c r="C802" s="237" t="s">
        <v>632</v>
      </c>
      <c r="D802" s="237" t="s">
        <v>696</v>
      </c>
      <c r="E802" s="237">
        <v>3452000</v>
      </c>
      <c r="F802" s="237" t="s">
        <v>1499</v>
      </c>
      <c r="G802" s="237" t="s">
        <v>25</v>
      </c>
      <c r="H802" s="237">
        <v>2</v>
      </c>
      <c r="I802" s="237" t="s">
        <v>1500</v>
      </c>
      <c r="J802" s="237" t="s">
        <v>1501</v>
      </c>
      <c r="K802" s="237" t="s">
        <v>1507</v>
      </c>
      <c r="L802" s="238">
        <v>43914</v>
      </c>
      <c r="M802" s="237" t="s">
        <v>20</v>
      </c>
    </row>
    <row r="803" spans="1:13" x14ac:dyDescent="0.35">
      <c r="A803" s="239" t="s">
        <v>646</v>
      </c>
      <c r="B803" s="239" t="s">
        <v>647</v>
      </c>
      <c r="C803" s="239" t="s">
        <v>632</v>
      </c>
      <c r="D803" s="239" t="s">
        <v>698</v>
      </c>
      <c r="E803" s="239">
        <v>743000</v>
      </c>
      <c r="F803" s="239" t="s">
        <v>1499</v>
      </c>
      <c r="G803" s="239" t="s">
        <v>25</v>
      </c>
      <c r="H803" s="239">
        <v>2</v>
      </c>
      <c r="I803" s="239" t="s">
        <v>1500</v>
      </c>
      <c r="J803" s="239" t="s">
        <v>1501</v>
      </c>
      <c r="K803" s="239" t="s">
        <v>1508</v>
      </c>
      <c r="L803" s="240">
        <v>43914</v>
      </c>
      <c r="M803" s="239" t="s">
        <v>20</v>
      </c>
    </row>
    <row r="804" spans="1:13" x14ac:dyDescent="0.35">
      <c r="A804" s="237" t="s">
        <v>646</v>
      </c>
      <c r="B804" s="237" t="s">
        <v>647</v>
      </c>
      <c r="C804" s="237" t="s">
        <v>632</v>
      </c>
      <c r="D804" s="237" t="s">
        <v>779</v>
      </c>
      <c r="E804" s="237">
        <v>1004000</v>
      </c>
      <c r="F804" s="237" t="s">
        <v>1509</v>
      </c>
      <c r="G804" s="237" t="s">
        <v>25</v>
      </c>
      <c r="H804" s="237">
        <v>2</v>
      </c>
      <c r="I804" s="237" t="s">
        <v>1500</v>
      </c>
      <c r="J804" s="237" t="s">
        <v>1510</v>
      </c>
      <c r="K804" s="237" t="s">
        <v>1511</v>
      </c>
      <c r="L804" s="238">
        <v>43914</v>
      </c>
      <c r="M804" s="237" t="s">
        <v>20</v>
      </c>
    </row>
    <row r="805" spans="1:13" x14ac:dyDescent="0.35">
      <c r="A805" s="239" t="s">
        <v>646</v>
      </c>
      <c r="B805" s="239" t="s">
        <v>647</v>
      </c>
      <c r="C805" s="239" t="s">
        <v>632</v>
      </c>
      <c r="D805" s="239" t="s">
        <v>784</v>
      </c>
      <c r="E805" s="239">
        <v>4456000</v>
      </c>
      <c r="F805" s="239" t="s">
        <v>1499</v>
      </c>
      <c r="G805" s="239" t="s">
        <v>25</v>
      </c>
      <c r="H805" s="239">
        <v>2</v>
      </c>
      <c r="I805" s="239" t="s">
        <v>1500</v>
      </c>
      <c r="J805" s="239" t="s">
        <v>1512</v>
      </c>
      <c r="K805" s="239" t="s">
        <v>1513</v>
      </c>
      <c r="L805" s="240">
        <v>43914</v>
      </c>
      <c r="M805" s="239" t="s">
        <v>20</v>
      </c>
    </row>
    <row r="806" spans="1:13" x14ac:dyDescent="0.35">
      <c r="A806" s="237" t="s">
        <v>646</v>
      </c>
      <c r="B806" s="237" t="s">
        <v>647</v>
      </c>
      <c r="C806" s="237" t="s">
        <v>632</v>
      </c>
      <c r="D806" s="237" t="s">
        <v>702</v>
      </c>
      <c r="E806" s="237">
        <v>1004000</v>
      </c>
      <c r="F806" s="237" t="s">
        <v>1499</v>
      </c>
      <c r="G806" s="237" t="s">
        <v>25</v>
      </c>
      <c r="H806" s="237">
        <v>2</v>
      </c>
      <c r="I806" s="237" t="s">
        <v>1500</v>
      </c>
      <c r="J806" s="237" t="s">
        <v>1501</v>
      </c>
      <c r="K806" s="237" t="s">
        <v>1514</v>
      </c>
      <c r="L806" s="238">
        <v>43914</v>
      </c>
      <c r="M806" s="237" t="s">
        <v>20</v>
      </c>
    </row>
    <row r="807" spans="1:13" x14ac:dyDescent="0.35">
      <c r="A807" s="239" t="s">
        <v>646</v>
      </c>
      <c r="B807" s="239" t="s">
        <v>647</v>
      </c>
      <c r="C807" s="239" t="s">
        <v>632</v>
      </c>
      <c r="D807" s="239" t="s">
        <v>704</v>
      </c>
      <c r="E807" s="239">
        <v>261000</v>
      </c>
      <c r="F807" s="239" t="s">
        <v>1499</v>
      </c>
      <c r="G807" s="239" t="s">
        <v>25</v>
      </c>
      <c r="H807" s="239">
        <v>2</v>
      </c>
      <c r="I807" s="239" t="s">
        <v>1500</v>
      </c>
      <c r="J807" s="239" t="s">
        <v>1501</v>
      </c>
      <c r="K807" s="239" t="s">
        <v>1515</v>
      </c>
      <c r="L807" s="240">
        <v>43914</v>
      </c>
      <c r="M807" s="239" t="s">
        <v>20</v>
      </c>
    </row>
    <row r="808" spans="1:13" x14ac:dyDescent="0.35">
      <c r="A808" s="237" t="s">
        <v>646</v>
      </c>
      <c r="B808" s="237" t="s">
        <v>647</v>
      </c>
      <c r="C808" s="237" t="s">
        <v>632</v>
      </c>
      <c r="D808" s="237" t="s">
        <v>706</v>
      </c>
      <c r="E808" s="237">
        <v>0</v>
      </c>
      <c r="F808" s="237" t="s">
        <v>1499</v>
      </c>
      <c r="G808" s="237" t="s">
        <v>25</v>
      </c>
      <c r="H808" s="237">
        <v>2</v>
      </c>
      <c r="I808" s="237" t="s">
        <v>1500</v>
      </c>
      <c r="J808" s="237" t="s">
        <v>1501</v>
      </c>
      <c r="K808" s="237" t="s">
        <v>1516</v>
      </c>
      <c r="L808" s="238">
        <v>43914</v>
      </c>
      <c r="M808" s="237" t="s">
        <v>20</v>
      </c>
    </row>
    <row r="809" spans="1:13" x14ac:dyDescent="0.35">
      <c r="A809" s="239" t="s">
        <v>661</v>
      </c>
      <c r="B809" s="239" t="s">
        <v>662</v>
      </c>
      <c r="C809" s="239" t="s">
        <v>632</v>
      </c>
      <c r="D809" s="239" t="s">
        <v>692</v>
      </c>
      <c r="E809" s="239">
        <v>0</v>
      </c>
      <c r="F809" s="239" t="s">
        <v>1509</v>
      </c>
      <c r="G809" s="239" t="s">
        <v>25</v>
      </c>
      <c r="H809" s="239">
        <v>2</v>
      </c>
      <c r="I809" s="239" t="s">
        <v>1517</v>
      </c>
      <c r="J809" s="239" t="s">
        <v>1518</v>
      </c>
      <c r="K809" s="239" t="s">
        <v>1519</v>
      </c>
      <c r="L809" s="240">
        <v>43914</v>
      </c>
      <c r="M809" s="239" t="s">
        <v>20</v>
      </c>
    </row>
    <row r="810" spans="1:13" x14ac:dyDescent="0.35">
      <c r="A810" s="237" t="s">
        <v>661</v>
      </c>
      <c r="B810" s="237" t="s">
        <v>662</v>
      </c>
      <c r="C810" s="237" t="s">
        <v>632</v>
      </c>
      <c r="D810" s="237" t="s">
        <v>242</v>
      </c>
      <c r="E810" s="237">
        <v>205671</v>
      </c>
      <c r="F810" s="237" t="s">
        <v>1520</v>
      </c>
      <c r="G810" s="237" t="s">
        <v>25</v>
      </c>
      <c r="H810" s="237">
        <v>2</v>
      </c>
      <c r="I810" s="237" t="s">
        <v>1521</v>
      </c>
      <c r="J810" s="237" t="s">
        <v>1522</v>
      </c>
      <c r="K810" s="237" t="s">
        <v>1523</v>
      </c>
      <c r="L810" s="238">
        <v>43914</v>
      </c>
      <c r="M810" s="237" t="s">
        <v>20</v>
      </c>
    </row>
    <row r="811" spans="1:13" x14ac:dyDescent="0.35">
      <c r="A811" s="239" t="s">
        <v>661</v>
      </c>
      <c r="B811" s="239" t="s">
        <v>662</v>
      </c>
      <c r="C811" s="239" t="s">
        <v>632</v>
      </c>
      <c r="D811" s="239" t="s">
        <v>696</v>
      </c>
      <c r="E811" s="239">
        <v>1454000</v>
      </c>
      <c r="F811" s="239" t="s">
        <v>1509</v>
      </c>
      <c r="G811" s="239" t="s">
        <v>25</v>
      </c>
      <c r="H811" s="239">
        <v>2</v>
      </c>
      <c r="I811" s="239" t="s">
        <v>1517</v>
      </c>
      <c r="J811" s="239" t="s">
        <v>1518</v>
      </c>
      <c r="K811" s="239" t="s">
        <v>1524</v>
      </c>
      <c r="L811" s="240">
        <v>43914</v>
      </c>
      <c r="M811" s="239" t="s">
        <v>20</v>
      </c>
    </row>
    <row r="812" spans="1:13" x14ac:dyDescent="0.35">
      <c r="A812" s="237" t="s">
        <v>661</v>
      </c>
      <c r="B812" s="237" t="s">
        <v>662</v>
      </c>
      <c r="C812" s="237" t="s">
        <v>632</v>
      </c>
      <c r="D812" s="237" t="s">
        <v>698</v>
      </c>
      <c r="E812" s="237">
        <v>694000</v>
      </c>
      <c r="F812" s="237" t="s">
        <v>1509</v>
      </c>
      <c r="G812" s="237" t="s">
        <v>25</v>
      </c>
      <c r="H812" s="237">
        <v>2</v>
      </c>
      <c r="I812" s="237" t="s">
        <v>1517</v>
      </c>
      <c r="J812" s="237" t="s">
        <v>1518</v>
      </c>
      <c r="K812" s="237" t="s">
        <v>1525</v>
      </c>
      <c r="L812" s="238">
        <v>43914</v>
      </c>
      <c r="M812" s="237" t="s">
        <v>20</v>
      </c>
    </row>
    <row r="813" spans="1:13" x14ac:dyDescent="0.35">
      <c r="A813" s="239" t="s">
        <v>661</v>
      </c>
      <c r="B813" s="239" t="s">
        <v>662</v>
      </c>
      <c r="C813" s="239" t="s">
        <v>632</v>
      </c>
      <c r="D813" s="239" t="s">
        <v>779</v>
      </c>
      <c r="E813" s="239">
        <v>1123000</v>
      </c>
      <c r="F813" s="239" t="s">
        <v>1509</v>
      </c>
      <c r="G813" s="239" t="s">
        <v>25</v>
      </c>
      <c r="H813" s="239">
        <v>2</v>
      </c>
      <c r="I813" s="239" t="s">
        <v>1517</v>
      </c>
      <c r="J813" s="239" t="s">
        <v>1510</v>
      </c>
      <c r="K813" s="239" t="s">
        <v>1526</v>
      </c>
      <c r="L813" s="240">
        <v>43914</v>
      </c>
      <c r="M813" s="239" t="s">
        <v>20</v>
      </c>
    </row>
    <row r="814" spans="1:13" x14ac:dyDescent="0.35">
      <c r="A814" s="237" t="s">
        <v>661</v>
      </c>
      <c r="B814" s="237" t="s">
        <v>662</v>
      </c>
      <c r="C814" s="237" t="s">
        <v>632</v>
      </c>
      <c r="D814" s="237" t="s">
        <v>784</v>
      </c>
      <c r="E814" s="237">
        <v>2577000</v>
      </c>
      <c r="F814" s="237" t="s">
        <v>1527</v>
      </c>
      <c r="G814" s="237" t="s">
        <v>25</v>
      </c>
      <c r="H814" s="237">
        <v>2</v>
      </c>
      <c r="I814" s="237" t="s">
        <v>1528</v>
      </c>
      <c r="J814" s="237" t="s">
        <v>1529</v>
      </c>
      <c r="K814" s="237" t="s">
        <v>1530</v>
      </c>
      <c r="L814" s="238">
        <v>43914</v>
      </c>
      <c r="M814" s="237" t="s">
        <v>20</v>
      </c>
    </row>
    <row r="815" spans="1:13" x14ac:dyDescent="0.35">
      <c r="A815" s="239" t="s">
        <v>661</v>
      </c>
      <c r="B815" s="239" t="s">
        <v>662</v>
      </c>
      <c r="C815" s="239" t="s">
        <v>632</v>
      </c>
      <c r="D815" s="239" t="s">
        <v>702</v>
      </c>
      <c r="E815" s="239">
        <v>1123000</v>
      </c>
      <c r="F815" s="239" t="s">
        <v>1509</v>
      </c>
      <c r="G815" s="239" t="s">
        <v>25</v>
      </c>
      <c r="H815" s="239">
        <v>2</v>
      </c>
      <c r="I815" s="239" t="s">
        <v>1517</v>
      </c>
      <c r="J815" s="239" t="s">
        <v>1518</v>
      </c>
      <c r="K815" s="239" t="s">
        <v>1531</v>
      </c>
      <c r="L815" s="240">
        <v>43914</v>
      </c>
      <c r="M815" s="239" t="s">
        <v>20</v>
      </c>
    </row>
    <row r="816" spans="1:13" x14ac:dyDescent="0.35">
      <c r="A816" s="237" t="s">
        <v>661</v>
      </c>
      <c r="B816" s="237" t="s">
        <v>662</v>
      </c>
      <c r="C816" s="237" t="s">
        <v>632</v>
      </c>
      <c r="D816" s="237" t="s">
        <v>704</v>
      </c>
      <c r="E816" s="237">
        <v>429000</v>
      </c>
      <c r="F816" s="237" t="s">
        <v>1509</v>
      </c>
      <c r="G816" s="237" t="s">
        <v>25</v>
      </c>
      <c r="H816" s="237">
        <v>2</v>
      </c>
      <c r="I816" s="237" t="s">
        <v>1517</v>
      </c>
      <c r="J816" s="237" t="s">
        <v>1518</v>
      </c>
      <c r="K816" s="237" t="s">
        <v>1532</v>
      </c>
      <c r="L816" s="238">
        <v>43914</v>
      </c>
      <c r="M816" s="237" t="s">
        <v>20</v>
      </c>
    </row>
    <row r="817" spans="1:13" x14ac:dyDescent="0.35">
      <c r="A817" s="239" t="s">
        <v>661</v>
      </c>
      <c r="B817" s="239" t="s">
        <v>662</v>
      </c>
      <c r="C817" s="239" t="s">
        <v>632</v>
      </c>
      <c r="D817" s="239" t="s">
        <v>706</v>
      </c>
      <c r="E817" s="239">
        <v>0</v>
      </c>
      <c r="F817" s="239" t="s">
        <v>1509</v>
      </c>
      <c r="G817" s="239" t="s">
        <v>25</v>
      </c>
      <c r="H817" s="239">
        <v>2</v>
      </c>
      <c r="I817" s="239" t="s">
        <v>1517</v>
      </c>
      <c r="J817" s="239" t="s">
        <v>1518</v>
      </c>
      <c r="K817" s="239" t="s">
        <v>1533</v>
      </c>
      <c r="L817" s="240">
        <v>43914</v>
      </c>
      <c r="M817" s="239" t="s">
        <v>20</v>
      </c>
    </row>
    <row r="818" spans="1:13" x14ac:dyDescent="0.35">
      <c r="A818" s="237" t="s">
        <v>673</v>
      </c>
      <c r="B818" s="237" t="s">
        <v>674</v>
      </c>
      <c r="C818" s="237" t="s">
        <v>632</v>
      </c>
      <c r="D818" s="237" t="s">
        <v>779</v>
      </c>
      <c r="E818" s="237">
        <v>38000</v>
      </c>
      <c r="F818" s="237" t="s">
        <v>1509</v>
      </c>
      <c r="G818" s="237" t="s">
        <v>22</v>
      </c>
      <c r="H818" s="237">
        <v>3</v>
      </c>
      <c r="I818" s="237" t="s">
        <v>1517</v>
      </c>
      <c r="J818" s="237" t="s">
        <v>1534</v>
      </c>
      <c r="K818" s="237" t="s">
        <v>1535</v>
      </c>
      <c r="L818" s="238">
        <v>43914</v>
      </c>
      <c r="M818" s="237" t="s">
        <v>20</v>
      </c>
    </row>
    <row r="819" spans="1:13" x14ac:dyDescent="0.35">
      <c r="A819" s="239" t="s">
        <v>673</v>
      </c>
      <c r="B819" s="239" t="s">
        <v>674</v>
      </c>
      <c r="C819" s="239" t="s">
        <v>632</v>
      </c>
      <c r="D819" s="239" t="s">
        <v>784</v>
      </c>
      <c r="E819" s="239">
        <v>38000</v>
      </c>
      <c r="F819" s="239" t="s">
        <v>1509</v>
      </c>
      <c r="G819" s="239" t="s">
        <v>22</v>
      </c>
      <c r="H819" s="239">
        <v>3</v>
      </c>
      <c r="I819" s="239" t="s">
        <v>1517</v>
      </c>
      <c r="J819" s="239" t="s">
        <v>1534</v>
      </c>
      <c r="K819" s="239" t="s">
        <v>1536</v>
      </c>
      <c r="L819" s="240">
        <v>43914</v>
      </c>
      <c r="M819" s="239" t="s">
        <v>20</v>
      </c>
    </row>
    <row r="820" spans="1:13" x14ac:dyDescent="0.35">
      <c r="A820" s="237" t="s">
        <v>174</v>
      </c>
      <c r="B820" s="237" t="s">
        <v>175</v>
      </c>
      <c r="C820" s="237" t="s">
        <v>176</v>
      </c>
      <c r="D820" s="237" t="s">
        <v>24</v>
      </c>
      <c r="E820" s="237">
        <v>3</v>
      </c>
      <c r="F820" s="237" t="s">
        <v>1537</v>
      </c>
      <c r="G820" s="237" t="s">
        <v>50</v>
      </c>
      <c r="H820" s="237">
        <v>1</v>
      </c>
      <c r="I820" s="237" t="s">
        <v>1538</v>
      </c>
      <c r="J820" s="237" t="s">
        <v>1539</v>
      </c>
      <c r="K820" s="237" t="s">
        <v>1540</v>
      </c>
      <c r="L820" s="238">
        <v>43920</v>
      </c>
      <c r="M820" s="237" t="s">
        <v>887</v>
      </c>
    </row>
    <row r="821" spans="1:13" x14ac:dyDescent="0.35">
      <c r="A821" s="239" t="s">
        <v>234</v>
      </c>
      <c r="B821" s="239" t="s">
        <v>235</v>
      </c>
      <c r="C821" s="239" t="s">
        <v>236</v>
      </c>
      <c r="D821" s="239" t="s">
        <v>24</v>
      </c>
      <c r="E821" s="239">
        <v>5</v>
      </c>
      <c r="F821" s="239" t="s">
        <v>1541</v>
      </c>
      <c r="G821" s="239" t="s">
        <v>25</v>
      </c>
      <c r="H821" s="239">
        <v>2</v>
      </c>
      <c r="I821" s="239" t="s">
        <v>1542</v>
      </c>
      <c r="J821" s="239" t="s">
        <v>1543</v>
      </c>
      <c r="K821" s="239" t="s">
        <v>1544</v>
      </c>
      <c r="L821" s="240">
        <v>43920</v>
      </c>
      <c r="M821" s="239" t="s">
        <v>20</v>
      </c>
    </row>
    <row r="822" spans="1:13" x14ac:dyDescent="0.35">
      <c r="A822" s="237" t="s">
        <v>1545</v>
      </c>
      <c r="B822" s="237" t="s">
        <v>1546</v>
      </c>
      <c r="C822" s="237" t="s">
        <v>1547</v>
      </c>
      <c r="D822" s="237" t="s">
        <v>16</v>
      </c>
      <c r="E822" s="237" t="s">
        <v>17</v>
      </c>
      <c r="F822" s="237" t="s">
        <v>17</v>
      </c>
      <c r="G822" s="237" t="s">
        <v>17</v>
      </c>
      <c r="H822" s="237" t="s">
        <v>17</v>
      </c>
      <c r="I822" s="237" t="s">
        <v>17</v>
      </c>
      <c r="J822" s="237" t="s">
        <v>17</v>
      </c>
      <c r="K822" s="237" t="s">
        <v>1548</v>
      </c>
      <c r="L822" s="238">
        <v>43920</v>
      </c>
      <c r="M822" s="237" t="s">
        <v>20</v>
      </c>
    </row>
    <row r="823" spans="1:13" x14ac:dyDescent="0.35">
      <c r="A823" s="239" t="s">
        <v>1545</v>
      </c>
      <c r="B823" s="239" t="s">
        <v>1546</v>
      </c>
      <c r="C823" s="239" t="s">
        <v>1547</v>
      </c>
      <c r="D823" s="239" t="s">
        <v>21</v>
      </c>
      <c r="E823" s="239" t="s">
        <v>17</v>
      </c>
      <c r="F823" s="239" t="s">
        <v>17</v>
      </c>
      <c r="G823" s="239" t="s">
        <v>17</v>
      </c>
      <c r="H823" s="239" t="s">
        <v>17</v>
      </c>
      <c r="I823" s="239" t="s">
        <v>17</v>
      </c>
      <c r="J823" s="239" t="s">
        <v>17</v>
      </c>
      <c r="K823" s="239" t="s">
        <v>1549</v>
      </c>
      <c r="L823" s="240">
        <v>43920</v>
      </c>
      <c r="M823" s="239" t="s">
        <v>20</v>
      </c>
    </row>
    <row r="824" spans="1:13" x14ac:dyDescent="0.35">
      <c r="A824" s="237" t="s">
        <v>1545</v>
      </c>
      <c r="B824" s="237" t="s">
        <v>1546</v>
      </c>
      <c r="C824" s="237" t="s">
        <v>1547</v>
      </c>
      <c r="D824" s="237" t="s">
        <v>28</v>
      </c>
      <c r="E824" s="237" t="s">
        <v>17</v>
      </c>
      <c r="F824" s="237" t="s">
        <v>17</v>
      </c>
      <c r="G824" s="237" t="s">
        <v>17</v>
      </c>
      <c r="H824" s="237" t="s">
        <v>17</v>
      </c>
      <c r="I824" s="237" t="s">
        <v>17</v>
      </c>
      <c r="J824" s="237" t="s">
        <v>17</v>
      </c>
      <c r="K824" s="237" t="s">
        <v>1550</v>
      </c>
      <c r="L824" s="238">
        <v>43920</v>
      </c>
      <c r="M824" s="237" t="s">
        <v>20</v>
      </c>
    </row>
    <row r="825" spans="1:13" x14ac:dyDescent="0.35">
      <c r="A825" s="239" t="s">
        <v>1545</v>
      </c>
      <c r="B825" s="239" t="s">
        <v>1546</v>
      </c>
      <c r="C825" s="239" t="s">
        <v>1547</v>
      </c>
      <c r="D825" s="239" t="s">
        <v>59</v>
      </c>
      <c r="E825" s="239" t="s">
        <v>17</v>
      </c>
      <c r="F825" s="239" t="s">
        <v>17</v>
      </c>
      <c r="G825" s="239" t="s">
        <v>17</v>
      </c>
      <c r="H825" s="239" t="s">
        <v>17</v>
      </c>
      <c r="I825" s="239" t="s">
        <v>17</v>
      </c>
      <c r="J825" s="239" t="s">
        <v>17</v>
      </c>
      <c r="K825" s="239" t="s">
        <v>1551</v>
      </c>
      <c r="L825" s="240">
        <v>43920</v>
      </c>
      <c r="M825" s="239" t="s">
        <v>20</v>
      </c>
    </row>
    <row r="826" spans="1:13" x14ac:dyDescent="0.35">
      <c r="A826" s="237" t="s">
        <v>1545</v>
      </c>
      <c r="B826" s="237" t="s">
        <v>1546</v>
      </c>
      <c r="C826" s="237" t="s">
        <v>1547</v>
      </c>
      <c r="D826" s="237" t="s">
        <v>61</v>
      </c>
      <c r="E826" s="237" t="s">
        <v>17</v>
      </c>
      <c r="F826" s="237" t="s">
        <v>17</v>
      </c>
      <c r="G826" s="237" t="s">
        <v>17</v>
      </c>
      <c r="H826" s="237" t="s">
        <v>17</v>
      </c>
      <c r="I826" s="237" t="s">
        <v>17</v>
      </c>
      <c r="J826" s="237" t="s">
        <v>17</v>
      </c>
      <c r="K826" s="237" t="s">
        <v>1552</v>
      </c>
      <c r="L826" s="238">
        <v>43920</v>
      </c>
      <c r="M826" s="237" t="s">
        <v>20</v>
      </c>
    </row>
    <row r="827" spans="1:13" x14ac:dyDescent="0.35">
      <c r="A827" s="239" t="s">
        <v>1545</v>
      </c>
      <c r="B827" s="239" t="s">
        <v>1546</v>
      </c>
      <c r="C827" s="239" t="s">
        <v>1547</v>
      </c>
      <c r="D827" s="239" t="s">
        <v>30</v>
      </c>
      <c r="E827" s="239" t="s">
        <v>17</v>
      </c>
      <c r="F827" s="239" t="s">
        <v>17</v>
      </c>
      <c r="G827" s="239" t="s">
        <v>17</v>
      </c>
      <c r="H827" s="239" t="s">
        <v>17</v>
      </c>
      <c r="I827" s="239" t="s">
        <v>17</v>
      </c>
      <c r="J827" s="239" t="s">
        <v>17</v>
      </c>
      <c r="K827" s="239" t="s">
        <v>1553</v>
      </c>
      <c r="L827" s="240">
        <v>43920</v>
      </c>
      <c r="M827" s="239" t="s">
        <v>20</v>
      </c>
    </row>
    <row r="828" spans="1:13" x14ac:dyDescent="0.35">
      <c r="A828" s="237" t="s">
        <v>1545</v>
      </c>
      <c r="B828" s="237" t="s">
        <v>1546</v>
      </c>
      <c r="C828" s="237" t="s">
        <v>1547</v>
      </c>
      <c r="D828" s="237" t="s">
        <v>32</v>
      </c>
      <c r="E828" s="237" t="s">
        <v>17</v>
      </c>
      <c r="F828" s="237" t="s">
        <v>17</v>
      </c>
      <c r="G828" s="237" t="s">
        <v>17</v>
      </c>
      <c r="H828" s="237" t="s">
        <v>17</v>
      </c>
      <c r="I828" s="237" t="s">
        <v>17</v>
      </c>
      <c r="J828" s="237" t="s">
        <v>17</v>
      </c>
      <c r="K828" s="237" t="s">
        <v>1554</v>
      </c>
      <c r="L828" s="238">
        <v>43920</v>
      </c>
      <c r="M828" s="237" t="s">
        <v>20</v>
      </c>
    </row>
    <row r="829" spans="1:13" x14ac:dyDescent="0.35">
      <c r="A829" s="239" t="s">
        <v>1555</v>
      </c>
      <c r="B829" s="239" t="s">
        <v>1556</v>
      </c>
      <c r="C829" s="239" t="s">
        <v>455</v>
      </c>
      <c r="D829" s="239" t="s">
        <v>16</v>
      </c>
      <c r="E829" s="239" t="s">
        <v>17</v>
      </c>
      <c r="F829" s="239" t="s">
        <v>17</v>
      </c>
      <c r="G829" s="239" t="s">
        <v>17</v>
      </c>
      <c r="H829" s="239" t="s">
        <v>17</v>
      </c>
      <c r="I829" s="239" t="s">
        <v>17</v>
      </c>
      <c r="J829" s="239" t="s">
        <v>17</v>
      </c>
      <c r="K829" s="239" t="s">
        <v>1557</v>
      </c>
      <c r="L829" s="240">
        <v>43920</v>
      </c>
      <c r="M829" s="239" t="s">
        <v>887</v>
      </c>
    </row>
    <row r="830" spans="1:13" x14ac:dyDescent="0.35">
      <c r="A830" s="237" t="s">
        <v>1555</v>
      </c>
      <c r="B830" s="237" t="s">
        <v>1556</v>
      </c>
      <c r="C830" s="237" t="s">
        <v>455</v>
      </c>
      <c r="D830" s="237" t="s">
        <v>21</v>
      </c>
      <c r="E830" s="237" t="s">
        <v>17</v>
      </c>
      <c r="F830" s="237" t="s">
        <v>17</v>
      </c>
      <c r="G830" s="237" t="s">
        <v>17</v>
      </c>
      <c r="H830" s="237" t="s">
        <v>17</v>
      </c>
      <c r="I830" s="237" t="s">
        <v>17</v>
      </c>
      <c r="J830" s="237" t="s">
        <v>17</v>
      </c>
      <c r="K830" s="237" t="s">
        <v>1558</v>
      </c>
      <c r="L830" s="238">
        <v>43920</v>
      </c>
      <c r="M830" s="237" t="s">
        <v>887</v>
      </c>
    </row>
    <row r="831" spans="1:13" x14ac:dyDescent="0.35">
      <c r="A831" s="239" t="s">
        <v>1555</v>
      </c>
      <c r="B831" s="239" t="s">
        <v>1556</v>
      </c>
      <c r="C831" s="239" t="s">
        <v>455</v>
      </c>
      <c r="D831" s="239" t="s">
        <v>28</v>
      </c>
      <c r="E831" s="239" t="s">
        <v>17</v>
      </c>
      <c r="F831" s="239" t="s">
        <v>17</v>
      </c>
      <c r="G831" s="239" t="s">
        <v>17</v>
      </c>
      <c r="H831" s="239" t="s">
        <v>17</v>
      </c>
      <c r="I831" s="239" t="s">
        <v>17</v>
      </c>
      <c r="J831" s="239" t="s">
        <v>17</v>
      </c>
      <c r="K831" s="239" t="s">
        <v>1559</v>
      </c>
      <c r="L831" s="240">
        <v>43920</v>
      </c>
      <c r="M831" s="239" t="s">
        <v>887</v>
      </c>
    </row>
    <row r="832" spans="1:13" x14ac:dyDescent="0.35">
      <c r="A832" s="237" t="s">
        <v>1555</v>
      </c>
      <c r="B832" s="237" t="s">
        <v>1556</v>
      </c>
      <c r="C832" s="237" t="s">
        <v>455</v>
      </c>
      <c r="D832" s="237" t="s">
        <v>59</v>
      </c>
      <c r="E832" s="237" t="s">
        <v>17</v>
      </c>
      <c r="F832" s="237" t="s">
        <v>17</v>
      </c>
      <c r="G832" s="237" t="s">
        <v>17</v>
      </c>
      <c r="H832" s="237" t="s">
        <v>17</v>
      </c>
      <c r="I832" s="237" t="s">
        <v>17</v>
      </c>
      <c r="J832" s="237" t="s">
        <v>17</v>
      </c>
      <c r="K832" s="237" t="s">
        <v>1560</v>
      </c>
      <c r="L832" s="238">
        <v>43920</v>
      </c>
      <c r="M832" s="237" t="s">
        <v>887</v>
      </c>
    </row>
    <row r="833" spans="1:13" x14ac:dyDescent="0.35">
      <c r="A833" s="239" t="s">
        <v>1555</v>
      </c>
      <c r="B833" s="239" t="s">
        <v>1556</v>
      </c>
      <c r="C833" s="239" t="s">
        <v>455</v>
      </c>
      <c r="D833" s="239" t="s">
        <v>61</v>
      </c>
      <c r="E833" s="239" t="s">
        <v>17</v>
      </c>
      <c r="F833" s="239" t="s">
        <v>17</v>
      </c>
      <c r="G833" s="239" t="s">
        <v>17</v>
      </c>
      <c r="H833" s="239" t="s">
        <v>17</v>
      </c>
      <c r="I833" s="239" t="s">
        <v>17</v>
      </c>
      <c r="J833" s="239" t="s">
        <v>17</v>
      </c>
      <c r="K833" s="239" t="s">
        <v>1561</v>
      </c>
      <c r="L833" s="240">
        <v>43920</v>
      </c>
      <c r="M833" s="239" t="s">
        <v>887</v>
      </c>
    </row>
    <row r="834" spans="1:13" x14ac:dyDescent="0.35">
      <c r="A834" s="237" t="s">
        <v>1555</v>
      </c>
      <c r="B834" s="237" t="s">
        <v>1556</v>
      </c>
      <c r="C834" s="237" t="s">
        <v>455</v>
      </c>
      <c r="D834" s="237" t="s">
        <v>30</v>
      </c>
      <c r="E834" s="237" t="s">
        <v>17</v>
      </c>
      <c r="F834" s="237" t="s">
        <v>17</v>
      </c>
      <c r="G834" s="237" t="s">
        <v>17</v>
      </c>
      <c r="H834" s="237" t="s">
        <v>17</v>
      </c>
      <c r="I834" s="237" t="s">
        <v>17</v>
      </c>
      <c r="J834" s="237" t="s">
        <v>17</v>
      </c>
      <c r="K834" s="237" t="s">
        <v>1562</v>
      </c>
      <c r="L834" s="238">
        <v>43920</v>
      </c>
      <c r="M834" s="237" t="s">
        <v>887</v>
      </c>
    </row>
    <row r="835" spans="1:13" x14ac:dyDescent="0.35">
      <c r="A835" s="239" t="s">
        <v>1555</v>
      </c>
      <c r="B835" s="239" t="s">
        <v>1556</v>
      </c>
      <c r="C835" s="239" t="s">
        <v>455</v>
      </c>
      <c r="D835" s="239" t="s">
        <v>32</v>
      </c>
      <c r="E835" s="239" t="s">
        <v>17</v>
      </c>
      <c r="F835" s="239" t="s">
        <v>17</v>
      </c>
      <c r="G835" s="239" t="s">
        <v>17</v>
      </c>
      <c r="H835" s="239" t="s">
        <v>17</v>
      </c>
      <c r="I835" s="239" t="s">
        <v>17</v>
      </c>
      <c r="J835" s="239" t="s">
        <v>17</v>
      </c>
      <c r="K835" s="239" t="s">
        <v>1563</v>
      </c>
      <c r="L835" s="240">
        <v>43920</v>
      </c>
      <c r="M835" s="239" t="s">
        <v>887</v>
      </c>
    </row>
    <row r="836" spans="1:13" x14ac:dyDescent="0.35">
      <c r="A836" s="237" t="s">
        <v>67</v>
      </c>
      <c r="B836" s="237" t="s">
        <v>68</v>
      </c>
      <c r="C836" s="237" t="s">
        <v>69</v>
      </c>
      <c r="D836" s="237" t="s">
        <v>692</v>
      </c>
      <c r="E836" s="237">
        <v>0</v>
      </c>
      <c r="F836" s="237" t="s">
        <v>1564</v>
      </c>
      <c r="G836" s="237" t="s">
        <v>25</v>
      </c>
      <c r="H836" s="237">
        <v>2</v>
      </c>
      <c r="I836" s="237" t="s">
        <v>1565</v>
      </c>
      <c r="J836" s="237" t="s">
        <v>1566</v>
      </c>
      <c r="K836" s="237" t="s">
        <v>1567</v>
      </c>
      <c r="L836" s="238">
        <v>43920</v>
      </c>
      <c r="M836" s="237" t="s">
        <v>887</v>
      </c>
    </row>
    <row r="837" spans="1:13" x14ac:dyDescent="0.35">
      <c r="A837" s="239" t="s">
        <v>67</v>
      </c>
      <c r="B837" s="239" t="s">
        <v>68</v>
      </c>
      <c r="C837" s="239" t="s">
        <v>69</v>
      </c>
      <c r="D837" s="239" t="s">
        <v>696</v>
      </c>
      <c r="E837" s="239">
        <v>0</v>
      </c>
      <c r="F837" s="239" t="s">
        <v>1564</v>
      </c>
      <c r="G837" s="239" t="s">
        <v>25</v>
      </c>
      <c r="H837" s="239">
        <v>2</v>
      </c>
      <c r="I837" s="239" t="s">
        <v>1565</v>
      </c>
      <c r="J837" s="239" t="s">
        <v>1566</v>
      </c>
      <c r="K837" s="239" t="s">
        <v>1568</v>
      </c>
      <c r="L837" s="240">
        <v>43920</v>
      </c>
      <c r="M837" s="239" t="s">
        <v>887</v>
      </c>
    </row>
    <row r="838" spans="1:13" x14ac:dyDescent="0.35">
      <c r="A838" s="237" t="s">
        <v>67</v>
      </c>
      <c r="B838" s="237" t="s">
        <v>68</v>
      </c>
      <c r="C838" s="237" t="s">
        <v>69</v>
      </c>
      <c r="D838" s="237" t="s">
        <v>698</v>
      </c>
      <c r="E838" s="237">
        <v>4970376</v>
      </c>
      <c r="F838" s="237" t="s">
        <v>1564</v>
      </c>
      <c r="G838" s="237" t="s">
        <v>25</v>
      </c>
      <c r="H838" s="237">
        <v>2</v>
      </c>
      <c r="I838" s="237" t="s">
        <v>1565</v>
      </c>
      <c r="J838" s="237" t="s">
        <v>1566</v>
      </c>
      <c r="K838" s="237" t="s">
        <v>1569</v>
      </c>
      <c r="L838" s="238">
        <v>43920</v>
      </c>
      <c r="M838" s="237" t="s">
        <v>887</v>
      </c>
    </row>
    <row r="839" spans="1:13" x14ac:dyDescent="0.35">
      <c r="A839" s="239" t="s">
        <v>67</v>
      </c>
      <c r="B839" s="239" t="s">
        <v>68</v>
      </c>
      <c r="C839" s="239" t="s">
        <v>69</v>
      </c>
      <c r="D839" s="239" t="s">
        <v>704</v>
      </c>
      <c r="E839" s="239">
        <v>5459159</v>
      </c>
      <c r="F839" s="239" t="s">
        <v>1564</v>
      </c>
      <c r="G839" s="239" t="s">
        <v>25</v>
      </c>
      <c r="H839" s="239">
        <v>2</v>
      </c>
      <c r="I839" s="239" t="s">
        <v>1565</v>
      </c>
      <c r="J839" s="239" t="s">
        <v>1566</v>
      </c>
      <c r="K839" s="239" t="s">
        <v>1570</v>
      </c>
      <c r="L839" s="240">
        <v>43920</v>
      </c>
      <c r="M839" s="239" t="s">
        <v>887</v>
      </c>
    </row>
    <row r="840" spans="1:13" x14ac:dyDescent="0.35">
      <c r="A840" s="237" t="s">
        <v>67</v>
      </c>
      <c r="B840" s="237" t="s">
        <v>68</v>
      </c>
      <c r="C840" s="237" t="s">
        <v>69</v>
      </c>
      <c r="D840" s="237" t="s">
        <v>706</v>
      </c>
      <c r="E840" s="237">
        <v>15120284</v>
      </c>
      <c r="F840" s="237" t="s">
        <v>1564</v>
      </c>
      <c r="G840" s="237" t="s">
        <v>25</v>
      </c>
      <c r="H840" s="237">
        <v>2</v>
      </c>
      <c r="I840" s="237" t="s">
        <v>1565</v>
      </c>
      <c r="J840" s="237" t="s">
        <v>1566</v>
      </c>
      <c r="K840" s="237" t="s">
        <v>1571</v>
      </c>
      <c r="L840" s="238">
        <v>43920</v>
      </c>
      <c r="M840" s="237" t="s">
        <v>887</v>
      </c>
    </row>
    <row r="841" spans="1:13" x14ac:dyDescent="0.35">
      <c r="A841" s="239" t="s">
        <v>368</v>
      </c>
      <c r="B841" s="239" t="s">
        <v>369</v>
      </c>
      <c r="C841" s="239" t="s">
        <v>357</v>
      </c>
      <c r="D841" s="239" t="s">
        <v>692</v>
      </c>
      <c r="E841" s="239" t="s">
        <v>17</v>
      </c>
      <c r="F841" s="239" t="s">
        <v>17</v>
      </c>
      <c r="G841" s="239" t="s">
        <v>17</v>
      </c>
      <c r="H841" s="239" t="s">
        <v>17</v>
      </c>
      <c r="I841" s="239" t="s">
        <v>17</v>
      </c>
      <c r="J841" s="239" t="s">
        <v>1572</v>
      </c>
      <c r="K841" s="239" t="s">
        <v>1573</v>
      </c>
      <c r="L841" s="240">
        <v>43920</v>
      </c>
      <c r="M841" s="239" t="s">
        <v>20</v>
      </c>
    </row>
    <row r="842" spans="1:13" x14ac:dyDescent="0.35">
      <c r="A842" s="237" t="s">
        <v>368</v>
      </c>
      <c r="B842" s="237" t="s">
        <v>369</v>
      </c>
      <c r="C842" s="237" t="s">
        <v>357</v>
      </c>
      <c r="D842" s="237" t="s">
        <v>698</v>
      </c>
      <c r="E842" s="237" t="s">
        <v>17</v>
      </c>
      <c r="F842" s="237" t="s">
        <v>17</v>
      </c>
      <c r="G842" s="237" t="s">
        <v>17</v>
      </c>
      <c r="H842" s="237" t="s">
        <v>17</v>
      </c>
      <c r="I842" s="237" t="s">
        <v>17</v>
      </c>
      <c r="J842" s="237" t="s">
        <v>1572</v>
      </c>
      <c r="K842" s="237" t="s">
        <v>1574</v>
      </c>
      <c r="L842" s="238">
        <v>43920</v>
      </c>
      <c r="M842" s="237" t="s">
        <v>20</v>
      </c>
    </row>
    <row r="843" spans="1:13" x14ac:dyDescent="0.35">
      <c r="A843" s="239" t="s">
        <v>368</v>
      </c>
      <c r="B843" s="239" t="s">
        <v>369</v>
      </c>
      <c r="C843" s="239" t="s">
        <v>357</v>
      </c>
      <c r="D843" s="239" t="s">
        <v>704</v>
      </c>
      <c r="E843" s="239" t="s">
        <v>17</v>
      </c>
      <c r="F843" s="239" t="s">
        <v>17</v>
      </c>
      <c r="G843" s="239" t="s">
        <v>17</v>
      </c>
      <c r="H843" s="239" t="s">
        <v>17</v>
      </c>
      <c r="I843" s="239" t="s">
        <v>17</v>
      </c>
      <c r="J843" s="239" t="s">
        <v>1572</v>
      </c>
      <c r="K843" s="239" t="s">
        <v>1575</v>
      </c>
      <c r="L843" s="240">
        <v>43920</v>
      </c>
      <c r="M843" s="239" t="s">
        <v>20</v>
      </c>
    </row>
    <row r="844" spans="1:13" x14ac:dyDescent="0.35">
      <c r="A844" s="237" t="s">
        <v>368</v>
      </c>
      <c r="B844" s="237" t="s">
        <v>369</v>
      </c>
      <c r="C844" s="237" t="s">
        <v>357</v>
      </c>
      <c r="D844" s="237" t="s">
        <v>706</v>
      </c>
      <c r="E844" s="237" t="s">
        <v>17</v>
      </c>
      <c r="F844" s="237" t="s">
        <v>17</v>
      </c>
      <c r="G844" s="237" t="s">
        <v>17</v>
      </c>
      <c r="H844" s="237" t="s">
        <v>17</v>
      </c>
      <c r="I844" s="237" t="s">
        <v>17</v>
      </c>
      <c r="J844" s="237" t="s">
        <v>1572</v>
      </c>
      <c r="K844" s="237" t="s">
        <v>1576</v>
      </c>
      <c r="L844" s="238">
        <v>43920</v>
      </c>
      <c r="M844" s="237" t="s">
        <v>20</v>
      </c>
    </row>
    <row r="845" spans="1:13" x14ac:dyDescent="0.35">
      <c r="A845" s="239" t="s">
        <v>795</v>
      </c>
      <c r="B845" s="239" t="s">
        <v>796</v>
      </c>
      <c r="C845" s="239" t="s">
        <v>797</v>
      </c>
      <c r="D845" s="239" t="s">
        <v>59</v>
      </c>
      <c r="E845" s="239" t="s">
        <v>17</v>
      </c>
      <c r="F845" s="239" t="s">
        <v>17</v>
      </c>
      <c r="G845" s="239" t="s">
        <v>17</v>
      </c>
      <c r="H845" s="239" t="s">
        <v>17</v>
      </c>
      <c r="I845" s="239" t="s">
        <v>17</v>
      </c>
      <c r="J845" s="239" t="s">
        <v>17</v>
      </c>
      <c r="K845" s="239" t="s">
        <v>1577</v>
      </c>
      <c r="L845" s="240">
        <v>43920</v>
      </c>
      <c r="M845" s="239" t="s">
        <v>887</v>
      </c>
    </row>
    <row r="846" spans="1:13" x14ac:dyDescent="0.35">
      <c r="A846" s="237" t="s">
        <v>795</v>
      </c>
      <c r="B846" s="237" t="s">
        <v>796</v>
      </c>
      <c r="C846" s="237" t="s">
        <v>797</v>
      </c>
      <c r="D846" s="237" t="s">
        <v>30</v>
      </c>
      <c r="E846" s="237" t="s">
        <v>17</v>
      </c>
      <c r="F846" s="237" t="s">
        <v>17</v>
      </c>
      <c r="G846" s="237" t="s">
        <v>17</v>
      </c>
      <c r="H846" s="237" t="s">
        <v>17</v>
      </c>
      <c r="I846" s="237" t="s">
        <v>17</v>
      </c>
      <c r="J846" s="237" t="s">
        <v>17</v>
      </c>
      <c r="K846" s="237" t="s">
        <v>1578</v>
      </c>
      <c r="L846" s="238">
        <v>43920</v>
      </c>
      <c r="M846" s="237" t="s">
        <v>887</v>
      </c>
    </row>
    <row r="847" spans="1:13" x14ac:dyDescent="0.35">
      <c r="A847" s="239" t="s">
        <v>1379</v>
      </c>
      <c r="B847" s="239" t="s">
        <v>1380</v>
      </c>
      <c r="C847" s="239" t="s">
        <v>1098</v>
      </c>
      <c r="D847" s="239" t="s">
        <v>242</v>
      </c>
      <c r="E847" s="239">
        <v>237708</v>
      </c>
      <c r="F847" s="239" t="s">
        <v>1579</v>
      </c>
      <c r="G847" s="239" t="s">
        <v>25</v>
      </c>
      <c r="H847" s="239">
        <v>2</v>
      </c>
      <c r="I847" s="239" t="s">
        <v>1580</v>
      </c>
      <c r="J847" s="239" t="s">
        <v>1581</v>
      </c>
      <c r="K847" s="239" t="s">
        <v>1582</v>
      </c>
      <c r="L847" s="240">
        <v>43949</v>
      </c>
      <c r="M847" s="239" t="s">
        <v>20</v>
      </c>
    </row>
    <row r="848" spans="1:13" x14ac:dyDescent="0.35">
      <c r="A848" s="237" t="s">
        <v>229</v>
      </c>
      <c r="B848" s="237" t="s">
        <v>230</v>
      </c>
      <c r="C848" s="237" t="s">
        <v>231</v>
      </c>
      <c r="D848" s="237" t="s">
        <v>16</v>
      </c>
      <c r="E848" s="237" t="s">
        <v>17</v>
      </c>
      <c r="F848" s="237" t="s">
        <v>17</v>
      </c>
      <c r="G848" s="237" t="s">
        <v>17</v>
      </c>
      <c r="H848" s="237" t="s">
        <v>17</v>
      </c>
      <c r="I848" s="237" t="s">
        <v>17</v>
      </c>
      <c r="J848" s="237" t="s">
        <v>184</v>
      </c>
      <c r="K848" s="237" t="s">
        <v>1583</v>
      </c>
      <c r="L848" s="238">
        <v>43950</v>
      </c>
      <c r="M848" s="237" t="s">
        <v>20</v>
      </c>
    </row>
    <row r="849" spans="1:13" x14ac:dyDescent="0.35">
      <c r="A849" s="239" t="s">
        <v>229</v>
      </c>
      <c r="B849" s="239" t="s">
        <v>230</v>
      </c>
      <c r="C849" s="239" t="s">
        <v>231</v>
      </c>
      <c r="D849" s="239" t="s">
        <v>21</v>
      </c>
      <c r="E849" s="239" t="s">
        <v>17</v>
      </c>
      <c r="F849" s="239" t="s">
        <v>17</v>
      </c>
      <c r="G849" s="239" t="s">
        <v>17</v>
      </c>
      <c r="H849" s="239" t="s">
        <v>17</v>
      </c>
      <c r="I849" s="239" t="s">
        <v>17</v>
      </c>
      <c r="J849" s="239" t="s">
        <v>184</v>
      </c>
      <c r="K849" s="239" t="s">
        <v>1584</v>
      </c>
      <c r="L849" s="240">
        <v>43950</v>
      </c>
      <c r="M849" s="239" t="s">
        <v>20</v>
      </c>
    </row>
    <row r="850" spans="1:13" x14ac:dyDescent="0.35">
      <c r="A850" s="237" t="s">
        <v>229</v>
      </c>
      <c r="B850" s="237" t="s">
        <v>230</v>
      </c>
      <c r="C850" s="237" t="s">
        <v>231</v>
      </c>
      <c r="D850" s="237" t="s">
        <v>28</v>
      </c>
      <c r="E850" s="237" t="s">
        <v>17</v>
      </c>
      <c r="F850" s="237" t="s">
        <v>17</v>
      </c>
      <c r="G850" s="237" t="s">
        <v>17</v>
      </c>
      <c r="H850" s="237" t="s">
        <v>17</v>
      </c>
      <c r="I850" s="237" t="s">
        <v>17</v>
      </c>
      <c r="J850" s="237" t="s">
        <v>184</v>
      </c>
      <c r="K850" s="237" t="s">
        <v>1585</v>
      </c>
      <c r="L850" s="238">
        <v>43950</v>
      </c>
      <c r="M850" s="237" t="s">
        <v>20</v>
      </c>
    </row>
    <row r="851" spans="1:13" x14ac:dyDescent="0.35">
      <c r="A851" s="239" t="s">
        <v>229</v>
      </c>
      <c r="B851" s="239" t="s">
        <v>230</v>
      </c>
      <c r="C851" s="239" t="s">
        <v>231</v>
      </c>
      <c r="D851" s="239" t="s">
        <v>59</v>
      </c>
      <c r="E851" s="239" t="s">
        <v>17</v>
      </c>
      <c r="F851" s="239" t="s">
        <v>17</v>
      </c>
      <c r="G851" s="239" t="s">
        <v>17</v>
      </c>
      <c r="H851" s="239" t="s">
        <v>17</v>
      </c>
      <c r="I851" s="239" t="s">
        <v>17</v>
      </c>
      <c r="J851" s="239" t="s">
        <v>184</v>
      </c>
      <c r="K851" s="239" t="s">
        <v>1586</v>
      </c>
      <c r="L851" s="240">
        <v>43950</v>
      </c>
      <c r="M851" s="239" t="s">
        <v>20</v>
      </c>
    </row>
    <row r="852" spans="1:13" x14ac:dyDescent="0.35">
      <c r="A852" s="237" t="s">
        <v>229</v>
      </c>
      <c r="B852" s="237" t="s">
        <v>230</v>
      </c>
      <c r="C852" s="237" t="s">
        <v>231</v>
      </c>
      <c r="D852" s="237" t="s">
        <v>61</v>
      </c>
      <c r="E852" s="237" t="s">
        <v>17</v>
      </c>
      <c r="F852" s="237" t="s">
        <v>17</v>
      </c>
      <c r="G852" s="237" t="s">
        <v>17</v>
      </c>
      <c r="H852" s="237" t="s">
        <v>17</v>
      </c>
      <c r="I852" s="237" t="s">
        <v>17</v>
      </c>
      <c r="J852" s="237" t="s">
        <v>184</v>
      </c>
      <c r="K852" s="237" t="s">
        <v>1587</v>
      </c>
      <c r="L852" s="238">
        <v>43950</v>
      </c>
      <c r="M852" s="237" t="s">
        <v>887</v>
      </c>
    </row>
    <row r="853" spans="1:13" x14ac:dyDescent="0.35">
      <c r="A853" s="239" t="s">
        <v>1588</v>
      </c>
      <c r="B853" s="239" t="s">
        <v>1589</v>
      </c>
      <c r="C853" s="239" t="s">
        <v>542</v>
      </c>
      <c r="D853" s="239" t="s">
        <v>16</v>
      </c>
      <c r="E853" s="239" t="s">
        <v>17</v>
      </c>
      <c r="F853" s="239" t="s">
        <v>17</v>
      </c>
      <c r="G853" s="239" t="s">
        <v>17</v>
      </c>
      <c r="H853" s="239" t="s">
        <v>17</v>
      </c>
      <c r="I853" s="239" t="s">
        <v>17</v>
      </c>
      <c r="J853" s="239" t="s">
        <v>1590</v>
      </c>
      <c r="K853" s="239" t="s">
        <v>1591</v>
      </c>
      <c r="L853" s="240">
        <v>43950</v>
      </c>
      <c r="M853" s="239" t="s">
        <v>20</v>
      </c>
    </row>
    <row r="854" spans="1:13" x14ac:dyDescent="0.35">
      <c r="A854" s="237" t="s">
        <v>1588</v>
      </c>
      <c r="B854" s="237" t="s">
        <v>1589</v>
      </c>
      <c r="C854" s="237" t="s">
        <v>542</v>
      </c>
      <c r="D854" s="237" t="s">
        <v>21</v>
      </c>
      <c r="E854" s="237" t="s">
        <v>17</v>
      </c>
      <c r="F854" s="237" t="s">
        <v>17</v>
      </c>
      <c r="G854" s="237" t="s">
        <v>17</v>
      </c>
      <c r="H854" s="237" t="s">
        <v>17</v>
      </c>
      <c r="I854" s="237" t="s">
        <v>17</v>
      </c>
      <c r="J854" s="237" t="s">
        <v>1590</v>
      </c>
      <c r="K854" s="237" t="s">
        <v>1592</v>
      </c>
      <c r="L854" s="238">
        <v>43950</v>
      </c>
      <c r="M854" s="237" t="s">
        <v>20</v>
      </c>
    </row>
    <row r="855" spans="1:13" x14ac:dyDescent="0.35">
      <c r="A855" s="239" t="s">
        <v>1588</v>
      </c>
      <c r="B855" s="239" t="s">
        <v>1589</v>
      </c>
      <c r="C855" s="239" t="s">
        <v>542</v>
      </c>
      <c r="D855" s="239" t="s">
        <v>24</v>
      </c>
      <c r="E855" s="239">
        <v>5</v>
      </c>
      <c r="F855" s="239" t="s">
        <v>1450</v>
      </c>
      <c r="G855" s="239" t="s">
        <v>50</v>
      </c>
      <c r="H855" s="239">
        <v>1</v>
      </c>
      <c r="I855" s="239" t="s">
        <v>1451</v>
      </c>
      <c r="J855" s="239" t="s">
        <v>1593</v>
      </c>
      <c r="K855" s="239" t="s">
        <v>1594</v>
      </c>
      <c r="L855" s="240">
        <v>43950</v>
      </c>
      <c r="M855" s="239" t="s">
        <v>20</v>
      </c>
    </row>
    <row r="856" spans="1:13" x14ac:dyDescent="0.35">
      <c r="A856" s="237" t="s">
        <v>1588</v>
      </c>
      <c r="B856" s="237" t="s">
        <v>1589</v>
      </c>
      <c r="C856" s="237" t="s">
        <v>542</v>
      </c>
      <c r="D856" s="237" t="s">
        <v>28</v>
      </c>
      <c r="E856" s="237">
        <v>133900</v>
      </c>
      <c r="F856" s="237" t="s">
        <v>1595</v>
      </c>
      <c r="G856" s="237" t="s">
        <v>22</v>
      </c>
      <c r="H856" s="237">
        <v>3</v>
      </c>
      <c r="I856" s="237" t="s">
        <v>1596</v>
      </c>
      <c r="J856" s="237" t="s">
        <v>1597</v>
      </c>
      <c r="K856" s="237" t="s">
        <v>1598</v>
      </c>
      <c r="L856" s="238">
        <v>43950</v>
      </c>
      <c r="M856" s="237" t="s">
        <v>20</v>
      </c>
    </row>
    <row r="857" spans="1:13" x14ac:dyDescent="0.35">
      <c r="A857" s="239" t="s">
        <v>1588</v>
      </c>
      <c r="B857" s="239" t="s">
        <v>1589</v>
      </c>
      <c r="C857" s="239" t="s">
        <v>542</v>
      </c>
      <c r="D857" s="239" t="s">
        <v>59</v>
      </c>
      <c r="E857" s="239" t="s">
        <v>17</v>
      </c>
      <c r="F857" s="239" t="s">
        <v>17</v>
      </c>
      <c r="G857" s="239" t="s">
        <v>17</v>
      </c>
      <c r="H857" s="239" t="s">
        <v>17</v>
      </c>
      <c r="I857" s="239" t="s">
        <v>17</v>
      </c>
      <c r="J857" s="239" t="s">
        <v>17</v>
      </c>
      <c r="K857" s="239" t="s">
        <v>1599</v>
      </c>
      <c r="L857" s="240">
        <v>43950</v>
      </c>
      <c r="M857" s="239" t="s">
        <v>20</v>
      </c>
    </row>
    <row r="858" spans="1:13" x14ac:dyDescent="0.35">
      <c r="A858" s="237" t="s">
        <v>1588</v>
      </c>
      <c r="B858" s="237" t="s">
        <v>1589</v>
      </c>
      <c r="C858" s="237" t="s">
        <v>542</v>
      </c>
      <c r="D858" s="237" t="s">
        <v>61</v>
      </c>
      <c r="E858" s="237" t="s">
        <v>17</v>
      </c>
      <c r="F858" s="237" t="s">
        <v>17</v>
      </c>
      <c r="G858" s="237" t="s">
        <v>17</v>
      </c>
      <c r="H858" s="237" t="s">
        <v>17</v>
      </c>
      <c r="I858" s="237" t="s">
        <v>17</v>
      </c>
      <c r="J858" s="237" t="s">
        <v>1600</v>
      </c>
      <c r="K858" s="237" t="s">
        <v>1601</v>
      </c>
      <c r="L858" s="238">
        <v>43950</v>
      </c>
      <c r="M858" s="237" t="s">
        <v>20</v>
      </c>
    </row>
    <row r="859" spans="1:13" x14ac:dyDescent="0.35">
      <c r="A859" s="239" t="s">
        <v>540</v>
      </c>
      <c r="B859" s="239" t="s">
        <v>541</v>
      </c>
      <c r="C859" s="239" t="s">
        <v>542</v>
      </c>
      <c r="D859" s="239" t="s">
        <v>28</v>
      </c>
      <c r="E859" s="239">
        <v>133900</v>
      </c>
      <c r="F859" s="239" t="s">
        <v>1602</v>
      </c>
      <c r="G859" s="239" t="s">
        <v>22</v>
      </c>
      <c r="H859" s="239">
        <v>3</v>
      </c>
      <c r="I859" s="239" t="s">
        <v>1603</v>
      </c>
      <c r="J859" s="239" t="s">
        <v>1597</v>
      </c>
      <c r="K859" s="239" t="s">
        <v>1604</v>
      </c>
      <c r="L859" s="240">
        <v>43950</v>
      </c>
      <c r="M859" s="239" t="s">
        <v>20</v>
      </c>
    </row>
    <row r="860" spans="1:13" x14ac:dyDescent="0.35">
      <c r="A860" s="237" t="s">
        <v>181</v>
      </c>
      <c r="B860" s="237" t="s">
        <v>182</v>
      </c>
      <c r="C860" s="237" t="s">
        <v>183</v>
      </c>
      <c r="D860" s="237" t="s">
        <v>16</v>
      </c>
      <c r="E860" s="237" t="s">
        <v>17</v>
      </c>
      <c r="F860" s="237" t="s">
        <v>17</v>
      </c>
      <c r="G860" s="237" t="s">
        <v>17</v>
      </c>
      <c r="H860" s="237" t="s">
        <v>17</v>
      </c>
      <c r="I860" s="237" t="s">
        <v>17</v>
      </c>
      <c r="J860" s="237" t="s">
        <v>1605</v>
      </c>
      <c r="K860" s="237" t="s">
        <v>1606</v>
      </c>
      <c r="L860" s="238">
        <v>43950</v>
      </c>
      <c r="M860" s="237" t="s">
        <v>20</v>
      </c>
    </row>
    <row r="861" spans="1:13" x14ac:dyDescent="0.35">
      <c r="A861" s="239" t="s">
        <v>181</v>
      </c>
      <c r="B861" s="239" t="s">
        <v>182</v>
      </c>
      <c r="C861" s="239" t="s">
        <v>183</v>
      </c>
      <c r="D861" s="239" t="s">
        <v>21</v>
      </c>
      <c r="E861" s="239" t="s">
        <v>17</v>
      </c>
      <c r="F861" s="239" t="s">
        <v>17</v>
      </c>
      <c r="G861" s="239" t="s">
        <v>17</v>
      </c>
      <c r="H861" s="239" t="s">
        <v>17</v>
      </c>
      <c r="I861" s="239" t="s">
        <v>17</v>
      </c>
      <c r="J861" s="239" t="s">
        <v>1607</v>
      </c>
      <c r="K861" s="239" t="s">
        <v>1608</v>
      </c>
      <c r="L861" s="240">
        <v>43950</v>
      </c>
      <c r="M861" s="239" t="s">
        <v>20</v>
      </c>
    </row>
    <row r="862" spans="1:13" x14ac:dyDescent="0.35">
      <c r="A862" s="237" t="s">
        <v>181</v>
      </c>
      <c r="B862" s="237" t="s">
        <v>182</v>
      </c>
      <c r="C862" s="237" t="s">
        <v>183</v>
      </c>
      <c r="D862" s="237" t="s">
        <v>59</v>
      </c>
      <c r="E862" s="237" t="s">
        <v>17</v>
      </c>
      <c r="F862" s="237" t="s">
        <v>17</v>
      </c>
      <c r="G862" s="237" t="s">
        <v>17</v>
      </c>
      <c r="H862" s="237" t="s">
        <v>17</v>
      </c>
      <c r="I862" s="237" t="s">
        <v>17</v>
      </c>
      <c r="J862" s="237" t="s">
        <v>184</v>
      </c>
      <c r="K862" s="237" t="s">
        <v>1609</v>
      </c>
      <c r="L862" s="238">
        <v>43950</v>
      </c>
      <c r="M862" s="237" t="s">
        <v>20</v>
      </c>
    </row>
    <row r="863" spans="1:13" x14ac:dyDescent="0.35">
      <c r="A863" s="239" t="s">
        <v>1610</v>
      </c>
      <c r="B863" s="239" t="s">
        <v>1611</v>
      </c>
      <c r="C863" s="239" t="s">
        <v>1612</v>
      </c>
      <c r="D863" s="239" t="s">
        <v>24</v>
      </c>
      <c r="E863" s="239">
        <v>3</v>
      </c>
      <c r="F863" s="239" t="s">
        <v>1613</v>
      </c>
      <c r="G863" s="239" t="s">
        <v>50</v>
      </c>
      <c r="H863" s="239">
        <v>1</v>
      </c>
      <c r="I863" s="239" t="s">
        <v>1614</v>
      </c>
      <c r="J863" s="239" t="s">
        <v>1615</v>
      </c>
      <c r="K863" s="239" t="s">
        <v>1616</v>
      </c>
      <c r="L863" s="240">
        <v>43950</v>
      </c>
      <c r="M863" s="239" t="s">
        <v>20</v>
      </c>
    </row>
    <row r="864" spans="1:13" x14ac:dyDescent="0.35">
      <c r="A864" s="237" t="s">
        <v>1610</v>
      </c>
      <c r="B864" s="237" t="s">
        <v>1611</v>
      </c>
      <c r="C864" s="237" t="s">
        <v>1612</v>
      </c>
      <c r="D864" s="237" t="s">
        <v>28</v>
      </c>
      <c r="E864" s="237" t="s">
        <v>17</v>
      </c>
      <c r="F864" s="237" t="s">
        <v>17</v>
      </c>
      <c r="G864" s="237" t="s">
        <v>17</v>
      </c>
      <c r="H864" s="237" t="s">
        <v>17</v>
      </c>
      <c r="I864" s="237" t="s">
        <v>1617</v>
      </c>
      <c r="J864" s="237" t="s">
        <v>1618</v>
      </c>
      <c r="K864" s="237" t="s">
        <v>1619</v>
      </c>
      <c r="L864" s="238">
        <v>43950</v>
      </c>
      <c r="M864" s="237" t="s">
        <v>20</v>
      </c>
    </row>
    <row r="865" spans="1:13" x14ac:dyDescent="0.35">
      <c r="A865" s="239" t="s">
        <v>1610</v>
      </c>
      <c r="B865" s="239" t="s">
        <v>1611</v>
      </c>
      <c r="C865" s="239" t="s">
        <v>1612</v>
      </c>
      <c r="D865" s="239" t="s">
        <v>59</v>
      </c>
      <c r="E865" s="239" t="s">
        <v>17</v>
      </c>
      <c r="F865" s="239" t="s">
        <v>17</v>
      </c>
      <c r="G865" s="239" t="s">
        <v>17</v>
      </c>
      <c r="H865" s="239" t="s">
        <v>17</v>
      </c>
      <c r="I865" s="239" t="s">
        <v>776</v>
      </c>
      <c r="J865" s="239" t="s">
        <v>776</v>
      </c>
      <c r="K865" s="239" t="s">
        <v>1620</v>
      </c>
      <c r="L865" s="240">
        <v>43950</v>
      </c>
      <c r="M865" s="239" t="s">
        <v>20</v>
      </c>
    </row>
    <row r="866" spans="1:13" x14ac:dyDescent="0.35">
      <c r="A866" s="237" t="s">
        <v>1610</v>
      </c>
      <c r="B866" s="237" t="s">
        <v>1611</v>
      </c>
      <c r="C866" s="237" t="s">
        <v>1612</v>
      </c>
      <c r="D866" s="237" t="s">
        <v>30</v>
      </c>
      <c r="E866" s="237" t="s">
        <v>17</v>
      </c>
      <c r="F866" s="237" t="s">
        <v>17</v>
      </c>
      <c r="G866" s="237" t="s">
        <v>17</v>
      </c>
      <c r="H866" s="237" t="s">
        <v>17</v>
      </c>
      <c r="I866" s="237" t="s">
        <v>776</v>
      </c>
      <c r="J866" s="237" t="s">
        <v>1621</v>
      </c>
      <c r="K866" s="237" t="s">
        <v>1622</v>
      </c>
      <c r="L866" s="238">
        <v>43950</v>
      </c>
      <c r="M866" s="237" t="s">
        <v>20</v>
      </c>
    </row>
    <row r="867" spans="1:13" x14ac:dyDescent="0.35">
      <c r="A867" s="239" t="s">
        <v>1610</v>
      </c>
      <c r="B867" s="239" t="s">
        <v>1611</v>
      </c>
      <c r="C867" s="239" t="s">
        <v>1612</v>
      </c>
      <c r="D867" s="239" t="s">
        <v>32</v>
      </c>
      <c r="E867" s="239" t="s">
        <v>17</v>
      </c>
      <c r="F867" s="239" t="s">
        <v>17</v>
      </c>
      <c r="G867" s="239" t="s">
        <v>17</v>
      </c>
      <c r="H867" s="239" t="s">
        <v>17</v>
      </c>
      <c r="I867" s="239" t="s">
        <v>776</v>
      </c>
      <c r="J867" s="239" t="s">
        <v>1621</v>
      </c>
      <c r="K867" s="239" t="s">
        <v>1623</v>
      </c>
      <c r="L867" s="240">
        <v>43950</v>
      </c>
      <c r="M867" s="239" t="s">
        <v>20</v>
      </c>
    </row>
    <row r="868" spans="1:13" x14ac:dyDescent="0.35">
      <c r="A868" s="237" t="s">
        <v>951</v>
      </c>
      <c r="B868" s="237" t="s">
        <v>952</v>
      </c>
      <c r="C868" s="237" t="s">
        <v>953</v>
      </c>
      <c r="D868" s="237" t="s">
        <v>875</v>
      </c>
      <c r="E868" s="237">
        <v>121935849</v>
      </c>
      <c r="F868" s="237" t="s">
        <v>1624</v>
      </c>
      <c r="G868" s="237" t="s">
        <v>50</v>
      </c>
      <c r="H868" s="237">
        <v>1</v>
      </c>
      <c r="I868" s="237" t="s">
        <v>1625</v>
      </c>
      <c r="J868" s="237" t="s">
        <v>1626</v>
      </c>
      <c r="K868" s="237" t="s">
        <v>1627</v>
      </c>
      <c r="L868" s="238">
        <v>43950</v>
      </c>
      <c r="M868" s="237" t="s">
        <v>887</v>
      </c>
    </row>
    <row r="869" spans="1:13" x14ac:dyDescent="0.35">
      <c r="A869" s="239" t="s">
        <v>267</v>
      </c>
      <c r="B869" s="239" t="s">
        <v>268</v>
      </c>
      <c r="C869" s="239" t="s">
        <v>251</v>
      </c>
      <c r="D869" s="239" t="s">
        <v>61</v>
      </c>
      <c r="E869" s="239">
        <v>141012</v>
      </c>
      <c r="F869" s="239" t="s">
        <v>1628</v>
      </c>
      <c r="G869" s="239" t="s">
        <v>25</v>
      </c>
      <c r="H869" s="239">
        <v>2</v>
      </c>
      <c r="I869" s="239" t="s">
        <v>1629</v>
      </c>
      <c r="J869" s="239" t="s">
        <v>1630</v>
      </c>
      <c r="K869" s="239" t="s">
        <v>1631</v>
      </c>
      <c r="L869" s="240">
        <v>43951</v>
      </c>
      <c r="M869" s="239" t="s">
        <v>20</v>
      </c>
    </row>
    <row r="870" spans="1:13" x14ac:dyDescent="0.35">
      <c r="A870" s="237" t="s">
        <v>857</v>
      </c>
      <c r="B870" s="237" t="s">
        <v>858</v>
      </c>
      <c r="C870" s="237" t="s">
        <v>859</v>
      </c>
      <c r="D870" s="237" t="s">
        <v>242</v>
      </c>
      <c r="E870" s="237">
        <v>369002</v>
      </c>
      <c r="F870" s="237" t="s">
        <v>1632</v>
      </c>
      <c r="G870" s="237" t="s">
        <v>25</v>
      </c>
      <c r="H870" s="237">
        <v>2</v>
      </c>
      <c r="I870" s="237" t="s">
        <v>1633</v>
      </c>
      <c r="J870" s="237" t="s">
        <v>1634</v>
      </c>
      <c r="K870" s="237" t="s">
        <v>1635</v>
      </c>
      <c r="L870" s="238">
        <v>43979</v>
      </c>
      <c r="M870" s="237" t="s">
        <v>20</v>
      </c>
    </row>
    <row r="871" spans="1:13" x14ac:dyDescent="0.35">
      <c r="A871" s="239" t="s">
        <v>1636</v>
      </c>
      <c r="B871" s="239" t="s">
        <v>1637</v>
      </c>
      <c r="C871" s="239" t="s">
        <v>1612</v>
      </c>
      <c r="D871" s="239" t="s">
        <v>16</v>
      </c>
      <c r="E871" s="239" t="s">
        <v>17</v>
      </c>
      <c r="F871" s="239" t="s">
        <v>1638</v>
      </c>
      <c r="G871" s="239" t="s">
        <v>17</v>
      </c>
      <c r="H871" s="239" t="s">
        <v>17</v>
      </c>
      <c r="I871" s="239" t="s">
        <v>649</v>
      </c>
      <c r="J871" s="239" t="s">
        <v>1639</v>
      </c>
      <c r="K871" s="239" t="s">
        <v>1640</v>
      </c>
      <c r="L871" s="240">
        <v>43987</v>
      </c>
      <c r="M871" s="239" t="s">
        <v>20</v>
      </c>
    </row>
    <row r="872" spans="1:13" x14ac:dyDescent="0.35">
      <c r="A872" s="237" t="s">
        <v>1636</v>
      </c>
      <c r="B872" s="237" t="s">
        <v>1637</v>
      </c>
      <c r="C872" s="237" t="s">
        <v>1612</v>
      </c>
      <c r="D872" s="237" t="s">
        <v>21</v>
      </c>
      <c r="E872" s="237" t="s">
        <v>17</v>
      </c>
      <c r="F872" s="237" t="s">
        <v>1638</v>
      </c>
      <c r="G872" s="237" t="s">
        <v>17</v>
      </c>
      <c r="H872" s="237" t="s">
        <v>17</v>
      </c>
      <c r="I872" s="237" t="s">
        <v>649</v>
      </c>
      <c r="J872" s="237" t="s">
        <v>1639</v>
      </c>
      <c r="K872" s="237" t="s">
        <v>1641</v>
      </c>
      <c r="L872" s="238">
        <v>43987</v>
      </c>
      <c r="M872" s="237" t="s">
        <v>20</v>
      </c>
    </row>
    <row r="873" spans="1:13" x14ac:dyDescent="0.35">
      <c r="A873" s="239" t="s">
        <v>1636</v>
      </c>
      <c r="B873" s="239" t="s">
        <v>1637</v>
      </c>
      <c r="C873" s="239" t="s">
        <v>1612</v>
      </c>
      <c r="D873" s="239" t="s">
        <v>24</v>
      </c>
      <c r="E873" s="239">
        <v>2</v>
      </c>
      <c r="F873" s="239" t="s">
        <v>1642</v>
      </c>
      <c r="G873" s="239" t="s">
        <v>50</v>
      </c>
      <c r="H873" s="239">
        <v>1</v>
      </c>
      <c r="I873" s="239" t="s">
        <v>1643</v>
      </c>
      <c r="J873" s="239" t="s">
        <v>1644</v>
      </c>
      <c r="K873" s="239" t="s">
        <v>1645</v>
      </c>
      <c r="L873" s="240">
        <v>43987</v>
      </c>
      <c r="M873" s="239" t="s">
        <v>20</v>
      </c>
    </row>
    <row r="874" spans="1:13" x14ac:dyDescent="0.35">
      <c r="A874" s="237" t="s">
        <v>1636</v>
      </c>
      <c r="B874" s="237" t="s">
        <v>1637</v>
      </c>
      <c r="C874" s="237" t="s">
        <v>1612</v>
      </c>
      <c r="D874" s="237" t="s">
        <v>28</v>
      </c>
      <c r="E874" s="237" t="s">
        <v>17</v>
      </c>
      <c r="F874" s="237" t="s">
        <v>1646</v>
      </c>
      <c r="G874" s="237" t="s">
        <v>17</v>
      </c>
      <c r="H874" s="237" t="s">
        <v>17</v>
      </c>
      <c r="I874" s="237" t="s">
        <v>1647</v>
      </c>
      <c r="J874" s="237" t="s">
        <v>1648</v>
      </c>
      <c r="K874" s="237" t="s">
        <v>1649</v>
      </c>
      <c r="L874" s="238">
        <v>43987</v>
      </c>
      <c r="M874" s="237" t="s">
        <v>20</v>
      </c>
    </row>
    <row r="875" spans="1:13" x14ac:dyDescent="0.35">
      <c r="A875" s="239" t="s">
        <v>1636</v>
      </c>
      <c r="B875" s="239" t="s">
        <v>1637</v>
      </c>
      <c r="C875" s="239" t="s">
        <v>1612</v>
      </c>
      <c r="D875" s="239" t="s">
        <v>59</v>
      </c>
      <c r="E875" s="239">
        <v>0</v>
      </c>
      <c r="F875" s="239" t="s">
        <v>1638</v>
      </c>
      <c r="G875" s="239" t="s">
        <v>22</v>
      </c>
      <c r="H875" s="239">
        <v>3</v>
      </c>
      <c r="I875" s="239" t="s">
        <v>649</v>
      </c>
      <c r="J875" s="239" t="s">
        <v>1650</v>
      </c>
      <c r="K875" s="239" t="s">
        <v>1651</v>
      </c>
      <c r="L875" s="240">
        <v>43987</v>
      </c>
      <c r="M875" s="239" t="s">
        <v>20</v>
      </c>
    </row>
    <row r="876" spans="1:13" x14ac:dyDescent="0.35">
      <c r="A876" s="237" t="s">
        <v>1636</v>
      </c>
      <c r="B876" s="237" t="s">
        <v>1637</v>
      </c>
      <c r="C876" s="237" t="s">
        <v>1612</v>
      </c>
      <c r="D876" s="237" t="s">
        <v>61</v>
      </c>
      <c r="E876" s="237" t="s">
        <v>17</v>
      </c>
      <c r="F876" s="237" t="s">
        <v>17</v>
      </c>
      <c r="G876" s="237" t="s">
        <v>17</v>
      </c>
      <c r="H876" s="237" t="s">
        <v>17</v>
      </c>
      <c r="I876" s="237" t="s">
        <v>17</v>
      </c>
      <c r="J876" s="237" t="s">
        <v>18</v>
      </c>
      <c r="K876" s="237" t="s">
        <v>1652</v>
      </c>
      <c r="L876" s="238">
        <v>43987</v>
      </c>
      <c r="M876" s="237" t="s">
        <v>20</v>
      </c>
    </row>
    <row r="877" spans="1:13" x14ac:dyDescent="0.35">
      <c r="A877" s="239" t="s">
        <v>1636</v>
      </c>
      <c r="B877" s="239" t="s">
        <v>1637</v>
      </c>
      <c r="C877" s="239" t="s">
        <v>1612</v>
      </c>
      <c r="D877" s="239" t="s">
        <v>30</v>
      </c>
      <c r="E877" s="239" t="s">
        <v>17</v>
      </c>
      <c r="F877" s="239" t="s">
        <v>17</v>
      </c>
      <c r="G877" s="239" t="s">
        <v>17</v>
      </c>
      <c r="H877" s="239" t="s">
        <v>17</v>
      </c>
      <c r="I877" s="239" t="s">
        <v>17</v>
      </c>
      <c r="J877" s="239" t="s">
        <v>1621</v>
      </c>
      <c r="K877" s="239" t="s">
        <v>1653</v>
      </c>
      <c r="L877" s="240">
        <v>43987</v>
      </c>
      <c r="M877" s="239" t="s">
        <v>20</v>
      </c>
    </row>
    <row r="878" spans="1:13" x14ac:dyDescent="0.35">
      <c r="A878" s="237" t="s">
        <v>1636</v>
      </c>
      <c r="B878" s="237" t="s">
        <v>1637</v>
      </c>
      <c r="C878" s="237" t="s">
        <v>1612</v>
      </c>
      <c r="D878" s="237" t="s">
        <v>32</v>
      </c>
      <c r="E878" s="237" t="s">
        <v>17</v>
      </c>
      <c r="F878" s="237" t="s">
        <v>17</v>
      </c>
      <c r="G878" s="237" t="s">
        <v>17</v>
      </c>
      <c r="H878" s="237" t="s">
        <v>17</v>
      </c>
      <c r="I878" s="237" t="s">
        <v>17</v>
      </c>
      <c r="J878" s="237" t="s">
        <v>1621</v>
      </c>
      <c r="K878" s="237" t="s">
        <v>1654</v>
      </c>
      <c r="L878" s="238">
        <v>43987</v>
      </c>
      <c r="M878" s="237" t="s">
        <v>20</v>
      </c>
    </row>
    <row r="879" spans="1:13" x14ac:dyDescent="0.35">
      <c r="A879" s="239" t="s">
        <v>1350</v>
      </c>
      <c r="B879" s="239" t="s">
        <v>1351</v>
      </c>
      <c r="C879" s="239" t="s">
        <v>1352</v>
      </c>
      <c r="D879" s="239" t="s">
        <v>57</v>
      </c>
      <c r="E879" s="239" t="s">
        <v>17</v>
      </c>
      <c r="F879" s="239" t="s">
        <v>17</v>
      </c>
      <c r="G879" s="239" t="s">
        <v>17</v>
      </c>
      <c r="H879" s="239" t="s">
        <v>17</v>
      </c>
      <c r="I879" s="239" t="s">
        <v>17</v>
      </c>
      <c r="J879" s="239" t="s">
        <v>1655</v>
      </c>
      <c r="K879" s="239" t="s">
        <v>1656</v>
      </c>
      <c r="L879" s="240">
        <v>43987</v>
      </c>
      <c r="M879" s="239" t="s">
        <v>20</v>
      </c>
    </row>
    <row r="880" spans="1:13" x14ac:dyDescent="0.35">
      <c r="A880" s="237" t="s">
        <v>578</v>
      </c>
      <c r="B880" s="237" t="s">
        <v>579</v>
      </c>
      <c r="C880" s="237" t="s">
        <v>580</v>
      </c>
      <c r="D880" s="237" t="s">
        <v>779</v>
      </c>
      <c r="E880" s="237" t="s">
        <v>17</v>
      </c>
      <c r="F880" s="237" t="s">
        <v>1657</v>
      </c>
      <c r="G880" s="237" t="s">
        <v>17</v>
      </c>
      <c r="H880" s="237" t="s">
        <v>17</v>
      </c>
      <c r="I880" s="237" t="s">
        <v>1658</v>
      </c>
      <c r="J880" s="237" t="s">
        <v>1659</v>
      </c>
      <c r="K880" s="237" t="s">
        <v>1660</v>
      </c>
      <c r="L880" s="238">
        <v>43992</v>
      </c>
      <c r="M880" s="237" t="s">
        <v>20</v>
      </c>
    </row>
    <row r="881" spans="1:13" x14ac:dyDescent="0.35">
      <c r="A881" s="239" t="s">
        <v>578</v>
      </c>
      <c r="B881" s="239" t="s">
        <v>579</v>
      </c>
      <c r="C881" s="239" t="s">
        <v>580</v>
      </c>
      <c r="D881" s="239" t="s">
        <v>682</v>
      </c>
      <c r="E881" s="239" t="s">
        <v>17</v>
      </c>
      <c r="F881" s="239" t="s">
        <v>1661</v>
      </c>
      <c r="G881" s="239" t="s">
        <v>17</v>
      </c>
      <c r="H881" s="239" t="s">
        <v>17</v>
      </c>
      <c r="I881" s="239" t="s">
        <v>1658</v>
      </c>
      <c r="J881" s="239" t="s">
        <v>1662</v>
      </c>
      <c r="K881" s="239" t="s">
        <v>1663</v>
      </c>
      <c r="L881" s="240">
        <v>43992</v>
      </c>
      <c r="M881" s="239" t="s">
        <v>20</v>
      </c>
    </row>
    <row r="882" spans="1:13" x14ac:dyDescent="0.35">
      <c r="A882" s="237" t="s">
        <v>686</v>
      </c>
      <c r="B882" s="237" t="s">
        <v>687</v>
      </c>
      <c r="C882" s="237" t="s">
        <v>688</v>
      </c>
      <c r="D882" s="237" t="s">
        <v>779</v>
      </c>
      <c r="E882" s="237" t="s">
        <v>17</v>
      </c>
      <c r="F882" s="237" t="s">
        <v>1664</v>
      </c>
      <c r="G882" s="237" t="s">
        <v>17</v>
      </c>
      <c r="H882" s="237" t="s">
        <v>17</v>
      </c>
      <c r="I882" s="237" t="s">
        <v>1665</v>
      </c>
      <c r="J882" s="237" t="s">
        <v>1666</v>
      </c>
      <c r="K882" s="237" t="s">
        <v>1667</v>
      </c>
      <c r="L882" s="238">
        <v>43992</v>
      </c>
      <c r="M882" s="237" t="s">
        <v>887</v>
      </c>
    </row>
    <row r="883" spans="1:13" x14ac:dyDescent="0.35">
      <c r="A883" s="239" t="s">
        <v>686</v>
      </c>
      <c r="B883" s="239" t="s">
        <v>687</v>
      </c>
      <c r="C883" s="239" t="s">
        <v>688</v>
      </c>
      <c r="D883" s="239" t="s">
        <v>682</v>
      </c>
      <c r="E883" s="239" t="s">
        <v>17</v>
      </c>
      <c r="F883" s="239" t="s">
        <v>1664</v>
      </c>
      <c r="G883" s="239" t="s">
        <v>17</v>
      </c>
      <c r="H883" s="239" t="s">
        <v>17</v>
      </c>
      <c r="I883" s="239" t="s">
        <v>1665</v>
      </c>
      <c r="J883" s="239" t="s">
        <v>1668</v>
      </c>
      <c r="K883" s="239" t="s">
        <v>1669</v>
      </c>
      <c r="L883" s="240">
        <v>43992</v>
      </c>
      <c r="M883" s="239" t="s">
        <v>887</v>
      </c>
    </row>
    <row r="884" spans="1:13" x14ac:dyDescent="0.35">
      <c r="A884" s="237" t="s">
        <v>495</v>
      </c>
      <c r="B884" s="237" t="s">
        <v>496</v>
      </c>
      <c r="C884" s="237" t="s">
        <v>497</v>
      </c>
      <c r="D884" s="237" t="s">
        <v>30</v>
      </c>
      <c r="E884" s="237" t="s">
        <v>17</v>
      </c>
      <c r="F884" s="237" t="s">
        <v>17</v>
      </c>
      <c r="G884" s="237" t="s">
        <v>17</v>
      </c>
      <c r="H884" s="237" t="s">
        <v>17</v>
      </c>
      <c r="I884" s="237" t="s">
        <v>17</v>
      </c>
      <c r="J884" s="237" t="s">
        <v>1670</v>
      </c>
      <c r="K884" s="237" t="s">
        <v>1671</v>
      </c>
      <c r="L884" s="238">
        <v>44001</v>
      </c>
      <c r="M884" s="237" t="s">
        <v>887</v>
      </c>
    </row>
    <row r="885" spans="1:13" x14ac:dyDescent="0.35">
      <c r="A885" s="239" t="s">
        <v>495</v>
      </c>
      <c r="B885" s="239" t="s">
        <v>496</v>
      </c>
      <c r="C885" s="239" t="s">
        <v>497</v>
      </c>
      <c r="D885" s="239" t="s">
        <v>32</v>
      </c>
      <c r="E885" s="239" t="s">
        <v>17</v>
      </c>
      <c r="F885" s="239" t="s">
        <v>17</v>
      </c>
      <c r="G885" s="239" t="s">
        <v>17</v>
      </c>
      <c r="H885" s="239" t="s">
        <v>17</v>
      </c>
      <c r="I885" s="239" t="s">
        <v>17</v>
      </c>
      <c r="J885" s="239" t="s">
        <v>1670</v>
      </c>
      <c r="K885" s="239" t="s">
        <v>1672</v>
      </c>
      <c r="L885" s="240">
        <v>44001</v>
      </c>
      <c r="M885" s="239" t="s">
        <v>887</v>
      </c>
    </row>
    <row r="886" spans="1:13" x14ac:dyDescent="0.35">
      <c r="A886" s="237" t="s">
        <v>1673</v>
      </c>
      <c r="B886" s="237" t="s">
        <v>1674</v>
      </c>
      <c r="C886" s="237" t="s">
        <v>517</v>
      </c>
      <c r="D886" s="237" t="s">
        <v>16</v>
      </c>
      <c r="E886" s="237" t="s">
        <v>17</v>
      </c>
      <c r="F886" s="237" t="s">
        <v>17</v>
      </c>
      <c r="G886" s="237" t="s">
        <v>17</v>
      </c>
      <c r="H886" s="237" t="s">
        <v>17</v>
      </c>
      <c r="I886" s="237" t="s">
        <v>17</v>
      </c>
      <c r="J886" s="237" t="s">
        <v>1675</v>
      </c>
      <c r="K886" s="237" t="s">
        <v>1676</v>
      </c>
      <c r="L886" s="238">
        <v>44005</v>
      </c>
      <c r="M886" s="237" t="s">
        <v>20</v>
      </c>
    </row>
    <row r="887" spans="1:13" x14ac:dyDescent="0.35">
      <c r="A887" s="239" t="s">
        <v>1673</v>
      </c>
      <c r="B887" s="239" t="s">
        <v>1674</v>
      </c>
      <c r="C887" s="239" t="s">
        <v>517</v>
      </c>
      <c r="D887" s="239" t="s">
        <v>21</v>
      </c>
      <c r="E887" s="239" t="s">
        <v>17</v>
      </c>
      <c r="F887" s="239" t="s">
        <v>17</v>
      </c>
      <c r="G887" s="239" t="s">
        <v>17</v>
      </c>
      <c r="H887" s="239" t="s">
        <v>17</v>
      </c>
      <c r="I887" s="239" t="s">
        <v>17</v>
      </c>
      <c r="J887" s="239" t="s">
        <v>1675</v>
      </c>
      <c r="K887" s="239" t="s">
        <v>1677</v>
      </c>
      <c r="L887" s="240">
        <v>44005</v>
      </c>
      <c r="M887" s="239" t="s">
        <v>20</v>
      </c>
    </row>
    <row r="888" spans="1:13" x14ac:dyDescent="0.35">
      <c r="A888" s="237" t="s">
        <v>1673</v>
      </c>
      <c r="B888" s="237" t="s">
        <v>1674</v>
      </c>
      <c r="C888" s="237" t="s">
        <v>517</v>
      </c>
      <c r="D888" s="237" t="s">
        <v>28</v>
      </c>
      <c r="E888" s="237" t="s">
        <v>17</v>
      </c>
      <c r="F888" s="237" t="s">
        <v>17</v>
      </c>
      <c r="G888" s="237" t="s">
        <v>17</v>
      </c>
      <c r="H888" s="237" t="s">
        <v>17</v>
      </c>
      <c r="I888" s="237" t="s">
        <v>17</v>
      </c>
      <c r="J888" s="237" t="s">
        <v>18</v>
      </c>
      <c r="K888" s="237" t="s">
        <v>1678</v>
      </c>
      <c r="L888" s="238">
        <v>44005</v>
      </c>
      <c r="M888" s="237" t="s">
        <v>20</v>
      </c>
    </row>
    <row r="889" spans="1:13" x14ac:dyDescent="0.35">
      <c r="A889" s="239" t="s">
        <v>1673</v>
      </c>
      <c r="B889" s="239" t="s">
        <v>1674</v>
      </c>
      <c r="C889" s="239" t="s">
        <v>517</v>
      </c>
      <c r="D889" s="239" t="s">
        <v>59</v>
      </c>
      <c r="E889" s="239" t="s">
        <v>17</v>
      </c>
      <c r="F889" s="239" t="s">
        <v>17</v>
      </c>
      <c r="G889" s="239" t="s">
        <v>17</v>
      </c>
      <c r="H889" s="239" t="s">
        <v>17</v>
      </c>
      <c r="I889" s="239" t="s">
        <v>17</v>
      </c>
      <c r="J889" s="239" t="s">
        <v>18</v>
      </c>
      <c r="K889" s="239" t="s">
        <v>1679</v>
      </c>
      <c r="L889" s="240">
        <v>44005</v>
      </c>
      <c r="M889" s="239" t="s">
        <v>20</v>
      </c>
    </row>
    <row r="890" spans="1:13" x14ac:dyDescent="0.35">
      <c r="A890" s="237" t="s">
        <v>1673</v>
      </c>
      <c r="B890" s="237" t="s">
        <v>1674</v>
      </c>
      <c r="C890" s="237" t="s">
        <v>517</v>
      </c>
      <c r="D890" s="237" t="s">
        <v>61</v>
      </c>
      <c r="E890" s="237" t="s">
        <v>17</v>
      </c>
      <c r="F890" s="237" t="s">
        <v>17</v>
      </c>
      <c r="G890" s="237" t="s">
        <v>17</v>
      </c>
      <c r="H890" s="237" t="s">
        <v>17</v>
      </c>
      <c r="I890" s="237" t="s">
        <v>17</v>
      </c>
      <c r="J890" s="237" t="s">
        <v>1680</v>
      </c>
      <c r="K890" s="237" t="s">
        <v>1681</v>
      </c>
      <c r="L890" s="238">
        <v>44005</v>
      </c>
      <c r="M890" s="237" t="s">
        <v>20</v>
      </c>
    </row>
    <row r="891" spans="1:13" x14ac:dyDescent="0.35">
      <c r="A891" s="239" t="s">
        <v>1673</v>
      </c>
      <c r="B891" s="239" t="s">
        <v>1674</v>
      </c>
      <c r="C891" s="239" t="s">
        <v>517</v>
      </c>
      <c r="D891" s="239" t="s">
        <v>30</v>
      </c>
      <c r="E891" s="239" t="s">
        <v>17</v>
      </c>
      <c r="F891" s="239" t="s">
        <v>17</v>
      </c>
      <c r="G891" s="239" t="s">
        <v>17</v>
      </c>
      <c r="H891" s="239" t="s">
        <v>17</v>
      </c>
      <c r="I891" s="239" t="s">
        <v>17</v>
      </c>
      <c r="J891" s="239" t="s">
        <v>18</v>
      </c>
      <c r="K891" s="239" t="s">
        <v>1682</v>
      </c>
      <c r="L891" s="240">
        <v>44005</v>
      </c>
      <c r="M891" s="239" t="s">
        <v>20</v>
      </c>
    </row>
    <row r="892" spans="1:13" x14ac:dyDescent="0.35">
      <c r="A892" s="237" t="s">
        <v>1673</v>
      </c>
      <c r="B892" s="237" t="s">
        <v>1674</v>
      </c>
      <c r="C892" s="237" t="s">
        <v>517</v>
      </c>
      <c r="D892" s="237" t="s">
        <v>32</v>
      </c>
      <c r="E892" s="237" t="s">
        <v>17</v>
      </c>
      <c r="F892" s="237" t="s">
        <v>17</v>
      </c>
      <c r="G892" s="237" t="s">
        <v>17</v>
      </c>
      <c r="H892" s="237" t="s">
        <v>17</v>
      </c>
      <c r="I892" s="237" t="s">
        <v>17</v>
      </c>
      <c r="J892" s="237" t="s">
        <v>18</v>
      </c>
      <c r="K892" s="237" t="s">
        <v>1683</v>
      </c>
      <c r="L892" s="238">
        <v>44005</v>
      </c>
      <c r="M892" s="237" t="s">
        <v>20</v>
      </c>
    </row>
    <row r="893" spans="1:13" x14ac:dyDescent="0.35">
      <c r="A893" s="239" t="s">
        <v>895</v>
      </c>
      <c r="B893" s="239" t="s">
        <v>896</v>
      </c>
      <c r="C893" s="239" t="s">
        <v>897</v>
      </c>
      <c r="D893" s="239" t="s">
        <v>55</v>
      </c>
      <c r="E893" s="239">
        <v>0</v>
      </c>
      <c r="F893" s="239" t="s">
        <v>1684</v>
      </c>
      <c r="G893" s="239" t="s">
        <v>22</v>
      </c>
      <c r="H893" s="239">
        <v>3</v>
      </c>
      <c r="I893" s="239" t="s">
        <v>1685</v>
      </c>
      <c r="J893" s="239" t="s">
        <v>1686</v>
      </c>
      <c r="K893" s="239" t="s">
        <v>1687</v>
      </c>
      <c r="L893" s="240">
        <v>44012</v>
      </c>
      <c r="M893" s="239" t="s">
        <v>20</v>
      </c>
    </row>
    <row r="894" spans="1:13" x14ac:dyDescent="0.35">
      <c r="A894" s="237" t="s">
        <v>895</v>
      </c>
      <c r="B894" s="237" t="s">
        <v>896</v>
      </c>
      <c r="C894" s="237" t="s">
        <v>897</v>
      </c>
      <c r="D894" s="237" t="s">
        <v>57</v>
      </c>
      <c r="E894" s="237">
        <v>0</v>
      </c>
      <c r="F894" s="237" t="s">
        <v>1684</v>
      </c>
      <c r="G894" s="237" t="s">
        <v>22</v>
      </c>
      <c r="H894" s="237">
        <v>3</v>
      </c>
      <c r="I894" s="237" t="s">
        <v>1685</v>
      </c>
      <c r="J894" s="237" t="s">
        <v>1686</v>
      </c>
      <c r="K894" s="237" t="s">
        <v>1688</v>
      </c>
      <c r="L894" s="238">
        <v>44012</v>
      </c>
      <c r="M894" s="237" t="s">
        <v>20</v>
      </c>
    </row>
    <row r="895" spans="1:13" x14ac:dyDescent="0.35">
      <c r="A895" s="239" t="s">
        <v>426</v>
      </c>
      <c r="B895" s="239" t="s">
        <v>427</v>
      </c>
      <c r="C895" s="239" t="s">
        <v>428</v>
      </c>
      <c r="D895" s="239" t="s">
        <v>55</v>
      </c>
      <c r="E895" s="239">
        <v>1</v>
      </c>
      <c r="F895" s="239" t="s">
        <v>1689</v>
      </c>
      <c r="G895" s="239" t="s">
        <v>25</v>
      </c>
      <c r="H895" s="239">
        <v>2</v>
      </c>
      <c r="I895" s="239" t="s">
        <v>1690</v>
      </c>
      <c r="J895" s="239" t="s">
        <v>1691</v>
      </c>
      <c r="K895" s="239" t="s">
        <v>1692</v>
      </c>
      <c r="L895" s="240">
        <v>44012</v>
      </c>
      <c r="M895" s="239" t="s">
        <v>20</v>
      </c>
    </row>
    <row r="896" spans="1:13" x14ac:dyDescent="0.35">
      <c r="A896" s="237" t="s">
        <v>426</v>
      </c>
      <c r="B896" s="237" t="s">
        <v>427</v>
      </c>
      <c r="C896" s="237" t="s">
        <v>428</v>
      </c>
      <c r="D896" s="237" t="s">
        <v>57</v>
      </c>
      <c r="E896" s="237">
        <v>1</v>
      </c>
      <c r="F896" s="237" t="s">
        <v>1689</v>
      </c>
      <c r="G896" s="237" t="s">
        <v>25</v>
      </c>
      <c r="H896" s="237">
        <v>2</v>
      </c>
      <c r="I896" s="237" t="s">
        <v>1690</v>
      </c>
      <c r="J896" s="237" t="s">
        <v>1691</v>
      </c>
      <c r="K896" s="237" t="s">
        <v>1693</v>
      </c>
      <c r="L896" s="238">
        <v>44012</v>
      </c>
      <c r="M896" s="237" t="s">
        <v>20</v>
      </c>
    </row>
    <row r="897" spans="1:13" x14ac:dyDescent="0.35">
      <c r="A897" s="239" t="s">
        <v>1694</v>
      </c>
      <c r="B897" s="239" t="s">
        <v>1695</v>
      </c>
      <c r="C897" s="239" t="s">
        <v>532</v>
      </c>
      <c r="D897" s="239" t="s">
        <v>16</v>
      </c>
      <c r="E897" s="239" t="s">
        <v>17</v>
      </c>
      <c r="F897" s="239" t="s">
        <v>17</v>
      </c>
      <c r="G897" s="239" t="s">
        <v>17</v>
      </c>
      <c r="H897" s="239" t="s">
        <v>17</v>
      </c>
      <c r="I897" s="239" t="s">
        <v>17</v>
      </c>
      <c r="J897" s="239" t="s">
        <v>1696</v>
      </c>
      <c r="K897" s="239" t="s">
        <v>1697</v>
      </c>
      <c r="L897" s="240">
        <v>44013</v>
      </c>
      <c r="M897" s="239" t="s">
        <v>20</v>
      </c>
    </row>
    <row r="898" spans="1:13" x14ac:dyDescent="0.35">
      <c r="A898" s="237" t="s">
        <v>1694</v>
      </c>
      <c r="B898" s="237" t="s">
        <v>1695</v>
      </c>
      <c r="C898" s="237" t="s">
        <v>532</v>
      </c>
      <c r="D898" s="237" t="s">
        <v>21</v>
      </c>
      <c r="E898" s="237" t="s">
        <v>17</v>
      </c>
      <c r="F898" s="237" t="s">
        <v>17</v>
      </c>
      <c r="G898" s="237" t="s">
        <v>17</v>
      </c>
      <c r="H898" s="237" t="s">
        <v>17</v>
      </c>
      <c r="I898" s="237" t="s">
        <v>17</v>
      </c>
      <c r="J898" s="237" t="s">
        <v>1696</v>
      </c>
      <c r="K898" s="237" t="s">
        <v>1698</v>
      </c>
      <c r="L898" s="238">
        <v>44013</v>
      </c>
      <c r="M898" s="237" t="s">
        <v>20</v>
      </c>
    </row>
    <row r="899" spans="1:13" x14ac:dyDescent="0.35">
      <c r="A899" s="239" t="s">
        <v>1694</v>
      </c>
      <c r="B899" s="239" t="s">
        <v>1695</v>
      </c>
      <c r="C899" s="239" t="s">
        <v>532</v>
      </c>
      <c r="D899" s="239" t="s">
        <v>28</v>
      </c>
      <c r="E899" s="239" t="s">
        <v>17</v>
      </c>
      <c r="F899" s="239" t="s">
        <v>17</v>
      </c>
      <c r="G899" s="239" t="s">
        <v>17</v>
      </c>
      <c r="H899" s="239" t="s">
        <v>17</v>
      </c>
      <c r="I899" s="239" t="s">
        <v>17</v>
      </c>
      <c r="J899" s="239" t="s">
        <v>1699</v>
      </c>
      <c r="K899" s="239" t="s">
        <v>1700</v>
      </c>
      <c r="L899" s="240">
        <v>44013</v>
      </c>
      <c r="M899" s="239" t="s">
        <v>20</v>
      </c>
    </row>
    <row r="900" spans="1:13" x14ac:dyDescent="0.35">
      <c r="A900" s="237" t="s">
        <v>1588</v>
      </c>
      <c r="B900" s="237" t="s">
        <v>1589</v>
      </c>
      <c r="C900" s="237" t="s">
        <v>542</v>
      </c>
      <c r="D900" s="237" t="s">
        <v>30</v>
      </c>
      <c r="E900" s="237">
        <v>1500000</v>
      </c>
      <c r="F900" s="237" t="s">
        <v>1701</v>
      </c>
      <c r="G900" s="237" t="s">
        <v>22</v>
      </c>
      <c r="H900" s="237">
        <v>3</v>
      </c>
      <c r="I900" s="237" t="s">
        <v>1702</v>
      </c>
      <c r="J900" s="237" t="s">
        <v>1703</v>
      </c>
      <c r="K900" s="237" t="s">
        <v>1704</v>
      </c>
      <c r="L900" s="238">
        <v>44015</v>
      </c>
      <c r="M900" s="237" t="s">
        <v>20</v>
      </c>
    </row>
    <row r="901" spans="1:13" x14ac:dyDescent="0.35">
      <c r="A901" s="239" t="s">
        <v>1588</v>
      </c>
      <c r="B901" s="239" t="s">
        <v>1589</v>
      </c>
      <c r="C901" s="239" t="s">
        <v>542</v>
      </c>
      <c r="D901" s="239" t="s">
        <v>32</v>
      </c>
      <c r="E901" s="239">
        <v>300000</v>
      </c>
      <c r="F901" s="239" t="s">
        <v>1701</v>
      </c>
      <c r="G901" s="239" t="s">
        <v>22</v>
      </c>
      <c r="H901" s="239">
        <v>3</v>
      </c>
      <c r="I901" s="239" t="s">
        <v>1702</v>
      </c>
      <c r="J901" s="239" t="s">
        <v>1705</v>
      </c>
      <c r="K901" s="239" t="s">
        <v>1706</v>
      </c>
      <c r="L901" s="240">
        <v>44015</v>
      </c>
      <c r="M901" s="239" t="s">
        <v>20</v>
      </c>
    </row>
    <row r="902" spans="1:13" x14ac:dyDescent="0.35">
      <c r="A902" s="237" t="s">
        <v>540</v>
      </c>
      <c r="B902" s="237" t="s">
        <v>541</v>
      </c>
      <c r="C902" s="237" t="s">
        <v>542</v>
      </c>
      <c r="D902" s="237" t="s">
        <v>30</v>
      </c>
      <c r="E902" s="237">
        <v>1500000</v>
      </c>
      <c r="F902" s="237" t="s">
        <v>1701</v>
      </c>
      <c r="G902" s="237" t="s">
        <v>22</v>
      </c>
      <c r="H902" s="237">
        <v>3</v>
      </c>
      <c r="I902" s="237" t="s">
        <v>1702</v>
      </c>
      <c r="J902" s="237" t="s">
        <v>1707</v>
      </c>
      <c r="K902" s="237" t="s">
        <v>1708</v>
      </c>
      <c r="L902" s="238">
        <v>44015</v>
      </c>
      <c r="M902" s="237" t="s">
        <v>20</v>
      </c>
    </row>
    <row r="903" spans="1:13" x14ac:dyDescent="0.35">
      <c r="A903" s="239" t="s">
        <v>540</v>
      </c>
      <c r="B903" s="239" t="s">
        <v>541</v>
      </c>
      <c r="C903" s="239" t="s">
        <v>542</v>
      </c>
      <c r="D903" s="239" t="s">
        <v>32</v>
      </c>
      <c r="E903" s="239">
        <v>300000</v>
      </c>
      <c r="F903" s="239" t="s">
        <v>1701</v>
      </c>
      <c r="G903" s="239" t="s">
        <v>22</v>
      </c>
      <c r="H903" s="239">
        <v>3</v>
      </c>
      <c r="I903" s="239" t="s">
        <v>1702</v>
      </c>
      <c r="J903" s="239" t="s">
        <v>1709</v>
      </c>
      <c r="K903" s="239" t="s">
        <v>1710</v>
      </c>
      <c r="L903" s="240">
        <v>44015</v>
      </c>
      <c r="M903" s="239" t="s">
        <v>20</v>
      </c>
    </row>
    <row r="904" spans="1:13" x14ac:dyDescent="0.35">
      <c r="A904" s="237" t="s">
        <v>546</v>
      </c>
      <c r="B904" s="237" t="s">
        <v>547</v>
      </c>
      <c r="C904" s="237" t="s">
        <v>542</v>
      </c>
      <c r="D904" s="237" t="s">
        <v>30</v>
      </c>
      <c r="E904" s="237" t="s">
        <v>17</v>
      </c>
      <c r="F904" s="237" t="s">
        <v>1711</v>
      </c>
      <c r="G904" s="237" t="s">
        <v>17</v>
      </c>
      <c r="H904" s="237" t="s">
        <v>17</v>
      </c>
      <c r="I904" s="237" t="s">
        <v>1712</v>
      </c>
      <c r="J904" s="237" t="s">
        <v>1713</v>
      </c>
      <c r="K904" s="237" t="s">
        <v>1714</v>
      </c>
      <c r="L904" s="238">
        <v>44015</v>
      </c>
      <c r="M904" s="237" t="s">
        <v>887</v>
      </c>
    </row>
    <row r="905" spans="1:13" x14ac:dyDescent="0.35">
      <c r="A905" s="239" t="s">
        <v>546</v>
      </c>
      <c r="B905" s="239" t="s">
        <v>547</v>
      </c>
      <c r="C905" s="239" t="s">
        <v>542</v>
      </c>
      <c r="D905" s="239" t="s">
        <v>32</v>
      </c>
      <c r="E905" s="239">
        <v>0</v>
      </c>
      <c r="F905" s="239" t="s">
        <v>1711</v>
      </c>
      <c r="G905" s="239" t="s">
        <v>25</v>
      </c>
      <c r="H905" s="239">
        <v>2</v>
      </c>
      <c r="I905" s="239" t="s">
        <v>1712</v>
      </c>
      <c r="J905" s="239" t="s">
        <v>1715</v>
      </c>
      <c r="K905" s="239" t="s">
        <v>1716</v>
      </c>
      <c r="L905" s="240">
        <v>44015</v>
      </c>
      <c r="M905" s="239" t="s">
        <v>20</v>
      </c>
    </row>
    <row r="906" spans="1:13" x14ac:dyDescent="0.35">
      <c r="A906" s="237" t="s">
        <v>181</v>
      </c>
      <c r="B906" s="237" t="s">
        <v>182</v>
      </c>
      <c r="C906" s="237" t="s">
        <v>183</v>
      </c>
      <c r="D906" s="237" t="s">
        <v>24</v>
      </c>
      <c r="E906" s="237">
        <v>2</v>
      </c>
      <c r="F906" s="237" t="s">
        <v>1717</v>
      </c>
      <c r="G906" s="237" t="s">
        <v>25</v>
      </c>
      <c r="H906" s="237">
        <v>2</v>
      </c>
      <c r="I906" s="237" t="s">
        <v>1718</v>
      </c>
      <c r="J906" s="237" t="s">
        <v>1719</v>
      </c>
      <c r="K906" s="237" t="s">
        <v>1720</v>
      </c>
      <c r="L906" s="238">
        <v>44015</v>
      </c>
      <c r="M906" s="237" t="s">
        <v>20</v>
      </c>
    </row>
    <row r="907" spans="1:13" x14ac:dyDescent="0.35">
      <c r="A907" s="239" t="s">
        <v>181</v>
      </c>
      <c r="B907" s="239" t="s">
        <v>182</v>
      </c>
      <c r="C907" s="239" t="s">
        <v>183</v>
      </c>
      <c r="D907" s="239" t="s">
        <v>28</v>
      </c>
      <c r="E907" s="239" t="s">
        <v>17</v>
      </c>
      <c r="F907" s="239" t="s">
        <v>1721</v>
      </c>
      <c r="G907" s="239" t="s">
        <v>17</v>
      </c>
      <c r="H907" s="239" t="s">
        <v>17</v>
      </c>
      <c r="I907" s="239" t="s">
        <v>1722</v>
      </c>
      <c r="J907" s="239" t="s">
        <v>1723</v>
      </c>
      <c r="K907" s="239" t="s">
        <v>1724</v>
      </c>
      <c r="L907" s="240">
        <v>44015</v>
      </c>
      <c r="M907" s="239" t="s">
        <v>20</v>
      </c>
    </row>
    <row r="908" spans="1:13" x14ac:dyDescent="0.35">
      <c r="A908" s="237" t="s">
        <v>1610</v>
      </c>
      <c r="B908" s="237" t="s">
        <v>1611</v>
      </c>
      <c r="C908" s="237" t="s">
        <v>1612</v>
      </c>
      <c r="D908" s="237" t="s">
        <v>16</v>
      </c>
      <c r="E908" s="237" t="s">
        <v>17</v>
      </c>
      <c r="F908" s="237" t="s">
        <v>1725</v>
      </c>
      <c r="G908" s="237" t="s">
        <v>17</v>
      </c>
      <c r="H908" s="237" t="s">
        <v>17</v>
      </c>
      <c r="I908" s="237" t="s">
        <v>1726</v>
      </c>
      <c r="J908" s="237" t="s">
        <v>1727</v>
      </c>
      <c r="K908" s="237" t="s">
        <v>1728</v>
      </c>
      <c r="L908" s="238">
        <v>44015</v>
      </c>
      <c r="M908" s="237" t="s">
        <v>20</v>
      </c>
    </row>
    <row r="909" spans="1:13" x14ac:dyDescent="0.35">
      <c r="A909" s="239" t="s">
        <v>1610</v>
      </c>
      <c r="B909" s="239" t="s">
        <v>1611</v>
      </c>
      <c r="C909" s="239" t="s">
        <v>1612</v>
      </c>
      <c r="D909" s="239" t="s">
        <v>21</v>
      </c>
      <c r="E909" s="239" t="s">
        <v>17</v>
      </c>
      <c r="F909" s="239" t="s">
        <v>1725</v>
      </c>
      <c r="G909" s="239" t="s">
        <v>17</v>
      </c>
      <c r="H909" s="239" t="s">
        <v>17</v>
      </c>
      <c r="I909" s="239" t="s">
        <v>1726</v>
      </c>
      <c r="J909" s="239" t="s">
        <v>1729</v>
      </c>
      <c r="K909" s="239" t="s">
        <v>1730</v>
      </c>
      <c r="L909" s="240">
        <v>44015</v>
      </c>
      <c r="M909" s="239" t="s">
        <v>20</v>
      </c>
    </row>
    <row r="910" spans="1:13" x14ac:dyDescent="0.35">
      <c r="A910" s="237" t="s">
        <v>187</v>
      </c>
      <c r="B910" s="237" t="s">
        <v>188</v>
      </c>
      <c r="C910" s="237" t="s">
        <v>189</v>
      </c>
      <c r="D910" s="237" t="s">
        <v>30</v>
      </c>
      <c r="E910" s="237">
        <v>198000</v>
      </c>
      <c r="F910" s="237" t="s">
        <v>1731</v>
      </c>
      <c r="G910" s="237" t="s">
        <v>22</v>
      </c>
      <c r="H910" s="237">
        <v>3</v>
      </c>
      <c r="I910" s="237" t="s">
        <v>1732</v>
      </c>
      <c r="J910" s="237" t="s">
        <v>1733</v>
      </c>
      <c r="K910" s="237" t="s">
        <v>1734</v>
      </c>
      <c r="L910" s="238">
        <v>44015</v>
      </c>
      <c r="M910" s="237" t="s">
        <v>20</v>
      </c>
    </row>
    <row r="911" spans="1:13" x14ac:dyDescent="0.35">
      <c r="A911" s="239" t="s">
        <v>187</v>
      </c>
      <c r="B911" s="239" t="s">
        <v>188</v>
      </c>
      <c r="C911" s="239" t="s">
        <v>189</v>
      </c>
      <c r="D911" s="239" t="s">
        <v>32</v>
      </c>
      <c r="E911" s="239">
        <v>633000</v>
      </c>
      <c r="F911" s="239" t="s">
        <v>1731</v>
      </c>
      <c r="G911" s="239" t="s">
        <v>22</v>
      </c>
      <c r="H911" s="239">
        <v>3</v>
      </c>
      <c r="I911" s="239" t="s">
        <v>1732</v>
      </c>
      <c r="J911" s="239" t="s">
        <v>1733</v>
      </c>
      <c r="K911" s="239" t="s">
        <v>1735</v>
      </c>
      <c r="L911" s="240">
        <v>44015</v>
      </c>
      <c r="M911" s="239" t="s">
        <v>20</v>
      </c>
    </row>
    <row r="912" spans="1:13" x14ac:dyDescent="0.35">
      <c r="A912" s="237" t="s">
        <v>194</v>
      </c>
      <c r="B912" s="237" t="s">
        <v>195</v>
      </c>
      <c r="C912" s="237" t="s">
        <v>189</v>
      </c>
      <c r="D912" s="237" t="s">
        <v>30</v>
      </c>
      <c r="E912" s="237">
        <v>79000</v>
      </c>
      <c r="F912" s="237" t="s">
        <v>1731</v>
      </c>
      <c r="G912" s="237" t="s">
        <v>22</v>
      </c>
      <c r="H912" s="237">
        <v>3</v>
      </c>
      <c r="I912" s="237" t="s">
        <v>1732</v>
      </c>
      <c r="J912" s="237" t="s">
        <v>1736</v>
      </c>
      <c r="K912" s="237" t="s">
        <v>1737</v>
      </c>
      <c r="L912" s="238">
        <v>44015</v>
      </c>
      <c r="M912" s="237" t="s">
        <v>20</v>
      </c>
    </row>
    <row r="913" spans="1:13" x14ac:dyDescent="0.35">
      <c r="A913" s="239" t="s">
        <v>194</v>
      </c>
      <c r="B913" s="239" t="s">
        <v>195</v>
      </c>
      <c r="C913" s="239" t="s">
        <v>189</v>
      </c>
      <c r="D913" s="239" t="s">
        <v>32</v>
      </c>
      <c r="E913" s="239">
        <v>229000</v>
      </c>
      <c r="F913" s="239" t="s">
        <v>1731</v>
      </c>
      <c r="G913" s="239" t="s">
        <v>22</v>
      </c>
      <c r="H913" s="239">
        <v>3</v>
      </c>
      <c r="I913" s="239" t="s">
        <v>1732</v>
      </c>
      <c r="J913" s="239" t="s">
        <v>1736</v>
      </c>
      <c r="K913" s="239" t="s">
        <v>1738</v>
      </c>
      <c r="L913" s="240">
        <v>44015</v>
      </c>
      <c r="M913" s="239" t="s">
        <v>20</v>
      </c>
    </row>
    <row r="914" spans="1:13" x14ac:dyDescent="0.35">
      <c r="A914" s="237" t="s">
        <v>1054</v>
      </c>
      <c r="B914" s="237" t="s">
        <v>1055</v>
      </c>
      <c r="C914" s="237" t="s">
        <v>1056</v>
      </c>
      <c r="D914" s="237" t="s">
        <v>32</v>
      </c>
      <c r="E914" s="237" t="s">
        <v>17</v>
      </c>
      <c r="F914" s="237" t="s">
        <v>17</v>
      </c>
      <c r="G914" s="237" t="s">
        <v>17</v>
      </c>
      <c r="H914" s="237" t="s">
        <v>17</v>
      </c>
      <c r="I914" s="237" t="s">
        <v>17</v>
      </c>
      <c r="J914" s="237" t="s">
        <v>17</v>
      </c>
      <c r="K914" s="237" t="s">
        <v>1739</v>
      </c>
      <c r="L914" s="238">
        <v>44015</v>
      </c>
      <c r="M914" s="237" t="s">
        <v>887</v>
      </c>
    </row>
    <row r="915" spans="1:13" x14ac:dyDescent="0.35">
      <c r="A915" s="239" t="s">
        <v>1350</v>
      </c>
      <c r="B915" s="239" t="s">
        <v>1351</v>
      </c>
      <c r="C915" s="239" t="s">
        <v>1352</v>
      </c>
      <c r="D915" s="239" t="s">
        <v>24</v>
      </c>
      <c r="E915" s="239">
        <v>2</v>
      </c>
      <c r="F915" s="239" t="s">
        <v>1740</v>
      </c>
      <c r="G915" s="239" t="s">
        <v>25</v>
      </c>
      <c r="H915" s="239">
        <v>2</v>
      </c>
      <c r="I915" s="239" t="s">
        <v>1741</v>
      </c>
      <c r="J915" s="239" t="s">
        <v>1742</v>
      </c>
      <c r="K915" s="239" t="s">
        <v>1743</v>
      </c>
      <c r="L915" s="240">
        <v>44039</v>
      </c>
      <c r="M915" s="239" t="s">
        <v>20</v>
      </c>
    </row>
    <row r="916" spans="1:13" x14ac:dyDescent="0.35">
      <c r="A916" s="237" t="s">
        <v>673</v>
      </c>
      <c r="B916" s="237" t="s">
        <v>674</v>
      </c>
      <c r="C916" s="237" t="s">
        <v>632</v>
      </c>
      <c r="D916" s="237" t="s">
        <v>692</v>
      </c>
      <c r="E916" s="237">
        <v>798</v>
      </c>
      <c r="F916" s="237" t="s">
        <v>1744</v>
      </c>
      <c r="G916" s="237" t="s">
        <v>22</v>
      </c>
      <c r="H916" s="237">
        <v>3</v>
      </c>
      <c r="I916" s="237" t="s">
        <v>1745</v>
      </c>
      <c r="J916" s="237" t="s">
        <v>1746</v>
      </c>
      <c r="K916" s="237" t="s">
        <v>1747</v>
      </c>
      <c r="L916" s="238">
        <v>44041</v>
      </c>
      <c r="M916" s="237" t="s">
        <v>20</v>
      </c>
    </row>
    <row r="917" spans="1:13" x14ac:dyDescent="0.35">
      <c r="A917" s="239" t="s">
        <v>673</v>
      </c>
      <c r="B917" s="239" t="s">
        <v>674</v>
      </c>
      <c r="C917" s="239" t="s">
        <v>632</v>
      </c>
      <c r="D917" s="239" t="s">
        <v>696</v>
      </c>
      <c r="E917" s="239">
        <v>0</v>
      </c>
      <c r="F917" s="239" t="s">
        <v>1744</v>
      </c>
      <c r="G917" s="239" t="s">
        <v>22</v>
      </c>
      <c r="H917" s="239">
        <v>3</v>
      </c>
      <c r="I917" s="239" t="s">
        <v>1745</v>
      </c>
      <c r="J917" s="239" t="s">
        <v>1746</v>
      </c>
      <c r="K917" s="239" t="s">
        <v>1748</v>
      </c>
      <c r="L917" s="240">
        <v>44041</v>
      </c>
      <c r="M917" s="239" t="s">
        <v>20</v>
      </c>
    </row>
    <row r="918" spans="1:13" x14ac:dyDescent="0.35">
      <c r="A918" s="237" t="s">
        <v>673</v>
      </c>
      <c r="B918" s="237" t="s">
        <v>674</v>
      </c>
      <c r="C918" s="237" t="s">
        <v>632</v>
      </c>
      <c r="D918" s="237" t="s">
        <v>698</v>
      </c>
      <c r="E918" s="237">
        <v>11202</v>
      </c>
      <c r="F918" s="237" t="s">
        <v>1744</v>
      </c>
      <c r="G918" s="237" t="s">
        <v>22</v>
      </c>
      <c r="H918" s="237">
        <v>3</v>
      </c>
      <c r="I918" s="237" t="s">
        <v>1745</v>
      </c>
      <c r="J918" s="237" t="s">
        <v>1746</v>
      </c>
      <c r="K918" s="237" t="s">
        <v>1749</v>
      </c>
      <c r="L918" s="238">
        <v>44041</v>
      </c>
      <c r="M918" s="237" t="s">
        <v>20</v>
      </c>
    </row>
    <row r="919" spans="1:13" x14ac:dyDescent="0.35">
      <c r="A919" s="239" t="s">
        <v>673</v>
      </c>
      <c r="B919" s="239" t="s">
        <v>674</v>
      </c>
      <c r="C919" s="239" t="s">
        <v>632</v>
      </c>
      <c r="D919" s="239" t="s">
        <v>702</v>
      </c>
      <c r="E919" s="239">
        <v>18000</v>
      </c>
      <c r="F919" s="239" t="s">
        <v>1744</v>
      </c>
      <c r="G919" s="239" t="s">
        <v>22</v>
      </c>
      <c r="H919" s="239">
        <v>3</v>
      </c>
      <c r="I919" s="239" t="s">
        <v>1745</v>
      </c>
      <c r="J919" s="239" t="s">
        <v>1746</v>
      </c>
      <c r="K919" s="239" t="s">
        <v>1750</v>
      </c>
      <c r="L919" s="240">
        <v>44041</v>
      </c>
      <c r="M919" s="239" t="s">
        <v>20</v>
      </c>
    </row>
    <row r="920" spans="1:13" x14ac:dyDescent="0.35">
      <c r="A920" s="237" t="s">
        <v>673</v>
      </c>
      <c r="B920" s="237" t="s">
        <v>674</v>
      </c>
      <c r="C920" s="237" t="s">
        <v>632</v>
      </c>
      <c r="D920" s="237" t="s">
        <v>704</v>
      </c>
      <c r="E920" s="237">
        <v>6000</v>
      </c>
      <c r="F920" s="237" t="s">
        <v>1744</v>
      </c>
      <c r="G920" s="237" t="s">
        <v>22</v>
      </c>
      <c r="H920" s="237">
        <v>3</v>
      </c>
      <c r="I920" s="237" t="s">
        <v>1745</v>
      </c>
      <c r="J920" s="237" t="s">
        <v>1746</v>
      </c>
      <c r="K920" s="237" t="s">
        <v>1751</v>
      </c>
      <c r="L920" s="238">
        <v>44041</v>
      </c>
      <c r="M920" s="237" t="s">
        <v>20</v>
      </c>
    </row>
    <row r="921" spans="1:13" x14ac:dyDescent="0.35">
      <c r="A921" s="239" t="s">
        <v>673</v>
      </c>
      <c r="B921" s="239" t="s">
        <v>674</v>
      </c>
      <c r="C921" s="239" t="s">
        <v>632</v>
      </c>
      <c r="D921" s="239" t="s">
        <v>706</v>
      </c>
      <c r="E921" s="239">
        <v>20000</v>
      </c>
      <c r="F921" s="239" t="s">
        <v>1744</v>
      </c>
      <c r="G921" s="239" t="s">
        <v>22</v>
      </c>
      <c r="H921" s="239">
        <v>3</v>
      </c>
      <c r="I921" s="239" t="s">
        <v>1745</v>
      </c>
      <c r="J921" s="239" t="s">
        <v>1746</v>
      </c>
      <c r="K921" s="239" t="s">
        <v>1752</v>
      </c>
      <c r="L921" s="240">
        <v>44041</v>
      </c>
      <c r="M921" s="239" t="s">
        <v>20</v>
      </c>
    </row>
    <row r="922" spans="1:13" x14ac:dyDescent="0.35">
      <c r="A922" s="237" t="s">
        <v>127</v>
      </c>
      <c r="B922" s="237" t="s">
        <v>128</v>
      </c>
      <c r="C922" s="237" t="s">
        <v>129</v>
      </c>
      <c r="D922" s="237" t="s">
        <v>28</v>
      </c>
      <c r="E922" s="237" t="s">
        <v>17</v>
      </c>
      <c r="F922" s="237" t="s">
        <v>1753</v>
      </c>
      <c r="G922" s="237" t="s">
        <v>17</v>
      </c>
      <c r="H922" s="237" t="s">
        <v>17</v>
      </c>
      <c r="I922" s="237" t="s">
        <v>1754</v>
      </c>
      <c r="J922" s="237" t="s">
        <v>1755</v>
      </c>
      <c r="K922" s="237" t="s">
        <v>1756</v>
      </c>
      <c r="L922" s="238">
        <v>44064</v>
      </c>
      <c r="M922" s="237" t="s">
        <v>887</v>
      </c>
    </row>
    <row r="923" spans="1:13" x14ac:dyDescent="0.35">
      <c r="A923" s="239" t="s">
        <v>1757</v>
      </c>
      <c r="B923" s="239" t="s">
        <v>1758</v>
      </c>
      <c r="C923" s="239" t="s">
        <v>472</v>
      </c>
      <c r="D923" s="239" t="s">
        <v>16</v>
      </c>
      <c r="E923" s="239" t="s">
        <v>17</v>
      </c>
      <c r="F923" s="239" t="s">
        <v>17</v>
      </c>
      <c r="G923" s="239" t="s">
        <v>17</v>
      </c>
      <c r="H923" s="239" t="s">
        <v>17</v>
      </c>
      <c r="I923" s="239" t="s">
        <v>17</v>
      </c>
      <c r="J923" s="239" t="s">
        <v>17</v>
      </c>
      <c r="K923" s="239" t="s">
        <v>1759</v>
      </c>
      <c r="L923" s="240">
        <v>44069</v>
      </c>
      <c r="M923" s="239" t="s">
        <v>20</v>
      </c>
    </row>
    <row r="924" spans="1:13" x14ac:dyDescent="0.35">
      <c r="A924" s="237" t="s">
        <v>1757</v>
      </c>
      <c r="B924" s="237" t="s">
        <v>1758</v>
      </c>
      <c r="C924" s="237" t="s">
        <v>472</v>
      </c>
      <c r="D924" s="237" t="s">
        <v>21</v>
      </c>
      <c r="E924" s="237" t="s">
        <v>17</v>
      </c>
      <c r="F924" s="237" t="s">
        <v>17</v>
      </c>
      <c r="G924" s="237" t="s">
        <v>17</v>
      </c>
      <c r="H924" s="237" t="s">
        <v>17</v>
      </c>
      <c r="I924" s="237" t="s">
        <v>17</v>
      </c>
      <c r="J924" s="237" t="s">
        <v>17</v>
      </c>
      <c r="K924" s="237" t="s">
        <v>1760</v>
      </c>
      <c r="L924" s="238">
        <v>44069</v>
      </c>
      <c r="M924" s="237" t="s">
        <v>20</v>
      </c>
    </row>
    <row r="925" spans="1:13" x14ac:dyDescent="0.35">
      <c r="A925" s="239" t="s">
        <v>1757</v>
      </c>
      <c r="B925" s="239" t="s">
        <v>1758</v>
      </c>
      <c r="C925" s="239" t="s">
        <v>472</v>
      </c>
      <c r="D925" s="239" t="s">
        <v>24</v>
      </c>
      <c r="E925" s="239">
        <v>3</v>
      </c>
      <c r="F925" s="239" t="s">
        <v>17</v>
      </c>
      <c r="G925" s="239" t="s">
        <v>17</v>
      </c>
      <c r="H925" s="239" t="s">
        <v>17</v>
      </c>
      <c r="I925" s="239" t="s">
        <v>17</v>
      </c>
      <c r="J925" s="239" t="s">
        <v>1761</v>
      </c>
      <c r="K925" s="239" t="s">
        <v>1762</v>
      </c>
      <c r="L925" s="240">
        <v>44069</v>
      </c>
      <c r="M925" s="239" t="s">
        <v>20</v>
      </c>
    </row>
    <row r="926" spans="1:13" x14ac:dyDescent="0.35">
      <c r="A926" s="237" t="s">
        <v>1757</v>
      </c>
      <c r="B926" s="237" t="s">
        <v>1758</v>
      </c>
      <c r="C926" s="237" t="s">
        <v>472</v>
      </c>
      <c r="D926" s="237" t="s">
        <v>28</v>
      </c>
      <c r="E926" s="237" t="s">
        <v>17</v>
      </c>
      <c r="F926" s="237" t="s">
        <v>17</v>
      </c>
      <c r="G926" s="237" t="s">
        <v>17</v>
      </c>
      <c r="H926" s="237" t="s">
        <v>17</v>
      </c>
      <c r="I926" s="237" t="s">
        <v>17</v>
      </c>
      <c r="J926" s="237" t="s">
        <v>17</v>
      </c>
      <c r="K926" s="237" t="s">
        <v>1763</v>
      </c>
      <c r="L926" s="238">
        <v>44069</v>
      </c>
      <c r="M926" s="237" t="s">
        <v>20</v>
      </c>
    </row>
    <row r="927" spans="1:13" x14ac:dyDescent="0.35">
      <c r="A927" s="239" t="s">
        <v>1757</v>
      </c>
      <c r="B927" s="239" t="s">
        <v>1758</v>
      </c>
      <c r="C927" s="239" t="s">
        <v>472</v>
      </c>
      <c r="D927" s="239" t="s">
        <v>59</v>
      </c>
      <c r="E927" s="239" t="s">
        <v>17</v>
      </c>
      <c r="F927" s="239" t="s">
        <v>17</v>
      </c>
      <c r="G927" s="239" t="s">
        <v>17</v>
      </c>
      <c r="H927" s="239" t="s">
        <v>17</v>
      </c>
      <c r="I927" s="239" t="s">
        <v>17</v>
      </c>
      <c r="J927" s="239" t="s">
        <v>17</v>
      </c>
      <c r="K927" s="239" t="s">
        <v>1764</v>
      </c>
      <c r="L927" s="240">
        <v>44069</v>
      </c>
      <c r="M927" s="239" t="s">
        <v>20</v>
      </c>
    </row>
    <row r="928" spans="1:13" x14ac:dyDescent="0.35">
      <c r="A928" s="237" t="s">
        <v>1757</v>
      </c>
      <c r="B928" s="237" t="s">
        <v>1758</v>
      </c>
      <c r="C928" s="237" t="s">
        <v>472</v>
      </c>
      <c r="D928" s="237" t="s">
        <v>61</v>
      </c>
      <c r="E928" s="237" t="s">
        <v>17</v>
      </c>
      <c r="F928" s="237" t="s">
        <v>17</v>
      </c>
      <c r="G928" s="237" t="s">
        <v>17</v>
      </c>
      <c r="H928" s="237" t="s">
        <v>17</v>
      </c>
      <c r="I928" s="237" t="s">
        <v>17</v>
      </c>
      <c r="J928" s="237" t="s">
        <v>17</v>
      </c>
      <c r="K928" s="237" t="s">
        <v>1765</v>
      </c>
      <c r="L928" s="238">
        <v>44069</v>
      </c>
      <c r="M928" s="237" t="s">
        <v>20</v>
      </c>
    </row>
    <row r="929" spans="1:13" x14ac:dyDescent="0.35">
      <c r="A929" s="239" t="s">
        <v>1757</v>
      </c>
      <c r="B929" s="239" t="s">
        <v>1758</v>
      </c>
      <c r="C929" s="239" t="s">
        <v>472</v>
      </c>
      <c r="D929" s="239" t="s">
        <v>682</v>
      </c>
      <c r="E929" s="239" t="s">
        <v>17</v>
      </c>
      <c r="F929" s="239" t="s">
        <v>1766</v>
      </c>
      <c r="G929" s="239" t="s">
        <v>17</v>
      </c>
      <c r="H929" s="239" t="s">
        <v>17</v>
      </c>
      <c r="I929" s="239" t="s">
        <v>1767</v>
      </c>
      <c r="J929" s="239" t="s">
        <v>1768</v>
      </c>
      <c r="K929" s="239" t="s">
        <v>1769</v>
      </c>
      <c r="L929" s="240">
        <v>44069</v>
      </c>
      <c r="M929" s="239" t="s">
        <v>20</v>
      </c>
    </row>
    <row r="930" spans="1:13" x14ac:dyDescent="0.35">
      <c r="A930" s="237" t="s">
        <v>1757</v>
      </c>
      <c r="B930" s="237" t="s">
        <v>1758</v>
      </c>
      <c r="C930" s="237" t="s">
        <v>472</v>
      </c>
      <c r="D930" s="237" t="s">
        <v>30</v>
      </c>
      <c r="E930" s="237" t="s">
        <v>17</v>
      </c>
      <c r="F930" s="237" t="s">
        <v>17</v>
      </c>
      <c r="G930" s="237" t="s">
        <v>17</v>
      </c>
      <c r="H930" s="237" t="s">
        <v>17</v>
      </c>
      <c r="I930" s="237" t="s">
        <v>17</v>
      </c>
      <c r="J930" s="237" t="s">
        <v>17</v>
      </c>
      <c r="K930" s="237" t="s">
        <v>1770</v>
      </c>
      <c r="L930" s="238">
        <v>44069</v>
      </c>
      <c r="M930" s="237" t="s">
        <v>20</v>
      </c>
    </row>
    <row r="931" spans="1:13" x14ac:dyDescent="0.35">
      <c r="A931" s="239" t="s">
        <v>1757</v>
      </c>
      <c r="B931" s="239" t="s">
        <v>1758</v>
      </c>
      <c r="C931" s="239" t="s">
        <v>472</v>
      </c>
      <c r="D931" s="239" t="s">
        <v>32</v>
      </c>
      <c r="E931" s="239" t="s">
        <v>17</v>
      </c>
      <c r="F931" s="239" t="s">
        <v>17</v>
      </c>
      <c r="G931" s="239" t="s">
        <v>17</v>
      </c>
      <c r="H931" s="239" t="s">
        <v>17</v>
      </c>
      <c r="I931" s="239" t="s">
        <v>17</v>
      </c>
      <c r="J931" s="239" t="s">
        <v>17</v>
      </c>
      <c r="K931" s="239" t="s">
        <v>1771</v>
      </c>
      <c r="L931" s="240">
        <v>44069</v>
      </c>
      <c r="M931" s="239" t="s">
        <v>20</v>
      </c>
    </row>
    <row r="932" spans="1:13" x14ac:dyDescent="0.35">
      <c r="A932" s="237" t="s">
        <v>181</v>
      </c>
      <c r="B932" s="237" t="s">
        <v>182</v>
      </c>
      <c r="C932" s="237" t="s">
        <v>183</v>
      </c>
      <c r="D932" s="237" t="s">
        <v>61</v>
      </c>
      <c r="E932" s="237" t="s">
        <v>17</v>
      </c>
      <c r="F932" s="237" t="s">
        <v>1772</v>
      </c>
      <c r="G932" s="237" t="s">
        <v>17</v>
      </c>
      <c r="H932" s="237" t="s">
        <v>17</v>
      </c>
      <c r="I932" s="237" t="s">
        <v>1773</v>
      </c>
      <c r="J932" s="237" t="s">
        <v>1774</v>
      </c>
      <c r="K932" s="237" t="s">
        <v>1775</v>
      </c>
      <c r="L932" s="238">
        <v>44102</v>
      </c>
      <c r="M932" s="237" t="s">
        <v>20</v>
      </c>
    </row>
    <row r="933" spans="1:13" x14ac:dyDescent="0.35">
      <c r="A933" s="239" t="s">
        <v>1757</v>
      </c>
      <c r="B933" s="239" t="s">
        <v>1758</v>
      </c>
      <c r="C933" s="239" t="s">
        <v>472</v>
      </c>
      <c r="D933" s="239" t="s">
        <v>242</v>
      </c>
      <c r="E933" s="239">
        <v>1030700</v>
      </c>
      <c r="F933" s="239" t="s">
        <v>1776</v>
      </c>
      <c r="G933" s="239" t="s">
        <v>25</v>
      </c>
      <c r="H933" s="239">
        <v>2</v>
      </c>
      <c r="I933" s="239" t="s">
        <v>1777</v>
      </c>
      <c r="J933" s="239" t="s">
        <v>1778</v>
      </c>
      <c r="K933" s="239" t="s">
        <v>1779</v>
      </c>
      <c r="L933" s="240">
        <v>44102</v>
      </c>
      <c r="M933" s="239" t="s">
        <v>20</v>
      </c>
    </row>
    <row r="934" spans="1:13" x14ac:dyDescent="0.35">
      <c r="A934" s="237" t="s">
        <v>1610</v>
      </c>
      <c r="B934" s="237" t="s">
        <v>1611</v>
      </c>
      <c r="C934" s="237" t="s">
        <v>1612</v>
      </c>
      <c r="D934" s="237" t="s">
        <v>61</v>
      </c>
      <c r="E934" s="237" t="s">
        <v>17</v>
      </c>
      <c r="F934" s="237" t="s">
        <v>1780</v>
      </c>
      <c r="G934" s="237" t="s">
        <v>17</v>
      </c>
      <c r="H934" s="237" t="s">
        <v>17</v>
      </c>
      <c r="I934" s="237" t="s">
        <v>649</v>
      </c>
      <c r="J934" s="237" t="s">
        <v>1781</v>
      </c>
      <c r="K934" s="237" t="s">
        <v>1782</v>
      </c>
      <c r="L934" s="238">
        <v>44104</v>
      </c>
      <c r="M934" s="237" t="s">
        <v>20</v>
      </c>
    </row>
    <row r="935" spans="1:13" x14ac:dyDescent="0.35">
      <c r="A935" s="239" t="s">
        <v>322</v>
      </c>
      <c r="B935" s="239" t="s">
        <v>323</v>
      </c>
      <c r="C935" s="239" t="s">
        <v>324</v>
      </c>
      <c r="D935" s="239" t="s">
        <v>242</v>
      </c>
      <c r="E935" s="239">
        <v>2267048</v>
      </c>
      <c r="F935" s="239" t="s">
        <v>1783</v>
      </c>
      <c r="G935" s="239" t="s">
        <v>50</v>
      </c>
      <c r="H935" s="239">
        <v>1</v>
      </c>
      <c r="I935" s="239" t="s">
        <v>1784</v>
      </c>
      <c r="J935" s="239" t="s">
        <v>1785</v>
      </c>
      <c r="K935" s="239" t="s">
        <v>1786</v>
      </c>
      <c r="L935" s="240">
        <v>44109</v>
      </c>
      <c r="M935" s="239" t="s">
        <v>887</v>
      </c>
    </row>
    <row r="936" spans="1:13" x14ac:dyDescent="0.35">
      <c r="A936" s="237" t="s">
        <v>13</v>
      </c>
      <c r="B936" s="237" t="s">
        <v>14</v>
      </c>
      <c r="C936" s="237" t="s">
        <v>15</v>
      </c>
      <c r="D936" s="237" t="s">
        <v>242</v>
      </c>
      <c r="E936" s="237">
        <v>1220190</v>
      </c>
      <c r="F936" s="237" t="s">
        <v>1783</v>
      </c>
      <c r="G936" s="237" t="s">
        <v>50</v>
      </c>
      <c r="H936" s="237">
        <v>1</v>
      </c>
      <c r="I936" s="237" t="s">
        <v>1787</v>
      </c>
      <c r="J936" s="237" t="s">
        <v>1788</v>
      </c>
      <c r="K936" s="237" t="s">
        <v>1789</v>
      </c>
      <c r="L936" s="238">
        <v>44109</v>
      </c>
      <c r="M936" s="237" t="s">
        <v>887</v>
      </c>
    </row>
    <row r="937" spans="1:13" x14ac:dyDescent="0.35">
      <c r="A937" s="239" t="s">
        <v>45</v>
      </c>
      <c r="B937" s="239" t="s">
        <v>46</v>
      </c>
      <c r="C937" s="239" t="s">
        <v>47</v>
      </c>
      <c r="D937" s="239" t="s">
        <v>242</v>
      </c>
      <c r="E937" s="239">
        <v>192530</v>
      </c>
      <c r="F937" s="239" t="s">
        <v>1783</v>
      </c>
      <c r="G937" s="239" t="s">
        <v>50</v>
      </c>
      <c r="H937" s="239">
        <v>1</v>
      </c>
      <c r="I937" s="239" t="s">
        <v>1790</v>
      </c>
      <c r="J937" s="239" t="s">
        <v>1791</v>
      </c>
      <c r="K937" s="239" t="s">
        <v>1792</v>
      </c>
      <c r="L937" s="240">
        <v>44109</v>
      </c>
      <c r="M937" s="239" t="s">
        <v>887</v>
      </c>
    </row>
    <row r="938" spans="1:13" x14ac:dyDescent="0.35">
      <c r="A938" s="237" t="s">
        <v>505</v>
      </c>
      <c r="B938" s="237" t="s">
        <v>506</v>
      </c>
      <c r="C938" s="237" t="s">
        <v>507</v>
      </c>
      <c r="D938" s="237" t="s">
        <v>55</v>
      </c>
      <c r="E938" s="237">
        <v>0</v>
      </c>
      <c r="F938" s="237" t="s">
        <v>1793</v>
      </c>
      <c r="G938" s="237" t="s">
        <v>22</v>
      </c>
      <c r="H938" s="237">
        <v>3</v>
      </c>
      <c r="I938" s="237" t="s">
        <v>1690</v>
      </c>
      <c r="J938" s="237" t="s">
        <v>1794</v>
      </c>
      <c r="K938" s="237" t="s">
        <v>1795</v>
      </c>
      <c r="L938" s="238">
        <v>44110</v>
      </c>
      <c r="M938" s="237" t="s">
        <v>20</v>
      </c>
    </row>
    <row r="939" spans="1:13" x14ac:dyDescent="0.35">
      <c r="A939" s="239" t="s">
        <v>505</v>
      </c>
      <c r="B939" s="239" t="s">
        <v>506</v>
      </c>
      <c r="C939" s="239" t="s">
        <v>507</v>
      </c>
      <c r="D939" s="239" t="s">
        <v>57</v>
      </c>
      <c r="E939" s="239">
        <v>0</v>
      </c>
      <c r="F939" s="239" t="s">
        <v>1793</v>
      </c>
      <c r="G939" s="239" t="s">
        <v>22</v>
      </c>
      <c r="H939" s="239">
        <v>3</v>
      </c>
      <c r="I939" s="239" t="s">
        <v>1690</v>
      </c>
      <c r="J939" s="239" t="s">
        <v>1794</v>
      </c>
      <c r="K939" s="239" t="s">
        <v>1796</v>
      </c>
      <c r="L939" s="240">
        <v>44110</v>
      </c>
      <c r="M939" s="239" t="s">
        <v>20</v>
      </c>
    </row>
    <row r="940" spans="1:13" x14ac:dyDescent="0.35">
      <c r="A940" s="237" t="s">
        <v>895</v>
      </c>
      <c r="B940" s="237" t="s">
        <v>896</v>
      </c>
      <c r="C940" s="237" t="s">
        <v>897</v>
      </c>
      <c r="D940" s="237" t="s">
        <v>692</v>
      </c>
      <c r="E940" s="237">
        <v>0</v>
      </c>
      <c r="F940" s="237" t="s">
        <v>1797</v>
      </c>
      <c r="G940" s="237" t="s">
        <v>25</v>
      </c>
      <c r="H940" s="237">
        <v>2</v>
      </c>
      <c r="I940" s="237" t="s">
        <v>1798</v>
      </c>
      <c r="J940" s="237" t="s">
        <v>1799</v>
      </c>
      <c r="K940" s="237" t="s">
        <v>1800</v>
      </c>
      <c r="L940" s="238">
        <v>44110</v>
      </c>
      <c r="M940" s="237" t="s">
        <v>20</v>
      </c>
    </row>
    <row r="941" spans="1:13" x14ac:dyDescent="0.35">
      <c r="A941" s="239" t="s">
        <v>895</v>
      </c>
      <c r="B941" s="239" t="s">
        <v>896</v>
      </c>
      <c r="C941" s="239" t="s">
        <v>897</v>
      </c>
      <c r="D941" s="239" t="s">
        <v>784</v>
      </c>
      <c r="E941" s="239">
        <v>1729561</v>
      </c>
      <c r="F941" s="239" t="s">
        <v>1797</v>
      </c>
      <c r="G941" s="239" t="s">
        <v>22</v>
      </c>
      <c r="H941" s="239">
        <v>3</v>
      </c>
      <c r="I941" s="239" t="s">
        <v>1801</v>
      </c>
      <c r="J941" s="239" t="s">
        <v>1802</v>
      </c>
      <c r="K941" s="239" t="s">
        <v>1803</v>
      </c>
      <c r="L941" s="240">
        <v>44110</v>
      </c>
      <c r="M941" s="239" t="s">
        <v>20</v>
      </c>
    </row>
    <row r="942" spans="1:13" x14ac:dyDescent="0.35">
      <c r="A942" s="237" t="s">
        <v>895</v>
      </c>
      <c r="B942" s="237" t="s">
        <v>896</v>
      </c>
      <c r="C942" s="237" t="s">
        <v>897</v>
      </c>
      <c r="D942" s="237" t="s">
        <v>704</v>
      </c>
      <c r="E942" s="237">
        <v>0</v>
      </c>
      <c r="F942" s="237" t="s">
        <v>1797</v>
      </c>
      <c r="G942" s="237" t="s">
        <v>25</v>
      </c>
      <c r="H942" s="237">
        <v>2</v>
      </c>
      <c r="I942" s="237" t="s">
        <v>1798</v>
      </c>
      <c r="J942" s="237" t="s">
        <v>1799</v>
      </c>
      <c r="K942" s="237" t="s">
        <v>1804</v>
      </c>
      <c r="L942" s="238">
        <v>44110</v>
      </c>
      <c r="M942" s="237" t="s">
        <v>20</v>
      </c>
    </row>
    <row r="943" spans="1:13" x14ac:dyDescent="0.35">
      <c r="A943" s="239" t="s">
        <v>928</v>
      </c>
      <c r="B943" s="239" t="s">
        <v>929</v>
      </c>
      <c r="C943" s="239" t="s">
        <v>930</v>
      </c>
      <c r="D943" s="239" t="s">
        <v>779</v>
      </c>
      <c r="E943" s="239">
        <v>16991302</v>
      </c>
      <c r="F943" s="239" t="s">
        <v>1270</v>
      </c>
      <c r="G943" s="239" t="s">
        <v>25</v>
      </c>
      <c r="H943" s="239">
        <v>2</v>
      </c>
      <c r="I943" s="239" t="s">
        <v>1271</v>
      </c>
      <c r="J943" s="239" t="s">
        <v>1277</v>
      </c>
      <c r="K943" s="239" t="s">
        <v>1805</v>
      </c>
      <c r="L943" s="240">
        <v>44110</v>
      </c>
      <c r="M943" s="239" t="s">
        <v>20</v>
      </c>
    </row>
    <row r="944" spans="1:13" x14ac:dyDescent="0.35">
      <c r="A944" s="237" t="s">
        <v>840</v>
      </c>
      <c r="B944" s="237" t="s">
        <v>841</v>
      </c>
      <c r="C944" s="237" t="s">
        <v>842</v>
      </c>
      <c r="D944" s="237" t="s">
        <v>875</v>
      </c>
      <c r="E944" s="237">
        <v>1454973</v>
      </c>
      <c r="F944" s="237" t="s">
        <v>1806</v>
      </c>
      <c r="G944" s="237" t="s">
        <v>25</v>
      </c>
      <c r="H944" s="237">
        <v>2</v>
      </c>
      <c r="I944" s="237" t="s">
        <v>1807</v>
      </c>
      <c r="J944" s="237" t="s">
        <v>1808</v>
      </c>
      <c r="K944" s="237" t="s">
        <v>1809</v>
      </c>
      <c r="L944" s="238">
        <v>44110</v>
      </c>
      <c r="M944" s="237" t="s">
        <v>20</v>
      </c>
    </row>
    <row r="945" spans="1:13" x14ac:dyDescent="0.35">
      <c r="A945" s="239" t="s">
        <v>89</v>
      </c>
      <c r="B945" s="239" t="s">
        <v>90</v>
      </c>
      <c r="C945" s="239" t="s">
        <v>91</v>
      </c>
      <c r="D945" s="239" t="s">
        <v>242</v>
      </c>
      <c r="E945" s="239">
        <v>882050</v>
      </c>
      <c r="F945" s="239" t="s">
        <v>486</v>
      </c>
      <c r="G945" s="239" t="s">
        <v>50</v>
      </c>
      <c r="H945" s="239">
        <v>1</v>
      </c>
      <c r="I945" s="239" t="s">
        <v>1810</v>
      </c>
      <c r="J945" s="239" t="s">
        <v>1811</v>
      </c>
      <c r="K945" s="239" t="s">
        <v>1812</v>
      </c>
      <c r="L945" s="240">
        <v>44111</v>
      </c>
      <c r="M945" s="239" t="s">
        <v>887</v>
      </c>
    </row>
    <row r="946" spans="1:13" x14ac:dyDescent="0.35">
      <c r="A946" s="237" t="s">
        <v>113</v>
      </c>
      <c r="B946" s="237" t="s">
        <v>114</v>
      </c>
      <c r="C946" s="237" t="s">
        <v>115</v>
      </c>
      <c r="D946" s="237" t="s">
        <v>682</v>
      </c>
      <c r="E946" s="237" t="s">
        <v>17</v>
      </c>
      <c r="F946" s="237" t="s">
        <v>184</v>
      </c>
      <c r="G946" s="237" t="s">
        <v>22</v>
      </c>
      <c r="H946" s="237">
        <v>3</v>
      </c>
      <c r="I946" s="237" t="s">
        <v>184</v>
      </c>
      <c r="J946" s="237" t="s">
        <v>184</v>
      </c>
      <c r="K946" s="237" t="s">
        <v>1813</v>
      </c>
      <c r="L946" s="238">
        <v>44113</v>
      </c>
      <c r="M946" s="237" t="s">
        <v>887</v>
      </c>
    </row>
    <row r="947" spans="1:13" x14ac:dyDescent="0.35">
      <c r="A947" s="239" t="s">
        <v>630</v>
      </c>
      <c r="B947" s="239" t="s">
        <v>631</v>
      </c>
      <c r="C947" s="239" t="s">
        <v>632</v>
      </c>
      <c r="D947" s="239" t="s">
        <v>692</v>
      </c>
      <c r="E947" s="239">
        <v>122000</v>
      </c>
      <c r="F947" s="239" t="s">
        <v>1744</v>
      </c>
      <c r="G947" s="239" t="s">
        <v>22</v>
      </c>
      <c r="H947" s="239">
        <v>3</v>
      </c>
      <c r="I947" s="239" t="s">
        <v>1517</v>
      </c>
      <c r="J947" s="239" t="s">
        <v>1814</v>
      </c>
      <c r="K947" s="239" t="s">
        <v>1815</v>
      </c>
      <c r="L947" s="240">
        <v>44119</v>
      </c>
      <c r="M947" s="239" t="s">
        <v>20</v>
      </c>
    </row>
    <row r="948" spans="1:13" x14ac:dyDescent="0.35">
      <c r="A948" s="237" t="s">
        <v>630</v>
      </c>
      <c r="B948" s="237" t="s">
        <v>631</v>
      </c>
      <c r="C948" s="237" t="s">
        <v>632</v>
      </c>
      <c r="D948" s="237" t="s">
        <v>696</v>
      </c>
      <c r="E948" s="237">
        <v>0</v>
      </c>
      <c r="F948" s="237" t="s">
        <v>1744</v>
      </c>
      <c r="G948" s="237" t="s">
        <v>22</v>
      </c>
      <c r="H948" s="237">
        <v>3</v>
      </c>
      <c r="I948" s="237" t="s">
        <v>1517</v>
      </c>
      <c r="J948" s="237" t="s">
        <v>1814</v>
      </c>
      <c r="K948" s="237" t="s">
        <v>1816</v>
      </c>
      <c r="L948" s="238">
        <v>44119</v>
      </c>
      <c r="M948" s="237" t="s">
        <v>20</v>
      </c>
    </row>
    <row r="949" spans="1:13" x14ac:dyDescent="0.35">
      <c r="A949" s="239" t="s">
        <v>630</v>
      </c>
      <c r="B949" s="239" t="s">
        <v>631</v>
      </c>
      <c r="C949" s="239" t="s">
        <v>632</v>
      </c>
      <c r="D949" s="239" t="s">
        <v>698</v>
      </c>
      <c r="E949" s="239">
        <v>98000</v>
      </c>
      <c r="F949" s="239" t="s">
        <v>1744</v>
      </c>
      <c r="G949" s="239" t="s">
        <v>22</v>
      </c>
      <c r="H949" s="239">
        <v>3</v>
      </c>
      <c r="I949" s="239" t="s">
        <v>1517</v>
      </c>
      <c r="J949" s="239" t="s">
        <v>1814</v>
      </c>
      <c r="K949" s="239" t="s">
        <v>1817</v>
      </c>
      <c r="L949" s="240">
        <v>44119</v>
      </c>
      <c r="M949" s="239" t="s">
        <v>20</v>
      </c>
    </row>
    <row r="950" spans="1:13" x14ac:dyDescent="0.35">
      <c r="A950" s="237" t="s">
        <v>630</v>
      </c>
      <c r="B950" s="237" t="s">
        <v>631</v>
      </c>
      <c r="C950" s="237" t="s">
        <v>632</v>
      </c>
      <c r="D950" s="237" t="s">
        <v>702</v>
      </c>
      <c r="E950" s="237">
        <v>367000</v>
      </c>
      <c r="F950" s="237" t="s">
        <v>1744</v>
      </c>
      <c r="G950" s="237" t="s">
        <v>22</v>
      </c>
      <c r="H950" s="237">
        <v>3</v>
      </c>
      <c r="I950" s="237" t="s">
        <v>1517</v>
      </c>
      <c r="J950" s="237" t="s">
        <v>1814</v>
      </c>
      <c r="K950" s="237" t="s">
        <v>1818</v>
      </c>
      <c r="L950" s="238">
        <v>44119</v>
      </c>
      <c r="M950" s="237" t="s">
        <v>20</v>
      </c>
    </row>
    <row r="951" spans="1:13" x14ac:dyDescent="0.35">
      <c r="A951" s="239" t="s">
        <v>630</v>
      </c>
      <c r="B951" s="239" t="s">
        <v>631</v>
      </c>
      <c r="C951" s="239" t="s">
        <v>632</v>
      </c>
      <c r="D951" s="239" t="s">
        <v>704</v>
      </c>
      <c r="E951" s="239">
        <v>147000</v>
      </c>
      <c r="F951" s="239" t="s">
        <v>1744</v>
      </c>
      <c r="G951" s="239" t="s">
        <v>22</v>
      </c>
      <c r="H951" s="239">
        <v>3</v>
      </c>
      <c r="I951" s="239" t="s">
        <v>1517</v>
      </c>
      <c r="J951" s="239" t="s">
        <v>1814</v>
      </c>
      <c r="K951" s="239" t="s">
        <v>1819</v>
      </c>
      <c r="L951" s="240">
        <v>44119</v>
      </c>
      <c r="M951" s="239" t="s">
        <v>20</v>
      </c>
    </row>
    <row r="952" spans="1:13" x14ac:dyDescent="0.35">
      <c r="A952" s="237" t="s">
        <v>630</v>
      </c>
      <c r="B952" s="237" t="s">
        <v>631</v>
      </c>
      <c r="C952" s="237" t="s">
        <v>632</v>
      </c>
      <c r="D952" s="237" t="s">
        <v>706</v>
      </c>
      <c r="E952" s="237">
        <v>317950</v>
      </c>
      <c r="F952" s="237" t="s">
        <v>1744</v>
      </c>
      <c r="G952" s="237" t="s">
        <v>22</v>
      </c>
      <c r="H952" s="237">
        <v>3</v>
      </c>
      <c r="I952" s="237" t="s">
        <v>1517</v>
      </c>
      <c r="J952" s="237" t="s">
        <v>1814</v>
      </c>
      <c r="K952" s="237" t="s">
        <v>1820</v>
      </c>
      <c r="L952" s="238">
        <v>44119</v>
      </c>
      <c r="M952" s="237" t="s">
        <v>20</v>
      </c>
    </row>
    <row r="953" spans="1:13" x14ac:dyDescent="0.35">
      <c r="A953" s="239" t="s">
        <v>234</v>
      </c>
      <c r="B953" s="239" t="s">
        <v>235</v>
      </c>
      <c r="C953" s="239" t="s">
        <v>236</v>
      </c>
      <c r="D953" s="239" t="s">
        <v>692</v>
      </c>
      <c r="E953" s="239">
        <v>0</v>
      </c>
      <c r="F953" s="239" t="s">
        <v>1821</v>
      </c>
      <c r="G953" s="239" t="s">
        <v>22</v>
      </c>
      <c r="H953" s="239">
        <v>3</v>
      </c>
      <c r="I953" s="239" t="s">
        <v>1822</v>
      </c>
      <c r="J953" s="239" t="s">
        <v>1823</v>
      </c>
      <c r="K953" s="239" t="s">
        <v>1824</v>
      </c>
      <c r="L953" s="240">
        <v>44131</v>
      </c>
      <c r="M953" s="239" t="s">
        <v>20</v>
      </c>
    </row>
    <row r="954" spans="1:13" x14ac:dyDescent="0.35">
      <c r="A954" s="237" t="s">
        <v>234</v>
      </c>
      <c r="B954" s="237" t="s">
        <v>235</v>
      </c>
      <c r="C954" s="237" t="s">
        <v>236</v>
      </c>
      <c r="D954" s="237" t="s">
        <v>696</v>
      </c>
      <c r="E954" s="237">
        <v>0</v>
      </c>
      <c r="F954" s="237" t="s">
        <v>1821</v>
      </c>
      <c r="G954" s="237" t="s">
        <v>22</v>
      </c>
      <c r="H954" s="237">
        <v>3</v>
      </c>
      <c r="I954" s="237" t="s">
        <v>1822</v>
      </c>
      <c r="J954" s="237" t="s">
        <v>1823</v>
      </c>
      <c r="K954" s="237" t="s">
        <v>1825</v>
      </c>
      <c r="L954" s="238">
        <v>44131</v>
      </c>
      <c r="M954" s="237" t="s">
        <v>20</v>
      </c>
    </row>
    <row r="955" spans="1:13" x14ac:dyDescent="0.35">
      <c r="A955" s="239" t="s">
        <v>234</v>
      </c>
      <c r="B955" s="239" t="s">
        <v>235</v>
      </c>
      <c r="C955" s="239" t="s">
        <v>236</v>
      </c>
      <c r="D955" s="239" t="s">
        <v>698</v>
      </c>
      <c r="E955" s="239">
        <v>900000</v>
      </c>
      <c r="F955" s="239" t="s">
        <v>1821</v>
      </c>
      <c r="G955" s="239" t="s">
        <v>22</v>
      </c>
      <c r="H955" s="239">
        <v>3</v>
      </c>
      <c r="I955" s="239" t="s">
        <v>1822</v>
      </c>
      <c r="J955" s="239" t="s">
        <v>1823</v>
      </c>
      <c r="K955" s="239" t="s">
        <v>1826</v>
      </c>
      <c r="L955" s="240">
        <v>44131</v>
      </c>
      <c r="M955" s="239" t="s">
        <v>20</v>
      </c>
    </row>
    <row r="956" spans="1:13" x14ac:dyDescent="0.35">
      <c r="A956" s="237" t="s">
        <v>234</v>
      </c>
      <c r="B956" s="237" t="s">
        <v>235</v>
      </c>
      <c r="C956" s="237" t="s">
        <v>236</v>
      </c>
      <c r="D956" s="237" t="s">
        <v>706</v>
      </c>
      <c r="E956" s="237">
        <v>2100000</v>
      </c>
      <c r="F956" s="237" t="s">
        <v>1821</v>
      </c>
      <c r="G956" s="237" t="s">
        <v>22</v>
      </c>
      <c r="H956" s="237">
        <v>3</v>
      </c>
      <c r="I956" s="237" t="s">
        <v>1822</v>
      </c>
      <c r="J956" s="237" t="s">
        <v>1823</v>
      </c>
      <c r="K956" s="237" t="s">
        <v>1827</v>
      </c>
      <c r="L956" s="238">
        <v>44131</v>
      </c>
      <c r="M956" s="237" t="s">
        <v>20</v>
      </c>
    </row>
    <row r="957" spans="1:13" x14ac:dyDescent="0.35">
      <c r="A957" s="239" t="s">
        <v>1636</v>
      </c>
      <c r="B957" s="239" t="s">
        <v>1637</v>
      </c>
      <c r="C957" s="239" t="s">
        <v>1612</v>
      </c>
      <c r="D957" s="239" t="s">
        <v>55</v>
      </c>
      <c r="E957" s="239">
        <v>191</v>
      </c>
      <c r="F957" s="239" t="s">
        <v>1828</v>
      </c>
      <c r="G957" s="239" t="s">
        <v>22</v>
      </c>
      <c r="H957" s="239">
        <v>3</v>
      </c>
      <c r="I957" s="239" t="s">
        <v>1829</v>
      </c>
      <c r="J957" s="239" t="s">
        <v>1830</v>
      </c>
      <c r="K957" s="239" t="s">
        <v>1831</v>
      </c>
      <c r="L957" s="240">
        <v>44132</v>
      </c>
      <c r="M957" s="239" t="s">
        <v>20</v>
      </c>
    </row>
    <row r="958" spans="1:13" x14ac:dyDescent="0.35">
      <c r="A958" s="237" t="s">
        <v>608</v>
      </c>
      <c r="B958" s="237" t="s">
        <v>609</v>
      </c>
      <c r="C958" s="237" t="s">
        <v>610</v>
      </c>
      <c r="D958" s="237" t="s">
        <v>55</v>
      </c>
      <c r="E958" s="237" t="s">
        <v>17</v>
      </c>
      <c r="F958" s="237" t="s">
        <v>17</v>
      </c>
      <c r="G958" s="237" t="s">
        <v>17</v>
      </c>
      <c r="H958" s="237" t="s">
        <v>17</v>
      </c>
      <c r="I958" s="237" t="s">
        <v>17</v>
      </c>
      <c r="J958" s="237" t="s">
        <v>1832</v>
      </c>
      <c r="K958" s="237" t="s">
        <v>1833</v>
      </c>
      <c r="L958" s="238">
        <v>44134</v>
      </c>
      <c r="M958" s="237" t="s">
        <v>20</v>
      </c>
    </row>
    <row r="959" spans="1:13" x14ac:dyDescent="0.35">
      <c r="A959" s="239" t="s">
        <v>608</v>
      </c>
      <c r="B959" s="239" t="s">
        <v>609</v>
      </c>
      <c r="C959" s="239" t="s">
        <v>610</v>
      </c>
      <c r="D959" s="239" t="s">
        <v>57</v>
      </c>
      <c r="E959" s="239" t="s">
        <v>17</v>
      </c>
      <c r="F959" s="239" t="s">
        <v>17</v>
      </c>
      <c r="G959" s="239" t="s">
        <v>17</v>
      </c>
      <c r="H959" s="239" t="s">
        <v>17</v>
      </c>
      <c r="I959" s="239" t="s">
        <v>17</v>
      </c>
      <c r="J959" s="239" t="s">
        <v>1832</v>
      </c>
      <c r="K959" s="239" t="s">
        <v>1834</v>
      </c>
      <c r="L959" s="240">
        <v>44134</v>
      </c>
      <c r="M959" s="239" t="s">
        <v>20</v>
      </c>
    </row>
    <row r="960" spans="1:13" x14ac:dyDescent="0.35">
      <c r="A960" s="237" t="s">
        <v>1835</v>
      </c>
      <c r="B960" s="237" t="s">
        <v>1836</v>
      </c>
      <c r="C960" s="237" t="s">
        <v>1837</v>
      </c>
      <c r="D960" s="237" t="s">
        <v>16</v>
      </c>
      <c r="E960" s="237" t="s">
        <v>17</v>
      </c>
      <c r="F960" s="237" t="s">
        <v>17</v>
      </c>
      <c r="G960" s="237" t="s">
        <v>17</v>
      </c>
      <c r="H960" s="237" t="s">
        <v>17</v>
      </c>
      <c r="I960" s="237" t="s">
        <v>17</v>
      </c>
      <c r="J960" s="237" t="s">
        <v>17</v>
      </c>
      <c r="K960" s="237" t="s">
        <v>1838</v>
      </c>
      <c r="L960" s="238">
        <v>44139</v>
      </c>
      <c r="M960" s="237" t="s">
        <v>20</v>
      </c>
    </row>
    <row r="961" spans="1:13" x14ac:dyDescent="0.35">
      <c r="A961" s="239" t="s">
        <v>1835</v>
      </c>
      <c r="B961" s="239" t="s">
        <v>1836</v>
      </c>
      <c r="C961" s="239" t="s">
        <v>1837</v>
      </c>
      <c r="D961" s="239" t="s">
        <v>21</v>
      </c>
      <c r="E961" s="239" t="s">
        <v>17</v>
      </c>
      <c r="F961" s="239" t="s">
        <v>17</v>
      </c>
      <c r="G961" s="239" t="s">
        <v>17</v>
      </c>
      <c r="H961" s="239" t="s">
        <v>17</v>
      </c>
      <c r="I961" s="239" t="s">
        <v>17</v>
      </c>
      <c r="J961" s="239" t="s">
        <v>17</v>
      </c>
      <c r="K961" s="239" t="s">
        <v>1839</v>
      </c>
      <c r="L961" s="240">
        <v>44139</v>
      </c>
      <c r="M961" s="239" t="s">
        <v>20</v>
      </c>
    </row>
    <row r="962" spans="1:13" x14ac:dyDescent="0.35">
      <c r="A962" s="237" t="s">
        <v>1835</v>
      </c>
      <c r="B962" s="237" t="s">
        <v>1836</v>
      </c>
      <c r="C962" s="237" t="s">
        <v>1837</v>
      </c>
      <c r="D962" s="237" t="s">
        <v>28</v>
      </c>
      <c r="E962" s="237" t="s">
        <v>17</v>
      </c>
      <c r="F962" s="237" t="s">
        <v>17</v>
      </c>
      <c r="G962" s="237" t="s">
        <v>17</v>
      </c>
      <c r="H962" s="237" t="s">
        <v>17</v>
      </c>
      <c r="I962" s="237" t="s">
        <v>17</v>
      </c>
      <c r="J962" s="237" t="s">
        <v>17</v>
      </c>
      <c r="K962" s="237" t="s">
        <v>1840</v>
      </c>
      <c r="L962" s="238">
        <v>44139</v>
      </c>
      <c r="M962" s="237" t="s">
        <v>20</v>
      </c>
    </row>
    <row r="963" spans="1:13" x14ac:dyDescent="0.35">
      <c r="A963" s="239" t="s">
        <v>1835</v>
      </c>
      <c r="B963" s="239" t="s">
        <v>1836</v>
      </c>
      <c r="C963" s="239" t="s">
        <v>1837</v>
      </c>
      <c r="D963" s="239" t="s">
        <v>59</v>
      </c>
      <c r="E963" s="239" t="s">
        <v>17</v>
      </c>
      <c r="F963" s="239" t="s">
        <v>17</v>
      </c>
      <c r="G963" s="239" t="s">
        <v>17</v>
      </c>
      <c r="H963" s="239" t="s">
        <v>17</v>
      </c>
      <c r="I963" s="239" t="s">
        <v>17</v>
      </c>
      <c r="J963" s="239" t="s">
        <v>17</v>
      </c>
      <c r="K963" s="239" t="s">
        <v>1841</v>
      </c>
      <c r="L963" s="240">
        <v>44139</v>
      </c>
      <c r="M963" s="239" t="s">
        <v>20</v>
      </c>
    </row>
    <row r="964" spans="1:13" x14ac:dyDescent="0.35">
      <c r="A964" s="237" t="s">
        <v>1835</v>
      </c>
      <c r="B964" s="237" t="s">
        <v>1836</v>
      </c>
      <c r="C964" s="237" t="s">
        <v>1837</v>
      </c>
      <c r="D964" s="237" t="s">
        <v>61</v>
      </c>
      <c r="E964" s="237" t="s">
        <v>17</v>
      </c>
      <c r="F964" s="237" t="s">
        <v>17</v>
      </c>
      <c r="G964" s="237" t="s">
        <v>17</v>
      </c>
      <c r="H964" s="237" t="s">
        <v>17</v>
      </c>
      <c r="I964" s="237" t="s">
        <v>17</v>
      </c>
      <c r="J964" s="237" t="s">
        <v>17</v>
      </c>
      <c r="K964" s="237" t="s">
        <v>1842</v>
      </c>
      <c r="L964" s="238">
        <v>44139</v>
      </c>
      <c r="M964" s="237" t="s">
        <v>20</v>
      </c>
    </row>
    <row r="965" spans="1:13" x14ac:dyDescent="0.35">
      <c r="A965" s="239" t="s">
        <v>1835</v>
      </c>
      <c r="B965" s="239" t="s">
        <v>1836</v>
      </c>
      <c r="C965" s="239" t="s">
        <v>1837</v>
      </c>
      <c r="D965" s="239" t="s">
        <v>30</v>
      </c>
      <c r="E965" s="239" t="s">
        <v>17</v>
      </c>
      <c r="F965" s="239" t="s">
        <v>17</v>
      </c>
      <c r="G965" s="239" t="s">
        <v>17</v>
      </c>
      <c r="H965" s="239" t="s">
        <v>17</v>
      </c>
      <c r="I965" s="239" t="s">
        <v>17</v>
      </c>
      <c r="J965" s="239" t="s">
        <v>17</v>
      </c>
      <c r="K965" s="239" t="s">
        <v>1843</v>
      </c>
      <c r="L965" s="240">
        <v>44139</v>
      </c>
      <c r="M965" s="239" t="s">
        <v>20</v>
      </c>
    </row>
    <row r="966" spans="1:13" x14ac:dyDescent="0.35">
      <c r="A966" s="237" t="s">
        <v>1835</v>
      </c>
      <c r="B966" s="237" t="s">
        <v>1836</v>
      </c>
      <c r="C966" s="237" t="s">
        <v>1837</v>
      </c>
      <c r="D966" s="237" t="s">
        <v>32</v>
      </c>
      <c r="E966" s="237" t="s">
        <v>17</v>
      </c>
      <c r="F966" s="237" t="s">
        <v>17</v>
      </c>
      <c r="G966" s="237" t="s">
        <v>17</v>
      </c>
      <c r="H966" s="237" t="s">
        <v>17</v>
      </c>
      <c r="I966" s="237" t="s">
        <v>17</v>
      </c>
      <c r="J966" s="237" t="s">
        <v>17</v>
      </c>
      <c r="K966" s="237" t="s">
        <v>1844</v>
      </c>
      <c r="L966" s="238">
        <v>44139</v>
      </c>
      <c r="M966" s="237" t="s">
        <v>20</v>
      </c>
    </row>
    <row r="967" spans="1:13" x14ac:dyDescent="0.35">
      <c r="A967" s="239" t="s">
        <v>1845</v>
      </c>
      <c r="B967" s="239" t="s">
        <v>1846</v>
      </c>
      <c r="C967" s="239" t="s">
        <v>1847</v>
      </c>
      <c r="D967" s="239" t="s">
        <v>16</v>
      </c>
      <c r="E967" s="239" t="s">
        <v>17</v>
      </c>
      <c r="F967" s="239" t="s">
        <v>17</v>
      </c>
      <c r="G967" s="239" t="s">
        <v>17</v>
      </c>
      <c r="H967" s="239" t="s">
        <v>17</v>
      </c>
      <c r="I967" s="239" t="s">
        <v>17</v>
      </c>
      <c r="J967" s="239" t="s">
        <v>17</v>
      </c>
      <c r="K967" s="239" t="s">
        <v>1848</v>
      </c>
      <c r="L967" s="240">
        <v>44139</v>
      </c>
      <c r="M967" s="239" t="s">
        <v>20</v>
      </c>
    </row>
    <row r="968" spans="1:13" x14ac:dyDescent="0.35">
      <c r="A968" s="237" t="s">
        <v>1845</v>
      </c>
      <c r="B968" s="237" t="s">
        <v>1846</v>
      </c>
      <c r="C968" s="237" t="s">
        <v>1847</v>
      </c>
      <c r="D968" s="237" t="s">
        <v>21</v>
      </c>
      <c r="E968" s="237" t="s">
        <v>17</v>
      </c>
      <c r="F968" s="237" t="s">
        <v>17</v>
      </c>
      <c r="G968" s="237" t="s">
        <v>17</v>
      </c>
      <c r="H968" s="237" t="s">
        <v>17</v>
      </c>
      <c r="I968" s="237" t="s">
        <v>17</v>
      </c>
      <c r="J968" s="237" t="s">
        <v>17</v>
      </c>
      <c r="K968" s="237" t="s">
        <v>1849</v>
      </c>
      <c r="L968" s="238">
        <v>44139</v>
      </c>
      <c r="M968" s="237" t="s">
        <v>20</v>
      </c>
    </row>
    <row r="969" spans="1:13" x14ac:dyDescent="0.35">
      <c r="A969" s="239" t="s">
        <v>1845</v>
      </c>
      <c r="B969" s="239" t="s">
        <v>1846</v>
      </c>
      <c r="C969" s="239" t="s">
        <v>1847</v>
      </c>
      <c r="D969" s="239" t="s">
        <v>24</v>
      </c>
      <c r="E969" s="239">
        <v>3</v>
      </c>
      <c r="F969" s="239" t="s">
        <v>17</v>
      </c>
      <c r="G969" s="239" t="s">
        <v>17</v>
      </c>
      <c r="H969" s="239" t="s">
        <v>17</v>
      </c>
      <c r="I969" s="239" t="s">
        <v>17</v>
      </c>
      <c r="J969" s="239" t="s">
        <v>1850</v>
      </c>
      <c r="K969" s="239" t="s">
        <v>1851</v>
      </c>
      <c r="L969" s="240">
        <v>44139</v>
      </c>
      <c r="M969" s="239" t="s">
        <v>20</v>
      </c>
    </row>
    <row r="970" spans="1:13" x14ac:dyDescent="0.35">
      <c r="A970" s="237" t="s">
        <v>1845</v>
      </c>
      <c r="B970" s="237" t="s">
        <v>1846</v>
      </c>
      <c r="C970" s="237" t="s">
        <v>1847</v>
      </c>
      <c r="D970" s="237" t="s">
        <v>28</v>
      </c>
      <c r="E970" s="237" t="s">
        <v>17</v>
      </c>
      <c r="F970" s="237" t="s">
        <v>17</v>
      </c>
      <c r="G970" s="237" t="s">
        <v>17</v>
      </c>
      <c r="H970" s="237" t="s">
        <v>17</v>
      </c>
      <c r="I970" s="237" t="s">
        <v>17</v>
      </c>
      <c r="J970" s="237" t="s">
        <v>17</v>
      </c>
      <c r="K970" s="237" t="s">
        <v>1852</v>
      </c>
      <c r="L970" s="238">
        <v>44139</v>
      </c>
      <c r="M970" s="237" t="s">
        <v>20</v>
      </c>
    </row>
    <row r="971" spans="1:13" x14ac:dyDescent="0.35">
      <c r="A971" s="239" t="s">
        <v>1845</v>
      </c>
      <c r="B971" s="239" t="s">
        <v>1846</v>
      </c>
      <c r="C971" s="239" t="s">
        <v>1847</v>
      </c>
      <c r="D971" s="239" t="s">
        <v>692</v>
      </c>
      <c r="E971" s="239" t="s">
        <v>17</v>
      </c>
      <c r="F971" s="239" t="s">
        <v>17</v>
      </c>
      <c r="G971" s="239" t="s">
        <v>17</v>
      </c>
      <c r="H971" s="239" t="s">
        <v>17</v>
      </c>
      <c r="I971" s="239" t="s">
        <v>17</v>
      </c>
      <c r="J971" s="239" t="s">
        <v>1853</v>
      </c>
      <c r="K971" s="239" t="s">
        <v>1854</v>
      </c>
      <c r="L971" s="240">
        <v>44139</v>
      </c>
      <c r="M971" s="239" t="s">
        <v>20</v>
      </c>
    </row>
    <row r="972" spans="1:13" x14ac:dyDescent="0.35">
      <c r="A972" s="237" t="s">
        <v>1845</v>
      </c>
      <c r="B972" s="237" t="s">
        <v>1846</v>
      </c>
      <c r="C972" s="237" t="s">
        <v>1847</v>
      </c>
      <c r="D972" s="237" t="s">
        <v>59</v>
      </c>
      <c r="E972" s="237" t="s">
        <v>17</v>
      </c>
      <c r="F972" s="237" t="s">
        <v>17</v>
      </c>
      <c r="G972" s="237" t="s">
        <v>17</v>
      </c>
      <c r="H972" s="237" t="s">
        <v>17</v>
      </c>
      <c r="I972" s="237" t="s">
        <v>17</v>
      </c>
      <c r="J972" s="237" t="s">
        <v>17</v>
      </c>
      <c r="K972" s="237" t="s">
        <v>1855</v>
      </c>
      <c r="L972" s="238">
        <v>44139</v>
      </c>
      <c r="M972" s="237" t="s">
        <v>20</v>
      </c>
    </row>
    <row r="973" spans="1:13" x14ac:dyDescent="0.35">
      <c r="A973" s="239" t="s">
        <v>1845</v>
      </c>
      <c r="B973" s="239" t="s">
        <v>1846</v>
      </c>
      <c r="C973" s="239" t="s">
        <v>1847</v>
      </c>
      <c r="D973" s="239" t="s">
        <v>61</v>
      </c>
      <c r="E973" s="239" t="s">
        <v>17</v>
      </c>
      <c r="F973" s="239" t="s">
        <v>17</v>
      </c>
      <c r="G973" s="239" t="s">
        <v>17</v>
      </c>
      <c r="H973" s="239" t="s">
        <v>17</v>
      </c>
      <c r="I973" s="239" t="s">
        <v>17</v>
      </c>
      <c r="J973" s="239" t="s">
        <v>17</v>
      </c>
      <c r="K973" s="239" t="s">
        <v>1856</v>
      </c>
      <c r="L973" s="240">
        <v>44139</v>
      </c>
      <c r="M973" s="239" t="s">
        <v>20</v>
      </c>
    </row>
    <row r="974" spans="1:13" x14ac:dyDescent="0.35">
      <c r="A974" s="237" t="s">
        <v>1845</v>
      </c>
      <c r="B974" s="237" t="s">
        <v>1846</v>
      </c>
      <c r="C974" s="237" t="s">
        <v>1847</v>
      </c>
      <c r="D974" s="237" t="s">
        <v>242</v>
      </c>
      <c r="E974" s="237">
        <v>31560</v>
      </c>
      <c r="F974" s="237" t="s">
        <v>1857</v>
      </c>
      <c r="G974" s="237" t="s">
        <v>50</v>
      </c>
      <c r="H974" s="237">
        <v>1</v>
      </c>
      <c r="I974" s="237" t="s">
        <v>1858</v>
      </c>
      <c r="J974" s="237" t="s">
        <v>1859</v>
      </c>
      <c r="K974" s="237" t="s">
        <v>1860</v>
      </c>
      <c r="L974" s="238">
        <v>44139</v>
      </c>
      <c r="M974" s="237" t="s">
        <v>20</v>
      </c>
    </row>
    <row r="975" spans="1:13" x14ac:dyDescent="0.35">
      <c r="A975" s="239" t="s">
        <v>1845</v>
      </c>
      <c r="B975" s="239" t="s">
        <v>1846</v>
      </c>
      <c r="C975" s="239" t="s">
        <v>1847</v>
      </c>
      <c r="D975" s="239" t="s">
        <v>696</v>
      </c>
      <c r="E975" s="239" t="s">
        <v>17</v>
      </c>
      <c r="F975" s="239" t="s">
        <v>17</v>
      </c>
      <c r="G975" s="239" t="s">
        <v>17</v>
      </c>
      <c r="H975" s="239" t="s">
        <v>17</v>
      </c>
      <c r="I975" s="239" t="s">
        <v>17</v>
      </c>
      <c r="J975" s="239" t="s">
        <v>1853</v>
      </c>
      <c r="K975" s="239" t="s">
        <v>1861</v>
      </c>
      <c r="L975" s="240">
        <v>44139</v>
      </c>
      <c r="M975" s="239" t="s">
        <v>20</v>
      </c>
    </row>
    <row r="976" spans="1:13" x14ac:dyDescent="0.35">
      <c r="A976" s="237" t="s">
        <v>1845</v>
      </c>
      <c r="B976" s="237" t="s">
        <v>1846</v>
      </c>
      <c r="C976" s="237" t="s">
        <v>1847</v>
      </c>
      <c r="D976" s="237" t="s">
        <v>698</v>
      </c>
      <c r="E976" s="237" t="s">
        <v>17</v>
      </c>
      <c r="F976" s="237" t="s">
        <v>17</v>
      </c>
      <c r="G976" s="237" t="s">
        <v>17</v>
      </c>
      <c r="H976" s="237" t="s">
        <v>17</v>
      </c>
      <c r="I976" s="237" t="s">
        <v>17</v>
      </c>
      <c r="J976" s="237" t="s">
        <v>1853</v>
      </c>
      <c r="K976" s="237" t="s">
        <v>1862</v>
      </c>
      <c r="L976" s="238">
        <v>44139</v>
      </c>
      <c r="M976" s="237" t="s">
        <v>20</v>
      </c>
    </row>
    <row r="977" spans="1:13" x14ac:dyDescent="0.35">
      <c r="A977" s="239" t="s">
        <v>1845</v>
      </c>
      <c r="B977" s="239" t="s">
        <v>1846</v>
      </c>
      <c r="C977" s="239" t="s">
        <v>1847</v>
      </c>
      <c r="D977" s="239" t="s">
        <v>30</v>
      </c>
      <c r="E977" s="239" t="s">
        <v>17</v>
      </c>
      <c r="F977" s="239" t="s">
        <v>17</v>
      </c>
      <c r="G977" s="239" t="s">
        <v>17</v>
      </c>
      <c r="H977" s="239" t="s">
        <v>17</v>
      </c>
      <c r="I977" s="239" t="s">
        <v>17</v>
      </c>
      <c r="J977" s="239" t="s">
        <v>17</v>
      </c>
      <c r="K977" s="239" t="s">
        <v>1863</v>
      </c>
      <c r="L977" s="240">
        <v>44139</v>
      </c>
      <c r="M977" s="239" t="s">
        <v>20</v>
      </c>
    </row>
    <row r="978" spans="1:13" x14ac:dyDescent="0.35">
      <c r="A978" s="237" t="s">
        <v>1845</v>
      </c>
      <c r="B978" s="237" t="s">
        <v>1846</v>
      </c>
      <c r="C978" s="237" t="s">
        <v>1847</v>
      </c>
      <c r="D978" s="237" t="s">
        <v>32</v>
      </c>
      <c r="E978" s="237" t="s">
        <v>17</v>
      </c>
      <c r="F978" s="237" t="s">
        <v>17</v>
      </c>
      <c r="G978" s="237" t="s">
        <v>17</v>
      </c>
      <c r="H978" s="237" t="s">
        <v>17</v>
      </c>
      <c r="I978" s="237" t="s">
        <v>17</v>
      </c>
      <c r="J978" s="237" t="s">
        <v>17</v>
      </c>
      <c r="K978" s="237" t="s">
        <v>1864</v>
      </c>
      <c r="L978" s="238">
        <v>44139</v>
      </c>
      <c r="M978" s="237" t="s">
        <v>20</v>
      </c>
    </row>
    <row r="979" spans="1:13" x14ac:dyDescent="0.35">
      <c r="A979" s="239" t="s">
        <v>1845</v>
      </c>
      <c r="B979" s="239" t="s">
        <v>1846</v>
      </c>
      <c r="C979" s="239" t="s">
        <v>1847</v>
      </c>
      <c r="D979" s="239" t="s">
        <v>702</v>
      </c>
      <c r="E979" s="239" t="s">
        <v>17</v>
      </c>
      <c r="F979" s="239" t="s">
        <v>17</v>
      </c>
      <c r="G979" s="239" t="s">
        <v>17</v>
      </c>
      <c r="H979" s="239" t="s">
        <v>17</v>
      </c>
      <c r="I979" s="239" t="s">
        <v>17</v>
      </c>
      <c r="J979" s="239" t="s">
        <v>1853</v>
      </c>
      <c r="K979" s="239" t="s">
        <v>1865</v>
      </c>
      <c r="L979" s="240">
        <v>44139</v>
      </c>
      <c r="M979" s="239" t="s">
        <v>20</v>
      </c>
    </row>
    <row r="980" spans="1:13" x14ac:dyDescent="0.35">
      <c r="A980" s="237" t="s">
        <v>1845</v>
      </c>
      <c r="B980" s="237" t="s">
        <v>1846</v>
      </c>
      <c r="C980" s="237" t="s">
        <v>1847</v>
      </c>
      <c r="D980" s="237" t="s">
        <v>704</v>
      </c>
      <c r="E980" s="237" t="s">
        <v>17</v>
      </c>
      <c r="F980" s="237" t="s">
        <v>17</v>
      </c>
      <c r="G980" s="237" t="s">
        <v>17</v>
      </c>
      <c r="H980" s="237" t="s">
        <v>17</v>
      </c>
      <c r="I980" s="237" t="s">
        <v>17</v>
      </c>
      <c r="J980" s="237" t="s">
        <v>1853</v>
      </c>
      <c r="K980" s="237" t="s">
        <v>1866</v>
      </c>
      <c r="L980" s="238">
        <v>44139</v>
      </c>
      <c r="M980" s="237" t="s">
        <v>20</v>
      </c>
    </row>
    <row r="981" spans="1:13" x14ac:dyDescent="0.35">
      <c r="A981" s="239" t="s">
        <v>1845</v>
      </c>
      <c r="B981" s="239" t="s">
        <v>1846</v>
      </c>
      <c r="C981" s="239" t="s">
        <v>1847</v>
      </c>
      <c r="D981" s="239" t="s">
        <v>706</v>
      </c>
      <c r="E981" s="239" t="s">
        <v>17</v>
      </c>
      <c r="F981" s="239" t="s">
        <v>17</v>
      </c>
      <c r="G981" s="239" t="s">
        <v>17</v>
      </c>
      <c r="H981" s="239" t="s">
        <v>17</v>
      </c>
      <c r="I981" s="239" t="s">
        <v>17</v>
      </c>
      <c r="J981" s="239" t="s">
        <v>1853</v>
      </c>
      <c r="K981" s="239" t="s">
        <v>1867</v>
      </c>
      <c r="L981" s="240">
        <v>44139</v>
      </c>
      <c r="M981" s="239" t="s">
        <v>20</v>
      </c>
    </row>
    <row r="982" spans="1:13" x14ac:dyDescent="0.35">
      <c r="A982" s="237" t="s">
        <v>1868</v>
      </c>
      <c r="B982" s="237" t="s">
        <v>1869</v>
      </c>
      <c r="C982" s="237" t="s">
        <v>1870</v>
      </c>
      <c r="D982" s="237" t="s">
        <v>16</v>
      </c>
      <c r="E982" s="237" t="s">
        <v>17</v>
      </c>
      <c r="F982" s="237" t="s">
        <v>17</v>
      </c>
      <c r="G982" s="237" t="s">
        <v>17</v>
      </c>
      <c r="H982" s="237" t="s">
        <v>17</v>
      </c>
      <c r="I982" s="237" t="s">
        <v>17</v>
      </c>
      <c r="J982" s="237" t="s">
        <v>17</v>
      </c>
      <c r="K982" s="237" t="s">
        <v>1871</v>
      </c>
      <c r="L982" s="238">
        <v>44139</v>
      </c>
      <c r="M982" s="237" t="s">
        <v>20</v>
      </c>
    </row>
    <row r="983" spans="1:13" x14ac:dyDescent="0.35">
      <c r="A983" s="239" t="s">
        <v>1868</v>
      </c>
      <c r="B983" s="239" t="s">
        <v>1869</v>
      </c>
      <c r="C983" s="239" t="s">
        <v>1870</v>
      </c>
      <c r="D983" s="239" t="s">
        <v>21</v>
      </c>
      <c r="E983" s="239" t="s">
        <v>17</v>
      </c>
      <c r="F983" s="239" t="s">
        <v>17</v>
      </c>
      <c r="G983" s="239" t="s">
        <v>17</v>
      </c>
      <c r="H983" s="239" t="s">
        <v>17</v>
      </c>
      <c r="I983" s="239" t="s">
        <v>17</v>
      </c>
      <c r="J983" s="239" t="s">
        <v>17</v>
      </c>
      <c r="K983" s="239" t="s">
        <v>1872</v>
      </c>
      <c r="L983" s="240">
        <v>44139</v>
      </c>
      <c r="M983" s="239" t="s">
        <v>20</v>
      </c>
    </row>
    <row r="984" spans="1:13" x14ac:dyDescent="0.35">
      <c r="A984" s="237" t="s">
        <v>1868</v>
      </c>
      <c r="B984" s="237" t="s">
        <v>1869</v>
      </c>
      <c r="C984" s="237" t="s">
        <v>1870</v>
      </c>
      <c r="D984" s="237" t="s">
        <v>24</v>
      </c>
      <c r="E984" s="237">
        <v>3</v>
      </c>
      <c r="F984" s="237" t="s">
        <v>17</v>
      </c>
      <c r="G984" s="237" t="s">
        <v>17</v>
      </c>
      <c r="H984" s="237" t="s">
        <v>17</v>
      </c>
      <c r="I984" s="237" t="s">
        <v>17</v>
      </c>
      <c r="J984" s="237" t="s">
        <v>1850</v>
      </c>
      <c r="K984" s="237" t="s">
        <v>1873</v>
      </c>
      <c r="L984" s="238">
        <v>44139</v>
      </c>
      <c r="M984" s="237" t="s">
        <v>20</v>
      </c>
    </row>
    <row r="985" spans="1:13" x14ac:dyDescent="0.35">
      <c r="A985" s="239" t="s">
        <v>1868</v>
      </c>
      <c r="B985" s="239" t="s">
        <v>1869</v>
      </c>
      <c r="C985" s="239" t="s">
        <v>1870</v>
      </c>
      <c r="D985" s="239" t="s">
        <v>28</v>
      </c>
      <c r="E985" s="239" t="s">
        <v>17</v>
      </c>
      <c r="F985" s="239" t="s">
        <v>17</v>
      </c>
      <c r="G985" s="239" t="s">
        <v>17</v>
      </c>
      <c r="H985" s="239" t="s">
        <v>17</v>
      </c>
      <c r="I985" s="239" t="s">
        <v>17</v>
      </c>
      <c r="J985" s="239" t="s">
        <v>17</v>
      </c>
      <c r="K985" s="239" t="s">
        <v>1874</v>
      </c>
      <c r="L985" s="240">
        <v>44139</v>
      </c>
      <c r="M985" s="239" t="s">
        <v>20</v>
      </c>
    </row>
    <row r="986" spans="1:13" x14ac:dyDescent="0.35">
      <c r="A986" s="237" t="s">
        <v>1868</v>
      </c>
      <c r="B986" s="237" t="s">
        <v>1869</v>
      </c>
      <c r="C986" s="237" t="s">
        <v>1870</v>
      </c>
      <c r="D986" s="237" t="s">
        <v>692</v>
      </c>
      <c r="E986" s="237" t="s">
        <v>17</v>
      </c>
      <c r="F986" s="237" t="s">
        <v>17</v>
      </c>
      <c r="G986" s="237" t="s">
        <v>17</v>
      </c>
      <c r="H986" s="237" t="s">
        <v>17</v>
      </c>
      <c r="I986" s="237" t="s">
        <v>17</v>
      </c>
      <c r="J986" s="237" t="s">
        <v>1853</v>
      </c>
      <c r="K986" s="237" t="s">
        <v>1875</v>
      </c>
      <c r="L986" s="238">
        <v>44139</v>
      </c>
      <c r="M986" s="237" t="s">
        <v>20</v>
      </c>
    </row>
    <row r="987" spans="1:13" x14ac:dyDescent="0.35">
      <c r="A987" s="239" t="s">
        <v>1868</v>
      </c>
      <c r="B987" s="239" t="s">
        <v>1869</v>
      </c>
      <c r="C987" s="239" t="s">
        <v>1870</v>
      </c>
      <c r="D987" s="239" t="s">
        <v>55</v>
      </c>
      <c r="E987" s="239">
        <v>138</v>
      </c>
      <c r="F987" s="239" t="s">
        <v>1876</v>
      </c>
      <c r="G987" s="239" t="s">
        <v>22</v>
      </c>
      <c r="H987" s="239">
        <v>3</v>
      </c>
      <c r="I987" s="239" t="s">
        <v>1877</v>
      </c>
      <c r="J987" s="239" t="s">
        <v>1878</v>
      </c>
      <c r="K987" s="239" t="s">
        <v>1879</v>
      </c>
      <c r="L987" s="240">
        <v>44139</v>
      </c>
      <c r="M987" s="239" t="s">
        <v>20</v>
      </c>
    </row>
    <row r="988" spans="1:13" x14ac:dyDescent="0.35">
      <c r="A988" s="237" t="s">
        <v>1868</v>
      </c>
      <c r="B988" s="237" t="s">
        <v>1869</v>
      </c>
      <c r="C988" s="237" t="s">
        <v>1870</v>
      </c>
      <c r="D988" s="237" t="s">
        <v>57</v>
      </c>
      <c r="E988" s="237">
        <v>138</v>
      </c>
      <c r="F988" s="237" t="s">
        <v>1876</v>
      </c>
      <c r="G988" s="237" t="s">
        <v>22</v>
      </c>
      <c r="H988" s="237">
        <v>3</v>
      </c>
      <c r="I988" s="237" t="s">
        <v>1877</v>
      </c>
      <c r="J988" s="237" t="s">
        <v>1878</v>
      </c>
      <c r="K988" s="237" t="s">
        <v>1880</v>
      </c>
      <c r="L988" s="238">
        <v>44139</v>
      </c>
      <c r="M988" s="237" t="s">
        <v>20</v>
      </c>
    </row>
    <row r="989" spans="1:13" x14ac:dyDescent="0.35">
      <c r="A989" s="239" t="s">
        <v>1868</v>
      </c>
      <c r="B989" s="239" t="s">
        <v>1869</v>
      </c>
      <c r="C989" s="239" t="s">
        <v>1870</v>
      </c>
      <c r="D989" s="239" t="s">
        <v>59</v>
      </c>
      <c r="E989" s="239" t="s">
        <v>17</v>
      </c>
      <c r="F989" s="239" t="s">
        <v>17</v>
      </c>
      <c r="G989" s="239" t="s">
        <v>17</v>
      </c>
      <c r="H989" s="239" t="s">
        <v>17</v>
      </c>
      <c r="I989" s="239" t="s">
        <v>17</v>
      </c>
      <c r="J989" s="239" t="s">
        <v>17</v>
      </c>
      <c r="K989" s="239" t="s">
        <v>1881</v>
      </c>
      <c r="L989" s="240">
        <v>44139</v>
      </c>
      <c r="M989" s="239" t="s">
        <v>20</v>
      </c>
    </row>
    <row r="990" spans="1:13" x14ac:dyDescent="0.35">
      <c r="A990" s="237" t="s">
        <v>1868</v>
      </c>
      <c r="B990" s="237" t="s">
        <v>1869</v>
      </c>
      <c r="C990" s="237" t="s">
        <v>1870</v>
      </c>
      <c r="D990" s="237" t="s">
        <v>61</v>
      </c>
      <c r="E990" s="237" t="s">
        <v>17</v>
      </c>
      <c r="F990" s="237" t="s">
        <v>17</v>
      </c>
      <c r="G990" s="237" t="s">
        <v>17</v>
      </c>
      <c r="H990" s="237" t="s">
        <v>17</v>
      </c>
      <c r="I990" s="237" t="s">
        <v>17</v>
      </c>
      <c r="J990" s="237" t="s">
        <v>17</v>
      </c>
      <c r="K990" s="237" t="s">
        <v>1882</v>
      </c>
      <c r="L990" s="238">
        <v>44139</v>
      </c>
      <c r="M990" s="237" t="s">
        <v>20</v>
      </c>
    </row>
    <row r="991" spans="1:13" x14ac:dyDescent="0.35">
      <c r="A991" s="239" t="s">
        <v>1868</v>
      </c>
      <c r="B991" s="239" t="s">
        <v>1869</v>
      </c>
      <c r="C991" s="239" t="s">
        <v>1870</v>
      </c>
      <c r="D991" s="239" t="s">
        <v>696</v>
      </c>
      <c r="E991" s="239" t="s">
        <v>17</v>
      </c>
      <c r="F991" s="239" t="s">
        <v>17</v>
      </c>
      <c r="G991" s="239" t="s">
        <v>17</v>
      </c>
      <c r="H991" s="239" t="s">
        <v>17</v>
      </c>
      <c r="I991" s="239" t="s">
        <v>17</v>
      </c>
      <c r="J991" s="239" t="s">
        <v>1853</v>
      </c>
      <c r="K991" s="239" t="s">
        <v>1883</v>
      </c>
      <c r="L991" s="240">
        <v>44139</v>
      </c>
      <c r="M991" s="239" t="s">
        <v>20</v>
      </c>
    </row>
    <row r="992" spans="1:13" x14ac:dyDescent="0.35">
      <c r="A992" s="237" t="s">
        <v>1868</v>
      </c>
      <c r="B992" s="237" t="s">
        <v>1869</v>
      </c>
      <c r="C992" s="237" t="s">
        <v>1870</v>
      </c>
      <c r="D992" s="237" t="s">
        <v>698</v>
      </c>
      <c r="E992" s="237" t="s">
        <v>17</v>
      </c>
      <c r="F992" s="237" t="s">
        <v>17</v>
      </c>
      <c r="G992" s="237" t="s">
        <v>17</v>
      </c>
      <c r="H992" s="237" t="s">
        <v>17</v>
      </c>
      <c r="I992" s="237" t="s">
        <v>17</v>
      </c>
      <c r="J992" s="237" t="s">
        <v>1853</v>
      </c>
      <c r="K992" s="237" t="s">
        <v>1884</v>
      </c>
      <c r="L992" s="238">
        <v>44139</v>
      </c>
      <c r="M992" s="237" t="s">
        <v>20</v>
      </c>
    </row>
    <row r="993" spans="1:13" x14ac:dyDescent="0.35">
      <c r="A993" s="239" t="s">
        <v>1868</v>
      </c>
      <c r="B993" s="239" t="s">
        <v>1869</v>
      </c>
      <c r="C993" s="239" t="s">
        <v>1870</v>
      </c>
      <c r="D993" s="239" t="s">
        <v>30</v>
      </c>
      <c r="E993" s="239" t="s">
        <v>17</v>
      </c>
      <c r="F993" s="239" t="s">
        <v>17</v>
      </c>
      <c r="G993" s="239" t="s">
        <v>17</v>
      </c>
      <c r="H993" s="239" t="s">
        <v>17</v>
      </c>
      <c r="I993" s="239" t="s">
        <v>17</v>
      </c>
      <c r="J993" s="239" t="s">
        <v>17</v>
      </c>
      <c r="K993" s="239" t="s">
        <v>1885</v>
      </c>
      <c r="L993" s="240">
        <v>44139</v>
      </c>
      <c r="M993" s="239" t="s">
        <v>20</v>
      </c>
    </row>
    <row r="994" spans="1:13" x14ac:dyDescent="0.35">
      <c r="A994" s="237" t="s">
        <v>1868</v>
      </c>
      <c r="B994" s="237" t="s">
        <v>1869</v>
      </c>
      <c r="C994" s="237" t="s">
        <v>1870</v>
      </c>
      <c r="D994" s="237" t="s">
        <v>32</v>
      </c>
      <c r="E994" s="237" t="s">
        <v>17</v>
      </c>
      <c r="F994" s="237" t="s">
        <v>17</v>
      </c>
      <c r="G994" s="237" t="s">
        <v>17</v>
      </c>
      <c r="H994" s="237" t="s">
        <v>17</v>
      </c>
      <c r="I994" s="237" t="s">
        <v>17</v>
      </c>
      <c r="J994" s="237" t="s">
        <v>17</v>
      </c>
      <c r="K994" s="237" t="s">
        <v>1886</v>
      </c>
      <c r="L994" s="238">
        <v>44139</v>
      </c>
      <c r="M994" s="237" t="s">
        <v>20</v>
      </c>
    </row>
    <row r="995" spans="1:13" x14ac:dyDescent="0.35">
      <c r="A995" s="239" t="s">
        <v>1868</v>
      </c>
      <c r="B995" s="239" t="s">
        <v>1869</v>
      </c>
      <c r="C995" s="239" t="s">
        <v>1870</v>
      </c>
      <c r="D995" s="239" t="s">
        <v>702</v>
      </c>
      <c r="E995" s="239" t="s">
        <v>17</v>
      </c>
      <c r="F995" s="239" t="s">
        <v>17</v>
      </c>
      <c r="G995" s="239" t="s">
        <v>17</v>
      </c>
      <c r="H995" s="239" t="s">
        <v>17</v>
      </c>
      <c r="I995" s="239" t="s">
        <v>17</v>
      </c>
      <c r="J995" s="239" t="s">
        <v>1853</v>
      </c>
      <c r="K995" s="239" t="s">
        <v>1887</v>
      </c>
      <c r="L995" s="240">
        <v>44139</v>
      </c>
      <c r="M995" s="239" t="s">
        <v>20</v>
      </c>
    </row>
    <row r="996" spans="1:13" x14ac:dyDescent="0.35">
      <c r="A996" s="237" t="s">
        <v>1868</v>
      </c>
      <c r="B996" s="237" t="s">
        <v>1869</v>
      </c>
      <c r="C996" s="237" t="s">
        <v>1870</v>
      </c>
      <c r="D996" s="237" t="s">
        <v>704</v>
      </c>
      <c r="E996" s="237" t="s">
        <v>17</v>
      </c>
      <c r="F996" s="237" t="s">
        <v>17</v>
      </c>
      <c r="G996" s="237" t="s">
        <v>17</v>
      </c>
      <c r="H996" s="237" t="s">
        <v>17</v>
      </c>
      <c r="I996" s="237" t="s">
        <v>17</v>
      </c>
      <c r="J996" s="237" t="s">
        <v>1853</v>
      </c>
      <c r="K996" s="237" t="s">
        <v>1888</v>
      </c>
      <c r="L996" s="238">
        <v>44139</v>
      </c>
      <c r="M996" s="237" t="s">
        <v>20</v>
      </c>
    </row>
    <row r="997" spans="1:13" x14ac:dyDescent="0.35">
      <c r="A997" s="239" t="s">
        <v>1868</v>
      </c>
      <c r="B997" s="239" t="s">
        <v>1869</v>
      </c>
      <c r="C997" s="239" t="s">
        <v>1870</v>
      </c>
      <c r="D997" s="239" t="s">
        <v>706</v>
      </c>
      <c r="E997" s="239" t="s">
        <v>17</v>
      </c>
      <c r="F997" s="239" t="s">
        <v>17</v>
      </c>
      <c r="G997" s="239" t="s">
        <v>17</v>
      </c>
      <c r="H997" s="239" t="s">
        <v>17</v>
      </c>
      <c r="I997" s="239" t="s">
        <v>17</v>
      </c>
      <c r="J997" s="239" t="s">
        <v>1853</v>
      </c>
      <c r="K997" s="239" t="s">
        <v>1889</v>
      </c>
      <c r="L997" s="240">
        <v>44139</v>
      </c>
      <c r="M997" s="239" t="s">
        <v>20</v>
      </c>
    </row>
    <row r="998" spans="1:13" x14ac:dyDescent="0.35">
      <c r="A998" s="237" t="s">
        <v>89</v>
      </c>
      <c r="B998" s="237" t="s">
        <v>90</v>
      </c>
      <c r="C998" s="237" t="s">
        <v>91</v>
      </c>
      <c r="D998" s="237" t="s">
        <v>692</v>
      </c>
      <c r="E998" s="237">
        <v>0</v>
      </c>
      <c r="F998" s="237" t="s">
        <v>1890</v>
      </c>
      <c r="G998" s="237" t="s">
        <v>25</v>
      </c>
      <c r="H998" s="237">
        <v>2</v>
      </c>
      <c r="I998" s="237" t="s">
        <v>1891</v>
      </c>
      <c r="J998" s="237" t="s">
        <v>1892</v>
      </c>
      <c r="K998" s="237" t="s">
        <v>1893</v>
      </c>
      <c r="L998" s="238">
        <v>44140</v>
      </c>
      <c r="M998" s="237" t="s">
        <v>20</v>
      </c>
    </row>
    <row r="999" spans="1:13" x14ac:dyDescent="0.35">
      <c r="A999" s="239" t="s">
        <v>89</v>
      </c>
      <c r="B999" s="239" t="s">
        <v>90</v>
      </c>
      <c r="C999" s="239" t="s">
        <v>91</v>
      </c>
      <c r="D999" s="239" t="s">
        <v>704</v>
      </c>
      <c r="E999" s="239">
        <v>0</v>
      </c>
      <c r="F999" s="239" t="s">
        <v>1890</v>
      </c>
      <c r="G999" s="239" t="s">
        <v>25</v>
      </c>
      <c r="H999" s="239">
        <v>2</v>
      </c>
      <c r="I999" s="239" t="s">
        <v>1891</v>
      </c>
      <c r="J999" s="239" t="s">
        <v>1892</v>
      </c>
      <c r="K999" s="239" t="s">
        <v>1894</v>
      </c>
      <c r="L999" s="240">
        <v>44140</v>
      </c>
      <c r="M999" s="239" t="s">
        <v>20</v>
      </c>
    </row>
    <row r="1000" spans="1:13" x14ac:dyDescent="0.35">
      <c r="A1000" s="237" t="s">
        <v>1835</v>
      </c>
      <c r="B1000" s="237" t="s">
        <v>1836</v>
      </c>
      <c r="C1000" s="237" t="s">
        <v>1837</v>
      </c>
      <c r="D1000" s="237" t="s">
        <v>242</v>
      </c>
      <c r="E1000" s="237">
        <v>28203</v>
      </c>
      <c r="F1000" s="237" t="s">
        <v>1783</v>
      </c>
      <c r="G1000" s="237" t="s">
        <v>50</v>
      </c>
      <c r="H1000" s="237">
        <v>1</v>
      </c>
      <c r="I1000" s="237" t="s">
        <v>1895</v>
      </c>
      <c r="J1000" s="237" t="s">
        <v>1896</v>
      </c>
      <c r="K1000" s="237" t="s">
        <v>1897</v>
      </c>
      <c r="L1000" s="238">
        <v>44160</v>
      </c>
      <c r="M1000" s="237" t="s">
        <v>20</v>
      </c>
    </row>
    <row r="1001" spans="1:13" x14ac:dyDescent="0.35">
      <c r="A1001" s="239" t="s">
        <v>1868</v>
      </c>
      <c r="B1001" s="239" t="s">
        <v>1869</v>
      </c>
      <c r="C1001" s="239" t="s">
        <v>1870</v>
      </c>
      <c r="D1001" s="239" t="s">
        <v>242</v>
      </c>
      <c r="E1001" s="239">
        <v>59763</v>
      </c>
      <c r="F1001" s="239" t="s">
        <v>1898</v>
      </c>
      <c r="G1001" s="239" t="s">
        <v>50</v>
      </c>
      <c r="H1001" s="239">
        <v>1</v>
      </c>
      <c r="I1001" s="239" t="s">
        <v>1899</v>
      </c>
      <c r="J1001" s="239" t="s">
        <v>1900</v>
      </c>
      <c r="K1001" s="239" t="s">
        <v>1901</v>
      </c>
      <c r="L1001" s="240">
        <v>44160</v>
      </c>
      <c r="M1001" s="239" t="s">
        <v>20</v>
      </c>
    </row>
    <row r="1002" spans="1:13" x14ac:dyDescent="0.35">
      <c r="A1002" s="237" t="s">
        <v>426</v>
      </c>
      <c r="B1002" s="237" t="s">
        <v>427</v>
      </c>
      <c r="C1002" s="237" t="s">
        <v>428</v>
      </c>
      <c r="D1002" s="237" t="s">
        <v>875</v>
      </c>
      <c r="E1002" s="237">
        <v>14846361</v>
      </c>
      <c r="F1002" s="237" t="s">
        <v>1902</v>
      </c>
      <c r="G1002" s="237" t="s">
        <v>25</v>
      </c>
      <c r="H1002" s="237">
        <v>2</v>
      </c>
      <c r="I1002" s="237" t="s">
        <v>1903</v>
      </c>
      <c r="J1002" s="237" t="s">
        <v>1904</v>
      </c>
      <c r="K1002" s="237" t="s">
        <v>1905</v>
      </c>
      <c r="L1002" s="238">
        <v>44162</v>
      </c>
      <c r="M1002" s="237" t="s">
        <v>20</v>
      </c>
    </row>
    <row r="1003" spans="1:13" x14ac:dyDescent="0.35">
      <c r="A1003" s="239" t="s">
        <v>840</v>
      </c>
      <c r="B1003" s="239" t="s">
        <v>841</v>
      </c>
      <c r="C1003" s="239" t="s">
        <v>842</v>
      </c>
      <c r="D1003" s="239" t="s">
        <v>55</v>
      </c>
      <c r="E1003" s="239">
        <v>60</v>
      </c>
      <c r="F1003" s="239" t="s">
        <v>1906</v>
      </c>
      <c r="G1003" s="239" t="s">
        <v>25</v>
      </c>
      <c r="H1003" s="239">
        <v>2</v>
      </c>
      <c r="I1003" s="239" t="s">
        <v>1907</v>
      </c>
      <c r="J1003" s="239" t="s">
        <v>1908</v>
      </c>
      <c r="K1003" s="239" t="s">
        <v>1909</v>
      </c>
      <c r="L1003" s="240">
        <v>44164</v>
      </c>
      <c r="M1003" s="239" t="s">
        <v>20</v>
      </c>
    </row>
    <row r="1004" spans="1:13" x14ac:dyDescent="0.35">
      <c r="A1004" s="237" t="s">
        <v>840</v>
      </c>
      <c r="B1004" s="237" t="s">
        <v>841</v>
      </c>
      <c r="C1004" s="237" t="s">
        <v>842</v>
      </c>
      <c r="D1004" s="237" t="s">
        <v>57</v>
      </c>
      <c r="E1004" s="237">
        <v>60</v>
      </c>
      <c r="F1004" s="237" t="s">
        <v>1910</v>
      </c>
      <c r="G1004" s="237" t="s">
        <v>25</v>
      </c>
      <c r="H1004" s="237">
        <v>2</v>
      </c>
      <c r="I1004" s="237" t="s">
        <v>1907</v>
      </c>
      <c r="J1004" s="237" t="s">
        <v>1908</v>
      </c>
      <c r="K1004" s="237" t="s">
        <v>1911</v>
      </c>
      <c r="L1004" s="238">
        <v>44164</v>
      </c>
      <c r="M1004" s="237" t="s">
        <v>20</v>
      </c>
    </row>
    <row r="1005" spans="1:13" x14ac:dyDescent="0.35">
      <c r="A1005" s="239" t="s">
        <v>1350</v>
      </c>
      <c r="B1005" s="239" t="s">
        <v>1351</v>
      </c>
      <c r="C1005" s="239" t="s">
        <v>1352</v>
      </c>
      <c r="D1005" s="239" t="s">
        <v>55</v>
      </c>
      <c r="E1005" s="239">
        <v>146</v>
      </c>
      <c r="F1005" s="239" t="s">
        <v>1912</v>
      </c>
      <c r="G1005" s="239" t="s">
        <v>25</v>
      </c>
      <c r="H1005" s="239">
        <v>2</v>
      </c>
      <c r="I1005" s="239" t="s">
        <v>1773</v>
      </c>
      <c r="J1005" s="239" t="s">
        <v>1913</v>
      </c>
      <c r="K1005" s="239" t="s">
        <v>1914</v>
      </c>
      <c r="L1005" s="240">
        <v>44164</v>
      </c>
      <c r="M1005" s="239" t="s">
        <v>20</v>
      </c>
    </row>
    <row r="1006" spans="1:13" x14ac:dyDescent="0.35">
      <c r="A1006" s="237" t="s">
        <v>290</v>
      </c>
      <c r="B1006" s="237" t="s">
        <v>291</v>
      </c>
      <c r="C1006" s="237" t="s">
        <v>292</v>
      </c>
      <c r="D1006" s="237" t="s">
        <v>875</v>
      </c>
      <c r="E1006" s="237">
        <v>25876380</v>
      </c>
      <c r="F1006" s="237" t="s">
        <v>1806</v>
      </c>
      <c r="G1006" s="237" t="s">
        <v>25</v>
      </c>
      <c r="H1006" s="237">
        <v>2</v>
      </c>
      <c r="I1006" s="237" t="s">
        <v>1915</v>
      </c>
      <c r="J1006" s="237" t="s">
        <v>1916</v>
      </c>
      <c r="K1006" s="237" t="s">
        <v>1917</v>
      </c>
      <c r="L1006" s="238">
        <v>44165</v>
      </c>
      <c r="M1006" s="237" t="s">
        <v>887</v>
      </c>
    </row>
    <row r="1007" spans="1:13" x14ac:dyDescent="0.35">
      <c r="A1007" s="239" t="s">
        <v>296</v>
      </c>
      <c r="B1007" s="239" t="s">
        <v>297</v>
      </c>
      <c r="C1007" s="239" t="s">
        <v>292</v>
      </c>
      <c r="D1007" s="239" t="s">
        <v>875</v>
      </c>
      <c r="E1007" s="239">
        <v>25876380</v>
      </c>
      <c r="F1007" s="239" t="s">
        <v>1806</v>
      </c>
      <c r="G1007" s="239" t="s">
        <v>25</v>
      </c>
      <c r="H1007" s="239">
        <v>2</v>
      </c>
      <c r="I1007" s="239" t="s">
        <v>1915</v>
      </c>
      <c r="J1007" s="239" t="s">
        <v>1916</v>
      </c>
      <c r="K1007" s="239" t="s">
        <v>1918</v>
      </c>
      <c r="L1007" s="240">
        <v>44165</v>
      </c>
      <c r="M1007" s="239" t="s">
        <v>887</v>
      </c>
    </row>
    <row r="1008" spans="1:13" x14ac:dyDescent="0.35">
      <c r="A1008" s="237" t="s">
        <v>306</v>
      </c>
      <c r="B1008" s="237" t="s">
        <v>307</v>
      </c>
      <c r="C1008" s="237" t="s">
        <v>292</v>
      </c>
      <c r="D1008" s="237" t="s">
        <v>875</v>
      </c>
      <c r="E1008" s="237">
        <v>25876380</v>
      </c>
      <c r="F1008" s="237" t="s">
        <v>1806</v>
      </c>
      <c r="G1008" s="237" t="s">
        <v>25</v>
      </c>
      <c r="H1008" s="237">
        <v>2</v>
      </c>
      <c r="I1008" s="237" t="s">
        <v>1915</v>
      </c>
      <c r="J1008" s="237" t="s">
        <v>1916</v>
      </c>
      <c r="K1008" s="237" t="s">
        <v>1919</v>
      </c>
      <c r="L1008" s="238">
        <v>44165</v>
      </c>
      <c r="M1008" s="237" t="s">
        <v>887</v>
      </c>
    </row>
    <row r="1009" spans="1:13" x14ac:dyDescent="0.35">
      <c r="A1009" s="239" t="s">
        <v>313</v>
      </c>
      <c r="B1009" s="239" t="s">
        <v>314</v>
      </c>
      <c r="C1009" s="239" t="s">
        <v>292</v>
      </c>
      <c r="D1009" s="239" t="s">
        <v>875</v>
      </c>
      <c r="E1009" s="239">
        <v>25876380</v>
      </c>
      <c r="F1009" s="239" t="s">
        <v>1806</v>
      </c>
      <c r="G1009" s="239" t="s">
        <v>25</v>
      </c>
      <c r="H1009" s="239">
        <v>2</v>
      </c>
      <c r="I1009" s="239" t="s">
        <v>1915</v>
      </c>
      <c r="J1009" s="239" t="s">
        <v>1916</v>
      </c>
      <c r="K1009" s="239" t="s">
        <v>1920</v>
      </c>
      <c r="L1009" s="240">
        <v>44165</v>
      </c>
      <c r="M1009" s="239" t="s">
        <v>887</v>
      </c>
    </row>
    <row r="1010" spans="1:13" x14ac:dyDescent="0.35">
      <c r="A1010" s="237" t="s">
        <v>181</v>
      </c>
      <c r="B1010" s="237" t="s">
        <v>182</v>
      </c>
      <c r="C1010" s="237" t="s">
        <v>183</v>
      </c>
      <c r="D1010" s="237" t="s">
        <v>55</v>
      </c>
      <c r="E1010" s="237">
        <v>0</v>
      </c>
      <c r="F1010" s="237" t="s">
        <v>1921</v>
      </c>
      <c r="G1010" s="237" t="s">
        <v>22</v>
      </c>
      <c r="H1010" s="237">
        <v>3</v>
      </c>
      <c r="I1010" s="237" t="s">
        <v>1773</v>
      </c>
      <c r="J1010" s="237" t="s">
        <v>1922</v>
      </c>
      <c r="K1010" s="237" t="s">
        <v>1923</v>
      </c>
      <c r="L1010" s="238">
        <v>44165</v>
      </c>
      <c r="M1010" s="237" t="s">
        <v>20</v>
      </c>
    </row>
    <row r="1011" spans="1:13" x14ac:dyDescent="0.35">
      <c r="A1011" s="239" t="s">
        <v>181</v>
      </c>
      <c r="B1011" s="239" t="s">
        <v>182</v>
      </c>
      <c r="C1011" s="239" t="s">
        <v>183</v>
      </c>
      <c r="D1011" s="239" t="s">
        <v>57</v>
      </c>
      <c r="E1011" s="239">
        <v>0</v>
      </c>
      <c r="F1011" s="239" t="s">
        <v>1921</v>
      </c>
      <c r="G1011" s="239" t="s">
        <v>22</v>
      </c>
      <c r="H1011" s="239">
        <v>3</v>
      </c>
      <c r="I1011" s="239" t="s">
        <v>1773</v>
      </c>
      <c r="J1011" s="239" t="s">
        <v>1922</v>
      </c>
      <c r="K1011" s="239" t="s">
        <v>1924</v>
      </c>
      <c r="L1011" s="240">
        <v>44165</v>
      </c>
      <c r="M1011" s="239" t="s">
        <v>20</v>
      </c>
    </row>
    <row r="1012" spans="1:13" x14ac:dyDescent="0.35">
      <c r="A1012" s="237" t="s">
        <v>1119</v>
      </c>
      <c r="B1012" s="237" t="s">
        <v>1120</v>
      </c>
      <c r="C1012" s="237" t="s">
        <v>1098</v>
      </c>
      <c r="D1012" s="237" t="s">
        <v>242</v>
      </c>
      <c r="E1012" s="237">
        <v>181664</v>
      </c>
      <c r="F1012" s="237" t="s">
        <v>1925</v>
      </c>
      <c r="G1012" s="237" t="s">
        <v>50</v>
      </c>
      <c r="H1012" s="237">
        <v>1</v>
      </c>
      <c r="I1012" s="237" t="s">
        <v>1926</v>
      </c>
      <c r="J1012" s="237" t="s">
        <v>1927</v>
      </c>
      <c r="K1012" s="237" t="s">
        <v>1928</v>
      </c>
      <c r="L1012" s="238">
        <v>44165</v>
      </c>
      <c r="M1012" s="237" t="s">
        <v>887</v>
      </c>
    </row>
    <row r="1013" spans="1:13" x14ac:dyDescent="0.35">
      <c r="A1013" s="239" t="s">
        <v>1845</v>
      </c>
      <c r="B1013" s="239" t="s">
        <v>1846</v>
      </c>
      <c r="C1013" s="239" t="s">
        <v>1847</v>
      </c>
      <c r="D1013" s="239" t="s">
        <v>779</v>
      </c>
      <c r="E1013" s="239">
        <v>5874271</v>
      </c>
      <c r="F1013" s="239" t="s">
        <v>1929</v>
      </c>
      <c r="G1013" s="239" t="s">
        <v>22</v>
      </c>
      <c r="H1013" s="239">
        <v>3</v>
      </c>
      <c r="I1013" s="239" t="s">
        <v>1930</v>
      </c>
      <c r="J1013" s="239" t="s">
        <v>1931</v>
      </c>
      <c r="K1013" s="239" t="s">
        <v>1932</v>
      </c>
      <c r="L1013" s="240">
        <v>44182</v>
      </c>
      <c r="M1013" s="239" t="s">
        <v>20</v>
      </c>
    </row>
    <row r="1014" spans="1:13" x14ac:dyDescent="0.35">
      <c r="A1014" s="237" t="s">
        <v>1845</v>
      </c>
      <c r="B1014" s="237" t="s">
        <v>1846</v>
      </c>
      <c r="C1014" s="237" t="s">
        <v>1847</v>
      </c>
      <c r="D1014" s="237" t="s">
        <v>784</v>
      </c>
      <c r="E1014" s="237">
        <v>5874271</v>
      </c>
      <c r="F1014" s="237" t="s">
        <v>1929</v>
      </c>
      <c r="G1014" s="237" t="s">
        <v>22</v>
      </c>
      <c r="H1014" s="237">
        <v>3</v>
      </c>
      <c r="I1014" s="237" t="s">
        <v>1930</v>
      </c>
      <c r="J1014" s="237" t="s">
        <v>1933</v>
      </c>
      <c r="K1014" s="237" t="s">
        <v>1934</v>
      </c>
      <c r="L1014" s="238">
        <v>44182</v>
      </c>
      <c r="M1014" s="237" t="s">
        <v>20</v>
      </c>
    </row>
    <row r="1015" spans="1:13" x14ac:dyDescent="0.35">
      <c r="A1015" s="239" t="s">
        <v>972</v>
      </c>
      <c r="B1015" s="239" t="s">
        <v>973</v>
      </c>
      <c r="C1015" s="239" t="s">
        <v>974</v>
      </c>
      <c r="D1015" s="239" t="s">
        <v>55</v>
      </c>
      <c r="E1015" s="239">
        <v>173</v>
      </c>
      <c r="F1015" s="239" t="s">
        <v>1935</v>
      </c>
      <c r="G1015" s="239" t="s">
        <v>22</v>
      </c>
      <c r="H1015" s="239">
        <v>3</v>
      </c>
      <c r="I1015" s="239" t="s">
        <v>1936</v>
      </c>
      <c r="J1015" s="239" t="s">
        <v>1937</v>
      </c>
      <c r="K1015" s="239" t="s">
        <v>1938</v>
      </c>
      <c r="L1015" s="240">
        <v>44182</v>
      </c>
      <c r="M1015" s="239" t="s">
        <v>20</v>
      </c>
    </row>
    <row r="1016" spans="1:13" x14ac:dyDescent="0.35">
      <c r="A1016" s="237" t="s">
        <v>234</v>
      </c>
      <c r="B1016" s="237" t="s">
        <v>235</v>
      </c>
      <c r="C1016" s="237" t="s">
        <v>236</v>
      </c>
      <c r="D1016" s="237" t="s">
        <v>779</v>
      </c>
      <c r="E1016" s="237">
        <v>4900000</v>
      </c>
      <c r="F1016" s="237" t="s">
        <v>1821</v>
      </c>
      <c r="G1016" s="237" t="s">
        <v>22</v>
      </c>
      <c r="H1016" s="237">
        <v>3</v>
      </c>
      <c r="I1016" s="237" t="s">
        <v>1822</v>
      </c>
      <c r="J1016" s="237" t="s">
        <v>1939</v>
      </c>
      <c r="K1016" s="237" t="s">
        <v>1940</v>
      </c>
      <c r="L1016" s="238">
        <v>44187</v>
      </c>
      <c r="M1016" s="237" t="s">
        <v>887</v>
      </c>
    </row>
    <row r="1017" spans="1:13" x14ac:dyDescent="0.35">
      <c r="A1017" s="239" t="s">
        <v>234</v>
      </c>
      <c r="B1017" s="239" t="s">
        <v>235</v>
      </c>
      <c r="C1017" s="239" t="s">
        <v>236</v>
      </c>
      <c r="D1017" s="239" t="s">
        <v>784</v>
      </c>
      <c r="E1017" s="239">
        <v>4900000</v>
      </c>
      <c r="F1017" s="239" t="s">
        <v>1821</v>
      </c>
      <c r="G1017" s="239" t="s">
        <v>22</v>
      </c>
      <c r="H1017" s="239">
        <v>3</v>
      </c>
      <c r="I1017" s="239" t="s">
        <v>1822</v>
      </c>
      <c r="J1017" s="239" t="s">
        <v>1941</v>
      </c>
      <c r="K1017" s="239" t="s">
        <v>1942</v>
      </c>
      <c r="L1017" s="240">
        <v>44187</v>
      </c>
      <c r="M1017" s="239" t="s">
        <v>887</v>
      </c>
    </row>
    <row r="1018" spans="1:13" x14ac:dyDescent="0.35">
      <c r="A1018" s="237" t="s">
        <v>1868</v>
      </c>
      <c r="B1018" s="237" t="s">
        <v>1869</v>
      </c>
      <c r="C1018" s="237" t="s">
        <v>1870</v>
      </c>
      <c r="D1018" s="237" t="s">
        <v>875</v>
      </c>
      <c r="E1018" s="237">
        <v>13024831</v>
      </c>
      <c r="F1018" s="237" t="s">
        <v>1943</v>
      </c>
      <c r="G1018" s="237" t="s">
        <v>50</v>
      </c>
      <c r="H1018" s="237">
        <v>1</v>
      </c>
      <c r="I1018" s="237" t="s">
        <v>1944</v>
      </c>
      <c r="J1018" s="237" t="s">
        <v>1945</v>
      </c>
      <c r="K1018" s="237" t="s">
        <v>1946</v>
      </c>
      <c r="L1018" s="238">
        <v>44187</v>
      </c>
      <c r="M1018" s="237" t="s">
        <v>20</v>
      </c>
    </row>
    <row r="1019" spans="1:13" x14ac:dyDescent="0.35">
      <c r="A1019" s="239" t="s">
        <v>1947</v>
      </c>
      <c r="B1019" s="239" t="s">
        <v>1948</v>
      </c>
      <c r="C1019" s="239" t="s">
        <v>627</v>
      </c>
      <c r="D1019" s="239" t="s">
        <v>16</v>
      </c>
      <c r="E1019" s="239" t="s">
        <v>17</v>
      </c>
      <c r="F1019" s="239" t="s">
        <v>17</v>
      </c>
      <c r="G1019" s="239" t="s">
        <v>50</v>
      </c>
      <c r="H1019" s="239">
        <v>1</v>
      </c>
      <c r="I1019" s="239" t="s">
        <v>17</v>
      </c>
      <c r="J1019" s="239" t="s">
        <v>1949</v>
      </c>
      <c r="K1019" s="239" t="s">
        <v>1950</v>
      </c>
      <c r="L1019" s="240">
        <v>44187</v>
      </c>
      <c r="M1019" s="239" t="s">
        <v>887</v>
      </c>
    </row>
    <row r="1020" spans="1:13" x14ac:dyDescent="0.35">
      <c r="A1020" s="237" t="s">
        <v>1947</v>
      </c>
      <c r="B1020" s="237" t="s">
        <v>1948</v>
      </c>
      <c r="C1020" s="237" t="s">
        <v>627</v>
      </c>
      <c r="D1020" s="237" t="s">
        <v>21</v>
      </c>
      <c r="E1020" s="237" t="s">
        <v>17</v>
      </c>
      <c r="F1020" s="237" t="s">
        <v>17</v>
      </c>
      <c r="G1020" s="237" t="s">
        <v>50</v>
      </c>
      <c r="H1020" s="237">
        <v>1</v>
      </c>
      <c r="I1020" s="237" t="s">
        <v>17</v>
      </c>
      <c r="J1020" s="237" t="s">
        <v>1951</v>
      </c>
      <c r="K1020" s="237" t="s">
        <v>1952</v>
      </c>
      <c r="L1020" s="238">
        <v>44187</v>
      </c>
      <c r="M1020" s="237" t="s">
        <v>887</v>
      </c>
    </row>
    <row r="1021" spans="1:13" x14ac:dyDescent="0.35">
      <c r="A1021" s="239" t="s">
        <v>1947</v>
      </c>
      <c r="B1021" s="239" t="s">
        <v>1948</v>
      </c>
      <c r="C1021" s="239" t="s">
        <v>627</v>
      </c>
      <c r="D1021" s="239" t="s">
        <v>28</v>
      </c>
      <c r="E1021" s="239" t="s">
        <v>17</v>
      </c>
      <c r="F1021" s="239" t="s">
        <v>17</v>
      </c>
      <c r="G1021" s="239" t="s">
        <v>50</v>
      </c>
      <c r="H1021" s="239">
        <v>1</v>
      </c>
      <c r="I1021" s="239" t="s">
        <v>17</v>
      </c>
      <c r="J1021" s="239" t="s">
        <v>1953</v>
      </c>
      <c r="K1021" s="239" t="s">
        <v>1954</v>
      </c>
      <c r="L1021" s="240">
        <v>44187</v>
      </c>
      <c r="M1021" s="239" t="s">
        <v>887</v>
      </c>
    </row>
    <row r="1022" spans="1:13" x14ac:dyDescent="0.35">
      <c r="A1022" s="237" t="s">
        <v>1947</v>
      </c>
      <c r="B1022" s="237" t="s">
        <v>1948</v>
      </c>
      <c r="C1022" s="237" t="s">
        <v>627</v>
      </c>
      <c r="D1022" s="237" t="s">
        <v>59</v>
      </c>
      <c r="E1022" s="237" t="s">
        <v>17</v>
      </c>
      <c r="F1022" s="237" t="s">
        <v>17</v>
      </c>
      <c r="G1022" s="237" t="s">
        <v>22</v>
      </c>
      <c r="H1022" s="237">
        <v>3</v>
      </c>
      <c r="I1022" s="237" t="s">
        <v>17</v>
      </c>
      <c r="J1022" s="237" t="s">
        <v>1955</v>
      </c>
      <c r="K1022" s="237" t="s">
        <v>1956</v>
      </c>
      <c r="L1022" s="238">
        <v>44187</v>
      </c>
      <c r="M1022" s="237" t="s">
        <v>887</v>
      </c>
    </row>
    <row r="1023" spans="1:13" x14ac:dyDescent="0.35">
      <c r="A1023" s="239" t="s">
        <v>1947</v>
      </c>
      <c r="B1023" s="239" t="s">
        <v>1948</v>
      </c>
      <c r="C1023" s="239" t="s">
        <v>627</v>
      </c>
      <c r="D1023" s="239" t="s">
        <v>61</v>
      </c>
      <c r="E1023" s="239" t="s">
        <v>17</v>
      </c>
      <c r="F1023" s="239" t="s">
        <v>17</v>
      </c>
      <c r="G1023" s="239" t="s">
        <v>22</v>
      </c>
      <c r="H1023" s="239">
        <v>3</v>
      </c>
      <c r="I1023" s="239" t="s">
        <v>17</v>
      </c>
      <c r="J1023" s="239" t="s">
        <v>1957</v>
      </c>
      <c r="K1023" s="239" t="s">
        <v>1958</v>
      </c>
      <c r="L1023" s="240">
        <v>44187</v>
      </c>
      <c r="M1023" s="239" t="s">
        <v>887</v>
      </c>
    </row>
    <row r="1024" spans="1:13" x14ac:dyDescent="0.35">
      <c r="A1024" s="237" t="s">
        <v>1947</v>
      </c>
      <c r="B1024" s="237" t="s">
        <v>1948</v>
      </c>
      <c r="C1024" s="237" t="s">
        <v>627</v>
      </c>
      <c r="D1024" s="237" t="s">
        <v>30</v>
      </c>
      <c r="E1024" s="237" t="s">
        <v>17</v>
      </c>
      <c r="F1024" s="237" t="s">
        <v>17</v>
      </c>
      <c r="G1024" s="237" t="s">
        <v>22</v>
      </c>
      <c r="H1024" s="237">
        <v>3</v>
      </c>
      <c r="I1024" s="237" t="s">
        <v>17</v>
      </c>
      <c r="J1024" s="237" t="s">
        <v>1959</v>
      </c>
      <c r="K1024" s="237" t="s">
        <v>1960</v>
      </c>
      <c r="L1024" s="238">
        <v>44187</v>
      </c>
      <c r="M1024" s="237" t="s">
        <v>887</v>
      </c>
    </row>
    <row r="1025" spans="1:13" x14ac:dyDescent="0.35">
      <c r="A1025" s="239" t="s">
        <v>1947</v>
      </c>
      <c r="B1025" s="239" t="s">
        <v>1948</v>
      </c>
      <c r="C1025" s="239" t="s">
        <v>627</v>
      </c>
      <c r="D1025" s="239" t="s">
        <v>32</v>
      </c>
      <c r="E1025" s="239" t="s">
        <v>17</v>
      </c>
      <c r="F1025" s="239" t="s">
        <v>17</v>
      </c>
      <c r="G1025" s="239" t="s">
        <v>22</v>
      </c>
      <c r="H1025" s="239">
        <v>3</v>
      </c>
      <c r="I1025" s="239" t="s">
        <v>17</v>
      </c>
      <c r="J1025" s="239" t="s">
        <v>1959</v>
      </c>
      <c r="K1025" s="239" t="s">
        <v>1961</v>
      </c>
      <c r="L1025" s="240">
        <v>44187</v>
      </c>
      <c r="M1025" s="239" t="s">
        <v>887</v>
      </c>
    </row>
    <row r="1026" spans="1:13" x14ac:dyDescent="0.35">
      <c r="A1026" s="237" t="s">
        <v>1962</v>
      </c>
      <c r="B1026" s="237" t="s">
        <v>1963</v>
      </c>
      <c r="C1026" s="237" t="s">
        <v>632</v>
      </c>
      <c r="D1026" s="237" t="s">
        <v>16</v>
      </c>
      <c r="E1026" s="237" t="s">
        <v>17</v>
      </c>
      <c r="F1026" s="237" t="s">
        <v>17</v>
      </c>
      <c r="G1026" s="237" t="s">
        <v>22</v>
      </c>
      <c r="H1026" s="237">
        <v>3</v>
      </c>
      <c r="I1026" s="237" t="s">
        <v>17</v>
      </c>
      <c r="J1026" s="237" t="s">
        <v>17</v>
      </c>
      <c r="K1026" s="237" t="s">
        <v>1964</v>
      </c>
      <c r="L1026" s="238">
        <v>44187</v>
      </c>
      <c r="M1026" s="237" t="s">
        <v>887</v>
      </c>
    </row>
    <row r="1027" spans="1:13" x14ac:dyDescent="0.35">
      <c r="A1027" s="239" t="s">
        <v>1962</v>
      </c>
      <c r="B1027" s="239" t="s">
        <v>1963</v>
      </c>
      <c r="C1027" s="239" t="s">
        <v>632</v>
      </c>
      <c r="D1027" s="239" t="s">
        <v>21</v>
      </c>
      <c r="E1027" s="239" t="s">
        <v>17</v>
      </c>
      <c r="F1027" s="239" t="s">
        <v>17</v>
      </c>
      <c r="G1027" s="239" t="s">
        <v>22</v>
      </c>
      <c r="H1027" s="239">
        <v>3</v>
      </c>
      <c r="I1027" s="239" t="s">
        <v>17</v>
      </c>
      <c r="J1027" s="239" t="s">
        <v>17</v>
      </c>
      <c r="K1027" s="239" t="s">
        <v>1965</v>
      </c>
      <c r="L1027" s="240">
        <v>44187</v>
      </c>
      <c r="M1027" s="239" t="s">
        <v>887</v>
      </c>
    </row>
    <row r="1028" spans="1:13" x14ac:dyDescent="0.35">
      <c r="A1028" s="237" t="s">
        <v>1962</v>
      </c>
      <c r="B1028" s="237" t="s">
        <v>1963</v>
      </c>
      <c r="C1028" s="237" t="s">
        <v>632</v>
      </c>
      <c r="D1028" s="237" t="s">
        <v>24</v>
      </c>
      <c r="E1028" s="237">
        <v>5</v>
      </c>
      <c r="F1028" s="237" t="s">
        <v>17</v>
      </c>
      <c r="G1028" s="237" t="s">
        <v>50</v>
      </c>
      <c r="H1028" s="237">
        <v>1</v>
      </c>
      <c r="I1028" s="237" t="s">
        <v>17</v>
      </c>
      <c r="J1028" s="237" t="s">
        <v>1966</v>
      </c>
      <c r="K1028" s="237" t="s">
        <v>1967</v>
      </c>
      <c r="L1028" s="238">
        <v>44187</v>
      </c>
      <c r="M1028" s="237" t="s">
        <v>887</v>
      </c>
    </row>
    <row r="1029" spans="1:13" x14ac:dyDescent="0.35">
      <c r="A1029" s="239" t="s">
        <v>1962</v>
      </c>
      <c r="B1029" s="239" t="s">
        <v>1963</v>
      </c>
      <c r="C1029" s="239" t="s">
        <v>632</v>
      </c>
      <c r="D1029" s="239" t="s">
        <v>28</v>
      </c>
      <c r="E1029" s="239" t="s">
        <v>17</v>
      </c>
      <c r="F1029" s="239" t="s">
        <v>17</v>
      </c>
      <c r="G1029" s="239" t="s">
        <v>22</v>
      </c>
      <c r="H1029" s="239">
        <v>3</v>
      </c>
      <c r="I1029" s="239" t="s">
        <v>17</v>
      </c>
      <c r="J1029" s="239" t="s">
        <v>17</v>
      </c>
      <c r="K1029" s="239" t="s">
        <v>1968</v>
      </c>
      <c r="L1029" s="240">
        <v>44187</v>
      </c>
      <c r="M1029" s="239" t="s">
        <v>887</v>
      </c>
    </row>
    <row r="1030" spans="1:13" x14ac:dyDescent="0.35">
      <c r="A1030" s="237" t="s">
        <v>1962</v>
      </c>
      <c r="B1030" s="237" t="s">
        <v>1963</v>
      </c>
      <c r="C1030" s="237" t="s">
        <v>632</v>
      </c>
      <c r="D1030" s="237" t="s">
        <v>692</v>
      </c>
      <c r="E1030" s="237">
        <v>192000</v>
      </c>
      <c r="F1030" s="237" t="s">
        <v>1969</v>
      </c>
      <c r="G1030" s="237" t="s">
        <v>22</v>
      </c>
      <c r="H1030" s="237">
        <v>3</v>
      </c>
      <c r="I1030" s="237" t="s">
        <v>1970</v>
      </c>
      <c r="J1030" s="237" t="s">
        <v>1971</v>
      </c>
      <c r="K1030" s="237" t="s">
        <v>1972</v>
      </c>
      <c r="L1030" s="238">
        <v>44187</v>
      </c>
      <c r="M1030" s="237" t="s">
        <v>887</v>
      </c>
    </row>
    <row r="1031" spans="1:13" x14ac:dyDescent="0.35">
      <c r="A1031" s="239" t="s">
        <v>1962</v>
      </c>
      <c r="B1031" s="239" t="s">
        <v>1963</v>
      </c>
      <c r="C1031" s="239" t="s">
        <v>632</v>
      </c>
      <c r="D1031" s="239" t="s">
        <v>59</v>
      </c>
      <c r="E1031" s="239" t="s">
        <v>17</v>
      </c>
      <c r="F1031" s="239" t="s">
        <v>17</v>
      </c>
      <c r="G1031" s="239" t="s">
        <v>22</v>
      </c>
      <c r="H1031" s="239">
        <v>3</v>
      </c>
      <c r="I1031" s="239" t="s">
        <v>17</v>
      </c>
      <c r="J1031" s="239" t="s">
        <v>17</v>
      </c>
      <c r="K1031" s="239" t="s">
        <v>1973</v>
      </c>
      <c r="L1031" s="240">
        <v>44187</v>
      </c>
      <c r="M1031" s="239" t="s">
        <v>887</v>
      </c>
    </row>
    <row r="1032" spans="1:13" x14ac:dyDescent="0.35">
      <c r="A1032" s="237" t="s">
        <v>1962</v>
      </c>
      <c r="B1032" s="237" t="s">
        <v>1963</v>
      </c>
      <c r="C1032" s="237" t="s">
        <v>632</v>
      </c>
      <c r="D1032" s="237" t="s">
        <v>61</v>
      </c>
      <c r="E1032" s="237" t="s">
        <v>17</v>
      </c>
      <c r="F1032" s="237" t="s">
        <v>17</v>
      </c>
      <c r="G1032" s="237" t="s">
        <v>22</v>
      </c>
      <c r="H1032" s="237">
        <v>3</v>
      </c>
      <c r="I1032" s="237" t="s">
        <v>17</v>
      </c>
      <c r="J1032" s="237" t="s">
        <v>17</v>
      </c>
      <c r="K1032" s="237" t="s">
        <v>1974</v>
      </c>
      <c r="L1032" s="238">
        <v>44187</v>
      </c>
      <c r="M1032" s="237" t="s">
        <v>887</v>
      </c>
    </row>
    <row r="1033" spans="1:13" x14ac:dyDescent="0.35">
      <c r="A1033" s="239" t="s">
        <v>1962</v>
      </c>
      <c r="B1033" s="239" t="s">
        <v>1963</v>
      </c>
      <c r="C1033" s="239" t="s">
        <v>632</v>
      </c>
      <c r="D1033" s="239" t="s">
        <v>242</v>
      </c>
      <c r="E1033" s="239">
        <v>1259200</v>
      </c>
      <c r="F1033" s="239" t="s">
        <v>1783</v>
      </c>
      <c r="G1033" s="239" t="s">
        <v>50</v>
      </c>
      <c r="H1033" s="239">
        <v>1</v>
      </c>
      <c r="I1033" s="239" t="s">
        <v>1975</v>
      </c>
      <c r="J1033" s="239" t="s">
        <v>1976</v>
      </c>
      <c r="K1033" s="239" t="s">
        <v>1977</v>
      </c>
      <c r="L1033" s="240">
        <v>44187</v>
      </c>
      <c r="M1033" s="239" t="s">
        <v>887</v>
      </c>
    </row>
    <row r="1034" spans="1:13" x14ac:dyDescent="0.35">
      <c r="A1034" s="237" t="s">
        <v>1962</v>
      </c>
      <c r="B1034" s="237" t="s">
        <v>1963</v>
      </c>
      <c r="C1034" s="237" t="s">
        <v>632</v>
      </c>
      <c r="D1034" s="237" t="s">
        <v>696</v>
      </c>
      <c r="E1034" s="237">
        <v>9174645</v>
      </c>
      <c r="F1034" s="237" t="s">
        <v>1969</v>
      </c>
      <c r="G1034" s="237" t="s">
        <v>22</v>
      </c>
      <c r="H1034" s="237">
        <v>3</v>
      </c>
      <c r="I1034" s="237" t="s">
        <v>1970</v>
      </c>
      <c r="J1034" s="237" t="s">
        <v>1971</v>
      </c>
      <c r="K1034" s="237" t="s">
        <v>1978</v>
      </c>
      <c r="L1034" s="238">
        <v>44187</v>
      </c>
      <c r="M1034" s="237" t="s">
        <v>887</v>
      </c>
    </row>
    <row r="1035" spans="1:13" x14ac:dyDescent="0.35">
      <c r="A1035" s="239" t="s">
        <v>1962</v>
      </c>
      <c r="B1035" s="239" t="s">
        <v>1963</v>
      </c>
      <c r="C1035" s="239" t="s">
        <v>632</v>
      </c>
      <c r="D1035" s="239" t="s">
        <v>698</v>
      </c>
      <c r="E1035" s="239">
        <v>4736000</v>
      </c>
      <c r="F1035" s="239" t="s">
        <v>1969</v>
      </c>
      <c r="G1035" s="239" t="s">
        <v>22</v>
      </c>
      <c r="H1035" s="239">
        <v>3</v>
      </c>
      <c r="I1035" s="239" t="s">
        <v>1970</v>
      </c>
      <c r="J1035" s="239" t="s">
        <v>1971</v>
      </c>
      <c r="K1035" s="239" t="s">
        <v>1979</v>
      </c>
      <c r="L1035" s="240">
        <v>44187</v>
      </c>
      <c r="M1035" s="239" t="s">
        <v>887</v>
      </c>
    </row>
    <row r="1036" spans="1:13" x14ac:dyDescent="0.35">
      <c r="A1036" s="237" t="s">
        <v>1962</v>
      </c>
      <c r="B1036" s="237" t="s">
        <v>1963</v>
      </c>
      <c r="C1036" s="237" t="s">
        <v>632</v>
      </c>
      <c r="D1036" s="237" t="s">
        <v>779</v>
      </c>
      <c r="E1036" s="237">
        <v>7607000</v>
      </c>
      <c r="F1036" s="237" t="s">
        <v>1969</v>
      </c>
      <c r="G1036" s="237" t="s">
        <v>22</v>
      </c>
      <c r="H1036" s="237">
        <v>3</v>
      </c>
      <c r="I1036" s="237" t="s">
        <v>1980</v>
      </c>
      <c r="J1036" s="237" t="s">
        <v>1981</v>
      </c>
      <c r="K1036" s="237" t="s">
        <v>1982</v>
      </c>
      <c r="L1036" s="238">
        <v>44187</v>
      </c>
      <c r="M1036" s="237" t="s">
        <v>887</v>
      </c>
    </row>
    <row r="1037" spans="1:13" x14ac:dyDescent="0.35">
      <c r="A1037" s="239" t="s">
        <v>1962</v>
      </c>
      <c r="B1037" s="239" t="s">
        <v>1963</v>
      </c>
      <c r="C1037" s="239" t="s">
        <v>632</v>
      </c>
      <c r="D1037" s="239" t="s">
        <v>30</v>
      </c>
      <c r="E1037" s="239" t="s">
        <v>17</v>
      </c>
      <c r="F1037" s="239" t="s">
        <v>17</v>
      </c>
      <c r="G1037" s="239" t="s">
        <v>22</v>
      </c>
      <c r="H1037" s="239">
        <v>3</v>
      </c>
      <c r="I1037" s="239" t="s">
        <v>17</v>
      </c>
      <c r="J1037" s="239" t="s">
        <v>17</v>
      </c>
      <c r="K1037" s="239" t="s">
        <v>1983</v>
      </c>
      <c r="L1037" s="240">
        <v>44187</v>
      </c>
      <c r="M1037" s="239" t="s">
        <v>887</v>
      </c>
    </row>
    <row r="1038" spans="1:13" x14ac:dyDescent="0.35">
      <c r="A1038" s="237" t="s">
        <v>1962</v>
      </c>
      <c r="B1038" s="237" t="s">
        <v>1963</v>
      </c>
      <c r="C1038" s="237" t="s">
        <v>632</v>
      </c>
      <c r="D1038" s="237" t="s">
        <v>32</v>
      </c>
      <c r="E1038" s="237" t="s">
        <v>17</v>
      </c>
      <c r="F1038" s="237" t="s">
        <v>17</v>
      </c>
      <c r="G1038" s="237" t="s">
        <v>22</v>
      </c>
      <c r="H1038" s="237">
        <v>3</v>
      </c>
      <c r="I1038" s="237" t="s">
        <v>17</v>
      </c>
      <c r="J1038" s="237" t="s">
        <v>17</v>
      </c>
      <c r="K1038" s="237" t="s">
        <v>1984</v>
      </c>
      <c r="L1038" s="238">
        <v>44187</v>
      </c>
      <c r="M1038" s="237" t="s">
        <v>887</v>
      </c>
    </row>
    <row r="1039" spans="1:13" x14ac:dyDescent="0.35">
      <c r="A1039" s="239" t="s">
        <v>1962</v>
      </c>
      <c r="B1039" s="239" t="s">
        <v>1963</v>
      </c>
      <c r="C1039" s="239" t="s">
        <v>632</v>
      </c>
      <c r="D1039" s="239" t="s">
        <v>702</v>
      </c>
      <c r="E1039" s="239">
        <v>6400000</v>
      </c>
      <c r="F1039" s="239" t="s">
        <v>1969</v>
      </c>
      <c r="G1039" s="239" t="s">
        <v>25</v>
      </c>
      <c r="H1039" s="239">
        <v>2</v>
      </c>
      <c r="I1039" s="239" t="s">
        <v>1970</v>
      </c>
      <c r="J1039" s="239" t="s">
        <v>1971</v>
      </c>
      <c r="K1039" s="239" t="s">
        <v>1985</v>
      </c>
      <c r="L1039" s="240">
        <v>44187</v>
      </c>
      <c r="M1039" s="239" t="s">
        <v>887</v>
      </c>
    </row>
    <row r="1040" spans="1:13" x14ac:dyDescent="0.35">
      <c r="A1040" s="237" t="s">
        <v>1962</v>
      </c>
      <c r="B1040" s="237" t="s">
        <v>1963</v>
      </c>
      <c r="C1040" s="237" t="s">
        <v>632</v>
      </c>
      <c r="D1040" s="237" t="s">
        <v>704</v>
      </c>
      <c r="E1040" s="237">
        <v>1472000</v>
      </c>
      <c r="F1040" s="237" t="s">
        <v>1969</v>
      </c>
      <c r="G1040" s="237" t="s">
        <v>22</v>
      </c>
      <c r="H1040" s="237">
        <v>3</v>
      </c>
      <c r="I1040" s="237" t="s">
        <v>1970</v>
      </c>
      <c r="J1040" s="237" t="s">
        <v>1971</v>
      </c>
      <c r="K1040" s="237" t="s">
        <v>1986</v>
      </c>
      <c r="L1040" s="238">
        <v>44187</v>
      </c>
      <c r="M1040" s="237" t="s">
        <v>887</v>
      </c>
    </row>
    <row r="1041" spans="1:13" x14ac:dyDescent="0.35">
      <c r="A1041" s="239" t="s">
        <v>1962</v>
      </c>
      <c r="B1041" s="239" t="s">
        <v>1963</v>
      </c>
      <c r="C1041" s="239" t="s">
        <v>632</v>
      </c>
      <c r="D1041" s="239" t="s">
        <v>706</v>
      </c>
      <c r="E1041" s="239">
        <v>1207000</v>
      </c>
      <c r="F1041" s="239" t="s">
        <v>1969</v>
      </c>
      <c r="G1041" s="239" t="s">
        <v>22</v>
      </c>
      <c r="H1041" s="239">
        <v>3</v>
      </c>
      <c r="I1041" s="239" t="s">
        <v>1970</v>
      </c>
      <c r="J1041" s="239" t="s">
        <v>1971</v>
      </c>
      <c r="K1041" s="239" t="s">
        <v>1987</v>
      </c>
      <c r="L1041" s="240">
        <v>44187</v>
      </c>
      <c r="M1041" s="239" t="s">
        <v>887</v>
      </c>
    </row>
    <row r="1042" spans="1:13" x14ac:dyDescent="0.35">
      <c r="A1042" s="237" t="s">
        <v>1988</v>
      </c>
      <c r="B1042" s="237" t="s">
        <v>1989</v>
      </c>
      <c r="C1042" s="237" t="s">
        <v>1990</v>
      </c>
      <c r="D1042" s="237" t="s">
        <v>875</v>
      </c>
      <c r="E1042" s="237">
        <v>5598908</v>
      </c>
      <c r="F1042" s="237" t="s">
        <v>1991</v>
      </c>
      <c r="G1042" s="237" t="s">
        <v>25</v>
      </c>
      <c r="H1042" s="237">
        <v>2</v>
      </c>
      <c r="I1042" s="237" t="s">
        <v>1992</v>
      </c>
      <c r="J1042" s="237" t="s">
        <v>1993</v>
      </c>
      <c r="K1042" s="237" t="s">
        <v>1994</v>
      </c>
      <c r="L1042" s="238">
        <v>44203</v>
      </c>
      <c r="M1042" s="237" t="s">
        <v>20</v>
      </c>
    </row>
    <row r="1043" spans="1:13" x14ac:dyDescent="0.35">
      <c r="A1043" s="239" t="s">
        <v>1988</v>
      </c>
      <c r="B1043" s="239" t="s">
        <v>1989</v>
      </c>
      <c r="C1043" s="239" t="s">
        <v>1990</v>
      </c>
      <c r="D1043" s="239" t="s">
        <v>242</v>
      </c>
      <c r="E1043" s="239">
        <v>341500</v>
      </c>
      <c r="F1043" s="239" t="s">
        <v>1995</v>
      </c>
      <c r="G1043" s="239" t="s">
        <v>50</v>
      </c>
      <c r="H1043" s="239">
        <v>1</v>
      </c>
      <c r="I1043" s="239" t="s">
        <v>1996</v>
      </c>
      <c r="J1043" s="239" t="s">
        <v>1997</v>
      </c>
      <c r="K1043" s="239" t="s">
        <v>1998</v>
      </c>
      <c r="L1043" s="240">
        <v>44203</v>
      </c>
      <c r="M1043" s="239" t="s">
        <v>20</v>
      </c>
    </row>
    <row r="1044" spans="1:13" x14ac:dyDescent="0.35">
      <c r="A1044" s="237" t="s">
        <v>1988</v>
      </c>
      <c r="B1044" s="237" t="s">
        <v>1989</v>
      </c>
      <c r="C1044" s="237" t="s">
        <v>1990</v>
      </c>
      <c r="D1044" s="237" t="s">
        <v>784</v>
      </c>
      <c r="E1044" s="237">
        <v>5598908</v>
      </c>
      <c r="F1044" s="237" t="s">
        <v>1991</v>
      </c>
      <c r="G1044" s="237" t="s">
        <v>25</v>
      </c>
      <c r="H1044" s="237">
        <v>2</v>
      </c>
      <c r="I1044" s="237" t="s">
        <v>1992</v>
      </c>
      <c r="J1044" s="237" t="s">
        <v>1993</v>
      </c>
      <c r="K1044" s="237" t="s">
        <v>1999</v>
      </c>
      <c r="L1044" s="238">
        <v>44203</v>
      </c>
      <c r="M1044" s="237" t="s">
        <v>20</v>
      </c>
    </row>
    <row r="1045" spans="1:13" x14ac:dyDescent="0.35">
      <c r="A1045" s="239" t="s">
        <v>1988</v>
      </c>
      <c r="B1045" s="239" t="s">
        <v>1989</v>
      </c>
      <c r="C1045" s="239" t="s">
        <v>1990</v>
      </c>
      <c r="D1045" s="239" t="s">
        <v>779</v>
      </c>
      <c r="E1045" s="239">
        <v>1200000</v>
      </c>
      <c r="F1045" s="239" t="s">
        <v>2000</v>
      </c>
      <c r="G1045" s="239" t="s">
        <v>22</v>
      </c>
      <c r="H1045" s="239">
        <v>3</v>
      </c>
      <c r="I1045" s="239" t="s">
        <v>2001</v>
      </c>
      <c r="J1045" s="239" t="s">
        <v>2002</v>
      </c>
      <c r="K1045" s="239" t="s">
        <v>2003</v>
      </c>
      <c r="L1045" s="240">
        <v>44203</v>
      </c>
      <c r="M1045" s="239" t="s">
        <v>20</v>
      </c>
    </row>
    <row r="1046" spans="1:13" x14ac:dyDescent="0.35">
      <c r="A1046" s="237" t="s">
        <v>1988</v>
      </c>
      <c r="B1046" s="237" t="s">
        <v>1989</v>
      </c>
      <c r="C1046" s="237" t="s">
        <v>1990</v>
      </c>
      <c r="D1046" s="237" t="s">
        <v>682</v>
      </c>
      <c r="E1046" s="237">
        <v>295400</v>
      </c>
      <c r="F1046" s="237" t="s">
        <v>2000</v>
      </c>
      <c r="G1046" s="237" t="s">
        <v>25</v>
      </c>
      <c r="H1046" s="237">
        <v>2</v>
      </c>
      <c r="I1046" s="237" t="s">
        <v>2001</v>
      </c>
      <c r="J1046" s="237" t="s">
        <v>2004</v>
      </c>
      <c r="K1046" s="237" t="s">
        <v>2005</v>
      </c>
      <c r="L1046" s="238">
        <v>44203</v>
      </c>
      <c r="M1046" s="237" t="s">
        <v>20</v>
      </c>
    </row>
    <row r="1047" spans="1:13" x14ac:dyDescent="0.35">
      <c r="A1047" s="239" t="s">
        <v>1988</v>
      </c>
      <c r="B1047" s="239" t="s">
        <v>1989</v>
      </c>
      <c r="C1047" s="239" t="s">
        <v>1990</v>
      </c>
      <c r="D1047" s="239" t="s">
        <v>61</v>
      </c>
      <c r="E1047" s="239" t="s">
        <v>17</v>
      </c>
      <c r="F1047" s="239" t="s">
        <v>17</v>
      </c>
      <c r="G1047" s="239" t="s">
        <v>17</v>
      </c>
      <c r="H1047" s="239" t="s">
        <v>17</v>
      </c>
      <c r="I1047" s="239" t="s">
        <v>17</v>
      </c>
      <c r="J1047" s="239" t="s">
        <v>17</v>
      </c>
      <c r="K1047" s="239" t="s">
        <v>2006</v>
      </c>
      <c r="L1047" s="240">
        <v>44203</v>
      </c>
      <c r="M1047" s="239" t="s">
        <v>20</v>
      </c>
    </row>
    <row r="1048" spans="1:13" x14ac:dyDescent="0.35">
      <c r="A1048" s="237" t="s">
        <v>1988</v>
      </c>
      <c r="B1048" s="237" t="s">
        <v>1989</v>
      </c>
      <c r="C1048" s="237" t="s">
        <v>1990</v>
      </c>
      <c r="D1048" s="237" t="s">
        <v>59</v>
      </c>
      <c r="E1048" s="237" t="s">
        <v>17</v>
      </c>
      <c r="F1048" s="237" t="s">
        <v>17</v>
      </c>
      <c r="G1048" s="237" t="s">
        <v>17</v>
      </c>
      <c r="H1048" s="237" t="s">
        <v>17</v>
      </c>
      <c r="I1048" s="237" t="s">
        <v>17</v>
      </c>
      <c r="J1048" s="237" t="s">
        <v>17</v>
      </c>
      <c r="K1048" s="237" t="s">
        <v>2007</v>
      </c>
      <c r="L1048" s="238">
        <v>44203</v>
      </c>
      <c r="M1048" s="237" t="s">
        <v>20</v>
      </c>
    </row>
    <row r="1049" spans="1:13" x14ac:dyDescent="0.35">
      <c r="A1049" s="239" t="s">
        <v>1988</v>
      </c>
      <c r="B1049" s="239" t="s">
        <v>1989</v>
      </c>
      <c r="C1049" s="239" t="s">
        <v>1990</v>
      </c>
      <c r="D1049" s="239" t="s">
        <v>57</v>
      </c>
      <c r="E1049" s="239" t="s">
        <v>17</v>
      </c>
      <c r="F1049" s="239" t="s">
        <v>17</v>
      </c>
      <c r="G1049" s="239" t="s">
        <v>17</v>
      </c>
      <c r="H1049" s="239" t="s">
        <v>17</v>
      </c>
      <c r="I1049" s="239" t="s">
        <v>17</v>
      </c>
      <c r="J1049" s="239" t="s">
        <v>2008</v>
      </c>
      <c r="K1049" s="239" t="s">
        <v>2009</v>
      </c>
      <c r="L1049" s="240">
        <v>44203</v>
      </c>
      <c r="M1049" s="239" t="s">
        <v>20</v>
      </c>
    </row>
    <row r="1050" spans="1:13" x14ac:dyDescent="0.35">
      <c r="A1050" s="237" t="s">
        <v>1988</v>
      </c>
      <c r="B1050" s="237" t="s">
        <v>1989</v>
      </c>
      <c r="C1050" s="237" t="s">
        <v>1990</v>
      </c>
      <c r="D1050" s="237" t="s">
        <v>16</v>
      </c>
      <c r="E1050" s="237" t="s">
        <v>17</v>
      </c>
      <c r="F1050" s="237" t="s">
        <v>17</v>
      </c>
      <c r="G1050" s="237" t="s">
        <v>17</v>
      </c>
      <c r="H1050" s="237" t="s">
        <v>17</v>
      </c>
      <c r="I1050" s="237" t="s">
        <v>17</v>
      </c>
      <c r="J1050" s="237" t="s">
        <v>17</v>
      </c>
      <c r="K1050" s="237" t="s">
        <v>2010</v>
      </c>
      <c r="L1050" s="238">
        <v>44203</v>
      </c>
      <c r="M1050" s="237" t="s">
        <v>20</v>
      </c>
    </row>
    <row r="1051" spans="1:13" x14ac:dyDescent="0.35">
      <c r="A1051" s="239" t="s">
        <v>1988</v>
      </c>
      <c r="B1051" s="239" t="s">
        <v>1989</v>
      </c>
      <c r="C1051" s="239" t="s">
        <v>1990</v>
      </c>
      <c r="D1051" s="239" t="s">
        <v>21</v>
      </c>
      <c r="E1051" s="239" t="s">
        <v>17</v>
      </c>
      <c r="F1051" s="239" t="s">
        <v>17</v>
      </c>
      <c r="G1051" s="239" t="s">
        <v>17</v>
      </c>
      <c r="H1051" s="239" t="s">
        <v>17</v>
      </c>
      <c r="I1051" s="239" t="s">
        <v>17</v>
      </c>
      <c r="J1051" s="239" t="s">
        <v>17</v>
      </c>
      <c r="K1051" s="239" t="s">
        <v>2011</v>
      </c>
      <c r="L1051" s="240">
        <v>44203</v>
      </c>
      <c r="M1051" s="239" t="s">
        <v>20</v>
      </c>
    </row>
    <row r="1052" spans="1:13" x14ac:dyDescent="0.35">
      <c r="A1052" s="237" t="s">
        <v>1988</v>
      </c>
      <c r="B1052" s="237" t="s">
        <v>1989</v>
      </c>
      <c r="C1052" s="237" t="s">
        <v>1990</v>
      </c>
      <c r="D1052" s="237" t="s">
        <v>28</v>
      </c>
      <c r="E1052" s="237" t="s">
        <v>17</v>
      </c>
      <c r="F1052" s="237" t="s">
        <v>17</v>
      </c>
      <c r="G1052" s="237" t="s">
        <v>17</v>
      </c>
      <c r="H1052" s="237" t="s">
        <v>17</v>
      </c>
      <c r="I1052" s="237" t="s">
        <v>17</v>
      </c>
      <c r="J1052" s="237" t="s">
        <v>17</v>
      </c>
      <c r="K1052" s="237" t="s">
        <v>2012</v>
      </c>
      <c r="L1052" s="238">
        <v>44203</v>
      </c>
      <c r="M1052" s="237" t="s">
        <v>20</v>
      </c>
    </row>
    <row r="1053" spans="1:13" x14ac:dyDescent="0.35">
      <c r="A1053" s="239" t="s">
        <v>1988</v>
      </c>
      <c r="B1053" s="239" t="s">
        <v>1989</v>
      </c>
      <c r="C1053" s="239" t="s">
        <v>1990</v>
      </c>
      <c r="D1053" s="239" t="s">
        <v>702</v>
      </c>
      <c r="E1053" s="239">
        <v>1200000</v>
      </c>
      <c r="F1053" s="239" t="s">
        <v>2000</v>
      </c>
      <c r="G1053" s="239" t="s">
        <v>25</v>
      </c>
      <c r="H1053" s="239">
        <v>2</v>
      </c>
      <c r="I1053" s="239" t="s">
        <v>2001</v>
      </c>
      <c r="J1053" s="239" t="s">
        <v>2013</v>
      </c>
      <c r="K1053" s="239" t="s">
        <v>2014</v>
      </c>
      <c r="L1053" s="240">
        <v>44203</v>
      </c>
      <c r="M1053" s="239" t="s">
        <v>20</v>
      </c>
    </row>
    <row r="1054" spans="1:13" x14ac:dyDescent="0.35">
      <c r="A1054" s="237" t="s">
        <v>1988</v>
      </c>
      <c r="B1054" s="237" t="s">
        <v>1989</v>
      </c>
      <c r="C1054" s="237" t="s">
        <v>1990</v>
      </c>
      <c r="D1054" s="237" t="s">
        <v>696</v>
      </c>
      <c r="E1054" s="237">
        <v>4398908</v>
      </c>
      <c r="F1054" s="237" t="s">
        <v>2000</v>
      </c>
      <c r="G1054" s="237" t="s">
        <v>22</v>
      </c>
      <c r="H1054" s="237">
        <v>3</v>
      </c>
      <c r="I1054" s="237" t="s">
        <v>2001</v>
      </c>
      <c r="J1054" s="237" t="s">
        <v>2013</v>
      </c>
      <c r="K1054" s="237" t="s">
        <v>2015</v>
      </c>
      <c r="L1054" s="238">
        <v>44203</v>
      </c>
      <c r="M1054" s="237" t="s">
        <v>20</v>
      </c>
    </row>
    <row r="1055" spans="1:13" x14ac:dyDescent="0.35">
      <c r="A1055" s="239" t="s">
        <v>1988</v>
      </c>
      <c r="B1055" s="239" t="s">
        <v>1989</v>
      </c>
      <c r="C1055" s="239" t="s">
        <v>1990</v>
      </c>
      <c r="D1055" s="239" t="s">
        <v>706</v>
      </c>
      <c r="E1055" s="239">
        <v>0</v>
      </c>
      <c r="F1055" s="239" t="s">
        <v>2000</v>
      </c>
      <c r="G1055" s="239" t="s">
        <v>22</v>
      </c>
      <c r="H1055" s="239">
        <v>3</v>
      </c>
      <c r="I1055" s="239" t="s">
        <v>2001</v>
      </c>
      <c r="J1055" s="239" t="s">
        <v>2013</v>
      </c>
      <c r="K1055" s="239" t="s">
        <v>2016</v>
      </c>
      <c r="L1055" s="240">
        <v>44203</v>
      </c>
      <c r="M1055" s="239" t="s">
        <v>20</v>
      </c>
    </row>
    <row r="1056" spans="1:13" x14ac:dyDescent="0.35">
      <c r="A1056" s="237" t="s">
        <v>1988</v>
      </c>
      <c r="B1056" s="237" t="s">
        <v>1989</v>
      </c>
      <c r="C1056" s="237" t="s">
        <v>1990</v>
      </c>
      <c r="D1056" s="237" t="s">
        <v>698</v>
      </c>
      <c r="E1056" s="237">
        <v>1200000</v>
      </c>
      <c r="F1056" s="237" t="s">
        <v>2000</v>
      </c>
      <c r="G1056" s="237" t="s">
        <v>22</v>
      </c>
      <c r="H1056" s="237">
        <v>3</v>
      </c>
      <c r="I1056" s="237" t="s">
        <v>2001</v>
      </c>
      <c r="J1056" s="237" t="s">
        <v>2013</v>
      </c>
      <c r="K1056" s="237" t="s">
        <v>2017</v>
      </c>
      <c r="L1056" s="238">
        <v>44203</v>
      </c>
      <c r="M1056" s="237" t="s">
        <v>20</v>
      </c>
    </row>
    <row r="1057" spans="1:13" x14ac:dyDescent="0.35">
      <c r="A1057" s="239" t="s">
        <v>1988</v>
      </c>
      <c r="B1057" s="239" t="s">
        <v>1989</v>
      </c>
      <c r="C1057" s="239" t="s">
        <v>1990</v>
      </c>
      <c r="D1057" s="239" t="s">
        <v>704</v>
      </c>
      <c r="E1057" s="239">
        <v>0</v>
      </c>
      <c r="F1057" s="239" t="s">
        <v>2000</v>
      </c>
      <c r="G1057" s="239" t="s">
        <v>22</v>
      </c>
      <c r="H1057" s="239">
        <v>3</v>
      </c>
      <c r="I1057" s="239" t="s">
        <v>2001</v>
      </c>
      <c r="J1057" s="239" t="s">
        <v>2013</v>
      </c>
      <c r="K1057" s="239" t="s">
        <v>2018</v>
      </c>
      <c r="L1057" s="240">
        <v>44203</v>
      </c>
      <c r="M1057" s="239" t="s">
        <v>20</v>
      </c>
    </row>
    <row r="1058" spans="1:13" x14ac:dyDescent="0.35">
      <c r="A1058" s="237" t="s">
        <v>1988</v>
      </c>
      <c r="B1058" s="237" t="s">
        <v>1989</v>
      </c>
      <c r="C1058" s="237" t="s">
        <v>1990</v>
      </c>
      <c r="D1058" s="237" t="s">
        <v>692</v>
      </c>
      <c r="E1058" s="237">
        <v>0</v>
      </c>
      <c r="F1058" s="237" t="s">
        <v>2000</v>
      </c>
      <c r="G1058" s="237" t="s">
        <v>22</v>
      </c>
      <c r="H1058" s="237">
        <v>3</v>
      </c>
      <c r="I1058" s="237" t="s">
        <v>2001</v>
      </c>
      <c r="J1058" s="237" t="s">
        <v>2013</v>
      </c>
      <c r="K1058" s="237" t="s">
        <v>2019</v>
      </c>
      <c r="L1058" s="238">
        <v>44203</v>
      </c>
      <c r="M1058" s="237" t="s">
        <v>20</v>
      </c>
    </row>
    <row r="1059" spans="1:13" x14ac:dyDescent="0.35">
      <c r="A1059" s="239" t="s">
        <v>1988</v>
      </c>
      <c r="B1059" s="239" t="s">
        <v>1989</v>
      </c>
      <c r="C1059" s="239" t="s">
        <v>1990</v>
      </c>
      <c r="D1059" s="239" t="s">
        <v>55</v>
      </c>
      <c r="E1059" s="239" t="s">
        <v>17</v>
      </c>
      <c r="F1059" s="239" t="s">
        <v>17</v>
      </c>
      <c r="G1059" s="239" t="s">
        <v>17</v>
      </c>
      <c r="H1059" s="239" t="s">
        <v>17</v>
      </c>
      <c r="I1059" s="239" t="s">
        <v>17</v>
      </c>
      <c r="J1059" s="239" t="s">
        <v>2008</v>
      </c>
      <c r="K1059" s="239" t="s">
        <v>2020</v>
      </c>
      <c r="L1059" s="240">
        <v>44203</v>
      </c>
      <c r="M1059" s="239" t="s">
        <v>20</v>
      </c>
    </row>
    <row r="1060" spans="1:13" x14ac:dyDescent="0.35">
      <c r="A1060" s="237" t="s">
        <v>1988</v>
      </c>
      <c r="B1060" s="237" t="s">
        <v>1989</v>
      </c>
      <c r="C1060" s="237" t="s">
        <v>1990</v>
      </c>
      <c r="D1060" s="237" t="s">
        <v>24</v>
      </c>
      <c r="E1060" s="237">
        <v>5</v>
      </c>
      <c r="F1060" s="237" t="s">
        <v>2000</v>
      </c>
      <c r="G1060" s="237" t="s">
        <v>50</v>
      </c>
      <c r="H1060" s="237">
        <v>1</v>
      </c>
      <c r="I1060" s="237" t="s">
        <v>2001</v>
      </c>
      <c r="J1060" s="237" t="s">
        <v>2021</v>
      </c>
      <c r="K1060" s="237" t="s">
        <v>2022</v>
      </c>
      <c r="L1060" s="238">
        <v>44203</v>
      </c>
      <c r="M1060" s="237" t="s">
        <v>20</v>
      </c>
    </row>
    <row r="1061" spans="1:13" x14ac:dyDescent="0.35">
      <c r="A1061" s="239" t="s">
        <v>1988</v>
      </c>
      <c r="B1061" s="239" t="s">
        <v>1989</v>
      </c>
      <c r="C1061" s="239" t="s">
        <v>1990</v>
      </c>
      <c r="D1061" s="239" t="s">
        <v>30</v>
      </c>
      <c r="E1061" s="239" t="s">
        <v>17</v>
      </c>
      <c r="F1061" s="239" t="s">
        <v>17</v>
      </c>
      <c r="G1061" s="239" t="s">
        <v>17</v>
      </c>
      <c r="H1061" s="239" t="s">
        <v>17</v>
      </c>
      <c r="I1061" s="239" t="s">
        <v>17</v>
      </c>
      <c r="J1061" s="239" t="s">
        <v>17</v>
      </c>
      <c r="K1061" s="239" t="s">
        <v>2023</v>
      </c>
      <c r="L1061" s="240">
        <v>44203</v>
      </c>
      <c r="M1061" s="239" t="s">
        <v>20</v>
      </c>
    </row>
    <row r="1062" spans="1:13" x14ac:dyDescent="0.35">
      <c r="A1062" s="237" t="s">
        <v>1988</v>
      </c>
      <c r="B1062" s="237" t="s">
        <v>1989</v>
      </c>
      <c r="C1062" s="237" t="s">
        <v>1990</v>
      </c>
      <c r="D1062" s="237" t="s">
        <v>32</v>
      </c>
      <c r="E1062" s="237" t="s">
        <v>17</v>
      </c>
      <c r="F1062" s="237" t="s">
        <v>17</v>
      </c>
      <c r="G1062" s="237" t="s">
        <v>17</v>
      </c>
      <c r="H1062" s="237" t="s">
        <v>17</v>
      </c>
      <c r="I1062" s="237" t="s">
        <v>17</v>
      </c>
      <c r="J1062" s="237" t="s">
        <v>17</v>
      </c>
      <c r="K1062" s="237" t="s">
        <v>2024</v>
      </c>
      <c r="L1062" s="238">
        <v>44203</v>
      </c>
      <c r="M1062" s="237" t="s">
        <v>20</v>
      </c>
    </row>
    <row r="1063" spans="1:13" x14ac:dyDescent="0.35">
      <c r="A1063" s="239" t="s">
        <v>102</v>
      </c>
      <c r="B1063" s="239" t="s">
        <v>103</v>
      </c>
      <c r="C1063" s="239" t="s">
        <v>104</v>
      </c>
      <c r="D1063" s="239" t="s">
        <v>24</v>
      </c>
      <c r="E1063" s="239">
        <v>5</v>
      </c>
      <c r="F1063" s="239" t="s">
        <v>2025</v>
      </c>
      <c r="G1063" s="239" t="s">
        <v>25</v>
      </c>
      <c r="H1063" s="239">
        <v>2</v>
      </c>
      <c r="I1063" s="239" t="s">
        <v>2026</v>
      </c>
      <c r="J1063" s="239" t="s">
        <v>2027</v>
      </c>
      <c r="K1063" s="239" t="s">
        <v>2028</v>
      </c>
      <c r="L1063" s="240">
        <v>44223</v>
      </c>
      <c r="M1063" s="239" t="s">
        <v>20</v>
      </c>
    </row>
    <row r="1064" spans="1:13" x14ac:dyDescent="0.35">
      <c r="A1064" s="237" t="s">
        <v>883</v>
      </c>
      <c r="B1064" s="237" t="s">
        <v>884</v>
      </c>
      <c r="C1064" s="237" t="s">
        <v>885</v>
      </c>
      <c r="D1064" s="237" t="s">
        <v>875</v>
      </c>
      <c r="E1064" s="237">
        <v>1353520000</v>
      </c>
      <c r="F1064" s="237" t="s">
        <v>2029</v>
      </c>
      <c r="G1064" s="237" t="s">
        <v>25</v>
      </c>
      <c r="H1064" s="237">
        <v>2</v>
      </c>
      <c r="I1064" s="237" t="s">
        <v>2030</v>
      </c>
      <c r="J1064" s="237" t="s">
        <v>2031</v>
      </c>
      <c r="K1064" s="237" t="s">
        <v>2032</v>
      </c>
      <c r="L1064" s="238">
        <v>44223</v>
      </c>
      <c r="M1064" s="237" t="s">
        <v>20</v>
      </c>
    </row>
    <row r="1065" spans="1:13" x14ac:dyDescent="0.35">
      <c r="A1065" s="239" t="s">
        <v>883</v>
      </c>
      <c r="B1065" s="239" t="s">
        <v>884</v>
      </c>
      <c r="C1065" s="239" t="s">
        <v>885</v>
      </c>
      <c r="D1065" s="239" t="s">
        <v>242</v>
      </c>
      <c r="E1065" s="239">
        <v>222236</v>
      </c>
      <c r="F1065" s="239" t="s">
        <v>2033</v>
      </c>
      <c r="G1065" s="239" t="s">
        <v>25</v>
      </c>
      <c r="H1065" s="239">
        <v>2</v>
      </c>
      <c r="I1065" s="239" t="s">
        <v>2034</v>
      </c>
      <c r="J1065" s="239" t="s">
        <v>2035</v>
      </c>
      <c r="K1065" s="239" t="s">
        <v>2036</v>
      </c>
      <c r="L1065" s="240">
        <v>44223</v>
      </c>
      <c r="M1065" s="239" t="s">
        <v>20</v>
      </c>
    </row>
    <row r="1066" spans="1:13" x14ac:dyDescent="0.35">
      <c r="A1066" s="237" t="s">
        <v>883</v>
      </c>
      <c r="B1066" s="237" t="s">
        <v>884</v>
      </c>
      <c r="C1066" s="237" t="s">
        <v>885</v>
      </c>
      <c r="D1066" s="237" t="s">
        <v>784</v>
      </c>
      <c r="E1066" s="237">
        <v>12541302</v>
      </c>
      <c r="F1066" s="237" t="s">
        <v>2033</v>
      </c>
      <c r="G1066" s="237" t="s">
        <v>25</v>
      </c>
      <c r="H1066" s="237">
        <v>2</v>
      </c>
      <c r="I1066" s="237" t="s">
        <v>2034</v>
      </c>
      <c r="J1066" s="237" t="s">
        <v>2037</v>
      </c>
      <c r="K1066" s="237" t="s">
        <v>2038</v>
      </c>
      <c r="L1066" s="238">
        <v>44223</v>
      </c>
      <c r="M1066" s="237" t="s">
        <v>20</v>
      </c>
    </row>
    <row r="1067" spans="1:13" x14ac:dyDescent="0.35">
      <c r="A1067" s="239" t="s">
        <v>883</v>
      </c>
      <c r="B1067" s="239" t="s">
        <v>884</v>
      </c>
      <c r="C1067" s="239" t="s">
        <v>885</v>
      </c>
      <c r="D1067" s="239" t="s">
        <v>779</v>
      </c>
      <c r="E1067" s="239" t="s">
        <v>17</v>
      </c>
      <c r="F1067" s="239" t="s">
        <v>17</v>
      </c>
      <c r="G1067" s="239" t="s">
        <v>17</v>
      </c>
      <c r="H1067" s="239" t="s">
        <v>17</v>
      </c>
      <c r="I1067" s="239" t="s">
        <v>17</v>
      </c>
      <c r="J1067" s="239" t="s">
        <v>2039</v>
      </c>
      <c r="K1067" s="239" t="s">
        <v>2040</v>
      </c>
      <c r="L1067" s="240">
        <v>44223</v>
      </c>
      <c r="M1067" s="239" t="s">
        <v>20</v>
      </c>
    </row>
    <row r="1068" spans="1:13" x14ac:dyDescent="0.35">
      <c r="A1068" s="237" t="s">
        <v>883</v>
      </c>
      <c r="B1068" s="237" t="s">
        <v>884</v>
      </c>
      <c r="C1068" s="237" t="s">
        <v>885</v>
      </c>
      <c r="D1068" s="237" t="s">
        <v>698</v>
      </c>
      <c r="E1068" s="237" t="s">
        <v>17</v>
      </c>
      <c r="F1068" s="237" t="s">
        <v>17</v>
      </c>
      <c r="G1068" s="237" t="s">
        <v>17</v>
      </c>
      <c r="H1068" s="237" t="s">
        <v>17</v>
      </c>
      <c r="I1068" s="237" t="s">
        <v>17</v>
      </c>
      <c r="J1068" s="237" t="s">
        <v>2041</v>
      </c>
      <c r="K1068" s="237" t="s">
        <v>2042</v>
      </c>
      <c r="L1068" s="238">
        <v>44223</v>
      </c>
      <c r="M1068" s="237" t="s">
        <v>20</v>
      </c>
    </row>
    <row r="1069" spans="1:13" x14ac:dyDescent="0.35">
      <c r="A1069" s="239" t="s">
        <v>883</v>
      </c>
      <c r="B1069" s="239" t="s">
        <v>884</v>
      </c>
      <c r="C1069" s="239" t="s">
        <v>885</v>
      </c>
      <c r="D1069" s="239" t="s">
        <v>702</v>
      </c>
      <c r="E1069" s="239" t="s">
        <v>17</v>
      </c>
      <c r="F1069" s="239" t="s">
        <v>17</v>
      </c>
      <c r="G1069" s="239" t="s">
        <v>17</v>
      </c>
      <c r="H1069" s="239" t="s">
        <v>17</v>
      </c>
      <c r="I1069" s="239" t="s">
        <v>17</v>
      </c>
      <c r="J1069" s="239" t="s">
        <v>2041</v>
      </c>
      <c r="K1069" s="239" t="s">
        <v>2043</v>
      </c>
      <c r="L1069" s="240">
        <v>44223</v>
      </c>
      <c r="M1069" s="239" t="s">
        <v>20</v>
      </c>
    </row>
    <row r="1070" spans="1:13" x14ac:dyDescent="0.35">
      <c r="A1070" s="237" t="s">
        <v>883</v>
      </c>
      <c r="B1070" s="237" t="s">
        <v>884</v>
      </c>
      <c r="C1070" s="237" t="s">
        <v>885</v>
      </c>
      <c r="D1070" s="237" t="s">
        <v>696</v>
      </c>
      <c r="E1070" s="237">
        <v>12541302</v>
      </c>
      <c r="F1070" s="237" t="s">
        <v>2033</v>
      </c>
      <c r="G1070" s="237" t="s">
        <v>25</v>
      </c>
      <c r="H1070" s="237">
        <v>2</v>
      </c>
      <c r="I1070" s="237" t="s">
        <v>2034</v>
      </c>
      <c r="J1070" s="237" t="s">
        <v>2041</v>
      </c>
      <c r="K1070" s="237" t="s">
        <v>2044</v>
      </c>
      <c r="L1070" s="238">
        <v>44223</v>
      </c>
      <c r="M1070" s="237" t="s">
        <v>20</v>
      </c>
    </row>
    <row r="1071" spans="1:13" x14ac:dyDescent="0.35">
      <c r="A1071" s="239" t="s">
        <v>883</v>
      </c>
      <c r="B1071" s="239" t="s">
        <v>884</v>
      </c>
      <c r="C1071" s="239" t="s">
        <v>885</v>
      </c>
      <c r="D1071" s="239" t="s">
        <v>706</v>
      </c>
      <c r="E1071" s="239" t="s">
        <v>17</v>
      </c>
      <c r="F1071" s="239" t="s">
        <v>17</v>
      </c>
      <c r="G1071" s="239" t="s">
        <v>17</v>
      </c>
      <c r="H1071" s="239" t="s">
        <v>17</v>
      </c>
      <c r="I1071" s="239" t="s">
        <v>17</v>
      </c>
      <c r="J1071" s="239" t="s">
        <v>2041</v>
      </c>
      <c r="K1071" s="239" t="s">
        <v>2045</v>
      </c>
      <c r="L1071" s="240">
        <v>44223</v>
      </c>
      <c r="M1071" s="239" t="s">
        <v>20</v>
      </c>
    </row>
    <row r="1072" spans="1:13" x14ac:dyDescent="0.35">
      <c r="A1072" s="237" t="s">
        <v>883</v>
      </c>
      <c r="B1072" s="237" t="s">
        <v>884</v>
      </c>
      <c r="C1072" s="237" t="s">
        <v>885</v>
      </c>
      <c r="D1072" s="237" t="s">
        <v>704</v>
      </c>
      <c r="E1072" s="237" t="s">
        <v>17</v>
      </c>
      <c r="F1072" s="237" t="s">
        <v>2046</v>
      </c>
      <c r="G1072" s="237" t="s">
        <v>17</v>
      </c>
      <c r="H1072" s="237" t="s">
        <v>17</v>
      </c>
      <c r="I1072" s="237" t="s">
        <v>17</v>
      </c>
      <c r="J1072" s="237" t="s">
        <v>2041</v>
      </c>
      <c r="K1072" s="237" t="s">
        <v>2047</v>
      </c>
      <c r="L1072" s="238">
        <v>44223</v>
      </c>
      <c r="M1072" s="237" t="s">
        <v>20</v>
      </c>
    </row>
    <row r="1073" spans="1:13" x14ac:dyDescent="0.35">
      <c r="A1073" s="239" t="s">
        <v>883</v>
      </c>
      <c r="B1073" s="239" t="s">
        <v>884</v>
      </c>
      <c r="C1073" s="239" t="s">
        <v>885</v>
      </c>
      <c r="D1073" s="239" t="s">
        <v>692</v>
      </c>
      <c r="E1073" s="239" t="s">
        <v>17</v>
      </c>
      <c r="F1073" s="239" t="s">
        <v>17</v>
      </c>
      <c r="G1073" s="239" t="s">
        <v>17</v>
      </c>
      <c r="H1073" s="239" t="s">
        <v>17</v>
      </c>
      <c r="I1073" s="239" t="s">
        <v>17</v>
      </c>
      <c r="J1073" s="239" t="s">
        <v>2041</v>
      </c>
      <c r="K1073" s="239" t="s">
        <v>2048</v>
      </c>
      <c r="L1073" s="240">
        <v>44223</v>
      </c>
      <c r="M1073" s="239" t="s">
        <v>20</v>
      </c>
    </row>
    <row r="1074" spans="1:13" x14ac:dyDescent="0.35">
      <c r="A1074" s="237" t="s">
        <v>883</v>
      </c>
      <c r="B1074" s="237" t="s">
        <v>884</v>
      </c>
      <c r="C1074" s="237" t="s">
        <v>885</v>
      </c>
      <c r="D1074" s="237" t="s">
        <v>682</v>
      </c>
      <c r="E1074" s="237" t="s">
        <v>17</v>
      </c>
      <c r="F1074" s="237" t="s">
        <v>17</v>
      </c>
      <c r="G1074" s="237" t="s">
        <v>17</v>
      </c>
      <c r="H1074" s="237" t="s">
        <v>17</v>
      </c>
      <c r="I1074" s="237" t="s">
        <v>17</v>
      </c>
      <c r="J1074" s="237" t="s">
        <v>2049</v>
      </c>
      <c r="K1074" s="237" t="s">
        <v>2050</v>
      </c>
      <c r="L1074" s="238">
        <v>44223</v>
      </c>
      <c r="M1074" s="237" t="s">
        <v>20</v>
      </c>
    </row>
    <row r="1075" spans="1:13" x14ac:dyDescent="0.35">
      <c r="A1075" s="239" t="s">
        <v>1835</v>
      </c>
      <c r="B1075" s="239" t="s">
        <v>1836</v>
      </c>
      <c r="C1075" s="239" t="s">
        <v>1837</v>
      </c>
      <c r="D1075" s="239" t="s">
        <v>704</v>
      </c>
      <c r="E1075" s="239">
        <v>0</v>
      </c>
      <c r="F1075" s="239" t="s">
        <v>2051</v>
      </c>
      <c r="G1075" s="239" t="s">
        <v>25</v>
      </c>
      <c r="H1075" s="239">
        <v>2</v>
      </c>
      <c r="I1075" s="239" t="s">
        <v>2052</v>
      </c>
      <c r="J1075" s="239" t="s">
        <v>2053</v>
      </c>
      <c r="K1075" s="239" t="s">
        <v>2054</v>
      </c>
      <c r="L1075" s="240">
        <v>44223</v>
      </c>
      <c r="M1075" s="239" t="s">
        <v>887</v>
      </c>
    </row>
    <row r="1076" spans="1:13" x14ac:dyDescent="0.35">
      <c r="A1076" s="237" t="s">
        <v>1835</v>
      </c>
      <c r="B1076" s="237" t="s">
        <v>1836</v>
      </c>
      <c r="C1076" s="237" t="s">
        <v>1837</v>
      </c>
      <c r="D1076" s="237" t="s">
        <v>692</v>
      </c>
      <c r="E1076" s="237">
        <v>0</v>
      </c>
      <c r="F1076" s="237" t="s">
        <v>2051</v>
      </c>
      <c r="G1076" s="237" t="s">
        <v>25</v>
      </c>
      <c r="H1076" s="237">
        <v>2</v>
      </c>
      <c r="I1076" s="237" t="s">
        <v>2052</v>
      </c>
      <c r="J1076" s="237" t="s">
        <v>2053</v>
      </c>
      <c r="K1076" s="237" t="s">
        <v>2055</v>
      </c>
      <c r="L1076" s="238">
        <v>44223</v>
      </c>
      <c r="M1076" s="237" t="s">
        <v>887</v>
      </c>
    </row>
    <row r="1077" spans="1:13" x14ac:dyDescent="0.35">
      <c r="A1077" s="239" t="s">
        <v>1835</v>
      </c>
      <c r="B1077" s="239" t="s">
        <v>1836</v>
      </c>
      <c r="C1077" s="239" t="s">
        <v>1837</v>
      </c>
      <c r="D1077" s="239" t="s">
        <v>24</v>
      </c>
      <c r="E1077" s="239">
        <v>2</v>
      </c>
      <c r="F1077" s="239" t="s">
        <v>2056</v>
      </c>
      <c r="G1077" s="239" t="s">
        <v>25</v>
      </c>
      <c r="H1077" s="239">
        <v>2</v>
      </c>
      <c r="I1077" s="239" t="s">
        <v>2057</v>
      </c>
      <c r="J1077" s="239" t="s">
        <v>2058</v>
      </c>
      <c r="K1077" s="239" t="s">
        <v>2059</v>
      </c>
      <c r="L1077" s="240">
        <v>44223</v>
      </c>
      <c r="M1077" s="239" t="s">
        <v>887</v>
      </c>
    </row>
    <row r="1078" spans="1:13" x14ac:dyDescent="0.35">
      <c r="A1078" s="237" t="s">
        <v>1868</v>
      </c>
      <c r="B1078" s="237" t="s">
        <v>1869</v>
      </c>
      <c r="C1078" s="237" t="s">
        <v>1870</v>
      </c>
      <c r="D1078" s="237" t="s">
        <v>784</v>
      </c>
      <c r="E1078" s="237">
        <v>5876631</v>
      </c>
      <c r="F1078" s="237" t="s">
        <v>2060</v>
      </c>
      <c r="G1078" s="237" t="s">
        <v>25</v>
      </c>
      <c r="H1078" s="237">
        <v>2</v>
      </c>
      <c r="I1078" s="237" t="s">
        <v>2061</v>
      </c>
      <c r="J1078" s="237" t="s">
        <v>1933</v>
      </c>
      <c r="K1078" s="237" t="s">
        <v>2062</v>
      </c>
      <c r="L1078" s="238">
        <v>44223</v>
      </c>
      <c r="M1078" s="237" t="s">
        <v>20</v>
      </c>
    </row>
    <row r="1079" spans="1:13" x14ac:dyDescent="0.35">
      <c r="A1079" s="239" t="s">
        <v>1868</v>
      </c>
      <c r="B1079" s="239" t="s">
        <v>1869</v>
      </c>
      <c r="C1079" s="239" t="s">
        <v>1870</v>
      </c>
      <c r="D1079" s="239" t="s">
        <v>779</v>
      </c>
      <c r="E1079" s="239">
        <v>2936900</v>
      </c>
      <c r="F1079" s="239" t="s">
        <v>2063</v>
      </c>
      <c r="G1079" s="239" t="s">
        <v>22</v>
      </c>
      <c r="H1079" s="239">
        <v>3</v>
      </c>
      <c r="I1079" s="239" t="s">
        <v>2064</v>
      </c>
      <c r="J1079" s="239" t="s">
        <v>2065</v>
      </c>
      <c r="K1079" s="239" t="s">
        <v>2066</v>
      </c>
      <c r="L1079" s="240">
        <v>44223</v>
      </c>
      <c r="M1079" s="239" t="s">
        <v>887</v>
      </c>
    </row>
    <row r="1080" spans="1:13" x14ac:dyDescent="0.35">
      <c r="A1080" s="237" t="s">
        <v>1868</v>
      </c>
      <c r="B1080" s="237" t="s">
        <v>1869</v>
      </c>
      <c r="C1080" s="237" t="s">
        <v>1870</v>
      </c>
      <c r="D1080" s="237" t="s">
        <v>682</v>
      </c>
      <c r="E1080" s="237">
        <v>93400</v>
      </c>
      <c r="F1080" s="237" t="s">
        <v>2067</v>
      </c>
      <c r="G1080" s="237" t="s">
        <v>25</v>
      </c>
      <c r="H1080" s="237">
        <v>2</v>
      </c>
      <c r="I1080" s="237" t="s">
        <v>2068</v>
      </c>
      <c r="J1080" s="237" t="s">
        <v>2069</v>
      </c>
      <c r="K1080" s="237" t="s">
        <v>2070</v>
      </c>
      <c r="L1080" s="238">
        <v>44223</v>
      </c>
      <c r="M1080" s="237" t="s">
        <v>20</v>
      </c>
    </row>
    <row r="1081" spans="1:13" x14ac:dyDescent="0.35">
      <c r="A1081" s="239" t="s">
        <v>434</v>
      </c>
      <c r="B1081" s="239" t="s">
        <v>435</v>
      </c>
      <c r="C1081" s="239" t="s">
        <v>436</v>
      </c>
      <c r="D1081" s="239" t="s">
        <v>875</v>
      </c>
      <c r="E1081" s="239">
        <v>47076781</v>
      </c>
      <c r="F1081" s="239" t="s">
        <v>1806</v>
      </c>
      <c r="G1081" s="239" t="s">
        <v>50</v>
      </c>
      <c r="H1081" s="239">
        <v>1</v>
      </c>
      <c r="I1081" s="239" t="s">
        <v>2071</v>
      </c>
      <c r="J1081" s="239" t="s">
        <v>2072</v>
      </c>
      <c r="K1081" s="239" t="s">
        <v>2073</v>
      </c>
      <c r="L1081" s="240">
        <v>44224</v>
      </c>
      <c r="M1081" s="239" t="s">
        <v>20</v>
      </c>
    </row>
    <row r="1082" spans="1:13" x14ac:dyDescent="0.35">
      <c r="A1082" s="237" t="s">
        <v>1306</v>
      </c>
      <c r="B1082" s="237" t="s">
        <v>1307</v>
      </c>
      <c r="C1082" s="237" t="s">
        <v>1308</v>
      </c>
      <c r="D1082" s="237" t="s">
        <v>55</v>
      </c>
      <c r="E1082" s="237">
        <v>3714</v>
      </c>
      <c r="F1082" s="237" t="s">
        <v>2074</v>
      </c>
      <c r="G1082" s="237" t="s">
        <v>22</v>
      </c>
      <c r="H1082" s="237">
        <v>3</v>
      </c>
      <c r="I1082" s="237" t="s">
        <v>2075</v>
      </c>
      <c r="J1082" s="237" t="s">
        <v>2076</v>
      </c>
      <c r="K1082" s="237" t="s">
        <v>2077</v>
      </c>
      <c r="L1082" s="238">
        <v>44224</v>
      </c>
      <c r="M1082" s="237" t="s">
        <v>20</v>
      </c>
    </row>
    <row r="1083" spans="1:13" x14ac:dyDescent="0.35">
      <c r="A1083" s="239" t="s">
        <v>1316</v>
      </c>
      <c r="B1083" s="239" t="s">
        <v>1317</v>
      </c>
      <c r="C1083" s="239" t="s">
        <v>1308</v>
      </c>
      <c r="D1083" s="239" t="s">
        <v>57</v>
      </c>
      <c r="E1083" s="239">
        <v>3454</v>
      </c>
      <c r="F1083" s="239" t="s">
        <v>2078</v>
      </c>
      <c r="G1083" s="239" t="s">
        <v>22</v>
      </c>
      <c r="H1083" s="239">
        <v>3</v>
      </c>
      <c r="I1083" s="239" t="s">
        <v>2079</v>
      </c>
      <c r="J1083" s="239" t="s">
        <v>2080</v>
      </c>
      <c r="K1083" s="239" t="s">
        <v>2081</v>
      </c>
      <c r="L1083" s="240">
        <v>44224</v>
      </c>
      <c r="M1083" s="239" t="s">
        <v>20</v>
      </c>
    </row>
    <row r="1084" spans="1:13" x14ac:dyDescent="0.35">
      <c r="A1084" s="237" t="s">
        <v>1316</v>
      </c>
      <c r="B1084" s="237" t="s">
        <v>1317</v>
      </c>
      <c r="C1084" s="237" t="s">
        <v>1308</v>
      </c>
      <c r="D1084" s="237" t="s">
        <v>55</v>
      </c>
      <c r="E1084" s="237">
        <v>3714</v>
      </c>
      <c r="F1084" s="237" t="s">
        <v>2074</v>
      </c>
      <c r="G1084" s="237" t="s">
        <v>22</v>
      </c>
      <c r="H1084" s="237">
        <v>3</v>
      </c>
      <c r="I1084" s="237" t="s">
        <v>2075</v>
      </c>
      <c r="J1084" s="237" t="s">
        <v>2076</v>
      </c>
      <c r="K1084" s="237" t="s">
        <v>2082</v>
      </c>
      <c r="L1084" s="238">
        <v>44224</v>
      </c>
      <c r="M1084" s="237" t="s">
        <v>20</v>
      </c>
    </row>
    <row r="1085" spans="1:13" x14ac:dyDescent="0.35">
      <c r="A1085" s="239" t="s">
        <v>1325</v>
      </c>
      <c r="B1085" s="239" t="s">
        <v>1326</v>
      </c>
      <c r="C1085" s="239" t="s">
        <v>1308</v>
      </c>
      <c r="D1085" s="239" t="s">
        <v>55</v>
      </c>
      <c r="E1085" s="239">
        <v>3714</v>
      </c>
      <c r="F1085" s="239" t="s">
        <v>2074</v>
      </c>
      <c r="G1085" s="239" t="s">
        <v>22</v>
      </c>
      <c r="H1085" s="239">
        <v>3</v>
      </c>
      <c r="I1085" s="239" t="s">
        <v>2075</v>
      </c>
      <c r="J1085" s="239" t="s">
        <v>2076</v>
      </c>
      <c r="K1085" s="239" t="s">
        <v>2083</v>
      </c>
      <c r="L1085" s="240">
        <v>44224</v>
      </c>
      <c r="M1085" s="239" t="s">
        <v>20</v>
      </c>
    </row>
    <row r="1086" spans="1:13" x14ac:dyDescent="0.35">
      <c r="A1086" s="237" t="s">
        <v>446</v>
      </c>
      <c r="B1086" s="237" t="s">
        <v>447</v>
      </c>
      <c r="C1086" s="237" t="s">
        <v>448</v>
      </c>
      <c r="D1086" s="237" t="s">
        <v>55</v>
      </c>
      <c r="E1086" s="237">
        <v>1937</v>
      </c>
      <c r="F1086" s="237" t="s">
        <v>2084</v>
      </c>
      <c r="G1086" s="237" t="s">
        <v>25</v>
      </c>
      <c r="H1086" s="237">
        <v>2</v>
      </c>
      <c r="I1086" s="237" t="s">
        <v>2085</v>
      </c>
      <c r="J1086" s="237" t="s">
        <v>2086</v>
      </c>
      <c r="K1086" s="237" t="s">
        <v>2087</v>
      </c>
      <c r="L1086" s="238">
        <v>44224</v>
      </c>
      <c r="M1086" s="237" t="s">
        <v>20</v>
      </c>
    </row>
    <row r="1087" spans="1:13" x14ac:dyDescent="0.35">
      <c r="A1087" s="239" t="s">
        <v>895</v>
      </c>
      <c r="B1087" s="239" t="s">
        <v>896</v>
      </c>
      <c r="C1087" s="239" t="s">
        <v>897</v>
      </c>
      <c r="D1087" s="239" t="s">
        <v>875</v>
      </c>
      <c r="E1087" s="239">
        <v>5197238</v>
      </c>
      <c r="F1087" s="239" t="s">
        <v>2088</v>
      </c>
      <c r="G1087" s="239" t="s">
        <v>50</v>
      </c>
      <c r="H1087" s="239">
        <v>1</v>
      </c>
      <c r="I1087" s="239" t="s">
        <v>2089</v>
      </c>
      <c r="J1087" s="239" t="s">
        <v>2090</v>
      </c>
      <c r="K1087" s="239" t="s">
        <v>2091</v>
      </c>
      <c r="L1087" s="240">
        <v>44224</v>
      </c>
      <c r="M1087" s="239" t="s">
        <v>887</v>
      </c>
    </row>
    <row r="1088" spans="1:13" x14ac:dyDescent="0.35">
      <c r="A1088" s="237" t="s">
        <v>895</v>
      </c>
      <c r="B1088" s="237" t="s">
        <v>896</v>
      </c>
      <c r="C1088" s="237" t="s">
        <v>897</v>
      </c>
      <c r="D1088" s="237" t="s">
        <v>779</v>
      </c>
      <c r="E1088" s="237">
        <v>86000</v>
      </c>
      <c r="F1088" s="237" t="s">
        <v>2092</v>
      </c>
      <c r="G1088" s="237" t="s">
        <v>25</v>
      </c>
      <c r="H1088" s="237">
        <v>2</v>
      </c>
      <c r="I1088" s="237" t="s">
        <v>2093</v>
      </c>
      <c r="J1088" s="237" t="s">
        <v>2094</v>
      </c>
      <c r="K1088" s="237" t="s">
        <v>2095</v>
      </c>
      <c r="L1088" s="238">
        <v>44224</v>
      </c>
      <c r="M1088" s="237" t="s">
        <v>20</v>
      </c>
    </row>
    <row r="1089" spans="1:13" x14ac:dyDescent="0.35">
      <c r="A1089" s="239" t="s">
        <v>895</v>
      </c>
      <c r="B1089" s="239" t="s">
        <v>896</v>
      </c>
      <c r="C1089" s="239" t="s">
        <v>897</v>
      </c>
      <c r="D1089" s="239" t="s">
        <v>682</v>
      </c>
      <c r="E1089" s="239">
        <v>86000</v>
      </c>
      <c r="F1089" s="239" t="s">
        <v>2092</v>
      </c>
      <c r="G1089" s="239" t="s">
        <v>25</v>
      </c>
      <c r="H1089" s="239">
        <v>2</v>
      </c>
      <c r="I1089" s="239" t="s">
        <v>2093</v>
      </c>
      <c r="J1089" s="239" t="s">
        <v>2094</v>
      </c>
      <c r="K1089" s="239" t="s">
        <v>2096</v>
      </c>
      <c r="L1089" s="240">
        <v>44224</v>
      </c>
      <c r="M1089" s="239" t="s">
        <v>20</v>
      </c>
    </row>
    <row r="1090" spans="1:13" x14ac:dyDescent="0.35">
      <c r="A1090" s="237" t="s">
        <v>895</v>
      </c>
      <c r="B1090" s="237" t="s">
        <v>896</v>
      </c>
      <c r="C1090" s="237" t="s">
        <v>897</v>
      </c>
      <c r="D1090" s="237" t="s">
        <v>702</v>
      </c>
      <c r="E1090" s="237">
        <v>43000</v>
      </c>
      <c r="F1090" s="237" t="s">
        <v>2097</v>
      </c>
      <c r="G1090" s="237" t="s">
        <v>22</v>
      </c>
      <c r="H1090" s="237">
        <v>3</v>
      </c>
      <c r="I1090" s="237" t="s">
        <v>2098</v>
      </c>
      <c r="J1090" s="237" t="s">
        <v>2099</v>
      </c>
      <c r="K1090" s="237" t="s">
        <v>2100</v>
      </c>
      <c r="L1090" s="238">
        <v>44224</v>
      </c>
      <c r="M1090" s="237" t="s">
        <v>20</v>
      </c>
    </row>
    <row r="1091" spans="1:13" x14ac:dyDescent="0.35">
      <c r="A1091" s="239" t="s">
        <v>895</v>
      </c>
      <c r="B1091" s="239" t="s">
        <v>896</v>
      </c>
      <c r="C1091" s="239" t="s">
        <v>897</v>
      </c>
      <c r="D1091" s="239" t="s">
        <v>696</v>
      </c>
      <c r="E1091" s="239">
        <v>1643561</v>
      </c>
      <c r="F1091" s="239" t="s">
        <v>2097</v>
      </c>
      <c r="G1091" s="239" t="s">
        <v>22</v>
      </c>
      <c r="H1091" s="239">
        <v>3</v>
      </c>
      <c r="I1091" s="239" t="s">
        <v>2098</v>
      </c>
      <c r="J1091" s="239" t="s">
        <v>2099</v>
      </c>
      <c r="K1091" s="239" t="s">
        <v>2101</v>
      </c>
      <c r="L1091" s="240">
        <v>44224</v>
      </c>
      <c r="M1091" s="239" t="s">
        <v>20</v>
      </c>
    </row>
    <row r="1092" spans="1:13" x14ac:dyDescent="0.35">
      <c r="A1092" s="237" t="s">
        <v>895</v>
      </c>
      <c r="B1092" s="237" t="s">
        <v>896</v>
      </c>
      <c r="C1092" s="237" t="s">
        <v>897</v>
      </c>
      <c r="D1092" s="237" t="s">
        <v>706</v>
      </c>
      <c r="E1092" s="237">
        <v>43000</v>
      </c>
      <c r="F1092" s="237" t="s">
        <v>2097</v>
      </c>
      <c r="G1092" s="237" t="s">
        <v>22</v>
      </c>
      <c r="H1092" s="237">
        <v>3</v>
      </c>
      <c r="I1092" s="237" t="s">
        <v>2098</v>
      </c>
      <c r="J1092" s="237" t="s">
        <v>2099</v>
      </c>
      <c r="K1092" s="237" t="s">
        <v>2102</v>
      </c>
      <c r="L1092" s="238">
        <v>44224</v>
      </c>
      <c r="M1092" s="237" t="s">
        <v>20</v>
      </c>
    </row>
    <row r="1093" spans="1:13" x14ac:dyDescent="0.35">
      <c r="A1093" s="239" t="s">
        <v>895</v>
      </c>
      <c r="B1093" s="239" t="s">
        <v>896</v>
      </c>
      <c r="C1093" s="239" t="s">
        <v>897</v>
      </c>
      <c r="D1093" s="239" t="s">
        <v>698</v>
      </c>
      <c r="E1093" s="239">
        <v>43000</v>
      </c>
      <c r="F1093" s="239" t="s">
        <v>2097</v>
      </c>
      <c r="G1093" s="239" t="s">
        <v>22</v>
      </c>
      <c r="H1093" s="239">
        <v>3</v>
      </c>
      <c r="I1093" s="239" t="s">
        <v>2098</v>
      </c>
      <c r="J1093" s="239" t="s">
        <v>2099</v>
      </c>
      <c r="K1093" s="239" t="s">
        <v>2103</v>
      </c>
      <c r="L1093" s="240">
        <v>44224</v>
      </c>
      <c r="M1093" s="239" t="s">
        <v>20</v>
      </c>
    </row>
    <row r="1094" spans="1:13" x14ac:dyDescent="0.35">
      <c r="A1094" s="237" t="s">
        <v>434</v>
      </c>
      <c r="B1094" s="237" t="s">
        <v>435</v>
      </c>
      <c r="C1094" s="237" t="s">
        <v>436</v>
      </c>
      <c r="D1094" s="237" t="s">
        <v>242</v>
      </c>
      <c r="E1094" s="237">
        <v>92610</v>
      </c>
      <c r="F1094" s="237" t="s">
        <v>2104</v>
      </c>
      <c r="G1094" s="237" t="s">
        <v>25</v>
      </c>
      <c r="H1094" s="237">
        <v>2</v>
      </c>
      <c r="I1094" s="237" t="s">
        <v>2105</v>
      </c>
      <c r="J1094" s="237" t="s">
        <v>2106</v>
      </c>
      <c r="K1094" s="237" t="s">
        <v>2107</v>
      </c>
      <c r="L1094" s="238">
        <v>44224</v>
      </c>
      <c r="M1094" s="237" t="s">
        <v>20</v>
      </c>
    </row>
    <row r="1095" spans="1:13" x14ac:dyDescent="0.35">
      <c r="A1095" s="239" t="s">
        <v>434</v>
      </c>
      <c r="B1095" s="239" t="s">
        <v>435</v>
      </c>
      <c r="C1095" s="239" t="s">
        <v>436</v>
      </c>
      <c r="D1095" s="239" t="s">
        <v>784</v>
      </c>
      <c r="E1095" s="239">
        <v>11983184</v>
      </c>
      <c r="F1095" s="239" t="s">
        <v>2104</v>
      </c>
      <c r="G1095" s="239" t="s">
        <v>25</v>
      </c>
      <c r="H1095" s="239">
        <v>2</v>
      </c>
      <c r="I1095" s="239" t="s">
        <v>2105</v>
      </c>
      <c r="J1095" s="239" t="s">
        <v>2108</v>
      </c>
      <c r="K1095" s="239" t="s">
        <v>2109</v>
      </c>
      <c r="L1095" s="240">
        <v>44224</v>
      </c>
      <c r="M1095" s="239" t="s">
        <v>20</v>
      </c>
    </row>
    <row r="1096" spans="1:13" x14ac:dyDescent="0.35">
      <c r="A1096" s="237" t="s">
        <v>378</v>
      </c>
      <c r="B1096" s="237" t="s">
        <v>379</v>
      </c>
      <c r="C1096" s="237" t="s">
        <v>357</v>
      </c>
      <c r="D1096" s="237" t="s">
        <v>57</v>
      </c>
      <c r="E1096" s="237" t="s">
        <v>17</v>
      </c>
      <c r="F1096" s="237" t="s">
        <v>2046</v>
      </c>
      <c r="G1096" s="237" t="s">
        <v>17</v>
      </c>
      <c r="H1096" s="237" t="s">
        <v>17</v>
      </c>
      <c r="I1096" s="237" t="s">
        <v>17</v>
      </c>
      <c r="J1096" s="237" t="s">
        <v>17</v>
      </c>
      <c r="K1096" s="237" t="s">
        <v>2110</v>
      </c>
      <c r="L1096" s="238">
        <v>44224</v>
      </c>
      <c r="M1096" s="237" t="s">
        <v>20</v>
      </c>
    </row>
    <row r="1097" spans="1:13" x14ac:dyDescent="0.35">
      <c r="A1097" s="239" t="s">
        <v>89</v>
      </c>
      <c r="B1097" s="239" t="s">
        <v>90</v>
      </c>
      <c r="C1097" s="239" t="s">
        <v>91</v>
      </c>
      <c r="D1097" s="239" t="s">
        <v>875</v>
      </c>
      <c r="E1097" s="239">
        <v>27412335</v>
      </c>
      <c r="F1097" s="239" t="s">
        <v>2111</v>
      </c>
      <c r="G1097" s="239" t="s">
        <v>25</v>
      </c>
      <c r="H1097" s="239">
        <v>2</v>
      </c>
      <c r="I1097" s="239" t="s">
        <v>2112</v>
      </c>
      <c r="J1097" s="239" t="s">
        <v>2113</v>
      </c>
      <c r="K1097" s="239" t="s">
        <v>2114</v>
      </c>
      <c r="L1097" s="240">
        <v>44224</v>
      </c>
      <c r="M1097" s="239" t="s">
        <v>20</v>
      </c>
    </row>
    <row r="1098" spans="1:13" x14ac:dyDescent="0.35">
      <c r="A1098" s="237" t="s">
        <v>89</v>
      </c>
      <c r="B1098" s="237" t="s">
        <v>90</v>
      </c>
      <c r="C1098" s="237" t="s">
        <v>91</v>
      </c>
      <c r="D1098" s="237" t="s">
        <v>784</v>
      </c>
      <c r="E1098" s="237">
        <v>27412335</v>
      </c>
      <c r="F1098" s="237" t="s">
        <v>2111</v>
      </c>
      <c r="G1098" s="237" t="s">
        <v>25</v>
      </c>
      <c r="H1098" s="237">
        <v>2</v>
      </c>
      <c r="I1098" s="237" t="s">
        <v>2112</v>
      </c>
      <c r="J1098" s="237" t="s">
        <v>2113</v>
      </c>
      <c r="K1098" s="237" t="s">
        <v>2115</v>
      </c>
      <c r="L1098" s="238">
        <v>44224</v>
      </c>
      <c r="M1098" s="237" t="s">
        <v>20</v>
      </c>
    </row>
    <row r="1099" spans="1:13" x14ac:dyDescent="0.35">
      <c r="A1099" s="239" t="s">
        <v>89</v>
      </c>
      <c r="B1099" s="239" t="s">
        <v>90</v>
      </c>
      <c r="C1099" s="239" t="s">
        <v>91</v>
      </c>
      <c r="D1099" s="239" t="s">
        <v>779</v>
      </c>
      <c r="E1099" s="239">
        <v>27412335</v>
      </c>
      <c r="F1099" s="239" t="s">
        <v>2111</v>
      </c>
      <c r="G1099" s="239" t="s">
        <v>25</v>
      </c>
      <c r="H1099" s="239">
        <v>2</v>
      </c>
      <c r="I1099" s="239" t="s">
        <v>2112</v>
      </c>
      <c r="J1099" s="239" t="s">
        <v>2116</v>
      </c>
      <c r="K1099" s="239" t="s">
        <v>2117</v>
      </c>
      <c r="L1099" s="240">
        <v>44224</v>
      </c>
      <c r="M1099" s="239" t="s">
        <v>20</v>
      </c>
    </row>
    <row r="1100" spans="1:13" x14ac:dyDescent="0.35">
      <c r="A1100" s="237" t="s">
        <v>89</v>
      </c>
      <c r="B1100" s="237" t="s">
        <v>90</v>
      </c>
      <c r="C1100" s="237" t="s">
        <v>91</v>
      </c>
      <c r="D1100" s="237" t="s">
        <v>682</v>
      </c>
      <c r="E1100" s="237">
        <v>5442611</v>
      </c>
      <c r="F1100" s="237" t="s">
        <v>2118</v>
      </c>
      <c r="G1100" s="237" t="s">
        <v>25</v>
      </c>
      <c r="H1100" s="237">
        <v>2</v>
      </c>
      <c r="I1100" s="237" t="s">
        <v>2119</v>
      </c>
      <c r="J1100" s="237" t="s">
        <v>2120</v>
      </c>
      <c r="K1100" s="237" t="s">
        <v>2121</v>
      </c>
      <c r="L1100" s="238">
        <v>44224</v>
      </c>
      <c r="M1100" s="237" t="s">
        <v>20</v>
      </c>
    </row>
    <row r="1101" spans="1:13" x14ac:dyDescent="0.35">
      <c r="A1101" s="239" t="s">
        <v>89</v>
      </c>
      <c r="B1101" s="239" t="s">
        <v>90</v>
      </c>
      <c r="C1101" s="239" t="s">
        <v>91</v>
      </c>
      <c r="D1101" s="239" t="s">
        <v>702</v>
      </c>
      <c r="E1101" s="239">
        <v>14802661</v>
      </c>
      <c r="F1101" s="239" t="s">
        <v>2122</v>
      </c>
      <c r="G1101" s="239" t="s">
        <v>22</v>
      </c>
      <c r="H1101" s="239">
        <v>3</v>
      </c>
      <c r="I1101" s="239" t="s">
        <v>2123</v>
      </c>
      <c r="J1101" s="239" t="s">
        <v>2124</v>
      </c>
      <c r="K1101" s="239" t="s">
        <v>2125</v>
      </c>
      <c r="L1101" s="240">
        <v>44224</v>
      </c>
      <c r="M1101" s="239" t="s">
        <v>20</v>
      </c>
    </row>
    <row r="1102" spans="1:13" x14ac:dyDescent="0.35">
      <c r="A1102" s="237" t="s">
        <v>89</v>
      </c>
      <c r="B1102" s="237" t="s">
        <v>90</v>
      </c>
      <c r="C1102" s="237" t="s">
        <v>91</v>
      </c>
      <c r="D1102" s="237" t="s">
        <v>696</v>
      </c>
      <c r="E1102" s="237">
        <v>0</v>
      </c>
      <c r="F1102" s="237" t="s">
        <v>2122</v>
      </c>
      <c r="G1102" s="237" t="s">
        <v>22</v>
      </c>
      <c r="H1102" s="237">
        <v>3</v>
      </c>
      <c r="I1102" s="237" t="s">
        <v>2123</v>
      </c>
      <c r="J1102" s="237" t="s">
        <v>2124</v>
      </c>
      <c r="K1102" s="237" t="s">
        <v>2126</v>
      </c>
      <c r="L1102" s="238">
        <v>44224</v>
      </c>
      <c r="M1102" s="237" t="s">
        <v>20</v>
      </c>
    </row>
    <row r="1103" spans="1:13" x14ac:dyDescent="0.35">
      <c r="A1103" s="239" t="s">
        <v>89</v>
      </c>
      <c r="B1103" s="239" t="s">
        <v>90</v>
      </c>
      <c r="C1103" s="239" t="s">
        <v>91</v>
      </c>
      <c r="D1103" s="239" t="s">
        <v>706</v>
      </c>
      <c r="E1103" s="239">
        <v>12609674</v>
      </c>
      <c r="F1103" s="239" t="s">
        <v>2122</v>
      </c>
      <c r="G1103" s="239" t="s">
        <v>22</v>
      </c>
      <c r="H1103" s="239">
        <v>3</v>
      </c>
      <c r="I1103" s="239" t="s">
        <v>2123</v>
      </c>
      <c r="J1103" s="239" t="s">
        <v>2124</v>
      </c>
      <c r="K1103" s="239" t="s">
        <v>2127</v>
      </c>
      <c r="L1103" s="240">
        <v>44224</v>
      </c>
      <c r="M1103" s="239" t="s">
        <v>20</v>
      </c>
    </row>
    <row r="1104" spans="1:13" x14ac:dyDescent="0.35">
      <c r="A1104" s="237" t="s">
        <v>89</v>
      </c>
      <c r="B1104" s="237" t="s">
        <v>90</v>
      </c>
      <c r="C1104" s="237" t="s">
        <v>91</v>
      </c>
      <c r="D1104" s="237" t="s">
        <v>698</v>
      </c>
      <c r="E1104" s="237">
        <v>14802661</v>
      </c>
      <c r="F1104" s="237" t="s">
        <v>2122</v>
      </c>
      <c r="G1104" s="237" t="s">
        <v>22</v>
      </c>
      <c r="H1104" s="237">
        <v>3</v>
      </c>
      <c r="I1104" s="237" t="s">
        <v>2123</v>
      </c>
      <c r="J1104" s="237" t="s">
        <v>2124</v>
      </c>
      <c r="K1104" s="237" t="s">
        <v>2128</v>
      </c>
      <c r="L1104" s="238">
        <v>44224</v>
      </c>
      <c r="M1104" s="237" t="s">
        <v>20</v>
      </c>
    </row>
    <row r="1105" spans="1:13" x14ac:dyDescent="0.35">
      <c r="A1105" s="239" t="s">
        <v>45</v>
      </c>
      <c r="B1105" s="239" t="s">
        <v>46</v>
      </c>
      <c r="C1105" s="239" t="s">
        <v>47</v>
      </c>
      <c r="D1105" s="239" t="s">
        <v>875</v>
      </c>
      <c r="E1105" s="239">
        <v>16708957</v>
      </c>
      <c r="F1105" s="239" t="s">
        <v>2129</v>
      </c>
      <c r="G1105" s="239" t="s">
        <v>25</v>
      </c>
      <c r="H1105" s="239">
        <v>2</v>
      </c>
      <c r="I1105" s="239" t="s">
        <v>2130</v>
      </c>
      <c r="J1105" s="239" t="s">
        <v>2131</v>
      </c>
      <c r="K1105" s="239" t="s">
        <v>2132</v>
      </c>
      <c r="L1105" s="240">
        <v>44225</v>
      </c>
      <c r="M1105" s="239" t="s">
        <v>20</v>
      </c>
    </row>
    <row r="1106" spans="1:13" x14ac:dyDescent="0.35">
      <c r="A1106" s="237" t="s">
        <v>45</v>
      </c>
      <c r="B1106" s="237" t="s">
        <v>46</v>
      </c>
      <c r="C1106" s="237" t="s">
        <v>47</v>
      </c>
      <c r="D1106" s="237" t="s">
        <v>784</v>
      </c>
      <c r="E1106" s="237">
        <v>16708957</v>
      </c>
      <c r="F1106" s="237" t="s">
        <v>2129</v>
      </c>
      <c r="G1106" s="237" t="s">
        <v>25</v>
      </c>
      <c r="H1106" s="237">
        <v>2</v>
      </c>
      <c r="I1106" s="237" t="s">
        <v>2130</v>
      </c>
      <c r="J1106" s="237" t="s">
        <v>2131</v>
      </c>
      <c r="K1106" s="237" t="s">
        <v>2133</v>
      </c>
      <c r="L1106" s="238">
        <v>44225</v>
      </c>
      <c r="M1106" s="237" t="s">
        <v>20</v>
      </c>
    </row>
    <row r="1107" spans="1:13" x14ac:dyDescent="0.35">
      <c r="A1107" s="239" t="s">
        <v>45</v>
      </c>
      <c r="B1107" s="239" t="s">
        <v>46</v>
      </c>
      <c r="C1107" s="239" t="s">
        <v>47</v>
      </c>
      <c r="D1107" s="239" t="s">
        <v>779</v>
      </c>
      <c r="E1107" s="239">
        <v>3187733</v>
      </c>
      <c r="F1107" s="239" t="s">
        <v>2134</v>
      </c>
      <c r="G1107" s="239" t="s">
        <v>25</v>
      </c>
      <c r="H1107" s="239">
        <v>2</v>
      </c>
      <c r="I1107" s="239" t="s">
        <v>2135</v>
      </c>
      <c r="J1107" s="239" t="s">
        <v>2136</v>
      </c>
      <c r="K1107" s="239" t="s">
        <v>2137</v>
      </c>
      <c r="L1107" s="240">
        <v>44225</v>
      </c>
      <c r="M1107" s="239" t="s">
        <v>20</v>
      </c>
    </row>
    <row r="1108" spans="1:13" x14ac:dyDescent="0.35">
      <c r="A1108" s="237" t="s">
        <v>45</v>
      </c>
      <c r="B1108" s="237" t="s">
        <v>46</v>
      </c>
      <c r="C1108" s="237" t="s">
        <v>47</v>
      </c>
      <c r="D1108" s="237" t="s">
        <v>702</v>
      </c>
      <c r="E1108" s="237">
        <v>511607</v>
      </c>
      <c r="F1108" s="237" t="s">
        <v>2134</v>
      </c>
      <c r="G1108" s="237" t="s">
        <v>25</v>
      </c>
      <c r="H1108" s="237">
        <v>2</v>
      </c>
      <c r="I1108" s="237" t="s">
        <v>2135</v>
      </c>
      <c r="J1108" s="237" t="s">
        <v>2138</v>
      </c>
      <c r="K1108" s="237" t="s">
        <v>2139</v>
      </c>
      <c r="L1108" s="238">
        <v>44225</v>
      </c>
      <c r="M1108" s="237" t="s">
        <v>20</v>
      </c>
    </row>
    <row r="1109" spans="1:13" x14ac:dyDescent="0.35">
      <c r="A1109" s="239" t="s">
        <v>45</v>
      </c>
      <c r="B1109" s="239" t="s">
        <v>46</v>
      </c>
      <c r="C1109" s="239" t="s">
        <v>47</v>
      </c>
      <c r="D1109" s="239" t="s">
        <v>696</v>
      </c>
      <c r="E1109" s="239">
        <v>13521224</v>
      </c>
      <c r="F1109" s="239" t="s">
        <v>2134</v>
      </c>
      <c r="G1109" s="239" t="s">
        <v>25</v>
      </c>
      <c r="H1109" s="239">
        <v>2</v>
      </c>
      <c r="I1109" s="239" t="s">
        <v>2135</v>
      </c>
      <c r="J1109" s="239" t="s">
        <v>2138</v>
      </c>
      <c r="K1109" s="239" t="s">
        <v>2140</v>
      </c>
      <c r="L1109" s="240">
        <v>44225</v>
      </c>
      <c r="M1109" s="239" t="s">
        <v>20</v>
      </c>
    </row>
    <row r="1110" spans="1:13" x14ac:dyDescent="0.35">
      <c r="A1110" s="237" t="s">
        <v>45</v>
      </c>
      <c r="B1110" s="237" t="s">
        <v>46</v>
      </c>
      <c r="C1110" s="237" t="s">
        <v>47</v>
      </c>
      <c r="D1110" s="237" t="s">
        <v>706</v>
      </c>
      <c r="E1110" s="237">
        <v>2676126</v>
      </c>
      <c r="F1110" s="237" t="s">
        <v>2134</v>
      </c>
      <c r="G1110" s="237" t="s">
        <v>25</v>
      </c>
      <c r="H1110" s="237">
        <v>2</v>
      </c>
      <c r="I1110" s="237" t="s">
        <v>2135</v>
      </c>
      <c r="J1110" s="237" t="s">
        <v>2138</v>
      </c>
      <c r="K1110" s="237" t="s">
        <v>2141</v>
      </c>
      <c r="L1110" s="238">
        <v>44225</v>
      </c>
      <c r="M1110" s="237" t="s">
        <v>20</v>
      </c>
    </row>
    <row r="1111" spans="1:13" x14ac:dyDescent="0.35">
      <c r="A1111" s="239" t="s">
        <v>45</v>
      </c>
      <c r="B1111" s="239" t="s">
        <v>46</v>
      </c>
      <c r="C1111" s="239" t="s">
        <v>47</v>
      </c>
      <c r="D1111" s="239" t="s">
        <v>698</v>
      </c>
      <c r="E1111" s="239">
        <v>498213</v>
      </c>
      <c r="F1111" s="239" t="s">
        <v>2134</v>
      </c>
      <c r="G1111" s="239" t="s">
        <v>25</v>
      </c>
      <c r="H1111" s="239">
        <v>2</v>
      </c>
      <c r="I1111" s="239" t="s">
        <v>2135</v>
      </c>
      <c r="J1111" s="239" t="s">
        <v>2138</v>
      </c>
      <c r="K1111" s="239" t="s">
        <v>2142</v>
      </c>
      <c r="L1111" s="240">
        <v>44225</v>
      </c>
      <c r="M1111" s="239" t="s">
        <v>20</v>
      </c>
    </row>
    <row r="1112" spans="1:13" x14ac:dyDescent="0.35">
      <c r="A1112" s="237" t="s">
        <v>45</v>
      </c>
      <c r="B1112" s="237" t="s">
        <v>46</v>
      </c>
      <c r="C1112" s="237" t="s">
        <v>47</v>
      </c>
      <c r="D1112" s="237" t="s">
        <v>704</v>
      </c>
      <c r="E1112" s="237">
        <v>13394</v>
      </c>
      <c r="F1112" s="237" t="s">
        <v>2134</v>
      </c>
      <c r="G1112" s="237" t="s">
        <v>25</v>
      </c>
      <c r="H1112" s="237">
        <v>2</v>
      </c>
      <c r="I1112" s="237" t="s">
        <v>2135</v>
      </c>
      <c r="J1112" s="237" t="s">
        <v>2138</v>
      </c>
      <c r="K1112" s="237" t="s">
        <v>2143</v>
      </c>
      <c r="L1112" s="238">
        <v>44225</v>
      </c>
      <c r="M1112" s="237" t="s">
        <v>20</v>
      </c>
    </row>
    <row r="1113" spans="1:13" x14ac:dyDescent="0.35">
      <c r="A1113" s="239" t="s">
        <v>45</v>
      </c>
      <c r="B1113" s="239" t="s">
        <v>46</v>
      </c>
      <c r="C1113" s="239" t="s">
        <v>47</v>
      </c>
      <c r="D1113" s="239" t="s">
        <v>692</v>
      </c>
      <c r="E1113" s="239">
        <v>0</v>
      </c>
      <c r="F1113" s="239" t="s">
        <v>2134</v>
      </c>
      <c r="G1113" s="239" t="s">
        <v>25</v>
      </c>
      <c r="H1113" s="239">
        <v>2</v>
      </c>
      <c r="I1113" s="239" t="s">
        <v>2135</v>
      </c>
      <c r="J1113" s="239" t="s">
        <v>2138</v>
      </c>
      <c r="K1113" s="239" t="s">
        <v>2144</v>
      </c>
      <c r="L1113" s="240">
        <v>44225</v>
      </c>
      <c r="M1113" s="239" t="s">
        <v>20</v>
      </c>
    </row>
    <row r="1114" spans="1:13" x14ac:dyDescent="0.35">
      <c r="A1114" s="237" t="s">
        <v>249</v>
      </c>
      <c r="B1114" s="237" t="s">
        <v>250</v>
      </c>
      <c r="C1114" s="237" t="s">
        <v>251</v>
      </c>
      <c r="D1114" s="237" t="s">
        <v>875</v>
      </c>
      <c r="E1114" s="237">
        <v>23800000</v>
      </c>
      <c r="F1114" s="237" t="s">
        <v>2145</v>
      </c>
      <c r="G1114" s="237" t="s">
        <v>25</v>
      </c>
      <c r="H1114" s="237">
        <v>2</v>
      </c>
      <c r="I1114" s="237" t="s">
        <v>2146</v>
      </c>
      <c r="J1114" s="237" t="s">
        <v>2147</v>
      </c>
      <c r="K1114" s="237" t="s">
        <v>2148</v>
      </c>
      <c r="L1114" s="238">
        <v>44225</v>
      </c>
      <c r="M1114" s="237" t="s">
        <v>887</v>
      </c>
    </row>
    <row r="1115" spans="1:13" x14ac:dyDescent="0.35">
      <c r="A1115" s="239" t="s">
        <v>249</v>
      </c>
      <c r="B1115" s="239" t="s">
        <v>250</v>
      </c>
      <c r="C1115" s="239" t="s">
        <v>251</v>
      </c>
      <c r="D1115" s="239" t="s">
        <v>784</v>
      </c>
      <c r="E1115" s="239">
        <v>23800000</v>
      </c>
      <c r="F1115" s="239" t="s">
        <v>2145</v>
      </c>
      <c r="G1115" s="239" t="s">
        <v>25</v>
      </c>
      <c r="H1115" s="239">
        <v>2</v>
      </c>
      <c r="I1115" s="239" t="s">
        <v>2146</v>
      </c>
      <c r="J1115" s="239" t="s">
        <v>2147</v>
      </c>
      <c r="K1115" s="239" t="s">
        <v>2149</v>
      </c>
      <c r="L1115" s="240">
        <v>44225</v>
      </c>
      <c r="M1115" s="239" t="s">
        <v>887</v>
      </c>
    </row>
    <row r="1116" spans="1:13" x14ac:dyDescent="0.35">
      <c r="A1116" s="237" t="s">
        <v>249</v>
      </c>
      <c r="B1116" s="237" t="s">
        <v>250</v>
      </c>
      <c r="C1116" s="237" t="s">
        <v>251</v>
      </c>
      <c r="D1116" s="237" t="s">
        <v>779</v>
      </c>
      <c r="E1116" s="237">
        <v>3881760</v>
      </c>
      <c r="F1116" s="237" t="s">
        <v>2145</v>
      </c>
      <c r="G1116" s="237" t="s">
        <v>25</v>
      </c>
      <c r="H1116" s="237">
        <v>2</v>
      </c>
      <c r="I1116" s="237" t="s">
        <v>2146</v>
      </c>
      <c r="J1116" s="237" t="s">
        <v>2150</v>
      </c>
      <c r="K1116" s="237" t="s">
        <v>2151</v>
      </c>
      <c r="L1116" s="238">
        <v>44225</v>
      </c>
      <c r="M1116" s="237" t="s">
        <v>887</v>
      </c>
    </row>
    <row r="1117" spans="1:13" x14ac:dyDescent="0.35">
      <c r="A1117" s="239" t="s">
        <v>249</v>
      </c>
      <c r="B1117" s="239" t="s">
        <v>250</v>
      </c>
      <c r="C1117" s="239" t="s">
        <v>251</v>
      </c>
      <c r="D1117" s="239" t="s">
        <v>702</v>
      </c>
      <c r="E1117" s="239">
        <v>3821658</v>
      </c>
      <c r="F1117" s="239" t="s">
        <v>2145</v>
      </c>
      <c r="G1117" s="239" t="s">
        <v>25</v>
      </c>
      <c r="H1117" s="239">
        <v>2</v>
      </c>
      <c r="I1117" s="239" t="s">
        <v>2146</v>
      </c>
      <c r="J1117" s="239" t="s">
        <v>2152</v>
      </c>
      <c r="K1117" s="239" t="s">
        <v>2153</v>
      </c>
      <c r="L1117" s="240">
        <v>44225</v>
      </c>
      <c r="M1117" s="239" t="s">
        <v>887</v>
      </c>
    </row>
    <row r="1118" spans="1:13" x14ac:dyDescent="0.35">
      <c r="A1118" s="237" t="s">
        <v>249</v>
      </c>
      <c r="B1118" s="237" t="s">
        <v>250</v>
      </c>
      <c r="C1118" s="237" t="s">
        <v>251</v>
      </c>
      <c r="D1118" s="237" t="s">
        <v>696</v>
      </c>
      <c r="E1118" s="237">
        <v>19918240</v>
      </c>
      <c r="F1118" s="237" t="s">
        <v>2145</v>
      </c>
      <c r="G1118" s="237" t="s">
        <v>25</v>
      </c>
      <c r="H1118" s="237">
        <v>2</v>
      </c>
      <c r="I1118" s="237" t="s">
        <v>2146</v>
      </c>
      <c r="J1118" s="237" t="s">
        <v>2152</v>
      </c>
      <c r="K1118" s="237" t="s">
        <v>2154</v>
      </c>
      <c r="L1118" s="238">
        <v>44225</v>
      </c>
      <c r="M1118" s="237" t="s">
        <v>887</v>
      </c>
    </row>
    <row r="1119" spans="1:13" x14ac:dyDescent="0.35">
      <c r="A1119" s="239" t="s">
        <v>249</v>
      </c>
      <c r="B1119" s="239" t="s">
        <v>250</v>
      </c>
      <c r="C1119" s="239" t="s">
        <v>251</v>
      </c>
      <c r="D1119" s="239" t="s">
        <v>706</v>
      </c>
      <c r="E1119" s="239">
        <v>60102</v>
      </c>
      <c r="F1119" s="239" t="s">
        <v>2145</v>
      </c>
      <c r="G1119" s="239" t="s">
        <v>25</v>
      </c>
      <c r="H1119" s="239">
        <v>2</v>
      </c>
      <c r="I1119" s="239" t="s">
        <v>2146</v>
      </c>
      <c r="J1119" s="239" t="s">
        <v>2152</v>
      </c>
      <c r="K1119" s="239" t="s">
        <v>2155</v>
      </c>
      <c r="L1119" s="240">
        <v>44225</v>
      </c>
      <c r="M1119" s="239" t="s">
        <v>887</v>
      </c>
    </row>
    <row r="1120" spans="1:13" x14ac:dyDescent="0.35">
      <c r="A1120" s="237" t="s">
        <v>249</v>
      </c>
      <c r="B1120" s="237" t="s">
        <v>250</v>
      </c>
      <c r="C1120" s="237" t="s">
        <v>251</v>
      </c>
      <c r="D1120" s="237" t="s">
        <v>698</v>
      </c>
      <c r="E1120" s="237">
        <v>3648468</v>
      </c>
      <c r="F1120" s="237" t="s">
        <v>2145</v>
      </c>
      <c r="G1120" s="237" t="s">
        <v>25</v>
      </c>
      <c r="H1120" s="237">
        <v>2</v>
      </c>
      <c r="I1120" s="237" t="s">
        <v>2146</v>
      </c>
      <c r="J1120" s="237" t="s">
        <v>2152</v>
      </c>
      <c r="K1120" s="237" t="s">
        <v>2156</v>
      </c>
      <c r="L1120" s="238">
        <v>44225</v>
      </c>
      <c r="M1120" s="237" t="s">
        <v>887</v>
      </c>
    </row>
    <row r="1121" spans="1:13" x14ac:dyDescent="0.35">
      <c r="A1121" s="239" t="s">
        <v>249</v>
      </c>
      <c r="B1121" s="239" t="s">
        <v>250</v>
      </c>
      <c r="C1121" s="239" t="s">
        <v>251</v>
      </c>
      <c r="D1121" s="239" t="s">
        <v>704</v>
      </c>
      <c r="E1121" s="239">
        <v>172988</v>
      </c>
      <c r="F1121" s="239" t="s">
        <v>2145</v>
      </c>
      <c r="G1121" s="239" t="s">
        <v>25</v>
      </c>
      <c r="H1121" s="239">
        <v>2</v>
      </c>
      <c r="I1121" s="239" t="s">
        <v>2146</v>
      </c>
      <c r="J1121" s="239" t="s">
        <v>2152</v>
      </c>
      <c r="K1121" s="239" t="s">
        <v>2157</v>
      </c>
      <c r="L1121" s="240">
        <v>44225</v>
      </c>
      <c r="M1121" s="239" t="s">
        <v>887</v>
      </c>
    </row>
    <row r="1122" spans="1:13" x14ac:dyDescent="0.35">
      <c r="A1122" s="237" t="s">
        <v>249</v>
      </c>
      <c r="B1122" s="237" t="s">
        <v>250</v>
      </c>
      <c r="C1122" s="237" t="s">
        <v>251</v>
      </c>
      <c r="D1122" s="237" t="s">
        <v>692</v>
      </c>
      <c r="E1122" s="237">
        <v>202</v>
      </c>
      <c r="F1122" s="237" t="s">
        <v>2145</v>
      </c>
      <c r="G1122" s="237" t="s">
        <v>25</v>
      </c>
      <c r="H1122" s="237">
        <v>2</v>
      </c>
      <c r="I1122" s="237" t="s">
        <v>2146</v>
      </c>
      <c r="J1122" s="237" t="s">
        <v>2152</v>
      </c>
      <c r="K1122" s="237" t="s">
        <v>2158</v>
      </c>
      <c r="L1122" s="238">
        <v>44225</v>
      </c>
      <c r="M1122" s="237" t="s">
        <v>887</v>
      </c>
    </row>
    <row r="1123" spans="1:13" x14ac:dyDescent="0.35">
      <c r="A1123" s="239" t="s">
        <v>267</v>
      </c>
      <c r="B1123" s="239" t="s">
        <v>268</v>
      </c>
      <c r="C1123" s="239" t="s">
        <v>251</v>
      </c>
      <c r="D1123" s="239" t="s">
        <v>875</v>
      </c>
      <c r="E1123" s="239">
        <v>23800000</v>
      </c>
      <c r="F1123" s="239" t="s">
        <v>2145</v>
      </c>
      <c r="G1123" s="239" t="s">
        <v>25</v>
      </c>
      <c r="H1123" s="239">
        <v>2</v>
      </c>
      <c r="I1123" s="239" t="s">
        <v>2146</v>
      </c>
      <c r="J1123" s="239" t="s">
        <v>2147</v>
      </c>
      <c r="K1123" s="239" t="s">
        <v>2159</v>
      </c>
      <c r="L1123" s="240">
        <v>44225</v>
      </c>
      <c r="M1123" s="239" t="s">
        <v>20</v>
      </c>
    </row>
    <row r="1124" spans="1:13" x14ac:dyDescent="0.35">
      <c r="A1124" s="237" t="s">
        <v>267</v>
      </c>
      <c r="B1124" s="237" t="s">
        <v>268</v>
      </c>
      <c r="C1124" s="237" t="s">
        <v>251</v>
      </c>
      <c r="D1124" s="237" t="s">
        <v>784</v>
      </c>
      <c r="E1124" s="237">
        <v>949000</v>
      </c>
      <c r="F1124" s="237" t="s">
        <v>2145</v>
      </c>
      <c r="G1124" s="237" t="s">
        <v>25</v>
      </c>
      <c r="H1124" s="237">
        <v>2</v>
      </c>
      <c r="I1124" s="237" t="s">
        <v>2146</v>
      </c>
      <c r="J1124" s="237" t="s">
        <v>2160</v>
      </c>
      <c r="K1124" s="237" t="s">
        <v>2161</v>
      </c>
      <c r="L1124" s="238">
        <v>44225</v>
      </c>
      <c r="M1124" s="237" t="s">
        <v>20</v>
      </c>
    </row>
    <row r="1125" spans="1:13" x14ac:dyDescent="0.35">
      <c r="A1125" s="239" t="s">
        <v>267</v>
      </c>
      <c r="B1125" s="239" t="s">
        <v>268</v>
      </c>
      <c r="C1125" s="239" t="s">
        <v>251</v>
      </c>
      <c r="D1125" s="239" t="s">
        <v>779</v>
      </c>
      <c r="E1125" s="239">
        <v>293239</v>
      </c>
      <c r="F1125" s="239" t="s">
        <v>2145</v>
      </c>
      <c r="G1125" s="239" t="s">
        <v>25</v>
      </c>
      <c r="H1125" s="239">
        <v>2</v>
      </c>
      <c r="I1125" s="239" t="s">
        <v>2146</v>
      </c>
      <c r="J1125" s="239" t="s">
        <v>2162</v>
      </c>
      <c r="K1125" s="239" t="s">
        <v>2163</v>
      </c>
      <c r="L1125" s="240">
        <v>44225</v>
      </c>
      <c r="M1125" s="239" t="s">
        <v>887</v>
      </c>
    </row>
    <row r="1126" spans="1:13" x14ac:dyDescent="0.35">
      <c r="A1126" s="237" t="s">
        <v>267</v>
      </c>
      <c r="B1126" s="237" t="s">
        <v>268</v>
      </c>
      <c r="C1126" s="237" t="s">
        <v>251</v>
      </c>
      <c r="D1126" s="237" t="s">
        <v>702</v>
      </c>
      <c r="E1126" s="237">
        <v>292139</v>
      </c>
      <c r="F1126" s="237" t="s">
        <v>2145</v>
      </c>
      <c r="G1126" s="237" t="s">
        <v>22</v>
      </c>
      <c r="H1126" s="237">
        <v>3</v>
      </c>
      <c r="I1126" s="237" t="s">
        <v>2146</v>
      </c>
      <c r="J1126" s="237" t="s">
        <v>2152</v>
      </c>
      <c r="K1126" s="237" t="s">
        <v>2164</v>
      </c>
      <c r="L1126" s="238">
        <v>44225</v>
      </c>
      <c r="M1126" s="237" t="s">
        <v>887</v>
      </c>
    </row>
    <row r="1127" spans="1:13" x14ac:dyDescent="0.35">
      <c r="A1127" s="239" t="s">
        <v>267</v>
      </c>
      <c r="B1127" s="239" t="s">
        <v>268</v>
      </c>
      <c r="C1127" s="239" t="s">
        <v>251</v>
      </c>
      <c r="D1127" s="239" t="s">
        <v>696</v>
      </c>
      <c r="E1127" s="239">
        <v>655761</v>
      </c>
      <c r="F1127" s="239" t="s">
        <v>2145</v>
      </c>
      <c r="G1127" s="239" t="s">
        <v>22</v>
      </c>
      <c r="H1127" s="239">
        <v>3</v>
      </c>
      <c r="I1127" s="239" t="s">
        <v>2146</v>
      </c>
      <c r="J1127" s="239" t="s">
        <v>2152</v>
      </c>
      <c r="K1127" s="239" t="s">
        <v>2165</v>
      </c>
      <c r="L1127" s="240">
        <v>44225</v>
      </c>
      <c r="M1127" s="239" t="s">
        <v>887</v>
      </c>
    </row>
    <row r="1128" spans="1:13" x14ac:dyDescent="0.35">
      <c r="A1128" s="237" t="s">
        <v>267</v>
      </c>
      <c r="B1128" s="237" t="s">
        <v>268</v>
      </c>
      <c r="C1128" s="237" t="s">
        <v>251</v>
      </c>
      <c r="D1128" s="237" t="s">
        <v>706</v>
      </c>
      <c r="E1128" s="237">
        <v>1100</v>
      </c>
      <c r="F1128" s="237" t="s">
        <v>2145</v>
      </c>
      <c r="G1128" s="237" t="s">
        <v>22</v>
      </c>
      <c r="H1128" s="237">
        <v>3</v>
      </c>
      <c r="I1128" s="237" t="s">
        <v>2146</v>
      </c>
      <c r="J1128" s="237" t="s">
        <v>2152</v>
      </c>
      <c r="K1128" s="237" t="s">
        <v>2166</v>
      </c>
      <c r="L1128" s="238">
        <v>44225</v>
      </c>
      <c r="M1128" s="237" t="s">
        <v>887</v>
      </c>
    </row>
    <row r="1129" spans="1:13" x14ac:dyDescent="0.35">
      <c r="A1129" s="239" t="s">
        <v>267</v>
      </c>
      <c r="B1129" s="239" t="s">
        <v>268</v>
      </c>
      <c r="C1129" s="239" t="s">
        <v>251</v>
      </c>
      <c r="D1129" s="239" t="s">
        <v>698</v>
      </c>
      <c r="E1129" s="239">
        <v>271869</v>
      </c>
      <c r="F1129" s="239" t="s">
        <v>2145</v>
      </c>
      <c r="G1129" s="239" t="s">
        <v>22</v>
      </c>
      <c r="H1129" s="239">
        <v>3</v>
      </c>
      <c r="I1129" s="239" t="s">
        <v>2146</v>
      </c>
      <c r="J1129" s="239" t="s">
        <v>2152</v>
      </c>
      <c r="K1129" s="239" t="s">
        <v>2167</v>
      </c>
      <c r="L1129" s="240">
        <v>44225</v>
      </c>
      <c r="M1129" s="239" t="s">
        <v>887</v>
      </c>
    </row>
    <row r="1130" spans="1:13" x14ac:dyDescent="0.35">
      <c r="A1130" s="237" t="s">
        <v>267</v>
      </c>
      <c r="B1130" s="237" t="s">
        <v>268</v>
      </c>
      <c r="C1130" s="237" t="s">
        <v>251</v>
      </c>
      <c r="D1130" s="237" t="s">
        <v>704</v>
      </c>
      <c r="E1130" s="237">
        <v>20270</v>
      </c>
      <c r="F1130" s="237" t="s">
        <v>2145</v>
      </c>
      <c r="G1130" s="237" t="s">
        <v>22</v>
      </c>
      <c r="H1130" s="237">
        <v>3</v>
      </c>
      <c r="I1130" s="237" t="s">
        <v>2146</v>
      </c>
      <c r="J1130" s="237" t="s">
        <v>2152</v>
      </c>
      <c r="K1130" s="237" t="s">
        <v>2168</v>
      </c>
      <c r="L1130" s="238">
        <v>44225</v>
      </c>
      <c r="M1130" s="237" t="s">
        <v>887</v>
      </c>
    </row>
    <row r="1131" spans="1:13" x14ac:dyDescent="0.35">
      <c r="A1131" s="239" t="s">
        <v>267</v>
      </c>
      <c r="B1131" s="239" t="s">
        <v>268</v>
      </c>
      <c r="C1131" s="239" t="s">
        <v>251</v>
      </c>
      <c r="D1131" s="239" t="s">
        <v>692</v>
      </c>
      <c r="E1131" s="239">
        <v>0</v>
      </c>
      <c r="F1131" s="239" t="s">
        <v>2145</v>
      </c>
      <c r="G1131" s="239" t="s">
        <v>22</v>
      </c>
      <c r="H1131" s="239">
        <v>3</v>
      </c>
      <c r="I1131" s="239" t="s">
        <v>2146</v>
      </c>
      <c r="J1131" s="239" t="s">
        <v>2152</v>
      </c>
      <c r="K1131" s="239" t="s">
        <v>2169</v>
      </c>
      <c r="L1131" s="240">
        <v>44225</v>
      </c>
      <c r="M1131" s="239" t="s">
        <v>887</v>
      </c>
    </row>
    <row r="1132" spans="1:13" x14ac:dyDescent="0.35">
      <c r="A1132" s="237" t="s">
        <v>276</v>
      </c>
      <c r="B1132" s="237" t="s">
        <v>277</v>
      </c>
      <c r="C1132" s="237" t="s">
        <v>251</v>
      </c>
      <c r="D1132" s="237" t="s">
        <v>875</v>
      </c>
      <c r="E1132" s="237">
        <v>23800000</v>
      </c>
      <c r="F1132" s="237" t="s">
        <v>2145</v>
      </c>
      <c r="G1132" s="237" t="s">
        <v>25</v>
      </c>
      <c r="H1132" s="237">
        <v>2</v>
      </c>
      <c r="I1132" s="237" t="s">
        <v>2146</v>
      </c>
      <c r="J1132" s="237" t="s">
        <v>2147</v>
      </c>
      <c r="K1132" s="237" t="s">
        <v>2170</v>
      </c>
      <c r="L1132" s="238">
        <v>44225</v>
      </c>
      <c r="M1132" s="237" t="s">
        <v>20</v>
      </c>
    </row>
    <row r="1133" spans="1:13" x14ac:dyDescent="0.35">
      <c r="A1133" s="239" t="s">
        <v>276</v>
      </c>
      <c r="B1133" s="239" t="s">
        <v>277</v>
      </c>
      <c r="C1133" s="239" t="s">
        <v>251</v>
      </c>
      <c r="D1133" s="239" t="s">
        <v>784</v>
      </c>
      <c r="E1133" s="239">
        <v>8400000</v>
      </c>
      <c r="F1133" s="239" t="s">
        <v>2145</v>
      </c>
      <c r="G1133" s="239" t="s">
        <v>25</v>
      </c>
      <c r="H1133" s="239">
        <v>2</v>
      </c>
      <c r="I1133" s="239" t="s">
        <v>2146</v>
      </c>
      <c r="J1133" s="239" t="s">
        <v>2171</v>
      </c>
      <c r="K1133" s="239" t="s">
        <v>2172</v>
      </c>
      <c r="L1133" s="240">
        <v>44225</v>
      </c>
      <c r="M1133" s="239" t="s">
        <v>20</v>
      </c>
    </row>
    <row r="1134" spans="1:13" x14ac:dyDescent="0.35">
      <c r="A1134" s="237" t="s">
        <v>276</v>
      </c>
      <c r="B1134" s="237" t="s">
        <v>277</v>
      </c>
      <c r="C1134" s="237" t="s">
        <v>251</v>
      </c>
      <c r="D1134" s="237" t="s">
        <v>779</v>
      </c>
      <c r="E1134" s="237">
        <v>1355887</v>
      </c>
      <c r="F1134" s="237" t="s">
        <v>2145</v>
      </c>
      <c r="G1134" s="237" t="s">
        <v>25</v>
      </c>
      <c r="H1134" s="237">
        <v>2</v>
      </c>
      <c r="I1134" s="237" t="s">
        <v>2146</v>
      </c>
      <c r="J1134" s="237" t="s">
        <v>2162</v>
      </c>
      <c r="K1134" s="237" t="s">
        <v>2173</v>
      </c>
      <c r="L1134" s="238">
        <v>44225</v>
      </c>
      <c r="M1134" s="237" t="s">
        <v>887</v>
      </c>
    </row>
    <row r="1135" spans="1:13" x14ac:dyDescent="0.35">
      <c r="A1135" s="239" t="s">
        <v>276</v>
      </c>
      <c r="B1135" s="239" t="s">
        <v>277</v>
      </c>
      <c r="C1135" s="239" t="s">
        <v>251</v>
      </c>
      <c r="D1135" s="239" t="s">
        <v>702</v>
      </c>
      <c r="E1135" s="239">
        <v>1346719</v>
      </c>
      <c r="F1135" s="239" t="s">
        <v>2145</v>
      </c>
      <c r="G1135" s="239" t="s">
        <v>22</v>
      </c>
      <c r="H1135" s="239">
        <v>3</v>
      </c>
      <c r="I1135" s="239" t="s">
        <v>2146</v>
      </c>
      <c r="J1135" s="239" t="s">
        <v>2152</v>
      </c>
      <c r="K1135" s="239" t="s">
        <v>2174</v>
      </c>
      <c r="L1135" s="240">
        <v>44225</v>
      </c>
      <c r="M1135" s="239" t="s">
        <v>887</v>
      </c>
    </row>
    <row r="1136" spans="1:13" x14ac:dyDescent="0.35">
      <c r="A1136" s="237" t="s">
        <v>276</v>
      </c>
      <c r="B1136" s="237" t="s">
        <v>277</v>
      </c>
      <c r="C1136" s="237" t="s">
        <v>251</v>
      </c>
      <c r="D1136" s="237" t="s">
        <v>696</v>
      </c>
      <c r="E1136" s="237">
        <v>7044113</v>
      </c>
      <c r="F1136" s="237" t="s">
        <v>2145</v>
      </c>
      <c r="G1136" s="237" t="s">
        <v>22</v>
      </c>
      <c r="H1136" s="237">
        <v>3</v>
      </c>
      <c r="I1136" s="237" t="s">
        <v>2146</v>
      </c>
      <c r="J1136" s="237" t="s">
        <v>2152</v>
      </c>
      <c r="K1136" s="237" t="s">
        <v>2175</v>
      </c>
      <c r="L1136" s="238">
        <v>44225</v>
      </c>
      <c r="M1136" s="237" t="s">
        <v>887</v>
      </c>
    </row>
    <row r="1137" spans="1:13" x14ac:dyDescent="0.35">
      <c r="A1137" s="239" t="s">
        <v>276</v>
      </c>
      <c r="B1137" s="239" t="s">
        <v>277</v>
      </c>
      <c r="C1137" s="239" t="s">
        <v>251</v>
      </c>
      <c r="D1137" s="239" t="s">
        <v>706</v>
      </c>
      <c r="E1137" s="239">
        <v>9168</v>
      </c>
      <c r="F1137" s="239" t="s">
        <v>2145</v>
      </c>
      <c r="G1137" s="239" t="s">
        <v>22</v>
      </c>
      <c r="H1137" s="239">
        <v>3</v>
      </c>
      <c r="I1137" s="239" t="s">
        <v>2146</v>
      </c>
      <c r="J1137" s="239" t="s">
        <v>2152</v>
      </c>
      <c r="K1137" s="239" t="s">
        <v>2176</v>
      </c>
      <c r="L1137" s="240">
        <v>44225</v>
      </c>
      <c r="M1137" s="239" t="s">
        <v>887</v>
      </c>
    </row>
    <row r="1138" spans="1:13" x14ac:dyDescent="0.35">
      <c r="A1138" s="237" t="s">
        <v>276</v>
      </c>
      <c r="B1138" s="237" t="s">
        <v>277</v>
      </c>
      <c r="C1138" s="237" t="s">
        <v>251</v>
      </c>
      <c r="D1138" s="237" t="s">
        <v>698</v>
      </c>
      <c r="E1138" s="237">
        <v>1310435</v>
      </c>
      <c r="F1138" s="237" t="s">
        <v>2145</v>
      </c>
      <c r="G1138" s="237" t="s">
        <v>22</v>
      </c>
      <c r="H1138" s="237">
        <v>3</v>
      </c>
      <c r="I1138" s="237" t="s">
        <v>2146</v>
      </c>
      <c r="J1138" s="237" t="s">
        <v>2152</v>
      </c>
      <c r="K1138" s="237" t="s">
        <v>2177</v>
      </c>
      <c r="L1138" s="238">
        <v>44225</v>
      </c>
      <c r="M1138" s="237" t="s">
        <v>887</v>
      </c>
    </row>
    <row r="1139" spans="1:13" x14ac:dyDescent="0.35">
      <c r="A1139" s="239" t="s">
        <v>276</v>
      </c>
      <c r="B1139" s="239" t="s">
        <v>277</v>
      </c>
      <c r="C1139" s="239" t="s">
        <v>251</v>
      </c>
      <c r="D1139" s="239" t="s">
        <v>704</v>
      </c>
      <c r="E1139" s="239">
        <v>36082</v>
      </c>
      <c r="F1139" s="239" t="s">
        <v>2145</v>
      </c>
      <c r="G1139" s="239" t="s">
        <v>22</v>
      </c>
      <c r="H1139" s="239">
        <v>3</v>
      </c>
      <c r="I1139" s="239" t="s">
        <v>2146</v>
      </c>
      <c r="J1139" s="239" t="s">
        <v>2152</v>
      </c>
      <c r="K1139" s="239" t="s">
        <v>2178</v>
      </c>
      <c r="L1139" s="240">
        <v>44225</v>
      </c>
      <c r="M1139" s="239" t="s">
        <v>887</v>
      </c>
    </row>
    <row r="1140" spans="1:13" x14ac:dyDescent="0.35">
      <c r="A1140" s="237" t="s">
        <v>276</v>
      </c>
      <c r="B1140" s="237" t="s">
        <v>277</v>
      </c>
      <c r="C1140" s="237" t="s">
        <v>251</v>
      </c>
      <c r="D1140" s="237" t="s">
        <v>692</v>
      </c>
      <c r="E1140" s="237">
        <v>202</v>
      </c>
      <c r="F1140" s="237" t="s">
        <v>2145</v>
      </c>
      <c r="G1140" s="237" t="s">
        <v>22</v>
      </c>
      <c r="H1140" s="237">
        <v>3</v>
      </c>
      <c r="I1140" s="237" t="s">
        <v>2146</v>
      </c>
      <c r="J1140" s="237" t="s">
        <v>2152</v>
      </c>
      <c r="K1140" s="237" t="s">
        <v>2179</v>
      </c>
      <c r="L1140" s="238">
        <v>44225</v>
      </c>
      <c r="M1140" s="237" t="s">
        <v>887</v>
      </c>
    </row>
    <row r="1141" spans="1:13" x14ac:dyDescent="0.35">
      <c r="A1141" s="239" t="s">
        <v>1365</v>
      </c>
      <c r="B1141" s="239" t="s">
        <v>1366</v>
      </c>
      <c r="C1141" s="239" t="s">
        <v>251</v>
      </c>
      <c r="D1141" s="239" t="s">
        <v>875</v>
      </c>
      <c r="E1141" s="239">
        <v>23800000</v>
      </c>
      <c r="F1141" s="239" t="s">
        <v>2145</v>
      </c>
      <c r="G1141" s="239" t="s">
        <v>25</v>
      </c>
      <c r="H1141" s="239">
        <v>2</v>
      </c>
      <c r="I1141" s="239" t="s">
        <v>2146</v>
      </c>
      <c r="J1141" s="239" t="s">
        <v>2147</v>
      </c>
      <c r="K1141" s="239" t="s">
        <v>2180</v>
      </c>
      <c r="L1141" s="240">
        <v>44225</v>
      </c>
      <c r="M1141" s="239" t="s">
        <v>20</v>
      </c>
    </row>
    <row r="1142" spans="1:13" x14ac:dyDescent="0.35">
      <c r="A1142" s="237" t="s">
        <v>1365</v>
      </c>
      <c r="B1142" s="237" t="s">
        <v>1366</v>
      </c>
      <c r="C1142" s="237" t="s">
        <v>251</v>
      </c>
      <c r="D1142" s="237" t="s">
        <v>242</v>
      </c>
      <c r="E1142" s="237">
        <v>8616</v>
      </c>
      <c r="F1142" s="237" t="s">
        <v>2181</v>
      </c>
      <c r="G1142" s="237" t="s">
        <v>25</v>
      </c>
      <c r="H1142" s="237">
        <v>2</v>
      </c>
      <c r="I1142" s="237" t="s">
        <v>2182</v>
      </c>
      <c r="J1142" s="237" t="s">
        <v>2183</v>
      </c>
      <c r="K1142" s="237" t="s">
        <v>2184</v>
      </c>
      <c r="L1142" s="238">
        <v>44225</v>
      </c>
      <c r="M1142" s="237" t="s">
        <v>887</v>
      </c>
    </row>
    <row r="1143" spans="1:13" x14ac:dyDescent="0.35">
      <c r="A1143" s="239" t="s">
        <v>1365</v>
      </c>
      <c r="B1143" s="239" t="s">
        <v>1366</v>
      </c>
      <c r="C1143" s="239" t="s">
        <v>251</v>
      </c>
      <c r="D1143" s="239" t="s">
        <v>784</v>
      </c>
      <c r="E1143" s="239">
        <v>1328248</v>
      </c>
      <c r="F1143" s="239" t="s">
        <v>2185</v>
      </c>
      <c r="G1143" s="239" t="s">
        <v>22</v>
      </c>
      <c r="H1143" s="239">
        <v>3</v>
      </c>
      <c r="I1143" s="239" t="s">
        <v>2186</v>
      </c>
      <c r="J1143" s="239" t="s">
        <v>2187</v>
      </c>
      <c r="K1143" s="239" t="s">
        <v>2188</v>
      </c>
      <c r="L1143" s="240">
        <v>44225</v>
      </c>
      <c r="M1143" s="239" t="s">
        <v>887</v>
      </c>
    </row>
    <row r="1144" spans="1:13" x14ac:dyDescent="0.35">
      <c r="A1144" s="237" t="s">
        <v>1365</v>
      </c>
      <c r="B1144" s="237" t="s">
        <v>1366</v>
      </c>
      <c r="C1144" s="237" t="s">
        <v>251</v>
      </c>
      <c r="D1144" s="237" t="s">
        <v>779</v>
      </c>
      <c r="E1144" s="237">
        <v>703807</v>
      </c>
      <c r="F1144" s="237" t="s">
        <v>2145</v>
      </c>
      <c r="G1144" s="237" t="s">
        <v>22</v>
      </c>
      <c r="H1144" s="237">
        <v>3</v>
      </c>
      <c r="I1144" s="237" t="s">
        <v>2146</v>
      </c>
      <c r="J1144" s="237" t="s">
        <v>2162</v>
      </c>
      <c r="K1144" s="237" t="s">
        <v>2189</v>
      </c>
      <c r="L1144" s="238">
        <v>44225</v>
      </c>
      <c r="M1144" s="237" t="s">
        <v>887</v>
      </c>
    </row>
    <row r="1145" spans="1:13" x14ac:dyDescent="0.35">
      <c r="A1145" s="239" t="s">
        <v>1365</v>
      </c>
      <c r="B1145" s="239" t="s">
        <v>1366</v>
      </c>
      <c r="C1145" s="239" t="s">
        <v>251</v>
      </c>
      <c r="D1145" s="239" t="s">
        <v>702</v>
      </c>
      <c r="E1145" s="239">
        <v>703806</v>
      </c>
      <c r="F1145" s="239" t="s">
        <v>2145</v>
      </c>
      <c r="G1145" s="239" t="s">
        <v>22</v>
      </c>
      <c r="H1145" s="239">
        <v>3</v>
      </c>
      <c r="I1145" s="239" t="s">
        <v>2146</v>
      </c>
      <c r="J1145" s="239" t="s">
        <v>2152</v>
      </c>
      <c r="K1145" s="239" t="s">
        <v>2190</v>
      </c>
      <c r="L1145" s="240">
        <v>44225</v>
      </c>
      <c r="M1145" s="239" t="s">
        <v>887</v>
      </c>
    </row>
    <row r="1146" spans="1:13" x14ac:dyDescent="0.35">
      <c r="A1146" s="237" t="s">
        <v>1365</v>
      </c>
      <c r="B1146" s="237" t="s">
        <v>1366</v>
      </c>
      <c r="C1146" s="237" t="s">
        <v>251</v>
      </c>
      <c r="D1146" s="237" t="s">
        <v>696</v>
      </c>
      <c r="E1146" s="237">
        <v>624441</v>
      </c>
      <c r="F1146" s="237" t="s">
        <v>2145</v>
      </c>
      <c r="G1146" s="237" t="s">
        <v>22</v>
      </c>
      <c r="H1146" s="237">
        <v>3</v>
      </c>
      <c r="I1146" s="237" t="s">
        <v>2146</v>
      </c>
      <c r="J1146" s="237" t="s">
        <v>2152</v>
      </c>
      <c r="K1146" s="237" t="s">
        <v>2191</v>
      </c>
      <c r="L1146" s="238">
        <v>44225</v>
      </c>
      <c r="M1146" s="237" t="s">
        <v>887</v>
      </c>
    </row>
    <row r="1147" spans="1:13" x14ac:dyDescent="0.35">
      <c r="A1147" s="239" t="s">
        <v>1365</v>
      </c>
      <c r="B1147" s="239" t="s">
        <v>1366</v>
      </c>
      <c r="C1147" s="239" t="s">
        <v>251</v>
      </c>
      <c r="D1147" s="239" t="s">
        <v>706</v>
      </c>
      <c r="E1147" s="239">
        <v>1</v>
      </c>
      <c r="F1147" s="239" t="s">
        <v>2145</v>
      </c>
      <c r="G1147" s="239" t="s">
        <v>22</v>
      </c>
      <c r="H1147" s="239">
        <v>3</v>
      </c>
      <c r="I1147" s="239" t="s">
        <v>2146</v>
      </c>
      <c r="J1147" s="239" t="s">
        <v>2152</v>
      </c>
      <c r="K1147" s="239" t="s">
        <v>2192</v>
      </c>
      <c r="L1147" s="240">
        <v>44225</v>
      </c>
      <c r="M1147" s="239" t="s">
        <v>887</v>
      </c>
    </row>
    <row r="1148" spans="1:13" x14ac:dyDescent="0.35">
      <c r="A1148" s="237" t="s">
        <v>1365</v>
      </c>
      <c r="B1148" s="237" t="s">
        <v>1366</v>
      </c>
      <c r="C1148" s="237" t="s">
        <v>251</v>
      </c>
      <c r="D1148" s="237" t="s">
        <v>698</v>
      </c>
      <c r="E1148" s="237">
        <v>662063</v>
      </c>
      <c r="F1148" s="237" t="s">
        <v>2145</v>
      </c>
      <c r="G1148" s="237" t="s">
        <v>22</v>
      </c>
      <c r="H1148" s="237">
        <v>3</v>
      </c>
      <c r="I1148" s="237" t="s">
        <v>2146</v>
      </c>
      <c r="J1148" s="237" t="s">
        <v>2152</v>
      </c>
      <c r="K1148" s="237" t="s">
        <v>2193</v>
      </c>
      <c r="L1148" s="238">
        <v>44225</v>
      </c>
      <c r="M1148" s="237" t="s">
        <v>887</v>
      </c>
    </row>
    <row r="1149" spans="1:13" x14ac:dyDescent="0.35">
      <c r="A1149" s="239" t="s">
        <v>1365</v>
      </c>
      <c r="B1149" s="239" t="s">
        <v>1366</v>
      </c>
      <c r="C1149" s="239" t="s">
        <v>251</v>
      </c>
      <c r="D1149" s="239" t="s">
        <v>704</v>
      </c>
      <c r="E1149" s="239">
        <v>41743</v>
      </c>
      <c r="F1149" s="239" t="s">
        <v>2145</v>
      </c>
      <c r="G1149" s="239" t="s">
        <v>22</v>
      </c>
      <c r="H1149" s="239">
        <v>3</v>
      </c>
      <c r="I1149" s="239" t="s">
        <v>2146</v>
      </c>
      <c r="J1149" s="239" t="s">
        <v>2152</v>
      </c>
      <c r="K1149" s="239" t="s">
        <v>2194</v>
      </c>
      <c r="L1149" s="240">
        <v>44225</v>
      </c>
      <c r="M1149" s="239" t="s">
        <v>887</v>
      </c>
    </row>
    <row r="1150" spans="1:13" x14ac:dyDescent="0.35">
      <c r="A1150" s="237" t="s">
        <v>1365</v>
      </c>
      <c r="B1150" s="237" t="s">
        <v>1366</v>
      </c>
      <c r="C1150" s="237" t="s">
        <v>251</v>
      </c>
      <c r="D1150" s="237" t="s">
        <v>692</v>
      </c>
      <c r="E1150" s="237">
        <v>0</v>
      </c>
      <c r="F1150" s="237" t="s">
        <v>2145</v>
      </c>
      <c r="G1150" s="237" t="s">
        <v>22</v>
      </c>
      <c r="H1150" s="237">
        <v>3</v>
      </c>
      <c r="I1150" s="237" t="s">
        <v>2146</v>
      </c>
      <c r="J1150" s="237" t="s">
        <v>2152</v>
      </c>
      <c r="K1150" s="237" t="s">
        <v>2195</v>
      </c>
      <c r="L1150" s="238">
        <v>44225</v>
      </c>
      <c r="M1150" s="237" t="s">
        <v>887</v>
      </c>
    </row>
    <row r="1151" spans="1:13" x14ac:dyDescent="0.35">
      <c r="A1151" s="239" t="s">
        <v>313</v>
      </c>
      <c r="B1151" s="239" t="s">
        <v>314</v>
      </c>
      <c r="C1151" s="239" t="s">
        <v>292</v>
      </c>
      <c r="D1151" s="239" t="s">
        <v>57</v>
      </c>
      <c r="E1151" s="239" t="s">
        <v>17</v>
      </c>
      <c r="F1151" s="239" t="s">
        <v>17</v>
      </c>
      <c r="G1151" s="239" t="s">
        <v>17</v>
      </c>
      <c r="H1151" s="239" t="s">
        <v>17</v>
      </c>
      <c r="I1151" s="239" t="s">
        <v>17</v>
      </c>
      <c r="J1151" s="239" t="s">
        <v>17</v>
      </c>
      <c r="K1151" s="239" t="s">
        <v>2196</v>
      </c>
      <c r="L1151" s="240">
        <v>44225</v>
      </c>
      <c r="M1151" s="239" t="s">
        <v>20</v>
      </c>
    </row>
    <row r="1152" spans="1:13" x14ac:dyDescent="0.35">
      <c r="A1152" s="237" t="s">
        <v>426</v>
      </c>
      <c r="B1152" s="237" t="s">
        <v>427</v>
      </c>
      <c r="C1152" s="237" t="s">
        <v>428</v>
      </c>
      <c r="D1152" s="237" t="s">
        <v>682</v>
      </c>
      <c r="E1152" s="237">
        <v>415835</v>
      </c>
      <c r="F1152" s="237" t="s">
        <v>2197</v>
      </c>
      <c r="G1152" s="237" t="s">
        <v>25</v>
      </c>
      <c r="H1152" s="237">
        <v>2</v>
      </c>
      <c r="I1152" s="237" t="s">
        <v>2198</v>
      </c>
      <c r="J1152" s="237" t="s">
        <v>2199</v>
      </c>
      <c r="K1152" s="237" t="s">
        <v>2200</v>
      </c>
      <c r="L1152" s="238">
        <v>44225</v>
      </c>
      <c r="M1152" s="237" t="s">
        <v>20</v>
      </c>
    </row>
    <row r="1153" spans="1:13" x14ac:dyDescent="0.35">
      <c r="A1153" s="239" t="s">
        <v>332</v>
      </c>
      <c r="B1153" s="239" t="s">
        <v>333</v>
      </c>
      <c r="C1153" s="239" t="s">
        <v>334</v>
      </c>
      <c r="D1153" s="239" t="s">
        <v>55</v>
      </c>
      <c r="E1153" s="239">
        <v>0</v>
      </c>
      <c r="F1153" s="239" t="s">
        <v>2201</v>
      </c>
      <c r="G1153" s="239" t="s">
        <v>22</v>
      </c>
      <c r="H1153" s="239">
        <v>3</v>
      </c>
      <c r="I1153" s="239" t="s">
        <v>649</v>
      </c>
      <c r="J1153" s="239" t="s">
        <v>2202</v>
      </c>
      <c r="K1153" s="239" t="s">
        <v>2203</v>
      </c>
      <c r="L1153" s="240">
        <v>44225</v>
      </c>
      <c r="M1153" s="239" t="s">
        <v>20</v>
      </c>
    </row>
    <row r="1154" spans="1:13" x14ac:dyDescent="0.35">
      <c r="A1154" s="237" t="s">
        <v>181</v>
      </c>
      <c r="B1154" s="237" t="s">
        <v>182</v>
      </c>
      <c r="C1154" s="237" t="s">
        <v>183</v>
      </c>
      <c r="D1154" s="237" t="s">
        <v>875</v>
      </c>
      <c r="E1154" s="237">
        <v>10806000</v>
      </c>
      <c r="F1154" s="237" t="s">
        <v>2204</v>
      </c>
      <c r="G1154" s="237" t="s">
        <v>50</v>
      </c>
      <c r="H1154" s="237">
        <v>1</v>
      </c>
      <c r="I1154" s="237" t="s">
        <v>2205</v>
      </c>
      <c r="J1154" s="237" t="s">
        <v>2206</v>
      </c>
      <c r="K1154" s="237" t="s">
        <v>2207</v>
      </c>
      <c r="L1154" s="238">
        <v>44227</v>
      </c>
      <c r="M1154" s="237" t="s">
        <v>887</v>
      </c>
    </row>
    <row r="1155" spans="1:13" x14ac:dyDescent="0.35">
      <c r="A1155" s="239" t="s">
        <v>1555</v>
      </c>
      <c r="B1155" s="239" t="s">
        <v>1556</v>
      </c>
      <c r="C1155" s="239" t="s">
        <v>455</v>
      </c>
      <c r="D1155" s="239" t="s">
        <v>24</v>
      </c>
      <c r="E1155" s="239">
        <v>4</v>
      </c>
      <c r="F1155" s="239" t="s">
        <v>2208</v>
      </c>
      <c r="G1155" s="239" t="s">
        <v>25</v>
      </c>
      <c r="H1155" s="239">
        <v>2</v>
      </c>
      <c r="I1155" s="239" t="s">
        <v>2209</v>
      </c>
      <c r="J1155" s="239" t="s">
        <v>2210</v>
      </c>
      <c r="K1155" s="239" t="s">
        <v>2211</v>
      </c>
      <c r="L1155" s="240">
        <v>44228</v>
      </c>
      <c r="M1155" s="239" t="s">
        <v>887</v>
      </c>
    </row>
    <row r="1156" spans="1:13" x14ac:dyDescent="0.35">
      <c r="A1156" s="237" t="s">
        <v>453</v>
      </c>
      <c r="B1156" s="237" t="s">
        <v>454</v>
      </c>
      <c r="C1156" s="237" t="s">
        <v>455</v>
      </c>
      <c r="D1156" s="237" t="s">
        <v>24</v>
      </c>
      <c r="E1156" s="237">
        <v>4</v>
      </c>
      <c r="F1156" s="237" t="s">
        <v>2208</v>
      </c>
      <c r="G1156" s="237" t="s">
        <v>25</v>
      </c>
      <c r="H1156" s="237">
        <v>2</v>
      </c>
      <c r="I1156" s="237" t="s">
        <v>2209</v>
      </c>
      <c r="J1156" s="237" t="s">
        <v>2210</v>
      </c>
      <c r="K1156" s="237" t="s">
        <v>2212</v>
      </c>
      <c r="L1156" s="238">
        <v>44228</v>
      </c>
      <c r="M1156" s="237" t="s">
        <v>887</v>
      </c>
    </row>
    <row r="1157" spans="1:13" x14ac:dyDescent="0.35">
      <c r="A1157" s="239" t="s">
        <v>461</v>
      </c>
      <c r="B1157" s="239" t="s">
        <v>462</v>
      </c>
      <c r="C1157" s="239" t="s">
        <v>455</v>
      </c>
      <c r="D1157" s="239" t="s">
        <v>242</v>
      </c>
      <c r="E1157" s="239">
        <v>244843</v>
      </c>
      <c r="F1157" s="239" t="s">
        <v>2213</v>
      </c>
      <c r="G1157" s="239" t="s">
        <v>25</v>
      </c>
      <c r="H1157" s="239">
        <v>2</v>
      </c>
      <c r="I1157" s="239" t="s">
        <v>2214</v>
      </c>
      <c r="J1157" s="239" t="s">
        <v>2215</v>
      </c>
      <c r="K1157" s="239" t="s">
        <v>2216</v>
      </c>
      <c r="L1157" s="240">
        <v>44228</v>
      </c>
      <c r="M1157" s="239" t="s">
        <v>887</v>
      </c>
    </row>
    <row r="1158" spans="1:13" x14ac:dyDescent="0.35">
      <c r="A1158" s="237" t="s">
        <v>461</v>
      </c>
      <c r="B1158" s="237" t="s">
        <v>462</v>
      </c>
      <c r="C1158" s="237" t="s">
        <v>455</v>
      </c>
      <c r="D1158" s="237" t="s">
        <v>24</v>
      </c>
      <c r="E1158" s="237">
        <v>3</v>
      </c>
      <c r="F1158" s="237" t="s">
        <v>2217</v>
      </c>
      <c r="G1158" s="237" t="s">
        <v>25</v>
      </c>
      <c r="H1158" s="237">
        <v>2</v>
      </c>
      <c r="I1158" s="237" t="s">
        <v>2218</v>
      </c>
      <c r="J1158" s="237" t="s">
        <v>2219</v>
      </c>
      <c r="K1158" s="237" t="s">
        <v>2220</v>
      </c>
      <c r="L1158" s="238">
        <v>44228</v>
      </c>
      <c r="M1158" s="237" t="s">
        <v>887</v>
      </c>
    </row>
    <row r="1159" spans="1:13" x14ac:dyDescent="0.35">
      <c r="A1159" s="239" t="s">
        <v>1757</v>
      </c>
      <c r="B1159" s="239" t="s">
        <v>1758</v>
      </c>
      <c r="C1159" s="239" t="s">
        <v>472</v>
      </c>
      <c r="D1159" s="239" t="s">
        <v>692</v>
      </c>
      <c r="E1159" s="239">
        <v>0</v>
      </c>
      <c r="F1159" s="239" t="s">
        <v>2221</v>
      </c>
      <c r="G1159" s="239" t="s">
        <v>25</v>
      </c>
      <c r="H1159" s="239">
        <v>2</v>
      </c>
      <c r="I1159" s="239" t="s">
        <v>2222</v>
      </c>
      <c r="J1159" s="239" t="s">
        <v>2223</v>
      </c>
      <c r="K1159" s="239" t="s">
        <v>2224</v>
      </c>
      <c r="L1159" s="240">
        <v>44238</v>
      </c>
      <c r="M1159" s="239" t="s">
        <v>20</v>
      </c>
    </row>
    <row r="1160" spans="1:13" x14ac:dyDescent="0.35">
      <c r="A1160" s="237" t="s">
        <v>867</v>
      </c>
      <c r="B1160" s="237" t="s">
        <v>868</v>
      </c>
      <c r="C1160" s="237" t="s">
        <v>869</v>
      </c>
      <c r="D1160" s="237" t="s">
        <v>242</v>
      </c>
      <c r="E1160" s="237">
        <v>280615</v>
      </c>
      <c r="F1160" s="237" t="s">
        <v>2225</v>
      </c>
      <c r="G1160" s="237" t="s">
        <v>22</v>
      </c>
      <c r="H1160" s="237">
        <v>3</v>
      </c>
      <c r="I1160" s="237" t="s">
        <v>2226</v>
      </c>
      <c r="J1160" s="237" t="s">
        <v>2227</v>
      </c>
      <c r="K1160" s="237" t="s">
        <v>2228</v>
      </c>
      <c r="L1160" s="238">
        <v>44253</v>
      </c>
      <c r="M1160" s="237" t="s">
        <v>20</v>
      </c>
    </row>
    <row r="1161" spans="1:13" x14ac:dyDescent="0.35">
      <c r="A1161" s="239" t="s">
        <v>916</v>
      </c>
      <c r="B1161" s="239" t="s">
        <v>917</v>
      </c>
      <c r="C1161" s="239" t="s">
        <v>918</v>
      </c>
      <c r="D1161" s="239" t="s">
        <v>706</v>
      </c>
      <c r="E1161" s="239">
        <v>0</v>
      </c>
      <c r="F1161" s="239" t="s">
        <v>2229</v>
      </c>
      <c r="G1161" s="239" t="s">
        <v>25</v>
      </c>
      <c r="H1161" s="239">
        <v>2</v>
      </c>
      <c r="I1161" s="239" t="s">
        <v>2230</v>
      </c>
      <c r="J1161" s="239" t="s">
        <v>2231</v>
      </c>
      <c r="K1161" s="239" t="s">
        <v>2232</v>
      </c>
      <c r="L1161" s="240">
        <v>44258</v>
      </c>
      <c r="M1161" s="239" t="s">
        <v>20</v>
      </c>
    </row>
    <row r="1162" spans="1:13" x14ac:dyDescent="0.35">
      <c r="A1162" s="237" t="s">
        <v>916</v>
      </c>
      <c r="B1162" s="237" t="s">
        <v>917</v>
      </c>
      <c r="C1162" s="237" t="s">
        <v>918</v>
      </c>
      <c r="D1162" s="237" t="s">
        <v>704</v>
      </c>
      <c r="E1162" s="237">
        <v>0</v>
      </c>
      <c r="F1162" s="237" t="s">
        <v>2229</v>
      </c>
      <c r="G1162" s="237" t="s">
        <v>25</v>
      </c>
      <c r="H1162" s="237">
        <v>2</v>
      </c>
      <c r="I1162" s="237" t="s">
        <v>2230</v>
      </c>
      <c r="J1162" s="237" t="s">
        <v>2231</v>
      </c>
      <c r="K1162" s="237" t="s">
        <v>2233</v>
      </c>
      <c r="L1162" s="238">
        <v>44258</v>
      </c>
      <c r="M1162" s="237" t="s">
        <v>20</v>
      </c>
    </row>
    <row r="1163" spans="1:13" x14ac:dyDescent="0.35">
      <c r="A1163" s="239" t="s">
        <v>916</v>
      </c>
      <c r="B1163" s="239" t="s">
        <v>917</v>
      </c>
      <c r="C1163" s="239" t="s">
        <v>918</v>
      </c>
      <c r="D1163" s="239" t="s">
        <v>692</v>
      </c>
      <c r="E1163" s="239">
        <v>0</v>
      </c>
      <c r="F1163" s="239" t="s">
        <v>2229</v>
      </c>
      <c r="G1163" s="239" t="s">
        <v>25</v>
      </c>
      <c r="H1163" s="239">
        <v>2</v>
      </c>
      <c r="I1163" s="239" t="s">
        <v>2230</v>
      </c>
      <c r="J1163" s="239" t="s">
        <v>2231</v>
      </c>
      <c r="K1163" s="239" t="s">
        <v>2234</v>
      </c>
      <c r="L1163" s="240">
        <v>44258</v>
      </c>
      <c r="M1163" s="239" t="s">
        <v>20</v>
      </c>
    </row>
    <row r="1164" spans="1:13" x14ac:dyDescent="0.35">
      <c r="A1164" s="237" t="s">
        <v>13</v>
      </c>
      <c r="B1164" s="237" t="s">
        <v>14</v>
      </c>
      <c r="C1164" s="237" t="s">
        <v>15</v>
      </c>
      <c r="D1164" s="237" t="s">
        <v>875</v>
      </c>
      <c r="E1164" s="237">
        <v>20402420</v>
      </c>
      <c r="F1164" s="237" t="s">
        <v>2235</v>
      </c>
      <c r="G1164" s="237" t="s">
        <v>25</v>
      </c>
      <c r="H1164" s="237">
        <v>2</v>
      </c>
      <c r="I1164" s="237" t="s">
        <v>2236</v>
      </c>
      <c r="J1164" s="237" t="s">
        <v>2237</v>
      </c>
      <c r="K1164" s="237" t="s">
        <v>2238</v>
      </c>
      <c r="L1164" s="238">
        <v>44267</v>
      </c>
      <c r="M1164" s="237" t="s">
        <v>20</v>
      </c>
    </row>
    <row r="1165" spans="1:13" x14ac:dyDescent="0.35">
      <c r="A1165" s="239" t="s">
        <v>13</v>
      </c>
      <c r="B1165" s="239" t="s">
        <v>14</v>
      </c>
      <c r="C1165" s="239" t="s">
        <v>15</v>
      </c>
      <c r="D1165" s="239" t="s">
        <v>784</v>
      </c>
      <c r="E1165" s="239">
        <v>20402420</v>
      </c>
      <c r="F1165" s="239" t="s">
        <v>2235</v>
      </c>
      <c r="G1165" s="239" t="s">
        <v>25</v>
      </c>
      <c r="H1165" s="239">
        <v>2</v>
      </c>
      <c r="I1165" s="239" t="s">
        <v>2236</v>
      </c>
      <c r="J1165" s="239" t="s">
        <v>2239</v>
      </c>
      <c r="K1165" s="239" t="s">
        <v>2240</v>
      </c>
      <c r="L1165" s="240">
        <v>44267</v>
      </c>
      <c r="M1165" s="239" t="s">
        <v>20</v>
      </c>
    </row>
    <row r="1166" spans="1:13" x14ac:dyDescent="0.35">
      <c r="A1166" s="237" t="s">
        <v>13</v>
      </c>
      <c r="B1166" s="237" t="s">
        <v>14</v>
      </c>
      <c r="C1166" s="237" t="s">
        <v>15</v>
      </c>
      <c r="D1166" s="237" t="s">
        <v>779</v>
      </c>
      <c r="E1166" s="237">
        <v>11711652</v>
      </c>
      <c r="F1166" s="237" t="s">
        <v>2241</v>
      </c>
      <c r="G1166" s="237" t="s">
        <v>25</v>
      </c>
      <c r="H1166" s="237">
        <v>2</v>
      </c>
      <c r="I1166" s="237" t="s">
        <v>2242</v>
      </c>
      <c r="J1166" s="237" t="s">
        <v>2243</v>
      </c>
      <c r="K1166" s="237" t="s">
        <v>2244</v>
      </c>
      <c r="L1166" s="238">
        <v>44267</v>
      </c>
      <c r="M1166" s="237" t="s">
        <v>20</v>
      </c>
    </row>
    <row r="1167" spans="1:13" x14ac:dyDescent="0.35">
      <c r="A1167" s="239" t="s">
        <v>13</v>
      </c>
      <c r="B1167" s="239" t="s">
        <v>14</v>
      </c>
      <c r="C1167" s="239" t="s">
        <v>15</v>
      </c>
      <c r="D1167" s="239" t="s">
        <v>702</v>
      </c>
      <c r="E1167" s="239">
        <v>5900000</v>
      </c>
      <c r="F1167" s="239" t="s">
        <v>2241</v>
      </c>
      <c r="G1167" s="239" t="s">
        <v>25</v>
      </c>
      <c r="H1167" s="239">
        <v>2</v>
      </c>
      <c r="I1167" s="239" t="s">
        <v>2242</v>
      </c>
      <c r="J1167" s="239" t="s">
        <v>2245</v>
      </c>
      <c r="K1167" s="239" t="s">
        <v>2246</v>
      </c>
      <c r="L1167" s="240">
        <v>44267</v>
      </c>
      <c r="M1167" s="239" t="s">
        <v>20</v>
      </c>
    </row>
    <row r="1168" spans="1:13" x14ac:dyDescent="0.35">
      <c r="A1168" s="237" t="s">
        <v>13</v>
      </c>
      <c r="B1168" s="237" t="s">
        <v>14</v>
      </c>
      <c r="C1168" s="237" t="s">
        <v>15</v>
      </c>
      <c r="D1168" s="237" t="s">
        <v>696</v>
      </c>
      <c r="E1168" s="237">
        <v>8690768</v>
      </c>
      <c r="F1168" s="237" t="s">
        <v>2241</v>
      </c>
      <c r="G1168" s="237" t="s">
        <v>25</v>
      </c>
      <c r="H1168" s="237">
        <v>2</v>
      </c>
      <c r="I1168" s="237" t="s">
        <v>2242</v>
      </c>
      <c r="J1168" s="237" t="s">
        <v>2247</v>
      </c>
      <c r="K1168" s="237" t="s">
        <v>2248</v>
      </c>
      <c r="L1168" s="238">
        <v>44267</v>
      </c>
      <c r="M1168" s="237" t="s">
        <v>20</v>
      </c>
    </row>
    <row r="1169" spans="1:13" x14ac:dyDescent="0.35">
      <c r="A1169" s="239" t="s">
        <v>13</v>
      </c>
      <c r="B1169" s="239" t="s">
        <v>14</v>
      </c>
      <c r="C1169" s="239" t="s">
        <v>15</v>
      </c>
      <c r="D1169" s="239" t="s">
        <v>706</v>
      </c>
      <c r="E1169" s="239">
        <v>5811652</v>
      </c>
      <c r="F1169" s="239" t="s">
        <v>2241</v>
      </c>
      <c r="G1169" s="239" t="s">
        <v>25</v>
      </c>
      <c r="H1169" s="239">
        <v>2</v>
      </c>
      <c r="I1169" s="239" t="s">
        <v>2242</v>
      </c>
      <c r="J1169" s="239" t="s">
        <v>2247</v>
      </c>
      <c r="K1169" s="239" t="s">
        <v>2249</v>
      </c>
      <c r="L1169" s="240">
        <v>44267</v>
      </c>
      <c r="M1169" s="239" t="s">
        <v>20</v>
      </c>
    </row>
    <row r="1170" spans="1:13" x14ac:dyDescent="0.35">
      <c r="A1170" s="237" t="s">
        <v>13</v>
      </c>
      <c r="B1170" s="237" t="s">
        <v>14</v>
      </c>
      <c r="C1170" s="237" t="s">
        <v>15</v>
      </c>
      <c r="D1170" s="237" t="s">
        <v>698</v>
      </c>
      <c r="E1170" s="237">
        <v>3700000</v>
      </c>
      <c r="F1170" s="237" t="s">
        <v>2241</v>
      </c>
      <c r="G1170" s="237" t="s">
        <v>25</v>
      </c>
      <c r="H1170" s="237">
        <v>2</v>
      </c>
      <c r="I1170" s="237" t="s">
        <v>2242</v>
      </c>
      <c r="J1170" s="237" t="s">
        <v>2247</v>
      </c>
      <c r="K1170" s="237" t="s">
        <v>2250</v>
      </c>
      <c r="L1170" s="238">
        <v>44267</v>
      </c>
      <c r="M1170" s="237" t="s">
        <v>20</v>
      </c>
    </row>
    <row r="1171" spans="1:13" x14ac:dyDescent="0.35">
      <c r="A1171" s="239" t="s">
        <v>13</v>
      </c>
      <c r="B1171" s="239" t="s">
        <v>14</v>
      </c>
      <c r="C1171" s="239" t="s">
        <v>15</v>
      </c>
      <c r="D1171" s="239" t="s">
        <v>704</v>
      </c>
      <c r="E1171" s="239">
        <v>2200000</v>
      </c>
      <c r="F1171" s="239" t="s">
        <v>2241</v>
      </c>
      <c r="G1171" s="239" t="s">
        <v>25</v>
      </c>
      <c r="H1171" s="239">
        <v>2</v>
      </c>
      <c r="I1171" s="239" t="s">
        <v>2242</v>
      </c>
      <c r="J1171" s="239" t="s">
        <v>2247</v>
      </c>
      <c r="K1171" s="239" t="s">
        <v>2251</v>
      </c>
      <c r="L1171" s="240">
        <v>44267</v>
      </c>
      <c r="M1171" s="239" t="s">
        <v>20</v>
      </c>
    </row>
    <row r="1172" spans="1:13" x14ac:dyDescent="0.35">
      <c r="A1172" s="237" t="s">
        <v>13</v>
      </c>
      <c r="B1172" s="237" t="s">
        <v>14</v>
      </c>
      <c r="C1172" s="237" t="s">
        <v>15</v>
      </c>
      <c r="D1172" s="237" t="s">
        <v>692</v>
      </c>
      <c r="E1172" s="237">
        <v>0</v>
      </c>
      <c r="F1172" s="237" t="s">
        <v>2241</v>
      </c>
      <c r="G1172" s="237" t="s">
        <v>25</v>
      </c>
      <c r="H1172" s="237">
        <v>2</v>
      </c>
      <c r="I1172" s="237" t="s">
        <v>2242</v>
      </c>
      <c r="J1172" s="237" t="s">
        <v>2247</v>
      </c>
      <c r="K1172" s="237" t="s">
        <v>2252</v>
      </c>
      <c r="L1172" s="238">
        <v>44267</v>
      </c>
      <c r="M1172" s="237" t="s">
        <v>20</v>
      </c>
    </row>
    <row r="1173" spans="1:13" x14ac:dyDescent="0.35">
      <c r="A1173" s="239" t="s">
        <v>1845</v>
      </c>
      <c r="B1173" s="239" t="s">
        <v>1846</v>
      </c>
      <c r="C1173" s="239" t="s">
        <v>1847</v>
      </c>
      <c r="D1173" s="239" t="s">
        <v>682</v>
      </c>
      <c r="E1173" s="239">
        <v>90684</v>
      </c>
      <c r="F1173" s="239" t="s">
        <v>2253</v>
      </c>
      <c r="G1173" s="239" t="s">
        <v>25</v>
      </c>
      <c r="H1173" s="239">
        <v>2</v>
      </c>
      <c r="I1173" s="239" t="s">
        <v>2254</v>
      </c>
      <c r="J1173" s="239" t="s">
        <v>2255</v>
      </c>
      <c r="K1173" s="239" t="s">
        <v>2256</v>
      </c>
      <c r="L1173" s="240">
        <v>44269</v>
      </c>
      <c r="M1173" s="239" t="s">
        <v>887</v>
      </c>
    </row>
    <row r="1174" spans="1:13" x14ac:dyDescent="0.35">
      <c r="A1174" s="237" t="s">
        <v>1026</v>
      </c>
      <c r="B1174" s="237" t="s">
        <v>1027</v>
      </c>
      <c r="C1174" s="237" t="s">
        <v>1028</v>
      </c>
      <c r="D1174" s="237" t="s">
        <v>242</v>
      </c>
      <c r="E1174" s="237">
        <v>45507</v>
      </c>
      <c r="F1174" s="237" t="s">
        <v>2257</v>
      </c>
      <c r="G1174" s="237" t="s">
        <v>25</v>
      </c>
      <c r="H1174" s="237">
        <v>2</v>
      </c>
      <c r="I1174" s="237" t="s">
        <v>2258</v>
      </c>
      <c r="J1174" s="237" t="s">
        <v>2259</v>
      </c>
      <c r="K1174" s="237" t="s">
        <v>2260</v>
      </c>
      <c r="L1174" s="238">
        <v>44270</v>
      </c>
      <c r="M1174" s="237" t="s">
        <v>20</v>
      </c>
    </row>
    <row r="1175" spans="1:13" x14ac:dyDescent="0.35">
      <c r="A1175" s="239" t="s">
        <v>1026</v>
      </c>
      <c r="B1175" s="239" t="s">
        <v>1027</v>
      </c>
      <c r="C1175" s="239" t="s">
        <v>1028</v>
      </c>
      <c r="D1175" s="239" t="s">
        <v>24</v>
      </c>
      <c r="E1175" s="239">
        <v>4</v>
      </c>
      <c r="F1175" s="239" t="s">
        <v>2261</v>
      </c>
      <c r="G1175" s="239" t="s">
        <v>25</v>
      </c>
      <c r="H1175" s="239">
        <v>2</v>
      </c>
      <c r="I1175" s="239" t="s">
        <v>2262</v>
      </c>
      <c r="J1175" s="239" t="s">
        <v>2263</v>
      </c>
      <c r="K1175" s="239" t="s">
        <v>2264</v>
      </c>
      <c r="L1175" s="240">
        <v>44270</v>
      </c>
      <c r="M1175" s="239" t="s">
        <v>20</v>
      </c>
    </row>
    <row r="1176" spans="1:13" x14ac:dyDescent="0.35">
      <c r="A1176" s="237" t="s">
        <v>1545</v>
      </c>
      <c r="B1176" s="237" t="s">
        <v>1546</v>
      </c>
      <c r="C1176" s="237" t="s">
        <v>1547</v>
      </c>
      <c r="D1176" s="237" t="s">
        <v>875</v>
      </c>
      <c r="E1176" s="237">
        <v>82926270</v>
      </c>
      <c r="F1176" s="237" t="s">
        <v>2265</v>
      </c>
      <c r="G1176" s="237" t="s">
        <v>25</v>
      </c>
      <c r="H1176" s="237">
        <v>2</v>
      </c>
      <c r="I1176" s="237" t="s">
        <v>2266</v>
      </c>
      <c r="J1176" s="237" t="s">
        <v>2267</v>
      </c>
      <c r="K1176" s="237" t="s">
        <v>2268</v>
      </c>
      <c r="L1176" s="238">
        <v>44270</v>
      </c>
      <c r="M1176" s="237" t="s">
        <v>20</v>
      </c>
    </row>
    <row r="1177" spans="1:13" x14ac:dyDescent="0.35">
      <c r="A1177" s="239" t="s">
        <v>1545</v>
      </c>
      <c r="B1177" s="239" t="s">
        <v>1546</v>
      </c>
      <c r="C1177" s="239" t="s">
        <v>1547</v>
      </c>
      <c r="D1177" s="239" t="s">
        <v>242</v>
      </c>
      <c r="E1177" s="239">
        <v>239561</v>
      </c>
      <c r="F1177" s="239" t="s">
        <v>2269</v>
      </c>
      <c r="G1177" s="239" t="s">
        <v>22</v>
      </c>
      <c r="H1177" s="239">
        <v>3</v>
      </c>
      <c r="I1177" s="239" t="s">
        <v>2270</v>
      </c>
      <c r="J1177" s="239" t="s">
        <v>2271</v>
      </c>
      <c r="K1177" s="239" t="s">
        <v>2272</v>
      </c>
      <c r="L1177" s="240">
        <v>44270</v>
      </c>
      <c r="M1177" s="239" t="s">
        <v>20</v>
      </c>
    </row>
    <row r="1178" spans="1:13" x14ac:dyDescent="0.35">
      <c r="A1178" s="237" t="s">
        <v>1545</v>
      </c>
      <c r="B1178" s="237" t="s">
        <v>1546</v>
      </c>
      <c r="C1178" s="237" t="s">
        <v>1547</v>
      </c>
      <c r="D1178" s="237" t="s">
        <v>784</v>
      </c>
      <c r="E1178" s="237">
        <v>24822988</v>
      </c>
      <c r="F1178" s="237" t="s">
        <v>2269</v>
      </c>
      <c r="G1178" s="237" t="s">
        <v>22</v>
      </c>
      <c r="H1178" s="237">
        <v>3</v>
      </c>
      <c r="I1178" s="237" t="s">
        <v>2270</v>
      </c>
      <c r="J1178" s="237" t="s">
        <v>2273</v>
      </c>
      <c r="K1178" s="237" t="s">
        <v>2274</v>
      </c>
      <c r="L1178" s="238">
        <v>44270</v>
      </c>
      <c r="M1178" s="237" t="s">
        <v>20</v>
      </c>
    </row>
    <row r="1179" spans="1:13" x14ac:dyDescent="0.35">
      <c r="A1179" s="239" t="s">
        <v>1545</v>
      </c>
      <c r="B1179" s="239" t="s">
        <v>1546</v>
      </c>
      <c r="C1179" s="239" t="s">
        <v>1547</v>
      </c>
      <c r="D1179" s="239" t="s">
        <v>24</v>
      </c>
      <c r="E1179" s="239">
        <v>2</v>
      </c>
      <c r="F1179" s="239" t="s">
        <v>2275</v>
      </c>
      <c r="G1179" s="239" t="s">
        <v>22</v>
      </c>
      <c r="H1179" s="239">
        <v>3</v>
      </c>
      <c r="I1179" s="239" t="s">
        <v>2276</v>
      </c>
      <c r="J1179" s="239" t="s">
        <v>2277</v>
      </c>
      <c r="K1179" s="239" t="s">
        <v>2278</v>
      </c>
      <c r="L1179" s="240">
        <v>44270</v>
      </c>
      <c r="M1179" s="239" t="s">
        <v>20</v>
      </c>
    </row>
    <row r="1180" spans="1:13" x14ac:dyDescent="0.35">
      <c r="A1180" s="237" t="s">
        <v>67</v>
      </c>
      <c r="B1180" s="237" t="s">
        <v>68</v>
      </c>
      <c r="C1180" s="237" t="s">
        <v>69</v>
      </c>
      <c r="D1180" s="237" t="s">
        <v>875</v>
      </c>
      <c r="E1180" s="237">
        <v>25666161</v>
      </c>
      <c r="F1180" s="237" t="s">
        <v>1806</v>
      </c>
      <c r="G1180" s="237" t="s">
        <v>25</v>
      </c>
      <c r="H1180" s="237">
        <v>2</v>
      </c>
      <c r="I1180" s="237" t="s">
        <v>2279</v>
      </c>
      <c r="J1180" s="237" t="s">
        <v>2280</v>
      </c>
      <c r="K1180" s="237" t="s">
        <v>2281</v>
      </c>
      <c r="L1180" s="238">
        <v>44278</v>
      </c>
      <c r="M1180" s="237" t="s">
        <v>20</v>
      </c>
    </row>
    <row r="1181" spans="1:13" x14ac:dyDescent="0.35">
      <c r="A1181" s="239" t="s">
        <v>67</v>
      </c>
      <c r="B1181" s="239" t="s">
        <v>68</v>
      </c>
      <c r="C1181" s="239" t="s">
        <v>69</v>
      </c>
      <c r="D1181" s="239" t="s">
        <v>242</v>
      </c>
      <c r="E1181" s="239">
        <v>120410</v>
      </c>
      <c r="F1181" s="239" t="s">
        <v>2282</v>
      </c>
      <c r="G1181" s="239" t="s">
        <v>25</v>
      </c>
      <c r="H1181" s="239">
        <v>2</v>
      </c>
      <c r="I1181" s="239" t="s">
        <v>2283</v>
      </c>
      <c r="J1181" s="239" t="s">
        <v>2284</v>
      </c>
      <c r="K1181" s="239" t="s">
        <v>2285</v>
      </c>
      <c r="L1181" s="240">
        <v>44278</v>
      </c>
      <c r="M1181" s="239" t="s">
        <v>20</v>
      </c>
    </row>
    <row r="1182" spans="1:13" x14ac:dyDescent="0.35">
      <c r="A1182" s="237" t="s">
        <v>67</v>
      </c>
      <c r="B1182" s="237" t="s">
        <v>68</v>
      </c>
      <c r="C1182" s="237" t="s">
        <v>69</v>
      </c>
      <c r="D1182" s="237" t="s">
        <v>784</v>
      </c>
      <c r="E1182" s="237">
        <v>25666161</v>
      </c>
      <c r="F1182" s="237" t="s">
        <v>1806</v>
      </c>
      <c r="G1182" s="237" t="s">
        <v>25</v>
      </c>
      <c r="H1182" s="237">
        <v>2</v>
      </c>
      <c r="I1182" s="237" t="s">
        <v>2279</v>
      </c>
      <c r="J1182" s="237" t="s">
        <v>2286</v>
      </c>
      <c r="K1182" s="237" t="s">
        <v>2287</v>
      </c>
      <c r="L1182" s="238">
        <v>44278</v>
      </c>
      <c r="M1182" s="237" t="s">
        <v>20</v>
      </c>
    </row>
    <row r="1183" spans="1:13" x14ac:dyDescent="0.35">
      <c r="A1183" s="239" t="s">
        <v>67</v>
      </c>
      <c r="B1183" s="239" t="s">
        <v>68</v>
      </c>
      <c r="C1183" s="239" t="s">
        <v>69</v>
      </c>
      <c r="D1183" s="239" t="s">
        <v>779</v>
      </c>
      <c r="E1183" s="239">
        <v>25666161</v>
      </c>
      <c r="F1183" s="239" t="s">
        <v>1806</v>
      </c>
      <c r="G1183" s="239" t="s">
        <v>25</v>
      </c>
      <c r="H1183" s="239">
        <v>2</v>
      </c>
      <c r="I1183" s="239" t="s">
        <v>2279</v>
      </c>
      <c r="J1183" s="239" t="s">
        <v>2288</v>
      </c>
      <c r="K1183" s="239" t="s">
        <v>2289</v>
      </c>
      <c r="L1183" s="240">
        <v>44278</v>
      </c>
      <c r="M1183" s="239" t="s">
        <v>20</v>
      </c>
    </row>
    <row r="1184" spans="1:13" x14ac:dyDescent="0.35">
      <c r="A1184" s="237" t="s">
        <v>495</v>
      </c>
      <c r="B1184" s="237" t="s">
        <v>496</v>
      </c>
      <c r="C1184" s="237" t="s">
        <v>497</v>
      </c>
      <c r="D1184" s="237" t="s">
        <v>875</v>
      </c>
      <c r="E1184" s="237">
        <v>21135012</v>
      </c>
      <c r="F1184" s="237" t="s">
        <v>2290</v>
      </c>
      <c r="G1184" s="237" t="s">
        <v>25</v>
      </c>
      <c r="H1184" s="237">
        <v>2</v>
      </c>
      <c r="I1184" s="237" t="s">
        <v>2291</v>
      </c>
      <c r="J1184" s="237" t="s">
        <v>2292</v>
      </c>
      <c r="K1184" s="237" t="s">
        <v>2293</v>
      </c>
      <c r="L1184" s="238">
        <v>44278</v>
      </c>
      <c r="M1184" s="237" t="s">
        <v>20</v>
      </c>
    </row>
    <row r="1185" spans="1:13" x14ac:dyDescent="0.35">
      <c r="A1185" s="239" t="s">
        <v>495</v>
      </c>
      <c r="B1185" s="239" t="s">
        <v>496</v>
      </c>
      <c r="C1185" s="239" t="s">
        <v>497</v>
      </c>
      <c r="D1185" s="239" t="s">
        <v>55</v>
      </c>
      <c r="E1185" s="239">
        <v>566</v>
      </c>
      <c r="F1185" s="239" t="s">
        <v>2294</v>
      </c>
      <c r="G1185" s="239" t="s">
        <v>25</v>
      </c>
      <c r="H1185" s="239">
        <v>2</v>
      </c>
      <c r="I1185" s="239" t="s">
        <v>2295</v>
      </c>
      <c r="J1185" s="239" t="s">
        <v>2296</v>
      </c>
      <c r="K1185" s="239" t="s">
        <v>2297</v>
      </c>
      <c r="L1185" s="240">
        <v>44278</v>
      </c>
      <c r="M1185" s="239" t="s">
        <v>20</v>
      </c>
    </row>
    <row r="1186" spans="1:13" x14ac:dyDescent="0.35">
      <c r="A1186" s="237" t="s">
        <v>290</v>
      </c>
      <c r="B1186" s="237" t="s">
        <v>291</v>
      </c>
      <c r="C1186" s="237" t="s">
        <v>292</v>
      </c>
      <c r="D1186" s="237" t="s">
        <v>55</v>
      </c>
      <c r="E1186" s="237">
        <v>530</v>
      </c>
      <c r="F1186" s="237" t="s">
        <v>2298</v>
      </c>
      <c r="G1186" s="237" t="s">
        <v>25</v>
      </c>
      <c r="H1186" s="237">
        <v>2</v>
      </c>
      <c r="I1186" s="237" t="s">
        <v>211</v>
      </c>
      <c r="J1186" s="237" t="s">
        <v>2299</v>
      </c>
      <c r="K1186" s="237" t="s">
        <v>2300</v>
      </c>
      <c r="L1186" s="238">
        <v>44281</v>
      </c>
      <c r="M1186" s="237" t="s">
        <v>20</v>
      </c>
    </row>
    <row r="1187" spans="1:13" x14ac:dyDescent="0.35">
      <c r="A1187" s="239" t="s">
        <v>296</v>
      </c>
      <c r="B1187" s="239" t="s">
        <v>297</v>
      </c>
      <c r="C1187" s="239" t="s">
        <v>292</v>
      </c>
      <c r="D1187" s="239" t="s">
        <v>55</v>
      </c>
      <c r="E1187" s="239">
        <v>530</v>
      </c>
      <c r="F1187" s="239" t="s">
        <v>2298</v>
      </c>
      <c r="G1187" s="239" t="s">
        <v>25</v>
      </c>
      <c r="H1187" s="239">
        <v>2</v>
      </c>
      <c r="I1187" s="239" t="s">
        <v>211</v>
      </c>
      <c r="J1187" s="239" t="s">
        <v>2299</v>
      </c>
      <c r="K1187" s="239" t="s">
        <v>2301</v>
      </c>
      <c r="L1187" s="240">
        <v>44281</v>
      </c>
      <c r="M1187" s="239" t="s">
        <v>20</v>
      </c>
    </row>
    <row r="1188" spans="1:13" x14ac:dyDescent="0.35">
      <c r="A1188" s="237" t="s">
        <v>306</v>
      </c>
      <c r="B1188" s="237" t="s">
        <v>307</v>
      </c>
      <c r="C1188" s="237" t="s">
        <v>292</v>
      </c>
      <c r="D1188" s="237" t="s">
        <v>682</v>
      </c>
      <c r="E1188" s="237">
        <v>1117115</v>
      </c>
      <c r="F1188" s="237" t="s">
        <v>2302</v>
      </c>
      <c r="G1188" s="237" t="s">
        <v>25</v>
      </c>
      <c r="H1188" s="237">
        <v>2</v>
      </c>
      <c r="I1188" s="237" t="s">
        <v>2303</v>
      </c>
      <c r="J1188" s="237" t="s">
        <v>2304</v>
      </c>
      <c r="K1188" s="237" t="s">
        <v>2305</v>
      </c>
      <c r="L1188" s="238">
        <v>44281</v>
      </c>
      <c r="M1188" s="237" t="s">
        <v>20</v>
      </c>
    </row>
    <row r="1189" spans="1:13" x14ac:dyDescent="0.35">
      <c r="A1189" s="239" t="s">
        <v>306</v>
      </c>
      <c r="B1189" s="239" t="s">
        <v>307</v>
      </c>
      <c r="C1189" s="239" t="s">
        <v>292</v>
      </c>
      <c r="D1189" s="239" t="s">
        <v>57</v>
      </c>
      <c r="E1189" s="239">
        <v>286</v>
      </c>
      <c r="F1189" s="239" t="s">
        <v>2298</v>
      </c>
      <c r="G1189" s="239" t="s">
        <v>25</v>
      </c>
      <c r="H1189" s="239">
        <v>2</v>
      </c>
      <c r="I1189" s="239" t="s">
        <v>211</v>
      </c>
      <c r="J1189" s="239" t="s">
        <v>2306</v>
      </c>
      <c r="K1189" s="239" t="s">
        <v>2307</v>
      </c>
      <c r="L1189" s="240">
        <v>44281</v>
      </c>
      <c r="M1189" s="239" t="s">
        <v>20</v>
      </c>
    </row>
    <row r="1190" spans="1:13" x14ac:dyDescent="0.35">
      <c r="A1190" s="237" t="s">
        <v>306</v>
      </c>
      <c r="B1190" s="237" t="s">
        <v>307</v>
      </c>
      <c r="C1190" s="237" t="s">
        <v>292</v>
      </c>
      <c r="D1190" s="237" t="s">
        <v>55</v>
      </c>
      <c r="E1190" s="237">
        <v>530</v>
      </c>
      <c r="F1190" s="237" t="s">
        <v>2298</v>
      </c>
      <c r="G1190" s="237" t="s">
        <v>25</v>
      </c>
      <c r="H1190" s="237">
        <v>2</v>
      </c>
      <c r="I1190" s="237" t="s">
        <v>211</v>
      </c>
      <c r="J1190" s="237" t="s">
        <v>2299</v>
      </c>
      <c r="K1190" s="237" t="s">
        <v>2308</v>
      </c>
      <c r="L1190" s="238">
        <v>44281</v>
      </c>
      <c r="M1190" s="237" t="s">
        <v>20</v>
      </c>
    </row>
    <row r="1191" spans="1:13" x14ac:dyDescent="0.35">
      <c r="A1191" s="239" t="s">
        <v>313</v>
      </c>
      <c r="B1191" s="239" t="s">
        <v>314</v>
      </c>
      <c r="C1191" s="239" t="s">
        <v>292</v>
      </c>
      <c r="D1191" s="239" t="s">
        <v>55</v>
      </c>
      <c r="E1191" s="239">
        <v>530</v>
      </c>
      <c r="F1191" s="239" t="s">
        <v>2298</v>
      </c>
      <c r="G1191" s="239" t="s">
        <v>25</v>
      </c>
      <c r="H1191" s="239">
        <v>2</v>
      </c>
      <c r="I1191" s="239" t="s">
        <v>211</v>
      </c>
      <c r="J1191" s="239" t="s">
        <v>2299</v>
      </c>
      <c r="K1191" s="239" t="s">
        <v>2309</v>
      </c>
      <c r="L1191" s="240">
        <v>44281</v>
      </c>
      <c r="M1191" s="239" t="s">
        <v>20</v>
      </c>
    </row>
    <row r="1192" spans="1:13" x14ac:dyDescent="0.35">
      <c r="A1192" s="237" t="s">
        <v>1962</v>
      </c>
      <c r="B1192" s="237" t="s">
        <v>1963</v>
      </c>
      <c r="C1192" s="237" t="s">
        <v>632</v>
      </c>
      <c r="D1192" s="237" t="s">
        <v>875</v>
      </c>
      <c r="E1192" s="237">
        <v>16796824</v>
      </c>
      <c r="F1192" s="237" t="s">
        <v>2310</v>
      </c>
      <c r="G1192" s="237" t="s">
        <v>25</v>
      </c>
      <c r="H1192" s="237">
        <v>2</v>
      </c>
      <c r="I1192" s="237" t="s">
        <v>2311</v>
      </c>
      <c r="J1192" s="237" t="s">
        <v>2312</v>
      </c>
      <c r="K1192" s="237" t="s">
        <v>2313</v>
      </c>
      <c r="L1192" s="238">
        <v>44281</v>
      </c>
      <c r="M1192" s="237" t="s">
        <v>20</v>
      </c>
    </row>
    <row r="1193" spans="1:13" x14ac:dyDescent="0.35">
      <c r="A1193" s="239" t="s">
        <v>1962</v>
      </c>
      <c r="B1193" s="239" t="s">
        <v>1963</v>
      </c>
      <c r="C1193" s="239" t="s">
        <v>632</v>
      </c>
      <c r="D1193" s="239" t="s">
        <v>784</v>
      </c>
      <c r="E1193" s="239">
        <v>16796824</v>
      </c>
      <c r="F1193" s="239" t="s">
        <v>2310</v>
      </c>
      <c r="G1193" s="239" t="s">
        <v>25</v>
      </c>
      <c r="H1193" s="239">
        <v>2</v>
      </c>
      <c r="I1193" s="239" t="s">
        <v>2311</v>
      </c>
      <c r="J1193" s="239" t="s">
        <v>2312</v>
      </c>
      <c r="K1193" s="239" t="s">
        <v>2314</v>
      </c>
      <c r="L1193" s="240">
        <v>44281</v>
      </c>
      <c r="M1193" s="239" t="s">
        <v>20</v>
      </c>
    </row>
    <row r="1194" spans="1:13" x14ac:dyDescent="0.35">
      <c r="A1194" s="237" t="s">
        <v>1962</v>
      </c>
      <c r="B1194" s="237" t="s">
        <v>1963</v>
      </c>
      <c r="C1194" s="237" t="s">
        <v>632</v>
      </c>
      <c r="D1194" s="237" t="s">
        <v>55</v>
      </c>
      <c r="E1194" s="237">
        <v>221</v>
      </c>
      <c r="F1194" s="237" t="s">
        <v>2315</v>
      </c>
      <c r="G1194" s="237" t="s">
        <v>22</v>
      </c>
      <c r="H1194" s="237">
        <v>3</v>
      </c>
      <c r="I1194" s="237" t="s">
        <v>2316</v>
      </c>
      <c r="J1194" s="237" t="s">
        <v>2317</v>
      </c>
      <c r="K1194" s="237" t="s">
        <v>2318</v>
      </c>
      <c r="L1194" s="238">
        <v>44281</v>
      </c>
      <c r="M1194" s="237" t="s">
        <v>20</v>
      </c>
    </row>
    <row r="1195" spans="1:13" x14ac:dyDescent="0.35">
      <c r="A1195" s="239" t="s">
        <v>661</v>
      </c>
      <c r="B1195" s="239" t="s">
        <v>662</v>
      </c>
      <c r="C1195" s="239" t="s">
        <v>632</v>
      </c>
      <c r="D1195" s="239" t="s">
        <v>875</v>
      </c>
      <c r="E1195" s="239">
        <v>16796824</v>
      </c>
      <c r="F1195" s="239" t="s">
        <v>2310</v>
      </c>
      <c r="G1195" s="239" t="s">
        <v>25</v>
      </c>
      <c r="H1195" s="239">
        <v>2</v>
      </c>
      <c r="I1195" s="239" t="s">
        <v>2311</v>
      </c>
      <c r="J1195" s="239" t="s">
        <v>2312</v>
      </c>
      <c r="K1195" s="239" t="s">
        <v>2319</v>
      </c>
      <c r="L1195" s="240">
        <v>44281</v>
      </c>
      <c r="M1195" s="239" t="s">
        <v>20</v>
      </c>
    </row>
    <row r="1196" spans="1:13" x14ac:dyDescent="0.35">
      <c r="A1196" s="237" t="s">
        <v>661</v>
      </c>
      <c r="B1196" s="237" t="s">
        <v>662</v>
      </c>
      <c r="C1196" s="237" t="s">
        <v>632</v>
      </c>
      <c r="D1196" s="237" t="s">
        <v>682</v>
      </c>
      <c r="E1196" s="237">
        <v>370774</v>
      </c>
      <c r="F1196" s="237" t="s">
        <v>2320</v>
      </c>
      <c r="G1196" s="237" t="s">
        <v>25</v>
      </c>
      <c r="H1196" s="237">
        <v>2</v>
      </c>
      <c r="I1196" s="237" t="s">
        <v>2321</v>
      </c>
      <c r="J1196" s="237" t="s">
        <v>2322</v>
      </c>
      <c r="K1196" s="237" t="s">
        <v>2323</v>
      </c>
      <c r="L1196" s="238">
        <v>44281</v>
      </c>
      <c r="M1196" s="237" t="s">
        <v>20</v>
      </c>
    </row>
    <row r="1197" spans="1:13" x14ac:dyDescent="0.35">
      <c r="A1197" s="239" t="s">
        <v>661</v>
      </c>
      <c r="B1197" s="239" t="s">
        <v>662</v>
      </c>
      <c r="C1197" s="239" t="s">
        <v>632</v>
      </c>
      <c r="D1197" s="239" t="s">
        <v>57</v>
      </c>
      <c r="E1197" s="239">
        <v>25</v>
      </c>
      <c r="F1197" s="239" t="s">
        <v>2315</v>
      </c>
      <c r="G1197" s="239" t="s">
        <v>22</v>
      </c>
      <c r="H1197" s="239">
        <v>3</v>
      </c>
      <c r="I1197" s="239" t="s">
        <v>2316</v>
      </c>
      <c r="J1197" s="239" t="s">
        <v>2324</v>
      </c>
      <c r="K1197" s="239" t="s">
        <v>2325</v>
      </c>
      <c r="L1197" s="240">
        <v>44281</v>
      </c>
      <c r="M1197" s="239" t="s">
        <v>20</v>
      </c>
    </row>
    <row r="1198" spans="1:13" x14ac:dyDescent="0.35">
      <c r="A1198" s="237" t="s">
        <v>661</v>
      </c>
      <c r="B1198" s="237" t="s">
        <v>662</v>
      </c>
      <c r="C1198" s="237" t="s">
        <v>632</v>
      </c>
      <c r="D1198" s="237" t="s">
        <v>55</v>
      </c>
      <c r="E1198" s="237">
        <v>221</v>
      </c>
      <c r="F1198" s="237" t="s">
        <v>2315</v>
      </c>
      <c r="G1198" s="237" t="s">
        <v>22</v>
      </c>
      <c r="H1198" s="237">
        <v>3</v>
      </c>
      <c r="I1198" s="237" t="s">
        <v>2316</v>
      </c>
      <c r="J1198" s="237" t="s">
        <v>2317</v>
      </c>
      <c r="K1198" s="237" t="s">
        <v>2326</v>
      </c>
      <c r="L1198" s="238">
        <v>44281</v>
      </c>
      <c r="M1198" s="237" t="s">
        <v>20</v>
      </c>
    </row>
    <row r="1199" spans="1:13" x14ac:dyDescent="0.35">
      <c r="A1199" s="239" t="s">
        <v>630</v>
      </c>
      <c r="B1199" s="239" t="s">
        <v>631</v>
      </c>
      <c r="C1199" s="239" t="s">
        <v>632</v>
      </c>
      <c r="D1199" s="239" t="s">
        <v>875</v>
      </c>
      <c r="E1199" s="239">
        <v>16796824</v>
      </c>
      <c r="F1199" s="239" t="s">
        <v>2310</v>
      </c>
      <c r="G1199" s="239" t="s">
        <v>25</v>
      </c>
      <c r="H1199" s="239">
        <v>2</v>
      </c>
      <c r="I1199" s="239" t="s">
        <v>2311</v>
      </c>
      <c r="J1199" s="239" t="s">
        <v>2312</v>
      </c>
      <c r="K1199" s="239" t="s">
        <v>2327</v>
      </c>
      <c r="L1199" s="240">
        <v>44281</v>
      </c>
      <c r="M1199" s="239" t="s">
        <v>20</v>
      </c>
    </row>
    <row r="1200" spans="1:13" x14ac:dyDescent="0.35">
      <c r="A1200" s="237" t="s">
        <v>630</v>
      </c>
      <c r="B1200" s="237" t="s">
        <v>631</v>
      </c>
      <c r="C1200" s="237" t="s">
        <v>632</v>
      </c>
      <c r="D1200" s="237" t="s">
        <v>784</v>
      </c>
      <c r="E1200" s="237">
        <v>685653</v>
      </c>
      <c r="F1200" s="237" t="s">
        <v>2310</v>
      </c>
      <c r="G1200" s="237" t="s">
        <v>22</v>
      </c>
      <c r="H1200" s="237">
        <v>3</v>
      </c>
      <c r="I1200" s="237" t="s">
        <v>2311</v>
      </c>
      <c r="J1200" s="237" t="s">
        <v>2328</v>
      </c>
      <c r="K1200" s="237" t="s">
        <v>2329</v>
      </c>
      <c r="L1200" s="238">
        <v>44281</v>
      </c>
      <c r="M1200" s="237" t="s">
        <v>20</v>
      </c>
    </row>
    <row r="1201" spans="1:13" x14ac:dyDescent="0.35">
      <c r="A1201" s="239" t="s">
        <v>630</v>
      </c>
      <c r="B1201" s="239" t="s">
        <v>631</v>
      </c>
      <c r="C1201" s="239" t="s">
        <v>632</v>
      </c>
      <c r="D1201" s="239" t="s">
        <v>779</v>
      </c>
      <c r="E1201" s="239">
        <v>685653</v>
      </c>
      <c r="F1201" s="239" t="s">
        <v>2310</v>
      </c>
      <c r="G1201" s="239" t="s">
        <v>22</v>
      </c>
      <c r="H1201" s="239">
        <v>3</v>
      </c>
      <c r="I1201" s="239" t="s">
        <v>2311</v>
      </c>
      <c r="J1201" s="239" t="s">
        <v>2330</v>
      </c>
      <c r="K1201" s="239" t="s">
        <v>2331</v>
      </c>
      <c r="L1201" s="240">
        <v>44281</v>
      </c>
      <c r="M1201" s="239" t="s">
        <v>20</v>
      </c>
    </row>
    <row r="1202" spans="1:13" x14ac:dyDescent="0.35">
      <c r="A1202" s="237" t="s">
        <v>630</v>
      </c>
      <c r="B1202" s="237" t="s">
        <v>631</v>
      </c>
      <c r="C1202" s="237" t="s">
        <v>632</v>
      </c>
      <c r="D1202" s="237" t="s">
        <v>682</v>
      </c>
      <c r="E1202" s="237">
        <v>412777</v>
      </c>
      <c r="F1202" s="237" t="s">
        <v>2320</v>
      </c>
      <c r="G1202" s="237" t="s">
        <v>22</v>
      </c>
      <c r="H1202" s="237">
        <v>3</v>
      </c>
      <c r="I1202" s="237" t="s">
        <v>2321</v>
      </c>
      <c r="J1202" s="237" t="s">
        <v>2332</v>
      </c>
      <c r="K1202" s="237" t="s">
        <v>2333</v>
      </c>
      <c r="L1202" s="238">
        <v>44281</v>
      </c>
      <c r="M1202" s="237" t="s">
        <v>20</v>
      </c>
    </row>
    <row r="1203" spans="1:13" x14ac:dyDescent="0.35">
      <c r="A1203" s="239" t="s">
        <v>630</v>
      </c>
      <c r="B1203" s="239" t="s">
        <v>631</v>
      </c>
      <c r="C1203" s="239" t="s">
        <v>632</v>
      </c>
      <c r="D1203" s="239" t="s">
        <v>57</v>
      </c>
      <c r="E1203" s="239">
        <v>71</v>
      </c>
      <c r="F1203" s="239" t="s">
        <v>2315</v>
      </c>
      <c r="G1203" s="239" t="s">
        <v>22</v>
      </c>
      <c r="H1203" s="239">
        <v>3</v>
      </c>
      <c r="I1203" s="239" t="s">
        <v>649</v>
      </c>
      <c r="J1203" s="239" t="s">
        <v>2334</v>
      </c>
      <c r="K1203" s="239" t="s">
        <v>2335</v>
      </c>
      <c r="L1203" s="240">
        <v>44281</v>
      </c>
      <c r="M1203" s="239" t="s">
        <v>20</v>
      </c>
    </row>
    <row r="1204" spans="1:13" x14ac:dyDescent="0.35">
      <c r="A1204" s="237" t="s">
        <v>630</v>
      </c>
      <c r="B1204" s="237" t="s">
        <v>631</v>
      </c>
      <c r="C1204" s="237" t="s">
        <v>632</v>
      </c>
      <c r="D1204" s="237" t="s">
        <v>55</v>
      </c>
      <c r="E1204" s="237">
        <v>221</v>
      </c>
      <c r="F1204" s="237" t="s">
        <v>2315</v>
      </c>
      <c r="G1204" s="237" t="s">
        <v>22</v>
      </c>
      <c r="H1204" s="237">
        <v>3</v>
      </c>
      <c r="I1204" s="237" t="s">
        <v>2316</v>
      </c>
      <c r="J1204" s="237" t="s">
        <v>2317</v>
      </c>
      <c r="K1204" s="237" t="s">
        <v>2336</v>
      </c>
      <c r="L1204" s="238">
        <v>44281</v>
      </c>
      <c r="M1204" s="237" t="s">
        <v>20</v>
      </c>
    </row>
    <row r="1205" spans="1:13" x14ac:dyDescent="0.35">
      <c r="A1205" s="239" t="s">
        <v>646</v>
      </c>
      <c r="B1205" s="239" t="s">
        <v>647</v>
      </c>
      <c r="C1205" s="239" t="s">
        <v>632</v>
      </c>
      <c r="D1205" s="239" t="s">
        <v>875</v>
      </c>
      <c r="E1205" s="239">
        <v>16796824</v>
      </c>
      <c r="F1205" s="239" t="s">
        <v>2310</v>
      </c>
      <c r="G1205" s="239" t="s">
        <v>25</v>
      </c>
      <c r="H1205" s="239">
        <v>2</v>
      </c>
      <c r="I1205" s="239" t="s">
        <v>2311</v>
      </c>
      <c r="J1205" s="239" t="s">
        <v>2312</v>
      </c>
      <c r="K1205" s="239" t="s">
        <v>2337</v>
      </c>
      <c r="L1205" s="240">
        <v>44281</v>
      </c>
      <c r="M1205" s="239" t="s">
        <v>20</v>
      </c>
    </row>
    <row r="1206" spans="1:13" x14ac:dyDescent="0.35">
      <c r="A1206" s="237" t="s">
        <v>646</v>
      </c>
      <c r="B1206" s="237" t="s">
        <v>647</v>
      </c>
      <c r="C1206" s="237" t="s">
        <v>632</v>
      </c>
      <c r="D1206" s="237" t="s">
        <v>682</v>
      </c>
      <c r="E1206" s="237">
        <v>173475</v>
      </c>
      <c r="F1206" s="237" t="s">
        <v>2320</v>
      </c>
      <c r="G1206" s="237" t="s">
        <v>25</v>
      </c>
      <c r="H1206" s="237">
        <v>2</v>
      </c>
      <c r="I1206" s="237" t="s">
        <v>2321</v>
      </c>
      <c r="J1206" s="237" t="s">
        <v>2338</v>
      </c>
      <c r="K1206" s="237" t="s">
        <v>2339</v>
      </c>
      <c r="L1206" s="238">
        <v>44281</v>
      </c>
      <c r="M1206" s="237" t="s">
        <v>20</v>
      </c>
    </row>
    <row r="1207" spans="1:13" x14ac:dyDescent="0.35">
      <c r="A1207" s="239" t="s">
        <v>646</v>
      </c>
      <c r="B1207" s="239" t="s">
        <v>647</v>
      </c>
      <c r="C1207" s="239" t="s">
        <v>632</v>
      </c>
      <c r="D1207" s="239" t="s">
        <v>55</v>
      </c>
      <c r="E1207" s="239">
        <v>221</v>
      </c>
      <c r="F1207" s="239" t="s">
        <v>2315</v>
      </c>
      <c r="G1207" s="239" t="s">
        <v>22</v>
      </c>
      <c r="H1207" s="239">
        <v>3</v>
      </c>
      <c r="I1207" s="239" t="s">
        <v>2316</v>
      </c>
      <c r="J1207" s="239" t="s">
        <v>2317</v>
      </c>
      <c r="K1207" s="239" t="s">
        <v>2340</v>
      </c>
      <c r="L1207" s="240">
        <v>44281</v>
      </c>
      <c r="M1207" s="239" t="s">
        <v>20</v>
      </c>
    </row>
    <row r="1208" spans="1:13" x14ac:dyDescent="0.35">
      <c r="A1208" s="237" t="s">
        <v>673</v>
      </c>
      <c r="B1208" s="237" t="s">
        <v>674</v>
      </c>
      <c r="C1208" s="237" t="s">
        <v>632</v>
      </c>
      <c r="D1208" s="237" t="s">
        <v>875</v>
      </c>
      <c r="E1208" s="237">
        <v>16796824</v>
      </c>
      <c r="F1208" s="237" t="s">
        <v>2310</v>
      </c>
      <c r="G1208" s="237" t="s">
        <v>25</v>
      </c>
      <c r="H1208" s="237">
        <v>2</v>
      </c>
      <c r="I1208" s="237" t="s">
        <v>2311</v>
      </c>
      <c r="J1208" s="237" t="s">
        <v>2312</v>
      </c>
      <c r="K1208" s="237" t="s">
        <v>2341</v>
      </c>
      <c r="L1208" s="238">
        <v>44281</v>
      </c>
      <c r="M1208" s="237" t="s">
        <v>20</v>
      </c>
    </row>
    <row r="1209" spans="1:13" x14ac:dyDescent="0.35">
      <c r="A1209" s="239" t="s">
        <v>673</v>
      </c>
      <c r="B1209" s="239" t="s">
        <v>674</v>
      </c>
      <c r="C1209" s="239" t="s">
        <v>632</v>
      </c>
      <c r="D1209" s="239" t="s">
        <v>57</v>
      </c>
      <c r="E1209" s="239">
        <v>4</v>
      </c>
      <c r="F1209" s="239" t="s">
        <v>2315</v>
      </c>
      <c r="G1209" s="239" t="s">
        <v>22</v>
      </c>
      <c r="H1209" s="239">
        <v>3</v>
      </c>
      <c r="I1209" s="239" t="s">
        <v>2316</v>
      </c>
      <c r="J1209" s="239" t="s">
        <v>2342</v>
      </c>
      <c r="K1209" s="239" t="s">
        <v>2343</v>
      </c>
      <c r="L1209" s="240">
        <v>44281</v>
      </c>
      <c r="M1209" s="239" t="s">
        <v>20</v>
      </c>
    </row>
    <row r="1210" spans="1:13" x14ac:dyDescent="0.35">
      <c r="A1210" s="237" t="s">
        <v>673</v>
      </c>
      <c r="B1210" s="237" t="s">
        <v>674</v>
      </c>
      <c r="C1210" s="237" t="s">
        <v>632</v>
      </c>
      <c r="D1210" s="237" t="s">
        <v>55</v>
      </c>
      <c r="E1210" s="237">
        <v>221</v>
      </c>
      <c r="F1210" s="237" t="s">
        <v>2315</v>
      </c>
      <c r="G1210" s="237" t="s">
        <v>22</v>
      </c>
      <c r="H1210" s="237">
        <v>3</v>
      </c>
      <c r="I1210" s="237" t="s">
        <v>2316</v>
      </c>
      <c r="J1210" s="237" t="s">
        <v>2317</v>
      </c>
      <c r="K1210" s="237" t="s">
        <v>2344</v>
      </c>
      <c r="L1210" s="238">
        <v>44281</v>
      </c>
      <c r="M1210" s="237" t="s">
        <v>20</v>
      </c>
    </row>
    <row r="1211" spans="1:13" x14ac:dyDescent="0.35">
      <c r="A1211" s="239" t="s">
        <v>322</v>
      </c>
      <c r="B1211" s="239" t="s">
        <v>323</v>
      </c>
      <c r="C1211" s="239" t="s">
        <v>324</v>
      </c>
      <c r="D1211" s="239" t="s">
        <v>875</v>
      </c>
      <c r="E1211" s="239">
        <v>102742754</v>
      </c>
      <c r="F1211" s="239" t="s">
        <v>2345</v>
      </c>
      <c r="G1211" s="239" t="s">
        <v>25</v>
      </c>
      <c r="H1211" s="239">
        <v>2</v>
      </c>
      <c r="I1211" s="239" t="s">
        <v>2346</v>
      </c>
      <c r="J1211" s="239" t="s">
        <v>2347</v>
      </c>
      <c r="K1211" s="239" t="s">
        <v>2348</v>
      </c>
      <c r="L1211" s="240">
        <v>44281</v>
      </c>
      <c r="M1211" s="239" t="s">
        <v>20</v>
      </c>
    </row>
    <row r="1212" spans="1:13" x14ac:dyDescent="0.35">
      <c r="A1212" s="237" t="s">
        <v>249</v>
      </c>
      <c r="B1212" s="237" t="s">
        <v>250</v>
      </c>
      <c r="C1212" s="237" t="s">
        <v>251</v>
      </c>
      <c r="D1212" s="237" t="s">
        <v>55</v>
      </c>
      <c r="E1212" s="237">
        <v>385</v>
      </c>
      <c r="F1212" s="237" t="s">
        <v>2349</v>
      </c>
      <c r="G1212" s="237" t="s">
        <v>22</v>
      </c>
      <c r="H1212" s="237">
        <v>3</v>
      </c>
      <c r="I1212" s="237" t="s">
        <v>649</v>
      </c>
      <c r="J1212" s="237" t="s">
        <v>2350</v>
      </c>
      <c r="K1212" s="237" t="s">
        <v>2351</v>
      </c>
      <c r="L1212" s="238">
        <v>44281</v>
      </c>
      <c r="M1212" s="237" t="s">
        <v>20</v>
      </c>
    </row>
    <row r="1213" spans="1:13" x14ac:dyDescent="0.35">
      <c r="A1213" s="239" t="s">
        <v>267</v>
      </c>
      <c r="B1213" s="239" t="s">
        <v>268</v>
      </c>
      <c r="C1213" s="239" t="s">
        <v>251</v>
      </c>
      <c r="D1213" s="239" t="s">
        <v>55</v>
      </c>
      <c r="E1213" s="239">
        <v>385</v>
      </c>
      <c r="F1213" s="239" t="s">
        <v>2349</v>
      </c>
      <c r="G1213" s="239" t="s">
        <v>22</v>
      </c>
      <c r="H1213" s="239">
        <v>3</v>
      </c>
      <c r="I1213" s="239" t="s">
        <v>649</v>
      </c>
      <c r="J1213" s="239" t="s">
        <v>2350</v>
      </c>
      <c r="K1213" s="239" t="s">
        <v>2352</v>
      </c>
      <c r="L1213" s="240">
        <v>44281</v>
      </c>
      <c r="M1213" s="239" t="s">
        <v>20</v>
      </c>
    </row>
    <row r="1214" spans="1:13" x14ac:dyDescent="0.35">
      <c r="A1214" s="237" t="s">
        <v>276</v>
      </c>
      <c r="B1214" s="237" t="s">
        <v>277</v>
      </c>
      <c r="C1214" s="237" t="s">
        <v>251</v>
      </c>
      <c r="D1214" s="237" t="s">
        <v>55</v>
      </c>
      <c r="E1214" s="237">
        <v>385</v>
      </c>
      <c r="F1214" s="237" t="s">
        <v>2349</v>
      </c>
      <c r="G1214" s="237" t="s">
        <v>22</v>
      </c>
      <c r="H1214" s="237">
        <v>3</v>
      </c>
      <c r="I1214" s="237" t="s">
        <v>649</v>
      </c>
      <c r="J1214" s="237" t="s">
        <v>2350</v>
      </c>
      <c r="K1214" s="237" t="s">
        <v>2353</v>
      </c>
      <c r="L1214" s="238">
        <v>44281</v>
      </c>
      <c r="M1214" s="237" t="s">
        <v>20</v>
      </c>
    </row>
    <row r="1215" spans="1:13" x14ac:dyDescent="0.35">
      <c r="A1215" s="239" t="s">
        <v>1365</v>
      </c>
      <c r="B1215" s="239" t="s">
        <v>1366</v>
      </c>
      <c r="C1215" s="239" t="s">
        <v>251</v>
      </c>
      <c r="D1215" s="239" t="s">
        <v>55</v>
      </c>
      <c r="E1215" s="239">
        <v>385</v>
      </c>
      <c r="F1215" s="239" t="s">
        <v>2349</v>
      </c>
      <c r="G1215" s="239" t="s">
        <v>22</v>
      </c>
      <c r="H1215" s="239">
        <v>3</v>
      </c>
      <c r="I1215" s="239" t="s">
        <v>649</v>
      </c>
      <c r="J1215" s="239" t="s">
        <v>2350</v>
      </c>
      <c r="K1215" s="239" t="s">
        <v>2354</v>
      </c>
      <c r="L1215" s="240">
        <v>44281</v>
      </c>
      <c r="M1215" s="239" t="s">
        <v>20</v>
      </c>
    </row>
    <row r="1216" spans="1:13" x14ac:dyDescent="0.35">
      <c r="A1216" s="237" t="s">
        <v>13</v>
      </c>
      <c r="B1216" s="237" t="s">
        <v>14</v>
      </c>
      <c r="C1216" s="237" t="s">
        <v>15</v>
      </c>
      <c r="D1216" s="237" t="s">
        <v>55</v>
      </c>
      <c r="E1216" s="237">
        <v>974</v>
      </c>
      <c r="F1216" s="237" t="s">
        <v>2315</v>
      </c>
      <c r="G1216" s="237" t="s">
        <v>25</v>
      </c>
      <c r="H1216" s="237">
        <v>2</v>
      </c>
      <c r="I1216" s="237" t="s">
        <v>649</v>
      </c>
      <c r="J1216" s="237" t="s">
        <v>2355</v>
      </c>
      <c r="K1216" s="237" t="s">
        <v>2356</v>
      </c>
      <c r="L1216" s="238">
        <v>44281</v>
      </c>
      <c r="M1216" s="237" t="s">
        <v>20</v>
      </c>
    </row>
    <row r="1217" spans="1:13" x14ac:dyDescent="0.35">
      <c r="A1217" s="239" t="s">
        <v>857</v>
      </c>
      <c r="B1217" s="239" t="s">
        <v>858</v>
      </c>
      <c r="C1217" s="239" t="s">
        <v>859</v>
      </c>
      <c r="D1217" s="239" t="s">
        <v>875</v>
      </c>
      <c r="E1217" s="239">
        <v>267436803</v>
      </c>
      <c r="F1217" s="239" t="s">
        <v>2357</v>
      </c>
      <c r="G1217" s="239" t="s">
        <v>50</v>
      </c>
      <c r="H1217" s="239">
        <v>1</v>
      </c>
      <c r="I1217" s="239" t="s">
        <v>2357</v>
      </c>
      <c r="J1217" s="239" t="s">
        <v>2358</v>
      </c>
      <c r="K1217" s="239" t="s">
        <v>2359</v>
      </c>
      <c r="L1217" s="240">
        <v>44281</v>
      </c>
      <c r="M1217" s="239" t="s">
        <v>20</v>
      </c>
    </row>
    <row r="1218" spans="1:13" x14ac:dyDescent="0.35">
      <c r="A1218" s="237" t="s">
        <v>857</v>
      </c>
      <c r="B1218" s="237" t="s">
        <v>858</v>
      </c>
      <c r="C1218" s="237" t="s">
        <v>859</v>
      </c>
      <c r="D1218" s="237" t="s">
        <v>784</v>
      </c>
      <c r="E1218" s="237">
        <v>19217382</v>
      </c>
      <c r="F1218" s="237" t="s">
        <v>2357</v>
      </c>
      <c r="G1218" s="237" t="s">
        <v>50</v>
      </c>
      <c r="H1218" s="237">
        <v>1</v>
      </c>
      <c r="I1218" s="237" t="s">
        <v>2357</v>
      </c>
      <c r="J1218" s="237" t="s">
        <v>2360</v>
      </c>
      <c r="K1218" s="237" t="s">
        <v>2361</v>
      </c>
      <c r="L1218" s="238">
        <v>44281</v>
      </c>
      <c r="M1218" s="237" t="s">
        <v>887</v>
      </c>
    </row>
    <row r="1219" spans="1:13" x14ac:dyDescent="0.35">
      <c r="A1219" s="239" t="s">
        <v>857</v>
      </c>
      <c r="B1219" s="239" t="s">
        <v>858</v>
      </c>
      <c r="C1219" s="239" t="s">
        <v>859</v>
      </c>
      <c r="D1219" s="239" t="s">
        <v>779</v>
      </c>
      <c r="E1219" s="239">
        <v>13182561</v>
      </c>
      <c r="F1219" s="239" t="s">
        <v>2357</v>
      </c>
      <c r="G1219" s="239" t="s">
        <v>25</v>
      </c>
      <c r="H1219" s="239">
        <v>2</v>
      </c>
      <c r="I1219" s="239" t="s">
        <v>2357</v>
      </c>
      <c r="J1219" s="239" t="s">
        <v>2362</v>
      </c>
      <c r="K1219" s="239" t="s">
        <v>2363</v>
      </c>
      <c r="L1219" s="240">
        <v>44281</v>
      </c>
      <c r="M1219" s="239" t="s">
        <v>887</v>
      </c>
    </row>
    <row r="1220" spans="1:13" x14ac:dyDescent="0.35">
      <c r="A1220" s="237" t="s">
        <v>857</v>
      </c>
      <c r="B1220" s="237" t="s">
        <v>858</v>
      </c>
      <c r="C1220" s="237" t="s">
        <v>859</v>
      </c>
      <c r="D1220" s="237" t="s">
        <v>682</v>
      </c>
      <c r="E1220" s="237">
        <v>5157941</v>
      </c>
      <c r="F1220" s="237" t="s">
        <v>2357</v>
      </c>
      <c r="G1220" s="237" t="s">
        <v>25</v>
      </c>
      <c r="H1220" s="237">
        <v>2</v>
      </c>
      <c r="I1220" s="237" t="s">
        <v>2357</v>
      </c>
      <c r="J1220" s="237" t="s">
        <v>2364</v>
      </c>
      <c r="K1220" s="237" t="s">
        <v>2365</v>
      </c>
      <c r="L1220" s="238">
        <v>44281</v>
      </c>
      <c r="M1220" s="237" t="s">
        <v>20</v>
      </c>
    </row>
    <row r="1221" spans="1:13" x14ac:dyDescent="0.35">
      <c r="A1221" s="239" t="s">
        <v>857</v>
      </c>
      <c r="B1221" s="239" t="s">
        <v>858</v>
      </c>
      <c r="C1221" s="239" t="s">
        <v>859</v>
      </c>
      <c r="D1221" s="239" t="s">
        <v>57</v>
      </c>
      <c r="E1221" s="239">
        <v>1833</v>
      </c>
      <c r="F1221" s="239" t="s">
        <v>2357</v>
      </c>
      <c r="G1221" s="239" t="s">
        <v>25</v>
      </c>
      <c r="H1221" s="239">
        <v>2</v>
      </c>
      <c r="I1221" s="239" t="s">
        <v>2357</v>
      </c>
      <c r="J1221" s="239" t="s">
        <v>2366</v>
      </c>
      <c r="K1221" s="239" t="s">
        <v>2367</v>
      </c>
      <c r="L1221" s="240">
        <v>44281</v>
      </c>
      <c r="M1221" s="239" t="s">
        <v>20</v>
      </c>
    </row>
    <row r="1222" spans="1:13" x14ac:dyDescent="0.35">
      <c r="A1222" s="237" t="s">
        <v>857</v>
      </c>
      <c r="B1222" s="237" t="s">
        <v>858</v>
      </c>
      <c r="C1222" s="237" t="s">
        <v>859</v>
      </c>
      <c r="D1222" s="237" t="s">
        <v>55</v>
      </c>
      <c r="E1222" s="237">
        <v>4189</v>
      </c>
      <c r="F1222" s="237" t="s">
        <v>2357</v>
      </c>
      <c r="G1222" s="237" t="s">
        <v>25</v>
      </c>
      <c r="H1222" s="237">
        <v>2</v>
      </c>
      <c r="I1222" s="237" t="s">
        <v>2357</v>
      </c>
      <c r="J1222" s="237" t="s">
        <v>2368</v>
      </c>
      <c r="K1222" s="237" t="s">
        <v>2369</v>
      </c>
      <c r="L1222" s="238">
        <v>44281</v>
      </c>
      <c r="M1222" s="237" t="s">
        <v>20</v>
      </c>
    </row>
    <row r="1223" spans="1:13" x14ac:dyDescent="0.35">
      <c r="A1223" s="239" t="s">
        <v>857</v>
      </c>
      <c r="B1223" s="239" t="s">
        <v>858</v>
      </c>
      <c r="C1223" s="239" t="s">
        <v>859</v>
      </c>
      <c r="D1223" s="239" t="s">
        <v>702</v>
      </c>
      <c r="E1223" s="239">
        <v>8958927</v>
      </c>
      <c r="F1223" s="239" t="s">
        <v>2357</v>
      </c>
      <c r="G1223" s="239" t="s">
        <v>25</v>
      </c>
      <c r="H1223" s="239">
        <v>2</v>
      </c>
      <c r="I1223" s="239" t="s">
        <v>2357</v>
      </c>
      <c r="J1223" s="239" t="s">
        <v>2370</v>
      </c>
      <c r="K1223" s="239" t="s">
        <v>2371</v>
      </c>
      <c r="L1223" s="240">
        <v>44281</v>
      </c>
      <c r="M1223" s="239" t="s">
        <v>887</v>
      </c>
    </row>
    <row r="1224" spans="1:13" x14ac:dyDescent="0.35">
      <c r="A1224" s="237" t="s">
        <v>857</v>
      </c>
      <c r="B1224" s="237" t="s">
        <v>858</v>
      </c>
      <c r="C1224" s="237" t="s">
        <v>859</v>
      </c>
      <c r="D1224" s="237" t="s">
        <v>696</v>
      </c>
      <c r="E1224" s="237">
        <v>6034824</v>
      </c>
      <c r="F1224" s="237" t="s">
        <v>2357</v>
      </c>
      <c r="G1224" s="237" t="s">
        <v>25</v>
      </c>
      <c r="H1224" s="237">
        <v>2</v>
      </c>
      <c r="I1224" s="237" t="s">
        <v>2357</v>
      </c>
      <c r="J1224" s="237" t="s">
        <v>2370</v>
      </c>
      <c r="K1224" s="237" t="s">
        <v>2372</v>
      </c>
      <c r="L1224" s="238">
        <v>44281</v>
      </c>
      <c r="M1224" s="237" t="s">
        <v>887</v>
      </c>
    </row>
    <row r="1225" spans="1:13" x14ac:dyDescent="0.35">
      <c r="A1225" s="239" t="s">
        <v>857</v>
      </c>
      <c r="B1225" s="239" t="s">
        <v>858</v>
      </c>
      <c r="C1225" s="239" t="s">
        <v>859</v>
      </c>
      <c r="D1225" s="239" t="s">
        <v>706</v>
      </c>
      <c r="E1225" s="239">
        <v>4223063</v>
      </c>
      <c r="F1225" s="239" t="s">
        <v>2357</v>
      </c>
      <c r="G1225" s="239" t="s">
        <v>25</v>
      </c>
      <c r="H1225" s="239">
        <v>2</v>
      </c>
      <c r="I1225" s="239" t="s">
        <v>2357</v>
      </c>
      <c r="J1225" s="239" t="s">
        <v>2370</v>
      </c>
      <c r="K1225" s="239" t="s">
        <v>2373</v>
      </c>
      <c r="L1225" s="240">
        <v>44281</v>
      </c>
      <c r="M1225" s="239" t="s">
        <v>887</v>
      </c>
    </row>
    <row r="1226" spans="1:13" x14ac:dyDescent="0.35">
      <c r="A1226" s="237" t="s">
        <v>857</v>
      </c>
      <c r="B1226" s="237" t="s">
        <v>858</v>
      </c>
      <c r="C1226" s="237" t="s">
        <v>859</v>
      </c>
      <c r="D1226" s="237" t="s">
        <v>698</v>
      </c>
      <c r="E1226" s="237">
        <v>4636097</v>
      </c>
      <c r="F1226" s="237" t="s">
        <v>2357</v>
      </c>
      <c r="G1226" s="237" t="s">
        <v>25</v>
      </c>
      <c r="H1226" s="237">
        <v>2</v>
      </c>
      <c r="I1226" s="237" t="s">
        <v>2357</v>
      </c>
      <c r="J1226" s="237" t="s">
        <v>2370</v>
      </c>
      <c r="K1226" s="237" t="s">
        <v>2374</v>
      </c>
      <c r="L1226" s="238">
        <v>44281</v>
      </c>
      <c r="M1226" s="237" t="s">
        <v>887</v>
      </c>
    </row>
    <row r="1227" spans="1:13" x14ac:dyDescent="0.35">
      <c r="A1227" s="239" t="s">
        <v>857</v>
      </c>
      <c r="B1227" s="239" t="s">
        <v>858</v>
      </c>
      <c r="C1227" s="239" t="s">
        <v>859</v>
      </c>
      <c r="D1227" s="239" t="s">
        <v>704</v>
      </c>
      <c r="E1227" s="239">
        <v>4200830</v>
      </c>
      <c r="F1227" s="239" t="s">
        <v>2357</v>
      </c>
      <c r="G1227" s="239" t="s">
        <v>25</v>
      </c>
      <c r="H1227" s="239">
        <v>2</v>
      </c>
      <c r="I1227" s="239" t="s">
        <v>2357</v>
      </c>
      <c r="J1227" s="239" t="s">
        <v>2370</v>
      </c>
      <c r="K1227" s="239" t="s">
        <v>2375</v>
      </c>
      <c r="L1227" s="240">
        <v>44281</v>
      </c>
      <c r="M1227" s="239" t="s">
        <v>887</v>
      </c>
    </row>
    <row r="1228" spans="1:13" x14ac:dyDescent="0.35">
      <c r="A1228" s="237" t="s">
        <v>857</v>
      </c>
      <c r="B1228" s="237" t="s">
        <v>858</v>
      </c>
      <c r="C1228" s="237" t="s">
        <v>859</v>
      </c>
      <c r="D1228" s="237" t="s">
        <v>692</v>
      </c>
      <c r="E1228" s="237">
        <v>122000</v>
      </c>
      <c r="F1228" s="237" t="s">
        <v>2357</v>
      </c>
      <c r="G1228" s="237" t="s">
        <v>25</v>
      </c>
      <c r="H1228" s="237">
        <v>2</v>
      </c>
      <c r="I1228" s="237" t="s">
        <v>2357</v>
      </c>
      <c r="J1228" s="237" t="s">
        <v>2370</v>
      </c>
      <c r="K1228" s="237" t="s">
        <v>2376</v>
      </c>
      <c r="L1228" s="238">
        <v>44281</v>
      </c>
      <c r="M1228" s="237" t="s">
        <v>887</v>
      </c>
    </row>
    <row r="1229" spans="1:13" x14ac:dyDescent="0.35">
      <c r="A1229" s="239" t="s">
        <v>2377</v>
      </c>
      <c r="B1229" s="239" t="s">
        <v>2378</v>
      </c>
      <c r="C1229" s="239" t="s">
        <v>2379</v>
      </c>
      <c r="D1229" s="239" t="s">
        <v>24</v>
      </c>
      <c r="E1229" s="239">
        <v>3</v>
      </c>
      <c r="F1229" s="239" t="s">
        <v>2380</v>
      </c>
      <c r="G1229" s="239" t="s">
        <v>25</v>
      </c>
      <c r="H1229" s="239">
        <v>2</v>
      </c>
      <c r="I1229" s="239" t="s">
        <v>2381</v>
      </c>
      <c r="J1229" s="239" t="s">
        <v>2382</v>
      </c>
      <c r="K1229" s="239" t="s">
        <v>2383</v>
      </c>
      <c r="L1229" s="240">
        <v>44284</v>
      </c>
      <c r="M1229" s="239" t="s">
        <v>20</v>
      </c>
    </row>
    <row r="1230" spans="1:13" x14ac:dyDescent="0.35">
      <c r="A1230" s="237" t="s">
        <v>951</v>
      </c>
      <c r="B1230" s="237" t="s">
        <v>952</v>
      </c>
      <c r="C1230" s="237" t="s">
        <v>953</v>
      </c>
      <c r="D1230" s="237" t="s">
        <v>57</v>
      </c>
      <c r="E1230" s="237">
        <v>604</v>
      </c>
      <c r="F1230" s="237" t="s">
        <v>2384</v>
      </c>
      <c r="G1230" s="237" t="s">
        <v>25</v>
      </c>
      <c r="H1230" s="237">
        <v>2</v>
      </c>
      <c r="I1230" s="237" t="s">
        <v>2385</v>
      </c>
      <c r="J1230" s="237" t="s">
        <v>2386</v>
      </c>
      <c r="K1230" s="237" t="s">
        <v>2387</v>
      </c>
      <c r="L1230" s="238">
        <v>44286</v>
      </c>
      <c r="M1230" s="237" t="s">
        <v>887</v>
      </c>
    </row>
    <row r="1231" spans="1:13" x14ac:dyDescent="0.35">
      <c r="A1231" s="239" t="s">
        <v>951</v>
      </c>
      <c r="B1231" s="239" t="s">
        <v>952</v>
      </c>
      <c r="C1231" s="239" t="s">
        <v>953</v>
      </c>
      <c r="D1231" s="239" t="s">
        <v>55</v>
      </c>
      <c r="E1231" s="239">
        <v>604</v>
      </c>
      <c r="F1231" s="239" t="s">
        <v>2384</v>
      </c>
      <c r="G1231" s="239" t="s">
        <v>25</v>
      </c>
      <c r="H1231" s="239">
        <v>2</v>
      </c>
      <c r="I1231" s="239" t="s">
        <v>2385</v>
      </c>
      <c r="J1231" s="239" t="s">
        <v>2386</v>
      </c>
      <c r="K1231" s="239" t="s">
        <v>2388</v>
      </c>
      <c r="L1231" s="240">
        <v>44286</v>
      </c>
      <c r="M1231" s="239" t="s">
        <v>887</v>
      </c>
    </row>
    <row r="1232" spans="1:13" x14ac:dyDescent="0.35">
      <c r="A1232" s="237" t="s">
        <v>972</v>
      </c>
      <c r="B1232" s="237" t="s">
        <v>973</v>
      </c>
      <c r="C1232" s="237" t="s">
        <v>974</v>
      </c>
      <c r="D1232" s="237" t="s">
        <v>57</v>
      </c>
      <c r="E1232" s="237">
        <v>161</v>
      </c>
      <c r="F1232" s="237" t="s">
        <v>2384</v>
      </c>
      <c r="G1232" s="237" t="s">
        <v>25</v>
      </c>
      <c r="H1232" s="237">
        <v>2</v>
      </c>
      <c r="I1232" s="237" t="s">
        <v>2389</v>
      </c>
      <c r="J1232" s="237" t="s">
        <v>2390</v>
      </c>
      <c r="K1232" s="237" t="s">
        <v>2391</v>
      </c>
      <c r="L1232" s="238">
        <v>44286</v>
      </c>
      <c r="M1232" s="237" t="s">
        <v>887</v>
      </c>
    </row>
    <row r="1233" spans="1:13" x14ac:dyDescent="0.35">
      <c r="A1233" s="239" t="s">
        <v>1835</v>
      </c>
      <c r="B1233" s="239" t="s">
        <v>1836</v>
      </c>
      <c r="C1233" s="239" t="s">
        <v>1837</v>
      </c>
      <c r="D1233" s="239" t="s">
        <v>875</v>
      </c>
      <c r="E1233" s="239">
        <v>3023782</v>
      </c>
      <c r="F1233" s="239" t="s">
        <v>2392</v>
      </c>
      <c r="G1233" s="239" t="s">
        <v>25</v>
      </c>
      <c r="H1233" s="239">
        <v>2</v>
      </c>
      <c r="I1233" s="239" t="s">
        <v>2393</v>
      </c>
      <c r="J1233" s="239" t="s">
        <v>2394</v>
      </c>
      <c r="K1233" s="239" t="s">
        <v>2395</v>
      </c>
      <c r="L1233" s="240">
        <v>44312</v>
      </c>
      <c r="M1233" s="239" t="s">
        <v>887</v>
      </c>
    </row>
    <row r="1234" spans="1:13" x14ac:dyDescent="0.35">
      <c r="A1234" s="237" t="s">
        <v>1835</v>
      </c>
      <c r="B1234" s="237" t="s">
        <v>1836</v>
      </c>
      <c r="C1234" s="237" t="s">
        <v>1837</v>
      </c>
      <c r="D1234" s="237" t="s">
        <v>784</v>
      </c>
      <c r="E1234" s="237">
        <v>3023782</v>
      </c>
      <c r="F1234" s="237" t="s">
        <v>2392</v>
      </c>
      <c r="G1234" s="237" t="s">
        <v>25</v>
      </c>
      <c r="H1234" s="237">
        <v>2</v>
      </c>
      <c r="I1234" s="237" t="s">
        <v>2393</v>
      </c>
      <c r="J1234" s="237" t="s">
        <v>2394</v>
      </c>
      <c r="K1234" s="237" t="s">
        <v>2396</v>
      </c>
      <c r="L1234" s="238">
        <v>44312</v>
      </c>
      <c r="M1234" s="237" t="s">
        <v>887</v>
      </c>
    </row>
    <row r="1235" spans="1:13" x14ac:dyDescent="0.35">
      <c r="A1235" s="239" t="s">
        <v>1835</v>
      </c>
      <c r="B1235" s="239" t="s">
        <v>1836</v>
      </c>
      <c r="C1235" s="239" t="s">
        <v>1837</v>
      </c>
      <c r="D1235" s="239" t="s">
        <v>779</v>
      </c>
      <c r="E1235" s="239">
        <v>84051</v>
      </c>
      <c r="F1235" s="239" t="s">
        <v>2397</v>
      </c>
      <c r="G1235" s="239" t="s">
        <v>25</v>
      </c>
      <c r="H1235" s="239">
        <v>2</v>
      </c>
      <c r="I1235" s="239" t="s">
        <v>2398</v>
      </c>
      <c r="J1235" s="239" t="s">
        <v>2399</v>
      </c>
      <c r="K1235" s="239" t="s">
        <v>2400</v>
      </c>
      <c r="L1235" s="240">
        <v>44312</v>
      </c>
      <c r="M1235" s="239" t="s">
        <v>887</v>
      </c>
    </row>
    <row r="1236" spans="1:13" x14ac:dyDescent="0.35">
      <c r="A1236" s="237" t="s">
        <v>1835</v>
      </c>
      <c r="B1236" s="237" t="s">
        <v>1836</v>
      </c>
      <c r="C1236" s="237" t="s">
        <v>1837</v>
      </c>
      <c r="D1236" s="237" t="s">
        <v>682</v>
      </c>
      <c r="E1236" s="237">
        <v>66051</v>
      </c>
      <c r="F1236" s="237" t="s">
        <v>2401</v>
      </c>
      <c r="G1236" s="237" t="s">
        <v>25</v>
      </c>
      <c r="H1236" s="237">
        <v>2</v>
      </c>
      <c r="I1236" s="237" t="s">
        <v>2402</v>
      </c>
      <c r="J1236" s="237" t="s">
        <v>2403</v>
      </c>
      <c r="K1236" s="237" t="s">
        <v>2404</v>
      </c>
      <c r="L1236" s="238">
        <v>44312</v>
      </c>
      <c r="M1236" s="237" t="s">
        <v>887</v>
      </c>
    </row>
    <row r="1237" spans="1:13" x14ac:dyDescent="0.35">
      <c r="A1237" s="239" t="s">
        <v>1835</v>
      </c>
      <c r="B1237" s="239" t="s">
        <v>1836</v>
      </c>
      <c r="C1237" s="239" t="s">
        <v>1837</v>
      </c>
      <c r="D1237" s="239" t="s">
        <v>702</v>
      </c>
      <c r="E1237" s="239">
        <v>66051</v>
      </c>
      <c r="F1237" s="239" t="s">
        <v>2397</v>
      </c>
      <c r="G1237" s="239" t="s">
        <v>25</v>
      </c>
      <c r="H1237" s="239">
        <v>2</v>
      </c>
      <c r="I1237" s="239" t="s">
        <v>2398</v>
      </c>
      <c r="J1237" s="239" t="s">
        <v>2405</v>
      </c>
      <c r="K1237" s="239" t="s">
        <v>2406</v>
      </c>
      <c r="L1237" s="240">
        <v>44312</v>
      </c>
      <c r="M1237" s="239" t="s">
        <v>887</v>
      </c>
    </row>
    <row r="1238" spans="1:13" x14ac:dyDescent="0.35">
      <c r="A1238" s="237" t="s">
        <v>1835</v>
      </c>
      <c r="B1238" s="237" t="s">
        <v>1836</v>
      </c>
      <c r="C1238" s="237" t="s">
        <v>1837</v>
      </c>
      <c r="D1238" s="237" t="s">
        <v>696</v>
      </c>
      <c r="E1238" s="237">
        <v>2873680</v>
      </c>
      <c r="F1238" s="237" t="s">
        <v>2397</v>
      </c>
      <c r="G1238" s="237" t="s">
        <v>25</v>
      </c>
      <c r="H1238" s="237">
        <v>2</v>
      </c>
      <c r="I1238" s="237" t="s">
        <v>2398</v>
      </c>
      <c r="J1238" s="237" t="s">
        <v>2405</v>
      </c>
      <c r="K1238" s="237" t="s">
        <v>2407</v>
      </c>
      <c r="L1238" s="238">
        <v>44312</v>
      </c>
      <c r="M1238" s="237" t="s">
        <v>887</v>
      </c>
    </row>
    <row r="1239" spans="1:13" x14ac:dyDescent="0.35">
      <c r="A1239" s="239" t="s">
        <v>1835</v>
      </c>
      <c r="B1239" s="239" t="s">
        <v>1836</v>
      </c>
      <c r="C1239" s="239" t="s">
        <v>1837</v>
      </c>
      <c r="D1239" s="239" t="s">
        <v>706</v>
      </c>
      <c r="E1239" s="239">
        <v>18000</v>
      </c>
      <c r="F1239" s="239" t="s">
        <v>2397</v>
      </c>
      <c r="G1239" s="239" t="s">
        <v>25</v>
      </c>
      <c r="H1239" s="239">
        <v>2</v>
      </c>
      <c r="I1239" s="239" t="s">
        <v>2398</v>
      </c>
      <c r="J1239" s="239" t="s">
        <v>2405</v>
      </c>
      <c r="K1239" s="239" t="s">
        <v>2408</v>
      </c>
      <c r="L1239" s="240">
        <v>44312</v>
      </c>
      <c r="M1239" s="239" t="s">
        <v>887</v>
      </c>
    </row>
    <row r="1240" spans="1:13" x14ac:dyDescent="0.35">
      <c r="A1240" s="237" t="s">
        <v>1835</v>
      </c>
      <c r="B1240" s="237" t="s">
        <v>1836</v>
      </c>
      <c r="C1240" s="237" t="s">
        <v>1837</v>
      </c>
      <c r="D1240" s="237" t="s">
        <v>698</v>
      </c>
      <c r="E1240" s="237">
        <v>66051</v>
      </c>
      <c r="F1240" s="237" t="s">
        <v>2397</v>
      </c>
      <c r="G1240" s="237" t="s">
        <v>25</v>
      </c>
      <c r="H1240" s="237">
        <v>2</v>
      </c>
      <c r="I1240" s="237" t="s">
        <v>2398</v>
      </c>
      <c r="J1240" s="237" t="s">
        <v>2405</v>
      </c>
      <c r="K1240" s="237" t="s">
        <v>2409</v>
      </c>
      <c r="L1240" s="238">
        <v>44312</v>
      </c>
      <c r="M1240" s="237" t="s">
        <v>887</v>
      </c>
    </row>
    <row r="1241" spans="1:13" x14ac:dyDescent="0.35">
      <c r="A1241" s="239" t="s">
        <v>2410</v>
      </c>
      <c r="B1241" s="239" t="s">
        <v>2411</v>
      </c>
      <c r="C1241" s="239" t="s">
        <v>627</v>
      </c>
      <c r="D1241" s="239" t="s">
        <v>242</v>
      </c>
      <c r="E1241" s="239">
        <v>79460</v>
      </c>
      <c r="F1241" s="239" t="s">
        <v>2412</v>
      </c>
      <c r="G1241" s="239" t="s">
        <v>50</v>
      </c>
      <c r="H1241" s="239">
        <v>1</v>
      </c>
      <c r="I1241" s="239" t="s">
        <v>2413</v>
      </c>
      <c r="J1241" s="239" t="s">
        <v>2414</v>
      </c>
      <c r="K1241" s="239" t="s">
        <v>2415</v>
      </c>
      <c r="L1241" s="240">
        <v>44316</v>
      </c>
      <c r="M1241" s="239" t="s">
        <v>20</v>
      </c>
    </row>
    <row r="1242" spans="1:13" x14ac:dyDescent="0.35">
      <c r="A1242" s="237" t="s">
        <v>2410</v>
      </c>
      <c r="B1242" s="237" t="s">
        <v>2411</v>
      </c>
      <c r="C1242" s="237" t="s">
        <v>627</v>
      </c>
      <c r="D1242" s="237" t="s">
        <v>61</v>
      </c>
      <c r="E1242" s="237">
        <v>0</v>
      </c>
      <c r="F1242" s="237" t="s">
        <v>17</v>
      </c>
      <c r="G1242" s="237" t="s">
        <v>17</v>
      </c>
      <c r="H1242" s="237" t="s">
        <v>17</v>
      </c>
      <c r="I1242" s="237" t="s">
        <v>17</v>
      </c>
      <c r="J1242" s="237" t="s">
        <v>17</v>
      </c>
      <c r="K1242" s="237" t="s">
        <v>2416</v>
      </c>
      <c r="L1242" s="238">
        <v>44316</v>
      </c>
      <c r="M1242" s="237" t="s">
        <v>20</v>
      </c>
    </row>
    <row r="1243" spans="1:13" x14ac:dyDescent="0.35">
      <c r="A1243" s="239" t="s">
        <v>2410</v>
      </c>
      <c r="B1243" s="239" t="s">
        <v>2411</v>
      </c>
      <c r="C1243" s="239" t="s">
        <v>627</v>
      </c>
      <c r="D1243" s="239" t="s">
        <v>59</v>
      </c>
      <c r="E1243" s="239">
        <v>0</v>
      </c>
      <c r="F1243" s="239" t="s">
        <v>17</v>
      </c>
      <c r="G1243" s="239" t="s">
        <v>17</v>
      </c>
      <c r="H1243" s="239" t="s">
        <v>17</v>
      </c>
      <c r="I1243" s="239" t="s">
        <v>17</v>
      </c>
      <c r="J1243" s="239" t="s">
        <v>17</v>
      </c>
      <c r="K1243" s="239" t="s">
        <v>2417</v>
      </c>
      <c r="L1243" s="240">
        <v>44316</v>
      </c>
      <c r="M1243" s="239" t="s">
        <v>20</v>
      </c>
    </row>
    <row r="1244" spans="1:13" x14ac:dyDescent="0.35">
      <c r="A1244" s="237" t="s">
        <v>2410</v>
      </c>
      <c r="B1244" s="237" t="s">
        <v>2411</v>
      </c>
      <c r="C1244" s="237" t="s">
        <v>627</v>
      </c>
      <c r="D1244" s="237" t="s">
        <v>16</v>
      </c>
      <c r="E1244" s="237">
        <v>55</v>
      </c>
      <c r="F1244" s="237" t="s">
        <v>2418</v>
      </c>
      <c r="G1244" s="237" t="s">
        <v>22</v>
      </c>
      <c r="H1244" s="237">
        <v>3</v>
      </c>
      <c r="I1244" s="237" t="s">
        <v>2419</v>
      </c>
      <c r="J1244" s="237" t="s">
        <v>2420</v>
      </c>
      <c r="K1244" s="237" t="s">
        <v>2421</v>
      </c>
      <c r="L1244" s="238">
        <v>44316</v>
      </c>
      <c r="M1244" s="237" t="s">
        <v>20</v>
      </c>
    </row>
    <row r="1245" spans="1:13" x14ac:dyDescent="0.35">
      <c r="A1245" s="239" t="s">
        <v>2410</v>
      </c>
      <c r="B1245" s="239" t="s">
        <v>2411</v>
      </c>
      <c r="C1245" s="239" t="s">
        <v>627</v>
      </c>
      <c r="D1245" s="239" t="s">
        <v>21</v>
      </c>
      <c r="E1245" s="239">
        <v>0</v>
      </c>
      <c r="F1245" s="239" t="s">
        <v>17</v>
      </c>
      <c r="G1245" s="239" t="s">
        <v>17</v>
      </c>
      <c r="H1245" s="239" t="s">
        <v>17</v>
      </c>
      <c r="I1245" s="239" t="s">
        <v>17</v>
      </c>
      <c r="J1245" s="239" t="s">
        <v>17</v>
      </c>
      <c r="K1245" s="239" t="s">
        <v>2422</v>
      </c>
      <c r="L1245" s="240">
        <v>44316</v>
      </c>
      <c r="M1245" s="239" t="s">
        <v>20</v>
      </c>
    </row>
    <row r="1246" spans="1:13" x14ac:dyDescent="0.35">
      <c r="A1246" s="237" t="s">
        <v>2410</v>
      </c>
      <c r="B1246" s="237" t="s">
        <v>2411</v>
      </c>
      <c r="C1246" s="237" t="s">
        <v>627</v>
      </c>
      <c r="D1246" s="237" t="s">
        <v>2423</v>
      </c>
      <c r="E1246" s="237">
        <v>0</v>
      </c>
      <c r="F1246" s="237" t="s">
        <v>17</v>
      </c>
      <c r="G1246" s="237" t="s">
        <v>17</v>
      </c>
      <c r="H1246" s="237" t="s">
        <v>17</v>
      </c>
      <c r="I1246" s="237" t="s">
        <v>17</v>
      </c>
      <c r="J1246" s="237" t="s">
        <v>17</v>
      </c>
      <c r="K1246" s="237" t="s">
        <v>2424</v>
      </c>
      <c r="L1246" s="238">
        <v>44316</v>
      </c>
      <c r="M1246" s="237" t="s">
        <v>20</v>
      </c>
    </row>
    <row r="1247" spans="1:13" x14ac:dyDescent="0.35">
      <c r="A1247" s="239" t="s">
        <v>2410</v>
      </c>
      <c r="B1247" s="239" t="s">
        <v>2411</v>
      </c>
      <c r="C1247" s="239" t="s">
        <v>627</v>
      </c>
      <c r="D1247" s="239" t="s">
        <v>28</v>
      </c>
      <c r="E1247" s="239">
        <v>0</v>
      </c>
      <c r="F1247" s="239" t="s">
        <v>17</v>
      </c>
      <c r="G1247" s="239" t="s">
        <v>17</v>
      </c>
      <c r="H1247" s="239" t="s">
        <v>17</v>
      </c>
      <c r="I1247" s="239" t="s">
        <v>17</v>
      </c>
      <c r="J1247" s="239" t="s">
        <v>17</v>
      </c>
      <c r="K1247" s="239" t="s">
        <v>2425</v>
      </c>
      <c r="L1247" s="240">
        <v>44316</v>
      </c>
      <c r="M1247" s="239" t="s">
        <v>20</v>
      </c>
    </row>
    <row r="1248" spans="1:13" x14ac:dyDescent="0.35">
      <c r="A1248" s="237" t="s">
        <v>2410</v>
      </c>
      <c r="B1248" s="237" t="s">
        <v>2411</v>
      </c>
      <c r="C1248" s="237" t="s">
        <v>627</v>
      </c>
      <c r="D1248" s="237" t="s">
        <v>24</v>
      </c>
      <c r="E1248" s="237">
        <v>2</v>
      </c>
      <c r="F1248" s="237" t="s">
        <v>2426</v>
      </c>
      <c r="G1248" s="237" t="s">
        <v>25</v>
      </c>
      <c r="H1248" s="237">
        <v>2</v>
      </c>
      <c r="I1248" s="237" t="s">
        <v>2427</v>
      </c>
      <c r="J1248" s="237" t="s">
        <v>2428</v>
      </c>
      <c r="K1248" s="237" t="s">
        <v>2429</v>
      </c>
      <c r="L1248" s="238">
        <v>44316</v>
      </c>
      <c r="M1248" s="237" t="s">
        <v>20</v>
      </c>
    </row>
    <row r="1249" spans="1:13" x14ac:dyDescent="0.35">
      <c r="A1249" s="239" t="s">
        <v>2410</v>
      </c>
      <c r="B1249" s="239" t="s">
        <v>2411</v>
      </c>
      <c r="C1249" s="239" t="s">
        <v>627</v>
      </c>
      <c r="D1249" s="239" t="s">
        <v>30</v>
      </c>
      <c r="E1249" s="239">
        <v>0</v>
      </c>
      <c r="F1249" s="239" t="s">
        <v>17</v>
      </c>
      <c r="G1249" s="239" t="s">
        <v>17</v>
      </c>
      <c r="H1249" s="239" t="s">
        <v>17</v>
      </c>
      <c r="I1249" s="239" t="s">
        <v>17</v>
      </c>
      <c r="J1249" s="239" t="s">
        <v>17</v>
      </c>
      <c r="K1249" s="239" t="s">
        <v>2430</v>
      </c>
      <c r="L1249" s="240">
        <v>44316</v>
      </c>
      <c r="M1249" s="239" t="s">
        <v>20</v>
      </c>
    </row>
    <row r="1250" spans="1:13" x14ac:dyDescent="0.35">
      <c r="A1250" s="237" t="s">
        <v>2410</v>
      </c>
      <c r="B1250" s="237" t="s">
        <v>2411</v>
      </c>
      <c r="C1250" s="237" t="s">
        <v>627</v>
      </c>
      <c r="D1250" s="237" t="s">
        <v>32</v>
      </c>
      <c r="E1250" s="237">
        <v>0</v>
      </c>
      <c r="F1250" s="237" t="s">
        <v>17</v>
      </c>
      <c r="G1250" s="237" t="s">
        <v>17</v>
      </c>
      <c r="H1250" s="237" t="s">
        <v>17</v>
      </c>
      <c r="I1250" s="237" t="s">
        <v>17</v>
      </c>
      <c r="J1250" s="237" t="s">
        <v>17</v>
      </c>
      <c r="K1250" s="237" t="s">
        <v>2431</v>
      </c>
      <c r="L1250" s="238">
        <v>44316</v>
      </c>
      <c r="M1250" s="237" t="s">
        <v>20</v>
      </c>
    </row>
    <row r="1251" spans="1:13" x14ac:dyDescent="0.35">
      <c r="A1251" s="239" t="s">
        <v>174</v>
      </c>
      <c r="B1251" s="239" t="s">
        <v>175</v>
      </c>
      <c r="C1251" s="239" t="s">
        <v>176</v>
      </c>
      <c r="D1251" s="239" t="s">
        <v>59</v>
      </c>
      <c r="E1251" s="239">
        <v>0</v>
      </c>
      <c r="F1251" s="239" t="s">
        <v>17</v>
      </c>
      <c r="G1251" s="239" t="s">
        <v>17</v>
      </c>
      <c r="H1251" s="239" t="s">
        <v>17</v>
      </c>
      <c r="I1251" s="239" t="s">
        <v>17</v>
      </c>
      <c r="J1251" s="239" t="s">
        <v>17</v>
      </c>
      <c r="K1251" s="239" t="s">
        <v>2432</v>
      </c>
      <c r="L1251" s="240">
        <v>44334</v>
      </c>
      <c r="M1251" s="239" t="s">
        <v>20</v>
      </c>
    </row>
    <row r="1252" spans="1:13" x14ac:dyDescent="0.35">
      <c r="A1252" s="237" t="s">
        <v>998</v>
      </c>
      <c r="B1252" s="237" t="s">
        <v>999</v>
      </c>
      <c r="C1252" s="237" t="s">
        <v>151</v>
      </c>
      <c r="D1252" s="237" t="s">
        <v>875</v>
      </c>
      <c r="E1252" s="237">
        <v>12300000</v>
      </c>
      <c r="F1252" s="237" t="s">
        <v>2433</v>
      </c>
      <c r="G1252" s="237" t="s">
        <v>50</v>
      </c>
      <c r="H1252" s="237">
        <v>1</v>
      </c>
      <c r="I1252" s="237" t="s">
        <v>2434</v>
      </c>
      <c r="J1252" s="237" t="s">
        <v>2435</v>
      </c>
      <c r="K1252" s="237" t="s">
        <v>2436</v>
      </c>
      <c r="L1252" s="238">
        <v>44340</v>
      </c>
      <c r="M1252" s="237" t="s">
        <v>887</v>
      </c>
    </row>
    <row r="1253" spans="1:13" x14ac:dyDescent="0.35">
      <c r="A1253" s="239" t="s">
        <v>998</v>
      </c>
      <c r="B1253" s="239" t="s">
        <v>999</v>
      </c>
      <c r="C1253" s="239" t="s">
        <v>151</v>
      </c>
      <c r="D1253" s="239" t="s">
        <v>242</v>
      </c>
      <c r="E1253" s="239">
        <v>28836</v>
      </c>
      <c r="F1253" s="239" t="s">
        <v>2437</v>
      </c>
      <c r="G1253" s="239" t="s">
        <v>25</v>
      </c>
      <c r="H1253" s="239">
        <v>2</v>
      </c>
      <c r="I1253" s="239" t="s">
        <v>2438</v>
      </c>
      <c r="J1253" s="239" t="s">
        <v>2439</v>
      </c>
      <c r="K1253" s="239" t="s">
        <v>2440</v>
      </c>
      <c r="L1253" s="240">
        <v>44340</v>
      </c>
      <c r="M1253" s="239" t="s">
        <v>20</v>
      </c>
    </row>
    <row r="1254" spans="1:13" x14ac:dyDescent="0.35">
      <c r="A1254" s="237" t="s">
        <v>998</v>
      </c>
      <c r="B1254" s="237" t="s">
        <v>999</v>
      </c>
      <c r="C1254" s="237" t="s">
        <v>151</v>
      </c>
      <c r="D1254" s="237" t="s">
        <v>784</v>
      </c>
      <c r="E1254" s="237">
        <v>1321525</v>
      </c>
      <c r="F1254" s="237" t="s">
        <v>2441</v>
      </c>
      <c r="G1254" s="237" t="s">
        <v>22</v>
      </c>
      <c r="H1254" s="237">
        <v>3</v>
      </c>
      <c r="I1254" s="237" t="s">
        <v>2442</v>
      </c>
      <c r="J1254" s="237" t="s">
        <v>2443</v>
      </c>
      <c r="K1254" s="237" t="s">
        <v>2444</v>
      </c>
      <c r="L1254" s="238">
        <v>44340</v>
      </c>
      <c r="M1254" s="237" t="s">
        <v>20</v>
      </c>
    </row>
    <row r="1255" spans="1:13" x14ac:dyDescent="0.35">
      <c r="A1255" s="239" t="s">
        <v>998</v>
      </c>
      <c r="B1255" s="239" t="s">
        <v>999</v>
      </c>
      <c r="C1255" s="239" t="s">
        <v>151</v>
      </c>
      <c r="D1255" s="239" t="s">
        <v>779</v>
      </c>
      <c r="E1255" s="239">
        <v>25368</v>
      </c>
      <c r="F1255" s="239" t="s">
        <v>2445</v>
      </c>
      <c r="G1255" s="239" t="s">
        <v>50</v>
      </c>
      <c r="H1255" s="239">
        <v>1</v>
      </c>
      <c r="I1255" s="239" t="s">
        <v>2446</v>
      </c>
      <c r="J1255" s="239" t="s">
        <v>2447</v>
      </c>
      <c r="K1255" s="239" t="s">
        <v>2448</v>
      </c>
      <c r="L1255" s="240">
        <v>44340</v>
      </c>
      <c r="M1255" s="239" t="s">
        <v>20</v>
      </c>
    </row>
    <row r="1256" spans="1:13" x14ac:dyDescent="0.35">
      <c r="A1256" s="237" t="s">
        <v>998</v>
      </c>
      <c r="B1256" s="237" t="s">
        <v>999</v>
      </c>
      <c r="C1256" s="237" t="s">
        <v>151</v>
      </c>
      <c r="D1256" s="237" t="s">
        <v>682</v>
      </c>
      <c r="E1256" s="237">
        <v>25368</v>
      </c>
      <c r="F1256" s="237" t="s">
        <v>2445</v>
      </c>
      <c r="G1256" s="237" t="s">
        <v>50</v>
      </c>
      <c r="H1256" s="237">
        <v>1</v>
      </c>
      <c r="I1256" s="237" t="s">
        <v>2446</v>
      </c>
      <c r="J1256" s="237" t="s">
        <v>2447</v>
      </c>
      <c r="K1256" s="237" t="s">
        <v>2449</v>
      </c>
      <c r="L1256" s="238">
        <v>44340</v>
      </c>
      <c r="M1256" s="237" t="s">
        <v>20</v>
      </c>
    </row>
    <row r="1257" spans="1:13" x14ac:dyDescent="0.35">
      <c r="A1257" s="239" t="s">
        <v>998</v>
      </c>
      <c r="B1257" s="239" t="s">
        <v>999</v>
      </c>
      <c r="C1257" s="239" t="s">
        <v>151</v>
      </c>
      <c r="D1257" s="239" t="s">
        <v>702</v>
      </c>
      <c r="E1257" s="239">
        <v>25368</v>
      </c>
      <c r="F1257" s="239" t="s">
        <v>2445</v>
      </c>
      <c r="G1257" s="239" t="s">
        <v>25</v>
      </c>
      <c r="H1257" s="239">
        <v>2</v>
      </c>
      <c r="I1257" s="239" t="s">
        <v>2446</v>
      </c>
      <c r="J1257" s="239" t="s">
        <v>2450</v>
      </c>
      <c r="K1257" s="239" t="s">
        <v>2451</v>
      </c>
      <c r="L1257" s="240">
        <v>44340</v>
      </c>
      <c r="M1257" s="239" t="s">
        <v>20</v>
      </c>
    </row>
    <row r="1258" spans="1:13" x14ac:dyDescent="0.35">
      <c r="A1258" s="237" t="s">
        <v>998</v>
      </c>
      <c r="B1258" s="237" t="s">
        <v>999</v>
      </c>
      <c r="C1258" s="237" t="s">
        <v>151</v>
      </c>
      <c r="D1258" s="237" t="s">
        <v>696</v>
      </c>
      <c r="E1258" s="237">
        <v>1296157</v>
      </c>
      <c r="F1258" s="237" t="s">
        <v>2445</v>
      </c>
      <c r="G1258" s="237" t="s">
        <v>25</v>
      </c>
      <c r="H1258" s="237">
        <v>2</v>
      </c>
      <c r="I1258" s="237" t="s">
        <v>2446</v>
      </c>
      <c r="J1258" s="237" t="s">
        <v>2452</v>
      </c>
      <c r="K1258" s="237" t="s">
        <v>2453</v>
      </c>
      <c r="L1258" s="238">
        <v>44340</v>
      </c>
      <c r="M1258" s="237"/>
    </row>
    <row r="1259" spans="1:13" x14ac:dyDescent="0.35">
      <c r="A1259" s="239" t="s">
        <v>998</v>
      </c>
      <c r="B1259" s="239" t="s">
        <v>999</v>
      </c>
      <c r="C1259" s="239" t="s">
        <v>151</v>
      </c>
      <c r="D1259" s="239" t="s">
        <v>706</v>
      </c>
      <c r="E1259" s="239">
        <v>0</v>
      </c>
      <c r="F1259" s="239" t="s">
        <v>2445</v>
      </c>
      <c r="G1259" s="239" t="s">
        <v>25</v>
      </c>
      <c r="H1259" s="239">
        <v>2</v>
      </c>
      <c r="I1259" s="239" t="s">
        <v>2446</v>
      </c>
      <c r="J1259" s="239" t="s">
        <v>2454</v>
      </c>
      <c r="K1259" s="239" t="s">
        <v>2455</v>
      </c>
      <c r="L1259" s="240">
        <v>44340</v>
      </c>
      <c r="M1259" s="239" t="s">
        <v>20</v>
      </c>
    </row>
    <row r="1260" spans="1:13" x14ac:dyDescent="0.35">
      <c r="A1260" s="237" t="s">
        <v>998</v>
      </c>
      <c r="B1260" s="237" t="s">
        <v>999</v>
      </c>
      <c r="C1260" s="237" t="s">
        <v>151</v>
      </c>
      <c r="D1260" s="237" t="s">
        <v>698</v>
      </c>
      <c r="E1260" s="237">
        <v>0</v>
      </c>
      <c r="F1260" s="237" t="s">
        <v>2445</v>
      </c>
      <c r="G1260" s="237" t="s">
        <v>25</v>
      </c>
      <c r="H1260" s="237">
        <v>2</v>
      </c>
      <c r="I1260" s="237" t="s">
        <v>2446</v>
      </c>
      <c r="J1260" s="237" t="s">
        <v>2456</v>
      </c>
      <c r="K1260" s="237" t="s">
        <v>2457</v>
      </c>
      <c r="L1260" s="238">
        <v>44340</v>
      </c>
      <c r="M1260" s="237" t="s">
        <v>20</v>
      </c>
    </row>
    <row r="1261" spans="1:13" x14ac:dyDescent="0.35">
      <c r="A1261" s="239" t="s">
        <v>998</v>
      </c>
      <c r="B1261" s="239" t="s">
        <v>999</v>
      </c>
      <c r="C1261" s="239" t="s">
        <v>151</v>
      </c>
      <c r="D1261" s="239" t="s">
        <v>704</v>
      </c>
      <c r="E1261" s="239">
        <v>25368</v>
      </c>
      <c r="F1261" s="239" t="s">
        <v>2445</v>
      </c>
      <c r="G1261" s="239" t="s">
        <v>25</v>
      </c>
      <c r="H1261" s="239">
        <v>2</v>
      </c>
      <c r="I1261" s="239" t="s">
        <v>2446</v>
      </c>
      <c r="J1261" s="239" t="s">
        <v>2456</v>
      </c>
      <c r="K1261" s="239" t="s">
        <v>2458</v>
      </c>
      <c r="L1261" s="240">
        <v>44340</v>
      </c>
      <c r="M1261" s="239" t="s">
        <v>20</v>
      </c>
    </row>
    <row r="1262" spans="1:13" x14ac:dyDescent="0.35">
      <c r="A1262" s="237" t="s">
        <v>998</v>
      </c>
      <c r="B1262" s="237" t="s">
        <v>999</v>
      </c>
      <c r="C1262" s="237" t="s">
        <v>151</v>
      </c>
      <c r="D1262" s="237" t="s">
        <v>692</v>
      </c>
      <c r="E1262" s="237">
        <v>0</v>
      </c>
      <c r="F1262" s="237" t="s">
        <v>17</v>
      </c>
      <c r="G1262" s="237" t="s">
        <v>17</v>
      </c>
      <c r="H1262" s="237" t="s">
        <v>17</v>
      </c>
      <c r="I1262" s="237" t="s">
        <v>17</v>
      </c>
      <c r="J1262" s="237" t="s">
        <v>2459</v>
      </c>
      <c r="K1262" s="237" t="s">
        <v>2460</v>
      </c>
      <c r="L1262" s="238">
        <v>44340</v>
      </c>
      <c r="M1262" s="237" t="s">
        <v>20</v>
      </c>
    </row>
    <row r="1263" spans="1:13" x14ac:dyDescent="0.35">
      <c r="A1263" s="239" t="s">
        <v>998</v>
      </c>
      <c r="B1263" s="239" t="s">
        <v>999</v>
      </c>
      <c r="C1263" s="239" t="s">
        <v>151</v>
      </c>
      <c r="D1263" s="239" t="s">
        <v>24</v>
      </c>
      <c r="E1263" s="239">
        <v>1</v>
      </c>
      <c r="F1263" s="239" t="s">
        <v>17</v>
      </c>
      <c r="G1263" s="239" t="s">
        <v>25</v>
      </c>
      <c r="H1263" s="239">
        <v>2</v>
      </c>
      <c r="I1263" s="239" t="s">
        <v>17</v>
      </c>
      <c r="J1263" s="239" t="s">
        <v>2461</v>
      </c>
      <c r="K1263" s="239" t="s">
        <v>2462</v>
      </c>
      <c r="L1263" s="240">
        <v>44340</v>
      </c>
      <c r="M1263" s="239" t="s">
        <v>887</v>
      </c>
    </row>
    <row r="1264" spans="1:13" x14ac:dyDescent="0.35">
      <c r="A1264" s="237" t="s">
        <v>290</v>
      </c>
      <c r="B1264" s="237" t="s">
        <v>291</v>
      </c>
      <c r="C1264" s="237" t="s">
        <v>292</v>
      </c>
      <c r="D1264" s="237" t="s">
        <v>242</v>
      </c>
      <c r="E1264" s="237">
        <v>440640</v>
      </c>
      <c r="F1264" s="237" t="s">
        <v>2463</v>
      </c>
      <c r="G1264" s="237" t="s">
        <v>50</v>
      </c>
      <c r="H1264" s="237">
        <v>1</v>
      </c>
      <c r="I1264" s="237" t="s">
        <v>2464</v>
      </c>
      <c r="J1264" s="237" t="s">
        <v>2465</v>
      </c>
      <c r="K1264" s="237" t="s">
        <v>2466</v>
      </c>
      <c r="L1264" s="238">
        <v>44346</v>
      </c>
      <c r="M1264" s="237" t="s">
        <v>887</v>
      </c>
    </row>
    <row r="1265" spans="1:13" x14ac:dyDescent="0.35">
      <c r="A1265" s="239" t="s">
        <v>290</v>
      </c>
      <c r="B1265" s="239" t="s">
        <v>291</v>
      </c>
      <c r="C1265" s="239" t="s">
        <v>292</v>
      </c>
      <c r="D1265" s="239" t="s">
        <v>784</v>
      </c>
      <c r="E1265" s="239">
        <v>25876380</v>
      </c>
      <c r="F1265" s="239" t="s">
        <v>2463</v>
      </c>
      <c r="G1265" s="239" t="s">
        <v>50</v>
      </c>
      <c r="H1265" s="239">
        <v>1</v>
      </c>
      <c r="I1265" s="239" t="s">
        <v>2464</v>
      </c>
      <c r="J1265" s="239" t="s">
        <v>2467</v>
      </c>
      <c r="K1265" s="239" t="s">
        <v>2468</v>
      </c>
      <c r="L1265" s="240">
        <v>44346</v>
      </c>
      <c r="M1265" s="239" t="s">
        <v>887</v>
      </c>
    </row>
    <row r="1266" spans="1:13" x14ac:dyDescent="0.35">
      <c r="A1266" s="237" t="s">
        <v>290</v>
      </c>
      <c r="B1266" s="237" t="s">
        <v>291</v>
      </c>
      <c r="C1266" s="237" t="s">
        <v>292</v>
      </c>
      <c r="D1266" s="237" t="s">
        <v>779</v>
      </c>
      <c r="E1266" s="237">
        <v>4343000</v>
      </c>
      <c r="F1266" s="237" t="s">
        <v>2469</v>
      </c>
      <c r="G1266" s="237" t="s">
        <v>50</v>
      </c>
      <c r="H1266" s="237">
        <v>1</v>
      </c>
      <c r="I1266" s="237" t="s">
        <v>2470</v>
      </c>
      <c r="J1266" s="237" t="s">
        <v>2471</v>
      </c>
      <c r="K1266" s="237" t="s">
        <v>2472</v>
      </c>
      <c r="L1266" s="238">
        <v>44346</v>
      </c>
      <c r="M1266" s="237" t="s">
        <v>887</v>
      </c>
    </row>
    <row r="1267" spans="1:13" x14ac:dyDescent="0.35">
      <c r="A1267" s="239" t="s">
        <v>290</v>
      </c>
      <c r="B1267" s="239" t="s">
        <v>291</v>
      </c>
      <c r="C1267" s="239" t="s">
        <v>292</v>
      </c>
      <c r="D1267" s="239" t="s">
        <v>702</v>
      </c>
      <c r="E1267" s="239">
        <v>4000000</v>
      </c>
      <c r="F1267" s="239" t="s">
        <v>2473</v>
      </c>
      <c r="G1267" s="239" t="s">
        <v>50</v>
      </c>
      <c r="H1267" s="239">
        <v>1</v>
      </c>
      <c r="I1267" s="239" t="s">
        <v>2464</v>
      </c>
      <c r="J1267" s="239" t="s">
        <v>2474</v>
      </c>
      <c r="K1267" s="239" t="s">
        <v>2475</v>
      </c>
      <c r="L1267" s="240">
        <v>44347</v>
      </c>
      <c r="M1267" s="239" t="s">
        <v>887</v>
      </c>
    </row>
    <row r="1268" spans="1:13" x14ac:dyDescent="0.35">
      <c r="A1268" s="237" t="s">
        <v>290</v>
      </c>
      <c r="B1268" s="237" t="s">
        <v>291</v>
      </c>
      <c r="C1268" s="237" t="s">
        <v>292</v>
      </c>
      <c r="D1268" s="237" t="s">
        <v>696</v>
      </c>
      <c r="E1268" s="237">
        <v>21533380</v>
      </c>
      <c r="F1268" s="237" t="s">
        <v>2473</v>
      </c>
      <c r="G1268" s="237" t="s">
        <v>50</v>
      </c>
      <c r="H1268" s="237">
        <v>1</v>
      </c>
      <c r="I1268" s="237" t="s">
        <v>2464</v>
      </c>
      <c r="J1268" s="237" t="s">
        <v>2476</v>
      </c>
      <c r="K1268" s="237" t="s">
        <v>2477</v>
      </c>
      <c r="L1268" s="238">
        <v>44347</v>
      </c>
      <c r="M1268" s="237" t="s">
        <v>887</v>
      </c>
    </row>
    <row r="1269" spans="1:13" x14ac:dyDescent="0.35">
      <c r="A1269" s="239" t="s">
        <v>290</v>
      </c>
      <c r="B1269" s="239" t="s">
        <v>291</v>
      </c>
      <c r="C1269" s="239" t="s">
        <v>292</v>
      </c>
      <c r="D1269" s="239" t="s">
        <v>706</v>
      </c>
      <c r="E1269" s="239">
        <v>343000</v>
      </c>
      <c r="F1269" s="239" t="s">
        <v>2478</v>
      </c>
      <c r="G1269" s="239" t="s">
        <v>50</v>
      </c>
      <c r="H1269" s="239">
        <v>1</v>
      </c>
      <c r="I1269" s="239" t="s">
        <v>2464</v>
      </c>
      <c r="J1269" s="239" t="s">
        <v>2474</v>
      </c>
      <c r="K1269" s="239" t="s">
        <v>2479</v>
      </c>
      <c r="L1269" s="240">
        <v>44347</v>
      </c>
      <c r="M1269" s="239" t="s">
        <v>887</v>
      </c>
    </row>
    <row r="1270" spans="1:13" x14ac:dyDescent="0.35">
      <c r="A1270" s="237" t="s">
        <v>290</v>
      </c>
      <c r="B1270" s="237" t="s">
        <v>291</v>
      </c>
      <c r="C1270" s="237" t="s">
        <v>292</v>
      </c>
      <c r="D1270" s="237" t="s">
        <v>698</v>
      </c>
      <c r="E1270" s="237">
        <v>2000000</v>
      </c>
      <c r="F1270" s="237" t="s">
        <v>2473</v>
      </c>
      <c r="G1270" s="237" t="s">
        <v>50</v>
      </c>
      <c r="H1270" s="237">
        <v>1</v>
      </c>
      <c r="I1270" s="237" t="s">
        <v>2464</v>
      </c>
      <c r="J1270" s="237" t="s">
        <v>2474</v>
      </c>
      <c r="K1270" s="237" t="s">
        <v>2480</v>
      </c>
      <c r="L1270" s="238">
        <v>44347</v>
      </c>
      <c r="M1270" s="237" t="s">
        <v>887</v>
      </c>
    </row>
    <row r="1271" spans="1:13" x14ac:dyDescent="0.35">
      <c r="A1271" s="239" t="s">
        <v>290</v>
      </c>
      <c r="B1271" s="239" t="s">
        <v>291</v>
      </c>
      <c r="C1271" s="239" t="s">
        <v>292</v>
      </c>
      <c r="D1271" s="239" t="s">
        <v>704</v>
      </c>
      <c r="E1271" s="239">
        <v>2000000</v>
      </c>
      <c r="F1271" s="239" t="s">
        <v>2473</v>
      </c>
      <c r="G1271" s="239" t="s">
        <v>50</v>
      </c>
      <c r="H1271" s="239">
        <v>1</v>
      </c>
      <c r="I1271" s="239" t="s">
        <v>2464</v>
      </c>
      <c r="J1271" s="239" t="s">
        <v>2474</v>
      </c>
      <c r="K1271" s="239" t="s">
        <v>2481</v>
      </c>
      <c r="L1271" s="240">
        <v>44347</v>
      </c>
      <c r="M1271" s="239" t="s">
        <v>887</v>
      </c>
    </row>
    <row r="1272" spans="1:13" x14ac:dyDescent="0.35">
      <c r="A1272" s="237" t="s">
        <v>290</v>
      </c>
      <c r="B1272" s="237" t="s">
        <v>291</v>
      </c>
      <c r="C1272" s="237" t="s">
        <v>292</v>
      </c>
      <c r="D1272" s="237" t="s">
        <v>692</v>
      </c>
      <c r="E1272" s="237">
        <v>0</v>
      </c>
      <c r="F1272" s="237" t="s">
        <v>2473</v>
      </c>
      <c r="G1272" s="237" t="s">
        <v>50</v>
      </c>
      <c r="H1272" s="237">
        <v>1</v>
      </c>
      <c r="I1272" s="237" t="s">
        <v>2464</v>
      </c>
      <c r="J1272" s="237" t="s">
        <v>2474</v>
      </c>
      <c r="K1272" s="237" t="s">
        <v>2482</v>
      </c>
      <c r="L1272" s="238">
        <v>44347</v>
      </c>
      <c r="M1272" s="237" t="s">
        <v>887</v>
      </c>
    </row>
    <row r="1273" spans="1:13" x14ac:dyDescent="0.35">
      <c r="A1273" s="239" t="s">
        <v>174</v>
      </c>
      <c r="B1273" s="239" t="s">
        <v>175</v>
      </c>
      <c r="C1273" s="239" t="s">
        <v>176</v>
      </c>
      <c r="D1273" s="239" t="s">
        <v>2483</v>
      </c>
      <c r="E1273" s="239">
        <v>0</v>
      </c>
      <c r="F1273" s="239" t="s">
        <v>2484</v>
      </c>
      <c r="G1273" s="239" t="s">
        <v>25</v>
      </c>
      <c r="H1273" s="239">
        <v>2</v>
      </c>
      <c r="I1273" s="239" t="s">
        <v>17</v>
      </c>
      <c r="J1273" s="239" t="s">
        <v>17</v>
      </c>
      <c r="K1273" s="239" t="s">
        <v>2485</v>
      </c>
      <c r="L1273" s="240">
        <v>44355</v>
      </c>
      <c r="M1273" s="239" t="s">
        <v>20</v>
      </c>
    </row>
    <row r="1274" spans="1:13" x14ac:dyDescent="0.35">
      <c r="A1274" s="237" t="s">
        <v>530</v>
      </c>
      <c r="B1274" s="237" t="s">
        <v>531</v>
      </c>
      <c r="C1274" s="237" t="s">
        <v>532</v>
      </c>
      <c r="D1274" s="237" t="s">
        <v>875</v>
      </c>
      <c r="E1274" s="237">
        <v>103700000</v>
      </c>
      <c r="F1274" s="237" t="s">
        <v>2486</v>
      </c>
      <c r="G1274" s="237" t="s">
        <v>25</v>
      </c>
      <c r="H1274" s="237">
        <v>2</v>
      </c>
      <c r="I1274" s="237" t="s">
        <v>2487</v>
      </c>
      <c r="J1274" s="237" t="s">
        <v>2488</v>
      </c>
      <c r="K1274" s="237" t="s">
        <v>2489</v>
      </c>
      <c r="L1274" s="238">
        <v>44363</v>
      </c>
      <c r="M1274" s="237" t="s">
        <v>20</v>
      </c>
    </row>
    <row r="1275" spans="1:13" x14ac:dyDescent="0.35">
      <c r="A1275" s="239" t="s">
        <v>530</v>
      </c>
      <c r="B1275" s="239" t="s">
        <v>531</v>
      </c>
      <c r="C1275" s="239" t="s">
        <v>532</v>
      </c>
      <c r="D1275" s="239" t="s">
        <v>242</v>
      </c>
      <c r="E1275" s="239">
        <v>1063652</v>
      </c>
      <c r="F1275" s="239" t="s">
        <v>2490</v>
      </c>
      <c r="G1275" s="239" t="s">
        <v>25</v>
      </c>
      <c r="H1275" s="239">
        <v>2</v>
      </c>
      <c r="I1275" s="239" t="s">
        <v>2491</v>
      </c>
      <c r="J1275" s="239" t="s">
        <v>2492</v>
      </c>
      <c r="K1275" s="239" t="s">
        <v>2493</v>
      </c>
      <c r="L1275" s="240">
        <v>44363</v>
      </c>
      <c r="M1275" s="239" t="s">
        <v>20</v>
      </c>
    </row>
    <row r="1276" spans="1:13" x14ac:dyDescent="0.35">
      <c r="A1276" s="237" t="s">
        <v>530</v>
      </c>
      <c r="B1276" s="237" t="s">
        <v>531</v>
      </c>
      <c r="C1276" s="237" t="s">
        <v>532</v>
      </c>
      <c r="D1276" s="237" t="s">
        <v>784</v>
      </c>
      <c r="E1276" s="237">
        <v>103700000</v>
      </c>
      <c r="F1276" s="237" t="s">
        <v>2486</v>
      </c>
      <c r="G1276" s="237" t="s">
        <v>25</v>
      </c>
      <c r="H1276" s="237">
        <v>2</v>
      </c>
      <c r="I1276" s="237" t="s">
        <v>2487</v>
      </c>
      <c r="J1276" s="237" t="s">
        <v>2494</v>
      </c>
      <c r="K1276" s="237" t="s">
        <v>2495</v>
      </c>
      <c r="L1276" s="238">
        <v>44363</v>
      </c>
      <c r="M1276" s="237" t="s">
        <v>20</v>
      </c>
    </row>
    <row r="1277" spans="1:13" x14ac:dyDescent="0.35">
      <c r="A1277" s="239" t="s">
        <v>530</v>
      </c>
      <c r="B1277" s="239" t="s">
        <v>531</v>
      </c>
      <c r="C1277" s="239" t="s">
        <v>532</v>
      </c>
      <c r="D1277" s="239" t="s">
        <v>779</v>
      </c>
      <c r="E1277" s="239">
        <v>103700000</v>
      </c>
      <c r="F1277" s="239" t="s">
        <v>2486</v>
      </c>
      <c r="G1277" s="239" t="s">
        <v>25</v>
      </c>
      <c r="H1277" s="239">
        <v>2</v>
      </c>
      <c r="I1277" s="239" t="s">
        <v>2487</v>
      </c>
      <c r="J1277" s="239" t="s">
        <v>2496</v>
      </c>
      <c r="K1277" s="239" t="s">
        <v>2497</v>
      </c>
      <c r="L1277" s="240">
        <v>44363</v>
      </c>
      <c r="M1277" s="239" t="s">
        <v>20</v>
      </c>
    </row>
    <row r="1278" spans="1:13" x14ac:dyDescent="0.35">
      <c r="A1278" s="237" t="s">
        <v>530</v>
      </c>
      <c r="B1278" s="237" t="s">
        <v>531</v>
      </c>
      <c r="C1278" s="237" t="s">
        <v>532</v>
      </c>
      <c r="D1278" s="237" t="s">
        <v>59</v>
      </c>
      <c r="E1278" s="237">
        <v>0</v>
      </c>
      <c r="F1278" s="237" t="s">
        <v>17</v>
      </c>
      <c r="G1278" s="237" t="s">
        <v>17</v>
      </c>
      <c r="H1278" s="237" t="s">
        <v>17</v>
      </c>
      <c r="I1278" s="237" t="s">
        <v>17</v>
      </c>
      <c r="J1278" s="237" t="s">
        <v>2498</v>
      </c>
      <c r="K1278" s="237" t="s">
        <v>2499</v>
      </c>
      <c r="L1278" s="238">
        <v>44363</v>
      </c>
      <c r="M1278" s="237" t="s">
        <v>20</v>
      </c>
    </row>
    <row r="1279" spans="1:13" x14ac:dyDescent="0.35">
      <c r="A1279" s="239" t="s">
        <v>530</v>
      </c>
      <c r="B1279" s="239" t="s">
        <v>531</v>
      </c>
      <c r="C1279" s="239" t="s">
        <v>532</v>
      </c>
      <c r="D1279" s="239" t="s">
        <v>61</v>
      </c>
      <c r="E1279" s="239">
        <v>0</v>
      </c>
      <c r="F1279" s="239" t="s">
        <v>17</v>
      </c>
      <c r="G1279" s="239" t="s">
        <v>17</v>
      </c>
      <c r="H1279" s="239" t="s">
        <v>17</v>
      </c>
      <c r="I1279" s="239" t="s">
        <v>17</v>
      </c>
      <c r="J1279" s="239" t="s">
        <v>2498</v>
      </c>
      <c r="K1279" s="239" t="s">
        <v>2500</v>
      </c>
      <c r="L1279" s="240">
        <v>44363</v>
      </c>
      <c r="M1279" s="239" t="s">
        <v>20</v>
      </c>
    </row>
    <row r="1280" spans="1:13" x14ac:dyDescent="0.35">
      <c r="A1280" s="237" t="s">
        <v>530</v>
      </c>
      <c r="B1280" s="237" t="s">
        <v>531</v>
      </c>
      <c r="C1280" s="237" t="s">
        <v>532</v>
      </c>
      <c r="D1280" s="237" t="s">
        <v>702</v>
      </c>
      <c r="E1280" s="237">
        <v>23500000</v>
      </c>
      <c r="F1280" s="237" t="s">
        <v>2501</v>
      </c>
      <c r="G1280" s="237" t="s">
        <v>25</v>
      </c>
      <c r="H1280" s="237">
        <v>2</v>
      </c>
      <c r="I1280" s="237" t="s">
        <v>2487</v>
      </c>
      <c r="J1280" s="237" t="s">
        <v>2502</v>
      </c>
      <c r="K1280" s="237" t="s">
        <v>2503</v>
      </c>
      <c r="L1280" s="238">
        <v>44363</v>
      </c>
      <c r="M1280" s="237" t="s">
        <v>20</v>
      </c>
    </row>
    <row r="1281" spans="1:13" x14ac:dyDescent="0.35">
      <c r="A1281" s="239" t="s">
        <v>530</v>
      </c>
      <c r="B1281" s="239" t="s">
        <v>531</v>
      </c>
      <c r="C1281" s="239" t="s">
        <v>532</v>
      </c>
      <c r="D1281" s="239" t="s">
        <v>696</v>
      </c>
      <c r="E1281" s="239">
        <v>0</v>
      </c>
      <c r="F1281" s="239" t="s">
        <v>2501</v>
      </c>
      <c r="G1281" s="239" t="s">
        <v>25</v>
      </c>
      <c r="H1281" s="239">
        <v>2</v>
      </c>
      <c r="I1281" s="239" t="s">
        <v>2487</v>
      </c>
      <c r="J1281" s="239" t="s">
        <v>2504</v>
      </c>
      <c r="K1281" s="239" t="s">
        <v>2505</v>
      </c>
      <c r="L1281" s="240">
        <v>44363</v>
      </c>
      <c r="M1281" s="239" t="s">
        <v>20</v>
      </c>
    </row>
    <row r="1282" spans="1:13" x14ac:dyDescent="0.35">
      <c r="A1282" s="237" t="s">
        <v>530</v>
      </c>
      <c r="B1282" s="237" t="s">
        <v>531</v>
      </c>
      <c r="C1282" s="237" t="s">
        <v>532</v>
      </c>
      <c r="D1282" s="237" t="s">
        <v>706</v>
      </c>
      <c r="E1282" s="237">
        <v>80200000</v>
      </c>
      <c r="F1282" s="237" t="s">
        <v>2501</v>
      </c>
      <c r="G1282" s="237" t="s">
        <v>25</v>
      </c>
      <c r="H1282" s="237">
        <v>2</v>
      </c>
      <c r="I1282" s="237" t="s">
        <v>2487</v>
      </c>
      <c r="J1282" s="237" t="s">
        <v>2506</v>
      </c>
      <c r="K1282" s="237" t="s">
        <v>2507</v>
      </c>
      <c r="L1282" s="238">
        <v>44363</v>
      </c>
      <c r="M1282" s="237" t="s">
        <v>20</v>
      </c>
    </row>
    <row r="1283" spans="1:13" x14ac:dyDescent="0.35">
      <c r="A1283" s="239" t="s">
        <v>530</v>
      </c>
      <c r="B1283" s="239" t="s">
        <v>531</v>
      </c>
      <c r="C1283" s="239" t="s">
        <v>532</v>
      </c>
      <c r="D1283" s="239" t="s">
        <v>698</v>
      </c>
      <c r="E1283" s="239">
        <v>925000</v>
      </c>
      <c r="F1283" s="239" t="s">
        <v>2501</v>
      </c>
      <c r="G1283" s="239" t="s">
        <v>25</v>
      </c>
      <c r="H1283" s="239">
        <v>2</v>
      </c>
      <c r="I1283" s="239" t="s">
        <v>2487</v>
      </c>
      <c r="J1283" s="239" t="s">
        <v>2508</v>
      </c>
      <c r="K1283" s="239" t="s">
        <v>2509</v>
      </c>
      <c r="L1283" s="240">
        <v>44363</v>
      </c>
      <c r="M1283" s="239" t="s">
        <v>20</v>
      </c>
    </row>
    <row r="1284" spans="1:13" x14ac:dyDescent="0.35">
      <c r="A1284" s="237" t="s">
        <v>530</v>
      </c>
      <c r="B1284" s="237" t="s">
        <v>531</v>
      </c>
      <c r="C1284" s="237" t="s">
        <v>532</v>
      </c>
      <c r="D1284" s="237" t="s">
        <v>704</v>
      </c>
      <c r="E1284" s="237">
        <v>17150000</v>
      </c>
      <c r="F1284" s="237" t="s">
        <v>2501</v>
      </c>
      <c r="G1284" s="237" t="s">
        <v>25</v>
      </c>
      <c r="H1284" s="237">
        <v>2</v>
      </c>
      <c r="I1284" s="237" t="s">
        <v>2487</v>
      </c>
      <c r="J1284" s="237" t="s">
        <v>2508</v>
      </c>
      <c r="K1284" s="237" t="s">
        <v>2510</v>
      </c>
      <c r="L1284" s="238">
        <v>44363</v>
      </c>
      <c r="M1284" s="237" t="s">
        <v>20</v>
      </c>
    </row>
    <row r="1285" spans="1:13" x14ac:dyDescent="0.35">
      <c r="A1285" s="239" t="s">
        <v>530</v>
      </c>
      <c r="B1285" s="239" t="s">
        <v>531</v>
      </c>
      <c r="C1285" s="239" t="s">
        <v>532</v>
      </c>
      <c r="D1285" s="239" t="s">
        <v>692</v>
      </c>
      <c r="E1285" s="239">
        <v>5425000</v>
      </c>
      <c r="F1285" s="239" t="s">
        <v>2501</v>
      </c>
      <c r="G1285" s="239" t="s">
        <v>25</v>
      </c>
      <c r="H1285" s="239">
        <v>2</v>
      </c>
      <c r="I1285" s="239" t="s">
        <v>2487</v>
      </c>
      <c r="J1285" s="239" t="s">
        <v>2508</v>
      </c>
      <c r="K1285" s="239" t="s">
        <v>2511</v>
      </c>
      <c r="L1285" s="240">
        <v>44363</v>
      </c>
      <c r="M1285" s="239" t="s">
        <v>20</v>
      </c>
    </row>
    <row r="1286" spans="1:13" x14ac:dyDescent="0.35">
      <c r="A1286" s="237" t="s">
        <v>530</v>
      </c>
      <c r="B1286" s="237" t="s">
        <v>531</v>
      </c>
      <c r="C1286" s="237" t="s">
        <v>532</v>
      </c>
      <c r="D1286" s="237" t="s">
        <v>24</v>
      </c>
      <c r="E1286" s="237">
        <v>4</v>
      </c>
      <c r="F1286" s="237" t="s">
        <v>2512</v>
      </c>
      <c r="G1286" s="237" t="s">
        <v>50</v>
      </c>
      <c r="H1286" s="237">
        <v>1</v>
      </c>
      <c r="I1286" s="237" t="s">
        <v>2513</v>
      </c>
      <c r="J1286" s="237" t="s">
        <v>2514</v>
      </c>
      <c r="K1286" s="237" t="s">
        <v>2515</v>
      </c>
      <c r="L1286" s="238">
        <v>44363</v>
      </c>
      <c r="M1286" s="237" t="s">
        <v>20</v>
      </c>
    </row>
    <row r="1287" spans="1:13" x14ac:dyDescent="0.35">
      <c r="A1287" s="239" t="s">
        <v>530</v>
      </c>
      <c r="B1287" s="239" t="s">
        <v>531</v>
      </c>
      <c r="C1287" s="239" t="s">
        <v>532</v>
      </c>
      <c r="D1287" s="239" t="s">
        <v>30</v>
      </c>
      <c r="E1287" s="239">
        <v>0</v>
      </c>
      <c r="F1287" s="239" t="s">
        <v>17</v>
      </c>
      <c r="G1287" s="239" t="s">
        <v>17</v>
      </c>
      <c r="H1287" s="239" t="s">
        <v>17</v>
      </c>
      <c r="I1287" s="239" t="s">
        <v>17</v>
      </c>
      <c r="J1287" s="239" t="s">
        <v>2498</v>
      </c>
      <c r="K1287" s="239" t="s">
        <v>2516</v>
      </c>
      <c r="L1287" s="240">
        <v>44363</v>
      </c>
      <c r="M1287" s="239" t="s">
        <v>20</v>
      </c>
    </row>
    <row r="1288" spans="1:13" x14ac:dyDescent="0.35">
      <c r="A1288" s="237" t="s">
        <v>530</v>
      </c>
      <c r="B1288" s="237" t="s">
        <v>531</v>
      </c>
      <c r="C1288" s="237" t="s">
        <v>532</v>
      </c>
      <c r="D1288" s="237" t="s">
        <v>32</v>
      </c>
      <c r="E1288" s="237">
        <v>10000</v>
      </c>
      <c r="F1288" s="237" t="s">
        <v>2517</v>
      </c>
      <c r="G1288" s="237" t="s">
        <v>22</v>
      </c>
      <c r="H1288" s="237">
        <v>3</v>
      </c>
      <c r="I1288" s="237" t="s">
        <v>2518</v>
      </c>
      <c r="J1288" s="237" t="s">
        <v>2519</v>
      </c>
      <c r="K1288" s="237" t="s">
        <v>2520</v>
      </c>
      <c r="L1288" s="238">
        <v>44363</v>
      </c>
      <c r="M1288" s="237" t="s">
        <v>20</v>
      </c>
    </row>
    <row r="1289" spans="1:13" x14ac:dyDescent="0.35">
      <c r="A1289" s="239" t="s">
        <v>1694</v>
      </c>
      <c r="B1289" s="239" t="s">
        <v>1695</v>
      </c>
      <c r="C1289" s="239" t="s">
        <v>532</v>
      </c>
      <c r="D1289" s="239" t="s">
        <v>875</v>
      </c>
      <c r="E1289" s="239">
        <v>103700000</v>
      </c>
      <c r="F1289" s="239" t="s">
        <v>2486</v>
      </c>
      <c r="G1289" s="239" t="s">
        <v>25</v>
      </c>
      <c r="H1289" s="239">
        <v>2</v>
      </c>
      <c r="I1289" s="239" t="s">
        <v>2487</v>
      </c>
      <c r="J1289" s="239" t="s">
        <v>2488</v>
      </c>
      <c r="K1289" s="239" t="s">
        <v>2521</v>
      </c>
      <c r="L1289" s="240">
        <v>44363</v>
      </c>
      <c r="M1289" s="239" t="s">
        <v>20</v>
      </c>
    </row>
    <row r="1290" spans="1:13" x14ac:dyDescent="0.35">
      <c r="A1290" s="237" t="s">
        <v>1694</v>
      </c>
      <c r="B1290" s="237" t="s">
        <v>1695</v>
      </c>
      <c r="C1290" s="237" t="s">
        <v>532</v>
      </c>
      <c r="D1290" s="237" t="s">
        <v>242</v>
      </c>
      <c r="E1290" s="237">
        <v>1063652</v>
      </c>
      <c r="F1290" s="237" t="s">
        <v>2490</v>
      </c>
      <c r="G1290" s="237" t="s">
        <v>25</v>
      </c>
      <c r="H1290" s="237">
        <v>2</v>
      </c>
      <c r="I1290" s="237" t="s">
        <v>2491</v>
      </c>
      <c r="J1290" s="237" t="s">
        <v>2492</v>
      </c>
      <c r="K1290" s="237" t="s">
        <v>2522</v>
      </c>
      <c r="L1290" s="238">
        <v>44363</v>
      </c>
      <c r="M1290" s="237" t="s">
        <v>20</v>
      </c>
    </row>
    <row r="1291" spans="1:13" x14ac:dyDescent="0.35">
      <c r="A1291" s="239" t="s">
        <v>1694</v>
      </c>
      <c r="B1291" s="239" t="s">
        <v>1695</v>
      </c>
      <c r="C1291" s="239" t="s">
        <v>532</v>
      </c>
      <c r="D1291" s="239" t="s">
        <v>784</v>
      </c>
      <c r="E1291" s="239">
        <v>103700000</v>
      </c>
      <c r="F1291" s="239" t="s">
        <v>2486</v>
      </c>
      <c r="G1291" s="239" t="s">
        <v>25</v>
      </c>
      <c r="H1291" s="239">
        <v>2</v>
      </c>
      <c r="I1291" s="239" t="s">
        <v>2487</v>
      </c>
      <c r="J1291" s="239" t="s">
        <v>2523</v>
      </c>
      <c r="K1291" s="239" t="s">
        <v>2524</v>
      </c>
      <c r="L1291" s="240">
        <v>44363</v>
      </c>
      <c r="M1291" s="239" t="s">
        <v>20</v>
      </c>
    </row>
    <row r="1292" spans="1:13" x14ac:dyDescent="0.35">
      <c r="A1292" s="237" t="s">
        <v>1694</v>
      </c>
      <c r="B1292" s="237" t="s">
        <v>1695</v>
      </c>
      <c r="C1292" s="237" t="s">
        <v>532</v>
      </c>
      <c r="D1292" s="237" t="s">
        <v>779</v>
      </c>
      <c r="E1292" s="237">
        <v>17744005</v>
      </c>
      <c r="F1292" s="237" t="s">
        <v>2525</v>
      </c>
      <c r="G1292" s="237" t="s">
        <v>25</v>
      </c>
      <c r="H1292" s="237">
        <v>2</v>
      </c>
      <c r="I1292" s="237" t="s">
        <v>2526</v>
      </c>
      <c r="J1292" s="237" t="s">
        <v>2527</v>
      </c>
      <c r="K1292" s="237" t="s">
        <v>2528</v>
      </c>
      <c r="L1292" s="238">
        <v>44363</v>
      </c>
      <c r="M1292" s="237" t="s">
        <v>20</v>
      </c>
    </row>
    <row r="1293" spans="1:13" x14ac:dyDescent="0.35">
      <c r="A1293" s="239" t="s">
        <v>1694</v>
      </c>
      <c r="B1293" s="239" t="s">
        <v>1695</v>
      </c>
      <c r="C1293" s="239" t="s">
        <v>532</v>
      </c>
      <c r="D1293" s="239" t="s">
        <v>59</v>
      </c>
      <c r="E1293" s="239">
        <v>0</v>
      </c>
      <c r="F1293" s="239" t="s">
        <v>17</v>
      </c>
      <c r="G1293" s="239" t="s">
        <v>17</v>
      </c>
      <c r="H1293" s="239" t="s">
        <v>17</v>
      </c>
      <c r="I1293" s="239" t="s">
        <v>17</v>
      </c>
      <c r="J1293" s="239" t="s">
        <v>17</v>
      </c>
      <c r="K1293" s="239" t="s">
        <v>2529</v>
      </c>
      <c r="L1293" s="240">
        <v>44363</v>
      </c>
      <c r="M1293" s="239" t="s">
        <v>20</v>
      </c>
    </row>
    <row r="1294" spans="1:13" x14ac:dyDescent="0.35">
      <c r="A1294" s="237" t="s">
        <v>1694</v>
      </c>
      <c r="B1294" s="237" t="s">
        <v>1695</v>
      </c>
      <c r="C1294" s="237" t="s">
        <v>532</v>
      </c>
      <c r="D1294" s="237" t="s">
        <v>61</v>
      </c>
      <c r="E1294" s="237">
        <v>0</v>
      </c>
      <c r="F1294" s="237" t="s">
        <v>17</v>
      </c>
      <c r="G1294" s="237" t="s">
        <v>17</v>
      </c>
      <c r="H1294" s="237" t="s">
        <v>17</v>
      </c>
      <c r="I1294" s="237" t="s">
        <v>17</v>
      </c>
      <c r="J1294" s="237" t="s">
        <v>17</v>
      </c>
      <c r="K1294" s="237" t="s">
        <v>2530</v>
      </c>
      <c r="L1294" s="238">
        <v>44363</v>
      </c>
      <c r="M1294" s="237" t="s">
        <v>20</v>
      </c>
    </row>
    <row r="1295" spans="1:13" x14ac:dyDescent="0.35">
      <c r="A1295" s="239" t="s">
        <v>1694</v>
      </c>
      <c r="B1295" s="239" t="s">
        <v>1695</v>
      </c>
      <c r="C1295" s="239" t="s">
        <v>532</v>
      </c>
      <c r="D1295" s="239" t="s">
        <v>24</v>
      </c>
      <c r="E1295" s="239">
        <v>3</v>
      </c>
      <c r="F1295" s="239" t="s">
        <v>2531</v>
      </c>
      <c r="G1295" s="239" t="s">
        <v>50</v>
      </c>
      <c r="H1295" s="239">
        <v>1</v>
      </c>
      <c r="I1295" s="239" t="s">
        <v>2532</v>
      </c>
      <c r="J1295" s="239" t="s">
        <v>2533</v>
      </c>
      <c r="K1295" s="239" t="s">
        <v>2534</v>
      </c>
      <c r="L1295" s="240">
        <v>44363</v>
      </c>
      <c r="M1295" s="239" t="s">
        <v>20</v>
      </c>
    </row>
    <row r="1296" spans="1:13" x14ac:dyDescent="0.35">
      <c r="A1296" s="237" t="s">
        <v>1694</v>
      </c>
      <c r="B1296" s="237" t="s">
        <v>1695</v>
      </c>
      <c r="C1296" s="237" t="s">
        <v>532</v>
      </c>
      <c r="D1296" s="237" t="s">
        <v>30</v>
      </c>
      <c r="E1296" s="237">
        <v>0</v>
      </c>
      <c r="F1296" s="237" t="s">
        <v>17</v>
      </c>
      <c r="G1296" s="237" t="s">
        <v>17</v>
      </c>
      <c r="H1296" s="237" t="s">
        <v>17</v>
      </c>
      <c r="I1296" s="237" t="s">
        <v>17</v>
      </c>
      <c r="J1296" s="237" t="s">
        <v>2535</v>
      </c>
      <c r="K1296" s="237" t="s">
        <v>2536</v>
      </c>
      <c r="L1296" s="238">
        <v>44363</v>
      </c>
      <c r="M1296" s="237" t="s">
        <v>20</v>
      </c>
    </row>
    <row r="1297" spans="1:13" x14ac:dyDescent="0.35">
      <c r="A1297" s="239" t="s">
        <v>1694</v>
      </c>
      <c r="B1297" s="239" t="s">
        <v>1695</v>
      </c>
      <c r="C1297" s="239" t="s">
        <v>532</v>
      </c>
      <c r="D1297" s="239" t="s">
        <v>32</v>
      </c>
      <c r="E1297" s="239">
        <v>0</v>
      </c>
      <c r="F1297" s="239" t="s">
        <v>17</v>
      </c>
      <c r="G1297" s="239" t="s">
        <v>17</v>
      </c>
      <c r="H1297" s="239" t="s">
        <v>17</v>
      </c>
      <c r="I1297" s="239" t="s">
        <v>17</v>
      </c>
      <c r="J1297" s="239" t="s">
        <v>2535</v>
      </c>
      <c r="K1297" s="239" t="s">
        <v>2537</v>
      </c>
      <c r="L1297" s="240">
        <v>44363</v>
      </c>
      <c r="M1297" s="239" t="s">
        <v>20</v>
      </c>
    </row>
    <row r="1298" spans="1:13" x14ac:dyDescent="0.35">
      <c r="A1298" s="237" t="s">
        <v>2538</v>
      </c>
      <c r="B1298" s="237" t="s">
        <v>2539</v>
      </c>
      <c r="C1298" s="237" t="s">
        <v>532</v>
      </c>
      <c r="D1298" s="237" t="s">
        <v>59</v>
      </c>
      <c r="E1298" s="237">
        <v>0</v>
      </c>
      <c r="F1298" s="237" t="s">
        <v>17</v>
      </c>
      <c r="G1298" s="237" t="s">
        <v>17</v>
      </c>
      <c r="H1298" s="237" t="s">
        <v>17</v>
      </c>
      <c r="I1298" s="237" t="s">
        <v>17</v>
      </c>
      <c r="J1298" s="237" t="s">
        <v>18</v>
      </c>
      <c r="K1298" s="237" t="s">
        <v>2540</v>
      </c>
      <c r="L1298" s="238">
        <v>44363</v>
      </c>
      <c r="M1298" s="237" t="s">
        <v>20</v>
      </c>
    </row>
    <row r="1299" spans="1:13" x14ac:dyDescent="0.35">
      <c r="A1299" s="239" t="s">
        <v>2538</v>
      </c>
      <c r="B1299" s="239" t="s">
        <v>2539</v>
      </c>
      <c r="C1299" s="239" t="s">
        <v>532</v>
      </c>
      <c r="D1299" s="239" t="s">
        <v>61</v>
      </c>
      <c r="E1299" s="239">
        <v>0</v>
      </c>
      <c r="F1299" s="239" t="s">
        <v>17</v>
      </c>
      <c r="G1299" s="239" t="s">
        <v>17</v>
      </c>
      <c r="H1299" s="239" t="s">
        <v>17</v>
      </c>
      <c r="I1299" s="239" t="s">
        <v>17</v>
      </c>
      <c r="J1299" s="239" t="s">
        <v>18</v>
      </c>
      <c r="K1299" s="239" t="s">
        <v>2541</v>
      </c>
      <c r="L1299" s="240">
        <v>44363</v>
      </c>
      <c r="M1299" s="239" t="s">
        <v>20</v>
      </c>
    </row>
    <row r="1300" spans="1:13" x14ac:dyDescent="0.35">
      <c r="A1300" s="237" t="s">
        <v>2538</v>
      </c>
      <c r="B1300" s="237" t="s">
        <v>2539</v>
      </c>
      <c r="C1300" s="237" t="s">
        <v>532</v>
      </c>
      <c r="D1300" s="237" t="s">
        <v>30</v>
      </c>
      <c r="E1300" s="237">
        <v>0</v>
      </c>
      <c r="F1300" s="237" t="s">
        <v>17</v>
      </c>
      <c r="G1300" s="237" t="s">
        <v>17</v>
      </c>
      <c r="H1300" s="237" t="s">
        <v>17</v>
      </c>
      <c r="I1300" s="237" t="s">
        <v>17</v>
      </c>
      <c r="J1300" s="237" t="s">
        <v>2498</v>
      </c>
      <c r="K1300" s="237" t="s">
        <v>2542</v>
      </c>
      <c r="L1300" s="238">
        <v>44363</v>
      </c>
      <c r="M1300" s="237" t="s">
        <v>20</v>
      </c>
    </row>
    <row r="1301" spans="1:13" x14ac:dyDescent="0.35">
      <c r="A1301" s="239" t="s">
        <v>67</v>
      </c>
      <c r="B1301" s="239" t="s">
        <v>68</v>
      </c>
      <c r="C1301" s="239" t="s">
        <v>69</v>
      </c>
      <c r="D1301" s="239" t="s">
        <v>682</v>
      </c>
      <c r="E1301" s="239">
        <v>33752</v>
      </c>
      <c r="F1301" s="239" t="s">
        <v>2543</v>
      </c>
      <c r="G1301" s="239" t="s">
        <v>22</v>
      </c>
      <c r="H1301" s="239">
        <v>3</v>
      </c>
      <c r="I1301" s="239" t="s">
        <v>2544</v>
      </c>
      <c r="J1301" s="239" t="s">
        <v>2545</v>
      </c>
      <c r="K1301" s="239" t="s">
        <v>2546</v>
      </c>
      <c r="L1301" s="240">
        <v>44364</v>
      </c>
      <c r="M1301" s="239" t="s">
        <v>20</v>
      </c>
    </row>
    <row r="1302" spans="1:13" x14ac:dyDescent="0.35">
      <c r="A1302" s="237" t="s">
        <v>2547</v>
      </c>
      <c r="B1302" s="237" t="s">
        <v>2548</v>
      </c>
      <c r="C1302" s="237" t="s">
        <v>455</v>
      </c>
      <c r="D1302" s="237" t="s">
        <v>61</v>
      </c>
      <c r="E1302" s="237" t="s">
        <v>17</v>
      </c>
      <c r="F1302" s="237" t="s">
        <v>17</v>
      </c>
      <c r="G1302" s="237" t="s">
        <v>17</v>
      </c>
      <c r="H1302" s="237" t="s">
        <v>17</v>
      </c>
      <c r="I1302" s="237" t="s">
        <v>17</v>
      </c>
      <c r="J1302" s="237" t="s">
        <v>17</v>
      </c>
      <c r="K1302" s="237" t="s">
        <v>2549</v>
      </c>
      <c r="L1302" s="238">
        <v>44370</v>
      </c>
      <c r="M1302" s="237" t="s">
        <v>20</v>
      </c>
    </row>
    <row r="1303" spans="1:13" x14ac:dyDescent="0.35">
      <c r="A1303" s="239" t="s">
        <v>2547</v>
      </c>
      <c r="B1303" s="239" t="s">
        <v>2548</v>
      </c>
      <c r="C1303" s="239" t="s">
        <v>455</v>
      </c>
      <c r="D1303" s="239" t="s">
        <v>59</v>
      </c>
      <c r="E1303" s="239" t="s">
        <v>17</v>
      </c>
      <c r="F1303" s="239" t="s">
        <v>17</v>
      </c>
      <c r="G1303" s="239" t="s">
        <v>17</v>
      </c>
      <c r="H1303" s="239" t="s">
        <v>17</v>
      </c>
      <c r="I1303" s="239" t="s">
        <v>17</v>
      </c>
      <c r="J1303" s="239" t="s">
        <v>17</v>
      </c>
      <c r="K1303" s="239" t="s">
        <v>2550</v>
      </c>
      <c r="L1303" s="240">
        <v>44370</v>
      </c>
      <c r="M1303" s="239" t="s">
        <v>20</v>
      </c>
    </row>
    <row r="1304" spans="1:13" x14ac:dyDescent="0.35">
      <c r="A1304" s="237" t="s">
        <v>2547</v>
      </c>
      <c r="B1304" s="237" t="s">
        <v>2548</v>
      </c>
      <c r="C1304" s="237" t="s">
        <v>455</v>
      </c>
      <c r="D1304" s="237" t="s">
        <v>16</v>
      </c>
      <c r="E1304" s="237" t="s">
        <v>17</v>
      </c>
      <c r="F1304" s="237" t="s">
        <v>17</v>
      </c>
      <c r="G1304" s="237" t="s">
        <v>17</v>
      </c>
      <c r="H1304" s="237" t="s">
        <v>17</v>
      </c>
      <c r="I1304" s="237" t="s">
        <v>17</v>
      </c>
      <c r="J1304" s="237" t="s">
        <v>17</v>
      </c>
      <c r="K1304" s="237" t="s">
        <v>2551</v>
      </c>
      <c r="L1304" s="238">
        <v>44370</v>
      </c>
      <c r="M1304" s="237" t="s">
        <v>20</v>
      </c>
    </row>
    <row r="1305" spans="1:13" x14ac:dyDescent="0.35">
      <c r="A1305" s="239" t="s">
        <v>2547</v>
      </c>
      <c r="B1305" s="239" t="s">
        <v>2548</v>
      </c>
      <c r="C1305" s="239" t="s">
        <v>455</v>
      </c>
      <c r="D1305" s="239" t="s">
        <v>21</v>
      </c>
      <c r="E1305" s="239" t="s">
        <v>17</v>
      </c>
      <c r="F1305" s="239" t="s">
        <v>17</v>
      </c>
      <c r="G1305" s="239" t="s">
        <v>17</v>
      </c>
      <c r="H1305" s="239" t="s">
        <v>17</v>
      </c>
      <c r="I1305" s="239" t="s">
        <v>17</v>
      </c>
      <c r="J1305" s="239" t="s">
        <v>17</v>
      </c>
      <c r="K1305" s="239" t="s">
        <v>2552</v>
      </c>
      <c r="L1305" s="240">
        <v>44370</v>
      </c>
      <c r="M1305" s="239" t="s">
        <v>20</v>
      </c>
    </row>
    <row r="1306" spans="1:13" x14ac:dyDescent="0.35">
      <c r="A1306" s="237" t="s">
        <v>2547</v>
      </c>
      <c r="B1306" s="237" t="s">
        <v>2548</v>
      </c>
      <c r="C1306" s="237" t="s">
        <v>455</v>
      </c>
      <c r="D1306" s="237" t="s">
        <v>2423</v>
      </c>
      <c r="E1306" s="237" t="s">
        <v>17</v>
      </c>
      <c r="F1306" s="237" t="s">
        <v>17</v>
      </c>
      <c r="G1306" s="237" t="s">
        <v>17</v>
      </c>
      <c r="H1306" s="237" t="s">
        <v>17</v>
      </c>
      <c r="I1306" s="237" t="s">
        <v>17</v>
      </c>
      <c r="J1306" s="237" t="s">
        <v>17</v>
      </c>
      <c r="K1306" s="237" t="s">
        <v>2553</v>
      </c>
      <c r="L1306" s="238">
        <v>44370</v>
      </c>
      <c r="M1306" s="237" t="s">
        <v>20</v>
      </c>
    </row>
    <row r="1307" spans="1:13" x14ac:dyDescent="0.35">
      <c r="A1307" s="239" t="s">
        <v>2547</v>
      </c>
      <c r="B1307" s="239" t="s">
        <v>2548</v>
      </c>
      <c r="C1307" s="239" t="s">
        <v>455</v>
      </c>
      <c r="D1307" s="239" t="s">
        <v>28</v>
      </c>
      <c r="E1307" s="239" t="s">
        <v>17</v>
      </c>
      <c r="F1307" s="239" t="s">
        <v>17</v>
      </c>
      <c r="G1307" s="239" t="s">
        <v>17</v>
      </c>
      <c r="H1307" s="239" t="s">
        <v>17</v>
      </c>
      <c r="I1307" s="239" t="s">
        <v>17</v>
      </c>
      <c r="J1307" s="239" t="s">
        <v>17</v>
      </c>
      <c r="K1307" s="239" t="s">
        <v>2554</v>
      </c>
      <c r="L1307" s="240">
        <v>44370</v>
      </c>
      <c r="M1307" s="239" t="s">
        <v>20</v>
      </c>
    </row>
    <row r="1308" spans="1:13" x14ac:dyDescent="0.35">
      <c r="A1308" s="237" t="s">
        <v>2547</v>
      </c>
      <c r="B1308" s="237" t="s">
        <v>2548</v>
      </c>
      <c r="C1308" s="237" t="s">
        <v>455</v>
      </c>
      <c r="D1308" s="237" t="s">
        <v>24</v>
      </c>
      <c r="E1308" s="237">
        <v>3</v>
      </c>
      <c r="F1308" s="237" t="s">
        <v>2555</v>
      </c>
      <c r="G1308" s="237" t="s">
        <v>50</v>
      </c>
      <c r="H1308" s="237">
        <v>1</v>
      </c>
      <c r="I1308" s="237" t="s">
        <v>2556</v>
      </c>
      <c r="J1308" s="237" t="s">
        <v>2557</v>
      </c>
      <c r="K1308" s="237" t="s">
        <v>2558</v>
      </c>
      <c r="L1308" s="238">
        <v>44370</v>
      </c>
      <c r="M1308" s="237" t="s">
        <v>20</v>
      </c>
    </row>
    <row r="1309" spans="1:13" x14ac:dyDescent="0.35">
      <c r="A1309" s="239" t="s">
        <v>2547</v>
      </c>
      <c r="B1309" s="239" t="s">
        <v>2548</v>
      </c>
      <c r="C1309" s="239" t="s">
        <v>455</v>
      </c>
      <c r="D1309" s="239" t="s">
        <v>30</v>
      </c>
      <c r="E1309" s="239" t="s">
        <v>17</v>
      </c>
      <c r="F1309" s="239" t="s">
        <v>17</v>
      </c>
      <c r="G1309" s="239" t="s">
        <v>17</v>
      </c>
      <c r="H1309" s="239" t="s">
        <v>17</v>
      </c>
      <c r="I1309" s="239" t="s">
        <v>17</v>
      </c>
      <c r="J1309" s="239" t="s">
        <v>17</v>
      </c>
      <c r="K1309" s="239" t="s">
        <v>2559</v>
      </c>
      <c r="L1309" s="240">
        <v>44370</v>
      </c>
      <c r="M1309" s="239" t="s">
        <v>20</v>
      </c>
    </row>
    <row r="1310" spans="1:13" x14ac:dyDescent="0.35">
      <c r="A1310" s="237" t="s">
        <v>2547</v>
      </c>
      <c r="B1310" s="237" t="s">
        <v>2548</v>
      </c>
      <c r="C1310" s="237" t="s">
        <v>455</v>
      </c>
      <c r="D1310" s="237" t="s">
        <v>32</v>
      </c>
      <c r="E1310" s="237" t="s">
        <v>17</v>
      </c>
      <c r="F1310" s="237" t="s">
        <v>17</v>
      </c>
      <c r="G1310" s="237" t="s">
        <v>17</v>
      </c>
      <c r="H1310" s="237" t="s">
        <v>17</v>
      </c>
      <c r="I1310" s="237" t="s">
        <v>17</v>
      </c>
      <c r="J1310" s="237" t="s">
        <v>17</v>
      </c>
      <c r="K1310" s="237" t="s">
        <v>2560</v>
      </c>
      <c r="L1310" s="238">
        <v>44370</v>
      </c>
      <c r="M1310" s="237" t="s">
        <v>20</v>
      </c>
    </row>
    <row r="1311" spans="1:13" x14ac:dyDescent="0.35">
      <c r="A1311" s="239" t="s">
        <v>625</v>
      </c>
      <c r="B1311" s="239" t="s">
        <v>626</v>
      </c>
      <c r="C1311" s="239" t="s">
        <v>627</v>
      </c>
      <c r="D1311" s="239" t="s">
        <v>242</v>
      </c>
      <c r="E1311" s="239">
        <v>1840687</v>
      </c>
      <c r="F1311" s="239" t="s">
        <v>2561</v>
      </c>
      <c r="G1311" s="239" t="s">
        <v>25</v>
      </c>
      <c r="H1311" s="239">
        <v>2</v>
      </c>
      <c r="I1311" s="239" t="s">
        <v>2562</v>
      </c>
      <c r="J1311" s="239" t="s">
        <v>2563</v>
      </c>
      <c r="K1311" s="239" t="s">
        <v>2564</v>
      </c>
      <c r="L1311" s="240">
        <v>44375</v>
      </c>
      <c r="M1311" s="239" t="s">
        <v>20</v>
      </c>
    </row>
    <row r="1312" spans="1:13" x14ac:dyDescent="0.35">
      <c r="A1312" s="237" t="s">
        <v>625</v>
      </c>
      <c r="B1312" s="237" t="s">
        <v>626</v>
      </c>
      <c r="C1312" s="237" t="s">
        <v>627</v>
      </c>
      <c r="D1312" s="237" t="s">
        <v>24</v>
      </c>
      <c r="E1312" s="237">
        <v>5</v>
      </c>
      <c r="F1312" s="237" t="s">
        <v>17</v>
      </c>
      <c r="G1312" s="237" t="s">
        <v>25</v>
      </c>
      <c r="H1312" s="237">
        <v>2</v>
      </c>
      <c r="I1312" s="237" t="s">
        <v>17</v>
      </c>
      <c r="J1312" s="237" t="s">
        <v>2565</v>
      </c>
      <c r="K1312" s="237" t="s">
        <v>2566</v>
      </c>
      <c r="L1312" s="238">
        <v>44375</v>
      </c>
      <c r="M1312" s="237" t="s">
        <v>20</v>
      </c>
    </row>
    <row r="1313" spans="1:13" x14ac:dyDescent="0.35">
      <c r="A1313" s="239" t="s">
        <v>1476</v>
      </c>
      <c r="B1313" s="239" t="s">
        <v>1477</v>
      </c>
      <c r="C1313" s="239" t="s">
        <v>627</v>
      </c>
      <c r="D1313" s="239" t="s">
        <v>242</v>
      </c>
      <c r="E1313" s="239">
        <v>89263</v>
      </c>
      <c r="F1313" s="239" t="s">
        <v>2567</v>
      </c>
      <c r="G1313" s="239" t="s">
        <v>25</v>
      </c>
      <c r="H1313" s="239">
        <v>2</v>
      </c>
      <c r="I1313" s="239" t="s">
        <v>2568</v>
      </c>
      <c r="J1313" s="239" t="s">
        <v>2569</v>
      </c>
      <c r="K1313" s="239" t="s">
        <v>2570</v>
      </c>
      <c r="L1313" s="240">
        <v>44375</v>
      </c>
      <c r="M1313" s="239" t="s">
        <v>20</v>
      </c>
    </row>
    <row r="1314" spans="1:13" x14ac:dyDescent="0.35">
      <c r="A1314" s="237" t="s">
        <v>1476</v>
      </c>
      <c r="B1314" s="237" t="s">
        <v>1477</v>
      </c>
      <c r="C1314" s="237" t="s">
        <v>627</v>
      </c>
      <c r="D1314" s="237" t="s">
        <v>784</v>
      </c>
      <c r="E1314" s="237">
        <v>13006900</v>
      </c>
      <c r="F1314" s="237" t="s">
        <v>2571</v>
      </c>
      <c r="G1314" s="237" t="s">
        <v>25</v>
      </c>
      <c r="H1314" s="237">
        <v>2</v>
      </c>
      <c r="I1314" s="237" t="s">
        <v>2572</v>
      </c>
      <c r="J1314" s="237" t="s">
        <v>2573</v>
      </c>
      <c r="K1314" s="237" t="s">
        <v>2574</v>
      </c>
      <c r="L1314" s="238">
        <v>44375</v>
      </c>
      <c r="M1314" s="237" t="s">
        <v>20</v>
      </c>
    </row>
    <row r="1315" spans="1:13" x14ac:dyDescent="0.35">
      <c r="A1315" s="239" t="s">
        <v>1476</v>
      </c>
      <c r="B1315" s="239" t="s">
        <v>1477</v>
      </c>
      <c r="C1315" s="239" t="s">
        <v>627</v>
      </c>
      <c r="D1315" s="239" t="s">
        <v>779</v>
      </c>
      <c r="E1315" s="239">
        <v>13006900</v>
      </c>
      <c r="F1315" s="239" t="s">
        <v>2571</v>
      </c>
      <c r="G1315" s="239" t="s">
        <v>25</v>
      </c>
      <c r="H1315" s="239">
        <v>2</v>
      </c>
      <c r="I1315" s="239" t="s">
        <v>2572</v>
      </c>
      <c r="J1315" s="239" t="s">
        <v>2575</v>
      </c>
      <c r="K1315" s="239" t="s">
        <v>2576</v>
      </c>
      <c r="L1315" s="240">
        <v>44375</v>
      </c>
      <c r="M1315" s="239" t="s">
        <v>20</v>
      </c>
    </row>
    <row r="1316" spans="1:13" x14ac:dyDescent="0.35">
      <c r="A1316" s="237" t="s">
        <v>1947</v>
      </c>
      <c r="B1316" s="237" t="s">
        <v>1948</v>
      </c>
      <c r="C1316" s="237" t="s">
        <v>627</v>
      </c>
      <c r="D1316" s="237" t="s">
        <v>242</v>
      </c>
      <c r="E1316" s="237">
        <v>180000</v>
      </c>
      <c r="F1316" s="237" t="s">
        <v>2577</v>
      </c>
      <c r="G1316" s="237" t="s">
        <v>25</v>
      </c>
      <c r="H1316" s="237">
        <v>2</v>
      </c>
      <c r="I1316" s="237" t="s">
        <v>2572</v>
      </c>
      <c r="J1316" s="237" t="s">
        <v>2578</v>
      </c>
      <c r="K1316" s="237" t="s">
        <v>2579</v>
      </c>
      <c r="L1316" s="238">
        <v>44375</v>
      </c>
      <c r="M1316" s="237" t="s">
        <v>20</v>
      </c>
    </row>
    <row r="1317" spans="1:13" x14ac:dyDescent="0.35">
      <c r="A1317" s="239" t="s">
        <v>1947</v>
      </c>
      <c r="B1317" s="239" t="s">
        <v>1948</v>
      </c>
      <c r="C1317" s="239" t="s">
        <v>627</v>
      </c>
      <c r="D1317" s="239" t="s">
        <v>784</v>
      </c>
      <c r="E1317" s="239">
        <v>13829800</v>
      </c>
      <c r="F1317" s="239" t="s">
        <v>2577</v>
      </c>
      <c r="G1317" s="239" t="s">
        <v>25</v>
      </c>
      <c r="H1317" s="239">
        <v>2</v>
      </c>
      <c r="I1317" s="239" t="s">
        <v>2572</v>
      </c>
      <c r="J1317" s="239" t="s">
        <v>2580</v>
      </c>
      <c r="K1317" s="239" t="s">
        <v>2581</v>
      </c>
      <c r="L1317" s="240">
        <v>44375</v>
      </c>
      <c r="M1317" s="239" t="s">
        <v>20</v>
      </c>
    </row>
    <row r="1318" spans="1:13" x14ac:dyDescent="0.35">
      <c r="A1318" s="237" t="s">
        <v>1947</v>
      </c>
      <c r="B1318" s="237" t="s">
        <v>1948</v>
      </c>
      <c r="C1318" s="237" t="s">
        <v>627</v>
      </c>
      <c r="D1318" s="237" t="s">
        <v>779</v>
      </c>
      <c r="E1318" s="237">
        <v>13829800</v>
      </c>
      <c r="F1318" s="237" t="s">
        <v>2577</v>
      </c>
      <c r="G1318" s="237" t="s">
        <v>25</v>
      </c>
      <c r="H1318" s="237">
        <v>2</v>
      </c>
      <c r="I1318" s="237" t="s">
        <v>2572</v>
      </c>
      <c r="J1318" s="237" t="s">
        <v>2580</v>
      </c>
      <c r="K1318" s="237" t="s">
        <v>2582</v>
      </c>
      <c r="L1318" s="238">
        <v>44375</v>
      </c>
      <c r="M1318" s="237" t="s">
        <v>20</v>
      </c>
    </row>
    <row r="1319" spans="1:13" x14ac:dyDescent="0.35">
      <c r="A1319" s="239" t="s">
        <v>1947</v>
      </c>
      <c r="B1319" s="239" t="s">
        <v>1948</v>
      </c>
      <c r="C1319" s="239" t="s">
        <v>627</v>
      </c>
      <c r="D1319" s="239" t="s">
        <v>24</v>
      </c>
      <c r="E1319" s="239">
        <v>2</v>
      </c>
      <c r="F1319" s="239" t="s">
        <v>17</v>
      </c>
      <c r="G1319" s="239" t="s">
        <v>25</v>
      </c>
      <c r="H1319" s="239">
        <v>2</v>
      </c>
      <c r="I1319" s="239" t="s">
        <v>17</v>
      </c>
      <c r="J1319" s="239" t="s">
        <v>2583</v>
      </c>
      <c r="K1319" s="239" t="s">
        <v>2584</v>
      </c>
      <c r="L1319" s="240">
        <v>44375</v>
      </c>
      <c r="M1319" s="239" t="s">
        <v>20</v>
      </c>
    </row>
    <row r="1320" spans="1:13" x14ac:dyDescent="0.35">
      <c r="A1320" s="237" t="s">
        <v>558</v>
      </c>
      <c r="B1320" s="237" t="s">
        <v>559</v>
      </c>
      <c r="C1320" s="237" t="s">
        <v>560</v>
      </c>
      <c r="D1320" s="237" t="s">
        <v>875</v>
      </c>
      <c r="E1320" s="237">
        <v>64293209</v>
      </c>
      <c r="F1320" s="237" t="s">
        <v>2585</v>
      </c>
      <c r="G1320" s="237" t="s">
        <v>25</v>
      </c>
      <c r="H1320" s="237">
        <v>2</v>
      </c>
      <c r="I1320" s="237" t="s">
        <v>2586</v>
      </c>
      <c r="J1320" s="237" t="s">
        <v>2587</v>
      </c>
      <c r="K1320" s="237" t="s">
        <v>2588</v>
      </c>
      <c r="L1320" s="238">
        <v>44376</v>
      </c>
      <c r="M1320" s="237" t="s">
        <v>887</v>
      </c>
    </row>
    <row r="1321" spans="1:13" x14ac:dyDescent="0.35">
      <c r="A1321" s="239" t="s">
        <v>558</v>
      </c>
      <c r="B1321" s="239" t="s">
        <v>559</v>
      </c>
      <c r="C1321" s="239" t="s">
        <v>560</v>
      </c>
      <c r="D1321" s="239" t="s">
        <v>784</v>
      </c>
      <c r="E1321" s="239">
        <v>7011880</v>
      </c>
      <c r="F1321" s="239" t="s">
        <v>2585</v>
      </c>
      <c r="G1321" s="239" t="s">
        <v>25</v>
      </c>
      <c r="H1321" s="239">
        <v>2</v>
      </c>
      <c r="I1321" s="239" t="s">
        <v>2586</v>
      </c>
      <c r="J1321" s="239" t="s">
        <v>2589</v>
      </c>
      <c r="K1321" s="239" t="s">
        <v>2590</v>
      </c>
      <c r="L1321" s="240">
        <v>44376</v>
      </c>
      <c r="M1321" s="239" t="s">
        <v>887</v>
      </c>
    </row>
    <row r="1322" spans="1:13" x14ac:dyDescent="0.35">
      <c r="A1322" s="237" t="s">
        <v>558</v>
      </c>
      <c r="B1322" s="237" t="s">
        <v>559</v>
      </c>
      <c r="C1322" s="237" t="s">
        <v>560</v>
      </c>
      <c r="D1322" s="237" t="s">
        <v>779</v>
      </c>
      <c r="E1322" s="237">
        <v>208091</v>
      </c>
      <c r="F1322" s="237" t="s">
        <v>2591</v>
      </c>
      <c r="G1322" s="237" t="s">
        <v>25</v>
      </c>
      <c r="H1322" s="237">
        <v>2</v>
      </c>
      <c r="I1322" s="237" t="s">
        <v>569</v>
      </c>
      <c r="J1322" s="237" t="s">
        <v>2592</v>
      </c>
      <c r="K1322" s="237" t="s">
        <v>2593</v>
      </c>
      <c r="L1322" s="238">
        <v>44376</v>
      </c>
      <c r="M1322" s="237" t="s">
        <v>887</v>
      </c>
    </row>
    <row r="1323" spans="1:13" x14ac:dyDescent="0.35">
      <c r="A1323" s="239" t="s">
        <v>558</v>
      </c>
      <c r="B1323" s="239" t="s">
        <v>559</v>
      </c>
      <c r="C1323" s="239" t="s">
        <v>560</v>
      </c>
      <c r="D1323" s="239" t="s">
        <v>682</v>
      </c>
      <c r="E1323" s="239">
        <v>208091</v>
      </c>
      <c r="F1323" s="239" t="s">
        <v>2591</v>
      </c>
      <c r="G1323" s="239" t="s">
        <v>25</v>
      </c>
      <c r="H1323" s="239">
        <v>2</v>
      </c>
      <c r="I1323" s="239" t="s">
        <v>569</v>
      </c>
      <c r="J1323" s="239" t="s">
        <v>2594</v>
      </c>
      <c r="K1323" s="239" t="s">
        <v>2595</v>
      </c>
      <c r="L1323" s="240">
        <v>44376</v>
      </c>
      <c r="M1323" s="239" t="s">
        <v>887</v>
      </c>
    </row>
    <row r="1324" spans="1:13" x14ac:dyDescent="0.35">
      <c r="A1324" s="237" t="s">
        <v>558</v>
      </c>
      <c r="B1324" s="237" t="s">
        <v>559</v>
      </c>
      <c r="C1324" s="237" t="s">
        <v>560</v>
      </c>
      <c r="D1324" s="237" t="s">
        <v>57</v>
      </c>
      <c r="E1324" s="237">
        <v>696</v>
      </c>
      <c r="F1324" s="237" t="s">
        <v>2596</v>
      </c>
      <c r="G1324" s="237" t="s">
        <v>25</v>
      </c>
      <c r="H1324" s="237">
        <v>2</v>
      </c>
      <c r="I1324" s="237" t="s">
        <v>2597</v>
      </c>
      <c r="J1324" s="237" t="s">
        <v>2598</v>
      </c>
      <c r="K1324" s="237" t="s">
        <v>2599</v>
      </c>
      <c r="L1324" s="238">
        <v>44376</v>
      </c>
      <c r="M1324" s="237" t="s">
        <v>887</v>
      </c>
    </row>
    <row r="1325" spans="1:13" x14ac:dyDescent="0.35">
      <c r="A1325" s="239" t="s">
        <v>558</v>
      </c>
      <c r="B1325" s="239" t="s">
        <v>559</v>
      </c>
      <c r="C1325" s="239" t="s">
        <v>560</v>
      </c>
      <c r="D1325" s="239" t="s">
        <v>55</v>
      </c>
      <c r="E1325" s="239">
        <v>697</v>
      </c>
      <c r="F1325" s="239" t="s">
        <v>2600</v>
      </c>
      <c r="G1325" s="239" t="s">
        <v>25</v>
      </c>
      <c r="H1325" s="239">
        <v>2</v>
      </c>
      <c r="I1325" s="239" t="s">
        <v>2601</v>
      </c>
      <c r="J1325" s="239" t="s">
        <v>2602</v>
      </c>
      <c r="K1325" s="239" t="s">
        <v>2603</v>
      </c>
      <c r="L1325" s="240">
        <v>44376</v>
      </c>
      <c r="M1325" s="239" t="s">
        <v>887</v>
      </c>
    </row>
    <row r="1326" spans="1:13" x14ac:dyDescent="0.35">
      <c r="A1326" s="237" t="s">
        <v>558</v>
      </c>
      <c r="B1326" s="237" t="s">
        <v>559</v>
      </c>
      <c r="C1326" s="237" t="s">
        <v>560</v>
      </c>
      <c r="D1326" s="237" t="s">
        <v>702</v>
      </c>
      <c r="E1326" s="237">
        <v>208091</v>
      </c>
      <c r="F1326" s="237" t="s">
        <v>2591</v>
      </c>
      <c r="G1326" s="237" t="s">
        <v>25</v>
      </c>
      <c r="H1326" s="237">
        <v>2</v>
      </c>
      <c r="I1326" s="237" t="s">
        <v>569</v>
      </c>
      <c r="J1326" s="237" t="s">
        <v>2604</v>
      </c>
      <c r="K1326" s="237" t="s">
        <v>2605</v>
      </c>
      <c r="L1326" s="238">
        <v>44376</v>
      </c>
      <c r="M1326" s="237" t="s">
        <v>887</v>
      </c>
    </row>
    <row r="1327" spans="1:13" x14ac:dyDescent="0.35">
      <c r="A1327" s="239" t="s">
        <v>558</v>
      </c>
      <c r="B1327" s="239" t="s">
        <v>559</v>
      </c>
      <c r="C1327" s="239" t="s">
        <v>560</v>
      </c>
      <c r="D1327" s="239" t="s">
        <v>696</v>
      </c>
      <c r="E1327" s="239">
        <v>6803789</v>
      </c>
      <c r="F1327" s="239" t="s">
        <v>2606</v>
      </c>
      <c r="G1327" s="239" t="s">
        <v>25</v>
      </c>
      <c r="H1327" s="239">
        <v>2</v>
      </c>
      <c r="I1327" s="239" t="s">
        <v>2607</v>
      </c>
      <c r="J1327" s="239" t="s">
        <v>2608</v>
      </c>
      <c r="K1327" s="239" t="s">
        <v>2609</v>
      </c>
      <c r="L1327" s="240">
        <v>44376</v>
      </c>
      <c r="M1327" s="239" t="s">
        <v>887</v>
      </c>
    </row>
    <row r="1328" spans="1:13" x14ac:dyDescent="0.35">
      <c r="A1328" s="237" t="s">
        <v>558</v>
      </c>
      <c r="B1328" s="237" t="s">
        <v>559</v>
      </c>
      <c r="C1328" s="237" t="s">
        <v>560</v>
      </c>
      <c r="D1328" s="237" t="s">
        <v>706</v>
      </c>
      <c r="E1328" s="237">
        <v>0</v>
      </c>
      <c r="F1328" s="237" t="s">
        <v>2591</v>
      </c>
      <c r="G1328" s="237" t="s">
        <v>25</v>
      </c>
      <c r="H1328" s="237">
        <v>2</v>
      </c>
      <c r="I1328" s="237" t="s">
        <v>569</v>
      </c>
      <c r="J1328" s="237" t="s">
        <v>2610</v>
      </c>
      <c r="K1328" s="237" t="s">
        <v>2611</v>
      </c>
      <c r="L1328" s="238">
        <v>44376</v>
      </c>
      <c r="M1328" s="237" t="s">
        <v>887</v>
      </c>
    </row>
    <row r="1329" spans="1:13" x14ac:dyDescent="0.35">
      <c r="A1329" s="239" t="s">
        <v>558</v>
      </c>
      <c r="B1329" s="239" t="s">
        <v>559</v>
      </c>
      <c r="C1329" s="239" t="s">
        <v>560</v>
      </c>
      <c r="D1329" s="239" t="s">
        <v>698</v>
      </c>
      <c r="E1329" s="239">
        <v>208091</v>
      </c>
      <c r="F1329" s="239" t="s">
        <v>2591</v>
      </c>
      <c r="G1329" s="239" t="s">
        <v>25</v>
      </c>
      <c r="H1329" s="239">
        <v>2</v>
      </c>
      <c r="I1329" s="239" t="s">
        <v>569</v>
      </c>
      <c r="J1329" s="239" t="s">
        <v>2604</v>
      </c>
      <c r="K1329" s="239" t="s">
        <v>2612</v>
      </c>
      <c r="L1329" s="240">
        <v>44376</v>
      </c>
      <c r="M1329" s="239" t="s">
        <v>887</v>
      </c>
    </row>
    <row r="1330" spans="1:13" x14ac:dyDescent="0.35">
      <c r="A1330" s="237" t="s">
        <v>558</v>
      </c>
      <c r="B1330" s="237" t="s">
        <v>559</v>
      </c>
      <c r="C1330" s="237" t="s">
        <v>560</v>
      </c>
      <c r="D1330" s="237" t="s">
        <v>704</v>
      </c>
      <c r="E1330" s="237">
        <v>0</v>
      </c>
      <c r="F1330" s="237" t="s">
        <v>2591</v>
      </c>
      <c r="G1330" s="237" t="s">
        <v>25</v>
      </c>
      <c r="H1330" s="237">
        <v>2</v>
      </c>
      <c r="I1330" s="237" t="s">
        <v>569</v>
      </c>
      <c r="J1330" s="237" t="s">
        <v>2604</v>
      </c>
      <c r="K1330" s="237" t="s">
        <v>2613</v>
      </c>
      <c r="L1330" s="238">
        <v>44376</v>
      </c>
      <c r="M1330" s="237" t="s">
        <v>887</v>
      </c>
    </row>
    <row r="1331" spans="1:13" x14ac:dyDescent="0.35">
      <c r="A1331" s="239" t="s">
        <v>558</v>
      </c>
      <c r="B1331" s="239" t="s">
        <v>559</v>
      </c>
      <c r="C1331" s="239" t="s">
        <v>560</v>
      </c>
      <c r="D1331" s="239" t="s">
        <v>692</v>
      </c>
      <c r="E1331" s="239">
        <v>0</v>
      </c>
      <c r="F1331" s="239" t="s">
        <v>2591</v>
      </c>
      <c r="G1331" s="239" t="s">
        <v>25</v>
      </c>
      <c r="H1331" s="239">
        <v>2</v>
      </c>
      <c r="I1331" s="239" t="s">
        <v>569</v>
      </c>
      <c r="J1331" s="239" t="s">
        <v>2604</v>
      </c>
      <c r="K1331" s="239" t="s">
        <v>2614</v>
      </c>
      <c r="L1331" s="240">
        <v>44376</v>
      </c>
      <c r="M1331" s="239" t="s">
        <v>887</v>
      </c>
    </row>
    <row r="1332" spans="1:13" x14ac:dyDescent="0.35">
      <c r="A1332" s="237" t="s">
        <v>1420</v>
      </c>
      <c r="B1332" s="237" t="s">
        <v>1421</v>
      </c>
      <c r="C1332" s="237" t="s">
        <v>1098</v>
      </c>
      <c r="D1332" s="237" t="s">
        <v>242</v>
      </c>
      <c r="E1332" s="237">
        <v>108688</v>
      </c>
      <c r="F1332" s="237" t="s">
        <v>2615</v>
      </c>
      <c r="G1332" s="237" t="s">
        <v>25</v>
      </c>
      <c r="H1332" s="237">
        <v>2</v>
      </c>
      <c r="I1332" s="237" t="s">
        <v>2616</v>
      </c>
      <c r="J1332" s="237" t="s">
        <v>2617</v>
      </c>
      <c r="K1332" s="237" t="s">
        <v>2618</v>
      </c>
      <c r="L1332" s="238">
        <v>44376</v>
      </c>
      <c r="M1332" s="237" t="s">
        <v>887</v>
      </c>
    </row>
    <row r="1333" spans="1:13" x14ac:dyDescent="0.35">
      <c r="A1333" s="239" t="s">
        <v>1420</v>
      </c>
      <c r="B1333" s="239" t="s">
        <v>1421</v>
      </c>
      <c r="C1333" s="239" t="s">
        <v>1098</v>
      </c>
      <c r="D1333" s="239" t="s">
        <v>784</v>
      </c>
      <c r="E1333" s="239">
        <v>12674918</v>
      </c>
      <c r="F1333" s="239" t="s">
        <v>2619</v>
      </c>
      <c r="G1333" s="239" t="s">
        <v>25</v>
      </c>
      <c r="H1333" s="239">
        <v>2</v>
      </c>
      <c r="I1333" s="239" t="s">
        <v>2620</v>
      </c>
      <c r="J1333" s="239" t="s">
        <v>2621</v>
      </c>
      <c r="K1333" s="239" t="s">
        <v>2622</v>
      </c>
      <c r="L1333" s="240">
        <v>44376</v>
      </c>
      <c r="M1333" s="239" t="s">
        <v>887</v>
      </c>
    </row>
    <row r="1334" spans="1:13" x14ac:dyDescent="0.35">
      <c r="A1334" s="237" t="s">
        <v>1420</v>
      </c>
      <c r="B1334" s="237" t="s">
        <v>1421</v>
      </c>
      <c r="C1334" s="237" t="s">
        <v>1098</v>
      </c>
      <c r="D1334" s="237" t="s">
        <v>57</v>
      </c>
      <c r="E1334" s="237">
        <v>0</v>
      </c>
      <c r="F1334" s="237" t="s">
        <v>17</v>
      </c>
      <c r="G1334" s="237" t="s">
        <v>17</v>
      </c>
      <c r="H1334" s="237" t="s">
        <v>17</v>
      </c>
      <c r="I1334" s="237" t="s">
        <v>17</v>
      </c>
      <c r="J1334" s="237" t="s">
        <v>2623</v>
      </c>
      <c r="K1334" s="237" t="s">
        <v>2624</v>
      </c>
      <c r="L1334" s="238">
        <v>44376</v>
      </c>
      <c r="M1334" s="237" t="s">
        <v>887</v>
      </c>
    </row>
    <row r="1335" spans="1:13" x14ac:dyDescent="0.35">
      <c r="A1335" s="239" t="s">
        <v>434</v>
      </c>
      <c r="B1335" s="239" t="s">
        <v>435</v>
      </c>
      <c r="C1335" s="239" t="s">
        <v>436</v>
      </c>
      <c r="D1335" s="239" t="s">
        <v>779</v>
      </c>
      <c r="E1335" s="239">
        <v>115009</v>
      </c>
      <c r="F1335" s="239" t="s">
        <v>2625</v>
      </c>
      <c r="G1335" s="239" t="s">
        <v>25</v>
      </c>
      <c r="H1335" s="239">
        <v>2</v>
      </c>
      <c r="I1335" s="239" t="s">
        <v>2626</v>
      </c>
      <c r="J1335" s="239" t="s">
        <v>2627</v>
      </c>
      <c r="K1335" s="239" t="s">
        <v>2628</v>
      </c>
      <c r="L1335" s="240">
        <v>44376</v>
      </c>
      <c r="M1335" s="239" t="s">
        <v>887</v>
      </c>
    </row>
    <row r="1336" spans="1:13" x14ac:dyDescent="0.35">
      <c r="A1336" s="237" t="s">
        <v>434</v>
      </c>
      <c r="B1336" s="237" t="s">
        <v>435</v>
      </c>
      <c r="C1336" s="237" t="s">
        <v>436</v>
      </c>
      <c r="D1336" s="237" t="s">
        <v>682</v>
      </c>
      <c r="E1336" s="237">
        <v>115009</v>
      </c>
      <c r="F1336" s="237" t="s">
        <v>2625</v>
      </c>
      <c r="G1336" s="237" t="s">
        <v>25</v>
      </c>
      <c r="H1336" s="237">
        <v>2</v>
      </c>
      <c r="I1336" s="237" t="s">
        <v>2626</v>
      </c>
      <c r="J1336" s="237" t="s">
        <v>2629</v>
      </c>
      <c r="K1336" s="237" t="s">
        <v>2630</v>
      </c>
      <c r="L1336" s="238">
        <v>44376</v>
      </c>
      <c r="M1336" s="237" t="s">
        <v>887</v>
      </c>
    </row>
    <row r="1337" spans="1:13" x14ac:dyDescent="0.35">
      <c r="A1337" s="239" t="s">
        <v>434</v>
      </c>
      <c r="B1337" s="239" t="s">
        <v>435</v>
      </c>
      <c r="C1337" s="239" t="s">
        <v>436</v>
      </c>
      <c r="D1337" s="239" t="s">
        <v>57</v>
      </c>
      <c r="E1337" s="239">
        <v>131</v>
      </c>
      <c r="F1337" s="239" t="s">
        <v>2631</v>
      </c>
      <c r="G1337" s="239" t="s">
        <v>25</v>
      </c>
      <c r="H1337" s="239">
        <v>2</v>
      </c>
      <c r="I1337" s="239" t="s">
        <v>2632</v>
      </c>
      <c r="J1337" s="239" t="s">
        <v>2633</v>
      </c>
      <c r="K1337" s="239" t="s">
        <v>2634</v>
      </c>
      <c r="L1337" s="240">
        <v>44376</v>
      </c>
      <c r="M1337" s="239" t="s">
        <v>887</v>
      </c>
    </row>
    <row r="1338" spans="1:13" x14ac:dyDescent="0.35">
      <c r="A1338" s="237" t="s">
        <v>434</v>
      </c>
      <c r="B1338" s="237" t="s">
        <v>435</v>
      </c>
      <c r="C1338" s="237" t="s">
        <v>436</v>
      </c>
      <c r="D1338" s="237" t="s">
        <v>55</v>
      </c>
      <c r="E1338" s="237">
        <v>131</v>
      </c>
      <c r="F1338" s="237" t="s">
        <v>2635</v>
      </c>
      <c r="G1338" s="237" t="s">
        <v>25</v>
      </c>
      <c r="H1338" s="237">
        <v>2</v>
      </c>
      <c r="I1338" s="237" t="s">
        <v>2636</v>
      </c>
      <c r="J1338" s="237" t="s">
        <v>2637</v>
      </c>
      <c r="K1338" s="237" t="s">
        <v>2638</v>
      </c>
      <c r="L1338" s="238">
        <v>44376</v>
      </c>
      <c r="M1338" s="237" t="s">
        <v>887</v>
      </c>
    </row>
    <row r="1339" spans="1:13" x14ac:dyDescent="0.35">
      <c r="A1339" s="239" t="s">
        <v>434</v>
      </c>
      <c r="B1339" s="239" t="s">
        <v>435</v>
      </c>
      <c r="C1339" s="239" t="s">
        <v>436</v>
      </c>
      <c r="D1339" s="239" t="s">
        <v>702</v>
      </c>
      <c r="E1339" s="239">
        <v>115009</v>
      </c>
      <c r="F1339" s="239" t="s">
        <v>2625</v>
      </c>
      <c r="G1339" s="239" t="s">
        <v>25</v>
      </c>
      <c r="H1339" s="239">
        <v>2</v>
      </c>
      <c r="I1339" s="239" t="s">
        <v>2626</v>
      </c>
      <c r="J1339" s="239" t="s">
        <v>2639</v>
      </c>
      <c r="K1339" s="239" t="s">
        <v>2640</v>
      </c>
      <c r="L1339" s="240">
        <v>44376</v>
      </c>
      <c r="M1339" s="239" t="s">
        <v>887</v>
      </c>
    </row>
    <row r="1340" spans="1:13" x14ac:dyDescent="0.35">
      <c r="A1340" s="237" t="s">
        <v>434</v>
      </c>
      <c r="B1340" s="237" t="s">
        <v>435</v>
      </c>
      <c r="C1340" s="237" t="s">
        <v>436</v>
      </c>
      <c r="D1340" s="237" t="s">
        <v>696</v>
      </c>
      <c r="E1340" s="237">
        <v>11868175</v>
      </c>
      <c r="F1340" s="237" t="s">
        <v>2625</v>
      </c>
      <c r="G1340" s="237" t="s">
        <v>25</v>
      </c>
      <c r="H1340" s="237">
        <v>2</v>
      </c>
      <c r="I1340" s="237" t="s">
        <v>2626</v>
      </c>
      <c r="J1340" s="237" t="s">
        <v>2639</v>
      </c>
      <c r="K1340" s="237" t="s">
        <v>2641</v>
      </c>
      <c r="L1340" s="238">
        <v>44376</v>
      </c>
      <c r="M1340" s="237" t="s">
        <v>887</v>
      </c>
    </row>
    <row r="1341" spans="1:13" x14ac:dyDescent="0.35">
      <c r="A1341" s="239" t="s">
        <v>434</v>
      </c>
      <c r="B1341" s="239" t="s">
        <v>435</v>
      </c>
      <c r="C1341" s="239" t="s">
        <v>436</v>
      </c>
      <c r="D1341" s="239" t="s">
        <v>706</v>
      </c>
      <c r="E1341" s="239">
        <v>0</v>
      </c>
      <c r="F1341" s="239" t="s">
        <v>2625</v>
      </c>
      <c r="G1341" s="239" t="s">
        <v>25</v>
      </c>
      <c r="H1341" s="239">
        <v>2</v>
      </c>
      <c r="I1341" s="239" t="s">
        <v>2626</v>
      </c>
      <c r="J1341" s="239" t="s">
        <v>2639</v>
      </c>
      <c r="K1341" s="239" t="s">
        <v>2642</v>
      </c>
      <c r="L1341" s="240">
        <v>44376</v>
      </c>
      <c r="M1341" s="239" t="s">
        <v>887</v>
      </c>
    </row>
    <row r="1342" spans="1:13" x14ac:dyDescent="0.35">
      <c r="A1342" s="237" t="s">
        <v>434</v>
      </c>
      <c r="B1342" s="237" t="s">
        <v>435</v>
      </c>
      <c r="C1342" s="237" t="s">
        <v>436</v>
      </c>
      <c r="D1342" s="237" t="s">
        <v>698</v>
      </c>
      <c r="E1342" s="237">
        <v>115009</v>
      </c>
      <c r="F1342" s="237" t="s">
        <v>2625</v>
      </c>
      <c r="G1342" s="237" t="s">
        <v>25</v>
      </c>
      <c r="H1342" s="237">
        <v>2</v>
      </c>
      <c r="I1342" s="237" t="s">
        <v>2626</v>
      </c>
      <c r="J1342" s="237" t="s">
        <v>2639</v>
      </c>
      <c r="K1342" s="237" t="s">
        <v>2643</v>
      </c>
      <c r="L1342" s="238">
        <v>44376</v>
      </c>
      <c r="M1342" s="237" t="s">
        <v>887</v>
      </c>
    </row>
    <row r="1343" spans="1:13" x14ac:dyDescent="0.35">
      <c r="A1343" s="239" t="s">
        <v>434</v>
      </c>
      <c r="B1343" s="239" t="s">
        <v>435</v>
      </c>
      <c r="C1343" s="239" t="s">
        <v>436</v>
      </c>
      <c r="D1343" s="239" t="s">
        <v>704</v>
      </c>
      <c r="E1343" s="239">
        <v>0</v>
      </c>
      <c r="F1343" s="239" t="s">
        <v>2625</v>
      </c>
      <c r="G1343" s="239" t="s">
        <v>25</v>
      </c>
      <c r="H1343" s="239">
        <v>2</v>
      </c>
      <c r="I1343" s="239" t="s">
        <v>2626</v>
      </c>
      <c r="J1343" s="239" t="s">
        <v>2639</v>
      </c>
      <c r="K1343" s="239" t="s">
        <v>2644</v>
      </c>
      <c r="L1343" s="240">
        <v>44376</v>
      </c>
      <c r="M1343" s="239" t="s">
        <v>887</v>
      </c>
    </row>
    <row r="1344" spans="1:13" x14ac:dyDescent="0.35">
      <c r="A1344" s="237" t="s">
        <v>434</v>
      </c>
      <c r="B1344" s="237" t="s">
        <v>435</v>
      </c>
      <c r="C1344" s="237" t="s">
        <v>436</v>
      </c>
      <c r="D1344" s="237" t="s">
        <v>692</v>
      </c>
      <c r="E1344" s="237">
        <v>0</v>
      </c>
      <c r="F1344" s="237" t="s">
        <v>2625</v>
      </c>
      <c r="G1344" s="237" t="s">
        <v>25</v>
      </c>
      <c r="H1344" s="237">
        <v>2</v>
      </c>
      <c r="I1344" s="237" t="s">
        <v>2626</v>
      </c>
      <c r="J1344" s="237" t="s">
        <v>2639</v>
      </c>
      <c r="K1344" s="237" t="s">
        <v>2645</v>
      </c>
      <c r="L1344" s="238">
        <v>44376</v>
      </c>
      <c r="M1344" s="237" t="s">
        <v>887</v>
      </c>
    </row>
    <row r="1345" spans="1:13" x14ac:dyDescent="0.35">
      <c r="A1345" s="239" t="s">
        <v>181</v>
      </c>
      <c r="B1345" s="239" t="s">
        <v>182</v>
      </c>
      <c r="C1345" s="239" t="s">
        <v>183</v>
      </c>
      <c r="D1345" s="239" t="s">
        <v>242</v>
      </c>
      <c r="E1345" s="239">
        <v>40463</v>
      </c>
      <c r="F1345" s="239" t="s">
        <v>2646</v>
      </c>
      <c r="G1345" s="239" t="s">
        <v>50</v>
      </c>
      <c r="H1345" s="239">
        <v>1</v>
      </c>
      <c r="I1345" s="239" t="s">
        <v>2647</v>
      </c>
      <c r="J1345" s="239" t="s">
        <v>2648</v>
      </c>
      <c r="K1345" s="239" t="s">
        <v>2649</v>
      </c>
      <c r="L1345" s="240">
        <v>44376</v>
      </c>
      <c r="M1345" s="239" t="s">
        <v>887</v>
      </c>
    </row>
    <row r="1346" spans="1:13" x14ac:dyDescent="0.35">
      <c r="A1346" s="237" t="s">
        <v>181</v>
      </c>
      <c r="B1346" s="237" t="s">
        <v>182</v>
      </c>
      <c r="C1346" s="237" t="s">
        <v>183</v>
      </c>
      <c r="D1346" s="237" t="s">
        <v>784</v>
      </c>
      <c r="E1346" s="237">
        <v>8707900</v>
      </c>
      <c r="F1346" s="237" t="s">
        <v>2646</v>
      </c>
      <c r="G1346" s="237" t="s">
        <v>25</v>
      </c>
      <c r="H1346" s="237">
        <v>2</v>
      </c>
      <c r="I1346" s="237" t="s">
        <v>2647</v>
      </c>
      <c r="J1346" s="237" t="s">
        <v>2650</v>
      </c>
      <c r="K1346" s="237" t="s">
        <v>2651</v>
      </c>
      <c r="L1346" s="238">
        <v>44376</v>
      </c>
      <c r="M1346" s="237" t="s">
        <v>887</v>
      </c>
    </row>
    <row r="1347" spans="1:13" x14ac:dyDescent="0.35">
      <c r="A1347" s="239" t="s">
        <v>495</v>
      </c>
      <c r="B1347" s="239" t="s">
        <v>496</v>
      </c>
      <c r="C1347" s="239" t="s">
        <v>497</v>
      </c>
      <c r="D1347" s="239" t="s">
        <v>242</v>
      </c>
      <c r="E1347" s="239">
        <v>166445</v>
      </c>
      <c r="F1347" s="239" t="s">
        <v>2652</v>
      </c>
      <c r="G1347" s="239" t="s">
        <v>50</v>
      </c>
      <c r="H1347" s="239">
        <v>1</v>
      </c>
      <c r="I1347" s="239" t="s">
        <v>2653</v>
      </c>
      <c r="J1347" s="239" t="s">
        <v>2654</v>
      </c>
      <c r="K1347" s="239" t="s">
        <v>2655</v>
      </c>
      <c r="L1347" s="240">
        <v>44377</v>
      </c>
      <c r="M1347" s="239" t="s">
        <v>887</v>
      </c>
    </row>
    <row r="1348" spans="1:13" x14ac:dyDescent="0.35">
      <c r="A1348" s="237" t="s">
        <v>495</v>
      </c>
      <c r="B1348" s="237" t="s">
        <v>496</v>
      </c>
      <c r="C1348" s="237" t="s">
        <v>497</v>
      </c>
      <c r="D1348" s="237" t="s">
        <v>784</v>
      </c>
      <c r="E1348" s="237">
        <v>3523000</v>
      </c>
      <c r="F1348" s="237" t="s">
        <v>2656</v>
      </c>
      <c r="G1348" s="237" t="s">
        <v>50</v>
      </c>
      <c r="H1348" s="237">
        <v>1</v>
      </c>
      <c r="I1348" s="237" t="s">
        <v>2657</v>
      </c>
      <c r="J1348" s="237" t="s">
        <v>2658</v>
      </c>
      <c r="K1348" s="237" t="s">
        <v>2659</v>
      </c>
      <c r="L1348" s="238">
        <v>44377</v>
      </c>
      <c r="M1348" s="237" t="s">
        <v>887</v>
      </c>
    </row>
    <row r="1349" spans="1:13" x14ac:dyDescent="0.35">
      <c r="A1349" s="239" t="s">
        <v>495</v>
      </c>
      <c r="B1349" s="239" t="s">
        <v>496</v>
      </c>
      <c r="C1349" s="239" t="s">
        <v>497</v>
      </c>
      <c r="D1349" s="239" t="s">
        <v>779</v>
      </c>
      <c r="E1349" s="239">
        <v>3442000</v>
      </c>
      <c r="F1349" s="239" t="s">
        <v>2656</v>
      </c>
      <c r="G1349" s="239" t="s">
        <v>50</v>
      </c>
      <c r="H1349" s="239">
        <v>1</v>
      </c>
      <c r="I1349" s="239" t="s">
        <v>2657</v>
      </c>
      <c r="J1349" s="239" t="s">
        <v>2660</v>
      </c>
      <c r="K1349" s="239" t="s">
        <v>2661</v>
      </c>
      <c r="L1349" s="240">
        <v>44377</v>
      </c>
      <c r="M1349" s="239" t="s">
        <v>887</v>
      </c>
    </row>
    <row r="1350" spans="1:13" x14ac:dyDescent="0.35">
      <c r="A1350" s="237" t="s">
        <v>495</v>
      </c>
      <c r="B1350" s="237" t="s">
        <v>496</v>
      </c>
      <c r="C1350" s="237" t="s">
        <v>497</v>
      </c>
      <c r="D1350" s="237" t="s">
        <v>702</v>
      </c>
      <c r="E1350" s="237">
        <v>1442000</v>
      </c>
      <c r="F1350" s="237" t="s">
        <v>2656</v>
      </c>
      <c r="G1350" s="237" t="s">
        <v>50</v>
      </c>
      <c r="H1350" s="237">
        <v>1</v>
      </c>
      <c r="I1350" s="237" t="s">
        <v>2657</v>
      </c>
      <c r="J1350" s="237" t="s">
        <v>2474</v>
      </c>
      <c r="K1350" s="237" t="s">
        <v>2662</v>
      </c>
      <c r="L1350" s="238">
        <v>44377</v>
      </c>
      <c r="M1350" s="237" t="s">
        <v>887</v>
      </c>
    </row>
    <row r="1351" spans="1:13" x14ac:dyDescent="0.35">
      <c r="A1351" s="239" t="s">
        <v>495</v>
      </c>
      <c r="B1351" s="239" t="s">
        <v>496</v>
      </c>
      <c r="C1351" s="239" t="s">
        <v>497</v>
      </c>
      <c r="D1351" s="239" t="s">
        <v>696</v>
      </c>
      <c r="E1351" s="239">
        <v>81000</v>
      </c>
      <c r="F1351" s="239" t="s">
        <v>2656</v>
      </c>
      <c r="G1351" s="239" t="s">
        <v>50</v>
      </c>
      <c r="H1351" s="239">
        <v>1</v>
      </c>
      <c r="I1351" s="239" t="s">
        <v>2657</v>
      </c>
      <c r="J1351" s="239" t="s">
        <v>2474</v>
      </c>
      <c r="K1351" s="239" t="s">
        <v>2663</v>
      </c>
      <c r="L1351" s="240">
        <v>44377</v>
      </c>
      <c r="M1351" s="239" t="s">
        <v>887</v>
      </c>
    </row>
    <row r="1352" spans="1:13" x14ac:dyDescent="0.35">
      <c r="A1352" s="237" t="s">
        <v>495</v>
      </c>
      <c r="B1352" s="237" t="s">
        <v>496</v>
      </c>
      <c r="C1352" s="237" t="s">
        <v>497</v>
      </c>
      <c r="D1352" s="237" t="s">
        <v>706</v>
      </c>
      <c r="E1352" s="237">
        <v>2000000</v>
      </c>
      <c r="F1352" s="237" t="s">
        <v>2656</v>
      </c>
      <c r="G1352" s="237" t="s">
        <v>50</v>
      </c>
      <c r="H1352" s="237">
        <v>1</v>
      </c>
      <c r="I1352" s="237" t="s">
        <v>2657</v>
      </c>
      <c r="J1352" s="237" t="s">
        <v>2474</v>
      </c>
      <c r="K1352" s="237" t="s">
        <v>2664</v>
      </c>
      <c r="L1352" s="238">
        <v>44377</v>
      </c>
      <c r="M1352" s="237" t="s">
        <v>887</v>
      </c>
    </row>
    <row r="1353" spans="1:13" x14ac:dyDescent="0.35">
      <c r="A1353" s="239" t="s">
        <v>495</v>
      </c>
      <c r="B1353" s="239" t="s">
        <v>496</v>
      </c>
      <c r="C1353" s="239" t="s">
        <v>497</v>
      </c>
      <c r="D1353" s="239" t="s">
        <v>698</v>
      </c>
      <c r="E1353" s="239">
        <v>983000</v>
      </c>
      <c r="F1353" s="239" t="s">
        <v>2656</v>
      </c>
      <c r="G1353" s="239" t="s">
        <v>50</v>
      </c>
      <c r="H1353" s="239">
        <v>1</v>
      </c>
      <c r="I1353" s="239" t="s">
        <v>2657</v>
      </c>
      <c r="J1353" s="239" t="s">
        <v>2474</v>
      </c>
      <c r="K1353" s="239" t="s">
        <v>2665</v>
      </c>
      <c r="L1353" s="240">
        <v>44377</v>
      </c>
      <c r="M1353" s="239" t="s">
        <v>887</v>
      </c>
    </row>
    <row r="1354" spans="1:13" x14ac:dyDescent="0.35">
      <c r="A1354" s="237" t="s">
        <v>495</v>
      </c>
      <c r="B1354" s="237" t="s">
        <v>496</v>
      </c>
      <c r="C1354" s="237" t="s">
        <v>497</v>
      </c>
      <c r="D1354" s="237" t="s">
        <v>704</v>
      </c>
      <c r="E1354" s="237">
        <v>175000</v>
      </c>
      <c r="F1354" s="237" t="s">
        <v>2656</v>
      </c>
      <c r="G1354" s="237" t="s">
        <v>50</v>
      </c>
      <c r="H1354" s="237">
        <v>1</v>
      </c>
      <c r="I1354" s="237" t="s">
        <v>2657</v>
      </c>
      <c r="J1354" s="237" t="s">
        <v>2474</v>
      </c>
      <c r="K1354" s="237" t="s">
        <v>2666</v>
      </c>
      <c r="L1354" s="238">
        <v>44377</v>
      </c>
      <c r="M1354" s="237" t="s">
        <v>887</v>
      </c>
    </row>
    <row r="1355" spans="1:13" x14ac:dyDescent="0.35">
      <c r="A1355" s="239" t="s">
        <v>495</v>
      </c>
      <c r="B1355" s="239" t="s">
        <v>496</v>
      </c>
      <c r="C1355" s="239" t="s">
        <v>497</v>
      </c>
      <c r="D1355" s="239" t="s">
        <v>692</v>
      </c>
      <c r="E1355" s="239">
        <v>284000</v>
      </c>
      <c r="F1355" s="239" t="s">
        <v>2656</v>
      </c>
      <c r="G1355" s="239" t="s">
        <v>50</v>
      </c>
      <c r="H1355" s="239">
        <v>1</v>
      </c>
      <c r="I1355" s="239" t="s">
        <v>2657</v>
      </c>
      <c r="J1355" s="239" t="s">
        <v>2474</v>
      </c>
      <c r="K1355" s="239" t="s">
        <v>2667</v>
      </c>
      <c r="L1355" s="240">
        <v>44377</v>
      </c>
      <c r="M1355" s="239" t="s">
        <v>887</v>
      </c>
    </row>
    <row r="1356" spans="1:13" x14ac:dyDescent="0.35">
      <c r="A1356" s="237" t="s">
        <v>409</v>
      </c>
      <c r="B1356" s="237" t="s">
        <v>410</v>
      </c>
      <c r="C1356" s="237" t="s">
        <v>411</v>
      </c>
      <c r="D1356" s="237" t="s">
        <v>24</v>
      </c>
      <c r="E1356" s="237">
        <v>3</v>
      </c>
      <c r="F1356" s="237" t="s">
        <v>17</v>
      </c>
      <c r="G1356" s="237" t="s">
        <v>25</v>
      </c>
      <c r="H1356" s="237">
        <v>2</v>
      </c>
      <c r="I1356" s="237" t="s">
        <v>17</v>
      </c>
      <c r="J1356" s="237" t="s">
        <v>2668</v>
      </c>
      <c r="K1356" s="237" t="s">
        <v>2669</v>
      </c>
      <c r="L1356" s="238">
        <v>44384</v>
      </c>
      <c r="M1356" s="237" t="s">
        <v>20</v>
      </c>
    </row>
    <row r="1357" spans="1:13" x14ac:dyDescent="0.35">
      <c r="A1357" s="239" t="s">
        <v>168</v>
      </c>
      <c r="B1357" s="239" t="s">
        <v>169</v>
      </c>
      <c r="C1357" s="239" t="s">
        <v>170</v>
      </c>
      <c r="D1357" s="239" t="s">
        <v>875</v>
      </c>
      <c r="E1357" s="239">
        <v>15557000</v>
      </c>
      <c r="F1357" s="239" t="s">
        <v>2670</v>
      </c>
      <c r="G1357" s="239" t="s">
        <v>25</v>
      </c>
      <c r="H1357" s="239">
        <v>2</v>
      </c>
      <c r="I1357" s="239" t="s">
        <v>2671</v>
      </c>
      <c r="J1357" s="239" t="s">
        <v>2672</v>
      </c>
      <c r="K1357" s="239" t="s">
        <v>2673</v>
      </c>
      <c r="L1357" s="240">
        <v>44384</v>
      </c>
      <c r="M1357" s="239" t="s">
        <v>20</v>
      </c>
    </row>
    <row r="1358" spans="1:13" x14ac:dyDescent="0.35">
      <c r="A1358" s="237" t="s">
        <v>168</v>
      </c>
      <c r="B1358" s="237" t="s">
        <v>169</v>
      </c>
      <c r="C1358" s="237" t="s">
        <v>170</v>
      </c>
      <c r="D1358" s="237" t="s">
        <v>242</v>
      </c>
      <c r="E1358" s="237">
        <v>390757</v>
      </c>
      <c r="F1358" s="237" t="s">
        <v>2674</v>
      </c>
      <c r="G1358" s="237" t="s">
        <v>25</v>
      </c>
      <c r="H1358" s="237">
        <v>2</v>
      </c>
      <c r="I1358" s="237" t="s">
        <v>2675</v>
      </c>
      <c r="J1358" s="237" t="s">
        <v>2676</v>
      </c>
      <c r="K1358" s="237" t="s">
        <v>2677</v>
      </c>
      <c r="L1358" s="238">
        <v>44384</v>
      </c>
      <c r="M1358" s="237" t="s">
        <v>20</v>
      </c>
    </row>
    <row r="1359" spans="1:13" x14ac:dyDescent="0.35">
      <c r="A1359" s="239" t="s">
        <v>168</v>
      </c>
      <c r="B1359" s="239" t="s">
        <v>169</v>
      </c>
      <c r="C1359" s="239" t="s">
        <v>170</v>
      </c>
      <c r="D1359" s="239" t="s">
        <v>784</v>
      </c>
      <c r="E1359" s="239">
        <v>15557000</v>
      </c>
      <c r="F1359" s="239" t="s">
        <v>2670</v>
      </c>
      <c r="G1359" s="239" t="s">
        <v>25</v>
      </c>
      <c r="H1359" s="239">
        <v>2</v>
      </c>
      <c r="I1359" s="239" t="s">
        <v>2671</v>
      </c>
      <c r="J1359" s="239" t="s">
        <v>2678</v>
      </c>
      <c r="K1359" s="239" t="s">
        <v>2679</v>
      </c>
      <c r="L1359" s="240">
        <v>44384</v>
      </c>
      <c r="M1359" s="239" t="s">
        <v>20</v>
      </c>
    </row>
    <row r="1360" spans="1:13" x14ac:dyDescent="0.35">
      <c r="A1360" s="237" t="s">
        <v>1492</v>
      </c>
      <c r="B1360" s="237" t="s">
        <v>1493</v>
      </c>
      <c r="C1360" s="237" t="s">
        <v>1494</v>
      </c>
      <c r="D1360" s="237" t="s">
        <v>875</v>
      </c>
      <c r="E1360" s="237">
        <v>1100000</v>
      </c>
      <c r="F1360" s="237" t="s">
        <v>2680</v>
      </c>
      <c r="G1360" s="237" t="s">
        <v>50</v>
      </c>
      <c r="H1360" s="237">
        <v>1</v>
      </c>
      <c r="I1360" s="237" t="s">
        <v>2681</v>
      </c>
      <c r="J1360" s="237" t="s">
        <v>2682</v>
      </c>
      <c r="K1360" s="237" t="s">
        <v>2683</v>
      </c>
      <c r="L1360" s="238">
        <v>44388</v>
      </c>
      <c r="M1360" s="237" t="s">
        <v>20</v>
      </c>
    </row>
    <row r="1361" spans="1:13" x14ac:dyDescent="0.35">
      <c r="A1361" s="239" t="s">
        <v>1492</v>
      </c>
      <c r="B1361" s="239" t="s">
        <v>1493</v>
      </c>
      <c r="C1361" s="239" t="s">
        <v>1494</v>
      </c>
      <c r="D1361" s="239" t="s">
        <v>242</v>
      </c>
      <c r="E1361" s="239">
        <v>17364</v>
      </c>
      <c r="F1361" s="239" t="s">
        <v>2684</v>
      </c>
      <c r="G1361" s="239" t="s">
        <v>25</v>
      </c>
      <c r="H1361" s="239">
        <v>2</v>
      </c>
      <c r="I1361" s="239" t="s">
        <v>2685</v>
      </c>
      <c r="J1361" s="239" t="s">
        <v>2686</v>
      </c>
      <c r="K1361" s="239" t="s">
        <v>2687</v>
      </c>
      <c r="L1361" s="240">
        <v>44388</v>
      </c>
      <c r="M1361" s="239" t="s">
        <v>20</v>
      </c>
    </row>
    <row r="1362" spans="1:13" x14ac:dyDescent="0.35">
      <c r="A1362" s="237" t="s">
        <v>1492</v>
      </c>
      <c r="B1362" s="237" t="s">
        <v>1493</v>
      </c>
      <c r="C1362" s="237" t="s">
        <v>1494</v>
      </c>
      <c r="D1362" s="237" t="s">
        <v>24</v>
      </c>
      <c r="E1362" s="237">
        <v>1</v>
      </c>
      <c r="F1362" s="237" t="s">
        <v>17</v>
      </c>
      <c r="G1362" s="237" t="s">
        <v>25</v>
      </c>
      <c r="H1362" s="237">
        <v>2</v>
      </c>
      <c r="I1362" s="237" t="s">
        <v>17</v>
      </c>
      <c r="J1362" s="237" t="s">
        <v>2688</v>
      </c>
      <c r="K1362" s="237" t="s">
        <v>2689</v>
      </c>
      <c r="L1362" s="238">
        <v>44388</v>
      </c>
      <c r="M1362" s="237" t="s">
        <v>20</v>
      </c>
    </row>
    <row r="1363" spans="1:13" x14ac:dyDescent="0.35">
      <c r="A1363" s="239" t="s">
        <v>1467</v>
      </c>
      <c r="B1363" s="239" t="s">
        <v>1468</v>
      </c>
      <c r="C1363" s="239" t="s">
        <v>1469</v>
      </c>
      <c r="D1363" s="239" t="s">
        <v>875</v>
      </c>
      <c r="E1363" s="239">
        <v>2541000</v>
      </c>
      <c r="F1363" s="239" t="s">
        <v>2690</v>
      </c>
      <c r="G1363" s="239" t="s">
        <v>25</v>
      </c>
      <c r="H1363" s="239">
        <v>2</v>
      </c>
      <c r="I1363" s="239" t="s">
        <v>2691</v>
      </c>
      <c r="J1363" s="239" t="s">
        <v>2692</v>
      </c>
      <c r="K1363" s="239" t="s">
        <v>2693</v>
      </c>
      <c r="L1363" s="240">
        <v>44388</v>
      </c>
      <c r="M1363" s="239" t="s">
        <v>20</v>
      </c>
    </row>
    <row r="1364" spans="1:13" x14ac:dyDescent="0.35">
      <c r="A1364" s="237" t="s">
        <v>1467</v>
      </c>
      <c r="B1364" s="237" t="s">
        <v>1468</v>
      </c>
      <c r="C1364" s="237" t="s">
        <v>1469</v>
      </c>
      <c r="D1364" s="237" t="s">
        <v>242</v>
      </c>
      <c r="E1364" s="237">
        <v>824292</v>
      </c>
      <c r="F1364" s="237" t="s">
        <v>2684</v>
      </c>
      <c r="G1364" s="237" t="s">
        <v>25</v>
      </c>
      <c r="H1364" s="237">
        <v>2</v>
      </c>
      <c r="I1364" s="237" t="s">
        <v>2685</v>
      </c>
      <c r="J1364" s="237" t="s">
        <v>2694</v>
      </c>
      <c r="K1364" s="237" t="s">
        <v>2695</v>
      </c>
      <c r="L1364" s="238">
        <v>44388</v>
      </c>
      <c r="M1364" s="237" t="s">
        <v>20</v>
      </c>
    </row>
    <row r="1365" spans="1:13" x14ac:dyDescent="0.35">
      <c r="A1365" s="239" t="s">
        <v>1467</v>
      </c>
      <c r="B1365" s="239" t="s">
        <v>1468</v>
      </c>
      <c r="C1365" s="239" t="s">
        <v>1469</v>
      </c>
      <c r="D1365" s="239" t="s">
        <v>24</v>
      </c>
      <c r="E1365" s="239">
        <v>1</v>
      </c>
      <c r="F1365" s="239" t="s">
        <v>17</v>
      </c>
      <c r="G1365" s="239" t="s">
        <v>50</v>
      </c>
      <c r="H1365" s="239">
        <v>1</v>
      </c>
      <c r="I1365" s="239" t="s">
        <v>17</v>
      </c>
      <c r="J1365" s="239" t="s">
        <v>2696</v>
      </c>
      <c r="K1365" s="239" t="s">
        <v>2697</v>
      </c>
      <c r="L1365" s="240">
        <v>44388</v>
      </c>
      <c r="M1365" s="239" t="s">
        <v>20</v>
      </c>
    </row>
    <row r="1366" spans="1:13" x14ac:dyDescent="0.35">
      <c r="A1366" s="237" t="s">
        <v>140</v>
      </c>
      <c r="B1366" s="237" t="s">
        <v>141</v>
      </c>
      <c r="C1366" s="237" t="s">
        <v>142</v>
      </c>
      <c r="D1366" s="237" t="s">
        <v>875</v>
      </c>
      <c r="E1366" s="237">
        <v>57797000</v>
      </c>
      <c r="F1366" s="237" t="s">
        <v>2698</v>
      </c>
      <c r="G1366" s="237" t="s">
        <v>25</v>
      </c>
      <c r="H1366" s="237">
        <v>2</v>
      </c>
      <c r="I1366" s="237" t="s">
        <v>2699</v>
      </c>
      <c r="J1366" s="237" t="s">
        <v>2700</v>
      </c>
      <c r="K1366" s="237" t="s">
        <v>2701</v>
      </c>
      <c r="L1366" s="238">
        <v>44388</v>
      </c>
      <c r="M1366" s="237" t="s">
        <v>20</v>
      </c>
    </row>
    <row r="1367" spans="1:13" x14ac:dyDescent="0.35">
      <c r="A1367" s="239" t="s">
        <v>140</v>
      </c>
      <c r="B1367" s="239" t="s">
        <v>141</v>
      </c>
      <c r="C1367" s="239" t="s">
        <v>142</v>
      </c>
      <c r="D1367" s="239" t="s">
        <v>784</v>
      </c>
      <c r="E1367" s="239">
        <v>11393000</v>
      </c>
      <c r="F1367" s="239" t="s">
        <v>2702</v>
      </c>
      <c r="G1367" s="239" t="s">
        <v>50</v>
      </c>
      <c r="H1367" s="239">
        <v>1</v>
      </c>
      <c r="I1367" s="239" t="s">
        <v>2703</v>
      </c>
      <c r="J1367" s="239" t="s">
        <v>2704</v>
      </c>
      <c r="K1367" s="239" t="s">
        <v>2705</v>
      </c>
      <c r="L1367" s="240">
        <v>44388</v>
      </c>
      <c r="M1367" s="239" t="s">
        <v>20</v>
      </c>
    </row>
    <row r="1368" spans="1:13" x14ac:dyDescent="0.35">
      <c r="A1368" s="237" t="s">
        <v>140</v>
      </c>
      <c r="B1368" s="237" t="s">
        <v>141</v>
      </c>
      <c r="C1368" s="237" t="s">
        <v>142</v>
      </c>
      <c r="D1368" s="237" t="s">
        <v>779</v>
      </c>
      <c r="E1368" s="237">
        <v>11393000</v>
      </c>
      <c r="F1368" s="237" t="s">
        <v>2702</v>
      </c>
      <c r="G1368" s="237" t="s">
        <v>50</v>
      </c>
      <c r="H1368" s="237">
        <v>1</v>
      </c>
      <c r="I1368" s="237" t="s">
        <v>2703</v>
      </c>
      <c r="J1368" s="237" t="s">
        <v>2706</v>
      </c>
      <c r="K1368" s="237" t="s">
        <v>2707</v>
      </c>
      <c r="L1368" s="238">
        <v>44388</v>
      </c>
      <c r="M1368" s="237" t="s">
        <v>20</v>
      </c>
    </row>
    <row r="1369" spans="1:13" x14ac:dyDescent="0.35">
      <c r="A1369" s="239" t="s">
        <v>140</v>
      </c>
      <c r="B1369" s="239" t="s">
        <v>141</v>
      </c>
      <c r="C1369" s="239" t="s">
        <v>142</v>
      </c>
      <c r="D1369" s="239" t="s">
        <v>24</v>
      </c>
      <c r="E1369" s="239">
        <v>2</v>
      </c>
      <c r="F1369" s="239" t="s">
        <v>17</v>
      </c>
      <c r="G1369" s="239" t="s">
        <v>25</v>
      </c>
      <c r="H1369" s="239">
        <v>2</v>
      </c>
      <c r="I1369" s="239" t="s">
        <v>17</v>
      </c>
      <c r="J1369" s="239" t="s">
        <v>2708</v>
      </c>
      <c r="K1369" s="239" t="s">
        <v>2709</v>
      </c>
      <c r="L1369" s="240">
        <v>44388</v>
      </c>
      <c r="M1369" s="239" t="s">
        <v>20</v>
      </c>
    </row>
    <row r="1370" spans="1:13" x14ac:dyDescent="0.35">
      <c r="A1370" s="237" t="s">
        <v>867</v>
      </c>
      <c r="B1370" s="237" t="s">
        <v>868</v>
      </c>
      <c r="C1370" s="237" t="s">
        <v>869</v>
      </c>
      <c r="D1370" s="237" t="s">
        <v>784</v>
      </c>
      <c r="E1370" s="237">
        <v>10302121</v>
      </c>
      <c r="F1370" s="237" t="s">
        <v>876</v>
      </c>
      <c r="G1370" s="237" t="s">
        <v>25</v>
      </c>
      <c r="H1370" s="237">
        <v>2</v>
      </c>
      <c r="I1370" s="237" t="s">
        <v>2710</v>
      </c>
      <c r="J1370" s="237" t="s">
        <v>2711</v>
      </c>
      <c r="K1370" s="237" t="s">
        <v>2712</v>
      </c>
      <c r="L1370" s="238">
        <v>44392</v>
      </c>
      <c r="M1370" s="237" t="s">
        <v>887</v>
      </c>
    </row>
    <row r="1371" spans="1:13" x14ac:dyDescent="0.35">
      <c r="A1371" s="239" t="s">
        <v>867</v>
      </c>
      <c r="B1371" s="239" t="s">
        <v>868</v>
      </c>
      <c r="C1371" s="239" t="s">
        <v>869</v>
      </c>
      <c r="D1371" s="239" t="s">
        <v>24</v>
      </c>
      <c r="E1371" s="239">
        <v>3</v>
      </c>
      <c r="F1371" s="239" t="s">
        <v>17</v>
      </c>
      <c r="G1371" s="239" t="s">
        <v>25</v>
      </c>
      <c r="H1371" s="239">
        <v>2</v>
      </c>
      <c r="I1371" s="239" t="s">
        <v>17</v>
      </c>
      <c r="J1371" s="239" t="s">
        <v>2713</v>
      </c>
      <c r="K1371" s="239" t="s">
        <v>2714</v>
      </c>
      <c r="L1371" s="240">
        <v>44392</v>
      </c>
      <c r="M1371" s="239" t="s">
        <v>887</v>
      </c>
    </row>
    <row r="1372" spans="1:13" x14ac:dyDescent="0.35">
      <c r="A1372" s="237" t="s">
        <v>916</v>
      </c>
      <c r="B1372" s="237" t="s">
        <v>917</v>
      </c>
      <c r="C1372" s="237" t="s">
        <v>918</v>
      </c>
      <c r="D1372" s="237" t="s">
        <v>875</v>
      </c>
      <c r="E1372" s="237">
        <v>109033245</v>
      </c>
      <c r="F1372" s="237" t="s">
        <v>2715</v>
      </c>
      <c r="G1372" s="237" t="s">
        <v>50</v>
      </c>
      <c r="H1372" s="237">
        <v>1</v>
      </c>
      <c r="I1372" s="237" t="s">
        <v>2716</v>
      </c>
      <c r="J1372" s="237" t="s">
        <v>2717</v>
      </c>
      <c r="K1372" s="237" t="s">
        <v>2718</v>
      </c>
      <c r="L1372" s="238">
        <v>44403</v>
      </c>
      <c r="M1372" s="237" t="s">
        <v>20</v>
      </c>
    </row>
    <row r="1373" spans="1:13" x14ac:dyDescent="0.35">
      <c r="A1373" s="239" t="s">
        <v>916</v>
      </c>
      <c r="B1373" s="239" t="s">
        <v>917</v>
      </c>
      <c r="C1373" s="239" t="s">
        <v>918</v>
      </c>
      <c r="D1373" s="239" t="s">
        <v>784</v>
      </c>
      <c r="E1373" s="239">
        <v>26252442</v>
      </c>
      <c r="F1373" s="239" t="s">
        <v>2715</v>
      </c>
      <c r="G1373" s="239" t="s">
        <v>25</v>
      </c>
      <c r="H1373" s="239">
        <v>2</v>
      </c>
      <c r="I1373" s="239" t="s">
        <v>2716</v>
      </c>
      <c r="J1373" s="239" t="s">
        <v>2719</v>
      </c>
      <c r="K1373" s="239" t="s">
        <v>2720</v>
      </c>
      <c r="L1373" s="240">
        <v>44403</v>
      </c>
      <c r="M1373" s="239" t="s">
        <v>20</v>
      </c>
    </row>
    <row r="1374" spans="1:13" x14ac:dyDescent="0.35">
      <c r="A1374" s="237" t="s">
        <v>229</v>
      </c>
      <c r="B1374" s="237" t="s">
        <v>230</v>
      </c>
      <c r="C1374" s="237" t="s">
        <v>231</v>
      </c>
      <c r="D1374" s="237" t="s">
        <v>55</v>
      </c>
      <c r="E1374" s="237">
        <v>132</v>
      </c>
      <c r="F1374" s="237" t="s">
        <v>2721</v>
      </c>
      <c r="G1374" s="237" t="s">
        <v>25</v>
      </c>
      <c r="H1374" s="237">
        <v>2</v>
      </c>
      <c r="I1374" s="237" t="s">
        <v>1773</v>
      </c>
      <c r="J1374" s="237" t="s">
        <v>2722</v>
      </c>
      <c r="K1374" s="237" t="s">
        <v>2723</v>
      </c>
      <c r="L1374" s="238">
        <v>44411</v>
      </c>
      <c r="M1374" s="237" t="s">
        <v>887</v>
      </c>
    </row>
    <row r="1375" spans="1:13" x14ac:dyDescent="0.35">
      <c r="A1375" s="239" t="s">
        <v>1835</v>
      </c>
      <c r="B1375" s="239" t="s">
        <v>1836</v>
      </c>
      <c r="C1375" s="239" t="s">
        <v>1837</v>
      </c>
      <c r="D1375" s="239" t="s">
        <v>57</v>
      </c>
      <c r="E1375" s="239">
        <v>1</v>
      </c>
      <c r="F1375" s="239" t="s">
        <v>2724</v>
      </c>
      <c r="G1375" s="239" t="s">
        <v>25</v>
      </c>
      <c r="H1375" s="239">
        <v>2</v>
      </c>
      <c r="I1375" s="239" t="s">
        <v>2725</v>
      </c>
      <c r="J1375" s="239" t="s">
        <v>2726</v>
      </c>
      <c r="K1375" s="239" t="s">
        <v>2727</v>
      </c>
      <c r="L1375" s="240">
        <v>44413</v>
      </c>
      <c r="M1375" s="239" t="s">
        <v>887</v>
      </c>
    </row>
    <row r="1376" spans="1:13" x14ac:dyDescent="0.35">
      <c r="A1376" s="237" t="s">
        <v>1835</v>
      </c>
      <c r="B1376" s="237" t="s">
        <v>1836</v>
      </c>
      <c r="C1376" s="237" t="s">
        <v>1837</v>
      </c>
      <c r="D1376" s="237" t="s">
        <v>55</v>
      </c>
      <c r="E1376" s="237">
        <v>1</v>
      </c>
      <c r="F1376" s="237" t="s">
        <v>2728</v>
      </c>
      <c r="G1376" s="237" t="s">
        <v>25</v>
      </c>
      <c r="H1376" s="237">
        <v>2</v>
      </c>
      <c r="I1376" s="237" t="s">
        <v>2729</v>
      </c>
      <c r="J1376" s="237" t="s">
        <v>2730</v>
      </c>
      <c r="K1376" s="237" t="s">
        <v>2731</v>
      </c>
      <c r="L1376" s="238">
        <v>44413</v>
      </c>
      <c r="M1376" s="237" t="s">
        <v>887</v>
      </c>
    </row>
    <row r="1377" spans="1:13" x14ac:dyDescent="0.35">
      <c r="A1377" s="239" t="s">
        <v>1119</v>
      </c>
      <c r="B1377" s="239" t="s">
        <v>1120</v>
      </c>
      <c r="C1377" s="239" t="s">
        <v>1098</v>
      </c>
      <c r="D1377" s="239" t="s">
        <v>784</v>
      </c>
      <c r="E1377" s="239">
        <v>15532486</v>
      </c>
      <c r="F1377" s="239" t="s">
        <v>2732</v>
      </c>
      <c r="G1377" s="239" t="s">
        <v>25</v>
      </c>
      <c r="H1377" s="239">
        <v>2</v>
      </c>
      <c r="I1377" s="239" t="s">
        <v>2620</v>
      </c>
      <c r="J1377" s="239" t="s">
        <v>2733</v>
      </c>
      <c r="K1377" s="239" t="s">
        <v>2734</v>
      </c>
      <c r="L1377" s="240">
        <v>44418</v>
      </c>
      <c r="M1377" s="239" t="s">
        <v>20</v>
      </c>
    </row>
    <row r="1378" spans="1:13" x14ac:dyDescent="0.35">
      <c r="A1378" s="237" t="s">
        <v>1379</v>
      </c>
      <c r="B1378" s="237" t="s">
        <v>1380</v>
      </c>
      <c r="C1378" s="237" t="s">
        <v>1098</v>
      </c>
      <c r="D1378" s="237" t="s">
        <v>784</v>
      </c>
      <c r="E1378" s="237">
        <v>35593499</v>
      </c>
      <c r="F1378" s="237" t="s">
        <v>2732</v>
      </c>
      <c r="G1378" s="237" t="s">
        <v>25</v>
      </c>
      <c r="H1378" s="237">
        <v>2</v>
      </c>
      <c r="I1378" s="237" t="s">
        <v>2620</v>
      </c>
      <c r="J1378" s="237" t="s">
        <v>2735</v>
      </c>
      <c r="K1378" s="237" t="s">
        <v>2736</v>
      </c>
      <c r="L1378" s="238">
        <v>44418</v>
      </c>
      <c r="M1378" s="237" t="s">
        <v>20</v>
      </c>
    </row>
    <row r="1379" spans="1:13" x14ac:dyDescent="0.35">
      <c r="A1379" s="239" t="s">
        <v>470</v>
      </c>
      <c r="B1379" s="239" t="s">
        <v>471</v>
      </c>
      <c r="C1379" s="239" t="s">
        <v>472</v>
      </c>
      <c r="D1379" s="239" t="s">
        <v>875</v>
      </c>
      <c r="E1379" s="239">
        <v>4163926</v>
      </c>
      <c r="F1379" s="239" t="s">
        <v>2737</v>
      </c>
      <c r="G1379" s="239" t="s">
        <v>25</v>
      </c>
      <c r="H1379" s="239">
        <v>2</v>
      </c>
      <c r="I1379" s="239" t="s">
        <v>2738</v>
      </c>
      <c r="J1379" s="239" t="s">
        <v>2739</v>
      </c>
      <c r="K1379" s="239" t="s">
        <v>2740</v>
      </c>
      <c r="L1379" s="240">
        <v>44419</v>
      </c>
      <c r="M1379" s="239" t="s">
        <v>887</v>
      </c>
    </row>
    <row r="1380" spans="1:13" x14ac:dyDescent="0.35">
      <c r="A1380" s="237" t="s">
        <v>470</v>
      </c>
      <c r="B1380" s="237" t="s">
        <v>471</v>
      </c>
      <c r="C1380" s="237" t="s">
        <v>472</v>
      </c>
      <c r="D1380" s="237" t="s">
        <v>784</v>
      </c>
      <c r="E1380" s="237">
        <v>95199</v>
      </c>
      <c r="F1380" s="237" t="s">
        <v>2741</v>
      </c>
      <c r="G1380" s="237" t="s">
        <v>25</v>
      </c>
      <c r="H1380" s="237">
        <v>2</v>
      </c>
      <c r="I1380" s="237" t="s">
        <v>2742</v>
      </c>
      <c r="J1380" s="237" t="s">
        <v>2743</v>
      </c>
      <c r="K1380" s="237" t="s">
        <v>2744</v>
      </c>
      <c r="L1380" s="238">
        <v>44419</v>
      </c>
      <c r="M1380" s="237" t="s">
        <v>887</v>
      </c>
    </row>
    <row r="1381" spans="1:13" x14ac:dyDescent="0.35">
      <c r="A1381" s="239" t="s">
        <v>470</v>
      </c>
      <c r="B1381" s="239" t="s">
        <v>471</v>
      </c>
      <c r="C1381" s="239" t="s">
        <v>472</v>
      </c>
      <c r="D1381" s="239" t="s">
        <v>779</v>
      </c>
      <c r="E1381" s="239">
        <v>84639</v>
      </c>
      <c r="F1381" s="239" t="s">
        <v>2745</v>
      </c>
      <c r="G1381" s="239" t="s">
        <v>25</v>
      </c>
      <c r="H1381" s="239">
        <v>2</v>
      </c>
      <c r="I1381" s="239" t="s">
        <v>2746</v>
      </c>
      <c r="J1381" s="239" t="s">
        <v>2747</v>
      </c>
      <c r="K1381" s="239" t="s">
        <v>2748</v>
      </c>
      <c r="L1381" s="240">
        <v>44419</v>
      </c>
      <c r="M1381" s="239" t="s">
        <v>887</v>
      </c>
    </row>
    <row r="1382" spans="1:13" x14ac:dyDescent="0.35">
      <c r="A1382" s="237" t="s">
        <v>470</v>
      </c>
      <c r="B1382" s="237" t="s">
        <v>471</v>
      </c>
      <c r="C1382" s="237" t="s">
        <v>472</v>
      </c>
      <c r="D1382" s="237" t="s">
        <v>682</v>
      </c>
      <c r="E1382" s="237">
        <v>84639</v>
      </c>
      <c r="F1382" s="237" t="s">
        <v>2745</v>
      </c>
      <c r="G1382" s="237" t="s">
        <v>25</v>
      </c>
      <c r="H1382" s="237">
        <v>2</v>
      </c>
      <c r="I1382" s="237" t="s">
        <v>2746</v>
      </c>
      <c r="J1382" s="237" t="s">
        <v>2747</v>
      </c>
      <c r="K1382" s="237" t="s">
        <v>2749</v>
      </c>
      <c r="L1382" s="238">
        <v>44419</v>
      </c>
      <c r="M1382" s="237" t="s">
        <v>887</v>
      </c>
    </row>
    <row r="1383" spans="1:13" x14ac:dyDescent="0.35">
      <c r="A1383" s="239" t="s">
        <v>470</v>
      </c>
      <c r="B1383" s="239" t="s">
        <v>471</v>
      </c>
      <c r="C1383" s="239" t="s">
        <v>472</v>
      </c>
      <c r="D1383" s="239" t="s">
        <v>55</v>
      </c>
      <c r="E1383" s="239">
        <v>3</v>
      </c>
      <c r="F1383" s="239" t="s">
        <v>2750</v>
      </c>
      <c r="G1383" s="239" t="s">
        <v>25</v>
      </c>
      <c r="H1383" s="239">
        <v>2</v>
      </c>
      <c r="I1383" s="239" t="s">
        <v>2751</v>
      </c>
      <c r="J1383" s="239" t="s">
        <v>2752</v>
      </c>
      <c r="K1383" s="239" t="s">
        <v>2753</v>
      </c>
      <c r="L1383" s="240">
        <v>44419</v>
      </c>
      <c r="M1383" s="239" t="s">
        <v>887</v>
      </c>
    </row>
    <row r="1384" spans="1:13" x14ac:dyDescent="0.35">
      <c r="A1384" s="237" t="s">
        <v>470</v>
      </c>
      <c r="B1384" s="237" t="s">
        <v>471</v>
      </c>
      <c r="C1384" s="237" t="s">
        <v>472</v>
      </c>
      <c r="D1384" s="237" t="s">
        <v>57</v>
      </c>
      <c r="E1384" s="237">
        <v>0</v>
      </c>
      <c r="F1384" s="237" t="s">
        <v>2754</v>
      </c>
      <c r="G1384" s="237" t="s">
        <v>25</v>
      </c>
      <c r="H1384" s="237">
        <v>2</v>
      </c>
      <c r="I1384" s="237" t="s">
        <v>2755</v>
      </c>
      <c r="J1384" s="237" t="s">
        <v>2756</v>
      </c>
      <c r="K1384" s="237" t="s">
        <v>2757</v>
      </c>
      <c r="L1384" s="238">
        <v>44419</v>
      </c>
      <c r="M1384" s="237" t="s">
        <v>887</v>
      </c>
    </row>
    <row r="1385" spans="1:13" x14ac:dyDescent="0.35">
      <c r="A1385" s="239" t="s">
        <v>1757</v>
      </c>
      <c r="B1385" s="239" t="s">
        <v>1758</v>
      </c>
      <c r="C1385" s="239" t="s">
        <v>472</v>
      </c>
      <c r="D1385" s="239" t="s">
        <v>55</v>
      </c>
      <c r="E1385" s="239">
        <v>3</v>
      </c>
      <c r="F1385" s="239" t="s">
        <v>2750</v>
      </c>
      <c r="G1385" s="239" t="s">
        <v>25</v>
      </c>
      <c r="H1385" s="239">
        <v>2</v>
      </c>
      <c r="I1385" s="239" t="s">
        <v>2751</v>
      </c>
      <c r="J1385" s="239" t="s">
        <v>2752</v>
      </c>
      <c r="K1385" s="239" t="s">
        <v>2758</v>
      </c>
      <c r="L1385" s="240">
        <v>44419</v>
      </c>
      <c r="M1385" s="239" t="s">
        <v>887</v>
      </c>
    </row>
    <row r="1386" spans="1:13" x14ac:dyDescent="0.35">
      <c r="A1386" s="237" t="s">
        <v>1757</v>
      </c>
      <c r="B1386" s="237" t="s">
        <v>1758</v>
      </c>
      <c r="C1386" s="237" t="s">
        <v>472</v>
      </c>
      <c r="D1386" s="237" t="s">
        <v>57</v>
      </c>
      <c r="E1386" s="237">
        <v>0</v>
      </c>
      <c r="F1386" s="237" t="s">
        <v>2754</v>
      </c>
      <c r="G1386" s="237" t="s">
        <v>25</v>
      </c>
      <c r="H1386" s="237">
        <v>2</v>
      </c>
      <c r="I1386" s="237" t="s">
        <v>2755</v>
      </c>
      <c r="J1386" s="237" t="s">
        <v>2756</v>
      </c>
      <c r="K1386" s="237" t="s">
        <v>2759</v>
      </c>
      <c r="L1386" s="238">
        <v>44419</v>
      </c>
      <c r="M1386" s="237" t="s">
        <v>887</v>
      </c>
    </row>
    <row r="1387" spans="1:13" x14ac:dyDescent="0.35">
      <c r="A1387" s="239" t="s">
        <v>470</v>
      </c>
      <c r="B1387" s="239" t="s">
        <v>471</v>
      </c>
      <c r="C1387" s="239" t="s">
        <v>472</v>
      </c>
      <c r="D1387" s="239" t="s">
        <v>702</v>
      </c>
      <c r="E1387" s="239">
        <v>84639</v>
      </c>
      <c r="F1387" s="239" t="s">
        <v>2741</v>
      </c>
      <c r="G1387" s="239" t="s">
        <v>25</v>
      </c>
      <c r="H1387" s="239">
        <v>2</v>
      </c>
      <c r="I1387" s="239" t="s">
        <v>2760</v>
      </c>
      <c r="J1387" s="239" t="s">
        <v>2761</v>
      </c>
      <c r="K1387" s="239" t="s">
        <v>2762</v>
      </c>
      <c r="L1387" s="240">
        <v>44419</v>
      </c>
      <c r="M1387" s="239" t="s">
        <v>887</v>
      </c>
    </row>
    <row r="1388" spans="1:13" x14ac:dyDescent="0.35">
      <c r="A1388" s="237" t="s">
        <v>470</v>
      </c>
      <c r="B1388" s="237" t="s">
        <v>471</v>
      </c>
      <c r="C1388" s="237" t="s">
        <v>472</v>
      </c>
      <c r="D1388" s="237" t="s">
        <v>698</v>
      </c>
      <c r="E1388" s="237">
        <v>84639</v>
      </c>
      <c r="F1388" s="237" t="s">
        <v>2741</v>
      </c>
      <c r="G1388" s="237" t="s">
        <v>25</v>
      </c>
      <c r="H1388" s="237">
        <v>2</v>
      </c>
      <c r="I1388" s="237" t="s">
        <v>2760</v>
      </c>
      <c r="J1388" s="237" t="s">
        <v>2761</v>
      </c>
      <c r="K1388" s="237" t="s">
        <v>2763</v>
      </c>
      <c r="L1388" s="238">
        <v>44419</v>
      </c>
      <c r="M1388" s="237" t="s">
        <v>887</v>
      </c>
    </row>
    <row r="1389" spans="1:13" x14ac:dyDescent="0.35">
      <c r="A1389" s="239" t="s">
        <v>470</v>
      </c>
      <c r="B1389" s="239" t="s">
        <v>471</v>
      </c>
      <c r="C1389" s="239" t="s">
        <v>472</v>
      </c>
      <c r="D1389" s="239" t="s">
        <v>696</v>
      </c>
      <c r="E1389" s="239">
        <v>10560</v>
      </c>
      <c r="F1389" s="239" t="s">
        <v>2741</v>
      </c>
      <c r="G1389" s="239" t="s">
        <v>25</v>
      </c>
      <c r="H1389" s="239">
        <v>2</v>
      </c>
      <c r="I1389" s="239" t="s">
        <v>2760</v>
      </c>
      <c r="J1389" s="239" t="s">
        <v>2761</v>
      </c>
      <c r="K1389" s="239" t="s">
        <v>2764</v>
      </c>
      <c r="L1389" s="240">
        <v>44419</v>
      </c>
      <c r="M1389" s="239" t="s">
        <v>887</v>
      </c>
    </row>
    <row r="1390" spans="1:13" x14ac:dyDescent="0.35">
      <c r="A1390" s="237" t="s">
        <v>470</v>
      </c>
      <c r="B1390" s="237" t="s">
        <v>471</v>
      </c>
      <c r="C1390" s="237" t="s">
        <v>472</v>
      </c>
      <c r="D1390" s="237" t="s">
        <v>706</v>
      </c>
      <c r="E1390" s="237">
        <v>0</v>
      </c>
      <c r="F1390" s="237" t="s">
        <v>2741</v>
      </c>
      <c r="G1390" s="237" t="s">
        <v>25</v>
      </c>
      <c r="H1390" s="237">
        <v>2</v>
      </c>
      <c r="I1390" s="237" t="s">
        <v>2760</v>
      </c>
      <c r="J1390" s="237" t="s">
        <v>2761</v>
      </c>
      <c r="K1390" s="237" t="s">
        <v>2765</v>
      </c>
      <c r="L1390" s="238">
        <v>44419</v>
      </c>
      <c r="M1390" s="237" t="s">
        <v>887</v>
      </c>
    </row>
    <row r="1391" spans="1:13" x14ac:dyDescent="0.35">
      <c r="A1391" s="239" t="s">
        <v>470</v>
      </c>
      <c r="B1391" s="239" t="s">
        <v>471</v>
      </c>
      <c r="C1391" s="239" t="s">
        <v>472</v>
      </c>
      <c r="D1391" s="239" t="s">
        <v>704</v>
      </c>
      <c r="E1391" s="239">
        <v>0</v>
      </c>
      <c r="F1391" s="239" t="s">
        <v>2741</v>
      </c>
      <c r="G1391" s="239" t="s">
        <v>25</v>
      </c>
      <c r="H1391" s="239">
        <v>2</v>
      </c>
      <c r="I1391" s="239" t="s">
        <v>2760</v>
      </c>
      <c r="J1391" s="239" t="s">
        <v>2761</v>
      </c>
      <c r="K1391" s="239" t="s">
        <v>2766</v>
      </c>
      <c r="L1391" s="240">
        <v>44419</v>
      </c>
      <c r="M1391" s="239" t="s">
        <v>887</v>
      </c>
    </row>
    <row r="1392" spans="1:13" x14ac:dyDescent="0.35">
      <c r="A1392" s="237" t="s">
        <v>470</v>
      </c>
      <c r="B1392" s="237" t="s">
        <v>471</v>
      </c>
      <c r="C1392" s="237" t="s">
        <v>472</v>
      </c>
      <c r="D1392" s="237" t="s">
        <v>692</v>
      </c>
      <c r="E1392" s="237">
        <v>0</v>
      </c>
      <c r="F1392" s="237" t="s">
        <v>2741</v>
      </c>
      <c r="G1392" s="237" t="s">
        <v>25</v>
      </c>
      <c r="H1392" s="237">
        <v>2</v>
      </c>
      <c r="I1392" s="237" t="s">
        <v>2760</v>
      </c>
      <c r="J1392" s="237" t="s">
        <v>2761</v>
      </c>
      <c r="K1392" s="237" t="s">
        <v>2767</v>
      </c>
      <c r="L1392" s="238">
        <v>44419</v>
      </c>
      <c r="M1392" s="237" t="s">
        <v>887</v>
      </c>
    </row>
    <row r="1393" spans="1:13" x14ac:dyDescent="0.35">
      <c r="A1393" s="239" t="s">
        <v>1757</v>
      </c>
      <c r="B1393" s="239" t="s">
        <v>1758</v>
      </c>
      <c r="C1393" s="239" t="s">
        <v>472</v>
      </c>
      <c r="D1393" s="239" t="s">
        <v>875</v>
      </c>
      <c r="E1393" s="239">
        <v>4163926</v>
      </c>
      <c r="F1393" s="239" t="s">
        <v>2737</v>
      </c>
      <c r="G1393" s="239" t="s">
        <v>25</v>
      </c>
      <c r="H1393" s="239">
        <v>2</v>
      </c>
      <c r="I1393" s="239" t="s">
        <v>2738</v>
      </c>
      <c r="J1393" s="239" t="s">
        <v>2739</v>
      </c>
      <c r="K1393" s="239" t="s">
        <v>2768</v>
      </c>
      <c r="L1393" s="240">
        <v>44419</v>
      </c>
      <c r="M1393" s="239" t="s">
        <v>887</v>
      </c>
    </row>
    <row r="1394" spans="1:13" x14ac:dyDescent="0.35">
      <c r="A1394" s="237" t="s">
        <v>1757</v>
      </c>
      <c r="B1394" s="237" t="s">
        <v>1758</v>
      </c>
      <c r="C1394" s="237" t="s">
        <v>472</v>
      </c>
      <c r="D1394" s="237" t="s">
        <v>784</v>
      </c>
      <c r="E1394" s="237">
        <v>4163926</v>
      </c>
      <c r="F1394" s="237" t="s">
        <v>2737</v>
      </c>
      <c r="G1394" s="237" t="s">
        <v>25</v>
      </c>
      <c r="H1394" s="237">
        <v>2</v>
      </c>
      <c r="I1394" s="237" t="s">
        <v>2738</v>
      </c>
      <c r="J1394" s="237" t="s">
        <v>2739</v>
      </c>
      <c r="K1394" s="237" t="s">
        <v>2769</v>
      </c>
      <c r="L1394" s="238">
        <v>44419</v>
      </c>
      <c r="M1394" s="237" t="s">
        <v>887</v>
      </c>
    </row>
    <row r="1395" spans="1:13" x14ac:dyDescent="0.35">
      <c r="A1395" s="239" t="s">
        <v>1757</v>
      </c>
      <c r="B1395" s="239" t="s">
        <v>1758</v>
      </c>
      <c r="C1395" s="239" t="s">
        <v>472</v>
      </c>
      <c r="D1395" s="239" t="s">
        <v>779</v>
      </c>
      <c r="E1395" s="239">
        <v>4532155</v>
      </c>
      <c r="F1395" s="239" t="s">
        <v>2737</v>
      </c>
      <c r="G1395" s="239" t="s">
        <v>25</v>
      </c>
      <c r="H1395" s="239">
        <v>2</v>
      </c>
      <c r="I1395" s="239" t="s">
        <v>2738</v>
      </c>
      <c r="J1395" s="239" t="s">
        <v>2770</v>
      </c>
      <c r="K1395" s="239" t="s">
        <v>2771</v>
      </c>
      <c r="L1395" s="240">
        <v>44419</v>
      </c>
      <c r="M1395" s="239" t="s">
        <v>887</v>
      </c>
    </row>
    <row r="1396" spans="1:13" x14ac:dyDescent="0.35">
      <c r="A1396" s="237" t="s">
        <v>1757</v>
      </c>
      <c r="B1396" s="237" t="s">
        <v>1758</v>
      </c>
      <c r="C1396" s="237" t="s">
        <v>472</v>
      </c>
      <c r="D1396" s="237" t="s">
        <v>702</v>
      </c>
      <c r="E1396" s="237">
        <v>496523</v>
      </c>
      <c r="F1396" s="237" t="s">
        <v>2737</v>
      </c>
      <c r="G1396" s="237" t="s">
        <v>25</v>
      </c>
      <c r="H1396" s="237">
        <v>2</v>
      </c>
      <c r="I1396" s="237" t="s">
        <v>2738</v>
      </c>
      <c r="J1396" s="237" t="s">
        <v>2223</v>
      </c>
      <c r="K1396" s="237" t="s">
        <v>2772</v>
      </c>
      <c r="L1396" s="238">
        <v>44419</v>
      </c>
      <c r="M1396" s="237" t="s">
        <v>887</v>
      </c>
    </row>
    <row r="1397" spans="1:13" x14ac:dyDescent="0.35">
      <c r="A1397" s="239" t="s">
        <v>1636</v>
      </c>
      <c r="B1397" s="239" t="s">
        <v>1637</v>
      </c>
      <c r="C1397" s="239" t="s">
        <v>1612</v>
      </c>
      <c r="D1397" s="239" t="s">
        <v>875</v>
      </c>
      <c r="E1397" s="239">
        <v>6825442</v>
      </c>
      <c r="F1397" s="239" t="s">
        <v>2773</v>
      </c>
      <c r="G1397" s="239" t="s">
        <v>25</v>
      </c>
      <c r="H1397" s="239">
        <v>2</v>
      </c>
      <c r="I1397" s="239" t="s">
        <v>2774</v>
      </c>
      <c r="J1397" s="239" t="s">
        <v>2775</v>
      </c>
      <c r="K1397" s="239" t="s">
        <v>2776</v>
      </c>
      <c r="L1397" s="240">
        <v>44419</v>
      </c>
      <c r="M1397" s="239" t="s">
        <v>887</v>
      </c>
    </row>
    <row r="1398" spans="1:13" x14ac:dyDescent="0.35">
      <c r="A1398" s="237" t="s">
        <v>1636</v>
      </c>
      <c r="B1398" s="237" t="s">
        <v>1637</v>
      </c>
      <c r="C1398" s="237" t="s">
        <v>1612</v>
      </c>
      <c r="D1398" s="237" t="s">
        <v>242</v>
      </c>
      <c r="E1398" s="237">
        <v>10450</v>
      </c>
      <c r="F1398" s="237" t="s">
        <v>2777</v>
      </c>
      <c r="G1398" s="237" t="s">
        <v>50</v>
      </c>
      <c r="H1398" s="237">
        <v>1</v>
      </c>
      <c r="I1398" s="237" t="s">
        <v>2778</v>
      </c>
      <c r="J1398" s="237" t="s">
        <v>2779</v>
      </c>
      <c r="K1398" s="237" t="s">
        <v>2780</v>
      </c>
      <c r="L1398" s="238">
        <v>44419</v>
      </c>
      <c r="M1398" s="237" t="s">
        <v>887</v>
      </c>
    </row>
    <row r="1399" spans="1:13" x14ac:dyDescent="0.35">
      <c r="A1399" s="239" t="s">
        <v>1636</v>
      </c>
      <c r="B1399" s="239" t="s">
        <v>1637</v>
      </c>
      <c r="C1399" s="239" t="s">
        <v>1612</v>
      </c>
      <c r="D1399" s="239" t="s">
        <v>784</v>
      </c>
      <c r="E1399" s="239">
        <v>6825442</v>
      </c>
      <c r="F1399" s="239" t="s">
        <v>2773</v>
      </c>
      <c r="G1399" s="239" t="s">
        <v>25</v>
      </c>
      <c r="H1399" s="239">
        <v>2</v>
      </c>
      <c r="I1399" s="239" t="s">
        <v>2781</v>
      </c>
      <c r="J1399" s="239" t="s">
        <v>2782</v>
      </c>
      <c r="K1399" s="239" t="s">
        <v>2783</v>
      </c>
      <c r="L1399" s="240">
        <v>44419</v>
      </c>
      <c r="M1399" s="239" t="s">
        <v>887</v>
      </c>
    </row>
    <row r="1400" spans="1:13" x14ac:dyDescent="0.35">
      <c r="A1400" s="237" t="s">
        <v>1610</v>
      </c>
      <c r="B1400" s="237" t="s">
        <v>1611</v>
      </c>
      <c r="C1400" s="237" t="s">
        <v>1612</v>
      </c>
      <c r="D1400" s="237" t="s">
        <v>875</v>
      </c>
      <c r="E1400" s="237">
        <v>6825442</v>
      </c>
      <c r="F1400" s="237" t="s">
        <v>2773</v>
      </c>
      <c r="G1400" s="237" t="s">
        <v>25</v>
      </c>
      <c r="H1400" s="237">
        <v>2</v>
      </c>
      <c r="I1400" s="237" t="s">
        <v>2774</v>
      </c>
      <c r="J1400" s="237" t="s">
        <v>2775</v>
      </c>
      <c r="K1400" s="237" t="s">
        <v>2784</v>
      </c>
      <c r="L1400" s="238">
        <v>44419</v>
      </c>
      <c r="M1400" s="237" t="s">
        <v>887</v>
      </c>
    </row>
    <row r="1401" spans="1:13" x14ac:dyDescent="0.35">
      <c r="A1401" s="239" t="s">
        <v>1610</v>
      </c>
      <c r="B1401" s="239" t="s">
        <v>1611</v>
      </c>
      <c r="C1401" s="239" t="s">
        <v>1612</v>
      </c>
      <c r="D1401" s="239" t="s">
        <v>242</v>
      </c>
      <c r="E1401" s="239">
        <v>10450</v>
      </c>
      <c r="F1401" s="239" t="s">
        <v>2777</v>
      </c>
      <c r="G1401" s="239" t="s">
        <v>50</v>
      </c>
      <c r="H1401" s="239">
        <v>1</v>
      </c>
      <c r="I1401" s="239" t="s">
        <v>2778</v>
      </c>
      <c r="J1401" s="239" t="s">
        <v>2779</v>
      </c>
      <c r="K1401" s="239" t="s">
        <v>2785</v>
      </c>
      <c r="L1401" s="240">
        <v>44419</v>
      </c>
      <c r="M1401" s="239" t="s">
        <v>887</v>
      </c>
    </row>
    <row r="1402" spans="1:13" x14ac:dyDescent="0.35">
      <c r="A1402" s="237" t="s">
        <v>1757</v>
      </c>
      <c r="B1402" s="237" t="s">
        <v>1758</v>
      </c>
      <c r="C1402" s="237" t="s">
        <v>472</v>
      </c>
      <c r="D1402" s="237" t="s">
        <v>696</v>
      </c>
      <c r="E1402" s="237">
        <v>2631771</v>
      </c>
      <c r="F1402" s="237" t="s">
        <v>2737</v>
      </c>
      <c r="G1402" s="237" t="s">
        <v>25</v>
      </c>
      <c r="H1402" s="237">
        <v>2</v>
      </c>
      <c r="I1402" s="237" t="s">
        <v>2738</v>
      </c>
      <c r="J1402" s="237" t="s">
        <v>2223</v>
      </c>
      <c r="K1402" s="237" t="s">
        <v>2786</v>
      </c>
      <c r="L1402" s="238">
        <v>44419</v>
      </c>
      <c r="M1402" s="237" t="s">
        <v>887</v>
      </c>
    </row>
    <row r="1403" spans="1:13" x14ac:dyDescent="0.35">
      <c r="A1403" s="239" t="s">
        <v>1757</v>
      </c>
      <c r="B1403" s="239" t="s">
        <v>1758</v>
      </c>
      <c r="C1403" s="239" t="s">
        <v>472</v>
      </c>
      <c r="D1403" s="239" t="s">
        <v>706</v>
      </c>
      <c r="E1403" s="239">
        <v>1035632</v>
      </c>
      <c r="F1403" s="239" t="s">
        <v>2737</v>
      </c>
      <c r="G1403" s="239" t="s">
        <v>25</v>
      </c>
      <c r="H1403" s="239">
        <v>2</v>
      </c>
      <c r="I1403" s="239" t="s">
        <v>2738</v>
      </c>
      <c r="J1403" s="239" t="s">
        <v>2223</v>
      </c>
      <c r="K1403" s="239" t="s">
        <v>2787</v>
      </c>
      <c r="L1403" s="240">
        <v>44419</v>
      </c>
      <c r="M1403" s="239" t="s">
        <v>887</v>
      </c>
    </row>
    <row r="1404" spans="1:13" x14ac:dyDescent="0.35">
      <c r="A1404" s="237" t="s">
        <v>1757</v>
      </c>
      <c r="B1404" s="237" t="s">
        <v>1758</v>
      </c>
      <c r="C1404" s="237" t="s">
        <v>472</v>
      </c>
      <c r="D1404" s="237" t="s">
        <v>698</v>
      </c>
      <c r="E1404" s="237">
        <v>476381</v>
      </c>
      <c r="F1404" s="237" t="s">
        <v>2737</v>
      </c>
      <c r="G1404" s="237" t="s">
        <v>25</v>
      </c>
      <c r="H1404" s="237">
        <v>2</v>
      </c>
      <c r="I1404" s="237" t="s">
        <v>2738</v>
      </c>
      <c r="J1404" s="237" t="s">
        <v>2223</v>
      </c>
      <c r="K1404" s="237" t="s">
        <v>2788</v>
      </c>
      <c r="L1404" s="238">
        <v>44419</v>
      </c>
      <c r="M1404" s="237" t="s">
        <v>887</v>
      </c>
    </row>
    <row r="1405" spans="1:13" x14ac:dyDescent="0.35">
      <c r="A1405" s="239" t="s">
        <v>1757</v>
      </c>
      <c r="B1405" s="239" t="s">
        <v>1758</v>
      </c>
      <c r="C1405" s="239" t="s">
        <v>472</v>
      </c>
      <c r="D1405" s="239" t="s">
        <v>704</v>
      </c>
      <c r="E1405" s="239">
        <v>0</v>
      </c>
      <c r="F1405" s="239" t="s">
        <v>2737</v>
      </c>
      <c r="G1405" s="239" t="s">
        <v>25</v>
      </c>
      <c r="H1405" s="239">
        <v>2</v>
      </c>
      <c r="I1405" s="239" t="s">
        <v>2738</v>
      </c>
      <c r="J1405" s="239" t="s">
        <v>2223</v>
      </c>
      <c r="K1405" s="239" t="s">
        <v>2789</v>
      </c>
      <c r="L1405" s="240">
        <v>44419</v>
      </c>
      <c r="M1405" s="239" t="s">
        <v>887</v>
      </c>
    </row>
    <row r="1406" spans="1:13" x14ac:dyDescent="0.35">
      <c r="A1406" s="237" t="s">
        <v>2790</v>
      </c>
      <c r="B1406" s="237" t="s">
        <v>2791</v>
      </c>
      <c r="C1406" s="237" t="s">
        <v>65</v>
      </c>
      <c r="D1406" s="237" t="s">
        <v>59</v>
      </c>
      <c r="E1406" s="237">
        <v>9915</v>
      </c>
      <c r="F1406" s="237" t="s">
        <v>2792</v>
      </c>
      <c r="G1406" s="237" t="s">
        <v>25</v>
      </c>
      <c r="H1406" s="237">
        <v>2</v>
      </c>
      <c r="I1406" s="237" t="s">
        <v>2793</v>
      </c>
      <c r="J1406" s="237" t="s">
        <v>2794</v>
      </c>
      <c r="K1406" s="237" t="s">
        <v>2795</v>
      </c>
      <c r="L1406" s="238">
        <v>44426</v>
      </c>
      <c r="M1406" s="237" t="s">
        <v>20</v>
      </c>
    </row>
    <row r="1407" spans="1:13" x14ac:dyDescent="0.35">
      <c r="A1407" s="239" t="s">
        <v>2790</v>
      </c>
      <c r="B1407" s="239" t="s">
        <v>2791</v>
      </c>
      <c r="C1407" s="239" t="s">
        <v>65</v>
      </c>
      <c r="D1407" s="239" t="s">
        <v>28</v>
      </c>
      <c r="E1407" s="239" t="s">
        <v>17</v>
      </c>
      <c r="F1407" s="239" t="s">
        <v>17</v>
      </c>
      <c r="G1407" s="239" t="s">
        <v>17</v>
      </c>
      <c r="H1407" s="239" t="s">
        <v>17</v>
      </c>
      <c r="I1407" s="239" t="s">
        <v>17</v>
      </c>
      <c r="J1407" s="239" t="s">
        <v>1157</v>
      </c>
      <c r="K1407" s="239" t="s">
        <v>2796</v>
      </c>
      <c r="L1407" s="240">
        <v>44426</v>
      </c>
      <c r="M1407" s="239" t="s">
        <v>20</v>
      </c>
    </row>
    <row r="1408" spans="1:13" x14ac:dyDescent="0.35">
      <c r="A1408" s="237" t="s">
        <v>2790</v>
      </c>
      <c r="B1408" s="237" t="s">
        <v>2791</v>
      </c>
      <c r="C1408" s="237" t="s">
        <v>65</v>
      </c>
      <c r="D1408" s="237" t="s">
        <v>30</v>
      </c>
      <c r="E1408" s="237" t="s">
        <v>17</v>
      </c>
      <c r="F1408" s="237"/>
      <c r="G1408" s="237" t="s">
        <v>17</v>
      </c>
      <c r="H1408" s="237" t="s">
        <v>17</v>
      </c>
      <c r="I1408" s="237" t="s">
        <v>17</v>
      </c>
      <c r="J1408" s="237" t="s">
        <v>17</v>
      </c>
      <c r="K1408" s="237" t="s">
        <v>2797</v>
      </c>
      <c r="L1408" s="238">
        <v>44426</v>
      </c>
      <c r="M1408" s="237" t="s">
        <v>20</v>
      </c>
    </row>
    <row r="1409" spans="1:13" x14ac:dyDescent="0.35">
      <c r="A1409" s="239" t="s">
        <v>2790</v>
      </c>
      <c r="B1409" s="239" t="s">
        <v>2791</v>
      </c>
      <c r="C1409" s="239" t="s">
        <v>65</v>
      </c>
      <c r="D1409" s="239" t="s">
        <v>32</v>
      </c>
      <c r="E1409" s="239" t="s">
        <v>17</v>
      </c>
      <c r="F1409" s="239"/>
      <c r="G1409" s="239" t="s">
        <v>17</v>
      </c>
      <c r="H1409" s="239" t="s">
        <v>17</v>
      </c>
      <c r="I1409" s="239" t="s">
        <v>17</v>
      </c>
      <c r="J1409" s="239" t="s">
        <v>17</v>
      </c>
      <c r="K1409" s="239" t="s">
        <v>2798</v>
      </c>
      <c r="L1409" s="240">
        <v>44426</v>
      </c>
      <c r="M1409" s="239" t="s">
        <v>20</v>
      </c>
    </row>
    <row r="1410" spans="1:13" x14ac:dyDescent="0.35">
      <c r="A1410" s="237" t="s">
        <v>2790</v>
      </c>
      <c r="B1410" s="237" t="s">
        <v>2791</v>
      </c>
      <c r="C1410" s="237" t="s">
        <v>65</v>
      </c>
      <c r="D1410" s="237" t="s">
        <v>704</v>
      </c>
      <c r="E1410" s="237">
        <v>0</v>
      </c>
      <c r="F1410" s="237"/>
      <c r="G1410" s="237" t="s">
        <v>22</v>
      </c>
      <c r="H1410" s="237">
        <v>3</v>
      </c>
      <c r="I1410" s="237"/>
      <c r="J1410" s="237"/>
      <c r="K1410" s="237" t="s">
        <v>2799</v>
      </c>
      <c r="L1410" s="238">
        <v>44428</v>
      </c>
      <c r="M1410" s="237" t="s">
        <v>887</v>
      </c>
    </row>
    <row r="1411" spans="1:13" x14ac:dyDescent="0.35">
      <c r="A1411" s="239" t="s">
        <v>2790</v>
      </c>
      <c r="B1411" s="239" t="s">
        <v>2791</v>
      </c>
      <c r="C1411" s="239" t="s">
        <v>65</v>
      </c>
      <c r="D1411" s="239" t="s">
        <v>692</v>
      </c>
      <c r="E1411" s="239">
        <v>0</v>
      </c>
      <c r="F1411" s="239"/>
      <c r="G1411" s="239" t="s">
        <v>22</v>
      </c>
      <c r="H1411" s="239">
        <v>3</v>
      </c>
      <c r="I1411" s="239"/>
      <c r="J1411" s="239"/>
      <c r="K1411" s="239" t="s">
        <v>2800</v>
      </c>
      <c r="L1411" s="240">
        <v>44428</v>
      </c>
      <c r="M1411" s="239" t="s">
        <v>887</v>
      </c>
    </row>
    <row r="1412" spans="1:13" x14ac:dyDescent="0.35">
      <c r="A1412" s="237" t="s">
        <v>1399</v>
      </c>
      <c r="B1412" s="237" t="s">
        <v>1400</v>
      </c>
      <c r="C1412" s="237" t="s">
        <v>411</v>
      </c>
      <c r="D1412" s="237" t="s">
        <v>242</v>
      </c>
      <c r="E1412" s="237">
        <v>23180</v>
      </c>
      <c r="F1412" s="237" t="s">
        <v>2801</v>
      </c>
      <c r="G1412" s="237" t="s">
        <v>25</v>
      </c>
      <c r="H1412" s="237">
        <v>2</v>
      </c>
      <c r="I1412" s="237" t="s">
        <v>2802</v>
      </c>
      <c r="J1412" s="237" t="s">
        <v>2803</v>
      </c>
      <c r="K1412" s="237" t="s">
        <v>2804</v>
      </c>
      <c r="L1412" s="238">
        <v>44451</v>
      </c>
      <c r="M1412" s="237" t="s">
        <v>20</v>
      </c>
    </row>
    <row r="1413" spans="1:13" x14ac:dyDescent="0.35">
      <c r="A1413" s="239" t="s">
        <v>1399</v>
      </c>
      <c r="B1413" s="239" t="s">
        <v>1400</v>
      </c>
      <c r="C1413" s="239" t="s">
        <v>411</v>
      </c>
      <c r="D1413" s="239" t="s">
        <v>24</v>
      </c>
      <c r="E1413" s="239">
        <v>5</v>
      </c>
      <c r="F1413" s="239" t="s">
        <v>17</v>
      </c>
      <c r="G1413" s="239" t="s">
        <v>25</v>
      </c>
      <c r="H1413" s="239">
        <v>2</v>
      </c>
      <c r="I1413" s="239" t="s">
        <v>17</v>
      </c>
      <c r="J1413" s="239" t="s">
        <v>2805</v>
      </c>
      <c r="K1413" s="239" t="s">
        <v>2806</v>
      </c>
      <c r="L1413" s="240">
        <v>44451</v>
      </c>
      <c r="M1413" s="239" t="s">
        <v>20</v>
      </c>
    </row>
    <row r="1414" spans="1:13" x14ac:dyDescent="0.35">
      <c r="A1414" s="237" t="s">
        <v>409</v>
      </c>
      <c r="B1414" s="237" t="s">
        <v>410</v>
      </c>
      <c r="C1414" s="237" t="s">
        <v>411</v>
      </c>
      <c r="D1414" s="237" t="s">
        <v>242</v>
      </c>
      <c r="E1414" s="237">
        <v>23180</v>
      </c>
      <c r="F1414" s="237" t="s">
        <v>2801</v>
      </c>
      <c r="G1414" s="237" t="s">
        <v>25</v>
      </c>
      <c r="H1414" s="237">
        <v>2</v>
      </c>
      <c r="I1414" s="237" t="s">
        <v>2802</v>
      </c>
      <c r="J1414" s="237" t="s">
        <v>2807</v>
      </c>
      <c r="K1414" s="237" t="s">
        <v>2808</v>
      </c>
      <c r="L1414" s="238">
        <v>44451</v>
      </c>
      <c r="M1414" s="237" t="s">
        <v>20</v>
      </c>
    </row>
    <row r="1415" spans="1:13" x14ac:dyDescent="0.35">
      <c r="A1415" s="239" t="s">
        <v>418</v>
      </c>
      <c r="B1415" s="239" t="s">
        <v>419</v>
      </c>
      <c r="C1415" s="239" t="s">
        <v>411</v>
      </c>
      <c r="D1415" s="239" t="s">
        <v>242</v>
      </c>
      <c r="E1415" s="239">
        <v>23180</v>
      </c>
      <c r="F1415" s="239" t="s">
        <v>2801</v>
      </c>
      <c r="G1415" s="239" t="s">
        <v>25</v>
      </c>
      <c r="H1415" s="239">
        <v>2</v>
      </c>
      <c r="I1415" s="239" t="s">
        <v>2802</v>
      </c>
      <c r="J1415" s="239" t="s">
        <v>2809</v>
      </c>
      <c r="K1415" s="239" t="s">
        <v>2810</v>
      </c>
      <c r="L1415" s="240">
        <v>44451</v>
      </c>
      <c r="M1415" s="239" t="s">
        <v>20</v>
      </c>
    </row>
    <row r="1416" spans="1:13" x14ac:dyDescent="0.35">
      <c r="A1416" s="237" t="s">
        <v>418</v>
      </c>
      <c r="B1416" s="237" t="s">
        <v>419</v>
      </c>
      <c r="C1416" s="237" t="s">
        <v>411</v>
      </c>
      <c r="D1416" s="237" t="s">
        <v>682</v>
      </c>
      <c r="E1416" s="237" t="s">
        <v>17</v>
      </c>
      <c r="F1416" s="237" t="s">
        <v>17</v>
      </c>
      <c r="G1416" s="237" t="s">
        <v>17</v>
      </c>
      <c r="H1416" s="237" t="s">
        <v>17</v>
      </c>
      <c r="I1416" s="237" t="s">
        <v>17</v>
      </c>
      <c r="J1416" s="237" t="s">
        <v>2811</v>
      </c>
      <c r="K1416" s="237" t="s">
        <v>2812</v>
      </c>
      <c r="L1416" s="238">
        <v>44451</v>
      </c>
      <c r="M1416" s="237" t="s">
        <v>20</v>
      </c>
    </row>
    <row r="1417" spans="1:13" x14ac:dyDescent="0.35">
      <c r="A1417" s="239" t="s">
        <v>418</v>
      </c>
      <c r="B1417" s="239" t="s">
        <v>419</v>
      </c>
      <c r="C1417" s="239" t="s">
        <v>411</v>
      </c>
      <c r="D1417" s="239" t="s">
        <v>24</v>
      </c>
      <c r="E1417" s="239">
        <v>5</v>
      </c>
      <c r="F1417" s="239" t="s">
        <v>17</v>
      </c>
      <c r="G1417" s="239" t="s">
        <v>25</v>
      </c>
      <c r="H1417" s="239">
        <v>2</v>
      </c>
      <c r="I1417" s="239" t="s">
        <v>17</v>
      </c>
      <c r="J1417" s="239" t="s">
        <v>2805</v>
      </c>
      <c r="K1417" s="239" t="s">
        <v>2813</v>
      </c>
      <c r="L1417" s="240">
        <v>44451</v>
      </c>
      <c r="M1417" s="239" t="s">
        <v>20</v>
      </c>
    </row>
    <row r="1418" spans="1:13" x14ac:dyDescent="0.35">
      <c r="A1418" s="237" t="s">
        <v>113</v>
      </c>
      <c r="B1418" s="237" t="s">
        <v>114</v>
      </c>
      <c r="C1418" s="237" t="s">
        <v>115</v>
      </c>
      <c r="D1418" s="237" t="s">
        <v>875</v>
      </c>
      <c r="E1418" s="237">
        <v>2100000</v>
      </c>
      <c r="F1418" s="237" t="s">
        <v>2814</v>
      </c>
      <c r="G1418" s="237" t="s">
        <v>25</v>
      </c>
      <c r="H1418" s="237">
        <v>2</v>
      </c>
      <c r="I1418" s="237" t="s">
        <v>2815</v>
      </c>
      <c r="J1418" s="237" t="s">
        <v>2816</v>
      </c>
      <c r="K1418" s="237" t="s">
        <v>2817</v>
      </c>
      <c r="L1418" s="238">
        <v>44451</v>
      </c>
      <c r="M1418" s="237" t="s">
        <v>20</v>
      </c>
    </row>
    <row r="1419" spans="1:13" x14ac:dyDescent="0.35">
      <c r="A1419" s="239" t="s">
        <v>113</v>
      </c>
      <c r="B1419" s="239" t="s">
        <v>114</v>
      </c>
      <c r="C1419" s="239" t="s">
        <v>115</v>
      </c>
      <c r="D1419" s="239" t="s">
        <v>242</v>
      </c>
      <c r="E1419" s="239">
        <v>30355</v>
      </c>
      <c r="F1419" s="239" t="s">
        <v>2684</v>
      </c>
      <c r="G1419" s="239" t="s">
        <v>25</v>
      </c>
      <c r="H1419" s="239">
        <v>2</v>
      </c>
      <c r="I1419" s="239" t="s">
        <v>2685</v>
      </c>
      <c r="J1419" s="239" t="s">
        <v>2809</v>
      </c>
      <c r="K1419" s="239" t="s">
        <v>2818</v>
      </c>
      <c r="L1419" s="240">
        <v>44451</v>
      </c>
      <c r="M1419" s="239" t="s">
        <v>20</v>
      </c>
    </row>
    <row r="1420" spans="1:13" x14ac:dyDescent="0.35">
      <c r="A1420" s="237" t="s">
        <v>113</v>
      </c>
      <c r="B1420" s="237" t="s">
        <v>114</v>
      </c>
      <c r="C1420" s="237" t="s">
        <v>115</v>
      </c>
      <c r="D1420" s="237" t="s">
        <v>24</v>
      </c>
      <c r="E1420" s="237">
        <v>1</v>
      </c>
      <c r="F1420" s="237" t="s">
        <v>17</v>
      </c>
      <c r="G1420" s="237" t="s">
        <v>50</v>
      </c>
      <c r="H1420" s="237">
        <v>1</v>
      </c>
      <c r="I1420" s="237" t="s">
        <v>17</v>
      </c>
      <c r="J1420" s="237" t="s">
        <v>2696</v>
      </c>
      <c r="K1420" s="237" t="s">
        <v>2819</v>
      </c>
      <c r="L1420" s="238">
        <v>44451</v>
      </c>
      <c r="M1420" s="237" t="s">
        <v>20</v>
      </c>
    </row>
    <row r="1421" spans="1:13" x14ac:dyDescent="0.35">
      <c r="A1421" s="239" t="s">
        <v>589</v>
      </c>
      <c r="B1421" s="239" t="s">
        <v>590</v>
      </c>
      <c r="C1421" s="239" t="s">
        <v>591</v>
      </c>
      <c r="D1421" s="239" t="s">
        <v>875</v>
      </c>
      <c r="E1421" s="239">
        <v>19129000</v>
      </c>
      <c r="F1421" s="239" t="s">
        <v>2820</v>
      </c>
      <c r="G1421" s="239" t="s">
        <v>25</v>
      </c>
      <c r="H1421" s="239">
        <v>2</v>
      </c>
      <c r="I1421" s="239" t="s">
        <v>2821</v>
      </c>
      <c r="J1421" s="239" t="s">
        <v>2822</v>
      </c>
      <c r="K1421" s="239" t="s">
        <v>2823</v>
      </c>
      <c r="L1421" s="240">
        <v>44451</v>
      </c>
      <c r="M1421" s="239" t="s">
        <v>20</v>
      </c>
    </row>
    <row r="1422" spans="1:13" x14ac:dyDescent="0.35">
      <c r="A1422" s="237" t="s">
        <v>589</v>
      </c>
      <c r="B1422" s="237" t="s">
        <v>590</v>
      </c>
      <c r="C1422" s="237" t="s">
        <v>591</v>
      </c>
      <c r="D1422" s="237" t="s">
        <v>242</v>
      </c>
      <c r="E1422" s="237">
        <v>94280</v>
      </c>
      <c r="F1422" s="237" t="s">
        <v>2820</v>
      </c>
      <c r="G1422" s="237" t="s">
        <v>25</v>
      </c>
      <c r="H1422" s="237">
        <v>2</v>
      </c>
      <c r="I1422" s="237" t="s">
        <v>2824</v>
      </c>
      <c r="J1422" s="237" t="s">
        <v>2803</v>
      </c>
      <c r="K1422" s="237" t="s">
        <v>2825</v>
      </c>
      <c r="L1422" s="238">
        <v>44451</v>
      </c>
      <c r="M1422" s="237" t="s">
        <v>20</v>
      </c>
    </row>
    <row r="1423" spans="1:13" x14ac:dyDescent="0.35">
      <c r="A1423" s="239" t="s">
        <v>589</v>
      </c>
      <c r="B1423" s="239" t="s">
        <v>590</v>
      </c>
      <c r="C1423" s="239" t="s">
        <v>591</v>
      </c>
      <c r="D1423" s="239" t="s">
        <v>784</v>
      </c>
      <c r="E1423" s="239">
        <v>19129000</v>
      </c>
      <c r="F1423" s="239" t="s">
        <v>2820</v>
      </c>
      <c r="G1423" s="239" t="s">
        <v>25</v>
      </c>
      <c r="H1423" s="239">
        <v>2</v>
      </c>
      <c r="I1423" s="239" t="s">
        <v>2821</v>
      </c>
      <c r="J1423" s="239" t="s">
        <v>2826</v>
      </c>
      <c r="K1423" s="239" t="s">
        <v>2827</v>
      </c>
      <c r="L1423" s="240">
        <v>44451</v>
      </c>
      <c r="M1423" s="239" t="s">
        <v>20</v>
      </c>
    </row>
    <row r="1424" spans="1:13" x14ac:dyDescent="0.35">
      <c r="A1424" s="237" t="s">
        <v>388</v>
      </c>
      <c r="B1424" s="237" t="s">
        <v>389</v>
      </c>
      <c r="C1424" s="237" t="s">
        <v>390</v>
      </c>
      <c r="D1424" s="237" t="s">
        <v>875</v>
      </c>
      <c r="E1424" s="237">
        <v>18400000</v>
      </c>
      <c r="F1424" s="237" t="s">
        <v>2828</v>
      </c>
      <c r="G1424" s="237" t="s">
        <v>25</v>
      </c>
      <c r="H1424" s="237">
        <v>2</v>
      </c>
      <c r="I1424" s="237" t="s">
        <v>2829</v>
      </c>
      <c r="J1424" s="237" t="s">
        <v>2830</v>
      </c>
      <c r="K1424" s="237" t="s">
        <v>2831</v>
      </c>
      <c r="L1424" s="238">
        <v>44451</v>
      </c>
      <c r="M1424" s="237" t="s">
        <v>20</v>
      </c>
    </row>
    <row r="1425" spans="1:13" x14ac:dyDescent="0.35">
      <c r="A1425" s="239" t="s">
        <v>388</v>
      </c>
      <c r="B1425" s="239" t="s">
        <v>389</v>
      </c>
      <c r="C1425" s="239" t="s">
        <v>390</v>
      </c>
      <c r="D1425" s="239" t="s">
        <v>242</v>
      </c>
      <c r="E1425" s="239">
        <v>752618</v>
      </c>
      <c r="F1425" s="239" t="s">
        <v>2684</v>
      </c>
      <c r="G1425" s="239" t="s">
        <v>25</v>
      </c>
      <c r="H1425" s="239">
        <v>2</v>
      </c>
      <c r="I1425" s="239" t="s">
        <v>2685</v>
      </c>
      <c r="J1425" s="239" t="s">
        <v>2832</v>
      </c>
      <c r="K1425" s="239" t="s">
        <v>2833</v>
      </c>
      <c r="L1425" s="240">
        <v>44451</v>
      </c>
      <c r="M1425" s="239" t="s">
        <v>20</v>
      </c>
    </row>
    <row r="1426" spans="1:13" x14ac:dyDescent="0.35">
      <c r="A1426" s="237" t="s">
        <v>388</v>
      </c>
      <c r="B1426" s="237" t="s">
        <v>389</v>
      </c>
      <c r="C1426" s="237" t="s">
        <v>390</v>
      </c>
      <c r="D1426" s="237" t="s">
        <v>24</v>
      </c>
      <c r="E1426" s="237">
        <v>3</v>
      </c>
      <c r="F1426" s="237" t="s">
        <v>2834</v>
      </c>
      <c r="G1426" s="237" t="s">
        <v>50</v>
      </c>
      <c r="H1426" s="237">
        <v>1</v>
      </c>
      <c r="I1426" s="237" t="s">
        <v>2835</v>
      </c>
      <c r="J1426" s="237" t="s">
        <v>2836</v>
      </c>
      <c r="K1426" s="237" t="s">
        <v>2837</v>
      </c>
      <c r="L1426" s="238">
        <v>44451</v>
      </c>
      <c r="M1426" s="237" t="s">
        <v>20</v>
      </c>
    </row>
    <row r="1427" spans="1:13" x14ac:dyDescent="0.35">
      <c r="A1427" s="239" t="s">
        <v>1476</v>
      </c>
      <c r="B1427" s="239" t="s">
        <v>1477</v>
      </c>
      <c r="C1427" s="239" t="s">
        <v>627</v>
      </c>
      <c r="D1427" s="239" t="s">
        <v>24</v>
      </c>
      <c r="E1427" s="239">
        <v>2</v>
      </c>
      <c r="F1427" s="239" t="s">
        <v>17</v>
      </c>
      <c r="G1427" s="239" t="s">
        <v>25</v>
      </c>
      <c r="H1427" s="239">
        <v>2</v>
      </c>
      <c r="I1427" s="239" t="s">
        <v>17</v>
      </c>
      <c r="J1427" s="239" t="s">
        <v>2838</v>
      </c>
      <c r="K1427" s="239" t="s">
        <v>2839</v>
      </c>
      <c r="L1427" s="240">
        <v>44452</v>
      </c>
      <c r="M1427" s="239" t="s">
        <v>20</v>
      </c>
    </row>
    <row r="1428" spans="1:13" x14ac:dyDescent="0.35">
      <c r="A1428" s="237" t="s">
        <v>763</v>
      </c>
      <c r="B1428" s="237" t="s">
        <v>764</v>
      </c>
      <c r="C1428" s="237" t="s">
        <v>710</v>
      </c>
      <c r="D1428" s="237" t="s">
        <v>875</v>
      </c>
      <c r="E1428" s="237">
        <v>84339067</v>
      </c>
      <c r="F1428" s="237" t="s">
        <v>2820</v>
      </c>
      <c r="G1428" s="237" t="s">
        <v>50</v>
      </c>
      <c r="H1428" s="237">
        <v>1</v>
      </c>
      <c r="I1428" s="237" t="s">
        <v>2840</v>
      </c>
      <c r="J1428" s="237" t="s">
        <v>2841</v>
      </c>
      <c r="K1428" s="237" t="s">
        <v>2842</v>
      </c>
      <c r="L1428" s="238">
        <v>44454</v>
      </c>
      <c r="M1428" s="237" t="s">
        <v>887</v>
      </c>
    </row>
    <row r="1429" spans="1:13" x14ac:dyDescent="0.35">
      <c r="A1429" s="239" t="s">
        <v>726</v>
      </c>
      <c r="B1429" s="239" t="s">
        <v>727</v>
      </c>
      <c r="C1429" s="239" t="s">
        <v>710</v>
      </c>
      <c r="D1429" s="239" t="s">
        <v>875</v>
      </c>
      <c r="E1429" s="239">
        <v>84339067</v>
      </c>
      <c r="F1429" s="239" t="s">
        <v>2820</v>
      </c>
      <c r="G1429" s="239" t="s">
        <v>50</v>
      </c>
      <c r="H1429" s="239">
        <v>1</v>
      </c>
      <c r="I1429" s="239" t="s">
        <v>2840</v>
      </c>
      <c r="J1429" s="239" t="s">
        <v>2841</v>
      </c>
      <c r="K1429" s="239" t="s">
        <v>2843</v>
      </c>
      <c r="L1429" s="240">
        <v>44454</v>
      </c>
      <c r="M1429" s="239" t="s">
        <v>887</v>
      </c>
    </row>
    <row r="1430" spans="1:13" x14ac:dyDescent="0.35">
      <c r="A1430" s="237" t="s">
        <v>747</v>
      </c>
      <c r="B1430" s="237" t="s">
        <v>748</v>
      </c>
      <c r="C1430" s="237" t="s">
        <v>710</v>
      </c>
      <c r="D1430" s="237" t="s">
        <v>875</v>
      </c>
      <c r="E1430" s="237">
        <v>84339067</v>
      </c>
      <c r="F1430" s="237" t="s">
        <v>2820</v>
      </c>
      <c r="G1430" s="237" t="s">
        <v>50</v>
      </c>
      <c r="H1430" s="237">
        <v>1</v>
      </c>
      <c r="I1430" s="237" t="s">
        <v>2840</v>
      </c>
      <c r="J1430" s="237" t="s">
        <v>2841</v>
      </c>
      <c r="K1430" s="237" t="s">
        <v>2844</v>
      </c>
      <c r="L1430" s="238">
        <v>44454</v>
      </c>
      <c r="M1430" s="237" t="s">
        <v>887</v>
      </c>
    </row>
    <row r="1431" spans="1:13" x14ac:dyDescent="0.35">
      <c r="A1431" s="239" t="s">
        <v>708</v>
      </c>
      <c r="B1431" s="239" t="s">
        <v>709</v>
      </c>
      <c r="C1431" s="239" t="s">
        <v>710</v>
      </c>
      <c r="D1431" s="239" t="s">
        <v>875</v>
      </c>
      <c r="E1431" s="239">
        <v>84339067</v>
      </c>
      <c r="F1431" s="239" t="s">
        <v>2820</v>
      </c>
      <c r="G1431" s="239" t="s">
        <v>50</v>
      </c>
      <c r="H1431" s="239">
        <v>1</v>
      </c>
      <c r="I1431" s="239" t="s">
        <v>2840</v>
      </c>
      <c r="J1431" s="239" t="s">
        <v>2841</v>
      </c>
      <c r="K1431" s="239" t="s">
        <v>2845</v>
      </c>
      <c r="L1431" s="240">
        <v>44454</v>
      </c>
      <c r="M1431" s="239" t="s">
        <v>887</v>
      </c>
    </row>
    <row r="1432" spans="1:13" x14ac:dyDescent="0.35">
      <c r="A1432" s="237" t="s">
        <v>157</v>
      </c>
      <c r="B1432" s="237" t="s">
        <v>158</v>
      </c>
      <c r="C1432" s="237" t="s">
        <v>159</v>
      </c>
      <c r="D1432" s="237" t="s">
        <v>875</v>
      </c>
      <c r="E1432" s="237">
        <v>10893012</v>
      </c>
      <c r="F1432" s="237" t="s">
        <v>2846</v>
      </c>
      <c r="G1432" s="237" t="s">
        <v>50</v>
      </c>
      <c r="H1432" s="237">
        <v>1</v>
      </c>
      <c r="I1432" s="237" t="s">
        <v>2847</v>
      </c>
      <c r="J1432" s="237" t="s">
        <v>2848</v>
      </c>
      <c r="K1432" s="237" t="s">
        <v>2849</v>
      </c>
      <c r="L1432" s="238">
        <v>44454</v>
      </c>
      <c r="M1432" s="237" t="s">
        <v>887</v>
      </c>
    </row>
    <row r="1433" spans="1:13" x14ac:dyDescent="0.35">
      <c r="A1433" s="239" t="s">
        <v>1350</v>
      </c>
      <c r="B1433" s="239" t="s">
        <v>1351</v>
      </c>
      <c r="C1433" s="239" t="s">
        <v>1352</v>
      </c>
      <c r="D1433" s="239" t="s">
        <v>875</v>
      </c>
      <c r="E1433" s="239">
        <v>47244601</v>
      </c>
      <c r="F1433" s="239" t="s">
        <v>2850</v>
      </c>
      <c r="G1433" s="239" t="s">
        <v>25</v>
      </c>
      <c r="H1433" s="239">
        <v>2</v>
      </c>
      <c r="I1433" s="239" t="s">
        <v>2851</v>
      </c>
      <c r="J1433" s="239" t="s">
        <v>2852</v>
      </c>
      <c r="K1433" s="239" t="s">
        <v>2853</v>
      </c>
      <c r="L1433" s="240">
        <v>44456</v>
      </c>
      <c r="M1433" s="239" t="s">
        <v>887</v>
      </c>
    </row>
    <row r="1434" spans="1:13" x14ac:dyDescent="0.35">
      <c r="A1434" s="237" t="s">
        <v>1350</v>
      </c>
      <c r="B1434" s="237" t="s">
        <v>1351</v>
      </c>
      <c r="C1434" s="237" t="s">
        <v>1352</v>
      </c>
      <c r="D1434" s="237" t="s">
        <v>784</v>
      </c>
      <c r="E1434" s="237">
        <v>7651001</v>
      </c>
      <c r="F1434" s="237" t="s">
        <v>2854</v>
      </c>
      <c r="G1434" s="237" t="s">
        <v>25</v>
      </c>
      <c r="H1434" s="237">
        <v>2</v>
      </c>
      <c r="I1434" s="237" t="s">
        <v>2855</v>
      </c>
      <c r="J1434" s="237" t="s">
        <v>2856</v>
      </c>
      <c r="K1434" s="237" t="s">
        <v>2857</v>
      </c>
      <c r="L1434" s="238">
        <v>44456</v>
      </c>
      <c r="M1434" s="237" t="s">
        <v>887</v>
      </c>
    </row>
    <row r="1435" spans="1:13" x14ac:dyDescent="0.35">
      <c r="A1435" s="239" t="s">
        <v>2858</v>
      </c>
      <c r="B1435" s="239" t="s">
        <v>2859</v>
      </c>
      <c r="C1435" s="239" t="s">
        <v>576</v>
      </c>
      <c r="D1435" s="239" t="s">
        <v>875</v>
      </c>
      <c r="E1435" s="239">
        <v>54296971</v>
      </c>
      <c r="F1435" s="239" t="s">
        <v>2860</v>
      </c>
      <c r="G1435" s="239" t="s">
        <v>25</v>
      </c>
      <c r="H1435" s="239">
        <v>2</v>
      </c>
      <c r="I1435" s="239" t="s">
        <v>2861</v>
      </c>
      <c r="J1435" s="239" t="s">
        <v>2862</v>
      </c>
      <c r="K1435" s="239" t="s">
        <v>2863</v>
      </c>
      <c r="L1435" s="240">
        <v>44456</v>
      </c>
      <c r="M1435" s="239" t="s">
        <v>887</v>
      </c>
    </row>
    <row r="1436" spans="1:13" x14ac:dyDescent="0.35">
      <c r="A1436" s="237" t="s">
        <v>2858</v>
      </c>
      <c r="B1436" s="237" t="s">
        <v>2859</v>
      </c>
      <c r="C1436" s="237" t="s">
        <v>576</v>
      </c>
      <c r="D1436" s="237" t="s">
        <v>242</v>
      </c>
      <c r="E1436" s="237">
        <v>519240</v>
      </c>
      <c r="F1436" s="237" t="s">
        <v>2864</v>
      </c>
      <c r="G1436" s="237" t="s">
        <v>25</v>
      </c>
      <c r="H1436" s="237">
        <v>2</v>
      </c>
      <c r="I1436" s="237" t="s">
        <v>2865</v>
      </c>
      <c r="J1436" s="237" t="s">
        <v>2866</v>
      </c>
      <c r="K1436" s="237" t="s">
        <v>2867</v>
      </c>
      <c r="L1436" s="238">
        <v>44456</v>
      </c>
      <c r="M1436" s="237" t="s">
        <v>887</v>
      </c>
    </row>
    <row r="1437" spans="1:13" x14ac:dyDescent="0.35">
      <c r="A1437" s="239" t="s">
        <v>2858</v>
      </c>
      <c r="B1437" s="239" t="s">
        <v>2859</v>
      </c>
      <c r="C1437" s="239" t="s">
        <v>576</v>
      </c>
      <c r="D1437" s="239" t="s">
        <v>61</v>
      </c>
      <c r="E1437" s="239">
        <v>0</v>
      </c>
      <c r="F1437" s="239" t="s">
        <v>17</v>
      </c>
      <c r="G1437" s="239" t="s">
        <v>17</v>
      </c>
      <c r="H1437" s="239" t="s">
        <v>17</v>
      </c>
      <c r="I1437" s="239" t="s">
        <v>17</v>
      </c>
      <c r="J1437" s="239" t="s">
        <v>2868</v>
      </c>
      <c r="K1437" s="239" t="s">
        <v>2869</v>
      </c>
      <c r="L1437" s="240">
        <v>44456</v>
      </c>
      <c r="M1437" s="239" t="s">
        <v>887</v>
      </c>
    </row>
    <row r="1438" spans="1:13" x14ac:dyDescent="0.35">
      <c r="A1438" s="237" t="s">
        <v>2858</v>
      </c>
      <c r="B1438" s="237" t="s">
        <v>2859</v>
      </c>
      <c r="C1438" s="237" t="s">
        <v>576</v>
      </c>
      <c r="D1438" s="237" t="s">
        <v>57</v>
      </c>
      <c r="E1438" s="237">
        <v>0</v>
      </c>
      <c r="F1438" s="237" t="s">
        <v>17</v>
      </c>
      <c r="G1438" s="237" t="s">
        <v>22</v>
      </c>
      <c r="H1438" s="237">
        <v>3</v>
      </c>
      <c r="I1438" s="237" t="s">
        <v>17</v>
      </c>
      <c r="J1438" s="237" t="s">
        <v>2868</v>
      </c>
      <c r="K1438" s="237" t="s">
        <v>2870</v>
      </c>
      <c r="L1438" s="238">
        <v>44456</v>
      </c>
      <c r="M1438" s="237" t="s">
        <v>887</v>
      </c>
    </row>
    <row r="1439" spans="1:13" x14ac:dyDescent="0.35">
      <c r="A1439" s="239" t="s">
        <v>2858</v>
      </c>
      <c r="B1439" s="239" t="s">
        <v>2859</v>
      </c>
      <c r="C1439" s="239" t="s">
        <v>576</v>
      </c>
      <c r="D1439" s="239" t="s">
        <v>16</v>
      </c>
      <c r="E1439" s="239">
        <v>0</v>
      </c>
      <c r="F1439" s="239" t="s">
        <v>17</v>
      </c>
      <c r="G1439" s="239" t="s">
        <v>17</v>
      </c>
      <c r="H1439" s="239" t="s">
        <v>17</v>
      </c>
      <c r="I1439" s="239" t="s">
        <v>17</v>
      </c>
      <c r="J1439" s="239" t="s">
        <v>2868</v>
      </c>
      <c r="K1439" s="239" t="s">
        <v>2871</v>
      </c>
      <c r="L1439" s="240">
        <v>44456</v>
      </c>
      <c r="M1439" s="239" t="s">
        <v>887</v>
      </c>
    </row>
    <row r="1440" spans="1:13" x14ac:dyDescent="0.35">
      <c r="A1440" s="237" t="s">
        <v>2858</v>
      </c>
      <c r="B1440" s="237" t="s">
        <v>2859</v>
      </c>
      <c r="C1440" s="237" t="s">
        <v>576</v>
      </c>
      <c r="D1440" s="237" t="s">
        <v>21</v>
      </c>
      <c r="E1440" s="237">
        <v>0</v>
      </c>
      <c r="F1440" s="237" t="s">
        <v>17</v>
      </c>
      <c r="G1440" s="237" t="s">
        <v>17</v>
      </c>
      <c r="H1440" s="237" t="s">
        <v>17</v>
      </c>
      <c r="I1440" s="237" t="s">
        <v>17</v>
      </c>
      <c r="J1440" s="237" t="s">
        <v>2868</v>
      </c>
      <c r="K1440" s="237" t="s">
        <v>2872</v>
      </c>
      <c r="L1440" s="238">
        <v>44456</v>
      </c>
      <c r="M1440" s="237" t="s">
        <v>887</v>
      </c>
    </row>
    <row r="1441" spans="1:13" x14ac:dyDescent="0.35">
      <c r="A1441" s="239" t="s">
        <v>2858</v>
      </c>
      <c r="B1441" s="239" t="s">
        <v>2859</v>
      </c>
      <c r="C1441" s="239" t="s">
        <v>576</v>
      </c>
      <c r="D1441" s="239" t="s">
        <v>2423</v>
      </c>
      <c r="E1441" s="239">
        <v>0</v>
      </c>
      <c r="F1441" s="239" t="s">
        <v>17</v>
      </c>
      <c r="G1441" s="239" t="s">
        <v>17</v>
      </c>
      <c r="H1441" s="239" t="s">
        <v>17</v>
      </c>
      <c r="I1441" s="239" t="s">
        <v>17</v>
      </c>
      <c r="J1441" s="239" t="s">
        <v>2868</v>
      </c>
      <c r="K1441" s="239" t="s">
        <v>2873</v>
      </c>
      <c r="L1441" s="240">
        <v>44456</v>
      </c>
      <c r="M1441" s="239" t="s">
        <v>887</v>
      </c>
    </row>
    <row r="1442" spans="1:13" x14ac:dyDescent="0.35">
      <c r="A1442" s="237" t="s">
        <v>2858</v>
      </c>
      <c r="B1442" s="237" t="s">
        <v>2859</v>
      </c>
      <c r="C1442" s="237" t="s">
        <v>576</v>
      </c>
      <c r="D1442" s="237" t="s">
        <v>28</v>
      </c>
      <c r="E1442" s="237">
        <v>0</v>
      </c>
      <c r="F1442" s="237" t="s">
        <v>17</v>
      </c>
      <c r="G1442" s="237" t="s">
        <v>17</v>
      </c>
      <c r="H1442" s="237" t="s">
        <v>17</v>
      </c>
      <c r="I1442" s="237" t="s">
        <v>17</v>
      </c>
      <c r="J1442" s="237" t="s">
        <v>2868</v>
      </c>
      <c r="K1442" s="237" t="s">
        <v>2874</v>
      </c>
      <c r="L1442" s="238">
        <v>44456</v>
      </c>
      <c r="M1442" s="237" t="s">
        <v>887</v>
      </c>
    </row>
    <row r="1443" spans="1:13" x14ac:dyDescent="0.35">
      <c r="A1443" s="239" t="s">
        <v>2858</v>
      </c>
      <c r="B1443" s="239" t="s">
        <v>2859</v>
      </c>
      <c r="C1443" s="239" t="s">
        <v>576</v>
      </c>
      <c r="D1443" s="239" t="s">
        <v>55</v>
      </c>
      <c r="E1443" s="239">
        <v>0</v>
      </c>
      <c r="F1443" s="239" t="s">
        <v>17</v>
      </c>
      <c r="G1443" s="239" t="s">
        <v>22</v>
      </c>
      <c r="H1443" s="239">
        <v>3</v>
      </c>
      <c r="I1443" s="239" t="s">
        <v>17</v>
      </c>
      <c r="J1443" s="239" t="s">
        <v>2875</v>
      </c>
      <c r="K1443" s="239" t="s">
        <v>2876</v>
      </c>
      <c r="L1443" s="240">
        <v>44456</v>
      </c>
      <c r="M1443" s="239" t="s">
        <v>20</v>
      </c>
    </row>
    <row r="1444" spans="1:13" x14ac:dyDescent="0.35">
      <c r="A1444" s="237" t="s">
        <v>2858</v>
      </c>
      <c r="B1444" s="237" t="s">
        <v>2859</v>
      </c>
      <c r="C1444" s="237" t="s">
        <v>576</v>
      </c>
      <c r="D1444" s="237" t="s">
        <v>24</v>
      </c>
      <c r="E1444" s="237">
        <v>2</v>
      </c>
      <c r="F1444" s="237" t="s">
        <v>17</v>
      </c>
      <c r="G1444" s="237" t="s">
        <v>25</v>
      </c>
      <c r="H1444" s="237">
        <v>2</v>
      </c>
      <c r="I1444" s="237" t="s">
        <v>17</v>
      </c>
      <c r="J1444" s="237" t="s">
        <v>2877</v>
      </c>
      <c r="K1444" s="237" t="s">
        <v>2878</v>
      </c>
      <c r="L1444" s="238">
        <v>44456</v>
      </c>
      <c r="M1444" s="237" t="s">
        <v>20</v>
      </c>
    </row>
    <row r="1445" spans="1:13" x14ac:dyDescent="0.35">
      <c r="A1445" s="239" t="s">
        <v>2858</v>
      </c>
      <c r="B1445" s="239" t="s">
        <v>2859</v>
      </c>
      <c r="C1445" s="239" t="s">
        <v>576</v>
      </c>
      <c r="D1445" s="239" t="s">
        <v>30</v>
      </c>
      <c r="E1445" s="239">
        <v>0</v>
      </c>
      <c r="F1445" s="239" t="s">
        <v>17</v>
      </c>
      <c r="G1445" s="239" t="s">
        <v>17</v>
      </c>
      <c r="H1445" s="239" t="s">
        <v>17</v>
      </c>
      <c r="I1445" s="239" t="s">
        <v>17</v>
      </c>
      <c r="J1445" s="239" t="s">
        <v>2868</v>
      </c>
      <c r="K1445" s="239" t="s">
        <v>2879</v>
      </c>
      <c r="L1445" s="240">
        <v>44456</v>
      </c>
      <c r="M1445" s="239" t="s">
        <v>887</v>
      </c>
    </row>
    <row r="1446" spans="1:13" x14ac:dyDescent="0.35">
      <c r="A1446" s="237" t="s">
        <v>2858</v>
      </c>
      <c r="B1446" s="237" t="s">
        <v>2859</v>
      </c>
      <c r="C1446" s="237" t="s">
        <v>576</v>
      </c>
      <c r="D1446" s="237" t="s">
        <v>32</v>
      </c>
      <c r="E1446" s="237">
        <v>0</v>
      </c>
      <c r="F1446" s="237" t="s">
        <v>17</v>
      </c>
      <c r="G1446" s="237" t="s">
        <v>17</v>
      </c>
      <c r="H1446" s="237" t="s">
        <v>17</v>
      </c>
      <c r="I1446" s="237" t="s">
        <v>17</v>
      </c>
      <c r="J1446" s="237" t="s">
        <v>2868</v>
      </c>
      <c r="K1446" s="237" t="s">
        <v>2880</v>
      </c>
      <c r="L1446" s="238">
        <v>44456</v>
      </c>
      <c r="M1446" s="237" t="s">
        <v>887</v>
      </c>
    </row>
    <row r="1447" spans="1:13" x14ac:dyDescent="0.35">
      <c r="A1447" s="239" t="s">
        <v>574</v>
      </c>
      <c r="B1447" s="239" t="s">
        <v>575</v>
      </c>
      <c r="C1447" s="239" t="s">
        <v>576</v>
      </c>
      <c r="D1447" s="239" t="s">
        <v>875</v>
      </c>
      <c r="E1447" s="239">
        <v>54296971</v>
      </c>
      <c r="F1447" s="239" t="s">
        <v>2860</v>
      </c>
      <c r="G1447" s="239" t="s">
        <v>25</v>
      </c>
      <c r="H1447" s="239">
        <v>2</v>
      </c>
      <c r="I1447" s="239" t="s">
        <v>2861</v>
      </c>
      <c r="J1447" s="239" t="s">
        <v>2862</v>
      </c>
      <c r="K1447" s="239" t="s">
        <v>2881</v>
      </c>
      <c r="L1447" s="240">
        <v>44456</v>
      </c>
      <c r="M1447" s="239" t="s">
        <v>887</v>
      </c>
    </row>
    <row r="1448" spans="1:13" x14ac:dyDescent="0.35">
      <c r="A1448" s="237" t="s">
        <v>574</v>
      </c>
      <c r="B1448" s="237" t="s">
        <v>575</v>
      </c>
      <c r="C1448" s="237" t="s">
        <v>576</v>
      </c>
      <c r="D1448" s="237" t="s">
        <v>242</v>
      </c>
      <c r="E1448" s="237">
        <v>38244</v>
      </c>
      <c r="F1448" s="237" t="s">
        <v>2882</v>
      </c>
      <c r="G1448" s="237" t="s">
        <v>25</v>
      </c>
      <c r="H1448" s="237">
        <v>2</v>
      </c>
      <c r="I1448" s="237" t="s">
        <v>2883</v>
      </c>
      <c r="J1448" s="237" t="s">
        <v>2884</v>
      </c>
      <c r="K1448" s="237" t="s">
        <v>2885</v>
      </c>
      <c r="L1448" s="238">
        <v>44456</v>
      </c>
      <c r="M1448" s="237" t="s">
        <v>887</v>
      </c>
    </row>
    <row r="1449" spans="1:13" x14ac:dyDescent="0.35">
      <c r="A1449" s="239" t="s">
        <v>574</v>
      </c>
      <c r="B1449" s="239" t="s">
        <v>575</v>
      </c>
      <c r="C1449" s="239" t="s">
        <v>576</v>
      </c>
      <c r="D1449" s="239" t="s">
        <v>61</v>
      </c>
      <c r="E1449" s="239">
        <v>0</v>
      </c>
      <c r="F1449" s="239" t="s">
        <v>17</v>
      </c>
      <c r="G1449" s="239" t="s">
        <v>17</v>
      </c>
      <c r="H1449" s="239" t="s">
        <v>17</v>
      </c>
      <c r="I1449" s="239" t="s">
        <v>17</v>
      </c>
      <c r="J1449" s="239" t="s">
        <v>2868</v>
      </c>
      <c r="K1449" s="239" t="s">
        <v>2886</v>
      </c>
      <c r="L1449" s="240">
        <v>44456</v>
      </c>
      <c r="M1449" s="239" t="s">
        <v>887</v>
      </c>
    </row>
    <row r="1450" spans="1:13" x14ac:dyDescent="0.35">
      <c r="A1450" s="237" t="s">
        <v>574</v>
      </c>
      <c r="B1450" s="237" t="s">
        <v>575</v>
      </c>
      <c r="C1450" s="237" t="s">
        <v>576</v>
      </c>
      <c r="D1450" s="237" t="s">
        <v>59</v>
      </c>
      <c r="E1450" s="237">
        <v>0</v>
      </c>
      <c r="F1450" s="237" t="s">
        <v>17</v>
      </c>
      <c r="G1450" s="237" t="s">
        <v>17</v>
      </c>
      <c r="H1450" s="237" t="s">
        <v>17</v>
      </c>
      <c r="I1450" s="237" t="s">
        <v>17</v>
      </c>
      <c r="J1450" s="237" t="s">
        <v>2868</v>
      </c>
      <c r="K1450" s="237" t="s">
        <v>2887</v>
      </c>
      <c r="L1450" s="238">
        <v>44456</v>
      </c>
      <c r="M1450" s="237" t="s">
        <v>887</v>
      </c>
    </row>
    <row r="1451" spans="1:13" x14ac:dyDescent="0.35">
      <c r="A1451" s="239" t="s">
        <v>574</v>
      </c>
      <c r="B1451" s="239" t="s">
        <v>575</v>
      </c>
      <c r="C1451" s="239" t="s">
        <v>576</v>
      </c>
      <c r="D1451" s="239" t="s">
        <v>57</v>
      </c>
      <c r="E1451" s="239">
        <v>0</v>
      </c>
      <c r="F1451" s="239" t="s">
        <v>17</v>
      </c>
      <c r="G1451" s="239" t="s">
        <v>17</v>
      </c>
      <c r="H1451" s="239" t="s">
        <v>17</v>
      </c>
      <c r="I1451" s="239" t="s">
        <v>17</v>
      </c>
      <c r="J1451" s="239" t="s">
        <v>2868</v>
      </c>
      <c r="K1451" s="239" t="s">
        <v>2888</v>
      </c>
      <c r="L1451" s="240">
        <v>44456</v>
      </c>
      <c r="M1451" s="239" t="s">
        <v>887</v>
      </c>
    </row>
    <row r="1452" spans="1:13" x14ac:dyDescent="0.35">
      <c r="A1452" s="237" t="s">
        <v>574</v>
      </c>
      <c r="B1452" s="237" t="s">
        <v>575</v>
      </c>
      <c r="C1452" s="237" t="s">
        <v>576</v>
      </c>
      <c r="D1452" s="237" t="s">
        <v>16</v>
      </c>
      <c r="E1452" s="237">
        <v>0</v>
      </c>
      <c r="F1452" s="237" t="s">
        <v>17</v>
      </c>
      <c r="G1452" s="237" t="s">
        <v>17</v>
      </c>
      <c r="H1452" s="237" t="s">
        <v>17</v>
      </c>
      <c r="I1452" s="237" t="s">
        <v>17</v>
      </c>
      <c r="J1452" s="237" t="s">
        <v>2868</v>
      </c>
      <c r="K1452" s="237" t="s">
        <v>2889</v>
      </c>
      <c r="L1452" s="238">
        <v>44456</v>
      </c>
      <c r="M1452" s="237" t="s">
        <v>887</v>
      </c>
    </row>
    <row r="1453" spans="1:13" x14ac:dyDescent="0.35">
      <c r="A1453" s="239" t="s">
        <v>574</v>
      </c>
      <c r="B1453" s="239" t="s">
        <v>575</v>
      </c>
      <c r="C1453" s="239" t="s">
        <v>576</v>
      </c>
      <c r="D1453" s="239" t="s">
        <v>21</v>
      </c>
      <c r="E1453" s="239">
        <v>0</v>
      </c>
      <c r="F1453" s="239" t="s">
        <v>17</v>
      </c>
      <c r="G1453" s="239" t="s">
        <v>17</v>
      </c>
      <c r="H1453" s="239" t="s">
        <v>17</v>
      </c>
      <c r="I1453" s="239" t="s">
        <v>17</v>
      </c>
      <c r="J1453" s="239" t="s">
        <v>2868</v>
      </c>
      <c r="K1453" s="239" t="s">
        <v>2890</v>
      </c>
      <c r="L1453" s="240">
        <v>44456</v>
      </c>
      <c r="M1453" s="239" t="s">
        <v>887</v>
      </c>
    </row>
    <row r="1454" spans="1:13" x14ac:dyDescent="0.35">
      <c r="A1454" s="237" t="s">
        <v>574</v>
      </c>
      <c r="B1454" s="237" t="s">
        <v>575</v>
      </c>
      <c r="C1454" s="237" t="s">
        <v>576</v>
      </c>
      <c r="D1454" s="237" t="s">
        <v>2423</v>
      </c>
      <c r="E1454" s="237">
        <v>0</v>
      </c>
      <c r="F1454" s="237" t="s">
        <v>17</v>
      </c>
      <c r="G1454" s="237" t="s">
        <v>17</v>
      </c>
      <c r="H1454" s="237" t="s">
        <v>17</v>
      </c>
      <c r="I1454" s="237" t="s">
        <v>17</v>
      </c>
      <c r="J1454" s="237" t="s">
        <v>2868</v>
      </c>
      <c r="K1454" s="237" t="s">
        <v>2891</v>
      </c>
      <c r="L1454" s="238">
        <v>44456</v>
      </c>
      <c r="M1454" s="237" t="s">
        <v>887</v>
      </c>
    </row>
    <row r="1455" spans="1:13" x14ac:dyDescent="0.35">
      <c r="A1455" s="239" t="s">
        <v>574</v>
      </c>
      <c r="B1455" s="239" t="s">
        <v>575</v>
      </c>
      <c r="C1455" s="239" t="s">
        <v>576</v>
      </c>
      <c r="D1455" s="239" t="s">
        <v>28</v>
      </c>
      <c r="E1455" s="239">
        <v>0</v>
      </c>
      <c r="F1455" s="239" t="s">
        <v>17</v>
      </c>
      <c r="G1455" s="239" t="s">
        <v>17</v>
      </c>
      <c r="H1455" s="239" t="s">
        <v>17</v>
      </c>
      <c r="I1455" s="239" t="s">
        <v>17</v>
      </c>
      <c r="J1455" s="239" t="s">
        <v>2868</v>
      </c>
      <c r="K1455" s="239" t="s">
        <v>2892</v>
      </c>
      <c r="L1455" s="240">
        <v>44456</v>
      </c>
      <c r="M1455" s="239" t="s">
        <v>887</v>
      </c>
    </row>
    <row r="1456" spans="1:13" x14ac:dyDescent="0.35">
      <c r="A1456" s="237" t="s">
        <v>2893</v>
      </c>
      <c r="B1456" s="237" t="s">
        <v>2894</v>
      </c>
      <c r="C1456" s="237" t="s">
        <v>576</v>
      </c>
      <c r="D1456" s="237" t="s">
        <v>875</v>
      </c>
      <c r="E1456" s="237">
        <v>54296971</v>
      </c>
      <c r="F1456" s="237" t="s">
        <v>2860</v>
      </c>
      <c r="G1456" s="237" t="s">
        <v>25</v>
      </c>
      <c r="H1456" s="237">
        <v>2</v>
      </c>
      <c r="I1456" s="237" t="s">
        <v>2861</v>
      </c>
      <c r="J1456" s="237" t="s">
        <v>2862</v>
      </c>
      <c r="K1456" s="237" t="s">
        <v>2895</v>
      </c>
      <c r="L1456" s="238">
        <v>44456</v>
      </c>
      <c r="M1456" s="237" t="s">
        <v>887</v>
      </c>
    </row>
    <row r="1457" spans="1:13" x14ac:dyDescent="0.35">
      <c r="A1457" s="239" t="s">
        <v>574</v>
      </c>
      <c r="B1457" s="239" t="s">
        <v>575</v>
      </c>
      <c r="C1457" s="239" t="s">
        <v>576</v>
      </c>
      <c r="D1457" s="239" t="s">
        <v>24</v>
      </c>
      <c r="E1457" s="239">
        <v>2</v>
      </c>
      <c r="F1457" s="239" t="s">
        <v>17</v>
      </c>
      <c r="G1457" s="239" t="s">
        <v>25</v>
      </c>
      <c r="H1457" s="239">
        <v>2</v>
      </c>
      <c r="I1457" s="239" t="s">
        <v>17</v>
      </c>
      <c r="J1457" s="239" t="s">
        <v>2877</v>
      </c>
      <c r="K1457" s="239" t="s">
        <v>2896</v>
      </c>
      <c r="L1457" s="240">
        <v>44456</v>
      </c>
      <c r="M1457" s="239" t="s">
        <v>887</v>
      </c>
    </row>
    <row r="1458" spans="1:13" x14ac:dyDescent="0.35">
      <c r="A1458" s="237" t="s">
        <v>574</v>
      </c>
      <c r="B1458" s="237" t="s">
        <v>575</v>
      </c>
      <c r="C1458" s="237" t="s">
        <v>576</v>
      </c>
      <c r="D1458" s="237" t="s">
        <v>55</v>
      </c>
      <c r="E1458" s="237">
        <v>0</v>
      </c>
      <c r="F1458" s="237" t="s">
        <v>17</v>
      </c>
      <c r="G1458" s="237" t="s">
        <v>22</v>
      </c>
      <c r="H1458" s="237">
        <v>3</v>
      </c>
      <c r="I1458" s="237" t="s">
        <v>17</v>
      </c>
      <c r="J1458" s="237" t="s">
        <v>2868</v>
      </c>
      <c r="K1458" s="237" t="s">
        <v>2897</v>
      </c>
      <c r="L1458" s="238">
        <v>44456</v>
      </c>
      <c r="M1458" s="237" t="s">
        <v>887</v>
      </c>
    </row>
    <row r="1459" spans="1:13" x14ac:dyDescent="0.35">
      <c r="A1459" s="239" t="s">
        <v>2893</v>
      </c>
      <c r="B1459" s="239" t="s">
        <v>2894</v>
      </c>
      <c r="C1459" s="239" t="s">
        <v>576</v>
      </c>
      <c r="D1459" s="239" t="s">
        <v>242</v>
      </c>
      <c r="E1459" s="239">
        <v>519240</v>
      </c>
      <c r="F1459" s="239" t="s">
        <v>2864</v>
      </c>
      <c r="G1459" s="239" t="s">
        <v>25</v>
      </c>
      <c r="H1459" s="239">
        <v>2</v>
      </c>
      <c r="I1459" s="239" t="s">
        <v>2865</v>
      </c>
      <c r="J1459" s="239" t="s">
        <v>2866</v>
      </c>
      <c r="K1459" s="239" t="s">
        <v>2898</v>
      </c>
      <c r="L1459" s="240">
        <v>44456</v>
      </c>
      <c r="M1459" s="239" t="s">
        <v>20</v>
      </c>
    </row>
    <row r="1460" spans="1:13" x14ac:dyDescent="0.35">
      <c r="A1460" s="237" t="s">
        <v>2893</v>
      </c>
      <c r="B1460" s="237" t="s">
        <v>2894</v>
      </c>
      <c r="C1460" s="237" t="s">
        <v>576</v>
      </c>
      <c r="D1460" s="237" t="s">
        <v>682</v>
      </c>
      <c r="E1460" s="237">
        <v>0</v>
      </c>
      <c r="F1460" s="237" t="s">
        <v>17</v>
      </c>
      <c r="G1460" s="237" t="s">
        <v>17</v>
      </c>
      <c r="H1460" s="237" t="s">
        <v>17</v>
      </c>
      <c r="I1460" s="237" t="s">
        <v>17</v>
      </c>
      <c r="J1460" s="237" t="s">
        <v>2868</v>
      </c>
      <c r="K1460" s="237" t="s">
        <v>2899</v>
      </c>
      <c r="L1460" s="238">
        <v>44456</v>
      </c>
      <c r="M1460" s="237" t="s">
        <v>887</v>
      </c>
    </row>
    <row r="1461" spans="1:13" x14ac:dyDescent="0.35">
      <c r="A1461" s="239" t="s">
        <v>2893</v>
      </c>
      <c r="B1461" s="239" t="s">
        <v>2894</v>
      </c>
      <c r="C1461" s="239" t="s">
        <v>576</v>
      </c>
      <c r="D1461" s="239" t="s">
        <v>61</v>
      </c>
      <c r="E1461" s="239">
        <v>0</v>
      </c>
      <c r="F1461" s="239" t="s">
        <v>17</v>
      </c>
      <c r="G1461" s="239" t="s">
        <v>17</v>
      </c>
      <c r="H1461" s="239" t="s">
        <v>17</v>
      </c>
      <c r="I1461" s="239" t="s">
        <v>17</v>
      </c>
      <c r="J1461" s="239" t="s">
        <v>2868</v>
      </c>
      <c r="K1461" s="239" t="s">
        <v>2900</v>
      </c>
      <c r="L1461" s="240">
        <v>44456</v>
      </c>
      <c r="M1461" s="239" t="s">
        <v>887</v>
      </c>
    </row>
    <row r="1462" spans="1:13" x14ac:dyDescent="0.35">
      <c r="A1462" s="237" t="s">
        <v>2893</v>
      </c>
      <c r="B1462" s="237" t="s">
        <v>2894</v>
      </c>
      <c r="C1462" s="237" t="s">
        <v>576</v>
      </c>
      <c r="D1462" s="237" t="s">
        <v>57</v>
      </c>
      <c r="E1462" s="237">
        <v>0</v>
      </c>
      <c r="F1462" s="237" t="s">
        <v>17</v>
      </c>
      <c r="G1462" s="237" t="s">
        <v>22</v>
      </c>
      <c r="H1462" s="237">
        <v>3</v>
      </c>
      <c r="I1462" s="237" t="s">
        <v>17</v>
      </c>
      <c r="J1462" s="237" t="s">
        <v>2868</v>
      </c>
      <c r="K1462" s="237" t="s">
        <v>2901</v>
      </c>
      <c r="L1462" s="238">
        <v>44456</v>
      </c>
      <c r="M1462" s="237" t="s">
        <v>20</v>
      </c>
    </row>
    <row r="1463" spans="1:13" x14ac:dyDescent="0.35">
      <c r="A1463" s="239" t="s">
        <v>2893</v>
      </c>
      <c r="B1463" s="239" t="s">
        <v>2894</v>
      </c>
      <c r="C1463" s="239" t="s">
        <v>576</v>
      </c>
      <c r="D1463" s="239" t="s">
        <v>16</v>
      </c>
      <c r="E1463" s="239">
        <v>0</v>
      </c>
      <c r="F1463" s="239" t="s">
        <v>17</v>
      </c>
      <c r="G1463" s="239" t="s">
        <v>17</v>
      </c>
      <c r="H1463" s="239" t="s">
        <v>17</v>
      </c>
      <c r="I1463" s="239" t="s">
        <v>17</v>
      </c>
      <c r="J1463" s="239" t="s">
        <v>2868</v>
      </c>
      <c r="K1463" s="239" t="s">
        <v>2902</v>
      </c>
      <c r="L1463" s="240">
        <v>44456</v>
      </c>
      <c r="M1463" s="239" t="s">
        <v>887</v>
      </c>
    </row>
    <row r="1464" spans="1:13" x14ac:dyDescent="0.35">
      <c r="A1464" s="237" t="s">
        <v>2893</v>
      </c>
      <c r="B1464" s="237" t="s">
        <v>2894</v>
      </c>
      <c r="C1464" s="237" t="s">
        <v>576</v>
      </c>
      <c r="D1464" s="237" t="s">
        <v>21</v>
      </c>
      <c r="E1464" s="237">
        <v>0</v>
      </c>
      <c r="F1464" s="237" t="s">
        <v>17</v>
      </c>
      <c r="G1464" s="237" t="s">
        <v>17</v>
      </c>
      <c r="H1464" s="237" t="s">
        <v>17</v>
      </c>
      <c r="I1464" s="237" t="s">
        <v>17</v>
      </c>
      <c r="J1464" s="237" t="s">
        <v>2868</v>
      </c>
      <c r="K1464" s="237" t="s">
        <v>2903</v>
      </c>
      <c r="L1464" s="238">
        <v>44456</v>
      </c>
      <c r="M1464" s="237" t="s">
        <v>887</v>
      </c>
    </row>
    <row r="1465" spans="1:13" x14ac:dyDescent="0.35">
      <c r="A1465" s="239" t="s">
        <v>2893</v>
      </c>
      <c r="B1465" s="239" t="s">
        <v>2894</v>
      </c>
      <c r="C1465" s="239" t="s">
        <v>576</v>
      </c>
      <c r="D1465" s="239" t="s">
        <v>2423</v>
      </c>
      <c r="E1465" s="239">
        <v>0</v>
      </c>
      <c r="F1465" s="239" t="s">
        <v>17</v>
      </c>
      <c r="G1465" s="239" t="s">
        <v>17</v>
      </c>
      <c r="H1465" s="239" t="s">
        <v>17</v>
      </c>
      <c r="I1465" s="239" t="s">
        <v>17</v>
      </c>
      <c r="J1465" s="239" t="s">
        <v>2868</v>
      </c>
      <c r="K1465" s="239" t="s">
        <v>2904</v>
      </c>
      <c r="L1465" s="240">
        <v>44456</v>
      </c>
      <c r="M1465" s="239" t="s">
        <v>887</v>
      </c>
    </row>
    <row r="1466" spans="1:13" x14ac:dyDescent="0.35">
      <c r="A1466" s="237" t="s">
        <v>2893</v>
      </c>
      <c r="B1466" s="237" t="s">
        <v>2894</v>
      </c>
      <c r="C1466" s="237" t="s">
        <v>576</v>
      </c>
      <c r="D1466" s="237" t="s">
        <v>28</v>
      </c>
      <c r="E1466" s="237">
        <v>0</v>
      </c>
      <c r="F1466" s="237" t="s">
        <v>17</v>
      </c>
      <c r="G1466" s="237" t="s">
        <v>17</v>
      </c>
      <c r="H1466" s="237" t="s">
        <v>17</v>
      </c>
      <c r="I1466" s="237" t="s">
        <v>17</v>
      </c>
      <c r="J1466" s="237" t="s">
        <v>2868</v>
      </c>
      <c r="K1466" s="237" t="s">
        <v>2905</v>
      </c>
      <c r="L1466" s="238">
        <v>44456</v>
      </c>
      <c r="M1466" s="237" t="s">
        <v>887</v>
      </c>
    </row>
    <row r="1467" spans="1:13" x14ac:dyDescent="0.35">
      <c r="A1467" s="239" t="s">
        <v>2893</v>
      </c>
      <c r="B1467" s="239" t="s">
        <v>2894</v>
      </c>
      <c r="C1467" s="239" t="s">
        <v>576</v>
      </c>
      <c r="D1467" s="239" t="s">
        <v>55</v>
      </c>
      <c r="E1467" s="239">
        <v>0</v>
      </c>
      <c r="F1467" s="239" t="s">
        <v>17</v>
      </c>
      <c r="G1467" s="239" t="s">
        <v>22</v>
      </c>
      <c r="H1467" s="239">
        <v>3</v>
      </c>
      <c r="I1467" s="239" t="s">
        <v>17</v>
      </c>
      <c r="J1467" s="239" t="s">
        <v>17</v>
      </c>
      <c r="K1467" s="239" t="s">
        <v>2906</v>
      </c>
      <c r="L1467" s="240">
        <v>44456</v>
      </c>
      <c r="M1467" s="239" t="s">
        <v>20</v>
      </c>
    </row>
    <row r="1468" spans="1:13" x14ac:dyDescent="0.35">
      <c r="A1468" s="237" t="s">
        <v>2893</v>
      </c>
      <c r="B1468" s="237" t="s">
        <v>2894</v>
      </c>
      <c r="C1468" s="237" t="s">
        <v>576</v>
      </c>
      <c r="D1468" s="237" t="s">
        <v>24</v>
      </c>
      <c r="E1468" s="237">
        <v>2</v>
      </c>
      <c r="F1468" s="237" t="s">
        <v>17</v>
      </c>
      <c r="G1468" s="237" t="s">
        <v>17</v>
      </c>
      <c r="H1468" s="237" t="s">
        <v>17</v>
      </c>
      <c r="I1468" s="237" t="s">
        <v>17</v>
      </c>
      <c r="J1468" s="237" t="s">
        <v>2907</v>
      </c>
      <c r="K1468" s="237" t="s">
        <v>2908</v>
      </c>
      <c r="L1468" s="238">
        <v>44456</v>
      </c>
      <c r="M1468" s="237" t="s">
        <v>20</v>
      </c>
    </row>
    <row r="1469" spans="1:13" x14ac:dyDescent="0.35">
      <c r="A1469" s="239" t="s">
        <v>574</v>
      </c>
      <c r="B1469" s="239" t="s">
        <v>575</v>
      </c>
      <c r="C1469" s="239" t="s">
        <v>576</v>
      </c>
      <c r="D1469" s="239" t="s">
        <v>30</v>
      </c>
      <c r="E1469" s="239">
        <v>0</v>
      </c>
      <c r="F1469" s="239" t="s">
        <v>17</v>
      </c>
      <c r="G1469" s="239" t="s">
        <v>17</v>
      </c>
      <c r="H1469" s="239" t="s">
        <v>17</v>
      </c>
      <c r="I1469" s="239" t="s">
        <v>17</v>
      </c>
      <c r="J1469" s="239" t="s">
        <v>2868</v>
      </c>
      <c r="K1469" s="239" t="s">
        <v>2909</v>
      </c>
      <c r="L1469" s="240">
        <v>44456</v>
      </c>
      <c r="M1469" s="239" t="s">
        <v>887</v>
      </c>
    </row>
    <row r="1470" spans="1:13" x14ac:dyDescent="0.35">
      <c r="A1470" s="237" t="s">
        <v>2893</v>
      </c>
      <c r="B1470" s="237" t="s">
        <v>2894</v>
      </c>
      <c r="C1470" s="237" t="s">
        <v>576</v>
      </c>
      <c r="D1470" s="237" t="s">
        <v>30</v>
      </c>
      <c r="E1470" s="237">
        <v>0</v>
      </c>
      <c r="F1470" s="237" t="s">
        <v>17</v>
      </c>
      <c r="G1470" s="237" t="s">
        <v>17</v>
      </c>
      <c r="H1470" s="237" t="s">
        <v>17</v>
      </c>
      <c r="I1470" s="237" t="s">
        <v>17</v>
      </c>
      <c r="J1470" s="237" t="s">
        <v>2868</v>
      </c>
      <c r="K1470" s="237" t="s">
        <v>2910</v>
      </c>
      <c r="L1470" s="238">
        <v>44456</v>
      </c>
      <c r="M1470" s="237" t="s">
        <v>887</v>
      </c>
    </row>
    <row r="1471" spans="1:13" x14ac:dyDescent="0.35">
      <c r="A1471" s="239" t="s">
        <v>2893</v>
      </c>
      <c r="B1471" s="239" t="s">
        <v>2894</v>
      </c>
      <c r="C1471" s="239" t="s">
        <v>576</v>
      </c>
      <c r="D1471" s="239" t="s">
        <v>32</v>
      </c>
      <c r="E1471" s="239">
        <v>0</v>
      </c>
      <c r="F1471" s="239" t="s">
        <v>17</v>
      </c>
      <c r="G1471" s="239" t="s">
        <v>17</v>
      </c>
      <c r="H1471" s="239" t="s">
        <v>17</v>
      </c>
      <c r="I1471" s="239" t="s">
        <v>17</v>
      </c>
      <c r="J1471" s="239" t="s">
        <v>2868</v>
      </c>
      <c r="K1471" s="239" t="s">
        <v>2911</v>
      </c>
      <c r="L1471" s="240">
        <v>44456</v>
      </c>
      <c r="M1471" s="239" t="s">
        <v>887</v>
      </c>
    </row>
    <row r="1472" spans="1:13" x14ac:dyDescent="0.35">
      <c r="A1472" s="237" t="s">
        <v>174</v>
      </c>
      <c r="B1472" s="237" t="s">
        <v>175</v>
      </c>
      <c r="C1472" s="237" t="s">
        <v>176</v>
      </c>
      <c r="D1472" s="237" t="s">
        <v>704</v>
      </c>
      <c r="E1472" s="237">
        <v>0</v>
      </c>
      <c r="F1472" s="237" t="s">
        <v>2912</v>
      </c>
      <c r="G1472" s="237" t="s">
        <v>25</v>
      </c>
      <c r="H1472" s="237">
        <v>2</v>
      </c>
      <c r="I1472" s="237" t="s">
        <v>2913</v>
      </c>
      <c r="J1472" s="237" t="s">
        <v>2914</v>
      </c>
      <c r="K1472" s="237" t="s">
        <v>2915</v>
      </c>
      <c r="L1472" s="238">
        <v>44466</v>
      </c>
      <c r="M1472" s="237" t="s">
        <v>20</v>
      </c>
    </row>
    <row r="1473" spans="1:13" x14ac:dyDescent="0.35">
      <c r="A1473" s="239" t="s">
        <v>174</v>
      </c>
      <c r="B1473" s="239" t="s">
        <v>175</v>
      </c>
      <c r="C1473" s="239" t="s">
        <v>176</v>
      </c>
      <c r="D1473" s="239" t="s">
        <v>692</v>
      </c>
      <c r="E1473" s="239">
        <v>0</v>
      </c>
      <c r="F1473" s="239" t="s">
        <v>2912</v>
      </c>
      <c r="G1473" s="239" t="s">
        <v>25</v>
      </c>
      <c r="H1473" s="239">
        <v>2</v>
      </c>
      <c r="I1473" s="239" t="s">
        <v>2913</v>
      </c>
      <c r="J1473" s="239" t="s">
        <v>2914</v>
      </c>
      <c r="K1473" s="239" t="s">
        <v>2916</v>
      </c>
      <c r="L1473" s="240">
        <v>44466</v>
      </c>
      <c r="M1473" s="239" t="s">
        <v>20</v>
      </c>
    </row>
    <row r="1474" spans="1:13" x14ac:dyDescent="0.35">
      <c r="A1474" s="237" t="s">
        <v>1306</v>
      </c>
      <c r="B1474" s="237" t="s">
        <v>1307</v>
      </c>
      <c r="C1474" s="237" t="s">
        <v>1308</v>
      </c>
      <c r="D1474" s="237" t="s">
        <v>875</v>
      </c>
      <c r="E1474" s="237">
        <v>124226936</v>
      </c>
      <c r="F1474" s="237" t="s">
        <v>2917</v>
      </c>
      <c r="G1474" s="237" t="s">
        <v>25</v>
      </c>
      <c r="H1474" s="237">
        <v>2</v>
      </c>
      <c r="I1474" s="237" t="s">
        <v>2918</v>
      </c>
      <c r="J1474" s="237" t="s">
        <v>2919</v>
      </c>
      <c r="K1474" s="237" t="s">
        <v>2920</v>
      </c>
      <c r="L1474" s="238">
        <v>44467</v>
      </c>
      <c r="M1474" s="237" t="s">
        <v>20</v>
      </c>
    </row>
    <row r="1475" spans="1:13" x14ac:dyDescent="0.35">
      <c r="A1475" s="239" t="s">
        <v>1306</v>
      </c>
      <c r="B1475" s="239" t="s">
        <v>1307</v>
      </c>
      <c r="C1475" s="239" t="s">
        <v>1308</v>
      </c>
      <c r="D1475" s="239" t="s">
        <v>242</v>
      </c>
      <c r="E1475" s="239">
        <v>1964375</v>
      </c>
      <c r="F1475" s="239" t="s">
        <v>2917</v>
      </c>
      <c r="G1475" s="239" t="s">
        <v>25</v>
      </c>
      <c r="H1475" s="239">
        <v>2</v>
      </c>
      <c r="I1475" s="239" t="s">
        <v>2921</v>
      </c>
      <c r="J1475" s="239" t="s">
        <v>2922</v>
      </c>
      <c r="K1475" s="239" t="s">
        <v>2923</v>
      </c>
      <c r="L1475" s="240">
        <v>44467</v>
      </c>
      <c r="M1475" s="239" t="s">
        <v>20</v>
      </c>
    </row>
    <row r="1476" spans="1:13" x14ac:dyDescent="0.35">
      <c r="A1476" s="237" t="s">
        <v>1306</v>
      </c>
      <c r="B1476" s="237" t="s">
        <v>1307</v>
      </c>
      <c r="C1476" s="237" t="s">
        <v>1308</v>
      </c>
      <c r="D1476" s="237" t="s">
        <v>784</v>
      </c>
      <c r="E1476" s="237">
        <v>124226936</v>
      </c>
      <c r="F1476" s="237" t="s">
        <v>2917</v>
      </c>
      <c r="G1476" s="237" t="s">
        <v>22</v>
      </c>
      <c r="H1476" s="237">
        <v>3</v>
      </c>
      <c r="I1476" s="237" t="s">
        <v>2918</v>
      </c>
      <c r="J1476" s="237" t="s">
        <v>2924</v>
      </c>
      <c r="K1476" s="237" t="s">
        <v>2925</v>
      </c>
      <c r="L1476" s="238">
        <v>44467</v>
      </c>
      <c r="M1476" s="237" t="s">
        <v>20</v>
      </c>
    </row>
    <row r="1477" spans="1:13" x14ac:dyDescent="0.35">
      <c r="A1477" s="239" t="s">
        <v>1306</v>
      </c>
      <c r="B1477" s="239" t="s">
        <v>1307</v>
      </c>
      <c r="C1477" s="239" t="s">
        <v>1308</v>
      </c>
      <c r="D1477" s="239" t="s">
        <v>779</v>
      </c>
      <c r="E1477" s="239">
        <v>320638</v>
      </c>
      <c r="F1477" s="239" t="s">
        <v>2926</v>
      </c>
      <c r="G1477" s="239" t="s">
        <v>22</v>
      </c>
      <c r="H1477" s="239">
        <v>3</v>
      </c>
      <c r="I1477" s="239" t="s">
        <v>2927</v>
      </c>
      <c r="J1477" s="239" t="s">
        <v>2928</v>
      </c>
      <c r="K1477" s="239" t="s">
        <v>2929</v>
      </c>
      <c r="L1477" s="240">
        <v>44467</v>
      </c>
      <c r="M1477" s="239" t="s">
        <v>20</v>
      </c>
    </row>
    <row r="1478" spans="1:13" x14ac:dyDescent="0.35">
      <c r="A1478" s="237" t="s">
        <v>1306</v>
      </c>
      <c r="B1478" s="237" t="s">
        <v>1307</v>
      </c>
      <c r="C1478" s="237" t="s">
        <v>1308</v>
      </c>
      <c r="D1478" s="237" t="s">
        <v>702</v>
      </c>
      <c r="E1478" s="237" t="s">
        <v>17</v>
      </c>
      <c r="F1478" s="237" t="s">
        <v>17</v>
      </c>
      <c r="G1478" s="237" t="s">
        <v>17</v>
      </c>
      <c r="H1478" s="237" t="s">
        <v>17</v>
      </c>
      <c r="I1478" s="237" t="s">
        <v>17</v>
      </c>
      <c r="J1478" s="237" t="s">
        <v>2930</v>
      </c>
      <c r="K1478" s="237" t="s">
        <v>2931</v>
      </c>
      <c r="L1478" s="238">
        <v>44467</v>
      </c>
      <c r="M1478" s="237" t="s">
        <v>20</v>
      </c>
    </row>
    <row r="1479" spans="1:13" x14ac:dyDescent="0.35">
      <c r="A1479" s="239" t="s">
        <v>1306</v>
      </c>
      <c r="B1479" s="239" t="s">
        <v>1307</v>
      </c>
      <c r="C1479" s="239" t="s">
        <v>1308</v>
      </c>
      <c r="D1479" s="239" t="s">
        <v>696</v>
      </c>
      <c r="E1479" s="239">
        <v>123906298</v>
      </c>
      <c r="F1479" s="239" t="s">
        <v>2917</v>
      </c>
      <c r="G1479" s="239" t="s">
        <v>22</v>
      </c>
      <c r="H1479" s="239">
        <v>3</v>
      </c>
      <c r="I1479" s="239" t="s">
        <v>2918</v>
      </c>
      <c r="J1479" s="239" t="s">
        <v>784</v>
      </c>
      <c r="K1479" s="239" t="s">
        <v>2932</v>
      </c>
      <c r="L1479" s="240">
        <v>44467</v>
      </c>
      <c r="M1479" s="239" t="s">
        <v>20</v>
      </c>
    </row>
    <row r="1480" spans="1:13" x14ac:dyDescent="0.35">
      <c r="A1480" s="237" t="s">
        <v>1306</v>
      </c>
      <c r="B1480" s="237" t="s">
        <v>1307</v>
      </c>
      <c r="C1480" s="237" t="s">
        <v>1308</v>
      </c>
      <c r="D1480" s="237" t="s">
        <v>706</v>
      </c>
      <c r="E1480" s="237">
        <v>320638</v>
      </c>
      <c r="F1480" s="237" t="s">
        <v>2926</v>
      </c>
      <c r="G1480" s="237" t="s">
        <v>22</v>
      </c>
      <c r="H1480" s="237">
        <v>3</v>
      </c>
      <c r="I1480" s="237" t="s">
        <v>2927</v>
      </c>
      <c r="J1480" s="237" t="s">
        <v>2933</v>
      </c>
      <c r="K1480" s="237" t="s">
        <v>2934</v>
      </c>
      <c r="L1480" s="238">
        <v>44467</v>
      </c>
      <c r="M1480" s="237" t="s">
        <v>20</v>
      </c>
    </row>
    <row r="1481" spans="1:13" x14ac:dyDescent="0.35">
      <c r="A1481" s="239" t="s">
        <v>1306</v>
      </c>
      <c r="B1481" s="239" t="s">
        <v>1307</v>
      </c>
      <c r="C1481" s="239" t="s">
        <v>1308</v>
      </c>
      <c r="D1481" s="239" t="s">
        <v>698</v>
      </c>
      <c r="E1481" s="239" t="s">
        <v>17</v>
      </c>
      <c r="F1481" s="239" t="s">
        <v>2046</v>
      </c>
      <c r="G1481" s="239" t="s">
        <v>17</v>
      </c>
      <c r="H1481" s="239" t="s">
        <v>17</v>
      </c>
      <c r="I1481" s="239" t="s">
        <v>17</v>
      </c>
      <c r="J1481" s="239" t="s">
        <v>2935</v>
      </c>
      <c r="K1481" s="239" t="s">
        <v>2936</v>
      </c>
      <c r="L1481" s="240">
        <v>44467</v>
      </c>
      <c r="M1481" s="239" t="s">
        <v>20</v>
      </c>
    </row>
    <row r="1482" spans="1:13" x14ac:dyDescent="0.35">
      <c r="A1482" s="237" t="s">
        <v>1306</v>
      </c>
      <c r="B1482" s="237" t="s">
        <v>1307</v>
      </c>
      <c r="C1482" s="237" t="s">
        <v>1308</v>
      </c>
      <c r="D1482" s="237" t="s">
        <v>704</v>
      </c>
      <c r="E1482" s="237" t="s">
        <v>17</v>
      </c>
      <c r="F1482" s="237" t="s">
        <v>17</v>
      </c>
      <c r="G1482" s="237" t="s">
        <v>17</v>
      </c>
      <c r="H1482" s="237" t="s">
        <v>17</v>
      </c>
      <c r="I1482" s="237" t="s">
        <v>17</v>
      </c>
      <c r="J1482" s="237" t="s">
        <v>2935</v>
      </c>
      <c r="K1482" s="237" t="s">
        <v>2937</v>
      </c>
      <c r="L1482" s="238">
        <v>44467</v>
      </c>
      <c r="M1482" s="237" t="s">
        <v>20</v>
      </c>
    </row>
    <row r="1483" spans="1:13" x14ac:dyDescent="0.35">
      <c r="A1483" s="239" t="s">
        <v>1306</v>
      </c>
      <c r="B1483" s="239" t="s">
        <v>1307</v>
      </c>
      <c r="C1483" s="239" t="s">
        <v>1308</v>
      </c>
      <c r="D1483" s="239" t="s">
        <v>692</v>
      </c>
      <c r="E1483" s="239" t="s">
        <v>17</v>
      </c>
      <c r="F1483" s="239" t="s">
        <v>17</v>
      </c>
      <c r="G1483" s="239" t="s">
        <v>17</v>
      </c>
      <c r="H1483" s="239" t="s">
        <v>17</v>
      </c>
      <c r="I1483" s="239" t="s">
        <v>17</v>
      </c>
      <c r="J1483" s="239" t="s">
        <v>2935</v>
      </c>
      <c r="K1483" s="239" t="s">
        <v>2938</v>
      </c>
      <c r="L1483" s="240">
        <v>44467</v>
      </c>
      <c r="M1483" s="239" t="s">
        <v>20</v>
      </c>
    </row>
    <row r="1484" spans="1:13" x14ac:dyDescent="0.35">
      <c r="A1484" s="237" t="s">
        <v>1306</v>
      </c>
      <c r="B1484" s="237" t="s">
        <v>1307</v>
      </c>
      <c r="C1484" s="237" t="s">
        <v>1308</v>
      </c>
      <c r="D1484" s="237" t="s">
        <v>682</v>
      </c>
      <c r="E1484" s="237">
        <v>81847</v>
      </c>
      <c r="F1484" s="237" t="s">
        <v>2939</v>
      </c>
      <c r="G1484" s="237" t="s">
        <v>22</v>
      </c>
      <c r="H1484" s="237">
        <v>3</v>
      </c>
      <c r="I1484" s="237" t="s">
        <v>2940</v>
      </c>
      <c r="J1484" s="237" t="s">
        <v>2941</v>
      </c>
      <c r="K1484" s="237" t="s">
        <v>2942</v>
      </c>
      <c r="L1484" s="238">
        <v>44467</v>
      </c>
      <c r="M1484" s="237" t="s">
        <v>20</v>
      </c>
    </row>
    <row r="1485" spans="1:13" x14ac:dyDescent="0.35">
      <c r="A1485" s="239" t="s">
        <v>1306</v>
      </c>
      <c r="B1485" s="239" t="s">
        <v>1307</v>
      </c>
      <c r="C1485" s="239" t="s">
        <v>1308</v>
      </c>
      <c r="D1485" s="239" t="s">
        <v>57</v>
      </c>
      <c r="E1485" s="239">
        <v>301</v>
      </c>
      <c r="F1485" s="239" t="s">
        <v>2943</v>
      </c>
      <c r="G1485" s="239" t="s">
        <v>22</v>
      </c>
      <c r="H1485" s="239">
        <v>3</v>
      </c>
      <c r="I1485" s="239" t="s">
        <v>2944</v>
      </c>
      <c r="J1485" s="239" t="s">
        <v>2945</v>
      </c>
      <c r="K1485" s="239" t="s">
        <v>2946</v>
      </c>
      <c r="L1485" s="240">
        <v>44467</v>
      </c>
      <c r="M1485" s="239" t="s">
        <v>20</v>
      </c>
    </row>
    <row r="1486" spans="1:13" x14ac:dyDescent="0.35">
      <c r="A1486" s="237" t="s">
        <v>1306</v>
      </c>
      <c r="B1486" s="237" t="s">
        <v>1307</v>
      </c>
      <c r="C1486" s="237" t="s">
        <v>1308</v>
      </c>
      <c r="D1486" s="237" t="s">
        <v>24</v>
      </c>
      <c r="E1486" s="237">
        <v>3</v>
      </c>
      <c r="F1486" s="237" t="s">
        <v>2926</v>
      </c>
      <c r="G1486" s="237" t="s">
        <v>25</v>
      </c>
      <c r="H1486" s="237">
        <v>2</v>
      </c>
      <c r="I1486" s="237" t="s">
        <v>2927</v>
      </c>
      <c r="J1486" s="237" t="s">
        <v>2947</v>
      </c>
      <c r="K1486" s="237" t="s">
        <v>2948</v>
      </c>
      <c r="L1486" s="238">
        <v>44467</v>
      </c>
      <c r="M1486" s="237" t="s">
        <v>20</v>
      </c>
    </row>
    <row r="1487" spans="1:13" x14ac:dyDescent="0.35">
      <c r="A1487" s="239" t="s">
        <v>1306</v>
      </c>
      <c r="B1487" s="239" t="s">
        <v>1307</v>
      </c>
      <c r="C1487" s="239" t="s">
        <v>1308</v>
      </c>
      <c r="D1487" s="239" t="s">
        <v>59</v>
      </c>
      <c r="E1487" s="239" t="s">
        <v>17</v>
      </c>
      <c r="F1487" s="239" t="s">
        <v>17</v>
      </c>
      <c r="G1487" s="239" t="s">
        <v>17</v>
      </c>
      <c r="H1487" s="239" t="s">
        <v>17</v>
      </c>
      <c r="I1487" s="239" t="s">
        <v>17</v>
      </c>
      <c r="J1487" s="239" t="s">
        <v>2949</v>
      </c>
      <c r="K1487" s="239" t="s">
        <v>2950</v>
      </c>
      <c r="L1487" s="240">
        <v>44467</v>
      </c>
      <c r="M1487" s="239" t="s">
        <v>20</v>
      </c>
    </row>
    <row r="1488" spans="1:13" x14ac:dyDescent="0.35">
      <c r="A1488" s="237" t="s">
        <v>1306</v>
      </c>
      <c r="B1488" s="237" t="s">
        <v>1307</v>
      </c>
      <c r="C1488" s="237" t="s">
        <v>1308</v>
      </c>
      <c r="D1488" s="237" t="s">
        <v>61</v>
      </c>
      <c r="E1488" s="237" t="s">
        <v>17</v>
      </c>
      <c r="F1488" s="237" t="s">
        <v>17</v>
      </c>
      <c r="G1488" s="237" t="s">
        <v>17</v>
      </c>
      <c r="H1488" s="237" t="s">
        <v>17</v>
      </c>
      <c r="I1488" s="237" t="s">
        <v>17</v>
      </c>
      <c r="J1488" s="237" t="s">
        <v>2951</v>
      </c>
      <c r="K1488" s="237" t="s">
        <v>2952</v>
      </c>
      <c r="L1488" s="238">
        <v>44467</v>
      </c>
      <c r="M1488" s="237" t="s">
        <v>20</v>
      </c>
    </row>
    <row r="1489" spans="1:13" x14ac:dyDescent="0.35">
      <c r="A1489" s="239" t="s">
        <v>1316</v>
      </c>
      <c r="B1489" s="239" t="s">
        <v>1317</v>
      </c>
      <c r="C1489" s="239" t="s">
        <v>1308</v>
      </c>
      <c r="D1489" s="239" t="s">
        <v>242</v>
      </c>
      <c r="E1489" s="239">
        <v>1964375</v>
      </c>
      <c r="F1489" s="239" t="s">
        <v>2917</v>
      </c>
      <c r="G1489" s="239" t="s">
        <v>25</v>
      </c>
      <c r="H1489" s="239">
        <v>2</v>
      </c>
      <c r="I1489" s="239" t="s">
        <v>2921</v>
      </c>
      <c r="J1489" s="239" t="s">
        <v>2922</v>
      </c>
      <c r="K1489" s="239" t="s">
        <v>2953</v>
      </c>
      <c r="L1489" s="240">
        <v>44467</v>
      </c>
      <c r="M1489" s="239" t="s">
        <v>20</v>
      </c>
    </row>
    <row r="1490" spans="1:13" x14ac:dyDescent="0.35">
      <c r="A1490" s="237" t="s">
        <v>1316</v>
      </c>
      <c r="B1490" s="237" t="s">
        <v>1317</v>
      </c>
      <c r="C1490" s="237" t="s">
        <v>1308</v>
      </c>
      <c r="D1490" s="237" t="s">
        <v>875</v>
      </c>
      <c r="E1490" s="237">
        <v>128972439</v>
      </c>
      <c r="F1490" s="237" t="s">
        <v>2917</v>
      </c>
      <c r="G1490" s="237" t="s">
        <v>25</v>
      </c>
      <c r="H1490" s="237">
        <v>2</v>
      </c>
      <c r="I1490" s="237" t="s">
        <v>2917</v>
      </c>
      <c r="J1490" s="237" t="s">
        <v>2954</v>
      </c>
      <c r="K1490" s="237" t="s">
        <v>2955</v>
      </c>
      <c r="L1490" s="238">
        <v>44467</v>
      </c>
      <c r="M1490" s="237" t="s">
        <v>20</v>
      </c>
    </row>
    <row r="1491" spans="1:13" x14ac:dyDescent="0.35">
      <c r="A1491" s="239" t="s">
        <v>1316</v>
      </c>
      <c r="B1491" s="239" t="s">
        <v>1317</v>
      </c>
      <c r="C1491" s="239" t="s">
        <v>1308</v>
      </c>
      <c r="D1491" s="239" t="s">
        <v>784</v>
      </c>
      <c r="E1491" s="239">
        <v>128972439</v>
      </c>
      <c r="F1491" s="239" t="s">
        <v>2956</v>
      </c>
      <c r="G1491" s="239" t="s">
        <v>22</v>
      </c>
      <c r="H1491" s="239">
        <v>3</v>
      </c>
      <c r="I1491" s="239" t="s">
        <v>2957</v>
      </c>
      <c r="J1491" s="239" t="s">
        <v>2958</v>
      </c>
      <c r="K1491" s="239" t="s">
        <v>2959</v>
      </c>
      <c r="L1491" s="240">
        <v>44467</v>
      </c>
      <c r="M1491" s="239" t="s">
        <v>20</v>
      </c>
    </row>
    <row r="1492" spans="1:13" x14ac:dyDescent="0.35">
      <c r="A1492" s="237" t="s">
        <v>1316</v>
      </c>
      <c r="B1492" s="237" t="s">
        <v>1317</v>
      </c>
      <c r="C1492" s="237" t="s">
        <v>1308</v>
      </c>
      <c r="D1492" s="237" t="s">
        <v>779</v>
      </c>
      <c r="E1492" s="237">
        <v>357000</v>
      </c>
      <c r="F1492" s="237" t="s">
        <v>2960</v>
      </c>
      <c r="G1492" s="237" t="s">
        <v>22</v>
      </c>
      <c r="H1492" s="237">
        <v>3</v>
      </c>
      <c r="I1492" s="237" t="s">
        <v>2961</v>
      </c>
      <c r="J1492" s="237" t="s">
        <v>2962</v>
      </c>
      <c r="K1492" s="237" t="s">
        <v>2963</v>
      </c>
      <c r="L1492" s="238">
        <v>44467</v>
      </c>
      <c r="M1492" s="237" t="s">
        <v>20</v>
      </c>
    </row>
    <row r="1493" spans="1:13" x14ac:dyDescent="0.35">
      <c r="A1493" s="239" t="s">
        <v>1316</v>
      </c>
      <c r="B1493" s="239" t="s">
        <v>1317</v>
      </c>
      <c r="C1493" s="239" t="s">
        <v>1308</v>
      </c>
      <c r="D1493" s="239" t="s">
        <v>702</v>
      </c>
      <c r="E1493" s="239" t="s">
        <v>17</v>
      </c>
      <c r="F1493" s="239" t="s">
        <v>17</v>
      </c>
      <c r="G1493" s="239" t="s">
        <v>17</v>
      </c>
      <c r="H1493" s="239" t="s">
        <v>17</v>
      </c>
      <c r="I1493" s="239" t="s">
        <v>17</v>
      </c>
      <c r="J1493" s="239" t="s">
        <v>2964</v>
      </c>
      <c r="K1493" s="239" t="s">
        <v>2965</v>
      </c>
      <c r="L1493" s="240">
        <v>44467</v>
      </c>
      <c r="M1493" s="239" t="s">
        <v>20</v>
      </c>
    </row>
    <row r="1494" spans="1:13" x14ac:dyDescent="0.35">
      <c r="A1494" s="237" t="s">
        <v>1316</v>
      </c>
      <c r="B1494" s="237" t="s">
        <v>1317</v>
      </c>
      <c r="C1494" s="237" t="s">
        <v>1308</v>
      </c>
      <c r="D1494" s="237" t="s">
        <v>696</v>
      </c>
      <c r="E1494" s="237">
        <v>128615439</v>
      </c>
      <c r="F1494" s="237" t="s">
        <v>2917</v>
      </c>
      <c r="G1494" s="237" t="s">
        <v>22</v>
      </c>
      <c r="H1494" s="237">
        <v>3</v>
      </c>
      <c r="I1494" s="237" t="s">
        <v>2927</v>
      </c>
      <c r="J1494" s="237" t="s">
        <v>2928</v>
      </c>
      <c r="K1494" s="237" t="s">
        <v>2966</v>
      </c>
      <c r="L1494" s="238">
        <v>44467</v>
      </c>
      <c r="M1494" s="237" t="s">
        <v>20</v>
      </c>
    </row>
    <row r="1495" spans="1:13" x14ac:dyDescent="0.35">
      <c r="A1495" s="239" t="s">
        <v>1316</v>
      </c>
      <c r="B1495" s="239" t="s">
        <v>1317</v>
      </c>
      <c r="C1495" s="239" t="s">
        <v>1308</v>
      </c>
      <c r="D1495" s="239" t="s">
        <v>706</v>
      </c>
      <c r="E1495" s="239">
        <v>357000</v>
      </c>
      <c r="F1495" s="239" t="s">
        <v>2926</v>
      </c>
      <c r="G1495" s="239" t="s">
        <v>22</v>
      </c>
      <c r="H1495" s="239">
        <v>3</v>
      </c>
      <c r="I1495" s="239" t="s">
        <v>2918</v>
      </c>
      <c r="J1495" s="239" t="s">
        <v>2933</v>
      </c>
      <c r="K1495" s="239" t="s">
        <v>2967</v>
      </c>
      <c r="L1495" s="240">
        <v>44467</v>
      </c>
      <c r="M1495" s="239" t="s">
        <v>20</v>
      </c>
    </row>
    <row r="1496" spans="1:13" x14ac:dyDescent="0.35">
      <c r="A1496" s="237" t="s">
        <v>1316</v>
      </c>
      <c r="B1496" s="237" t="s">
        <v>1317</v>
      </c>
      <c r="C1496" s="237" t="s">
        <v>1308</v>
      </c>
      <c r="D1496" s="237" t="s">
        <v>698</v>
      </c>
      <c r="E1496" s="237" t="s">
        <v>17</v>
      </c>
      <c r="F1496" s="237" t="s">
        <v>17</v>
      </c>
      <c r="G1496" s="237" t="s">
        <v>17</v>
      </c>
      <c r="H1496" s="237" t="s">
        <v>17</v>
      </c>
      <c r="I1496" s="237" t="s">
        <v>17</v>
      </c>
      <c r="J1496" s="237" t="s">
        <v>2968</v>
      </c>
      <c r="K1496" s="237" t="s">
        <v>2969</v>
      </c>
      <c r="L1496" s="238">
        <v>44467</v>
      </c>
      <c r="M1496" s="237" t="s">
        <v>20</v>
      </c>
    </row>
    <row r="1497" spans="1:13" x14ac:dyDescent="0.35">
      <c r="A1497" s="239" t="s">
        <v>1316</v>
      </c>
      <c r="B1497" s="239" t="s">
        <v>1317</v>
      </c>
      <c r="C1497" s="239" t="s">
        <v>1308</v>
      </c>
      <c r="D1497" s="239" t="s">
        <v>704</v>
      </c>
      <c r="E1497" s="239" t="s">
        <v>17</v>
      </c>
      <c r="F1497" s="239" t="s">
        <v>17</v>
      </c>
      <c r="G1497" s="239" t="s">
        <v>17</v>
      </c>
      <c r="H1497" s="239" t="s">
        <v>17</v>
      </c>
      <c r="I1497" s="239" t="s">
        <v>17</v>
      </c>
      <c r="J1497" s="239" t="s">
        <v>2970</v>
      </c>
      <c r="K1497" s="239" t="s">
        <v>2971</v>
      </c>
      <c r="L1497" s="240">
        <v>44467</v>
      </c>
      <c r="M1497" s="239" t="s">
        <v>20</v>
      </c>
    </row>
    <row r="1498" spans="1:13" x14ac:dyDescent="0.35">
      <c r="A1498" s="237" t="s">
        <v>1316</v>
      </c>
      <c r="B1498" s="237" t="s">
        <v>1317</v>
      </c>
      <c r="C1498" s="237" t="s">
        <v>1308</v>
      </c>
      <c r="D1498" s="237" t="s">
        <v>692</v>
      </c>
      <c r="E1498" s="237" t="s">
        <v>17</v>
      </c>
      <c r="F1498" s="237" t="s">
        <v>17</v>
      </c>
      <c r="G1498" s="237" t="s">
        <v>17</v>
      </c>
      <c r="H1498" s="237" t="s">
        <v>17</v>
      </c>
      <c r="I1498" s="237" t="s">
        <v>17</v>
      </c>
      <c r="J1498" s="237" t="s">
        <v>2972</v>
      </c>
      <c r="K1498" s="237" t="s">
        <v>2973</v>
      </c>
      <c r="L1498" s="238">
        <v>44467</v>
      </c>
      <c r="M1498" s="237" t="s">
        <v>20</v>
      </c>
    </row>
    <row r="1499" spans="1:13" x14ac:dyDescent="0.35">
      <c r="A1499" s="239" t="s">
        <v>1316</v>
      </c>
      <c r="B1499" s="239" t="s">
        <v>1317</v>
      </c>
      <c r="C1499" s="239" t="s">
        <v>1308</v>
      </c>
      <c r="D1499" s="239" t="s">
        <v>682</v>
      </c>
      <c r="E1499" s="239">
        <v>357000</v>
      </c>
      <c r="F1499" s="239" t="s">
        <v>2960</v>
      </c>
      <c r="G1499" s="239" t="s">
        <v>22</v>
      </c>
      <c r="H1499" s="239">
        <v>3</v>
      </c>
      <c r="I1499" s="239" t="s">
        <v>2961</v>
      </c>
      <c r="J1499" s="239" t="s">
        <v>2962</v>
      </c>
      <c r="K1499" s="239" t="s">
        <v>2974</v>
      </c>
      <c r="L1499" s="240">
        <v>44467</v>
      </c>
      <c r="M1499" s="239" t="s">
        <v>20</v>
      </c>
    </row>
    <row r="1500" spans="1:13" x14ac:dyDescent="0.35">
      <c r="A1500" s="237" t="s">
        <v>1316</v>
      </c>
      <c r="B1500" s="237" t="s">
        <v>1317</v>
      </c>
      <c r="C1500" s="237" t="s">
        <v>1308</v>
      </c>
      <c r="D1500" s="237" t="s">
        <v>59</v>
      </c>
      <c r="E1500" s="237" t="s">
        <v>17</v>
      </c>
      <c r="F1500" s="237" t="s">
        <v>17</v>
      </c>
      <c r="G1500" s="237" t="s">
        <v>17</v>
      </c>
      <c r="H1500" s="237" t="s">
        <v>17</v>
      </c>
      <c r="I1500" s="237" t="s">
        <v>17</v>
      </c>
      <c r="J1500" s="237" t="s">
        <v>2975</v>
      </c>
      <c r="K1500" s="237" t="s">
        <v>2976</v>
      </c>
      <c r="L1500" s="238">
        <v>44467</v>
      </c>
      <c r="M1500" s="237" t="s">
        <v>20</v>
      </c>
    </row>
    <row r="1501" spans="1:13" x14ac:dyDescent="0.35">
      <c r="A1501" s="239" t="s">
        <v>1316</v>
      </c>
      <c r="B1501" s="239" t="s">
        <v>1317</v>
      </c>
      <c r="C1501" s="239" t="s">
        <v>1308</v>
      </c>
      <c r="D1501" s="239" t="s">
        <v>61</v>
      </c>
      <c r="E1501" s="239" t="s">
        <v>17</v>
      </c>
      <c r="F1501" s="239" t="s">
        <v>17</v>
      </c>
      <c r="G1501" s="239" t="s">
        <v>17</v>
      </c>
      <c r="H1501" s="239" t="s">
        <v>17</v>
      </c>
      <c r="I1501" s="239" t="s">
        <v>17</v>
      </c>
      <c r="J1501" s="239" t="s">
        <v>2951</v>
      </c>
      <c r="K1501" s="239" t="s">
        <v>2977</v>
      </c>
      <c r="L1501" s="240">
        <v>44467</v>
      </c>
      <c r="M1501" s="239" t="s">
        <v>20</v>
      </c>
    </row>
    <row r="1502" spans="1:13" x14ac:dyDescent="0.35">
      <c r="A1502" s="237" t="s">
        <v>1325</v>
      </c>
      <c r="B1502" s="237" t="s">
        <v>1326</v>
      </c>
      <c r="C1502" s="237" t="s">
        <v>1308</v>
      </c>
      <c r="D1502" s="237" t="s">
        <v>875</v>
      </c>
      <c r="E1502" s="237">
        <v>124226936</v>
      </c>
      <c r="F1502" s="237" t="s">
        <v>2917</v>
      </c>
      <c r="G1502" s="237" t="s">
        <v>25</v>
      </c>
      <c r="H1502" s="237">
        <v>2</v>
      </c>
      <c r="I1502" s="237" t="s">
        <v>2918</v>
      </c>
      <c r="J1502" s="237" t="s">
        <v>2978</v>
      </c>
      <c r="K1502" s="237" t="s">
        <v>2979</v>
      </c>
      <c r="L1502" s="238">
        <v>44467</v>
      </c>
      <c r="M1502" s="237" t="s">
        <v>20</v>
      </c>
    </row>
    <row r="1503" spans="1:13" x14ac:dyDescent="0.35">
      <c r="A1503" s="239" t="s">
        <v>1325</v>
      </c>
      <c r="B1503" s="239" t="s">
        <v>1326</v>
      </c>
      <c r="C1503" s="239" t="s">
        <v>1308</v>
      </c>
      <c r="D1503" s="239" t="s">
        <v>242</v>
      </c>
      <c r="E1503" s="239">
        <v>1964375</v>
      </c>
      <c r="F1503" s="239" t="s">
        <v>2917</v>
      </c>
      <c r="G1503" s="239" t="s">
        <v>25</v>
      </c>
      <c r="H1503" s="239">
        <v>2</v>
      </c>
      <c r="I1503" s="239" t="s">
        <v>2921</v>
      </c>
      <c r="J1503" s="239" t="s">
        <v>2922</v>
      </c>
      <c r="K1503" s="239" t="s">
        <v>2980</v>
      </c>
      <c r="L1503" s="240">
        <v>44467</v>
      </c>
      <c r="M1503" s="239" t="s">
        <v>20</v>
      </c>
    </row>
    <row r="1504" spans="1:13" x14ac:dyDescent="0.35">
      <c r="A1504" s="237" t="s">
        <v>1325</v>
      </c>
      <c r="B1504" s="237" t="s">
        <v>1326</v>
      </c>
      <c r="C1504" s="237" t="s">
        <v>1308</v>
      </c>
      <c r="D1504" s="237" t="s">
        <v>682</v>
      </c>
      <c r="E1504" s="237">
        <v>81847</v>
      </c>
      <c r="F1504" s="237" t="s">
        <v>2939</v>
      </c>
      <c r="G1504" s="237" t="s">
        <v>22</v>
      </c>
      <c r="H1504" s="237">
        <v>3</v>
      </c>
      <c r="I1504" s="237" t="s">
        <v>2940</v>
      </c>
      <c r="J1504" s="237" t="s">
        <v>2941</v>
      </c>
      <c r="K1504" s="237" t="s">
        <v>2981</v>
      </c>
      <c r="L1504" s="238">
        <v>44467</v>
      </c>
      <c r="M1504" s="237" t="s">
        <v>20</v>
      </c>
    </row>
    <row r="1505" spans="1:13" x14ac:dyDescent="0.35">
      <c r="A1505" s="239" t="s">
        <v>1325</v>
      </c>
      <c r="B1505" s="239" t="s">
        <v>1326</v>
      </c>
      <c r="C1505" s="239" t="s">
        <v>1308</v>
      </c>
      <c r="D1505" s="239" t="s">
        <v>57</v>
      </c>
      <c r="E1505" s="239">
        <v>301</v>
      </c>
      <c r="F1505" s="239" t="s">
        <v>2943</v>
      </c>
      <c r="G1505" s="239" t="s">
        <v>25</v>
      </c>
      <c r="H1505" s="239">
        <v>2</v>
      </c>
      <c r="I1505" s="239" t="s">
        <v>2944</v>
      </c>
      <c r="J1505" s="239" t="s">
        <v>2945</v>
      </c>
      <c r="K1505" s="239" t="s">
        <v>2982</v>
      </c>
      <c r="L1505" s="240">
        <v>44467</v>
      </c>
      <c r="M1505" s="239" t="s">
        <v>20</v>
      </c>
    </row>
    <row r="1506" spans="1:13" x14ac:dyDescent="0.35">
      <c r="A1506" s="237" t="s">
        <v>1325</v>
      </c>
      <c r="B1506" s="237" t="s">
        <v>1326</v>
      </c>
      <c r="C1506" s="237" t="s">
        <v>1308</v>
      </c>
      <c r="D1506" s="237" t="s">
        <v>24</v>
      </c>
      <c r="E1506" s="237">
        <v>3</v>
      </c>
      <c r="F1506" s="237" t="s">
        <v>2926</v>
      </c>
      <c r="G1506" s="237" t="s">
        <v>22</v>
      </c>
      <c r="H1506" s="237">
        <v>3</v>
      </c>
      <c r="I1506" s="237" t="s">
        <v>2927</v>
      </c>
      <c r="J1506" s="237" t="s">
        <v>2947</v>
      </c>
      <c r="K1506" s="237" t="s">
        <v>2983</v>
      </c>
      <c r="L1506" s="238">
        <v>44467</v>
      </c>
      <c r="M1506" s="237" t="s">
        <v>20</v>
      </c>
    </row>
    <row r="1507" spans="1:13" x14ac:dyDescent="0.35">
      <c r="A1507" s="239" t="s">
        <v>1325</v>
      </c>
      <c r="B1507" s="239" t="s">
        <v>1326</v>
      </c>
      <c r="C1507" s="239" t="s">
        <v>1308</v>
      </c>
      <c r="D1507" s="239" t="s">
        <v>59</v>
      </c>
      <c r="E1507" s="239" t="s">
        <v>17</v>
      </c>
      <c r="F1507" s="239" t="s">
        <v>17</v>
      </c>
      <c r="G1507" s="239" t="s">
        <v>17</v>
      </c>
      <c r="H1507" s="239" t="s">
        <v>17</v>
      </c>
      <c r="I1507" s="239" t="s">
        <v>17</v>
      </c>
      <c r="J1507" s="239" t="s">
        <v>2984</v>
      </c>
      <c r="K1507" s="239" t="s">
        <v>2985</v>
      </c>
      <c r="L1507" s="240">
        <v>44467</v>
      </c>
      <c r="M1507" s="239" t="s">
        <v>20</v>
      </c>
    </row>
    <row r="1508" spans="1:13" x14ac:dyDescent="0.35">
      <c r="A1508" s="237" t="s">
        <v>1325</v>
      </c>
      <c r="B1508" s="237" t="s">
        <v>1326</v>
      </c>
      <c r="C1508" s="237" t="s">
        <v>1308</v>
      </c>
      <c r="D1508" s="237" t="s">
        <v>61</v>
      </c>
      <c r="E1508" s="237" t="s">
        <v>17</v>
      </c>
      <c r="F1508" s="237" t="s">
        <v>17</v>
      </c>
      <c r="G1508" s="237" t="s">
        <v>17</v>
      </c>
      <c r="H1508" s="237" t="s">
        <v>17</v>
      </c>
      <c r="I1508" s="237" t="s">
        <v>17</v>
      </c>
      <c r="J1508" s="237" t="s">
        <v>2984</v>
      </c>
      <c r="K1508" s="237" t="s">
        <v>2986</v>
      </c>
      <c r="L1508" s="238">
        <v>44467</v>
      </c>
      <c r="M1508" s="237" t="s">
        <v>20</v>
      </c>
    </row>
    <row r="1509" spans="1:13" x14ac:dyDescent="0.35">
      <c r="A1509" s="239" t="s">
        <v>1365</v>
      </c>
      <c r="B1509" s="239" t="s">
        <v>1366</v>
      </c>
      <c r="C1509" s="239" t="s">
        <v>251</v>
      </c>
      <c r="D1509" s="239" t="s">
        <v>682</v>
      </c>
      <c r="E1509" s="239">
        <v>186957</v>
      </c>
      <c r="F1509" s="239" t="s">
        <v>2854</v>
      </c>
      <c r="G1509" s="239" t="s">
        <v>50</v>
      </c>
      <c r="H1509" s="239">
        <v>1</v>
      </c>
      <c r="I1509" s="239" t="s">
        <v>2987</v>
      </c>
      <c r="J1509" s="239" t="s">
        <v>2988</v>
      </c>
      <c r="K1509" s="239" t="s">
        <v>2989</v>
      </c>
      <c r="L1509" s="240">
        <v>44468</v>
      </c>
      <c r="M1509" s="239" t="s">
        <v>887</v>
      </c>
    </row>
    <row r="1510" spans="1:13" x14ac:dyDescent="0.35">
      <c r="A1510" s="237" t="s">
        <v>1365</v>
      </c>
      <c r="B1510" s="237" t="s">
        <v>1366</v>
      </c>
      <c r="C1510" s="237" t="s">
        <v>251</v>
      </c>
      <c r="D1510" s="237" t="s">
        <v>57</v>
      </c>
      <c r="E1510" s="237">
        <v>16</v>
      </c>
      <c r="F1510" s="237" t="s">
        <v>2990</v>
      </c>
      <c r="G1510" s="237" t="s">
        <v>50</v>
      </c>
      <c r="H1510" s="237">
        <v>1</v>
      </c>
      <c r="I1510" s="237" t="s">
        <v>2316</v>
      </c>
      <c r="J1510" s="237" t="s">
        <v>2991</v>
      </c>
      <c r="K1510" s="237" t="s">
        <v>2992</v>
      </c>
      <c r="L1510" s="238">
        <v>44468</v>
      </c>
      <c r="M1510" s="237" t="s">
        <v>887</v>
      </c>
    </row>
    <row r="1511" spans="1:13" x14ac:dyDescent="0.35">
      <c r="A1511" s="239" t="s">
        <v>296</v>
      </c>
      <c r="B1511" s="239" t="s">
        <v>297</v>
      </c>
      <c r="C1511" s="239" t="s">
        <v>292</v>
      </c>
      <c r="D1511" s="239" t="s">
        <v>682</v>
      </c>
      <c r="E1511" s="239">
        <v>580170</v>
      </c>
      <c r="F1511" s="239" t="s">
        <v>2993</v>
      </c>
      <c r="G1511" s="239" t="s">
        <v>50</v>
      </c>
      <c r="H1511" s="239">
        <v>1</v>
      </c>
      <c r="I1511" s="239" t="s">
        <v>2994</v>
      </c>
      <c r="J1511" s="239" t="s">
        <v>2995</v>
      </c>
      <c r="K1511" s="239" t="s">
        <v>2996</v>
      </c>
      <c r="L1511" s="240">
        <v>44474</v>
      </c>
      <c r="M1511" s="239" t="s">
        <v>887</v>
      </c>
    </row>
    <row r="1512" spans="1:13" x14ac:dyDescent="0.35">
      <c r="A1512" s="237" t="s">
        <v>296</v>
      </c>
      <c r="B1512" s="237" t="s">
        <v>297</v>
      </c>
      <c r="C1512" s="237" t="s">
        <v>292</v>
      </c>
      <c r="D1512" s="237" t="s">
        <v>702</v>
      </c>
      <c r="E1512" s="237">
        <v>1200267</v>
      </c>
      <c r="F1512" s="237" t="s">
        <v>2478</v>
      </c>
      <c r="G1512" s="237" t="s">
        <v>50</v>
      </c>
      <c r="H1512" s="237">
        <v>1</v>
      </c>
      <c r="I1512" s="237" t="s">
        <v>2997</v>
      </c>
      <c r="J1512" s="237" t="s">
        <v>2474</v>
      </c>
      <c r="K1512" s="237" t="s">
        <v>2998</v>
      </c>
      <c r="L1512" s="238">
        <v>44474</v>
      </c>
      <c r="M1512" s="237" t="s">
        <v>887</v>
      </c>
    </row>
    <row r="1513" spans="1:13" x14ac:dyDescent="0.35">
      <c r="A1513" s="239" t="s">
        <v>296</v>
      </c>
      <c r="B1513" s="239" t="s">
        <v>297</v>
      </c>
      <c r="C1513" s="239" t="s">
        <v>292</v>
      </c>
      <c r="D1513" s="239" t="s">
        <v>696</v>
      </c>
      <c r="E1513" s="239">
        <v>1911525</v>
      </c>
      <c r="F1513" s="239" t="s">
        <v>2478</v>
      </c>
      <c r="G1513" s="239" t="s">
        <v>50</v>
      </c>
      <c r="H1513" s="239">
        <v>1</v>
      </c>
      <c r="I1513" s="239" t="s">
        <v>2997</v>
      </c>
      <c r="J1513" s="239" t="s">
        <v>2474</v>
      </c>
      <c r="K1513" s="239" t="s">
        <v>2999</v>
      </c>
      <c r="L1513" s="240">
        <v>44474</v>
      </c>
      <c r="M1513" s="239" t="s">
        <v>887</v>
      </c>
    </row>
    <row r="1514" spans="1:13" x14ac:dyDescent="0.35">
      <c r="A1514" s="237" t="s">
        <v>296</v>
      </c>
      <c r="B1514" s="237" t="s">
        <v>297</v>
      </c>
      <c r="C1514" s="237" t="s">
        <v>292</v>
      </c>
      <c r="D1514" s="237" t="s">
        <v>706</v>
      </c>
      <c r="E1514" s="237">
        <v>0</v>
      </c>
      <c r="F1514" s="237" t="s">
        <v>2478</v>
      </c>
      <c r="G1514" s="237" t="s">
        <v>50</v>
      </c>
      <c r="H1514" s="237">
        <v>1</v>
      </c>
      <c r="I1514" s="237" t="s">
        <v>2997</v>
      </c>
      <c r="J1514" s="237" t="s">
        <v>2474</v>
      </c>
      <c r="K1514" s="237" t="s">
        <v>3000</v>
      </c>
      <c r="L1514" s="238">
        <v>44474</v>
      </c>
      <c r="M1514" s="237" t="s">
        <v>887</v>
      </c>
    </row>
    <row r="1515" spans="1:13" x14ac:dyDescent="0.35">
      <c r="A1515" s="239" t="s">
        <v>296</v>
      </c>
      <c r="B1515" s="239" t="s">
        <v>297</v>
      </c>
      <c r="C1515" s="239" t="s">
        <v>292</v>
      </c>
      <c r="D1515" s="239" t="s">
        <v>698</v>
      </c>
      <c r="E1515" s="239">
        <v>916564</v>
      </c>
      <c r="F1515" s="239" t="s">
        <v>2478</v>
      </c>
      <c r="G1515" s="239" t="s">
        <v>50</v>
      </c>
      <c r="H1515" s="239">
        <v>1</v>
      </c>
      <c r="I1515" s="239" t="s">
        <v>2997</v>
      </c>
      <c r="J1515" s="239" t="s">
        <v>2474</v>
      </c>
      <c r="K1515" s="239" t="s">
        <v>3001</v>
      </c>
      <c r="L1515" s="240">
        <v>44474</v>
      </c>
      <c r="M1515" s="239" t="s">
        <v>887</v>
      </c>
    </row>
    <row r="1516" spans="1:13" x14ac:dyDescent="0.35">
      <c r="A1516" s="237" t="s">
        <v>296</v>
      </c>
      <c r="B1516" s="237" t="s">
        <v>297</v>
      </c>
      <c r="C1516" s="237" t="s">
        <v>292</v>
      </c>
      <c r="D1516" s="237" t="s">
        <v>704</v>
      </c>
      <c r="E1516" s="237">
        <v>283703</v>
      </c>
      <c r="F1516" s="237" t="s">
        <v>2478</v>
      </c>
      <c r="G1516" s="237" t="s">
        <v>50</v>
      </c>
      <c r="H1516" s="237">
        <v>1</v>
      </c>
      <c r="I1516" s="237" t="s">
        <v>2997</v>
      </c>
      <c r="J1516" s="237" t="s">
        <v>2474</v>
      </c>
      <c r="K1516" s="237" t="s">
        <v>3002</v>
      </c>
      <c r="L1516" s="238">
        <v>44474</v>
      </c>
      <c r="M1516" s="237" t="s">
        <v>887</v>
      </c>
    </row>
    <row r="1517" spans="1:13" x14ac:dyDescent="0.35">
      <c r="A1517" s="239" t="s">
        <v>296</v>
      </c>
      <c r="B1517" s="239" t="s">
        <v>297</v>
      </c>
      <c r="C1517" s="239" t="s">
        <v>292</v>
      </c>
      <c r="D1517" s="239" t="s">
        <v>692</v>
      </c>
      <c r="E1517" s="239">
        <v>0</v>
      </c>
      <c r="F1517" s="239" t="s">
        <v>2478</v>
      </c>
      <c r="G1517" s="239" t="s">
        <v>50</v>
      </c>
      <c r="H1517" s="239">
        <v>1</v>
      </c>
      <c r="I1517" s="239" t="s">
        <v>2997</v>
      </c>
      <c r="J1517" s="239" t="s">
        <v>2474</v>
      </c>
      <c r="K1517" s="239" t="s">
        <v>3003</v>
      </c>
      <c r="L1517" s="240">
        <v>44474</v>
      </c>
      <c r="M1517" s="239" t="s">
        <v>887</v>
      </c>
    </row>
    <row r="1518" spans="1:13" x14ac:dyDescent="0.35">
      <c r="A1518" s="237" t="s">
        <v>394</v>
      </c>
      <c r="B1518" s="237" t="s">
        <v>395</v>
      </c>
      <c r="C1518" s="237" t="s">
        <v>396</v>
      </c>
      <c r="D1518" s="237" t="s">
        <v>3004</v>
      </c>
      <c r="E1518" s="237">
        <v>2</v>
      </c>
      <c r="F1518" s="237" t="s">
        <v>2484</v>
      </c>
      <c r="G1518" s="237" t="s">
        <v>25</v>
      </c>
      <c r="H1518" s="237">
        <v>2</v>
      </c>
      <c r="I1518" s="237" t="s">
        <v>17</v>
      </c>
      <c r="J1518" s="237" t="s">
        <v>17</v>
      </c>
      <c r="K1518" s="237" t="s">
        <v>3005</v>
      </c>
      <c r="L1518" s="238">
        <v>44483</v>
      </c>
      <c r="M1518" s="237" t="s">
        <v>20</v>
      </c>
    </row>
    <row r="1519" spans="1:13" x14ac:dyDescent="0.35">
      <c r="A1519" s="239" t="s">
        <v>394</v>
      </c>
      <c r="B1519" s="239" t="s">
        <v>395</v>
      </c>
      <c r="C1519" s="239" t="s">
        <v>396</v>
      </c>
      <c r="D1519" s="239" t="s">
        <v>3006</v>
      </c>
      <c r="E1519" s="239">
        <v>0</v>
      </c>
      <c r="F1519" s="239" t="s">
        <v>2484</v>
      </c>
      <c r="G1519" s="239" t="s">
        <v>25</v>
      </c>
      <c r="H1519" s="239">
        <v>2</v>
      </c>
      <c r="I1519" s="239" t="s">
        <v>17</v>
      </c>
      <c r="J1519" s="239" t="s">
        <v>17</v>
      </c>
      <c r="K1519" s="239" t="s">
        <v>3007</v>
      </c>
      <c r="L1519" s="240">
        <v>44483</v>
      </c>
      <c r="M1519" s="239" t="s">
        <v>20</v>
      </c>
    </row>
    <row r="1520" spans="1:13" x14ac:dyDescent="0.35">
      <c r="A1520" s="237" t="s">
        <v>394</v>
      </c>
      <c r="B1520" s="237" t="s">
        <v>395</v>
      </c>
      <c r="C1520" s="237" t="s">
        <v>396</v>
      </c>
      <c r="D1520" s="237" t="s">
        <v>3008</v>
      </c>
      <c r="E1520" s="237">
        <v>1</v>
      </c>
      <c r="F1520" s="237" t="s">
        <v>2484</v>
      </c>
      <c r="G1520" s="237" t="s">
        <v>25</v>
      </c>
      <c r="H1520" s="237">
        <v>2</v>
      </c>
      <c r="I1520" s="237" t="s">
        <v>17</v>
      </c>
      <c r="J1520" s="237" t="s">
        <v>17</v>
      </c>
      <c r="K1520" s="237" t="s">
        <v>3009</v>
      </c>
      <c r="L1520" s="238">
        <v>44483</v>
      </c>
      <c r="M1520" s="237" t="s">
        <v>20</v>
      </c>
    </row>
    <row r="1521" spans="1:13" x14ac:dyDescent="0.35">
      <c r="A1521" s="239" t="s">
        <v>394</v>
      </c>
      <c r="B1521" s="239" t="s">
        <v>395</v>
      </c>
      <c r="C1521" s="239" t="s">
        <v>396</v>
      </c>
      <c r="D1521" s="239" t="s">
        <v>3010</v>
      </c>
      <c r="E1521" s="239">
        <v>3</v>
      </c>
      <c r="F1521" s="239" t="s">
        <v>2484</v>
      </c>
      <c r="G1521" s="239" t="s">
        <v>25</v>
      </c>
      <c r="H1521" s="239">
        <v>2</v>
      </c>
      <c r="I1521" s="239" t="s">
        <v>17</v>
      </c>
      <c r="J1521" s="239" t="s">
        <v>17</v>
      </c>
      <c r="K1521" s="239" t="s">
        <v>3011</v>
      </c>
      <c r="L1521" s="240">
        <v>44483</v>
      </c>
      <c r="M1521" s="239" t="s">
        <v>20</v>
      </c>
    </row>
    <row r="1522" spans="1:13" x14ac:dyDescent="0.35">
      <c r="A1522" s="237" t="s">
        <v>394</v>
      </c>
      <c r="B1522" s="237" t="s">
        <v>395</v>
      </c>
      <c r="C1522" s="237" t="s">
        <v>396</v>
      </c>
      <c r="D1522" s="237" t="s">
        <v>3012</v>
      </c>
      <c r="E1522" s="237">
        <v>3</v>
      </c>
      <c r="F1522" s="237" t="s">
        <v>2484</v>
      </c>
      <c r="G1522" s="237" t="s">
        <v>25</v>
      </c>
      <c r="H1522" s="237">
        <v>2</v>
      </c>
      <c r="I1522" s="237" t="s">
        <v>17</v>
      </c>
      <c r="J1522" s="237" t="s">
        <v>17</v>
      </c>
      <c r="K1522" s="237" t="s">
        <v>3013</v>
      </c>
      <c r="L1522" s="238">
        <v>44483</v>
      </c>
      <c r="M1522" s="237" t="s">
        <v>20</v>
      </c>
    </row>
    <row r="1523" spans="1:13" x14ac:dyDescent="0.35">
      <c r="A1523" s="239" t="s">
        <v>394</v>
      </c>
      <c r="B1523" s="239" t="s">
        <v>395</v>
      </c>
      <c r="C1523" s="239" t="s">
        <v>396</v>
      </c>
      <c r="D1523" s="239" t="s">
        <v>3014</v>
      </c>
      <c r="E1523" s="239">
        <v>2</v>
      </c>
      <c r="F1523" s="239" t="s">
        <v>2484</v>
      </c>
      <c r="G1523" s="239" t="s">
        <v>25</v>
      </c>
      <c r="H1523" s="239">
        <v>2</v>
      </c>
      <c r="I1523" s="239" t="s">
        <v>17</v>
      </c>
      <c r="J1523" s="239" t="s">
        <v>17</v>
      </c>
      <c r="K1523" s="239" t="s">
        <v>3015</v>
      </c>
      <c r="L1523" s="240">
        <v>44483</v>
      </c>
      <c r="M1523" s="239" t="s">
        <v>20</v>
      </c>
    </row>
    <row r="1524" spans="1:13" x14ac:dyDescent="0.35">
      <c r="A1524" s="237" t="s">
        <v>394</v>
      </c>
      <c r="B1524" s="237" t="s">
        <v>395</v>
      </c>
      <c r="C1524" s="237" t="s">
        <v>396</v>
      </c>
      <c r="D1524" s="237" t="s">
        <v>3016</v>
      </c>
      <c r="E1524" s="237">
        <v>3</v>
      </c>
      <c r="F1524" s="237" t="s">
        <v>2484</v>
      </c>
      <c r="G1524" s="237" t="s">
        <v>25</v>
      </c>
      <c r="H1524" s="237">
        <v>2</v>
      </c>
      <c r="I1524" s="237" t="s">
        <v>17</v>
      </c>
      <c r="J1524" s="237" t="s">
        <v>17</v>
      </c>
      <c r="K1524" s="237" t="s">
        <v>3017</v>
      </c>
      <c r="L1524" s="238">
        <v>44483</v>
      </c>
      <c r="M1524" s="237" t="s">
        <v>20</v>
      </c>
    </row>
    <row r="1525" spans="1:13" x14ac:dyDescent="0.35">
      <c r="A1525" s="239" t="s">
        <v>394</v>
      </c>
      <c r="B1525" s="239" t="s">
        <v>395</v>
      </c>
      <c r="C1525" s="239" t="s">
        <v>396</v>
      </c>
      <c r="D1525" s="239" t="s">
        <v>2483</v>
      </c>
      <c r="E1525" s="239">
        <v>0</v>
      </c>
      <c r="F1525" s="239" t="s">
        <v>2484</v>
      </c>
      <c r="G1525" s="239" t="s">
        <v>25</v>
      </c>
      <c r="H1525" s="239">
        <v>2</v>
      </c>
      <c r="I1525" s="239" t="s">
        <v>17</v>
      </c>
      <c r="J1525" s="239" t="s">
        <v>17</v>
      </c>
      <c r="K1525" s="239" t="s">
        <v>3018</v>
      </c>
      <c r="L1525" s="240">
        <v>44483</v>
      </c>
      <c r="M1525" s="239" t="s">
        <v>20</v>
      </c>
    </row>
    <row r="1526" spans="1:13" x14ac:dyDescent="0.35">
      <c r="A1526" s="237" t="s">
        <v>402</v>
      </c>
      <c r="B1526" s="237" t="s">
        <v>403</v>
      </c>
      <c r="C1526" s="237" t="s">
        <v>396</v>
      </c>
      <c r="D1526" s="237" t="s">
        <v>3004</v>
      </c>
      <c r="E1526" s="237">
        <v>2</v>
      </c>
      <c r="F1526" s="237" t="s">
        <v>2484</v>
      </c>
      <c r="G1526" s="237" t="s">
        <v>25</v>
      </c>
      <c r="H1526" s="237">
        <v>2</v>
      </c>
      <c r="I1526" s="237" t="s">
        <v>17</v>
      </c>
      <c r="J1526" s="237" t="s">
        <v>17</v>
      </c>
      <c r="K1526" s="237" t="s">
        <v>3019</v>
      </c>
      <c r="L1526" s="238">
        <v>44483</v>
      </c>
      <c r="M1526" s="237" t="s">
        <v>20</v>
      </c>
    </row>
    <row r="1527" spans="1:13" x14ac:dyDescent="0.35">
      <c r="A1527" s="239" t="s">
        <v>402</v>
      </c>
      <c r="B1527" s="239" t="s">
        <v>403</v>
      </c>
      <c r="C1527" s="239" t="s">
        <v>396</v>
      </c>
      <c r="D1527" s="239" t="s">
        <v>3006</v>
      </c>
      <c r="E1527" s="239">
        <v>0</v>
      </c>
      <c r="F1527" s="239" t="s">
        <v>2484</v>
      </c>
      <c r="G1527" s="239" t="s">
        <v>25</v>
      </c>
      <c r="H1527" s="239">
        <v>2</v>
      </c>
      <c r="I1527" s="239" t="s">
        <v>17</v>
      </c>
      <c r="J1527" s="239" t="s">
        <v>17</v>
      </c>
      <c r="K1527" s="239" t="s">
        <v>3020</v>
      </c>
      <c r="L1527" s="240">
        <v>44483</v>
      </c>
      <c r="M1527" s="239" t="s">
        <v>20</v>
      </c>
    </row>
    <row r="1528" spans="1:13" x14ac:dyDescent="0.35">
      <c r="A1528" s="237" t="s">
        <v>402</v>
      </c>
      <c r="B1528" s="237" t="s">
        <v>403</v>
      </c>
      <c r="C1528" s="237" t="s">
        <v>396</v>
      </c>
      <c r="D1528" s="237" t="s">
        <v>3008</v>
      </c>
      <c r="E1528" s="237">
        <v>1</v>
      </c>
      <c r="F1528" s="237" t="s">
        <v>2484</v>
      </c>
      <c r="G1528" s="237" t="s">
        <v>25</v>
      </c>
      <c r="H1528" s="237">
        <v>2</v>
      </c>
      <c r="I1528" s="237" t="s">
        <v>17</v>
      </c>
      <c r="J1528" s="237" t="s">
        <v>17</v>
      </c>
      <c r="K1528" s="237" t="s">
        <v>3021</v>
      </c>
      <c r="L1528" s="238">
        <v>44483</v>
      </c>
      <c r="M1528" s="237" t="s">
        <v>20</v>
      </c>
    </row>
    <row r="1529" spans="1:13" x14ac:dyDescent="0.35">
      <c r="A1529" s="239" t="s">
        <v>402</v>
      </c>
      <c r="B1529" s="239" t="s">
        <v>403</v>
      </c>
      <c r="C1529" s="239" t="s">
        <v>396</v>
      </c>
      <c r="D1529" s="239" t="s">
        <v>3010</v>
      </c>
      <c r="E1529" s="239">
        <v>3</v>
      </c>
      <c r="F1529" s="239" t="s">
        <v>2484</v>
      </c>
      <c r="G1529" s="239" t="s">
        <v>25</v>
      </c>
      <c r="H1529" s="239">
        <v>2</v>
      </c>
      <c r="I1529" s="239" t="s">
        <v>17</v>
      </c>
      <c r="J1529" s="239" t="s">
        <v>17</v>
      </c>
      <c r="K1529" s="239" t="s">
        <v>3022</v>
      </c>
      <c r="L1529" s="240">
        <v>44483</v>
      </c>
      <c r="M1529" s="239" t="s">
        <v>20</v>
      </c>
    </row>
    <row r="1530" spans="1:13" x14ac:dyDescent="0.35">
      <c r="A1530" s="237" t="s">
        <v>402</v>
      </c>
      <c r="B1530" s="237" t="s">
        <v>403</v>
      </c>
      <c r="C1530" s="237" t="s">
        <v>396</v>
      </c>
      <c r="D1530" s="237" t="s">
        <v>3012</v>
      </c>
      <c r="E1530" s="237">
        <v>3</v>
      </c>
      <c r="F1530" s="237" t="s">
        <v>2484</v>
      </c>
      <c r="G1530" s="237" t="s">
        <v>25</v>
      </c>
      <c r="H1530" s="237">
        <v>2</v>
      </c>
      <c r="I1530" s="237" t="s">
        <v>17</v>
      </c>
      <c r="J1530" s="237" t="s">
        <v>17</v>
      </c>
      <c r="K1530" s="237" t="s">
        <v>3023</v>
      </c>
      <c r="L1530" s="238">
        <v>44483</v>
      </c>
      <c r="M1530" s="237" t="s">
        <v>20</v>
      </c>
    </row>
    <row r="1531" spans="1:13" x14ac:dyDescent="0.35">
      <c r="A1531" s="239" t="s">
        <v>402</v>
      </c>
      <c r="B1531" s="239" t="s">
        <v>403</v>
      </c>
      <c r="C1531" s="239" t="s">
        <v>396</v>
      </c>
      <c r="D1531" s="239" t="s">
        <v>3014</v>
      </c>
      <c r="E1531" s="239">
        <v>2</v>
      </c>
      <c r="F1531" s="239" t="s">
        <v>2484</v>
      </c>
      <c r="G1531" s="239" t="s">
        <v>25</v>
      </c>
      <c r="H1531" s="239">
        <v>2</v>
      </c>
      <c r="I1531" s="239" t="s">
        <v>17</v>
      </c>
      <c r="J1531" s="239" t="s">
        <v>17</v>
      </c>
      <c r="K1531" s="239" t="s">
        <v>3024</v>
      </c>
      <c r="L1531" s="240">
        <v>44483</v>
      </c>
      <c r="M1531" s="239" t="s">
        <v>20</v>
      </c>
    </row>
    <row r="1532" spans="1:13" x14ac:dyDescent="0.35">
      <c r="A1532" s="237" t="s">
        <v>402</v>
      </c>
      <c r="B1532" s="237" t="s">
        <v>403</v>
      </c>
      <c r="C1532" s="237" t="s">
        <v>396</v>
      </c>
      <c r="D1532" s="237" t="s">
        <v>3016</v>
      </c>
      <c r="E1532" s="237">
        <v>2</v>
      </c>
      <c r="F1532" s="237" t="s">
        <v>2484</v>
      </c>
      <c r="G1532" s="237" t="s">
        <v>25</v>
      </c>
      <c r="H1532" s="237">
        <v>2</v>
      </c>
      <c r="I1532" s="237" t="s">
        <v>17</v>
      </c>
      <c r="J1532" s="237" t="s">
        <v>17</v>
      </c>
      <c r="K1532" s="237" t="s">
        <v>3025</v>
      </c>
      <c r="L1532" s="238">
        <v>44483</v>
      </c>
      <c r="M1532" s="237" t="s">
        <v>20</v>
      </c>
    </row>
    <row r="1533" spans="1:13" x14ac:dyDescent="0.35">
      <c r="A1533" s="239" t="s">
        <v>402</v>
      </c>
      <c r="B1533" s="239" t="s">
        <v>403</v>
      </c>
      <c r="C1533" s="239" t="s">
        <v>396</v>
      </c>
      <c r="D1533" s="239" t="s">
        <v>2483</v>
      </c>
      <c r="E1533" s="239">
        <v>0</v>
      </c>
      <c r="F1533" s="239" t="s">
        <v>2484</v>
      </c>
      <c r="G1533" s="239" t="s">
        <v>25</v>
      </c>
      <c r="H1533" s="239">
        <v>2</v>
      </c>
      <c r="I1533" s="239" t="s">
        <v>17</v>
      </c>
      <c r="J1533" s="239" t="s">
        <v>17</v>
      </c>
      <c r="K1533" s="239" t="s">
        <v>3026</v>
      </c>
      <c r="L1533" s="240">
        <v>44483</v>
      </c>
      <c r="M1533" s="239" t="s">
        <v>20</v>
      </c>
    </row>
    <row r="1534" spans="1:13" x14ac:dyDescent="0.35">
      <c r="A1534" s="237" t="s">
        <v>394</v>
      </c>
      <c r="B1534" s="237" t="s">
        <v>395</v>
      </c>
      <c r="C1534" s="237" t="s">
        <v>396</v>
      </c>
      <c r="D1534" s="237" t="s">
        <v>3027</v>
      </c>
      <c r="E1534" s="237">
        <v>2</v>
      </c>
      <c r="F1534" s="237" t="s">
        <v>2484</v>
      </c>
      <c r="G1534" s="237" t="s">
        <v>25</v>
      </c>
      <c r="H1534" s="237">
        <v>2</v>
      </c>
      <c r="I1534" s="237" t="s">
        <v>17</v>
      </c>
      <c r="J1534" s="237" t="s">
        <v>17</v>
      </c>
      <c r="K1534" s="237" t="s">
        <v>3028</v>
      </c>
      <c r="L1534" s="238">
        <v>44488</v>
      </c>
      <c r="M1534" s="237" t="s">
        <v>20</v>
      </c>
    </row>
    <row r="1535" spans="1:13" x14ac:dyDescent="0.35">
      <c r="A1535" s="239" t="s">
        <v>402</v>
      </c>
      <c r="B1535" s="239" t="s">
        <v>403</v>
      </c>
      <c r="C1535" s="239" t="s">
        <v>396</v>
      </c>
      <c r="D1535" s="239" t="s">
        <v>3027</v>
      </c>
      <c r="E1535" s="239">
        <v>2</v>
      </c>
      <c r="F1535" s="239" t="s">
        <v>2484</v>
      </c>
      <c r="G1535" s="239" t="s">
        <v>25</v>
      </c>
      <c r="H1535" s="239">
        <v>2</v>
      </c>
      <c r="I1535" s="239" t="s">
        <v>17</v>
      </c>
      <c r="J1535" s="239" t="s">
        <v>17</v>
      </c>
      <c r="K1535" s="239" t="s">
        <v>3029</v>
      </c>
      <c r="L1535" s="240">
        <v>44488</v>
      </c>
      <c r="M1535" s="239" t="s">
        <v>20</v>
      </c>
    </row>
    <row r="1536" spans="1:13" x14ac:dyDescent="0.35">
      <c r="A1536" s="237" t="s">
        <v>1316</v>
      </c>
      <c r="B1536" s="237" t="s">
        <v>1317</v>
      </c>
      <c r="C1536" s="237" t="s">
        <v>1308</v>
      </c>
      <c r="D1536" s="237" t="s">
        <v>3004</v>
      </c>
      <c r="E1536" s="237">
        <v>2</v>
      </c>
      <c r="F1536" s="237" t="s">
        <v>2484</v>
      </c>
      <c r="G1536" s="237" t="s">
        <v>25</v>
      </c>
      <c r="H1536" s="237">
        <v>2</v>
      </c>
      <c r="I1536" s="237" t="s">
        <v>17</v>
      </c>
      <c r="J1536" s="237" t="s">
        <v>17</v>
      </c>
      <c r="K1536" s="237" t="s">
        <v>3030</v>
      </c>
      <c r="L1536" s="238">
        <v>44488</v>
      </c>
      <c r="M1536" s="237" t="s">
        <v>20</v>
      </c>
    </row>
    <row r="1537" spans="1:13" x14ac:dyDescent="0.35">
      <c r="A1537" s="239" t="s">
        <v>1316</v>
      </c>
      <c r="B1537" s="239" t="s">
        <v>1317</v>
      </c>
      <c r="C1537" s="239" t="s">
        <v>1308</v>
      </c>
      <c r="D1537" s="239" t="s">
        <v>3006</v>
      </c>
      <c r="E1537" s="239">
        <v>0</v>
      </c>
      <c r="F1537" s="239" t="s">
        <v>2484</v>
      </c>
      <c r="G1537" s="239" t="s">
        <v>25</v>
      </c>
      <c r="H1537" s="239">
        <v>2</v>
      </c>
      <c r="I1537" s="239" t="s">
        <v>17</v>
      </c>
      <c r="J1537" s="239" t="s">
        <v>17</v>
      </c>
      <c r="K1537" s="239" t="s">
        <v>3031</v>
      </c>
      <c r="L1537" s="240">
        <v>44488</v>
      </c>
      <c r="M1537" s="239" t="s">
        <v>20</v>
      </c>
    </row>
    <row r="1538" spans="1:13" x14ac:dyDescent="0.35">
      <c r="A1538" s="237" t="s">
        <v>1316</v>
      </c>
      <c r="B1538" s="237" t="s">
        <v>1317</v>
      </c>
      <c r="C1538" s="237" t="s">
        <v>1308</v>
      </c>
      <c r="D1538" s="237" t="s">
        <v>3008</v>
      </c>
      <c r="E1538" s="237">
        <v>2</v>
      </c>
      <c r="F1538" s="237" t="s">
        <v>2484</v>
      </c>
      <c r="G1538" s="237" t="s">
        <v>25</v>
      </c>
      <c r="H1538" s="237">
        <v>2</v>
      </c>
      <c r="I1538" s="237" t="s">
        <v>17</v>
      </c>
      <c r="J1538" s="237" t="s">
        <v>17</v>
      </c>
      <c r="K1538" s="237" t="s">
        <v>3032</v>
      </c>
      <c r="L1538" s="238">
        <v>44488</v>
      </c>
      <c r="M1538" s="237" t="s">
        <v>20</v>
      </c>
    </row>
    <row r="1539" spans="1:13" x14ac:dyDescent="0.35">
      <c r="A1539" s="239" t="s">
        <v>1316</v>
      </c>
      <c r="B1539" s="239" t="s">
        <v>1317</v>
      </c>
      <c r="C1539" s="239" t="s">
        <v>1308</v>
      </c>
      <c r="D1539" s="239" t="s">
        <v>3010</v>
      </c>
      <c r="E1539" s="239">
        <v>1</v>
      </c>
      <c r="F1539" s="239" t="s">
        <v>2484</v>
      </c>
      <c r="G1539" s="239" t="s">
        <v>25</v>
      </c>
      <c r="H1539" s="239">
        <v>2</v>
      </c>
      <c r="I1539" s="239" t="s">
        <v>17</v>
      </c>
      <c r="J1539" s="239" t="s">
        <v>17</v>
      </c>
      <c r="K1539" s="239" t="s">
        <v>3033</v>
      </c>
      <c r="L1539" s="240">
        <v>44488</v>
      </c>
      <c r="M1539" s="239" t="s">
        <v>20</v>
      </c>
    </row>
    <row r="1540" spans="1:13" x14ac:dyDescent="0.35">
      <c r="A1540" s="237" t="s">
        <v>1316</v>
      </c>
      <c r="B1540" s="237" t="s">
        <v>1317</v>
      </c>
      <c r="C1540" s="237" t="s">
        <v>1308</v>
      </c>
      <c r="D1540" s="237" t="s">
        <v>3012</v>
      </c>
      <c r="E1540" s="237">
        <v>3</v>
      </c>
      <c r="F1540" s="237" t="s">
        <v>2484</v>
      </c>
      <c r="G1540" s="237" t="s">
        <v>25</v>
      </c>
      <c r="H1540" s="237">
        <v>2</v>
      </c>
      <c r="I1540" s="237" t="s">
        <v>17</v>
      </c>
      <c r="J1540" s="237" t="s">
        <v>17</v>
      </c>
      <c r="K1540" s="237" t="s">
        <v>3034</v>
      </c>
      <c r="L1540" s="238">
        <v>44488</v>
      </c>
      <c r="M1540" s="237" t="s">
        <v>20</v>
      </c>
    </row>
    <row r="1541" spans="1:13" x14ac:dyDescent="0.35">
      <c r="A1541" s="239" t="s">
        <v>1316</v>
      </c>
      <c r="B1541" s="239" t="s">
        <v>1317</v>
      </c>
      <c r="C1541" s="239" t="s">
        <v>1308</v>
      </c>
      <c r="D1541" s="239" t="s">
        <v>3027</v>
      </c>
      <c r="E1541" s="239">
        <v>0</v>
      </c>
      <c r="F1541" s="239" t="s">
        <v>2484</v>
      </c>
      <c r="G1541" s="239" t="s">
        <v>25</v>
      </c>
      <c r="H1541" s="239">
        <v>2</v>
      </c>
      <c r="I1541" s="239" t="s">
        <v>17</v>
      </c>
      <c r="J1541" s="239" t="s">
        <v>17</v>
      </c>
      <c r="K1541" s="239" t="s">
        <v>3035</v>
      </c>
      <c r="L1541" s="240">
        <v>44488</v>
      </c>
      <c r="M1541" s="239" t="s">
        <v>20</v>
      </c>
    </row>
    <row r="1542" spans="1:13" x14ac:dyDescent="0.35">
      <c r="A1542" s="237" t="s">
        <v>1316</v>
      </c>
      <c r="B1542" s="237" t="s">
        <v>1317</v>
      </c>
      <c r="C1542" s="237" t="s">
        <v>1308</v>
      </c>
      <c r="D1542" s="237" t="s">
        <v>3014</v>
      </c>
      <c r="E1542" s="237">
        <v>2</v>
      </c>
      <c r="F1542" s="237" t="s">
        <v>2484</v>
      </c>
      <c r="G1542" s="237" t="s">
        <v>25</v>
      </c>
      <c r="H1542" s="237">
        <v>2</v>
      </c>
      <c r="I1542" s="237" t="s">
        <v>17</v>
      </c>
      <c r="J1542" s="237" t="s">
        <v>17</v>
      </c>
      <c r="K1542" s="237" t="s">
        <v>3036</v>
      </c>
      <c r="L1542" s="238">
        <v>44488</v>
      </c>
      <c r="M1542" s="237" t="s">
        <v>20</v>
      </c>
    </row>
    <row r="1543" spans="1:13" x14ac:dyDescent="0.35">
      <c r="A1543" s="239" t="s">
        <v>1316</v>
      </c>
      <c r="B1543" s="239" t="s">
        <v>1317</v>
      </c>
      <c r="C1543" s="239" t="s">
        <v>1308</v>
      </c>
      <c r="D1543" s="239" t="s">
        <v>3016</v>
      </c>
      <c r="E1543" s="239">
        <v>2</v>
      </c>
      <c r="F1543" s="239" t="s">
        <v>2484</v>
      </c>
      <c r="G1543" s="239" t="s">
        <v>25</v>
      </c>
      <c r="H1543" s="239">
        <v>2</v>
      </c>
      <c r="I1543" s="239" t="s">
        <v>17</v>
      </c>
      <c r="J1543" s="239" t="s">
        <v>17</v>
      </c>
      <c r="K1543" s="239" t="s">
        <v>3037</v>
      </c>
      <c r="L1543" s="240">
        <v>44488</v>
      </c>
      <c r="M1543" s="239" t="s">
        <v>20</v>
      </c>
    </row>
    <row r="1544" spans="1:13" x14ac:dyDescent="0.35">
      <c r="A1544" s="237" t="s">
        <v>1316</v>
      </c>
      <c r="B1544" s="237" t="s">
        <v>1317</v>
      </c>
      <c r="C1544" s="237" t="s">
        <v>1308</v>
      </c>
      <c r="D1544" s="237" t="s">
        <v>2483</v>
      </c>
      <c r="E1544" s="237">
        <v>0</v>
      </c>
      <c r="F1544" s="237" t="s">
        <v>2484</v>
      </c>
      <c r="G1544" s="237" t="s">
        <v>25</v>
      </c>
      <c r="H1544" s="237">
        <v>2</v>
      </c>
      <c r="I1544" s="237" t="s">
        <v>17</v>
      </c>
      <c r="J1544" s="237" t="s">
        <v>17</v>
      </c>
      <c r="K1544" s="237" t="s">
        <v>3038</v>
      </c>
      <c r="L1544" s="238">
        <v>44488</v>
      </c>
      <c r="M1544" s="237" t="s">
        <v>20</v>
      </c>
    </row>
    <row r="1545" spans="1:13" x14ac:dyDescent="0.35">
      <c r="A1545" s="239" t="s">
        <v>102</v>
      </c>
      <c r="B1545" s="239" t="s">
        <v>103</v>
      </c>
      <c r="C1545" s="239" t="s">
        <v>104</v>
      </c>
      <c r="D1545" s="239" t="s">
        <v>3004</v>
      </c>
      <c r="E1545" s="239">
        <v>2</v>
      </c>
      <c r="F1545" s="239" t="s">
        <v>2484</v>
      </c>
      <c r="G1545" s="239" t="s">
        <v>25</v>
      </c>
      <c r="H1545" s="239">
        <v>2</v>
      </c>
      <c r="I1545" s="239" t="s">
        <v>17</v>
      </c>
      <c r="J1545" s="239" t="s">
        <v>17</v>
      </c>
      <c r="K1545" s="239" t="s">
        <v>3039</v>
      </c>
      <c r="L1545" s="240">
        <v>44489</v>
      </c>
      <c r="M1545" s="239" t="s">
        <v>20</v>
      </c>
    </row>
    <row r="1546" spans="1:13" x14ac:dyDescent="0.35">
      <c r="A1546" s="237" t="s">
        <v>102</v>
      </c>
      <c r="B1546" s="237" t="s">
        <v>103</v>
      </c>
      <c r="C1546" s="237" t="s">
        <v>104</v>
      </c>
      <c r="D1546" s="237" t="s">
        <v>3006</v>
      </c>
      <c r="E1546" s="237">
        <v>1</v>
      </c>
      <c r="F1546" s="237" t="s">
        <v>2484</v>
      </c>
      <c r="G1546" s="237" t="s">
        <v>25</v>
      </c>
      <c r="H1546" s="237">
        <v>2</v>
      </c>
      <c r="I1546" s="237" t="s">
        <v>17</v>
      </c>
      <c r="J1546" s="237" t="s">
        <v>17</v>
      </c>
      <c r="K1546" s="237" t="s">
        <v>3040</v>
      </c>
      <c r="L1546" s="238">
        <v>44489</v>
      </c>
      <c r="M1546" s="237" t="s">
        <v>20</v>
      </c>
    </row>
    <row r="1547" spans="1:13" x14ac:dyDescent="0.35">
      <c r="A1547" s="239" t="s">
        <v>102</v>
      </c>
      <c r="B1547" s="239" t="s">
        <v>103</v>
      </c>
      <c r="C1547" s="239" t="s">
        <v>104</v>
      </c>
      <c r="D1547" s="239" t="s">
        <v>3008</v>
      </c>
      <c r="E1547" s="239">
        <v>2</v>
      </c>
      <c r="F1547" s="239" t="s">
        <v>2484</v>
      </c>
      <c r="G1547" s="239" t="s">
        <v>25</v>
      </c>
      <c r="H1547" s="239">
        <v>2</v>
      </c>
      <c r="I1547" s="239" t="s">
        <v>17</v>
      </c>
      <c r="J1547" s="239" t="s">
        <v>17</v>
      </c>
      <c r="K1547" s="239" t="s">
        <v>3041</v>
      </c>
      <c r="L1547" s="240">
        <v>44489</v>
      </c>
      <c r="M1547" s="239" t="s">
        <v>20</v>
      </c>
    </row>
    <row r="1548" spans="1:13" x14ac:dyDescent="0.35">
      <c r="A1548" s="237" t="s">
        <v>102</v>
      </c>
      <c r="B1548" s="237" t="s">
        <v>103</v>
      </c>
      <c r="C1548" s="237" t="s">
        <v>104</v>
      </c>
      <c r="D1548" s="237" t="s">
        <v>3010</v>
      </c>
      <c r="E1548" s="237">
        <v>3</v>
      </c>
      <c r="F1548" s="237" t="s">
        <v>2484</v>
      </c>
      <c r="G1548" s="237" t="s">
        <v>25</v>
      </c>
      <c r="H1548" s="237">
        <v>2</v>
      </c>
      <c r="I1548" s="237" t="s">
        <v>17</v>
      </c>
      <c r="J1548" s="237" t="s">
        <v>17</v>
      </c>
      <c r="K1548" s="237" t="s">
        <v>3042</v>
      </c>
      <c r="L1548" s="238">
        <v>44489</v>
      </c>
      <c r="M1548" s="237" t="s">
        <v>20</v>
      </c>
    </row>
    <row r="1549" spans="1:13" x14ac:dyDescent="0.35">
      <c r="A1549" s="239" t="s">
        <v>102</v>
      </c>
      <c r="B1549" s="239" t="s">
        <v>103</v>
      </c>
      <c r="C1549" s="239" t="s">
        <v>104</v>
      </c>
      <c r="D1549" s="239" t="s">
        <v>3012</v>
      </c>
      <c r="E1549" s="239">
        <v>3</v>
      </c>
      <c r="F1549" s="239" t="s">
        <v>2484</v>
      </c>
      <c r="G1549" s="239" t="s">
        <v>25</v>
      </c>
      <c r="H1549" s="239">
        <v>2</v>
      </c>
      <c r="I1549" s="239" t="s">
        <v>17</v>
      </c>
      <c r="J1549" s="239" t="s">
        <v>17</v>
      </c>
      <c r="K1549" s="239" t="s">
        <v>3043</v>
      </c>
      <c r="L1549" s="240">
        <v>44489</v>
      </c>
      <c r="M1549" s="239" t="s">
        <v>20</v>
      </c>
    </row>
    <row r="1550" spans="1:13" x14ac:dyDescent="0.35">
      <c r="A1550" s="237" t="s">
        <v>102</v>
      </c>
      <c r="B1550" s="237" t="s">
        <v>103</v>
      </c>
      <c r="C1550" s="237" t="s">
        <v>104</v>
      </c>
      <c r="D1550" s="237" t="s">
        <v>3027</v>
      </c>
      <c r="E1550" s="237">
        <v>3</v>
      </c>
      <c r="F1550" s="237" t="s">
        <v>2484</v>
      </c>
      <c r="G1550" s="237" t="s">
        <v>25</v>
      </c>
      <c r="H1550" s="237">
        <v>2</v>
      </c>
      <c r="I1550" s="237" t="s">
        <v>17</v>
      </c>
      <c r="J1550" s="237" t="s">
        <v>17</v>
      </c>
      <c r="K1550" s="237" t="s">
        <v>3044</v>
      </c>
      <c r="L1550" s="238">
        <v>44489</v>
      </c>
      <c r="M1550" s="237" t="s">
        <v>20</v>
      </c>
    </row>
    <row r="1551" spans="1:13" x14ac:dyDescent="0.35">
      <c r="A1551" s="239" t="s">
        <v>102</v>
      </c>
      <c r="B1551" s="239" t="s">
        <v>103</v>
      </c>
      <c r="C1551" s="239" t="s">
        <v>104</v>
      </c>
      <c r="D1551" s="239" t="s">
        <v>3014</v>
      </c>
      <c r="E1551" s="239">
        <v>3</v>
      </c>
      <c r="F1551" s="239" t="s">
        <v>2484</v>
      </c>
      <c r="G1551" s="239" t="s">
        <v>25</v>
      </c>
      <c r="H1551" s="239">
        <v>2</v>
      </c>
      <c r="I1551" s="239" t="s">
        <v>17</v>
      </c>
      <c r="J1551" s="239" t="s">
        <v>17</v>
      </c>
      <c r="K1551" s="239" t="s">
        <v>3045</v>
      </c>
      <c r="L1551" s="240">
        <v>44489</v>
      </c>
      <c r="M1551" s="239" t="s">
        <v>20</v>
      </c>
    </row>
    <row r="1552" spans="1:13" x14ac:dyDescent="0.35">
      <c r="A1552" s="237" t="s">
        <v>102</v>
      </c>
      <c r="B1552" s="237" t="s">
        <v>103</v>
      </c>
      <c r="C1552" s="237" t="s">
        <v>104</v>
      </c>
      <c r="D1552" s="237" t="s">
        <v>3016</v>
      </c>
      <c r="E1552" s="237">
        <v>2</v>
      </c>
      <c r="F1552" s="237" t="s">
        <v>2484</v>
      </c>
      <c r="G1552" s="237" t="s">
        <v>25</v>
      </c>
      <c r="H1552" s="237">
        <v>2</v>
      </c>
      <c r="I1552" s="237" t="s">
        <v>17</v>
      </c>
      <c r="J1552" s="237" t="s">
        <v>17</v>
      </c>
      <c r="K1552" s="237" t="s">
        <v>3046</v>
      </c>
      <c r="L1552" s="238">
        <v>44489</v>
      </c>
      <c r="M1552" s="237" t="s">
        <v>20</v>
      </c>
    </row>
    <row r="1553" spans="1:13" x14ac:dyDescent="0.35">
      <c r="A1553" s="239" t="s">
        <v>102</v>
      </c>
      <c r="B1553" s="239" t="s">
        <v>103</v>
      </c>
      <c r="C1553" s="239" t="s">
        <v>104</v>
      </c>
      <c r="D1553" s="239" t="s">
        <v>2483</v>
      </c>
      <c r="E1553" s="239">
        <v>3</v>
      </c>
      <c r="F1553" s="239" t="s">
        <v>2484</v>
      </c>
      <c r="G1553" s="239" t="s">
        <v>25</v>
      </c>
      <c r="H1553" s="239">
        <v>2</v>
      </c>
      <c r="I1553" s="239" t="s">
        <v>17</v>
      </c>
      <c r="J1553" s="239" t="s">
        <v>17</v>
      </c>
      <c r="K1553" s="239" t="s">
        <v>3047</v>
      </c>
      <c r="L1553" s="240">
        <v>44489</v>
      </c>
      <c r="M1553" s="239" t="s">
        <v>20</v>
      </c>
    </row>
    <row r="1554" spans="1:13" x14ac:dyDescent="0.35">
      <c r="A1554" s="237" t="s">
        <v>174</v>
      </c>
      <c r="B1554" s="237" t="s">
        <v>175</v>
      </c>
      <c r="C1554" s="237" t="s">
        <v>176</v>
      </c>
      <c r="D1554" s="237" t="s">
        <v>3004</v>
      </c>
      <c r="E1554" s="237">
        <v>1</v>
      </c>
      <c r="F1554" s="237" t="s">
        <v>2484</v>
      </c>
      <c r="G1554" s="237" t="s">
        <v>25</v>
      </c>
      <c r="H1554" s="237">
        <v>2</v>
      </c>
      <c r="I1554" s="237" t="s">
        <v>17</v>
      </c>
      <c r="J1554" s="237" t="s">
        <v>17</v>
      </c>
      <c r="K1554" s="237" t="s">
        <v>3048</v>
      </c>
      <c r="L1554" s="238">
        <v>44489</v>
      </c>
      <c r="M1554" s="237" t="s">
        <v>20</v>
      </c>
    </row>
    <row r="1555" spans="1:13" x14ac:dyDescent="0.35">
      <c r="A1555" s="239" t="s">
        <v>174</v>
      </c>
      <c r="B1555" s="239" t="s">
        <v>175</v>
      </c>
      <c r="C1555" s="239" t="s">
        <v>176</v>
      </c>
      <c r="D1555" s="239" t="s">
        <v>3014</v>
      </c>
      <c r="E1555" s="239">
        <v>2</v>
      </c>
      <c r="F1555" s="239" t="s">
        <v>2484</v>
      </c>
      <c r="G1555" s="239" t="s">
        <v>25</v>
      </c>
      <c r="H1555" s="239">
        <v>2</v>
      </c>
      <c r="I1555" s="239" t="s">
        <v>17</v>
      </c>
      <c r="J1555" s="239" t="s">
        <v>17</v>
      </c>
      <c r="K1555" s="239" t="s">
        <v>3049</v>
      </c>
      <c r="L1555" s="240">
        <v>44489</v>
      </c>
      <c r="M1555" s="239" t="s">
        <v>20</v>
      </c>
    </row>
    <row r="1556" spans="1:13" x14ac:dyDescent="0.35">
      <c r="A1556" s="237" t="s">
        <v>157</v>
      </c>
      <c r="B1556" s="237" t="s">
        <v>158</v>
      </c>
      <c r="C1556" s="237" t="s">
        <v>159</v>
      </c>
      <c r="D1556" s="237" t="s">
        <v>3004</v>
      </c>
      <c r="E1556" s="237">
        <v>2</v>
      </c>
      <c r="F1556" s="237" t="s">
        <v>2484</v>
      </c>
      <c r="G1556" s="237" t="s">
        <v>25</v>
      </c>
      <c r="H1556" s="237">
        <v>2</v>
      </c>
      <c r="I1556" s="237" t="s">
        <v>17</v>
      </c>
      <c r="J1556" s="237" t="s">
        <v>17</v>
      </c>
      <c r="K1556" s="237" t="s">
        <v>3050</v>
      </c>
      <c r="L1556" s="238">
        <v>44489</v>
      </c>
      <c r="M1556" s="237" t="s">
        <v>20</v>
      </c>
    </row>
    <row r="1557" spans="1:13" x14ac:dyDescent="0.35">
      <c r="A1557" s="239" t="s">
        <v>157</v>
      </c>
      <c r="B1557" s="239" t="s">
        <v>158</v>
      </c>
      <c r="C1557" s="239" t="s">
        <v>159</v>
      </c>
      <c r="D1557" s="239" t="s">
        <v>3006</v>
      </c>
      <c r="E1557" s="239">
        <v>1</v>
      </c>
      <c r="F1557" s="239" t="s">
        <v>2484</v>
      </c>
      <c r="G1557" s="239" t="s">
        <v>25</v>
      </c>
      <c r="H1557" s="239">
        <v>2</v>
      </c>
      <c r="I1557" s="239" t="s">
        <v>17</v>
      </c>
      <c r="J1557" s="239" t="s">
        <v>17</v>
      </c>
      <c r="K1557" s="239" t="s">
        <v>3051</v>
      </c>
      <c r="L1557" s="240">
        <v>44489</v>
      </c>
      <c r="M1557" s="239" t="s">
        <v>20</v>
      </c>
    </row>
    <row r="1558" spans="1:13" x14ac:dyDescent="0.35">
      <c r="A1558" s="237" t="s">
        <v>157</v>
      </c>
      <c r="B1558" s="237" t="s">
        <v>158</v>
      </c>
      <c r="C1558" s="237" t="s">
        <v>159</v>
      </c>
      <c r="D1558" s="237" t="s">
        <v>3008</v>
      </c>
      <c r="E1558" s="237">
        <v>2</v>
      </c>
      <c r="F1558" s="237" t="s">
        <v>2484</v>
      </c>
      <c r="G1558" s="237" t="s">
        <v>25</v>
      </c>
      <c r="H1558" s="237">
        <v>2</v>
      </c>
      <c r="I1558" s="237" t="s">
        <v>17</v>
      </c>
      <c r="J1558" s="237" t="s">
        <v>17</v>
      </c>
      <c r="K1558" s="237" t="s">
        <v>3052</v>
      </c>
      <c r="L1558" s="238">
        <v>44489</v>
      </c>
      <c r="M1558" s="237" t="s">
        <v>20</v>
      </c>
    </row>
    <row r="1559" spans="1:13" x14ac:dyDescent="0.35">
      <c r="A1559" s="239" t="s">
        <v>157</v>
      </c>
      <c r="B1559" s="239" t="s">
        <v>158</v>
      </c>
      <c r="C1559" s="239" t="s">
        <v>159</v>
      </c>
      <c r="D1559" s="239" t="s">
        <v>3010</v>
      </c>
      <c r="E1559" s="239">
        <v>0</v>
      </c>
      <c r="F1559" s="239" t="s">
        <v>2484</v>
      </c>
      <c r="G1559" s="239" t="s">
        <v>25</v>
      </c>
      <c r="H1559" s="239">
        <v>2</v>
      </c>
      <c r="I1559" s="239" t="s">
        <v>17</v>
      </c>
      <c r="J1559" s="239" t="s">
        <v>17</v>
      </c>
      <c r="K1559" s="239" t="s">
        <v>3053</v>
      </c>
      <c r="L1559" s="240">
        <v>44489</v>
      </c>
      <c r="M1559" s="239" t="s">
        <v>20</v>
      </c>
    </row>
    <row r="1560" spans="1:13" x14ac:dyDescent="0.35">
      <c r="A1560" s="237" t="s">
        <v>157</v>
      </c>
      <c r="B1560" s="237" t="s">
        <v>158</v>
      </c>
      <c r="C1560" s="237" t="s">
        <v>159</v>
      </c>
      <c r="D1560" s="237" t="s">
        <v>3012</v>
      </c>
      <c r="E1560" s="237">
        <v>0</v>
      </c>
      <c r="F1560" s="237" t="s">
        <v>2484</v>
      </c>
      <c r="G1560" s="237" t="s">
        <v>25</v>
      </c>
      <c r="H1560" s="237">
        <v>2</v>
      </c>
      <c r="I1560" s="237" t="s">
        <v>17</v>
      </c>
      <c r="J1560" s="237" t="s">
        <v>17</v>
      </c>
      <c r="K1560" s="237" t="s">
        <v>3054</v>
      </c>
      <c r="L1560" s="238">
        <v>44489</v>
      </c>
      <c r="M1560" s="237" t="s">
        <v>20</v>
      </c>
    </row>
    <row r="1561" spans="1:13" x14ac:dyDescent="0.35">
      <c r="A1561" s="239" t="s">
        <v>157</v>
      </c>
      <c r="B1561" s="239" t="s">
        <v>158</v>
      </c>
      <c r="C1561" s="239" t="s">
        <v>159</v>
      </c>
      <c r="D1561" s="239" t="s">
        <v>3027</v>
      </c>
      <c r="E1561" s="239">
        <v>0</v>
      </c>
      <c r="F1561" s="239" t="s">
        <v>2484</v>
      </c>
      <c r="G1561" s="239" t="s">
        <v>25</v>
      </c>
      <c r="H1561" s="239">
        <v>2</v>
      </c>
      <c r="I1561" s="239" t="s">
        <v>17</v>
      </c>
      <c r="J1561" s="239" t="s">
        <v>17</v>
      </c>
      <c r="K1561" s="239" t="s">
        <v>3055</v>
      </c>
      <c r="L1561" s="240">
        <v>44489</v>
      </c>
      <c r="M1561" s="239" t="s">
        <v>20</v>
      </c>
    </row>
    <row r="1562" spans="1:13" x14ac:dyDescent="0.35">
      <c r="A1562" s="237" t="s">
        <v>157</v>
      </c>
      <c r="B1562" s="237" t="s">
        <v>158</v>
      </c>
      <c r="C1562" s="237" t="s">
        <v>159</v>
      </c>
      <c r="D1562" s="237" t="s">
        <v>3014</v>
      </c>
      <c r="E1562" s="237">
        <v>2</v>
      </c>
      <c r="F1562" s="237" t="s">
        <v>2484</v>
      </c>
      <c r="G1562" s="237" t="s">
        <v>25</v>
      </c>
      <c r="H1562" s="237">
        <v>2</v>
      </c>
      <c r="I1562" s="237" t="s">
        <v>17</v>
      </c>
      <c r="J1562" s="237" t="s">
        <v>17</v>
      </c>
      <c r="K1562" s="237" t="s">
        <v>3056</v>
      </c>
      <c r="L1562" s="238">
        <v>44489</v>
      </c>
      <c r="M1562" s="237" t="s">
        <v>20</v>
      </c>
    </row>
    <row r="1563" spans="1:13" x14ac:dyDescent="0.35">
      <c r="A1563" s="239" t="s">
        <v>157</v>
      </c>
      <c r="B1563" s="239" t="s">
        <v>158</v>
      </c>
      <c r="C1563" s="239" t="s">
        <v>159</v>
      </c>
      <c r="D1563" s="239" t="s">
        <v>3016</v>
      </c>
      <c r="E1563" s="239">
        <v>0</v>
      </c>
      <c r="F1563" s="239" t="s">
        <v>2484</v>
      </c>
      <c r="G1563" s="239" t="s">
        <v>25</v>
      </c>
      <c r="H1563" s="239">
        <v>2</v>
      </c>
      <c r="I1563" s="239" t="s">
        <v>17</v>
      </c>
      <c r="J1563" s="239" t="s">
        <v>17</v>
      </c>
      <c r="K1563" s="239" t="s">
        <v>3057</v>
      </c>
      <c r="L1563" s="240">
        <v>44489</v>
      </c>
      <c r="M1563" s="239" t="s">
        <v>20</v>
      </c>
    </row>
    <row r="1564" spans="1:13" x14ac:dyDescent="0.35">
      <c r="A1564" s="237" t="s">
        <v>157</v>
      </c>
      <c r="B1564" s="237" t="s">
        <v>158</v>
      </c>
      <c r="C1564" s="237" t="s">
        <v>159</v>
      </c>
      <c r="D1564" s="237" t="s">
        <v>2483</v>
      </c>
      <c r="E1564" s="237">
        <v>0</v>
      </c>
      <c r="F1564" s="237" t="s">
        <v>2484</v>
      </c>
      <c r="G1564" s="237" t="s">
        <v>25</v>
      </c>
      <c r="H1564" s="237">
        <v>2</v>
      </c>
      <c r="I1564" s="237" t="s">
        <v>17</v>
      </c>
      <c r="J1564" s="237" t="s">
        <v>17</v>
      </c>
      <c r="K1564" s="237" t="s">
        <v>3058</v>
      </c>
      <c r="L1564" s="238">
        <v>44489</v>
      </c>
      <c r="M1564" s="237" t="s">
        <v>20</v>
      </c>
    </row>
    <row r="1565" spans="1:13" x14ac:dyDescent="0.35">
      <c r="A1565" s="239" t="s">
        <v>1545</v>
      </c>
      <c r="B1565" s="239" t="s">
        <v>1546</v>
      </c>
      <c r="C1565" s="239" t="s">
        <v>1547</v>
      </c>
      <c r="D1565" s="239" t="s">
        <v>3004</v>
      </c>
      <c r="E1565" s="239">
        <v>2</v>
      </c>
      <c r="F1565" s="239" t="s">
        <v>2484</v>
      </c>
      <c r="G1565" s="239" t="s">
        <v>25</v>
      </c>
      <c r="H1565" s="239">
        <v>2</v>
      </c>
      <c r="I1565" s="239" t="s">
        <v>17</v>
      </c>
      <c r="J1565" s="239" t="s">
        <v>17</v>
      </c>
      <c r="K1565" s="239" t="s">
        <v>3059</v>
      </c>
      <c r="L1565" s="240">
        <v>44489</v>
      </c>
      <c r="M1565" s="239" t="s">
        <v>20</v>
      </c>
    </row>
    <row r="1566" spans="1:13" x14ac:dyDescent="0.35">
      <c r="A1566" s="237" t="s">
        <v>1545</v>
      </c>
      <c r="B1566" s="237" t="s">
        <v>1546</v>
      </c>
      <c r="C1566" s="237" t="s">
        <v>1547</v>
      </c>
      <c r="D1566" s="237" t="s">
        <v>3006</v>
      </c>
      <c r="E1566" s="237">
        <v>1</v>
      </c>
      <c r="F1566" s="237" t="s">
        <v>2484</v>
      </c>
      <c r="G1566" s="237" t="s">
        <v>25</v>
      </c>
      <c r="H1566" s="237">
        <v>2</v>
      </c>
      <c r="I1566" s="237" t="s">
        <v>17</v>
      </c>
      <c r="J1566" s="237" t="s">
        <v>17</v>
      </c>
      <c r="K1566" s="237" t="s">
        <v>3060</v>
      </c>
      <c r="L1566" s="238">
        <v>44489</v>
      </c>
      <c r="M1566" s="237" t="s">
        <v>20</v>
      </c>
    </row>
    <row r="1567" spans="1:13" x14ac:dyDescent="0.35">
      <c r="A1567" s="239" t="s">
        <v>1545</v>
      </c>
      <c r="B1567" s="239" t="s">
        <v>1546</v>
      </c>
      <c r="C1567" s="239" t="s">
        <v>1547</v>
      </c>
      <c r="D1567" s="239" t="s">
        <v>3008</v>
      </c>
      <c r="E1567" s="239">
        <v>2</v>
      </c>
      <c r="F1567" s="239" t="s">
        <v>2484</v>
      </c>
      <c r="G1567" s="239" t="s">
        <v>25</v>
      </c>
      <c r="H1567" s="239">
        <v>2</v>
      </c>
      <c r="I1567" s="239" t="s">
        <v>17</v>
      </c>
      <c r="J1567" s="239" t="s">
        <v>17</v>
      </c>
      <c r="K1567" s="239" t="s">
        <v>3061</v>
      </c>
      <c r="L1567" s="240">
        <v>44489</v>
      </c>
      <c r="M1567" s="239" t="s">
        <v>20</v>
      </c>
    </row>
    <row r="1568" spans="1:13" x14ac:dyDescent="0.35">
      <c r="A1568" s="237" t="s">
        <v>1545</v>
      </c>
      <c r="B1568" s="237" t="s">
        <v>1546</v>
      </c>
      <c r="C1568" s="237" t="s">
        <v>1547</v>
      </c>
      <c r="D1568" s="237" t="s">
        <v>3010</v>
      </c>
      <c r="E1568" s="237">
        <v>0</v>
      </c>
      <c r="F1568" s="237" t="s">
        <v>2484</v>
      </c>
      <c r="G1568" s="237" t="s">
        <v>25</v>
      </c>
      <c r="H1568" s="237">
        <v>2</v>
      </c>
      <c r="I1568" s="237" t="s">
        <v>17</v>
      </c>
      <c r="J1568" s="237" t="s">
        <v>17</v>
      </c>
      <c r="K1568" s="237" t="s">
        <v>3062</v>
      </c>
      <c r="L1568" s="238">
        <v>44489</v>
      </c>
      <c r="M1568" s="237" t="s">
        <v>20</v>
      </c>
    </row>
    <row r="1569" spans="1:13" x14ac:dyDescent="0.35">
      <c r="A1569" s="239" t="s">
        <v>1545</v>
      </c>
      <c r="B1569" s="239" t="s">
        <v>1546</v>
      </c>
      <c r="C1569" s="239" t="s">
        <v>1547</v>
      </c>
      <c r="D1569" s="239" t="s">
        <v>3012</v>
      </c>
      <c r="E1569" s="239">
        <v>2</v>
      </c>
      <c r="F1569" s="239" t="s">
        <v>2484</v>
      </c>
      <c r="G1569" s="239" t="s">
        <v>25</v>
      </c>
      <c r="H1569" s="239">
        <v>2</v>
      </c>
      <c r="I1569" s="239" t="s">
        <v>17</v>
      </c>
      <c r="J1569" s="239" t="s">
        <v>17</v>
      </c>
      <c r="K1569" s="239" t="s">
        <v>3063</v>
      </c>
      <c r="L1569" s="240">
        <v>44489</v>
      </c>
      <c r="M1569" s="239" t="s">
        <v>20</v>
      </c>
    </row>
    <row r="1570" spans="1:13" x14ac:dyDescent="0.35">
      <c r="A1570" s="237" t="s">
        <v>1545</v>
      </c>
      <c r="B1570" s="237" t="s">
        <v>1546</v>
      </c>
      <c r="C1570" s="237" t="s">
        <v>1547</v>
      </c>
      <c r="D1570" s="237" t="s">
        <v>3027</v>
      </c>
      <c r="E1570" s="237">
        <v>3</v>
      </c>
      <c r="F1570" s="237" t="s">
        <v>2484</v>
      </c>
      <c r="G1570" s="237" t="s">
        <v>25</v>
      </c>
      <c r="H1570" s="237">
        <v>2</v>
      </c>
      <c r="I1570" s="237" t="s">
        <v>17</v>
      </c>
      <c r="J1570" s="237" t="s">
        <v>17</v>
      </c>
      <c r="K1570" s="237" t="s">
        <v>3064</v>
      </c>
      <c r="L1570" s="238">
        <v>44489</v>
      </c>
      <c r="M1570" s="237" t="s">
        <v>20</v>
      </c>
    </row>
    <row r="1571" spans="1:13" x14ac:dyDescent="0.35">
      <c r="A1571" s="239" t="s">
        <v>1545</v>
      </c>
      <c r="B1571" s="239" t="s">
        <v>1546</v>
      </c>
      <c r="C1571" s="239" t="s">
        <v>1547</v>
      </c>
      <c r="D1571" s="239" t="s">
        <v>3014</v>
      </c>
      <c r="E1571" s="239">
        <v>1</v>
      </c>
      <c r="F1571" s="239" t="s">
        <v>2484</v>
      </c>
      <c r="G1571" s="239" t="s">
        <v>25</v>
      </c>
      <c r="H1571" s="239">
        <v>2</v>
      </c>
      <c r="I1571" s="239" t="s">
        <v>17</v>
      </c>
      <c r="J1571" s="239" t="s">
        <v>17</v>
      </c>
      <c r="K1571" s="239" t="s">
        <v>3065</v>
      </c>
      <c r="L1571" s="240">
        <v>44489</v>
      </c>
      <c r="M1571" s="239" t="s">
        <v>20</v>
      </c>
    </row>
    <row r="1572" spans="1:13" x14ac:dyDescent="0.35">
      <c r="A1572" s="237" t="s">
        <v>1545</v>
      </c>
      <c r="B1572" s="237" t="s">
        <v>1546</v>
      </c>
      <c r="C1572" s="237" t="s">
        <v>1547</v>
      </c>
      <c r="D1572" s="237" t="s">
        <v>3016</v>
      </c>
      <c r="E1572" s="237">
        <v>0</v>
      </c>
      <c r="F1572" s="237" t="s">
        <v>2484</v>
      </c>
      <c r="G1572" s="237" t="s">
        <v>25</v>
      </c>
      <c r="H1572" s="237">
        <v>2</v>
      </c>
      <c r="I1572" s="237" t="s">
        <v>17</v>
      </c>
      <c r="J1572" s="237" t="s">
        <v>17</v>
      </c>
      <c r="K1572" s="237" t="s">
        <v>3066</v>
      </c>
      <c r="L1572" s="238">
        <v>44489</v>
      </c>
      <c r="M1572" s="237" t="s">
        <v>20</v>
      </c>
    </row>
    <row r="1573" spans="1:13" x14ac:dyDescent="0.35">
      <c r="A1573" s="239" t="s">
        <v>1545</v>
      </c>
      <c r="B1573" s="239" t="s">
        <v>1546</v>
      </c>
      <c r="C1573" s="239" t="s">
        <v>1547</v>
      </c>
      <c r="D1573" s="239" t="s">
        <v>2483</v>
      </c>
      <c r="E1573" s="239">
        <v>0</v>
      </c>
      <c r="F1573" s="239" t="s">
        <v>2484</v>
      </c>
      <c r="G1573" s="239" t="s">
        <v>25</v>
      </c>
      <c r="H1573" s="239">
        <v>2</v>
      </c>
      <c r="I1573" s="239" t="s">
        <v>17</v>
      </c>
      <c r="J1573" s="239" t="s">
        <v>17</v>
      </c>
      <c r="K1573" s="239" t="s">
        <v>3067</v>
      </c>
      <c r="L1573" s="240">
        <v>44489</v>
      </c>
      <c r="M1573" s="239" t="s">
        <v>20</v>
      </c>
    </row>
    <row r="1574" spans="1:13" x14ac:dyDescent="0.35">
      <c r="A1574" s="237" t="s">
        <v>1588</v>
      </c>
      <c r="B1574" s="237" t="s">
        <v>1589</v>
      </c>
      <c r="C1574" s="237" t="s">
        <v>542</v>
      </c>
      <c r="D1574" s="237" t="s">
        <v>3004</v>
      </c>
      <c r="E1574" s="237">
        <v>3</v>
      </c>
      <c r="F1574" s="237" t="s">
        <v>2484</v>
      </c>
      <c r="G1574" s="237" t="s">
        <v>25</v>
      </c>
      <c r="H1574" s="237">
        <v>2</v>
      </c>
      <c r="I1574" s="237" t="s">
        <v>17</v>
      </c>
      <c r="J1574" s="237" t="s">
        <v>17</v>
      </c>
      <c r="K1574" s="237" t="s">
        <v>3068</v>
      </c>
      <c r="L1574" s="238">
        <v>44489</v>
      </c>
      <c r="M1574" s="237" t="s">
        <v>20</v>
      </c>
    </row>
    <row r="1575" spans="1:13" x14ac:dyDescent="0.35">
      <c r="A1575" s="239" t="s">
        <v>1588</v>
      </c>
      <c r="B1575" s="239" t="s">
        <v>1589</v>
      </c>
      <c r="C1575" s="239" t="s">
        <v>542</v>
      </c>
      <c r="D1575" s="239" t="s">
        <v>3006</v>
      </c>
      <c r="E1575" s="239">
        <v>1</v>
      </c>
      <c r="F1575" s="239" t="s">
        <v>2484</v>
      </c>
      <c r="G1575" s="239" t="s">
        <v>25</v>
      </c>
      <c r="H1575" s="239">
        <v>2</v>
      </c>
      <c r="I1575" s="239" t="s">
        <v>17</v>
      </c>
      <c r="J1575" s="239" t="s">
        <v>17</v>
      </c>
      <c r="K1575" s="239" t="s">
        <v>3069</v>
      </c>
      <c r="L1575" s="240">
        <v>44489</v>
      </c>
      <c r="M1575" s="239" t="s">
        <v>20</v>
      </c>
    </row>
    <row r="1576" spans="1:13" x14ac:dyDescent="0.35">
      <c r="A1576" s="237" t="s">
        <v>1588</v>
      </c>
      <c r="B1576" s="237" t="s">
        <v>1589</v>
      </c>
      <c r="C1576" s="237" t="s">
        <v>542</v>
      </c>
      <c r="D1576" s="237" t="s">
        <v>3008</v>
      </c>
      <c r="E1576" s="237">
        <v>2</v>
      </c>
      <c r="F1576" s="237" t="s">
        <v>2484</v>
      </c>
      <c r="G1576" s="237" t="s">
        <v>25</v>
      </c>
      <c r="H1576" s="237">
        <v>2</v>
      </c>
      <c r="I1576" s="237" t="s">
        <v>17</v>
      </c>
      <c r="J1576" s="237" t="s">
        <v>17</v>
      </c>
      <c r="K1576" s="237" t="s">
        <v>3070</v>
      </c>
      <c r="L1576" s="238">
        <v>44489</v>
      </c>
      <c r="M1576" s="237" t="s">
        <v>20</v>
      </c>
    </row>
    <row r="1577" spans="1:13" x14ac:dyDescent="0.35">
      <c r="A1577" s="239" t="s">
        <v>1588</v>
      </c>
      <c r="B1577" s="239" t="s">
        <v>1589</v>
      </c>
      <c r="C1577" s="239" t="s">
        <v>542</v>
      </c>
      <c r="D1577" s="239" t="s">
        <v>3010</v>
      </c>
      <c r="E1577" s="239">
        <v>1</v>
      </c>
      <c r="F1577" s="239" t="s">
        <v>2484</v>
      </c>
      <c r="G1577" s="239" t="s">
        <v>25</v>
      </c>
      <c r="H1577" s="239">
        <v>2</v>
      </c>
      <c r="I1577" s="239" t="s">
        <v>17</v>
      </c>
      <c r="J1577" s="239" t="s">
        <v>17</v>
      </c>
      <c r="K1577" s="239" t="s">
        <v>3071</v>
      </c>
      <c r="L1577" s="240">
        <v>44489</v>
      </c>
      <c r="M1577" s="239" t="s">
        <v>20</v>
      </c>
    </row>
    <row r="1578" spans="1:13" x14ac:dyDescent="0.35">
      <c r="A1578" s="237" t="s">
        <v>1588</v>
      </c>
      <c r="B1578" s="237" t="s">
        <v>1589</v>
      </c>
      <c r="C1578" s="237" t="s">
        <v>542</v>
      </c>
      <c r="D1578" s="237" t="s">
        <v>3012</v>
      </c>
      <c r="E1578" s="237">
        <v>1</v>
      </c>
      <c r="F1578" s="237" t="s">
        <v>2484</v>
      </c>
      <c r="G1578" s="237" t="s">
        <v>25</v>
      </c>
      <c r="H1578" s="237">
        <v>2</v>
      </c>
      <c r="I1578" s="237" t="s">
        <v>17</v>
      </c>
      <c r="J1578" s="237" t="s">
        <v>17</v>
      </c>
      <c r="K1578" s="237" t="s">
        <v>3072</v>
      </c>
      <c r="L1578" s="238">
        <v>44489</v>
      </c>
      <c r="M1578" s="237" t="s">
        <v>20</v>
      </c>
    </row>
    <row r="1579" spans="1:13" x14ac:dyDescent="0.35">
      <c r="A1579" s="239" t="s">
        <v>1588</v>
      </c>
      <c r="B1579" s="239" t="s">
        <v>1589</v>
      </c>
      <c r="C1579" s="239" t="s">
        <v>542</v>
      </c>
      <c r="D1579" s="239" t="s">
        <v>3027</v>
      </c>
      <c r="E1579" s="239">
        <v>3</v>
      </c>
      <c r="F1579" s="239" t="s">
        <v>2484</v>
      </c>
      <c r="G1579" s="239" t="s">
        <v>25</v>
      </c>
      <c r="H1579" s="239">
        <v>2</v>
      </c>
      <c r="I1579" s="239" t="s">
        <v>17</v>
      </c>
      <c r="J1579" s="239" t="s">
        <v>17</v>
      </c>
      <c r="K1579" s="239" t="s">
        <v>3073</v>
      </c>
      <c r="L1579" s="240">
        <v>44489</v>
      </c>
      <c r="M1579" s="239" t="s">
        <v>20</v>
      </c>
    </row>
    <row r="1580" spans="1:13" x14ac:dyDescent="0.35">
      <c r="A1580" s="237" t="s">
        <v>1588</v>
      </c>
      <c r="B1580" s="237" t="s">
        <v>1589</v>
      </c>
      <c r="C1580" s="237" t="s">
        <v>542</v>
      </c>
      <c r="D1580" s="237" t="s">
        <v>3014</v>
      </c>
      <c r="E1580" s="237">
        <v>3</v>
      </c>
      <c r="F1580" s="237" t="s">
        <v>2484</v>
      </c>
      <c r="G1580" s="237" t="s">
        <v>25</v>
      </c>
      <c r="H1580" s="237">
        <v>2</v>
      </c>
      <c r="I1580" s="237" t="s">
        <v>17</v>
      </c>
      <c r="J1580" s="237" t="s">
        <v>17</v>
      </c>
      <c r="K1580" s="237" t="s">
        <v>3074</v>
      </c>
      <c r="L1580" s="238">
        <v>44489</v>
      </c>
      <c r="M1580" s="237" t="s">
        <v>20</v>
      </c>
    </row>
    <row r="1581" spans="1:13" x14ac:dyDescent="0.35">
      <c r="A1581" s="239" t="s">
        <v>1588</v>
      </c>
      <c r="B1581" s="239" t="s">
        <v>1589</v>
      </c>
      <c r="C1581" s="239" t="s">
        <v>542</v>
      </c>
      <c r="D1581" s="239" t="s">
        <v>3016</v>
      </c>
      <c r="E1581" s="239">
        <v>2</v>
      </c>
      <c r="F1581" s="239" t="s">
        <v>2484</v>
      </c>
      <c r="G1581" s="239" t="s">
        <v>25</v>
      </c>
      <c r="H1581" s="239">
        <v>2</v>
      </c>
      <c r="I1581" s="239" t="s">
        <v>17</v>
      </c>
      <c r="J1581" s="239" t="s">
        <v>17</v>
      </c>
      <c r="K1581" s="239" t="s">
        <v>3075</v>
      </c>
      <c r="L1581" s="240">
        <v>44489</v>
      </c>
      <c r="M1581" s="239" t="s">
        <v>20</v>
      </c>
    </row>
    <row r="1582" spans="1:13" x14ac:dyDescent="0.35">
      <c r="A1582" s="237" t="s">
        <v>1588</v>
      </c>
      <c r="B1582" s="237" t="s">
        <v>1589</v>
      </c>
      <c r="C1582" s="237" t="s">
        <v>542</v>
      </c>
      <c r="D1582" s="237" t="s">
        <v>2483</v>
      </c>
      <c r="E1582" s="237">
        <v>0</v>
      </c>
      <c r="F1582" s="237" t="s">
        <v>2484</v>
      </c>
      <c r="G1582" s="237" t="s">
        <v>25</v>
      </c>
      <c r="H1582" s="237">
        <v>2</v>
      </c>
      <c r="I1582" s="237" t="s">
        <v>17</v>
      </c>
      <c r="J1582" s="237" t="s">
        <v>17</v>
      </c>
      <c r="K1582" s="237" t="s">
        <v>3076</v>
      </c>
      <c r="L1582" s="238">
        <v>44489</v>
      </c>
      <c r="M1582" s="237" t="s">
        <v>20</v>
      </c>
    </row>
    <row r="1583" spans="1:13" x14ac:dyDescent="0.35">
      <c r="A1583" s="239" t="s">
        <v>540</v>
      </c>
      <c r="B1583" s="239" t="s">
        <v>541</v>
      </c>
      <c r="C1583" s="239" t="s">
        <v>542</v>
      </c>
      <c r="D1583" s="239" t="s">
        <v>3004</v>
      </c>
      <c r="E1583" s="239">
        <v>3</v>
      </c>
      <c r="F1583" s="239" t="s">
        <v>2484</v>
      </c>
      <c r="G1583" s="239" t="s">
        <v>25</v>
      </c>
      <c r="H1583" s="239">
        <v>2</v>
      </c>
      <c r="I1583" s="239" t="s">
        <v>17</v>
      </c>
      <c r="J1583" s="239" t="s">
        <v>17</v>
      </c>
      <c r="K1583" s="239" t="s">
        <v>3077</v>
      </c>
      <c r="L1583" s="240">
        <v>44489</v>
      </c>
      <c r="M1583" s="239" t="s">
        <v>20</v>
      </c>
    </row>
    <row r="1584" spans="1:13" x14ac:dyDescent="0.35">
      <c r="A1584" s="237" t="s">
        <v>540</v>
      </c>
      <c r="B1584" s="237" t="s">
        <v>541</v>
      </c>
      <c r="C1584" s="237" t="s">
        <v>542</v>
      </c>
      <c r="D1584" s="237" t="s">
        <v>3006</v>
      </c>
      <c r="E1584" s="237">
        <v>1</v>
      </c>
      <c r="F1584" s="237" t="s">
        <v>2484</v>
      </c>
      <c r="G1584" s="237" t="s">
        <v>25</v>
      </c>
      <c r="H1584" s="237">
        <v>2</v>
      </c>
      <c r="I1584" s="237" t="s">
        <v>17</v>
      </c>
      <c r="J1584" s="237" t="s">
        <v>17</v>
      </c>
      <c r="K1584" s="237" t="s">
        <v>3078</v>
      </c>
      <c r="L1584" s="238">
        <v>44489</v>
      </c>
      <c r="M1584" s="237" t="s">
        <v>20</v>
      </c>
    </row>
    <row r="1585" spans="1:13" x14ac:dyDescent="0.35">
      <c r="A1585" s="239" t="s">
        <v>540</v>
      </c>
      <c r="B1585" s="239" t="s">
        <v>541</v>
      </c>
      <c r="C1585" s="239" t="s">
        <v>542</v>
      </c>
      <c r="D1585" s="239" t="s">
        <v>3008</v>
      </c>
      <c r="E1585" s="239">
        <v>2</v>
      </c>
      <c r="F1585" s="239" t="s">
        <v>2484</v>
      </c>
      <c r="G1585" s="239" t="s">
        <v>25</v>
      </c>
      <c r="H1585" s="239">
        <v>2</v>
      </c>
      <c r="I1585" s="239" t="s">
        <v>17</v>
      </c>
      <c r="J1585" s="239" t="s">
        <v>17</v>
      </c>
      <c r="K1585" s="239" t="s">
        <v>3079</v>
      </c>
      <c r="L1585" s="240">
        <v>44489</v>
      </c>
      <c r="M1585" s="239" t="s">
        <v>20</v>
      </c>
    </row>
    <row r="1586" spans="1:13" x14ac:dyDescent="0.35">
      <c r="A1586" s="237" t="s">
        <v>540</v>
      </c>
      <c r="B1586" s="237" t="s">
        <v>541</v>
      </c>
      <c r="C1586" s="237" t="s">
        <v>542</v>
      </c>
      <c r="D1586" s="237" t="s">
        <v>3010</v>
      </c>
      <c r="E1586" s="237">
        <v>1</v>
      </c>
      <c r="F1586" s="237" t="s">
        <v>2484</v>
      </c>
      <c r="G1586" s="237" t="s">
        <v>25</v>
      </c>
      <c r="H1586" s="237">
        <v>2</v>
      </c>
      <c r="I1586" s="237" t="s">
        <v>17</v>
      </c>
      <c r="J1586" s="237" t="s">
        <v>17</v>
      </c>
      <c r="K1586" s="237" t="s">
        <v>3080</v>
      </c>
      <c r="L1586" s="238">
        <v>44489</v>
      </c>
      <c r="M1586" s="237" t="s">
        <v>20</v>
      </c>
    </row>
    <row r="1587" spans="1:13" x14ac:dyDescent="0.35">
      <c r="A1587" s="239" t="s">
        <v>540</v>
      </c>
      <c r="B1587" s="239" t="s">
        <v>541</v>
      </c>
      <c r="C1587" s="239" t="s">
        <v>542</v>
      </c>
      <c r="D1587" s="239" t="s">
        <v>3012</v>
      </c>
      <c r="E1587" s="239">
        <v>1</v>
      </c>
      <c r="F1587" s="239" t="s">
        <v>2484</v>
      </c>
      <c r="G1587" s="239" t="s">
        <v>25</v>
      </c>
      <c r="H1587" s="239">
        <v>2</v>
      </c>
      <c r="I1587" s="239" t="s">
        <v>17</v>
      </c>
      <c r="J1587" s="239" t="s">
        <v>17</v>
      </c>
      <c r="K1587" s="239" t="s">
        <v>3081</v>
      </c>
      <c r="L1587" s="240">
        <v>44489</v>
      </c>
      <c r="M1587" s="239" t="s">
        <v>20</v>
      </c>
    </row>
    <row r="1588" spans="1:13" x14ac:dyDescent="0.35">
      <c r="A1588" s="237" t="s">
        <v>540</v>
      </c>
      <c r="B1588" s="237" t="s">
        <v>541</v>
      </c>
      <c r="C1588" s="237" t="s">
        <v>542</v>
      </c>
      <c r="D1588" s="237" t="s">
        <v>3027</v>
      </c>
      <c r="E1588" s="237">
        <v>3</v>
      </c>
      <c r="F1588" s="237" t="s">
        <v>2484</v>
      </c>
      <c r="G1588" s="237" t="s">
        <v>25</v>
      </c>
      <c r="H1588" s="237">
        <v>2</v>
      </c>
      <c r="I1588" s="237" t="s">
        <v>17</v>
      </c>
      <c r="J1588" s="237" t="s">
        <v>17</v>
      </c>
      <c r="K1588" s="237" t="s">
        <v>3082</v>
      </c>
      <c r="L1588" s="238">
        <v>44489</v>
      </c>
      <c r="M1588" s="237" t="s">
        <v>20</v>
      </c>
    </row>
    <row r="1589" spans="1:13" x14ac:dyDescent="0.35">
      <c r="A1589" s="239" t="s">
        <v>540</v>
      </c>
      <c r="B1589" s="239" t="s">
        <v>541</v>
      </c>
      <c r="C1589" s="239" t="s">
        <v>542</v>
      </c>
      <c r="D1589" s="239" t="s">
        <v>3014</v>
      </c>
      <c r="E1589" s="239">
        <v>3</v>
      </c>
      <c r="F1589" s="239" t="s">
        <v>2484</v>
      </c>
      <c r="G1589" s="239" t="s">
        <v>25</v>
      </c>
      <c r="H1589" s="239">
        <v>2</v>
      </c>
      <c r="I1589" s="239" t="s">
        <v>17</v>
      </c>
      <c r="J1589" s="239" t="s">
        <v>17</v>
      </c>
      <c r="K1589" s="239" t="s">
        <v>3083</v>
      </c>
      <c r="L1589" s="240">
        <v>44489</v>
      </c>
      <c r="M1589" s="239" t="s">
        <v>20</v>
      </c>
    </row>
    <row r="1590" spans="1:13" x14ac:dyDescent="0.35">
      <c r="A1590" s="237" t="s">
        <v>540</v>
      </c>
      <c r="B1590" s="237" t="s">
        <v>541</v>
      </c>
      <c r="C1590" s="237" t="s">
        <v>542</v>
      </c>
      <c r="D1590" s="237" t="s">
        <v>3016</v>
      </c>
      <c r="E1590" s="237">
        <v>2</v>
      </c>
      <c r="F1590" s="237" t="s">
        <v>2484</v>
      </c>
      <c r="G1590" s="237" t="s">
        <v>25</v>
      </c>
      <c r="H1590" s="237">
        <v>2</v>
      </c>
      <c r="I1590" s="237" t="s">
        <v>17</v>
      </c>
      <c r="J1590" s="237" t="s">
        <v>17</v>
      </c>
      <c r="K1590" s="237" t="s">
        <v>3084</v>
      </c>
      <c r="L1590" s="238">
        <v>44489</v>
      </c>
      <c r="M1590" s="237" t="s">
        <v>20</v>
      </c>
    </row>
    <row r="1591" spans="1:13" x14ac:dyDescent="0.35">
      <c r="A1591" s="239" t="s">
        <v>540</v>
      </c>
      <c r="B1591" s="239" t="s">
        <v>541</v>
      </c>
      <c r="C1591" s="239" t="s">
        <v>542</v>
      </c>
      <c r="D1591" s="239" t="s">
        <v>2483</v>
      </c>
      <c r="E1591" s="239">
        <v>0</v>
      </c>
      <c r="F1591" s="239" t="s">
        <v>2484</v>
      </c>
      <c r="G1591" s="239" t="s">
        <v>25</v>
      </c>
      <c r="H1591" s="239">
        <v>2</v>
      </c>
      <c r="I1591" s="239" t="s">
        <v>17</v>
      </c>
      <c r="J1591" s="239" t="s">
        <v>17</v>
      </c>
      <c r="K1591" s="239" t="s">
        <v>3085</v>
      </c>
      <c r="L1591" s="240">
        <v>44489</v>
      </c>
      <c r="M1591" s="239" t="s">
        <v>20</v>
      </c>
    </row>
    <row r="1592" spans="1:13" x14ac:dyDescent="0.35">
      <c r="A1592" s="237" t="s">
        <v>546</v>
      </c>
      <c r="B1592" s="237" t="s">
        <v>547</v>
      </c>
      <c r="C1592" s="237" t="s">
        <v>542</v>
      </c>
      <c r="D1592" s="237" t="s">
        <v>3004</v>
      </c>
      <c r="E1592" s="237">
        <v>1</v>
      </c>
      <c r="F1592" s="237" t="s">
        <v>2484</v>
      </c>
      <c r="G1592" s="237" t="s">
        <v>25</v>
      </c>
      <c r="H1592" s="237">
        <v>2</v>
      </c>
      <c r="I1592" s="237" t="s">
        <v>17</v>
      </c>
      <c r="J1592" s="237" t="s">
        <v>17</v>
      </c>
      <c r="K1592" s="237" t="s">
        <v>3086</v>
      </c>
      <c r="L1592" s="238">
        <v>44489</v>
      </c>
      <c r="M1592" s="237" t="s">
        <v>20</v>
      </c>
    </row>
    <row r="1593" spans="1:13" x14ac:dyDescent="0.35">
      <c r="A1593" s="239" t="s">
        <v>546</v>
      </c>
      <c r="B1593" s="239" t="s">
        <v>547</v>
      </c>
      <c r="C1593" s="239" t="s">
        <v>542</v>
      </c>
      <c r="D1593" s="239" t="s">
        <v>3006</v>
      </c>
      <c r="E1593" s="239">
        <v>0</v>
      </c>
      <c r="F1593" s="239" t="s">
        <v>2484</v>
      </c>
      <c r="G1593" s="239" t="s">
        <v>25</v>
      </c>
      <c r="H1593" s="239">
        <v>2</v>
      </c>
      <c r="I1593" s="239" t="s">
        <v>17</v>
      </c>
      <c r="J1593" s="239" t="s">
        <v>17</v>
      </c>
      <c r="K1593" s="239" t="s">
        <v>3087</v>
      </c>
      <c r="L1593" s="240">
        <v>44489</v>
      </c>
      <c r="M1593" s="239" t="s">
        <v>20</v>
      </c>
    </row>
    <row r="1594" spans="1:13" x14ac:dyDescent="0.35">
      <c r="A1594" s="237" t="s">
        <v>546</v>
      </c>
      <c r="B1594" s="237" t="s">
        <v>547</v>
      </c>
      <c r="C1594" s="237" t="s">
        <v>542</v>
      </c>
      <c r="D1594" s="237" t="s">
        <v>3008</v>
      </c>
      <c r="E1594" s="237">
        <v>0</v>
      </c>
      <c r="F1594" s="237" t="s">
        <v>2484</v>
      </c>
      <c r="G1594" s="237" t="s">
        <v>25</v>
      </c>
      <c r="H1594" s="237">
        <v>2</v>
      </c>
      <c r="I1594" s="237" t="s">
        <v>17</v>
      </c>
      <c r="J1594" s="237" t="s">
        <v>17</v>
      </c>
      <c r="K1594" s="237" t="s">
        <v>3088</v>
      </c>
      <c r="L1594" s="238">
        <v>44489</v>
      </c>
      <c r="M1594" s="237" t="s">
        <v>20</v>
      </c>
    </row>
    <row r="1595" spans="1:13" x14ac:dyDescent="0.35">
      <c r="A1595" s="239" t="s">
        <v>546</v>
      </c>
      <c r="B1595" s="239" t="s">
        <v>547</v>
      </c>
      <c r="C1595" s="239" t="s">
        <v>542</v>
      </c>
      <c r="D1595" s="239" t="s">
        <v>3010</v>
      </c>
      <c r="E1595" s="239">
        <v>0</v>
      </c>
      <c r="F1595" s="239" t="s">
        <v>2484</v>
      </c>
      <c r="G1595" s="239" t="s">
        <v>25</v>
      </c>
      <c r="H1595" s="239">
        <v>2</v>
      </c>
      <c r="I1595" s="239" t="s">
        <v>17</v>
      </c>
      <c r="J1595" s="239" t="s">
        <v>17</v>
      </c>
      <c r="K1595" s="239" t="s">
        <v>3089</v>
      </c>
      <c r="L1595" s="240">
        <v>44489</v>
      </c>
      <c r="M1595" s="239" t="s">
        <v>20</v>
      </c>
    </row>
    <row r="1596" spans="1:13" x14ac:dyDescent="0.35">
      <c r="A1596" s="237" t="s">
        <v>546</v>
      </c>
      <c r="B1596" s="237" t="s">
        <v>547</v>
      </c>
      <c r="C1596" s="237" t="s">
        <v>542</v>
      </c>
      <c r="D1596" s="237" t="s">
        <v>3012</v>
      </c>
      <c r="E1596" s="237">
        <v>0</v>
      </c>
      <c r="F1596" s="237" t="s">
        <v>2484</v>
      </c>
      <c r="G1596" s="237" t="s">
        <v>25</v>
      </c>
      <c r="H1596" s="237">
        <v>2</v>
      </c>
      <c r="I1596" s="237" t="s">
        <v>17</v>
      </c>
      <c r="J1596" s="237" t="s">
        <v>17</v>
      </c>
      <c r="K1596" s="237" t="s">
        <v>3090</v>
      </c>
      <c r="L1596" s="238">
        <v>44489</v>
      </c>
      <c r="M1596" s="237" t="s">
        <v>20</v>
      </c>
    </row>
    <row r="1597" spans="1:13" x14ac:dyDescent="0.35">
      <c r="A1597" s="239" t="s">
        <v>546</v>
      </c>
      <c r="B1597" s="239" t="s">
        <v>547</v>
      </c>
      <c r="C1597" s="239" t="s">
        <v>542</v>
      </c>
      <c r="D1597" s="239" t="s">
        <v>3027</v>
      </c>
      <c r="E1597" s="239">
        <v>3</v>
      </c>
      <c r="F1597" s="239" t="s">
        <v>2484</v>
      </c>
      <c r="G1597" s="239" t="s">
        <v>25</v>
      </c>
      <c r="H1597" s="239">
        <v>2</v>
      </c>
      <c r="I1597" s="239" t="s">
        <v>17</v>
      </c>
      <c r="J1597" s="239" t="s">
        <v>17</v>
      </c>
      <c r="K1597" s="239" t="s">
        <v>3091</v>
      </c>
      <c r="L1597" s="240">
        <v>44489</v>
      </c>
      <c r="M1597" s="239" t="s">
        <v>20</v>
      </c>
    </row>
    <row r="1598" spans="1:13" x14ac:dyDescent="0.35">
      <c r="A1598" s="237" t="s">
        <v>546</v>
      </c>
      <c r="B1598" s="237" t="s">
        <v>547</v>
      </c>
      <c r="C1598" s="237" t="s">
        <v>542</v>
      </c>
      <c r="D1598" s="237" t="s">
        <v>3014</v>
      </c>
      <c r="E1598" s="237">
        <v>2</v>
      </c>
      <c r="F1598" s="237" t="s">
        <v>2484</v>
      </c>
      <c r="G1598" s="237" t="s">
        <v>25</v>
      </c>
      <c r="H1598" s="237">
        <v>2</v>
      </c>
      <c r="I1598" s="237" t="s">
        <v>17</v>
      </c>
      <c r="J1598" s="237" t="s">
        <v>17</v>
      </c>
      <c r="K1598" s="237" t="s">
        <v>3092</v>
      </c>
      <c r="L1598" s="238">
        <v>44489</v>
      </c>
      <c r="M1598" s="237" t="s">
        <v>20</v>
      </c>
    </row>
    <row r="1599" spans="1:13" x14ac:dyDescent="0.35">
      <c r="A1599" s="239" t="s">
        <v>546</v>
      </c>
      <c r="B1599" s="239" t="s">
        <v>547</v>
      </c>
      <c r="C1599" s="239" t="s">
        <v>542</v>
      </c>
      <c r="D1599" s="239" t="s">
        <v>3016</v>
      </c>
      <c r="E1599" s="239">
        <v>1</v>
      </c>
      <c r="F1599" s="239" t="s">
        <v>2484</v>
      </c>
      <c r="G1599" s="239" t="s">
        <v>25</v>
      </c>
      <c r="H1599" s="239">
        <v>2</v>
      </c>
      <c r="I1599" s="239" t="s">
        <v>17</v>
      </c>
      <c r="J1599" s="239" t="s">
        <v>17</v>
      </c>
      <c r="K1599" s="239" t="s">
        <v>3093</v>
      </c>
      <c r="L1599" s="240">
        <v>44489</v>
      </c>
      <c r="M1599" s="239" t="s">
        <v>20</v>
      </c>
    </row>
    <row r="1600" spans="1:13" x14ac:dyDescent="0.35">
      <c r="A1600" s="237" t="s">
        <v>546</v>
      </c>
      <c r="B1600" s="237" t="s">
        <v>547</v>
      </c>
      <c r="C1600" s="237" t="s">
        <v>542</v>
      </c>
      <c r="D1600" s="237" t="s">
        <v>2483</v>
      </c>
      <c r="E1600" s="237">
        <v>0</v>
      </c>
      <c r="F1600" s="237" t="s">
        <v>2484</v>
      </c>
      <c r="G1600" s="237" t="s">
        <v>25</v>
      </c>
      <c r="H1600" s="237">
        <v>2</v>
      </c>
      <c r="I1600" s="237" t="s">
        <v>17</v>
      </c>
      <c r="J1600" s="237" t="s">
        <v>17</v>
      </c>
      <c r="K1600" s="237" t="s">
        <v>3094</v>
      </c>
      <c r="L1600" s="238">
        <v>44489</v>
      </c>
      <c r="M1600" s="237" t="s">
        <v>20</v>
      </c>
    </row>
    <row r="1601" spans="1:13" x14ac:dyDescent="0.35">
      <c r="A1601" s="239" t="s">
        <v>181</v>
      </c>
      <c r="B1601" s="239" t="s">
        <v>182</v>
      </c>
      <c r="C1601" s="239" t="s">
        <v>183</v>
      </c>
      <c r="D1601" s="239" t="s">
        <v>3004</v>
      </c>
      <c r="E1601" s="239">
        <v>0</v>
      </c>
      <c r="F1601" s="239" t="s">
        <v>2484</v>
      </c>
      <c r="G1601" s="239" t="s">
        <v>25</v>
      </c>
      <c r="H1601" s="239">
        <v>2</v>
      </c>
      <c r="I1601" s="239" t="s">
        <v>17</v>
      </c>
      <c r="J1601" s="239" t="s">
        <v>17</v>
      </c>
      <c r="K1601" s="239" t="s">
        <v>3095</v>
      </c>
      <c r="L1601" s="240">
        <v>44489</v>
      </c>
      <c r="M1601" s="239" t="s">
        <v>20</v>
      </c>
    </row>
    <row r="1602" spans="1:13" x14ac:dyDescent="0.35">
      <c r="A1602" s="237" t="s">
        <v>181</v>
      </c>
      <c r="B1602" s="237" t="s">
        <v>182</v>
      </c>
      <c r="C1602" s="237" t="s">
        <v>183</v>
      </c>
      <c r="D1602" s="237" t="s">
        <v>3006</v>
      </c>
      <c r="E1602" s="237">
        <v>0</v>
      </c>
      <c r="F1602" s="237" t="s">
        <v>2484</v>
      </c>
      <c r="G1602" s="237" t="s">
        <v>25</v>
      </c>
      <c r="H1602" s="237">
        <v>2</v>
      </c>
      <c r="I1602" s="237" t="s">
        <v>17</v>
      </c>
      <c r="J1602" s="237" t="s">
        <v>17</v>
      </c>
      <c r="K1602" s="237" t="s">
        <v>3096</v>
      </c>
      <c r="L1602" s="238">
        <v>44489</v>
      </c>
      <c r="M1602" s="237" t="s">
        <v>20</v>
      </c>
    </row>
    <row r="1603" spans="1:13" x14ac:dyDescent="0.35">
      <c r="A1603" s="239" t="s">
        <v>181</v>
      </c>
      <c r="B1603" s="239" t="s">
        <v>182</v>
      </c>
      <c r="C1603" s="239" t="s">
        <v>183</v>
      </c>
      <c r="D1603" s="239" t="s">
        <v>3008</v>
      </c>
      <c r="E1603" s="239">
        <v>0</v>
      </c>
      <c r="F1603" s="239" t="s">
        <v>2484</v>
      </c>
      <c r="G1603" s="239" t="s">
        <v>25</v>
      </c>
      <c r="H1603" s="239">
        <v>2</v>
      </c>
      <c r="I1603" s="239" t="s">
        <v>17</v>
      </c>
      <c r="J1603" s="239" t="s">
        <v>17</v>
      </c>
      <c r="K1603" s="239" t="s">
        <v>3097</v>
      </c>
      <c r="L1603" s="240">
        <v>44489</v>
      </c>
      <c r="M1603" s="239" t="s">
        <v>20</v>
      </c>
    </row>
    <row r="1604" spans="1:13" x14ac:dyDescent="0.35">
      <c r="A1604" s="237" t="s">
        <v>181</v>
      </c>
      <c r="B1604" s="237" t="s">
        <v>182</v>
      </c>
      <c r="C1604" s="237" t="s">
        <v>183</v>
      </c>
      <c r="D1604" s="237" t="s">
        <v>3010</v>
      </c>
      <c r="E1604" s="237">
        <v>0</v>
      </c>
      <c r="F1604" s="237" t="s">
        <v>2484</v>
      </c>
      <c r="G1604" s="237" t="s">
        <v>25</v>
      </c>
      <c r="H1604" s="237">
        <v>2</v>
      </c>
      <c r="I1604" s="237" t="s">
        <v>17</v>
      </c>
      <c r="J1604" s="237" t="s">
        <v>17</v>
      </c>
      <c r="K1604" s="237" t="s">
        <v>3098</v>
      </c>
      <c r="L1604" s="238">
        <v>44489</v>
      </c>
      <c r="M1604" s="237" t="s">
        <v>20</v>
      </c>
    </row>
    <row r="1605" spans="1:13" x14ac:dyDescent="0.35">
      <c r="A1605" s="239" t="s">
        <v>181</v>
      </c>
      <c r="B1605" s="239" t="s">
        <v>182</v>
      </c>
      <c r="C1605" s="239" t="s">
        <v>183</v>
      </c>
      <c r="D1605" s="239" t="s">
        <v>3012</v>
      </c>
      <c r="E1605" s="239">
        <v>0</v>
      </c>
      <c r="F1605" s="239" t="s">
        <v>2484</v>
      </c>
      <c r="G1605" s="239" t="s">
        <v>25</v>
      </c>
      <c r="H1605" s="239">
        <v>2</v>
      </c>
      <c r="I1605" s="239" t="s">
        <v>17</v>
      </c>
      <c r="J1605" s="239" t="s">
        <v>17</v>
      </c>
      <c r="K1605" s="239" t="s">
        <v>3099</v>
      </c>
      <c r="L1605" s="240">
        <v>44489</v>
      </c>
      <c r="M1605" s="239" t="s">
        <v>20</v>
      </c>
    </row>
    <row r="1606" spans="1:13" x14ac:dyDescent="0.35">
      <c r="A1606" s="237" t="s">
        <v>181</v>
      </c>
      <c r="B1606" s="237" t="s">
        <v>182</v>
      </c>
      <c r="C1606" s="237" t="s">
        <v>183</v>
      </c>
      <c r="D1606" s="237" t="s">
        <v>3027</v>
      </c>
      <c r="E1606" s="237">
        <v>2</v>
      </c>
      <c r="F1606" s="237" t="s">
        <v>2484</v>
      </c>
      <c r="G1606" s="237" t="s">
        <v>25</v>
      </c>
      <c r="H1606" s="237">
        <v>2</v>
      </c>
      <c r="I1606" s="237" t="s">
        <v>17</v>
      </c>
      <c r="J1606" s="237" t="s">
        <v>17</v>
      </c>
      <c r="K1606" s="237" t="s">
        <v>3100</v>
      </c>
      <c r="L1606" s="238">
        <v>44489</v>
      </c>
      <c r="M1606" s="237" t="s">
        <v>20</v>
      </c>
    </row>
    <row r="1607" spans="1:13" x14ac:dyDescent="0.35">
      <c r="A1607" s="239" t="s">
        <v>181</v>
      </c>
      <c r="B1607" s="239" t="s">
        <v>182</v>
      </c>
      <c r="C1607" s="239" t="s">
        <v>183</v>
      </c>
      <c r="D1607" s="239" t="s">
        <v>3014</v>
      </c>
      <c r="E1607" s="239">
        <v>2</v>
      </c>
      <c r="F1607" s="239" t="s">
        <v>2484</v>
      </c>
      <c r="G1607" s="239" t="s">
        <v>25</v>
      </c>
      <c r="H1607" s="239">
        <v>2</v>
      </c>
      <c r="I1607" s="239" t="s">
        <v>17</v>
      </c>
      <c r="J1607" s="239" t="s">
        <v>17</v>
      </c>
      <c r="K1607" s="239" t="s">
        <v>3101</v>
      </c>
      <c r="L1607" s="240">
        <v>44489</v>
      </c>
      <c r="M1607" s="239" t="s">
        <v>20</v>
      </c>
    </row>
    <row r="1608" spans="1:13" x14ac:dyDescent="0.35">
      <c r="A1608" s="237" t="s">
        <v>181</v>
      </c>
      <c r="B1608" s="237" t="s">
        <v>182</v>
      </c>
      <c r="C1608" s="237" t="s">
        <v>183</v>
      </c>
      <c r="D1608" s="237" t="s">
        <v>3016</v>
      </c>
      <c r="E1608" s="237">
        <v>0</v>
      </c>
      <c r="F1608" s="237" t="s">
        <v>2484</v>
      </c>
      <c r="G1608" s="237" t="s">
        <v>25</v>
      </c>
      <c r="H1608" s="237">
        <v>2</v>
      </c>
      <c r="I1608" s="237" t="s">
        <v>17</v>
      </c>
      <c r="J1608" s="237" t="s">
        <v>17</v>
      </c>
      <c r="K1608" s="237" t="s">
        <v>3102</v>
      </c>
      <c r="L1608" s="238">
        <v>44489</v>
      </c>
      <c r="M1608" s="237" t="s">
        <v>20</v>
      </c>
    </row>
    <row r="1609" spans="1:13" x14ac:dyDescent="0.35">
      <c r="A1609" s="239" t="s">
        <v>181</v>
      </c>
      <c r="B1609" s="239" t="s">
        <v>182</v>
      </c>
      <c r="C1609" s="239" t="s">
        <v>183</v>
      </c>
      <c r="D1609" s="239" t="s">
        <v>2483</v>
      </c>
      <c r="E1609" s="239">
        <v>0</v>
      </c>
      <c r="F1609" s="239" t="s">
        <v>2484</v>
      </c>
      <c r="G1609" s="239" t="s">
        <v>25</v>
      </c>
      <c r="H1609" s="239">
        <v>2</v>
      </c>
      <c r="I1609" s="239" t="s">
        <v>17</v>
      </c>
      <c r="J1609" s="239" t="s">
        <v>17</v>
      </c>
      <c r="K1609" s="239" t="s">
        <v>3103</v>
      </c>
      <c r="L1609" s="240">
        <v>44489</v>
      </c>
      <c r="M1609" s="239" t="s">
        <v>20</v>
      </c>
    </row>
    <row r="1610" spans="1:13" x14ac:dyDescent="0.35">
      <c r="A1610" s="237" t="s">
        <v>1636</v>
      </c>
      <c r="B1610" s="237" t="s">
        <v>1637</v>
      </c>
      <c r="C1610" s="237" t="s">
        <v>1612</v>
      </c>
      <c r="D1610" s="237" t="s">
        <v>3004</v>
      </c>
      <c r="E1610" s="237">
        <v>2</v>
      </c>
      <c r="F1610" s="237" t="s">
        <v>2484</v>
      </c>
      <c r="G1610" s="237" t="s">
        <v>25</v>
      </c>
      <c r="H1610" s="237">
        <v>2</v>
      </c>
      <c r="I1610" s="237" t="s">
        <v>17</v>
      </c>
      <c r="J1610" s="237" t="s">
        <v>17</v>
      </c>
      <c r="K1610" s="237" t="s">
        <v>3104</v>
      </c>
      <c r="L1610" s="238">
        <v>44489</v>
      </c>
      <c r="M1610" s="237" t="s">
        <v>20</v>
      </c>
    </row>
    <row r="1611" spans="1:13" x14ac:dyDescent="0.35">
      <c r="A1611" s="239" t="s">
        <v>1636</v>
      </c>
      <c r="B1611" s="239" t="s">
        <v>1637</v>
      </c>
      <c r="C1611" s="239" t="s">
        <v>1612</v>
      </c>
      <c r="D1611" s="239" t="s">
        <v>3006</v>
      </c>
      <c r="E1611" s="239">
        <v>1</v>
      </c>
      <c r="F1611" s="239" t="s">
        <v>2484</v>
      </c>
      <c r="G1611" s="239" t="s">
        <v>25</v>
      </c>
      <c r="H1611" s="239">
        <v>2</v>
      </c>
      <c r="I1611" s="239" t="s">
        <v>17</v>
      </c>
      <c r="J1611" s="239" t="s">
        <v>17</v>
      </c>
      <c r="K1611" s="239" t="s">
        <v>3105</v>
      </c>
      <c r="L1611" s="240">
        <v>44489</v>
      </c>
      <c r="M1611" s="239" t="s">
        <v>20</v>
      </c>
    </row>
    <row r="1612" spans="1:13" x14ac:dyDescent="0.35">
      <c r="A1612" s="237" t="s">
        <v>1636</v>
      </c>
      <c r="B1612" s="237" t="s">
        <v>1637</v>
      </c>
      <c r="C1612" s="237" t="s">
        <v>1612</v>
      </c>
      <c r="D1612" s="237" t="s">
        <v>3008</v>
      </c>
      <c r="E1612" s="237">
        <v>0</v>
      </c>
      <c r="F1612" s="237" t="s">
        <v>2484</v>
      </c>
      <c r="G1612" s="237" t="s">
        <v>25</v>
      </c>
      <c r="H1612" s="237">
        <v>2</v>
      </c>
      <c r="I1612" s="237" t="s">
        <v>17</v>
      </c>
      <c r="J1612" s="237" t="s">
        <v>17</v>
      </c>
      <c r="K1612" s="237" t="s">
        <v>3106</v>
      </c>
      <c r="L1612" s="238">
        <v>44489</v>
      </c>
      <c r="M1612" s="237" t="s">
        <v>20</v>
      </c>
    </row>
    <row r="1613" spans="1:13" x14ac:dyDescent="0.35">
      <c r="A1613" s="239" t="s">
        <v>1636</v>
      </c>
      <c r="B1613" s="239" t="s">
        <v>1637</v>
      </c>
      <c r="C1613" s="239" t="s">
        <v>1612</v>
      </c>
      <c r="D1613" s="239" t="s">
        <v>3010</v>
      </c>
      <c r="E1613" s="239">
        <v>0</v>
      </c>
      <c r="F1613" s="239" t="s">
        <v>2484</v>
      </c>
      <c r="G1613" s="239" t="s">
        <v>25</v>
      </c>
      <c r="H1613" s="239">
        <v>2</v>
      </c>
      <c r="I1613" s="239" t="s">
        <v>17</v>
      </c>
      <c r="J1613" s="239" t="s">
        <v>17</v>
      </c>
      <c r="K1613" s="239" t="s">
        <v>3107</v>
      </c>
      <c r="L1613" s="240">
        <v>44489</v>
      </c>
      <c r="M1613" s="239" t="s">
        <v>20</v>
      </c>
    </row>
    <row r="1614" spans="1:13" x14ac:dyDescent="0.35">
      <c r="A1614" s="237" t="s">
        <v>1636</v>
      </c>
      <c r="B1614" s="237" t="s">
        <v>1637</v>
      </c>
      <c r="C1614" s="237" t="s">
        <v>1612</v>
      </c>
      <c r="D1614" s="237" t="s">
        <v>3012</v>
      </c>
      <c r="E1614" s="237">
        <v>2</v>
      </c>
      <c r="F1614" s="237" t="s">
        <v>2484</v>
      </c>
      <c r="G1614" s="237" t="s">
        <v>25</v>
      </c>
      <c r="H1614" s="237">
        <v>2</v>
      </c>
      <c r="I1614" s="237" t="s">
        <v>17</v>
      </c>
      <c r="J1614" s="237" t="s">
        <v>17</v>
      </c>
      <c r="K1614" s="237" t="s">
        <v>3108</v>
      </c>
      <c r="L1614" s="238">
        <v>44489</v>
      </c>
      <c r="M1614" s="237" t="s">
        <v>20</v>
      </c>
    </row>
    <row r="1615" spans="1:13" x14ac:dyDescent="0.35">
      <c r="A1615" s="239" t="s">
        <v>1636</v>
      </c>
      <c r="B1615" s="239" t="s">
        <v>1637</v>
      </c>
      <c r="C1615" s="239" t="s">
        <v>1612</v>
      </c>
      <c r="D1615" s="239" t="s">
        <v>3027</v>
      </c>
      <c r="E1615" s="239">
        <v>3</v>
      </c>
      <c r="F1615" s="239" t="s">
        <v>2484</v>
      </c>
      <c r="G1615" s="239" t="s">
        <v>25</v>
      </c>
      <c r="H1615" s="239">
        <v>2</v>
      </c>
      <c r="I1615" s="239" t="s">
        <v>17</v>
      </c>
      <c r="J1615" s="239" t="s">
        <v>17</v>
      </c>
      <c r="K1615" s="239" t="s">
        <v>3109</v>
      </c>
      <c r="L1615" s="240">
        <v>44489</v>
      </c>
      <c r="M1615" s="239" t="s">
        <v>20</v>
      </c>
    </row>
    <row r="1616" spans="1:13" x14ac:dyDescent="0.35">
      <c r="A1616" s="237" t="s">
        <v>1636</v>
      </c>
      <c r="B1616" s="237" t="s">
        <v>1637</v>
      </c>
      <c r="C1616" s="237" t="s">
        <v>1612</v>
      </c>
      <c r="D1616" s="237" t="s">
        <v>3014</v>
      </c>
      <c r="E1616" s="237">
        <v>2</v>
      </c>
      <c r="F1616" s="237" t="s">
        <v>2484</v>
      </c>
      <c r="G1616" s="237" t="s">
        <v>25</v>
      </c>
      <c r="H1616" s="237">
        <v>2</v>
      </c>
      <c r="I1616" s="237" t="s">
        <v>17</v>
      </c>
      <c r="J1616" s="237" t="s">
        <v>17</v>
      </c>
      <c r="K1616" s="237" t="s">
        <v>3110</v>
      </c>
      <c r="L1616" s="238">
        <v>44489</v>
      </c>
      <c r="M1616" s="237" t="s">
        <v>20</v>
      </c>
    </row>
    <row r="1617" spans="1:13" x14ac:dyDescent="0.35">
      <c r="A1617" s="239" t="s">
        <v>1636</v>
      </c>
      <c r="B1617" s="239" t="s">
        <v>1637</v>
      </c>
      <c r="C1617" s="239" t="s">
        <v>1612</v>
      </c>
      <c r="D1617" s="239" t="s">
        <v>3016</v>
      </c>
      <c r="E1617" s="239">
        <v>1</v>
      </c>
      <c r="F1617" s="239" t="s">
        <v>2484</v>
      </c>
      <c r="G1617" s="239" t="s">
        <v>25</v>
      </c>
      <c r="H1617" s="239">
        <v>2</v>
      </c>
      <c r="I1617" s="239" t="s">
        <v>17</v>
      </c>
      <c r="J1617" s="239" t="s">
        <v>17</v>
      </c>
      <c r="K1617" s="239" t="s">
        <v>3111</v>
      </c>
      <c r="L1617" s="240">
        <v>44489</v>
      </c>
      <c r="M1617" s="239" t="s">
        <v>20</v>
      </c>
    </row>
    <row r="1618" spans="1:13" x14ac:dyDescent="0.35">
      <c r="A1618" s="237" t="s">
        <v>1636</v>
      </c>
      <c r="B1618" s="237" t="s">
        <v>1637</v>
      </c>
      <c r="C1618" s="237" t="s">
        <v>1612</v>
      </c>
      <c r="D1618" s="237" t="s">
        <v>2483</v>
      </c>
      <c r="E1618" s="237">
        <v>0</v>
      </c>
      <c r="F1618" s="237" t="s">
        <v>2484</v>
      </c>
      <c r="G1618" s="237" t="s">
        <v>25</v>
      </c>
      <c r="H1618" s="237">
        <v>2</v>
      </c>
      <c r="I1618" s="237" t="s">
        <v>17</v>
      </c>
      <c r="J1618" s="237" t="s">
        <v>17</v>
      </c>
      <c r="K1618" s="237" t="s">
        <v>3112</v>
      </c>
      <c r="L1618" s="238">
        <v>44489</v>
      </c>
      <c r="M1618" s="237" t="s">
        <v>20</v>
      </c>
    </row>
    <row r="1619" spans="1:13" x14ac:dyDescent="0.35">
      <c r="A1619" s="239" t="s">
        <v>1610</v>
      </c>
      <c r="B1619" s="239" t="s">
        <v>1611</v>
      </c>
      <c r="C1619" s="239" t="s">
        <v>1612</v>
      </c>
      <c r="D1619" s="239" t="s">
        <v>3004</v>
      </c>
      <c r="E1619" s="239">
        <v>2</v>
      </c>
      <c r="F1619" s="239" t="s">
        <v>2484</v>
      </c>
      <c r="G1619" s="239" t="s">
        <v>25</v>
      </c>
      <c r="H1619" s="239">
        <v>2</v>
      </c>
      <c r="I1619" s="239" t="s">
        <v>17</v>
      </c>
      <c r="J1619" s="239" t="s">
        <v>17</v>
      </c>
      <c r="K1619" s="239" t="s">
        <v>3113</v>
      </c>
      <c r="L1619" s="240">
        <v>44489</v>
      </c>
      <c r="M1619" s="239" t="s">
        <v>20</v>
      </c>
    </row>
    <row r="1620" spans="1:13" x14ac:dyDescent="0.35">
      <c r="A1620" s="237" t="s">
        <v>1610</v>
      </c>
      <c r="B1620" s="237" t="s">
        <v>1611</v>
      </c>
      <c r="C1620" s="237" t="s">
        <v>1612</v>
      </c>
      <c r="D1620" s="237" t="s">
        <v>3006</v>
      </c>
      <c r="E1620" s="237">
        <v>1</v>
      </c>
      <c r="F1620" s="237" t="s">
        <v>2484</v>
      </c>
      <c r="G1620" s="237" t="s">
        <v>25</v>
      </c>
      <c r="H1620" s="237">
        <v>2</v>
      </c>
      <c r="I1620" s="237" t="s">
        <v>17</v>
      </c>
      <c r="J1620" s="237" t="s">
        <v>17</v>
      </c>
      <c r="K1620" s="237" t="s">
        <v>3114</v>
      </c>
      <c r="L1620" s="238">
        <v>44489</v>
      </c>
      <c r="M1620" s="237" t="s">
        <v>20</v>
      </c>
    </row>
    <row r="1621" spans="1:13" x14ac:dyDescent="0.35">
      <c r="A1621" s="239" t="s">
        <v>1610</v>
      </c>
      <c r="B1621" s="239" t="s">
        <v>1611</v>
      </c>
      <c r="C1621" s="239" t="s">
        <v>1612</v>
      </c>
      <c r="D1621" s="239" t="s">
        <v>3008</v>
      </c>
      <c r="E1621" s="239">
        <v>0</v>
      </c>
      <c r="F1621" s="239" t="s">
        <v>2484</v>
      </c>
      <c r="G1621" s="239" t="s">
        <v>25</v>
      </c>
      <c r="H1621" s="239">
        <v>2</v>
      </c>
      <c r="I1621" s="239" t="s">
        <v>17</v>
      </c>
      <c r="J1621" s="239" t="s">
        <v>17</v>
      </c>
      <c r="K1621" s="239" t="s">
        <v>3115</v>
      </c>
      <c r="L1621" s="240">
        <v>44489</v>
      </c>
      <c r="M1621" s="239" t="s">
        <v>20</v>
      </c>
    </row>
    <row r="1622" spans="1:13" x14ac:dyDescent="0.35">
      <c r="A1622" s="237" t="s">
        <v>1610</v>
      </c>
      <c r="B1622" s="237" t="s">
        <v>1611</v>
      </c>
      <c r="C1622" s="237" t="s">
        <v>1612</v>
      </c>
      <c r="D1622" s="237" t="s">
        <v>3010</v>
      </c>
      <c r="E1622" s="237">
        <v>0</v>
      </c>
      <c r="F1622" s="237" t="s">
        <v>2484</v>
      </c>
      <c r="G1622" s="237" t="s">
        <v>25</v>
      </c>
      <c r="H1622" s="237">
        <v>2</v>
      </c>
      <c r="I1622" s="237" t="s">
        <v>17</v>
      </c>
      <c r="J1622" s="237" t="s">
        <v>17</v>
      </c>
      <c r="K1622" s="237" t="s">
        <v>3116</v>
      </c>
      <c r="L1622" s="238">
        <v>44489</v>
      </c>
      <c r="M1622" s="237" t="s">
        <v>20</v>
      </c>
    </row>
    <row r="1623" spans="1:13" x14ac:dyDescent="0.35">
      <c r="A1623" s="239" t="s">
        <v>1610</v>
      </c>
      <c r="B1623" s="239" t="s">
        <v>1611</v>
      </c>
      <c r="C1623" s="239" t="s">
        <v>1612</v>
      </c>
      <c r="D1623" s="239" t="s">
        <v>3012</v>
      </c>
      <c r="E1623" s="239">
        <v>2</v>
      </c>
      <c r="F1623" s="239" t="s">
        <v>2484</v>
      </c>
      <c r="G1623" s="239" t="s">
        <v>25</v>
      </c>
      <c r="H1623" s="239">
        <v>2</v>
      </c>
      <c r="I1623" s="239" t="s">
        <v>17</v>
      </c>
      <c r="J1623" s="239" t="s">
        <v>17</v>
      </c>
      <c r="K1623" s="239" t="s">
        <v>3117</v>
      </c>
      <c r="L1623" s="240">
        <v>44489</v>
      </c>
      <c r="M1623" s="239" t="s">
        <v>20</v>
      </c>
    </row>
    <row r="1624" spans="1:13" x14ac:dyDescent="0.35">
      <c r="A1624" s="237" t="s">
        <v>1610</v>
      </c>
      <c r="B1624" s="237" t="s">
        <v>1611</v>
      </c>
      <c r="C1624" s="237" t="s">
        <v>1612</v>
      </c>
      <c r="D1624" s="237" t="s">
        <v>3027</v>
      </c>
      <c r="E1624" s="237">
        <v>3</v>
      </c>
      <c r="F1624" s="237" t="s">
        <v>2484</v>
      </c>
      <c r="G1624" s="237" t="s">
        <v>25</v>
      </c>
      <c r="H1624" s="237">
        <v>2</v>
      </c>
      <c r="I1624" s="237" t="s">
        <v>17</v>
      </c>
      <c r="J1624" s="237" t="s">
        <v>17</v>
      </c>
      <c r="K1624" s="237" t="s">
        <v>3118</v>
      </c>
      <c r="L1624" s="238">
        <v>44489</v>
      </c>
      <c r="M1624" s="237" t="s">
        <v>20</v>
      </c>
    </row>
    <row r="1625" spans="1:13" x14ac:dyDescent="0.35">
      <c r="A1625" s="239" t="s">
        <v>1610</v>
      </c>
      <c r="B1625" s="239" t="s">
        <v>1611</v>
      </c>
      <c r="C1625" s="239" t="s">
        <v>1612</v>
      </c>
      <c r="D1625" s="239" t="s">
        <v>3014</v>
      </c>
      <c r="E1625" s="239">
        <v>2</v>
      </c>
      <c r="F1625" s="239" t="s">
        <v>2484</v>
      </c>
      <c r="G1625" s="239" t="s">
        <v>25</v>
      </c>
      <c r="H1625" s="239">
        <v>2</v>
      </c>
      <c r="I1625" s="239" t="s">
        <v>17</v>
      </c>
      <c r="J1625" s="239" t="s">
        <v>17</v>
      </c>
      <c r="K1625" s="239" t="s">
        <v>3119</v>
      </c>
      <c r="L1625" s="240">
        <v>44489</v>
      </c>
      <c r="M1625" s="239" t="s">
        <v>20</v>
      </c>
    </row>
    <row r="1626" spans="1:13" x14ac:dyDescent="0.35">
      <c r="A1626" s="237" t="s">
        <v>1610</v>
      </c>
      <c r="B1626" s="237" t="s">
        <v>1611</v>
      </c>
      <c r="C1626" s="237" t="s">
        <v>1612</v>
      </c>
      <c r="D1626" s="237" t="s">
        <v>3016</v>
      </c>
      <c r="E1626" s="237">
        <v>1</v>
      </c>
      <c r="F1626" s="237" t="s">
        <v>2484</v>
      </c>
      <c r="G1626" s="237" t="s">
        <v>25</v>
      </c>
      <c r="H1626" s="237">
        <v>2</v>
      </c>
      <c r="I1626" s="237" t="s">
        <v>17</v>
      </c>
      <c r="J1626" s="237" t="s">
        <v>17</v>
      </c>
      <c r="K1626" s="237" t="s">
        <v>3120</v>
      </c>
      <c r="L1626" s="238">
        <v>44489</v>
      </c>
      <c r="M1626" s="237" t="s">
        <v>20</v>
      </c>
    </row>
    <row r="1627" spans="1:13" x14ac:dyDescent="0.35">
      <c r="A1627" s="239" t="s">
        <v>1610</v>
      </c>
      <c r="B1627" s="239" t="s">
        <v>1611</v>
      </c>
      <c r="C1627" s="239" t="s">
        <v>1612</v>
      </c>
      <c r="D1627" s="239" t="s">
        <v>2483</v>
      </c>
      <c r="E1627" s="239">
        <v>0</v>
      </c>
      <c r="F1627" s="239" t="s">
        <v>2484</v>
      </c>
      <c r="G1627" s="239" t="s">
        <v>25</v>
      </c>
      <c r="H1627" s="239">
        <v>2</v>
      </c>
      <c r="I1627" s="239" t="s">
        <v>17</v>
      </c>
      <c r="J1627" s="239" t="s">
        <v>17</v>
      </c>
      <c r="K1627" s="239" t="s">
        <v>3121</v>
      </c>
      <c r="L1627" s="240">
        <v>44489</v>
      </c>
      <c r="M1627" s="239" t="s">
        <v>20</v>
      </c>
    </row>
    <row r="1628" spans="1:13" x14ac:dyDescent="0.35">
      <c r="A1628" s="237" t="s">
        <v>1306</v>
      </c>
      <c r="B1628" s="237" t="s">
        <v>1307</v>
      </c>
      <c r="C1628" s="237" t="s">
        <v>1308</v>
      </c>
      <c r="D1628" s="237" t="s">
        <v>3004</v>
      </c>
      <c r="E1628" s="237">
        <v>2</v>
      </c>
      <c r="F1628" s="237" t="s">
        <v>2484</v>
      </c>
      <c r="G1628" s="237" t="s">
        <v>25</v>
      </c>
      <c r="H1628" s="237">
        <v>2</v>
      </c>
      <c r="I1628" s="237" t="s">
        <v>17</v>
      </c>
      <c r="J1628" s="237" t="s">
        <v>17</v>
      </c>
      <c r="K1628" s="237" t="s">
        <v>3122</v>
      </c>
      <c r="L1628" s="238">
        <v>44489</v>
      </c>
      <c r="M1628" s="237" t="s">
        <v>20</v>
      </c>
    </row>
    <row r="1629" spans="1:13" x14ac:dyDescent="0.35">
      <c r="A1629" s="239" t="s">
        <v>1306</v>
      </c>
      <c r="B1629" s="239" t="s">
        <v>1307</v>
      </c>
      <c r="C1629" s="239" t="s">
        <v>1308</v>
      </c>
      <c r="D1629" s="239" t="s">
        <v>3006</v>
      </c>
      <c r="E1629" s="239">
        <v>0</v>
      </c>
      <c r="F1629" s="239" t="s">
        <v>2484</v>
      </c>
      <c r="G1629" s="239" t="s">
        <v>25</v>
      </c>
      <c r="H1629" s="239">
        <v>2</v>
      </c>
      <c r="I1629" s="239" t="s">
        <v>17</v>
      </c>
      <c r="J1629" s="239" t="s">
        <v>17</v>
      </c>
      <c r="K1629" s="239" t="s">
        <v>3123</v>
      </c>
      <c r="L1629" s="240">
        <v>44489</v>
      </c>
      <c r="M1629" s="239" t="s">
        <v>20</v>
      </c>
    </row>
    <row r="1630" spans="1:13" x14ac:dyDescent="0.35">
      <c r="A1630" s="237" t="s">
        <v>1306</v>
      </c>
      <c r="B1630" s="237" t="s">
        <v>1307</v>
      </c>
      <c r="C1630" s="237" t="s">
        <v>1308</v>
      </c>
      <c r="D1630" s="237" t="s">
        <v>3008</v>
      </c>
      <c r="E1630" s="237">
        <v>2</v>
      </c>
      <c r="F1630" s="237" t="s">
        <v>2484</v>
      </c>
      <c r="G1630" s="237" t="s">
        <v>25</v>
      </c>
      <c r="H1630" s="237">
        <v>2</v>
      </c>
      <c r="I1630" s="237" t="s">
        <v>17</v>
      </c>
      <c r="J1630" s="237" t="s">
        <v>17</v>
      </c>
      <c r="K1630" s="237" t="s">
        <v>3124</v>
      </c>
      <c r="L1630" s="238">
        <v>44489</v>
      </c>
      <c r="M1630" s="237" t="s">
        <v>20</v>
      </c>
    </row>
    <row r="1631" spans="1:13" x14ac:dyDescent="0.35">
      <c r="A1631" s="239" t="s">
        <v>1306</v>
      </c>
      <c r="B1631" s="239" t="s">
        <v>1307</v>
      </c>
      <c r="C1631" s="239" t="s">
        <v>1308</v>
      </c>
      <c r="D1631" s="239" t="s">
        <v>3010</v>
      </c>
      <c r="E1631" s="239">
        <v>1</v>
      </c>
      <c r="F1631" s="239" t="s">
        <v>2484</v>
      </c>
      <c r="G1631" s="239" t="s">
        <v>25</v>
      </c>
      <c r="H1631" s="239">
        <v>2</v>
      </c>
      <c r="I1631" s="239" t="s">
        <v>17</v>
      </c>
      <c r="J1631" s="239" t="s">
        <v>17</v>
      </c>
      <c r="K1631" s="239" t="s">
        <v>3125</v>
      </c>
      <c r="L1631" s="240">
        <v>44489</v>
      </c>
      <c r="M1631" s="239" t="s">
        <v>20</v>
      </c>
    </row>
    <row r="1632" spans="1:13" x14ac:dyDescent="0.35">
      <c r="A1632" s="237" t="s">
        <v>1306</v>
      </c>
      <c r="B1632" s="237" t="s">
        <v>1307</v>
      </c>
      <c r="C1632" s="237" t="s">
        <v>1308</v>
      </c>
      <c r="D1632" s="237" t="s">
        <v>3012</v>
      </c>
      <c r="E1632" s="237">
        <v>2</v>
      </c>
      <c r="F1632" s="237" t="s">
        <v>2484</v>
      </c>
      <c r="G1632" s="237" t="s">
        <v>25</v>
      </c>
      <c r="H1632" s="237">
        <v>2</v>
      </c>
      <c r="I1632" s="237" t="s">
        <v>17</v>
      </c>
      <c r="J1632" s="237" t="s">
        <v>17</v>
      </c>
      <c r="K1632" s="237" t="s">
        <v>3126</v>
      </c>
      <c r="L1632" s="238">
        <v>44489</v>
      </c>
      <c r="M1632" s="237" t="s">
        <v>20</v>
      </c>
    </row>
    <row r="1633" spans="1:13" x14ac:dyDescent="0.35">
      <c r="A1633" s="239" t="s">
        <v>1306</v>
      </c>
      <c r="B1633" s="239" t="s">
        <v>1307</v>
      </c>
      <c r="C1633" s="239" t="s">
        <v>1308</v>
      </c>
      <c r="D1633" s="239" t="s">
        <v>3027</v>
      </c>
      <c r="E1633" s="239">
        <v>0</v>
      </c>
      <c r="F1633" s="239" t="s">
        <v>2484</v>
      </c>
      <c r="G1633" s="239" t="s">
        <v>25</v>
      </c>
      <c r="H1633" s="239">
        <v>2</v>
      </c>
      <c r="I1633" s="239" t="s">
        <v>17</v>
      </c>
      <c r="J1633" s="239" t="s">
        <v>17</v>
      </c>
      <c r="K1633" s="239" t="s">
        <v>3127</v>
      </c>
      <c r="L1633" s="240">
        <v>44489</v>
      </c>
      <c r="M1633" s="239" t="s">
        <v>20</v>
      </c>
    </row>
    <row r="1634" spans="1:13" x14ac:dyDescent="0.35">
      <c r="A1634" s="237" t="s">
        <v>1306</v>
      </c>
      <c r="B1634" s="237" t="s">
        <v>1307</v>
      </c>
      <c r="C1634" s="237" t="s">
        <v>1308</v>
      </c>
      <c r="D1634" s="237" t="s">
        <v>3014</v>
      </c>
      <c r="E1634" s="237">
        <v>2</v>
      </c>
      <c r="F1634" s="237" t="s">
        <v>2484</v>
      </c>
      <c r="G1634" s="237" t="s">
        <v>25</v>
      </c>
      <c r="H1634" s="237">
        <v>2</v>
      </c>
      <c r="I1634" s="237" t="s">
        <v>17</v>
      </c>
      <c r="J1634" s="237" t="s">
        <v>17</v>
      </c>
      <c r="K1634" s="237" t="s">
        <v>3128</v>
      </c>
      <c r="L1634" s="238">
        <v>44489</v>
      </c>
      <c r="M1634" s="237" t="s">
        <v>20</v>
      </c>
    </row>
    <row r="1635" spans="1:13" x14ac:dyDescent="0.35">
      <c r="A1635" s="239" t="s">
        <v>1306</v>
      </c>
      <c r="B1635" s="239" t="s">
        <v>1307</v>
      </c>
      <c r="C1635" s="239" t="s">
        <v>1308</v>
      </c>
      <c r="D1635" s="239" t="s">
        <v>3016</v>
      </c>
      <c r="E1635" s="239">
        <v>2</v>
      </c>
      <c r="F1635" s="239" t="s">
        <v>2484</v>
      </c>
      <c r="G1635" s="239" t="s">
        <v>25</v>
      </c>
      <c r="H1635" s="239">
        <v>2</v>
      </c>
      <c r="I1635" s="239" t="s">
        <v>17</v>
      </c>
      <c r="J1635" s="239" t="s">
        <v>17</v>
      </c>
      <c r="K1635" s="239" t="s">
        <v>3129</v>
      </c>
      <c r="L1635" s="240">
        <v>44489</v>
      </c>
      <c r="M1635" s="239" t="s">
        <v>20</v>
      </c>
    </row>
    <row r="1636" spans="1:13" x14ac:dyDescent="0.35">
      <c r="A1636" s="237" t="s">
        <v>1306</v>
      </c>
      <c r="B1636" s="237" t="s">
        <v>1307</v>
      </c>
      <c r="C1636" s="237" t="s">
        <v>1308</v>
      </c>
      <c r="D1636" s="237" t="s">
        <v>2483</v>
      </c>
      <c r="E1636" s="237">
        <v>0</v>
      </c>
      <c r="F1636" s="237" t="s">
        <v>2484</v>
      </c>
      <c r="G1636" s="237" t="s">
        <v>25</v>
      </c>
      <c r="H1636" s="237">
        <v>2</v>
      </c>
      <c r="I1636" s="237" t="s">
        <v>17</v>
      </c>
      <c r="J1636" s="237" t="s">
        <v>17</v>
      </c>
      <c r="K1636" s="237" t="s">
        <v>3130</v>
      </c>
      <c r="L1636" s="238">
        <v>44489</v>
      </c>
      <c r="M1636" s="237" t="s">
        <v>20</v>
      </c>
    </row>
    <row r="1637" spans="1:13" x14ac:dyDescent="0.35">
      <c r="A1637" s="239" t="s">
        <v>1325</v>
      </c>
      <c r="B1637" s="239" t="s">
        <v>1326</v>
      </c>
      <c r="C1637" s="239" t="s">
        <v>1308</v>
      </c>
      <c r="D1637" s="239" t="s">
        <v>3004</v>
      </c>
      <c r="E1637" s="239">
        <v>2</v>
      </c>
      <c r="F1637" s="239" t="s">
        <v>2484</v>
      </c>
      <c r="G1637" s="239" t="s">
        <v>25</v>
      </c>
      <c r="H1637" s="239">
        <v>2</v>
      </c>
      <c r="I1637" s="239" t="s">
        <v>17</v>
      </c>
      <c r="J1637" s="239" t="s">
        <v>17</v>
      </c>
      <c r="K1637" s="239" t="s">
        <v>3131</v>
      </c>
      <c r="L1637" s="240">
        <v>44489</v>
      </c>
      <c r="M1637" s="239" t="s">
        <v>20</v>
      </c>
    </row>
    <row r="1638" spans="1:13" x14ac:dyDescent="0.35">
      <c r="A1638" s="237" t="s">
        <v>1325</v>
      </c>
      <c r="B1638" s="237" t="s">
        <v>1326</v>
      </c>
      <c r="C1638" s="237" t="s">
        <v>1308</v>
      </c>
      <c r="D1638" s="237" t="s">
        <v>3006</v>
      </c>
      <c r="E1638" s="237">
        <v>0</v>
      </c>
      <c r="F1638" s="237" t="s">
        <v>2484</v>
      </c>
      <c r="G1638" s="237" t="s">
        <v>25</v>
      </c>
      <c r="H1638" s="237">
        <v>2</v>
      </c>
      <c r="I1638" s="237" t="s">
        <v>17</v>
      </c>
      <c r="J1638" s="237" t="s">
        <v>17</v>
      </c>
      <c r="K1638" s="237" t="s">
        <v>3132</v>
      </c>
      <c r="L1638" s="238">
        <v>44489</v>
      </c>
      <c r="M1638" s="237" t="s">
        <v>20</v>
      </c>
    </row>
    <row r="1639" spans="1:13" x14ac:dyDescent="0.35">
      <c r="A1639" s="239" t="s">
        <v>1325</v>
      </c>
      <c r="B1639" s="239" t="s">
        <v>1326</v>
      </c>
      <c r="C1639" s="239" t="s">
        <v>1308</v>
      </c>
      <c r="D1639" s="239" t="s">
        <v>3008</v>
      </c>
      <c r="E1639" s="239">
        <v>2</v>
      </c>
      <c r="F1639" s="239" t="s">
        <v>2484</v>
      </c>
      <c r="G1639" s="239" t="s">
        <v>25</v>
      </c>
      <c r="H1639" s="239">
        <v>2</v>
      </c>
      <c r="I1639" s="239" t="s">
        <v>17</v>
      </c>
      <c r="J1639" s="239" t="s">
        <v>17</v>
      </c>
      <c r="K1639" s="239" t="s">
        <v>3133</v>
      </c>
      <c r="L1639" s="240">
        <v>44489</v>
      </c>
      <c r="M1639" s="239" t="s">
        <v>20</v>
      </c>
    </row>
    <row r="1640" spans="1:13" x14ac:dyDescent="0.35">
      <c r="A1640" s="237" t="s">
        <v>1325</v>
      </c>
      <c r="B1640" s="237" t="s">
        <v>1326</v>
      </c>
      <c r="C1640" s="237" t="s">
        <v>1308</v>
      </c>
      <c r="D1640" s="237" t="s">
        <v>3010</v>
      </c>
      <c r="E1640" s="237">
        <v>1</v>
      </c>
      <c r="F1640" s="237" t="s">
        <v>2484</v>
      </c>
      <c r="G1640" s="237" t="s">
        <v>25</v>
      </c>
      <c r="H1640" s="237">
        <v>2</v>
      </c>
      <c r="I1640" s="237" t="s">
        <v>17</v>
      </c>
      <c r="J1640" s="237" t="s">
        <v>17</v>
      </c>
      <c r="K1640" s="237" t="s">
        <v>3134</v>
      </c>
      <c r="L1640" s="238">
        <v>44489</v>
      </c>
      <c r="M1640" s="237" t="s">
        <v>20</v>
      </c>
    </row>
    <row r="1641" spans="1:13" x14ac:dyDescent="0.35">
      <c r="A1641" s="239" t="s">
        <v>1325</v>
      </c>
      <c r="B1641" s="239" t="s">
        <v>1326</v>
      </c>
      <c r="C1641" s="239" t="s">
        <v>1308</v>
      </c>
      <c r="D1641" s="239" t="s">
        <v>3012</v>
      </c>
      <c r="E1641" s="239">
        <v>2</v>
      </c>
      <c r="F1641" s="239" t="s">
        <v>2484</v>
      </c>
      <c r="G1641" s="239" t="s">
        <v>25</v>
      </c>
      <c r="H1641" s="239">
        <v>2</v>
      </c>
      <c r="I1641" s="239" t="s">
        <v>17</v>
      </c>
      <c r="J1641" s="239" t="s">
        <v>17</v>
      </c>
      <c r="K1641" s="239" t="s">
        <v>3135</v>
      </c>
      <c r="L1641" s="240">
        <v>44489</v>
      </c>
      <c r="M1641" s="239" t="s">
        <v>20</v>
      </c>
    </row>
    <row r="1642" spans="1:13" x14ac:dyDescent="0.35">
      <c r="A1642" s="237" t="s">
        <v>1325</v>
      </c>
      <c r="B1642" s="237" t="s">
        <v>1326</v>
      </c>
      <c r="C1642" s="237" t="s">
        <v>1308</v>
      </c>
      <c r="D1642" s="237" t="s">
        <v>3027</v>
      </c>
      <c r="E1642" s="237">
        <v>0</v>
      </c>
      <c r="F1642" s="237" t="s">
        <v>2484</v>
      </c>
      <c r="G1642" s="237" t="s">
        <v>25</v>
      </c>
      <c r="H1642" s="237">
        <v>2</v>
      </c>
      <c r="I1642" s="237" t="s">
        <v>17</v>
      </c>
      <c r="J1642" s="237" t="s">
        <v>17</v>
      </c>
      <c r="K1642" s="237" t="s">
        <v>3136</v>
      </c>
      <c r="L1642" s="238">
        <v>44489</v>
      </c>
      <c r="M1642" s="237" t="s">
        <v>20</v>
      </c>
    </row>
    <row r="1643" spans="1:13" x14ac:dyDescent="0.35">
      <c r="A1643" s="239" t="s">
        <v>1325</v>
      </c>
      <c r="B1643" s="239" t="s">
        <v>1326</v>
      </c>
      <c r="C1643" s="239" t="s">
        <v>1308</v>
      </c>
      <c r="D1643" s="239" t="s">
        <v>3014</v>
      </c>
      <c r="E1643" s="239">
        <v>2</v>
      </c>
      <c r="F1643" s="239" t="s">
        <v>2484</v>
      </c>
      <c r="G1643" s="239" t="s">
        <v>25</v>
      </c>
      <c r="H1643" s="239">
        <v>2</v>
      </c>
      <c r="I1643" s="239" t="s">
        <v>17</v>
      </c>
      <c r="J1643" s="239" t="s">
        <v>17</v>
      </c>
      <c r="K1643" s="239" t="s">
        <v>3137</v>
      </c>
      <c r="L1643" s="240">
        <v>44489</v>
      </c>
      <c r="M1643" s="239" t="s">
        <v>20</v>
      </c>
    </row>
    <row r="1644" spans="1:13" x14ac:dyDescent="0.35">
      <c r="A1644" s="237" t="s">
        <v>1325</v>
      </c>
      <c r="B1644" s="237" t="s">
        <v>1326</v>
      </c>
      <c r="C1644" s="237" t="s">
        <v>1308</v>
      </c>
      <c r="D1644" s="237" t="s">
        <v>3016</v>
      </c>
      <c r="E1644" s="237">
        <v>2</v>
      </c>
      <c r="F1644" s="237" t="s">
        <v>2484</v>
      </c>
      <c r="G1644" s="237" t="s">
        <v>25</v>
      </c>
      <c r="H1644" s="237">
        <v>2</v>
      </c>
      <c r="I1644" s="237" t="s">
        <v>17</v>
      </c>
      <c r="J1644" s="237" t="s">
        <v>17</v>
      </c>
      <c r="K1644" s="237" t="s">
        <v>3138</v>
      </c>
      <c r="L1644" s="238">
        <v>44489</v>
      </c>
      <c r="M1644" s="237" t="s">
        <v>20</v>
      </c>
    </row>
    <row r="1645" spans="1:13" x14ac:dyDescent="0.35">
      <c r="A1645" s="239" t="s">
        <v>1325</v>
      </c>
      <c r="B1645" s="239" t="s">
        <v>1326</v>
      </c>
      <c r="C1645" s="239" t="s">
        <v>1308</v>
      </c>
      <c r="D1645" s="239" t="s">
        <v>2483</v>
      </c>
      <c r="E1645" s="239">
        <v>0</v>
      </c>
      <c r="F1645" s="239" t="s">
        <v>2484</v>
      </c>
      <c r="G1645" s="239" t="s">
        <v>25</v>
      </c>
      <c r="H1645" s="239">
        <v>2</v>
      </c>
      <c r="I1645" s="239" t="s">
        <v>17</v>
      </c>
      <c r="J1645" s="239" t="s">
        <v>17</v>
      </c>
      <c r="K1645" s="239" t="s">
        <v>3139</v>
      </c>
      <c r="L1645" s="240">
        <v>44489</v>
      </c>
      <c r="M1645" s="239" t="s">
        <v>20</v>
      </c>
    </row>
    <row r="1646" spans="1:13" x14ac:dyDescent="0.35">
      <c r="A1646" s="237" t="s">
        <v>201</v>
      </c>
      <c r="B1646" s="237" t="s">
        <v>202</v>
      </c>
      <c r="C1646" s="237" t="s">
        <v>203</v>
      </c>
      <c r="D1646" s="237" t="s">
        <v>3004</v>
      </c>
      <c r="E1646" s="237">
        <v>0</v>
      </c>
      <c r="F1646" s="237" t="s">
        <v>2484</v>
      </c>
      <c r="G1646" s="237" t="s">
        <v>25</v>
      </c>
      <c r="H1646" s="237">
        <v>2</v>
      </c>
      <c r="I1646" s="237" t="s">
        <v>17</v>
      </c>
      <c r="J1646" s="237" t="s">
        <v>17</v>
      </c>
      <c r="K1646" s="237" t="s">
        <v>3140</v>
      </c>
      <c r="L1646" s="238">
        <v>44489</v>
      </c>
      <c r="M1646" s="237" t="s">
        <v>20</v>
      </c>
    </row>
    <row r="1647" spans="1:13" x14ac:dyDescent="0.35">
      <c r="A1647" s="239" t="s">
        <v>201</v>
      </c>
      <c r="B1647" s="239" t="s">
        <v>202</v>
      </c>
      <c r="C1647" s="239" t="s">
        <v>203</v>
      </c>
      <c r="D1647" s="239" t="s">
        <v>3006</v>
      </c>
      <c r="E1647" s="239">
        <v>2</v>
      </c>
      <c r="F1647" s="239" t="s">
        <v>2484</v>
      </c>
      <c r="G1647" s="239" t="s">
        <v>25</v>
      </c>
      <c r="H1647" s="239">
        <v>2</v>
      </c>
      <c r="I1647" s="239" t="s">
        <v>17</v>
      </c>
      <c r="J1647" s="239" t="s">
        <v>17</v>
      </c>
      <c r="K1647" s="239" t="s">
        <v>3141</v>
      </c>
      <c r="L1647" s="240">
        <v>44489</v>
      </c>
      <c r="M1647" s="239" t="s">
        <v>20</v>
      </c>
    </row>
    <row r="1648" spans="1:13" x14ac:dyDescent="0.35">
      <c r="A1648" s="237" t="s">
        <v>201</v>
      </c>
      <c r="B1648" s="237" t="s">
        <v>202</v>
      </c>
      <c r="C1648" s="237" t="s">
        <v>203</v>
      </c>
      <c r="D1648" s="237" t="s">
        <v>3008</v>
      </c>
      <c r="E1648" s="237">
        <v>1</v>
      </c>
      <c r="F1648" s="237" t="s">
        <v>2484</v>
      </c>
      <c r="G1648" s="237" t="s">
        <v>25</v>
      </c>
      <c r="H1648" s="237">
        <v>2</v>
      </c>
      <c r="I1648" s="237" t="s">
        <v>17</v>
      </c>
      <c r="J1648" s="237" t="s">
        <v>17</v>
      </c>
      <c r="K1648" s="237" t="s">
        <v>3142</v>
      </c>
      <c r="L1648" s="238">
        <v>44489</v>
      </c>
      <c r="M1648" s="237" t="s">
        <v>20</v>
      </c>
    </row>
    <row r="1649" spans="1:13" x14ac:dyDescent="0.35">
      <c r="A1649" s="239" t="s">
        <v>201</v>
      </c>
      <c r="B1649" s="239" t="s">
        <v>202</v>
      </c>
      <c r="C1649" s="239" t="s">
        <v>203</v>
      </c>
      <c r="D1649" s="239" t="s">
        <v>3010</v>
      </c>
      <c r="E1649" s="239">
        <v>1</v>
      </c>
      <c r="F1649" s="239" t="s">
        <v>2484</v>
      </c>
      <c r="G1649" s="239" t="s">
        <v>25</v>
      </c>
      <c r="H1649" s="239">
        <v>2</v>
      </c>
      <c r="I1649" s="239" t="s">
        <v>17</v>
      </c>
      <c r="J1649" s="239" t="s">
        <v>17</v>
      </c>
      <c r="K1649" s="239" t="s">
        <v>3143</v>
      </c>
      <c r="L1649" s="240">
        <v>44489</v>
      </c>
      <c r="M1649" s="239" t="s">
        <v>20</v>
      </c>
    </row>
    <row r="1650" spans="1:13" x14ac:dyDescent="0.35">
      <c r="A1650" s="237" t="s">
        <v>201</v>
      </c>
      <c r="B1650" s="237" t="s">
        <v>202</v>
      </c>
      <c r="C1650" s="237" t="s">
        <v>203</v>
      </c>
      <c r="D1650" s="237" t="s">
        <v>3012</v>
      </c>
      <c r="E1650" s="237">
        <v>2</v>
      </c>
      <c r="F1650" s="237" t="s">
        <v>2484</v>
      </c>
      <c r="G1650" s="237" t="s">
        <v>25</v>
      </c>
      <c r="H1650" s="237">
        <v>2</v>
      </c>
      <c r="I1650" s="237" t="s">
        <v>17</v>
      </c>
      <c r="J1650" s="237" t="s">
        <v>17</v>
      </c>
      <c r="K1650" s="237" t="s">
        <v>3144</v>
      </c>
      <c r="L1650" s="238">
        <v>44489</v>
      </c>
      <c r="M1650" s="237" t="s">
        <v>20</v>
      </c>
    </row>
    <row r="1651" spans="1:13" x14ac:dyDescent="0.35">
      <c r="A1651" s="239" t="s">
        <v>201</v>
      </c>
      <c r="B1651" s="239" t="s">
        <v>202</v>
      </c>
      <c r="C1651" s="239" t="s">
        <v>203</v>
      </c>
      <c r="D1651" s="239" t="s">
        <v>3027</v>
      </c>
      <c r="E1651" s="239">
        <v>1</v>
      </c>
      <c r="F1651" s="239" t="s">
        <v>2484</v>
      </c>
      <c r="G1651" s="239" t="s">
        <v>25</v>
      </c>
      <c r="H1651" s="239">
        <v>2</v>
      </c>
      <c r="I1651" s="239" t="s">
        <v>17</v>
      </c>
      <c r="J1651" s="239" t="s">
        <v>17</v>
      </c>
      <c r="K1651" s="239" t="s">
        <v>3145</v>
      </c>
      <c r="L1651" s="240">
        <v>44489</v>
      </c>
      <c r="M1651" s="239" t="s">
        <v>20</v>
      </c>
    </row>
    <row r="1652" spans="1:13" x14ac:dyDescent="0.35">
      <c r="A1652" s="237" t="s">
        <v>201</v>
      </c>
      <c r="B1652" s="237" t="s">
        <v>202</v>
      </c>
      <c r="C1652" s="237" t="s">
        <v>203</v>
      </c>
      <c r="D1652" s="237" t="s">
        <v>3014</v>
      </c>
      <c r="E1652" s="237">
        <v>2</v>
      </c>
      <c r="F1652" s="237" t="s">
        <v>2484</v>
      </c>
      <c r="G1652" s="237" t="s">
        <v>25</v>
      </c>
      <c r="H1652" s="237">
        <v>2</v>
      </c>
      <c r="I1652" s="237" t="s">
        <v>17</v>
      </c>
      <c r="J1652" s="237" t="s">
        <v>17</v>
      </c>
      <c r="K1652" s="237" t="s">
        <v>3146</v>
      </c>
      <c r="L1652" s="238">
        <v>44489</v>
      </c>
      <c r="M1652" s="237" t="s">
        <v>20</v>
      </c>
    </row>
    <row r="1653" spans="1:13" x14ac:dyDescent="0.35">
      <c r="A1653" s="239" t="s">
        <v>201</v>
      </c>
      <c r="B1653" s="239" t="s">
        <v>202</v>
      </c>
      <c r="C1653" s="239" t="s">
        <v>203</v>
      </c>
      <c r="D1653" s="239" t="s">
        <v>3016</v>
      </c>
      <c r="E1653" s="239">
        <v>2</v>
      </c>
      <c r="F1653" s="239" t="s">
        <v>2484</v>
      </c>
      <c r="G1653" s="239" t="s">
        <v>25</v>
      </c>
      <c r="H1653" s="239">
        <v>2</v>
      </c>
      <c r="I1653" s="239" t="s">
        <v>17</v>
      </c>
      <c r="J1653" s="239" t="s">
        <v>17</v>
      </c>
      <c r="K1653" s="239" t="s">
        <v>3147</v>
      </c>
      <c r="L1653" s="240">
        <v>44489</v>
      </c>
      <c r="M1653" s="239" t="s">
        <v>20</v>
      </c>
    </row>
    <row r="1654" spans="1:13" x14ac:dyDescent="0.35">
      <c r="A1654" s="237" t="s">
        <v>201</v>
      </c>
      <c r="B1654" s="237" t="s">
        <v>202</v>
      </c>
      <c r="C1654" s="237" t="s">
        <v>203</v>
      </c>
      <c r="D1654" s="237" t="s">
        <v>2483</v>
      </c>
      <c r="E1654" s="237">
        <v>0</v>
      </c>
      <c r="F1654" s="237" t="s">
        <v>2484</v>
      </c>
      <c r="G1654" s="237" t="s">
        <v>25</v>
      </c>
      <c r="H1654" s="237">
        <v>2</v>
      </c>
      <c r="I1654" s="237" t="s">
        <v>17</v>
      </c>
      <c r="J1654" s="237" t="s">
        <v>17</v>
      </c>
      <c r="K1654" s="237" t="s">
        <v>3148</v>
      </c>
      <c r="L1654" s="238">
        <v>44489</v>
      </c>
      <c r="M1654" s="237" t="s">
        <v>20</v>
      </c>
    </row>
    <row r="1655" spans="1:13" x14ac:dyDescent="0.35">
      <c r="A1655" s="239" t="s">
        <v>816</v>
      </c>
      <c r="B1655" s="239" t="s">
        <v>817</v>
      </c>
      <c r="C1655" s="239" t="s">
        <v>203</v>
      </c>
      <c r="D1655" s="239" t="s">
        <v>3004</v>
      </c>
      <c r="E1655" s="239">
        <v>0</v>
      </c>
      <c r="F1655" s="239" t="s">
        <v>2484</v>
      </c>
      <c r="G1655" s="239" t="s">
        <v>25</v>
      </c>
      <c r="H1655" s="239">
        <v>2</v>
      </c>
      <c r="I1655" s="239" t="s">
        <v>17</v>
      </c>
      <c r="J1655" s="239" t="s">
        <v>17</v>
      </c>
      <c r="K1655" s="239" t="s">
        <v>3149</v>
      </c>
      <c r="L1655" s="240">
        <v>44489</v>
      </c>
      <c r="M1655" s="239" t="s">
        <v>20</v>
      </c>
    </row>
    <row r="1656" spans="1:13" x14ac:dyDescent="0.35">
      <c r="A1656" s="237" t="s">
        <v>816</v>
      </c>
      <c r="B1656" s="237" t="s">
        <v>817</v>
      </c>
      <c r="C1656" s="237" t="s">
        <v>203</v>
      </c>
      <c r="D1656" s="237" t="s">
        <v>3006</v>
      </c>
      <c r="E1656" s="237">
        <v>2</v>
      </c>
      <c r="F1656" s="237" t="s">
        <v>2484</v>
      </c>
      <c r="G1656" s="237" t="s">
        <v>25</v>
      </c>
      <c r="H1656" s="237">
        <v>2</v>
      </c>
      <c r="I1656" s="237" t="s">
        <v>17</v>
      </c>
      <c r="J1656" s="237" t="s">
        <v>17</v>
      </c>
      <c r="K1656" s="237" t="s">
        <v>3150</v>
      </c>
      <c r="L1656" s="238">
        <v>44489</v>
      </c>
      <c r="M1656" s="237" t="s">
        <v>20</v>
      </c>
    </row>
    <row r="1657" spans="1:13" x14ac:dyDescent="0.35">
      <c r="A1657" s="239" t="s">
        <v>816</v>
      </c>
      <c r="B1657" s="239" t="s">
        <v>817</v>
      </c>
      <c r="C1657" s="239" t="s">
        <v>203</v>
      </c>
      <c r="D1657" s="239" t="s">
        <v>3008</v>
      </c>
      <c r="E1657" s="239">
        <v>1</v>
      </c>
      <c r="F1657" s="239" t="s">
        <v>2484</v>
      </c>
      <c r="G1657" s="239" t="s">
        <v>25</v>
      </c>
      <c r="H1657" s="239">
        <v>2</v>
      </c>
      <c r="I1657" s="239" t="s">
        <v>17</v>
      </c>
      <c r="J1657" s="239" t="s">
        <v>17</v>
      </c>
      <c r="K1657" s="239" t="s">
        <v>3151</v>
      </c>
      <c r="L1657" s="240">
        <v>44489</v>
      </c>
      <c r="M1657" s="239" t="s">
        <v>20</v>
      </c>
    </row>
    <row r="1658" spans="1:13" x14ac:dyDescent="0.35">
      <c r="A1658" s="237" t="s">
        <v>816</v>
      </c>
      <c r="B1658" s="237" t="s">
        <v>817</v>
      </c>
      <c r="C1658" s="237" t="s">
        <v>203</v>
      </c>
      <c r="D1658" s="237" t="s">
        <v>3010</v>
      </c>
      <c r="E1658" s="237">
        <v>1</v>
      </c>
      <c r="F1658" s="237" t="s">
        <v>2484</v>
      </c>
      <c r="G1658" s="237" t="s">
        <v>25</v>
      </c>
      <c r="H1658" s="237">
        <v>2</v>
      </c>
      <c r="I1658" s="237" t="s">
        <v>17</v>
      </c>
      <c r="J1658" s="237" t="s">
        <v>17</v>
      </c>
      <c r="K1658" s="237" t="s">
        <v>3152</v>
      </c>
      <c r="L1658" s="238">
        <v>44489</v>
      </c>
      <c r="M1658" s="237" t="s">
        <v>20</v>
      </c>
    </row>
    <row r="1659" spans="1:13" x14ac:dyDescent="0.35">
      <c r="A1659" s="239" t="s">
        <v>816</v>
      </c>
      <c r="B1659" s="239" t="s">
        <v>817</v>
      </c>
      <c r="C1659" s="239" t="s">
        <v>203</v>
      </c>
      <c r="D1659" s="239" t="s">
        <v>3012</v>
      </c>
      <c r="E1659" s="239">
        <v>1</v>
      </c>
      <c r="F1659" s="239" t="s">
        <v>2484</v>
      </c>
      <c r="G1659" s="239" t="s">
        <v>25</v>
      </c>
      <c r="H1659" s="239">
        <v>2</v>
      </c>
      <c r="I1659" s="239" t="s">
        <v>17</v>
      </c>
      <c r="J1659" s="239" t="s">
        <v>17</v>
      </c>
      <c r="K1659" s="239" t="s">
        <v>3153</v>
      </c>
      <c r="L1659" s="240">
        <v>44489</v>
      </c>
      <c r="M1659" s="239" t="s">
        <v>20</v>
      </c>
    </row>
    <row r="1660" spans="1:13" x14ac:dyDescent="0.35">
      <c r="A1660" s="237" t="s">
        <v>816</v>
      </c>
      <c r="B1660" s="237" t="s">
        <v>817</v>
      </c>
      <c r="C1660" s="237" t="s">
        <v>203</v>
      </c>
      <c r="D1660" s="237" t="s">
        <v>3027</v>
      </c>
      <c r="E1660" s="237">
        <v>1</v>
      </c>
      <c r="F1660" s="237" t="s">
        <v>2484</v>
      </c>
      <c r="G1660" s="237" t="s">
        <v>25</v>
      </c>
      <c r="H1660" s="237">
        <v>2</v>
      </c>
      <c r="I1660" s="237" t="s">
        <v>17</v>
      </c>
      <c r="J1660" s="237" t="s">
        <v>17</v>
      </c>
      <c r="K1660" s="237" t="s">
        <v>3154</v>
      </c>
      <c r="L1660" s="238">
        <v>44489</v>
      </c>
      <c r="M1660" s="237" t="s">
        <v>20</v>
      </c>
    </row>
    <row r="1661" spans="1:13" x14ac:dyDescent="0.35">
      <c r="A1661" s="239" t="s">
        <v>816</v>
      </c>
      <c r="B1661" s="239" t="s">
        <v>817</v>
      </c>
      <c r="C1661" s="239" t="s">
        <v>203</v>
      </c>
      <c r="D1661" s="239" t="s">
        <v>3014</v>
      </c>
      <c r="E1661" s="239">
        <v>2</v>
      </c>
      <c r="F1661" s="239" t="s">
        <v>2484</v>
      </c>
      <c r="G1661" s="239" t="s">
        <v>25</v>
      </c>
      <c r="H1661" s="239">
        <v>2</v>
      </c>
      <c r="I1661" s="239" t="s">
        <v>17</v>
      </c>
      <c r="J1661" s="239" t="s">
        <v>17</v>
      </c>
      <c r="K1661" s="239" t="s">
        <v>3155</v>
      </c>
      <c r="L1661" s="240">
        <v>44489</v>
      </c>
      <c r="M1661" s="239" t="s">
        <v>20</v>
      </c>
    </row>
    <row r="1662" spans="1:13" x14ac:dyDescent="0.35">
      <c r="A1662" s="237" t="s">
        <v>816</v>
      </c>
      <c r="B1662" s="237" t="s">
        <v>817</v>
      </c>
      <c r="C1662" s="237" t="s">
        <v>203</v>
      </c>
      <c r="D1662" s="237" t="s">
        <v>3016</v>
      </c>
      <c r="E1662" s="237">
        <v>1</v>
      </c>
      <c r="F1662" s="237" t="s">
        <v>2484</v>
      </c>
      <c r="G1662" s="237" t="s">
        <v>25</v>
      </c>
      <c r="H1662" s="237">
        <v>2</v>
      </c>
      <c r="I1662" s="237" t="s">
        <v>17</v>
      </c>
      <c r="J1662" s="237" t="s">
        <v>17</v>
      </c>
      <c r="K1662" s="237" t="s">
        <v>3156</v>
      </c>
      <c r="L1662" s="238">
        <v>44489</v>
      </c>
      <c r="M1662" s="237" t="s">
        <v>20</v>
      </c>
    </row>
    <row r="1663" spans="1:13" x14ac:dyDescent="0.35">
      <c r="A1663" s="239" t="s">
        <v>816</v>
      </c>
      <c r="B1663" s="239" t="s">
        <v>817</v>
      </c>
      <c r="C1663" s="239" t="s">
        <v>203</v>
      </c>
      <c r="D1663" s="239" t="s">
        <v>2483</v>
      </c>
      <c r="E1663" s="239">
        <v>0</v>
      </c>
      <c r="F1663" s="239" t="s">
        <v>2484</v>
      </c>
      <c r="G1663" s="239" t="s">
        <v>25</v>
      </c>
      <c r="H1663" s="239">
        <v>2</v>
      </c>
      <c r="I1663" s="239" t="s">
        <v>17</v>
      </c>
      <c r="J1663" s="239" t="s">
        <v>17</v>
      </c>
      <c r="K1663" s="239" t="s">
        <v>3157</v>
      </c>
      <c r="L1663" s="240">
        <v>44489</v>
      </c>
      <c r="M1663" s="239" t="s">
        <v>20</v>
      </c>
    </row>
    <row r="1664" spans="1:13" x14ac:dyDescent="0.35">
      <c r="A1664" s="237" t="s">
        <v>214</v>
      </c>
      <c r="B1664" s="237" t="s">
        <v>215</v>
      </c>
      <c r="C1664" s="237" t="s">
        <v>216</v>
      </c>
      <c r="D1664" s="237" t="s">
        <v>3004</v>
      </c>
      <c r="E1664" s="237">
        <v>2</v>
      </c>
      <c r="F1664" s="237" t="s">
        <v>2484</v>
      </c>
      <c r="G1664" s="237" t="s">
        <v>25</v>
      </c>
      <c r="H1664" s="237">
        <v>2</v>
      </c>
      <c r="I1664" s="237" t="s">
        <v>17</v>
      </c>
      <c r="J1664" s="237" t="s">
        <v>17</v>
      </c>
      <c r="K1664" s="237" t="s">
        <v>3158</v>
      </c>
      <c r="L1664" s="238">
        <v>44489</v>
      </c>
      <c r="M1664" s="237" t="s">
        <v>20</v>
      </c>
    </row>
    <row r="1665" spans="1:13" x14ac:dyDescent="0.35">
      <c r="A1665" s="239" t="s">
        <v>214</v>
      </c>
      <c r="B1665" s="239" t="s">
        <v>215</v>
      </c>
      <c r="C1665" s="239" t="s">
        <v>216</v>
      </c>
      <c r="D1665" s="239" t="s">
        <v>3006</v>
      </c>
      <c r="E1665" s="239">
        <v>2</v>
      </c>
      <c r="F1665" s="239" t="s">
        <v>2484</v>
      </c>
      <c r="G1665" s="239" t="s">
        <v>25</v>
      </c>
      <c r="H1665" s="239">
        <v>2</v>
      </c>
      <c r="I1665" s="239" t="s">
        <v>17</v>
      </c>
      <c r="J1665" s="239" t="s">
        <v>17</v>
      </c>
      <c r="K1665" s="239" t="s">
        <v>3159</v>
      </c>
      <c r="L1665" s="240">
        <v>44489</v>
      </c>
      <c r="M1665" s="239" t="s">
        <v>20</v>
      </c>
    </row>
    <row r="1666" spans="1:13" x14ac:dyDescent="0.35">
      <c r="A1666" s="237" t="s">
        <v>214</v>
      </c>
      <c r="B1666" s="237" t="s">
        <v>215</v>
      </c>
      <c r="C1666" s="237" t="s">
        <v>216</v>
      </c>
      <c r="D1666" s="237" t="s">
        <v>3008</v>
      </c>
      <c r="E1666" s="237">
        <v>3</v>
      </c>
      <c r="F1666" s="237" t="s">
        <v>2484</v>
      </c>
      <c r="G1666" s="237" t="s">
        <v>25</v>
      </c>
      <c r="H1666" s="237">
        <v>2</v>
      </c>
      <c r="I1666" s="237" t="s">
        <v>17</v>
      </c>
      <c r="J1666" s="237" t="s">
        <v>17</v>
      </c>
      <c r="K1666" s="237" t="s">
        <v>3160</v>
      </c>
      <c r="L1666" s="238">
        <v>44489</v>
      </c>
      <c r="M1666" s="237" t="s">
        <v>20</v>
      </c>
    </row>
    <row r="1667" spans="1:13" x14ac:dyDescent="0.35">
      <c r="A1667" s="239" t="s">
        <v>214</v>
      </c>
      <c r="B1667" s="239" t="s">
        <v>215</v>
      </c>
      <c r="C1667" s="239" t="s">
        <v>216</v>
      </c>
      <c r="D1667" s="239" t="s">
        <v>3010</v>
      </c>
      <c r="E1667" s="239">
        <v>3</v>
      </c>
      <c r="F1667" s="239" t="s">
        <v>2484</v>
      </c>
      <c r="G1667" s="239" t="s">
        <v>25</v>
      </c>
      <c r="H1667" s="239">
        <v>2</v>
      </c>
      <c r="I1667" s="239" t="s">
        <v>17</v>
      </c>
      <c r="J1667" s="239" t="s">
        <v>17</v>
      </c>
      <c r="K1667" s="239" t="s">
        <v>3161</v>
      </c>
      <c r="L1667" s="240">
        <v>44489</v>
      </c>
      <c r="M1667" s="239" t="s">
        <v>20</v>
      </c>
    </row>
    <row r="1668" spans="1:13" x14ac:dyDescent="0.35">
      <c r="A1668" s="237" t="s">
        <v>214</v>
      </c>
      <c r="B1668" s="237" t="s">
        <v>215</v>
      </c>
      <c r="C1668" s="237" t="s">
        <v>216</v>
      </c>
      <c r="D1668" s="237" t="s">
        <v>3012</v>
      </c>
      <c r="E1668" s="237">
        <v>3</v>
      </c>
      <c r="F1668" s="237" t="s">
        <v>2484</v>
      </c>
      <c r="G1668" s="237" t="s">
        <v>25</v>
      </c>
      <c r="H1668" s="237">
        <v>2</v>
      </c>
      <c r="I1668" s="237" t="s">
        <v>17</v>
      </c>
      <c r="J1668" s="237" t="s">
        <v>17</v>
      </c>
      <c r="K1668" s="237" t="s">
        <v>3162</v>
      </c>
      <c r="L1668" s="238">
        <v>44489</v>
      </c>
      <c r="M1668" s="237" t="s">
        <v>20</v>
      </c>
    </row>
    <row r="1669" spans="1:13" x14ac:dyDescent="0.35">
      <c r="A1669" s="239" t="s">
        <v>214</v>
      </c>
      <c r="B1669" s="239" t="s">
        <v>215</v>
      </c>
      <c r="C1669" s="239" t="s">
        <v>216</v>
      </c>
      <c r="D1669" s="239" t="s">
        <v>3027</v>
      </c>
      <c r="E1669" s="239">
        <v>2</v>
      </c>
      <c r="F1669" s="239" t="s">
        <v>2484</v>
      </c>
      <c r="G1669" s="239" t="s">
        <v>25</v>
      </c>
      <c r="H1669" s="239">
        <v>2</v>
      </c>
      <c r="I1669" s="239" t="s">
        <v>17</v>
      </c>
      <c r="J1669" s="239" t="s">
        <v>17</v>
      </c>
      <c r="K1669" s="239" t="s">
        <v>3163</v>
      </c>
      <c r="L1669" s="240">
        <v>44489</v>
      </c>
      <c r="M1669" s="239" t="s">
        <v>20</v>
      </c>
    </row>
    <row r="1670" spans="1:13" x14ac:dyDescent="0.35">
      <c r="A1670" s="237" t="s">
        <v>214</v>
      </c>
      <c r="B1670" s="237" t="s">
        <v>215</v>
      </c>
      <c r="C1670" s="237" t="s">
        <v>216</v>
      </c>
      <c r="D1670" s="237" t="s">
        <v>3014</v>
      </c>
      <c r="E1670" s="237">
        <v>3</v>
      </c>
      <c r="F1670" s="237" t="s">
        <v>2484</v>
      </c>
      <c r="G1670" s="237" t="s">
        <v>25</v>
      </c>
      <c r="H1670" s="237">
        <v>2</v>
      </c>
      <c r="I1670" s="237" t="s">
        <v>17</v>
      </c>
      <c r="J1670" s="237" t="s">
        <v>17</v>
      </c>
      <c r="K1670" s="237" t="s">
        <v>3164</v>
      </c>
      <c r="L1670" s="238">
        <v>44489</v>
      </c>
      <c r="M1670" s="237" t="s">
        <v>20</v>
      </c>
    </row>
    <row r="1671" spans="1:13" x14ac:dyDescent="0.35">
      <c r="A1671" s="239" t="s">
        <v>214</v>
      </c>
      <c r="B1671" s="239" t="s">
        <v>215</v>
      </c>
      <c r="C1671" s="239" t="s">
        <v>216</v>
      </c>
      <c r="D1671" s="239" t="s">
        <v>3016</v>
      </c>
      <c r="E1671" s="239">
        <v>3</v>
      </c>
      <c r="F1671" s="239" t="s">
        <v>2484</v>
      </c>
      <c r="G1671" s="239" t="s">
        <v>25</v>
      </c>
      <c r="H1671" s="239">
        <v>2</v>
      </c>
      <c r="I1671" s="239" t="s">
        <v>17</v>
      </c>
      <c r="J1671" s="239" t="s">
        <v>17</v>
      </c>
      <c r="K1671" s="239" t="s">
        <v>3165</v>
      </c>
      <c r="L1671" s="240">
        <v>44489</v>
      </c>
      <c r="M1671" s="239" t="s">
        <v>20</v>
      </c>
    </row>
    <row r="1672" spans="1:13" x14ac:dyDescent="0.35">
      <c r="A1672" s="237" t="s">
        <v>214</v>
      </c>
      <c r="B1672" s="237" t="s">
        <v>215</v>
      </c>
      <c r="C1672" s="237" t="s">
        <v>216</v>
      </c>
      <c r="D1672" s="237" t="s">
        <v>2483</v>
      </c>
      <c r="E1672" s="237">
        <v>0</v>
      </c>
      <c r="F1672" s="237" t="s">
        <v>2484</v>
      </c>
      <c r="G1672" s="237" t="s">
        <v>25</v>
      </c>
      <c r="H1672" s="237">
        <v>2</v>
      </c>
      <c r="I1672" s="237" t="s">
        <v>17</v>
      </c>
      <c r="J1672" s="237" t="s">
        <v>17</v>
      </c>
      <c r="K1672" s="237" t="s">
        <v>3166</v>
      </c>
      <c r="L1672" s="238">
        <v>44489</v>
      </c>
      <c r="M1672" s="237" t="s">
        <v>20</v>
      </c>
    </row>
    <row r="1673" spans="1:13" x14ac:dyDescent="0.35">
      <c r="A1673" s="239" t="s">
        <v>1054</v>
      </c>
      <c r="B1673" s="239" t="s">
        <v>1055</v>
      </c>
      <c r="C1673" s="239" t="s">
        <v>1056</v>
      </c>
      <c r="D1673" s="239" t="s">
        <v>3004</v>
      </c>
      <c r="E1673" s="239">
        <v>2</v>
      </c>
      <c r="F1673" s="239" t="s">
        <v>2484</v>
      </c>
      <c r="G1673" s="239" t="s">
        <v>25</v>
      </c>
      <c r="H1673" s="239">
        <v>2</v>
      </c>
      <c r="I1673" s="239" t="s">
        <v>17</v>
      </c>
      <c r="J1673" s="239" t="s">
        <v>17</v>
      </c>
      <c r="K1673" s="239" t="s">
        <v>3167</v>
      </c>
      <c r="L1673" s="240">
        <v>44489</v>
      </c>
      <c r="M1673" s="239" t="s">
        <v>20</v>
      </c>
    </row>
    <row r="1674" spans="1:13" x14ac:dyDescent="0.35">
      <c r="A1674" s="237" t="s">
        <v>1054</v>
      </c>
      <c r="B1674" s="237" t="s">
        <v>1055</v>
      </c>
      <c r="C1674" s="237" t="s">
        <v>1056</v>
      </c>
      <c r="D1674" s="237" t="s">
        <v>3006</v>
      </c>
      <c r="E1674" s="237">
        <v>1</v>
      </c>
      <c r="F1674" s="237" t="s">
        <v>2484</v>
      </c>
      <c r="G1674" s="237" t="s">
        <v>25</v>
      </c>
      <c r="H1674" s="237">
        <v>2</v>
      </c>
      <c r="I1674" s="237" t="s">
        <v>17</v>
      </c>
      <c r="J1674" s="237" t="s">
        <v>17</v>
      </c>
      <c r="K1674" s="237" t="s">
        <v>3168</v>
      </c>
      <c r="L1674" s="238">
        <v>44489</v>
      </c>
      <c r="M1674" s="237" t="s">
        <v>20</v>
      </c>
    </row>
    <row r="1675" spans="1:13" x14ac:dyDescent="0.35">
      <c r="A1675" s="239" t="s">
        <v>1054</v>
      </c>
      <c r="B1675" s="239" t="s">
        <v>1055</v>
      </c>
      <c r="C1675" s="239" t="s">
        <v>1056</v>
      </c>
      <c r="D1675" s="239" t="s">
        <v>3008</v>
      </c>
      <c r="E1675" s="239">
        <v>2</v>
      </c>
      <c r="F1675" s="239" t="s">
        <v>2484</v>
      </c>
      <c r="G1675" s="239" t="s">
        <v>25</v>
      </c>
      <c r="H1675" s="239">
        <v>2</v>
      </c>
      <c r="I1675" s="239" t="s">
        <v>17</v>
      </c>
      <c r="J1675" s="239" t="s">
        <v>17</v>
      </c>
      <c r="K1675" s="239" t="s">
        <v>3169</v>
      </c>
      <c r="L1675" s="240">
        <v>44489</v>
      </c>
      <c r="M1675" s="239" t="s">
        <v>20</v>
      </c>
    </row>
    <row r="1676" spans="1:13" x14ac:dyDescent="0.35">
      <c r="A1676" s="237" t="s">
        <v>1054</v>
      </c>
      <c r="B1676" s="237" t="s">
        <v>1055</v>
      </c>
      <c r="C1676" s="237" t="s">
        <v>1056</v>
      </c>
      <c r="D1676" s="237" t="s">
        <v>3010</v>
      </c>
      <c r="E1676" s="237">
        <v>3</v>
      </c>
      <c r="F1676" s="237" t="s">
        <v>2484</v>
      </c>
      <c r="G1676" s="237" t="s">
        <v>25</v>
      </c>
      <c r="H1676" s="237">
        <v>2</v>
      </c>
      <c r="I1676" s="237" t="s">
        <v>17</v>
      </c>
      <c r="J1676" s="237" t="s">
        <v>17</v>
      </c>
      <c r="K1676" s="237" t="s">
        <v>3170</v>
      </c>
      <c r="L1676" s="238">
        <v>44489</v>
      </c>
      <c r="M1676" s="237" t="s">
        <v>20</v>
      </c>
    </row>
    <row r="1677" spans="1:13" x14ac:dyDescent="0.35">
      <c r="A1677" s="239" t="s">
        <v>1054</v>
      </c>
      <c r="B1677" s="239" t="s">
        <v>1055</v>
      </c>
      <c r="C1677" s="239" t="s">
        <v>1056</v>
      </c>
      <c r="D1677" s="239" t="s">
        <v>3012</v>
      </c>
      <c r="E1677" s="239">
        <v>3</v>
      </c>
      <c r="F1677" s="239" t="s">
        <v>2484</v>
      </c>
      <c r="G1677" s="239" t="s">
        <v>25</v>
      </c>
      <c r="H1677" s="239">
        <v>2</v>
      </c>
      <c r="I1677" s="239" t="s">
        <v>17</v>
      </c>
      <c r="J1677" s="239" t="s">
        <v>17</v>
      </c>
      <c r="K1677" s="239" t="s">
        <v>3171</v>
      </c>
      <c r="L1677" s="240">
        <v>44489</v>
      </c>
      <c r="M1677" s="239" t="s">
        <v>20</v>
      </c>
    </row>
    <row r="1678" spans="1:13" x14ac:dyDescent="0.35">
      <c r="A1678" s="237" t="s">
        <v>1054</v>
      </c>
      <c r="B1678" s="237" t="s">
        <v>1055</v>
      </c>
      <c r="C1678" s="237" t="s">
        <v>1056</v>
      </c>
      <c r="D1678" s="237" t="s">
        <v>3027</v>
      </c>
      <c r="E1678" s="237">
        <v>3</v>
      </c>
      <c r="F1678" s="237" t="s">
        <v>2484</v>
      </c>
      <c r="G1678" s="237" t="s">
        <v>25</v>
      </c>
      <c r="H1678" s="237">
        <v>2</v>
      </c>
      <c r="I1678" s="237" t="s">
        <v>17</v>
      </c>
      <c r="J1678" s="237" t="s">
        <v>17</v>
      </c>
      <c r="K1678" s="237" t="s">
        <v>3172</v>
      </c>
      <c r="L1678" s="238">
        <v>44489</v>
      </c>
      <c r="M1678" s="237" t="s">
        <v>20</v>
      </c>
    </row>
    <row r="1679" spans="1:13" x14ac:dyDescent="0.35">
      <c r="A1679" s="239" t="s">
        <v>1054</v>
      </c>
      <c r="B1679" s="239" t="s">
        <v>1055</v>
      </c>
      <c r="C1679" s="239" t="s">
        <v>1056</v>
      </c>
      <c r="D1679" s="239" t="s">
        <v>3014</v>
      </c>
      <c r="E1679" s="239">
        <v>3</v>
      </c>
      <c r="F1679" s="239" t="s">
        <v>2484</v>
      </c>
      <c r="G1679" s="239" t="s">
        <v>25</v>
      </c>
      <c r="H1679" s="239">
        <v>2</v>
      </c>
      <c r="I1679" s="239" t="s">
        <v>17</v>
      </c>
      <c r="J1679" s="239" t="s">
        <v>17</v>
      </c>
      <c r="K1679" s="239" t="s">
        <v>3173</v>
      </c>
      <c r="L1679" s="240">
        <v>44489</v>
      </c>
      <c r="M1679" s="239" t="s">
        <v>20</v>
      </c>
    </row>
    <row r="1680" spans="1:13" x14ac:dyDescent="0.35">
      <c r="A1680" s="237" t="s">
        <v>1054</v>
      </c>
      <c r="B1680" s="237" t="s">
        <v>1055</v>
      </c>
      <c r="C1680" s="237" t="s">
        <v>1056</v>
      </c>
      <c r="D1680" s="237" t="s">
        <v>3016</v>
      </c>
      <c r="E1680" s="237">
        <v>3</v>
      </c>
      <c r="F1680" s="237" t="s">
        <v>2484</v>
      </c>
      <c r="G1680" s="237" t="s">
        <v>25</v>
      </c>
      <c r="H1680" s="237">
        <v>2</v>
      </c>
      <c r="I1680" s="237" t="s">
        <v>17</v>
      </c>
      <c r="J1680" s="237" t="s">
        <v>17</v>
      </c>
      <c r="K1680" s="237" t="s">
        <v>3174</v>
      </c>
      <c r="L1680" s="238">
        <v>44489</v>
      </c>
      <c r="M1680" s="237" t="s">
        <v>20</v>
      </c>
    </row>
    <row r="1681" spans="1:13" x14ac:dyDescent="0.35">
      <c r="A1681" s="239" t="s">
        <v>1054</v>
      </c>
      <c r="B1681" s="239" t="s">
        <v>1055</v>
      </c>
      <c r="C1681" s="239" t="s">
        <v>1056</v>
      </c>
      <c r="D1681" s="239" t="s">
        <v>2483</v>
      </c>
      <c r="E1681" s="239">
        <v>3</v>
      </c>
      <c r="F1681" s="239" t="s">
        <v>2484</v>
      </c>
      <c r="G1681" s="239" t="s">
        <v>25</v>
      </c>
      <c r="H1681" s="239">
        <v>2</v>
      </c>
      <c r="I1681" s="239" t="s">
        <v>17</v>
      </c>
      <c r="J1681" s="239" t="s">
        <v>17</v>
      </c>
      <c r="K1681" s="239" t="s">
        <v>3175</v>
      </c>
      <c r="L1681" s="240">
        <v>44489</v>
      </c>
      <c r="M1681" s="239" t="s">
        <v>20</v>
      </c>
    </row>
    <row r="1682" spans="1:13" x14ac:dyDescent="0.35">
      <c r="A1682" s="237" t="s">
        <v>1042</v>
      </c>
      <c r="B1682" s="237" t="s">
        <v>1043</v>
      </c>
      <c r="C1682" s="237" t="s">
        <v>1044</v>
      </c>
      <c r="D1682" s="237" t="s">
        <v>3004</v>
      </c>
      <c r="E1682" s="237">
        <v>2</v>
      </c>
      <c r="F1682" s="237" t="s">
        <v>2484</v>
      </c>
      <c r="G1682" s="237" t="s">
        <v>25</v>
      </c>
      <c r="H1682" s="237">
        <v>2</v>
      </c>
      <c r="I1682" s="237" t="s">
        <v>17</v>
      </c>
      <c r="J1682" s="237" t="s">
        <v>17</v>
      </c>
      <c r="K1682" s="237" t="s">
        <v>3176</v>
      </c>
      <c r="L1682" s="238">
        <v>44489</v>
      </c>
      <c r="M1682" s="237" t="s">
        <v>20</v>
      </c>
    </row>
    <row r="1683" spans="1:13" x14ac:dyDescent="0.35">
      <c r="A1683" s="239" t="s">
        <v>1042</v>
      </c>
      <c r="B1683" s="239" t="s">
        <v>1043</v>
      </c>
      <c r="C1683" s="239" t="s">
        <v>1044</v>
      </c>
      <c r="D1683" s="239" t="s">
        <v>3006</v>
      </c>
      <c r="E1683" s="239">
        <v>1</v>
      </c>
      <c r="F1683" s="239" t="s">
        <v>2484</v>
      </c>
      <c r="G1683" s="239" t="s">
        <v>25</v>
      </c>
      <c r="H1683" s="239">
        <v>2</v>
      </c>
      <c r="I1683" s="239" t="s">
        <v>17</v>
      </c>
      <c r="J1683" s="239" t="s">
        <v>17</v>
      </c>
      <c r="K1683" s="239" t="s">
        <v>3177</v>
      </c>
      <c r="L1683" s="240">
        <v>44489</v>
      </c>
      <c r="M1683" s="239" t="s">
        <v>20</v>
      </c>
    </row>
    <row r="1684" spans="1:13" x14ac:dyDescent="0.35">
      <c r="A1684" s="237" t="s">
        <v>1042</v>
      </c>
      <c r="B1684" s="237" t="s">
        <v>1043</v>
      </c>
      <c r="C1684" s="237" t="s">
        <v>1044</v>
      </c>
      <c r="D1684" s="237" t="s">
        <v>3008</v>
      </c>
      <c r="E1684" s="237">
        <v>2</v>
      </c>
      <c r="F1684" s="237" t="s">
        <v>2484</v>
      </c>
      <c r="G1684" s="237" t="s">
        <v>25</v>
      </c>
      <c r="H1684" s="237">
        <v>2</v>
      </c>
      <c r="I1684" s="237" t="s">
        <v>17</v>
      </c>
      <c r="J1684" s="237" t="s">
        <v>17</v>
      </c>
      <c r="K1684" s="237" t="s">
        <v>3178</v>
      </c>
      <c r="L1684" s="238">
        <v>44489</v>
      </c>
      <c r="M1684" s="237" t="s">
        <v>20</v>
      </c>
    </row>
    <row r="1685" spans="1:13" x14ac:dyDescent="0.35">
      <c r="A1685" s="239" t="s">
        <v>1042</v>
      </c>
      <c r="B1685" s="239" t="s">
        <v>1043</v>
      </c>
      <c r="C1685" s="239" t="s">
        <v>1044</v>
      </c>
      <c r="D1685" s="239" t="s">
        <v>3010</v>
      </c>
      <c r="E1685" s="239">
        <v>1</v>
      </c>
      <c r="F1685" s="239" t="s">
        <v>2484</v>
      </c>
      <c r="G1685" s="239" t="s">
        <v>25</v>
      </c>
      <c r="H1685" s="239">
        <v>2</v>
      </c>
      <c r="I1685" s="239" t="s">
        <v>17</v>
      </c>
      <c r="J1685" s="239" t="s">
        <v>17</v>
      </c>
      <c r="K1685" s="239" t="s">
        <v>3179</v>
      </c>
      <c r="L1685" s="240">
        <v>44489</v>
      </c>
      <c r="M1685" s="239" t="s">
        <v>20</v>
      </c>
    </row>
    <row r="1686" spans="1:13" x14ac:dyDescent="0.35">
      <c r="A1686" s="237" t="s">
        <v>1042</v>
      </c>
      <c r="B1686" s="237" t="s">
        <v>1043</v>
      </c>
      <c r="C1686" s="237" t="s">
        <v>1044</v>
      </c>
      <c r="D1686" s="237" t="s">
        <v>3012</v>
      </c>
      <c r="E1686" s="237">
        <v>1</v>
      </c>
      <c r="F1686" s="237" t="s">
        <v>2484</v>
      </c>
      <c r="G1686" s="237" t="s">
        <v>25</v>
      </c>
      <c r="H1686" s="237">
        <v>2</v>
      </c>
      <c r="I1686" s="237" t="s">
        <v>17</v>
      </c>
      <c r="J1686" s="237" t="s">
        <v>17</v>
      </c>
      <c r="K1686" s="237" t="s">
        <v>3180</v>
      </c>
      <c r="L1686" s="238">
        <v>44489</v>
      </c>
      <c r="M1686" s="237" t="s">
        <v>20</v>
      </c>
    </row>
    <row r="1687" spans="1:13" x14ac:dyDescent="0.35">
      <c r="A1687" s="239" t="s">
        <v>1042</v>
      </c>
      <c r="B1687" s="239" t="s">
        <v>1043</v>
      </c>
      <c r="C1687" s="239" t="s">
        <v>1044</v>
      </c>
      <c r="D1687" s="239" t="s">
        <v>3027</v>
      </c>
      <c r="E1687" s="239">
        <v>3</v>
      </c>
      <c r="F1687" s="239" t="s">
        <v>2484</v>
      </c>
      <c r="G1687" s="239" t="s">
        <v>25</v>
      </c>
      <c r="H1687" s="239">
        <v>2</v>
      </c>
      <c r="I1687" s="239" t="s">
        <v>17</v>
      </c>
      <c r="J1687" s="239" t="s">
        <v>17</v>
      </c>
      <c r="K1687" s="239" t="s">
        <v>3181</v>
      </c>
      <c r="L1687" s="240">
        <v>44489</v>
      </c>
      <c r="M1687" s="239" t="s">
        <v>20</v>
      </c>
    </row>
    <row r="1688" spans="1:13" x14ac:dyDescent="0.35">
      <c r="A1688" s="237" t="s">
        <v>1042</v>
      </c>
      <c r="B1688" s="237" t="s">
        <v>1043</v>
      </c>
      <c r="C1688" s="237" t="s">
        <v>1044</v>
      </c>
      <c r="D1688" s="237" t="s">
        <v>3014</v>
      </c>
      <c r="E1688" s="237">
        <v>3</v>
      </c>
      <c r="F1688" s="237" t="s">
        <v>2484</v>
      </c>
      <c r="G1688" s="237" t="s">
        <v>25</v>
      </c>
      <c r="H1688" s="237">
        <v>2</v>
      </c>
      <c r="I1688" s="237" t="s">
        <v>17</v>
      </c>
      <c r="J1688" s="237" t="s">
        <v>17</v>
      </c>
      <c r="K1688" s="237" t="s">
        <v>3182</v>
      </c>
      <c r="L1688" s="238">
        <v>44489</v>
      </c>
      <c r="M1688" s="237" t="s">
        <v>20</v>
      </c>
    </row>
    <row r="1689" spans="1:13" x14ac:dyDescent="0.35">
      <c r="A1689" s="239" t="s">
        <v>1042</v>
      </c>
      <c r="B1689" s="239" t="s">
        <v>1043</v>
      </c>
      <c r="C1689" s="239" t="s">
        <v>1044</v>
      </c>
      <c r="D1689" s="239" t="s">
        <v>3016</v>
      </c>
      <c r="E1689" s="239">
        <v>2</v>
      </c>
      <c r="F1689" s="239" t="s">
        <v>2484</v>
      </c>
      <c r="G1689" s="239" t="s">
        <v>25</v>
      </c>
      <c r="H1689" s="239">
        <v>2</v>
      </c>
      <c r="I1689" s="239" t="s">
        <v>17</v>
      </c>
      <c r="J1689" s="239" t="s">
        <v>17</v>
      </c>
      <c r="K1689" s="239" t="s">
        <v>3183</v>
      </c>
      <c r="L1689" s="240">
        <v>44489</v>
      </c>
      <c r="M1689" s="239" t="s">
        <v>20</v>
      </c>
    </row>
    <row r="1690" spans="1:13" x14ac:dyDescent="0.35">
      <c r="A1690" s="237" t="s">
        <v>1042</v>
      </c>
      <c r="B1690" s="237" t="s">
        <v>1043</v>
      </c>
      <c r="C1690" s="237" t="s">
        <v>1044</v>
      </c>
      <c r="D1690" s="237" t="s">
        <v>2483</v>
      </c>
      <c r="E1690" s="237">
        <v>0</v>
      </c>
      <c r="F1690" s="237" t="s">
        <v>2484</v>
      </c>
      <c r="G1690" s="237" t="s">
        <v>25</v>
      </c>
      <c r="H1690" s="237">
        <v>2</v>
      </c>
      <c r="I1690" s="237" t="s">
        <v>17</v>
      </c>
      <c r="J1690" s="237" t="s">
        <v>17</v>
      </c>
      <c r="K1690" s="237" t="s">
        <v>3184</v>
      </c>
      <c r="L1690" s="238">
        <v>44489</v>
      </c>
      <c r="M1690" s="237" t="s">
        <v>20</v>
      </c>
    </row>
    <row r="1691" spans="1:13" x14ac:dyDescent="0.35">
      <c r="A1691" s="239" t="s">
        <v>127</v>
      </c>
      <c r="B1691" s="239" t="s">
        <v>128</v>
      </c>
      <c r="C1691" s="239" t="s">
        <v>129</v>
      </c>
      <c r="D1691" s="239" t="s">
        <v>3004</v>
      </c>
      <c r="E1691" s="239">
        <v>2</v>
      </c>
      <c r="F1691" s="239" t="s">
        <v>2484</v>
      </c>
      <c r="G1691" s="239" t="s">
        <v>25</v>
      </c>
      <c r="H1691" s="239">
        <v>2</v>
      </c>
      <c r="I1691" s="239" t="s">
        <v>17</v>
      </c>
      <c r="J1691" s="239" t="s">
        <v>17</v>
      </c>
      <c r="K1691" s="239" t="s">
        <v>3185</v>
      </c>
      <c r="L1691" s="240">
        <v>44489</v>
      </c>
      <c r="M1691" s="239" t="s">
        <v>20</v>
      </c>
    </row>
    <row r="1692" spans="1:13" x14ac:dyDescent="0.35">
      <c r="A1692" s="237" t="s">
        <v>127</v>
      </c>
      <c r="B1692" s="237" t="s">
        <v>128</v>
      </c>
      <c r="C1692" s="237" t="s">
        <v>129</v>
      </c>
      <c r="D1692" s="237" t="s">
        <v>3006</v>
      </c>
      <c r="E1692" s="237">
        <v>1</v>
      </c>
      <c r="F1692" s="237" t="s">
        <v>2484</v>
      </c>
      <c r="G1692" s="237" t="s">
        <v>25</v>
      </c>
      <c r="H1692" s="237">
        <v>2</v>
      </c>
      <c r="I1692" s="237" t="s">
        <v>17</v>
      </c>
      <c r="J1692" s="237" t="s">
        <v>17</v>
      </c>
      <c r="K1692" s="237" t="s">
        <v>3186</v>
      </c>
      <c r="L1692" s="238">
        <v>44489</v>
      </c>
      <c r="M1692" s="237" t="s">
        <v>20</v>
      </c>
    </row>
    <row r="1693" spans="1:13" x14ac:dyDescent="0.35">
      <c r="A1693" s="239" t="s">
        <v>127</v>
      </c>
      <c r="B1693" s="239" t="s">
        <v>128</v>
      </c>
      <c r="C1693" s="239" t="s">
        <v>129</v>
      </c>
      <c r="D1693" s="239" t="s">
        <v>3008</v>
      </c>
      <c r="E1693" s="239">
        <v>2</v>
      </c>
      <c r="F1693" s="239" t="s">
        <v>2484</v>
      </c>
      <c r="G1693" s="239" t="s">
        <v>25</v>
      </c>
      <c r="H1693" s="239">
        <v>2</v>
      </c>
      <c r="I1693" s="239" t="s">
        <v>17</v>
      </c>
      <c r="J1693" s="239" t="s">
        <v>17</v>
      </c>
      <c r="K1693" s="239" t="s">
        <v>3187</v>
      </c>
      <c r="L1693" s="240">
        <v>44489</v>
      </c>
      <c r="M1693" s="239" t="s">
        <v>20</v>
      </c>
    </row>
    <row r="1694" spans="1:13" x14ac:dyDescent="0.35">
      <c r="A1694" s="237" t="s">
        <v>127</v>
      </c>
      <c r="B1694" s="237" t="s">
        <v>128</v>
      </c>
      <c r="C1694" s="237" t="s">
        <v>129</v>
      </c>
      <c r="D1694" s="237" t="s">
        <v>3010</v>
      </c>
      <c r="E1694" s="237">
        <v>3</v>
      </c>
      <c r="F1694" s="237" t="s">
        <v>2484</v>
      </c>
      <c r="G1694" s="237" t="s">
        <v>25</v>
      </c>
      <c r="H1694" s="237">
        <v>2</v>
      </c>
      <c r="I1694" s="237" t="s">
        <v>17</v>
      </c>
      <c r="J1694" s="237" t="s">
        <v>17</v>
      </c>
      <c r="K1694" s="237" t="s">
        <v>3188</v>
      </c>
      <c r="L1694" s="238">
        <v>44489</v>
      </c>
      <c r="M1694" s="237" t="s">
        <v>20</v>
      </c>
    </row>
    <row r="1695" spans="1:13" x14ac:dyDescent="0.35">
      <c r="A1695" s="239" t="s">
        <v>127</v>
      </c>
      <c r="B1695" s="239" t="s">
        <v>128</v>
      </c>
      <c r="C1695" s="239" t="s">
        <v>129</v>
      </c>
      <c r="D1695" s="239" t="s">
        <v>3012</v>
      </c>
      <c r="E1695" s="239">
        <v>3</v>
      </c>
      <c r="F1695" s="239" t="s">
        <v>2484</v>
      </c>
      <c r="G1695" s="239" t="s">
        <v>25</v>
      </c>
      <c r="H1695" s="239">
        <v>2</v>
      </c>
      <c r="I1695" s="239" t="s">
        <v>17</v>
      </c>
      <c r="J1695" s="239" t="s">
        <v>17</v>
      </c>
      <c r="K1695" s="239" t="s">
        <v>3189</v>
      </c>
      <c r="L1695" s="240">
        <v>44489</v>
      </c>
      <c r="M1695" s="239" t="s">
        <v>20</v>
      </c>
    </row>
    <row r="1696" spans="1:13" x14ac:dyDescent="0.35">
      <c r="A1696" s="237" t="s">
        <v>127</v>
      </c>
      <c r="B1696" s="237" t="s">
        <v>128</v>
      </c>
      <c r="C1696" s="237" t="s">
        <v>129</v>
      </c>
      <c r="D1696" s="237" t="s">
        <v>3027</v>
      </c>
      <c r="E1696" s="237">
        <v>2</v>
      </c>
      <c r="F1696" s="237" t="s">
        <v>2484</v>
      </c>
      <c r="G1696" s="237" t="s">
        <v>25</v>
      </c>
      <c r="H1696" s="237">
        <v>2</v>
      </c>
      <c r="I1696" s="237" t="s">
        <v>17</v>
      </c>
      <c r="J1696" s="237" t="s">
        <v>17</v>
      </c>
      <c r="K1696" s="237" t="s">
        <v>3190</v>
      </c>
      <c r="L1696" s="238">
        <v>44489</v>
      </c>
      <c r="M1696" s="237" t="s">
        <v>20</v>
      </c>
    </row>
    <row r="1697" spans="1:13" x14ac:dyDescent="0.35">
      <c r="A1697" s="239" t="s">
        <v>127</v>
      </c>
      <c r="B1697" s="239" t="s">
        <v>128</v>
      </c>
      <c r="C1697" s="239" t="s">
        <v>129</v>
      </c>
      <c r="D1697" s="239" t="s">
        <v>3014</v>
      </c>
      <c r="E1697" s="239">
        <v>3</v>
      </c>
      <c r="F1697" s="239" t="s">
        <v>2484</v>
      </c>
      <c r="G1697" s="239" t="s">
        <v>25</v>
      </c>
      <c r="H1697" s="239">
        <v>2</v>
      </c>
      <c r="I1697" s="239" t="s">
        <v>17</v>
      </c>
      <c r="J1697" s="239" t="s">
        <v>17</v>
      </c>
      <c r="K1697" s="239" t="s">
        <v>3191</v>
      </c>
      <c r="L1697" s="240">
        <v>44489</v>
      </c>
      <c r="M1697" s="239" t="s">
        <v>20</v>
      </c>
    </row>
    <row r="1698" spans="1:13" x14ac:dyDescent="0.35">
      <c r="A1698" s="237" t="s">
        <v>127</v>
      </c>
      <c r="B1698" s="237" t="s">
        <v>128</v>
      </c>
      <c r="C1698" s="237" t="s">
        <v>129</v>
      </c>
      <c r="D1698" s="237" t="s">
        <v>3016</v>
      </c>
      <c r="E1698" s="237">
        <v>3</v>
      </c>
      <c r="F1698" s="237" t="s">
        <v>2484</v>
      </c>
      <c r="G1698" s="237" t="s">
        <v>25</v>
      </c>
      <c r="H1698" s="237">
        <v>2</v>
      </c>
      <c r="I1698" s="237" t="s">
        <v>17</v>
      </c>
      <c r="J1698" s="237" t="s">
        <v>17</v>
      </c>
      <c r="K1698" s="237" t="s">
        <v>3192</v>
      </c>
      <c r="L1698" s="238">
        <v>44489</v>
      </c>
      <c r="M1698" s="237" t="s">
        <v>20</v>
      </c>
    </row>
    <row r="1699" spans="1:13" x14ac:dyDescent="0.35">
      <c r="A1699" s="239" t="s">
        <v>127</v>
      </c>
      <c r="B1699" s="239" t="s">
        <v>128</v>
      </c>
      <c r="C1699" s="239" t="s">
        <v>129</v>
      </c>
      <c r="D1699" s="239" t="s">
        <v>2483</v>
      </c>
      <c r="E1699" s="239">
        <v>3</v>
      </c>
      <c r="F1699" s="239" t="s">
        <v>2484</v>
      </c>
      <c r="G1699" s="239" t="s">
        <v>25</v>
      </c>
      <c r="H1699" s="239">
        <v>2</v>
      </c>
      <c r="I1699" s="239" t="s">
        <v>17</v>
      </c>
      <c r="J1699" s="239" t="s">
        <v>17</v>
      </c>
      <c r="K1699" s="239" t="s">
        <v>3193</v>
      </c>
      <c r="L1699" s="240">
        <v>44489</v>
      </c>
      <c r="M1699" s="239" t="s">
        <v>20</v>
      </c>
    </row>
    <row r="1700" spans="1:13" x14ac:dyDescent="0.35">
      <c r="A1700" s="237" t="s">
        <v>708</v>
      </c>
      <c r="B1700" s="237" t="s">
        <v>709</v>
      </c>
      <c r="C1700" s="237" t="s">
        <v>710</v>
      </c>
      <c r="D1700" s="237" t="s">
        <v>3004</v>
      </c>
      <c r="E1700" s="237">
        <v>2</v>
      </c>
      <c r="F1700" s="237" t="s">
        <v>2484</v>
      </c>
      <c r="G1700" s="237" t="s">
        <v>25</v>
      </c>
      <c r="H1700" s="237">
        <v>2</v>
      </c>
      <c r="I1700" s="237" t="s">
        <v>17</v>
      </c>
      <c r="J1700" s="237" t="s">
        <v>17</v>
      </c>
      <c r="K1700" s="237" t="s">
        <v>3194</v>
      </c>
      <c r="L1700" s="238">
        <v>44489</v>
      </c>
      <c r="M1700" s="237" t="s">
        <v>20</v>
      </c>
    </row>
    <row r="1701" spans="1:13" x14ac:dyDescent="0.35">
      <c r="A1701" s="239" t="s">
        <v>708</v>
      </c>
      <c r="B1701" s="239" t="s">
        <v>709</v>
      </c>
      <c r="C1701" s="239" t="s">
        <v>710</v>
      </c>
      <c r="D1701" s="239" t="s">
        <v>3006</v>
      </c>
      <c r="E1701" s="239">
        <v>1</v>
      </c>
      <c r="F1701" s="239" t="s">
        <v>2484</v>
      </c>
      <c r="G1701" s="239" t="s">
        <v>25</v>
      </c>
      <c r="H1701" s="239">
        <v>2</v>
      </c>
      <c r="I1701" s="239" t="s">
        <v>17</v>
      </c>
      <c r="J1701" s="239" t="s">
        <v>17</v>
      </c>
      <c r="K1701" s="239" t="s">
        <v>3195</v>
      </c>
      <c r="L1701" s="240">
        <v>44489</v>
      </c>
      <c r="M1701" s="239" t="s">
        <v>20</v>
      </c>
    </row>
    <row r="1702" spans="1:13" x14ac:dyDescent="0.35">
      <c r="A1702" s="237" t="s">
        <v>708</v>
      </c>
      <c r="B1702" s="237" t="s">
        <v>709</v>
      </c>
      <c r="C1702" s="237" t="s">
        <v>710</v>
      </c>
      <c r="D1702" s="237" t="s">
        <v>3008</v>
      </c>
      <c r="E1702" s="237">
        <v>1</v>
      </c>
      <c r="F1702" s="237" t="s">
        <v>2484</v>
      </c>
      <c r="G1702" s="237" t="s">
        <v>25</v>
      </c>
      <c r="H1702" s="237">
        <v>2</v>
      </c>
      <c r="I1702" s="237" t="s">
        <v>17</v>
      </c>
      <c r="J1702" s="237" t="s">
        <v>17</v>
      </c>
      <c r="K1702" s="237" t="s">
        <v>3196</v>
      </c>
      <c r="L1702" s="238">
        <v>44489</v>
      </c>
      <c r="M1702" s="237" t="s">
        <v>20</v>
      </c>
    </row>
    <row r="1703" spans="1:13" x14ac:dyDescent="0.35">
      <c r="A1703" s="239" t="s">
        <v>708</v>
      </c>
      <c r="B1703" s="239" t="s">
        <v>709</v>
      </c>
      <c r="C1703" s="239" t="s">
        <v>710</v>
      </c>
      <c r="D1703" s="239" t="s">
        <v>3010</v>
      </c>
      <c r="E1703" s="239">
        <v>0</v>
      </c>
      <c r="F1703" s="239" t="s">
        <v>2484</v>
      </c>
      <c r="G1703" s="239" t="s">
        <v>25</v>
      </c>
      <c r="H1703" s="239">
        <v>2</v>
      </c>
      <c r="I1703" s="239" t="s">
        <v>17</v>
      </c>
      <c r="J1703" s="239" t="s">
        <v>17</v>
      </c>
      <c r="K1703" s="239" t="s">
        <v>3197</v>
      </c>
      <c r="L1703" s="240">
        <v>44489</v>
      </c>
      <c r="M1703" s="239" t="s">
        <v>20</v>
      </c>
    </row>
    <row r="1704" spans="1:13" x14ac:dyDescent="0.35">
      <c r="A1704" s="237" t="s">
        <v>708</v>
      </c>
      <c r="B1704" s="237" t="s">
        <v>709</v>
      </c>
      <c r="C1704" s="237" t="s">
        <v>710</v>
      </c>
      <c r="D1704" s="237" t="s">
        <v>3012</v>
      </c>
      <c r="E1704" s="237">
        <v>1</v>
      </c>
      <c r="F1704" s="237" t="s">
        <v>2484</v>
      </c>
      <c r="G1704" s="237" t="s">
        <v>25</v>
      </c>
      <c r="H1704" s="237">
        <v>2</v>
      </c>
      <c r="I1704" s="237" t="s">
        <v>17</v>
      </c>
      <c r="J1704" s="237" t="s">
        <v>17</v>
      </c>
      <c r="K1704" s="237" t="s">
        <v>3198</v>
      </c>
      <c r="L1704" s="238">
        <v>44489</v>
      </c>
      <c r="M1704" s="237" t="s">
        <v>20</v>
      </c>
    </row>
    <row r="1705" spans="1:13" x14ac:dyDescent="0.35">
      <c r="A1705" s="239" t="s">
        <v>708</v>
      </c>
      <c r="B1705" s="239" t="s">
        <v>709</v>
      </c>
      <c r="C1705" s="239" t="s">
        <v>710</v>
      </c>
      <c r="D1705" s="239" t="s">
        <v>3027</v>
      </c>
      <c r="E1705" s="239">
        <v>3</v>
      </c>
      <c r="F1705" s="239" t="s">
        <v>2484</v>
      </c>
      <c r="G1705" s="239" t="s">
        <v>25</v>
      </c>
      <c r="H1705" s="239">
        <v>2</v>
      </c>
      <c r="I1705" s="239" t="s">
        <v>17</v>
      </c>
      <c r="J1705" s="239" t="s">
        <v>17</v>
      </c>
      <c r="K1705" s="239" t="s">
        <v>3199</v>
      </c>
      <c r="L1705" s="240">
        <v>44489</v>
      </c>
      <c r="M1705" s="239" t="s">
        <v>20</v>
      </c>
    </row>
    <row r="1706" spans="1:13" x14ac:dyDescent="0.35">
      <c r="A1706" s="237" t="s">
        <v>708</v>
      </c>
      <c r="B1706" s="237" t="s">
        <v>709</v>
      </c>
      <c r="C1706" s="237" t="s">
        <v>710</v>
      </c>
      <c r="D1706" s="237" t="s">
        <v>3014</v>
      </c>
      <c r="E1706" s="237">
        <v>3</v>
      </c>
      <c r="F1706" s="237" t="s">
        <v>2484</v>
      </c>
      <c r="G1706" s="237" t="s">
        <v>25</v>
      </c>
      <c r="H1706" s="237">
        <v>2</v>
      </c>
      <c r="I1706" s="237" t="s">
        <v>17</v>
      </c>
      <c r="J1706" s="237" t="s">
        <v>17</v>
      </c>
      <c r="K1706" s="237" t="s">
        <v>3200</v>
      </c>
      <c r="L1706" s="238">
        <v>44489</v>
      </c>
      <c r="M1706" s="237" t="s">
        <v>20</v>
      </c>
    </row>
    <row r="1707" spans="1:13" x14ac:dyDescent="0.35">
      <c r="A1707" s="239" t="s">
        <v>708</v>
      </c>
      <c r="B1707" s="239" t="s">
        <v>709</v>
      </c>
      <c r="C1707" s="239" t="s">
        <v>710</v>
      </c>
      <c r="D1707" s="239" t="s">
        <v>3016</v>
      </c>
      <c r="E1707" s="239">
        <v>1</v>
      </c>
      <c r="F1707" s="239" t="s">
        <v>2484</v>
      </c>
      <c r="G1707" s="239" t="s">
        <v>25</v>
      </c>
      <c r="H1707" s="239">
        <v>2</v>
      </c>
      <c r="I1707" s="239" t="s">
        <v>17</v>
      </c>
      <c r="J1707" s="239" t="s">
        <v>17</v>
      </c>
      <c r="K1707" s="239" t="s">
        <v>3201</v>
      </c>
      <c r="L1707" s="240">
        <v>44489</v>
      </c>
      <c r="M1707" s="239" t="s">
        <v>20</v>
      </c>
    </row>
    <row r="1708" spans="1:13" x14ac:dyDescent="0.35">
      <c r="A1708" s="237" t="s">
        <v>708</v>
      </c>
      <c r="B1708" s="237" t="s">
        <v>709</v>
      </c>
      <c r="C1708" s="237" t="s">
        <v>710</v>
      </c>
      <c r="D1708" s="237" t="s">
        <v>2483</v>
      </c>
      <c r="E1708" s="237">
        <v>0</v>
      </c>
      <c r="F1708" s="237" t="s">
        <v>2484</v>
      </c>
      <c r="G1708" s="237" t="s">
        <v>25</v>
      </c>
      <c r="H1708" s="237">
        <v>2</v>
      </c>
      <c r="I1708" s="237" t="s">
        <v>17</v>
      </c>
      <c r="J1708" s="237" t="s">
        <v>17</v>
      </c>
      <c r="K1708" s="237" t="s">
        <v>3202</v>
      </c>
      <c r="L1708" s="238">
        <v>44489</v>
      </c>
      <c r="M1708" s="237" t="s">
        <v>20</v>
      </c>
    </row>
    <row r="1709" spans="1:13" x14ac:dyDescent="0.35">
      <c r="A1709" s="239" t="s">
        <v>726</v>
      </c>
      <c r="B1709" s="239" t="s">
        <v>727</v>
      </c>
      <c r="C1709" s="239" t="s">
        <v>710</v>
      </c>
      <c r="D1709" s="239" t="s">
        <v>3004</v>
      </c>
      <c r="E1709" s="239">
        <v>2</v>
      </c>
      <c r="F1709" s="239" t="s">
        <v>2484</v>
      </c>
      <c r="G1709" s="239" t="s">
        <v>25</v>
      </c>
      <c r="H1709" s="239">
        <v>2</v>
      </c>
      <c r="I1709" s="239" t="s">
        <v>17</v>
      </c>
      <c r="J1709" s="239" t="s">
        <v>17</v>
      </c>
      <c r="K1709" s="239" t="s">
        <v>3203</v>
      </c>
      <c r="L1709" s="240">
        <v>44489</v>
      </c>
      <c r="M1709" s="239" t="s">
        <v>20</v>
      </c>
    </row>
    <row r="1710" spans="1:13" x14ac:dyDescent="0.35">
      <c r="A1710" s="237" t="s">
        <v>726</v>
      </c>
      <c r="B1710" s="237" t="s">
        <v>727</v>
      </c>
      <c r="C1710" s="237" t="s">
        <v>710</v>
      </c>
      <c r="D1710" s="237" t="s">
        <v>3006</v>
      </c>
      <c r="E1710" s="237">
        <v>1</v>
      </c>
      <c r="F1710" s="237" t="s">
        <v>2484</v>
      </c>
      <c r="G1710" s="237" t="s">
        <v>25</v>
      </c>
      <c r="H1710" s="237">
        <v>2</v>
      </c>
      <c r="I1710" s="237" t="s">
        <v>17</v>
      </c>
      <c r="J1710" s="237" t="s">
        <v>17</v>
      </c>
      <c r="K1710" s="237" t="s">
        <v>3204</v>
      </c>
      <c r="L1710" s="238">
        <v>44489</v>
      </c>
      <c r="M1710" s="237" t="s">
        <v>20</v>
      </c>
    </row>
    <row r="1711" spans="1:13" x14ac:dyDescent="0.35">
      <c r="A1711" s="239" t="s">
        <v>726</v>
      </c>
      <c r="B1711" s="239" t="s">
        <v>727</v>
      </c>
      <c r="C1711" s="239" t="s">
        <v>710</v>
      </c>
      <c r="D1711" s="239" t="s">
        <v>3008</v>
      </c>
      <c r="E1711" s="239">
        <v>1</v>
      </c>
      <c r="F1711" s="239" t="s">
        <v>2484</v>
      </c>
      <c r="G1711" s="239" t="s">
        <v>25</v>
      </c>
      <c r="H1711" s="239">
        <v>2</v>
      </c>
      <c r="I1711" s="239" t="s">
        <v>17</v>
      </c>
      <c r="J1711" s="239" t="s">
        <v>17</v>
      </c>
      <c r="K1711" s="239" t="s">
        <v>3205</v>
      </c>
      <c r="L1711" s="240">
        <v>44489</v>
      </c>
      <c r="M1711" s="239" t="s">
        <v>20</v>
      </c>
    </row>
    <row r="1712" spans="1:13" x14ac:dyDescent="0.35">
      <c r="A1712" s="237" t="s">
        <v>726</v>
      </c>
      <c r="B1712" s="237" t="s">
        <v>727</v>
      </c>
      <c r="C1712" s="237" t="s">
        <v>710</v>
      </c>
      <c r="D1712" s="237" t="s">
        <v>3010</v>
      </c>
      <c r="E1712" s="237">
        <v>0</v>
      </c>
      <c r="F1712" s="237" t="s">
        <v>2484</v>
      </c>
      <c r="G1712" s="237" t="s">
        <v>25</v>
      </c>
      <c r="H1712" s="237">
        <v>2</v>
      </c>
      <c r="I1712" s="237" t="s">
        <v>17</v>
      </c>
      <c r="J1712" s="237" t="s">
        <v>17</v>
      </c>
      <c r="K1712" s="237" t="s">
        <v>3206</v>
      </c>
      <c r="L1712" s="238">
        <v>44489</v>
      </c>
      <c r="M1712" s="237" t="s">
        <v>20</v>
      </c>
    </row>
    <row r="1713" spans="1:13" x14ac:dyDescent="0.35">
      <c r="A1713" s="239" t="s">
        <v>726</v>
      </c>
      <c r="B1713" s="239" t="s">
        <v>727</v>
      </c>
      <c r="C1713" s="239" t="s">
        <v>710</v>
      </c>
      <c r="D1713" s="239" t="s">
        <v>3012</v>
      </c>
      <c r="E1713" s="239">
        <v>1</v>
      </c>
      <c r="F1713" s="239" t="s">
        <v>2484</v>
      </c>
      <c r="G1713" s="239" t="s">
        <v>25</v>
      </c>
      <c r="H1713" s="239">
        <v>2</v>
      </c>
      <c r="I1713" s="239" t="s">
        <v>17</v>
      </c>
      <c r="J1713" s="239" t="s">
        <v>17</v>
      </c>
      <c r="K1713" s="239" t="s">
        <v>3207</v>
      </c>
      <c r="L1713" s="240">
        <v>44489</v>
      </c>
      <c r="M1713" s="239" t="s">
        <v>20</v>
      </c>
    </row>
    <row r="1714" spans="1:13" x14ac:dyDescent="0.35">
      <c r="A1714" s="237" t="s">
        <v>726</v>
      </c>
      <c r="B1714" s="237" t="s">
        <v>727</v>
      </c>
      <c r="C1714" s="237" t="s">
        <v>710</v>
      </c>
      <c r="D1714" s="237" t="s">
        <v>3027</v>
      </c>
      <c r="E1714" s="237">
        <v>3</v>
      </c>
      <c r="F1714" s="237" t="s">
        <v>2484</v>
      </c>
      <c r="G1714" s="237" t="s">
        <v>25</v>
      </c>
      <c r="H1714" s="237">
        <v>2</v>
      </c>
      <c r="I1714" s="237" t="s">
        <v>17</v>
      </c>
      <c r="J1714" s="237" t="s">
        <v>17</v>
      </c>
      <c r="K1714" s="237" t="s">
        <v>3208</v>
      </c>
      <c r="L1714" s="238">
        <v>44489</v>
      </c>
      <c r="M1714" s="237" t="s">
        <v>20</v>
      </c>
    </row>
    <row r="1715" spans="1:13" x14ac:dyDescent="0.35">
      <c r="A1715" s="239" t="s">
        <v>726</v>
      </c>
      <c r="B1715" s="239" t="s">
        <v>727</v>
      </c>
      <c r="C1715" s="239" t="s">
        <v>710</v>
      </c>
      <c r="D1715" s="239" t="s">
        <v>3014</v>
      </c>
      <c r="E1715" s="239">
        <v>3</v>
      </c>
      <c r="F1715" s="239" t="s">
        <v>2484</v>
      </c>
      <c r="G1715" s="239" t="s">
        <v>25</v>
      </c>
      <c r="H1715" s="239">
        <v>2</v>
      </c>
      <c r="I1715" s="239" t="s">
        <v>17</v>
      </c>
      <c r="J1715" s="239" t="s">
        <v>17</v>
      </c>
      <c r="K1715" s="239" t="s">
        <v>3209</v>
      </c>
      <c r="L1715" s="240">
        <v>44489</v>
      </c>
      <c r="M1715" s="239" t="s">
        <v>20</v>
      </c>
    </row>
    <row r="1716" spans="1:13" x14ac:dyDescent="0.35">
      <c r="A1716" s="237" t="s">
        <v>726</v>
      </c>
      <c r="B1716" s="237" t="s">
        <v>727</v>
      </c>
      <c r="C1716" s="237" t="s">
        <v>710</v>
      </c>
      <c r="D1716" s="237" t="s">
        <v>3016</v>
      </c>
      <c r="E1716" s="237">
        <v>0</v>
      </c>
      <c r="F1716" s="237" t="s">
        <v>2484</v>
      </c>
      <c r="G1716" s="237" t="s">
        <v>25</v>
      </c>
      <c r="H1716" s="237">
        <v>2</v>
      </c>
      <c r="I1716" s="237" t="s">
        <v>17</v>
      </c>
      <c r="J1716" s="237" t="s">
        <v>17</v>
      </c>
      <c r="K1716" s="237" t="s">
        <v>3210</v>
      </c>
      <c r="L1716" s="238">
        <v>44489</v>
      </c>
      <c r="M1716" s="237" t="s">
        <v>20</v>
      </c>
    </row>
    <row r="1717" spans="1:13" x14ac:dyDescent="0.35">
      <c r="A1717" s="239" t="s">
        <v>726</v>
      </c>
      <c r="B1717" s="239" t="s">
        <v>727</v>
      </c>
      <c r="C1717" s="239" t="s">
        <v>710</v>
      </c>
      <c r="D1717" s="239" t="s">
        <v>2483</v>
      </c>
      <c r="E1717" s="239">
        <v>0</v>
      </c>
      <c r="F1717" s="239" t="s">
        <v>2484</v>
      </c>
      <c r="G1717" s="239" t="s">
        <v>25</v>
      </c>
      <c r="H1717" s="239">
        <v>2</v>
      </c>
      <c r="I1717" s="239" t="s">
        <v>17</v>
      </c>
      <c r="J1717" s="239" t="s">
        <v>17</v>
      </c>
      <c r="K1717" s="239" t="s">
        <v>3211</v>
      </c>
      <c r="L1717" s="240">
        <v>44489</v>
      </c>
      <c r="M1717" s="239" t="s">
        <v>20</v>
      </c>
    </row>
    <row r="1718" spans="1:13" x14ac:dyDescent="0.35">
      <c r="A1718" s="237" t="s">
        <v>747</v>
      </c>
      <c r="B1718" s="237" t="s">
        <v>748</v>
      </c>
      <c r="C1718" s="237" t="s">
        <v>710</v>
      </c>
      <c r="D1718" s="237" t="s">
        <v>3004</v>
      </c>
      <c r="E1718" s="237">
        <v>2</v>
      </c>
      <c r="F1718" s="237" t="s">
        <v>2484</v>
      </c>
      <c r="G1718" s="237" t="s">
        <v>25</v>
      </c>
      <c r="H1718" s="237">
        <v>2</v>
      </c>
      <c r="I1718" s="237" t="s">
        <v>17</v>
      </c>
      <c r="J1718" s="237" t="s">
        <v>17</v>
      </c>
      <c r="K1718" s="237" t="s">
        <v>3212</v>
      </c>
      <c r="L1718" s="238">
        <v>44489</v>
      </c>
      <c r="M1718" s="237" t="s">
        <v>20</v>
      </c>
    </row>
    <row r="1719" spans="1:13" x14ac:dyDescent="0.35">
      <c r="A1719" s="239" t="s">
        <v>747</v>
      </c>
      <c r="B1719" s="239" t="s">
        <v>748</v>
      </c>
      <c r="C1719" s="239" t="s">
        <v>710</v>
      </c>
      <c r="D1719" s="239" t="s">
        <v>3006</v>
      </c>
      <c r="E1719" s="239">
        <v>1</v>
      </c>
      <c r="F1719" s="239" t="s">
        <v>2484</v>
      </c>
      <c r="G1719" s="239" t="s">
        <v>25</v>
      </c>
      <c r="H1719" s="239">
        <v>2</v>
      </c>
      <c r="I1719" s="239" t="s">
        <v>17</v>
      </c>
      <c r="J1719" s="239" t="s">
        <v>17</v>
      </c>
      <c r="K1719" s="239" t="s">
        <v>3213</v>
      </c>
      <c r="L1719" s="240">
        <v>44489</v>
      </c>
      <c r="M1719" s="239" t="s">
        <v>20</v>
      </c>
    </row>
    <row r="1720" spans="1:13" x14ac:dyDescent="0.35">
      <c r="A1720" s="237" t="s">
        <v>747</v>
      </c>
      <c r="B1720" s="237" t="s">
        <v>748</v>
      </c>
      <c r="C1720" s="237" t="s">
        <v>710</v>
      </c>
      <c r="D1720" s="237" t="s">
        <v>3008</v>
      </c>
      <c r="E1720" s="237">
        <v>1</v>
      </c>
      <c r="F1720" s="237" t="s">
        <v>2484</v>
      </c>
      <c r="G1720" s="237" t="s">
        <v>25</v>
      </c>
      <c r="H1720" s="237">
        <v>2</v>
      </c>
      <c r="I1720" s="237" t="s">
        <v>17</v>
      </c>
      <c r="J1720" s="237" t="s">
        <v>17</v>
      </c>
      <c r="K1720" s="237" t="s">
        <v>3214</v>
      </c>
      <c r="L1720" s="238">
        <v>44489</v>
      </c>
      <c r="M1720" s="237" t="s">
        <v>20</v>
      </c>
    </row>
    <row r="1721" spans="1:13" x14ac:dyDescent="0.35">
      <c r="A1721" s="239" t="s">
        <v>747</v>
      </c>
      <c r="B1721" s="239" t="s">
        <v>748</v>
      </c>
      <c r="C1721" s="239" t="s">
        <v>710</v>
      </c>
      <c r="D1721" s="239" t="s">
        <v>3010</v>
      </c>
      <c r="E1721" s="239">
        <v>0</v>
      </c>
      <c r="F1721" s="239" t="s">
        <v>2484</v>
      </c>
      <c r="G1721" s="239" t="s">
        <v>25</v>
      </c>
      <c r="H1721" s="239">
        <v>2</v>
      </c>
      <c r="I1721" s="239" t="s">
        <v>17</v>
      </c>
      <c r="J1721" s="239" t="s">
        <v>17</v>
      </c>
      <c r="K1721" s="239" t="s">
        <v>3215</v>
      </c>
      <c r="L1721" s="240">
        <v>44489</v>
      </c>
      <c r="M1721" s="239" t="s">
        <v>20</v>
      </c>
    </row>
    <row r="1722" spans="1:13" x14ac:dyDescent="0.35">
      <c r="A1722" s="237" t="s">
        <v>747</v>
      </c>
      <c r="B1722" s="237" t="s">
        <v>748</v>
      </c>
      <c r="C1722" s="237" t="s">
        <v>710</v>
      </c>
      <c r="D1722" s="237" t="s">
        <v>3012</v>
      </c>
      <c r="E1722" s="237">
        <v>1</v>
      </c>
      <c r="F1722" s="237" t="s">
        <v>2484</v>
      </c>
      <c r="G1722" s="237" t="s">
        <v>25</v>
      </c>
      <c r="H1722" s="237">
        <v>2</v>
      </c>
      <c r="I1722" s="237" t="s">
        <v>17</v>
      </c>
      <c r="J1722" s="237" t="s">
        <v>17</v>
      </c>
      <c r="K1722" s="237" t="s">
        <v>3216</v>
      </c>
      <c r="L1722" s="238">
        <v>44489</v>
      </c>
      <c r="M1722" s="237" t="s">
        <v>20</v>
      </c>
    </row>
    <row r="1723" spans="1:13" x14ac:dyDescent="0.35">
      <c r="A1723" s="239" t="s">
        <v>747</v>
      </c>
      <c r="B1723" s="239" t="s">
        <v>748</v>
      </c>
      <c r="C1723" s="239" t="s">
        <v>710</v>
      </c>
      <c r="D1723" s="239" t="s">
        <v>3027</v>
      </c>
      <c r="E1723" s="239">
        <v>3</v>
      </c>
      <c r="F1723" s="239" t="s">
        <v>2484</v>
      </c>
      <c r="G1723" s="239" t="s">
        <v>25</v>
      </c>
      <c r="H1723" s="239">
        <v>2</v>
      </c>
      <c r="I1723" s="239" t="s">
        <v>17</v>
      </c>
      <c r="J1723" s="239" t="s">
        <v>17</v>
      </c>
      <c r="K1723" s="239" t="s">
        <v>3217</v>
      </c>
      <c r="L1723" s="240">
        <v>44489</v>
      </c>
      <c r="M1723" s="239" t="s">
        <v>20</v>
      </c>
    </row>
    <row r="1724" spans="1:13" x14ac:dyDescent="0.35">
      <c r="A1724" s="237" t="s">
        <v>747</v>
      </c>
      <c r="B1724" s="237" t="s">
        <v>748</v>
      </c>
      <c r="C1724" s="237" t="s">
        <v>710</v>
      </c>
      <c r="D1724" s="237" t="s">
        <v>3014</v>
      </c>
      <c r="E1724" s="237">
        <v>3</v>
      </c>
      <c r="F1724" s="237" t="s">
        <v>2484</v>
      </c>
      <c r="G1724" s="237" t="s">
        <v>25</v>
      </c>
      <c r="H1724" s="237">
        <v>2</v>
      </c>
      <c r="I1724" s="237" t="s">
        <v>17</v>
      </c>
      <c r="J1724" s="237" t="s">
        <v>17</v>
      </c>
      <c r="K1724" s="237" t="s">
        <v>3218</v>
      </c>
      <c r="L1724" s="238">
        <v>44489</v>
      </c>
      <c r="M1724" s="237" t="s">
        <v>20</v>
      </c>
    </row>
    <row r="1725" spans="1:13" x14ac:dyDescent="0.35">
      <c r="A1725" s="239" t="s">
        <v>747</v>
      </c>
      <c r="B1725" s="239" t="s">
        <v>748</v>
      </c>
      <c r="C1725" s="239" t="s">
        <v>710</v>
      </c>
      <c r="D1725" s="239" t="s">
        <v>3016</v>
      </c>
      <c r="E1725" s="239">
        <v>0</v>
      </c>
      <c r="F1725" s="239" t="s">
        <v>2484</v>
      </c>
      <c r="G1725" s="239" t="s">
        <v>25</v>
      </c>
      <c r="H1725" s="239">
        <v>2</v>
      </c>
      <c r="I1725" s="239" t="s">
        <v>17</v>
      </c>
      <c r="J1725" s="239" t="s">
        <v>17</v>
      </c>
      <c r="K1725" s="239" t="s">
        <v>3219</v>
      </c>
      <c r="L1725" s="240">
        <v>44489</v>
      </c>
      <c r="M1725" s="239" t="s">
        <v>20</v>
      </c>
    </row>
    <row r="1726" spans="1:13" x14ac:dyDescent="0.35">
      <c r="A1726" s="237" t="s">
        <v>747</v>
      </c>
      <c r="B1726" s="237" t="s">
        <v>748</v>
      </c>
      <c r="C1726" s="237" t="s">
        <v>710</v>
      </c>
      <c r="D1726" s="237" t="s">
        <v>2483</v>
      </c>
      <c r="E1726" s="237">
        <v>0</v>
      </c>
      <c r="F1726" s="237" t="s">
        <v>2484</v>
      </c>
      <c r="G1726" s="237" t="s">
        <v>25</v>
      </c>
      <c r="H1726" s="237">
        <v>2</v>
      </c>
      <c r="I1726" s="237" t="s">
        <v>17</v>
      </c>
      <c r="J1726" s="237" t="s">
        <v>17</v>
      </c>
      <c r="K1726" s="237" t="s">
        <v>3220</v>
      </c>
      <c r="L1726" s="238">
        <v>44489</v>
      </c>
      <c r="M1726" s="237" t="s">
        <v>20</v>
      </c>
    </row>
    <row r="1727" spans="1:13" x14ac:dyDescent="0.35">
      <c r="A1727" s="239" t="s">
        <v>763</v>
      </c>
      <c r="B1727" s="239" t="s">
        <v>764</v>
      </c>
      <c r="C1727" s="239" t="s">
        <v>710</v>
      </c>
      <c r="D1727" s="239" t="s">
        <v>3004</v>
      </c>
      <c r="E1727" s="239">
        <v>0</v>
      </c>
      <c r="F1727" s="239" t="s">
        <v>2484</v>
      </c>
      <c r="G1727" s="239" t="s">
        <v>25</v>
      </c>
      <c r="H1727" s="239">
        <v>2</v>
      </c>
      <c r="I1727" s="239" t="s">
        <v>17</v>
      </c>
      <c r="J1727" s="239" t="s">
        <v>17</v>
      </c>
      <c r="K1727" s="239" t="s">
        <v>3221</v>
      </c>
      <c r="L1727" s="240">
        <v>44489</v>
      </c>
      <c r="M1727" s="239" t="s">
        <v>20</v>
      </c>
    </row>
    <row r="1728" spans="1:13" x14ac:dyDescent="0.35">
      <c r="A1728" s="237" t="s">
        <v>763</v>
      </c>
      <c r="B1728" s="237" t="s">
        <v>764</v>
      </c>
      <c r="C1728" s="237" t="s">
        <v>710</v>
      </c>
      <c r="D1728" s="237" t="s">
        <v>3006</v>
      </c>
      <c r="E1728" s="237">
        <v>1</v>
      </c>
      <c r="F1728" s="237" t="s">
        <v>2484</v>
      </c>
      <c r="G1728" s="237" t="s">
        <v>25</v>
      </c>
      <c r="H1728" s="237">
        <v>2</v>
      </c>
      <c r="I1728" s="237" t="s">
        <v>17</v>
      </c>
      <c r="J1728" s="237" t="s">
        <v>17</v>
      </c>
      <c r="K1728" s="237" t="s">
        <v>3222</v>
      </c>
      <c r="L1728" s="238">
        <v>44489</v>
      </c>
      <c r="M1728" s="237" t="s">
        <v>20</v>
      </c>
    </row>
    <row r="1729" spans="1:13" x14ac:dyDescent="0.35">
      <c r="A1729" s="239" t="s">
        <v>763</v>
      </c>
      <c r="B1729" s="239" t="s">
        <v>764</v>
      </c>
      <c r="C1729" s="239" t="s">
        <v>710</v>
      </c>
      <c r="D1729" s="239" t="s">
        <v>3008</v>
      </c>
      <c r="E1729" s="239">
        <v>1</v>
      </c>
      <c r="F1729" s="239" t="s">
        <v>2484</v>
      </c>
      <c r="G1729" s="239" t="s">
        <v>25</v>
      </c>
      <c r="H1729" s="239">
        <v>2</v>
      </c>
      <c r="I1729" s="239" t="s">
        <v>17</v>
      </c>
      <c r="J1729" s="239" t="s">
        <v>17</v>
      </c>
      <c r="K1729" s="239" t="s">
        <v>3223</v>
      </c>
      <c r="L1729" s="240">
        <v>44489</v>
      </c>
      <c r="M1729" s="239" t="s">
        <v>20</v>
      </c>
    </row>
    <row r="1730" spans="1:13" x14ac:dyDescent="0.35">
      <c r="A1730" s="237" t="s">
        <v>763</v>
      </c>
      <c r="B1730" s="237" t="s">
        <v>764</v>
      </c>
      <c r="C1730" s="237" t="s">
        <v>710</v>
      </c>
      <c r="D1730" s="237" t="s">
        <v>3010</v>
      </c>
      <c r="E1730" s="237">
        <v>0</v>
      </c>
      <c r="F1730" s="237" t="s">
        <v>2484</v>
      </c>
      <c r="G1730" s="237" t="s">
        <v>25</v>
      </c>
      <c r="H1730" s="237">
        <v>2</v>
      </c>
      <c r="I1730" s="237" t="s">
        <v>17</v>
      </c>
      <c r="J1730" s="237" t="s">
        <v>17</v>
      </c>
      <c r="K1730" s="237" t="s">
        <v>3224</v>
      </c>
      <c r="L1730" s="238">
        <v>44489</v>
      </c>
      <c r="M1730" s="237" t="s">
        <v>20</v>
      </c>
    </row>
    <row r="1731" spans="1:13" x14ac:dyDescent="0.35">
      <c r="A1731" s="239" t="s">
        <v>763</v>
      </c>
      <c r="B1731" s="239" t="s">
        <v>764</v>
      </c>
      <c r="C1731" s="239" t="s">
        <v>710</v>
      </c>
      <c r="D1731" s="239" t="s">
        <v>3012</v>
      </c>
      <c r="E1731" s="239">
        <v>0</v>
      </c>
      <c r="F1731" s="239" t="s">
        <v>2484</v>
      </c>
      <c r="G1731" s="239" t="s">
        <v>25</v>
      </c>
      <c r="H1731" s="239">
        <v>2</v>
      </c>
      <c r="I1731" s="239" t="s">
        <v>17</v>
      </c>
      <c r="J1731" s="239" t="s">
        <v>17</v>
      </c>
      <c r="K1731" s="239" t="s">
        <v>3225</v>
      </c>
      <c r="L1731" s="240">
        <v>44489</v>
      </c>
      <c r="M1731" s="239" t="s">
        <v>20</v>
      </c>
    </row>
    <row r="1732" spans="1:13" x14ac:dyDescent="0.35">
      <c r="A1732" s="237" t="s">
        <v>763</v>
      </c>
      <c r="B1732" s="237" t="s">
        <v>764</v>
      </c>
      <c r="C1732" s="237" t="s">
        <v>710</v>
      </c>
      <c r="D1732" s="237" t="s">
        <v>3027</v>
      </c>
      <c r="E1732" s="237">
        <v>3</v>
      </c>
      <c r="F1732" s="237" t="s">
        <v>2484</v>
      </c>
      <c r="G1732" s="237" t="s">
        <v>25</v>
      </c>
      <c r="H1732" s="237">
        <v>2</v>
      </c>
      <c r="I1732" s="237" t="s">
        <v>17</v>
      </c>
      <c r="J1732" s="237" t="s">
        <v>17</v>
      </c>
      <c r="K1732" s="237" t="s">
        <v>3226</v>
      </c>
      <c r="L1732" s="238">
        <v>44489</v>
      </c>
      <c r="M1732" s="237" t="s">
        <v>20</v>
      </c>
    </row>
    <row r="1733" spans="1:13" x14ac:dyDescent="0.35">
      <c r="A1733" s="239" t="s">
        <v>763</v>
      </c>
      <c r="B1733" s="239" t="s">
        <v>764</v>
      </c>
      <c r="C1733" s="239" t="s">
        <v>710</v>
      </c>
      <c r="D1733" s="239" t="s">
        <v>3014</v>
      </c>
      <c r="E1733" s="239">
        <v>0</v>
      </c>
      <c r="F1733" s="239" t="s">
        <v>2484</v>
      </c>
      <c r="G1733" s="239" t="s">
        <v>25</v>
      </c>
      <c r="H1733" s="239">
        <v>2</v>
      </c>
      <c r="I1733" s="239" t="s">
        <v>17</v>
      </c>
      <c r="J1733" s="239" t="s">
        <v>17</v>
      </c>
      <c r="K1733" s="239" t="s">
        <v>3227</v>
      </c>
      <c r="L1733" s="240">
        <v>44489</v>
      </c>
      <c r="M1733" s="239" t="s">
        <v>20</v>
      </c>
    </row>
    <row r="1734" spans="1:13" x14ac:dyDescent="0.35">
      <c r="A1734" s="237" t="s">
        <v>763</v>
      </c>
      <c r="B1734" s="237" t="s">
        <v>764</v>
      </c>
      <c r="C1734" s="237" t="s">
        <v>710</v>
      </c>
      <c r="D1734" s="237" t="s">
        <v>3016</v>
      </c>
      <c r="E1734" s="237">
        <v>1</v>
      </c>
      <c r="F1734" s="237" t="s">
        <v>2484</v>
      </c>
      <c r="G1734" s="237" t="s">
        <v>25</v>
      </c>
      <c r="H1734" s="237">
        <v>2</v>
      </c>
      <c r="I1734" s="237" t="s">
        <v>17</v>
      </c>
      <c r="J1734" s="237" t="s">
        <v>17</v>
      </c>
      <c r="K1734" s="237" t="s">
        <v>3228</v>
      </c>
      <c r="L1734" s="238">
        <v>44489</v>
      </c>
      <c r="M1734" s="237" t="s">
        <v>20</v>
      </c>
    </row>
    <row r="1735" spans="1:13" x14ac:dyDescent="0.35">
      <c r="A1735" s="239" t="s">
        <v>763</v>
      </c>
      <c r="B1735" s="239" t="s">
        <v>764</v>
      </c>
      <c r="C1735" s="239" t="s">
        <v>710</v>
      </c>
      <c r="D1735" s="239" t="s">
        <v>2483</v>
      </c>
      <c r="E1735" s="239">
        <v>0</v>
      </c>
      <c r="F1735" s="239" t="s">
        <v>2484</v>
      </c>
      <c r="G1735" s="239" t="s">
        <v>25</v>
      </c>
      <c r="H1735" s="239">
        <v>2</v>
      </c>
      <c r="I1735" s="239" t="s">
        <v>17</v>
      </c>
      <c r="J1735" s="239" t="s">
        <v>17</v>
      </c>
      <c r="K1735" s="239" t="s">
        <v>3229</v>
      </c>
      <c r="L1735" s="240">
        <v>44489</v>
      </c>
      <c r="M1735" s="239" t="s">
        <v>20</v>
      </c>
    </row>
    <row r="1736" spans="1:13" x14ac:dyDescent="0.35">
      <c r="A1736" s="237" t="s">
        <v>89</v>
      </c>
      <c r="B1736" s="237" t="s">
        <v>90</v>
      </c>
      <c r="C1736" s="237" t="s">
        <v>91</v>
      </c>
      <c r="D1736" s="237" t="s">
        <v>3004</v>
      </c>
      <c r="E1736" s="237">
        <v>3</v>
      </c>
      <c r="F1736" s="237" t="s">
        <v>2484</v>
      </c>
      <c r="G1736" s="237" t="s">
        <v>25</v>
      </c>
      <c r="H1736" s="237">
        <v>2</v>
      </c>
      <c r="I1736" s="237" t="s">
        <v>17</v>
      </c>
      <c r="J1736" s="237" t="s">
        <v>17</v>
      </c>
      <c r="K1736" s="237" t="s">
        <v>3230</v>
      </c>
      <c r="L1736" s="238">
        <v>44489</v>
      </c>
      <c r="M1736" s="237" t="s">
        <v>20</v>
      </c>
    </row>
    <row r="1737" spans="1:13" x14ac:dyDescent="0.35">
      <c r="A1737" s="239" t="s">
        <v>89</v>
      </c>
      <c r="B1737" s="239" t="s">
        <v>90</v>
      </c>
      <c r="C1737" s="239" t="s">
        <v>91</v>
      </c>
      <c r="D1737" s="239" t="s">
        <v>3006</v>
      </c>
      <c r="E1737" s="239">
        <v>3</v>
      </c>
      <c r="F1737" s="239" t="s">
        <v>2484</v>
      </c>
      <c r="G1737" s="239" t="s">
        <v>25</v>
      </c>
      <c r="H1737" s="239">
        <v>2</v>
      </c>
      <c r="I1737" s="239" t="s">
        <v>17</v>
      </c>
      <c r="J1737" s="239" t="s">
        <v>17</v>
      </c>
      <c r="K1737" s="239" t="s">
        <v>3231</v>
      </c>
      <c r="L1737" s="240">
        <v>44489</v>
      </c>
      <c r="M1737" s="239" t="s">
        <v>20</v>
      </c>
    </row>
    <row r="1738" spans="1:13" x14ac:dyDescent="0.35">
      <c r="A1738" s="237" t="s">
        <v>89</v>
      </c>
      <c r="B1738" s="237" t="s">
        <v>90</v>
      </c>
      <c r="C1738" s="237" t="s">
        <v>91</v>
      </c>
      <c r="D1738" s="237" t="s">
        <v>3008</v>
      </c>
      <c r="E1738" s="237">
        <v>3</v>
      </c>
      <c r="F1738" s="237" t="s">
        <v>2484</v>
      </c>
      <c r="G1738" s="237" t="s">
        <v>25</v>
      </c>
      <c r="H1738" s="237">
        <v>2</v>
      </c>
      <c r="I1738" s="237" t="s">
        <v>17</v>
      </c>
      <c r="J1738" s="237" t="s">
        <v>17</v>
      </c>
      <c r="K1738" s="237" t="s">
        <v>3232</v>
      </c>
      <c r="L1738" s="238">
        <v>44489</v>
      </c>
      <c r="M1738" s="237" t="s">
        <v>20</v>
      </c>
    </row>
    <row r="1739" spans="1:13" x14ac:dyDescent="0.35">
      <c r="A1739" s="239" t="s">
        <v>89</v>
      </c>
      <c r="B1739" s="239" t="s">
        <v>90</v>
      </c>
      <c r="C1739" s="239" t="s">
        <v>91</v>
      </c>
      <c r="D1739" s="239" t="s">
        <v>3010</v>
      </c>
      <c r="E1739" s="239">
        <v>3</v>
      </c>
      <c r="F1739" s="239" t="s">
        <v>2484</v>
      </c>
      <c r="G1739" s="239" t="s">
        <v>25</v>
      </c>
      <c r="H1739" s="239">
        <v>2</v>
      </c>
      <c r="I1739" s="239" t="s">
        <v>17</v>
      </c>
      <c r="J1739" s="239" t="s">
        <v>17</v>
      </c>
      <c r="K1739" s="239" t="s">
        <v>3233</v>
      </c>
      <c r="L1739" s="240">
        <v>44489</v>
      </c>
      <c r="M1739" s="239" t="s">
        <v>20</v>
      </c>
    </row>
    <row r="1740" spans="1:13" x14ac:dyDescent="0.35">
      <c r="A1740" s="237" t="s">
        <v>89</v>
      </c>
      <c r="B1740" s="237" t="s">
        <v>90</v>
      </c>
      <c r="C1740" s="237" t="s">
        <v>91</v>
      </c>
      <c r="D1740" s="237" t="s">
        <v>3012</v>
      </c>
      <c r="E1740" s="237">
        <v>3</v>
      </c>
      <c r="F1740" s="237" t="s">
        <v>2484</v>
      </c>
      <c r="G1740" s="237" t="s">
        <v>25</v>
      </c>
      <c r="H1740" s="237">
        <v>2</v>
      </c>
      <c r="I1740" s="237" t="s">
        <v>17</v>
      </c>
      <c r="J1740" s="237" t="s">
        <v>17</v>
      </c>
      <c r="K1740" s="237" t="s">
        <v>3234</v>
      </c>
      <c r="L1740" s="238">
        <v>44489</v>
      </c>
      <c r="M1740" s="237" t="s">
        <v>20</v>
      </c>
    </row>
    <row r="1741" spans="1:13" x14ac:dyDescent="0.35">
      <c r="A1741" s="239" t="s">
        <v>89</v>
      </c>
      <c r="B1741" s="239" t="s">
        <v>90</v>
      </c>
      <c r="C1741" s="239" t="s">
        <v>91</v>
      </c>
      <c r="D1741" s="239" t="s">
        <v>3027</v>
      </c>
      <c r="E1741" s="239">
        <v>0</v>
      </c>
      <c r="F1741" s="239" t="s">
        <v>2484</v>
      </c>
      <c r="G1741" s="239" t="s">
        <v>25</v>
      </c>
      <c r="H1741" s="239">
        <v>2</v>
      </c>
      <c r="I1741" s="239" t="s">
        <v>17</v>
      </c>
      <c r="J1741" s="239" t="s">
        <v>17</v>
      </c>
      <c r="K1741" s="239" t="s">
        <v>3235</v>
      </c>
      <c r="L1741" s="240">
        <v>44489</v>
      </c>
      <c r="M1741" s="239" t="s">
        <v>20</v>
      </c>
    </row>
    <row r="1742" spans="1:13" x14ac:dyDescent="0.35">
      <c r="A1742" s="237" t="s">
        <v>89</v>
      </c>
      <c r="B1742" s="237" t="s">
        <v>90</v>
      </c>
      <c r="C1742" s="237" t="s">
        <v>91</v>
      </c>
      <c r="D1742" s="237" t="s">
        <v>3014</v>
      </c>
      <c r="E1742" s="237">
        <v>3</v>
      </c>
      <c r="F1742" s="237" t="s">
        <v>2484</v>
      </c>
      <c r="G1742" s="237" t="s">
        <v>25</v>
      </c>
      <c r="H1742" s="237">
        <v>2</v>
      </c>
      <c r="I1742" s="237" t="s">
        <v>17</v>
      </c>
      <c r="J1742" s="237" t="s">
        <v>17</v>
      </c>
      <c r="K1742" s="237" t="s">
        <v>3236</v>
      </c>
      <c r="L1742" s="238">
        <v>44489</v>
      </c>
      <c r="M1742" s="237" t="s">
        <v>20</v>
      </c>
    </row>
    <row r="1743" spans="1:13" x14ac:dyDescent="0.35">
      <c r="A1743" s="239" t="s">
        <v>89</v>
      </c>
      <c r="B1743" s="239" t="s">
        <v>90</v>
      </c>
      <c r="C1743" s="239" t="s">
        <v>91</v>
      </c>
      <c r="D1743" s="239" t="s">
        <v>3016</v>
      </c>
      <c r="E1743" s="239">
        <v>3</v>
      </c>
      <c r="F1743" s="239" t="s">
        <v>2484</v>
      </c>
      <c r="G1743" s="239" t="s">
        <v>25</v>
      </c>
      <c r="H1743" s="239">
        <v>2</v>
      </c>
      <c r="I1743" s="239" t="s">
        <v>17</v>
      </c>
      <c r="J1743" s="239" t="s">
        <v>17</v>
      </c>
      <c r="K1743" s="239" t="s">
        <v>3237</v>
      </c>
      <c r="L1743" s="240">
        <v>44489</v>
      </c>
      <c r="M1743" s="239" t="s">
        <v>20</v>
      </c>
    </row>
    <row r="1744" spans="1:13" x14ac:dyDescent="0.35">
      <c r="A1744" s="237" t="s">
        <v>89</v>
      </c>
      <c r="B1744" s="237" t="s">
        <v>90</v>
      </c>
      <c r="C1744" s="237" t="s">
        <v>91</v>
      </c>
      <c r="D1744" s="237" t="s">
        <v>2483</v>
      </c>
      <c r="E1744" s="237">
        <v>1</v>
      </c>
      <c r="F1744" s="237" t="s">
        <v>2484</v>
      </c>
      <c r="G1744" s="237" t="s">
        <v>25</v>
      </c>
      <c r="H1744" s="237">
        <v>2</v>
      </c>
      <c r="I1744" s="237" t="s">
        <v>17</v>
      </c>
      <c r="J1744" s="237" t="s">
        <v>17</v>
      </c>
      <c r="K1744" s="237" t="s">
        <v>3238</v>
      </c>
      <c r="L1744" s="238">
        <v>44489</v>
      </c>
      <c r="M1744" s="237" t="s">
        <v>20</v>
      </c>
    </row>
    <row r="1745" spans="1:13" x14ac:dyDescent="0.35">
      <c r="A1745" s="239" t="s">
        <v>515</v>
      </c>
      <c r="B1745" s="239" t="s">
        <v>516</v>
      </c>
      <c r="C1745" s="239" t="s">
        <v>517</v>
      </c>
      <c r="D1745" s="239" t="s">
        <v>3004</v>
      </c>
      <c r="E1745" s="239">
        <v>0</v>
      </c>
      <c r="F1745" s="239" t="s">
        <v>2484</v>
      </c>
      <c r="G1745" s="239" t="s">
        <v>25</v>
      </c>
      <c r="H1745" s="239">
        <v>2</v>
      </c>
      <c r="I1745" s="239" t="s">
        <v>17</v>
      </c>
      <c r="J1745" s="239" t="s">
        <v>17</v>
      </c>
      <c r="K1745" s="239" t="s">
        <v>3239</v>
      </c>
      <c r="L1745" s="240">
        <v>44490</v>
      </c>
      <c r="M1745" s="239" t="s">
        <v>20</v>
      </c>
    </row>
    <row r="1746" spans="1:13" x14ac:dyDescent="0.35">
      <c r="A1746" s="237" t="s">
        <v>515</v>
      </c>
      <c r="B1746" s="237" t="s">
        <v>516</v>
      </c>
      <c r="C1746" s="237" t="s">
        <v>517</v>
      </c>
      <c r="D1746" s="237" t="s">
        <v>3006</v>
      </c>
      <c r="E1746" s="237">
        <v>0</v>
      </c>
      <c r="F1746" s="237" t="s">
        <v>2484</v>
      </c>
      <c r="G1746" s="237" t="s">
        <v>25</v>
      </c>
      <c r="H1746" s="237">
        <v>2</v>
      </c>
      <c r="I1746" s="237" t="s">
        <v>17</v>
      </c>
      <c r="J1746" s="237" t="s">
        <v>17</v>
      </c>
      <c r="K1746" s="237" t="s">
        <v>3240</v>
      </c>
      <c r="L1746" s="238">
        <v>44490</v>
      </c>
      <c r="M1746" s="237" t="s">
        <v>20</v>
      </c>
    </row>
    <row r="1747" spans="1:13" x14ac:dyDescent="0.35">
      <c r="A1747" s="239" t="s">
        <v>515</v>
      </c>
      <c r="B1747" s="239" t="s">
        <v>516</v>
      </c>
      <c r="C1747" s="239" t="s">
        <v>517</v>
      </c>
      <c r="D1747" s="239" t="s">
        <v>3008</v>
      </c>
      <c r="E1747" s="239">
        <v>1</v>
      </c>
      <c r="F1747" s="239" t="s">
        <v>2484</v>
      </c>
      <c r="G1747" s="239" t="s">
        <v>25</v>
      </c>
      <c r="H1747" s="239">
        <v>2</v>
      </c>
      <c r="I1747" s="239" t="s">
        <v>17</v>
      </c>
      <c r="J1747" s="239" t="s">
        <v>17</v>
      </c>
      <c r="K1747" s="239" t="s">
        <v>3241</v>
      </c>
      <c r="L1747" s="240">
        <v>44490</v>
      </c>
      <c r="M1747" s="239" t="s">
        <v>20</v>
      </c>
    </row>
    <row r="1748" spans="1:13" x14ac:dyDescent="0.35">
      <c r="A1748" s="237" t="s">
        <v>515</v>
      </c>
      <c r="B1748" s="237" t="s">
        <v>516</v>
      </c>
      <c r="C1748" s="237" t="s">
        <v>517</v>
      </c>
      <c r="D1748" s="237" t="s">
        <v>3010</v>
      </c>
      <c r="E1748" s="237">
        <v>0</v>
      </c>
      <c r="F1748" s="237" t="s">
        <v>2484</v>
      </c>
      <c r="G1748" s="237" t="s">
        <v>25</v>
      </c>
      <c r="H1748" s="237">
        <v>2</v>
      </c>
      <c r="I1748" s="237" t="s">
        <v>17</v>
      </c>
      <c r="J1748" s="237" t="s">
        <v>17</v>
      </c>
      <c r="K1748" s="237" t="s">
        <v>3242</v>
      </c>
      <c r="L1748" s="238">
        <v>44490</v>
      </c>
      <c r="M1748" s="237" t="s">
        <v>20</v>
      </c>
    </row>
    <row r="1749" spans="1:13" x14ac:dyDescent="0.35">
      <c r="A1749" s="239" t="s">
        <v>515</v>
      </c>
      <c r="B1749" s="239" t="s">
        <v>516</v>
      </c>
      <c r="C1749" s="239" t="s">
        <v>517</v>
      </c>
      <c r="D1749" s="239" t="s">
        <v>3012</v>
      </c>
      <c r="E1749" s="239">
        <v>0</v>
      </c>
      <c r="F1749" s="239" t="s">
        <v>2484</v>
      </c>
      <c r="G1749" s="239" t="s">
        <v>25</v>
      </c>
      <c r="H1749" s="239">
        <v>2</v>
      </c>
      <c r="I1749" s="239" t="s">
        <v>17</v>
      </c>
      <c r="J1749" s="239" t="s">
        <v>17</v>
      </c>
      <c r="K1749" s="239" t="s">
        <v>3243</v>
      </c>
      <c r="L1749" s="240">
        <v>44490</v>
      </c>
      <c r="M1749" s="239" t="s">
        <v>20</v>
      </c>
    </row>
    <row r="1750" spans="1:13" x14ac:dyDescent="0.35">
      <c r="A1750" s="237" t="s">
        <v>515</v>
      </c>
      <c r="B1750" s="237" t="s">
        <v>516</v>
      </c>
      <c r="C1750" s="237" t="s">
        <v>517</v>
      </c>
      <c r="D1750" s="237" t="s">
        <v>3027</v>
      </c>
      <c r="E1750" s="237">
        <v>1</v>
      </c>
      <c r="F1750" s="237" t="s">
        <v>2484</v>
      </c>
      <c r="G1750" s="237" t="s">
        <v>25</v>
      </c>
      <c r="H1750" s="237">
        <v>2</v>
      </c>
      <c r="I1750" s="237" t="s">
        <v>17</v>
      </c>
      <c r="J1750" s="237" t="s">
        <v>17</v>
      </c>
      <c r="K1750" s="237" t="s">
        <v>3244</v>
      </c>
      <c r="L1750" s="238">
        <v>44490</v>
      </c>
      <c r="M1750" s="237" t="s">
        <v>20</v>
      </c>
    </row>
    <row r="1751" spans="1:13" x14ac:dyDescent="0.35">
      <c r="A1751" s="239" t="s">
        <v>515</v>
      </c>
      <c r="B1751" s="239" t="s">
        <v>516</v>
      </c>
      <c r="C1751" s="239" t="s">
        <v>517</v>
      </c>
      <c r="D1751" s="239" t="s">
        <v>3014</v>
      </c>
      <c r="E1751" s="239">
        <v>0</v>
      </c>
      <c r="F1751" s="239" t="s">
        <v>2484</v>
      </c>
      <c r="G1751" s="239" t="s">
        <v>25</v>
      </c>
      <c r="H1751" s="239">
        <v>2</v>
      </c>
      <c r="I1751" s="239" t="s">
        <v>17</v>
      </c>
      <c r="J1751" s="239" t="s">
        <v>17</v>
      </c>
      <c r="K1751" s="239" t="s">
        <v>3245</v>
      </c>
      <c r="L1751" s="240">
        <v>44490</v>
      </c>
      <c r="M1751" s="239" t="s">
        <v>20</v>
      </c>
    </row>
    <row r="1752" spans="1:13" x14ac:dyDescent="0.35">
      <c r="A1752" s="237" t="s">
        <v>515</v>
      </c>
      <c r="B1752" s="237" t="s">
        <v>516</v>
      </c>
      <c r="C1752" s="237" t="s">
        <v>517</v>
      </c>
      <c r="D1752" s="237" t="s">
        <v>3016</v>
      </c>
      <c r="E1752" s="237">
        <v>1</v>
      </c>
      <c r="F1752" s="237" t="s">
        <v>2484</v>
      </c>
      <c r="G1752" s="237" t="s">
        <v>25</v>
      </c>
      <c r="H1752" s="237">
        <v>2</v>
      </c>
      <c r="I1752" s="237" t="s">
        <v>17</v>
      </c>
      <c r="J1752" s="237" t="s">
        <v>17</v>
      </c>
      <c r="K1752" s="237" t="s">
        <v>3246</v>
      </c>
      <c r="L1752" s="238">
        <v>44490</v>
      </c>
      <c r="M1752" s="237" t="s">
        <v>20</v>
      </c>
    </row>
    <row r="1753" spans="1:13" x14ac:dyDescent="0.35">
      <c r="A1753" s="239" t="s">
        <v>515</v>
      </c>
      <c r="B1753" s="239" t="s">
        <v>516</v>
      </c>
      <c r="C1753" s="239" t="s">
        <v>517</v>
      </c>
      <c r="D1753" s="239" t="s">
        <v>2483</v>
      </c>
      <c r="E1753" s="239">
        <v>0</v>
      </c>
      <c r="F1753" s="239" t="s">
        <v>2484</v>
      </c>
      <c r="G1753" s="239" t="s">
        <v>25</v>
      </c>
      <c r="H1753" s="239">
        <v>2</v>
      </c>
      <c r="I1753" s="239" t="s">
        <v>17</v>
      </c>
      <c r="J1753" s="239" t="s">
        <v>17</v>
      </c>
      <c r="K1753" s="239" t="s">
        <v>3247</v>
      </c>
      <c r="L1753" s="240">
        <v>44490</v>
      </c>
      <c r="M1753" s="239" t="s">
        <v>20</v>
      </c>
    </row>
    <row r="1754" spans="1:13" x14ac:dyDescent="0.35">
      <c r="A1754" s="237" t="s">
        <v>525</v>
      </c>
      <c r="B1754" s="237" t="s">
        <v>526</v>
      </c>
      <c r="C1754" s="237" t="s">
        <v>517</v>
      </c>
      <c r="D1754" s="237" t="s">
        <v>3004</v>
      </c>
      <c r="E1754" s="237">
        <v>0</v>
      </c>
      <c r="F1754" s="237" t="s">
        <v>2484</v>
      </c>
      <c r="G1754" s="237" t="s">
        <v>25</v>
      </c>
      <c r="H1754" s="237">
        <v>2</v>
      </c>
      <c r="I1754" s="237" t="s">
        <v>17</v>
      </c>
      <c r="J1754" s="237" t="s">
        <v>17</v>
      </c>
      <c r="K1754" s="237" t="s">
        <v>3248</v>
      </c>
      <c r="L1754" s="238">
        <v>44490</v>
      </c>
      <c r="M1754" s="237" t="s">
        <v>20</v>
      </c>
    </row>
    <row r="1755" spans="1:13" x14ac:dyDescent="0.35">
      <c r="A1755" s="239" t="s">
        <v>525</v>
      </c>
      <c r="B1755" s="239" t="s">
        <v>526</v>
      </c>
      <c r="C1755" s="239" t="s">
        <v>517</v>
      </c>
      <c r="D1755" s="239" t="s">
        <v>3006</v>
      </c>
      <c r="E1755" s="239">
        <v>1</v>
      </c>
      <c r="F1755" s="239" t="s">
        <v>2484</v>
      </c>
      <c r="G1755" s="239" t="s">
        <v>25</v>
      </c>
      <c r="H1755" s="239">
        <v>2</v>
      </c>
      <c r="I1755" s="239" t="s">
        <v>17</v>
      </c>
      <c r="J1755" s="239" t="s">
        <v>17</v>
      </c>
      <c r="K1755" s="239" t="s">
        <v>3249</v>
      </c>
      <c r="L1755" s="240">
        <v>44490</v>
      </c>
      <c r="M1755" s="239" t="s">
        <v>20</v>
      </c>
    </row>
    <row r="1756" spans="1:13" x14ac:dyDescent="0.35">
      <c r="A1756" s="237" t="s">
        <v>525</v>
      </c>
      <c r="B1756" s="237" t="s">
        <v>526</v>
      </c>
      <c r="C1756" s="237" t="s">
        <v>517</v>
      </c>
      <c r="D1756" s="237" t="s">
        <v>3008</v>
      </c>
      <c r="E1756" s="237">
        <v>2</v>
      </c>
      <c r="F1756" s="237" t="s">
        <v>2484</v>
      </c>
      <c r="G1756" s="237" t="s">
        <v>25</v>
      </c>
      <c r="H1756" s="237">
        <v>2</v>
      </c>
      <c r="I1756" s="237" t="s">
        <v>17</v>
      </c>
      <c r="J1756" s="237" t="s">
        <v>17</v>
      </c>
      <c r="K1756" s="237" t="s">
        <v>3250</v>
      </c>
      <c r="L1756" s="238">
        <v>44490</v>
      </c>
      <c r="M1756" s="237" t="s">
        <v>20</v>
      </c>
    </row>
    <row r="1757" spans="1:13" x14ac:dyDescent="0.35">
      <c r="A1757" s="239" t="s">
        <v>525</v>
      </c>
      <c r="B1757" s="239" t="s">
        <v>526</v>
      </c>
      <c r="C1757" s="239" t="s">
        <v>517</v>
      </c>
      <c r="D1757" s="239" t="s">
        <v>3010</v>
      </c>
      <c r="E1757" s="239">
        <v>0</v>
      </c>
      <c r="F1757" s="239" t="s">
        <v>2484</v>
      </c>
      <c r="G1757" s="239" t="s">
        <v>25</v>
      </c>
      <c r="H1757" s="239">
        <v>2</v>
      </c>
      <c r="I1757" s="239" t="s">
        <v>17</v>
      </c>
      <c r="J1757" s="239" t="s">
        <v>17</v>
      </c>
      <c r="K1757" s="239" t="s">
        <v>3251</v>
      </c>
      <c r="L1757" s="240">
        <v>44490</v>
      </c>
      <c r="M1757" s="239" t="s">
        <v>20</v>
      </c>
    </row>
    <row r="1758" spans="1:13" x14ac:dyDescent="0.35">
      <c r="A1758" s="237" t="s">
        <v>525</v>
      </c>
      <c r="B1758" s="237" t="s">
        <v>526</v>
      </c>
      <c r="C1758" s="237" t="s">
        <v>517</v>
      </c>
      <c r="D1758" s="237" t="s">
        <v>3012</v>
      </c>
      <c r="E1758" s="237">
        <v>0</v>
      </c>
      <c r="F1758" s="237" t="s">
        <v>2484</v>
      </c>
      <c r="G1758" s="237" t="s">
        <v>25</v>
      </c>
      <c r="H1758" s="237">
        <v>2</v>
      </c>
      <c r="I1758" s="237" t="s">
        <v>17</v>
      </c>
      <c r="J1758" s="237" t="s">
        <v>17</v>
      </c>
      <c r="K1758" s="237" t="s">
        <v>3252</v>
      </c>
      <c r="L1758" s="238">
        <v>44490</v>
      </c>
      <c r="M1758" s="237" t="s">
        <v>20</v>
      </c>
    </row>
    <row r="1759" spans="1:13" x14ac:dyDescent="0.35">
      <c r="A1759" s="239" t="s">
        <v>525</v>
      </c>
      <c r="B1759" s="239" t="s">
        <v>526</v>
      </c>
      <c r="C1759" s="239" t="s">
        <v>517</v>
      </c>
      <c r="D1759" s="239" t="s">
        <v>3027</v>
      </c>
      <c r="E1759" s="239">
        <v>1</v>
      </c>
      <c r="F1759" s="239" t="s">
        <v>2484</v>
      </c>
      <c r="G1759" s="239" t="s">
        <v>25</v>
      </c>
      <c r="H1759" s="239">
        <v>2</v>
      </c>
      <c r="I1759" s="239" t="s">
        <v>17</v>
      </c>
      <c r="J1759" s="239" t="s">
        <v>17</v>
      </c>
      <c r="K1759" s="239" t="s">
        <v>3253</v>
      </c>
      <c r="L1759" s="240">
        <v>44490</v>
      </c>
      <c r="M1759" s="239" t="s">
        <v>20</v>
      </c>
    </row>
    <row r="1760" spans="1:13" x14ac:dyDescent="0.35">
      <c r="A1760" s="237" t="s">
        <v>525</v>
      </c>
      <c r="B1760" s="237" t="s">
        <v>526</v>
      </c>
      <c r="C1760" s="237" t="s">
        <v>517</v>
      </c>
      <c r="D1760" s="237" t="s">
        <v>3014</v>
      </c>
      <c r="E1760" s="237">
        <v>2</v>
      </c>
      <c r="F1760" s="237" t="s">
        <v>2484</v>
      </c>
      <c r="G1760" s="237" t="s">
        <v>25</v>
      </c>
      <c r="H1760" s="237">
        <v>2</v>
      </c>
      <c r="I1760" s="237" t="s">
        <v>17</v>
      </c>
      <c r="J1760" s="237" t="s">
        <v>17</v>
      </c>
      <c r="K1760" s="237" t="s">
        <v>3254</v>
      </c>
      <c r="L1760" s="238">
        <v>44490</v>
      </c>
      <c r="M1760" s="237" t="s">
        <v>20</v>
      </c>
    </row>
    <row r="1761" spans="1:13" x14ac:dyDescent="0.35">
      <c r="A1761" s="239" t="s">
        <v>525</v>
      </c>
      <c r="B1761" s="239" t="s">
        <v>526</v>
      </c>
      <c r="C1761" s="239" t="s">
        <v>517</v>
      </c>
      <c r="D1761" s="239" t="s">
        <v>3016</v>
      </c>
      <c r="E1761" s="239">
        <v>2</v>
      </c>
      <c r="F1761" s="239" t="s">
        <v>2484</v>
      </c>
      <c r="G1761" s="239" t="s">
        <v>25</v>
      </c>
      <c r="H1761" s="239">
        <v>2</v>
      </c>
      <c r="I1761" s="239" t="s">
        <v>17</v>
      </c>
      <c r="J1761" s="239" t="s">
        <v>17</v>
      </c>
      <c r="K1761" s="239" t="s">
        <v>3255</v>
      </c>
      <c r="L1761" s="240">
        <v>44490</v>
      </c>
      <c r="M1761" s="239" t="s">
        <v>20</v>
      </c>
    </row>
    <row r="1762" spans="1:13" x14ac:dyDescent="0.35">
      <c r="A1762" s="237" t="s">
        <v>525</v>
      </c>
      <c r="B1762" s="237" t="s">
        <v>526</v>
      </c>
      <c r="C1762" s="237" t="s">
        <v>517</v>
      </c>
      <c r="D1762" s="237" t="s">
        <v>2483</v>
      </c>
      <c r="E1762" s="237">
        <v>0</v>
      </c>
      <c r="F1762" s="237" t="s">
        <v>2484</v>
      </c>
      <c r="G1762" s="237" t="s">
        <v>25</v>
      </c>
      <c r="H1762" s="237">
        <v>2</v>
      </c>
      <c r="I1762" s="237" t="s">
        <v>17</v>
      </c>
      <c r="J1762" s="237" t="s">
        <v>17</v>
      </c>
      <c r="K1762" s="237" t="s">
        <v>3256</v>
      </c>
      <c r="L1762" s="238">
        <v>44490</v>
      </c>
      <c r="M1762" s="237" t="s">
        <v>20</v>
      </c>
    </row>
    <row r="1763" spans="1:13" x14ac:dyDescent="0.35">
      <c r="A1763" s="239" t="s">
        <v>1673</v>
      </c>
      <c r="B1763" s="239" t="s">
        <v>1674</v>
      </c>
      <c r="C1763" s="239" t="s">
        <v>517</v>
      </c>
      <c r="D1763" s="239" t="s">
        <v>3004</v>
      </c>
      <c r="E1763" s="239">
        <v>0</v>
      </c>
      <c r="F1763" s="239" t="s">
        <v>2484</v>
      </c>
      <c r="G1763" s="239" t="s">
        <v>25</v>
      </c>
      <c r="H1763" s="239">
        <v>2</v>
      </c>
      <c r="I1763" s="239" t="s">
        <v>17</v>
      </c>
      <c r="J1763" s="239" t="s">
        <v>17</v>
      </c>
      <c r="K1763" s="239" t="s">
        <v>3257</v>
      </c>
      <c r="L1763" s="240">
        <v>44490</v>
      </c>
      <c r="M1763" s="239" t="s">
        <v>20</v>
      </c>
    </row>
    <row r="1764" spans="1:13" x14ac:dyDescent="0.35">
      <c r="A1764" s="237" t="s">
        <v>1673</v>
      </c>
      <c r="B1764" s="237" t="s">
        <v>1674</v>
      </c>
      <c r="C1764" s="237" t="s">
        <v>517</v>
      </c>
      <c r="D1764" s="237" t="s">
        <v>3006</v>
      </c>
      <c r="E1764" s="237">
        <v>1</v>
      </c>
      <c r="F1764" s="237" t="s">
        <v>2484</v>
      </c>
      <c r="G1764" s="237" t="s">
        <v>25</v>
      </c>
      <c r="H1764" s="237">
        <v>2</v>
      </c>
      <c r="I1764" s="237" t="s">
        <v>17</v>
      </c>
      <c r="J1764" s="237" t="s">
        <v>17</v>
      </c>
      <c r="K1764" s="237" t="s">
        <v>3258</v>
      </c>
      <c r="L1764" s="238">
        <v>44490</v>
      </c>
      <c r="M1764" s="237" t="s">
        <v>20</v>
      </c>
    </row>
    <row r="1765" spans="1:13" x14ac:dyDescent="0.35">
      <c r="A1765" s="239" t="s">
        <v>1673</v>
      </c>
      <c r="B1765" s="239" t="s">
        <v>1674</v>
      </c>
      <c r="C1765" s="239" t="s">
        <v>517</v>
      </c>
      <c r="D1765" s="239" t="s">
        <v>3008</v>
      </c>
      <c r="E1765" s="239">
        <v>2</v>
      </c>
      <c r="F1765" s="239" t="s">
        <v>2484</v>
      </c>
      <c r="G1765" s="239" t="s">
        <v>25</v>
      </c>
      <c r="H1765" s="239">
        <v>2</v>
      </c>
      <c r="I1765" s="239" t="s">
        <v>17</v>
      </c>
      <c r="J1765" s="239" t="s">
        <v>17</v>
      </c>
      <c r="K1765" s="239" t="s">
        <v>3259</v>
      </c>
      <c r="L1765" s="240">
        <v>44490</v>
      </c>
      <c r="M1765" s="239" t="s">
        <v>20</v>
      </c>
    </row>
    <row r="1766" spans="1:13" x14ac:dyDescent="0.35">
      <c r="A1766" s="237" t="s">
        <v>1673</v>
      </c>
      <c r="B1766" s="237" t="s">
        <v>1674</v>
      </c>
      <c r="C1766" s="237" t="s">
        <v>517</v>
      </c>
      <c r="D1766" s="237" t="s">
        <v>3010</v>
      </c>
      <c r="E1766" s="237">
        <v>0</v>
      </c>
      <c r="F1766" s="237" t="s">
        <v>2484</v>
      </c>
      <c r="G1766" s="237" t="s">
        <v>25</v>
      </c>
      <c r="H1766" s="237">
        <v>2</v>
      </c>
      <c r="I1766" s="237" t="s">
        <v>17</v>
      </c>
      <c r="J1766" s="237" t="s">
        <v>17</v>
      </c>
      <c r="K1766" s="237" t="s">
        <v>3260</v>
      </c>
      <c r="L1766" s="238">
        <v>44490</v>
      </c>
      <c r="M1766" s="237" t="s">
        <v>20</v>
      </c>
    </row>
    <row r="1767" spans="1:13" x14ac:dyDescent="0.35">
      <c r="A1767" s="239" t="s">
        <v>1673</v>
      </c>
      <c r="B1767" s="239" t="s">
        <v>1674</v>
      </c>
      <c r="C1767" s="239" t="s">
        <v>517</v>
      </c>
      <c r="D1767" s="239" t="s">
        <v>3012</v>
      </c>
      <c r="E1767" s="239">
        <v>0</v>
      </c>
      <c r="F1767" s="239" t="s">
        <v>2484</v>
      </c>
      <c r="G1767" s="239" t="s">
        <v>25</v>
      </c>
      <c r="H1767" s="239">
        <v>2</v>
      </c>
      <c r="I1767" s="239" t="s">
        <v>17</v>
      </c>
      <c r="J1767" s="239" t="s">
        <v>17</v>
      </c>
      <c r="K1767" s="239" t="s">
        <v>3261</v>
      </c>
      <c r="L1767" s="240">
        <v>44490</v>
      </c>
      <c r="M1767" s="239" t="s">
        <v>20</v>
      </c>
    </row>
    <row r="1768" spans="1:13" x14ac:dyDescent="0.35">
      <c r="A1768" s="237" t="s">
        <v>1673</v>
      </c>
      <c r="B1768" s="237" t="s">
        <v>1674</v>
      </c>
      <c r="C1768" s="237" t="s">
        <v>517</v>
      </c>
      <c r="D1768" s="237" t="s">
        <v>3027</v>
      </c>
      <c r="E1768" s="237">
        <v>1</v>
      </c>
      <c r="F1768" s="237" t="s">
        <v>2484</v>
      </c>
      <c r="G1768" s="237" t="s">
        <v>25</v>
      </c>
      <c r="H1768" s="237">
        <v>2</v>
      </c>
      <c r="I1768" s="237" t="s">
        <v>17</v>
      </c>
      <c r="J1768" s="237" t="s">
        <v>17</v>
      </c>
      <c r="K1768" s="237" t="s">
        <v>3262</v>
      </c>
      <c r="L1768" s="238">
        <v>44490</v>
      </c>
      <c r="M1768" s="237" t="s">
        <v>20</v>
      </c>
    </row>
    <row r="1769" spans="1:13" x14ac:dyDescent="0.35">
      <c r="A1769" s="239" t="s">
        <v>1673</v>
      </c>
      <c r="B1769" s="239" t="s">
        <v>1674</v>
      </c>
      <c r="C1769" s="239" t="s">
        <v>517</v>
      </c>
      <c r="D1769" s="239" t="s">
        <v>3014</v>
      </c>
      <c r="E1769" s="239">
        <v>2</v>
      </c>
      <c r="F1769" s="239" t="s">
        <v>2484</v>
      </c>
      <c r="G1769" s="239" t="s">
        <v>25</v>
      </c>
      <c r="H1769" s="239">
        <v>2</v>
      </c>
      <c r="I1769" s="239" t="s">
        <v>17</v>
      </c>
      <c r="J1769" s="239" t="s">
        <v>17</v>
      </c>
      <c r="K1769" s="239" t="s">
        <v>3263</v>
      </c>
      <c r="L1769" s="240">
        <v>44490</v>
      </c>
      <c r="M1769" s="239" t="s">
        <v>20</v>
      </c>
    </row>
    <row r="1770" spans="1:13" x14ac:dyDescent="0.35">
      <c r="A1770" s="237" t="s">
        <v>1673</v>
      </c>
      <c r="B1770" s="237" t="s">
        <v>1674</v>
      </c>
      <c r="C1770" s="237" t="s">
        <v>517</v>
      </c>
      <c r="D1770" s="237" t="s">
        <v>3016</v>
      </c>
      <c r="E1770" s="237">
        <v>2</v>
      </c>
      <c r="F1770" s="237" t="s">
        <v>2484</v>
      </c>
      <c r="G1770" s="237" t="s">
        <v>25</v>
      </c>
      <c r="H1770" s="237">
        <v>2</v>
      </c>
      <c r="I1770" s="237" t="s">
        <v>17</v>
      </c>
      <c r="J1770" s="237" t="s">
        <v>17</v>
      </c>
      <c r="K1770" s="237" t="s">
        <v>3264</v>
      </c>
      <c r="L1770" s="238">
        <v>44490</v>
      </c>
      <c r="M1770" s="237" t="s">
        <v>20</v>
      </c>
    </row>
    <row r="1771" spans="1:13" x14ac:dyDescent="0.35">
      <c r="A1771" s="239" t="s">
        <v>1673</v>
      </c>
      <c r="B1771" s="239" t="s">
        <v>1674</v>
      </c>
      <c r="C1771" s="239" t="s">
        <v>517</v>
      </c>
      <c r="D1771" s="239" t="s">
        <v>2483</v>
      </c>
      <c r="E1771" s="239">
        <v>0</v>
      </c>
      <c r="F1771" s="239" t="s">
        <v>2484</v>
      </c>
      <c r="G1771" s="239" t="s">
        <v>25</v>
      </c>
      <c r="H1771" s="239">
        <v>2</v>
      </c>
      <c r="I1771" s="239" t="s">
        <v>17</v>
      </c>
      <c r="J1771" s="239" t="s">
        <v>17</v>
      </c>
      <c r="K1771" s="239" t="s">
        <v>3265</v>
      </c>
      <c r="L1771" s="240">
        <v>44490</v>
      </c>
      <c r="M1771" s="239" t="s">
        <v>20</v>
      </c>
    </row>
    <row r="1772" spans="1:13" x14ac:dyDescent="0.35">
      <c r="A1772" s="237" t="s">
        <v>229</v>
      </c>
      <c r="B1772" s="237" t="s">
        <v>230</v>
      </c>
      <c r="C1772" s="237" t="s">
        <v>231</v>
      </c>
      <c r="D1772" s="237" t="s">
        <v>3004</v>
      </c>
      <c r="E1772" s="237">
        <v>0</v>
      </c>
      <c r="F1772" s="237" t="s">
        <v>2484</v>
      </c>
      <c r="G1772" s="237" t="s">
        <v>25</v>
      </c>
      <c r="H1772" s="237">
        <v>2</v>
      </c>
      <c r="I1772" s="237" t="s">
        <v>17</v>
      </c>
      <c r="J1772" s="237" t="s">
        <v>17</v>
      </c>
      <c r="K1772" s="237" t="s">
        <v>3266</v>
      </c>
      <c r="L1772" s="238">
        <v>44490</v>
      </c>
      <c r="M1772" s="237" t="s">
        <v>20</v>
      </c>
    </row>
    <row r="1773" spans="1:13" x14ac:dyDescent="0.35">
      <c r="A1773" s="239" t="s">
        <v>229</v>
      </c>
      <c r="B1773" s="239" t="s">
        <v>230</v>
      </c>
      <c r="C1773" s="239" t="s">
        <v>231</v>
      </c>
      <c r="D1773" s="239" t="s">
        <v>3006</v>
      </c>
      <c r="E1773" s="239">
        <v>0</v>
      </c>
      <c r="F1773" s="239" t="s">
        <v>2484</v>
      </c>
      <c r="G1773" s="239" t="s">
        <v>25</v>
      </c>
      <c r="H1773" s="239">
        <v>2</v>
      </c>
      <c r="I1773" s="239" t="s">
        <v>17</v>
      </c>
      <c r="J1773" s="239" t="s">
        <v>17</v>
      </c>
      <c r="K1773" s="239" t="s">
        <v>3267</v>
      </c>
      <c r="L1773" s="240">
        <v>44490</v>
      </c>
      <c r="M1773" s="239" t="s">
        <v>20</v>
      </c>
    </row>
    <row r="1774" spans="1:13" x14ac:dyDescent="0.35">
      <c r="A1774" s="237" t="s">
        <v>229</v>
      </c>
      <c r="B1774" s="237" t="s">
        <v>230</v>
      </c>
      <c r="C1774" s="237" t="s">
        <v>231</v>
      </c>
      <c r="D1774" s="237" t="s">
        <v>3008</v>
      </c>
      <c r="E1774" s="237">
        <v>0</v>
      </c>
      <c r="F1774" s="237" t="s">
        <v>2484</v>
      </c>
      <c r="G1774" s="237" t="s">
        <v>25</v>
      </c>
      <c r="H1774" s="237">
        <v>2</v>
      </c>
      <c r="I1774" s="237" t="s">
        <v>17</v>
      </c>
      <c r="J1774" s="237" t="s">
        <v>17</v>
      </c>
      <c r="K1774" s="237" t="s">
        <v>3268</v>
      </c>
      <c r="L1774" s="238">
        <v>44490</v>
      </c>
      <c r="M1774" s="237" t="s">
        <v>20</v>
      </c>
    </row>
    <row r="1775" spans="1:13" x14ac:dyDescent="0.35">
      <c r="A1775" s="239" t="s">
        <v>229</v>
      </c>
      <c r="B1775" s="239" t="s">
        <v>230</v>
      </c>
      <c r="C1775" s="239" t="s">
        <v>231</v>
      </c>
      <c r="D1775" s="239" t="s">
        <v>3010</v>
      </c>
      <c r="E1775" s="239">
        <v>0</v>
      </c>
      <c r="F1775" s="239" t="s">
        <v>2484</v>
      </c>
      <c r="G1775" s="239" t="s">
        <v>25</v>
      </c>
      <c r="H1775" s="239">
        <v>2</v>
      </c>
      <c r="I1775" s="239" t="s">
        <v>17</v>
      </c>
      <c r="J1775" s="239" t="s">
        <v>17</v>
      </c>
      <c r="K1775" s="239" t="s">
        <v>3269</v>
      </c>
      <c r="L1775" s="240">
        <v>44490</v>
      </c>
      <c r="M1775" s="239" t="s">
        <v>20</v>
      </c>
    </row>
    <row r="1776" spans="1:13" x14ac:dyDescent="0.35">
      <c r="A1776" s="237" t="s">
        <v>229</v>
      </c>
      <c r="B1776" s="237" t="s">
        <v>230</v>
      </c>
      <c r="C1776" s="237" t="s">
        <v>231</v>
      </c>
      <c r="D1776" s="237" t="s">
        <v>3012</v>
      </c>
      <c r="E1776" s="237">
        <v>0</v>
      </c>
      <c r="F1776" s="237" t="s">
        <v>2484</v>
      </c>
      <c r="G1776" s="237" t="s">
        <v>25</v>
      </c>
      <c r="H1776" s="237">
        <v>2</v>
      </c>
      <c r="I1776" s="237" t="s">
        <v>17</v>
      </c>
      <c r="J1776" s="237" t="s">
        <v>17</v>
      </c>
      <c r="K1776" s="237" t="s">
        <v>3270</v>
      </c>
      <c r="L1776" s="238">
        <v>44490</v>
      </c>
      <c r="M1776" s="237" t="s">
        <v>20</v>
      </c>
    </row>
    <row r="1777" spans="1:13" x14ac:dyDescent="0.35">
      <c r="A1777" s="239" t="s">
        <v>229</v>
      </c>
      <c r="B1777" s="239" t="s">
        <v>230</v>
      </c>
      <c r="C1777" s="239" t="s">
        <v>231</v>
      </c>
      <c r="D1777" s="239" t="s">
        <v>3027</v>
      </c>
      <c r="E1777" s="239">
        <v>3</v>
      </c>
      <c r="F1777" s="239" t="s">
        <v>2484</v>
      </c>
      <c r="G1777" s="239" t="s">
        <v>25</v>
      </c>
      <c r="H1777" s="239">
        <v>2</v>
      </c>
      <c r="I1777" s="239" t="s">
        <v>17</v>
      </c>
      <c r="J1777" s="239" t="s">
        <v>17</v>
      </c>
      <c r="K1777" s="239" t="s">
        <v>3271</v>
      </c>
      <c r="L1777" s="240">
        <v>44490</v>
      </c>
      <c r="M1777" s="239" t="s">
        <v>20</v>
      </c>
    </row>
    <row r="1778" spans="1:13" x14ac:dyDescent="0.35">
      <c r="A1778" s="237" t="s">
        <v>229</v>
      </c>
      <c r="B1778" s="237" t="s">
        <v>230</v>
      </c>
      <c r="C1778" s="237" t="s">
        <v>231</v>
      </c>
      <c r="D1778" s="237" t="s">
        <v>3014</v>
      </c>
      <c r="E1778" s="237">
        <v>1</v>
      </c>
      <c r="F1778" s="237" t="s">
        <v>2484</v>
      </c>
      <c r="G1778" s="237" t="s">
        <v>25</v>
      </c>
      <c r="H1778" s="237">
        <v>2</v>
      </c>
      <c r="I1778" s="237" t="s">
        <v>17</v>
      </c>
      <c r="J1778" s="237" t="s">
        <v>17</v>
      </c>
      <c r="K1778" s="237" t="s">
        <v>3272</v>
      </c>
      <c r="L1778" s="238">
        <v>44490</v>
      </c>
      <c r="M1778" s="237" t="s">
        <v>20</v>
      </c>
    </row>
    <row r="1779" spans="1:13" x14ac:dyDescent="0.35">
      <c r="A1779" s="239" t="s">
        <v>229</v>
      </c>
      <c r="B1779" s="239" t="s">
        <v>230</v>
      </c>
      <c r="C1779" s="239" t="s">
        <v>231</v>
      </c>
      <c r="D1779" s="239" t="s">
        <v>3016</v>
      </c>
      <c r="E1779" s="239">
        <v>0</v>
      </c>
      <c r="F1779" s="239" t="s">
        <v>2484</v>
      </c>
      <c r="G1779" s="239" t="s">
        <v>25</v>
      </c>
      <c r="H1779" s="239">
        <v>2</v>
      </c>
      <c r="I1779" s="239" t="s">
        <v>17</v>
      </c>
      <c r="J1779" s="239" t="s">
        <v>17</v>
      </c>
      <c r="K1779" s="239" t="s">
        <v>3273</v>
      </c>
      <c r="L1779" s="240">
        <v>44490</v>
      </c>
      <c r="M1779" s="239" t="s">
        <v>20</v>
      </c>
    </row>
    <row r="1780" spans="1:13" x14ac:dyDescent="0.35">
      <c r="A1780" s="237" t="s">
        <v>229</v>
      </c>
      <c r="B1780" s="237" t="s">
        <v>230</v>
      </c>
      <c r="C1780" s="237" t="s">
        <v>231</v>
      </c>
      <c r="D1780" s="237" t="s">
        <v>2483</v>
      </c>
      <c r="E1780" s="237">
        <v>0</v>
      </c>
      <c r="F1780" s="237" t="s">
        <v>2484</v>
      </c>
      <c r="G1780" s="237" t="s">
        <v>25</v>
      </c>
      <c r="H1780" s="237">
        <v>2</v>
      </c>
      <c r="I1780" s="237" t="s">
        <v>17</v>
      </c>
      <c r="J1780" s="237" t="s">
        <v>17</v>
      </c>
      <c r="K1780" s="237" t="s">
        <v>3274</v>
      </c>
      <c r="L1780" s="238">
        <v>44490</v>
      </c>
      <c r="M1780" s="237" t="s">
        <v>20</v>
      </c>
    </row>
    <row r="1781" spans="1:13" x14ac:dyDescent="0.35">
      <c r="A1781" s="239" t="s">
        <v>686</v>
      </c>
      <c r="B1781" s="239" t="s">
        <v>687</v>
      </c>
      <c r="C1781" s="239" t="s">
        <v>688</v>
      </c>
      <c r="D1781" s="239" t="s">
        <v>3004</v>
      </c>
      <c r="E1781" s="239">
        <v>0</v>
      </c>
      <c r="F1781" s="239" t="s">
        <v>2484</v>
      </c>
      <c r="G1781" s="239" t="s">
        <v>25</v>
      </c>
      <c r="H1781" s="239">
        <v>2</v>
      </c>
      <c r="I1781" s="239" t="s">
        <v>17</v>
      </c>
      <c r="J1781" s="239" t="s">
        <v>17</v>
      </c>
      <c r="K1781" s="239" t="s">
        <v>3275</v>
      </c>
      <c r="L1781" s="240">
        <v>44490</v>
      </c>
      <c r="M1781" s="239" t="s">
        <v>20</v>
      </c>
    </row>
    <row r="1782" spans="1:13" x14ac:dyDescent="0.35">
      <c r="A1782" s="237" t="s">
        <v>686</v>
      </c>
      <c r="B1782" s="237" t="s">
        <v>687</v>
      </c>
      <c r="C1782" s="237" t="s">
        <v>688</v>
      </c>
      <c r="D1782" s="237" t="s">
        <v>3006</v>
      </c>
      <c r="E1782" s="237">
        <v>0</v>
      </c>
      <c r="F1782" s="237" t="s">
        <v>2484</v>
      </c>
      <c r="G1782" s="237" t="s">
        <v>25</v>
      </c>
      <c r="H1782" s="237">
        <v>2</v>
      </c>
      <c r="I1782" s="237" t="s">
        <v>17</v>
      </c>
      <c r="J1782" s="237" t="s">
        <v>17</v>
      </c>
      <c r="K1782" s="237" t="s">
        <v>3276</v>
      </c>
      <c r="L1782" s="238">
        <v>44490</v>
      </c>
      <c r="M1782" s="237" t="s">
        <v>20</v>
      </c>
    </row>
    <row r="1783" spans="1:13" x14ac:dyDescent="0.35">
      <c r="A1783" s="239" t="s">
        <v>686</v>
      </c>
      <c r="B1783" s="239" t="s">
        <v>687</v>
      </c>
      <c r="C1783" s="239" t="s">
        <v>688</v>
      </c>
      <c r="D1783" s="239" t="s">
        <v>3008</v>
      </c>
      <c r="E1783" s="239">
        <v>0</v>
      </c>
      <c r="F1783" s="239" t="s">
        <v>2484</v>
      </c>
      <c r="G1783" s="239" t="s">
        <v>25</v>
      </c>
      <c r="H1783" s="239">
        <v>2</v>
      </c>
      <c r="I1783" s="239" t="s">
        <v>17</v>
      </c>
      <c r="J1783" s="239" t="s">
        <v>17</v>
      </c>
      <c r="K1783" s="239" t="s">
        <v>3277</v>
      </c>
      <c r="L1783" s="240">
        <v>44490</v>
      </c>
      <c r="M1783" s="239" t="s">
        <v>20</v>
      </c>
    </row>
    <row r="1784" spans="1:13" x14ac:dyDescent="0.35">
      <c r="A1784" s="237" t="s">
        <v>686</v>
      </c>
      <c r="B1784" s="237" t="s">
        <v>687</v>
      </c>
      <c r="C1784" s="237" t="s">
        <v>688</v>
      </c>
      <c r="D1784" s="237" t="s">
        <v>3010</v>
      </c>
      <c r="E1784" s="237">
        <v>0</v>
      </c>
      <c r="F1784" s="237" t="s">
        <v>2484</v>
      </c>
      <c r="G1784" s="237" t="s">
        <v>25</v>
      </c>
      <c r="H1784" s="237">
        <v>2</v>
      </c>
      <c r="I1784" s="237" t="s">
        <v>17</v>
      </c>
      <c r="J1784" s="237" t="s">
        <v>17</v>
      </c>
      <c r="K1784" s="237" t="s">
        <v>3278</v>
      </c>
      <c r="L1784" s="238">
        <v>44490</v>
      </c>
      <c r="M1784" s="237" t="s">
        <v>20</v>
      </c>
    </row>
    <row r="1785" spans="1:13" x14ac:dyDescent="0.35">
      <c r="A1785" s="239" t="s">
        <v>686</v>
      </c>
      <c r="B1785" s="239" t="s">
        <v>687</v>
      </c>
      <c r="C1785" s="239" t="s">
        <v>688</v>
      </c>
      <c r="D1785" s="239" t="s">
        <v>3012</v>
      </c>
      <c r="E1785" s="239">
        <v>0</v>
      </c>
      <c r="F1785" s="239" t="s">
        <v>2484</v>
      </c>
      <c r="G1785" s="239" t="s">
        <v>25</v>
      </c>
      <c r="H1785" s="239">
        <v>2</v>
      </c>
      <c r="I1785" s="239" t="s">
        <v>17</v>
      </c>
      <c r="J1785" s="239" t="s">
        <v>17</v>
      </c>
      <c r="K1785" s="239" t="s">
        <v>3279</v>
      </c>
      <c r="L1785" s="240">
        <v>44490</v>
      </c>
      <c r="M1785" s="239" t="s">
        <v>20</v>
      </c>
    </row>
    <row r="1786" spans="1:13" x14ac:dyDescent="0.35">
      <c r="A1786" s="237" t="s">
        <v>686</v>
      </c>
      <c r="B1786" s="237" t="s">
        <v>687</v>
      </c>
      <c r="C1786" s="237" t="s">
        <v>688</v>
      </c>
      <c r="D1786" s="237" t="s">
        <v>3027</v>
      </c>
      <c r="E1786" s="237">
        <v>1</v>
      </c>
      <c r="F1786" s="237" t="s">
        <v>2484</v>
      </c>
      <c r="G1786" s="237" t="s">
        <v>25</v>
      </c>
      <c r="H1786" s="237">
        <v>2</v>
      </c>
      <c r="I1786" s="237" t="s">
        <v>17</v>
      </c>
      <c r="J1786" s="237" t="s">
        <v>17</v>
      </c>
      <c r="K1786" s="237" t="s">
        <v>3280</v>
      </c>
      <c r="L1786" s="238">
        <v>44490</v>
      </c>
      <c r="M1786" s="237" t="s">
        <v>20</v>
      </c>
    </row>
    <row r="1787" spans="1:13" x14ac:dyDescent="0.35">
      <c r="A1787" s="239" t="s">
        <v>686</v>
      </c>
      <c r="B1787" s="239" t="s">
        <v>687</v>
      </c>
      <c r="C1787" s="239" t="s">
        <v>688</v>
      </c>
      <c r="D1787" s="239" t="s">
        <v>3014</v>
      </c>
      <c r="E1787" s="239">
        <v>0</v>
      </c>
      <c r="F1787" s="239" t="s">
        <v>2484</v>
      </c>
      <c r="G1787" s="239" t="s">
        <v>25</v>
      </c>
      <c r="H1787" s="239">
        <v>2</v>
      </c>
      <c r="I1787" s="239" t="s">
        <v>17</v>
      </c>
      <c r="J1787" s="239" t="s">
        <v>17</v>
      </c>
      <c r="K1787" s="239" t="s">
        <v>3281</v>
      </c>
      <c r="L1787" s="240">
        <v>44490</v>
      </c>
      <c r="M1787" s="239" t="s">
        <v>20</v>
      </c>
    </row>
    <row r="1788" spans="1:13" x14ac:dyDescent="0.35">
      <c r="A1788" s="237" t="s">
        <v>686</v>
      </c>
      <c r="B1788" s="237" t="s">
        <v>687</v>
      </c>
      <c r="C1788" s="237" t="s">
        <v>688</v>
      </c>
      <c r="D1788" s="237" t="s">
        <v>3016</v>
      </c>
      <c r="E1788" s="237">
        <v>0</v>
      </c>
      <c r="F1788" s="237" t="s">
        <v>2484</v>
      </c>
      <c r="G1788" s="237" t="s">
        <v>25</v>
      </c>
      <c r="H1788" s="237">
        <v>2</v>
      </c>
      <c r="I1788" s="237" t="s">
        <v>17</v>
      </c>
      <c r="J1788" s="237" t="s">
        <v>17</v>
      </c>
      <c r="K1788" s="237" t="s">
        <v>3282</v>
      </c>
      <c r="L1788" s="238">
        <v>44490</v>
      </c>
      <c r="M1788" s="237" t="s">
        <v>20</v>
      </c>
    </row>
    <row r="1789" spans="1:13" x14ac:dyDescent="0.35">
      <c r="A1789" s="239" t="s">
        <v>686</v>
      </c>
      <c r="B1789" s="239" t="s">
        <v>687</v>
      </c>
      <c r="C1789" s="239" t="s">
        <v>688</v>
      </c>
      <c r="D1789" s="239" t="s">
        <v>2483</v>
      </c>
      <c r="E1789" s="239">
        <v>0</v>
      </c>
      <c r="F1789" s="239" t="s">
        <v>2484</v>
      </c>
      <c r="G1789" s="239" t="s">
        <v>25</v>
      </c>
      <c r="H1789" s="239">
        <v>2</v>
      </c>
      <c r="I1789" s="239" t="s">
        <v>17</v>
      </c>
      <c r="J1789" s="239" t="s">
        <v>17</v>
      </c>
      <c r="K1789" s="239" t="s">
        <v>3283</v>
      </c>
      <c r="L1789" s="240">
        <v>44490</v>
      </c>
      <c r="M1789" s="239" t="s">
        <v>20</v>
      </c>
    </row>
    <row r="1790" spans="1:13" x14ac:dyDescent="0.35">
      <c r="A1790" s="237" t="s">
        <v>446</v>
      </c>
      <c r="B1790" s="237" t="s">
        <v>447</v>
      </c>
      <c r="C1790" s="237" t="s">
        <v>448</v>
      </c>
      <c r="D1790" s="237" t="s">
        <v>3004</v>
      </c>
      <c r="E1790" s="237">
        <v>0</v>
      </c>
      <c r="F1790" s="237" t="s">
        <v>2484</v>
      </c>
      <c r="G1790" s="237" t="s">
        <v>25</v>
      </c>
      <c r="H1790" s="237">
        <v>2</v>
      </c>
      <c r="I1790" s="237" t="s">
        <v>17</v>
      </c>
      <c r="J1790" s="237" t="s">
        <v>17</v>
      </c>
      <c r="K1790" s="237" t="s">
        <v>3284</v>
      </c>
      <c r="L1790" s="238">
        <v>44491</v>
      </c>
      <c r="M1790" s="237" t="s">
        <v>20</v>
      </c>
    </row>
    <row r="1791" spans="1:13" x14ac:dyDescent="0.35">
      <c r="A1791" s="239" t="s">
        <v>446</v>
      </c>
      <c r="B1791" s="239" t="s">
        <v>447</v>
      </c>
      <c r="C1791" s="239" t="s">
        <v>448</v>
      </c>
      <c r="D1791" s="239" t="s">
        <v>3006</v>
      </c>
      <c r="E1791" s="239">
        <v>0</v>
      </c>
      <c r="F1791" s="239" t="s">
        <v>2484</v>
      </c>
      <c r="G1791" s="239" t="s">
        <v>25</v>
      </c>
      <c r="H1791" s="239">
        <v>2</v>
      </c>
      <c r="I1791" s="239" t="s">
        <v>17</v>
      </c>
      <c r="J1791" s="239" t="s">
        <v>17</v>
      </c>
      <c r="K1791" s="239" t="s">
        <v>3285</v>
      </c>
      <c r="L1791" s="240">
        <v>44491</v>
      </c>
      <c r="M1791" s="239" t="s">
        <v>20</v>
      </c>
    </row>
    <row r="1792" spans="1:13" x14ac:dyDescent="0.35">
      <c r="A1792" s="237" t="s">
        <v>446</v>
      </c>
      <c r="B1792" s="237" t="s">
        <v>447</v>
      </c>
      <c r="C1792" s="237" t="s">
        <v>448</v>
      </c>
      <c r="D1792" s="237" t="s">
        <v>3008</v>
      </c>
      <c r="E1792" s="237">
        <v>0</v>
      </c>
      <c r="F1792" s="237" t="s">
        <v>2484</v>
      </c>
      <c r="G1792" s="237" t="s">
        <v>25</v>
      </c>
      <c r="H1792" s="237">
        <v>2</v>
      </c>
      <c r="I1792" s="237" t="s">
        <v>17</v>
      </c>
      <c r="J1792" s="237" t="s">
        <v>17</v>
      </c>
      <c r="K1792" s="237" t="s">
        <v>3286</v>
      </c>
      <c r="L1792" s="238">
        <v>44491</v>
      </c>
      <c r="M1792" s="237" t="s">
        <v>20</v>
      </c>
    </row>
    <row r="1793" spans="1:13" x14ac:dyDescent="0.35">
      <c r="A1793" s="239" t="s">
        <v>446</v>
      </c>
      <c r="B1793" s="239" t="s">
        <v>447</v>
      </c>
      <c r="C1793" s="239" t="s">
        <v>448</v>
      </c>
      <c r="D1793" s="239" t="s">
        <v>3010</v>
      </c>
      <c r="E1793" s="239">
        <v>3</v>
      </c>
      <c r="F1793" s="239" t="s">
        <v>2484</v>
      </c>
      <c r="G1793" s="239" t="s">
        <v>25</v>
      </c>
      <c r="H1793" s="239">
        <v>2</v>
      </c>
      <c r="I1793" s="239" t="s">
        <v>17</v>
      </c>
      <c r="J1793" s="239" t="s">
        <v>17</v>
      </c>
      <c r="K1793" s="239" t="s">
        <v>3287</v>
      </c>
      <c r="L1793" s="240">
        <v>44491</v>
      </c>
      <c r="M1793" s="239" t="s">
        <v>20</v>
      </c>
    </row>
    <row r="1794" spans="1:13" x14ac:dyDescent="0.35">
      <c r="A1794" s="237" t="s">
        <v>446</v>
      </c>
      <c r="B1794" s="237" t="s">
        <v>447</v>
      </c>
      <c r="C1794" s="237" t="s">
        <v>448</v>
      </c>
      <c r="D1794" s="237" t="s">
        <v>3012</v>
      </c>
      <c r="E1794" s="237">
        <v>2</v>
      </c>
      <c r="F1794" s="237" t="s">
        <v>2484</v>
      </c>
      <c r="G1794" s="237" t="s">
        <v>25</v>
      </c>
      <c r="H1794" s="237">
        <v>2</v>
      </c>
      <c r="I1794" s="237" t="s">
        <v>17</v>
      </c>
      <c r="J1794" s="237" t="s">
        <v>17</v>
      </c>
      <c r="K1794" s="237" t="s">
        <v>3288</v>
      </c>
      <c r="L1794" s="238">
        <v>44491</v>
      </c>
      <c r="M1794" s="237" t="s">
        <v>20</v>
      </c>
    </row>
    <row r="1795" spans="1:13" x14ac:dyDescent="0.35">
      <c r="A1795" s="239" t="s">
        <v>446</v>
      </c>
      <c r="B1795" s="239" t="s">
        <v>447</v>
      </c>
      <c r="C1795" s="239" t="s">
        <v>448</v>
      </c>
      <c r="D1795" s="239" t="s">
        <v>3027</v>
      </c>
      <c r="E1795" s="239">
        <v>0</v>
      </c>
      <c r="F1795" s="239" t="s">
        <v>2484</v>
      </c>
      <c r="G1795" s="239" t="s">
        <v>25</v>
      </c>
      <c r="H1795" s="239">
        <v>2</v>
      </c>
      <c r="I1795" s="239" t="s">
        <v>17</v>
      </c>
      <c r="J1795" s="239" t="s">
        <v>17</v>
      </c>
      <c r="K1795" s="239" t="s">
        <v>3289</v>
      </c>
      <c r="L1795" s="240">
        <v>44491</v>
      </c>
      <c r="M1795" s="239" t="s">
        <v>20</v>
      </c>
    </row>
    <row r="1796" spans="1:13" x14ac:dyDescent="0.35">
      <c r="A1796" s="237" t="s">
        <v>446</v>
      </c>
      <c r="B1796" s="237" t="s">
        <v>447</v>
      </c>
      <c r="C1796" s="237" t="s">
        <v>448</v>
      </c>
      <c r="D1796" s="237" t="s">
        <v>3014</v>
      </c>
      <c r="E1796" s="237">
        <v>2</v>
      </c>
      <c r="F1796" s="237" t="s">
        <v>2484</v>
      </c>
      <c r="G1796" s="237" t="s">
        <v>25</v>
      </c>
      <c r="H1796" s="237">
        <v>2</v>
      </c>
      <c r="I1796" s="237" t="s">
        <v>17</v>
      </c>
      <c r="J1796" s="237" t="s">
        <v>17</v>
      </c>
      <c r="K1796" s="237" t="s">
        <v>3290</v>
      </c>
      <c r="L1796" s="238">
        <v>44491</v>
      </c>
      <c r="M1796" s="237" t="s">
        <v>20</v>
      </c>
    </row>
    <row r="1797" spans="1:13" x14ac:dyDescent="0.35">
      <c r="A1797" s="239" t="s">
        <v>446</v>
      </c>
      <c r="B1797" s="239" t="s">
        <v>447</v>
      </c>
      <c r="C1797" s="239" t="s">
        <v>448</v>
      </c>
      <c r="D1797" s="239" t="s">
        <v>3016</v>
      </c>
      <c r="E1797" s="239">
        <v>1</v>
      </c>
      <c r="F1797" s="239" t="s">
        <v>2484</v>
      </c>
      <c r="G1797" s="239" t="s">
        <v>25</v>
      </c>
      <c r="H1797" s="239">
        <v>2</v>
      </c>
      <c r="I1797" s="239" t="s">
        <v>17</v>
      </c>
      <c r="J1797" s="239" t="s">
        <v>17</v>
      </c>
      <c r="K1797" s="239" t="s">
        <v>3291</v>
      </c>
      <c r="L1797" s="240">
        <v>44491</v>
      </c>
      <c r="M1797" s="239" t="s">
        <v>20</v>
      </c>
    </row>
    <row r="1798" spans="1:13" x14ac:dyDescent="0.35">
      <c r="A1798" s="237" t="s">
        <v>446</v>
      </c>
      <c r="B1798" s="237" t="s">
        <v>447</v>
      </c>
      <c r="C1798" s="237" t="s">
        <v>448</v>
      </c>
      <c r="D1798" s="237" t="s">
        <v>2483</v>
      </c>
      <c r="E1798" s="237">
        <v>0</v>
      </c>
      <c r="F1798" s="237" t="s">
        <v>2484</v>
      </c>
      <c r="G1798" s="237" t="s">
        <v>25</v>
      </c>
      <c r="H1798" s="237">
        <v>2</v>
      </c>
      <c r="I1798" s="237" t="s">
        <v>17</v>
      </c>
      <c r="J1798" s="237" t="s">
        <v>17</v>
      </c>
      <c r="K1798" s="237" t="s">
        <v>3292</v>
      </c>
      <c r="L1798" s="238">
        <v>44491</v>
      </c>
      <c r="M1798" s="237" t="s">
        <v>20</v>
      </c>
    </row>
    <row r="1799" spans="1:13" x14ac:dyDescent="0.35">
      <c r="A1799" s="239" t="s">
        <v>174</v>
      </c>
      <c r="B1799" s="239" t="s">
        <v>175</v>
      </c>
      <c r="C1799" s="239" t="s">
        <v>176</v>
      </c>
      <c r="D1799" s="239" t="s">
        <v>3006</v>
      </c>
      <c r="E1799" s="239">
        <v>2</v>
      </c>
      <c r="F1799" s="239" t="s">
        <v>2484</v>
      </c>
      <c r="G1799" s="239" t="s">
        <v>25</v>
      </c>
      <c r="H1799" s="239">
        <v>2</v>
      </c>
      <c r="I1799" s="239" t="s">
        <v>17</v>
      </c>
      <c r="J1799" s="239" t="s">
        <v>17</v>
      </c>
      <c r="K1799" s="239" t="s">
        <v>3293</v>
      </c>
      <c r="L1799" s="240">
        <v>44493</v>
      </c>
      <c r="M1799" s="239" t="s">
        <v>20</v>
      </c>
    </row>
    <row r="1800" spans="1:13" x14ac:dyDescent="0.35">
      <c r="A1800" s="237" t="s">
        <v>174</v>
      </c>
      <c r="B1800" s="237" t="s">
        <v>175</v>
      </c>
      <c r="C1800" s="237" t="s">
        <v>176</v>
      </c>
      <c r="D1800" s="237" t="s">
        <v>3008</v>
      </c>
      <c r="E1800" s="237">
        <v>2</v>
      </c>
      <c r="F1800" s="237" t="s">
        <v>2484</v>
      </c>
      <c r="G1800" s="237" t="s">
        <v>25</v>
      </c>
      <c r="H1800" s="237">
        <v>2</v>
      </c>
      <c r="I1800" s="237" t="s">
        <v>17</v>
      </c>
      <c r="J1800" s="237" t="s">
        <v>17</v>
      </c>
      <c r="K1800" s="237" t="s">
        <v>3294</v>
      </c>
      <c r="L1800" s="238">
        <v>44493</v>
      </c>
      <c r="M1800" s="237" t="s">
        <v>20</v>
      </c>
    </row>
    <row r="1801" spans="1:13" x14ac:dyDescent="0.35">
      <c r="A1801" s="239" t="s">
        <v>174</v>
      </c>
      <c r="B1801" s="239" t="s">
        <v>175</v>
      </c>
      <c r="C1801" s="239" t="s">
        <v>176</v>
      </c>
      <c r="D1801" s="239" t="s">
        <v>3010</v>
      </c>
      <c r="E1801" s="239">
        <v>1</v>
      </c>
      <c r="F1801" s="239" t="s">
        <v>2484</v>
      </c>
      <c r="G1801" s="239" t="s">
        <v>25</v>
      </c>
      <c r="H1801" s="239">
        <v>2</v>
      </c>
      <c r="I1801" s="239" t="s">
        <v>17</v>
      </c>
      <c r="J1801" s="239" t="s">
        <v>17</v>
      </c>
      <c r="K1801" s="239" t="s">
        <v>3295</v>
      </c>
      <c r="L1801" s="240">
        <v>44493</v>
      </c>
      <c r="M1801" s="239" t="s">
        <v>20</v>
      </c>
    </row>
    <row r="1802" spans="1:13" x14ac:dyDescent="0.35">
      <c r="A1802" s="237" t="s">
        <v>174</v>
      </c>
      <c r="B1802" s="237" t="s">
        <v>175</v>
      </c>
      <c r="C1802" s="237" t="s">
        <v>176</v>
      </c>
      <c r="D1802" s="237" t="s">
        <v>3012</v>
      </c>
      <c r="E1802" s="237">
        <v>3</v>
      </c>
      <c r="F1802" s="237" t="s">
        <v>2484</v>
      </c>
      <c r="G1802" s="237" t="s">
        <v>25</v>
      </c>
      <c r="H1802" s="237">
        <v>2</v>
      </c>
      <c r="I1802" s="237" t="s">
        <v>17</v>
      </c>
      <c r="J1802" s="237" t="s">
        <v>17</v>
      </c>
      <c r="K1802" s="237" t="s">
        <v>3296</v>
      </c>
      <c r="L1802" s="238">
        <v>44493</v>
      </c>
      <c r="M1802" s="237" t="s">
        <v>20</v>
      </c>
    </row>
    <row r="1803" spans="1:13" x14ac:dyDescent="0.35">
      <c r="A1803" s="239" t="s">
        <v>174</v>
      </c>
      <c r="B1803" s="239" t="s">
        <v>175</v>
      </c>
      <c r="C1803" s="239" t="s">
        <v>176</v>
      </c>
      <c r="D1803" s="239" t="s">
        <v>3027</v>
      </c>
      <c r="E1803" s="239">
        <v>0</v>
      </c>
      <c r="F1803" s="239" t="s">
        <v>2484</v>
      </c>
      <c r="G1803" s="239" t="s">
        <v>25</v>
      </c>
      <c r="H1803" s="239">
        <v>2</v>
      </c>
      <c r="I1803" s="239" t="s">
        <v>17</v>
      </c>
      <c r="J1803" s="239" t="s">
        <v>17</v>
      </c>
      <c r="K1803" s="239" t="s">
        <v>3297</v>
      </c>
      <c r="L1803" s="240">
        <v>44493</v>
      </c>
      <c r="M1803" s="239" t="s">
        <v>20</v>
      </c>
    </row>
    <row r="1804" spans="1:13" x14ac:dyDescent="0.35">
      <c r="A1804" s="237" t="s">
        <v>174</v>
      </c>
      <c r="B1804" s="237" t="s">
        <v>175</v>
      </c>
      <c r="C1804" s="237" t="s">
        <v>176</v>
      </c>
      <c r="D1804" s="237" t="s">
        <v>3016</v>
      </c>
      <c r="E1804" s="237">
        <v>1</v>
      </c>
      <c r="F1804" s="237" t="s">
        <v>2484</v>
      </c>
      <c r="G1804" s="237" t="s">
        <v>25</v>
      </c>
      <c r="H1804" s="237">
        <v>2</v>
      </c>
      <c r="I1804" s="237" t="s">
        <v>17</v>
      </c>
      <c r="J1804" s="237" t="s">
        <v>17</v>
      </c>
      <c r="K1804" s="237" t="s">
        <v>3298</v>
      </c>
      <c r="L1804" s="238">
        <v>44493</v>
      </c>
      <c r="M1804" s="237" t="s">
        <v>20</v>
      </c>
    </row>
    <row r="1805" spans="1:13" x14ac:dyDescent="0.35">
      <c r="A1805" s="239" t="s">
        <v>340</v>
      </c>
      <c r="B1805" s="239" t="s">
        <v>341</v>
      </c>
      <c r="C1805" s="239" t="s">
        <v>342</v>
      </c>
      <c r="D1805" s="239" t="s">
        <v>3004</v>
      </c>
      <c r="E1805" s="239">
        <v>2</v>
      </c>
      <c r="F1805" s="239" t="s">
        <v>2484</v>
      </c>
      <c r="G1805" s="239" t="s">
        <v>25</v>
      </c>
      <c r="H1805" s="239">
        <v>2</v>
      </c>
      <c r="I1805" s="239" t="s">
        <v>17</v>
      </c>
      <c r="J1805" s="239" t="s">
        <v>17</v>
      </c>
      <c r="K1805" s="239" t="s">
        <v>3299</v>
      </c>
      <c r="L1805" s="240">
        <v>44493</v>
      </c>
      <c r="M1805" s="239" t="s">
        <v>20</v>
      </c>
    </row>
    <row r="1806" spans="1:13" x14ac:dyDescent="0.35">
      <c r="A1806" s="237" t="s">
        <v>340</v>
      </c>
      <c r="B1806" s="237" t="s">
        <v>341</v>
      </c>
      <c r="C1806" s="237" t="s">
        <v>342</v>
      </c>
      <c r="D1806" s="237" t="s">
        <v>3006</v>
      </c>
      <c r="E1806" s="237">
        <v>0</v>
      </c>
      <c r="F1806" s="237" t="s">
        <v>2484</v>
      </c>
      <c r="G1806" s="237" t="s">
        <v>25</v>
      </c>
      <c r="H1806" s="237">
        <v>2</v>
      </c>
      <c r="I1806" s="237" t="s">
        <v>17</v>
      </c>
      <c r="J1806" s="237" t="s">
        <v>17</v>
      </c>
      <c r="K1806" s="237" t="s">
        <v>3300</v>
      </c>
      <c r="L1806" s="238">
        <v>44493</v>
      </c>
      <c r="M1806" s="237" t="s">
        <v>20</v>
      </c>
    </row>
    <row r="1807" spans="1:13" x14ac:dyDescent="0.35">
      <c r="A1807" s="239" t="s">
        <v>340</v>
      </c>
      <c r="B1807" s="239" t="s">
        <v>341</v>
      </c>
      <c r="C1807" s="239" t="s">
        <v>342</v>
      </c>
      <c r="D1807" s="239" t="s">
        <v>3008</v>
      </c>
      <c r="E1807" s="239">
        <v>1</v>
      </c>
      <c r="F1807" s="239" t="s">
        <v>2484</v>
      </c>
      <c r="G1807" s="239" t="s">
        <v>25</v>
      </c>
      <c r="H1807" s="239">
        <v>2</v>
      </c>
      <c r="I1807" s="239" t="s">
        <v>17</v>
      </c>
      <c r="J1807" s="239" t="s">
        <v>17</v>
      </c>
      <c r="K1807" s="239" t="s">
        <v>3301</v>
      </c>
      <c r="L1807" s="240">
        <v>44493</v>
      </c>
      <c r="M1807" s="239" t="s">
        <v>20</v>
      </c>
    </row>
    <row r="1808" spans="1:13" x14ac:dyDescent="0.35">
      <c r="A1808" s="237" t="s">
        <v>340</v>
      </c>
      <c r="B1808" s="237" t="s">
        <v>341</v>
      </c>
      <c r="C1808" s="237" t="s">
        <v>342</v>
      </c>
      <c r="D1808" s="237" t="s">
        <v>3010</v>
      </c>
      <c r="E1808" s="237">
        <v>3</v>
      </c>
      <c r="F1808" s="237" t="s">
        <v>2484</v>
      </c>
      <c r="G1808" s="237" t="s">
        <v>25</v>
      </c>
      <c r="H1808" s="237">
        <v>2</v>
      </c>
      <c r="I1808" s="237" t="s">
        <v>17</v>
      </c>
      <c r="J1808" s="237" t="s">
        <v>17</v>
      </c>
      <c r="K1808" s="237" t="s">
        <v>3302</v>
      </c>
      <c r="L1808" s="238">
        <v>44493</v>
      </c>
      <c r="M1808" s="237" t="s">
        <v>20</v>
      </c>
    </row>
    <row r="1809" spans="1:13" x14ac:dyDescent="0.35">
      <c r="A1809" s="239" t="s">
        <v>340</v>
      </c>
      <c r="B1809" s="239" t="s">
        <v>341</v>
      </c>
      <c r="C1809" s="239" t="s">
        <v>342</v>
      </c>
      <c r="D1809" s="239" t="s">
        <v>3012</v>
      </c>
      <c r="E1809" s="239">
        <v>2</v>
      </c>
      <c r="F1809" s="239" t="s">
        <v>2484</v>
      </c>
      <c r="G1809" s="239" t="s">
        <v>25</v>
      </c>
      <c r="H1809" s="239">
        <v>2</v>
      </c>
      <c r="I1809" s="239" t="s">
        <v>17</v>
      </c>
      <c r="J1809" s="239" t="s">
        <v>17</v>
      </c>
      <c r="K1809" s="239" t="s">
        <v>3303</v>
      </c>
      <c r="L1809" s="240">
        <v>44493</v>
      </c>
      <c r="M1809" s="239" t="s">
        <v>20</v>
      </c>
    </row>
    <row r="1810" spans="1:13" x14ac:dyDescent="0.35">
      <c r="A1810" s="237" t="s">
        <v>340</v>
      </c>
      <c r="B1810" s="237" t="s">
        <v>341</v>
      </c>
      <c r="C1810" s="237" t="s">
        <v>342</v>
      </c>
      <c r="D1810" s="237" t="s">
        <v>3027</v>
      </c>
      <c r="E1810" s="237">
        <v>0</v>
      </c>
      <c r="F1810" s="237" t="s">
        <v>2484</v>
      </c>
      <c r="G1810" s="237" t="s">
        <v>25</v>
      </c>
      <c r="H1810" s="237">
        <v>2</v>
      </c>
      <c r="I1810" s="237" t="s">
        <v>17</v>
      </c>
      <c r="J1810" s="237" t="s">
        <v>17</v>
      </c>
      <c r="K1810" s="237" t="s">
        <v>3304</v>
      </c>
      <c r="L1810" s="238">
        <v>44493</v>
      </c>
      <c r="M1810" s="237" t="s">
        <v>20</v>
      </c>
    </row>
    <row r="1811" spans="1:13" x14ac:dyDescent="0.35">
      <c r="A1811" s="239" t="s">
        <v>340</v>
      </c>
      <c r="B1811" s="239" t="s">
        <v>341</v>
      </c>
      <c r="C1811" s="239" t="s">
        <v>342</v>
      </c>
      <c r="D1811" s="239" t="s">
        <v>3014</v>
      </c>
      <c r="E1811" s="239">
        <v>2</v>
      </c>
      <c r="F1811" s="239" t="s">
        <v>2484</v>
      </c>
      <c r="G1811" s="239" t="s">
        <v>25</v>
      </c>
      <c r="H1811" s="239">
        <v>2</v>
      </c>
      <c r="I1811" s="239" t="s">
        <v>17</v>
      </c>
      <c r="J1811" s="239" t="s">
        <v>17</v>
      </c>
      <c r="K1811" s="239" t="s">
        <v>3305</v>
      </c>
      <c r="L1811" s="240">
        <v>44493</v>
      </c>
      <c r="M1811" s="239" t="s">
        <v>20</v>
      </c>
    </row>
    <row r="1812" spans="1:13" x14ac:dyDescent="0.35">
      <c r="A1812" s="237" t="s">
        <v>340</v>
      </c>
      <c r="B1812" s="237" t="s">
        <v>341</v>
      </c>
      <c r="C1812" s="237" t="s">
        <v>342</v>
      </c>
      <c r="D1812" s="237" t="s">
        <v>3016</v>
      </c>
      <c r="E1812" s="237">
        <v>1</v>
      </c>
      <c r="F1812" s="237" t="s">
        <v>2484</v>
      </c>
      <c r="G1812" s="237" t="s">
        <v>25</v>
      </c>
      <c r="H1812" s="237">
        <v>2</v>
      </c>
      <c r="I1812" s="237" t="s">
        <v>17</v>
      </c>
      <c r="J1812" s="237" t="s">
        <v>17</v>
      </c>
      <c r="K1812" s="237" t="s">
        <v>3306</v>
      </c>
      <c r="L1812" s="238">
        <v>44493</v>
      </c>
      <c r="M1812" s="237" t="s">
        <v>20</v>
      </c>
    </row>
    <row r="1813" spans="1:13" x14ac:dyDescent="0.35">
      <c r="A1813" s="239" t="s">
        <v>340</v>
      </c>
      <c r="B1813" s="239" t="s">
        <v>341</v>
      </c>
      <c r="C1813" s="239" t="s">
        <v>342</v>
      </c>
      <c r="D1813" s="239" t="s">
        <v>2483</v>
      </c>
      <c r="E1813" s="239">
        <v>0</v>
      </c>
      <c r="F1813" s="239" t="s">
        <v>2484</v>
      </c>
      <c r="G1813" s="239" t="s">
        <v>25</v>
      </c>
      <c r="H1813" s="239">
        <v>2</v>
      </c>
      <c r="I1813" s="239" t="s">
        <v>17</v>
      </c>
      <c r="J1813" s="239" t="s">
        <v>17</v>
      </c>
      <c r="K1813" s="239" t="s">
        <v>3307</v>
      </c>
      <c r="L1813" s="240">
        <v>44493</v>
      </c>
      <c r="M1813" s="239" t="s">
        <v>20</v>
      </c>
    </row>
    <row r="1814" spans="1:13" x14ac:dyDescent="0.35">
      <c r="A1814" s="237" t="s">
        <v>883</v>
      </c>
      <c r="B1814" s="237" t="s">
        <v>884</v>
      </c>
      <c r="C1814" s="237" t="s">
        <v>885</v>
      </c>
      <c r="D1814" s="237" t="s">
        <v>3004</v>
      </c>
      <c r="E1814" s="237">
        <v>0</v>
      </c>
      <c r="F1814" s="237" t="s">
        <v>2484</v>
      </c>
      <c r="G1814" s="237" t="s">
        <v>25</v>
      </c>
      <c r="H1814" s="237">
        <v>2</v>
      </c>
      <c r="I1814" s="237" t="s">
        <v>17</v>
      </c>
      <c r="J1814" s="237" t="s">
        <v>17</v>
      </c>
      <c r="K1814" s="237" t="s">
        <v>3308</v>
      </c>
      <c r="L1814" s="238">
        <v>44493</v>
      </c>
      <c r="M1814" s="237" t="s">
        <v>20</v>
      </c>
    </row>
    <row r="1815" spans="1:13" x14ac:dyDescent="0.35">
      <c r="A1815" s="239" t="s">
        <v>883</v>
      </c>
      <c r="B1815" s="239" t="s">
        <v>884</v>
      </c>
      <c r="C1815" s="239" t="s">
        <v>885</v>
      </c>
      <c r="D1815" s="239" t="s">
        <v>3006</v>
      </c>
      <c r="E1815" s="239">
        <v>1</v>
      </c>
      <c r="F1815" s="239" t="s">
        <v>2484</v>
      </c>
      <c r="G1815" s="239" t="s">
        <v>25</v>
      </c>
      <c r="H1815" s="239">
        <v>2</v>
      </c>
      <c r="I1815" s="239" t="s">
        <v>17</v>
      </c>
      <c r="J1815" s="239" t="s">
        <v>17</v>
      </c>
      <c r="K1815" s="239" t="s">
        <v>3309</v>
      </c>
      <c r="L1815" s="240">
        <v>44493</v>
      </c>
      <c r="M1815" s="239" t="s">
        <v>20</v>
      </c>
    </row>
    <row r="1816" spans="1:13" x14ac:dyDescent="0.35">
      <c r="A1816" s="237" t="s">
        <v>883</v>
      </c>
      <c r="B1816" s="237" t="s">
        <v>884</v>
      </c>
      <c r="C1816" s="237" t="s">
        <v>885</v>
      </c>
      <c r="D1816" s="237" t="s">
        <v>3008</v>
      </c>
      <c r="E1816" s="237">
        <v>1</v>
      </c>
      <c r="F1816" s="237" t="s">
        <v>2484</v>
      </c>
      <c r="G1816" s="237" t="s">
        <v>25</v>
      </c>
      <c r="H1816" s="237">
        <v>2</v>
      </c>
      <c r="I1816" s="237" t="s">
        <v>17</v>
      </c>
      <c r="J1816" s="237" t="s">
        <v>17</v>
      </c>
      <c r="K1816" s="237" t="s">
        <v>3310</v>
      </c>
      <c r="L1816" s="238">
        <v>44493</v>
      </c>
      <c r="M1816" s="237" t="s">
        <v>20</v>
      </c>
    </row>
    <row r="1817" spans="1:13" x14ac:dyDescent="0.35">
      <c r="A1817" s="239" t="s">
        <v>883</v>
      </c>
      <c r="B1817" s="239" t="s">
        <v>884</v>
      </c>
      <c r="C1817" s="239" t="s">
        <v>885</v>
      </c>
      <c r="D1817" s="239" t="s">
        <v>3010</v>
      </c>
      <c r="E1817" s="239">
        <v>0</v>
      </c>
      <c r="F1817" s="239" t="s">
        <v>2484</v>
      </c>
      <c r="G1817" s="239" t="s">
        <v>25</v>
      </c>
      <c r="H1817" s="239">
        <v>2</v>
      </c>
      <c r="I1817" s="239" t="s">
        <v>17</v>
      </c>
      <c r="J1817" s="239" t="s">
        <v>17</v>
      </c>
      <c r="K1817" s="239" t="s">
        <v>3311</v>
      </c>
      <c r="L1817" s="240">
        <v>44493</v>
      </c>
      <c r="M1817" s="239" t="s">
        <v>20</v>
      </c>
    </row>
    <row r="1818" spans="1:13" x14ac:dyDescent="0.35">
      <c r="A1818" s="237" t="s">
        <v>883</v>
      </c>
      <c r="B1818" s="237" t="s">
        <v>884</v>
      </c>
      <c r="C1818" s="237" t="s">
        <v>885</v>
      </c>
      <c r="D1818" s="237" t="s">
        <v>3012</v>
      </c>
      <c r="E1818" s="237">
        <v>0</v>
      </c>
      <c r="F1818" s="237" t="s">
        <v>2484</v>
      </c>
      <c r="G1818" s="237" t="s">
        <v>25</v>
      </c>
      <c r="H1818" s="237">
        <v>2</v>
      </c>
      <c r="I1818" s="237" t="s">
        <v>17</v>
      </c>
      <c r="J1818" s="237" t="s">
        <v>17</v>
      </c>
      <c r="K1818" s="237" t="s">
        <v>3312</v>
      </c>
      <c r="L1818" s="238">
        <v>44493</v>
      </c>
      <c r="M1818" s="237" t="s">
        <v>20</v>
      </c>
    </row>
    <row r="1819" spans="1:13" x14ac:dyDescent="0.35">
      <c r="A1819" s="239" t="s">
        <v>883</v>
      </c>
      <c r="B1819" s="239" t="s">
        <v>884</v>
      </c>
      <c r="C1819" s="239" t="s">
        <v>885</v>
      </c>
      <c r="D1819" s="239" t="s">
        <v>3027</v>
      </c>
      <c r="E1819" s="239">
        <v>1</v>
      </c>
      <c r="F1819" s="239" t="s">
        <v>2484</v>
      </c>
      <c r="G1819" s="239" t="s">
        <v>25</v>
      </c>
      <c r="H1819" s="239">
        <v>2</v>
      </c>
      <c r="I1819" s="239" t="s">
        <v>17</v>
      </c>
      <c r="J1819" s="239" t="s">
        <v>17</v>
      </c>
      <c r="K1819" s="239" t="s">
        <v>3313</v>
      </c>
      <c r="L1819" s="240">
        <v>44493</v>
      </c>
      <c r="M1819" s="239" t="s">
        <v>20</v>
      </c>
    </row>
    <row r="1820" spans="1:13" x14ac:dyDescent="0.35">
      <c r="A1820" s="237" t="s">
        <v>883</v>
      </c>
      <c r="B1820" s="237" t="s">
        <v>884</v>
      </c>
      <c r="C1820" s="237" t="s">
        <v>885</v>
      </c>
      <c r="D1820" s="237" t="s">
        <v>3014</v>
      </c>
      <c r="E1820" s="237">
        <v>0</v>
      </c>
      <c r="F1820" s="237" t="s">
        <v>2484</v>
      </c>
      <c r="G1820" s="237" t="s">
        <v>25</v>
      </c>
      <c r="H1820" s="237">
        <v>2</v>
      </c>
      <c r="I1820" s="237" t="s">
        <v>17</v>
      </c>
      <c r="J1820" s="237" t="s">
        <v>17</v>
      </c>
      <c r="K1820" s="237" t="s">
        <v>3314</v>
      </c>
      <c r="L1820" s="238">
        <v>44493</v>
      </c>
      <c r="M1820" s="237" t="s">
        <v>20</v>
      </c>
    </row>
    <row r="1821" spans="1:13" x14ac:dyDescent="0.35">
      <c r="A1821" s="239" t="s">
        <v>883</v>
      </c>
      <c r="B1821" s="239" t="s">
        <v>884</v>
      </c>
      <c r="C1821" s="239" t="s">
        <v>885</v>
      </c>
      <c r="D1821" s="239" t="s">
        <v>3016</v>
      </c>
      <c r="E1821" s="239">
        <v>1</v>
      </c>
      <c r="F1821" s="239" t="s">
        <v>2484</v>
      </c>
      <c r="G1821" s="239" t="s">
        <v>25</v>
      </c>
      <c r="H1821" s="239">
        <v>2</v>
      </c>
      <c r="I1821" s="239" t="s">
        <v>17</v>
      </c>
      <c r="J1821" s="239" t="s">
        <v>17</v>
      </c>
      <c r="K1821" s="239" t="s">
        <v>3315</v>
      </c>
      <c r="L1821" s="240">
        <v>44493</v>
      </c>
      <c r="M1821" s="239" t="s">
        <v>20</v>
      </c>
    </row>
    <row r="1822" spans="1:13" x14ac:dyDescent="0.35">
      <c r="A1822" s="237" t="s">
        <v>883</v>
      </c>
      <c r="B1822" s="237" t="s">
        <v>884</v>
      </c>
      <c r="C1822" s="237" t="s">
        <v>885</v>
      </c>
      <c r="D1822" s="237" t="s">
        <v>2483</v>
      </c>
      <c r="E1822" s="237">
        <v>0</v>
      </c>
      <c r="F1822" s="237" t="s">
        <v>2484</v>
      </c>
      <c r="G1822" s="237" t="s">
        <v>25</v>
      </c>
      <c r="H1822" s="237">
        <v>2</v>
      </c>
      <c r="I1822" s="237" t="s">
        <v>17</v>
      </c>
      <c r="J1822" s="237" t="s">
        <v>17</v>
      </c>
      <c r="K1822" s="237" t="s">
        <v>3316</v>
      </c>
      <c r="L1822" s="238">
        <v>44493</v>
      </c>
      <c r="M1822" s="237" t="s">
        <v>20</v>
      </c>
    </row>
    <row r="1823" spans="1:13" x14ac:dyDescent="0.35">
      <c r="A1823" s="239" t="s">
        <v>67</v>
      </c>
      <c r="B1823" s="239" t="s">
        <v>68</v>
      </c>
      <c r="C1823" s="239" t="s">
        <v>69</v>
      </c>
      <c r="D1823" s="239" t="s">
        <v>3004</v>
      </c>
      <c r="E1823" s="239">
        <v>2</v>
      </c>
      <c r="F1823" s="239" t="s">
        <v>2484</v>
      </c>
      <c r="G1823" s="239" t="s">
        <v>25</v>
      </c>
      <c r="H1823" s="239">
        <v>2</v>
      </c>
      <c r="I1823" s="239" t="s">
        <v>17</v>
      </c>
      <c r="J1823" s="239" t="s">
        <v>17</v>
      </c>
      <c r="K1823" s="239" t="s">
        <v>3317</v>
      </c>
      <c r="L1823" s="240">
        <v>44493</v>
      </c>
      <c r="M1823" s="239" t="s">
        <v>20</v>
      </c>
    </row>
    <row r="1824" spans="1:13" x14ac:dyDescent="0.35">
      <c r="A1824" s="237" t="s">
        <v>67</v>
      </c>
      <c r="B1824" s="237" t="s">
        <v>68</v>
      </c>
      <c r="C1824" s="237" t="s">
        <v>69</v>
      </c>
      <c r="D1824" s="237" t="s">
        <v>3006</v>
      </c>
      <c r="E1824" s="237">
        <v>2</v>
      </c>
      <c r="F1824" s="237" t="s">
        <v>2484</v>
      </c>
      <c r="G1824" s="237" t="s">
        <v>25</v>
      </c>
      <c r="H1824" s="237">
        <v>2</v>
      </c>
      <c r="I1824" s="237" t="s">
        <v>17</v>
      </c>
      <c r="J1824" s="237" t="s">
        <v>17</v>
      </c>
      <c r="K1824" s="237" t="s">
        <v>3318</v>
      </c>
      <c r="L1824" s="238">
        <v>44493</v>
      </c>
      <c r="M1824" s="237" t="s">
        <v>20</v>
      </c>
    </row>
    <row r="1825" spans="1:13" x14ac:dyDescent="0.35">
      <c r="A1825" s="239" t="s">
        <v>67</v>
      </c>
      <c r="B1825" s="239" t="s">
        <v>68</v>
      </c>
      <c r="C1825" s="239" t="s">
        <v>69</v>
      </c>
      <c r="D1825" s="239" t="s">
        <v>3008</v>
      </c>
      <c r="E1825" s="239">
        <v>2</v>
      </c>
      <c r="F1825" s="239" t="s">
        <v>2484</v>
      </c>
      <c r="G1825" s="239" t="s">
        <v>25</v>
      </c>
      <c r="H1825" s="239">
        <v>2</v>
      </c>
      <c r="I1825" s="239" t="s">
        <v>17</v>
      </c>
      <c r="J1825" s="239" t="s">
        <v>17</v>
      </c>
      <c r="K1825" s="239" t="s">
        <v>3319</v>
      </c>
      <c r="L1825" s="240">
        <v>44493</v>
      </c>
      <c r="M1825" s="239" t="s">
        <v>20</v>
      </c>
    </row>
    <row r="1826" spans="1:13" x14ac:dyDescent="0.35">
      <c r="A1826" s="237" t="s">
        <v>67</v>
      </c>
      <c r="B1826" s="237" t="s">
        <v>68</v>
      </c>
      <c r="C1826" s="237" t="s">
        <v>69</v>
      </c>
      <c r="D1826" s="237" t="s">
        <v>3010</v>
      </c>
      <c r="E1826" s="237">
        <v>0</v>
      </c>
      <c r="F1826" s="237" t="s">
        <v>2484</v>
      </c>
      <c r="G1826" s="237" t="s">
        <v>25</v>
      </c>
      <c r="H1826" s="237">
        <v>2</v>
      </c>
      <c r="I1826" s="237" t="s">
        <v>17</v>
      </c>
      <c r="J1826" s="237" t="s">
        <v>17</v>
      </c>
      <c r="K1826" s="237" t="s">
        <v>3320</v>
      </c>
      <c r="L1826" s="238">
        <v>44493</v>
      </c>
      <c r="M1826" s="237" t="s">
        <v>20</v>
      </c>
    </row>
    <row r="1827" spans="1:13" x14ac:dyDescent="0.35">
      <c r="A1827" s="239" t="s">
        <v>67</v>
      </c>
      <c r="B1827" s="239" t="s">
        <v>68</v>
      </c>
      <c r="C1827" s="239" t="s">
        <v>69</v>
      </c>
      <c r="D1827" s="239" t="s">
        <v>3012</v>
      </c>
      <c r="E1827" s="239">
        <v>3</v>
      </c>
      <c r="F1827" s="239" t="s">
        <v>2484</v>
      </c>
      <c r="G1827" s="239" t="s">
        <v>25</v>
      </c>
      <c r="H1827" s="239">
        <v>2</v>
      </c>
      <c r="I1827" s="239" t="s">
        <v>17</v>
      </c>
      <c r="J1827" s="239" t="s">
        <v>17</v>
      </c>
      <c r="K1827" s="239" t="s">
        <v>3321</v>
      </c>
      <c r="L1827" s="240">
        <v>44493</v>
      </c>
      <c r="M1827" s="239" t="s">
        <v>20</v>
      </c>
    </row>
    <row r="1828" spans="1:13" x14ac:dyDescent="0.35">
      <c r="A1828" s="237" t="s">
        <v>67</v>
      </c>
      <c r="B1828" s="237" t="s">
        <v>68</v>
      </c>
      <c r="C1828" s="237" t="s">
        <v>69</v>
      </c>
      <c r="D1828" s="237" t="s">
        <v>3027</v>
      </c>
      <c r="E1828" s="237">
        <v>0</v>
      </c>
      <c r="F1828" s="237" t="s">
        <v>2484</v>
      </c>
      <c r="G1828" s="237" t="s">
        <v>25</v>
      </c>
      <c r="H1828" s="237">
        <v>2</v>
      </c>
      <c r="I1828" s="237" t="s">
        <v>17</v>
      </c>
      <c r="J1828" s="237" t="s">
        <v>17</v>
      </c>
      <c r="K1828" s="237" t="s">
        <v>3322</v>
      </c>
      <c r="L1828" s="238">
        <v>44493</v>
      </c>
      <c r="M1828" s="237" t="s">
        <v>20</v>
      </c>
    </row>
    <row r="1829" spans="1:13" x14ac:dyDescent="0.35">
      <c r="A1829" s="239" t="s">
        <v>67</v>
      </c>
      <c r="B1829" s="239" t="s">
        <v>68</v>
      </c>
      <c r="C1829" s="239" t="s">
        <v>69</v>
      </c>
      <c r="D1829" s="239" t="s">
        <v>3014</v>
      </c>
      <c r="E1829" s="239">
        <v>3</v>
      </c>
      <c r="F1829" s="239" t="s">
        <v>2484</v>
      </c>
      <c r="G1829" s="239" t="s">
        <v>25</v>
      </c>
      <c r="H1829" s="239">
        <v>2</v>
      </c>
      <c r="I1829" s="239" t="s">
        <v>17</v>
      </c>
      <c r="J1829" s="239" t="s">
        <v>17</v>
      </c>
      <c r="K1829" s="239" t="s">
        <v>3323</v>
      </c>
      <c r="L1829" s="240">
        <v>44493</v>
      </c>
      <c r="M1829" s="239" t="s">
        <v>20</v>
      </c>
    </row>
    <row r="1830" spans="1:13" x14ac:dyDescent="0.35">
      <c r="A1830" s="237" t="s">
        <v>67</v>
      </c>
      <c r="B1830" s="237" t="s">
        <v>68</v>
      </c>
      <c r="C1830" s="237" t="s">
        <v>69</v>
      </c>
      <c r="D1830" s="237" t="s">
        <v>3016</v>
      </c>
      <c r="E1830" s="237">
        <v>2</v>
      </c>
      <c r="F1830" s="237" t="s">
        <v>2484</v>
      </c>
      <c r="G1830" s="237" t="s">
        <v>25</v>
      </c>
      <c r="H1830" s="237">
        <v>2</v>
      </c>
      <c r="I1830" s="237" t="s">
        <v>17</v>
      </c>
      <c r="J1830" s="237" t="s">
        <v>17</v>
      </c>
      <c r="K1830" s="237" t="s">
        <v>3324</v>
      </c>
      <c r="L1830" s="238">
        <v>44493</v>
      </c>
      <c r="M1830" s="237" t="s">
        <v>20</v>
      </c>
    </row>
    <row r="1831" spans="1:13" x14ac:dyDescent="0.35">
      <c r="A1831" s="239" t="s">
        <v>67</v>
      </c>
      <c r="B1831" s="239" t="s">
        <v>68</v>
      </c>
      <c r="C1831" s="239" t="s">
        <v>69</v>
      </c>
      <c r="D1831" s="239" t="s">
        <v>2483</v>
      </c>
      <c r="E1831" s="239">
        <v>0</v>
      </c>
      <c r="F1831" s="239" t="s">
        <v>2484</v>
      </c>
      <c r="G1831" s="239" t="s">
        <v>25</v>
      </c>
      <c r="H1831" s="239">
        <v>2</v>
      </c>
      <c r="I1831" s="239" t="s">
        <v>17</v>
      </c>
      <c r="J1831" s="239" t="s">
        <v>17</v>
      </c>
      <c r="K1831" s="239" t="s">
        <v>3325</v>
      </c>
      <c r="L1831" s="240">
        <v>44493</v>
      </c>
      <c r="M1831" s="239" t="s">
        <v>20</v>
      </c>
    </row>
    <row r="1832" spans="1:13" x14ac:dyDescent="0.35">
      <c r="A1832" s="237" t="s">
        <v>434</v>
      </c>
      <c r="B1832" s="237" t="s">
        <v>435</v>
      </c>
      <c r="C1832" s="237" t="s">
        <v>436</v>
      </c>
      <c r="D1832" s="237" t="s">
        <v>3004</v>
      </c>
      <c r="E1832" s="237">
        <v>1</v>
      </c>
      <c r="F1832" s="237" t="s">
        <v>2484</v>
      </c>
      <c r="G1832" s="237" t="s">
        <v>25</v>
      </c>
      <c r="H1832" s="237">
        <v>2</v>
      </c>
      <c r="I1832" s="237" t="s">
        <v>17</v>
      </c>
      <c r="J1832" s="237" t="s">
        <v>17</v>
      </c>
      <c r="K1832" s="237" t="s">
        <v>3326</v>
      </c>
      <c r="L1832" s="238">
        <v>44494</v>
      </c>
      <c r="M1832" s="237" t="s">
        <v>20</v>
      </c>
    </row>
    <row r="1833" spans="1:13" x14ac:dyDescent="0.35">
      <c r="A1833" s="239" t="s">
        <v>434</v>
      </c>
      <c r="B1833" s="239" t="s">
        <v>435</v>
      </c>
      <c r="C1833" s="239" t="s">
        <v>436</v>
      </c>
      <c r="D1833" s="239" t="s">
        <v>3006</v>
      </c>
      <c r="E1833" s="239">
        <v>0</v>
      </c>
      <c r="F1833" s="239" t="s">
        <v>2484</v>
      </c>
      <c r="G1833" s="239" t="s">
        <v>25</v>
      </c>
      <c r="H1833" s="239">
        <v>2</v>
      </c>
      <c r="I1833" s="239" t="s">
        <v>17</v>
      </c>
      <c r="J1833" s="239" t="s">
        <v>17</v>
      </c>
      <c r="K1833" s="239" t="s">
        <v>3327</v>
      </c>
      <c r="L1833" s="240">
        <v>44494</v>
      </c>
      <c r="M1833" s="239" t="s">
        <v>20</v>
      </c>
    </row>
    <row r="1834" spans="1:13" x14ac:dyDescent="0.35">
      <c r="A1834" s="237" t="s">
        <v>434</v>
      </c>
      <c r="B1834" s="237" t="s">
        <v>435</v>
      </c>
      <c r="C1834" s="237" t="s">
        <v>436</v>
      </c>
      <c r="D1834" s="237" t="s">
        <v>3008</v>
      </c>
      <c r="E1834" s="237">
        <v>0</v>
      </c>
      <c r="F1834" s="237" t="s">
        <v>2484</v>
      </c>
      <c r="G1834" s="237" t="s">
        <v>25</v>
      </c>
      <c r="H1834" s="237">
        <v>2</v>
      </c>
      <c r="I1834" s="237" t="s">
        <v>17</v>
      </c>
      <c r="J1834" s="237" t="s">
        <v>17</v>
      </c>
      <c r="K1834" s="237" t="s">
        <v>3328</v>
      </c>
      <c r="L1834" s="238">
        <v>44494</v>
      </c>
      <c r="M1834" s="237" t="s">
        <v>20</v>
      </c>
    </row>
    <row r="1835" spans="1:13" x14ac:dyDescent="0.35">
      <c r="A1835" s="239" t="s">
        <v>434</v>
      </c>
      <c r="B1835" s="239" t="s">
        <v>435</v>
      </c>
      <c r="C1835" s="239" t="s">
        <v>436</v>
      </c>
      <c r="D1835" s="239" t="s">
        <v>3010</v>
      </c>
      <c r="E1835" s="239">
        <v>0</v>
      </c>
      <c r="F1835" s="239" t="s">
        <v>2484</v>
      </c>
      <c r="G1835" s="239" t="s">
        <v>25</v>
      </c>
      <c r="H1835" s="239">
        <v>2</v>
      </c>
      <c r="I1835" s="239" t="s">
        <v>17</v>
      </c>
      <c r="J1835" s="239" t="s">
        <v>17</v>
      </c>
      <c r="K1835" s="239" t="s">
        <v>3329</v>
      </c>
      <c r="L1835" s="240">
        <v>44494</v>
      </c>
      <c r="M1835" s="239" t="s">
        <v>20</v>
      </c>
    </row>
    <row r="1836" spans="1:13" x14ac:dyDescent="0.35">
      <c r="A1836" s="237" t="s">
        <v>434</v>
      </c>
      <c r="B1836" s="237" t="s">
        <v>435</v>
      </c>
      <c r="C1836" s="237" t="s">
        <v>436</v>
      </c>
      <c r="D1836" s="237" t="s">
        <v>3012</v>
      </c>
      <c r="E1836" s="237">
        <v>1</v>
      </c>
      <c r="F1836" s="237" t="s">
        <v>2484</v>
      </c>
      <c r="G1836" s="237" t="s">
        <v>25</v>
      </c>
      <c r="H1836" s="237">
        <v>2</v>
      </c>
      <c r="I1836" s="237" t="s">
        <v>17</v>
      </c>
      <c r="J1836" s="237" t="s">
        <v>17</v>
      </c>
      <c r="K1836" s="237" t="s">
        <v>3330</v>
      </c>
      <c r="L1836" s="238">
        <v>44494</v>
      </c>
      <c r="M1836" s="237" t="s">
        <v>20</v>
      </c>
    </row>
    <row r="1837" spans="1:13" x14ac:dyDescent="0.35">
      <c r="A1837" s="239" t="s">
        <v>434</v>
      </c>
      <c r="B1837" s="239" t="s">
        <v>435</v>
      </c>
      <c r="C1837" s="239" t="s">
        <v>436</v>
      </c>
      <c r="D1837" s="239" t="s">
        <v>3027</v>
      </c>
      <c r="E1837" s="239">
        <v>0</v>
      </c>
      <c r="F1837" s="239" t="s">
        <v>2484</v>
      </c>
      <c r="G1837" s="239" t="s">
        <v>25</v>
      </c>
      <c r="H1837" s="239">
        <v>2</v>
      </c>
      <c r="I1837" s="239" t="s">
        <v>17</v>
      </c>
      <c r="J1837" s="239" t="s">
        <v>17</v>
      </c>
      <c r="K1837" s="239" t="s">
        <v>3331</v>
      </c>
      <c r="L1837" s="240">
        <v>44494</v>
      </c>
      <c r="M1837" s="239" t="s">
        <v>20</v>
      </c>
    </row>
    <row r="1838" spans="1:13" x14ac:dyDescent="0.35">
      <c r="A1838" s="237" t="s">
        <v>434</v>
      </c>
      <c r="B1838" s="237" t="s">
        <v>435</v>
      </c>
      <c r="C1838" s="237" t="s">
        <v>436</v>
      </c>
      <c r="D1838" s="237" t="s">
        <v>3014</v>
      </c>
      <c r="E1838" s="237">
        <v>1</v>
      </c>
      <c r="F1838" s="237" t="s">
        <v>2484</v>
      </c>
      <c r="G1838" s="237" t="s">
        <v>25</v>
      </c>
      <c r="H1838" s="237">
        <v>2</v>
      </c>
      <c r="I1838" s="237" t="s">
        <v>17</v>
      </c>
      <c r="J1838" s="237" t="s">
        <v>17</v>
      </c>
      <c r="K1838" s="237" t="s">
        <v>3332</v>
      </c>
      <c r="L1838" s="238">
        <v>44494</v>
      </c>
      <c r="M1838" s="237" t="s">
        <v>20</v>
      </c>
    </row>
    <row r="1839" spans="1:13" x14ac:dyDescent="0.35">
      <c r="A1839" s="239" t="s">
        <v>434</v>
      </c>
      <c r="B1839" s="239" t="s">
        <v>435</v>
      </c>
      <c r="C1839" s="239" t="s">
        <v>436</v>
      </c>
      <c r="D1839" s="239" t="s">
        <v>3016</v>
      </c>
      <c r="E1839" s="239">
        <v>0</v>
      </c>
      <c r="F1839" s="239" t="s">
        <v>2484</v>
      </c>
      <c r="G1839" s="239" t="s">
        <v>25</v>
      </c>
      <c r="H1839" s="239">
        <v>2</v>
      </c>
      <c r="I1839" s="239" t="s">
        <v>17</v>
      </c>
      <c r="J1839" s="239" t="s">
        <v>17</v>
      </c>
      <c r="K1839" s="239" t="s">
        <v>3333</v>
      </c>
      <c r="L1839" s="240">
        <v>44494</v>
      </c>
      <c r="M1839" s="239" t="s">
        <v>20</v>
      </c>
    </row>
    <row r="1840" spans="1:13" x14ac:dyDescent="0.35">
      <c r="A1840" s="237" t="s">
        <v>434</v>
      </c>
      <c r="B1840" s="237" t="s">
        <v>435</v>
      </c>
      <c r="C1840" s="237" t="s">
        <v>436</v>
      </c>
      <c r="D1840" s="237" t="s">
        <v>2483</v>
      </c>
      <c r="E1840" s="237">
        <v>0</v>
      </c>
      <c r="F1840" s="237" t="s">
        <v>2484</v>
      </c>
      <c r="G1840" s="237" t="s">
        <v>25</v>
      </c>
      <c r="H1840" s="237">
        <v>2</v>
      </c>
      <c r="I1840" s="237" t="s">
        <v>17</v>
      </c>
      <c r="J1840" s="237" t="s">
        <v>17</v>
      </c>
      <c r="K1840" s="237" t="s">
        <v>3334</v>
      </c>
      <c r="L1840" s="238">
        <v>44494</v>
      </c>
      <c r="M1840" s="237" t="s">
        <v>20</v>
      </c>
    </row>
    <row r="1841" spans="1:13" x14ac:dyDescent="0.35">
      <c r="A1841" s="239" t="s">
        <v>1166</v>
      </c>
      <c r="B1841" s="239" t="s">
        <v>1167</v>
      </c>
      <c r="C1841" s="239" t="s">
        <v>1168</v>
      </c>
      <c r="D1841" s="239" t="s">
        <v>3004</v>
      </c>
      <c r="E1841" s="239">
        <v>2</v>
      </c>
      <c r="F1841" s="239" t="s">
        <v>2484</v>
      </c>
      <c r="G1841" s="239" t="s">
        <v>25</v>
      </c>
      <c r="H1841" s="239">
        <v>2</v>
      </c>
      <c r="I1841" s="239" t="s">
        <v>17</v>
      </c>
      <c r="J1841" s="239" t="s">
        <v>17</v>
      </c>
      <c r="K1841" s="239" t="s">
        <v>3335</v>
      </c>
      <c r="L1841" s="240">
        <v>44494</v>
      </c>
      <c r="M1841" s="239" t="s">
        <v>20</v>
      </c>
    </row>
    <row r="1842" spans="1:13" x14ac:dyDescent="0.35">
      <c r="A1842" s="237" t="s">
        <v>1166</v>
      </c>
      <c r="B1842" s="237" t="s">
        <v>1167</v>
      </c>
      <c r="C1842" s="237" t="s">
        <v>1168</v>
      </c>
      <c r="D1842" s="237" t="s">
        <v>3006</v>
      </c>
      <c r="E1842" s="237">
        <v>1</v>
      </c>
      <c r="F1842" s="237" t="s">
        <v>2484</v>
      </c>
      <c r="G1842" s="237" t="s">
        <v>25</v>
      </c>
      <c r="H1842" s="237">
        <v>2</v>
      </c>
      <c r="I1842" s="237" t="s">
        <v>17</v>
      </c>
      <c r="J1842" s="237" t="s">
        <v>17</v>
      </c>
      <c r="K1842" s="237" t="s">
        <v>3336</v>
      </c>
      <c r="L1842" s="238">
        <v>44494</v>
      </c>
      <c r="M1842" s="237" t="s">
        <v>20</v>
      </c>
    </row>
    <row r="1843" spans="1:13" x14ac:dyDescent="0.35">
      <c r="A1843" s="239" t="s">
        <v>1166</v>
      </c>
      <c r="B1843" s="239" t="s">
        <v>1167</v>
      </c>
      <c r="C1843" s="239" t="s">
        <v>1168</v>
      </c>
      <c r="D1843" s="239" t="s">
        <v>3008</v>
      </c>
      <c r="E1843" s="239">
        <v>2</v>
      </c>
      <c r="F1843" s="239" t="s">
        <v>2484</v>
      </c>
      <c r="G1843" s="239" t="s">
        <v>25</v>
      </c>
      <c r="H1843" s="239">
        <v>2</v>
      </c>
      <c r="I1843" s="239" t="s">
        <v>17</v>
      </c>
      <c r="J1843" s="239" t="s">
        <v>17</v>
      </c>
      <c r="K1843" s="239" t="s">
        <v>3337</v>
      </c>
      <c r="L1843" s="240">
        <v>44494</v>
      </c>
      <c r="M1843" s="239" t="s">
        <v>20</v>
      </c>
    </row>
    <row r="1844" spans="1:13" x14ac:dyDescent="0.35">
      <c r="A1844" s="237" t="s">
        <v>1166</v>
      </c>
      <c r="B1844" s="237" t="s">
        <v>1167</v>
      </c>
      <c r="C1844" s="237" t="s">
        <v>1168</v>
      </c>
      <c r="D1844" s="237" t="s">
        <v>3010</v>
      </c>
      <c r="E1844" s="237">
        <v>2</v>
      </c>
      <c r="F1844" s="237" t="s">
        <v>2484</v>
      </c>
      <c r="G1844" s="237" t="s">
        <v>25</v>
      </c>
      <c r="H1844" s="237">
        <v>2</v>
      </c>
      <c r="I1844" s="237" t="s">
        <v>17</v>
      </c>
      <c r="J1844" s="237" t="s">
        <v>17</v>
      </c>
      <c r="K1844" s="237" t="s">
        <v>3338</v>
      </c>
      <c r="L1844" s="238">
        <v>44494</v>
      </c>
      <c r="M1844" s="237" t="s">
        <v>20</v>
      </c>
    </row>
    <row r="1845" spans="1:13" x14ac:dyDescent="0.35">
      <c r="A1845" s="239" t="s">
        <v>1166</v>
      </c>
      <c r="B1845" s="239" t="s">
        <v>1167</v>
      </c>
      <c r="C1845" s="239" t="s">
        <v>1168</v>
      </c>
      <c r="D1845" s="239" t="s">
        <v>3012</v>
      </c>
      <c r="E1845" s="239">
        <v>1</v>
      </c>
      <c r="F1845" s="239" t="s">
        <v>2484</v>
      </c>
      <c r="G1845" s="239" t="s">
        <v>25</v>
      </c>
      <c r="H1845" s="239">
        <v>2</v>
      </c>
      <c r="I1845" s="239" t="s">
        <v>17</v>
      </c>
      <c r="J1845" s="239" t="s">
        <v>17</v>
      </c>
      <c r="K1845" s="239" t="s">
        <v>3339</v>
      </c>
      <c r="L1845" s="240">
        <v>44494</v>
      </c>
      <c r="M1845" s="239" t="s">
        <v>20</v>
      </c>
    </row>
    <row r="1846" spans="1:13" x14ac:dyDescent="0.35">
      <c r="A1846" s="237" t="s">
        <v>1166</v>
      </c>
      <c r="B1846" s="237" t="s">
        <v>1167</v>
      </c>
      <c r="C1846" s="237" t="s">
        <v>1168</v>
      </c>
      <c r="D1846" s="237" t="s">
        <v>3027</v>
      </c>
      <c r="E1846" s="237">
        <v>1</v>
      </c>
      <c r="F1846" s="237" t="s">
        <v>2484</v>
      </c>
      <c r="G1846" s="237" t="s">
        <v>25</v>
      </c>
      <c r="H1846" s="237">
        <v>2</v>
      </c>
      <c r="I1846" s="237" t="s">
        <v>17</v>
      </c>
      <c r="J1846" s="237" t="s">
        <v>17</v>
      </c>
      <c r="K1846" s="237" t="s">
        <v>3340</v>
      </c>
      <c r="L1846" s="238">
        <v>44494</v>
      </c>
      <c r="M1846" s="237" t="s">
        <v>20</v>
      </c>
    </row>
    <row r="1847" spans="1:13" x14ac:dyDescent="0.35">
      <c r="A1847" s="239" t="s">
        <v>1166</v>
      </c>
      <c r="B1847" s="239" t="s">
        <v>1167</v>
      </c>
      <c r="C1847" s="239" t="s">
        <v>1168</v>
      </c>
      <c r="D1847" s="239" t="s">
        <v>3014</v>
      </c>
      <c r="E1847" s="239">
        <v>2</v>
      </c>
      <c r="F1847" s="239" t="s">
        <v>2484</v>
      </c>
      <c r="G1847" s="239" t="s">
        <v>25</v>
      </c>
      <c r="H1847" s="239">
        <v>2</v>
      </c>
      <c r="I1847" s="239" t="s">
        <v>17</v>
      </c>
      <c r="J1847" s="239" t="s">
        <v>17</v>
      </c>
      <c r="K1847" s="239" t="s">
        <v>3341</v>
      </c>
      <c r="L1847" s="240">
        <v>44494</v>
      </c>
      <c r="M1847" s="239" t="s">
        <v>20</v>
      </c>
    </row>
    <row r="1848" spans="1:13" x14ac:dyDescent="0.35">
      <c r="A1848" s="237" t="s">
        <v>1166</v>
      </c>
      <c r="B1848" s="237" t="s">
        <v>1167</v>
      </c>
      <c r="C1848" s="237" t="s">
        <v>1168</v>
      </c>
      <c r="D1848" s="237" t="s">
        <v>3016</v>
      </c>
      <c r="E1848" s="237">
        <v>2</v>
      </c>
      <c r="F1848" s="237" t="s">
        <v>2484</v>
      </c>
      <c r="G1848" s="237" t="s">
        <v>25</v>
      </c>
      <c r="H1848" s="237">
        <v>2</v>
      </c>
      <c r="I1848" s="237" t="s">
        <v>17</v>
      </c>
      <c r="J1848" s="237" t="s">
        <v>17</v>
      </c>
      <c r="K1848" s="237" t="s">
        <v>3342</v>
      </c>
      <c r="L1848" s="238">
        <v>44494</v>
      </c>
      <c r="M1848" s="237" t="s">
        <v>20</v>
      </c>
    </row>
    <row r="1849" spans="1:13" x14ac:dyDescent="0.35">
      <c r="A1849" s="239" t="s">
        <v>1166</v>
      </c>
      <c r="B1849" s="239" t="s">
        <v>1167</v>
      </c>
      <c r="C1849" s="239" t="s">
        <v>1168</v>
      </c>
      <c r="D1849" s="239" t="s">
        <v>2483</v>
      </c>
      <c r="E1849" s="239">
        <v>0</v>
      </c>
      <c r="F1849" s="239" t="s">
        <v>2484</v>
      </c>
      <c r="G1849" s="239" t="s">
        <v>25</v>
      </c>
      <c r="H1849" s="239">
        <v>2</v>
      </c>
      <c r="I1849" s="239" t="s">
        <v>17</v>
      </c>
      <c r="J1849" s="239" t="s">
        <v>17</v>
      </c>
      <c r="K1849" s="239" t="s">
        <v>3343</v>
      </c>
      <c r="L1849" s="240">
        <v>44494</v>
      </c>
      <c r="M1849" s="239" t="s">
        <v>20</v>
      </c>
    </row>
    <row r="1850" spans="1:13" x14ac:dyDescent="0.35">
      <c r="A1850" s="237" t="s">
        <v>558</v>
      </c>
      <c r="B1850" s="237" t="s">
        <v>559</v>
      </c>
      <c r="C1850" s="237" t="s">
        <v>560</v>
      </c>
      <c r="D1850" s="237" t="s">
        <v>3004</v>
      </c>
      <c r="E1850" s="237">
        <v>0</v>
      </c>
      <c r="F1850" s="237" t="s">
        <v>2484</v>
      </c>
      <c r="G1850" s="237" t="s">
        <v>25</v>
      </c>
      <c r="H1850" s="237">
        <v>2</v>
      </c>
      <c r="I1850" s="237" t="s">
        <v>17</v>
      </c>
      <c r="J1850" s="237" t="s">
        <v>17</v>
      </c>
      <c r="K1850" s="237" t="s">
        <v>3344</v>
      </c>
      <c r="L1850" s="238">
        <v>44494</v>
      </c>
      <c r="M1850" s="237" t="s">
        <v>20</v>
      </c>
    </row>
    <row r="1851" spans="1:13" x14ac:dyDescent="0.35">
      <c r="A1851" s="239" t="s">
        <v>558</v>
      </c>
      <c r="B1851" s="239" t="s">
        <v>559</v>
      </c>
      <c r="C1851" s="239" t="s">
        <v>560</v>
      </c>
      <c r="D1851" s="239" t="s">
        <v>3006</v>
      </c>
      <c r="E1851" s="239">
        <v>0</v>
      </c>
      <c r="F1851" s="239" t="s">
        <v>2484</v>
      </c>
      <c r="G1851" s="239" t="s">
        <v>25</v>
      </c>
      <c r="H1851" s="239">
        <v>2</v>
      </c>
      <c r="I1851" s="239" t="s">
        <v>17</v>
      </c>
      <c r="J1851" s="239" t="s">
        <v>17</v>
      </c>
      <c r="K1851" s="239" t="s">
        <v>3345</v>
      </c>
      <c r="L1851" s="240">
        <v>44494</v>
      </c>
      <c r="M1851" s="239" t="s">
        <v>20</v>
      </c>
    </row>
    <row r="1852" spans="1:13" x14ac:dyDescent="0.35">
      <c r="A1852" s="237" t="s">
        <v>558</v>
      </c>
      <c r="B1852" s="237" t="s">
        <v>559</v>
      </c>
      <c r="C1852" s="237" t="s">
        <v>560</v>
      </c>
      <c r="D1852" s="237" t="s">
        <v>3008</v>
      </c>
      <c r="E1852" s="237">
        <v>0</v>
      </c>
      <c r="F1852" s="237" t="s">
        <v>2484</v>
      </c>
      <c r="G1852" s="237" t="s">
        <v>25</v>
      </c>
      <c r="H1852" s="237">
        <v>2</v>
      </c>
      <c r="I1852" s="237" t="s">
        <v>17</v>
      </c>
      <c r="J1852" s="237" t="s">
        <v>17</v>
      </c>
      <c r="K1852" s="237" t="s">
        <v>3346</v>
      </c>
      <c r="L1852" s="238">
        <v>44494</v>
      </c>
      <c r="M1852" s="237" t="s">
        <v>20</v>
      </c>
    </row>
    <row r="1853" spans="1:13" x14ac:dyDescent="0.35">
      <c r="A1853" s="239" t="s">
        <v>558</v>
      </c>
      <c r="B1853" s="239" t="s">
        <v>559</v>
      </c>
      <c r="C1853" s="239" t="s">
        <v>560</v>
      </c>
      <c r="D1853" s="239" t="s">
        <v>3010</v>
      </c>
      <c r="E1853" s="239">
        <v>0</v>
      </c>
      <c r="F1853" s="239" t="s">
        <v>2484</v>
      </c>
      <c r="G1853" s="239" t="s">
        <v>25</v>
      </c>
      <c r="H1853" s="239">
        <v>2</v>
      </c>
      <c r="I1853" s="239" t="s">
        <v>17</v>
      </c>
      <c r="J1853" s="239" t="s">
        <v>17</v>
      </c>
      <c r="K1853" s="239" t="s">
        <v>3347</v>
      </c>
      <c r="L1853" s="240">
        <v>44494</v>
      </c>
      <c r="M1853" s="239" t="s">
        <v>20</v>
      </c>
    </row>
    <row r="1854" spans="1:13" x14ac:dyDescent="0.35">
      <c r="A1854" s="237" t="s">
        <v>558</v>
      </c>
      <c r="B1854" s="237" t="s">
        <v>559</v>
      </c>
      <c r="C1854" s="237" t="s">
        <v>560</v>
      </c>
      <c r="D1854" s="237" t="s">
        <v>3012</v>
      </c>
      <c r="E1854" s="237">
        <v>1</v>
      </c>
      <c r="F1854" s="237" t="s">
        <v>2484</v>
      </c>
      <c r="G1854" s="237" t="s">
        <v>25</v>
      </c>
      <c r="H1854" s="237">
        <v>2</v>
      </c>
      <c r="I1854" s="237" t="s">
        <v>17</v>
      </c>
      <c r="J1854" s="237" t="s">
        <v>17</v>
      </c>
      <c r="K1854" s="237" t="s">
        <v>3348</v>
      </c>
      <c r="L1854" s="238">
        <v>44494</v>
      </c>
      <c r="M1854" s="237" t="s">
        <v>20</v>
      </c>
    </row>
    <row r="1855" spans="1:13" x14ac:dyDescent="0.35">
      <c r="A1855" s="239" t="s">
        <v>558</v>
      </c>
      <c r="B1855" s="239" t="s">
        <v>559</v>
      </c>
      <c r="C1855" s="239" t="s">
        <v>560</v>
      </c>
      <c r="D1855" s="239" t="s">
        <v>3027</v>
      </c>
      <c r="E1855" s="239">
        <v>1</v>
      </c>
      <c r="F1855" s="239" t="s">
        <v>2484</v>
      </c>
      <c r="G1855" s="239" t="s">
        <v>25</v>
      </c>
      <c r="H1855" s="239">
        <v>2</v>
      </c>
      <c r="I1855" s="239" t="s">
        <v>17</v>
      </c>
      <c r="J1855" s="239" t="s">
        <v>17</v>
      </c>
      <c r="K1855" s="239" t="s">
        <v>3349</v>
      </c>
      <c r="L1855" s="240">
        <v>44494</v>
      </c>
      <c r="M1855" s="239" t="s">
        <v>20</v>
      </c>
    </row>
    <row r="1856" spans="1:13" x14ac:dyDescent="0.35">
      <c r="A1856" s="237" t="s">
        <v>558</v>
      </c>
      <c r="B1856" s="237" t="s">
        <v>559</v>
      </c>
      <c r="C1856" s="237" t="s">
        <v>560</v>
      </c>
      <c r="D1856" s="237" t="s">
        <v>3014</v>
      </c>
      <c r="E1856" s="237">
        <v>2</v>
      </c>
      <c r="F1856" s="237" t="s">
        <v>2484</v>
      </c>
      <c r="G1856" s="237" t="s">
        <v>25</v>
      </c>
      <c r="H1856" s="237">
        <v>2</v>
      </c>
      <c r="I1856" s="237" t="s">
        <v>17</v>
      </c>
      <c r="J1856" s="237" t="s">
        <v>17</v>
      </c>
      <c r="K1856" s="237" t="s">
        <v>3350</v>
      </c>
      <c r="L1856" s="238">
        <v>44494</v>
      </c>
      <c r="M1856" s="237" t="s">
        <v>20</v>
      </c>
    </row>
    <row r="1857" spans="1:13" x14ac:dyDescent="0.35">
      <c r="A1857" s="239" t="s">
        <v>558</v>
      </c>
      <c r="B1857" s="239" t="s">
        <v>559</v>
      </c>
      <c r="C1857" s="239" t="s">
        <v>560</v>
      </c>
      <c r="D1857" s="239" t="s">
        <v>3016</v>
      </c>
      <c r="E1857" s="239">
        <v>0</v>
      </c>
      <c r="F1857" s="239" t="s">
        <v>2484</v>
      </c>
      <c r="G1857" s="239" t="s">
        <v>25</v>
      </c>
      <c r="H1857" s="239">
        <v>2</v>
      </c>
      <c r="I1857" s="239" t="s">
        <v>17</v>
      </c>
      <c r="J1857" s="239" t="s">
        <v>17</v>
      </c>
      <c r="K1857" s="239" t="s">
        <v>3351</v>
      </c>
      <c r="L1857" s="240">
        <v>44494</v>
      </c>
      <c r="M1857" s="239" t="s">
        <v>20</v>
      </c>
    </row>
    <row r="1858" spans="1:13" x14ac:dyDescent="0.35">
      <c r="A1858" s="237" t="s">
        <v>558</v>
      </c>
      <c r="B1858" s="237" t="s">
        <v>559</v>
      </c>
      <c r="C1858" s="237" t="s">
        <v>560</v>
      </c>
      <c r="D1858" s="237" t="s">
        <v>2483</v>
      </c>
      <c r="E1858" s="237">
        <v>0</v>
      </c>
      <c r="F1858" s="237" t="s">
        <v>2484</v>
      </c>
      <c r="G1858" s="237" t="s">
        <v>25</v>
      </c>
      <c r="H1858" s="237">
        <v>2</v>
      </c>
      <c r="I1858" s="237" t="s">
        <v>17</v>
      </c>
      <c r="J1858" s="237" t="s">
        <v>17</v>
      </c>
      <c r="K1858" s="237" t="s">
        <v>3352</v>
      </c>
      <c r="L1858" s="238">
        <v>44494</v>
      </c>
      <c r="M1858" s="237" t="s">
        <v>20</v>
      </c>
    </row>
    <row r="1859" spans="1:13" x14ac:dyDescent="0.35">
      <c r="A1859" s="239" t="s">
        <v>578</v>
      </c>
      <c r="B1859" s="239" t="s">
        <v>579</v>
      </c>
      <c r="C1859" s="239" t="s">
        <v>580</v>
      </c>
      <c r="D1859" s="239" t="s">
        <v>3004</v>
      </c>
      <c r="E1859" s="239">
        <v>1</v>
      </c>
      <c r="F1859" s="239" t="s">
        <v>2484</v>
      </c>
      <c r="G1859" s="239" t="s">
        <v>25</v>
      </c>
      <c r="H1859" s="239">
        <v>2</v>
      </c>
      <c r="I1859" s="239" t="s">
        <v>17</v>
      </c>
      <c r="J1859" s="239" t="s">
        <v>17</v>
      </c>
      <c r="K1859" s="239" t="s">
        <v>3353</v>
      </c>
      <c r="L1859" s="240">
        <v>44494</v>
      </c>
      <c r="M1859" s="239" t="s">
        <v>20</v>
      </c>
    </row>
    <row r="1860" spans="1:13" x14ac:dyDescent="0.35">
      <c r="A1860" s="237" t="s">
        <v>578</v>
      </c>
      <c r="B1860" s="237" t="s">
        <v>579</v>
      </c>
      <c r="C1860" s="237" t="s">
        <v>580</v>
      </c>
      <c r="D1860" s="237" t="s">
        <v>3006</v>
      </c>
      <c r="E1860" s="237">
        <v>2</v>
      </c>
      <c r="F1860" s="237" t="s">
        <v>2484</v>
      </c>
      <c r="G1860" s="237" t="s">
        <v>25</v>
      </c>
      <c r="H1860" s="237">
        <v>2</v>
      </c>
      <c r="I1860" s="237" t="s">
        <v>17</v>
      </c>
      <c r="J1860" s="237" t="s">
        <v>17</v>
      </c>
      <c r="K1860" s="237" t="s">
        <v>3354</v>
      </c>
      <c r="L1860" s="238">
        <v>44494</v>
      </c>
      <c r="M1860" s="237" t="s">
        <v>20</v>
      </c>
    </row>
    <row r="1861" spans="1:13" x14ac:dyDescent="0.35">
      <c r="A1861" s="239" t="s">
        <v>578</v>
      </c>
      <c r="B1861" s="239" t="s">
        <v>579</v>
      </c>
      <c r="C1861" s="239" t="s">
        <v>580</v>
      </c>
      <c r="D1861" s="239" t="s">
        <v>3008</v>
      </c>
      <c r="E1861" s="239">
        <v>1</v>
      </c>
      <c r="F1861" s="239" t="s">
        <v>2484</v>
      </c>
      <c r="G1861" s="239" t="s">
        <v>25</v>
      </c>
      <c r="H1861" s="239">
        <v>2</v>
      </c>
      <c r="I1861" s="239" t="s">
        <v>17</v>
      </c>
      <c r="J1861" s="239" t="s">
        <v>17</v>
      </c>
      <c r="K1861" s="239" t="s">
        <v>3355</v>
      </c>
      <c r="L1861" s="240">
        <v>44494</v>
      </c>
      <c r="M1861" s="239" t="s">
        <v>20</v>
      </c>
    </row>
    <row r="1862" spans="1:13" x14ac:dyDescent="0.35">
      <c r="A1862" s="237" t="s">
        <v>578</v>
      </c>
      <c r="B1862" s="237" t="s">
        <v>579</v>
      </c>
      <c r="C1862" s="237" t="s">
        <v>580</v>
      </c>
      <c r="D1862" s="237" t="s">
        <v>3010</v>
      </c>
      <c r="E1862" s="237">
        <v>0</v>
      </c>
      <c r="F1862" s="237" t="s">
        <v>2484</v>
      </c>
      <c r="G1862" s="237" t="s">
        <v>25</v>
      </c>
      <c r="H1862" s="237">
        <v>2</v>
      </c>
      <c r="I1862" s="237" t="s">
        <v>17</v>
      </c>
      <c r="J1862" s="237" t="s">
        <v>17</v>
      </c>
      <c r="K1862" s="237" t="s">
        <v>3356</v>
      </c>
      <c r="L1862" s="238">
        <v>44494</v>
      </c>
      <c r="M1862" s="237" t="s">
        <v>20</v>
      </c>
    </row>
    <row r="1863" spans="1:13" x14ac:dyDescent="0.35">
      <c r="A1863" s="239" t="s">
        <v>578</v>
      </c>
      <c r="B1863" s="239" t="s">
        <v>579</v>
      </c>
      <c r="C1863" s="239" t="s">
        <v>580</v>
      </c>
      <c r="D1863" s="239" t="s">
        <v>3012</v>
      </c>
      <c r="E1863" s="239">
        <v>0</v>
      </c>
      <c r="F1863" s="239" t="s">
        <v>2484</v>
      </c>
      <c r="G1863" s="239" t="s">
        <v>25</v>
      </c>
      <c r="H1863" s="239">
        <v>2</v>
      </c>
      <c r="I1863" s="239" t="s">
        <v>17</v>
      </c>
      <c r="J1863" s="239" t="s">
        <v>17</v>
      </c>
      <c r="K1863" s="239" t="s">
        <v>3357</v>
      </c>
      <c r="L1863" s="240">
        <v>44494</v>
      </c>
      <c r="M1863" s="239" t="s">
        <v>20</v>
      </c>
    </row>
    <row r="1864" spans="1:13" x14ac:dyDescent="0.35">
      <c r="A1864" s="237" t="s">
        <v>578</v>
      </c>
      <c r="B1864" s="237" t="s">
        <v>579</v>
      </c>
      <c r="C1864" s="237" t="s">
        <v>580</v>
      </c>
      <c r="D1864" s="237" t="s">
        <v>3027</v>
      </c>
      <c r="E1864" s="237">
        <v>1</v>
      </c>
      <c r="F1864" s="237" t="s">
        <v>2484</v>
      </c>
      <c r="G1864" s="237" t="s">
        <v>25</v>
      </c>
      <c r="H1864" s="237">
        <v>2</v>
      </c>
      <c r="I1864" s="237" t="s">
        <v>17</v>
      </c>
      <c r="J1864" s="237" t="s">
        <v>17</v>
      </c>
      <c r="K1864" s="237" t="s">
        <v>3358</v>
      </c>
      <c r="L1864" s="238">
        <v>44494</v>
      </c>
      <c r="M1864" s="237" t="s">
        <v>20</v>
      </c>
    </row>
    <row r="1865" spans="1:13" x14ac:dyDescent="0.35">
      <c r="A1865" s="239" t="s">
        <v>578</v>
      </c>
      <c r="B1865" s="239" t="s">
        <v>579</v>
      </c>
      <c r="C1865" s="239" t="s">
        <v>580</v>
      </c>
      <c r="D1865" s="239" t="s">
        <v>3014</v>
      </c>
      <c r="E1865" s="239">
        <v>1</v>
      </c>
      <c r="F1865" s="239" t="s">
        <v>2484</v>
      </c>
      <c r="G1865" s="239" t="s">
        <v>25</v>
      </c>
      <c r="H1865" s="239">
        <v>2</v>
      </c>
      <c r="I1865" s="239" t="s">
        <v>17</v>
      </c>
      <c r="J1865" s="239" t="s">
        <v>17</v>
      </c>
      <c r="K1865" s="239" t="s">
        <v>3359</v>
      </c>
      <c r="L1865" s="240">
        <v>44494</v>
      </c>
      <c r="M1865" s="239" t="s">
        <v>20</v>
      </c>
    </row>
    <row r="1866" spans="1:13" x14ac:dyDescent="0.35">
      <c r="A1866" s="237" t="s">
        <v>578</v>
      </c>
      <c r="B1866" s="237" t="s">
        <v>579</v>
      </c>
      <c r="C1866" s="237" t="s">
        <v>580</v>
      </c>
      <c r="D1866" s="237" t="s">
        <v>3016</v>
      </c>
      <c r="E1866" s="237">
        <v>0</v>
      </c>
      <c r="F1866" s="237" t="s">
        <v>2484</v>
      </c>
      <c r="G1866" s="237" t="s">
        <v>25</v>
      </c>
      <c r="H1866" s="237">
        <v>2</v>
      </c>
      <c r="I1866" s="237" t="s">
        <v>17</v>
      </c>
      <c r="J1866" s="237" t="s">
        <v>17</v>
      </c>
      <c r="K1866" s="237" t="s">
        <v>3360</v>
      </c>
      <c r="L1866" s="238">
        <v>44494</v>
      </c>
      <c r="M1866" s="237" t="s">
        <v>20</v>
      </c>
    </row>
    <row r="1867" spans="1:13" x14ac:dyDescent="0.35">
      <c r="A1867" s="239" t="s">
        <v>578</v>
      </c>
      <c r="B1867" s="239" t="s">
        <v>579</v>
      </c>
      <c r="C1867" s="239" t="s">
        <v>580</v>
      </c>
      <c r="D1867" s="239" t="s">
        <v>2483</v>
      </c>
      <c r="E1867" s="239">
        <v>0</v>
      </c>
      <c r="F1867" s="239" t="s">
        <v>2484</v>
      </c>
      <c r="G1867" s="239" t="s">
        <v>25</v>
      </c>
      <c r="H1867" s="239">
        <v>2</v>
      </c>
      <c r="I1867" s="239" t="s">
        <v>17</v>
      </c>
      <c r="J1867" s="239" t="s">
        <v>17</v>
      </c>
      <c r="K1867" s="239" t="s">
        <v>3361</v>
      </c>
      <c r="L1867" s="240">
        <v>44494</v>
      </c>
      <c r="M1867" s="239" t="s">
        <v>20</v>
      </c>
    </row>
    <row r="1868" spans="1:13" x14ac:dyDescent="0.35">
      <c r="A1868" s="237" t="s">
        <v>470</v>
      </c>
      <c r="B1868" s="237" t="s">
        <v>471</v>
      </c>
      <c r="C1868" s="237" t="s">
        <v>472</v>
      </c>
      <c r="D1868" s="237" t="s">
        <v>3004</v>
      </c>
      <c r="E1868" s="237">
        <v>2</v>
      </c>
      <c r="F1868" s="237" t="s">
        <v>2484</v>
      </c>
      <c r="G1868" s="237" t="s">
        <v>25</v>
      </c>
      <c r="H1868" s="237">
        <v>2</v>
      </c>
      <c r="I1868" s="237" t="s">
        <v>17</v>
      </c>
      <c r="J1868" s="237" t="s">
        <v>17</v>
      </c>
      <c r="K1868" s="237" t="s">
        <v>3362</v>
      </c>
      <c r="L1868" s="238">
        <v>44494</v>
      </c>
      <c r="M1868" s="237" t="s">
        <v>20</v>
      </c>
    </row>
    <row r="1869" spans="1:13" x14ac:dyDescent="0.35">
      <c r="A1869" s="239" t="s">
        <v>470</v>
      </c>
      <c r="B1869" s="239" t="s">
        <v>471</v>
      </c>
      <c r="C1869" s="239" t="s">
        <v>472</v>
      </c>
      <c r="D1869" s="239" t="s">
        <v>3006</v>
      </c>
      <c r="E1869" s="239">
        <v>2</v>
      </c>
      <c r="F1869" s="239" t="s">
        <v>2484</v>
      </c>
      <c r="G1869" s="239" t="s">
        <v>25</v>
      </c>
      <c r="H1869" s="239">
        <v>2</v>
      </c>
      <c r="I1869" s="239" t="s">
        <v>17</v>
      </c>
      <c r="J1869" s="239" t="s">
        <v>17</v>
      </c>
      <c r="K1869" s="239" t="s">
        <v>3363</v>
      </c>
      <c r="L1869" s="240">
        <v>44494</v>
      </c>
      <c r="M1869" s="239" t="s">
        <v>20</v>
      </c>
    </row>
    <row r="1870" spans="1:13" x14ac:dyDescent="0.35">
      <c r="A1870" s="237" t="s">
        <v>470</v>
      </c>
      <c r="B1870" s="237" t="s">
        <v>471</v>
      </c>
      <c r="C1870" s="237" t="s">
        <v>472</v>
      </c>
      <c r="D1870" s="237" t="s">
        <v>3008</v>
      </c>
      <c r="E1870" s="237">
        <v>0</v>
      </c>
      <c r="F1870" s="237" t="s">
        <v>2484</v>
      </c>
      <c r="G1870" s="237" t="s">
        <v>25</v>
      </c>
      <c r="H1870" s="237">
        <v>2</v>
      </c>
      <c r="I1870" s="237" t="s">
        <v>17</v>
      </c>
      <c r="J1870" s="237" t="s">
        <v>17</v>
      </c>
      <c r="K1870" s="237" t="s">
        <v>3364</v>
      </c>
      <c r="L1870" s="238">
        <v>44494</v>
      </c>
      <c r="M1870" s="237" t="s">
        <v>20</v>
      </c>
    </row>
    <row r="1871" spans="1:13" x14ac:dyDescent="0.35">
      <c r="A1871" s="239" t="s">
        <v>470</v>
      </c>
      <c r="B1871" s="239" t="s">
        <v>471</v>
      </c>
      <c r="C1871" s="239" t="s">
        <v>472</v>
      </c>
      <c r="D1871" s="239" t="s">
        <v>3010</v>
      </c>
      <c r="E1871" s="239">
        <v>0</v>
      </c>
      <c r="F1871" s="239" t="s">
        <v>2484</v>
      </c>
      <c r="G1871" s="239" t="s">
        <v>25</v>
      </c>
      <c r="H1871" s="239">
        <v>2</v>
      </c>
      <c r="I1871" s="239" t="s">
        <v>17</v>
      </c>
      <c r="J1871" s="239" t="s">
        <v>17</v>
      </c>
      <c r="K1871" s="239" t="s">
        <v>3365</v>
      </c>
      <c r="L1871" s="240">
        <v>44494</v>
      </c>
      <c r="M1871" s="239" t="s">
        <v>20</v>
      </c>
    </row>
    <row r="1872" spans="1:13" x14ac:dyDescent="0.35">
      <c r="A1872" s="237" t="s">
        <v>470</v>
      </c>
      <c r="B1872" s="237" t="s">
        <v>471</v>
      </c>
      <c r="C1872" s="237" t="s">
        <v>472</v>
      </c>
      <c r="D1872" s="237" t="s">
        <v>3012</v>
      </c>
      <c r="E1872" s="237">
        <v>0</v>
      </c>
      <c r="F1872" s="237" t="s">
        <v>2484</v>
      </c>
      <c r="G1872" s="237" t="s">
        <v>25</v>
      </c>
      <c r="H1872" s="237">
        <v>2</v>
      </c>
      <c r="I1872" s="237" t="s">
        <v>17</v>
      </c>
      <c r="J1872" s="237" t="s">
        <v>17</v>
      </c>
      <c r="K1872" s="237" t="s">
        <v>3366</v>
      </c>
      <c r="L1872" s="238">
        <v>44494</v>
      </c>
      <c r="M1872" s="237" t="s">
        <v>20</v>
      </c>
    </row>
    <row r="1873" spans="1:13" x14ac:dyDescent="0.35">
      <c r="A1873" s="239" t="s">
        <v>470</v>
      </c>
      <c r="B1873" s="239" t="s">
        <v>471</v>
      </c>
      <c r="C1873" s="239" t="s">
        <v>472</v>
      </c>
      <c r="D1873" s="239" t="s">
        <v>3027</v>
      </c>
      <c r="E1873" s="239">
        <v>2</v>
      </c>
      <c r="F1873" s="239" t="s">
        <v>2484</v>
      </c>
      <c r="G1873" s="239" t="s">
        <v>25</v>
      </c>
      <c r="H1873" s="239">
        <v>2</v>
      </c>
      <c r="I1873" s="239" t="s">
        <v>17</v>
      </c>
      <c r="J1873" s="239" t="s">
        <v>17</v>
      </c>
      <c r="K1873" s="239" t="s">
        <v>3367</v>
      </c>
      <c r="L1873" s="240">
        <v>44494</v>
      </c>
      <c r="M1873" s="239" t="s">
        <v>20</v>
      </c>
    </row>
    <row r="1874" spans="1:13" x14ac:dyDescent="0.35">
      <c r="A1874" s="237" t="s">
        <v>470</v>
      </c>
      <c r="B1874" s="237" t="s">
        <v>471</v>
      </c>
      <c r="C1874" s="237" t="s">
        <v>472</v>
      </c>
      <c r="D1874" s="237" t="s">
        <v>3014</v>
      </c>
      <c r="E1874" s="237">
        <v>0</v>
      </c>
      <c r="F1874" s="237" t="s">
        <v>2484</v>
      </c>
      <c r="G1874" s="237" t="s">
        <v>25</v>
      </c>
      <c r="H1874" s="237">
        <v>2</v>
      </c>
      <c r="I1874" s="237" t="s">
        <v>17</v>
      </c>
      <c r="J1874" s="237" t="s">
        <v>17</v>
      </c>
      <c r="K1874" s="237" t="s">
        <v>3368</v>
      </c>
      <c r="L1874" s="238">
        <v>44494</v>
      </c>
      <c r="M1874" s="237" t="s">
        <v>20</v>
      </c>
    </row>
    <row r="1875" spans="1:13" x14ac:dyDescent="0.35">
      <c r="A1875" s="239" t="s">
        <v>470</v>
      </c>
      <c r="B1875" s="239" t="s">
        <v>471</v>
      </c>
      <c r="C1875" s="239" t="s">
        <v>472</v>
      </c>
      <c r="D1875" s="239" t="s">
        <v>3016</v>
      </c>
      <c r="E1875" s="239">
        <v>0</v>
      </c>
      <c r="F1875" s="239" t="s">
        <v>2484</v>
      </c>
      <c r="G1875" s="239" t="s">
        <v>25</v>
      </c>
      <c r="H1875" s="239">
        <v>2</v>
      </c>
      <c r="I1875" s="239" t="s">
        <v>17</v>
      </c>
      <c r="J1875" s="239" t="s">
        <v>17</v>
      </c>
      <c r="K1875" s="239" t="s">
        <v>3369</v>
      </c>
      <c r="L1875" s="240">
        <v>44494</v>
      </c>
      <c r="M1875" s="239" t="s">
        <v>20</v>
      </c>
    </row>
    <row r="1876" spans="1:13" x14ac:dyDescent="0.35">
      <c r="A1876" s="237" t="s">
        <v>470</v>
      </c>
      <c r="B1876" s="237" t="s">
        <v>471</v>
      </c>
      <c r="C1876" s="237" t="s">
        <v>472</v>
      </c>
      <c r="D1876" s="237" t="s">
        <v>2483</v>
      </c>
      <c r="E1876" s="237">
        <v>0</v>
      </c>
      <c r="F1876" s="237" t="s">
        <v>2484</v>
      </c>
      <c r="G1876" s="237" t="s">
        <v>25</v>
      </c>
      <c r="H1876" s="237">
        <v>2</v>
      </c>
      <c r="I1876" s="237" t="s">
        <v>17</v>
      </c>
      <c r="J1876" s="237" t="s">
        <v>17</v>
      </c>
      <c r="K1876" s="237" t="s">
        <v>3370</v>
      </c>
      <c r="L1876" s="238">
        <v>44494</v>
      </c>
      <c r="M1876" s="237" t="s">
        <v>20</v>
      </c>
    </row>
    <row r="1877" spans="1:13" x14ac:dyDescent="0.35">
      <c r="A1877" s="239" t="s">
        <v>1757</v>
      </c>
      <c r="B1877" s="239" t="s">
        <v>1758</v>
      </c>
      <c r="C1877" s="239" t="s">
        <v>472</v>
      </c>
      <c r="D1877" s="239" t="s">
        <v>3004</v>
      </c>
      <c r="E1877" s="239">
        <v>0</v>
      </c>
      <c r="F1877" s="239" t="s">
        <v>2484</v>
      </c>
      <c r="G1877" s="239" t="s">
        <v>25</v>
      </c>
      <c r="H1877" s="239">
        <v>2</v>
      </c>
      <c r="I1877" s="239" t="s">
        <v>17</v>
      </c>
      <c r="J1877" s="239" t="s">
        <v>17</v>
      </c>
      <c r="K1877" s="239" t="s">
        <v>3371</v>
      </c>
      <c r="L1877" s="240">
        <v>44494</v>
      </c>
      <c r="M1877" s="239" t="s">
        <v>20</v>
      </c>
    </row>
    <row r="1878" spans="1:13" x14ac:dyDescent="0.35">
      <c r="A1878" s="237" t="s">
        <v>1757</v>
      </c>
      <c r="B1878" s="237" t="s">
        <v>1758</v>
      </c>
      <c r="C1878" s="237" t="s">
        <v>472</v>
      </c>
      <c r="D1878" s="237" t="s">
        <v>3006</v>
      </c>
      <c r="E1878" s="237">
        <v>2</v>
      </c>
      <c r="F1878" s="237" t="s">
        <v>2484</v>
      </c>
      <c r="G1878" s="237" t="s">
        <v>25</v>
      </c>
      <c r="H1878" s="237">
        <v>2</v>
      </c>
      <c r="I1878" s="237" t="s">
        <v>17</v>
      </c>
      <c r="J1878" s="237" t="s">
        <v>17</v>
      </c>
      <c r="K1878" s="237" t="s">
        <v>3372</v>
      </c>
      <c r="L1878" s="238">
        <v>44494</v>
      </c>
      <c r="M1878" s="237" t="s">
        <v>20</v>
      </c>
    </row>
    <row r="1879" spans="1:13" x14ac:dyDescent="0.35">
      <c r="A1879" s="239" t="s">
        <v>1757</v>
      </c>
      <c r="B1879" s="239" t="s">
        <v>1758</v>
      </c>
      <c r="C1879" s="239" t="s">
        <v>472</v>
      </c>
      <c r="D1879" s="239" t="s">
        <v>3008</v>
      </c>
      <c r="E1879" s="239">
        <v>0</v>
      </c>
      <c r="F1879" s="239" t="s">
        <v>2484</v>
      </c>
      <c r="G1879" s="239" t="s">
        <v>25</v>
      </c>
      <c r="H1879" s="239">
        <v>2</v>
      </c>
      <c r="I1879" s="239" t="s">
        <v>17</v>
      </c>
      <c r="J1879" s="239" t="s">
        <v>17</v>
      </c>
      <c r="K1879" s="239" t="s">
        <v>3373</v>
      </c>
      <c r="L1879" s="240">
        <v>44494</v>
      </c>
      <c r="M1879" s="239" t="s">
        <v>20</v>
      </c>
    </row>
    <row r="1880" spans="1:13" x14ac:dyDescent="0.35">
      <c r="A1880" s="237" t="s">
        <v>1757</v>
      </c>
      <c r="B1880" s="237" t="s">
        <v>1758</v>
      </c>
      <c r="C1880" s="237" t="s">
        <v>472</v>
      </c>
      <c r="D1880" s="237" t="s">
        <v>3010</v>
      </c>
      <c r="E1880" s="237">
        <v>0</v>
      </c>
      <c r="F1880" s="237" t="s">
        <v>2484</v>
      </c>
      <c r="G1880" s="237" t="s">
        <v>25</v>
      </c>
      <c r="H1880" s="237">
        <v>2</v>
      </c>
      <c r="I1880" s="237" t="s">
        <v>17</v>
      </c>
      <c r="J1880" s="237" t="s">
        <v>17</v>
      </c>
      <c r="K1880" s="237" t="s">
        <v>3374</v>
      </c>
      <c r="L1880" s="238">
        <v>44494</v>
      </c>
      <c r="M1880" s="237" t="s">
        <v>20</v>
      </c>
    </row>
    <row r="1881" spans="1:13" x14ac:dyDescent="0.35">
      <c r="A1881" s="239" t="s">
        <v>1757</v>
      </c>
      <c r="B1881" s="239" t="s">
        <v>1758</v>
      </c>
      <c r="C1881" s="239" t="s">
        <v>472</v>
      </c>
      <c r="D1881" s="239" t="s">
        <v>3012</v>
      </c>
      <c r="E1881" s="239">
        <v>0</v>
      </c>
      <c r="F1881" s="239" t="s">
        <v>2484</v>
      </c>
      <c r="G1881" s="239" t="s">
        <v>25</v>
      </c>
      <c r="H1881" s="239">
        <v>2</v>
      </c>
      <c r="I1881" s="239" t="s">
        <v>17</v>
      </c>
      <c r="J1881" s="239" t="s">
        <v>17</v>
      </c>
      <c r="K1881" s="239" t="s">
        <v>3375</v>
      </c>
      <c r="L1881" s="240">
        <v>44494</v>
      </c>
      <c r="M1881" s="239" t="s">
        <v>20</v>
      </c>
    </row>
    <row r="1882" spans="1:13" x14ac:dyDescent="0.35">
      <c r="A1882" s="237" t="s">
        <v>1757</v>
      </c>
      <c r="B1882" s="237" t="s">
        <v>1758</v>
      </c>
      <c r="C1882" s="237" t="s">
        <v>472</v>
      </c>
      <c r="D1882" s="237" t="s">
        <v>3027</v>
      </c>
      <c r="E1882" s="237">
        <v>2</v>
      </c>
      <c r="F1882" s="237" t="s">
        <v>2484</v>
      </c>
      <c r="G1882" s="237" t="s">
        <v>25</v>
      </c>
      <c r="H1882" s="237">
        <v>2</v>
      </c>
      <c r="I1882" s="237" t="s">
        <v>17</v>
      </c>
      <c r="J1882" s="237" t="s">
        <v>17</v>
      </c>
      <c r="K1882" s="237" t="s">
        <v>3376</v>
      </c>
      <c r="L1882" s="238">
        <v>44494</v>
      </c>
      <c r="M1882" s="237" t="s">
        <v>20</v>
      </c>
    </row>
    <row r="1883" spans="1:13" x14ac:dyDescent="0.35">
      <c r="A1883" s="239" t="s">
        <v>1757</v>
      </c>
      <c r="B1883" s="239" t="s">
        <v>1758</v>
      </c>
      <c r="C1883" s="239" t="s">
        <v>472</v>
      </c>
      <c r="D1883" s="239" t="s">
        <v>3014</v>
      </c>
      <c r="E1883" s="239">
        <v>0</v>
      </c>
      <c r="F1883" s="239" t="s">
        <v>2484</v>
      </c>
      <c r="G1883" s="239" t="s">
        <v>25</v>
      </c>
      <c r="H1883" s="239">
        <v>2</v>
      </c>
      <c r="I1883" s="239" t="s">
        <v>17</v>
      </c>
      <c r="J1883" s="239" t="s">
        <v>17</v>
      </c>
      <c r="K1883" s="239" t="s">
        <v>3377</v>
      </c>
      <c r="L1883" s="240">
        <v>44494</v>
      </c>
      <c r="M1883" s="239" t="s">
        <v>20</v>
      </c>
    </row>
    <row r="1884" spans="1:13" x14ac:dyDescent="0.35">
      <c r="A1884" s="237" t="s">
        <v>1757</v>
      </c>
      <c r="B1884" s="237" t="s">
        <v>1758</v>
      </c>
      <c r="C1884" s="237" t="s">
        <v>472</v>
      </c>
      <c r="D1884" s="237" t="s">
        <v>3016</v>
      </c>
      <c r="E1884" s="237">
        <v>0</v>
      </c>
      <c r="F1884" s="237" t="s">
        <v>2484</v>
      </c>
      <c r="G1884" s="237" t="s">
        <v>25</v>
      </c>
      <c r="H1884" s="237">
        <v>2</v>
      </c>
      <c r="I1884" s="237" t="s">
        <v>17</v>
      </c>
      <c r="J1884" s="237" t="s">
        <v>17</v>
      </c>
      <c r="K1884" s="237" t="s">
        <v>3378</v>
      </c>
      <c r="L1884" s="238">
        <v>44494</v>
      </c>
      <c r="M1884" s="237" t="s">
        <v>20</v>
      </c>
    </row>
    <row r="1885" spans="1:13" x14ac:dyDescent="0.35">
      <c r="A1885" s="239" t="s">
        <v>1757</v>
      </c>
      <c r="B1885" s="239" t="s">
        <v>1758</v>
      </c>
      <c r="C1885" s="239" t="s">
        <v>472</v>
      </c>
      <c r="D1885" s="239" t="s">
        <v>2483</v>
      </c>
      <c r="E1885" s="239">
        <v>0</v>
      </c>
      <c r="F1885" s="239" t="s">
        <v>2484</v>
      </c>
      <c r="G1885" s="239" t="s">
        <v>25</v>
      </c>
      <c r="H1885" s="239">
        <v>2</v>
      </c>
      <c r="I1885" s="239" t="s">
        <v>17</v>
      </c>
      <c r="J1885" s="239" t="s">
        <v>17</v>
      </c>
      <c r="K1885" s="239" t="s">
        <v>3379</v>
      </c>
      <c r="L1885" s="240">
        <v>44494</v>
      </c>
      <c r="M1885" s="239" t="s">
        <v>20</v>
      </c>
    </row>
    <row r="1886" spans="1:13" x14ac:dyDescent="0.35">
      <c r="A1886" s="237" t="s">
        <v>2377</v>
      </c>
      <c r="B1886" s="237" t="s">
        <v>2378</v>
      </c>
      <c r="C1886" s="237" t="s">
        <v>2379</v>
      </c>
      <c r="D1886" s="237" t="s">
        <v>3004</v>
      </c>
      <c r="E1886" s="237">
        <v>0</v>
      </c>
      <c r="F1886" s="237" t="s">
        <v>2484</v>
      </c>
      <c r="G1886" s="237" t="s">
        <v>25</v>
      </c>
      <c r="H1886" s="237">
        <v>2</v>
      </c>
      <c r="I1886" s="237" t="s">
        <v>17</v>
      </c>
      <c r="J1886" s="237" t="s">
        <v>17</v>
      </c>
      <c r="K1886" s="237" t="s">
        <v>3380</v>
      </c>
      <c r="L1886" s="238">
        <v>44494</v>
      </c>
      <c r="M1886" s="237" t="s">
        <v>20</v>
      </c>
    </row>
    <row r="1887" spans="1:13" x14ac:dyDescent="0.35">
      <c r="A1887" s="239" t="s">
        <v>2377</v>
      </c>
      <c r="B1887" s="239" t="s">
        <v>2378</v>
      </c>
      <c r="C1887" s="239" t="s">
        <v>2379</v>
      </c>
      <c r="D1887" s="239" t="s">
        <v>3006</v>
      </c>
      <c r="E1887" s="239">
        <v>1</v>
      </c>
      <c r="F1887" s="239" t="s">
        <v>2484</v>
      </c>
      <c r="G1887" s="239" t="s">
        <v>25</v>
      </c>
      <c r="H1887" s="239">
        <v>2</v>
      </c>
      <c r="I1887" s="239" t="s">
        <v>17</v>
      </c>
      <c r="J1887" s="239" t="s">
        <v>17</v>
      </c>
      <c r="K1887" s="239" t="s">
        <v>3381</v>
      </c>
      <c r="L1887" s="240">
        <v>44494</v>
      </c>
      <c r="M1887" s="239" t="s">
        <v>20</v>
      </c>
    </row>
    <row r="1888" spans="1:13" x14ac:dyDescent="0.35">
      <c r="A1888" s="237" t="s">
        <v>2377</v>
      </c>
      <c r="B1888" s="237" t="s">
        <v>2378</v>
      </c>
      <c r="C1888" s="237" t="s">
        <v>2379</v>
      </c>
      <c r="D1888" s="237" t="s">
        <v>3008</v>
      </c>
      <c r="E1888" s="237">
        <v>0</v>
      </c>
      <c r="F1888" s="237" t="s">
        <v>2484</v>
      </c>
      <c r="G1888" s="237" t="s">
        <v>25</v>
      </c>
      <c r="H1888" s="237">
        <v>2</v>
      </c>
      <c r="I1888" s="237" t="s">
        <v>17</v>
      </c>
      <c r="J1888" s="237" t="s">
        <v>17</v>
      </c>
      <c r="K1888" s="237" t="s">
        <v>3382</v>
      </c>
      <c r="L1888" s="238">
        <v>44494</v>
      </c>
      <c r="M1888" s="237" t="s">
        <v>20</v>
      </c>
    </row>
    <row r="1889" spans="1:13" x14ac:dyDescent="0.35">
      <c r="A1889" s="239" t="s">
        <v>2377</v>
      </c>
      <c r="B1889" s="239" t="s">
        <v>2378</v>
      </c>
      <c r="C1889" s="239" t="s">
        <v>2379</v>
      </c>
      <c r="D1889" s="239" t="s">
        <v>3010</v>
      </c>
      <c r="E1889" s="239">
        <v>0</v>
      </c>
      <c r="F1889" s="239" t="s">
        <v>2484</v>
      </c>
      <c r="G1889" s="239" t="s">
        <v>25</v>
      </c>
      <c r="H1889" s="239">
        <v>2</v>
      </c>
      <c r="I1889" s="239" t="s">
        <v>17</v>
      </c>
      <c r="J1889" s="239" t="s">
        <v>17</v>
      </c>
      <c r="K1889" s="239" t="s">
        <v>3383</v>
      </c>
      <c r="L1889" s="240">
        <v>44494</v>
      </c>
      <c r="M1889" s="239" t="s">
        <v>20</v>
      </c>
    </row>
    <row r="1890" spans="1:13" x14ac:dyDescent="0.35">
      <c r="A1890" s="237" t="s">
        <v>2377</v>
      </c>
      <c r="B1890" s="237" t="s">
        <v>2378</v>
      </c>
      <c r="C1890" s="237" t="s">
        <v>2379</v>
      </c>
      <c r="D1890" s="237" t="s">
        <v>3012</v>
      </c>
      <c r="E1890" s="237">
        <v>0</v>
      </c>
      <c r="F1890" s="237" t="s">
        <v>2484</v>
      </c>
      <c r="G1890" s="237" t="s">
        <v>25</v>
      </c>
      <c r="H1890" s="237">
        <v>2</v>
      </c>
      <c r="I1890" s="237" t="s">
        <v>17</v>
      </c>
      <c r="J1890" s="237" t="s">
        <v>17</v>
      </c>
      <c r="K1890" s="237" t="s">
        <v>3384</v>
      </c>
      <c r="L1890" s="238">
        <v>44494</v>
      </c>
      <c r="M1890" s="237" t="s">
        <v>20</v>
      </c>
    </row>
    <row r="1891" spans="1:13" x14ac:dyDescent="0.35">
      <c r="A1891" s="239" t="s">
        <v>2377</v>
      </c>
      <c r="B1891" s="239" t="s">
        <v>2378</v>
      </c>
      <c r="C1891" s="239" t="s">
        <v>2379</v>
      </c>
      <c r="D1891" s="239" t="s">
        <v>3027</v>
      </c>
      <c r="E1891" s="239">
        <v>0</v>
      </c>
      <c r="F1891" s="239" t="s">
        <v>2484</v>
      </c>
      <c r="G1891" s="239" t="s">
        <v>25</v>
      </c>
      <c r="H1891" s="239">
        <v>2</v>
      </c>
      <c r="I1891" s="239" t="s">
        <v>17</v>
      </c>
      <c r="J1891" s="239" t="s">
        <v>17</v>
      </c>
      <c r="K1891" s="239" t="s">
        <v>3385</v>
      </c>
      <c r="L1891" s="240">
        <v>44494</v>
      </c>
      <c r="M1891" s="239" t="s">
        <v>20</v>
      </c>
    </row>
    <row r="1892" spans="1:13" x14ac:dyDescent="0.35">
      <c r="A1892" s="237" t="s">
        <v>2377</v>
      </c>
      <c r="B1892" s="237" t="s">
        <v>2378</v>
      </c>
      <c r="C1892" s="237" t="s">
        <v>2379</v>
      </c>
      <c r="D1892" s="237" t="s">
        <v>3014</v>
      </c>
      <c r="E1892" s="237">
        <v>1</v>
      </c>
      <c r="F1892" s="237" t="s">
        <v>2484</v>
      </c>
      <c r="G1892" s="237" t="s">
        <v>25</v>
      </c>
      <c r="H1892" s="237">
        <v>2</v>
      </c>
      <c r="I1892" s="237" t="s">
        <v>17</v>
      </c>
      <c r="J1892" s="237" t="s">
        <v>17</v>
      </c>
      <c r="K1892" s="237" t="s">
        <v>3386</v>
      </c>
      <c r="L1892" s="238">
        <v>44494</v>
      </c>
      <c r="M1892" s="237" t="s">
        <v>20</v>
      </c>
    </row>
    <row r="1893" spans="1:13" x14ac:dyDescent="0.35">
      <c r="A1893" s="239" t="s">
        <v>2377</v>
      </c>
      <c r="B1893" s="239" t="s">
        <v>2378</v>
      </c>
      <c r="C1893" s="239" t="s">
        <v>2379</v>
      </c>
      <c r="D1893" s="239" t="s">
        <v>3016</v>
      </c>
      <c r="E1893" s="239">
        <v>0</v>
      </c>
      <c r="F1893" s="239" t="s">
        <v>2484</v>
      </c>
      <c r="G1893" s="239" t="s">
        <v>25</v>
      </c>
      <c r="H1893" s="239">
        <v>2</v>
      </c>
      <c r="I1893" s="239" t="s">
        <v>17</v>
      </c>
      <c r="J1893" s="239" t="s">
        <v>17</v>
      </c>
      <c r="K1893" s="239" t="s">
        <v>3387</v>
      </c>
      <c r="L1893" s="240">
        <v>44494</v>
      </c>
      <c r="M1893" s="239" t="s">
        <v>20</v>
      </c>
    </row>
    <row r="1894" spans="1:13" x14ac:dyDescent="0.35">
      <c r="A1894" s="237" t="s">
        <v>2377</v>
      </c>
      <c r="B1894" s="237" t="s">
        <v>2378</v>
      </c>
      <c r="C1894" s="237" t="s">
        <v>2379</v>
      </c>
      <c r="D1894" s="237" t="s">
        <v>2483</v>
      </c>
      <c r="E1894" s="237">
        <v>0</v>
      </c>
      <c r="F1894" s="237" t="s">
        <v>2484</v>
      </c>
      <c r="G1894" s="237" t="s">
        <v>25</v>
      </c>
      <c r="H1894" s="237">
        <v>2</v>
      </c>
      <c r="I1894" s="237" t="s">
        <v>17</v>
      </c>
      <c r="J1894" s="237" t="s">
        <v>17</v>
      </c>
      <c r="K1894" s="237" t="s">
        <v>3388</v>
      </c>
      <c r="L1894" s="238">
        <v>44494</v>
      </c>
      <c r="M1894" s="237" t="s">
        <v>20</v>
      </c>
    </row>
    <row r="1895" spans="1:13" x14ac:dyDescent="0.35">
      <c r="A1895" s="239" t="s">
        <v>916</v>
      </c>
      <c r="B1895" s="239" t="s">
        <v>917</v>
      </c>
      <c r="C1895" s="239" t="s">
        <v>918</v>
      </c>
      <c r="D1895" s="239" t="s">
        <v>3004</v>
      </c>
      <c r="E1895" s="239">
        <v>0</v>
      </c>
      <c r="F1895" s="239" t="s">
        <v>2484</v>
      </c>
      <c r="G1895" s="239" t="s">
        <v>25</v>
      </c>
      <c r="H1895" s="239">
        <v>2</v>
      </c>
      <c r="I1895" s="239" t="s">
        <v>17</v>
      </c>
      <c r="J1895" s="239" t="s">
        <v>17</v>
      </c>
      <c r="K1895" s="239" t="s">
        <v>3389</v>
      </c>
      <c r="L1895" s="240">
        <v>44494</v>
      </c>
      <c r="M1895" s="239" t="s">
        <v>20</v>
      </c>
    </row>
    <row r="1896" spans="1:13" x14ac:dyDescent="0.35">
      <c r="A1896" s="237" t="s">
        <v>916</v>
      </c>
      <c r="B1896" s="237" t="s">
        <v>917</v>
      </c>
      <c r="C1896" s="237" t="s">
        <v>918</v>
      </c>
      <c r="D1896" s="237" t="s">
        <v>3006</v>
      </c>
      <c r="E1896" s="237">
        <v>0</v>
      </c>
      <c r="F1896" s="237" t="s">
        <v>2484</v>
      </c>
      <c r="G1896" s="237" t="s">
        <v>25</v>
      </c>
      <c r="H1896" s="237">
        <v>2</v>
      </c>
      <c r="I1896" s="237" t="s">
        <v>17</v>
      </c>
      <c r="J1896" s="237" t="s">
        <v>17</v>
      </c>
      <c r="K1896" s="237" t="s">
        <v>3390</v>
      </c>
      <c r="L1896" s="238">
        <v>44494</v>
      </c>
      <c r="M1896" s="237" t="s">
        <v>20</v>
      </c>
    </row>
    <row r="1897" spans="1:13" x14ac:dyDescent="0.35">
      <c r="A1897" s="239" t="s">
        <v>916</v>
      </c>
      <c r="B1897" s="239" t="s">
        <v>917</v>
      </c>
      <c r="C1897" s="239" t="s">
        <v>918</v>
      </c>
      <c r="D1897" s="239" t="s">
        <v>3008</v>
      </c>
      <c r="E1897" s="239">
        <v>0</v>
      </c>
      <c r="F1897" s="239" t="s">
        <v>2484</v>
      </c>
      <c r="G1897" s="239" t="s">
        <v>25</v>
      </c>
      <c r="H1897" s="239">
        <v>2</v>
      </c>
      <c r="I1897" s="239" t="s">
        <v>17</v>
      </c>
      <c r="J1897" s="239" t="s">
        <v>17</v>
      </c>
      <c r="K1897" s="239" t="s">
        <v>3391</v>
      </c>
      <c r="L1897" s="240">
        <v>44494</v>
      </c>
      <c r="M1897" s="239" t="s">
        <v>20</v>
      </c>
    </row>
    <row r="1898" spans="1:13" x14ac:dyDescent="0.35">
      <c r="A1898" s="237" t="s">
        <v>916</v>
      </c>
      <c r="B1898" s="237" t="s">
        <v>917</v>
      </c>
      <c r="C1898" s="237" t="s">
        <v>918</v>
      </c>
      <c r="D1898" s="237" t="s">
        <v>3010</v>
      </c>
      <c r="E1898" s="237">
        <v>0</v>
      </c>
      <c r="F1898" s="237" t="s">
        <v>2484</v>
      </c>
      <c r="G1898" s="237" t="s">
        <v>25</v>
      </c>
      <c r="H1898" s="237">
        <v>2</v>
      </c>
      <c r="I1898" s="237" t="s">
        <v>17</v>
      </c>
      <c r="J1898" s="237" t="s">
        <v>17</v>
      </c>
      <c r="K1898" s="237" t="s">
        <v>3392</v>
      </c>
      <c r="L1898" s="238">
        <v>44494</v>
      </c>
      <c r="M1898" s="237" t="s">
        <v>20</v>
      </c>
    </row>
    <row r="1899" spans="1:13" x14ac:dyDescent="0.35">
      <c r="A1899" s="239" t="s">
        <v>916</v>
      </c>
      <c r="B1899" s="239" t="s">
        <v>917</v>
      </c>
      <c r="C1899" s="239" t="s">
        <v>918</v>
      </c>
      <c r="D1899" s="239" t="s">
        <v>3012</v>
      </c>
      <c r="E1899" s="239">
        <v>0</v>
      </c>
      <c r="F1899" s="239" t="s">
        <v>2484</v>
      </c>
      <c r="G1899" s="239" t="s">
        <v>25</v>
      </c>
      <c r="H1899" s="239">
        <v>2</v>
      </c>
      <c r="I1899" s="239" t="s">
        <v>17</v>
      </c>
      <c r="J1899" s="239" t="s">
        <v>17</v>
      </c>
      <c r="K1899" s="239" t="s">
        <v>3393</v>
      </c>
      <c r="L1899" s="240">
        <v>44494</v>
      </c>
      <c r="M1899" s="239" t="s">
        <v>20</v>
      </c>
    </row>
    <row r="1900" spans="1:13" x14ac:dyDescent="0.35">
      <c r="A1900" s="237" t="s">
        <v>916</v>
      </c>
      <c r="B1900" s="237" t="s">
        <v>917</v>
      </c>
      <c r="C1900" s="237" t="s">
        <v>918</v>
      </c>
      <c r="D1900" s="237" t="s">
        <v>3027</v>
      </c>
      <c r="E1900" s="237">
        <v>0</v>
      </c>
      <c r="F1900" s="237" t="s">
        <v>2484</v>
      </c>
      <c r="G1900" s="237" t="s">
        <v>25</v>
      </c>
      <c r="H1900" s="237">
        <v>2</v>
      </c>
      <c r="I1900" s="237" t="s">
        <v>17</v>
      </c>
      <c r="J1900" s="237" t="s">
        <v>17</v>
      </c>
      <c r="K1900" s="237" t="s">
        <v>3394</v>
      </c>
      <c r="L1900" s="238">
        <v>44494</v>
      </c>
      <c r="M1900" s="237" t="s">
        <v>20</v>
      </c>
    </row>
    <row r="1901" spans="1:13" x14ac:dyDescent="0.35">
      <c r="A1901" s="239" t="s">
        <v>916</v>
      </c>
      <c r="B1901" s="239" t="s">
        <v>917</v>
      </c>
      <c r="C1901" s="239" t="s">
        <v>918</v>
      </c>
      <c r="D1901" s="239" t="s">
        <v>3014</v>
      </c>
      <c r="E1901" s="239">
        <v>1</v>
      </c>
      <c r="F1901" s="239" t="s">
        <v>2484</v>
      </c>
      <c r="G1901" s="239" t="s">
        <v>25</v>
      </c>
      <c r="H1901" s="239">
        <v>2</v>
      </c>
      <c r="I1901" s="239" t="s">
        <v>17</v>
      </c>
      <c r="J1901" s="239" t="s">
        <v>17</v>
      </c>
      <c r="K1901" s="239" t="s">
        <v>3395</v>
      </c>
      <c r="L1901" s="240">
        <v>44494</v>
      </c>
      <c r="M1901" s="239" t="s">
        <v>20</v>
      </c>
    </row>
    <row r="1902" spans="1:13" x14ac:dyDescent="0.35">
      <c r="A1902" s="237" t="s">
        <v>916</v>
      </c>
      <c r="B1902" s="237" t="s">
        <v>917</v>
      </c>
      <c r="C1902" s="237" t="s">
        <v>918</v>
      </c>
      <c r="D1902" s="237" t="s">
        <v>3016</v>
      </c>
      <c r="E1902" s="237">
        <v>1</v>
      </c>
      <c r="F1902" s="237" t="s">
        <v>2484</v>
      </c>
      <c r="G1902" s="237" t="s">
        <v>25</v>
      </c>
      <c r="H1902" s="237">
        <v>2</v>
      </c>
      <c r="I1902" s="237" t="s">
        <v>17</v>
      </c>
      <c r="J1902" s="237" t="s">
        <v>17</v>
      </c>
      <c r="K1902" s="237" t="s">
        <v>3396</v>
      </c>
      <c r="L1902" s="238">
        <v>44494</v>
      </c>
      <c r="M1902" s="237" t="s">
        <v>20</v>
      </c>
    </row>
    <row r="1903" spans="1:13" x14ac:dyDescent="0.35">
      <c r="A1903" s="239" t="s">
        <v>916</v>
      </c>
      <c r="B1903" s="239" t="s">
        <v>917</v>
      </c>
      <c r="C1903" s="239" t="s">
        <v>918</v>
      </c>
      <c r="D1903" s="239" t="s">
        <v>2483</v>
      </c>
      <c r="E1903" s="239">
        <v>0</v>
      </c>
      <c r="F1903" s="239" t="s">
        <v>2484</v>
      </c>
      <c r="G1903" s="239" t="s">
        <v>25</v>
      </c>
      <c r="H1903" s="239">
        <v>2</v>
      </c>
      <c r="I1903" s="239" t="s">
        <v>17</v>
      </c>
      <c r="J1903" s="239" t="s">
        <v>17</v>
      </c>
      <c r="K1903" s="239" t="s">
        <v>3397</v>
      </c>
      <c r="L1903" s="240">
        <v>44494</v>
      </c>
      <c r="M1903" s="239" t="s">
        <v>20</v>
      </c>
    </row>
    <row r="1904" spans="1:13" x14ac:dyDescent="0.35">
      <c r="A1904" s="237" t="s">
        <v>349</v>
      </c>
      <c r="B1904" s="237" t="s">
        <v>350</v>
      </c>
      <c r="C1904" s="237" t="s">
        <v>351</v>
      </c>
      <c r="D1904" s="237" t="s">
        <v>3004</v>
      </c>
      <c r="E1904" s="237">
        <v>0</v>
      </c>
      <c r="F1904" s="237" t="s">
        <v>2484</v>
      </c>
      <c r="G1904" s="237" t="s">
        <v>25</v>
      </c>
      <c r="H1904" s="237">
        <v>2</v>
      </c>
      <c r="I1904" s="237" t="s">
        <v>17</v>
      </c>
      <c r="J1904" s="237" t="s">
        <v>17</v>
      </c>
      <c r="K1904" s="237" t="s">
        <v>3398</v>
      </c>
      <c r="L1904" s="238">
        <v>44494</v>
      </c>
      <c r="M1904" s="237" t="s">
        <v>20</v>
      </c>
    </row>
    <row r="1905" spans="1:13" x14ac:dyDescent="0.35">
      <c r="A1905" s="239" t="s">
        <v>349</v>
      </c>
      <c r="B1905" s="239" t="s">
        <v>350</v>
      </c>
      <c r="C1905" s="239" t="s">
        <v>351</v>
      </c>
      <c r="D1905" s="239" t="s">
        <v>3006</v>
      </c>
      <c r="E1905" s="239">
        <v>0</v>
      </c>
      <c r="F1905" s="239" t="s">
        <v>2484</v>
      </c>
      <c r="G1905" s="239" t="s">
        <v>25</v>
      </c>
      <c r="H1905" s="239">
        <v>2</v>
      </c>
      <c r="I1905" s="239" t="s">
        <v>17</v>
      </c>
      <c r="J1905" s="239" t="s">
        <v>17</v>
      </c>
      <c r="K1905" s="239" t="s">
        <v>3399</v>
      </c>
      <c r="L1905" s="240">
        <v>44494</v>
      </c>
      <c r="M1905" s="239" t="s">
        <v>20</v>
      </c>
    </row>
    <row r="1906" spans="1:13" x14ac:dyDescent="0.35">
      <c r="A1906" s="237" t="s">
        <v>349</v>
      </c>
      <c r="B1906" s="237" t="s">
        <v>350</v>
      </c>
      <c r="C1906" s="237" t="s">
        <v>351</v>
      </c>
      <c r="D1906" s="237" t="s">
        <v>3008</v>
      </c>
      <c r="E1906" s="237">
        <v>0</v>
      </c>
      <c r="F1906" s="237" t="s">
        <v>2484</v>
      </c>
      <c r="G1906" s="237" t="s">
        <v>25</v>
      </c>
      <c r="H1906" s="237">
        <v>2</v>
      </c>
      <c r="I1906" s="237" t="s">
        <v>17</v>
      </c>
      <c r="J1906" s="237" t="s">
        <v>17</v>
      </c>
      <c r="K1906" s="237" t="s">
        <v>3400</v>
      </c>
      <c r="L1906" s="238">
        <v>44494</v>
      </c>
      <c r="M1906" s="237" t="s">
        <v>20</v>
      </c>
    </row>
    <row r="1907" spans="1:13" x14ac:dyDescent="0.35">
      <c r="A1907" s="239" t="s">
        <v>349</v>
      </c>
      <c r="B1907" s="239" t="s">
        <v>350</v>
      </c>
      <c r="C1907" s="239" t="s">
        <v>351</v>
      </c>
      <c r="D1907" s="239" t="s">
        <v>3010</v>
      </c>
      <c r="E1907" s="239">
        <v>3</v>
      </c>
      <c r="F1907" s="239" t="s">
        <v>2484</v>
      </c>
      <c r="G1907" s="239" t="s">
        <v>25</v>
      </c>
      <c r="H1907" s="239">
        <v>2</v>
      </c>
      <c r="I1907" s="239" t="s">
        <v>17</v>
      </c>
      <c r="J1907" s="239" t="s">
        <v>17</v>
      </c>
      <c r="K1907" s="239" t="s">
        <v>3401</v>
      </c>
      <c r="L1907" s="240">
        <v>44494</v>
      </c>
      <c r="M1907" s="239" t="s">
        <v>20</v>
      </c>
    </row>
    <row r="1908" spans="1:13" x14ac:dyDescent="0.35">
      <c r="A1908" s="237" t="s">
        <v>349</v>
      </c>
      <c r="B1908" s="237" t="s">
        <v>350</v>
      </c>
      <c r="C1908" s="237" t="s">
        <v>351</v>
      </c>
      <c r="D1908" s="237" t="s">
        <v>3012</v>
      </c>
      <c r="E1908" s="237">
        <v>1</v>
      </c>
      <c r="F1908" s="237" t="s">
        <v>2484</v>
      </c>
      <c r="G1908" s="237" t="s">
        <v>25</v>
      </c>
      <c r="H1908" s="237">
        <v>2</v>
      </c>
      <c r="I1908" s="237" t="s">
        <v>17</v>
      </c>
      <c r="J1908" s="237" t="s">
        <v>17</v>
      </c>
      <c r="K1908" s="237" t="s">
        <v>3402</v>
      </c>
      <c r="L1908" s="238">
        <v>44494</v>
      </c>
      <c r="M1908" s="237" t="s">
        <v>20</v>
      </c>
    </row>
    <row r="1909" spans="1:13" x14ac:dyDescent="0.35">
      <c r="A1909" s="239" t="s">
        <v>349</v>
      </c>
      <c r="B1909" s="239" t="s">
        <v>350</v>
      </c>
      <c r="C1909" s="239" t="s">
        <v>351</v>
      </c>
      <c r="D1909" s="239" t="s">
        <v>3027</v>
      </c>
      <c r="E1909" s="239">
        <v>0</v>
      </c>
      <c r="F1909" s="239" t="s">
        <v>2484</v>
      </c>
      <c r="G1909" s="239" t="s">
        <v>25</v>
      </c>
      <c r="H1909" s="239">
        <v>2</v>
      </c>
      <c r="I1909" s="239" t="s">
        <v>17</v>
      </c>
      <c r="J1909" s="239" t="s">
        <v>17</v>
      </c>
      <c r="K1909" s="239" t="s">
        <v>3403</v>
      </c>
      <c r="L1909" s="240">
        <v>44494</v>
      </c>
      <c r="M1909" s="239" t="s">
        <v>20</v>
      </c>
    </row>
    <row r="1910" spans="1:13" x14ac:dyDescent="0.35">
      <c r="A1910" s="237" t="s">
        <v>349</v>
      </c>
      <c r="B1910" s="237" t="s">
        <v>350</v>
      </c>
      <c r="C1910" s="237" t="s">
        <v>351</v>
      </c>
      <c r="D1910" s="237" t="s">
        <v>3014</v>
      </c>
      <c r="E1910" s="237">
        <v>2</v>
      </c>
      <c r="F1910" s="237" t="s">
        <v>2484</v>
      </c>
      <c r="G1910" s="237" t="s">
        <v>25</v>
      </c>
      <c r="H1910" s="237">
        <v>2</v>
      </c>
      <c r="I1910" s="237" t="s">
        <v>17</v>
      </c>
      <c r="J1910" s="237" t="s">
        <v>17</v>
      </c>
      <c r="K1910" s="237" t="s">
        <v>3404</v>
      </c>
      <c r="L1910" s="238">
        <v>44494</v>
      </c>
      <c r="M1910" s="237" t="s">
        <v>20</v>
      </c>
    </row>
    <row r="1911" spans="1:13" x14ac:dyDescent="0.35">
      <c r="A1911" s="239" t="s">
        <v>349</v>
      </c>
      <c r="B1911" s="239" t="s">
        <v>350</v>
      </c>
      <c r="C1911" s="239" t="s">
        <v>351</v>
      </c>
      <c r="D1911" s="239" t="s">
        <v>3016</v>
      </c>
      <c r="E1911" s="239">
        <v>3</v>
      </c>
      <c r="F1911" s="239" t="s">
        <v>2484</v>
      </c>
      <c r="G1911" s="239" t="s">
        <v>25</v>
      </c>
      <c r="H1911" s="239">
        <v>2</v>
      </c>
      <c r="I1911" s="239" t="s">
        <v>17</v>
      </c>
      <c r="J1911" s="239" t="s">
        <v>17</v>
      </c>
      <c r="K1911" s="239" t="s">
        <v>3405</v>
      </c>
      <c r="L1911" s="240">
        <v>44494</v>
      </c>
      <c r="M1911" s="239" t="s">
        <v>20</v>
      </c>
    </row>
    <row r="1912" spans="1:13" x14ac:dyDescent="0.35">
      <c r="A1912" s="237" t="s">
        <v>349</v>
      </c>
      <c r="B1912" s="237" t="s">
        <v>350</v>
      </c>
      <c r="C1912" s="237" t="s">
        <v>351</v>
      </c>
      <c r="D1912" s="237" t="s">
        <v>2483</v>
      </c>
      <c r="E1912" s="237">
        <v>0</v>
      </c>
      <c r="F1912" s="237" t="s">
        <v>2484</v>
      </c>
      <c r="G1912" s="237" t="s">
        <v>25</v>
      </c>
      <c r="H1912" s="237">
        <v>2</v>
      </c>
      <c r="I1912" s="237" t="s">
        <v>17</v>
      </c>
      <c r="J1912" s="237" t="s">
        <v>17</v>
      </c>
      <c r="K1912" s="237" t="s">
        <v>3406</v>
      </c>
      <c r="L1912" s="238">
        <v>44494</v>
      </c>
      <c r="M1912" s="237" t="s">
        <v>20</v>
      </c>
    </row>
    <row r="1913" spans="1:13" x14ac:dyDescent="0.35">
      <c r="A1913" s="239" t="s">
        <v>355</v>
      </c>
      <c r="B1913" s="239" t="s">
        <v>356</v>
      </c>
      <c r="C1913" s="239" t="s">
        <v>357</v>
      </c>
      <c r="D1913" s="239" t="s">
        <v>3004</v>
      </c>
      <c r="E1913" s="239">
        <v>2</v>
      </c>
      <c r="F1913" s="239" t="s">
        <v>2484</v>
      </c>
      <c r="G1913" s="239" t="s">
        <v>25</v>
      </c>
      <c r="H1913" s="239">
        <v>2</v>
      </c>
      <c r="I1913" s="239" t="s">
        <v>17</v>
      </c>
      <c r="J1913" s="239" t="s">
        <v>17</v>
      </c>
      <c r="K1913" s="239" t="s">
        <v>3407</v>
      </c>
      <c r="L1913" s="240">
        <v>44494</v>
      </c>
      <c r="M1913" s="239" t="s">
        <v>20</v>
      </c>
    </row>
    <row r="1914" spans="1:13" x14ac:dyDescent="0.35">
      <c r="A1914" s="237" t="s">
        <v>355</v>
      </c>
      <c r="B1914" s="237" t="s">
        <v>356</v>
      </c>
      <c r="C1914" s="237" t="s">
        <v>357</v>
      </c>
      <c r="D1914" s="237" t="s">
        <v>3006</v>
      </c>
      <c r="E1914" s="237">
        <v>0</v>
      </c>
      <c r="F1914" s="237" t="s">
        <v>2484</v>
      </c>
      <c r="G1914" s="237" t="s">
        <v>25</v>
      </c>
      <c r="H1914" s="237">
        <v>2</v>
      </c>
      <c r="I1914" s="237" t="s">
        <v>17</v>
      </c>
      <c r="J1914" s="237" t="s">
        <v>17</v>
      </c>
      <c r="K1914" s="237" t="s">
        <v>3408</v>
      </c>
      <c r="L1914" s="238">
        <v>44494</v>
      </c>
      <c r="M1914" s="237" t="s">
        <v>20</v>
      </c>
    </row>
    <row r="1915" spans="1:13" x14ac:dyDescent="0.35">
      <c r="A1915" s="239" t="s">
        <v>355</v>
      </c>
      <c r="B1915" s="239" t="s">
        <v>356</v>
      </c>
      <c r="C1915" s="239" t="s">
        <v>357</v>
      </c>
      <c r="D1915" s="239" t="s">
        <v>3008</v>
      </c>
      <c r="E1915" s="239">
        <v>1</v>
      </c>
      <c r="F1915" s="239" t="s">
        <v>2484</v>
      </c>
      <c r="G1915" s="239" t="s">
        <v>25</v>
      </c>
      <c r="H1915" s="239">
        <v>2</v>
      </c>
      <c r="I1915" s="239" t="s">
        <v>17</v>
      </c>
      <c r="J1915" s="239" t="s">
        <v>17</v>
      </c>
      <c r="K1915" s="239" t="s">
        <v>3409</v>
      </c>
      <c r="L1915" s="240">
        <v>44494</v>
      </c>
      <c r="M1915" s="239" t="s">
        <v>20</v>
      </c>
    </row>
    <row r="1916" spans="1:13" x14ac:dyDescent="0.35">
      <c r="A1916" s="237" t="s">
        <v>355</v>
      </c>
      <c r="B1916" s="237" t="s">
        <v>356</v>
      </c>
      <c r="C1916" s="237" t="s">
        <v>357</v>
      </c>
      <c r="D1916" s="237" t="s">
        <v>3010</v>
      </c>
      <c r="E1916" s="237">
        <v>1</v>
      </c>
      <c r="F1916" s="237" t="s">
        <v>2484</v>
      </c>
      <c r="G1916" s="237" t="s">
        <v>25</v>
      </c>
      <c r="H1916" s="237">
        <v>2</v>
      </c>
      <c r="I1916" s="237" t="s">
        <v>17</v>
      </c>
      <c r="J1916" s="237" t="s">
        <v>17</v>
      </c>
      <c r="K1916" s="237" t="s">
        <v>3410</v>
      </c>
      <c r="L1916" s="238">
        <v>44494</v>
      </c>
      <c r="M1916" s="237" t="s">
        <v>20</v>
      </c>
    </row>
    <row r="1917" spans="1:13" x14ac:dyDescent="0.35">
      <c r="A1917" s="239" t="s">
        <v>355</v>
      </c>
      <c r="B1917" s="239" t="s">
        <v>356</v>
      </c>
      <c r="C1917" s="239" t="s">
        <v>357</v>
      </c>
      <c r="D1917" s="239" t="s">
        <v>3012</v>
      </c>
      <c r="E1917" s="239">
        <v>1</v>
      </c>
      <c r="F1917" s="239" t="s">
        <v>2484</v>
      </c>
      <c r="G1917" s="239" t="s">
        <v>25</v>
      </c>
      <c r="H1917" s="239">
        <v>2</v>
      </c>
      <c r="I1917" s="239" t="s">
        <v>17</v>
      </c>
      <c r="J1917" s="239" t="s">
        <v>17</v>
      </c>
      <c r="K1917" s="239" t="s">
        <v>3411</v>
      </c>
      <c r="L1917" s="240">
        <v>44494</v>
      </c>
      <c r="M1917" s="239" t="s">
        <v>20</v>
      </c>
    </row>
    <row r="1918" spans="1:13" x14ac:dyDescent="0.35">
      <c r="A1918" s="237" t="s">
        <v>355</v>
      </c>
      <c r="B1918" s="237" t="s">
        <v>356</v>
      </c>
      <c r="C1918" s="237" t="s">
        <v>357</v>
      </c>
      <c r="D1918" s="237" t="s">
        <v>3027</v>
      </c>
      <c r="E1918" s="237">
        <v>3</v>
      </c>
      <c r="F1918" s="237" t="s">
        <v>2484</v>
      </c>
      <c r="G1918" s="237" t="s">
        <v>25</v>
      </c>
      <c r="H1918" s="237">
        <v>2</v>
      </c>
      <c r="I1918" s="237" t="s">
        <v>17</v>
      </c>
      <c r="J1918" s="237" t="s">
        <v>17</v>
      </c>
      <c r="K1918" s="237" t="s">
        <v>3412</v>
      </c>
      <c r="L1918" s="238">
        <v>44494</v>
      </c>
      <c r="M1918" s="237" t="s">
        <v>20</v>
      </c>
    </row>
    <row r="1919" spans="1:13" x14ac:dyDescent="0.35">
      <c r="A1919" s="239" t="s">
        <v>355</v>
      </c>
      <c r="B1919" s="239" t="s">
        <v>356</v>
      </c>
      <c r="C1919" s="239" t="s">
        <v>357</v>
      </c>
      <c r="D1919" s="239" t="s">
        <v>3014</v>
      </c>
      <c r="E1919" s="239">
        <v>2</v>
      </c>
      <c r="F1919" s="239" t="s">
        <v>2484</v>
      </c>
      <c r="G1919" s="239" t="s">
        <v>25</v>
      </c>
      <c r="H1919" s="239">
        <v>2</v>
      </c>
      <c r="I1919" s="239" t="s">
        <v>17</v>
      </c>
      <c r="J1919" s="239" t="s">
        <v>17</v>
      </c>
      <c r="K1919" s="239" t="s">
        <v>3413</v>
      </c>
      <c r="L1919" s="240">
        <v>44494</v>
      </c>
      <c r="M1919" s="239" t="s">
        <v>20</v>
      </c>
    </row>
    <row r="1920" spans="1:13" x14ac:dyDescent="0.35">
      <c r="A1920" s="237" t="s">
        <v>355</v>
      </c>
      <c r="B1920" s="237" t="s">
        <v>356</v>
      </c>
      <c r="C1920" s="237" t="s">
        <v>357</v>
      </c>
      <c r="D1920" s="237" t="s">
        <v>3016</v>
      </c>
      <c r="E1920" s="237">
        <v>1</v>
      </c>
      <c r="F1920" s="237" t="s">
        <v>2484</v>
      </c>
      <c r="G1920" s="237" t="s">
        <v>25</v>
      </c>
      <c r="H1920" s="237">
        <v>2</v>
      </c>
      <c r="I1920" s="237" t="s">
        <v>17</v>
      </c>
      <c r="J1920" s="237" t="s">
        <v>17</v>
      </c>
      <c r="K1920" s="237" t="s">
        <v>3414</v>
      </c>
      <c r="L1920" s="238">
        <v>44494</v>
      </c>
      <c r="M1920" s="237" t="s">
        <v>20</v>
      </c>
    </row>
    <row r="1921" spans="1:13" x14ac:dyDescent="0.35">
      <c r="A1921" s="239" t="s">
        <v>355</v>
      </c>
      <c r="B1921" s="239" t="s">
        <v>356</v>
      </c>
      <c r="C1921" s="239" t="s">
        <v>357</v>
      </c>
      <c r="D1921" s="239" t="s">
        <v>2483</v>
      </c>
      <c r="E1921" s="239">
        <v>0</v>
      </c>
      <c r="F1921" s="239" t="s">
        <v>2484</v>
      </c>
      <c r="G1921" s="239" t="s">
        <v>25</v>
      </c>
      <c r="H1921" s="239">
        <v>2</v>
      </c>
      <c r="I1921" s="239" t="s">
        <v>17</v>
      </c>
      <c r="J1921" s="239" t="s">
        <v>17</v>
      </c>
      <c r="K1921" s="239" t="s">
        <v>3415</v>
      </c>
      <c r="L1921" s="240">
        <v>44494</v>
      </c>
      <c r="M1921" s="239" t="s">
        <v>20</v>
      </c>
    </row>
    <row r="1922" spans="1:13" x14ac:dyDescent="0.35">
      <c r="A1922" s="237" t="s">
        <v>368</v>
      </c>
      <c r="B1922" s="237" t="s">
        <v>369</v>
      </c>
      <c r="C1922" s="237" t="s">
        <v>357</v>
      </c>
      <c r="D1922" s="237" t="s">
        <v>3004</v>
      </c>
      <c r="E1922" s="237">
        <v>2</v>
      </c>
      <c r="F1922" s="237" t="s">
        <v>2484</v>
      </c>
      <c r="G1922" s="237" t="s">
        <v>25</v>
      </c>
      <c r="H1922" s="237">
        <v>2</v>
      </c>
      <c r="I1922" s="237" t="s">
        <v>17</v>
      </c>
      <c r="J1922" s="237" t="s">
        <v>17</v>
      </c>
      <c r="K1922" s="237" t="s">
        <v>3416</v>
      </c>
      <c r="L1922" s="238">
        <v>44494</v>
      </c>
      <c r="M1922" s="237" t="s">
        <v>20</v>
      </c>
    </row>
    <row r="1923" spans="1:13" x14ac:dyDescent="0.35">
      <c r="A1923" s="239" t="s">
        <v>368</v>
      </c>
      <c r="B1923" s="239" t="s">
        <v>369</v>
      </c>
      <c r="C1923" s="239" t="s">
        <v>357</v>
      </c>
      <c r="D1923" s="239" t="s">
        <v>3006</v>
      </c>
      <c r="E1923" s="239">
        <v>0</v>
      </c>
      <c r="F1923" s="239" t="s">
        <v>2484</v>
      </c>
      <c r="G1923" s="239" t="s">
        <v>25</v>
      </c>
      <c r="H1923" s="239">
        <v>2</v>
      </c>
      <c r="I1923" s="239" t="s">
        <v>17</v>
      </c>
      <c r="J1923" s="239" t="s">
        <v>17</v>
      </c>
      <c r="K1923" s="239" t="s">
        <v>3417</v>
      </c>
      <c r="L1923" s="240">
        <v>44494</v>
      </c>
      <c r="M1923" s="239" t="s">
        <v>20</v>
      </c>
    </row>
    <row r="1924" spans="1:13" x14ac:dyDescent="0.35">
      <c r="A1924" s="237" t="s">
        <v>368</v>
      </c>
      <c r="B1924" s="237" t="s">
        <v>369</v>
      </c>
      <c r="C1924" s="237" t="s">
        <v>357</v>
      </c>
      <c r="D1924" s="237" t="s">
        <v>3008</v>
      </c>
      <c r="E1924" s="237">
        <v>0</v>
      </c>
      <c r="F1924" s="237" t="s">
        <v>2484</v>
      </c>
      <c r="G1924" s="237" t="s">
        <v>25</v>
      </c>
      <c r="H1924" s="237">
        <v>2</v>
      </c>
      <c r="I1924" s="237" t="s">
        <v>17</v>
      </c>
      <c r="J1924" s="237" t="s">
        <v>17</v>
      </c>
      <c r="K1924" s="237" t="s">
        <v>3418</v>
      </c>
      <c r="L1924" s="238">
        <v>44494</v>
      </c>
      <c r="M1924" s="237" t="s">
        <v>20</v>
      </c>
    </row>
    <row r="1925" spans="1:13" x14ac:dyDescent="0.35">
      <c r="A1925" s="239" t="s">
        <v>368</v>
      </c>
      <c r="B1925" s="239" t="s">
        <v>369</v>
      </c>
      <c r="C1925" s="239" t="s">
        <v>357</v>
      </c>
      <c r="D1925" s="239" t="s">
        <v>3010</v>
      </c>
      <c r="E1925" s="239">
        <v>1</v>
      </c>
      <c r="F1925" s="239" t="s">
        <v>2484</v>
      </c>
      <c r="G1925" s="239" t="s">
        <v>25</v>
      </c>
      <c r="H1925" s="239">
        <v>2</v>
      </c>
      <c r="I1925" s="239" t="s">
        <v>17</v>
      </c>
      <c r="J1925" s="239" t="s">
        <v>17</v>
      </c>
      <c r="K1925" s="239" t="s">
        <v>3419</v>
      </c>
      <c r="L1925" s="240">
        <v>44494</v>
      </c>
      <c r="M1925" s="239" t="s">
        <v>20</v>
      </c>
    </row>
    <row r="1926" spans="1:13" x14ac:dyDescent="0.35">
      <c r="A1926" s="237" t="s">
        <v>368</v>
      </c>
      <c r="B1926" s="237" t="s">
        <v>369</v>
      </c>
      <c r="C1926" s="237" t="s">
        <v>357</v>
      </c>
      <c r="D1926" s="237" t="s">
        <v>3012</v>
      </c>
      <c r="E1926" s="237">
        <v>0</v>
      </c>
      <c r="F1926" s="237" t="s">
        <v>2484</v>
      </c>
      <c r="G1926" s="237" t="s">
        <v>25</v>
      </c>
      <c r="H1926" s="237">
        <v>2</v>
      </c>
      <c r="I1926" s="237" t="s">
        <v>17</v>
      </c>
      <c r="J1926" s="237" t="s">
        <v>17</v>
      </c>
      <c r="K1926" s="237" t="s">
        <v>3420</v>
      </c>
      <c r="L1926" s="238">
        <v>44494</v>
      </c>
      <c r="M1926" s="237" t="s">
        <v>20</v>
      </c>
    </row>
    <row r="1927" spans="1:13" x14ac:dyDescent="0.35">
      <c r="A1927" s="239" t="s">
        <v>368</v>
      </c>
      <c r="B1927" s="239" t="s">
        <v>369</v>
      </c>
      <c r="C1927" s="239" t="s">
        <v>357</v>
      </c>
      <c r="D1927" s="239" t="s">
        <v>3027</v>
      </c>
      <c r="E1927" s="239">
        <v>3</v>
      </c>
      <c r="F1927" s="239" t="s">
        <v>2484</v>
      </c>
      <c r="G1927" s="239" t="s">
        <v>25</v>
      </c>
      <c r="H1927" s="239">
        <v>2</v>
      </c>
      <c r="I1927" s="239" t="s">
        <v>17</v>
      </c>
      <c r="J1927" s="239" t="s">
        <v>17</v>
      </c>
      <c r="K1927" s="239" t="s">
        <v>3421</v>
      </c>
      <c r="L1927" s="240">
        <v>44494</v>
      </c>
      <c r="M1927" s="239" t="s">
        <v>20</v>
      </c>
    </row>
    <row r="1928" spans="1:13" x14ac:dyDescent="0.35">
      <c r="A1928" s="237" t="s">
        <v>368</v>
      </c>
      <c r="B1928" s="237" t="s">
        <v>369</v>
      </c>
      <c r="C1928" s="237" t="s">
        <v>357</v>
      </c>
      <c r="D1928" s="237" t="s">
        <v>3014</v>
      </c>
      <c r="E1928" s="237">
        <v>0</v>
      </c>
      <c r="F1928" s="237" t="s">
        <v>2484</v>
      </c>
      <c r="G1928" s="237" t="s">
        <v>25</v>
      </c>
      <c r="H1928" s="237">
        <v>2</v>
      </c>
      <c r="I1928" s="237" t="s">
        <v>17</v>
      </c>
      <c r="J1928" s="237" t="s">
        <v>17</v>
      </c>
      <c r="K1928" s="237" t="s">
        <v>3422</v>
      </c>
      <c r="L1928" s="238">
        <v>44494</v>
      </c>
      <c r="M1928" s="237" t="s">
        <v>20</v>
      </c>
    </row>
    <row r="1929" spans="1:13" x14ac:dyDescent="0.35">
      <c r="A1929" s="239" t="s">
        <v>368</v>
      </c>
      <c r="B1929" s="239" t="s">
        <v>369</v>
      </c>
      <c r="C1929" s="239" t="s">
        <v>357</v>
      </c>
      <c r="D1929" s="239" t="s">
        <v>3016</v>
      </c>
      <c r="E1929" s="239">
        <v>1</v>
      </c>
      <c r="F1929" s="239" t="s">
        <v>2484</v>
      </c>
      <c r="G1929" s="239" t="s">
        <v>25</v>
      </c>
      <c r="H1929" s="239">
        <v>2</v>
      </c>
      <c r="I1929" s="239" t="s">
        <v>17</v>
      </c>
      <c r="J1929" s="239" t="s">
        <v>17</v>
      </c>
      <c r="K1929" s="239" t="s">
        <v>3423</v>
      </c>
      <c r="L1929" s="240">
        <v>44494</v>
      </c>
      <c r="M1929" s="239" t="s">
        <v>20</v>
      </c>
    </row>
    <row r="1930" spans="1:13" x14ac:dyDescent="0.35">
      <c r="A1930" s="237" t="s">
        <v>368</v>
      </c>
      <c r="B1930" s="237" t="s">
        <v>369</v>
      </c>
      <c r="C1930" s="237" t="s">
        <v>357</v>
      </c>
      <c r="D1930" s="237" t="s">
        <v>2483</v>
      </c>
      <c r="E1930" s="237">
        <v>0</v>
      </c>
      <c r="F1930" s="237" t="s">
        <v>2484</v>
      </c>
      <c r="G1930" s="237" t="s">
        <v>25</v>
      </c>
      <c r="H1930" s="237">
        <v>2</v>
      </c>
      <c r="I1930" s="237" t="s">
        <v>17</v>
      </c>
      <c r="J1930" s="237" t="s">
        <v>17</v>
      </c>
      <c r="K1930" s="237" t="s">
        <v>3424</v>
      </c>
      <c r="L1930" s="238">
        <v>44494</v>
      </c>
      <c r="M1930" s="237" t="s">
        <v>20</v>
      </c>
    </row>
    <row r="1931" spans="1:13" x14ac:dyDescent="0.35">
      <c r="A1931" s="239" t="s">
        <v>378</v>
      </c>
      <c r="B1931" s="239" t="s">
        <v>379</v>
      </c>
      <c r="C1931" s="239" t="s">
        <v>357</v>
      </c>
      <c r="D1931" s="239" t="s">
        <v>3004</v>
      </c>
      <c r="E1931" s="239">
        <v>0</v>
      </c>
      <c r="F1931" s="239" t="s">
        <v>2484</v>
      </c>
      <c r="G1931" s="239" t="s">
        <v>25</v>
      </c>
      <c r="H1931" s="239">
        <v>2</v>
      </c>
      <c r="I1931" s="239" t="s">
        <v>17</v>
      </c>
      <c r="J1931" s="239" t="s">
        <v>17</v>
      </c>
      <c r="K1931" s="239" t="s">
        <v>3425</v>
      </c>
      <c r="L1931" s="240">
        <v>44494</v>
      </c>
      <c r="M1931" s="239" t="s">
        <v>20</v>
      </c>
    </row>
    <row r="1932" spans="1:13" x14ac:dyDescent="0.35">
      <c r="A1932" s="237" t="s">
        <v>378</v>
      </c>
      <c r="B1932" s="237" t="s">
        <v>379</v>
      </c>
      <c r="C1932" s="237" t="s">
        <v>357</v>
      </c>
      <c r="D1932" s="237" t="s">
        <v>3006</v>
      </c>
      <c r="E1932" s="237">
        <v>1</v>
      </c>
      <c r="F1932" s="237" t="s">
        <v>2484</v>
      </c>
      <c r="G1932" s="237" t="s">
        <v>25</v>
      </c>
      <c r="H1932" s="237">
        <v>2</v>
      </c>
      <c r="I1932" s="237" t="s">
        <v>17</v>
      </c>
      <c r="J1932" s="237" t="s">
        <v>17</v>
      </c>
      <c r="K1932" s="237" t="s">
        <v>3426</v>
      </c>
      <c r="L1932" s="238">
        <v>44494</v>
      </c>
      <c r="M1932" s="237" t="s">
        <v>20</v>
      </c>
    </row>
    <row r="1933" spans="1:13" x14ac:dyDescent="0.35">
      <c r="A1933" s="239" t="s">
        <v>378</v>
      </c>
      <c r="B1933" s="239" t="s">
        <v>379</v>
      </c>
      <c r="C1933" s="239" t="s">
        <v>357</v>
      </c>
      <c r="D1933" s="239" t="s">
        <v>3008</v>
      </c>
      <c r="E1933" s="239">
        <v>1</v>
      </c>
      <c r="F1933" s="239" t="s">
        <v>2484</v>
      </c>
      <c r="G1933" s="239" t="s">
        <v>25</v>
      </c>
      <c r="H1933" s="239">
        <v>2</v>
      </c>
      <c r="I1933" s="239" t="s">
        <v>17</v>
      </c>
      <c r="J1933" s="239" t="s">
        <v>17</v>
      </c>
      <c r="K1933" s="239" t="s">
        <v>3427</v>
      </c>
      <c r="L1933" s="240">
        <v>44494</v>
      </c>
      <c r="M1933" s="239" t="s">
        <v>20</v>
      </c>
    </row>
    <row r="1934" spans="1:13" x14ac:dyDescent="0.35">
      <c r="A1934" s="237" t="s">
        <v>378</v>
      </c>
      <c r="B1934" s="237" t="s">
        <v>379</v>
      </c>
      <c r="C1934" s="237" t="s">
        <v>357</v>
      </c>
      <c r="D1934" s="237" t="s">
        <v>3010</v>
      </c>
      <c r="E1934" s="237">
        <v>0</v>
      </c>
      <c r="F1934" s="237" t="s">
        <v>2484</v>
      </c>
      <c r="G1934" s="237" t="s">
        <v>25</v>
      </c>
      <c r="H1934" s="237">
        <v>2</v>
      </c>
      <c r="I1934" s="237" t="s">
        <v>17</v>
      </c>
      <c r="J1934" s="237" t="s">
        <v>17</v>
      </c>
      <c r="K1934" s="237" t="s">
        <v>3428</v>
      </c>
      <c r="L1934" s="238">
        <v>44494</v>
      </c>
      <c r="M1934" s="237" t="s">
        <v>20</v>
      </c>
    </row>
    <row r="1935" spans="1:13" x14ac:dyDescent="0.35">
      <c r="A1935" s="239" t="s">
        <v>378</v>
      </c>
      <c r="B1935" s="239" t="s">
        <v>379</v>
      </c>
      <c r="C1935" s="239" t="s">
        <v>357</v>
      </c>
      <c r="D1935" s="239" t="s">
        <v>3012</v>
      </c>
      <c r="E1935" s="239">
        <v>1</v>
      </c>
      <c r="F1935" s="239" t="s">
        <v>2484</v>
      </c>
      <c r="G1935" s="239" t="s">
        <v>25</v>
      </c>
      <c r="H1935" s="239">
        <v>2</v>
      </c>
      <c r="I1935" s="239" t="s">
        <v>17</v>
      </c>
      <c r="J1935" s="239" t="s">
        <v>17</v>
      </c>
      <c r="K1935" s="239" t="s">
        <v>3429</v>
      </c>
      <c r="L1935" s="240">
        <v>44494</v>
      </c>
      <c r="M1935" s="239" t="s">
        <v>20</v>
      </c>
    </row>
    <row r="1936" spans="1:13" x14ac:dyDescent="0.35">
      <c r="A1936" s="237" t="s">
        <v>378</v>
      </c>
      <c r="B1936" s="237" t="s">
        <v>379</v>
      </c>
      <c r="C1936" s="237" t="s">
        <v>357</v>
      </c>
      <c r="D1936" s="237" t="s">
        <v>3027</v>
      </c>
      <c r="E1936" s="237">
        <v>3</v>
      </c>
      <c r="F1936" s="237" t="s">
        <v>2484</v>
      </c>
      <c r="G1936" s="237" t="s">
        <v>25</v>
      </c>
      <c r="H1936" s="237">
        <v>2</v>
      </c>
      <c r="I1936" s="237" t="s">
        <v>17</v>
      </c>
      <c r="J1936" s="237" t="s">
        <v>17</v>
      </c>
      <c r="K1936" s="237" t="s">
        <v>3430</v>
      </c>
      <c r="L1936" s="238">
        <v>44494</v>
      </c>
      <c r="M1936" s="237" t="s">
        <v>20</v>
      </c>
    </row>
    <row r="1937" spans="1:13" x14ac:dyDescent="0.35">
      <c r="A1937" s="239" t="s">
        <v>378</v>
      </c>
      <c r="B1937" s="239" t="s">
        <v>379</v>
      </c>
      <c r="C1937" s="239" t="s">
        <v>357</v>
      </c>
      <c r="D1937" s="239" t="s">
        <v>3014</v>
      </c>
      <c r="E1937" s="239">
        <v>2</v>
      </c>
      <c r="F1937" s="239" t="s">
        <v>2484</v>
      </c>
      <c r="G1937" s="239" t="s">
        <v>25</v>
      </c>
      <c r="H1937" s="239">
        <v>2</v>
      </c>
      <c r="I1937" s="239" t="s">
        <v>17</v>
      </c>
      <c r="J1937" s="239" t="s">
        <v>17</v>
      </c>
      <c r="K1937" s="239" t="s">
        <v>3431</v>
      </c>
      <c r="L1937" s="240">
        <v>44494</v>
      </c>
      <c r="M1937" s="239" t="s">
        <v>20</v>
      </c>
    </row>
    <row r="1938" spans="1:13" x14ac:dyDescent="0.35">
      <c r="A1938" s="237" t="s">
        <v>378</v>
      </c>
      <c r="B1938" s="237" t="s">
        <v>379</v>
      </c>
      <c r="C1938" s="237" t="s">
        <v>357</v>
      </c>
      <c r="D1938" s="237" t="s">
        <v>3016</v>
      </c>
      <c r="E1938" s="237">
        <v>0</v>
      </c>
      <c r="F1938" s="237" t="s">
        <v>2484</v>
      </c>
      <c r="G1938" s="237" t="s">
        <v>25</v>
      </c>
      <c r="H1938" s="237">
        <v>2</v>
      </c>
      <c r="I1938" s="237" t="s">
        <v>17</v>
      </c>
      <c r="J1938" s="237" t="s">
        <v>17</v>
      </c>
      <c r="K1938" s="237" t="s">
        <v>3432</v>
      </c>
      <c r="L1938" s="238">
        <v>44494</v>
      </c>
      <c r="M1938" s="237" t="s">
        <v>20</v>
      </c>
    </row>
    <row r="1939" spans="1:13" x14ac:dyDescent="0.35">
      <c r="A1939" s="239" t="s">
        <v>378</v>
      </c>
      <c r="B1939" s="239" t="s">
        <v>379</v>
      </c>
      <c r="C1939" s="239" t="s">
        <v>357</v>
      </c>
      <c r="D1939" s="239" t="s">
        <v>2483</v>
      </c>
      <c r="E1939" s="239">
        <v>0</v>
      </c>
      <c r="F1939" s="239" t="s">
        <v>2484</v>
      </c>
      <c r="G1939" s="239" t="s">
        <v>25</v>
      </c>
      <c r="H1939" s="239">
        <v>2</v>
      </c>
      <c r="I1939" s="239" t="s">
        <v>17</v>
      </c>
      <c r="J1939" s="239" t="s">
        <v>17</v>
      </c>
      <c r="K1939" s="239" t="s">
        <v>3433</v>
      </c>
      <c r="L1939" s="240">
        <v>44494</v>
      </c>
      <c r="M1939" s="239" t="s">
        <v>20</v>
      </c>
    </row>
    <row r="1940" spans="1:13" x14ac:dyDescent="0.35">
      <c r="A1940" s="237" t="s">
        <v>296</v>
      </c>
      <c r="B1940" s="237" t="s">
        <v>297</v>
      </c>
      <c r="C1940" s="237" t="s">
        <v>292</v>
      </c>
      <c r="D1940" s="237" t="s">
        <v>784</v>
      </c>
      <c r="E1940" s="237">
        <v>3111792</v>
      </c>
      <c r="F1940" s="237" t="s">
        <v>2478</v>
      </c>
      <c r="G1940" s="237" t="s">
        <v>50</v>
      </c>
      <c r="H1940" s="237">
        <v>1</v>
      </c>
      <c r="I1940" s="237" t="s">
        <v>2997</v>
      </c>
      <c r="J1940" s="237" t="s">
        <v>3434</v>
      </c>
      <c r="K1940" s="237" t="s">
        <v>3435</v>
      </c>
      <c r="L1940" s="238">
        <v>44495</v>
      </c>
      <c r="M1940" s="237" t="s">
        <v>887</v>
      </c>
    </row>
    <row r="1941" spans="1:13" x14ac:dyDescent="0.35">
      <c r="A1941" s="239" t="s">
        <v>296</v>
      </c>
      <c r="B1941" s="239" t="s">
        <v>297</v>
      </c>
      <c r="C1941" s="239" t="s">
        <v>292</v>
      </c>
      <c r="D1941" s="239" t="s">
        <v>779</v>
      </c>
      <c r="E1941" s="239">
        <v>1200267</v>
      </c>
      <c r="F1941" s="239" t="s">
        <v>2478</v>
      </c>
      <c r="G1941" s="239" t="s">
        <v>50</v>
      </c>
      <c r="H1941" s="239">
        <v>1</v>
      </c>
      <c r="I1941" s="239" t="s">
        <v>2997</v>
      </c>
      <c r="J1941" s="239" t="s">
        <v>3436</v>
      </c>
      <c r="K1941" s="239" t="s">
        <v>3437</v>
      </c>
      <c r="L1941" s="240">
        <v>44495</v>
      </c>
      <c r="M1941" s="239" t="s">
        <v>887</v>
      </c>
    </row>
    <row r="1942" spans="1:13" x14ac:dyDescent="0.35">
      <c r="A1942" s="237" t="s">
        <v>495</v>
      </c>
      <c r="B1942" s="237" t="s">
        <v>496</v>
      </c>
      <c r="C1942" s="237" t="s">
        <v>497</v>
      </c>
      <c r="D1942" s="237" t="s">
        <v>3004</v>
      </c>
      <c r="E1942" s="237">
        <v>0</v>
      </c>
      <c r="F1942" s="237" t="s">
        <v>2484</v>
      </c>
      <c r="G1942" s="237" t="s">
        <v>25</v>
      </c>
      <c r="H1942" s="237">
        <v>2</v>
      </c>
      <c r="I1942" s="237" t="s">
        <v>17</v>
      </c>
      <c r="J1942" s="237" t="s">
        <v>17</v>
      </c>
      <c r="K1942" s="237" t="s">
        <v>3438</v>
      </c>
      <c r="L1942" s="238">
        <v>44495</v>
      </c>
      <c r="M1942" s="237" t="s">
        <v>20</v>
      </c>
    </row>
    <row r="1943" spans="1:13" x14ac:dyDescent="0.35">
      <c r="A1943" s="239" t="s">
        <v>895</v>
      </c>
      <c r="B1943" s="239" t="s">
        <v>896</v>
      </c>
      <c r="C1943" s="239" t="s">
        <v>897</v>
      </c>
      <c r="D1943" s="239" t="s">
        <v>3004</v>
      </c>
      <c r="E1943" s="239">
        <v>0</v>
      </c>
      <c r="F1943" s="239" t="s">
        <v>2484</v>
      </c>
      <c r="G1943" s="239" t="s">
        <v>25</v>
      </c>
      <c r="H1943" s="239">
        <v>2</v>
      </c>
      <c r="I1943" s="239" t="s">
        <v>17</v>
      </c>
      <c r="J1943" s="239" t="s">
        <v>17</v>
      </c>
      <c r="K1943" s="239" t="s">
        <v>3439</v>
      </c>
      <c r="L1943" s="240">
        <v>44495</v>
      </c>
      <c r="M1943" s="239" t="s">
        <v>20</v>
      </c>
    </row>
    <row r="1944" spans="1:13" x14ac:dyDescent="0.35">
      <c r="A1944" s="237" t="s">
        <v>895</v>
      </c>
      <c r="B1944" s="237" t="s">
        <v>896</v>
      </c>
      <c r="C1944" s="237" t="s">
        <v>897</v>
      </c>
      <c r="D1944" s="237" t="s">
        <v>3006</v>
      </c>
      <c r="E1944" s="237">
        <v>0</v>
      </c>
      <c r="F1944" s="237" t="s">
        <v>2484</v>
      </c>
      <c r="G1944" s="237" t="s">
        <v>25</v>
      </c>
      <c r="H1944" s="237">
        <v>2</v>
      </c>
      <c r="I1944" s="237" t="s">
        <v>17</v>
      </c>
      <c r="J1944" s="237" t="s">
        <v>17</v>
      </c>
      <c r="K1944" s="237" t="s">
        <v>3440</v>
      </c>
      <c r="L1944" s="238">
        <v>44495</v>
      </c>
      <c r="M1944" s="237" t="s">
        <v>20</v>
      </c>
    </row>
    <row r="1945" spans="1:13" x14ac:dyDescent="0.35">
      <c r="A1945" s="239" t="s">
        <v>895</v>
      </c>
      <c r="B1945" s="239" t="s">
        <v>896</v>
      </c>
      <c r="C1945" s="239" t="s">
        <v>897</v>
      </c>
      <c r="D1945" s="239" t="s">
        <v>3008</v>
      </c>
      <c r="E1945" s="239">
        <v>0</v>
      </c>
      <c r="F1945" s="239" t="s">
        <v>2484</v>
      </c>
      <c r="G1945" s="239" t="s">
        <v>25</v>
      </c>
      <c r="H1945" s="239">
        <v>2</v>
      </c>
      <c r="I1945" s="239" t="s">
        <v>17</v>
      </c>
      <c r="J1945" s="239" t="s">
        <v>17</v>
      </c>
      <c r="K1945" s="239" t="s">
        <v>3441</v>
      </c>
      <c r="L1945" s="240">
        <v>44495</v>
      </c>
      <c r="M1945" s="239" t="s">
        <v>20</v>
      </c>
    </row>
    <row r="1946" spans="1:13" x14ac:dyDescent="0.35">
      <c r="A1946" s="237" t="s">
        <v>895</v>
      </c>
      <c r="B1946" s="237" t="s">
        <v>896</v>
      </c>
      <c r="C1946" s="237" t="s">
        <v>897</v>
      </c>
      <c r="D1946" s="237" t="s">
        <v>3010</v>
      </c>
      <c r="E1946" s="237">
        <v>0</v>
      </c>
      <c r="F1946" s="237" t="s">
        <v>2484</v>
      </c>
      <c r="G1946" s="237" t="s">
        <v>25</v>
      </c>
      <c r="H1946" s="237">
        <v>2</v>
      </c>
      <c r="I1946" s="237" t="s">
        <v>17</v>
      </c>
      <c r="J1946" s="237" t="s">
        <v>17</v>
      </c>
      <c r="K1946" s="237" t="s">
        <v>3442</v>
      </c>
      <c r="L1946" s="238">
        <v>44495</v>
      </c>
      <c r="M1946" s="237" t="s">
        <v>20</v>
      </c>
    </row>
    <row r="1947" spans="1:13" x14ac:dyDescent="0.35">
      <c r="A1947" s="239" t="s">
        <v>895</v>
      </c>
      <c r="B1947" s="239" t="s">
        <v>896</v>
      </c>
      <c r="C1947" s="239" t="s">
        <v>897</v>
      </c>
      <c r="D1947" s="239" t="s">
        <v>3012</v>
      </c>
      <c r="E1947" s="239">
        <v>0</v>
      </c>
      <c r="F1947" s="239" t="s">
        <v>2484</v>
      </c>
      <c r="G1947" s="239" t="s">
        <v>25</v>
      </c>
      <c r="H1947" s="239">
        <v>2</v>
      </c>
      <c r="I1947" s="239" t="s">
        <v>17</v>
      </c>
      <c r="J1947" s="239" t="s">
        <v>17</v>
      </c>
      <c r="K1947" s="239" t="s">
        <v>3443</v>
      </c>
      <c r="L1947" s="240">
        <v>44495</v>
      </c>
      <c r="M1947" s="239" t="s">
        <v>20</v>
      </c>
    </row>
    <row r="1948" spans="1:13" x14ac:dyDescent="0.35">
      <c r="A1948" s="237" t="s">
        <v>895</v>
      </c>
      <c r="B1948" s="237" t="s">
        <v>896</v>
      </c>
      <c r="C1948" s="237" t="s">
        <v>897</v>
      </c>
      <c r="D1948" s="237" t="s">
        <v>3027</v>
      </c>
      <c r="E1948" s="237">
        <v>0</v>
      </c>
      <c r="F1948" s="237" t="s">
        <v>2484</v>
      </c>
      <c r="G1948" s="237" t="s">
        <v>25</v>
      </c>
      <c r="H1948" s="237">
        <v>2</v>
      </c>
      <c r="I1948" s="237" t="s">
        <v>17</v>
      </c>
      <c r="J1948" s="237" t="s">
        <v>17</v>
      </c>
      <c r="K1948" s="237" t="s">
        <v>3444</v>
      </c>
      <c r="L1948" s="238">
        <v>44495</v>
      </c>
      <c r="M1948" s="237" t="s">
        <v>20</v>
      </c>
    </row>
    <row r="1949" spans="1:13" x14ac:dyDescent="0.35">
      <c r="A1949" s="239" t="s">
        <v>895</v>
      </c>
      <c r="B1949" s="239" t="s">
        <v>896</v>
      </c>
      <c r="C1949" s="239" t="s">
        <v>897</v>
      </c>
      <c r="D1949" s="239" t="s">
        <v>3014</v>
      </c>
      <c r="E1949" s="239">
        <v>1</v>
      </c>
      <c r="F1949" s="239" t="s">
        <v>2484</v>
      </c>
      <c r="G1949" s="239" t="s">
        <v>25</v>
      </c>
      <c r="H1949" s="239">
        <v>2</v>
      </c>
      <c r="I1949" s="239" t="s">
        <v>17</v>
      </c>
      <c r="J1949" s="239" t="s">
        <v>17</v>
      </c>
      <c r="K1949" s="239" t="s">
        <v>3445</v>
      </c>
      <c r="L1949" s="240">
        <v>44495</v>
      </c>
      <c r="M1949" s="239" t="s">
        <v>20</v>
      </c>
    </row>
    <row r="1950" spans="1:13" x14ac:dyDescent="0.35">
      <c r="A1950" s="237" t="s">
        <v>895</v>
      </c>
      <c r="B1950" s="237" t="s">
        <v>896</v>
      </c>
      <c r="C1950" s="237" t="s">
        <v>897</v>
      </c>
      <c r="D1950" s="237" t="s">
        <v>3016</v>
      </c>
      <c r="E1950" s="237">
        <v>0</v>
      </c>
      <c r="F1950" s="237" t="s">
        <v>2484</v>
      </c>
      <c r="G1950" s="237" t="s">
        <v>25</v>
      </c>
      <c r="H1950" s="237">
        <v>2</v>
      </c>
      <c r="I1950" s="237" t="s">
        <v>17</v>
      </c>
      <c r="J1950" s="237" t="s">
        <v>17</v>
      </c>
      <c r="K1950" s="237" t="s">
        <v>3446</v>
      </c>
      <c r="L1950" s="238">
        <v>44495</v>
      </c>
      <c r="M1950" s="237" t="s">
        <v>20</v>
      </c>
    </row>
    <row r="1951" spans="1:13" x14ac:dyDescent="0.35">
      <c r="A1951" s="239" t="s">
        <v>895</v>
      </c>
      <c r="B1951" s="239" t="s">
        <v>896</v>
      </c>
      <c r="C1951" s="239" t="s">
        <v>897</v>
      </c>
      <c r="D1951" s="239" t="s">
        <v>2483</v>
      </c>
      <c r="E1951" s="239">
        <v>0</v>
      </c>
      <c r="F1951" s="239" t="s">
        <v>2484</v>
      </c>
      <c r="G1951" s="239" t="s">
        <v>25</v>
      </c>
      <c r="H1951" s="239">
        <v>2</v>
      </c>
      <c r="I1951" s="239" t="s">
        <v>17</v>
      </c>
      <c r="J1951" s="239" t="s">
        <v>17</v>
      </c>
      <c r="K1951" s="239" t="s">
        <v>3447</v>
      </c>
      <c r="L1951" s="240">
        <v>44495</v>
      </c>
      <c r="M1951" s="239" t="s">
        <v>20</v>
      </c>
    </row>
    <row r="1952" spans="1:13" x14ac:dyDescent="0.35">
      <c r="A1952" s="237" t="s">
        <v>63</v>
      </c>
      <c r="B1952" s="237" t="s">
        <v>64</v>
      </c>
      <c r="C1952" s="237" t="s">
        <v>65</v>
      </c>
      <c r="D1952" s="237" t="s">
        <v>3004</v>
      </c>
      <c r="E1952" s="237">
        <v>0</v>
      </c>
      <c r="F1952" s="237" t="s">
        <v>2484</v>
      </c>
      <c r="G1952" s="237" t="s">
        <v>25</v>
      </c>
      <c r="H1952" s="237">
        <v>2</v>
      </c>
      <c r="I1952" s="237" t="s">
        <v>17</v>
      </c>
      <c r="J1952" s="237" t="s">
        <v>17</v>
      </c>
      <c r="K1952" s="237" t="s">
        <v>3448</v>
      </c>
      <c r="L1952" s="238">
        <v>44495</v>
      </c>
      <c r="M1952" s="237" t="s">
        <v>20</v>
      </c>
    </row>
    <row r="1953" spans="1:13" x14ac:dyDescent="0.35">
      <c r="A1953" s="239" t="s">
        <v>63</v>
      </c>
      <c r="B1953" s="239" t="s">
        <v>64</v>
      </c>
      <c r="C1953" s="239" t="s">
        <v>65</v>
      </c>
      <c r="D1953" s="239" t="s">
        <v>3006</v>
      </c>
      <c r="E1953" s="239">
        <v>0</v>
      </c>
      <c r="F1953" s="239" t="s">
        <v>2484</v>
      </c>
      <c r="G1953" s="239" t="s">
        <v>25</v>
      </c>
      <c r="H1953" s="239">
        <v>2</v>
      </c>
      <c r="I1953" s="239" t="s">
        <v>17</v>
      </c>
      <c r="J1953" s="239" t="s">
        <v>17</v>
      </c>
      <c r="K1953" s="239" t="s">
        <v>3449</v>
      </c>
      <c r="L1953" s="240">
        <v>44495</v>
      </c>
      <c r="M1953" s="239" t="s">
        <v>20</v>
      </c>
    </row>
    <row r="1954" spans="1:13" x14ac:dyDescent="0.35">
      <c r="A1954" s="237" t="s">
        <v>63</v>
      </c>
      <c r="B1954" s="237" t="s">
        <v>64</v>
      </c>
      <c r="C1954" s="237" t="s">
        <v>65</v>
      </c>
      <c r="D1954" s="237" t="s">
        <v>3008</v>
      </c>
      <c r="E1954" s="237">
        <v>3</v>
      </c>
      <c r="F1954" s="237" t="s">
        <v>2484</v>
      </c>
      <c r="G1954" s="237" t="s">
        <v>25</v>
      </c>
      <c r="H1954" s="237">
        <v>2</v>
      </c>
      <c r="I1954" s="237" t="s">
        <v>17</v>
      </c>
      <c r="J1954" s="237" t="s">
        <v>17</v>
      </c>
      <c r="K1954" s="237" t="s">
        <v>3450</v>
      </c>
      <c r="L1954" s="238">
        <v>44495</v>
      </c>
      <c r="M1954" s="237" t="s">
        <v>20</v>
      </c>
    </row>
    <row r="1955" spans="1:13" x14ac:dyDescent="0.35">
      <c r="A1955" s="239" t="s">
        <v>63</v>
      </c>
      <c r="B1955" s="239" t="s">
        <v>64</v>
      </c>
      <c r="C1955" s="239" t="s">
        <v>65</v>
      </c>
      <c r="D1955" s="239" t="s">
        <v>3010</v>
      </c>
      <c r="E1955" s="239">
        <v>1</v>
      </c>
      <c r="F1955" s="239" t="s">
        <v>2484</v>
      </c>
      <c r="G1955" s="239" t="s">
        <v>25</v>
      </c>
      <c r="H1955" s="239">
        <v>2</v>
      </c>
      <c r="I1955" s="239" t="s">
        <v>17</v>
      </c>
      <c r="J1955" s="239" t="s">
        <v>17</v>
      </c>
      <c r="K1955" s="239" t="s">
        <v>3451</v>
      </c>
      <c r="L1955" s="240">
        <v>44495</v>
      </c>
      <c r="M1955" s="239" t="s">
        <v>20</v>
      </c>
    </row>
    <row r="1956" spans="1:13" x14ac:dyDescent="0.35">
      <c r="A1956" s="237" t="s">
        <v>63</v>
      </c>
      <c r="B1956" s="237" t="s">
        <v>64</v>
      </c>
      <c r="C1956" s="237" t="s">
        <v>65</v>
      </c>
      <c r="D1956" s="237" t="s">
        <v>3012</v>
      </c>
      <c r="E1956" s="237">
        <v>3</v>
      </c>
      <c r="F1956" s="237" t="s">
        <v>2484</v>
      </c>
      <c r="G1956" s="237" t="s">
        <v>25</v>
      </c>
      <c r="H1956" s="237">
        <v>2</v>
      </c>
      <c r="I1956" s="237" t="s">
        <v>17</v>
      </c>
      <c r="J1956" s="237" t="s">
        <v>17</v>
      </c>
      <c r="K1956" s="237" t="s">
        <v>3452</v>
      </c>
      <c r="L1956" s="238">
        <v>44495</v>
      </c>
      <c r="M1956" s="237" t="s">
        <v>20</v>
      </c>
    </row>
    <row r="1957" spans="1:13" x14ac:dyDescent="0.35">
      <c r="A1957" s="239" t="s">
        <v>63</v>
      </c>
      <c r="B1957" s="239" t="s">
        <v>64</v>
      </c>
      <c r="C1957" s="239" t="s">
        <v>65</v>
      </c>
      <c r="D1957" s="239" t="s">
        <v>3027</v>
      </c>
      <c r="E1957" s="239">
        <v>0</v>
      </c>
      <c r="F1957" s="239" t="s">
        <v>2484</v>
      </c>
      <c r="G1957" s="239" t="s">
        <v>25</v>
      </c>
      <c r="H1957" s="239">
        <v>2</v>
      </c>
      <c r="I1957" s="239" t="s">
        <v>17</v>
      </c>
      <c r="J1957" s="239" t="s">
        <v>17</v>
      </c>
      <c r="K1957" s="239" t="s">
        <v>3453</v>
      </c>
      <c r="L1957" s="240">
        <v>44495</v>
      </c>
      <c r="M1957" s="239" t="s">
        <v>20</v>
      </c>
    </row>
    <row r="1958" spans="1:13" x14ac:dyDescent="0.35">
      <c r="A1958" s="237" t="s">
        <v>63</v>
      </c>
      <c r="B1958" s="237" t="s">
        <v>64</v>
      </c>
      <c r="C1958" s="237" t="s">
        <v>65</v>
      </c>
      <c r="D1958" s="237" t="s">
        <v>3014</v>
      </c>
      <c r="E1958" s="237">
        <v>2</v>
      </c>
      <c r="F1958" s="237" t="s">
        <v>2484</v>
      </c>
      <c r="G1958" s="237" t="s">
        <v>25</v>
      </c>
      <c r="H1958" s="237">
        <v>2</v>
      </c>
      <c r="I1958" s="237" t="s">
        <v>17</v>
      </c>
      <c r="J1958" s="237" t="s">
        <v>17</v>
      </c>
      <c r="K1958" s="237" t="s">
        <v>3454</v>
      </c>
      <c r="L1958" s="238">
        <v>44495</v>
      </c>
      <c r="M1958" s="237" t="s">
        <v>20</v>
      </c>
    </row>
    <row r="1959" spans="1:13" x14ac:dyDescent="0.35">
      <c r="A1959" s="239" t="s">
        <v>63</v>
      </c>
      <c r="B1959" s="239" t="s">
        <v>64</v>
      </c>
      <c r="C1959" s="239" t="s">
        <v>65</v>
      </c>
      <c r="D1959" s="239" t="s">
        <v>3016</v>
      </c>
      <c r="E1959" s="239">
        <v>3</v>
      </c>
      <c r="F1959" s="239" t="s">
        <v>2484</v>
      </c>
      <c r="G1959" s="239" t="s">
        <v>25</v>
      </c>
      <c r="H1959" s="239">
        <v>2</v>
      </c>
      <c r="I1959" s="239" t="s">
        <v>17</v>
      </c>
      <c r="J1959" s="239" t="s">
        <v>17</v>
      </c>
      <c r="K1959" s="239" t="s">
        <v>3455</v>
      </c>
      <c r="L1959" s="240">
        <v>44495</v>
      </c>
      <c r="M1959" s="239" t="s">
        <v>20</v>
      </c>
    </row>
    <row r="1960" spans="1:13" x14ac:dyDescent="0.35">
      <c r="A1960" s="237" t="s">
        <v>63</v>
      </c>
      <c r="B1960" s="237" t="s">
        <v>64</v>
      </c>
      <c r="C1960" s="237" t="s">
        <v>65</v>
      </c>
      <c r="D1960" s="237" t="s">
        <v>2483</v>
      </c>
      <c r="E1960" s="237">
        <v>3</v>
      </c>
      <c r="F1960" s="237" t="s">
        <v>2484</v>
      </c>
      <c r="G1960" s="237" t="s">
        <v>25</v>
      </c>
      <c r="H1960" s="237">
        <v>2</v>
      </c>
      <c r="I1960" s="237" t="s">
        <v>17</v>
      </c>
      <c r="J1960" s="237" t="s">
        <v>17</v>
      </c>
      <c r="K1960" s="237" t="s">
        <v>3456</v>
      </c>
      <c r="L1960" s="238">
        <v>44495</v>
      </c>
      <c r="M1960" s="237" t="s">
        <v>20</v>
      </c>
    </row>
    <row r="1961" spans="1:13" x14ac:dyDescent="0.35">
      <c r="A1961" s="239" t="s">
        <v>2790</v>
      </c>
      <c r="B1961" s="239" t="s">
        <v>2791</v>
      </c>
      <c r="C1961" s="239" t="s">
        <v>65</v>
      </c>
      <c r="D1961" s="239" t="s">
        <v>3004</v>
      </c>
      <c r="E1961" s="239">
        <v>0</v>
      </c>
      <c r="F1961" s="239" t="s">
        <v>2484</v>
      </c>
      <c r="G1961" s="239" t="s">
        <v>25</v>
      </c>
      <c r="H1961" s="239">
        <v>2</v>
      </c>
      <c r="I1961" s="239" t="s">
        <v>17</v>
      </c>
      <c r="J1961" s="239" t="s">
        <v>17</v>
      </c>
      <c r="K1961" s="239" t="s">
        <v>3457</v>
      </c>
      <c r="L1961" s="240">
        <v>44495</v>
      </c>
      <c r="M1961" s="239" t="s">
        <v>20</v>
      </c>
    </row>
    <row r="1962" spans="1:13" x14ac:dyDescent="0.35">
      <c r="A1962" s="237" t="s">
        <v>2790</v>
      </c>
      <c r="B1962" s="237" t="s">
        <v>2791</v>
      </c>
      <c r="C1962" s="237" t="s">
        <v>65</v>
      </c>
      <c r="D1962" s="237" t="s">
        <v>3006</v>
      </c>
      <c r="E1962" s="237">
        <v>0</v>
      </c>
      <c r="F1962" s="237" t="s">
        <v>2484</v>
      </c>
      <c r="G1962" s="237" t="s">
        <v>25</v>
      </c>
      <c r="H1962" s="237">
        <v>2</v>
      </c>
      <c r="I1962" s="237" t="s">
        <v>17</v>
      </c>
      <c r="J1962" s="237" t="s">
        <v>17</v>
      </c>
      <c r="K1962" s="237" t="s">
        <v>3458</v>
      </c>
      <c r="L1962" s="238">
        <v>44495</v>
      </c>
      <c r="M1962" s="237" t="s">
        <v>20</v>
      </c>
    </row>
    <row r="1963" spans="1:13" x14ac:dyDescent="0.35">
      <c r="A1963" s="239" t="s">
        <v>2790</v>
      </c>
      <c r="B1963" s="239" t="s">
        <v>2791</v>
      </c>
      <c r="C1963" s="239" t="s">
        <v>65</v>
      </c>
      <c r="D1963" s="239" t="s">
        <v>3008</v>
      </c>
      <c r="E1963" s="239">
        <v>3</v>
      </c>
      <c r="F1963" s="239" t="s">
        <v>2484</v>
      </c>
      <c r="G1963" s="239" t="s">
        <v>25</v>
      </c>
      <c r="H1963" s="239">
        <v>2</v>
      </c>
      <c r="I1963" s="239" t="s">
        <v>17</v>
      </c>
      <c r="J1963" s="239" t="s">
        <v>17</v>
      </c>
      <c r="K1963" s="239" t="s">
        <v>3459</v>
      </c>
      <c r="L1963" s="240">
        <v>44495</v>
      </c>
      <c r="M1963" s="239" t="s">
        <v>20</v>
      </c>
    </row>
    <row r="1964" spans="1:13" x14ac:dyDescent="0.35">
      <c r="A1964" s="237" t="s">
        <v>2790</v>
      </c>
      <c r="B1964" s="237" t="s">
        <v>2791</v>
      </c>
      <c r="C1964" s="237" t="s">
        <v>65</v>
      </c>
      <c r="D1964" s="237" t="s">
        <v>3010</v>
      </c>
      <c r="E1964" s="237">
        <v>1</v>
      </c>
      <c r="F1964" s="237" t="s">
        <v>2484</v>
      </c>
      <c r="G1964" s="237" t="s">
        <v>25</v>
      </c>
      <c r="H1964" s="237">
        <v>2</v>
      </c>
      <c r="I1964" s="237" t="s">
        <v>17</v>
      </c>
      <c r="J1964" s="237" t="s">
        <v>17</v>
      </c>
      <c r="K1964" s="237" t="s">
        <v>3460</v>
      </c>
      <c r="L1964" s="238">
        <v>44495</v>
      </c>
      <c r="M1964" s="237" t="s">
        <v>20</v>
      </c>
    </row>
    <row r="1965" spans="1:13" x14ac:dyDescent="0.35">
      <c r="A1965" s="239" t="s">
        <v>2790</v>
      </c>
      <c r="B1965" s="239" t="s">
        <v>2791</v>
      </c>
      <c r="C1965" s="239" t="s">
        <v>65</v>
      </c>
      <c r="D1965" s="239" t="s">
        <v>3012</v>
      </c>
      <c r="E1965" s="239">
        <v>3</v>
      </c>
      <c r="F1965" s="239" t="s">
        <v>2484</v>
      </c>
      <c r="G1965" s="239" t="s">
        <v>25</v>
      </c>
      <c r="H1965" s="239">
        <v>2</v>
      </c>
      <c r="I1965" s="239" t="s">
        <v>17</v>
      </c>
      <c r="J1965" s="239" t="s">
        <v>17</v>
      </c>
      <c r="K1965" s="239" t="s">
        <v>3461</v>
      </c>
      <c r="L1965" s="240">
        <v>44495</v>
      </c>
      <c r="M1965" s="239" t="s">
        <v>20</v>
      </c>
    </row>
    <row r="1966" spans="1:13" x14ac:dyDescent="0.35">
      <c r="A1966" s="237" t="s">
        <v>2790</v>
      </c>
      <c r="B1966" s="237" t="s">
        <v>2791</v>
      </c>
      <c r="C1966" s="237" t="s">
        <v>65</v>
      </c>
      <c r="D1966" s="237" t="s">
        <v>3027</v>
      </c>
      <c r="E1966" s="237">
        <v>0</v>
      </c>
      <c r="F1966" s="237" t="s">
        <v>2484</v>
      </c>
      <c r="G1966" s="237" t="s">
        <v>25</v>
      </c>
      <c r="H1966" s="237">
        <v>2</v>
      </c>
      <c r="I1966" s="237" t="s">
        <v>17</v>
      </c>
      <c r="J1966" s="237" t="s">
        <v>17</v>
      </c>
      <c r="K1966" s="237" t="s">
        <v>3462</v>
      </c>
      <c r="L1966" s="238">
        <v>44495</v>
      </c>
      <c r="M1966" s="237" t="s">
        <v>20</v>
      </c>
    </row>
    <row r="1967" spans="1:13" x14ac:dyDescent="0.35">
      <c r="A1967" s="239" t="s">
        <v>2790</v>
      </c>
      <c r="B1967" s="239" t="s">
        <v>2791</v>
      </c>
      <c r="C1967" s="239" t="s">
        <v>65</v>
      </c>
      <c r="D1967" s="239" t="s">
        <v>3014</v>
      </c>
      <c r="E1967" s="239">
        <v>2</v>
      </c>
      <c r="F1967" s="239" t="s">
        <v>2484</v>
      </c>
      <c r="G1967" s="239" t="s">
        <v>25</v>
      </c>
      <c r="H1967" s="239">
        <v>2</v>
      </c>
      <c r="I1967" s="239" t="s">
        <v>17</v>
      </c>
      <c r="J1967" s="239" t="s">
        <v>17</v>
      </c>
      <c r="K1967" s="239" t="s">
        <v>3463</v>
      </c>
      <c r="L1967" s="240">
        <v>44495</v>
      </c>
      <c r="M1967" s="239" t="s">
        <v>20</v>
      </c>
    </row>
    <row r="1968" spans="1:13" x14ac:dyDescent="0.35">
      <c r="A1968" s="237" t="s">
        <v>2790</v>
      </c>
      <c r="B1968" s="237" t="s">
        <v>2791</v>
      </c>
      <c r="C1968" s="237" t="s">
        <v>65</v>
      </c>
      <c r="D1968" s="237" t="s">
        <v>3016</v>
      </c>
      <c r="E1968" s="237">
        <v>3</v>
      </c>
      <c r="F1968" s="237" t="s">
        <v>2484</v>
      </c>
      <c r="G1968" s="237" t="s">
        <v>25</v>
      </c>
      <c r="H1968" s="237">
        <v>2</v>
      </c>
      <c r="I1968" s="237" t="s">
        <v>17</v>
      </c>
      <c r="J1968" s="237" t="s">
        <v>17</v>
      </c>
      <c r="K1968" s="237" t="s">
        <v>3464</v>
      </c>
      <c r="L1968" s="238">
        <v>44495</v>
      </c>
      <c r="M1968" s="237" t="s">
        <v>20</v>
      </c>
    </row>
    <row r="1969" spans="1:13" x14ac:dyDescent="0.35">
      <c r="A1969" s="239" t="s">
        <v>2790</v>
      </c>
      <c r="B1969" s="239" t="s">
        <v>2791</v>
      </c>
      <c r="C1969" s="239" t="s">
        <v>65</v>
      </c>
      <c r="D1969" s="239" t="s">
        <v>2483</v>
      </c>
      <c r="E1969" s="239">
        <v>3</v>
      </c>
      <c r="F1969" s="239" t="s">
        <v>2484</v>
      </c>
      <c r="G1969" s="239" t="s">
        <v>25</v>
      </c>
      <c r="H1969" s="239">
        <v>2</v>
      </c>
      <c r="I1969" s="239" t="s">
        <v>17</v>
      </c>
      <c r="J1969" s="239" t="s">
        <v>17</v>
      </c>
      <c r="K1969" s="239" t="s">
        <v>3465</v>
      </c>
      <c r="L1969" s="240">
        <v>44495</v>
      </c>
      <c r="M1969" s="239" t="s">
        <v>20</v>
      </c>
    </row>
    <row r="1970" spans="1:13" x14ac:dyDescent="0.35">
      <c r="A1970" s="237" t="s">
        <v>840</v>
      </c>
      <c r="B1970" s="237" t="s">
        <v>841</v>
      </c>
      <c r="C1970" s="237" t="s">
        <v>842</v>
      </c>
      <c r="D1970" s="237" t="s">
        <v>3004</v>
      </c>
      <c r="E1970" s="237">
        <v>2</v>
      </c>
      <c r="F1970" s="237" t="s">
        <v>2484</v>
      </c>
      <c r="G1970" s="237" t="s">
        <v>25</v>
      </c>
      <c r="H1970" s="237">
        <v>2</v>
      </c>
      <c r="I1970" s="237" t="s">
        <v>17</v>
      </c>
      <c r="J1970" s="237" t="s">
        <v>17</v>
      </c>
      <c r="K1970" s="237" t="s">
        <v>3466</v>
      </c>
      <c r="L1970" s="238">
        <v>44495</v>
      </c>
      <c r="M1970" s="237" t="s">
        <v>20</v>
      </c>
    </row>
    <row r="1971" spans="1:13" x14ac:dyDescent="0.35">
      <c r="A1971" s="239" t="s">
        <v>840</v>
      </c>
      <c r="B1971" s="239" t="s">
        <v>841</v>
      </c>
      <c r="C1971" s="239" t="s">
        <v>842</v>
      </c>
      <c r="D1971" s="239" t="s">
        <v>3006</v>
      </c>
      <c r="E1971" s="239">
        <v>0</v>
      </c>
      <c r="F1971" s="239" t="s">
        <v>2484</v>
      </c>
      <c r="G1971" s="239" t="s">
        <v>25</v>
      </c>
      <c r="H1971" s="239">
        <v>2</v>
      </c>
      <c r="I1971" s="239" t="s">
        <v>17</v>
      </c>
      <c r="J1971" s="239" t="s">
        <v>17</v>
      </c>
      <c r="K1971" s="239" t="s">
        <v>3467</v>
      </c>
      <c r="L1971" s="240">
        <v>44495</v>
      </c>
      <c r="M1971" s="239" t="s">
        <v>20</v>
      </c>
    </row>
    <row r="1972" spans="1:13" x14ac:dyDescent="0.35">
      <c r="A1972" s="237" t="s">
        <v>840</v>
      </c>
      <c r="B1972" s="237" t="s">
        <v>841</v>
      </c>
      <c r="C1972" s="237" t="s">
        <v>842</v>
      </c>
      <c r="D1972" s="237" t="s">
        <v>3008</v>
      </c>
      <c r="E1972" s="237">
        <v>0</v>
      </c>
      <c r="F1972" s="237" t="s">
        <v>2484</v>
      </c>
      <c r="G1972" s="237" t="s">
        <v>25</v>
      </c>
      <c r="H1972" s="237">
        <v>2</v>
      </c>
      <c r="I1972" s="237" t="s">
        <v>17</v>
      </c>
      <c r="J1972" s="237" t="s">
        <v>17</v>
      </c>
      <c r="K1972" s="237" t="s">
        <v>3468</v>
      </c>
      <c r="L1972" s="238">
        <v>44495</v>
      </c>
      <c r="M1972" s="237" t="s">
        <v>20</v>
      </c>
    </row>
    <row r="1973" spans="1:13" x14ac:dyDescent="0.35">
      <c r="A1973" s="239" t="s">
        <v>840</v>
      </c>
      <c r="B1973" s="239" t="s">
        <v>841</v>
      </c>
      <c r="C1973" s="239" t="s">
        <v>842</v>
      </c>
      <c r="D1973" s="239" t="s">
        <v>3010</v>
      </c>
      <c r="E1973" s="239">
        <v>0</v>
      </c>
      <c r="F1973" s="239" t="s">
        <v>2484</v>
      </c>
      <c r="G1973" s="239" t="s">
        <v>25</v>
      </c>
      <c r="H1973" s="239">
        <v>2</v>
      </c>
      <c r="I1973" s="239" t="s">
        <v>17</v>
      </c>
      <c r="J1973" s="239" t="s">
        <v>17</v>
      </c>
      <c r="K1973" s="239" t="s">
        <v>3469</v>
      </c>
      <c r="L1973" s="240">
        <v>44495</v>
      </c>
      <c r="M1973" s="239" t="s">
        <v>20</v>
      </c>
    </row>
    <row r="1974" spans="1:13" x14ac:dyDescent="0.35">
      <c r="A1974" s="237" t="s">
        <v>840</v>
      </c>
      <c r="B1974" s="237" t="s">
        <v>841</v>
      </c>
      <c r="C1974" s="237" t="s">
        <v>842</v>
      </c>
      <c r="D1974" s="237" t="s">
        <v>3012</v>
      </c>
      <c r="E1974" s="237">
        <v>1</v>
      </c>
      <c r="F1974" s="237" t="s">
        <v>2484</v>
      </c>
      <c r="G1974" s="237" t="s">
        <v>25</v>
      </c>
      <c r="H1974" s="237">
        <v>2</v>
      </c>
      <c r="I1974" s="237" t="s">
        <v>17</v>
      </c>
      <c r="J1974" s="237" t="s">
        <v>17</v>
      </c>
      <c r="K1974" s="237" t="s">
        <v>3470</v>
      </c>
      <c r="L1974" s="238">
        <v>44495</v>
      </c>
      <c r="M1974" s="237" t="s">
        <v>20</v>
      </c>
    </row>
    <row r="1975" spans="1:13" x14ac:dyDescent="0.35">
      <c r="A1975" s="239" t="s">
        <v>840</v>
      </c>
      <c r="B1975" s="239" t="s">
        <v>841</v>
      </c>
      <c r="C1975" s="239" t="s">
        <v>842</v>
      </c>
      <c r="D1975" s="239" t="s">
        <v>3027</v>
      </c>
      <c r="E1975" s="239">
        <v>0</v>
      </c>
      <c r="F1975" s="239" t="s">
        <v>2484</v>
      </c>
      <c r="G1975" s="239" t="s">
        <v>25</v>
      </c>
      <c r="H1975" s="239">
        <v>2</v>
      </c>
      <c r="I1975" s="239" t="s">
        <v>17</v>
      </c>
      <c r="J1975" s="239" t="s">
        <v>17</v>
      </c>
      <c r="K1975" s="239" t="s">
        <v>3471</v>
      </c>
      <c r="L1975" s="240">
        <v>44495</v>
      </c>
      <c r="M1975" s="239" t="s">
        <v>20</v>
      </c>
    </row>
    <row r="1976" spans="1:13" x14ac:dyDescent="0.35">
      <c r="A1976" s="237" t="s">
        <v>840</v>
      </c>
      <c r="B1976" s="237" t="s">
        <v>841</v>
      </c>
      <c r="C1976" s="237" t="s">
        <v>842</v>
      </c>
      <c r="D1976" s="237" t="s">
        <v>3014</v>
      </c>
      <c r="E1976" s="237">
        <v>3</v>
      </c>
      <c r="F1976" s="237" t="s">
        <v>2484</v>
      </c>
      <c r="G1976" s="237" t="s">
        <v>25</v>
      </c>
      <c r="H1976" s="237">
        <v>2</v>
      </c>
      <c r="I1976" s="237" t="s">
        <v>17</v>
      </c>
      <c r="J1976" s="237" t="s">
        <v>17</v>
      </c>
      <c r="K1976" s="237" t="s">
        <v>3472</v>
      </c>
      <c r="L1976" s="238">
        <v>44495</v>
      </c>
      <c r="M1976" s="237" t="s">
        <v>20</v>
      </c>
    </row>
    <row r="1977" spans="1:13" x14ac:dyDescent="0.35">
      <c r="A1977" s="239" t="s">
        <v>840</v>
      </c>
      <c r="B1977" s="239" t="s">
        <v>841</v>
      </c>
      <c r="C1977" s="239" t="s">
        <v>842</v>
      </c>
      <c r="D1977" s="239" t="s">
        <v>3016</v>
      </c>
      <c r="E1977" s="239">
        <v>1</v>
      </c>
      <c r="F1977" s="239" t="s">
        <v>2484</v>
      </c>
      <c r="G1977" s="239" t="s">
        <v>25</v>
      </c>
      <c r="H1977" s="239">
        <v>2</v>
      </c>
      <c r="I1977" s="239" t="s">
        <v>17</v>
      </c>
      <c r="J1977" s="239" t="s">
        <v>17</v>
      </c>
      <c r="K1977" s="239" t="s">
        <v>3473</v>
      </c>
      <c r="L1977" s="240">
        <v>44495</v>
      </c>
      <c r="M1977" s="239" t="s">
        <v>20</v>
      </c>
    </row>
    <row r="1978" spans="1:13" x14ac:dyDescent="0.35">
      <c r="A1978" s="237" t="s">
        <v>840</v>
      </c>
      <c r="B1978" s="237" t="s">
        <v>841</v>
      </c>
      <c r="C1978" s="237" t="s">
        <v>842</v>
      </c>
      <c r="D1978" s="237" t="s">
        <v>2483</v>
      </c>
      <c r="E1978" s="237">
        <v>0</v>
      </c>
      <c r="F1978" s="237" t="s">
        <v>2484</v>
      </c>
      <c r="G1978" s="237" t="s">
        <v>25</v>
      </c>
      <c r="H1978" s="237">
        <v>2</v>
      </c>
      <c r="I1978" s="237" t="s">
        <v>17</v>
      </c>
      <c r="J1978" s="237" t="s">
        <v>17</v>
      </c>
      <c r="K1978" s="237" t="s">
        <v>3474</v>
      </c>
      <c r="L1978" s="238">
        <v>44495</v>
      </c>
      <c r="M1978" s="237" t="s">
        <v>20</v>
      </c>
    </row>
    <row r="1979" spans="1:13" x14ac:dyDescent="0.35">
      <c r="A1979" s="239" t="s">
        <v>368</v>
      </c>
      <c r="B1979" s="239" t="s">
        <v>369</v>
      </c>
      <c r="C1979" s="239" t="s">
        <v>357</v>
      </c>
      <c r="D1979" s="239" t="s">
        <v>779</v>
      </c>
      <c r="E1979" s="239" t="s">
        <v>17</v>
      </c>
      <c r="F1979" s="239" t="s">
        <v>17</v>
      </c>
      <c r="G1979" s="239" t="s">
        <v>17</v>
      </c>
      <c r="H1979" s="239" t="s">
        <v>17</v>
      </c>
      <c r="I1979" s="239" t="s">
        <v>17</v>
      </c>
      <c r="J1979" s="239" t="s">
        <v>3475</v>
      </c>
      <c r="K1979" s="239" t="s">
        <v>3476</v>
      </c>
      <c r="L1979" s="240">
        <v>44496</v>
      </c>
      <c r="M1979" s="239" t="s">
        <v>20</v>
      </c>
    </row>
    <row r="1980" spans="1:13" x14ac:dyDescent="0.35">
      <c r="A1980" s="237" t="s">
        <v>1835</v>
      </c>
      <c r="B1980" s="237" t="s">
        <v>1836</v>
      </c>
      <c r="C1980" s="237" t="s">
        <v>1837</v>
      </c>
      <c r="D1980" s="237" t="s">
        <v>3004</v>
      </c>
      <c r="E1980" s="237">
        <v>0</v>
      </c>
      <c r="F1980" s="237" t="s">
        <v>2484</v>
      </c>
      <c r="G1980" s="237" t="s">
        <v>25</v>
      </c>
      <c r="H1980" s="237">
        <v>2</v>
      </c>
      <c r="I1980" s="237" t="s">
        <v>17</v>
      </c>
      <c r="J1980" s="237" t="s">
        <v>17</v>
      </c>
      <c r="K1980" s="237" t="s">
        <v>3477</v>
      </c>
      <c r="L1980" s="238">
        <v>44496</v>
      </c>
      <c r="M1980" s="237" t="s">
        <v>20</v>
      </c>
    </row>
    <row r="1981" spans="1:13" x14ac:dyDescent="0.35">
      <c r="A1981" s="239" t="s">
        <v>1835</v>
      </c>
      <c r="B1981" s="239" t="s">
        <v>1836</v>
      </c>
      <c r="C1981" s="239" t="s">
        <v>1837</v>
      </c>
      <c r="D1981" s="239" t="s">
        <v>3006</v>
      </c>
      <c r="E1981" s="239">
        <v>0</v>
      </c>
      <c r="F1981" s="239" t="s">
        <v>2484</v>
      </c>
      <c r="G1981" s="239" t="s">
        <v>25</v>
      </c>
      <c r="H1981" s="239">
        <v>2</v>
      </c>
      <c r="I1981" s="239" t="s">
        <v>17</v>
      </c>
      <c r="J1981" s="239" t="s">
        <v>17</v>
      </c>
      <c r="K1981" s="239" t="s">
        <v>3478</v>
      </c>
      <c r="L1981" s="240">
        <v>44496</v>
      </c>
      <c r="M1981" s="239" t="s">
        <v>20</v>
      </c>
    </row>
    <row r="1982" spans="1:13" x14ac:dyDescent="0.35">
      <c r="A1982" s="237" t="s">
        <v>1835</v>
      </c>
      <c r="B1982" s="237" t="s">
        <v>1836</v>
      </c>
      <c r="C1982" s="237" t="s">
        <v>1837</v>
      </c>
      <c r="D1982" s="237" t="s">
        <v>3008</v>
      </c>
      <c r="E1982" s="237">
        <v>0</v>
      </c>
      <c r="F1982" s="237" t="s">
        <v>2484</v>
      </c>
      <c r="G1982" s="237" t="s">
        <v>25</v>
      </c>
      <c r="H1982" s="237">
        <v>2</v>
      </c>
      <c r="I1982" s="237" t="s">
        <v>17</v>
      </c>
      <c r="J1982" s="237" t="s">
        <v>17</v>
      </c>
      <c r="K1982" s="237" t="s">
        <v>3479</v>
      </c>
      <c r="L1982" s="238">
        <v>44496</v>
      </c>
      <c r="M1982" s="237" t="s">
        <v>20</v>
      </c>
    </row>
    <row r="1983" spans="1:13" x14ac:dyDescent="0.35">
      <c r="A1983" s="239" t="s">
        <v>1835</v>
      </c>
      <c r="B1983" s="239" t="s">
        <v>1836</v>
      </c>
      <c r="C1983" s="239" t="s">
        <v>1837</v>
      </c>
      <c r="D1983" s="239" t="s">
        <v>3010</v>
      </c>
      <c r="E1983" s="239">
        <v>0</v>
      </c>
      <c r="F1983" s="239" t="s">
        <v>2484</v>
      </c>
      <c r="G1983" s="239" t="s">
        <v>25</v>
      </c>
      <c r="H1983" s="239">
        <v>2</v>
      </c>
      <c r="I1983" s="239" t="s">
        <v>17</v>
      </c>
      <c r="J1983" s="239" t="s">
        <v>17</v>
      </c>
      <c r="K1983" s="239" t="s">
        <v>3480</v>
      </c>
      <c r="L1983" s="240">
        <v>44496</v>
      </c>
      <c r="M1983" s="239" t="s">
        <v>20</v>
      </c>
    </row>
    <row r="1984" spans="1:13" x14ac:dyDescent="0.35">
      <c r="A1984" s="237" t="s">
        <v>1835</v>
      </c>
      <c r="B1984" s="237" t="s">
        <v>1836</v>
      </c>
      <c r="C1984" s="237" t="s">
        <v>1837</v>
      </c>
      <c r="D1984" s="237" t="s">
        <v>3012</v>
      </c>
      <c r="E1984" s="237">
        <v>0</v>
      </c>
      <c r="F1984" s="237" t="s">
        <v>2484</v>
      </c>
      <c r="G1984" s="237" t="s">
        <v>25</v>
      </c>
      <c r="H1984" s="237">
        <v>2</v>
      </c>
      <c r="I1984" s="237" t="s">
        <v>17</v>
      </c>
      <c r="J1984" s="237" t="s">
        <v>17</v>
      </c>
      <c r="K1984" s="237" t="s">
        <v>3481</v>
      </c>
      <c r="L1984" s="238">
        <v>44496</v>
      </c>
      <c r="M1984" s="237" t="s">
        <v>20</v>
      </c>
    </row>
    <row r="1985" spans="1:13" x14ac:dyDescent="0.35">
      <c r="A1985" s="239" t="s">
        <v>1835</v>
      </c>
      <c r="B1985" s="239" t="s">
        <v>1836</v>
      </c>
      <c r="C1985" s="239" t="s">
        <v>1837</v>
      </c>
      <c r="D1985" s="239" t="s">
        <v>3027</v>
      </c>
      <c r="E1985" s="239">
        <v>1</v>
      </c>
      <c r="F1985" s="239" t="s">
        <v>2484</v>
      </c>
      <c r="G1985" s="239" t="s">
        <v>25</v>
      </c>
      <c r="H1985" s="239">
        <v>2</v>
      </c>
      <c r="I1985" s="239" t="s">
        <v>17</v>
      </c>
      <c r="J1985" s="239" t="s">
        <v>17</v>
      </c>
      <c r="K1985" s="239" t="s">
        <v>3482</v>
      </c>
      <c r="L1985" s="240">
        <v>44496</v>
      </c>
      <c r="M1985" s="239" t="s">
        <v>20</v>
      </c>
    </row>
    <row r="1986" spans="1:13" x14ac:dyDescent="0.35">
      <c r="A1986" s="237" t="s">
        <v>1835</v>
      </c>
      <c r="B1986" s="237" t="s">
        <v>1836</v>
      </c>
      <c r="C1986" s="237" t="s">
        <v>1837</v>
      </c>
      <c r="D1986" s="237" t="s">
        <v>3014</v>
      </c>
      <c r="E1986" s="237">
        <v>0</v>
      </c>
      <c r="F1986" s="237" t="s">
        <v>2484</v>
      </c>
      <c r="G1986" s="237" t="s">
        <v>25</v>
      </c>
      <c r="H1986" s="237">
        <v>2</v>
      </c>
      <c r="I1986" s="237" t="s">
        <v>17</v>
      </c>
      <c r="J1986" s="237" t="s">
        <v>17</v>
      </c>
      <c r="K1986" s="237" t="s">
        <v>3483</v>
      </c>
      <c r="L1986" s="238">
        <v>44496</v>
      </c>
      <c r="M1986" s="237" t="s">
        <v>20</v>
      </c>
    </row>
    <row r="1987" spans="1:13" x14ac:dyDescent="0.35">
      <c r="A1987" s="239" t="s">
        <v>1835</v>
      </c>
      <c r="B1987" s="239" t="s">
        <v>1836</v>
      </c>
      <c r="C1987" s="239" t="s">
        <v>1837</v>
      </c>
      <c r="D1987" s="239" t="s">
        <v>3016</v>
      </c>
      <c r="E1987" s="239">
        <v>0</v>
      </c>
      <c r="F1987" s="239" t="s">
        <v>2484</v>
      </c>
      <c r="G1987" s="239" t="s">
        <v>25</v>
      </c>
      <c r="H1987" s="239">
        <v>2</v>
      </c>
      <c r="I1987" s="239" t="s">
        <v>17</v>
      </c>
      <c r="J1987" s="239" t="s">
        <v>17</v>
      </c>
      <c r="K1987" s="239" t="s">
        <v>3484</v>
      </c>
      <c r="L1987" s="240">
        <v>44496</v>
      </c>
      <c r="M1987" s="239" t="s">
        <v>20</v>
      </c>
    </row>
    <row r="1988" spans="1:13" x14ac:dyDescent="0.35">
      <c r="A1988" s="237" t="s">
        <v>1835</v>
      </c>
      <c r="B1988" s="237" t="s">
        <v>1836</v>
      </c>
      <c r="C1988" s="237" t="s">
        <v>1837</v>
      </c>
      <c r="D1988" s="237" t="s">
        <v>2483</v>
      </c>
      <c r="E1988" s="237">
        <v>0</v>
      </c>
      <c r="F1988" s="237" t="s">
        <v>2484</v>
      </c>
      <c r="G1988" s="237" t="s">
        <v>25</v>
      </c>
      <c r="H1988" s="237">
        <v>2</v>
      </c>
      <c r="I1988" s="237" t="s">
        <v>17</v>
      </c>
      <c r="J1988" s="237" t="s">
        <v>17</v>
      </c>
      <c r="K1988" s="237" t="s">
        <v>3485</v>
      </c>
      <c r="L1988" s="238">
        <v>44496</v>
      </c>
      <c r="M1988" s="237" t="s">
        <v>20</v>
      </c>
    </row>
    <row r="1989" spans="1:13" x14ac:dyDescent="0.35">
      <c r="A1989" s="239" t="s">
        <v>1845</v>
      </c>
      <c r="B1989" s="239" t="s">
        <v>1846</v>
      </c>
      <c r="C1989" s="239" t="s">
        <v>1847</v>
      </c>
      <c r="D1989" s="239" t="s">
        <v>3004</v>
      </c>
      <c r="E1989" s="239">
        <v>0</v>
      </c>
      <c r="F1989" s="239" t="s">
        <v>2484</v>
      </c>
      <c r="G1989" s="239" t="s">
        <v>25</v>
      </c>
      <c r="H1989" s="239">
        <v>2</v>
      </c>
      <c r="I1989" s="239" t="s">
        <v>17</v>
      </c>
      <c r="J1989" s="239" t="s">
        <v>17</v>
      </c>
      <c r="K1989" s="239" t="s">
        <v>3486</v>
      </c>
      <c r="L1989" s="240">
        <v>44496</v>
      </c>
      <c r="M1989" s="239" t="s">
        <v>20</v>
      </c>
    </row>
    <row r="1990" spans="1:13" x14ac:dyDescent="0.35">
      <c r="A1990" s="237" t="s">
        <v>1845</v>
      </c>
      <c r="B1990" s="237" t="s">
        <v>1846</v>
      </c>
      <c r="C1990" s="237" t="s">
        <v>1847</v>
      </c>
      <c r="D1990" s="237" t="s">
        <v>3006</v>
      </c>
      <c r="E1990" s="237">
        <v>1</v>
      </c>
      <c r="F1990" s="237" t="s">
        <v>2484</v>
      </c>
      <c r="G1990" s="237" t="s">
        <v>25</v>
      </c>
      <c r="H1990" s="237">
        <v>2</v>
      </c>
      <c r="I1990" s="237" t="s">
        <v>17</v>
      </c>
      <c r="J1990" s="237" t="s">
        <v>17</v>
      </c>
      <c r="K1990" s="237" t="s">
        <v>3487</v>
      </c>
      <c r="L1990" s="238">
        <v>44496</v>
      </c>
      <c r="M1990" s="237" t="s">
        <v>20</v>
      </c>
    </row>
    <row r="1991" spans="1:13" x14ac:dyDescent="0.35">
      <c r="A1991" s="239" t="s">
        <v>1845</v>
      </c>
      <c r="B1991" s="239" t="s">
        <v>1846</v>
      </c>
      <c r="C1991" s="239" t="s">
        <v>1847</v>
      </c>
      <c r="D1991" s="239" t="s">
        <v>3008</v>
      </c>
      <c r="E1991" s="239">
        <v>1</v>
      </c>
      <c r="F1991" s="239" t="s">
        <v>2484</v>
      </c>
      <c r="G1991" s="239" t="s">
        <v>25</v>
      </c>
      <c r="H1991" s="239">
        <v>2</v>
      </c>
      <c r="I1991" s="239" t="s">
        <v>17</v>
      </c>
      <c r="J1991" s="239" t="s">
        <v>17</v>
      </c>
      <c r="K1991" s="239" t="s">
        <v>3488</v>
      </c>
      <c r="L1991" s="240">
        <v>44496</v>
      </c>
      <c r="M1991" s="239" t="s">
        <v>20</v>
      </c>
    </row>
    <row r="1992" spans="1:13" x14ac:dyDescent="0.35">
      <c r="A1992" s="237" t="s">
        <v>1845</v>
      </c>
      <c r="B1992" s="237" t="s">
        <v>1846</v>
      </c>
      <c r="C1992" s="237" t="s">
        <v>1847</v>
      </c>
      <c r="D1992" s="237" t="s">
        <v>3010</v>
      </c>
      <c r="E1992" s="237">
        <v>1</v>
      </c>
      <c r="F1992" s="237" t="s">
        <v>2484</v>
      </c>
      <c r="G1992" s="237" t="s">
        <v>25</v>
      </c>
      <c r="H1992" s="237">
        <v>2</v>
      </c>
      <c r="I1992" s="237" t="s">
        <v>17</v>
      </c>
      <c r="J1992" s="237" t="s">
        <v>17</v>
      </c>
      <c r="K1992" s="237" t="s">
        <v>3489</v>
      </c>
      <c r="L1992" s="238">
        <v>44496</v>
      </c>
      <c r="M1992" s="237" t="s">
        <v>20</v>
      </c>
    </row>
    <row r="1993" spans="1:13" x14ac:dyDescent="0.35">
      <c r="A1993" s="239" t="s">
        <v>1845</v>
      </c>
      <c r="B1993" s="239" t="s">
        <v>1846</v>
      </c>
      <c r="C1993" s="239" t="s">
        <v>1847</v>
      </c>
      <c r="D1993" s="239" t="s">
        <v>3012</v>
      </c>
      <c r="E1993" s="239">
        <v>1</v>
      </c>
      <c r="F1993" s="239" t="s">
        <v>2484</v>
      </c>
      <c r="G1993" s="239" t="s">
        <v>25</v>
      </c>
      <c r="H1993" s="239">
        <v>2</v>
      </c>
      <c r="I1993" s="239" t="s">
        <v>17</v>
      </c>
      <c r="J1993" s="239" t="s">
        <v>17</v>
      </c>
      <c r="K1993" s="239" t="s">
        <v>3490</v>
      </c>
      <c r="L1993" s="240">
        <v>44496</v>
      </c>
      <c r="M1993" s="239" t="s">
        <v>20</v>
      </c>
    </row>
    <row r="1994" spans="1:13" x14ac:dyDescent="0.35">
      <c r="A1994" s="237" t="s">
        <v>1845</v>
      </c>
      <c r="B1994" s="237" t="s">
        <v>1846</v>
      </c>
      <c r="C1994" s="237" t="s">
        <v>1847</v>
      </c>
      <c r="D1994" s="237" t="s">
        <v>3027</v>
      </c>
      <c r="E1994" s="237">
        <v>2</v>
      </c>
      <c r="F1994" s="237" t="s">
        <v>2484</v>
      </c>
      <c r="G1994" s="237" t="s">
        <v>25</v>
      </c>
      <c r="H1994" s="237">
        <v>2</v>
      </c>
      <c r="I1994" s="237" t="s">
        <v>17</v>
      </c>
      <c r="J1994" s="237" t="s">
        <v>17</v>
      </c>
      <c r="K1994" s="237" t="s">
        <v>3491</v>
      </c>
      <c r="L1994" s="238">
        <v>44496</v>
      </c>
      <c r="M1994" s="237" t="s">
        <v>20</v>
      </c>
    </row>
    <row r="1995" spans="1:13" x14ac:dyDescent="0.35">
      <c r="A1995" s="239" t="s">
        <v>1845</v>
      </c>
      <c r="B1995" s="239" t="s">
        <v>1846</v>
      </c>
      <c r="C1995" s="239" t="s">
        <v>1847</v>
      </c>
      <c r="D1995" s="239" t="s">
        <v>3014</v>
      </c>
      <c r="E1995" s="239">
        <v>0</v>
      </c>
      <c r="F1995" s="239" t="s">
        <v>2484</v>
      </c>
      <c r="G1995" s="239" t="s">
        <v>25</v>
      </c>
      <c r="H1995" s="239">
        <v>2</v>
      </c>
      <c r="I1995" s="239" t="s">
        <v>17</v>
      </c>
      <c r="J1995" s="239" t="s">
        <v>17</v>
      </c>
      <c r="K1995" s="239" t="s">
        <v>3492</v>
      </c>
      <c r="L1995" s="240">
        <v>44496</v>
      </c>
      <c r="M1995" s="239" t="s">
        <v>20</v>
      </c>
    </row>
    <row r="1996" spans="1:13" x14ac:dyDescent="0.35">
      <c r="A1996" s="237" t="s">
        <v>1845</v>
      </c>
      <c r="B1996" s="237" t="s">
        <v>1846</v>
      </c>
      <c r="C1996" s="237" t="s">
        <v>1847</v>
      </c>
      <c r="D1996" s="237" t="s">
        <v>3016</v>
      </c>
      <c r="E1996" s="237">
        <v>0</v>
      </c>
      <c r="F1996" s="237" t="s">
        <v>2484</v>
      </c>
      <c r="G1996" s="237" t="s">
        <v>25</v>
      </c>
      <c r="H1996" s="237">
        <v>2</v>
      </c>
      <c r="I1996" s="237" t="s">
        <v>17</v>
      </c>
      <c r="J1996" s="237" t="s">
        <v>17</v>
      </c>
      <c r="K1996" s="237" t="s">
        <v>3493</v>
      </c>
      <c r="L1996" s="238">
        <v>44496</v>
      </c>
      <c r="M1996" s="237" t="s">
        <v>20</v>
      </c>
    </row>
    <row r="1997" spans="1:13" x14ac:dyDescent="0.35">
      <c r="A1997" s="239" t="s">
        <v>1845</v>
      </c>
      <c r="B1997" s="239" t="s">
        <v>1846</v>
      </c>
      <c r="C1997" s="239" t="s">
        <v>1847</v>
      </c>
      <c r="D1997" s="239" t="s">
        <v>2483</v>
      </c>
      <c r="E1997" s="239">
        <v>0</v>
      </c>
      <c r="F1997" s="239" t="s">
        <v>2484</v>
      </c>
      <c r="G1997" s="239" t="s">
        <v>25</v>
      </c>
      <c r="H1997" s="239">
        <v>2</v>
      </c>
      <c r="I1997" s="239" t="s">
        <v>17</v>
      </c>
      <c r="J1997" s="239" t="s">
        <v>17</v>
      </c>
      <c r="K1997" s="239" t="s">
        <v>3494</v>
      </c>
      <c r="L1997" s="240">
        <v>44496</v>
      </c>
      <c r="M1997" s="239" t="s">
        <v>20</v>
      </c>
    </row>
    <row r="1998" spans="1:13" x14ac:dyDescent="0.35">
      <c r="A1998" s="237" t="s">
        <v>495</v>
      </c>
      <c r="B1998" s="237" t="s">
        <v>496</v>
      </c>
      <c r="C1998" s="237" t="s">
        <v>497</v>
      </c>
      <c r="D1998" s="237" t="s">
        <v>3006</v>
      </c>
      <c r="E1998" s="237">
        <v>1</v>
      </c>
      <c r="F1998" s="237" t="s">
        <v>2484</v>
      </c>
      <c r="G1998" s="237" t="s">
        <v>25</v>
      </c>
      <c r="H1998" s="237">
        <v>2</v>
      </c>
      <c r="I1998" s="237" t="s">
        <v>17</v>
      </c>
      <c r="J1998" s="237" t="s">
        <v>17</v>
      </c>
      <c r="K1998" s="237" t="s">
        <v>3495</v>
      </c>
      <c r="L1998" s="238">
        <v>44496</v>
      </c>
      <c r="M1998" s="237" t="s">
        <v>20</v>
      </c>
    </row>
    <row r="1999" spans="1:13" x14ac:dyDescent="0.35">
      <c r="A1999" s="239" t="s">
        <v>495</v>
      </c>
      <c r="B1999" s="239" t="s">
        <v>496</v>
      </c>
      <c r="C1999" s="239" t="s">
        <v>497</v>
      </c>
      <c r="D1999" s="239" t="s">
        <v>3008</v>
      </c>
      <c r="E1999" s="239">
        <v>3</v>
      </c>
      <c r="F1999" s="239" t="s">
        <v>2484</v>
      </c>
      <c r="G1999" s="239" t="s">
        <v>25</v>
      </c>
      <c r="H1999" s="239">
        <v>2</v>
      </c>
      <c r="I1999" s="239" t="s">
        <v>17</v>
      </c>
      <c r="J1999" s="239" t="s">
        <v>17</v>
      </c>
      <c r="K1999" s="239" t="s">
        <v>3496</v>
      </c>
      <c r="L1999" s="240">
        <v>44496</v>
      </c>
      <c r="M1999" s="239" t="s">
        <v>20</v>
      </c>
    </row>
    <row r="2000" spans="1:13" x14ac:dyDescent="0.35">
      <c r="A2000" s="237" t="s">
        <v>495</v>
      </c>
      <c r="B2000" s="237" t="s">
        <v>496</v>
      </c>
      <c r="C2000" s="237" t="s">
        <v>497</v>
      </c>
      <c r="D2000" s="237" t="s">
        <v>3010</v>
      </c>
      <c r="E2000" s="237">
        <v>2</v>
      </c>
      <c r="F2000" s="237" t="s">
        <v>2484</v>
      </c>
      <c r="G2000" s="237" t="s">
        <v>25</v>
      </c>
      <c r="H2000" s="237">
        <v>2</v>
      </c>
      <c r="I2000" s="237" t="s">
        <v>17</v>
      </c>
      <c r="J2000" s="237" t="s">
        <v>17</v>
      </c>
      <c r="K2000" s="237" t="s">
        <v>3497</v>
      </c>
      <c r="L2000" s="238">
        <v>44496</v>
      </c>
      <c r="M2000" s="237" t="s">
        <v>20</v>
      </c>
    </row>
    <row r="2001" spans="1:13" x14ac:dyDescent="0.35">
      <c r="A2001" s="239" t="s">
        <v>495</v>
      </c>
      <c r="B2001" s="239" t="s">
        <v>496</v>
      </c>
      <c r="C2001" s="239" t="s">
        <v>497</v>
      </c>
      <c r="D2001" s="239" t="s">
        <v>3012</v>
      </c>
      <c r="E2001" s="239">
        <v>3</v>
      </c>
      <c r="F2001" s="239" t="s">
        <v>2484</v>
      </c>
      <c r="G2001" s="239" t="s">
        <v>25</v>
      </c>
      <c r="H2001" s="239">
        <v>2</v>
      </c>
      <c r="I2001" s="239" t="s">
        <v>17</v>
      </c>
      <c r="J2001" s="239" t="s">
        <v>17</v>
      </c>
      <c r="K2001" s="239" t="s">
        <v>3498</v>
      </c>
      <c r="L2001" s="240">
        <v>44496</v>
      </c>
      <c r="M2001" s="239" t="s">
        <v>20</v>
      </c>
    </row>
    <row r="2002" spans="1:13" x14ac:dyDescent="0.35">
      <c r="A2002" s="237" t="s">
        <v>495</v>
      </c>
      <c r="B2002" s="237" t="s">
        <v>496</v>
      </c>
      <c r="C2002" s="237" t="s">
        <v>497</v>
      </c>
      <c r="D2002" s="237" t="s">
        <v>3027</v>
      </c>
      <c r="E2002" s="237">
        <v>1</v>
      </c>
      <c r="F2002" s="237" t="s">
        <v>2484</v>
      </c>
      <c r="G2002" s="237" t="s">
        <v>25</v>
      </c>
      <c r="H2002" s="237">
        <v>2</v>
      </c>
      <c r="I2002" s="237" t="s">
        <v>17</v>
      </c>
      <c r="J2002" s="237" t="s">
        <v>17</v>
      </c>
      <c r="K2002" s="237" t="s">
        <v>3499</v>
      </c>
      <c r="L2002" s="238">
        <v>44496</v>
      </c>
      <c r="M2002" s="237" t="s">
        <v>20</v>
      </c>
    </row>
    <row r="2003" spans="1:13" x14ac:dyDescent="0.35">
      <c r="A2003" s="239" t="s">
        <v>495</v>
      </c>
      <c r="B2003" s="239" t="s">
        <v>496</v>
      </c>
      <c r="C2003" s="239" t="s">
        <v>497</v>
      </c>
      <c r="D2003" s="239" t="s">
        <v>3014</v>
      </c>
      <c r="E2003" s="239">
        <v>3</v>
      </c>
      <c r="F2003" s="239" t="s">
        <v>2484</v>
      </c>
      <c r="G2003" s="239" t="s">
        <v>25</v>
      </c>
      <c r="H2003" s="239">
        <v>2</v>
      </c>
      <c r="I2003" s="239" t="s">
        <v>17</v>
      </c>
      <c r="J2003" s="239" t="s">
        <v>17</v>
      </c>
      <c r="K2003" s="239" t="s">
        <v>3500</v>
      </c>
      <c r="L2003" s="240">
        <v>44496</v>
      </c>
      <c r="M2003" s="239" t="s">
        <v>20</v>
      </c>
    </row>
    <row r="2004" spans="1:13" x14ac:dyDescent="0.35">
      <c r="A2004" s="237" t="s">
        <v>495</v>
      </c>
      <c r="B2004" s="237" t="s">
        <v>496</v>
      </c>
      <c r="C2004" s="237" t="s">
        <v>497</v>
      </c>
      <c r="D2004" s="237" t="s">
        <v>3016</v>
      </c>
      <c r="E2004" s="237">
        <v>3</v>
      </c>
      <c r="F2004" s="237" t="s">
        <v>2484</v>
      </c>
      <c r="G2004" s="237" t="s">
        <v>25</v>
      </c>
      <c r="H2004" s="237">
        <v>2</v>
      </c>
      <c r="I2004" s="237" t="s">
        <v>17</v>
      </c>
      <c r="J2004" s="237" t="s">
        <v>17</v>
      </c>
      <c r="K2004" s="237" t="s">
        <v>3501</v>
      </c>
      <c r="L2004" s="238">
        <v>44496</v>
      </c>
      <c r="M2004" s="237" t="s">
        <v>20</v>
      </c>
    </row>
    <row r="2005" spans="1:13" x14ac:dyDescent="0.35">
      <c r="A2005" s="239" t="s">
        <v>495</v>
      </c>
      <c r="B2005" s="239" t="s">
        <v>496</v>
      </c>
      <c r="C2005" s="239" t="s">
        <v>497</v>
      </c>
      <c r="D2005" s="239" t="s">
        <v>2483</v>
      </c>
      <c r="E2005" s="239">
        <v>0</v>
      </c>
      <c r="F2005" s="239" t="s">
        <v>2484</v>
      </c>
      <c r="G2005" s="239" t="s">
        <v>25</v>
      </c>
      <c r="H2005" s="239">
        <v>2</v>
      </c>
      <c r="I2005" s="239" t="s">
        <v>17</v>
      </c>
      <c r="J2005" s="239" t="s">
        <v>17</v>
      </c>
      <c r="K2005" s="239" t="s">
        <v>3502</v>
      </c>
      <c r="L2005" s="240">
        <v>44496</v>
      </c>
      <c r="M2005" s="239" t="s">
        <v>20</v>
      </c>
    </row>
    <row r="2006" spans="1:13" x14ac:dyDescent="0.35">
      <c r="A2006" s="237" t="s">
        <v>234</v>
      </c>
      <c r="B2006" s="237" t="s">
        <v>235</v>
      </c>
      <c r="C2006" s="237" t="s">
        <v>236</v>
      </c>
      <c r="D2006" s="237" t="s">
        <v>3004</v>
      </c>
      <c r="E2006" s="237">
        <v>0</v>
      </c>
      <c r="F2006" s="237" t="s">
        <v>2484</v>
      </c>
      <c r="G2006" s="237" t="s">
        <v>25</v>
      </c>
      <c r="H2006" s="237">
        <v>2</v>
      </c>
      <c r="I2006" s="237" t="s">
        <v>17</v>
      </c>
      <c r="J2006" s="237" t="s">
        <v>17</v>
      </c>
      <c r="K2006" s="237" t="s">
        <v>3503</v>
      </c>
      <c r="L2006" s="238">
        <v>44496</v>
      </c>
      <c r="M2006" s="237" t="s">
        <v>20</v>
      </c>
    </row>
    <row r="2007" spans="1:13" x14ac:dyDescent="0.35">
      <c r="A2007" s="239" t="s">
        <v>234</v>
      </c>
      <c r="B2007" s="239" t="s">
        <v>235</v>
      </c>
      <c r="C2007" s="239" t="s">
        <v>236</v>
      </c>
      <c r="D2007" s="239" t="s">
        <v>3006</v>
      </c>
      <c r="E2007" s="239">
        <v>1</v>
      </c>
      <c r="F2007" s="239" t="s">
        <v>2484</v>
      </c>
      <c r="G2007" s="239" t="s">
        <v>25</v>
      </c>
      <c r="H2007" s="239">
        <v>2</v>
      </c>
      <c r="I2007" s="239" t="s">
        <v>17</v>
      </c>
      <c r="J2007" s="239" t="s">
        <v>17</v>
      </c>
      <c r="K2007" s="239" t="s">
        <v>3504</v>
      </c>
      <c r="L2007" s="240">
        <v>44496</v>
      </c>
      <c r="M2007" s="239" t="s">
        <v>20</v>
      </c>
    </row>
    <row r="2008" spans="1:13" x14ac:dyDescent="0.35">
      <c r="A2008" s="237" t="s">
        <v>234</v>
      </c>
      <c r="B2008" s="237" t="s">
        <v>235</v>
      </c>
      <c r="C2008" s="237" t="s">
        <v>236</v>
      </c>
      <c r="D2008" s="237" t="s">
        <v>3008</v>
      </c>
      <c r="E2008" s="237">
        <v>2</v>
      </c>
      <c r="F2008" s="237" t="s">
        <v>2484</v>
      </c>
      <c r="G2008" s="237" t="s">
        <v>25</v>
      </c>
      <c r="H2008" s="237">
        <v>2</v>
      </c>
      <c r="I2008" s="237" t="s">
        <v>17</v>
      </c>
      <c r="J2008" s="237" t="s">
        <v>17</v>
      </c>
      <c r="K2008" s="237" t="s">
        <v>3505</v>
      </c>
      <c r="L2008" s="238">
        <v>44496</v>
      </c>
      <c r="M2008" s="237" t="s">
        <v>20</v>
      </c>
    </row>
    <row r="2009" spans="1:13" x14ac:dyDescent="0.35">
      <c r="A2009" s="239" t="s">
        <v>234</v>
      </c>
      <c r="B2009" s="239" t="s">
        <v>235</v>
      </c>
      <c r="C2009" s="239" t="s">
        <v>236</v>
      </c>
      <c r="D2009" s="239" t="s">
        <v>3010</v>
      </c>
      <c r="E2009" s="239">
        <v>3</v>
      </c>
      <c r="F2009" s="239" t="s">
        <v>2484</v>
      </c>
      <c r="G2009" s="239" t="s">
        <v>25</v>
      </c>
      <c r="H2009" s="239">
        <v>2</v>
      </c>
      <c r="I2009" s="239" t="s">
        <v>17</v>
      </c>
      <c r="J2009" s="239" t="s">
        <v>17</v>
      </c>
      <c r="K2009" s="239" t="s">
        <v>3506</v>
      </c>
      <c r="L2009" s="240">
        <v>44496</v>
      </c>
      <c r="M2009" s="239" t="s">
        <v>20</v>
      </c>
    </row>
    <row r="2010" spans="1:13" x14ac:dyDescent="0.35">
      <c r="A2010" s="237" t="s">
        <v>234</v>
      </c>
      <c r="B2010" s="237" t="s">
        <v>235</v>
      </c>
      <c r="C2010" s="237" t="s">
        <v>236</v>
      </c>
      <c r="D2010" s="237" t="s">
        <v>3012</v>
      </c>
      <c r="E2010" s="237">
        <v>3</v>
      </c>
      <c r="F2010" s="237" t="s">
        <v>2484</v>
      </c>
      <c r="G2010" s="237" t="s">
        <v>25</v>
      </c>
      <c r="H2010" s="237">
        <v>2</v>
      </c>
      <c r="I2010" s="237" t="s">
        <v>17</v>
      </c>
      <c r="J2010" s="237" t="s">
        <v>17</v>
      </c>
      <c r="K2010" s="237" t="s">
        <v>3507</v>
      </c>
      <c r="L2010" s="238">
        <v>44496</v>
      </c>
      <c r="M2010" s="237" t="s">
        <v>20</v>
      </c>
    </row>
    <row r="2011" spans="1:13" x14ac:dyDescent="0.35">
      <c r="A2011" s="239" t="s">
        <v>234</v>
      </c>
      <c r="B2011" s="239" t="s">
        <v>235</v>
      </c>
      <c r="C2011" s="239" t="s">
        <v>236</v>
      </c>
      <c r="D2011" s="239" t="s">
        <v>3027</v>
      </c>
      <c r="E2011" s="239">
        <v>0</v>
      </c>
      <c r="F2011" s="239" t="s">
        <v>2484</v>
      </c>
      <c r="G2011" s="239" t="s">
        <v>25</v>
      </c>
      <c r="H2011" s="239">
        <v>2</v>
      </c>
      <c r="I2011" s="239" t="s">
        <v>17</v>
      </c>
      <c r="J2011" s="239" t="s">
        <v>17</v>
      </c>
      <c r="K2011" s="239" t="s">
        <v>3508</v>
      </c>
      <c r="L2011" s="240">
        <v>44496</v>
      </c>
      <c r="M2011" s="239" t="s">
        <v>20</v>
      </c>
    </row>
    <row r="2012" spans="1:13" x14ac:dyDescent="0.35">
      <c r="A2012" s="237" t="s">
        <v>234</v>
      </c>
      <c r="B2012" s="237" t="s">
        <v>235</v>
      </c>
      <c r="C2012" s="237" t="s">
        <v>236</v>
      </c>
      <c r="D2012" s="237" t="s">
        <v>3014</v>
      </c>
      <c r="E2012" s="237">
        <v>3</v>
      </c>
      <c r="F2012" s="237" t="s">
        <v>2484</v>
      </c>
      <c r="G2012" s="237" t="s">
        <v>25</v>
      </c>
      <c r="H2012" s="237">
        <v>2</v>
      </c>
      <c r="I2012" s="237" t="s">
        <v>17</v>
      </c>
      <c r="J2012" s="237" t="s">
        <v>17</v>
      </c>
      <c r="K2012" s="237" t="s">
        <v>3509</v>
      </c>
      <c r="L2012" s="238">
        <v>44496</v>
      </c>
      <c r="M2012" s="237" t="s">
        <v>20</v>
      </c>
    </row>
    <row r="2013" spans="1:13" x14ac:dyDescent="0.35">
      <c r="A2013" s="239" t="s">
        <v>234</v>
      </c>
      <c r="B2013" s="239" t="s">
        <v>235</v>
      </c>
      <c r="C2013" s="239" t="s">
        <v>236</v>
      </c>
      <c r="D2013" s="239" t="s">
        <v>3016</v>
      </c>
      <c r="E2013" s="239">
        <v>3</v>
      </c>
      <c r="F2013" s="239" t="s">
        <v>2484</v>
      </c>
      <c r="G2013" s="239" t="s">
        <v>25</v>
      </c>
      <c r="H2013" s="239">
        <v>2</v>
      </c>
      <c r="I2013" s="239" t="s">
        <v>17</v>
      </c>
      <c r="J2013" s="239" t="s">
        <v>17</v>
      </c>
      <c r="K2013" s="239" t="s">
        <v>3510</v>
      </c>
      <c r="L2013" s="240">
        <v>44496</v>
      </c>
      <c r="M2013" s="239" t="s">
        <v>20</v>
      </c>
    </row>
    <row r="2014" spans="1:13" x14ac:dyDescent="0.35">
      <c r="A2014" s="237" t="s">
        <v>234</v>
      </c>
      <c r="B2014" s="237" t="s">
        <v>235</v>
      </c>
      <c r="C2014" s="237" t="s">
        <v>236</v>
      </c>
      <c r="D2014" s="237" t="s">
        <v>2483</v>
      </c>
      <c r="E2014" s="237">
        <v>3</v>
      </c>
      <c r="F2014" s="237" t="s">
        <v>2484</v>
      </c>
      <c r="G2014" s="237" t="s">
        <v>25</v>
      </c>
      <c r="H2014" s="237">
        <v>2</v>
      </c>
      <c r="I2014" s="237" t="s">
        <v>17</v>
      </c>
      <c r="J2014" s="237" t="s">
        <v>17</v>
      </c>
      <c r="K2014" s="237" t="s">
        <v>3511</v>
      </c>
      <c r="L2014" s="238">
        <v>44496</v>
      </c>
      <c r="M2014" s="237" t="s">
        <v>20</v>
      </c>
    </row>
    <row r="2015" spans="1:13" x14ac:dyDescent="0.35">
      <c r="A2015" s="239" t="s">
        <v>322</v>
      </c>
      <c r="B2015" s="239" t="s">
        <v>323</v>
      </c>
      <c r="C2015" s="239" t="s">
        <v>324</v>
      </c>
      <c r="D2015" s="239" t="s">
        <v>3004</v>
      </c>
      <c r="E2015" s="239">
        <v>0</v>
      </c>
      <c r="F2015" s="239" t="s">
        <v>2484</v>
      </c>
      <c r="G2015" s="239" t="s">
        <v>25</v>
      </c>
      <c r="H2015" s="239">
        <v>2</v>
      </c>
      <c r="I2015" s="239" t="s">
        <v>17</v>
      </c>
      <c r="J2015" s="239" t="s">
        <v>17</v>
      </c>
      <c r="K2015" s="239" t="s">
        <v>3512</v>
      </c>
      <c r="L2015" s="240">
        <v>44496</v>
      </c>
      <c r="M2015" s="239" t="s">
        <v>20</v>
      </c>
    </row>
    <row r="2016" spans="1:13" x14ac:dyDescent="0.35">
      <c r="A2016" s="237" t="s">
        <v>322</v>
      </c>
      <c r="B2016" s="237" t="s">
        <v>323</v>
      </c>
      <c r="C2016" s="237" t="s">
        <v>324</v>
      </c>
      <c r="D2016" s="237" t="s">
        <v>3006</v>
      </c>
      <c r="E2016" s="237">
        <v>1</v>
      </c>
      <c r="F2016" s="237" t="s">
        <v>2484</v>
      </c>
      <c r="G2016" s="237" t="s">
        <v>25</v>
      </c>
      <c r="H2016" s="237">
        <v>2</v>
      </c>
      <c r="I2016" s="237" t="s">
        <v>17</v>
      </c>
      <c r="J2016" s="237" t="s">
        <v>17</v>
      </c>
      <c r="K2016" s="237" t="s">
        <v>3513</v>
      </c>
      <c r="L2016" s="238">
        <v>44496</v>
      </c>
      <c r="M2016" s="237" t="s">
        <v>20</v>
      </c>
    </row>
    <row r="2017" spans="1:13" x14ac:dyDescent="0.35">
      <c r="A2017" s="239" t="s">
        <v>322</v>
      </c>
      <c r="B2017" s="239" t="s">
        <v>323</v>
      </c>
      <c r="C2017" s="239" t="s">
        <v>324</v>
      </c>
      <c r="D2017" s="239" t="s">
        <v>3008</v>
      </c>
      <c r="E2017" s="239">
        <v>2</v>
      </c>
      <c r="F2017" s="239" t="s">
        <v>2484</v>
      </c>
      <c r="G2017" s="239" t="s">
        <v>25</v>
      </c>
      <c r="H2017" s="239">
        <v>2</v>
      </c>
      <c r="I2017" s="239" t="s">
        <v>17</v>
      </c>
      <c r="J2017" s="239" t="s">
        <v>17</v>
      </c>
      <c r="K2017" s="239" t="s">
        <v>3514</v>
      </c>
      <c r="L2017" s="240">
        <v>44496</v>
      </c>
      <c r="M2017" s="239" t="s">
        <v>20</v>
      </c>
    </row>
    <row r="2018" spans="1:13" x14ac:dyDescent="0.35">
      <c r="A2018" s="237" t="s">
        <v>322</v>
      </c>
      <c r="B2018" s="237" t="s">
        <v>323</v>
      </c>
      <c r="C2018" s="237" t="s">
        <v>324</v>
      </c>
      <c r="D2018" s="237" t="s">
        <v>3010</v>
      </c>
      <c r="E2018" s="237">
        <v>3</v>
      </c>
      <c r="F2018" s="237" t="s">
        <v>2484</v>
      </c>
      <c r="G2018" s="237" t="s">
        <v>25</v>
      </c>
      <c r="H2018" s="237">
        <v>2</v>
      </c>
      <c r="I2018" s="237" t="s">
        <v>17</v>
      </c>
      <c r="J2018" s="237" t="s">
        <v>17</v>
      </c>
      <c r="K2018" s="237" t="s">
        <v>3515</v>
      </c>
      <c r="L2018" s="238">
        <v>44496</v>
      </c>
      <c r="M2018" s="237" t="s">
        <v>20</v>
      </c>
    </row>
    <row r="2019" spans="1:13" x14ac:dyDescent="0.35">
      <c r="A2019" s="239" t="s">
        <v>322</v>
      </c>
      <c r="B2019" s="239" t="s">
        <v>323</v>
      </c>
      <c r="C2019" s="239" t="s">
        <v>324</v>
      </c>
      <c r="D2019" s="239" t="s">
        <v>3012</v>
      </c>
      <c r="E2019" s="239">
        <v>3</v>
      </c>
      <c r="F2019" s="239" t="s">
        <v>2484</v>
      </c>
      <c r="G2019" s="239" t="s">
        <v>25</v>
      </c>
      <c r="H2019" s="239">
        <v>2</v>
      </c>
      <c r="I2019" s="239" t="s">
        <v>17</v>
      </c>
      <c r="J2019" s="239" t="s">
        <v>17</v>
      </c>
      <c r="K2019" s="239" t="s">
        <v>3516</v>
      </c>
      <c r="L2019" s="240">
        <v>44496</v>
      </c>
      <c r="M2019" s="239" t="s">
        <v>20</v>
      </c>
    </row>
    <row r="2020" spans="1:13" x14ac:dyDescent="0.35">
      <c r="A2020" s="237" t="s">
        <v>322</v>
      </c>
      <c r="B2020" s="237" t="s">
        <v>323</v>
      </c>
      <c r="C2020" s="237" t="s">
        <v>324</v>
      </c>
      <c r="D2020" s="237" t="s">
        <v>3027</v>
      </c>
      <c r="E2020" s="237">
        <v>1</v>
      </c>
      <c r="F2020" s="237" t="s">
        <v>2484</v>
      </c>
      <c r="G2020" s="237" t="s">
        <v>25</v>
      </c>
      <c r="H2020" s="237">
        <v>2</v>
      </c>
      <c r="I2020" s="237" t="s">
        <v>17</v>
      </c>
      <c r="J2020" s="237" t="s">
        <v>17</v>
      </c>
      <c r="K2020" s="237" t="s">
        <v>3517</v>
      </c>
      <c r="L2020" s="238">
        <v>44496</v>
      </c>
      <c r="M2020" s="237" t="s">
        <v>20</v>
      </c>
    </row>
    <row r="2021" spans="1:13" x14ac:dyDescent="0.35">
      <c r="A2021" s="239" t="s">
        <v>322</v>
      </c>
      <c r="B2021" s="239" t="s">
        <v>323</v>
      </c>
      <c r="C2021" s="239" t="s">
        <v>324</v>
      </c>
      <c r="D2021" s="239" t="s">
        <v>3014</v>
      </c>
      <c r="E2021" s="239">
        <v>2</v>
      </c>
      <c r="F2021" s="239" t="s">
        <v>2484</v>
      </c>
      <c r="G2021" s="239" t="s">
        <v>25</v>
      </c>
      <c r="H2021" s="239">
        <v>2</v>
      </c>
      <c r="I2021" s="239" t="s">
        <v>17</v>
      </c>
      <c r="J2021" s="239" t="s">
        <v>17</v>
      </c>
      <c r="K2021" s="239" t="s">
        <v>3518</v>
      </c>
      <c r="L2021" s="240">
        <v>44496</v>
      </c>
      <c r="M2021" s="239" t="s">
        <v>20</v>
      </c>
    </row>
    <row r="2022" spans="1:13" x14ac:dyDescent="0.35">
      <c r="A2022" s="237" t="s">
        <v>322</v>
      </c>
      <c r="B2022" s="237" t="s">
        <v>323</v>
      </c>
      <c r="C2022" s="237" t="s">
        <v>324</v>
      </c>
      <c r="D2022" s="237" t="s">
        <v>3016</v>
      </c>
      <c r="E2022" s="237">
        <v>3</v>
      </c>
      <c r="F2022" s="237" t="s">
        <v>2484</v>
      </c>
      <c r="G2022" s="237" t="s">
        <v>25</v>
      </c>
      <c r="H2022" s="237">
        <v>2</v>
      </c>
      <c r="I2022" s="237" t="s">
        <v>17</v>
      </c>
      <c r="J2022" s="237" t="s">
        <v>17</v>
      </c>
      <c r="K2022" s="237" t="s">
        <v>3519</v>
      </c>
      <c r="L2022" s="238">
        <v>44496</v>
      </c>
      <c r="M2022" s="237" t="s">
        <v>20</v>
      </c>
    </row>
    <row r="2023" spans="1:13" x14ac:dyDescent="0.35">
      <c r="A2023" s="239" t="s">
        <v>322</v>
      </c>
      <c r="B2023" s="239" t="s">
        <v>323</v>
      </c>
      <c r="C2023" s="239" t="s">
        <v>324</v>
      </c>
      <c r="D2023" s="239" t="s">
        <v>2483</v>
      </c>
      <c r="E2023" s="239">
        <v>3</v>
      </c>
      <c r="F2023" s="239" t="s">
        <v>2484</v>
      </c>
      <c r="G2023" s="239" t="s">
        <v>25</v>
      </c>
      <c r="H2023" s="239">
        <v>2</v>
      </c>
      <c r="I2023" s="239" t="s">
        <v>17</v>
      </c>
      <c r="J2023" s="239" t="s">
        <v>17</v>
      </c>
      <c r="K2023" s="239" t="s">
        <v>3520</v>
      </c>
      <c r="L2023" s="240">
        <v>44496</v>
      </c>
      <c r="M2023" s="239" t="s">
        <v>20</v>
      </c>
    </row>
    <row r="2024" spans="1:13" x14ac:dyDescent="0.35">
      <c r="A2024" s="237" t="s">
        <v>1399</v>
      </c>
      <c r="B2024" s="237" t="s">
        <v>1400</v>
      </c>
      <c r="C2024" s="237" t="s">
        <v>411</v>
      </c>
      <c r="D2024" s="237" t="s">
        <v>3004</v>
      </c>
      <c r="E2024" s="237">
        <v>0</v>
      </c>
      <c r="F2024" s="237" t="s">
        <v>2484</v>
      </c>
      <c r="G2024" s="237" t="s">
        <v>25</v>
      </c>
      <c r="H2024" s="237">
        <v>2</v>
      </c>
      <c r="I2024" s="237" t="s">
        <v>17</v>
      </c>
      <c r="J2024" s="237" t="s">
        <v>17</v>
      </c>
      <c r="K2024" s="237" t="s">
        <v>3521</v>
      </c>
      <c r="L2024" s="238">
        <v>44496</v>
      </c>
      <c r="M2024" s="237" t="s">
        <v>20</v>
      </c>
    </row>
    <row r="2025" spans="1:13" x14ac:dyDescent="0.35">
      <c r="A2025" s="239" t="s">
        <v>1399</v>
      </c>
      <c r="B2025" s="239" t="s">
        <v>1400</v>
      </c>
      <c r="C2025" s="239" t="s">
        <v>411</v>
      </c>
      <c r="D2025" s="239" t="s">
        <v>3006</v>
      </c>
      <c r="E2025" s="239">
        <v>1</v>
      </c>
      <c r="F2025" s="239" t="s">
        <v>2484</v>
      </c>
      <c r="G2025" s="239" t="s">
        <v>25</v>
      </c>
      <c r="H2025" s="239">
        <v>2</v>
      </c>
      <c r="I2025" s="239" t="s">
        <v>17</v>
      </c>
      <c r="J2025" s="239" t="s">
        <v>17</v>
      </c>
      <c r="K2025" s="239" t="s">
        <v>3522</v>
      </c>
      <c r="L2025" s="240">
        <v>44496</v>
      </c>
      <c r="M2025" s="239" t="s">
        <v>20</v>
      </c>
    </row>
    <row r="2026" spans="1:13" x14ac:dyDescent="0.35">
      <c r="A2026" s="237" t="s">
        <v>1399</v>
      </c>
      <c r="B2026" s="237" t="s">
        <v>1400</v>
      </c>
      <c r="C2026" s="237" t="s">
        <v>411</v>
      </c>
      <c r="D2026" s="237" t="s">
        <v>3008</v>
      </c>
      <c r="E2026" s="237">
        <v>0</v>
      </c>
      <c r="F2026" s="237" t="s">
        <v>2484</v>
      </c>
      <c r="G2026" s="237" t="s">
        <v>25</v>
      </c>
      <c r="H2026" s="237">
        <v>2</v>
      </c>
      <c r="I2026" s="237" t="s">
        <v>17</v>
      </c>
      <c r="J2026" s="237" t="s">
        <v>17</v>
      </c>
      <c r="K2026" s="237" t="s">
        <v>3523</v>
      </c>
      <c r="L2026" s="238">
        <v>44496</v>
      </c>
      <c r="M2026" s="237" t="s">
        <v>20</v>
      </c>
    </row>
    <row r="2027" spans="1:13" x14ac:dyDescent="0.35">
      <c r="A2027" s="239" t="s">
        <v>1399</v>
      </c>
      <c r="B2027" s="239" t="s">
        <v>1400</v>
      </c>
      <c r="C2027" s="239" t="s">
        <v>411</v>
      </c>
      <c r="D2027" s="239" t="s">
        <v>3010</v>
      </c>
      <c r="E2027" s="239">
        <v>0</v>
      </c>
      <c r="F2027" s="239" t="s">
        <v>2484</v>
      </c>
      <c r="G2027" s="239" t="s">
        <v>25</v>
      </c>
      <c r="H2027" s="239">
        <v>2</v>
      </c>
      <c r="I2027" s="239" t="s">
        <v>17</v>
      </c>
      <c r="J2027" s="239" t="s">
        <v>17</v>
      </c>
      <c r="K2027" s="239" t="s">
        <v>3524</v>
      </c>
      <c r="L2027" s="240">
        <v>44496</v>
      </c>
      <c r="M2027" s="239" t="s">
        <v>20</v>
      </c>
    </row>
    <row r="2028" spans="1:13" x14ac:dyDescent="0.35">
      <c r="A2028" s="237" t="s">
        <v>1399</v>
      </c>
      <c r="B2028" s="237" t="s">
        <v>1400</v>
      </c>
      <c r="C2028" s="237" t="s">
        <v>411</v>
      </c>
      <c r="D2028" s="237" t="s">
        <v>3012</v>
      </c>
      <c r="E2028" s="237">
        <v>1</v>
      </c>
      <c r="F2028" s="237" t="s">
        <v>2484</v>
      </c>
      <c r="G2028" s="237" t="s">
        <v>25</v>
      </c>
      <c r="H2028" s="237">
        <v>2</v>
      </c>
      <c r="I2028" s="237" t="s">
        <v>17</v>
      </c>
      <c r="J2028" s="237" t="s">
        <v>17</v>
      </c>
      <c r="K2028" s="237" t="s">
        <v>3525</v>
      </c>
      <c r="L2028" s="238">
        <v>44496</v>
      </c>
      <c r="M2028" s="237" t="s">
        <v>20</v>
      </c>
    </row>
    <row r="2029" spans="1:13" x14ac:dyDescent="0.35">
      <c r="A2029" s="239" t="s">
        <v>1399</v>
      </c>
      <c r="B2029" s="239" t="s">
        <v>1400</v>
      </c>
      <c r="C2029" s="239" t="s">
        <v>411</v>
      </c>
      <c r="D2029" s="239" t="s">
        <v>3027</v>
      </c>
      <c r="E2029" s="239">
        <v>0</v>
      </c>
      <c r="F2029" s="239" t="s">
        <v>2484</v>
      </c>
      <c r="G2029" s="239" t="s">
        <v>25</v>
      </c>
      <c r="H2029" s="239">
        <v>2</v>
      </c>
      <c r="I2029" s="239" t="s">
        <v>17</v>
      </c>
      <c r="J2029" s="239" t="s">
        <v>17</v>
      </c>
      <c r="K2029" s="239" t="s">
        <v>3526</v>
      </c>
      <c r="L2029" s="240">
        <v>44496</v>
      </c>
      <c r="M2029" s="239" t="s">
        <v>20</v>
      </c>
    </row>
    <row r="2030" spans="1:13" x14ac:dyDescent="0.35">
      <c r="A2030" s="237" t="s">
        <v>1399</v>
      </c>
      <c r="B2030" s="237" t="s">
        <v>1400</v>
      </c>
      <c r="C2030" s="237" t="s">
        <v>411</v>
      </c>
      <c r="D2030" s="237" t="s">
        <v>3014</v>
      </c>
      <c r="E2030" s="237">
        <v>2</v>
      </c>
      <c r="F2030" s="237" t="s">
        <v>2484</v>
      </c>
      <c r="G2030" s="237" t="s">
        <v>25</v>
      </c>
      <c r="H2030" s="237">
        <v>2</v>
      </c>
      <c r="I2030" s="237" t="s">
        <v>17</v>
      </c>
      <c r="J2030" s="237" t="s">
        <v>17</v>
      </c>
      <c r="K2030" s="237" t="s">
        <v>3527</v>
      </c>
      <c r="L2030" s="238">
        <v>44496</v>
      </c>
      <c r="M2030" s="237" t="s">
        <v>20</v>
      </c>
    </row>
    <row r="2031" spans="1:13" x14ac:dyDescent="0.35">
      <c r="A2031" s="239" t="s">
        <v>1399</v>
      </c>
      <c r="B2031" s="239" t="s">
        <v>1400</v>
      </c>
      <c r="C2031" s="239" t="s">
        <v>411</v>
      </c>
      <c r="D2031" s="239" t="s">
        <v>3016</v>
      </c>
      <c r="E2031" s="239">
        <v>1</v>
      </c>
      <c r="F2031" s="239" t="s">
        <v>2484</v>
      </c>
      <c r="G2031" s="239" t="s">
        <v>25</v>
      </c>
      <c r="H2031" s="239">
        <v>2</v>
      </c>
      <c r="I2031" s="239" t="s">
        <v>17</v>
      </c>
      <c r="J2031" s="239" t="s">
        <v>17</v>
      </c>
      <c r="K2031" s="239" t="s">
        <v>3528</v>
      </c>
      <c r="L2031" s="240">
        <v>44496</v>
      </c>
      <c r="M2031" s="239" t="s">
        <v>20</v>
      </c>
    </row>
    <row r="2032" spans="1:13" x14ac:dyDescent="0.35">
      <c r="A2032" s="237" t="s">
        <v>1399</v>
      </c>
      <c r="B2032" s="237" t="s">
        <v>1400</v>
      </c>
      <c r="C2032" s="237" t="s">
        <v>411</v>
      </c>
      <c r="D2032" s="237" t="s">
        <v>2483</v>
      </c>
      <c r="E2032" s="237">
        <v>0</v>
      </c>
      <c r="F2032" s="237" t="s">
        <v>2484</v>
      </c>
      <c r="G2032" s="237" t="s">
        <v>25</v>
      </c>
      <c r="H2032" s="237">
        <v>2</v>
      </c>
      <c r="I2032" s="237" t="s">
        <v>17</v>
      </c>
      <c r="J2032" s="237" t="s">
        <v>17</v>
      </c>
      <c r="K2032" s="237" t="s">
        <v>3529</v>
      </c>
      <c r="L2032" s="238">
        <v>44496</v>
      </c>
      <c r="M2032" s="237" t="s">
        <v>20</v>
      </c>
    </row>
    <row r="2033" spans="1:13" x14ac:dyDescent="0.35">
      <c r="A2033" s="239" t="s">
        <v>409</v>
      </c>
      <c r="B2033" s="239" t="s">
        <v>410</v>
      </c>
      <c r="C2033" s="239" t="s">
        <v>411</v>
      </c>
      <c r="D2033" s="239" t="s">
        <v>3004</v>
      </c>
      <c r="E2033" s="239">
        <v>0</v>
      </c>
      <c r="F2033" s="239" t="s">
        <v>2484</v>
      </c>
      <c r="G2033" s="239" t="s">
        <v>25</v>
      </c>
      <c r="H2033" s="239">
        <v>2</v>
      </c>
      <c r="I2033" s="239" t="s">
        <v>17</v>
      </c>
      <c r="J2033" s="239" t="s">
        <v>17</v>
      </c>
      <c r="K2033" s="239" t="s">
        <v>3530</v>
      </c>
      <c r="L2033" s="240">
        <v>44496</v>
      </c>
      <c r="M2033" s="239" t="s">
        <v>20</v>
      </c>
    </row>
    <row r="2034" spans="1:13" x14ac:dyDescent="0.35">
      <c r="A2034" s="237" t="s">
        <v>409</v>
      </c>
      <c r="B2034" s="237" t="s">
        <v>410</v>
      </c>
      <c r="C2034" s="237" t="s">
        <v>411</v>
      </c>
      <c r="D2034" s="237" t="s">
        <v>3006</v>
      </c>
      <c r="E2034" s="237">
        <v>1</v>
      </c>
      <c r="F2034" s="237" t="s">
        <v>2484</v>
      </c>
      <c r="G2034" s="237" t="s">
        <v>25</v>
      </c>
      <c r="H2034" s="237">
        <v>2</v>
      </c>
      <c r="I2034" s="237" t="s">
        <v>17</v>
      </c>
      <c r="J2034" s="237" t="s">
        <v>17</v>
      </c>
      <c r="K2034" s="237" t="s">
        <v>3531</v>
      </c>
      <c r="L2034" s="238">
        <v>44496</v>
      </c>
      <c r="M2034" s="237" t="s">
        <v>20</v>
      </c>
    </row>
    <row r="2035" spans="1:13" x14ac:dyDescent="0.35">
      <c r="A2035" s="239" t="s">
        <v>409</v>
      </c>
      <c r="B2035" s="239" t="s">
        <v>410</v>
      </c>
      <c r="C2035" s="239" t="s">
        <v>411</v>
      </c>
      <c r="D2035" s="239" t="s">
        <v>3008</v>
      </c>
      <c r="E2035" s="239">
        <v>0</v>
      </c>
      <c r="F2035" s="239" t="s">
        <v>2484</v>
      </c>
      <c r="G2035" s="239" t="s">
        <v>25</v>
      </c>
      <c r="H2035" s="239">
        <v>2</v>
      </c>
      <c r="I2035" s="239" t="s">
        <v>17</v>
      </c>
      <c r="J2035" s="239" t="s">
        <v>17</v>
      </c>
      <c r="K2035" s="239" t="s">
        <v>3532</v>
      </c>
      <c r="L2035" s="240">
        <v>44496</v>
      </c>
      <c r="M2035" s="239" t="s">
        <v>20</v>
      </c>
    </row>
    <row r="2036" spans="1:13" x14ac:dyDescent="0.35">
      <c r="A2036" s="237" t="s">
        <v>409</v>
      </c>
      <c r="B2036" s="237" t="s">
        <v>410</v>
      </c>
      <c r="C2036" s="237" t="s">
        <v>411</v>
      </c>
      <c r="D2036" s="237" t="s">
        <v>3010</v>
      </c>
      <c r="E2036" s="237">
        <v>0</v>
      </c>
      <c r="F2036" s="237" t="s">
        <v>2484</v>
      </c>
      <c r="G2036" s="237" t="s">
        <v>25</v>
      </c>
      <c r="H2036" s="237">
        <v>2</v>
      </c>
      <c r="I2036" s="237" t="s">
        <v>17</v>
      </c>
      <c r="J2036" s="237" t="s">
        <v>17</v>
      </c>
      <c r="K2036" s="237" t="s">
        <v>3533</v>
      </c>
      <c r="L2036" s="238">
        <v>44496</v>
      </c>
      <c r="M2036" s="237" t="s">
        <v>20</v>
      </c>
    </row>
    <row r="2037" spans="1:13" x14ac:dyDescent="0.35">
      <c r="A2037" s="239" t="s">
        <v>409</v>
      </c>
      <c r="B2037" s="239" t="s">
        <v>410</v>
      </c>
      <c r="C2037" s="239" t="s">
        <v>411</v>
      </c>
      <c r="D2037" s="239" t="s">
        <v>3012</v>
      </c>
      <c r="E2037" s="239">
        <v>1</v>
      </c>
      <c r="F2037" s="239" t="s">
        <v>2484</v>
      </c>
      <c r="G2037" s="239" t="s">
        <v>25</v>
      </c>
      <c r="H2037" s="239">
        <v>2</v>
      </c>
      <c r="I2037" s="239" t="s">
        <v>17</v>
      </c>
      <c r="J2037" s="239" t="s">
        <v>17</v>
      </c>
      <c r="K2037" s="239" t="s">
        <v>3534</v>
      </c>
      <c r="L2037" s="240">
        <v>44496</v>
      </c>
      <c r="M2037" s="239" t="s">
        <v>20</v>
      </c>
    </row>
    <row r="2038" spans="1:13" x14ac:dyDescent="0.35">
      <c r="A2038" s="237" t="s">
        <v>409</v>
      </c>
      <c r="B2038" s="237" t="s">
        <v>410</v>
      </c>
      <c r="C2038" s="237" t="s">
        <v>411</v>
      </c>
      <c r="D2038" s="237" t="s">
        <v>3027</v>
      </c>
      <c r="E2038" s="237">
        <v>0</v>
      </c>
      <c r="F2038" s="237" t="s">
        <v>2484</v>
      </c>
      <c r="G2038" s="237" t="s">
        <v>25</v>
      </c>
      <c r="H2038" s="237">
        <v>2</v>
      </c>
      <c r="I2038" s="237" t="s">
        <v>17</v>
      </c>
      <c r="J2038" s="237" t="s">
        <v>17</v>
      </c>
      <c r="K2038" s="237" t="s">
        <v>3535</v>
      </c>
      <c r="L2038" s="238">
        <v>44496</v>
      </c>
      <c r="M2038" s="237" t="s">
        <v>20</v>
      </c>
    </row>
    <row r="2039" spans="1:13" x14ac:dyDescent="0.35">
      <c r="A2039" s="239" t="s">
        <v>409</v>
      </c>
      <c r="B2039" s="239" t="s">
        <v>410</v>
      </c>
      <c r="C2039" s="239" t="s">
        <v>411</v>
      </c>
      <c r="D2039" s="239" t="s">
        <v>3014</v>
      </c>
      <c r="E2039" s="239">
        <v>2</v>
      </c>
      <c r="F2039" s="239" t="s">
        <v>2484</v>
      </c>
      <c r="G2039" s="239" t="s">
        <v>25</v>
      </c>
      <c r="H2039" s="239">
        <v>2</v>
      </c>
      <c r="I2039" s="239" t="s">
        <v>17</v>
      </c>
      <c r="J2039" s="239" t="s">
        <v>17</v>
      </c>
      <c r="K2039" s="239" t="s">
        <v>3536</v>
      </c>
      <c r="L2039" s="240">
        <v>44496</v>
      </c>
      <c r="M2039" s="239" t="s">
        <v>20</v>
      </c>
    </row>
    <row r="2040" spans="1:13" x14ac:dyDescent="0.35">
      <c r="A2040" s="237" t="s">
        <v>409</v>
      </c>
      <c r="B2040" s="237" t="s">
        <v>410</v>
      </c>
      <c r="C2040" s="237" t="s">
        <v>411</v>
      </c>
      <c r="D2040" s="237" t="s">
        <v>3016</v>
      </c>
      <c r="E2040" s="237">
        <v>1</v>
      </c>
      <c r="F2040" s="237" t="s">
        <v>2484</v>
      </c>
      <c r="G2040" s="237" t="s">
        <v>25</v>
      </c>
      <c r="H2040" s="237">
        <v>2</v>
      </c>
      <c r="I2040" s="237" t="s">
        <v>17</v>
      </c>
      <c r="J2040" s="237" t="s">
        <v>17</v>
      </c>
      <c r="K2040" s="237" t="s">
        <v>3537</v>
      </c>
      <c r="L2040" s="238">
        <v>44496</v>
      </c>
      <c r="M2040" s="237" t="s">
        <v>20</v>
      </c>
    </row>
    <row r="2041" spans="1:13" x14ac:dyDescent="0.35">
      <c r="A2041" s="239" t="s">
        <v>409</v>
      </c>
      <c r="B2041" s="239" t="s">
        <v>410</v>
      </c>
      <c r="C2041" s="239" t="s">
        <v>411</v>
      </c>
      <c r="D2041" s="239" t="s">
        <v>2483</v>
      </c>
      <c r="E2041" s="239">
        <v>0</v>
      </c>
      <c r="F2041" s="239" t="s">
        <v>2484</v>
      </c>
      <c r="G2041" s="239" t="s">
        <v>25</v>
      </c>
      <c r="H2041" s="239">
        <v>2</v>
      </c>
      <c r="I2041" s="239" t="s">
        <v>17</v>
      </c>
      <c r="J2041" s="239" t="s">
        <v>17</v>
      </c>
      <c r="K2041" s="239" t="s">
        <v>3538</v>
      </c>
      <c r="L2041" s="240">
        <v>44496</v>
      </c>
      <c r="M2041" s="239" t="s">
        <v>20</v>
      </c>
    </row>
    <row r="2042" spans="1:13" x14ac:dyDescent="0.35">
      <c r="A2042" s="237" t="s">
        <v>418</v>
      </c>
      <c r="B2042" s="237" t="s">
        <v>419</v>
      </c>
      <c r="C2042" s="237" t="s">
        <v>411</v>
      </c>
      <c r="D2042" s="237" t="s">
        <v>3004</v>
      </c>
      <c r="E2042" s="237">
        <v>0</v>
      </c>
      <c r="F2042" s="237" t="s">
        <v>2484</v>
      </c>
      <c r="G2042" s="237" t="s">
        <v>25</v>
      </c>
      <c r="H2042" s="237">
        <v>2</v>
      </c>
      <c r="I2042" s="237" t="s">
        <v>17</v>
      </c>
      <c r="J2042" s="237" t="s">
        <v>17</v>
      </c>
      <c r="K2042" s="237" t="s">
        <v>3539</v>
      </c>
      <c r="L2042" s="238">
        <v>44496</v>
      </c>
      <c r="M2042" s="237" t="s">
        <v>20</v>
      </c>
    </row>
    <row r="2043" spans="1:13" x14ac:dyDescent="0.35">
      <c r="A2043" s="239" t="s">
        <v>418</v>
      </c>
      <c r="B2043" s="239" t="s">
        <v>419</v>
      </c>
      <c r="C2043" s="239" t="s">
        <v>411</v>
      </c>
      <c r="D2043" s="239" t="s">
        <v>3006</v>
      </c>
      <c r="E2043" s="239">
        <v>1</v>
      </c>
      <c r="F2043" s="239" t="s">
        <v>2484</v>
      </c>
      <c r="G2043" s="239" t="s">
        <v>25</v>
      </c>
      <c r="H2043" s="239">
        <v>2</v>
      </c>
      <c r="I2043" s="239" t="s">
        <v>17</v>
      </c>
      <c r="J2043" s="239" t="s">
        <v>17</v>
      </c>
      <c r="K2043" s="239" t="s">
        <v>3540</v>
      </c>
      <c r="L2043" s="240">
        <v>44496</v>
      </c>
      <c r="M2043" s="239" t="s">
        <v>20</v>
      </c>
    </row>
    <row r="2044" spans="1:13" x14ac:dyDescent="0.35">
      <c r="A2044" s="237" t="s">
        <v>418</v>
      </c>
      <c r="B2044" s="237" t="s">
        <v>419</v>
      </c>
      <c r="C2044" s="237" t="s">
        <v>411</v>
      </c>
      <c r="D2044" s="237" t="s">
        <v>3008</v>
      </c>
      <c r="E2044" s="237">
        <v>0</v>
      </c>
      <c r="F2044" s="237" t="s">
        <v>2484</v>
      </c>
      <c r="G2044" s="237" t="s">
        <v>25</v>
      </c>
      <c r="H2044" s="237">
        <v>2</v>
      </c>
      <c r="I2044" s="237" t="s">
        <v>17</v>
      </c>
      <c r="J2044" s="237" t="s">
        <v>17</v>
      </c>
      <c r="K2044" s="237" t="s">
        <v>3541</v>
      </c>
      <c r="L2044" s="238">
        <v>44496</v>
      </c>
      <c r="M2044" s="237" t="s">
        <v>20</v>
      </c>
    </row>
    <row r="2045" spans="1:13" x14ac:dyDescent="0.35">
      <c r="A2045" s="239" t="s">
        <v>418</v>
      </c>
      <c r="B2045" s="239" t="s">
        <v>419</v>
      </c>
      <c r="C2045" s="239" t="s">
        <v>411</v>
      </c>
      <c r="D2045" s="239" t="s">
        <v>3010</v>
      </c>
      <c r="E2045" s="239">
        <v>0</v>
      </c>
      <c r="F2045" s="239" t="s">
        <v>2484</v>
      </c>
      <c r="G2045" s="239" t="s">
        <v>25</v>
      </c>
      <c r="H2045" s="239">
        <v>2</v>
      </c>
      <c r="I2045" s="239" t="s">
        <v>17</v>
      </c>
      <c r="J2045" s="239" t="s">
        <v>17</v>
      </c>
      <c r="K2045" s="239" t="s">
        <v>3542</v>
      </c>
      <c r="L2045" s="240">
        <v>44496</v>
      </c>
      <c r="M2045" s="239" t="s">
        <v>20</v>
      </c>
    </row>
    <row r="2046" spans="1:13" x14ac:dyDescent="0.35">
      <c r="A2046" s="237" t="s">
        <v>418</v>
      </c>
      <c r="B2046" s="237" t="s">
        <v>419</v>
      </c>
      <c r="C2046" s="237" t="s">
        <v>411</v>
      </c>
      <c r="D2046" s="237" t="s">
        <v>3012</v>
      </c>
      <c r="E2046" s="237">
        <v>1</v>
      </c>
      <c r="F2046" s="237" t="s">
        <v>2484</v>
      </c>
      <c r="G2046" s="237" t="s">
        <v>25</v>
      </c>
      <c r="H2046" s="237">
        <v>2</v>
      </c>
      <c r="I2046" s="237" t="s">
        <v>17</v>
      </c>
      <c r="J2046" s="237" t="s">
        <v>17</v>
      </c>
      <c r="K2046" s="237" t="s">
        <v>3543</v>
      </c>
      <c r="L2046" s="238">
        <v>44496</v>
      </c>
      <c r="M2046" s="237" t="s">
        <v>20</v>
      </c>
    </row>
    <row r="2047" spans="1:13" x14ac:dyDescent="0.35">
      <c r="A2047" s="239" t="s">
        <v>418</v>
      </c>
      <c r="B2047" s="239" t="s">
        <v>419</v>
      </c>
      <c r="C2047" s="239" t="s">
        <v>411</v>
      </c>
      <c r="D2047" s="239" t="s">
        <v>3027</v>
      </c>
      <c r="E2047" s="239">
        <v>0</v>
      </c>
      <c r="F2047" s="239" t="s">
        <v>2484</v>
      </c>
      <c r="G2047" s="239" t="s">
        <v>25</v>
      </c>
      <c r="H2047" s="239">
        <v>2</v>
      </c>
      <c r="I2047" s="239" t="s">
        <v>17</v>
      </c>
      <c r="J2047" s="239" t="s">
        <v>17</v>
      </c>
      <c r="K2047" s="239" t="s">
        <v>3544</v>
      </c>
      <c r="L2047" s="240">
        <v>44496</v>
      </c>
      <c r="M2047" s="239" t="s">
        <v>20</v>
      </c>
    </row>
    <row r="2048" spans="1:13" x14ac:dyDescent="0.35">
      <c r="A2048" s="237" t="s">
        <v>418</v>
      </c>
      <c r="B2048" s="237" t="s">
        <v>419</v>
      </c>
      <c r="C2048" s="237" t="s">
        <v>411</v>
      </c>
      <c r="D2048" s="237" t="s">
        <v>3014</v>
      </c>
      <c r="E2048" s="237">
        <v>2</v>
      </c>
      <c r="F2048" s="237" t="s">
        <v>2484</v>
      </c>
      <c r="G2048" s="237" t="s">
        <v>25</v>
      </c>
      <c r="H2048" s="237">
        <v>2</v>
      </c>
      <c r="I2048" s="237" t="s">
        <v>17</v>
      </c>
      <c r="J2048" s="237" t="s">
        <v>17</v>
      </c>
      <c r="K2048" s="237" t="s">
        <v>3545</v>
      </c>
      <c r="L2048" s="238">
        <v>44496</v>
      </c>
      <c r="M2048" s="237" t="s">
        <v>20</v>
      </c>
    </row>
    <row r="2049" spans="1:13" x14ac:dyDescent="0.35">
      <c r="A2049" s="239" t="s">
        <v>418</v>
      </c>
      <c r="B2049" s="239" t="s">
        <v>419</v>
      </c>
      <c r="C2049" s="239" t="s">
        <v>411</v>
      </c>
      <c r="D2049" s="239" t="s">
        <v>3016</v>
      </c>
      <c r="E2049" s="239">
        <v>1</v>
      </c>
      <c r="F2049" s="239" t="s">
        <v>2484</v>
      </c>
      <c r="G2049" s="239" t="s">
        <v>25</v>
      </c>
      <c r="H2049" s="239">
        <v>2</v>
      </c>
      <c r="I2049" s="239" t="s">
        <v>17</v>
      </c>
      <c r="J2049" s="239" t="s">
        <v>17</v>
      </c>
      <c r="K2049" s="239" t="s">
        <v>3546</v>
      </c>
      <c r="L2049" s="240">
        <v>44496</v>
      </c>
      <c r="M2049" s="239" t="s">
        <v>20</v>
      </c>
    </row>
    <row r="2050" spans="1:13" x14ac:dyDescent="0.35">
      <c r="A2050" s="237" t="s">
        <v>418</v>
      </c>
      <c r="B2050" s="237" t="s">
        <v>419</v>
      </c>
      <c r="C2050" s="237" t="s">
        <v>411</v>
      </c>
      <c r="D2050" s="237" t="s">
        <v>2483</v>
      </c>
      <c r="E2050" s="237">
        <v>0</v>
      </c>
      <c r="F2050" s="237" t="s">
        <v>2484</v>
      </c>
      <c r="G2050" s="237" t="s">
        <v>25</v>
      </c>
      <c r="H2050" s="237">
        <v>2</v>
      </c>
      <c r="I2050" s="237" t="s">
        <v>17</v>
      </c>
      <c r="J2050" s="237" t="s">
        <v>17</v>
      </c>
      <c r="K2050" s="237" t="s">
        <v>3547</v>
      </c>
      <c r="L2050" s="238">
        <v>44496</v>
      </c>
      <c r="M2050" s="237" t="s">
        <v>20</v>
      </c>
    </row>
    <row r="2051" spans="1:13" x14ac:dyDescent="0.35">
      <c r="A2051" s="239" t="s">
        <v>426</v>
      </c>
      <c r="B2051" s="239" t="s">
        <v>427</v>
      </c>
      <c r="C2051" s="239" t="s">
        <v>428</v>
      </c>
      <c r="D2051" s="239" t="s">
        <v>3004</v>
      </c>
      <c r="E2051" s="239">
        <v>0</v>
      </c>
      <c r="F2051" s="239" t="s">
        <v>2484</v>
      </c>
      <c r="G2051" s="239" t="s">
        <v>25</v>
      </c>
      <c r="H2051" s="239">
        <v>2</v>
      </c>
      <c r="I2051" s="239" t="s">
        <v>17</v>
      </c>
      <c r="J2051" s="239" t="s">
        <v>17</v>
      </c>
      <c r="K2051" s="239" t="s">
        <v>3548</v>
      </c>
      <c r="L2051" s="240">
        <v>44496</v>
      </c>
      <c r="M2051" s="239" t="s">
        <v>20</v>
      </c>
    </row>
    <row r="2052" spans="1:13" x14ac:dyDescent="0.35">
      <c r="A2052" s="237" t="s">
        <v>426</v>
      </c>
      <c r="B2052" s="237" t="s">
        <v>427</v>
      </c>
      <c r="C2052" s="237" t="s">
        <v>428</v>
      </c>
      <c r="D2052" s="237" t="s">
        <v>3006</v>
      </c>
      <c r="E2052" s="237">
        <v>0</v>
      </c>
      <c r="F2052" s="237" t="s">
        <v>2484</v>
      </c>
      <c r="G2052" s="237" t="s">
        <v>25</v>
      </c>
      <c r="H2052" s="237">
        <v>2</v>
      </c>
      <c r="I2052" s="237" t="s">
        <v>17</v>
      </c>
      <c r="J2052" s="237" t="s">
        <v>17</v>
      </c>
      <c r="K2052" s="237" t="s">
        <v>3549</v>
      </c>
      <c r="L2052" s="238">
        <v>44496</v>
      </c>
      <c r="M2052" s="237" t="s">
        <v>20</v>
      </c>
    </row>
    <row r="2053" spans="1:13" x14ac:dyDescent="0.35">
      <c r="A2053" s="239" t="s">
        <v>426</v>
      </c>
      <c r="B2053" s="239" t="s">
        <v>427</v>
      </c>
      <c r="C2053" s="239" t="s">
        <v>428</v>
      </c>
      <c r="D2053" s="239" t="s">
        <v>3008</v>
      </c>
      <c r="E2053" s="239">
        <v>0</v>
      </c>
      <c r="F2053" s="239" t="s">
        <v>2484</v>
      </c>
      <c r="G2053" s="239" t="s">
        <v>25</v>
      </c>
      <c r="H2053" s="239">
        <v>2</v>
      </c>
      <c r="I2053" s="239" t="s">
        <v>17</v>
      </c>
      <c r="J2053" s="239" t="s">
        <v>17</v>
      </c>
      <c r="K2053" s="239" t="s">
        <v>3550</v>
      </c>
      <c r="L2053" s="240">
        <v>44496</v>
      </c>
      <c r="M2053" s="239" t="s">
        <v>20</v>
      </c>
    </row>
    <row r="2054" spans="1:13" x14ac:dyDescent="0.35">
      <c r="A2054" s="237" t="s">
        <v>426</v>
      </c>
      <c r="B2054" s="237" t="s">
        <v>427</v>
      </c>
      <c r="C2054" s="237" t="s">
        <v>428</v>
      </c>
      <c r="D2054" s="237" t="s">
        <v>3010</v>
      </c>
      <c r="E2054" s="237">
        <v>1</v>
      </c>
      <c r="F2054" s="237" t="s">
        <v>2484</v>
      </c>
      <c r="G2054" s="237" t="s">
        <v>25</v>
      </c>
      <c r="H2054" s="237">
        <v>2</v>
      </c>
      <c r="I2054" s="237" t="s">
        <v>17</v>
      </c>
      <c r="J2054" s="237" t="s">
        <v>17</v>
      </c>
      <c r="K2054" s="237" t="s">
        <v>3551</v>
      </c>
      <c r="L2054" s="238">
        <v>44496</v>
      </c>
      <c r="M2054" s="237" t="s">
        <v>20</v>
      </c>
    </row>
    <row r="2055" spans="1:13" x14ac:dyDescent="0.35">
      <c r="A2055" s="239" t="s">
        <v>426</v>
      </c>
      <c r="B2055" s="239" t="s">
        <v>427</v>
      </c>
      <c r="C2055" s="239" t="s">
        <v>428</v>
      </c>
      <c r="D2055" s="239" t="s">
        <v>3012</v>
      </c>
      <c r="E2055" s="239">
        <v>2</v>
      </c>
      <c r="F2055" s="239" t="s">
        <v>2484</v>
      </c>
      <c r="G2055" s="239" t="s">
        <v>25</v>
      </c>
      <c r="H2055" s="239">
        <v>2</v>
      </c>
      <c r="I2055" s="239" t="s">
        <v>17</v>
      </c>
      <c r="J2055" s="239" t="s">
        <v>17</v>
      </c>
      <c r="K2055" s="239" t="s">
        <v>3552</v>
      </c>
      <c r="L2055" s="240">
        <v>44496</v>
      </c>
      <c r="M2055" s="239" t="s">
        <v>20</v>
      </c>
    </row>
    <row r="2056" spans="1:13" x14ac:dyDescent="0.35">
      <c r="A2056" s="237" t="s">
        <v>426</v>
      </c>
      <c r="B2056" s="237" t="s">
        <v>427</v>
      </c>
      <c r="C2056" s="237" t="s">
        <v>428</v>
      </c>
      <c r="D2056" s="237" t="s">
        <v>3027</v>
      </c>
      <c r="E2056" s="237">
        <v>1</v>
      </c>
      <c r="F2056" s="237" t="s">
        <v>2484</v>
      </c>
      <c r="G2056" s="237" t="s">
        <v>25</v>
      </c>
      <c r="H2056" s="237">
        <v>2</v>
      </c>
      <c r="I2056" s="237" t="s">
        <v>17</v>
      </c>
      <c r="J2056" s="237" t="s">
        <v>17</v>
      </c>
      <c r="K2056" s="237" t="s">
        <v>3553</v>
      </c>
      <c r="L2056" s="238">
        <v>44496</v>
      </c>
      <c r="M2056" s="237" t="s">
        <v>20</v>
      </c>
    </row>
    <row r="2057" spans="1:13" x14ac:dyDescent="0.35">
      <c r="A2057" s="239" t="s">
        <v>426</v>
      </c>
      <c r="B2057" s="239" t="s">
        <v>427</v>
      </c>
      <c r="C2057" s="239" t="s">
        <v>428</v>
      </c>
      <c r="D2057" s="239" t="s">
        <v>3014</v>
      </c>
      <c r="E2057" s="239">
        <v>1</v>
      </c>
      <c r="F2057" s="239" t="s">
        <v>2484</v>
      </c>
      <c r="G2057" s="239" t="s">
        <v>25</v>
      </c>
      <c r="H2057" s="239">
        <v>2</v>
      </c>
      <c r="I2057" s="239" t="s">
        <v>17</v>
      </c>
      <c r="J2057" s="239" t="s">
        <v>17</v>
      </c>
      <c r="K2057" s="239" t="s">
        <v>3554</v>
      </c>
      <c r="L2057" s="240">
        <v>44496</v>
      </c>
      <c r="M2057" s="239" t="s">
        <v>20</v>
      </c>
    </row>
    <row r="2058" spans="1:13" x14ac:dyDescent="0.35">
      <c r="A2058" s="237" t="s">
        <v>426</v>
      </c>
      <c r="B2058" s="237" t="s">
        <v>427</v>
      </c>
      <c r="C2058" s="237" t="s">
        <v>428</v>
      </c>
      <c r="D2058" s="237" t="s">
        <v>3016</v>
      </c>
      <c r="E2058" s="237">
        <v>0</v>
      </c>
      <c r="F2058" s="237" t="s">
        <v>2484</v>
      </c>
      <c r="G2058" s="237" t="s">
        <v>25</v>
      </c>
      <c r="H2058" s="237">
        <v>2</v>
      </c>
      <c r="I2058" s="237" t="s">
        <v>17</v>
      </c>
      <c r="J2058" s="237" t="s">
        <v>17</v>
      </c>
      <c r="K2058" s="237" t="s">
        <v>3555</v>
      </c>
      <c r="L2058" s="238">
        <v>44496</v>
      </c>
      <c r="M2058" s="237" t="s">
        <v>20</v>
      </c>
    </row>
    <row r="2059" spans="1:13" x14ac:dyDescent="0.35">
      <c r="A2059" s="239" t="s">
        <v>426</v>
      </c>
      <c r="B2059" s="239" t="s">
        <v>427</v>
      </c>
      <c r="C2059" s="239" t="s">
        <v>428</v>
      </c>
      <c r="D2059" s="239" t="s">
        <v>2483</v>
      </c>
      <c r="E2059" s="239">
        <v>0</v>
      </c>
      <c r="F2059" s="239" t="s">
        <v>2484</v>
      </c>
      <c r="G2059" s="239" t="s">
        <v>25</v>
      </c>
      <c r="H2059" s="239">
        <v>2</v>
      </c>
      <c r="I2059" s="239" t="s">
        <v>17</v>
      </c>
      <c r="J2059" s="239" t="s">
        <v>17</v>
      </c>
      <c r="K2059" s="239" t="s">
        <v>3556</v>
      </c>
      <c r="L2059" s="240">
        <v>44496</v>
      </c>
      <c r="M2059" s="239" t="s">
        <v>20</v>
      </c>
    </row>
    <row r="2060" spans="1:13" x14ac:dyDescent="0.35">
      <c r="A2060" s="237" t="s">
        <v>187</v>
      </c>
      <c r="B2060" s="237" t="s">
        <v>188</v>
      </c>
      <c r="C2060" s="237" t="s">
        <v>189</v>
      </c>
      <c r="D2060" s="237" t="s">
        <v>3004</v>
      </c>
      <c r="E2060" s="237">
        <v>2</v>
      </c>
      <c r="F2060" s="237" t="s">
        <v>2484</v>
      </c>
      <c r="G2060" s="237" t="s">
        <v>25</v>
      </c>
      <c r="H2060" s="237">
        <v>2</v>
      </c>
      <c r="I2060" s="237" t="s">
        <v>17</v>
      </c>
      <c r="J2060" s="237" t="s">
        <v>17</v>
      </c>
      <c r="K2060" s="237" t="s">
        <v>3557</v>
      </c>
      <c r="L2060" s="238">
        <v>44496</v>
      </c>
      <c r="M2060" s="237" t="s">
        <v>20</v>
      </c>
    </row>
    <row r="2061" spans="1:13" x14ac:dyDescent="0.35">
      <c r="A2061" s="239" t="s">
        <v>187</v>
      </c>
      <c r="B2061" s="239" t="s">
        <v>188</v>
      </c>
      <c r="C2061" s="239" t="s">
        <v>189</v>
      </c>
      <c r="D2061" s="239" t="s">
        <v>3006</v>
      </c>
      <c r="E2061" s="239">
        <v>1</v>
      </c>
      <c r="F2061" s="239" t="s">
        <v>2484</v>
      </c>
      <c r="G2061" s="239" t="s">
        <v>25</v>
      </c>
      <c r="H2061" s="239">
        <v>2</v>
      </c>
      <c r="I2061" s="239" t="s">
        <v>17</v>
      </c>
      <c r="J2061" s="239" t="s">
        <v>17</v>
      </c>
      <c r="K2061" s="239" t="s">
        <v>3558</v>
      </c>
      <c r="L2061" s="240">
        <v>44496</v>
      </c>
      <c r="M2061" s="239" t="s">
        <v>20</v>
      </c>
    </row>
    <row r="2062" spans="1:13" x14ac:dyDescent="0.35">
      <c r="A2062" s="237" t="s">
        <v>187</v>
      </c>
      <c r="B2062" s="237" t="s">
        <v>188</v>
      </c>
      <c r="C2062" s="237" t="s">
        <v>189</v>
      </c>
      <c r="D2062" s="237" t="s">
        <v>3008</v>
      </c>
      <c r="E2062" s="237">
        <v>0</v>
      </c>
      <c r="F2062" s="237" t="s">
        <v>2484</v>
      </c>
      <c r="G2062" s="237" t="s">
        <v>25</v>
      </c>
      <c r="H2062" s="237">
        <v>2</v>
      </c>
      <c r="I2062" s="237" t="s">
        <v>17</v>
      </c>
      <c r="J2062" s="237" t="s">
        <v>17</v>
      </c>
      <c r="K2062" s="237" t="s">
        <v>3559</v>
      </c>
      <c r="L2062" s="238">
        <v>44496</v>
      </c>
      <c r="M2062" s="237" t="s">
        <v>20</v>
      </c>
    </row>
    <row r="2063" spans="1:13" x14ac:dyDescent="0.35">
      <c r="A2063" s="239" t="s">
        <v>187</v>
      </c>
      <c r="B2063" s="239" t="s">
        <v>188</v>
      </c>
      <c r="C2063" s="239" t="s">
        <v>189</v>
      </c>
      <c r="D2063" s="239" t="s">
        <v>3010</v>
      </c>
      <c r="E2063" s="239">
        <v>1</v>
      </c>
      <c r="F2063" s="239" t="s">
        <v>2484</v>
      </c>
      <c r="G2063" s="239" t="s">
        <v>25</v>
      </c>
      <c r="H2063" s="239">
        <v>2</v>
      </c>
      <c r="I2063" s="239" t="s">
        <v>17</v>
      </c>
      <c r="J2063" s="239" t="s">
        <v>17</v>
      </c>
      <c r="K2063" s="239" t="s">
        <v>3560</v>
      </c>
      <c r="L2063" s="240">
        <v>44496</v>
      </c>
      <c r="M2063" s="239" t="s">
        <v>20</v>
      </c>
    </row>
    <row r="2064" spans="1:13" x14ac:dyDescent="0.35">
      <c r="A2064" s="237" t="s">
        <v>187</v>
      </c>
      <c r="B2064" s="237" t="s">
        <v>188</v>
      </c>
      <c r="C2064" s="237" t="s">
        <v>189</v>
      </c>
      <c r="D2064" s="237" t="s">
        <v>3012</v>
      </c>
      <c r="E2064" s="237">
        <v>1</v>
      </c>
      <c r="F2064" s="237" t="s">
        <v>2484</v>
      </c>
      <c r="G2064" s="237" t="s">
        <v>25</v>
      </c>
      <c r="H2064" s="237">
        <v>2</v>
      </c>
      <c r="I2064" s="237" t="s">
        <v>17</v>
      </c>
      <c r="J2064" s="237" t="s">
        <v>17</v>
      </c>
      <c r="K2064" s="237" t="s">
        <v>3561</v>
      </c>
      <c r="L2064" s="238">
        <v>44496</v>
      </c>
      <c r="M2064" s="237" t="s">
        <v>20</v>
      </c>
    </row>
    <row r="2065" spans="1:13" x14ac:dyDescent="0.35">
      <c r="A2065" s="239" t="s">
        <v>187</v>
      </c>
      <c r="B2065" s="239" t="s">
        <v>188</v>
      </c>
      <c r="C2065" s="239" t="s">
        <v>189</v>
      </c>
      <c r="D2065" s="239" t="s">
        <v>3027</v>
      </c>
      <c r="E2065" s="239">
        <v>1</v>
      </c>
      <c r="F2065" s="239" t="s">
        <v>2484</v>
      </c>
      <c r="G2065" s="239" t="s">
        <v>25</v>
      </c>
      <c r="H2065" s="239">
        <v>2</v>
      </c>
      <c r="I2065" s="239" t="s">
        <v>17</v>
      </c>
      <c r="J2065" s="239" t="s">
        <v>17</v>
      </c>
      <c r="K2065" s="239" t="s">
        <v>3562</v>
      </c>
      <c r="L2065" s="240">
        <v>44496</v>
      </c>
      <c r="M2065" s="239" t="s">
        <v>20</v>
      </c>
    </row>
    <row r="2066" spans="1:13" x14ac:dyDescent="0.35">
      <c r="A2066" s="237" t="s">
        <v>187</v>
      </c>
      <c r="B2066" s="237" t="s">
        <v>188</v>
      </c>
      <c r="C2066" s="237" t="s">
        <v>189</v>
      </c>
      <c r="D2066" s="237" t="s">
        <v>3014</v>
      </c>
      <c r="E2066" s="237">
        <v>2</v>
      </c>
      <c r="F2066" s="237" t="s">
        <v>2484</v>
      </c>
      <c r="G2066" s="237" t="s">
        <v>25</v>
      </c>
      <c r="H2066" s="237">
        <v>2</v>
      </c>
      <c r="I2066" s="237" t="s">
        <v>17</v>
      </c>
      <c r="J2066" s="237" t="s">
        <v>17</v>
      </c>
      <c r="K2066" s="237" t="s">
        <v>3563</v>
      </c>
      <c r="L2066" s="238">
        <v>44496</v>
      </c>
      <c r="M2066" s="237" t="s">
        <v>20</v>
      </c>
    </row>
    <row r="2067" spans="1:13" x14ac:dyDescent="0.35">
      <c r="A2067" s="239" t="s">
        <v>187</v>
      </c>
      <c r="B2067" s="239" t="s">
        <v>188</v>
      </c>
      <c r="C2067" s="239" t="s">
        <v>189</v>
      </c>
      <c r="D2067" s="239" t="s">
        <v>3016</v>
      </c>
      <c r="E2067" s="239">
        <v>3</v>
      </c>
      <c r="F2067" s="239" t="s">
        <v>2484</v>
      </c>
      <c r="G2067" s="239" t="s">
        <v>25</v>
      </c>
      <c r="H2067" s="239">
        <v>2</v>
      </c>
      <c r="I2067" s="239" t="s">
        <v>17</v>
      </c>
      <c r="J2067" s="239" t="s">
        <v>17</v>
      </c>
      <c r="K2067" s="239" t="s">
        <v>3564</v>
      </c>
      <c r="L2067" s="240">
        <v>44496</v>
      </c>
      <c r="M2067" s="239" t="s">
        <v>20</v>
      </c>
    </row>
    <row r="2068" spans="1:13" x14ac:dyDescent="0.35">
      <c r="A2068" s="237" t="s">
        <v>187</v>
      </c>
      <c r="B2068" s="237" t="s">
        <v>188</v>
      </c>
      <c r="C2068" s="237" t="s">
        <v>189</v>
      </c>
      <c r="D2068" s="237" t="s">
        <v>2483</v>
      </c>
      <c r="E2068" s="237">
        <v>0</v>
      </c>
      <c r="F2068" s="237" t="s">
        <v>2484</v>
      </c>
      <c r="G2068" s="237" t="s">
        <v>25</v>
      </c>
      <c r="H2068" s="237">
        <v>2</v>
      </c>
      <c r="I2068" s="237" t="s">
        <v>17</v>
      </c>
      <c r="J2068" s="237" t="s">
        <v>17</v>
      </c>
      <c r="K2068" s="237" t="s">
        <v>3565</v>
      </c>
      <c r="L2068" s="238">
        <v>44496</v>
      </c>
      <c r="M2068" s="237" t="s">
        <v>20</v>
      </c>
    </row>
    <row r="2069" spans="1:13" x14ac:dyDescent="0.35">
      <c r="A2069" s="239" t="s">
        <v>194</v>
      </c>
      <c r="B2069" s="239" t="s">
        <v>195</v>
      </c>
      <c r="C2069" s="239" t="s">
        <v>189</v>
      </c>
      <c r="D2069" s="239" t="s">
        <v>3004</v>
      </c>
      <c r="E2069" s="239">
        <v>2</v>
      </c>
      <c r="F2069" s="239" t="s">
        <v>2484</v>
      </c>
      <c r="G2069" s="239" t="s">
        <v>25</v>
      </c>
      <c r="H2069" s="239">
        <v>2</v>
      </c>
      <c r="I2069" s="239" t="s">
        <v>17</v>
      </c>
      <c r="J2069" s="239" t="s">
        <v>17</v>
      </c>
      <c r="K2069" s="239" t="s">
        <v>3566</v>
      </c>
      <c r="L2069" s="240">
        <v>44496</v>
      </c>
      <c r="M2069" s="239" t="s">
        <v>20</v>
      </c>
    </row>
    <row r="2070" spans="1:13" x14ac:dyDescent="0.35">
      <c r="A2070" s="237" t="s">
        <v>194</v>
      </c>
      <c r="B2070" s="237" t="s">
        <v>195</v>
      </c>
      <c r="C2070" s="237" t="s">
        <v>189</v>
      </c>
      <c r="D2070" s="237" t="s">
        <v>3006</v>
      </c>
      <c r="E2070" s="237">
        <v>1</v>
      </c>
      <c r="F2070" s="237" t="s">
        <v>2484</v>
      </c>
      <c r="G2070" s="237" t="s">
        <v>25</v>
      </c>
      <c r="H2070" s="237">
        <v>2</v>
      </c>
      <c r="I2070" s="237" t="s">
        <v>17</v>
      </c>
      <c r="J2070" s="237" t="s">
        <v>17</v>
      </c>
      <c r="K2070" s="237" t="s">
        <v>3567</v>
      </c>
      <c r="L2070" s="238">
        <v>44496</v>
      </c>
      <c r="M2070" s="237" t="s">
        <v>20</v>
      </c>
    </row>
    <row r="2071" spans="1:13" x14ac:dyDescent="0.35">
      <c r="A2071" s="239" t="s">
        <v>194</v>
      </c>
      <c r="B2071" s="239" t="s">
        <v>195</v>
      </c>
      <c r="C2071" s="239" t="s">
        <v>189</v>
      </c>
      <c r="D2071" s="239" t="s">
        <v>3008</v>
      </c>
      <c r="E2071" s="239">
        <v>0</v>
      </c>
      <c r="F2071" s="239" t="s">
        <v>2484</v>
      </c>
      <c r="G2071" s="239" t="s">
        <v>25</v>
      </c>
      <c r="H2071" s="239">
        <v>2</v>
      </c>
      <c r="I2071" s="239" t="s">
        <v>17</v>
      </c>
      <c r="J2071" s="239" t="s">
        <v>17</v>
      </c>
      <c r="K2071" s="239" t="s">
        <v>3568</v>
      </c>
      <c r="L2071" s="240">
        <v>44496</v>
      </c>
      <c r="M2071" s="239" t="s">
        <v>20</v>
      </c>
    </row>
    <row r="2072" spans="1:13" x14ac:dyDescent="0.35">
      <c r="A2072" s="237" t="s">
        <v>194</v>
      </c>
      <c r="B2072" s="237" t="s">
        <v>195</v>
      </c>
      <c r="C2072" s="237" t="s">
        <v>189</v>
      </c>
      <c r="D2072" s="237" t="s">
        <v>3010</v>
      </c>
      <c r="E2072" s="237">
        <v>1</v>
      </c>
      <c r="F2072" s="237" t="s">
        <v>2484</v>
      </c>
      <c r="G2072" s="237" t="s">
        <v>25</v>
      </c>
      <c r="H2072" s="237">
        <v>2</v>
      </c>
      <c r="I2072" s="237" t="s">
        <v>17</v>
      </c>
      <c r="J2072" s="237" t="s">
        <v>17</v>
      </c>
      <c r="K2072" s="237" t="s">
        <v>3569</v>
      </c>
      <c r="L2072" s="238">
        <v>44496</v>
      </c>
      <c r="M2072" s="237" t="s">
        <v>20</v>
      </c>
    </row>
    <row r="2073" spans="1:13" x14ac:dyDescent="0.35">
      <c r="A2073" s="239" t="s">
        <v>194</v>
      </c>
      <c r="B2073" s="239" t="s">
        <v>195</v>
      </c>
      <c r="C2073" s="239" t="s">
        <v>189</v>
      </c>
      <c r="D2073" s="239" t="s">
        <v>3012</v>
      </c>
      <c r="E2073" s="239">
        <v>1</v>
      </c>
      <c r="F2073" s="239" t="s">
        <v>2484</v>
      </c>
      <c r="G2073" s="239" t="s">
        <v>25</v>
      </c>
      <c r="H2073" s="239">
        <v>2</v>
      </c>
      <c r="I2073" s="239" t="s">
        <v>17</v>
      </c>
      <c r="J2073" s="239" t="s">
        <v>17</v>
      </c>
      <c r="K2073" s="239" t="s">
        <v>3570</v>
      </c>
      <c r="L2073" s="240">
        <v>44496</v>
      </c>
      <c r="M2073" s="239" t="s">
        <v>20</v>
      </c>
    </row>
    <row r="2074" spans="1:13" x14ac:dyDescent="0.35">
      <c r="A2074" s="237" t="s">
        <v>194</v>
      </c>
      <c r="B2074" s="237" t="s">
        <v>195</v>
      </c>
      <c r="C2074" s="237" t="s">
        <v>189</v>
      </c>
      <c r="D2074" s="237" t="s">
        <v>3027</v>
      </c>
      <c r="E2074" s="237">
        <v>1</v>
      </c>
      <c r="F2074" s="237" t="s">
        <v>2484</v>
      </c>
      <c r="G2074" s="237" t="s">
        <v>25</v>
      </c>
      <c r="H2074" s="237">
        <v>2</v>
      </c>
      <c r="I2074" s="237" t="s">
        <v>17</v>
      </c>
      <c r="J2074" s="237" t="s">
        <v>17</v>
      </c>
      <c r="K2074" s="237" t="s">
        <v>3571</v>
      </c>
      <c r="L2074" s="238">
        <v>44496</v>
      </c>
      <c r="M2074" s="237" t="s">
        <v>20</v>
      </c>
    </row>
    <row r="2075" spans="1:13" x14ac:dyDescent="0.35">
      <c r="A2075" s="239" t="s">
        <v>194</v>
      </c>
      <c r="B2075" s="239" t="s">
        <v>195</v>
      </c>
      <c r="C2075" s="239" t="s">
        <v>189</v>
      </c>
      <c r="D2075" s="239" t="s">
        <v>3014</v>
      </c>
      <c r="E2075" s="239">
        <v>2</v>
      </c>
      <c r="F2075" s="239" t="s">
        <v>2484</v>
      </c>
      <c r="G2075" s="239" t="s">
        <v>25</v>
      </c>
      <c r="H2075" s="239">
        <v>2</v>
      </c>
      <c r="I2075" s="239" t="s">
        <v>17</v>
      </c>
      <c r="J2075" s="239" t="s">
        <v>17</v>
      </c>
      <c r="K2075" s="239" t="s">
        <v>3572</v>
      </c>
      <c r="L2075" s="240">
        <v>44496</v>
      </c>
      <c r="M2075" s="239" t="s">
        <v>20</v>
      </c>
    </row>
    <row r="2076" spans="1:13" x14ac:dyDescent="0.35">
      <c r="A2076" s="237" t="s">
        <v>194</v>
      </c>
      <c r="B2076" s="237" t="s">
        <v>195</v>
      </c>
      <c r="C2076" s="237" t="s">
        <v>189</v>
      </c>
      <c r="D2076" s="237" t="s">
        <v>3016</v>
      </c>
      <c r="E2076" s="237">
        <v>3</v>
      </c>
      <c r="F2076" s="237" t="s">
        <v>2484</v>
      </c>
      <c r="G2076" s="237" t="s">
        <v>25</v>
      </c>
      <c r="H2076" s="237">
        <v>2</v>
      </c>
      <c r="I2076" s="237" t="s">
        <v>17</v>
      </c>
      <c r="J2076" s="237" t="s">
        <v>17</v>
      </c>
      <c r="K2076" s="237" t="s">
        <v>3573</v>
      </c>
      <c r="L2076" s="238">
        <v>44496</v>
      </c>
      <c r="M2076" s="237" t="s">
        <v>20</v>
      </c>
    </row>
    <row r="2077" spans="1:13" x14ac:dyDescent="0.35">
      <c r="A2077" s="239" t="s">
        <v>194</v>
      </c>
      <c r="B2077" s="239" t="s">
        <v>195</v>
      </c>
      <c r="C2077" s="239" t="s">
        <v>189</v>
      </c>
      <c r="D2077" s="239" t="s">
        <v>2483</v>
      </c>
      <c r="E2077" s="239">
        <v>0</v>
      </c>
      <c r="F2077" s="239" t="s">
        <v>2484</v>
      </c>
      <c r="G2077" s="239" t="s">
        <v>25</v>
      </c>
      <c r="H2077" s="239">
        <v>2</v>
      </c>
      <c r="I2077" s="239" t="s">
        <v>17</v>
      </c>
      <c r="J2077" s="239" t="s">
        <v>17</v>
      </c>
      <c r="K2077" s="239" t="s">
        <v>3574</v>
      </c>
      <c r="L2077" s="240">
        <v>44496</v>
      </c>
      <c r="M2077" s="239" t="s">
        <v>20</v>
      </c>
    </row>
    <row r="2078" spans="1:13" x14ac:dyDescent="0.35">
      <c r="A2078" s="237" t="s">
        <v>113</v>
      </c>
      <c r="B2078" s="237" t="s">
        <v>114</v>
      </c>
      <c r="C2078" s="237" t="s">
        <v>115</v>
      </c>
      <c r="D2078" s="237" t="s">
        <v>3004</v>
      </c>
      <c r="E2078" s="237">
        <v>0</v>
      </c>
      <c r="F2078" s="237" t="s">
        <v>2484</v>
      </c>
      <c r="G2078" s="237" t="s">
        <v>25</v>
      </c>
      <c r="H2078" s="237">
        <v>2</v>
      </c>
      <c r="I2078" s="237" t="s">
        <v>17</v>
      </c>
      <c r="J2078" s="237" t="s">
        <v>17</v>
      </c>
      <c r="K2078" s="237" t="s">
        <v>3575</v>
      </c>
      <c r="L2078" s="238">
        <v>44496</v>
      </c>
      <c r="M2078" s="237" t="s">
        <v>20</v>
      </c>
    </row>
    <row r="2079" spans="1:13" x14ac:dyDescent="0.35">
      <c r="A2079" s="239" t="s">
        <v>113</v>
      </c>
      <c r="B2079" s="239" t="s">
        <v>114</v>
      </c>
      <c r="C2079" s="239" t="s">
        <v>115</v>
      </c>
      <c r="D2079" s="239" t="s">
        <v>3006</v>
      </c>
      <c r="E2079" s="239">
        <v>1</v>
      </c>
      <c r="F2079" s="239" t="s">
        <v>2484</v>
      </c>
      <c r="G2079" s="239" t="s">
        <v>25</v>
      </c>
      <c r="H2079" s="239">
        <v>2</v>
      </c>
      <c r="I2079" s="239" t="s">
        <v>17</v>
      </c>
      <c r="J2079" s="239" t="s">
        <v>17</v>
      </c>
      <c r="K2079" s="239" t="s">
        <v>3576</v>
      </c>
      <c r="L2079" s="240">
        <v>44496</v>
      </c>
      <c r="M2079" s="239" t="s">
        <v>20</v>
      </c>
    </row>
    <row r="2080" spans="1:13" x14ac:dyDescent="0.35">
      <c r="A2080" s="237" t="s">
        <v>113</v>
      </c>
      <c r="B2080" s="237" t="s">
        <v>114</v>
      </c>
      <c r="C2080" s="237" t="s">
        <v>115</v>
      </c>
      <c r="D2080" s="237" t="s">
        <v>3008</v>
      </c>
      <c r="E2080" s="237">
        <v>0</v>
      </c>
      <c r="F2080" s="237" t="s">
        <v>2484</v>
      </c>
      <c r="G2080" s="237" t="s">
        <v>25</v>
      </c>
      <c r="H2080" s="237">
        <v>2</v>
      </c>
      <c r="I2080" s="237" t="s">
        <v>17</v>
      </c>
      <c r="J2080" s="237" t="s">
        <v>17</v>
      </c>
      <c r="K2080" s="237" t="s">
        <v>3577</v>
      </c>
      <c r="L2080" s="238">
        <v>44496</v>
      </c>
      <c r="M2080" s="237" t="s">
        <v>20</v>
      </c>
    </row>
    <row r="2081" spans="1:13" x14ac:dyDescent="0.35">
      <c r="A2081" s="239" t="s">
        <v>113</v>
      </c>
      <c r="B2081" s="239" t="s">
        <v>114</v>
      </c>
      <c r="C2081" s="239" t="s">
        <v>115</v>
      </c>
      <c r="D2081" s="239" t="s">
        <v>3010</v>
      </c>
      <c r="E2081" s="239">
        <v>0</v>
      </c>
      <c r="F2081" s="239" t="s">
        <v>2484</v>
      </c>
      <c r="G2081" s="239" t="s">
        <v>25</v>
      </c>
      <c r="H2081" s="239">
        <v>2</v>
      </c>
      <c r="I2081" s="239" t="s">
        <v>17</v>
      </c>
      <c r="J2081" s="239" t="s">
        <v>17</v>
      </c>
      <c r="K2081" s="239" t="s">
        <v>3578</v>
      </c>
      <c r="L2081" s="240">
        <v>44496</v>
      </c>
      <c r="M2081" s="239" t="s">
        <v>20</v>
      </c>
    </row>
    <row r="2082" spans="1:13" x14ac:dyDescent="0.35">
      <c r="A2082" s="237" t="s">
        <v>113</v>
      </c>
      <c r="B2082" s="237" t="s">
        <v>114</v>
      </c>
      <c r="C2082" s="237" t="s">
        <v>115</v>
      </c>
      <c r="D2082" s="237" t="s">
        <v>3012</v>
      </c>
      <c r="E2082" s="237">
        <v>1</v>
      </c>
      <c r="F2082" s="237" t="s">
        <v>2484</v>
      </c>
      <c r="G2082" s="237" t="s">
        <v>25</v>
      </c>
      <c r="H2082" s="237">
        <v>2</v>
      </c>
      <c r="I2082" s="237" t="s">
        <v>17</v>
      </c>
      <c r="J2082" s="237" t="s">
        <v>17</v>
      </c>
      <c r="K2082" s="237" t="s">
        <v>3579</v>
      </c>
      <c r="L2082" s="238">
        <v>44496</v>
      </c>
      <c r="M2082" s="237" t="s">
        <v>20</v>
      </c>
    </row>
    <row r="2083" spans="1:13" x14ac:dyDescent="0.35">
      <c r="A2083" s="239" t="s">
        <v>113</v>
      </c>
      <c r="B2083" s="239" t="s">
        <v>114</v>
      </c>
      <c r="C2083" s="239" t="s">
        <v>115</v>
      </c>
      <c r="D2083" s="239" t="s">
        <v>3027</v>
      </c>
      <c r="E2083" s="239">
        <v>0</v>
      </c>
      <c r="F2083" s="239" t="s">
        <v>2484</v>
      </c>
      <c r="G2083" s="239" t="s">
        <v>25</v>
      </c>
      <c r="H2083" s="239">
        <v>2</v>
      </c>
      <c r="I2083" s="239" t="s">
        <v>17</v>
      </c>
      <c r="J2083" s="239" t="s">
        <v>17</v>
      </c>
      <c r="K2083" s="239" t="s">
        <v>3580</v>
      </c>
      <c r="L2083" s="240">
        <v>44496</v>
      </c>
      <c r="M2083" s="239" t="s">
        <v>20</v>
      </c>
    </row>
    <row r="2084" spans="1:13" x14ac:dyDescent="0.35">
      <c r="A2084" s="237" t="s">
        <v>113</v>
      </c>
      <c r="B2084" s="237" t="s">
        <v>114</v>
      </c>
      <c r="C2084" s="237" t="s">
        <v>115</v>
      </c>
      <c r="D2084" s="237" t="s">
        <v>3014</v>
      </c>
      <c r="E2084" s="237">
        <v>2</v>
      </c>
      <c r="F2084" s="237" t="s">
        <v>2484</v>
      </c>
      <c r="G2084" s="237" t="s">
        <v>25</v>
      </c>
      <c r="H2084" s="237">
        <v>2</v>
      </c>
      <c r="I2084" s="237" t="s">
        <v>17</v>
      </c>
      <c r="J2084" s="237" t="s">
        <v>17</v>
      </c>
      <c r="K2084" s="237" t="s">
        <v>3581</v>
      </c>
      <c r="L2084" s="238">
        <v>44496</v>
      </c>
      <c r="M2084" s="237" t="s">
        <v>20</v>
      </c>
    </row>
    <row r="2085" spans="1:13" x14ac:dyDescent="0.35">
      <c r="A2085" s="239" t="s">
        <v>113</v>
      </c>
      <c r="B2085" s="239" t="s">
        <v>114</v>
      </c>
      <c r="C2085" s="239" t="s">
        <v>115</v>
      </c>
      <c r="D2085" s="239" t="s">
        <v>3016</v>
      </c>
      <c r="E2085" s="239">
        <v>0</v>
      </c>
      <c r="F2085" s="239" t="s">
        <v>2484</v>
      </c>
      <c r="G2085" s="239" t="s">
        <v>25</v>
      </c>
      <c r="H2085" s="239">
        <v>2</v>
      </c>
      <c r="I2085" s="239" t="s">
        <v>17</v>
      </c>
      <c r="J2085" s="239" t="s">
        <v>17</v>
      </c>
      <c r="K2085" s="239" t="s">
        <v>3582</v>
      </c>
      <c r="L2085" s="240">
        <v>44496</v>
      </c>
      <c r="M2085" s="239" t="s">
        <v>20</v>
      </c>
    </row>
    <row r="2086" spans="1:13" x14ac:dyDescent="0.35">
      <c r="A2086" s="237" t="s">
        <v>113</v>
      </c>
      <c r="B2086" s="237" t="s">
        <v>114</v>
      </c>
      <c r="C2086" s="237" t="s">
        <v>115</v>
      </c>
      <c r="D2086" s="237" t="s">
        <v>2483</v>
      </c>
      <c r="E2086" s="237">
        <v>0</v>
      </c>
      <c r="F2086" s="237" t="s">
        <v>2484</v>
      </c>
      <c r="G2086" s="237" t="s">
        <v>25</v>
      </c>
      <c r="H2086" s="237">
        <v>2</v>
      </c>
      <c r="I2086" s="237" t="s">
        <v>17</v>
      </c>
      <c r="J2086" s="237" t="s">
        <v>17</v>
      </c>
      <c r="K2086" s="237" t="s">
        <v>3583</v>
      </c>
      <c r="L2086" s="238">
        <v>44496</v>
      </c>
      <c r="M2086" s="237" t="s">
        <v>20</v>
      </c>
    </row>
    <row r="2087" spans="1:13" x14ac:dyDescent="0.35">
      <c r="A2087" s="239" t="s">
        <v>1145</v>
      </c>
      <c r="B2087" s="239" t="s">
        <v>1146</v>
      </c>
      <c r="C2087" s="239" t="s">
        <v>1147</v>
      </c>
      <c r="D2087" s="239" t="s">
        <v>3004</v>
      </c>
      <c r="E2087" s="239">
        <v>0</v>
      </c>
      <c r="F2087" s="239" t="s">
        <v>2484</v>
      </c>
      <c r="G2087" s="239" t="s">
        <v>25</v>
      </c>
      <c r="H2087" s="239">
        <v>2</v>
      </c>
      <c r="I2087" s="239" t="s">
        <v>17</v>
      </c>
      <c r="J2087" s="239" t="s">
        <v>17</v>
      </c>
      <c r="K2087" s="239" t="s">
        <v>3584</v>
      </c>
      <c r="L2087" s="240">
        <v>44496</v>
      </c>
      <c r="M2087" s="239" t="s">
        <v>20</v>
      </c>
    </row>
    <row r="2088" spans="1:13" x14ac:dyDescent="0.35">
      <c r="A2088" s="237" t="s">
        <v>1145</v>
      </c>
      <c r="B2088" s="237" t="s">
        <v>1146</v>
      </c>
      <c r="C2088" s="237" t="s">
        <v>1147</v>
      </c>
      <c r="D2088" s="237" t="s">
        <v>3006</v>
      </c>
      <c r="E2088" s="237">
        <v>0</v>
      </c>
      <c r="F2088" s="237" t="s">
        <v>2484</v>
      </c>
      <c r="G2088" s="237" t="s">
        <v>25</v>
      </c>
      <c r="H2088" s="237">
        <v>2</v>
      </c>
      <c r="I2088" s="237" t="s">
        <v>17</v>
      </c>
      <c r="J2088" s="237" t="s">
        <v>17</v>
      </c>
      <c r="K2088" s="237" t="s">
        <v>3585</v>
      </c>
      <c r="L2088" s="238">
        <v>44496</v>
      </c>
      <c r="M2088" s="237" t="s">
        <v>20</v>
      </c>
    </row>
    <row r="2089" spans="1:13" x14ac:dyDescent="0.35">
      <c r="A2089" s="239" t="s">
        <v>1145</v>
      </c>
      <c r="B2089" s="239" t="s">
        <v>1146</v>
      </c>
      <c r="C2089" s="239" t="s">
        <v>1147</v>
      </c>
      <c r="D2089" s="239" t="s">
        <v>3008</v>
      </c>
      <c r="E2089" s="239">
        <v>0</v>
      </c>
      <c r="F2089" s="239" t="s">
        <v>2484</v>
      </c>
      <c r="G2089" s="239" t="s">
        <v>25</v>
      </c>
      <c r="H2089" s="239">
        <v>2</v>
      </c>
      <c r="I2089" s="239" t="s">
        <v>17</v>
      </c>
      <c r="J2089" s="239" t="s">
        <v>17</v>
      </c>
      <c r="K2089" s="239" t="s">
        <v>3586</v>
      </c>
      <c r="L2089" s="240">
        <v>44496</v>
      </c>
      <c r="M2089" s="239" t="s">
        <v>20</v>
      </c>
    </row>
    <row r="2090" spans="1:13" x14ac:dyDescent="0.35">
      <c r="A2090" s="237" t="s">
        <v>1145</v>
      </c>
      <c r="B2090" s="237" t="s">
        <v>1146</v>
      </c>
      <c r="C2090" s="237" t="s">
        <v>1147</v>
      </c>
      <c r="D2090" s="237" t="s">
        <v>3010</v>
      </c>
      <c r="E2090" s="237">
        <v>1</v>
      </c>
      <c r="F2090" s="237" t="s">
        <v>2484</v>
      </c>
      <c r="G2090" s="237" t="s">
        <v>25</v>
      </c>
      <c r="H2090" s="237">
        <v>2</v>
      </c>
      <c r="I2090" s="237" t="s">
        <v>17</v>
      </c>
      <c r="J2090" s="237" t="s">
        <v>17</v>
      </c>
      <c r="K2090" s="237" t="s">
        <v>3587</v>
      </c>
      <c r="L2090" s="238">
        <v>44496</v>
      </c>
      <c r="M2090" s="237" t="s">
        <v>20</v>
      </c>
    </row>
    <row r="2091" spans="1:13" x14ac:dyDescent="0.35">
      <c r="A2091" s="239" t="s">
        <v>1145</v>
      </c>
      <c r="B2091" s="239" t="s">
        <v>1146</v>
      </c>
      <c r="C2091" s="239" t="s">
        <v>1147</v>
      </c>
      <c r="D2091" s="239" t="s">
        <v>3012</v>
      </c>
      <c r="E2091" s="239">
        <v>3</v>
      </c>
      <c r="F2091" s="239" t="s">
        <v>2484</v>
      </c>
      <c r="G2091" s="239" t="s">
        <v>25</v>
      </c>
      <c r="H2091" s="239">
        <v>2</v>
      </c>
      <c r="I2091" s="239" t="s">
        <v>17</v>
      </c>
      <c r="J2091" s="239" t="s">
        <v>17</v>
      </c>
      <c r="K2091" s="239" t="s">
        <v>3588</v>
      </c>
      <c r="L2091" s="240">
        <v>44496</v>
      </c>
      <c r="M2091" s="239" t="s">
        <v>20</v>
      </c>
    </row>
    <row r="2092" spans="1:13" x14ac:dyDescent="0.35">
      <c r="A2092" s="237" t="s">
        <v>1145</v>
      </c>
      <c r="B2092" s="237" t="s">
        <v>1146</v>
      </c>
      <c r="C2092" s="237" t="s">
        <v>1147</v>
      </c>
      <c r="D2092" s="237" t="s">
        <v>3027</v>
      </c>
      <c r="E2092" s="237">
        <v>0</v>
      </c>
      <c r="F2092" s="237" t="s">
        <v>2484</v>
      </c>
      <c r="G2092" s="237" t="s">
        <v>25</v>
      </c>
      <c r="H2092" s="237">
        <v>2</v>
      </c>
      <c r="I2092" s="237" t="s">
        <v>17</v>
      </c>
      <c r="J2092" s="237" t="s">
        <v>17</v>
      </c>
      <c r="K2092" s="237" t="s">
        <v>3589</v>
      </c>
      <c r="L2092" s="238">
        <v>44496</v>
      </c>
      <c r="M2092" s="237" t="s">
        <v>20</v>
      </c>
    </row>
    <row r="2093" spans="1:13" x14ac:dyDescent="0.35">
      <c r="A2093" s="239" t="s">
        <v>1145</v>
      </c>
      <c r="B2093" s="239" t="s">
        <v>1146</v>
      </c>
      <c r="C2093" s="239" t="s">
        <v>1147</v>
      </c>
      <c r="D2093" s="239" t="s">
        <v>3014</v>
      </c>
      <c r="E2093" s="239">
        <v>2</v>
      </c>
      <c r="F2093" s="239" t="s">
        <v>2484</v>
      </c>
      <c r="G2093" s="239" t="s">
        <v>25</v>
      </c>
      <c r="H2093" s="239">
        <v>2</v>
      </c>
      <c r="I2093" s="239" t="s">
        <v>17</v>
      </c>
      <c r="J2093" s="239" t="s">
        <v>17</v>
      </c>
      <c r="K2093" s="239" t="s">
        <v>3590</v>
      </c>
      <c r="L2093" s="240">
        <v>44496</v>
      </c>
      <c r="M2093" s="239" t="s">
        <v>20</v>
      </c>
    </row>
    <row r="2094" spans="1:13" x14ac:dyDescent="0.35">
      <c r="A2094" s="237" t="s">
        <v>1145</v>
      </c>
      <c r="B2094" s="237" t="s">
        <v>1146</v>
      </c>
      <c r="C2094" s="237" t="s">
        <v>1147</v>
      </c>
      <c r="D2094" s="237" t="s">
        <v>3016</v>
      </c>
      <c r="E2094" s="237">
        <v>0</v>
      </c>
      <c r="F2094" s="237" t="s">
        <v>2484</v>
      </c>
      <c r="G2094" s="237" t="s">
        <v>25</v>
      </c>
      <c r="H2094" s="237">
        <v>2</v>
      </c>
      <c r="I2094" s="237" t="s">
        <v>17</v>
      </c>
      <c r="J2094" s="237" t="s">
        <v>17</v>
      </c>
      <c r="K2094" s="237" t="s">
        <v>3591</v>
      </c>
      <c r="L2094" s="238">
        <v>44496</v>
      </c>
      <c r="M2094" s="237" t="s">
        <v>20</v>
      </c>
    </row>
    <row r="2095" spans="1:13" x14ac:dyDescent="0.35">
      <c r="A2095" s="239" t="s">
        <v>1145</v>
      </c>
      <c r="B2095" s="239" t="s">
        <v>1146</v>
      </c>
      <c r="C2095" s="239" t="s">
        <v>1147</v>
      </c>
      <c r="D2095" s="239" t="s">
        <v>2483</v>
      </c>
      <c r="E2095" s="239">
        <v>0</v>
      </c>
      <c r="F2095" s="239" t="s">
        <v>2484</v>
      </c>
      <c r="G2095" s="239" t="s">
        <v>25</v>
      </c>
      <c r="H2095" s="239">
        <v>2</v>
      </c>
      <c r="I2095" s="239" t="s">
        <v>17</v>
      </c>
      <c r="J2095" s="239" t="s">
        <v>17</v>
      </c>
      <c r="K2095" s="239" t="s">
        <v>3592</v>
      </c>
      <c r="L2095" s="240">
        <v>44496</v>
      </c>
      <c r="M2095" s="239" t="s">
        <v>20</v>
      </c>
    </row>
    <row r="2096" spans="1:13" x14ac:dyDescent="0.35">
      <c r="A2096" s="237" t="s">
        <v>13</v>
      </c>
      <c r="B2096" s="237" t="s">
        <v>14</v>
      </c>
      <c r="C2096" s="237" t="s">
        <v>15</v>
      </c>
      <c r="D2096" s="237" t="s">
        <v>3004</v>
      </c>
      <c r="E2096" s="237">
        <v>2</v>
      </c>
      <c r="F2096" s="237" t="s">
        <v>2484</v>
      </c>
      <c r="G2096" s="237" t="s">
        <v>25</v>
      </c>
      <c r="H2096" s="237">
        <v>2</v>
      </c>
      <c r="I2096" s="237" t="s">
        <v>17</v>
      </c>
      <c r="J2096" s="237" t="s">
        <v>17</v>
      </c>
      <c r="K2096" s="237" t="s">
        <v>3593</v>
      </c>
      <c r="L2096" s="238">
        <v>44496</v>
      </c>
      <c r="M2096" s="237" t="s">
        <v>20</v>
      </c>
    </row>
    <row r="2097" spans="1:13" x14ac:dyDescent="0.35">
      <c r="A2097" s="239" t="s">
        <v>13</v>
      </c>
      <c r="B2097" s="239" t="s">
        <v>14</v>
      </c>
      <c r="C2097" s="239" t="s">
        <v>15</v>
      </c>
      <c r="D2097" s="239" t="s">
        <v>3006</v>
      </c>
      <c r="E2097" s="239">
        <v>0</v>
      </c>
      <c r="F2097" s="239" t="s">
        <v>2484</v>
      </c>
      <c r="G2097" s="239" t="s">
        <v>25</v>
      </c>
      <c r="H2097" s="239">
        <v>2</v>
      </c>
      <c r="I2097" s="239" t="s">
        <v>17</v>
      </c>
      <c r="J2097" s="239" t="s">
        <v>17</v>
      </c>
      <c r="K2097" s="239" t="s">
        <v>3594</v>
      </c>
      <c r="L2097" s="240">
        <v>44496</v>
      </c>
      <c r="M2097" s="239" t="s">
        <v>20</v>
      </c>
    </row>
    <row r="2098" spans="1:13" x14ac:dyDescent="0.35">
      <c r="A2098" s="237" t="s">
        <v>13</v>
      </c>
      <c r="B2098" s="237" t="s">
        <v>14</v>
      </c>
      <c r="C2098" s="237" t="s">
        <v>15</v>
      </c>
      <c r="D2098" s="237" t="s">
        <v>3008</v>
      </c>
      <c r="E2098" s="237">
        <v>2</v>
      </c>
      <c r="F2098" s="237" t="s">
        <v>2484</v>
      </c>
      <c r="G2098" s="237" t="s">
        <v>25</v>
      </c>
      <c r="H2098" s="237">
        <v>2</v>
      </c>
      <c r="I2098" s="237" t="s">
        <v>17</v>
      </c>
      <c r="J2098" s="237" t="s">
        <v>17</v>
      </c>
      <c r="K2098" s="237" t="s">
        <v>3595</v>
      </c>
      <c r="L2098" s="238">
        <v>44496</v>
      </c>
      <c r="M2098" s="237" t="s">
        <v>20</v>
      </c>
    </row>
    <row r="2099" spans="1:13" x14ac:dyDescent="0.35">
      <c r="A2099" s="239" t="s">
        <v>13</v>
      </c>
      <c r="B2099" s="239" t="s">
        <v>14</v>
      </c>
      <c r="C2099" s="239" t="s">
        <v>15</v>
      </c>
      <c r="D2099" s="239" t="s">
        <v>3010</v>
      </c>
      <c r="E2099" s="239">
        <v>3</v>
      </c>
      <c r="F2099" s="239" t="s">
        <v>2484</v>
      </c>
      <c r="G2099" s="239" t="s">
        <v>25</v>
      </c>
      <c r="H2099" s="239">
        <v>2</v>
      </c>
      <c r="I2099" s="239" t="s">
        <v>17</v>
      </c>
      <c r="J2099" s="239" t="s">
        <v>17</v>
      </c>
      <c r="K2099" s="239" t="s">
        <v>3596</v>
      </c>
      <c r="L2099" s="240">
        <v>44496</v>
      </c>
      <c r="M2099" s="239" t="s">
        <v>20</v>
      </c>
    </row>
    <row r="2100" spans="1:13" x14ac:dyDescent="0.35">
      <c r="A2100" s="237" t="s">
        <v>13</v>
      </c>
      <c r="B2100" s="237" t="s">
        <v>14</v>
      </c>
      <c r="C2100" s="237" t="s">
        <v>15</v>
      </c>
      <c r="D2100" s="237" t="s">
        <v>3012</v>
      </c>
      <c r="E2100" s="237">
        <v>3</v>
      </c>
      <c r="F2100" s="237" t="s">
        <v>2484</v>
      </c>
      <c r="G2100" s="237" t="s">
        <v>25</v>
      </c>
      <c r="H2100" s="237">
        <v>2</v>
      </c>
      <c r="I2100" s="237" t="s">
        <v>17</v>
      </c>
      <c r="J2100" s="237" t="s">
        <v>17</v>
      </c>
      <c r="K2100" s="237" t="s">
        <v>3597</v>
      </c>
      <c r="L2100" s="238">
        <v>44496</v>
      </c>
      <c r="M2100" s="237" t="s">
        <v>20</v>
      </c>
    </row>
    <row r="2101" spans="1:13" x14ac:dyDescent="0.35">
      <c r="A2101" s="239" t="s">
        <v>13</v>
      </c>
      <c r="B2101" s="239" t="s">
        <v>14</v>
      </c>
      <c r="C2101" s="239" t="s">
        <v>15</v>
      </c>
      <c r="D2101" s="239" t="s">
        <v>3027</v>
      </c>
      <c r="E2101" s="239">
        <v>1</v>
      </c>
      <c r="F2101" s="239" t="s">
        <v>2484</v>
      </c>
      <c r="G2101" s="239" t="s">
        <v>25</v>
      </c>
      <c r="H2101" s="239">
        <v>2</v>
      </c>
      <c r="I2101" s="239" t="s">
        <v>17</v>
      </c>
      <c r="J2101" s="239" t="s">
        <v>17</v>
      </c>
      <c r="K2101" s="239" t="s">
        <v>3598</v>
      </c>
      <c r="L2101" s="240">
        <v>44496</v>
      </c>
      <c r="M2101" s="239" t="s">
        <v>20</v>
      </c>
    </row>
    <row r="2102" spans="1:13" x14ac:dyDescent="0.35">
      <c r="A2102" s="237" t="s">
        <v>13</v>
      </c>
      <c r="B2102" s="237" t="s">
        <v>14</v>
      </c>
      <c r="C2102" s="237" t="s">
        <v>15</v>
      </c>
      <c r="D2102" s="237" t="s">
        <v>3014</v>
      </c>
      <c r="E2102" s="237">
        <v>3</v>
      </c>
      <c r="F2102" s="237" t="s">
        <v>2484</v>
      </c>
      <c r="G2102" s="237" t="s">
        <v>25</v>
      </c>
      <c r="H2102" s="237">
        <v>2</v>
      </c>
      <c r="I2102" s="237" t="s">
        <v>17</v>
      </c>
      <c r="J2102" s="237" t="s">
        <v>17</v>
      </c>
      <c r="K2102" s="237" t="s">
        <v>3599</v>
      </c>
      <c r="L2102" s="238">
        <v>44496</v>
      </c>
      <c r="M2102" s="237" t="s">
        <v>20</v>
      </c>
    </row>
    <row r="2103" spans="1:13" x14ac:dyDescent="0.35">
      <c r="A2103" s="239" t="s">
        <v>13</v>
      </c>
      <c r="B2103" s="239" t="s">
        <v>14</v>
      </c>
      <c r="C2103" s="239" t="s">
        <v>15</v>
      </c>
      <c r="D2103" s="239" t="s">
        <v>3016</v>
      </c>
      <c r="E2103" s="239">
        <v>3</v>
      </c>
      <c r="F2103" s="239" t="s">
        <v>2484</v>
      </c>
      <c r="G2103" s="239" t="s">
        <v>25</v>
      </c>
      <c r="H2103" s="239">
        <v>2</v>
      </c>
      <c r="I2103" s="239" t="s">
        <v>17</v>
      </c>
      <c r="J2103" s="239" t="s">
        <v>17</v>
      </c>
      <c r="K2103" s="239" t="s">
        <v>3600</v>
      </c>
      <c r="L2103" s="240">
        <v>44496</v>
      </c>
      <c r="M2103" s="239" t="s">
        <v>20</v>
      </c>
    </row>
    <row r="2104" spans="1:13" x14ac:dyDescent="0.35">
      <c r="A2104" s="237" t="s">
        <v>13</v>
      </c>
      <c r="B2104" s="237" t="s">
        <v>14</v>
      </c>
      <c r="C2104" s="237" t="s">
        <v>15</v>
      </c>
      <c r="D2104" s="237" t="s">
        <v>2483</v>
      </c>
      <c r="E2104" s="237">
        <v>3</v>
      </c>
      <c r="F2104" s="237" t="s">
        <v>2484</v>
      </c>
      <c r="G2104" s="237" t="s">
        <v>25</v>
      </c>
      <c r="H2104" s="237">
        <v>2</v>
      </c>
      <c r="I2104" s="237" t="s">
        <v>17</v>
      </c>
      <c r="J2104" s="237" t="s">
        <v>17</v>
      </c>
      <c r="K2104" s="237" t="s">
        <v>3601</v>
      </c>
      <c r="L2104" s="238">
        <v>44496</v>
      </c>
      <c r="M2104" s="237" t="s">
        <v>20</v>
      </c>
    </row>
    <row r="2105" spans="1:13" x14ac:dyDescent="0.35">
      <c r="A2105" s="239" t="s">
        <v>2547</v>
      </c>
      <c r="B2105" s="239" t="s">
        <v>2548</v>
      </c>
      <c r="C2105" s="239" t="s">
        <v>455</v>
      </c>
      <c r="D2105" s="239" t="s">
        <v>3004</v>
      </c>
      <c r="E2105" s="239">
        <v>0</v>
      </c>
      <c r="F2105" s="239" t="s">
        <v>2484</v>
      </c>
      <c r="G2105" s="239" t="s">
        <v>25</v>
      </c>
      <c r="H2105" s="239">
        <v>2</v>
      </c>
      <c r="I2105" s="239" t="s">
        <v>17</v>
      </c>
      <c r="J2105" s="239" t="s">
        <v>17</v>
      </c>
      <c r="K2105" s="239" t="s">
        <v>3602</v>
      </c>
      <c r="L2105" s="240">
        <v>44496</v>
      </c>
      <c r="M2105" s="239" t="s">
        <v>20</v>
      </c>
    </row>
    <row r="2106" spans="1:13" x14ac:dyDescent="0.35">
      <c r="A2106" s="237" t="s">
        <v>2547</v>
      </c>
      <c r="B2106" s="237" t="s">
        <v>2548</v>
      </c>
      <c r="C2106" s="237" t="s">
        <v>455</v>
      </c>
      <c r="D2106" s="237" t="s">
        <v>3006</v>
      </c>
      <c r="E2106" s="237">
        <v>1</v>
      </c>
      <c r="F2106" s="237" t="s">
        <v>2484</v>
      </c>
      <c r="G2106" s="237" t="s">
        <v>25</v>
      </c>
      <c r="H2106" s="237">
        <v>2</v>
      </c>
      <c r="I2106" s="237" t="s">
        <v>17</v>
      </c>
      <c r="J2106" s="237" t="s">
        <v>17</v>
      </c>
      <c r="K2106" s="237" t="s">
        <v>3603</v>
      </c>
      <c r="L2106" s="238">
        <v>44496</v>
      </c>
      <c r="M2106" s="237" t="s">
        <v>20</v>
      </c>
    </row>
    <row r="2107" spans="1:13" x14ac:dyDescent="0.35">
      <c r="A2107" s="239" t="s">
        <v>2547</v>
      </c>
      <c r="B2107" s="239" t="s">
        <v>2548</v>
      </c>
      <c r="C2107" s="239" t="s">
        <v>455</v>
      </c>
      <c r="D2107" s="239" t="s">
        <v>3008</v>
      </c>
      <c r="E2107" s="239">
        <v>2</v>
      </c>
      <c r="F2107" s="239" t="s">
        <v>2484</v>
      </c>
      <c r="G2107" s="239" t="s">
        <v>25</v>
      </c>
      <c r="H2107" s="239">
        <v>2</v>
      </c>
      <c r="I2107" s="239" t="s">
        <v>17</v>
      </c>
      <c r="J2107" s="239" t="s">
        <v>17</v>
      </c>
      <c r="K2107" s="239" t="s">
        <v>3604</v>
      </c>
      <c r="L2107" s="240">
        <v>44496</v>
      </c>
      <c r="M2107" s="239" t="s">
        <v>20</v>
      </c>
    </row>
    <row r="2108" spans="1:13" x14ac:dyDescent="0.35">
      <c r="A2108" s="237" t="s">
        <v>2547</v>
      </c>
      <c r="B2108" s="237" t="s">
        <v>2548</v>
      </c>
      <c r="C2108" s="237" t="s">
        <v>455</v>
      </c>
      <c r="D2108" s="237" t="s">
        <v>3010</v>
      </c>
      <c r="E2108" s="237">
        <v>3</v>
      </c>
      <c r="F2108" s="237" t="s">
        <v>2484</v>
      </c>
      <c r="G2108" s="237" t="s">
        <v>25</v>
      </c>
      <c r="H2108" s="237">
        <v>2</v>
      </c>
      <c r="I2108" s="237" t="s">
        <v>17</v>
      </c>
      <c r="J2108" s="237" t="s">
        <v>17</v>
      </c>
      <c r="K2108" s="237" t="s">
        <v>3605</v>
      </c>
      <c r="L2108" s="238">
        <v>44496</v>
      </c>
      <c r="M2108" s="237" t="s">
        <v>20</v>
      </c>
    </row>
    <row r="2109" spans="1:13" x14ac:dyDescent="0.35">
      <c r="A2109" s="239" t="s">
        <v>2547</v>
      </c>
      <c r="B2109" s="239" t="s">
        <v>2548</v>
      </c>
      <c r="C2109" s="239" t="s">
        <v>455</v>
      </c>
      <c r="D2109" s="239" t="s">
        <v>3012</v>
      </c>
      <c r="E2109" s="239">
        <v>3</v>
      </c>
      <c r="F2109" s="239" t="s">
        <v>2484</v>
      </c>
      <c r="G2109" s="239" t="s">
        <v>25</v>
      </c>
      <c r="H2109" s="239">
        <v>2</v>
      </c>
      <c r="I2109" s="239" t="s">
        <v>17</v>
      </c>
      <c r="J2109" s="239" t="s">
        <v>17</v>
      </c>
      <c r="K2109" s="239" t="s">
        <v>3606</v>
      </c>
      <c r="L2109" s="240">
        <v>44496</v>
      </c>
      <c r="M2109" s="239" t="s">
        <v>20</v>
      </c>
    </row>
    <row r="2110" spans="1:13" x14ac:dyDescent="0.35">
      <c r="A2110" s="237" t="s">
        <v>2547</v>
      </c>
      <c r="B2110" s="237" t="s">
        <v>2548</v>
      </c>
      <c r="C2110" s="237" t="s">
        <v>455</v>
      </c>
      <c r="D2110" s="237" t="s">
        <v>3027</v>
      </c>
      <c r="E2110" s="237">
        <v>1</v>
      </c>
      <c r="F2110" s="237" t="s">
        <v>2484</v>
      </c>
      <c r="G2110" s="237" t="s">
        <v>25</v>
      </c>
      <c r="H2110" s="237">
        <v>2</v>
      </c>
      <c r="I2110" s="237" t="s">
        <v>17</v>
      </c>
      <c r="J2110" s="237" t="s">
        <v>17</v>
      </c>
      <c r="K2110" s="237" t="s">
        <v>3607</v>
      </c>
      <c r="L2110" s="238">
        <v>44496</v>
      </c>
      <c r="M2110" s="237" t="s">
        <v>20</v>
      </c>
    </row>
    <row r="2111" spans="1:13" x14ac:dyDescent="0.35">
      <c r="A2111" s="239" t="s">
        <v>2547</v>
      </c>
      <c r="B2111" s="239" t="s">
        <v>2548</v>
      </c>
      <c r="C2111" s="239" t="s">
        <v>455</v>
      </c>
      <c r="D2111" s="239" t="s">
        <v>3014</v>
      </c>
      <c r="E2111" s="239">
        <v>2</v>
      </c>
      <c r="F2111" s="239" t="s">
        <v>2484</v>
      </c>
      <c r="G2111" s="239" t="s">
        <v>25</v>
      </c>
      <c r="H2111" s="239">
        <v>2</v>
      </c>
      <c r="I2111" s="239" t="s">
        <v>17</v>
      </c>
      <c r="J2111" s="239" t="s">
        <v>17</v>
      </c>
      <c r="K2111" s="239" t="s">
        <v>3608</v>
      </c>
      <c r="L2111" s="240">
        <v>44496</v>
      </c>
      <c r="M2111" s="239" t="s">
        <v>20</v>
      </c>
    </row>
    <row r="2112" spans="1:13" x14ac:dyDescent="0.35">
      <c r="A2112" s="237" t="s">
        <v>2547</v>
      </c>
      <c r="B2112" s="237" t="s">
        <v>2548</v>
      </c>
      <c r="C2112" s="237" t="s">
        <v>455</v>
      </c>
      <c r="D2112" s="237" t="s">
        <v>3016</v>
      </c>
      <c r="E2112" s="237">
        <v>3</v>
      </c>
      <c r="F2112" s="237" t="s">
        <v>2484</v>
      </c>
      <c r="G2112" s="237" t="s">
        <v>25</v>
      </c>
      <c r="H2112" s="237">
        <v>2</v>
      </c>
      <c r="I2112" s="237" t="s">
        <v>17</v>
      </c>
      <c r="J2112" s="237" t="s">
        <v>17</v>
      </c>
      <c r="K2112" s="237" t="s">
        <v>3609</v>
      </c>
      <c r="L2112" s="238">
        <v>44496</v>
      </c>
      <c r="M2112" s="237" t="s">
        <v>20</v>
      </c>
    </row>
    <row r="2113" spans="1:13" x14ac:dyDescent="0.35">
      <c r="A2113" s="239" t="s">
        <v>2547</v>
      </c>
      <c r="B2113" s="239" t="s">
        <v>2548</v>
      </c>
      <c r="C2113" s="239" t="s">
        <v>455</v>
      </c>
      <c r="D2113" s="239" t="s">
        <v>2483</v>
      </c>
      <c r="E2113" s="239">
        <v>3</v>
      </c>
      <c r="F2113" s="239" t="s">
        <v>2484</v>
      </c>
      <c r="G2113" s="239" t="s">
        <v>25</v>
      </c>
      <c r="H2113" s="239">
        <v>2</v>
      </c>
      <c r="I2113" s="239" t="s">
        <v>17</v>
      </c>
      <c r="J2113" s="239" t="s">
        <v>17</v>
      </c>
      <c r="K2113" s="239" t="s">
        <v>3610</v>
      </c>
      <c r="L2113" s="240">
        <v>44496</v>
      </c>
      <c r="M2113" s="239" t="s">
        <v>20</v>
      </c>
    </row>
    <row r="2114" spans="1:13" x14ac:dyDescent="0.35">
      <c r="A2114" s="237" t="s">
        <v>1467</v>
      </c>
      <c r="B2114" s="237" t="s">
        <v>1468</v>
      </c>
      <c r="C2114" s="237" t="s">
        <v>1469</v>
      </c>
      <c r="D2114" s="237" t="s">
        <v>3004</v>
      </c>
      <c r="E2114" s="237">
        <v>0</v>
      </c>
      <c r="F2114" s="237" t="s">
        <v>2484</v>
      </c>
      <c r="G2114" s="237" t="s">
        <v>25</v>
      </c>
      <c r="H2114" s="237">
        <v>2</v>
      </c>
      <c r="I2114" s="237" t="s">
        <v>17</v>
      </c>
      <c r="J2114" s="237" t="s">
        <v>17</v>
      </c>
      <c r="K2114" s="237" t="s">
        <v>3611</v>
      </c>
      <c r="L2114" s="238">
        <v>44496</v>
      </c>
      <c r="M2114" s="237" t="s">
        <v>20</v>
      </c>
    </row>
    <row r="2115" spans="1:13" x14ac:dyDescent="0.35">
      <c r="A2115" s="239" t="s">
        <v>1467</v>
      </c>
      <c r="B2115" s="239" t="s">
        <v>1468</v>
      </c>
      <c r="C2115" s="239" t="s">
        <v>1469</v>
      </c>
      <c r="D2115" s="239" t="s">
        <v>3006</v>
      </c>
      <c r="E2115" s="239">
        <v>0</v>
      </c>
      <c r="F2115" s="239" t="s">
        <v>2484</v>
      </c>
      <c r="G2115" s="239" t="s">
        <v>25</v>
      </c>
      <c r="H2115" s="239">
        <v>2</v>
      </c>
      <c r="I2115" s="239" t="s">
        <v>17</v>
      </c>
      <c r="J2115" s="239" t="s">
        <v>17</v>
      </c>
      <c r="K2115" s="239" t="s">
        <v>3612</v>
      </c>
      <c r="L2115" s="240">
        <v>44496</v>
      </c>
      <c r="M2115" s="239" t="s">
        <v>20</v>
      </c>
    </row>
    <row r="2116" spans="1:13" x14ac:dyDescent="0.35">
      <c r="A2116" s="237" t="s">
        <v>1467</v>
      </c>
      <c r="B2116" s="237" t="s">
        <v>1468</v>
      </c>
      <c r="C2116" s="237" t="s">
        <v>1469</v>
      </c>
      <c r="D2116" s="237" t="s">
        <v>3008</v>
      </c>
      <c r="E2116" s="237">
        <v>0</v>
      </c>
      <c r="F2116" s="237" t="s">
        <v>2484</v>
      </c>
      <c r="G2116" s="237" t="s">
        <v>25</v>
      </c>
      <c r="H2116" s="237">
        <v>2</v>
      </c>
      <c r="I2116" s="237" t="s">
        <v>17</v>
      </c>
      <c r="J2116" s="237" t="s">
        <v>17</v>
      </c>
      <c r="K2116" s="237" t="s">
        <v>3613</v>
      </c>
      <c r="L2116" s="238">
        <v>44496</v>
      </c>
      <c r="M2116" s="237" t="s">
        <v>20</v>
      </c>
    </row>
    <row r="2117" spans="1:13" x14ac:dyDescent="0.35">
      <c r="A2117" s="239" t="s">
        <v>1467</v>
      </c>
      <c r="B2117" s="239" t="s">
        <v>1468</v>
      </c>
      <c r="C2117" s="239" t="s">
        <v>1469</v>
      </c>
      <c r="D2117" s="239" t="s">
        <v>3010</v>
      </c>
      <c r="E2117" s="239">
        <v>0</v>
      </c>
      <c r="F2117" s="239" t="s">
        <v>2484</v>
      </c>
      <c r="G2117" s="239" t="s">
        <v>25</v>
      </c>
      <c r="H2117" s="239">
        <v>2</v>
      </c>
      <c r="I2117" s="239" t="s">
        <v>17</v>
      </c>
      <c r="J2117" s="239" t="s">
        <v>17</v>
      </c>
      <c r="K2117" s="239" t="s">
        <v>3614</v>
      </c>
      <c r="L2117" s="240">
        <v>44496</v>
      </c>
      <c r="M2117" s="239" t="s">
        <v>20</v>
      </c>
    </row>
    <row r="2118" spans="1:13" x14ac:dyDescent="0.35">
      <c r="A2118" s="237" t="s">
        <v>1467</v>
      </c>
      <c r="B2118" s="237" t="s">
        <v>1468</v>
      </c>
      <c r="C2118" s="237" t="s">
        <v>1469</v>
      </c>
      <c r="D2118" s="237" t="s">
        <v>3012</v>
      </c>
      <c r="E2118" s="237">
        <v>0</v>
      </c>
      <c r="F2118" s="237" t="s">
        <v>2484</v>
      </c>
      <c r="G2118" s="237" t="s">
        <v>25</v>
      </c>
      <c r="H2118" s="237">
        <v>2</v>
      </c>
      <c r="I2118" s="237" t="s">
        <v>17</v>
      </c>
      <c r="J2118" s="237" t="s">
        <v>17</v>
      </c>
      <c r="K2118" s="237" t="s">
        <v>3615</v>
      </c>
      <c r="L2118" s="238">
        <v>44496</v>
      </c>
      <c r="M2118" s="237" t="s">
        <v>20</v>
      </c>
    </row>
    <row r="2119" spans="1:13" x14ac:dyDescent="0.35">
      <c r="A2119" s="239" t="s">
        <v>1467</v>
      </c>
      <c r="B2119" s="239" t="s">
        <v>1468</v>
      </c>
      <c r="C2119" s="239" t="s">
        <v>1469</v>
      </c>
      <c r="D2119" s="239" t="s">
        <v>3027</v>
      </c>
      <c r="E2119" s="239">
        <v>1</v>
      </c>
      <c r="F2119" s="239" t="s">
        <v>2484</v>
      </c>
      <c r="G2119" s="239" t="s">
        <v>25</v>
      </c>
      <c r="H2119" s="239">
        <v>2</v>
      </c>
      <c r="I2119" s="239" t="s">
        <v>17</v>
      </c>
      <c r="J2119" s="239" t="s">
        <v>17</v>
      </c>
      <c r="K2119" s="239" t="s">
        <v>3616</v>
      </c>
      <c r="L2119" s="240">
        <v>44496</v>
      </c>
      <c r="M2119" s="239" t="s">
        <v>20</v>
      </c>
    </row>
    <row r="2120" spans="1:13" x14ac:dyDescent="0.35">
      <c r="A2120" s="237" t="s">
        <v>1467</v>
      </c>
      <c r="B2120" s="237" t="s">
        <v>1468</v>
      </c>
      <c r="C2120" s="237" t="s">
        <v>1469</v>
      </c>
      <c r="D2120" s="237" t="s">
        <v>3014</v>
      </c>
      <c r="E2120" s="237">
        <v>0</v>
      </c>
      <c r="F2120" s="237" t="s">
        <v>2484</v>
      </c>
      <c r="G2120" s="237" t="s">
        <v>25</v>
      </c>
      <c r="H2120" s="237">
        <v>2</v>
      </c>
      <c r="I2120" s="237" t="s">
        <v>17</v>
      </c>
      <c r="J2120" s="237" t="s">
        <v>17</v>
      </c>
      <c r="K2120" s="237" t="s">
        <v>3617</v>
      </c>
      <c r="L2120" s="238">
        <v>44496</v>
      </c>
      <c r="M2120" s="237" t="s">
        <v>20</v>
      </c>
    </row>
    <row r="2121" spans="1:13" x14ac:dyDescent="0.35">
      <c r="A2121" s="239" t="s">
        <v>1467</v>
      </c>
      <c r="B2121" s="239" t="s">
        <v>1468</v>
      </c>
      <c r="C2121" s="239" t="s">
        <v>1469</v>
      </c>
      <c r="D2121" s="239" t="s">
        <v>3016</v>
      </c>
      <c r="E2121" s="239">
        <v>0</v>
      </c>
      <c r="F2121" s="239" t="s">
        <v>2484</v>
      </c>
      <c r="G2121" s="239" t="s">
        <v>25</v>
      </c>
      <c r="H2121" s="239">
        <v>2</v>
      </c>
      <c r="I2121" s="239" t="s">
        <v>17</v>
      </c>
      <c r="J2121" s="239" t="s">
        <v>17</v>
      </c>
      <c r="K2121" s="239" t="s">
        <v>3618</v>
      </c>
      <c r="L2121" s="240">
        <v>44496</v>
      </c>
      <c r="M2121" s="239" t="s">
        <v>20</v>
      </c>
    </row>
    <row r="2122" spans="1:13" x14ac:dyDescent="0.35">
      <c r="A2122" s="237" t="s">
        <v>1467</v>
      </c>
      <c r="B2122" s="237" t="s">
        <v>1468</v>
      </c>
      <c r="C2122" s="237" t="s">
        <v>1469</v>
      </c>
      <c r="D2122" s="237" t="s">
        <v>2483</v>
      </c>
      <c r="E2122" s="237">
        <v>0</v>
      </c>
      <c r="F2122" s="237" t="s">
        <v>2484</v>
      </c>
      <c r="G2122" s="237" t="s">
        <v>25</v>
      </c>
      <c r="H2122" s="237">
        <v>2</v>
      </c>
      <c r="I2122" s="237" t="s">
        <v>17</v>
      </c>
      <c r="J2122" s="237" t="s">
        <v>17</v>
      </c>
      <c r="K2122" s="237" t="s">
        <v>3619</v>
      </c>
      <c r="L2122" s="238">
        <v>44496</v>
      </c>
      <c r="M2122" s="237" t="s">
        <v>20</v>
      </c>
    </row>
    <row r="2123" spans="1:13" x14ac:dyDescent="0.35">
      <c r="A2123" s="239" t="s">
        <v>601</v>
      </c>
      <c r="B2123" s="239" t="s">
        <v>602</v>
      </c>
      <c r="C2123" s="239" t="s">
        <v>603</v>
      </c>
      <c r="D2123" s="239" t="s">
        <v>3004</v>
      </c>
      <c r="E2123" s="239">
        <v>0</v>
      </c>
      <c r="F2123" s="239" t="s">
        <v>2484</v>
      </c>
      <c r="G2123" s="239" t="s">
        <v>25</v>
      </c>
      <c r="H2123" s="239">
        <v>2</v>
      </c>
      <c r="I2123" s="239" t="s">
        <v>17</v>
      </c>
      <c r="J2123" s="239" t="s">
        <v>17</v>
      </c>
      <c r="K2123" s="239" t="s">
        <v>3620</v>
      </c>
      <c r="L2123" s="240">
        <v>44496</v>
      </c>
      <c r="M2123" s="239" t="s">
        <v>20</v>
      </c>
    </row>
    <row r="2124" spans="1:13" x14ac:dyDescent="0.35">
      <c r="A2124" s="237" t="s">
        <v>601</v>
      </c>
      <c r="B2124" s="237" t="s">
        <v>602</v>
      </c>
      <c r="C2124" s="237" t="s">
        <v>603</v>
      </c>
      <c r="D2124" s="237" t="s">
        <v>3006</v>
      </c>
      <c r="E2124" s="237">
        <v>0</v>
      </c>
      <c r="F2124" s="237" t="s">
        <v>2484</v>
      </c>
      <c r="G2124" s="237" t="s">
        <v>25</v>
      </c>
      <c r="H2124" s="237">
        <v>2</v>
      </c>
      <c r="I2124" s="237" t="s">
        <v>17</v>
      </c>
      <c r="J2124" s="237" t="s">
        <v>17</v>
      </c>
      <c r="K2124" s="237" t="s">
        <v>3621</v>
      </c>
      <c r="L2124" s="238">
        <v>44496</v>
      </c>
      <c r="M2124" s="237" t="s">
        <v>20</v>
      </c>
    </row>
    <row r="2125" spans="1:13" x14ac:dyDescent="0.35">
      <c r="A2125" s="239" t="s">
        <v>601</v>
      </c>
      <c r="B2125" s="239" t="s">
        <v>602</v>
      </c>
      <c r="C2125" s="239" t="s">
        <v>603</v>
      </c>
      <c r="D2125" s="239" t="s">
        <v>3008</v>
      </c>
      <c r="E2125" s="239">
        <v>0</v>
      </c>
      <c r="F2125" s="239" t="s">
        <v>2484</v>
      </c>
      <c r="G2125" s="239" t="s">
        <v>25</v>
      </c>
      <c r="H2125" s="239">
        <v>2</v>
      </c>
      <c r="I2125" s="239" t="s">
        <v>17</v>
      </c>
      <c r="J2125" s="239" t="s">
        <v>17</v>
      </c>
      <c r="K2125" s="239" t="s">
        <v>3622</v>
      </c>
      <c r="L2125" s="240">
        <v>44496</v>
      </c>
      <c r="M2125" s="239" t="s">
        <v>20</v>
      </c>
    </row>
    <row r="2126" spans="1:13" x14ac:dyDescent="0.35">
      <c r="A2126" s="237" t="s">
        <v>601</v>
      </c>
      <c r="B2126" s="237" t="s">
        <v>602</v>
      </c>
      <c r="C2126" s="237" t="s">
        <v>603</v>
      </c>
      <c r="D2126" s="237" t="s">
        <v>3010</v>
      </c>
      <c r="E2126" s="237">
        <v>0</v>
      </c>
      <c r="F2126" s="237" t="s">
        <v>2484</v>
      </c>
      <c r="G2126" s="237" t="s">
        <v>25</v>
      </c>
      <c r="H2126" s="237">
        <v>2</v>
      </c>
      <c r="I2126" s="237" t="s">
        <v>17</v>
      </c>
      <c r="J2126" s="237" t="s">
        <v>17</v>
      </c>
      <c r="K2126" s="237" t="s">
        <v>3623</v>
      </c>
      <c r="L2126" s="238">
        <v>44496</v>
      </c>
      <c r="M2126" s="237" t="s">
        <v>20</v>
      </c>
    </row>
    <row r="2127" spans="1:13" x14ac:dyDescent="0.35">
      <c r="A2127" s="239" t="s">
        <v>601</v>
      </c>
      <c r="B2127" s="239" t="s">
        <v>602</v>
      </c>
      <c r="C2127" s="239" t="s">
        <v>603</v>
      </c>
      <c r="D2127" s="239" t="s">
        <v>3012</v>
      </c>
      <c r="E2127" s="239">
        <v>2</v>
      </c>
      <c r="F2127" s="239" t="s">
        <v>2484</v>
      </c>
      <c r="G2127" s="239" t="s">
        <v>25</v>
      </c>
      <c r="H2127" s="239">
        <v>2</v>
      </c>
      <c r="I2127" s="239" t="s">
        <v>17</v>
      </c>
      <c r="J2127" s="239" t="s">
        <v>17</v>
      </c>
      <c r="K2127" s="239" t="s">
        <v>3624</v>
      </c>
      <c r="L2127" s="240">
        <v>44496</v>
      </c>
      <c r="M2127" s="239" t="s">
        <v>20</v>
      </c>
    </row>
    <row r="2128" spans="1:13" x14ac:dyDescent="0.35">
      <c r="A2128" s="237" t="s">
        <v>601</v>
      </c>
      <c r="B2128" s="237" t="s">
        <v>602</v>
      </c>
      <c r="C2128" s="237" t="s">
        <v>603</v>
      </c>
      <c r="D2128" s="237" t="s">
        <v>3027</v>
      </c>
      <c r="E2128" s="237">
        <v>1</v>
      </c>
      <c r="F2128" s="237" t="s">
        <v>2484</v>
      </c>
      <c r="G2128" s="237" t="s">
        <v>25</v>
      </c>
      <c r="H2128" s="237">
        <v>2</v>
      </c>
      <c r="I2128" s="237" t="s">
        <v>17</v>
      </c>
      <c r="J2128" s="237" t="s">
        <v>17</v>
      </c>
      <c r="K2128" s="237" t="s">
        <v>3625</v>
      </c>
      <c r="L2128" s="238">
        <v>44496</v>
      </c>
      <c r="M2128" s="237" t="s">
        <v>20</v>
      </c>
    </row>
    <row r="2129" spans="1:13" x14ac:dyDescent="0.35">
      <c r="A2129" s="239" t="s">
        <v>601</v>
      </c>
      <c r="B2129" s="239" t="s">
        <v>602</v>
      </c>
      <c r="C2129" s="239" t="s">
        <v>603</v>
      </c>
      <c r="D2129" s="239" t="s">
        <v>3014</v>
      </c>
      <c r="E2129" s="239">
        <v>1</v>
      </c>
      <c r="F2129" s="239" t="s">
        <v>2484</v>
      </c>
      <c r="G2129" s="239" t="s">
        <v>25</v>
      </c>
      <c r="H2129" s="239">
        <v>2</v>
      </c>
      <c r="I2129" s="239" t="s">
        <v>17</v>
      </c>
      <c r="J2129" s="239" t="s">
        <v>17</v>
      </c>
      <c r="K2129" s="239" t="s">
        <v>3626</v>
      </c>
      <c r="L2129" s="240">
        <v>44496</v>
      </c>
      <c r="M2129" s="239" t="s">
        <v>20</v>
      </c>
    </row>
    <row r="2130" spans="1:13" x14ac:dyDescent="0.35">
      <c r="A2130" s="237" t="s">
        <v>601</v>
      </c>
      <c r="B2130" s="237" t="s">
        <v>602</v>
      </c>
      <c r="C2130" s="237" t="s">
        <v>603</v>
      </c>
      <c r="D2130" s="237" t="s">
        <v>3016</v>
      </c>
      <c r="E2130" s="237">
        <v>0</v>
      </c>
      <c r="F2130" s="237" t="s">
        <v>2484</v>
      </c>
      <c r="G2130" s="237" t="s">
        <v>25</v>
      </c>
      <c r="H2130" s="237">
        <v>2</v>
      </c>
      <c r="I2130" s="237" t="s">
        <v>17</v>
      </c>
      <c r="J2130" s="237" t="s">
        <v>17</v>
      </c>
      <c r="K2130" s="237" t="s">
        <v>3627</v>
      </c>
      <c r="L2130" s="238">
        <v>44496</v>
      </c>
      <c r="M2130" s="237" t="s">
        <v>20</v>
      </c>
    </row>
    <row r="2131" spans="1:13" x14ac:dyDescent="0.35">
      <c r="A2131" s="239" t="s">
        <v>601</v>
      </c>
      <c r="B2131" s="239" t="s">
        <v>602</v>
      </c>
      <c r="C2131" s="239" t="s">
        <v>603</v>
      </c>
      <c r="D2131" s="239" t="s">
        <v>2483</v>
      </c>
      <c r="E2131" s="239">
        <v>0</v>
      </c>
      <c r="F2131" s="239" t="s">
        <v>2484</v>
      </c>
      <c r="G2131" s="239" t="s">
        <v>25</v>
      </c>
      <c r="H2131" s="239">
        <v>2</v>
      </c>
      <c r="I2131" s="239" t="s">
        <v>17</v>
      </c>
      <c r="J2131" s="239" t="s">
        <v>17</v>
      </c>
      <c r="K2131" s="239" t="s">
        <v>3628</v>
      </c>
      <c r="L2131" s="240">
        <v>44496</v>
      </c>
      <c r="M2131" s="239" t="s">
        <v>20</v>
      </c>
    </row>
    <row r="2132" spans="1:13" x14ac:dyDescent="0.35">
      <c r="A2132" s="237" t="s">
        <v>1016</v>
      </c>
      <c r="B2132" s="237" t="s">
        <v>1017</v>
      </c>
      <c r="C2132" s="237" t="s">
        <v>1018</v>
      </c>
      <c r="D2132" s="237" t="s">
        <v>3004</v>
      </c>
      <c r="E2132" s="237">
        <v>3</v>
      </c>
      <c r="F2132" s="237" t="s">
        <v>2484</v>
      </c>
      <c r="G2132" s="237" t="s">
        <v>25</v>
      </c>
      <c r="H2132" s="237">
        <v>2</v>
      </c>
      <c r="I2132" s="237" t="s">
        <v>17</v>
      </c>
      <c r="J2132" s="237" t="s">
        <v>17</v>
      </c>
      <c r="K2132" s="237" t="s">
        <v>3629</v>
      </c>
      <c r="L2132" s="238">
        <v>44496</v>
      </c>
      <c r="M2132" s="237" t="s">
        <v>20</v>
      </c>
    </row>
    <row r="2133" spans="1:13" x14ac:dyDescent="0.35">
      <c r="A2133" s="239" t="s">
        <v>1016</v>
      </c>
      <c r="B2133" s="239" t="s">
        <v>1017</v>
      </c>
      <c r="C2133" s="239" t="s">
        <v>1018</v>
      </c>
      <c r="D2133" s="239" t="s">
        <v>3006</v>
      </c>
      <c r="E2133" s="239">
        <v>3</v>
      </c>
      <c r="F2133" s="239" t="s">
        <v>2484</v>
      </c>
      <c r="G2133" s="239" t="s">
        <v>25</v>
      </c>
      <c r="H2133" s="239">
        <v>2</v>
      </c>
      <c r="I2133" s="239" t="s">
        <v>17</v>
      </c>
      <c r="J2133" s="239" t="s">
        <v>17</v>
      </c>
      <c r="K2133" s="239" t="s">
        <v>3630</v>
      </c>
      <c r="L2133" s="240">
        <v>44496</v>
      </c>
      <c r="M2133" s="239" t="s">
        <v>20</v>
      </c>
    </row>
    <row r="2134" spans="1:13" x14ac:dyDescent="0.35">
      <c r="A2134" s="237" t="s">
        <v>1016</v>
      </c>
      <c r="B2134" s="237" t="s">
        <v>1017</v>
      </c>
      <c r="C2134" s="237" t="s">
        <v>1018</v>
      </c>
      <c r="D2134" s="237" t="s">
        <v>3008</v>
      </c>
      <c r="E2134" s="237">
        <v>3</v>
      </c>
      <c r="F2134" s="237" t="s">
        <v>2484</v>
      </c>
      <c r="G2134" s="237" t="s">
        <v>25</v>
      </c>
      <c r="H2134" s="237">
        <v>2</v>
      </c>
      <c r="I2134" s="237" t="s">
        <v>17</v>
      </c>
      <c r="J2134" s="237" t="s">
        <v>17</v>
      </c>
      <c r="K2134" s="237" t="s">
        <v>3631</v>
      </c>
      <c r="L2134" s="238">
        <v>44496</v>
      </c>
      <c r="M2134" s="237" t="s">
        <v>20</v>
      </c>
    </row>
    <row r="2135" spans="1:13" x14ac:dyDescent="0.35">
      <c r="A2135" s="239" t="s">
        <v>1016</v>
      </c>
      <c r="B2135" s="239" t="s">
        <v>1017</v>
      </c>
      <c r="C2135" s="239" t="s">
        <v>1018</v>
      </c>
      <c r="D2135" s="239" t="s">
        <v>3010</v>
      </c>
      <c r="E2135" s="239">
        <v>3</v>
      </c>
      <c r="F2135" s="239" t="s">
        <v>2484</v>
      </c>
      <c r="G2135" s="239" t="s">
        <v>25</v>
      </c>
      <c r="H2135" s="239">
        <v>2</v>
      </c>
      <c r="I2135" s="239" t="s">
        <v>17</v>
      </c>
      <c r="J2135" s="239" t="s">
        <v>17</v>
      </c>
      <c r="K2135" s="239" t="s">
        <v>3632</v>
      </c>
      <c r="L2135" s="240">
        <v>44496</v>
      </c>
      <c r="M2135" s="239" t="s">
        <v>20</v>
      </c>
    </row>
    <row r="2136" spans="1:13" x14ac:dyDescent="0.35">
      <c r="A2136" s="237" t="s">
        <v>1016</v>
      </c>
      <c r="B2136" s="237" t="s">
        <v>1017</v>
      </c>
      <c r="C2136" s="237" t="s">
        <v>1018</v>
      </c>
      <c r="D2136" s="237" t="s">
        <v>3012</v>
      </c>
      <c r="E2136" s="237">
        <v>3</v>
      </c>
      <c r="F2136" s="237" t="s">
        <v>2484</v>
      </c>
      <c r="G2136" s="237" t="s">
        <v>25</v>
      </c>
      <c r="H2136" s="237">
        <v>2</v>
      </c>
      <c r="I2136" s="237" t="s">
        <v>17</v>
      </c>
      <c r="J2136" s="237" t="s">
        <v>17</v>
      </c>
      <c r="K2136" s="237" t="s">
        <v>3633</v>
      </c>
      <c r="L2136" s="238">
        <v>44496</v>
      </c>
      <c r="M2136" s="237" t="s">
        <v>20</v>
      </c>
    </row>
    <row r="2137" spans="1:13" x14ac:dyDescent="0.35">
      <c r="A2137" s="239" t="s">
        <v>1016</v>
      </c>
      <c r="B2137" s="239" t="s">
        <v>1017</v>
      </c>
      <c r="C2137" s="239" t="s">
        <v>1018</v>
      </c>
      <c r="D2137" s="239" t="s">
        <v>3027</v>
      </c>
      <c r="E2137" s="239">
        <v>2</v>
      </c>
      <c r="F2137" s="239" t="s">
        <v>2484</v>
      </c>
      <c r="G2137" s="239" t="s">
        <v>25</v>
      </c>
      <c r="H2137" s="239">
        <v>2</v>
      </c>
      <c r="I2137" s="239" t="s">
        <v>17</v>
      </c>
      <c r="J2137" s="239" t="s">
        <v>17</v>
      </c>
      <c r="K2137" s="239" t="s">
        <v>3634</v>
      </c>
      <c r="L2137" s="240">
        <v>44496</v>
      </c>
      <c r="M2137" s="239" t="s">
        <v>20</v>
      </c>
    </row>
    <row r="2138" spans="1:13" x14ac:dyDescent="0.35">
      <c r="A2138" s="237" t="s">
        <v>1016</v>
      </c>
      <c r="B2138" s="237" t="s">
        <v>1017</v>
      </c>
      <c r="C2138" s="237" t="s">
        <v>1018</v>
      </c>
      <c r="D2138" s="237" t="s">
        <v>3014</v>
      </c>
      <c r="E2138" s="237">
        <v>3</v>
      </c>
      <c r="F2138" s="237" t="s">
        <v>2484</v>
      </c>
      <c r="G2138" s="237" t="s">
        <v>25</v>
      </c>
      <c r="H2138" s="237">
        <v>2</v>
      </c>
      <c r="I2138" s="237" t="s">
        <v>17</v>
      </c>
      <c r="J2138" s="237" t="s">
        <v>17</v>
      </c>
      <c r="K2138" s="237" t="s">
        <v>3635</v>
      </c>
      <c r="L2138" s="238">
        <v>44496</v>
      </c>
      <c r="M2138" s="237" t="s">
        <v>20</v>
      </c>
    </row>
    <row r="2139" spans="1:13" x14ac:dyDescent="0.35">
      <c r="A2139" s="239" t="s">
        <v>1016</v>
      </c>
      <c r="B2139" s="239" t="s">
        <v>1017</v>
      </c>
      <c r="C2139" s="239" t="s">
        <v>1018</v>
      </c>
      <c r="D2139" s="239" t="s">
        <v>3016</v>
      </c>
      <c r="E2139" s="239">
        <v>2</v>
      </c>
      <c r="F2139" s="239" t="s">
        <v>2484</v>
      </c>
      <c r="G2139" s="239" t="s">
        <v>25</v>
      </c>
      <c r="H2139" s="239">
        <v>2</v>
      </c>
      <c r="I2139" s="239" t="s">
        <v>17</v>
      </c>
      <c r="J2139" s="239" t="s">
        <v>17</v>
      </c>
      <c r="K2139" s="239" t="s">
        <v>3636</v>
      </c>
      <c r="L2139" s="240">
        <v>44496</v>
      </c>
      <c r="M2139" s="239" t="s">
        <v>20</v>
      </c>
    </row>
    <row r="2140" spans="1:13" x14ac:dyDescent="0.35">
      <c r="A2140" s="237" t="s">
        <v>1016</v>
      </c>
      <c r="B2140" s="237" t="s">
        <v>1017</v>
      </c>
      <c r="C2140" s="237" t="s">
        <v>1018</v>
      </c>
      <c r="D2140" s="237" t="s">
        <v>2483</v>
      </c>
      <c r="E2140" s="237">
        <v>1</v>
      </c>
      <c r="F2140" s="237" t="s">
        <v>2484</v>
      </c>
      <c r="G2140" s="237" t="s">
        <v>25</v>
      </c>
      <c r="H2140" s="237">
        <v>2</v>
      </c>
      <c r="I2140" s="237" t="s">
        <v>17</v>
      </c>
      <c r="J2140" s="237" t="s">
        <v>17</v>
      </c>
      <c r="K2140" s="237" t="s">
        <v>3637</v>
      </c>
      <c r="L2140" s="238">
        <v>44496</v>
      </c>
      <c r="M2140" s="237" t="s">
        <v>20</v>
      </c>
    </row>
    <row r="2141" spans="1:13" x14ac:dyDescent="0.35">
      <c r="A2141" s="239" t="s">
        <v>625</v>
      </c>
      <c r="B2141" s="239" t="s">
        <v>626</v>
      </c>
      <c r="C2141" s="239" t="s">
        <v>627</v>
      </c>
      <c r="D2141" s="239" t="s">
        <v>3004</v>
      </c>
      <c r="E2141" s="239">
        <v>1</v>
      </c>
      <c r="F2141" s="239" t="s">
        <v>2484</v>
      </c>
      <c r="G2141" s="239" t="s">
        <v>25</v>
      </c>
      <c r="H2141" s="239">
        <v>2</v>
      </c>
      <c r="I2141" s="239" t="s">
        <v>17</v>
      </c>
      <c r="J2141" s="239" t="s">
        <v>17</v>
      </c>
      <c r="K2141" s="239" t="s">
        <v>3638</v>
      </c>
      <c r="L2141" s="240">
        <v>44496</v>
      </c>
      <c r="M2141" s="239" t="s">
        <v>20</v>
      </c>
    </row>
    <row r="2142" spans="1:13" x14ac:dyDescent="0.35">
      <c r="A2142" s="237" t="s">
        <v>625</v>
      </c>
      <c r="B2142" s="237" t="s">
        <v>626</v>
      </c>
      <c r="C2142" s="237" t="s">
        <v>627</v>
      </c>
      <c r="D2142" s="237" t="s">
        <v>3006</v>
      </c>
      <c r="E2142" s="237">
        <v>2</v>
      </c>
      <c r="F2142" s="237" t="s">
        <v>2484</v>
      </c>
      <c r="G2142" s="237" t="s">
        <v>25</v>
      </c>
      <c r="H2142" s="237">
        <v>2</v>
      </c>
      <c r="I2142" s="237" t="s">
        <v>17</v>
      </c>
      <c r="J2142" s="237" t="s">
        <v>17</v>
      </c>
      <c r="K2142" s="237" t="s">
        <v>3639</v>
      </c>
      <c r="L2142" s="238">
        <v>44496</v>
      </c>
      <c r="M2142" s="237" t="s">
        <v>20</v>
      </c>
    </row>
    <row r="2143" spans="1:13" x14ac:dyDescent="0.35">
      <c r="A2143" s="239" t="s">
        <v>625</v>
      </c>
      <c r="B2143" s="239" t="s">
        <v>626</v>
      </c>
      <c r="C2143" s="239" t="s">
        <v>627</v>
      </c>
      <c r="D2143" s="239" t="s">
        <v>3008</v>
      </c>
      <c r="E2143" s="239">
        <v>1</v>
      </c>
      <c r="F2143" s="239" t="s">
        <v>2484</v>
      </c>
      <c r="G2143" s="239" t="s">
        <v>25</v>
      </c>
      <c r="H2143" s="239">
        <v>2</v>
      </c>
      <c r="I2143" s="239" t="s">
        <v>17</v>
      </c>
      <c r="J2143" s="239" t="s">
        <v>17</v>
      </c>
      <c r="K2143" s="239" t="s">
        <v>3640</v>
      </c>
      <c r="L2143" s="240">
        <v>44496</v>
      </c>
      <c r="M2143" s="239" t="s">
        <v>20</v>
      </c>
    </row>
    <row r="2144" spans="1:13" x14ac:dyDescent="0.35">
      <c r="A2144" s="237" t="s">
        <v>625</v>
      </c>
      <c r="B2144" s="237" t="s">
        <v>626</v>
      </c>
      <c r="C2144" s="237" t="s">
        <v>627</v>
      </c>
      <c r="D2144" s="237" t="s">
        <v>3010</v>
      </c>
      <c r="E2144" s="237">
        <v>3</v>
      </c>
      <c r="F2144" s="237" t="s">
        <v>2484</v>
      </c>
      <c r="G2144" s="237" t="s">
        <v>25</v>
      </c>
      <c r="H2144" s="237">
        <v>2</v>
      </c>
      <c r="I2144" s="237" t="s">
        <v>17</v>
      </c>
      <c r="J2144" s="237" t="s">
        <v>17</v>
      </c>
      <c r="K2144" s="237" t="s">
        <v>3641</v>
      </c>
      <c r="L2144" s="238">
        <v>44496</v>
      </c>
      <c r="M2144" s="237" t="s">
        <v>20</v>
      </c>
    </row>
    <row r="2145" spans="1:13" x14ac:dyDescent="0.35">
      <c r="A2145" s="239" t="s">
        <v>625</v>
      </c>
      <c r="B2145" s="239" t="s">
        <v>626</v>
      </c>
      <c r="C2145" s="239" t="s">
        <v>627</v>
      </c>
      <c r="D2145" s="239" t="s">
        <v>3012</v>
      </c>
      <c r="E2145" s="239">
        <v>3</v>
      </c>
      <c r="F2145" s="239" t="s">
        <v>2484</v>
      </c>
      <c r="G2145" s="239" t="s">
        <v>25</v>
      </c>
      <c r="H2145" s="239">
        <v>2</v>
      </c>
      <c r="I2145" s="239" t="s">
        <v>17</v>
      </c>
      <c r="J2145" s="239" t="s">
        <v>17</v>
      </c>
      <c r="K2145" s="239" t="s">
        <v>3642</v>
      </c>
      <c r="L2145" s="240">
        <v>44496</v>
      </c>
      <c r="M2145" s="239" t="s">
        <v>20</v>
      </c>
    </row>
    <row r="2146" spans="1:13" x14ac:dyDescent="0.35">
      <c r="A2146" s="237" t="s">
        <v>625</v>
      </c>
      <c r="B2146" s="237" t="s">
        <v>626</v>
      </c>
      <c r="C2146" s="237" t="s">
        <v>627</v>
      </c>
      <c r="D2146" s="237" t="s">
        <v>3027</v>
      </c>
      <c r="E2146" s="237">
        <v>1</v>
      </c>
      <c r="F2146" s="237" t="s">
        <v>2484</v>
      </c>
      <c r="G2146" s="237" t="s">
        <v>25</v>
      </c>
      <c r="H2146" s="237">
        <v>2</v>
      </c>
      <c r="I2146" s="237" t="s">
        <v>17</v>
      </c>
      <c r="J2146" s="237" t="s">
        <v>17</v>
      </c>
      <c r="K2146" s="237" t="s">
        <v>3643</v>
      </c>
      <c r="L2146" s="238">
        <v>44496</v>
      </c>
      <c r="M2146" s="237" t="s">
        <v>20</v>
      </c>
    </row>
    <row r="2147" spans="1:13" x14ac:dyDescent="0.35">
      <c r="A2147" s="239" t="s">
        <v>625</v>
      </c>
      <c r="B2147" s="239" t="s">
        <v>626</v>
      </c>
      <c r="C2147" s="239" t="s">
        <v>627</v>
      </c>
      <c r="D2147" s="239" t="s">
        <v>3014</v>
      </c>
      <c r="E2147" s="239">
        <v>2</v>
      </c>
      <c r="F2147" s="239" t="s">
        <v>2484</v>
      </c>
      <c r="G2147" s="239" t="s">
        <v>25</v>
      </c>
      <c r="H2147" s="239">
        <v>2</v>
      </c>
      <c r="I2147" s="239" t="s">
        <v>17</v>
      </c>
      <c r="J2147" s="239" t="s">
        <v>17</v>
      </c>
      <c r="K2147" s="239" t="s">
        <v>3644</v>
      </c>
      <c r="L2147" s="240">
        <v>44496</v>
      </c>
      <c r="M2147" s="239" t="s">
        <v>20</v>
      </c>
    </row>
    <row r="2148" spans="1:13" x14ac:dyDescent="0.35">
      <c r="A2148" s="237" t="s">
        <v>625</v>
      </c>
      <c r="B2148" s="237" t="s">
        <v>626</v>
      </c>
      <c r="C2148" s="237" t="s">
        <v>627</v>
      </c>
      <c r="D2148" s="237" t="s">
        <v>3016</v>
      </c>
      <c r="E2148" s="237">
        <v>2</v>
      </c>
      <c r="F2148" s="237" t="s">
        <v>2484</v>
      </c>
      <c r="G2148" s="237" t="s">
        <v>25</v>
      </c>
      <c r="H2148" s="237">
        <v>2</v>
      </c>
      <c r="I2148" s="237" t="s">
        <v>17</v>
      </c>
      <c r="J2148" s="237" t="s">
        <v>17</v>
      </c>
      <c r="K2148" s="237" t="s">
        <v>3645</v>
      </c>
      <c r="L2148" s="238">
        <v>44496</v>
      </c>
      <c r="M2148" s="237" t="s">
        <v>20</v>
      </c>
    </row>
    <row r="2149" spans="1:13" x14ac:dyDescent="0.35">
      <c r="A2149" s="239" t="s">
        <v>625</v>
      </c>
      <c r="B2149" s="239" t="s">
        <v>626</v>
      </c>
      <c r="C2149" s="239" t="s">
        <v>627</v>
      </c>
      <c r="D2149" s="239" t="s">
        <v>2483</v>
      </c>
      <c r="E2149" s="239">
        <v>0</v>
      </c>
      <c r="F2149" s="239" t="s">
        <v>2484</v>
      </c>
      <c r="G2149" s="239" t="s">
        <v>25</v>
      </c>
      <c r="H2149" s="239">
        <v>2</v>
      </c>
      <c r="I2149" s="239" t="s">
        <v>17</v>
      </c>
      <c r="J2149" s="239" t="s">
        <v>17</v>
      </c>
      <c r="K2149" s="239" t="s">
        <v>3646</v>
      </c>
      <c r="L2149" s="240">
        <v>44496</v>
      </c>
      <c r="M2149" s="239" t="s">
        <v>20</v>
      </c>
    </row>
    <row r="2150" spans="1:13" x14ac:dyDescent="0.35">
      <c r="A2150" s="237" t="s">
        <v>1476</v>
      </c>
      <c r="B2150" s="237" t="s">
        <v>1477</v>
      </c>
      <c r="C2150" s="237" t="s">
        <v>627</v>
      </c>
      <c r="D2150" s="237" t="s">
        <v>3004</v>
      </c>
      <c r="E2150" s="237">
        <v>0</v>
      </c>
      <c r="F2150" s="237" t="s">
        <v>2484</v>
      </c>
      <c r="G2150" s="237" t="s">
        <v>25</v>
      </c>
      <c r="H2150" s="237">
        <v>2</v>
      </c>
      <c r="I2150" s="237" t="s">
        <v>17</v>
      </c>
      <c r="J2150" s="237" t="s">
        <v>17</v>
      </c>
      <c r="K2150" s="237" t="s">
        <v>3647</v>
      </c>
      <c r="L2150" s="238">
        <v>44496</v>
      </c>
      <c r="M2150" s="237" t="s">
        <v>20</v>
      </c>
    </row>
    <row r="2151" spans="1:13" x14ac:dyDescent="0.35">
      <c r="A2151" s="239" t="s">
        <v>1476</v>
      </c>
      <c r="B2151" s="239" t="s">
        <v>1477</v>
      </c>
      <c r="C2151" s="239" t="s">
        <v>627</v>
      </c>
      <c r="D2151" s="239" t="s">
        <v>3006</v>
      </c>
      <c r="E2151" s="239">
        <v>2</v>
      </c>
      <c r="F2151" s="239" t="s">
        <v>2484</v>
      </c>
      <c r="G2151" s="239" t="s">
        <v>25</v>
      </c>
      <c r="H2151" s="239">
        <v>2</v>
      </c>
      <c r="I2151" s="239" t="s">
        <v>17</v>
      </c>
      <c r="J2151" s="239" t="s">
        <v>17</v>
      </c>
      <c r="K2151" s="239" t="s">
        <v>3648</v>
      </c>
      <c r="L2151" s="240">
        <v>44496</v>
      </c>
      <c r="M2151" s="239" t="s">
        <v>20</v>
      </c>
    </row>
    <row r="2152" spans="1:13" x14ac:dyDescent="0.35">
      <c r="A2152" s="237" t="s">
        <v>1476</v>
      </c>
      <c r="B2152" s="237" t="s">
        <v>1477</v>
      </c>
      <c r="C2152" s="237" t="s">
        <v>627</v>
      </c>
      <c r="D2152" s="237" t="s">
        <v>3008</v>
      </c>
      <c r="E2152" s="237">
        <v>0</v>
      </c>
      <c r="F2152" s="237" t="s">
        <v>2484</v>
      </c>
      <c r="G2152" s="237" t="s">
        <v>25</v>
      </c>
      <c r="H2152" s="237">
        <v>2</v>
      </c>
      <c r="I2152" s="237" t="s">
        <v>17</v>
      </c>
      <c r="J2152" s="237" t="s">
        <v>17</v>
      </c>
      <c r="K2152" s="237" t="s">
        <v>3649</v>
      </c>
      <c r="L2152" s="238">
        <v>44496</v>
      </c>
      <c r="M2152" s="237" t="s">
        <v>20</v>
      </c>
    </row>
    <row r="2153" spans="1:13" x14ac:dyDescent="0.35">
      <c r="A2153" s="239" t="s">
        <v>1476</v>
      </c>
      <c r="B2153" s="239" t="s">
        <v>1477</v>
      </c>
      <c r="C2153" s="239" t="s">
        <v>627</v>
      </c>
      <c r="D2153" s="239" t="s">
        <v>3010</v>
      </c>
      <c r="E2153" s="239">
        <v>0</v>
      </c>
      <c r="F2153" s="239" t="s">
        <v>2484</v>
      </c>
      <c r="G2153" s="239" t="s">
        <v>25</v>
      </c>
      <c r="H2153" s="239">
        <v>2</v>
      </c>
      <c r="I2153" s="239" t="s">
        <v>17</v>
      </c>
      <c r="J2153" s="239" t="s">
        <v>17</v>
      </c>
      <c r="K2153" s="239" t="s">
        <v>3650</v>
      </c>
      <c r="L2153" s="240">
        <v>44496</v>
      </c>
      <c r="M2153" s="239" t="s">
        <v>20</v>
      </c>
    </row>
    <row r="2154" spans="1:13" x14ac:dyDescent="0.35">
      <c r="A2154" s="237" t="s">
        <v>1476</v>
      </c>
      <c r="B2154" s="237" t="s">
        <v>1477</v>
      </c>
      <c r="C2154" s="237" t="s">
        <v>627</v>
      </c>
      <c r="D2154" s="237" t="s">
        <v>3012</v>
      </c>
      <c r="E2154" s="237">
        <v>3</v>
      </c>
      <c r="F2154" s="237" t="s">
        <v>2484</v>
      </c>
      <c r="G2154" s="237" t="s">
        <v>25</v>
      </c>
      <c r="H2154" s="237">
        <v>2</v>
      </c>
      <c r="I2154" s="237" t="s">
        <v>17</v>
      </c>
      <c r="J2154" s="237" t="s">
        <v>17</v>
      </c>
      <c r="K2154" s="237" t="s">
        <v>3651</v>
      </c>
      <c r="L2154" s="238">
        <v>44496</v>
      </c>
      <c r="M2154" s="237" t="s">
        <v>20</v>
      </c>
    </row>
    <row r="2155" spans="1:13" x14ac:dyDescent="0.35">
      <c r="A2155" s="239" t="s">
        <v>1476</v>
      </c>
      <c r="B2155" s="239" t="s">
        <v>1477</v>
      </c>
      <c r="C2155" s="239" t="s">
        <v>627</v>
      </c>
      <c r="D2155" s="239" t="s">
        <v>3027</v>
      </c>
      <c r="E2155" s="239">
        <v>1</v>
      </c>
      <c r="F2155" s="239" t="s">
        <v>2484</v>
      </c>
      <c r="G2155" s="239" t="s">
        <v>25</v>
      </c>
      <c r="H2155" s="239">
        <v>2</v>
      </c>
      <c r="I2155" s="239" t="s">
        <v>17</v>
      </c>
      <c r="J2155" s="239" t="s">
        <v>17</v>
      </c>
      <c r="K2155" s="239" t="s">
        <v>3652</v>
      </c>
      <c r="L2155" s="240">
        <v>44496</v>
      </c>
      <c r="M2155" s="239" t="s">
        <v>20</v>
      </c>
    </row>
    <row r="2156" spans="1:13" x14ac:dyDescent="0.35">
      <c r="A2156" s="237" t="s">
        <v>1476</v>
      </c>
      <c r="B2156" s="237" t="s">
        <v>1477</v>
      </c>
      <c r="C2156" s="237" t="s">
        <v>627</v>
      </c>
      <c r="D2156" s="237" t="s">
        <v>3014</v>
      </c>
      <c r="E2156" s="237">
        <v>1</v>
      </c>
      <c r="F2156" s="237" t="s">
        <v>2484</v>
      </c>
      <c r="G2156" s="237" t="s">
        <v>25</v>
      </c>
      <c r="H2156" s="237">
        <v>2</v>
      </c>
      <c r="I2156" s="237" t="s">
        <v>17</v>
      </c>
      <c r="J2156" s="237" t="s">
        <v>17</v>
      </c>
      <c r="K2156" s="237" t="s">
        <v>3653</v>
      </c>
      <c r="L2156" s="238">
        <v>44496</v>
      </c>
      <c r="M2156" s="237" t="s">
        <v>20</v>
      </c>
    </row>
    <row r="2157" spans="1:13" x14ac:dyDescent="0.35">
      <c r="A2157" s="239" t="s">
        <v>1476</v>
      </c>
      <c r="B2157" s="239" t="s">
        <v>1477</v>
      </c>
      <c r="C2157" s="239" t="s">
        <v>627</v>
      </c>
      <c r="D2157" s="239" t="s">
        <v>3016</v>
      </c>
      <c r="E2157" s="239">
        <v>1</v>
      </c>
      <c r="F2157" s="239" t="s">
        <v>2484</v>
      </c>
      <c r="G2157" s="239" t="s">
        <v>25</v>
      </c>
      <c r="H2157" s="239">
        <v>2</v>
      </c>
      <c r="I2157" s="239" t="s">
        <v>17</v>
      </c>
      <c r="J2157" s="239" t="s">
        <v>17</v>
      </c>
      <c r="K2157" s="239" t="s">
        <v>3654</v>
      </c>
      <c r="L2157" s="240">
        <v>44496</v>
      </c>
      <c r="M2157" s="239" t="s">
        <v>20</v>
      </c>
    </row>
    <row r="2158" spans="1:13" x14ac:dyDescent="0.35">
      <c r="A2158" s="237" t="s">
        <v>1476</v>
      </c>
      <c r="B2158" s="237" t="s">
        <v>1477</v>
      </c>
      <c r="C2158" s="237" t="s">
        <v>627</v>
      </c>
      <c r="D2158" s="237" t="s">
        <v>2483</v>
      </c>
      <c r="E2158" s="237">
        <v>0</v>
      </c>
      <c r="F2158" s="237" t="s">
        <v>2484</v>
      </c>
      <c r="G2158" s="237" t="s">
        <v>25</v>
      </c>
      <c r="H2158" s="237">
        <v>2</v>
      </c>
      <c r="I2158" s="237" t="s">
        <v>17</v>
      </c>
      <c r="J2158" s="237" t="s">
        <v>17</v>
      </c>
      <c r="K2158" s="237" t="s">
        <v>3655</v>
      </c>
      <c r="L2158" s="238">
        <v>44496</v>
      </c>
      <c r="M2158" s="237" t="s">
        <v>20</v>
      </c>
    </row>
    <row r="2159" spans="1:13" x14ac:dyDescent="0.35">
      <c r="A2159" s="239" t="s">
        <v>1947</v>
      </c>
      <c r="B2159" s="239" t="s">
        <v>1948</v>
      </c>
      <c r="C2159" s="239" t="s">
        <v>627</v>
      </c>
      <c r="D2159" s="239" t="s">
        <v>3004</v>
      </c>
      <c r="E2159" s="239">
        <v>0</v>
      </c>
      <c r="F2159" s="239" t="s">
        <v>2484</v>
      </c>
      <c r="G2159" s="239" t="s">
        <v>25</v>
      </c>
      <c r="H2159" s="239">
        <v>2</v>
      </c>
      <c r="I2159" s="239" t="s">
        <v>17</v>
      </c>
      <c r="J2159" s="239" t="s">
        <v>17</v>
      </c>
      <c r="K2159" s="239" t="s">
        <v>3656</v>
      </c>
      <c r="L2159" s="240">
        <v>44496</v>
      </c>
      <c r="M2159" s="239" t="s">
        <v>20</v>
      </c>
    </row>
    <row r="2160" spans="1:13" x14ac:dyDescent="0.35">
      <c r="A2160" s="237" t="s">
        <v>1947</v>
      </c>
      <c r="B2160" s="237" t="s">
        <v>1948</v>
      </c>
      <c r="C2160" s="237" t="s">
        <v>627</v>
      </c>
      <c r="D2160" s="237" t="s">
        <v>3006</v>
      </c>
      <c r="E2160" s="237">
        <v>2</v>
      </c>
      <c r="F2160" s="237" t="s">
        <v>2484</v>
      </c>
      <c r="G2160" s="237" t="s">
        <v>25</v>
      </c>
      <c r="H2160" s="237">
        <v>2</v>
      </c>
      <c r="I2160" s="237" t="s">
        <v>17</v>
      </c>
      <c r="J2160" s="237" t="s">
        <v>17</v>
      </c>
      <c r="K2160" s="237" t="s">
        <v>3657</v>
      </c>
      <c r="L2160" s="238">
        <v>44496</v>
      </c>
      <c r="M2160" s="237" t="s">
        <v>20</v>
      </c>
    </row>
    <row r="2161" spans="1:13" x14ac:dyDescent="0.35">
      <c r="A2161" s="239" t="s">
        <v>1947</v>
      </c>
      <c r="B2161" s="239" t="s">
        <v>1948</v>
      </c>
      <c r="C2161" s="239" t="s">
        <v>627</v>
      </c>
      <c r="D2161" s="239" t="s">
        <v>3008</v>
      </c>
      <c r="E2161" s="239">
        <v>0</v>
      </c>
      <c r="F2161" s="239" t="s">
        <v>2484</v>
      </c>
      <c r="G2161" s="239" t="s">
        <v>25</v>
      </c>
      <c r="H2161" s="239">
        <v>2</v>
      </c>
      <c r="I2161" s="239" t="s">
        <v>17</v>
      </c>
      <c r="J2161" s="239" t="s">
        <v>17</v>
      </c>
      <c r="K2161" s="239" t="s">
        <v>3658</v>
      </c>
      <c r="L2161" s="240">
        <v>44496</v>
      </c>
      <c r="M2161" s="239" t="s">
        <v>20</v>
      </c>
    </row>
    <row r="2162" spans="1:13" x14ac:dyDescent="0.35">
      <c r="A2162" s="237" t="s">
        <v>1947</v>
      </c>
      <c r="B2162" s="237" t="s">
        <v>1948</v>
      </c>
      <c r="C2162" s="237" t="s">
        <v>627</v>
      </c>
      <c r="D2162" s="237" t="s">
        <v>3010</v>
      </c>
      <c r="E2162" s="237">
        <v>0</v>
      </c>
      <c r="F2162" s="237" t="s">
        <v>2484</v>
      </c>
      <c r="G2162" s="237" t="s">
        <v>25</v>
      </c>
      <c r="H2162" s="237">
        <v>2</v>
      </c>
      <c r="I2162" s="237" t="s">
        <v>17</v>
      </c>
      <c r="J2162" s="237" t="s">
        <v>17</v>
      </c>
      <c r="K2162" s="237" t="s">
        <v>3659</v>
      </c>
      <c r="L2162" s="238">
        <v>44496</v>
      </c>
      <c r="M2162" s="237" t="s">
        <v>20</v>
      </c>
    </row>
    <row r="2163" spans="1:13" x14ac:dyDescent="0.35">
      <c r="A2163" s="239" t="s">
        <v>1947</v>
      </c>
      <c r="B2163" s="239" t="s">
        <v>1948</v>
      </c>
      <c r="C2163" s="239" t="s">
        <v>627</v>
      </c>
      <c r="D2163" s="239" t="s">
        <v>3012</v>
      </c>
      <c r="E2163" s="239">
        <v>3</v>
      </c>
      <c r="F2163" s="239" t="s">
        <v>2484</v>
      </c>
      <c r="G2163" s="239" t="s">
        <v>25</v>
      </c>
      <c r="H2163" s="239">
        <v>2</v>
      </c>
      <c r="I2163" s="239" t="s">
        <v>17</v>
      </c>
      <c r="J2163" s="239" t="s">
        <v>17</v>
      </c>
      <c r="K2163" s="239" t="s">
        <v>3660</v>
      </c>
      <c r="L2163" s="240">
        <v>44496</v>
      </c>
      <c r="M2163" s="239" t="s">
        <v>20</v>
      </c>
    </row>
    <row r="2164" spans="1:13" x14ac:dyDescent="0.35">
      <c r="A2164" s="237" t="s">
        <v>1947</v>
      </c>
      <c r="B2164" s="237" t="s">
        <v>1948</v>
      </c>
      <c r="C2164" s="237" t="s">
        <v>627</v>
      </c>
      <c r="D2164" s="237" t="s">
        <v>3027</v>
      </c>
      <c r="E2164" s="237">
        <v>1</v>
      </c>
      <c r="F2164" s="237" t="s">
        <v>2484</v>
      </c>
      <c r="G2164" s="237" t="s">
        <v>25</v>
      </c>
      <c r="H2164" s="237">
        <v>2</v>
      </c>
      <c r="I2164" s="237" t="s">
        <v>17</v>
      </c>
      <c r="J2164" s="237" t="s">
        <v>17</v>
      </c>
      <c r="K2164" s="237" t="s">
        <v>3661</v>
      </c>
      <c r="L2164" s="238">
        <v>44496</v>
      </c>
      <c r="M2164" s="237" t="s">
        <v>20</v>
      </c>
    </row>
    <row r="2165" spans="1:13" x14ac:dyDescent="0.35">
      <c r="A2165" s="239" t="s">
        <v>1947</v>
      </c>
      <c r="B2165" s="239" t="s">
        <v>1948</v>
      </c>
      <c r="C2165" s="239" t="s">
        <v>627</v>
      </c>
      <c r="D2165" s="239" t="s">
        <v>3014</v>
      </c>
      <c r="E2165" s="239">
        <v>1</v>
      </c>
      <c r="F2165" s="239" t="s">
        <v>2484</v>
      </c>
      <c r="G2165" s="239" t="s">
        <v>25</v>
      </c>
      <c r="H2165" s="239">
        <v>2</v>
      </c>
      <c r="I2165" s="239" t="s">
        <v>17</v>
      </c>
      <c r="J2165" s="239" t="s">
        <v>17</v>
      </c>
      <c r="K2165" s="239" t="s">
        <v>3662</v>
      </c>
      <c r="L2165" s="240">
        <v>44496</v>
      </c>
      <c r="M2165" s="239" t="s">
        <v>20</v>
      </c>
    </row>
    <row r="2166" spans="1:13" x14ac:dyDescent="0.35">
      <c r="A2166" s="237" t="s">
        <v>1947</v>
      </c>
      <c r="B2166" s="237" t="s">
        <v>1948</v>
      </c>
      <c r="C2166" s="237" t="s">
        <v>627</v>
      </c>
      <c r="D2166" s="237" t="s">
        <v>3016</v>
      </c>
      <c r="E2166" s="237">
        <v>1</v>
      </c>
      <c r="F2166" s="237" t="s">
        <v>2484</v>
      </c>
      <c r="G2166" s="237" t="s">
        <v>25</v>
      </c>
      <c r="H2166" s="237">
        <v>2</v>
      </c>
      <c r="I2166" s="237" t="s">
        <v>17</v>
      </c>
      <c r="J2166" s="237" t="s">
        <v>17</v>
      </c>
      <c r="K2166" s="237" t="s">
        <v>3663</v>
      </c>
      <c r="L2166" s="238">
        <v>44496</v>
      </c>
      <c r="M2166" s="237" t="s">
        <v>20</v>
      </c>
    </row>
    <row r="2167" spans="1:13" x14ac:dyDescent="0.35">
      <c r="A2167" s="239" t="s">
        <v>1947</v>
      </c>
      <c r="B2167" s="239" t="s">
        <v>1948</v>
      </c>
      <c r="C2167" s="239" t="s">
        <v>627</v>
      </c>
      <c r="D2167" s="239" t="s">
        <v>2483</v>
      </c>
      <c r="E2167" s="239">
        <v>0</v>
      </c>
      <c r="F2167" s="239" t="s">
        <v>2484</v>
      </c>
      <c r="G2167" s="239" t="s">
        <v>25</v>
      </c>
      <c r="H2167" s="239">
        <v>2</v>
      </c>
      <c r="I2167" s="239" t="s">
        <v>17</v>
      </c>
      <c r="J2167" s="239" t="s">
        <v>17</v>
      </c>
      <c r="K2167" s="239" t="s">
        <v>3664</v>
      </c>
      <c r="L2167" s="240">
        <v>44496</v>
      </c>
      <c r="M2167" s="239" t="s">
        <v>20</v>
      </c>
    </row>
    <row r="2168" spans="1:13" x14ac:dyDescent="0.35">
      <c r="A2168" s="237" t="s">
        <v>2410</v>
      </c>
      <c r="B2168" s="237" t="s">
        <v>2411</v>
      </c>
      <c r="C2168" s="237" t="s">
        <v>627</v>
      </c>
      <c r="D2168" s="237" t="s">
        <v>3004</v>
      </c>
      <c r="E2168" s="237">
        <v>1</v>
      </c>
      <c r="F2168" s="237" t="s">
        <v>2484</v>
      </c>
      <c r="G2168" s="237" t="s">
        <v>25</v>
      </c>
      <c r="H2168" s="237">
        <v>2</v>
      </c>
      <c r="I2168" s="237" t="s">
        <v>17</v>
      </c>
      <c r="J2168" s="237" t="s">
        <v>17</v>
      </c>
      <c r="K2168" s="237" t="s">
        <v>3665</v>
      </c>
      <c r="L2168" s="238">
        <v>44496</v>
      </c>
      <c r="M2168" s="237" t="s">
        <v>20</v>
      </c>
    </row>
    <row r="2169" spans="1:13" x14ac:dyDescent="0.35">
      <c r="A2169" s="239" t="s">
        <v>2410</v>
      </c>
      <c r="B2169" s="239" t="s">
        <v>2411</v>
      </c>
      <c r="C2169" s="239" t="s">
        <v>627</v>
      </c>
      <c r="D2169" s="239" t="s">
        <v>3006</v>
      </c>
      <c r="E2169" s="239">
        <v>2</v>
      </c>
      <c r="F2169" s="239" t="s">
        <v>2484</v>
      </c>
      <c r="G2169" s="239" t="s">
        <v>25</v>
      </c>
      <c r="H2169" s="239">
        <v>2</v>
      </c>
      <c r="I2169" s="239" t="s">
        <v>17</v>
      </c>
      <c r="J2169" s="239" t="s">
        <v>17</v>
      </c>
      <c r="K2169" s="239" t="s">
        <v>3666</v>
      </c>
      <c r="L2169" s="240">
        <v>44496</v>
      </c>
      <c r="M2169" s="239" t="s">
        <v>20</v>
      </c>
    </row>
    <row r="2170" spans="1:13" x14ac:dyDescent="0.35">
      <c r="A2170" s="237" t="s">
        <v>2410</v>
      </c>
      <c r="B2170" s="237" t="s">
        <v>2411</v>
      </c>
      <c r="C2170" s="237" t="s">
        <v>627</v>
      </c>
      <c r="D2170" s="237" t="s">
        <v>3008</v>
      </c>
      <c r="E2170" s="237">
        <v>1</v>
      </c>
      <c r="F2170" s="237" t="s">
        <v>2484</v>
      </c>
      <c r="G2170" s="237" t="s">
        <v>25</v>
      </c>
      <c r="H2170" s="237">
        <v>2</v>
      </c>
      <c r="I2170" s="237" t="s">
        <v>17</v>
      </c>
      <c r="J2170" s="237" t="s">
        <v>17</v>
      </c>
      <c r="K2170" s="237" t="s">
        <v>3667</v>
      </c>
      <c r="L2170" s="238">
        <v>44496</v>
      </c>
      <c r="M2170" s="237" t="s">
        <v>20</v>
      </c>
    </row>
    <row r="2171" spans="1:13" x14ac:dyDescent="0.35">
      <c r="A2171" s="239" t="s">
        <v>2410</v>
      </c>
      <c r="B2171" s="239" t="s">
        <v>2411</v>
      </c>
      <c r="C2171" s="239" t="s">
        <v>627</v>
      </c>
      <c r="D2171" s="239" t="s">
        <v>3010</v>
      </c>
      <c r="E2171" s="239">
        <v>1</v>
      </c>
      <c r="F2171" s="239" t="s">
        <v>2484</v>
      </c>
      <c r="G2171" s="239" t="s">
        <v>25</v>
      </c>
      <c r="H2171" s="239">
        <v>2</v>
      </c>
      <c r="I2171" s="239" t="s">
        <v>17</v>
      </c>
      <c r="J2171" s="239" t="s">
        <v>17</v>
      </c>
      <c r="K2171" s="239" t="s">
        <v>3668</v>
      </c>
      <c r="L2171" s="240">
        <v>44496</v>
      </c>
      <c r="M2171" s="239" t="s">
        <v>20</v>
      </c>
    </row>
    <row r="2172" spans="1:13" x14ac:dyDescent="0.35">
      <c r="A2172" s="237" t="s">
        <v>2410</v>
      </c>
      <c r="B2172" s="237" t="s">
        <v>2411</v>
      </c>
      <c r="C2172" s="237" t="s">
        <v>627</v>
      </c>
      <c r="D2172" s="237" t="s">
        <v>3012</v>
      </c>
      <c r="E2172" s="237">
        <v>3</v>
      </c>
      <c r="F2172" s="237" t="s">
        <v>2484</v>
      </c>
      <c r="G2172" s="237" t="s">
        <v>25</v>
      </c>
      <c r="H2172" s="237">
        <v>2</v>
      </c>
      <c r="I2172" s="237" t="s">
        <v>17</v>
      </c>
      <c r="J2172" s="237" t="s">
        <v>17</v>
      </c>
      <c r="K2172" s="237" t="s">
        <v>3669</v>
      </c>
      <c r="L2172" s="238">
        <v>44496</v>
      </c>
      <c r="M2172" s="237" t="s">
        <v>20</v>
      </c>
    </row>
    <row r="2173" spans="1:13" x14ac:dyDescent="0.35">
      <c r="A2173" s="239" t="s">
        <v>2410</v>
      </c>
      <c r="B2173" s="239" t="s">
        <v>2411</v>
      </c>
      <c r="C2173" s="239" t="s">
        <v>627</v>
      </c>
      <c r="D2173" s="239" t="s">
        <v>3027</v>
      </c>
      <c r="E2173" s="239">
        <v>1</v>
      </c>
      <c r="F2173" s="239" t="s">
        <v>2484</v>
      </c>
      <c r="G2173" s="239" t="s">
        <v>25</v>
      </c>
      <c r="H2173" s="239">
        <v>2</v>
      </c>
      <c r="I2173" s="239" t="s">
        <v>17</v>
      </c>
      <c r="J2173" s="239" t="s">
        <v>17</v>
      </c>
      <c r="K2173" s="239" t="s">
        <v>3670</v>
      </c>
      <c r="L2173" s="240">
        <v>44496</v>
      </c>
      <c r="M2173" s="239" t="s">
        <v>20</v>
      </c>
    </row>
    <row r="2174" spans="1:13" x14ac:dyDescent="0.35">
      <c r="A2174" s="237" t="s">
        <v>2410</v>
      </c>
      <c r="B2174" s="237" t="s">
        <v>2411</v>
      </c>
      <c r="C2174" s="237" t="s">
        <v>627</v>
      </c>
      <c r="D2174" s="237" t="s">
        <v>3014</v>
      </c>
      <c r="E2174" s="237">
        <v>2</v>
      </c>
      <c r="F2174" s="237" t="s">
        <v>2484</v>
      </c>
      <c r="G2174" s="237" t="s">
        <v>25</v>
      </c>
      <c r="H2174" s="237">
        <v>2</v>
      </c>
      <c r="I2174" s="237" t="s">
        <v>17</v>
      </c>
      <c r="J2174" s="237" t="s">
        <v>17</v>
      </c>
      <c r="K2174" s="237" t="s">
        <v>3671</v>
      </c>
      <c r="L2174" s="238">
        <v>44496</v>
      </c>
      <c r="M2174" s="237" t="s">
        <v>20</v>
      </c>
    </row>
    <row r="2175" spans="1:13" x14ac:dyDescent="0.35">
      <c r="A2175" s="239" t="s">
        <v>2410</v>
      </c>
      <c r="B2175" s="239" t="s">
        <v>2411</v>
      </c>
      <c r="C2175" s="239" t="s">
        <v>627</v>
      </c>
      <c r="D2175" s="239" t="s">
        <v>3016</v>
      </c>
      <c r="E2175" s="239">
        <v>2</v>
      </c>
      <c r="F2175" s="239" t="s">
        <v>2484</v>
      </c>
      <c r="G2175" s="239" t="s">
        <v>25</v>
      </c>
      <c r="H2175" s="239">
        <v>2</v>
      </c>
      <c r="I2175" s="239" t="s">
        <v>17</v>
      </c>
      <c r="J2175" s="239" t="s">
        <v>17</v>
      </c>
      <c r="K2175" s="239" t="s">
        <v>3672</v>
      </c>
      <c r="L2175" s="240">
        <v>44496</v>
      </c>
      <c r="M2175" s="239" t="s">
        <v>20</v>
      </c>
    </row>
    <row r="2176" spans="1:13" x14ac:dyDescent="0.35">
      <c r="A2176" s="237" t="s">
        <v>2410</v>
      </c>
      <c r="B2176" s="237" t="s">
        <v>2411</v>
      </c>
      <c r="C2176" s="237" t="s">
        <v>627</v>
      </c>
      <c r="D2176" s="237" t="s">
        <v>2483</v>
      </c>
      <c r="E2176" s="237">
        <v>0</v>
      </c>
      <c r="F2176" s="237" t="s">
        <v>2484</v>
      </c>
      <c r="G2176" s="237" t="s">
        <v>25</v>
      </c>
      <c r="H2176" s="237">
        <v>2</v>
      </c>
      <c r="I2176" s="237" t="s">
        <v>17</v>
      </c>
      <c r="J2176" s="237" t="s">
        <v>17</v>
      </c>
      <c r="K2176" s="237" t="s">
        <v>3673</v>
      </c>
      <c r="L2176" s="238">
        <v>44496</v>
      </c>
      <c r="M2176" s="237" t="s">
        <v>20</v>
      </c>
    </row>
    <row r="2177" spans="1:13" x14ac:dyDescent="0.35">
      <c r="A2177" s="239" t="s">
        <v>45</v>
      </c>
      <c r="B2177" s="239" t="s">
        <v>46</v>
      </c>
      <c r="C2177" s="239" t="s">
        <v>47</v>
      </c>
      <c r="D2177" s="239" t="s">
        <v>3004</v>
      </c>
      <c r="E2177" s="239">
        <v>0</v>
      </c>
      <c r="F2177" s="239" t="s">
        <v>2484</v>
      </c>
      <c r="G2177" s="239" t="s">
        <v>25</v>
      </c>
      <c r="H2177" s="239">
        <v>2</v>
      </c>
      <c r="I2177" s="239" t="s">
        <v>17</v>
      </c>
      <c r="J2177" s="239" t="s">
        <v>17</v>
      </c>
      <c r="K2177" s="239" t="s">
        <v>3674</v>
      </c>
      <c r="L2177" s="240">
        <v>44496</v>
      </c>
      <c r="M2177" s="239" t="s">
        <v>20</v>
      </c>
    </row>
    <row r="2178" spans="1:13" x14ac:dyDescent="0.35">
      <c r="A2178" s="237" t="s">
        <v>45</v>
      </c>
      <c r="B2178" s="237" t="s">
        <v>46</v>
      </c>
      <c r="C2178" s="237" t="s">
        <v>47</v>
      </c>
      <c r="D2178" s="237" t="s">
        <v>3006</v>
      </c>
      <c r="E2178" s="237">
        <v>0</v>
      </c>
      <c r="F2178" s="237" t="s">
        <v>2484</v>
      </c>
      <c r="G2178" s="237" t="s">
        <v>25</v>
      </c>
      <c r="H2178" s="237">
        <v>2</v>
      </c>
      <c r="I2178" s="237" t="s">
        <v>17</v>
      </c>
      <c r="J2178" s="237" t="s">
        <v>17</v>
      </c>
      <c r="K2178" s="237" t="s">
        <v>3675</v>
      </c>
      <c r="L2178" s="238">
        <v>44496</v>
      </c>
      <c r="M2178" s="237" t="s">
        <v>20</v>
      </c>
    </row>
    <row r="2179" spans="1:13" x14ac:dyDescent="0.35">
      <c r="A2179" s="239" t="s">
        <v>45</v>
      </c>
      <c r="B2179" s="239" t="s">
        <v>46</v>
      </c>
      <c r="C2179" s="239" t="s">
        <v>47</v>
      </c>
      <c r="D2179" s="239" t="s">
        <v>3008</v>
      </c>
      <c r="E2179" s="239">
        <v>0</v>
      </c>
      <c r="F2179" s="239" t="s">
        <v>2484</v>
      </c>
      <c r="G2179" s="239" t="s">
        <v>25</v>
      </c>
      <c r="H2179" s="239">
        <v>2</v>
      </c>
      <c r="I2179" s="239" t="s">
        <v>17</v>
      </c>
      <c r="J2179" s="239" t="s">
        <v>17</v>
      </c>
      <c r="K2179" s="239" t="s">
        <v>3676</v>
      </c>
      <c r="L2179" s="240">
        <v>44496</v>
      </c>
      <c r="M2179" s="239" t="s">
        <v>20</v>
      </c>
    </row>
    <row r="2180" spans="1:13" x14ac:dyDescent="0.35">
      <c r="A2180" s="237" t="s">
        <v>45</v>
      </c>
      <c r="B2180" s="237" t="s">
        <v>46</v>
      </c>
      <c r="C2180" s="237" t="s">
        <v>47</v>
      </c>
      <c r="D2180" s="237" t="s">
        <v>3010</v>
      </c>
      <c r="E2180" s="237">
        <v>0</v>
      </c>
      <c r="F2180" s="237" t="s">
        <v>2484</v>
      </c>
      <c r="G2180" s="237" t="s">
        <v>25</v>
      </c>
      <c r="H2180" s="237">
        <v>2</v>
      </c>
      <c r="I2180" s="237" t="s">
        <v>17</v>
      </c>
      <c r="J2180" s="237" t="s">
        <v>17</v>
      </c>
      <c r="K2180" s="237" t="s">
        <v>3677</v>
      </c>
      <c r="L2180" s="238">
        <v>44496</v>
      </c>
      <c r="M2180" s="237" t="s">
        <v>20</v>
      </c>
    </row>
    <row r="2181" spans="1:13" x14ac:dyDescent="0.35">
      <c r="A2181" s="239" t="s">
        <v>45</v>
      </c>
      <c r="B2181" s="239" t="s">
        <v>46</v>
      </c>
      <c r="C2181" s="239" t="s">
        <v>47</v>
      </c>
      <c r="D2181" s="239" t="s">
        <v>3012</v>
      </c>
      <c r="E2181" s="239">
        <v>0</v>
      </c>
      <c r="F2181" s="239" t="s">
        <v>2484</v>
      </c>
      <c r="G2181" s="239" t="s">
        <v>25</v>
      </c>
      <c r="H2181" s="239">
        <v>2</v>
      </c>
      <c r="I2181" s="239" t="s">
        <v>17</v>
      </c>
      <c r="J2181" s="239" t="s">
        <v>17</v>
      </c>
      <c r="K2181" s="239" t="s">
        <v>3678</v>
      </c>
      <c r="L2181" s="240">
        <v>44496</v>
      </c>
      <c r="M2181" s="239" t="s">
        <v>20</v>
      </c>
    </row>
    <row r="2182" spans="1:13" x14ac:dyDescent="0.35">
      <c r="A2182" s="237" t="s">
        <v>45</v>
      </c>
      <c r="B2182" s="237" t="s">
        <v>46</v>
      </c>
      <c r="C2182" s="237" t="s">
        <v>47</v>
      </c>
      <c r="D2182" s="237" t="s">
        <v>3027</v>
      </c>
      <c r="E2182" s="237">
        <v>1</v>
      </c>
      <c r="F2182" s="237" t="s">
        <v>2484</v>
      </c>
      <c r="G2182" s="237" t="s">
        <v>25</v>
      </c>
      <c r="H2182" s="237">
        <v>2</v>
      </c>
      <c r="I2182" s="237" t="s">
        <v>17</v>
      </c>
      <c r="J2182" s="237" t="s">
        <v>17</v>
      </c>
      <c r="K2182" s="237" t="s">
        <v>3679</v>
      </c>
      <c r="L2182" s="238">
        <v>44496</v>
      </c>
      <c r="M2182" s="237" t="s">
        <v>20</v>
      </c>
    </row>
    <row r="2183" spans="1:13" x14ac:dyDescent="0.35">
      <c r="A2183" s="239" t="s">
        <v>45</v>
      </c>
      <c r="B2183" s="239" t="s">
        <v>46</v>
      </c>
      <c r="C2183" s="239" t="s">
        <v>47</v>
      </c>
      <c r="D2183" s="239" t="s">
        <v>3014</v>
      </c>
      <c r="E2183" s="239">
        <v>1</v>
      </c>
      <c r="F2183" s="239" t="s">
        <v>2484</v>
      </c>
      <c r="G2183" s="239" t="s">
        <v>25</v>
      </c>
      <c r="H2183" s="239">
        <v>2</v>
      </c>
      <c r="I2183" s="239" t="s">
        <v>17</v>
      </c>
      <c r="J2183" s="239" t="s">
        <v>17</v>
      </c>
      <c r="K2183" s="239" t="s">
        <v>3680</v>
      </c>
      <c r="L2183" s="240">
        <v>44496</v>
      </c>
      <c r="M2183" s="239" t="s">
        <v>20</v>
      </c>
    </row>
    <row r="2184" spans="1:13" x14ac:dyDescent="0.35">
      <c r="A2184" s="237" t="s">
        <v>45</v>
      </c>
      <c r="B2184" s="237" t="s">
        <v>46</v>
      </c>
      <c r="C2184" s="237" t="s">
        <v>47</v>
      </c>
      <c r="D2184" s="237" t="s">
        <v>3016</v>
      </c>
      <c r="E2184" s="237">
        <v>0</v>
      </c>
      <c r="F2184" s="237" t="s">
        <v>2484</v>
      </c>
      <c r="G2184" s="237" t="s">
        <v>25</v>
      </c>
      <c r="H2184" s="237">
        <v>2</v>
      </c>
      <c r="I2184" s="237" t="s">
        <v>17</v>
      </c>
      <c r="J2184" s="237" t="s">
        <v>17</v>
      </c>
      <c r="K2184" s="237" t="s">
        <v>3681</v>
      </c>
      <c r="L2184" s="238">
        <v>44496</v>
      </c>
      <c r="M2184" s="237" t="s">
        <v>20</v>
      </c>
    </row>
    <row r="2185" spans="1:13" x14ac:dyDescent="0.35">
      <c r="A2185" s="239" t="s">
        <v>45</v>
      </c>
      <c r="B2185" s="239" t="s">
        <v>46</v>
      </c>
      <c r="C2185" s="239" t="s">
        <v>47</v>
      </c>
      <c r="D2185" s="239" t="s">
        <v>2483</v>
      </c>
      <c r="E2185" s="239">
        <v>0</v>
      </c>
      <c r="F2185" s="239" t="s">
        <v>2484</v>
      </c>
      <c r="G2185" s="239" t="s">
        <v>25</v>
      </c>
      <c r="H2185" s="239">
        <v>2</v>
      </c>
      <c r="I2185" s="239" t="s">
        <v>17</v>
      </c>
      <c r="J2185" s="239" t="s">
        <v>17</v>
      </c>
      <c r="K2185" s="239" t="s">
        <v>3682</v>
      </c>
      <c r="L2185" s="240">
        <v>44496</v>
      </c>
      <c r="M2185" s="239" t="s">
        <v>20</v>
      </c>
    </row>
    <row r="2186" spans="1:13" x14ac:dyDescent="0.35">
      <c r="A2186" s="237" t="s">
        <v>149</v>
      </c>
      <c r="B2186" s="237" t="s">
        <v>150</v>
      </c>
      <c r="C2186" s="237" t="s">
        <v>151</v>
      </c>
      <c r="D2186" s="237" t="s">
        <v>3004</v>
      </c>
      <c r="E2186" s="237">
        <v>2</v>
      </c>
      <c r="F2186" s="237" t="s">
        <v>2484</v>
      </c>
      <c r="G2186" s="237" t="s">
        <v>25</v>
      </c>
      <c r="H2186" s="237">
        <v>2</v>
      </c>
      <c r="I2186" s="237" t="s">
        <v>17</v>
      </c>
      <c r="J2186" s="237" t="s">
        <v>17</v>
      </c>
      <c r="K2186" s="237" t="s">
        <v>3683</v>
      </c>
      <c r="L2186" s="238">
        <v>44496</v>
      </c>
      <c r="M2186" s="237" t="s">
        <v>20</v>
      </c>
    </row>
    <row r="2187" spans="1:13" x14ac:dyDescent="0.35">
      <c r="A2187" s="239" t="s">
        <v>149</v>
      </c>
      <c r="B2187" s="239" t="s">
        <v>150</v>
      </c>
      <c r="C2187" s="239" t="s">
        <v>151</v>
      </c>
      <c r="D2187" s="239" t="s">
        <v>3006</v>
      </c>
      <c r="E2187" s="239">
        <v>0</v>
      </c>
      <c r="F2187" s="239" t="s">
        <v>2484</v>
      </c>
      <c r="G2187" s="239" t="s">
        <v>25</v>
      </c>
      <c r="H2187" s="239">
        <v>2</v>
      </c>
      <c r="I2187" s="239" t="s">
        <v>17</v>
      </c>
      <c r="J2187" s="239" t="s">
        <v>17</v>
      </c>
      <c r="K2187" s="239" t="s">
        <v>3684</v>
      </c>
      <c r="L2187" s="240">
        <v>44496</v>
      </c>
      <c r="M2187" s="239" t="s">
        <v>20</v>
      </c>
    </row>
    <row r="2188" spans="1:13" x14ac:dyDescent="0.35">
      <c r="A2188" s="237" t="s">
        <v>149</v>
      </c>
      <c r="B2188" s="237" t="s">
        <v>150</v>
      </c>
      <c r="C2188" s="237" t="s">
        <v>151</v>
      </c>
      <c r="D2188" s="237" t="s">
        <v>3008</v>
      </c>
      <c r="E2188" s="237">
        <v>3</v>
      </c>
      <c r="F2188" s="237" t="s">
        <v>2484</v>
      </c>
      <c r="G2188" s="237" t="s">
        <v>25</v>
      </c>
      <c r="H2188" s="237">
        <v>2</v>
      </c>
      <c r="I2188" s="237" t="s">
        <v>17</v>
      </c>
      <c r="J2188" s="237" t="s">
        <v>17</v>
      </c>
      <c r="K2188" s="237" t="s">
        <v>3685</v>
      </c>
      <c r="L2188" s="238">
        <v>44496</v>
      </c>
      <c r="M2188" s="237" t="s">
        <v>20</v>
      </c>
    </row>
    <row r="2189" spans="1:13" x14ac:dyDescent="0.35">
      <c r="A2189" s="239" t="s">
        <v>149</v>
      </c>
      <c r="B2189" s="239" t="s">
        <v>150</v>
      </c>
      <c r="C2189" s="239" t="s">
        <v>151</v>
      </c>
      <c r="D2189" s="239" t="s">
        <v>3010</v>
      </c>
      <c r="E2189" s="239">
        <v>2</v>
      </c>
      <c r="F2189" s="239" t="s">
        <v>2484</v>
      </c>
      <c r="G2189" s="239" t="s">
        <v>25</v>
      </c>
      <c r="H2189" s="239">
        <v>2</v>
      </c>
      <c r="I2189" s="239" t="s">
        <v>17</v>
      </c>
      <c r="J2189" s="239" t="s">
        <v>17</v>
      </c>
      <c r="K2189" s="239" t="s">
        <v>3686</v>
      </c>
      <c r="L2189" s="240">
        <v>44496</v>
      </c>
      <c r="M2189" s="239" t="s">
        <v>20</v>
      </c>
    </row>
    <row r="2190" spans="1:13" x14ac:dyDescent="0.35">
      <c r="A2190" s="237" t="s">
        <v>149</v>
      </c>
      <c r="B2190" s="237" t="s">
        <v>150</v>
      </c>
      <c r="C2190" s="237" t="s">
        <v>151</v>
      </c>
      <c r="D2190" s="237" t="s">
        <v>3012</v>
      </c>
      <c r="E2190" s="237">
        <v>2</v>
      </c>
      <c r="F2190" s="237" t="s">
        <v>2484</v>
      </c>
      <c r="G2190" s="237" t="s">
        <v>25</v>
      </c>
      <c r="H2190" s="237">
        <v>2</v>
      </c>
      <c r="I2190" s="237" t="s">
        <v>17</v>
      </c>
      <c r="J2190" s="237" t="s">
        <v>17</v>
      </c>
      <c r="K2190" s="237" t="s">
        <v>3687</v>
      </c>
      <c r="L2190" s="238">
        <v>44496</v>
      </c>
      <c r="M2190" s="237" t="s">
        <v>20</v>
      </c>
    </row>
    <row r="2191" spans="1:13" x14ac:dyDescent="0.35">
      <c r="A2191" s="239" t="s">
        <v>149</v>
      </c>
      <c r="B2191" s="239" t="s">
        <v>150</v>
      </c>
      <c r="C2191" s="239" t="s">
        <v>151</v>
      </c>
      <c r="D2191" s="239" t="s">
        <v>3027</v>
      </c>
      <c r="E2191" s="239">
        <v>1</v>
      </c>
      <c r="F2191" s="239" t="s">
        <v>2484</v>
      </c>
      <c r="G2191" s="239" t="s">
        <v>25</v>
      </c>
      <c r="H2191" s="239">
        <v>2</v>
      </c>
      <c r="I2191" s="239" t="s">
        <v>17</v>
      </c>
      <c r="J2191" s="239" t="s">
        <v>17</v>
      </c>
      <c r="K2191" s="239" t="s">
        <v>3688</v>
      </c>
      <c r="L2191" s="240">
        <v>44496</v>
      </c>
      <c r="M2191" s="239" t="s">
        <v>20</v>
      </c>
    </row>
    <row r="2192" spans="1:13" x14ac:dyDescent="0.35">
      <c r="A2192" s="237" t="s">
        <v>149</v>
      </c>
      <c r="B2192" s="237" t="s">
        <v>150</v>
      </c>
      <c r="C2192" s="237" t="s">
        <v>151</v>
      </c>
      <c r="D2192" s="237" t="s">
        <v>3014</v>
      </c>
      <c r="E2192" s="237">
        <v>3</v>
      </c>
      <c r="F2192" s="237" t="s">
        <v>2484</v>
      </c>
      <c r="G2192" s="237" t="s">
        <v>25</v>
      </c>
      <c r="H2192" s="237">
        <v>2</v>
      </c>
      <c r="I2192" s="237" t="s">
        <v>17</v>
      </c>
      <c r="J2192" s="237" t="s">
        <v>17</v>
      </c>
      <c r="K2192" s="237" t="s">
        <v>3689</v>
      </c>
      <c r="L2192" s="238">
        <v>44496</v>
      </c>
      <c r="M2192" s="237" t="s">
        <v>20</v>
      </c>
    </row>
    <row r="2193" spans="1:13" x14ac:dyDescent="0.35">
      <c r="A2193" s="239" t="s">
        <v>149</v>
      </c>
      <c r="B2193" s="239" t="s">
        <v>150</v>
      </c>
      <c r="C2193" s="239" t="s">
        <v>151</v>
      </c>
      <c r="D2193" s="239" t="s">
        <v>3016</v>
      </c>
      <c r="E2193" s="239">
        <v>3</v>
      </c>
      <c r="F2193" s="239" t="s">
        <v>2484</v>
      </c>
      <c r="G2193" s="239" t="s">
        <v>25</v>
      </c>
      <c r="H2193" s="239">
        <v>2</v>
      </c>
      <c r="I2193" s="239" t="s">
        <v>17</v>
      </c>
      <c r="J2193" s="239" t="s">
        <v>17</v>
      </c>
      <c r="K2193" s="239" t="s">
        <v>3690</v>
      </c>
      <c r="L2193" s="240">
        <v>44496</v>
      </c>
      <c r="M2193" s="239" t="s">
        <v>20</v>
      </c>
    </row>
    <row r="2194" spans="1:13" x14ac:dyDescent="0.35">
      <c r="A2194" s="237" t="s">
        <v>149</v>
      </c>
      <c r="B2194" s="237" t="s">
        <v>150</v>
      </c>
      <c r="C2194" s="237" t="s">
        <v>151</v>
      </c>
      <c r="D2194" s="237" t="s">
        <v>2483</v>
      </c>
      <c r="E2194" s="237">
        <v>3</v>
      </c>
      <c r="F2194" s="237" t="s">
        <v>2484</v>
      </c>
      <c r="G2194" s="237" t="s">
        <v>25</v>
      </c>
      <c r="H2194" s="237">
        <v>2</v>
      </c>
      <c r="I2194" s="237" t="s">
        <v>17</v>
      </c>
      <c r="J2194" s="237" t="s">
        <v>17</v>
      </c>
      <c r="K2194" s="237" t="s">
        <v>3691</v>
      </c>
      <c r="L2194" s="238">
        <v>44496</v>
      </c>
      <c r="M2194" s="237" t="s">
        <v>20</v>
      </c>
    </row>
    <row r="2195" spans="1:13" x14ac:dyDescent="0.35">
      <c r="A2195" s="239" t="s">
        <v>481</v>
      </c>
      <c r="B2195" s="239" t="s">
        <v>482</v>
      </c>
      <c r="C2195" s="239" t="s">
        <v>483</v>
      </c>
      <c r="D2195" s="239" t="s">
        <v>3004</v>
      </c>
      <c r="E2195" s="239">
        <v>0</v>
      </c>
      <c r="F2195" s="239" t="s">
        <v>2484</v>
      </c>
      <c r="G2195" s="239" t="s">
        <v>25</v>
      </c>
      <c r="H2195" s="239">
        <v>2</v>
      </c>
      <c r="I2195" s="239" t="s">
        <v>17</v>
      </c>
      <c r="J2195" s="239" t="s">
        <v>17</v>
      </c>
      <c r="K2195" s="239" t="s">
        <v>3692</v>
      </c>
      <c r="L2195" s="240">
        <v>44496</v>
      </c>
      <c r="M2195" s="239" t="s">
        <v>20</v>
      </c>
    </row>
    <row r="2196" spans="1:13" x14ac:dyDescent="0.35">
      <c r="A2196" s="237" t="s">
        <v>481</v>
      </c>
      <c r="B2196" s="237" t="s">
        <v>482</v>
      </c>
      <c r="C2196" s="237" t="s">
        <v>483</v>
      </c>
      <c r="D2196" s="237" t="s">
        <v>3006</v>
      </c>
      <c r="E2196" s="237">
        <v>1</v>
      </c>
      <c r="F2196" s="237" t="s">
        <v>2484</v>
      </c>
      <c r="G2196" s="237" t="s">
        <v>25</v>
      </c>
      <c r="H2196" s="237">
        <v>2</v>
      </c>
      <c r="I2196" s="237" t="s">
        <v>17</v>
      </c>
      <c r="J2196" s="237" t="s">
        <v>17</v>
      </c>
      <c r="K2196" s="237" t="s">
        <v>3693</v>
      </c>
      <c r="L2196" s="238">
        <v>44496</v>
      </c>
      <c r="M2196" s="237" t="s">
        <v>20</v>
      </c>
    </row>
    <row r="2197" spans="1:13" x14ac:dyDescent="0.35">
      <c r="A2197" s="239" t="s">
        <v>481</v>
      </c>
      <c r="B2197" s="239" t="s">
        <v>482</v>
      </c>
      <c r="C2197" s="239" t="s">
        <v>483</v>
      </c>
      <c r="D2197" s="239" t="s">
        <v>3008</v>
      </c>
      <c r="E2197" s="239">
        <v>2</v>
      </c>
      <c r="F2197" s="239" t="s">
        <v>2484</v>
      </c>
      <c r="G2197" s="239" t="s">
        <v>25</v>
      </c>
      <c r="H2197" s="239">
        <v>2</v>
      </c>
      <c r="I2197" s="239" t="s">
        <v>17</v>
      </c>
      <c r="J2197" s="239" t="s">
        <v>17</v>
      </c>
      <c r="K2197" s="239" t="s">
        <v>3694</v>
      </c>
      <c r="L2197" s="240">
        <v>44496</v>
      </c>
      <c r="M2197" s="239" t="s">
        <v>20</v>
      </c>
    </row>
    <row r="2198" spans="1:13" x14ac:dyDescent="0.35">
      <c r="A2198" s="237" t="s">
        <v>481</v>
      </c>
      <c r="B2198" s="237" t="s">
        <v>482</v>
      </c>
      <c r="C2198" s="237" t="s">
        <v>483</v>
      </c>
      <c r="D2198" s="237" t="s">
        <v>3010</v>
      </c>
      <c r="E2198" s="237">
        <v>3</v>
      </c>
      <c r="F2198" s="237" t="s">
        <v>2484</v>
      </c>
      <c r="G2198" s="237" t="s">
        <v>25</v>
      </c>
      <c r="H2198" s="237">
        <v>2</v>
      </c>
      <c r="I2198" s="237" t="s">
        <v>17</v>
      </c>
      <c r="J2198" s="237" t="s">
        <v>17</v>
      </c>
      <c r="K2198" s="237" t="s">
        <v>3695</v>
      </c>
      <c r="L2198" s="238">
        <v>44496</v>
      </c>
      <c r="M2198" s="237" t="s">
        <v>20</v>
      </c>
    </row>
    <row r="2199" spans="1:13" x14ac:dyDescent="0.35">
      <c r="A2199" s="239" t="s">
        <v>481</v>
      </c>
      <c r="B2199" s="239" t="s">
        <v>482</v>
      </c>
      <c r="C2199" s="239" t="s">
        <v>483</v>
      </c>
      <c r="D2199" s="239" t="s">
        <v>3012</v>
      </c>
      <c r="E2199" s="239">
        <v>3</v>
      </c>
      <c r="F2199" s="239" t="s">
        <v>2484</v>
      </c>
      <c r="G2199" s="239" t="s">
        <v>25</v>
      </c>
      <c r="H2199" s="239">
        <v>2</v>
      </c>
      <c r="I2199" s="239" t="s">
        <v>17</v>
      </c>
      <c r="J2199" s="239" t="s">
        <v>17</v>
      </c>
      <c r="K2199" s="239" t="s">
        <v>3696</v>
      </c>
      <c r="L2199" s="240">
        <v>44496</v>
      </c>
      <c r="M2199" s="239" t="s">
        <v>20</v>
      </c>
    </row>
    <row r="2200" spans="1:13" x14ac:dyDescent="0.35">
      <c r="A2200" s="237" t="s">
        <v>481</v>
      </c>
      <c r="B2200" s="237" t="s">
        <v>482</v>
      </c>
      <c r="C2200" s="237" t="s">
        <v>483</v>
      </c>
      <c r="D2200" s="237" t="s">
        <v>3027</v>
      </c>
      <c r="E2200" s="237">
        <v>3</v>
      </c>
      <c r="F2200" s="237" t="s">
        <v>2484</v>
      </c>
      <c r="G2200" s="237" t="s">
        <v>25</v>
      </c>
      <c r="H2200" s="237">
        <v>2</v>
      </c>
      <c r="I2200" s="237" t="s">
        <v>17</v>
      </c>
      <c r="J2200" s="237" t="s">
        <v>17</v>
      </c>
      <c r="K2200" s="237" t="s">
        <v>3697</v>
      </c>
      <c r="L2200" s="238">
        <v>44496</v>
      </c>
      <c r="M2200" s="237" t="s">
        <v>20</v>
      </c>
    </row>
    <row r="2201" spans="1:13" x14ac:dyDescent="0.35">
      <c r="A2201" s="239" t="s">
        <v>481</v>
      </c>
      <c r="B2201" s="239" t="s">
        <v>482</v>
      </c>
      <c r="C2201" s="239" t="s">
        <v>483</v>
      </c>
      <c r="D2201" s="239" t="s">
        <v>3014</v>
      </c>
      <c r="E2201" s="239">
        <v>2</v>
      </c>
      <c r="F2201" s="239" t="s">
        <v>2484</v>
      </c>
      <c r="G2201" s="239" t="s">
        <v>25</v>
      </c>
      <c r="H2201" s="239">
        <v>2</v>
      </c>
      <c r="I2201" s="239" t="s">
        <v>17</v>
      </c>
      <c r="J2201" s="239" t="s">
        <v>17</v>
      </c>
      <c r="K2201" s="239" t="s">
        <v>3698</v>
      </c>
      <c r="L2201" s="240">
        <v>44496</v>
      </c>
      <c r="M2201" s="239" t="s">
        <v>20</v>
      </c>
    </row>
    <row r="2202" spans="1:13" x14ac:dyDescent="0.35">
      <c r="A2202" s="237" t="s">
        <v>481</v>
      </c>
      <c r="B2202" s="237" t="s">
        <v>482</v>
      </c>
      <c r="C2202" s="237" t="s">
        <v>483</v>
      </c>
      <c r="D2202" s="237" t="s">
        <v>3016</v>
      </c>
      <c r="E2202" s="237">
        <v>3</v>
      </c>
      <c r="F2202" s="237" t="s">
        <v>2484</v>
      </c>
      <c r="G2202" s="237" t="s">
        <v>25</v>
      </c>
      <c r="H2202" s="237">
        <v>2</v>
      </c>
      <c r="I2202" s="237" t="s">
        <v>17</v>
      </c>
      <c r="J2202" s="237" t="s">
        <v>17</v>
      </c>
      <c r="K2202" s="237" t="s">
        <v>3699</v>
      </c>
      <c r="L2202" s="238">
        <v>44496</v>
      </c>
      <c r="M2202" s="237" t="s">
        <v>20</v>
      </c>
    </row>
    <row r="2203" spans="1:13" x14ac:dyDescent="0.35">
      <c r="A2203" s="239" t="s">
        <v>481</v>
      </c>
      <c r="B2203" s="239" t="s">
        <v>482</v>
      </c>
      <c r="C2203" s="239" t="s">
        <v>483</v>
      </c>
      <c r="D2203" s="239" t="s">
        <v>2483</v>
      </c>
      <c r="E2203" s="239">
        <v>3</v>
      </c>
      <c r="F2203" s="239" t="s">
        <v>2484</v>
      </c>
      <c r="G2203" s="239" t="s">
        <v>25</v>
      </c>
      <c r="H2203" s="239">
        <v>2</v>
      </c>
      <c r="I2203" s="239" t="s">
        <v>17</v>
      </c>
      <c r="J2203" s="239" t="s">
        <v>17</v>
      </c>
      <c r="K2203" s="239" t="s">
        <v>3700</v>
      </c>
      <c r="L2203" s="240">
        <v>44496</v>
      </c>
      <c r="M2203" s="239" t="s">
        <v>20</v>
      </c>
    </row>
    <row r="2204" spans="1:13" x14ac:dyDescent="0.35">
      <c r="A2204" s="237" t="s">
        <v>1492</v>
      </c>
      <c r="B2204" s="237" t="s">
        <v>1493</v>
      </c>
      <c r="C2204" s="237" t="s">
        <v>1494</v>
      </c>
      <c r="D2204" s="237" t="s">
        <v>3004</v>
      </c>
      <c r="E2204" s="237">
        <v>0</v>
      </c>
      <c r="F2204" s="237" t="s">
        <v>2484</v>
      </c>
      <c r="G2204" s="237" t="s">
        <v>25</v>
      </c>
      <c r="H2204" s="237">
        <v>2</v>
      </c>
      <c r="I2204" s="237" t="s">
        <v>17</v>
      </c>
      <c r="J2204" s="237" t="s">
        <v>17</v>
      </c>
      <c r="K2204" s="237" t="s">
        <v>3701</v>
      </c>
      <c r="L2204" s="238">
        <v>44496</v>
      </c>
      <c r="M2204" s="237" t="s">
        <v>20</v>
      </c>
    </row>
    <row r="2205" spans="1:13" x14ac:dyDescent="0.35">
      <c r="A2205" s="239" t="s">
        <v>1492</v>
      </c>
      <c r="B2205" s="239" t="s">
        <v>1493</v>
      </c>
      <c r="C2205" s="239" t="s">
        <v>1494</v>
      </c>
      <c r="D2205" s="239" t="s">
        <v>3006</v>
      </c>
      <c r="E2205" s="239">
        <v>0</v>
      </c>
      <c r="F2205" s="239" t="s">
        <v>2484</v>
      </c>
      <c r="G2205" s="239" t="s">
        <v>25</v>
      </c>
      <c r="H2205" s="239">
        <v>2</v>
      </c>
      <c r="I2205" s="239" t="s">
        <v>17</v>
      </c>
      <c r="J2205" s="239" t="s">
        <v>17</v>
      </c>
      <c r="K2205" s="239" t="s">
        <v>3702</v>
      </c>
      <c r="L2205" s="240">
        <v>44496</v>
      </c>
      <c r="M2205" s="239" t="s">
        <v>20</v>
      </c>
    </row>
    <row r="2206" spans="1:13" x14ac:dyDescent="0.35">
      <c r="A2206" s="237" t="s">
        <v>1492</v>
      </c>
      <c r="B2206" s="237" t="s">
        <v>1493</v>
      </c>
      <c r="C2206" s="237" t="s">
        <v>1494</v>
      </c>
      <c r="D2206" s="237" t="s">
        <v>3008</v>
      </c>
      <c r="E2206" s="237">
        <v>0</v>
      </c>
      <c r="F2206" s="237" t="s">
        <v>2484</v>
      </c>
      <c r="G2206" s="237" t="s">
        <v>25</v>
      </c>
      <c r="H2206" s="237">
        <v>2</v>
      </c>
      <c r="I2206" s="237" t="s">
        <v>17</v>
      </c>
      <c r="J2206" s="237" t="s">
        <v>17</v>
      </c>
      <c r="K2206" s="237" t="s">
        <v>3703</v>
      </c>
      <c r="L2206" s="238">
        <v>44496</v>
      </c>
      <c r="M2206" s="237" t="s">
        <v>20</v>
      </c>
    </row>
    <row r="2207" spans="1:13" x14ac:dyDescent="0.35">
      <c r="A2207" s="239" t="s">
        <v>1492</v>
      </c>
      <c r="B2207" s="239" t="s">
        <v>1493</v>
      </c>
      <c r="C2207" s="239" t="s">
        <v>1494</v>
      </c>
      <c r="D2207" s="239" t="s">
        <v>3010</v>
      </c>
      <c r="E2207" s="239">
        <v>2</v>
      </c>
      <c r="F2207" s="239" t="s">
        <v>2484</v>
      </c>
      <c r="G2207" s="239" t="s">
        <v>25</v>
      </c>
      <c r="H2207" s="239">
        <v>2</v>
      </c>
      <c r="I2207" s="239" t="s">
        <v>17</v>
      </c>
      <c r="J2207" s="239" t="s">
        <v>17</v>
      </c>
      <c r="K2207" s="239" t="s">
        <v>3704</v>
      </c>
      <c r="L2207" s="240">
        <v>44496</v>
      </c>
      <c r="M2207" s="239" t="s">
        <v>20</v>
      </c>
    </row>
    <row r="2208" spans="1:13" x14ac:dyDescent="0.35">
      <c r="A2208" s="237" t="s">
        <v>1492</v>
      </c>
      <c r="B2208" s="237" t="s">
        <v>1493</v>
      </c>
      <c r="C2208" s="237" t="s">
        <v>1494</v>
      </c>
      <c r="D2208" s="237" t="s">
        <v>3012</v>
      </c>
      <c r="E2208" s="237">
        <v>1</v>
      </c>
      <c r="F2208" s="237" t="s">
        <v>2484</v>
      </c>
      <c r="G2208" s="237" t="s">
        <v>25</v>
      </c>
      <c r="H2208" s="237">
        <v>2</v>
      </c>
      <c r="I2208" s="237" t="s">
        <v>17</v>
      </c>
      <c r="J2208" s="237" t="s">
        <v>17</v>
      </c>
      <c r="K2208" s="237" t="s">
        <v>3705</v>
      </c>
      <c r="L2208" s="238">
        <v>44496</v>
      </c>
      <c r="M2208" s="237" t="s">
        <v>20</v>
      </c>
    </row>
    <row r="2209" spans="1:13" x14ac:dyDescent="0.35">
      <c r="A2209" s="239" t="s">
        <v>1492</v>
      </c>
      <c r="B2209" s="239" t="s">
        <v>1493</v>
      </c>
      <c r="C2209" s="239" t="s">
        <v>1494</v>
      </c>
      <c r="D2209" s="239" t="s">
        <v>3027</v>
      </c>
      <c r="E2209" s="239">
        <v>0</v>
      </c>
      <c r="F2209" s="239" t="s">
        <v>2484</v>
      </c>
      <c r="G2209" s="239" t="s">
        <v>25</v>
      </c>
      <c r="H2209" s="239">
        <v>2</v>
      </c>
      <c r="I2209" s="239" t="s">
        <v>17</v>
      </c>
      <c r="J2209" s="239" t="s">
        <v>17</v>
      </c>
      <c r="K2209" s="239" t="s">
        <v>3706</v>
      </c>
      <c r="L2209" s="240">
        <v>44496</v>
      </c>
      <c r="M2209" s="239" t="s">
        <v>20</v>
      </c>
    </row>
    <row r="2210" spans="1:13" x14ac:dyDescent="0.35">
      <c r="A2210" s="237" t="s">
        <v>1492</v>
      </c>
      <c r="B2210" s="237" t="s">
        <v>1493</v>
      </c>
      <c r="C2210" s="237" t="s">
        <v>1494</v>
      </c>
      <c r="D2210" s="237" t="s">
        <v>3014</v>
      </c>
      <c r="E2210" s="237">
        <v>2</v>
      </c>
      <c r="F2210" s="237" t="s">
        <v>2484</v>
      </c>
      <c r="G2210" s="237" t="s">
        <v>25</v>
      </c>
      <c r="H2210" s="237">
        <v>2</v>
      </c>
      <c r="I2210" s="237" t="s">
        <v>17</v>
      </c>
      <c r="J2210" s="237" t="s">
        <v>17</v>
      </c>
      <c r="K2210" s="237" t="s">
        <v>3707</v>
      </c>
      <c r="L2210" s="238">
        <v>44496</v>
      </c>
      <c r="M2210" s="237" t="s">
        <v>20</v>
      </c>
    </row>
    <row r="2211" spans="1:13" x14ac:dyDescent="0.35">
      <c r="A2211" s="239" t="s">
        <v>1492</v>
      </c>
      <c r="B2211" s="239" t="s">
        <v>1493</v>
      </c>
      <c r="C2211" s="239" t="s">
        <v>1494</v>
      </c>
      <c r="D2211" s="239" t="s">
        <v>3016</v>
      </c>
      <c r="E2211" s="239">
        <v>0</v>
      </c>
      <c r="F2211" s="239" t="s">
        <v>2484</v>
      </c>
      <c r="G2211" s="239" t="s">
        <v>25</v>
      </c>
      <c r="H2211" s="239">
        <v>2</v>
      </c>
      <c r="I2211" s="239" t="s">
        <v>17</v>
      </c>
      <c r="J2211" s="239" t="s">
        <v>17</v>
      </c>
      <c r="K2211" s="239" t="s">
        <v>3708</v>
      </c>
      <c r="L2211" s="240">
        <v>44496</v>
      </c>
      <c r="M2211" s="239" t="s">
        <v>20</v>
      </c>
    </row>
    <row r="2212" spans="1:13" x14ac:dyDescent="0.35">
      <c r="A2212" s="237" t="s">
        <v>1492</v>
      </c>
      <c r="B2212" s="237" t="s">
        <v>1493</v>
      </c>
      <c r="C2212" s="237" t="s">
        <v>1494</v>
      </c>
      <c r="D2212" s="237" t="s">
        <v>2483</v>
      </c>
      <c r="E2212" s="237">
        <v>0</v>
      </c>
      <c r="F2212" s="237" t="s">
        <v>2484</v>
      </c>
      <c r="G2212" s="237" t="s">
        <v>25</v>
      </c>
      <c r="H2212" s="237">
        <v>2</v>
      </c>
      <c r="I2212" s="237" t="s">
        <v>17</v>
      </c>
      <c r="J2212" s="237" t="s">
        <v>17</v>
      </c>
      <c r="K2212" s="237" t="s">
        <v>3709</v>
      </c>
      <c r="L2212" s="238">
        <v>44496</v>
      </c>
      <c r="M2212" s="237" t="s">
        <v>20</v>
      </c>
    </row>
    <row r="2213" spans="1:13" x14ac:dyDescent="0.35">
      <c r="A2213" s="239" t="s">
        <v>140</v>
      </c>
      <c r="B2213" s="239" t="s">
        <v>141</v>
      </c>
      <c r="C2213" s="239" t="s">
        <v>142</v>
      </c>
      <c r="D2213" s="239" t="s">
        <v>3004</v>
      </c>
      <c r="E2213" s="239">
        <v>0</v>
      </c>
      <c r="F2213" s="239" t="s">
        <v>2484</v>
      </c>
      <c r="G2213" s="239" t="s">
        <v>25</v>
      </c>
      <c r="H2213" s="239">
        <v>2</v>
      </c>
      <c r="I2213" s="239" t="s">
        <v>17</v>
      </c>
      <c r="J2213" s="239" t="s">
        <v>17</v>
      </c>
      <c r="K2213" s="239" t="s">
        <v>3710</v>
      </c>
      <c r="L2213" s="240">
        <v>44496</v>
      </c>
      <c r="M2213" s="239" t="s">
        <v>20</v>
      </c>
    </row>
    <row r="2214" spans="1:13" x14ac:dyDescent="0.35">
      <c r="A2214" s="237" t="s">
        <v>140</v>
      </c>
      <c r="B2214" s="237" t="s">
        <v>141</v>
      </c>
      <c r="C2214" s="237" t="s">
        <v>142</v>
      </c>
      <c r="D2214" s="237" t="s">
        <v>3006</v>
      </c>
      <c r="E2214" s="237">
        <v>0</v>
      </c>
      <c r="F2214" s="237" t="s">
        <v>2484</v>
      </c>
      <c r="G2214" s="237" t="s">
        <v>25</v>
      </c>
      <c r="H2214" s="237">
        <v>2</v>
      </c>
      <c r="I2214" s="237" t="s">
        <v>17</v>
      </c>
      <c r="J2214" s="237" t="s">
        <v>17</v>
      </c>
      <c r="K2214" s="237" t="s">
        <v>3711</v>
      </c>
      <c r="L2214" s="238">
        <v>44496</v>
      </c>
      <c r="M2214" s="237" t="s">
        <v>20</v>
      </c>
    </row>
    <row r="2215" spans="1:13" x14ac:dyDescent="0.35">
      <c r="A2215" s="239" t="s">
        <v>140</v>
      </c>
      <c r="B2215" s="239" t="s">
        <v>141</v>
      </c>
      <c r="C2215" s="239" t="s">
        <v>142</v>
      </c>
      <c r="D2215" s="239" t="s">
        <v>3008</v>
      </c>
      <c r="E2215" s="239">
        <v>0</v>
      </c>
      <c r="F2215" s="239" t="s">
        <v>2484</v>
      </c>
      <c r="G2215" s="239" t="s">
        <v>25</v>
      </c>
      <c r="H2215" s="239">
        <v>2</v>
      </c>
      <c r="I2215" s="239" t="s">
        <v>17</v>
      </c>
      <c r="J2215" s="239" t="s">
        <v>17</v>
      </c>
      <c r="K2215" s="239" t="s">
        <v>3712</v>
      </c>
      <c r="L2215" s="240">
        <v>44496</v>
      </c>
      <c r="M2215" s="239" t="s">
        <v>20</v>
      </c>
    </row>
    <row r="2216" spans="1:13" x14ac:dyDescent="0.35">
      <c r="A2216" s="237" t="s">
        <v>140</v>
      </c>
      <c r="B2216" s="237" t="s">
        <v>141</v>
      </c>
      <c r="C2216" s="237" t="s">
        <v>142</v>
      </c>
      <c r="D2216" s="237" t="s">
        <v>3010</v>
      </c>
      <c r="E2216" s="237">
        <v>0</v>
      </c>
      <c r="F2216" s="237" t="s">
        <v>2484</v>
      </c>
      <c r="G2216" s="237" t="s">
        <v>25</v>
      </c>
      <c r="H2216" s="237">
        <v>2</v>
      </c>
      <c r="I2216" s="237" t="s">
        <v>17</v>
      </c>
      <c r="J2216" s="237" t="s">
        <v>17</v>
      </c>
      <c r="K2216" s="237" t="s">
        <v>3713</v>
      </c>
      <c r="L2216" s="238">
        <v>44496</v>
      </c>
      <c r="M2216" s="237" t="s">
        <v>20</v>
      </c>
    </row>
    <row r="2217" spans="1:13" x14ac:dyDescent="0.35">
      <c r="A2217" s="239" t="s">
        <v>140</v>
      </c>
      <c r="B2217" s="239" t="s">
        <v>141</v>
      </c>
      <c r="C2217" s="239" t="s">
        <v>142</v>
      </c>
      <c r="D2217" s="239" t="s">
        <v>3012</v>
      </c>
      <c r="E2217" s="239">
        <v>0</v>
      </c>
      <c r="F2217" s="239" t="s">
        <v>2484</v>
      </c>
      <c r="G2217" s="239" t="s">
        <v>25</v>
      </c>
      <c r="H2217" s="239">
        <v>2</v>
      </c>
      <c r="I2217" s="239" t="s">
        <v>17</v>
      </c>
      <c r="J2217" s="239" t="s">
        <v>17</v>
      </c>
      <c r="K2217" s="239" t="s">
        <v>3714</v>
      </c>
      <c r="L2217" s="240">
        <v>44496</v>
      </c>
      <c r="M2217" s="239" t="s">
        <v>20</v>
      </c>
    </row>
    <row r="2218" spans="1:13" x14ac:dyDescent="0.35">
      <c r="A2218" s="237" t="s">
        <v>140</v>
      </c>
      <c r="B2218" s="237" t="s">
        <v>141</v>
      </c>
      <c r="C2218" s="237" t="s">
        <v>142</v>
      </c>
      <c r="D2218" s="237" t="s">
        <v>3027</v>
      </c>
      <c r="E2218" s="237">
        <v>0</v>
      </c>
      <c r="F2218" s="237" t="s">
        <v>2484</v>
      </c>
      <c r="G2218" s="237" t="s">
        <v>25</v>
      </c>
      <c r="H2218" s="237">
        <v>2</v>
      </c>
      <c r="I2218" s="237" t="s">
        <v>17</v>
      </c>
      <c r="J2218" s="237" t="s">
        <v>17</v>
      </c>
      <c r="K2218" s="237" t="s">
        <v>3715</v>
      </c>
      <c r="L2218" s="238">
        <v>44496</v>
      </c>
      <c r="M2218" s="237" t="s">
        <v>20</v>
      </c>
    </row>
    <row r="2219" spans="1:13" x14ac:dyDescent="0.35">
      <c r="A2219" s="239" t="s">
        <v>140</v>
      </c>
      <c r="B2219" s="239" t="s">
        <v>141</v>
      </c>
      <c r="C2219" s="239" t="s">
        <v>142</v>
      </c>
      <c r="D2219" s="239" t="s">
        <v>3014</v>
      </c>
      <c r="E2219" s="239">
        <v>1</v>
      </c>
      <c r="F2219" s="239" t="s">
        <v>2484</v>
      </c>
      <c r="G2219" s="239" t="s">
        <v>25</v>
      </c>
      <c r="H2219" s="239">
        <v>2</v>
      </c>
      <c r="I2219" s="239" t="s">
        <v>17</v>
      </c>
      <c r="J2219" s="239" t="s">
        <v>17</v>
      </c>
      <c r="K2219" s="239" t="s">
        <v>3716</v>
      </c>
      <c r="L2219" s="240">
        <v>44496</v>
      </c>
      <c r="M2219" s="239" t="s">
        <v>20</v>
      </c>
    </row>
    <row r="2220" spans="1:13" x14ac:dyDescent="0.35">
      <c r="A2220" s="237" t="s">
        <v>140</v>
      </c>
      <c r="B2220" s="237" t="s">
        <v>141</v>
      </c>
      <c r="C2220" s="237" t="s">
        <v>142</v>
      </c>
      <c r="D2220" s="237" t="s">
        <v>3016</v>
      </c>
      <c r="E2220" s="237">
        <v>1</v>
      </c>
      <c r="F2220" s="237" t="s">
        <v>2484</v>
      </c>
      <c r="G2220" s="237" t="s">
        <v>25</v>
      </c>
      <c r="H2220" s="237">
        <v>2</v>
      </c>
      <c r="I2220" s="237" t="s">
        <v>17</v>
      </c>
      <c r="J2220" s="237" t="s">
        <v>17</v>
      </c>
      <c r="K2220" s="237" t="s">
        <v>3717</v>
      </c>
      <c r="L2220" s="238">
        <v>44496</v>
      </c>
      <c r="M2220" s="237" t="s">
        <v>20</v>
      </c>
    </row>
    <row r="2221" spans="1:13" x14ac:dyDescent="0.35">
      <c r="A2221" s="239" t="s">
        <v>140</v>
      </c>
      <c r="B2221" s="239" t="s">
        <v>141</v>
      </c>
      <c r="C2221" s="239" t="s">
        <v>142</v>
      </c>
      <c r="D2221" s="239" t="s">
        <v>2483</v>
      </c>
      <c r="E2221" s="239">
        <v>0</v>
      </c>
      <c r="F2221" s="239" t="s">
        <v>2484</v>
      </c>
      <c r="G2221" s="239" t="s">
        <v>25</v>
      </c>
      <c r="H2221" s="239">
        <v>2</v>
      </c>
      <c r="I2221" s="239" t="s">
        <v>17</v>
      </c>
      <c r="J2221" s="239" t="s">
        <v>17</v>
      </c>
      <c r="K2221" s="239" t="s">
        <v>3718</v>
      </c>
      <c r="L2221" s="240">
        <v>44496</v>
      </c>
      <c r="M2221" s="239" t="s">
        <v>20</v>
      </c>
    </row>
    <row r="2222" spans="1:13" x14ac:dyDescent="0.35">
      <c r="A2222" s="237" t="s">
        <v>795</v>
      </c>
      <c r="B2222" s="237" t="s">
        <v>796</v>
      </c>
      <c r="C2222" s="237" t="s">
        <v>797</v>
      </c>
      <c r="D2222" s="237" t="s">
        <v>3004</v>
      </c>
      <c r="E2222" s="237">
        <v>2</v>
      </c>
      <c r="F2222" s="237" t="s">
        <v>2484</v>
      </c>
      <c r="G2222" s="237" t="s">
        <v>25</v>
      </c>
      <c r="H2222" s="237">
        <v>2</v>
      </c>
      <c r="I2222" s="237" t="s">
        <v>17</v>
      </c>
      <c r="J2222" s="237" t="s">
        <v>17</v>
      </c>
      <c r="K2222" s="237" t="s">
        <v>3719</v>
      </c>
      <c r="L2222" s="238">
        <v>44496</v>
      </c>
      <c r="M2222" s="237" t="s">
        <v>20</v>
      </c>
    </row>
    <row r="2223" spans="1:13" x14ac:dyDescent="0.35">
      <c r="A2223" s="239" t="s">
        <v>795</v>
      </c>
      <c r="B2223" s="239" t="s">
        <v>796</v>
      </c>
      <c r="C2223" s="239" t="s">
        <v>797</v>
      </c>
      <c r="D2223" s="239" t="s">
        <v>3006</v>
      </c>
      <c r="E2223" s="239">
        <v>1</v>
      </c>
      <c r="F2223" s="239" t="s">
        <v>2484</v>
      </c>
      <c r="G2223" s="239" t="s">
        <v>25</v>
      </c>
      <c r="H2223" s="239">
        <v>2</v>
      </c>
      <c r="I2223" s="239" t="s">
        <v>17</v>
      </c>
      <c r="J2223" s="239" t="s">
        <v>17</v>
      </c>
      <c r="K2223" s="239" t="s">
        <v>3720</v>
      </c>
      <c r="L2223" s="240">
        <v>44496</v>
      </c>
      <c r="M2223" s="239" t="s">
        <v>20</v>
      </c>
    </row>
    <row r="2224" spans="1:13" x14ac:dyDescent="0.35">
      <c r="A2224" s="237" t="s">
        <v>795</v>
      </c>
      <c r="B2224" s="237" t="s">
        <v>796</v>
      </c>
      <c r="C2224" s="237" t="s">
        <v>797</v>
      </c>
      <c r="D2224" s="237" t="s">
        <v>3008</v>
      </c>
      <c r="E2224" s="237">
        <v>2</v>
      </c>
      <c r="F2224" s="237" t="s">
        <v>2484</v>
      </c>
      <c r="G2224" s="237" t="s">
        <v>25</v>
      </c>
      <c r="H2224" s="237">
        <v>2</v>
      </c>
      <c r="I2224" s="237" t="s">
        <v>17</v>
      </c>
      <c r="J2224" s="237" t="s">
        <v>17</v>
      </c>
      <c r="K2224" s="237" t="s">
        <v>3721</v>
      </c>
      <c r="L2224" s="238">
        <v>44496</v>
      </c>
      <c r="M2224" s="237" t="s">
        <v>20</v>
      </c>
    </row>
    <row r="2225" spans="1:13" x14ac:dyDescent="0.35">
      <c r="A2225" s="239" t="s">
        <v>795</v>
      </c>
      <c r="B2225" s="239" t="s">
        <v>796</v>
      </c>
      <c r="C2225" s="239" t="s">
        <v>797</v>
      </c>
      <c r="D2225" s="239" t="s">
        <v>3010</v>
      </c>
      <c r="E2225" s="239">
        <v>2</v>
      </c>
      <c r="F2225" s="239" t="s">
        <v>2484</v>
      </c>
      <c r="G2225" s="239" t="s">
        <v>25</v>
      </c>
      <c r="H2225" s="239">
        <v>2</v>
      </c>
      <c r="I2225" s="239" t="s">
        <v>17</v>
      </c>
      <c r="J2225" s="239" t="s">
        <v>17</v>
      </c>
      <c r="K2225" s="239" t="s">
        <v>3722</v>
      </c>
      <c r="L2225" s="240">
        <v>44496</v>
      </c>
      <c r="M2225" s="239" t="s">
        <v>20</v>
      </c>
    </row>
    <row r="2226" spans="1:13" x14ac:dyDescent="0.35">
      <c r="A2226" s="237" t="s">
        <v>795</v>
      </c>
      <c r="B2226" s="237" t="s">
        <v>796</v>
      </c>
      <c r="C2226" s="237" t="s">
        <v>797</v>
      </c>
      <c r="D2226" s="237" t="s">
        <v>3012</v>
      </c>
      <c r="E2226" s="237">
        <v>1</v>
      </c>
      <c r="F2226" s="237" t="s">
        <v>2484</v>
      </c>
      <c r="G2226" s="237" t="s">
        <v>25</v>
      </c>
      <c r="H2226" s="237">
        <v>2</v>
      </c>
      <c r="I2226" s="237" t="s">
        <v>17</v>
      </c>
      <c r="J2226" s="237" t="s">
        <v>17</v>
      </c>
      <c r="K2226" s="237" t="s">
        <v>3723</v>
      </c>
      <c r="L2226" s="238">
        <v>44496</v>
      </c>
      <c r="M2226" s="237" t="s">
        <v>20</v>
      </c>
    </row>
    <row r="2227" spans="1:13" x14ac:dyDescent="0.35">
      <c r="A2227" s="239" t="s">
        <v>795</v>
      </c>
      <c r="B2227" s="239" t="s">
        <v>796</v>
      </c>
      <c r="C2227" s="239" t="s">
        <v>797</v>
      </c>
      <c r="D2227" s="239" t="s">
        <v>3027</v>
      </c>
      <c r="E2227" s="239">
        <v>3</v>
      </c>
      <c r="F2227" s="239" t="s">
        <v>2484</v>
      </c>
      <c r="G2227" s="239" t="s">
        <v>25</v>
      </c>
      <c r="H2227" s="239">
        <v>2</v>
      </c>
      <c r="I2227" s="239" t="s">
        <v>17</v>
      </c>
      <c r="J2227" s="239" t="s">
        <v>17</v>
      </c>
      <c r="K2227" s="239" t="s">
        <v>3724</v>
      </c>
      <c r="L2227" s="240">
        <v>44496</v>
      </c>
      <c r="M2227" s="239" t="s">
        <v>20</v>
      </c>
    </row>
    <row r="2228" spans="1:13" x14ac:dyDescent="0.35">
      <c r="A2228" s="237" t="s">
        <v>795</v>
      </c>
      <c r="B2228" s="237" t="s">
        <v>796</v>
      </c>
      <c r="C2228" s="237" t="s">
        <v>797</v>
      </c>
      <c r="D2228" s="237" t="s">
        <v>3014</v>
      </c>
      <c r="E2228" s="237">
        <v>2</v>
      </c>
      <c r="F2228" s="237" t="s">
        <v>2484</v>
      </c>
      <c r="G2228" s="237" t="s">
        <v>25</v>
      </c>
      <c r="H2228" s="237">
        <v>2</v>
      </c>
      <c r="I2228" s="237" t="s">
        <v>17</v>
      </c>
      <c r="J2228" s="237" t="s">
        <v>17</v>
      </c>
      <c r="K2228" s="237" t="s">
        <v>3725</v>
      </c>
      <c r="L2228" s="238">
        <v>44496</v>
      </c>
      <c r="M2228" s="237" t="s">
        <v>20</v>
      </c>
    </row>
    <row r="2229" spans="1:13" x14ac:dyDescent="0.35">
      <c r="A2229" s="239" t="s">
        <v>795</v>
      </c>
      <c r="B2229" s="239" t="s">
        <v>796</v>
      </c>
      <c r="C2229" s="239" t="s">
        <v>797</v>
      </c>
      <c r="D2229" s="239" t="s">
        <v>3016</v>
      </c>
      <c r="E2229" s="239">
        <v>3</v>
      </c>
      <c r="F2229" s="239" t="s">
        <v>2484</v>
      </c>
      <c r="G2229" s="239" t="s">
        <v>25</v>
      </c>
      <c r="H2229" s="239">
        <v>2</v>
      </c>
      <c r="I2229" s="239" t="s">
        <v>17</v>
      </c>
      <c r="J2229" s="239" t="s">
        <v>17</v>
      </c>
      <c r="K2229" s="239" t="s">
        <v>3726</v>
      </c>
      <c r="L2229" s="240">
        <v>44496</v>
      </c>
      <c r="M2229" s="239" t="s">
        <v>20</v>
      </c>
    </row>
    <row r="2230" spans="1:13" x14ac:dyDescent="0.35">
      <c r="A2230" s="237" t="s">
        <v>795</v>
      </c>
      <c r="B2230" s="237" t="s">
        <v>796</v>
      </c>
      <c r="C2230" s="237" t="s">
        <v>797</v>
      </c>
      <c r="D2230" s="237" t="s">
        <v>2483</v>
      </c>
      <c r="E2230" s="237">
        <v>0</v>
      </c>
      <c r="F2230" s="237" t="s">
        <v>2484</v>
      </c>
      <c r="G2230" s="237" t="s">
        <v>25</v>
      </c>
      <c r="H2230" s="237">
        <v>2</v>
      </c>
      <c r="I2230" s="237" t="s">
        <v>17</v>
      </c>
      <c r="J2230" s="237" t="s">
        <v>17</v>
      </c>
      <c r="K2230" s="237" t="s">
        <v>3727</v>
      </c>
      <c r="L2230" s="238">
        <v>44496</v>
      </c>
      <c r="M2230" s="237" t="s">
        <v>20</v>
      </c>
    </row>
    <row r="2231" spans="1:13" x14ac:dyDescent="0.35">
      <c r="A2231" s="239" t="s">
        <v>388</v>
      </c>
      <c r="B2231" s="239" t="s">
        <v>389</v>
      </c>
      <c r="C2231" s="239" t="s">
        <v>390</v>
      </c>
      <c r="D2231" s="239" t="s">
        <v>3004</v>
      </c>
      <c r="E2231" s="239">
        <v>0</v>
      </c>
      <c r="F2231" s="239" t="s">
        <v>2484</v>
      </c>
      <c r="G2231" s="239" t="s">
        <v>25</v>
      </c>
      <c r="H2231" s="239">
        <v>2</v>
      </c>
      <c r="I2231" s="239" t="s">
        <v>17</v>
      </c>
      <c r="J2231" s="239" t="s">
        <v>17</v>
      </c>
      <c r="K2231" s="239" t="s">
        <v>3728</v>
      </c>
      <c r="L2231" s="240">
        <v>44496</v>
      </c>
      <c r="M2231" s="239" t="s">
        <v>20</v>
      </c>
    </row>
    <row r="2232" spans="1:13" x14ac:dyDescent="0.35">
      <c r="A2232" s="237" t="s">
        <v>388</v>
      </c>
      <c r="B2232" s="237" t="s">
        <v>389</v>
      </c>
      <c r="C2232" s="237" t="s">
        <v>390</v>
      </c>
      <c r="D2232" s="237" t="s">
        <v>3006</v>
      </c>
      <c r="E2232" s="237">
        <v>0</v>
      </c>
      <c r="F2232" s="237" t="s">
        <v>2484</v>
      </c>
      <c r="G2232" s="237" t="s">
        <v>25</v>
      </c>
      <c r="H2232" s="237">
        <v>2</v>
      </c>
      <c r="I2232" s="237" t="s">
        <v>17</v>
      </c>
      <c r="J2232" s="237" t="s">
        <v>17</v>
      </c>
      <c r="K2232" s="237" t="s">
        <v>3729</v>
      </c>
      <c r="L2232" s="238">
        <v>44496</v>
      </c>
      <c r="M2232" s="237" t="s">
        <v>20</v>
      </c>
    </row>
    <row r="2233" spans="1:13" x14ac:dyDescent="0.35">
      <c r="A2233" s="239" t="s">
        <v>388</v>
      </c>
      <c r="B2233" s="239" t="s">
        <v>389</v>
      </c>
      <c r="C2233" s="239" t="s">
        <v>390</v>
      </c>
      <c r="D2233" s="239" t="s">
        <v>3008</v>
      </c>
      <c r="E2233" s="239">
        <v>0</v>
      </c>
      <c r="F2233" s="239" t="s">
        <v>2484</v>
      </c>
      <c r="G2233" s="239" t="s">
        <v>25</v>
      </c>
      <c r="H2233" s="239">
        <v>2</v>
      </c>
      <c r="I2233" s="239" t="s">
        <v>17</v>
      </c>
      <c r="J2233" s="239" t="s">
        <v>17</v>
      </c>
      <c r="K2233" s="239" t="s">
        <v>3730</v>
      </c>
      <c r="L2233" s="240">
        <v>44496</v>
      </c>
      <c r="M2233" s="239" t="s">
        <v>20</v>
      </c>
    </row>
    <row r="2234" spans="1:13" x14ac:dyDescent="0.35">
      <c r="A2234" s="237" t="s">
        <v>388</v>
      </c>
      <c r="B2234" s="237" t="s">
        <v>389</v>
      </c>
      <c r="C2234" s="237" t="s">
        <v>390</v>
      </c>
      <c r="D2234" s="237" t="s">
        <v>3010</v>
      </c>
      <c r="E2234" s="237">
        <v>0</v>
      </c>
      <c r="F2234" s="237" t="s">
        <v>2484</v>
      </c>
      <c r="G2234" s="237" t="s">
        <v>25</v>
      </c>
      <c r="H2234" s="237">
        <v>2</v>
      </c>
      <c r="I2234" s="237" t="s">
        <v>17</v>
      </c>
      <c r="J2234" s="237" t="s">
        <v>17</v>
      </c>
      <c r="K2234" s="237" t="s">
        <v>3731</v>
      </c>
      <c r="L2234" s="238">
        <v>44496</v>
      </c>
      <c r="M2234" s="237" t="s">
        <v>20</v>
      </c>
    </row>
    <row r="2235" spans="1:13" x14ac:dyDescent="0.35">
      <c r="A2235" s="239" t="s">
        <v>388</v>
      </c>
      <c r="B2235" s="239" t="s">
        <v>389</v>
      </c>
      <c r="C2235" s="239" t="s">
        <v>390</v>
      </c>
      <c r="D2235" s="239" t="s">
        <v>3012</v>
      </c>
      <c r="E2235" s="239">
        <v>2</v>
      </c>
      <c r="F2235" s="239" t="s">
        <v>2484</v>
      </c>
      <c r="G2235" s="239" t="s">
        <v>25</v>
      </c>
      <c r="H2235" s="239">
        <v>2</v>
      </c>
      <c r="I2235" s="239" t="s">
        <v>17</v>
      </c>
      <c r="J2235" s="239" t="s">
        <v>17</v>
      </c>
      <c r="K2235" s="239" t="s">
        <v>3732</v>
      </c>
      <c r="L2235" s="240">
        <v>44496</v>
      </c>
      <c r="M2235" s="239" t="s">
        <v>20</v>
      </c>
    </row>
    <row r="2236" spans="1:13" x14ac:dyDescent="0.35">
      <c r="A2236" s="237" t="s">
        <v>388</v>
      </c>
      <c r="B2236" s="237" t="s">
        <v>389</v>
      </c>
      <c r="C2236" s="237" t="s">
        <v>390</v>
      </c>
      <c r="D2236" s="237" t="s">
        <v>3027</v>
      </c>
      <c r="E2236" s="237">
        <v>0</v>
      </c>
      <c r="F2236" s="237" t="s">
        <v>2484</v>
      </c>
      <c r="G2236" s="237" t="s">
        <v>25</v>
      </c>
      <c r="H2236" s="237">
        <v>2</v>
      </c>
      <c r="I2236" s="237" t="s">
        <v>17</v>
      </c>
      <c r="J2236" s="237" t="s">
        <v>17</v>
      </c>
      <c r="K2236" s="237" t="s">
        <v>3733</v>
      </c>
      <c r="L2236" s="238">
        <v>44496</v>
      </c>
      <c r="M2236" s="237" t="s">
        <v>20</v>
      </c>
    </row>
    <row r="2237" spans="1:13" x14ac:dyDescent="0.35">
      <c r="A2237" s="239" t="s">
        <v>388</v>
      </c>
      <c r="B2237" s="239" t="s">
        <v>389</v>
      </c>
      <c r="C2237" s="239" t="s">
        <v>390</v>
      </c>
      <c r="D2237" s="239" t="s">
        <v>3014</v>
      </c>
      <c r="E2237" s="239">
        <v>0</v>
      </c>
      <c r="F2237" s="239" t="s">
        <v>2484</v>
      </c>
      <c r="G2237" s="239" t="s">
        <v>25</v>
      </c>
      <c r="H2237" s="239">
        <v>2</v>
      </c>
      <c r="I2237" s="239" t="s">
        <v>17</v>
      </c>
      <c r="J2237" s="239" t="s">
        <v>17</v>
      </c>
      <c r="K2237" s="239" t="s">
        <v>3734</v>
      </c>
      <c r="L2237" s="240">
        <v>44496</v>
      </c>
      <c r="M2237" s="239" t="s">
        <v>20</v>
      </c>
    </row>
    <row r="2238" spans="1:13" x14ac:dyDescent="0.35">
      <c r="A2238" s="237" t="s">
        <v>388</v>
      </c>
      <c r="B2238" s="237" t="s">
        <v>389</v>
      </c>
      <c r="C2238" s="237" t="s">
        <v>390</v>
      </c>
      <c r="D2238" s="237" t="s">
        <v>3016</v>
      </c>
      <c r="E2238" s="237">
        <v>0</v>
      </c>
      <c r="F2238" s="237" t="s">
        <v>2484</v>
      </c>
      <c r="G2238" s="237" t="s">
        <v>25</v>
      </c>
      <c r="H2238" s="237">
        <v>2</v>
      </c>
      <c r="I2238" s="237" t="s">
        <v>17</v>
      </c>
      <c r="J2238" s="237" t="s">
        <v>17</v>
      </c>
      <c r="K2238" s="237" t="s">
        <v>3735</v>
      </c>
      <c r="L2238" s="238">
        <v>44496</v>
      </c>
      <c r="M2238" s="237" t="s">
        <v>20</v>
      </c>
    </row>
    <row r="2239" spans="1:13" x14ac:dyDescent="0.35">
      <c r="A2239" s="239" t="s">
        <v>388</v>
      </c>
      <c r="B2239" s="239" t="s">
        <v>389</v>
      </c>
      <c r="C2239" s="239" t="s">
        <v>390</v>
      </c>
      <c r="D2239" s="239" t="s">
        <v>2483</v>
      </c>
      <c r="E2239" s="239">
        <v>0</v>
      </c>
      <c r="F2239" s="239" t="s">
        <v>2484</v>
      </c>
      <c r="G2239" s="239" t="s">
        <v>25</v>
      </c>
      <c r="H2239" s="239">
        <v>2</v>
      </c>
      <c r="I2239" s="239" t="s">
        <v>17</v>
      </c>
      <c r="J2239" s="239" t="s">
        <v>17</v>
      </c>
      <c r="K2239" s="239" t="s">
        <v>3736</v>
      </c>
      <c r="L2239" s="240">
        <v>44496</v>
      </c>
      <c r="M2239" s="239" t="s">
        <v>20</v>
      </c>
    </row>
    <row r="2240" spans="1:13" x14ac:dyDescent="0.35">
      <c r="A2240" s="237" t="s">
        <v>168</v>
      </c>
      <c r="B2240" s="237" t="s">
        <v>169</v>
      </c>
      <c r="C2240" s="237" t="s">
        <v>170</v>
      </c>
      <c r="D2240" s="237" t="s">
        <v>3004</v>
      </c>
      <c r="E2240" s="237">
        <v>0</v>
      </c>
      <c r="F2240" s="237" t="s">
        <v>2484</v>
      </c>
      <c r="G2240" s="237" t="s">
        <v>25</v>
      </c>
      <c r="H2240" s="237">
        <v>2</v>
      </c>
      <c r="I2240" s="237" t="s">
        <v>17</v>
      </c>
      <c r="J2240" s="237" t="s">
        <v>17</v>
      </c>
      <c r="K2240" s="237" t="s">
        <v>3737</v>
      </c>
      <c r="L2240" s="238">
        <v>44496</v>
      </c>
      <c r="M2240" s="237" t="s">
        <v>20</v>
      </c>
    </row>
    <row r="2241" spans="1:13" x14ac:dyDescent="0.35">
      <c r="A2241" s="239" t="s">
        <v>168</v>
      </c>
      <c r="B2241" s="239" t="s">
        <v>169</v>
      </c>
      <c r="C2241" s="239" t="s">
        <v>170</v>
      </c>
      <c r="D2241" s="239" t="s">
        <v>3006</v>
      </c>
      <c r="E2241" s="239">
        <v>2</v>
      </c>
      <c r="F2241" s="239" t="s">
        <v>2484</v>
      </c>
      <c r="G2241" s="239" t="s">
        <v>25</v>
      </c>
      <c r="H2241" s="239">
        <v>2</v>
      </c>
      <c r="I2241" s="239" t="s">
        <v>17</v>
      </c>
      <c r="J2241" s="239" t="s">
        <v>17</v>
      </c>
      <c r="K2241" s="239" t="s">
        <v>3738</v>
      </c>
      <c r="L2241" s="240">
        <v>44496</v>
      </c>
      <c r="M2241" s="239" t="s">
        <v>20</v>
      </c>
    </row>
    <row r="2242" spans="1:13" x14ac:dyDescent="0.35">
      <c r="A2242" s="237" t="s">
        <v>168</v>
      </c>
      <c r="B2242" s="237" t="s">
        <v>169</v>
      </c>
      <c r="C2242" s="237" t="s">
        <v>170</v>
      </c>
      <c r="D2242" s="237" t="s">
        <v>3008</v>
      </c>
      <c r="E2242" s="237">
        <v>1</v>
      </c>
      <c r="F2242" s="237" t="s">
        <v>2484</v>
      </c>
      <c r="G2242" s="237" t="s">
        <v>25</v>
      </c>
      <c r="H2242" s="237">
        <v>2</v>
      </c>
      <c r="I2242" s="237" t="s">
        <v>17</v>
      </c>
      <c r="J2242" s="237" t="s">
        <v>17</v>
      </c>
      <c r="K2242" s="237" t="s">
        <v>3739</v>
      </c>
      <c r="L2242" s="238">
        <v>44496</v>
      </c>
      <c r="M2242" s="237" t="s">
        <v>20</v>
      </c>
    </row>
    <row r="2243" spans="1:13" x14ac:dyDescent="0.35">
      <c r="A2243" s="239" t="s">
        <v>168</v>
      </c>
      <c r="B2243" s="239" t="s">
        <v>169</v>
      </c>
      <c r="C2243" s="239" t="s">
        <v>170</v>
      </c>
      <c r="D2243" s="239" t="s">
        <v>3010</v>
      </c>
      <c r="E2243" s="239">
        <v>0</v>
      </c>
      <c r="F2243" s="239" t="s">
        <v>2484</v>
      </c>
      <c r="G2243" s="239" t="s">
        <v>25</v>
      </c>
      <c r="H2243" s="239">
        <v>2</v>
      </c>
      <c r="I2243" s="239" t="s">
        <v>17</v>
      </c>
      <c r="J2243" s="239" t="s">
        <v>17</v>
      </c>
      <c r="K2243" s="239" t="s">
        <v>3740</v>
      </c>
      <c r="L2243" s="240">
        <v>44496</v>
      </c>
      <c r="M2243" s="239" t="s">
        <v>20</v>
      </c>
    </row>
    <row r="2244" spans="1:13" x14ac:dyDescent="0.35">
      <c r="A2244" s="237" t="s">
        <v>168</v>
      </c>
      <c r="B2244" s="237" t="s">
        <v>169</v>
      </c>
      <c r="C2244" s="237" t="s">
        <v>170</v>
      </c>
      <c r="D2244" s="237" t="s">
        <v>3012</v>
      </c>
      <c r="E2244" s="237">
        <v>2</v>
      </c>
      <c r="F2244" s="237" t="s">
        <v>2484</v>
      </c>
      <c r="G2244" s="237" t="s">
        <v>25</v>
      </c>
      <c r="H2244" s="237">
        <v>2</v>
      </c>
      <c r="I2244" s="237" t="s">
        <v>17</v>
      </c>
      <c r="J2244" s="237" t="s">
        <v>17</v>
      </c>
      <c r="K2244" s="237" t="s">
        <v>3741</v>
      </c>
      <c r="L2244" s="238">
        <v>44496</v>
      </c>
      <c r="M2244" s="237" t="s">
        <v>20</v>
      </c>
    </row>
    <row r="2245" spans="1:13" x14ac:dyDescent="0.35">
      <c r="A2245" s="239" t="s">
        <v>168</v>
      </c>
      <c r="B2245" s="239" t="s">
        <v>169</v>
      </c>
      <c r="C2245" s="239" t="s">
        <v>170</v>
      </c>
      <c r="D2245" s="239" t="s">
        <v>3027</v>
      </c>
      <c r="E2245" s="239">
        <v>2</v>
      </c>
      <c r="F2245" s="239" t="s">
        <v>2484</v>
      </c>
      <c r="G2245" s="239" t="s">
        <v>25</v>
      </c>
      <c r="H2245" s="239">
        <v>2</v>
      </c>
      <c r="I2245" s="239" t="s">
        <v>17</v>
      </c>
      <c r="J2245" s="239" t="s">
        <v>17</v>
      </c>
      <c r="K2245" s="239" t="s">
        <v>3742</v>
      </c>
      <c r="L2245" s="240">
        <v>44496</v>
      </c>
      <c r="M2245" s="239" t="s">
        <v>20</v>
      </c>
    </row>
    <row r="2246" spans="1:13" x14ac:dyDescent="0.35">
      <c r="A2246" s="237" t="s">
        <v>168</v>
      </c>
      <c r="B2246" s="237" t="s">
        <v>169</v>
      </c>
      <c r="C2246" s="237" t="s">
        <v>170</v>
      </c>
      <c r="D2246" s="237" t="s">
        <v>3014</v>
      </c>
      <c r="E2246" s="237">
        <v>2</v>
      </c>
      <c r="F2246" s="237" t="s">
        <v>2484</v>
      </c>
      <c r="G2246" s="237" t="s">
        <v>25</v>
      </c>
      <c r="H2246" s="237">
        <v>2</v>
      </c>
      <c r="I2246" s="237" t="s">
        <v>17</v>
      </c>
      <c r="J2246" s="237" t="s">
        <v>17</v>
      </c>
      <c r="K2246" s="237" t="s">
        <v>3743</v>
      </c>
      <c r="L2246" s="238">
        <v>44496</v>
      </c>
      <c r="M2246" s="237" t="s">
        <v>20</v>
      </c>
    </row>
    <row r="2247" spans="1:13" x14ac:dyDescent="0.35">
      <c r="A2247" s="239" t="s">
        <v>168</v>
      </c>
      <c r="B2247" s="239" t="s">
        <v>169</v>
      </c>
      <c r="C2247" s="239" t="s">
        <v>170</v>
      </c>
      <c r="D2247" s="239" t="s">
        <v>3016</v>
      </c>
      <c r="E2247" s="239">
        <v>1</v>
      </c>
      <c r="F2247" s="239" t="s">
        <v>2484</v>
      </c>
      <c r="G2247" s="239" t="s">
        <v>25</v>
      </c>
      <c r="H2247" s="239">
        <v>2</v>
      </c>
      <c r="I2247" s="239" t="s">
        <v>17</v>
      </c>
      <c r="J2247" s="239" t="s">
        <v>17</v>
      </c>
      <c r="K2247" s="239" t="s">
        <v>3744</v>
      </c>
      <c r="L2247" s="240">
        <v>44496</v>
      </c>
      <c r="M2247" s="239" t="s">
        <v>20</v>
      </c>
    </row>
    <row r="2248" spans="1:13" x14ac:dyDescent="0.35">
      <c r="A2248" s="237" t="s">
        <v>168</v>
      </c>
      <c r="B2248" s="237" t="s">
        <v>169</v>
      </c>
      <c r="C2248" s="237" t="s">
        <v>170</v>
      </c>
      <c r="D2248" s="237" t="s">
        <v>2483</v>
      </c>
      <c r="E2248" s="237">
        <v>0</v>
      </c>
      <c r="F2248" s="237" t="s">
        <v>2484</v>
      </c>
      <c r="G2248" s="237" t="s">
        <v>25</v>
      </c>
      <c r="H2248" s="237">
        <v>2</v>
      </c>
      <c r="I2248" s="237" t="s">
        <v>17</v>
      </c>
      <c r="J2248" s="237" t="s">
        <v>17</v>
      </c>
      <c r="K2248" s="237" t="s">
        <v>3745</v>
      </c>
      <c r="L2248" s="238">
        <v>44496</v>
      </c>
      <c r="M2248" s="237" t="s">
        <v>20</v>
      </c>
    </row>
    <row r="2249" spans="1:13" x14ac:dyDescent="0.35">
      <c r="A2249" s="239" t="s">
        <v>505</v>
      </c>
      <c r="B2249" s="239" t="s">
        <v>506</v>
      </c>
      <c r="C2249" s="239" t="s">
        <v>507</v>
      </c>
      <c r="D2249" s="239" t="s">
        <v>3004</v>
      </c>
      <c r="E2249" s="239">
        <v>0</v>
      </c>
      <c r="F2249" s="239" t="s">
        <v>2484</v>
      </c>
      <c r="G2249" s="239" t="s">
        <v>25</v>
      </c>
      <c r="H2249" s="239">
        <v>2</v>
      </c>
      <c r="I2249" s="239" t="s">
        <v>17</v>
      </c>
      <c r="J2249" s="239" t="s">
        <v>17</v>
      </c>
      <c r="K2249" s="239" t="s">
        <v>3746</v>
      </c>
      <c r="L2249" s="240">
        <v>44497</v>
      </c>
      <c r="M2249" s="239" t="s">
        <v>20</v>
      </c>
    </row>
    <row r="2250" spans="1:13" x14ac:dyDescent="0.35">
      <c r="A2250" s="237" t="s">
        <v>505</v>
      </c>
      <c r="B2250" s="237" t="s">
        <v>506</v>
      </c>
      <c r="C2250" s="237" t="s">
        <v>507</v>
      </c>
      <c r="D2250" s="237" t="s">
        <v>3006</v>
      </c>
      <c r="E2250" s="237">
        <v>0</v>
      </c>
      <c r="F2250" s="237" t="s">
        <v>2484</v>
      </c>
      <c r="G2250" s="237" t="s">
        <v>25</v>
      </c>
      <c r="H2250" s="237">
        <v>2</v>
      </c>
      <c r="I2250" s="237" t="s">
        <v>17</v>
      </c>
      <c r="J2250" s="237" t="s">
        <v>17</v>
      </c>
      <c r="K2250" s="237" t="s">
        <v>3747</v>
      </c>
      <c r="L2250" s="238">
        <v>44497</v>
      </c>
      <c r="M2250" s="237" t="s">
        <v>20</v>
      </c>
    </row>
    <row r="2251" spans="1:13" x14ac:dyDescent="0.35">
      <c r="A2251" s="239" t="s">
        <v>505</v>
      </c>
      <c r="B2251" s="239" t="s">
        <v>506</v>
      </c>
      <c r="C2251" s="239" t="s">
        <v>507</v>
      </c>
      <c r="D2251" s="239" t="s">
        <v>3008</v>
      </c>
      <c r="E2251" s="239">
        <v>1</v>
      </c>
      <c r="F2251" s="239" t="s">
        <v>2484</v>
      </c>
      <c r="G2251" s="239" t="s">
        <v>25</v>
      </c>
      <c r="H2251" s="239">
        <v>2</v>
      </c>
      <c r="I2251" s="239" t="s">
        <v>17</v>
      </c>
      <c r="J2251" s="239" t="s">
        <v>17</v>
      </c>
      <c r="K2251" s="239" t="s">
        <v>3748</v>
      </c>
      <c r="L2251" s="240">
        <v>44497</v>
      </c>
      <c r="M2251" s="239" t="s">
        <v>20</v>
      </c>
    </row>
    <row r="2252" spans="1:13" x14ac:dyDescent="0.35">
      <c r="A2252" s="237" t="s">
        <v>505</v>
      </c>
      <c r="B2252" s="237" t="s">
        <v>506</v>
      </c>
      <c r="C2252" s="237" t="s">
        <v>507</v>
      </c>
      <c r="D2252" s="237" t="s">
        <v>3010</v>
      </c>
      <c r="E2252" s="237">
        <v>0</v>
      </c>
      <c r="F2252" s="237" t="s">
        <v>2484</v>
      </c>
      <c r="G2252" s="237" t="s">
        <v>25</v>
      </c>
      <c r="H2252" s="237">
        <v>2</v>
      </c>
      <c r="I2252" s="237" t="s">
        <v>17</v>
      </c>
      <c r="J2252" s="237" t="s">
        <v>17</v>
      </c>
      <c r="K2252" s="237" t="s">
        <v>3749</v>
      </c>
      <c r="L2252" s="238">
        <v>44497</v>
      </c>
      <c r="M2252" s="237" t="s">
        <v>20</v>
      </c>
    </row>
    <row r="2253" spans="1:13" x14ac:dyDescent="0.35">
      <c r="A2253" s="239" t="s">
        <v>505</v>
      </c>
      <c r="B2253" s="239" t="s">
        <v>506</v>
      </c>
      <c r="C2253" s="239" t="s">
        <v>507</v>
      </c>
      <c r="D2253" s="239" t="s">
        <v>3012</v>
      </c>
      <c r="E2253" s="239">
        <v>0</v>
      </c>
      <c r="F2253" s="239" t="s">
        <v>2484</v>
      </c>
      <c r="G2253" s="239" t="s">
        <v>25</v>
      </c>
      <c r="H2253" s="239">
        <v>2</v>
      </c>
      <c r="I2253" s="239" t="s">
        <v>17</v>
      </c>
      <c r="J2253" s="239" t="s">
        <v>17</v>
      </c>
      <c r="K2253" s="239" t="s">
        <v>3750</v>
      </c>
      <c r="L2253" s="240">
        <v>44497</v>
      </c>
      <c r="M2253" s="239" t="s">
        <v>20</v>
      </c>
    </row>
    <row r="2254" spans="1:13" x14ac:dyDescent="0.35">
      <c r="A2254" s="237" t="s">
        <v>505</v>
      </c>
      <c r="B2254" s="237" t="s">
        <v>506</v>
      </c>
      <c r="C2254" s="237" t="s">
        <v>507</v>
      </c>
      <c r="D2254" s="237" t="s">
        <v>3027</v>
      </c>
      <c r="E2254" s="237">
        <v>0</v>
      </c>
      <c r="F2254" s="237" t="s">
        <v>2484</v>
      </c>
      <c r="G2254" s="237" t="s">
        <v>25</v>
      </c>
      <c r="H2254" s="237">
        <v>2</v>
      </c>
      <c r="I2254" s="237" t="s">
        <v>17</v>
      </c>
      <c r="J2254" s="237" t="s">
        <v>17</v>
      </c>
      <c r="K2254" s="237" t="s">
        <v>3751</v>
      </c>
      <c r="L2254" s="238">
        <v>44497</v>
      </c>
      <c r="M2254" s="237" t="s">
        <v>20</v>
      </c>
    </row>
    <row r="2255" spans="1:13" x14ac:dyDescent="0.35">
      <c r="A2255" s="239" t="s">
        <v>505</v>
      </c>
      <c r="B2255" s="239" t="s">
        <v>506</v>
      </c>
      <c r="C2255" s="239" t="s">
        <v>507</v>
      </c>
      <c r="D2255" s="239" t="s">
        <v>3014</v>
      </c>
      <c r="E2255" s="239">
        <v>1</v>
      </c>
      <c r="F2255" s="239" t="s">
        <v>2484</v>
      </c>
      <c r="G2255" s="239" t="s">
        <v>25</v>
      </c>
      <c r="H2255" s="239">
        <v>2</v>
      </c>
      <c r="I2255" s="239" t="s">
        <v>17</v>
      </c>
      <c r="J2255" s="239" t="s">
        <v>17</v>
      </c>
      <c r="K2255" s="239" t="s">
        <v>3752</v>
      </c>
      <c r="L2255" s="240">
        <v>44497</v>
      </c>
      <c r="M2255" s="239" t="s">
        <v>20</v>
      </c>
    </row>
    <row r="2256" spans="1:13" x14ac:dyDescent="0.35">
      <c r="A2256" s="237" t="s">
        <v>505</v>
      </c>
      <c r="B2256" s="237" t="s">
        <v>506</v>
      </c>
      <c r="C2256" s="237" t="s">
        <v>507</v>
      </c>
      <c r="D2256" s="237" t="s">
        <v>3016</v>
      </c>
      <c r="E2256" s="237">
        <v>1</v>
      </c>
      <c r="F2256" s="237" t="s">
        <v>2484</v>
      </c>
      <c r="G2256" s="237" t="s">
        <v>25</v>
      </c>
      <c r="H2256" s="237">
        <v>2</v>
      </c>
      <c r="I2256" s="237" t="s">
        <v>17</v>
      </c>
      <c r="J2256" s="237" t="s">
        <v>17</v>
      </c>
      <c r="K2256" s="237" t="s">
        <v>3753</v>
      </c>
      <c r="L2256" s="238">
        <v>44497</v>
      </c>
      <c r="M2256" s="237" t="s">
        <v>20</v>
      </c>
    </row>
    <row r="2257" spans="1:13" x14ac:dyDescent="0.35">
      <c r="A2257" s="239" t="s">
        <v>505</v>
      </c>
      <c r="B2257" s="239" t="s">
        <v>506</v>
      </c>
      <c r="C2257" s="239" t="s">
        <v>507</v>
      </c>
      <c r="D2257" s="239" t="s">
        <v>2483</v>
      </c>
      <c r="E2257" s="239">
        <v>0</v>
      </c>
      <c r="F2257" s="239" t="s">
        <v>2484</v>
      </c>
      <c r="G2257" s="239" t="s">
        <v>25</v>
      </c>
      <c r="H2257" s="239">
        <v>2</v>
      </c>
      <c r="I2257" s="239" t="s">
        <v>17</v>
      </c>
      <c r="J2257" s="239" t="s">
        <v>17</v>
      </c>
      <c r="K2257" s="239" t="s">
        <v>3754</v>
      </c>
      <c r="L2257" s="240">
        <v>44497</v>
      </c>
      <c r="M2257" s="239" t="s">
        <v>20</v>
      </c>
    </row>
    <row r="2258" spans="1:13" x14ac:dyDescent="0.35">
      <c r="A2258" s="237" t="s">
        <v>296</v>
      </c>
      <c r="B2258" s="237" t="s">
        <v>297</v>
      </c>
      <c r="C2258" s="237" t="s">
        <v>292</v>
      </c>
      <c r="D2258" s="237" t="s">
        <v>3004</v>
      </c>
      <c r="E2258" s="237">
        <v>0</v>
      </c>
      <c r="F2258" s="237" t="s">
        <v>2484</v>
      </c>
      <c r="G2258" s="237" t="s">
        <v>25</v>
      </c>
      <c r="H2258" s="237">
        <v>2</v>
      </c>
      <c r="I2258" s="237" t="s">
        <v>17</v>
      </c>
      <c r="J2258" s="237" t="s">
        <v>17</v>
      </c>
      <c r="K2258" s="237" t="s">
        <v>3755</v>
      </c>
      <c r="L2258" s="238">
        <v>44497</v>
      </c>
      <c r="M2258" s="237" t="s">
        <v>20</v>
      </c>
    </row>
    <row r="2259" spans="1:13" x14ac:dyDescent="0.35">
      <c r="A2259" s="239" t="s">
        <v>296</v>
      </c>
      <c r="B2259" s="239" t="s">
        <v>297</v>
      </c>
      <c r="C2259" s="239" t="s">
        <v>292</v>
      </c>
      <c r="D2259" s="239" t="s">
        <v>3006</v>
      </c>
      <c r="E2259" s="239">
        <v>1</v>
      </c>
      <c r="F2259" s="239" t="s">
        <v>2484</v>
      </c>
      <c r="G2259" s="239" t="s">
        <v>25</v>
      </c>
      <c r="H2259" s="239">
        <v>2</v>
      </c>
      <c r="I2259" s="239" t="s">
        <v>17</v>
      </c>
      <c r="J2259" s="239" t="s">
        <v>17</v>
      </c>
      <c r="K2259" s="239" t="s">
        <v>3756</v>
      </c>
      <c r="L2259" s="240">
        <v>44497</v>
      </c>
      <c r="M2259" s="239" t="s">
        <v>20</v>
      </c>
    </row>
    <row r="2260" spans="1:13" x14ac:dyDescent="0.35">
      <c r="A2260" s="237" t="s">
        <v>296</v>
      </c>
      <c r="B2260" s="237" t="s">
        <v>297</v>
      </c>
      <c r="C2260" s="237" t="s">
        <v>292</v>
      </c>
      <c r="D2260" s="237" t="s">
        <v>3008</v>
      </c>
      <c r="E2260" s="237">
        <v>1</v>
      </c>
      <c r="F2260" s="237" t="s">
        <v>2484</v>
      </c>
      <c r="G2260" s="237" t="s">
        <v>25</v>
      </c>
      <c r="H2260" s="237">
        <v>2</v>
      </c>
      <c r="I2260" s="237" t="s">
        <v>17</v>
      </c>
      <c r="J2260" s="237" t="s">
        <v>17</v>
      </c>
      <c r="K2260" s="237" t="s">
        <v>3757</v>
      </c>
      <c r="L2260" s="238">
        <v>44497</v>
      </c>
      <c r="M2260" s="237" t="s">
        <v>20</v>
      </c>
    </row>
    <row r="2261" spans="1:13" x14ac:dyDescent="0.35">
      <c r="A2261" s="239" t="s">
        <v>296</v>
      </c>
      <c r="B2261" s="239" t="s">
        <v>297</v>
      </c>
      <c r="C2261" s="239" t="s">
        <v>292</v>
      </c>
      <c r="D2261" s="239" t="s">
        <v>3010</v>
      </c>
      <c r="E2261" s="239">
        <v>2</v>
      </c>
      <c r="F2261" s="239" t="s">
        <v>2484</v>
      </c>
      <c r="G2261" s="239" t="s">
        <v>25</v>
      </c>
      <c r="H2261" s="239">
        <v>2</v>
      </c>
      <c r="I2261" s="239" t="s">
        <v>17</v>
      </c>
      <c r="J2261" s="239" t="s">
        <v>17</v>
      </c>
      <c r="K2261" s="239" t="s">
        <v>3758</v>
      </c>
      <c r="L2261" s="240">
        <v>44497</v>
      </c>
      <c r="M2261" s="239" t="s">
        <v>20</v>
      </c>
    </row>
    <row r="2262" spans="1:13" x14ac:dyDescent="0.35">
      <c r="A2262" s="237" t="s">
        <v>296</v>
      </c>
      <c r="B2262" s="237" t="s">
        <v>297</v>
      </c>
      <c r="C2262" s="237" t="s">
        <v>292</v>
      </c>
      <c r="D2262" s="237" t="s">
        <v>3012</v>
      </c>
      <c r="E2262" s="237">
        <v>3</v>
      </c>
      <c r="F2262" s="237" t="s">
        <v>2484</v>
      </c>
      <c r="G2262" s="237" t="s">
        <v>25</v>
      </c>
      <c r="H2262" s="237">
        <v>2</v>
      </c>
      <c r="I2262" s="237" t="s">
        <v>17</v>
      </c>
      <c r="J2262" s="237" t="s">
        <v>17</v>
      </c>
      <c r="K2262" s="237" t="s">
        <v>3759</v>
      </c>
      <c r="L2262" s="238">
        <v>44497</v>
      </c>
      <c r="M2262" s="237" t="s">
        <v>20</v>
      </c>
    </row>
    <row r="2263" spans="1:13" x14ac:dyDescent="0.35">
      <c r="A2263" s="239" t="s">
        <v>296</v>
      </c>
      <c r="B2263" s="239" t="s">
        <v>297</v>
      </c>
      <c r="C2263" s="239" t="s">
        <v>292</v>
      </c>
      <c r="D2263" s="239" t="s">
        <v>3027</v>
      </c>
      <c r="E2263" s="239">
        <v>1</v>
      </c>
      <c r="F2263" s="239" t="s">
        <v>2484</v>
      </c>
      <c r="G2263" s="239" t="s">
        <v>25</v>
      </c>
      <c r="H2263" s="239">
        <v>2</v>
      </c>
      <c r="I2263" s="239" t="s">
        <v>17</v>
      </c>
      <c r="J2263" s="239" t="s">
        <v>17</v>
      </c>
      <c r="K2263" s="239" t="s">
        <v>3760</v>
      </c>
      <c r="L2263" s="240">
        <v>44497</v>
      </c>
      <c r="M2263" s="239" t="s">
        <v>20</v>
      </c>
    </row>
    <row r="2264" spans="1:13" x14ac:dyDescent="0.35">
      <c r="A2264" s="237" t="s">
        <v>296</v>
      </c>
      <c r="B2264" s="237" t="s">
        <v>297</v>
      </c>
      <c r="C2264" s="237" t="s">
        <v>292</v>
      </c>
      <c r="D2264" s="237" t="s">
        <v>3014</v>
      </c>
      <c r="E2264" s="237">
        <v>3</v>
      </c>
      <c r="F2264" s="237" t="s">
        <v>2484</v>
      </c>
      <c r="G2264" s="237" t="s">
        <v>25</v>
      </c>
      <c r="H2264" s="237">
        <v>2</v>
      </c>
      <c r="I2264" s="237" t="s">
        <v>17</v>
      </c>
      <c r="J2264" s="237" t="s">
        <v>17</v>
      </c>
      <c r="K2264" s="237" t="s">
        <v>3761</v>
      </c>
      <c r="L2264" s="238">
        <v>44497</v>
      </c>
      <c r="M2264" s="237" t="s">
        <v>20</v>
      </c>
    </row>
    <row r="2265" spans="1:13" x14ac:dyDescent="0.35">
      <c r="A2265" s="239" t="s">
        <v>296</v>
      </c>
      <c r="B2265" s="239" t="s">
        <v>297</v>
      </c>
      <c r="C2265" s="239" t="s">
        <v>292</v>
      </c>
      <c r="D2265" s="239" t="s">
        <v>3016</v>
      </c>
      <c r="E2265" s="239">
        <v>2</v>
      </c>
      <c r="F2265" s="239" t="s">
        <v>2484</v>
      </c>
      <c r="G2265" s="239" t="s">
        <v>25</v>
      </c>
      <c r="H2265" s="239">
        <v>2</v>
      </c>
      <c r="I2265" s="239" t="s">
        <v>17</v>
      </c>
      <c r="J2265" s="239" t="s">
        <v>17</v>
      </c>
      <c r="K2265" s="239" t="s">
        <v>3762</v>
      </c>
      <c r="L2265" s="240">
        <v>44497</v>
      </c>
      <c r="M2265" s="239" t="s">
        <v>20</v>
      </c>
    </row>
    <row r="2266" spans="1:13" x14ac:dyDescent="0.35">
      <c r="A2266" s="237" t="s">
        <v>296</v>
      </c>
      <c r="B2266" s="237" t="s">
        <v>297</v>
      </c>
      <c r="C2266" s="237" t="s">
        <v>292</v>
      </c>
      <c r="D2266" s="237" t="s">
        <v>2483</v>
      </c>
      <c r="E2266" s="237">
        <v>0</v>
      </c>
      <c r="F2266" s="237" t="s">
        <v>2484</v>
      </c>
      <c r="G2266" s="237" t="s">
        <v>25</v>
      </c>
      <c r="H2266" s="237">
        <v>2</v>
      </c>
      <c r="I2266" s="237" t="s">
        <v>17</v>
      </c>
      <c r="J2266" s="237" t="s">
        <v>17</v>
      </c>
      <c r="K2266" s="237" t="s">
        <v>3763</v>
      </c>
      <c r="L2266" s="238">
        <v>44497</v>
      </c>
      <c r="M2266" s="237" t="s">
        <v>20</v>
      </c>
    </row>
    <row r="2267" spans="1:13" x14ac:dyDescent="0.35">
      <c r="A2267" s="239" t="s">
        <v>306</v>
      </c>
      <c r="B2267" s="239" t="s">
        <v>307</v>
      </c>
      <c r="C2267" s="239" t="s">
        <v>292</v>
      </c>
      <c r="D2267" s="239" t="s">
        <v>3004</v>
      </c>
      <c r="E2267" s="239">
        <v>2</v>
      </c>
      <c r="F2267" s="239" t="s">
        <v>2484</v>
      </c>
      <c r="G2267" s="239" t="s">
        <v>25</v>
      </c>
      <c r="H2267" s="239">
        <v>2</v>
      </c>
      <c r="I2267" s="239" t="s">
        <v>17</v>
      </c>
      <c r="J2267" s="239" t="s">
        <v>17</v>
      </c>
      <c r="K2267" s="239" t="s">
        <v>3764</v>
      </c>
      <c r="L2267" s="240">
        <v>44497</v>
      </c>
      <c r="M2267" s="239" t="s">
        <v>20</v>
      </c>
    </row>
    <row r="2268" spans="1:13" x14ac:dyDescent="0.35">
      <c r="A2268" s="237" t="s">
        <v>306</v>
      </c>
      <c r="B2268" s="237" t="s">
        <v>307</v>
      </c>
      <c r="C2268" s="237" t="s">
        <v>292</v>
      </c>
      <c r="D2268" s="237" t="s">
        <v>3006</v>
      </c>
      <c r="E2268" s="237">
        <v>1</v>
      </c>
      <c r="F2268" s="237" t="s">
        <v>2484</v>
      </c>
      <c r="G2268" s="237" t="s">
        <v>25</v>
      </c>
      <c r="H2268" s="237">
        <v>2</v>
      </c>
      <c r="I2268" s="237" t="s">
        <v>17</v>
      </c>
      <c r="J2268" s="237" t="s">
        <v>17</v>
      </c>
      <c r="K2268" s="237" t="s">
        <v>3765</v>
      </c>
      <c r="L2268" s="238">
        <v>44497</v>
      </c>
      <c r="M2268" s="237" t="s">
        <v>20</v>
      </c>
    </row>
    <row r="2269" spans="1:13" x14ac:dyDescent="0.35">
      <c r="A2269" s="239" t="s">
        <v>306</v>
      </c>
      <c r="B2269" s="239" t="s">
        <v>307</v>
      </c>
      <c r="C2269" s="239" t="s">
        <v>292</v>
      </c>
      <c r="D2269" s="239" t="s">
        <v>3008</v>
      </c>
      <c r="E2269" s="239">
        <v>3</v>
      </c>
      <c r="F2269" s="239" t="s">
        <v>2484</v>
      </c>
      <c r="G2269" s="239" t="s">
        <v>25</v>
      </c>
      <c r="H2269" s="239">
        <v>2</v>
      </c>
      <c r="I2269" s="239" t="s">
        <v>17</v>
      </c>
      <c r="J2269" s="239" t="s">
        <v>17</v>
      </c>
      <c r="K2269" s="239" t="s">
        <v>3766</v>
      </c>
      <c r="L2269" s="240">
        <v>44497</v>
      </c>
      <c r="M2269" s="239" t="s">
        <v>20</v>
      </c>
    </row>
    <row r="2270" spans="1:13" x14ac:dyDescent="0.35">
      <c r="A2270" s="237" t="s">
        <v>306</v>
      </c>
      <c r="B2270" s="237" t="s">
        <v>307</v>
      </c>
      <c r="C2270" s="237" t="s">
        <v>292</v>
      </c>
      <c r="D2270" s="237" t="s">
        <v>3010</v>
      </c>
      <c r="E2270" s="237">
        <v>3</v>
      </c>
      <c r="F2270" s="237" t="s">
        <v>2484</v>
      </c>
      <c r="G2270" s="237" t="s">
        <v>25</v>
      </c>
      <c r="H2270" s="237">
        <v>2</v>
      </c>
      <c r="I2270" s="237" t="s">
        <v>17</v>
      </c>
      <c r="J2270" s="237" t="s">
        <v>17</v>
      </c>
      <c r="K2270" s="237" t="s">
        <v>3767</v>
      </c>
      <c r="L2270" s="238">
        <v>44497</v>
      </c>
      <c r="M2270" s="237" t="s">
        <v>20</v>
      </c>
    </row>
    <row r="2271" spans="1:13" x14ac:dyDescent="0.35">
      <c r="A2271" s="239" t="s">
        <v>306</v>
      </c>
      <c r="B2271" s="239" t="s">
        <v>307</v>
      </c>
      <c r="C2271" s="239" t="s">
        <v>292</v>
      </c>
      <c r="D2271" s="239" t="s">
        <v>3012</v>
      </c>
      <c r="E2271" s="239">
        <v>3</v>
      </c>
      <c r="F2271" s="239" t="s">
        <v>2484</v>
      </c>
      <c r="G2271" s="239" t="s">
        <v>25</v>
      </c>
      <c r="H2271" s="239">
        <v>2</v>
      </c>
      <c r="I2271" s="239" t="s">
        <v>17</v>
      </c>
      <c r="J2271" s="239" t="s">
        <v>17</v>
      </c>
      <c r="K2271" s="239" t="s">
        <v>3768</v>
      </c>
      <c r="L2271" s="240">
        <v>44497</v>
      </c>
      <c r="M2271" s="239" t="s">
        <v>20</v>
      </c>
    </row>
    <row r="2272" spans="1:13" x14ac:dyDescent="0.35">
      <c r="A2272" s="237" t="s">
        <v>306</v>
      </c>
      <c r="B2272" s="237" t="s">
        <v>307</v>
      </c>
      <c r="C2272" s="237" t="s">
        <v>292</v>
      </c>
      <c r="D2272" s="237" t="s">
        <v>3027</v>
      </c>
      <c r="E2272" s="237">
        <v>1</v>
      </c>
      <c r="F2272" s="237" t="s">
        <v>2484</v>
      </c>
      <c r="G2272" s="237" t="s">
        <v>25</v>
      </c>
      <c r="H2272" s="237">
        <v>2</v>
      </c>
      <c r="I2272" s="237" t="s">
        <v>17</v>
      </c>
      <c r="J2272" s="237" t="s">
        <v>17</v>
      </c>
      <c r="K2272" s="237" t="s">
        <v>3769</v>
      </c>
      <c r="L2272" s="238">
        <v>44497</v>
      </c>
      <c r="M2272" s="237" t="s">
        <v>20</v>
      </c>
    </row>
    <row r="2273" spans="1:13" x14ac:dyDescent="0.35">
      <c r="A2273" s="239" t="s">
        <v>306</v>
      </c>
      <c r="B2273" s="239" t="s">
        <v>307</v>
      </c>
      <c r="C2273" s="239" t="s">
        <v>292</v>
      </c>
      <c r="D2273" s="239" t="s">
        <v>3014</v>
      </c>
      <c r="E2273" s="239">
        <v>3</v>
      </c>
      <c r="F2273" s="239" t="s">
        <v>2484</v>
      </c>
      <c r="G2273" s="239" t="s">
        <v>25</v>
      </c>
      <c r="H2273" s="239">
        <v>2</v>
      </c>
      <c r="I2273" s="239" t="s">
        <v>17</v>
      </c>
      <c r="J2273" s="239" t="s">
        <v>17</v>
      </c>
      <c r="K2273" s="239" t="s">
        <v>3770</v>
      </c>
      <c r="L2273" s="240">
        <v>44497</v>
      </c>
      <c r="M2273" s="239" t="s">
        <v>20</v>
      </c>
    </row>
    <row r="2274" spans="1:13" x14ac:dyDescent="0.35">
      <c r="A2274" s="237" t="s">
        <v>306</v>
      </c>
      <c r="B2274" s="237" t="s">
        <v>307</v>
      </c>
      <c r="C2274" s="237" t="s">
        <v>292</v>
      </c>
      <c r="D2274" s="237" t="s">
        <v>3016</v>
      </c>
      <c r="E2274" s="237">
        <v>3</v>
      </c>
      <c r="F2274" s="237" t="s">
        <v>2484</v>
      </c>
      <c r="G2274" s="237" t="s">
        <v>25</v>
      </c>
      <c r="H2274" s="237">
        <v>2</v>
      </c>
      <c r="I2274" s="237" t="s">
        <v>17</v>
      </c>
      <c r="J2274" s="237" t="s">
        <v>17</v>
      </c>
      <c r="K2274" s="237" t="s">
        <v>3771</v>
      </c>
      <c r="L2274" s="238">
        <v>44497</v>
      </c>
      <c r="M2274" s="237" t="s">
        <v>20</v>
      </c>
    </row>
    <row r="2275" spans="1:13" x14ac:dyDescent="0.35">
      <c r="A2275" s="239" t="s">
        <v>306</v>
      </c>
      <c r="B2275" s="239" t="s">
        <v>307</v>
      </c>
      <c r="C2275" s="239" t="s">
        <v>292</v>
      </c>
      <c r="D2275" s="239" t="s">
        <v>2483</v>
      </c>
      <c r="E2275" s="239">
        <v>2</v>
      </c>
      <c r="F2275" s="239" t="s">
        <v>2484</v>
      </c>
      <c r="G2275" s="239" t="s">
        <v>25</v>
      </c>
      <c r="H2275" s="239">
        <v>2</v>
      </c>
      <c r="I2275" s="239" t="s">
        <v>17</v>
      </c>
      <c r="J2275" s="239" t="s">
        <v>17</v>
      </c>
      <c r="K2275" s="239" t="s">
        <v>3772</v>
      </c>
      <c r="L2275" s="240">
        <v>44497</v>
      </c>
      <c r="M2275" s="239" t="s">
        <v>20</v>
      </c>
    </row>
    <row r="2276" spans="1:13" x14ac:dyDescent="0.35">
      <c r="A2276" s="237" t="s">
        <v>313</v>
      </c>
      <c r="B2276" s="237" t="s">
        <v>314</v>
      </c>
      <c r="C2276" s="237" t="s">
        <v>292</v>
      </c>
      <c r="D2276" s="237" t="s">
        <v>3004</v>
      </c>
      <c r="E2276" s="237">
        <v>0</v>
      </c>
      <c r="F2276" s="237" t="s">
        <v>2484</v>
      </c>
      <c r="G2276" s="237" t="s">
        <v>25</v>
      </c>
      <c r="H2276" s="237">
        <v>2</v>
      </c>
      <c r="I2276" s="237" t="s">
        <v>17</v>
      </c>
      <c r="J2276" s="237" t="s">
        <v>17</v>
      </c>
      <c r="K2276" s="237" t="s">
        <v>3773</v>
      </c>
      <c r="L2276" s="238">
        <v>44497</v>
      </c>
      <c r="M2276" s="237" t="s">
        <v>20</v>
      </c>
    </row>
    <row r="2277" spans="1:13" x14ac:dyDescent="0.35">
      <c r="A2277" s="239" t="s">
        <v>313</v>
      </c>
      <c r="B2277" s="239" t="s">
        <v>314</v>
      </c>
      <c r="C2277" s="239" t="s">
        <v>292</v>
      </c>
      <c r="D2277" s="239" t="s">
        <v>3006</v>
      </c>
      <c r="E2277" s="239">
        <v>1</v>
      </c>
      <c r="F2277" s="239" t="s">
        <v>2484</v>
      </c>
      <c r="G2277" s="239" t="s">
        <v>25</v>
      </c>
      <c r="H2277" s="239">
        <v>2</v>
      </c>
      <c r="I2277" s="239" t="s">
        <v>17</v>
      </c>
      <c r="J2277" s="239" t="s">
        <v>17</v>
      </c>
      <c r="K2277" s="239" t="s">
        <v>3774</v>
      </c>
      <c r="L2277" s="240">
        <v>44497</v>
      </c>
      <c r="M2277" s="239" t="s">
        <v>20</v>
      </c>
    </row>
    <row r="2278" spans="1:13" x14ac:dyDescent="0.35">
      <c r="A2278" s="237" t="s">
        <v>313</v>
      </c>
      <c r="B2278" s="237" t="s">
        <v>314</v>
      </c>
      <c r="C2278" s="237" t="s">
        <v>292</v>
      </c>
      <c r="D2278" s="237" t="s">
        <v>3008</v>
      </c>
      <c r="E2278" s="237">
        <v>0</v>
      </c>
      <c r="F2278" s="237" t="s">
        <v>2484</v>
      </c>
      <c r="G2278" s="237" t="s">
        <v>25</v>
      </c>
      <c r="H2278" s="237">
        <v>2</v>
      </c>
      <c r="I2278" s="237" t="s">
        <v>17</v>
      </c>
      <c r="J2278" s="237" t="s">
        <v>17</v>
      </c>
      <c r="K2278" s="237" t="s">
        <v>3775</v>
      </c>
      <c r="L2278" s="238">
        <v>44497</v>
      </c>
      <c r="M2278" s="237" t="s">
        <v>20</v>
      </c>
    </row>
    <row r="2279" spans="1:13" x14ac:dyDescent="0.35">
      <c r="A2279" s="239" t="s">
        <v>313</v>
      </c>
      <c r="B2279" s="239" t="s">
        <v>314</v>
      </c>
      <c r="C2279" s="239" t="s">
        <v>292</v>
      </c>
      <c r="D2279" s="239" t="s">
        <v>3010</v>
      </c>
      <c r="E2279" s="239">
        <v>0</v>
      </c>
      <c r="F2279" s="239" t="s">
        <v>2484</v>
      </c>
      <c r="G2279" s="239" t="s">
        <v>25</v>
      </c>
      <c r="H2279" s="239">
        <v>2</v>
      </c>
      <c r="I2279" s="239" t="s">
        <v>17</v>
      </c>
      <c r="J2279" s="239" t="s">
        <v>17</v>
      </c>
      <c r="K2279" s="239" t="s">
        <v>3776</v>
      </c>
      <c r="L2279" s="240">
        <v>44497</v>
      </c>
      <c r="M2279" s="239" t="s">
        <v>20</v>
      </c>
    </row>
    <row r="2280" spans="1:13" x14ac:dyDescent="0.35">
      <c r="A2280" s="237" t="s">
        <v>313</v>
      </c>
      <c r="B2280" s="237" t="s">
        <v>314</v>
      </c>
      <c r="C2280" s="237" t="s">
        <v>292</v>
      </c>
      <c r="D2280" s="237" t="s">
        <v>3012</v>
      </c>
      <c r="E2280" s="237">
        <v>2</v>
      </c>
      <c r="F2280" s="237" t="s">
        <v>2484</v>
      </c>
      <c r="G2280" s="237" t="s">
        <v>25</v>
      </c>
      <c r="H2280" s="237">
        <v>2</v>
      </c>
      <c r="I2280" s="237" t="s">
        <v>17</v>
      </c>
      <c r="J2280" s="237" t="s">
        <v>17</v>
      </c>
      <c r="K2280" s="237" t="s">
        <v>3777</v>
      </c>
      <c r="L2280" s="238">
        <v>44497</v>
      </c>
      <c r="M2280" s="237" t="s">
        <v>20</v>
      </c>
    </row>
    <row r="2281" spans="1:13" x14ac:dyDescent="0.35">
      <c r="A2281" s="239" t="s">
        <v>313</v>
      </c>
      <c r="B2281" s="239" t="s">
        <v>314</v>
      </c>
      <c r="C2281" s="239" t="s">
        <v>292</v>
      </c>
      <c r="D2281" s="239" t="s">
        <v>3027</v>
      </c>
      <c r="E2281" s="239">
        <v>1</v>
      </c>
      <c r="F2281" s="239" t="s">
        <v>2484</v>
      </c>
      <c r="G2281" s="239" t="s">
        <v>25</v>
      </c>
      <c r="H2281" s="239">
        <v>2</v>
      </c>
      <c r="I2281" s="239" t="s">
        <v>17</v>
      </c>
      <c r="J2281" s="239" t="s">
        <v>17</v>
      </c>
      <c r="K2281" s="239" t="s">
        <v>3778</v>
      </c>
      <c r="L2281" s="240">
        <v>44497</v>
      </c>
      <c r="M2281" s="239" t="s">
        <v>20</v>
      </c>
    </row>
    <row r="2282" spans="1:13" x14ac:dyDescent="0.35">
      <c r="A2282" s="237" t="s">
        <v>313</v>
      </c>
      <c r="B2282" s="237" t="s">
        <v>314</v>
      </c>
      <c r="C2282" s="237" t="s">
        <v>292</v>
      </c>
      <c r="D2282" s="237" t="s">
        <v>3014</v>
      </c>
      <c r="E2282" s="237">
        <v>2</v>
      </c>
      <c r="F2282" s="237" t="s">
        <v>2484</v>
      </c>
      <c r="G2282" s="237" t="s">
        <v>25</v>
      </c>
      <c r="H2282" s="237">
        <v>2</v>
      </c>
      <c r="I2282" s="237" t="s">
        <v>17</v>
      </c>
      <c r="J2282" s="237" t="s">
        <v>17</v>
      </c>
      <c r="K2282" s="237" t="s">
        <v>3779</v>
      </c>
      <c r="L2282" s="238">
        <v>44497</v>
      </c>
      <c r="M2282" s="237" t="s">
        <v>20</v>
      </c>
    </row>
    <row r="2283" spans="1:13" x14ac:dyDescent="0.35">
      <c r="A2283" s="239" t="s">
        <v>313</v>
      </c>
      <c r="B2283" s="239" t="s">
        <v>314</v>
      </c>
      <c r="C2283" s="239" t="s">
        <v>292</v>
      </c>
      <c r="D2283" s="239" t="s">
        <v>3016</v>
      </c>
      <c r="E2283" s="239">
        <v>2</v>
      </c>
      <c r="F2283" s="239" t="s">
        <v>2484</v>
      </c>
      <c r="G2283" s="239" t="s">
        <v>25</v>
      </c>
      <c r="H2283" s="239">
        <v>2</v>
      </c>
      <c r="I2283" s="239" t="s">
        <v>17</v>
      </c>
      <c r="J2283" s="239" t="s">
        <v>17</v>
      </c>
      <c r="K2283" s="239" t="s">
        <v>3780</v>
      </c>
      <c r="L2283" s="240">
        <v>44497</v>
      </c>
      <c r="M2283" s="239" t="s">
        <v>20</v>
      </c>
    </row>
    <row r="2284" spans="1:13" x14ac:dyDescent="0.35">
      <c r="A2284" s="237" t="s">
        <v>313</v>
      </c>
      <c r="B2284" s="237" t="s">
        <v>314</v>
      </c>
      <c r="C2284" s="237" t="s">
        <v>292</v>
      </c>
      <c r="D2284" s="237" t="s">
        <v>2483</v>
      </c>
      <c r="E2284" s="237">
        <v>0</v>
      </c>
      <c r="F2284" s="237" t="s">
        <v>2484</v>
      </c>
      <c r="G2284" s="237" t="s">
        <v>25</v>
      </c>
      <c r="H2284" s="237">
        <v>2</v>
      </c>
      <c r="I2284" s="237" t="s">
        <v>17</v>
      </c>
      <c r="J2284" s="237" t="s">
        <v>17</v>
      </c>
      <c r="K2284" s="237" t="s">
        <v>3781</v>
      </c>
      <c r="L2284" s="238">
        <v>44497</v>
      </c>
      <c r="M2284" s="237" t="s">
        <v>20</v>
      </c>
    </row>
    <row r="2285" spans="1:13" x14ac:dyDescent="0.35">
      <c r="A2285" s="239" t="s">
        <v>1988</v>
      </c>
      <c r="B2285" s="239" t="s">
        <v>1989</v>
      </c>
      <c r="C2285" s="239" t="s">
        <v>1990</v>
      </c>
      <c r="D2285" s="239" t="s">
        <v>3004</v>
      </c>
      <c r="E2285" s="239">
        <v>0</v>
      </c>
      <c r="F2285" s="239" t="s">
        <v>2484</v>
      </c>
      <c r="G2285" s="239" t="s">
        <v>25</v>
      </c>
      <c r="H2285" s="239">
        <v>2</v>
      </c>
      <c r="I2285" s="239" t="s">
        <v>17</v>
      </c>
      <c r="J2285" s="239" t="s">
        <v>17</v>
      </c>
      <c r="K2285" s="239" t="s">
        <v>3782</v>
      </c>
      <c r="L2285" s="240">
        <v>44497</v>
      </c>
      <c r="M2285" s="239" t="s">
        <v>20</v>
      </c>
    </row>
    <row r="2286" spans="1:13" x14ac:dyDescent="0.35">
      <c r="A2286" s="237" t="s">
        <v>1988</v>
      </c>
      <c r="B2286" s="237" t="s">
        <v>1989</v>
      </c>
      <c r="C2286" s="237" t="s">
        <v>1990</v>
      </c>
      <c r="D2286" s="237" t="s">
        <v>3006</v>
      </c>
      <c r="E2286" s="237">
        <v>1</v>
      </c>
      <c r="F2286" s="237" t="s">
        <v>2484</v>
      </c>
      <c r="G2286" s="237" t="s">
        <v>25</v>
      </c>
      <c r="H2286" s="237">
        <v>2</v>
      </c>
      <c r="I2286" s="237" t="s">
        <v>17</v>
      </c>
      <c r="J2286" s="237" t="s">
        <v>17</v>
      </c>
      <c r="K2286" s="237" t="s">
        <v>3783</v>
      </c>
      <c r="L2286" s="238">
        <v>44497</v>
      </c>
      <c r="M2286" s="237" t="s">
        <v>20</v>
      </c>
    </row>
    <row r="2287" spans="1:13" x14ac:dyDescent="0.35">
      <c r="A2287" s="239" t="s">
        <v>1988</v>
      </c>
      <c r="B2287" s="239" t="s">
        <v>1989</v>
      </c>
      <c r="C2287" s="239" t="s">
        <v>1990</v>
      </c>
      <c r="D2287" s="239" t="s">
        <v>3008</v>
      </c>
      <c r="E2287" s="239">
        <v>0</v>
      </c>
      <c r="F2287" s="239" t="s">
        <v>2484</v>
      </c>
      <c r="G2287" s="239" t="s">
        <v>25</v>
      </c>
      <c r="H2287" s="239">
        <v>2</v>
      </c>
      <c r="I2287" s="239" t="s">
        <v>17</v>
      </c>
      <c r="J2287" s="239" t="s">
        <v>17</v>
      </c>
      <c r="K2287" s="239" t="s">
        <v>3784</v>
      </c>
      <c r="L2287" s="240">
        <v>44497</v>
      </c>
      <c r="M2287" s="239" t="s">
        <v>20</v>
      </c>
    </row>
    <row r="2288" spans="1:13" x14ac:dyDescent="0.35">
      <c r="A2288" s="237" t="s">
        <v>1988</v>
      </c>
      <c r="B2288" s="237" t="s">
        <v>1989</v>
      </c>
      <c r="C2288" s="237" t="s">
        <v>1990</v>
      </c>
      <c r="D2288" s="237" t="s">
        <v>3010</v>
      </c>
      <c r="E2288" s="237">
        <v>0</v>
      </c>
      <c r="F2288" s="237" t="s">
        <v>2484</v>
      </c>
      <c r="G2288" s="237" t="s">
        <v>25</v>
      </c>
      <c r="H2288" s="237">
        <v>2</v>
      </c>
      <c r="I2288" s="237" t="s">
        <v>17</v>
      </c>
      <c r="J2288" s="237" t="s">
        <v>17</v>
      </c>
      <c r="K2288" s="237" t="s">
        <v>3785</v>
      </c>
      <c r="L2288" s="238">
        <v>44497</v>
      </c>
      <c r="M2288" s="237" t="s">
        <v>20</v>
      </c>
    </row>
    <row r="2289" spans="1:13" x14ac:dyDescent="0.35">
      <c r="A2289" s="239" t="s">
        <v>1988</v>
      </c>
      <c r="B2289" s="239" t="s">
        <v>1989</v>
      </c>
      <c r="C2289" s="239" t="s">
        <v>1990</v>
      </c>
      <c r="D2289" s="239" t="s">
        <v>3012</v>
      </c>
      <c r="E2289" s="239">
        <v>3</v>
      </c>
      <c r="F2289" s="239" t="s">
        <v>2484</v>
      </c>
      <c r="G2289" s="239" t="s">
        <v>25</v>
      </c>
      <c r="H2289" s="239">
        <v>2</v>
      </c>
      <c r="I2289" s="239" t="s">
        <v>17</v>
      </c>
      <c r="J2289" s="239" t="s">
        <v>17</v>
      </c>
      <c r="K2289" s="239" t="s">
        <v>3786</v>
      </c>
      <c r="L2289" s="240">
        <v>44497</v>
      </c>
      <c r="M2289" s="239" t="s">
        <v>20</v>
      </c>
    </row>
    <row r="2290" spans="1:13" x14ac:dyDescent="0.35">
      <c r="A2290" s="237" t="s">
        <v>1988</v>
      </c>
      <c r="B2290" s="237" t="s">
        <v>1989</v>
      </c>
      <c r="C2290" s="237" t="s">
        <v>1990</v>
      </c>
      <c r="D2290" s="237" t="s">
        <v>3027</v>
      </c>
      <c r="E2290" s="237">
        <v>0</v>
      </c>
      <c r="F2290" s="237" t="s">
        <v>2484</v>
      </c>
      <c r="G2290" s="237" t="s">
        <v>25</v>
      </c>
      <c r="H2290" s="237">
        <v>2</v>
      </c>
      <c r="I2290" s="237" t="s">
        <v>17</v>
      </c>
      <c r="J2290" s="237" t="s">
        <v>17</v>
      </c>
      <c r="K2290" s="237" t="s">
        <v>3787</v>
      </c>
      <c r="L2290" s="238">
        <v>44497</v>
      </c>
      <c r="M2290" s="237" t="s">
        <v>20</v>
      </c>
    </row>
    <row r="2291" spans="1:13" x14ac:dyDescent="0.35">
      <c r="A2291" s="239" t="s">
        <v>1988</v>
      </c>
      <c r="B2291" s="239" t="s">
        <v>1989</v>
      </c>
      <c r="C2291" s="239" t="s">
        <v>1990</v>
      </c>
      <c r="D2291" s="239" t="s">
        <v>3014</v>
      </c>
      <c r="E2291" s="239">
        <v>2</v>
      </c>
      <c r="F2291" s="239" t="s">
        <v>2484</v>
      </c>
      <c r="G2291" s="239" t="s">
        <v>25</v>
      </c>
      <c r="H2291" s="239">
        <v>2</v>
      </c>
      <c r="I2291" s="239" t="s">
        <v>17</v>
      </c>
      <c r="J2291" s="239" t="s">
        <v>17</v>
      </c>
      <c r="K2291" s="239" t="s">
        <v>3788</v>
      </c>
      <c r="L2291" s="240">
        <v>44497</v>
      </c>
      <c r="M2291" s="239" t="s">
        <v>20</v>
      </c>
    </row>
    <row r="2292" spans="1:13" x14ac:dyDescent="0.35">
      <c r="A2292" s="237" t="s">
        <v>1988</v>
      </c>
      <c r="B2292" s="237" t="s">
        <v>1989</v>
      </c>
      <c r="C2292" s="237" t="s">
        <v>1990</v>
      </c>
      <c r="D2292" s="237" t="s">
        <v>3016</v>
      </c>
      <c r="E2292" s="237">
        <v>0</v>
      </c>
      <c r="F2292" s="237" t="s">
        <v>2484</v>
      </c>
      <c r="G2292" s="237" t="s">
        <v>25</v>
      </c>
      <c r="H2292" s="237">
        <v>2</v>
      </c>
      <c r="I2292" s="237" t="s">
        <v>17</v>
      </c>
      <c r="J2292" s="237" t="s">
        <v>17</v>
      </c>
      <c r="K2292" s="237" t="s">
        <v>3789</v>
      </c>
      <c r="L2292" s="238">
        <v>44497</v>
      </c>
      <c r="M2292" s="237" t="s">
        <v>20</v>
      </c>
    </row>
    <row r="2293" spans="1:13" x14ac:dyDescent="0.35">
      <c r="A2293" s="239" t="s">
        <v>1988</v>
      </c>
      <c r="B2293" s="239" t="s">
        <v>1989</v>
      </c>
      <c r="C2293" s="239" t="s">
        <v>1990</v>
      </c>
      <c r="D2293" s="239" t="s">
        <v>2483</v>
      </c>
      <c r="E2293" s="239">
        <v>0</v>
      </c>
      <c r="F2293" s="239" t="s">
        <v>2484</v>
      </c>
      <c r="G2293" s="239" t="s">
        <v>25</v>
      </c>
      <c r="H2293" s="239">
        <v>2</v>
      </c>
      <c r="I2293" s="239" t="s">
        <v>17</v>
      </c>
      <c r="J2293" s="239" t="s">
        <v>17</v>
      </c>
      <c r="K2293" s="239" t="s">
        <v>3790</v>
      </c>
      <c r="L2293" s="240">
        <v>44497</v>
      </c>
      <c r="M2293" s="239" t="s">
        <v>20</v>
      </c>
    </row>
    <row r="2294" spans="1:13" x14ac:dyDescent="0.35">
      <c r="A2294" s="237" t="s">
        <v>1555</v>
      </c>
      <c r="B2294" s="237" t="s">
        <v>1556</v>
      </c>
      <c r="C2294" s="237" t="s">
        <v>455</v>
      </c>
      <c r="D2294" s="237" t="s">
        <v>3004</v>
      </c>
      <c r="E2294" s="237">
        <v>2</v>
      </c>
      <c r="F2294" s="237" t="s">
        <v>2484</v>
      </c>
      <c r="G2294" s="237" t="s">
        <v>25</v>
      </c>
      <c r="H2294" s="237">
        <v>2</v>
      </c>
      <c r="I2294" s="237" t="s">
        <v>17</v>
      </c>
      <c r="J2294" s="237" t="s">
        <v>17</v>
      </c>
      <c r="K2294" s="237" t="s">
        <v>3791</v>
      </c>
      <c r="L2294" s="238">
        <v>44497</v>
      </c>
      <c r="M2294" s="237" t="s">
        <v>20</v>
      </c>
    </row>
    <row r="2295" spans="1:13" x14ac:dyDescent="0.35">
      <c r="A2295" s="239" t="s">
        <v>1555</v>
      </c>
      <c r="B2295" s="239" t="s">
        <v>1556</v>
      </c>
      <c r="C2295" s="239" t="s">
        <v>455</v>
      </c>
      <c r="D2295" s="239" t="s">
        <v>3006</v>
      </c>
      <c r="E2295" s="239">
        <v>1</v>
      </c>
      <c r="F2295" s="239" t="s">
        <v>2484</v>
      </c>
      <c r="G2295" s="239" t="s">
        <v>25</v>
      </c>
      <c r="H2295" s="239">
        <v>2</v>
      </c>
      <c r="I2295" s="239" t="s">
        <v>17</v>
      </c>
      <c r="J2295" s="239" t="s">
        <v>17</v>
      </c>
      <c r="K2295" s="239" t="s">
        <v>3792</v>
      </c>
      <c r="L2295" s="240">
        <v>44497</v>
      </c>
      <c r="M2295" s="239" t="s">
        <v>20</v>
      </c>
    </row>
    <row r="2296" spans="1:13" x14ac:dyDescent="0.35">
      <c r="A2296" s="237" t="s">
        <v>1555</v>
      </c>
      <c r="B2296" s="237" t="s">
        <v>1556</v>
      </c>
      <c r="C2296" s="237" t="s">
        <v>455</v>
      </c>
      <c r="D2296" s="237" t="s">
        <v>3008</v>
      </c>
      <c r="E2296" s="237">
        <v>2</v>
      </c>
      <c r="F2296" s="237" t="s">
        <v>2484</v>
      </c>
      <c r="G2296" s="237" t="s">
        <v>25</v>
      </c>
      <c r="H2296" s="237">
        <v>2</v>
      </c>
      <c r="I2296" s="237" t="s">
        <v>17</v>
      </c>
      <c r="J2296" s="237" t="s">
        <v>17</v>
      </c>
      <c r="K2296" s="237" t="s">
        <v>3793</v>
      </c>
      <c r="L2296" s="238">
        <v>44497</v>
      </c>
      <c r="M2296" s="237" t="s">
        <v>20</v>
      </c>
    </row>
    <row r="2297" spans="1:13" x14ac:dyDescent="0.35">
      <c r="A2297" s="239" t="s">
        <v>1555</v>
      </c>
      <c r="B2297" s="239" t="s">
        <v>1556</v>
      </c>
      <c r="C2297" s="239" t="s">
        <v>455</v>
      </c>
      <c r="D2297" s="239" t="s">
        <v>3010</v>
      </c>
      <c r="E2297" s="239">
        <v>3</v>
      </c>
      <c r="F2297" s="239" t="s">
        <v>2484</v>
      </c>
      <c r="G2297" s="239" t="s">
        <v>25</v>
      </c>
      <c r="H2297" s="239">
        <v>2</v>
      </c>
      <c r="I2297" s="239" t="s">
        <v>17</v>
      </c>
      <c r="J2297" s="239" t="s">
        <v>17</v>
      </c>
      <c r="K2297" s="239" t="s">
        <v>3794</v>
      </c>
      <c r="L2297" s="240">
        <v>44497</v>
      </c>
      <c r="M2297" s="239" t="s">
        <v>20</v>
      </c>
    </row>
    <row r="2298" spans="1:13" x14ac:dyDescent="0.35">
      <c r="A2298" s="237" t="s">
        <v>1555</v>
      </c>
      <c r="B2298" s="237" t="s">
        <v>1556</v>
      </c>
      <c r="C2298" s="237" t="s">
        <v>455</v>
      </c>
      <c r="D2298" s="237" t="s">
        <v>3012</v>
      </c>
      <c r="E2298" s="237">
        <v>3</v>
      </c>
      <c r="F2298" s="237" t="s">
        <v>2484</v>
      </c>
      <c r="G2298" s="237" t="s">
        <v>25</v>
      </c>
      <c r="H2298" s="237">
        <v>2</v>
      </c>
      <c r="I2298" s="237" t="s">
        <v>17</v>
      </c>
      <c r="J2298" s="237" t="s">
        <v>17</v>
      </c>
      <c r="K2298" s="237" t="s">
        <v>3795</v>
      </c>
      <c r="L2298" s="238">
        <v>44497</v>
      </c>
      <c r="M2298" s="237" t="s">
        <v>20</v>
      </c>
    </row>
    <row r="2299" spans="1:13" x14ac:dyDescent="0.35">
      <c r="A2299" s="239" t="s">
        <v>1555</v>
      </c>
      <c r="B2299" s="239" t="s">
        <v>1556</v>
      </c>
      <c r="C2299" s="239" t="s">
        <v>455</v>
      </c>
      <c r="D2299" s="239" t="s">
        <v>3027</v>
      </c>
      <c r="E2299" s="239">
        <v>1</v>
      </c>
      <c r="F2299" s="239" t="s">
        <v>2484</v>
      </c>
      <c r="G2299" s="239" t="s">
        <v>25</v>
      </c>
      <c r="H2299" s="239">
        <v>2</v>
      </c>
      <c r="I2299" s="239" t="s">
        <v>17</v>
      </c>
      <c r="J2299" s="239" t="s">
        <v>17</v>
      </c>
      <c r="K2299" s="239" t="s">
        <v>3796</v>
      </c>
      <c r="L2299" s="240">
        <v>44497</v>
      </c>
      <c r="M2299" s="239" t="s">
        <v>20</v>
      </c>
    </row>
    <row r="2300" spans="1:13" x14ac:dyDescent="0.35">
      <c r="A2300" s="237" t="s">
        <v>1555</v>
      </c>
      <c r="B2300" s="237" t="s">
        <v>1556</v>
      </c>
      <c r="C2300" s="237" t="s">
        <v>455</v>
      </c>
      <c r="D2300" s="237" t="s">
        <v>3014</v>
      </c>
      <c r="E2300" s="237">
        <v>2</v>
      </c>
      <c r="F2300" s="237" t="s">
        <v>2484</v>
      </c>
      <c r="G2300" s="237" t="s">
        <v>25</v>
      </c>
      <c r="H2300" s="237">
        <v>2</v>
      </c>
      <c r="I2300" s="237" t="s">
        <v>17</v>
      </c>
      <c r="J2300" s="237" t="s">
        <v>17</v>
      </c>
      <c r="K2300" s="237" t="s">
        <v>3797</v>
      </c>
      <c r="L2300" s="238">
        <v>44497</v>
      </c>
      <c r="M2300" s="237" t="s">
        <v>20</v>
      </c>
    </row>
    <row r="2301" spans="1:13" x14ac:dyDescent="0.35">
      <c r="A2301" s="239" t="s">
        <v>1555</v>
      </c>
      <c r="B2301" s="239" t="s">
        <v>1556</v>
      </c>
      <c r="C2301" s="239" t="s">
        <v>455</v>
      </c>
      <c r="D2301" s="239" t="s">
        <v>3016</v>
      </c>
      <c r="E2301" s="239">
        <v>3</v>
      </c>
      <c r="F2301" s="239" t="s">
        <v>2484</v>
      </c>
      <c r="G2301" s="239" t="s">
        <v>25</v>
      </c>
      <c r="H2301" s="239">
        <v>2</v>
      </c>
      <c r="I2301" s="239" t="s">
        <v>17</v>
      </c>
      <c r="J2301" s="239" t="s">
        <v>17</v>
      </c>
      <c r="K2301" s="239" t="s">
        <v>3798</v>
      </c>
      <c r="L2301" s="240">
        <v>44497</v>
      </c>
      <c r="M2301" s="239" t="s">
        <v>20</v>
      </c>
    </row>
    <row r="2302" spans="1:13" x14ac:dyDescent="0.35">
      <c r="A2302" s="237" t="s">
        <v>1555</v>
      </c>
      <c r="B2302" s="237" t="s">
        <v>1556</v>
      </c>
      <c r="C2302" s="237" t="s">
        <v>455</v>
      </c>
      <c r="D2302" s="237" t="s">
        <v>2483</v>
      </c>
      <c r="E2302" s="237">
        <v>3</v>
      </c>
      <c r="F2302" s="237" t="s">
        <v>2484</v>
      </c>
      <c r="G2302" s="237" t="s">
        <v>25</v>
      </c>
      <c r="H2302" s="237">
        <v>2</v>
      </c>
      <c r="I2302" s="237" t="s">
        <v>17</v>
      </c>
      <c r="J2302" s="237" t="s">
        <v>17</v>
      </c>
      <c r="K2302" s="237" t="s">
        <v>3799</v>
      </c>
      <c r="L2302" s="238">
        <v>44497</v>
      </c>
      <c r="M2302" s="237" t="s">
        <v>20</v>
      </c>
    </row>
    <row r="2303" spans="1:13" x14ac:dyDescent="0.35">
      <c r="A2303" s="239" t="s">
        <v>453</v>
      </c>
      <c r="B2303" s="239" t="s">
        <v>454</v>
      </c>
      <c r="C2303" s="239" t="s">
        <v>455</v>
      </c>
      <c r="D2303" s="239" t="s">
        <v>3004</v>
      </c>
      <c r="E2303" s="239">
        <v>3</v>
      </c>
      <c r="F2303" s="239" t="s">
        <v>2484</v>
      </c>
      <c r="G2303" s="239" t="s">
        <v>25</v>
      </c>
      <c r="H2303" s="239">
        <v>2</v>
      </c>
      <c r="I2303" s="239" t="s">
        <v>17</v>
      </c>
      <c r="J2303" s="239" t="s">
        <v>17</v>
      </c>
      <c r="K2303" s="239" t="s">
        <v>3800</v>
      </c>
      <c r="L2303" s="240">
        <v>44497</v>
      </c>
      <c r="M2303" s="239" t="s">
        <v>20</v>
      </c>
    </row>
    <row r="2304" spans="1:13" x14ac:dyDescent="0.35">
      <c r="A2304" s="237" t="s">
        <v>453</v>
      </c>
      <c r="B2304" s="237" t="s">
        <v>454</v>
      </c>
      <c r="C2304" s="237" t="s">
        <v>455</v>
      </c>
      <c r="D2304" s="237" t="s">
        <v>3006</v>
      </c>
      <c r="E2304" s="237">
        <v>1</v>
      </c>
      <c r="F2304" s="237" t="s">
        <v>2484</v>
      </c>
      <c r="G2304" s="237" t="s">
        <v>25</v>
      </c>
      <c r="H2304" s="237">
        <v>2</v>
      </c>
      <c r="I2304" s="237" t="s">
        <v>17</v>
      </c>
      <c r="J2304" s="237" t="s">
        <v>17</v>
      </c>
      <c r="K2304" s="237" t="s">
        <v>3801</v>
      </c>
      <c r="L2304" s="238">
        <v>44497</v>
      </c>
      <c r="M2304" s="237" t="s">
        <v>20</v>
      </c>
    </row>
    <row r="2305" spans="1:13" x14ac:dyDescent="0.35">
      <c r="A2305" s="239" t="s">
        <v>453</v>
      </c>
      <c r="B2305" s="239" t="s">
        <v>454</v>
      </c>
      <c r="C2305" s="239" t="s">
        <v>455</v>
      </c>
      <c r="D2305" s="239" t="s">
        <v>3008</v>
      </c>
      <c r="E2305" s="239">
        <v>1</v>
      </c>
      <c r="F2305" s="239" t="s">
        <v>2484</v>
      </c>
      <c r="G2305" s="239" t="s">
        <v>25</v>
      </c>
      <c r="H2305" s="239">
        <v>2</v>
      </c>
      <c r="I2305" s="239" t="s">
        <v>17</v>
      </c>
      <c r="J2305" s="239" t="s">
        <v>17</v>
      </c>
      <c r="K2305" s="239" t="s">
        <v>3802</v>
      </c>
      <c r="L2305" s="240">
        <v>44497</v>
      </c>
      <c r="M2305" s="239" t="s">
        <v>20</v>
      </c>
    </row>
    <row r="2306" spans="1:13" x14ac:dyDescent="0.35">
      <c r="A2306" s="237" t="s">
        <v>453</v>
      </c>
      <c r="B2306" s="237" t="s">
        <v>454</v>
      </c>
      <c r="C2306" s="237" t="s">
        <v>455</v>
      </c>
      <c r="D2306" s="237" t="s">
        <v>3010</v>
      </c>
      <c r="E2306" s="237">
        <v>3</v>
      </c>
      <c r="F2306" s="237" t="s">
        <v>2484</v>
      </c>
      <c r="G2306" s="237" t="s">
        <v>25</v>
      </c>
      <c r="H2306" s="237">
        <v>2</v>
      </c>
      <c r="I2306" s="237" t="s">
        <v>17</v>
      </c>
      <c r="J2306" s="237" t="s">
        <v>17</v>
      </c>
      <c r="K2306" s="237" t="s">
        <v>3803</v>
      </c>
      <c r="L2306" s="238">
        <v>44497</v>
      </c>
      <c r="M2306" s="237" t="s">
        <v>20</v>
      </c>
    </row>
    <row r="2307" spans="1:13" x14ac:dyDescent="0.35">
      <c r="A2307" s="239" t="s">
        <v>453</v>
      </c>
      <c r="B2307" s="239" t="s">
        <v>454</v>
      </c>
      <c r="C2307" s="239" t="s">
        <v>455</v>
      </c>
      <c r="D2307" s="239" t="s">
        <v>3012</v>
      </c>
      <c r="E2307" s="239">
        <v>3</v>
      </c>
      <c r="F2307" s="239" t="s">
        <v>2484</v>
      </c>
      <c r="G2307" s="239" t="s">
        <v>25</v>
      </c>
      <c r="H2307" s="239">
        <v>2</v>
      </c>
      <c r="I2307" s="239" t="s">
        <v>17</v>
      </c>
      <c r="J2307" s="239" t="s">
        <v>17</v>
      </c>
      <c r="K2307" s="239" t="s">
        <v>3804</v>
      </c>
      <c r="L2307" s="240">
        <v>44497</v>
      </c>
      <c r="M2307" s="239" t="s">
        <v>20</v>
      </c>
    </row>
    <row r="2308" spans="1:13" x14ac:dyDescent="0.35">
      <c r="A2308" s="237" t="s">
        <v>453</v>
      </c>
      <c r="B2308" s="237" t="s">
        <v>454</v>
      </c>
      <c r="C2308" s="237" t="s">
        <v>455</v>
      </c>
      <c r="D2308" s="237" t="s">
        <v>3027</v>
      </c>
      <c r="E2308" s="237">
        <v>1</v>
      </c>
      <c r="F2308" s="237" t="s">
        <v>2484</v>
      </c>
      <c r="G2308" s="237" t="s">
        <v>25</v>
      </c>
      <c r="H2308" s="237">
        <v>2</v>
      </c>
      <c r="I2308" s="237" t="s">
        <v>17</v>
      </c>
      <c r="J2308" s="237" t="s">
        <v>17</v>
      </c>
      <c r="K2308" s="237" t="s">
        <v>3805</v>
      </c>
      <c r="L2308" s="238">
        <v>44497</v>
      </c>
      <c r="M2308" s="237" t="s">
        <v>20</v>
      </c>
    </row>
    <row r="2309" spans="1:13" x14ac:dyDescent="0.35">
      <c r="A2309" s="239" t="s">
        <v>453</v>
      </c>
      <c r="B2309" s="239" t="s">
        <v>454</v>
      </c>
      <c r="C2309" s="239" t="s">
        <v>455</v>
      </c>
      <c r="D2309" s="239" t="s">
        <v>3014</v>
      </c>
      <c r="E2309" s="239">
        <v>2</v>
      </c>
      <c r="F2309" s="239" t="s">
        <v>2484</v>
      </c>
      <c r="G2309" s="239" t="s">
        <v>25</v>
      </c>
      <c r="H2309" s="239">
        <v>2</v>
      </c>
      <c r="I2309" s="239" t="s">
        <v>17</v>
      </c>
      <c r="J2309" s="239" t="s">
        <v>17</v>
      </c>
      <c r="K2309" s="239" t="s">
        <v>3806</v>
      </c>
      <c r="L2309" s="240">
        <v>44497</v>
      </c>
      <c r="M2309" s="239" t="s">
        <v>20</v>
      </c>
    </row>
    <row r="2310" spans="1:13" x14ac:dyDescent="0.35">
      <c r="A2310" s="237" t="s">
        <v>453</v>
      </c>
      <c r="B2310" s="237" t="s">
        <v>454</v>
      </c>
      <c r="C2310" s="237" t="s">
        <v>455</v>
      </c>
      <c r="D2310" s="237" t="s">
        <v>3016</v>
      </c>
      <c r="E2310" s="237">
        <v>2</v>
      </c>
      <c r="F2310" s="237" t="s">
        <v>2484</v>
      </c>
      <c r="G2310" s="237" t="s">
        <v>25</v>
      </c>
      <c r="H2310" s="237">
        <v>2</v>
      </c>
      <c r="I2310" s="237" t="s">
        <v>17</v>
      </c>
      <c r="J2310" s="237" t="s">
        <v>17</v>
      </c>
      <c r="K2310" s="237" t="s">
        <v>3807</v>
      </c>
      <c r="L2310" s="238">
        <v>44497</v>
      </c>
      <c r="M2310" s="237" t="s">
        <v>20</v>
      </c>
    </row>
    <row r="2311" spans="1:13" x14ac:dyDescent="0.35">
      <c r="A2311" s="239" t="s">
        <v>453</v>
      </c>
      <c r="B2311" s="239" t="s">
        <v>454</v>
      </c>
      <c r="C2311" s="239" t="s">
        <v>455</v>
      </c>
      <c r="D2311" s="239" t="s">
        <v>2483</v>
      </c>
      <c r="E2311" s="239">
        <v>3</v>
      </c>
      <c r="F2311" s="239" t="s">
        <v>2484</v>
      </c>
      <c r="G2311" s="239" t="s">
        <v>25</v>
      </c>
      <c r="H2311" s="239">
        <v>2</v>
      </c>
      <c r="I2311" s="239" t="s">
        <v>17</v>
      </c>
      <c r="J2311" s="239" t="s">
        <v>17</v>
      </c>
      <c r="K2311" s="239" t="s">
        <v>3808</v>
      </c>
      <c r="L2311" s="240">
        <v>44497</v>
      </c>
      <c r="M2311" s="239" t="s">
        <v>20</v>
      </c>
    </row>
    <row r="2312" spans="1:13" x14ac:dyDescent="0.35">
      <c r="A2312" s="237" t="s">
        <v>461</v>
      </c>
      <c r="B2312" s="237" t="s">
        <v>462</v>
      </c>
      <c r="C2312" s="237" t="s">
        <v>455</v>
      </c>
      <c r="D2312" s="237" t="s">
        <v>3004</v>
      </c>
      <c r="E2312" s="237">
        <v>2</v>
      </c>
      <c r="F2312" s="237" t="s">
        <v>2484</v>
      </c>
      <c r="G2312" s="237" t="s">
        <v>25</v>
      </c>
      <c r="H2312" s="237">
        <v>2</v>
      </c>
      <c r="I2312" s="237" t="s">
        <v>17</v>
      </c>
      <c r="J2312" s="237" t="s">
        <v>17</v>
      </c>
      <c r="K2312" s="237" t="s">
        <v>3809</v>
      </c>
      <c r="L2312" s="238">
        <v>44497</v>
      </c>
      <c r="M2312" s="237" t="s">
        <v>20</v>
      </c>
    </row>
    <row r="2313" spans="1:13" x14ac:dyDescent="0.35">
      <c r="A2313" s="239" t="s">
        <v>461</v>
      </c>
      <c r="B2313" s="239" t="s">
        <v>462</v>
      </c>
      <c r="C2313" s="239" t="s">
        <v>455</v>
      </c>
      <c r="D2313" s="239" t="s">
        <v>3006</v>
      </c>
      <c r="E2313" s="239">
        <v>1</v>
      </c>
      <c r="F2313" s="239" t="s">
        <v>2484</v>
      </c>
      <c r="G2313" s="239" t="s">
        <v>25</v>
      </c>
      <c r="H2313" s="239">
        <v>2</v>
      </c>
      <c r="I2313" s="239" t="s">
        <v>17</v>
      </c>
      <c r="J2313" s="239" t="s">
        <v>17</v>
      </c>
      <c r="K2313" s="239" t="s">
        <v>3810</v>
      </c>
      <c r="L2313" s="240">
        <v>44497</v>
      </c>
      <c r="M2313" s="239" t="s">
        <v>20</v>
      </c>
    </row>
    <row r="2314" spans="1:13" x14ac:dyDescent="0.35">
      <c r="A2314" s="237" t="s">
        <v>461</v>
      </c>
      <c r="B2314" s="237" t="s">
        <v>462</v>
      </c>
      <c r="C2314" s="237" t="s">
        <v>455</v>
      </c>
      <c r="D2314" s="237" t="s">
        <v>3008</v>
      </c>
      <c r="E2314" s="237">
        <v>1</v>
      </c>
      <c r="F2314" s="237" t="s">
        <v>2484</v>
      </c>
      <c r="G2314" s="237" t="s">
        <v>25</v>
      </c>
      <c r="H2314" s="237">
        <v>2</v>
      </c>
      <c r="I2314" s="237" t="s">
        <v>17</v>
      </c>
      <c r="J2314" s="237" t="s">
        <v>17</v>
      </c>
      <c r="K2314" s="237" t="s">
        <v>3811</v>
      </c>
      <c r="L2314" s="238">
        <v>44497</v>
      </c>
      <c r="M2314" s="237" t="s">
        <v>20</v>
      </c>
    </row>
    <row r="2315" spans="1:13" x14ac:dyDescent="0.35">
      <c r="A2315" s="239" t="s">
        <v>461</v>
      </c>
      <c r="B2315" s="239" t="s">
        <v>462</v>
      </c>
      <c r="C2315" s="239" t="s">
        <v>455</v>
      </c>
      <c r="D2315" s="239" t="s">
        <v>3010</v>
      </c>
      <c r="E2315" s="239">
        <v>3</v>
      </c>
      <c r="F2315" s="239" t="s">
        <v>2484</v>
      </c>
      <c r="G2315" s="239" t="s">
        <v>25</v>
      </c>
      <c r="H2315" s="239">
        <v>2</v>
      </c>
      <c r="I2315" s="239" t="s">
        <v>17</v>
      </c>
      <c r="J2315" s="239" t="s">
        <v>17</v>
      </c>
      <c r="K2315" s="239" t="s">
        <v>3812</v>
      </c>
      <c r="L2315" s="240">
        <v>44497</v>
      </c>
      <c r="M2315" s="239" t="s">
        <v>20</v>
      </c>
    </row>
    <row r="2316" spans="1:13" x14ac:dyDescent="0.35">
      <c r="A2316" s="237" t="s">
        <v>461</v>
      </c>
      <c r="B2316" s="237" t="s">
        <v>462</v>
      </c>
      <c r="C2316" s="237" t="s">
        <v>455</v>
      </c>
      <c r="D2316" s="237" t="s">
        <v>3012</v>
      </c>
      <c r="E2316" s="237">
        <v>3</v>
      </c>
      <c r="F2316" s="237" t="s">
        <v>2484</v>
      </c>
      <c r="G2316" s="237" t="s">
        <v>25</v>
      </c>
      <c r="H2316" s="237">
        <v>2</v>
      </c>
      <c r="I2316" s="237" t="s">
        <v>17</v>
      </c>
      <c r="J2316" s="237" t="s">
        <v>17</v>
      </c>
      <c r="K2316" s="237" t="s">
        <v>3813</v>
      </c>
      <c r="L2316" s="238">
        <v>44497</v>
      </c>
      <c r="M2316" s="237" t="s">
        <v>20</v>
      </c>
    </row>
    <row r="2317" spans="1:13" x14ac:dyDescent="0.35">
      <c r="A2317" s="239" t="s">
        <v>461</v>
      </c>
      <c r="B2317" s="239" t="s">
        <v>462</v>
      </c>
      <c r="C2317" s="239" t="s">
        <v>455</v>
      </c>
      <c r="D2317" s="239" t="s">
        <v>3027</v>
      </c>
      <c r="E2317" s="239">
        <v>1</v>
      </c>
      <c r="F2317" s="239" t="s">
        <v>2484</v>
      </c>
      <c r="G2317" s="239" t="s">
        <v>25</v>
      </c>
      <c r="H2317" s="239">
        <v>2</v>
      </c>
      <c r="I2317" s="239" t="s">
        <v>17</v>
      </c>
      <c r="J2317" s="239" t="s">
        <v>17</v>
      </c>
      <c r="K2317" s="239" t="s">
        <v>3814</v>
      </c>
      <c r="L2317" s="240">
        <v>44497</v>
      </c>
      <c r="M2317" s="239" t="s">
        <v>20</v>
      </c>
    </row>
    <row r="2318" spans="1:13" x14ac:dyDescent="0.35">
      <c r="A2318" s="237" t="s">
        <v>461</v>
      </c>
      <c r="B2318" s="237" t="s">
        <v>462</v>
      </c>
      <c r="C2318" s="237" t="s">
        <v>455</v>
      </c>
      <c r="D2318" s="237" t="s">
        <v>3014</v>
      </c>
      <c r="E2318" s="237">
        <v>2</v>
      </c>
      <c r="F2318" s="237" t="s">
        <v>2484</v>
      </c>
      <c r="G2318" s="237" t="s">
        <v>25</v>
      </c>
      <c r="H2318" s="237">
        <v>2</v>
      </c>
      <c r="I2318" s="237" t="s">
        <v>17</v>
      </c>
      <c r="J2318" s="237" t="s">
        <v>17</v>
      </c>
      <c r="K2318" s="237" t="s">
        <v>3815</v>
      </c>
      <c r="L2318" s="238">
        <v>44497</v>
      </c>
      <c r="M2318" s="237" t="s">
        <v>20</v>
      </c>
    </row>
    <row r="2319" spans="1:13" x14ac:dyDescent="0.35">
      <c r="A2319" s="239" t="s">
        <v>461</v>
      </c>
      <c r="B2319" s="239" t="s">
        <v>462</v>
      </c>
      <c r="C2319" s="239" t="s">
        <v>455</v>
      </c>
      <c r="D2319" s="239" t="s">
        <v>3016</v>
      </c>
      <c r="E2319" s="239">
        <v>3</v>
      </c>
      <c r="F2319" s="239" t="s">
        <v>2484</v>
      </c>
      <c r="G2319" s="239" t="s">
        <v>25</v>
      </c>
      <c r="H2319" s="239">
        <v>2</v>
      </c>
      <c r="I2319" s="239" t="s">
        <v>17</v>
      </c>
      <c r="J2319" s="239" t="s">
        <v>17</v>
      </c>
      <c r="K2319" s="239" t="s">
        <v>3816</v>
      </c>
      <c r="L2319" s="240">
        <v>44497</v>
      </c>
      <c r="M2319" s="239" t="s">
        <v>20</v>
      </c>
    </row>
    <row r="2320" spans="1:13" x14ac:dyDescent="0.35">
      <c r="A2320" s="237" t="s">
        <v>461</v>
      </c>
      <c r="B2320" s="237" t="s">
        <v>462</v>
      </c>
      <c r="C2320" s="237" t="s">
        <v>455</v>
      </c>
      <c r="D2320" s="237" t="s">
        <v>2483</v>
      </c>
      <c r="E2320" s="237">
        <v>3</v>
      </c>
      <c r="F2320" s="237" t="s">
        <v>2484</v>
      </c>
      <c r="G2320" s="237" t="s">
        <v>25</v>
      </c>
      <c r="H2320" s="237">
        <v>2</v>
      </c>
      <c r="I2320" s="237" t="s">
        <v>17</v>
      </c>
      <c r="J2320" s="237" t="s">
        <v>17</v>
      </c>
      <c r="K2320" s="237" t="s">
        <v>3817</v>
      </c>
      <c r="L2320" s="238">
        <v>44497</v>
      </c>
      <c r="M2320" s="237" t="s">
        <v>20</v>
      </c>
    </row>
    <row r="2321" spans="1:13" x14ac:dyDescent="0.35">
      <c r="A2321" s="239" t="s">
        <v>34</v>
      </c>
      <c r="B2321" s="239" t="s">
        <v>35</v>
      </c>
      <c r="C2321" s="239" t="s">
        <v>36</v>
      </c>
      <c r="D2321" s="239" t="s">
        <v>3004</v>
      </c>
      <c r="E2321" s="239">
        <v>2</v>
      </c>
      <c r="F2321" s="239" t="s">
        <v>2484</v>
      </c>
      <c r="G2321" s="239" t="s">
        <v>25</v>
      </c>
      <c r="H2321" s="239">
        <v>2</v>
      </c>
      <c r="I2321" s="239" t="s">
        <v>17</v>
      </c>
      <c r="J2321" s="239" t="s">
        <v>17</v>
      </c>
      <c r="K2321" s="239" t="s">
        <v>3818</v>
      </c>
      <c r="L2321" s="240">
        <v>44497</v>
      </c>
      <c r="M2321" s="239" t="s">
        <v>20</v>
      </c>
    </row>
    <row r="2322" spans="1:13" x14ac:dyDescent="0.35">
      <c r="A2322" s="237" t="s">
        <v>34</v>
      </c>
      <c r="B2322" s="237" t="s">
        <v>35</v>
      </c>
      <c r="C2322" s="237" t="s">
        <v>36</v>
      </c>
      <c r="D2322" s="237" t="s">
        <v>3006</v>
      </c>
      <c r="E2322" s="237">
        <v>2</v>
      </c>
      <c r="F2322" s="237" t="s">
        <v>2484</v>
      </c>
      <c r="G2322" s="237" t="s">
        <v>25</v>
      </c>
      <c r="H2322" s="237">
        <v>2</v>
      </c>
      <c r="I2322" s="237" t="s">
        <v>17</v>
      </c>
      <c r="J2322" s="237" t="s">
        <v>17</v>
      </c>
      <c r="K2322" s="237" t="s">
        <v>3819</v>
      </c>
      <c r="L2322" s="238">
        <v>44497</v>
      </c>
      <c r="M2322" s="237" t="s">
        <v>20</v>
      </c>
    </row>
    <row r="2323" spans="1:13" x14ac:dyDescent="0.35">
      <c r="A2323" s="239" t="s">
        <v>34</v>
      </c>
      <c r="B2323" s="239" t="s">
        <v>35</v>
      </c>
      <c r="C2323" s="239" t="s">
        <v>36</v>
      </c>
      <c r="D2323" s="239" t="s">
        <v>3008</v>
      </c>
      <c r="E2323" s="239">
        <v>1</v>
      </c>
      <c r="F2323" s="239" t="s">
        <v>2484</v>
      </c>
      <c r="G2323" s="239" t="s">
        <v>25</v>
      </c>
      <c r="H2323" s="239">
        <v>2</v>
      </c>
      <c r="I2323" s="239" t="s">
        <v>17</v>
      </c>
      <c r="J2323" s="239" t="s">
        <v>17</v>
      </c>
      <c r="K2323" s="239" t="s">
        <v>3820</v>
      </c>
      <c r="L2323" s="240">
        <v>44497</v>
      </c>
      <c r="M2323" s="239" t="s">
        <v>20</v>
      </c>
    </row>
    <row r="2324" spans="1:13" x14ac:dyDescent="0.35">
      <c r="A2324" s="237" t="s">
        <v>34</v>
      </c>
      <c r="B2324" s="237" t="s">
        <v>35</v>
      </c>
      <c r="C2324" s="237" t="s">
        <v>36</v>
      </c>
      <c r="D2324" s="237" t="s">
        <v>3010</v>
      </c>
      <c r="E2324" s="237">
        <v>0</v>
      </c>
      <c r="F2324" s="237" t="s">
        <v>2484</v>
      </c>
      <c r="G2324" s="237" t="s">
        <v>25</v>
      </c>
      <c r="H2324" s="237">
        <v>2</v>
      </c>
      <c r="I2324" s="237" t="s">
        <v>17</v>
      </c>
      <c r="J2324" s="237" t="s">
        <v>17</v>
      </c>
      <c r="K2324" s="237" t="s">
        <v>3821</v>
      </c>
      <c r="L2324" s="238">
        <v>44497</v>
      </c>
      <c r="M2324" s="237" t="s">
        <v>20</v>
      </c>
    </row>
    <row r="2325" spans="1:13" x14ac:dyDescent="0.35">
      <c r="A2325" s="239" t="s">
        <v>34</v>
      </c>
      <c r="B2325" s="239" t="s">
        <v>35</v>
      </c>
      <c r="C2325" s="239" t="s">
        <v>36</v>
      </c>
      <c r="D2325" s="239" t="s">
        <v>3012</v>
      </c>
      <c r="E2325" s="239">
        <v>2</v>
      </c>
      <c r="F2325" s="239" t="s">
        <v>2484</v>
      </c>
      <c r="G2325" s="239" t="s">
        <v>25</v>
      </c>
      <c r="H2325" s="239">
        <v>2</v>
      </c>
      <c r="I2325" s="239" t="s">
        <v>17</v>
      </c>
      <c r="J2325" s="239" t="s">
        <v>17</v>
      </c>
      <c r="K2325" s="239" t="s">
        <v>3822</v>
      </c>
      <c r="L2325" s="240">
        <v>44497</v>
      </c>
      <c r="M2325" s="239" t="s">
        <v>20</v>
      </c>
    </row>
    <row r="2326" spans="1:13" x14ac:dyDescent="0.35">
      <c r="A2326" s="237" t="s">
        <v>34</v>
      </c>
      <c r="B2326" s="237" t="s">
        <v>35</v>
      </c>
      <c r="C2326" s="237" t="s">
        <v>36</v>
      </c>
      <c r="D2326" s="237" t="s">
        <v>3027</v>
      </c>
      <c r="E2326" s="237">
        <v>0</v>
      </c>
      <c r="F2326" s="237" t="s">
        <v>2484</v>
      </c>
      <c r="G2326" s="237" t="s">
        <v>25</v>
      </c>
      <c r="H2326" s="237">
        <v>2</v>
      </c>
      <c r="I2326" s="237" t="s">
        <v>17</v>
      </c>
      <c r="J2326" s="237" t="s">
        <v>17</v>
      </c>
      <c r="K2326" s="237" t="s">
        <v>3823</v>
      </c>
      <c r="L2326" s="238">
        <v>44497</v>
      </c>
      <c r="M2326" s="237" t="s">
        <v>20</v>
      </c>
    </row>
    <row r="2327" spans="1:13" x14ac:dyDescent="0.35">
      <c r="A2327" s="239" t="s">
        <v>34</v>
      </c>
      <c r="B2327" s="239" t="s">
        <v>35</v>
      </c>
      <c r="C2327" s="239" t="s">
        <v>36</v>
      </c>
      <c r="D2327" s="239" t="s">
        <v>3014</v>
      </c>
      <c r="E2327" s="239">
        <v>3</v>
      </c>
      <c r="F2327" s="239" t="s">
        <v>2484</v>
      </c>
      <c r="G2327" s="239" t="s">
        <v>25</v>
      </c>
      <c r="H2327" s="239">
        <v>2</v>
      </c>
      <c r="I2327" s="239" t="s">
        <v>17</v>
      </c>
      <c r="J2327" s="239" t="s">
        <v>17</v>
      </c>
      <c r="K2327" s="239" t="s">
        <v>3824</v>
      </c>
      <c r="L2327" s="240">
        <v>44497</v>
      </c>
      <c r="M2327" s="239" t="s">
        <v>20</v>
      </c>
    </row>
    <row r="2328" spans="1:13" x14ac:dyDescent="0.35">
      <c r="A2328" s="237" t="s">
        <v>34</v>
      </c>
      <c r="B2328" s="237" t="s">
        <v>35</v>
      </c>
      <c r="C2328" s="237" t="s">
        <v>36</v>
      </c>
      <c r="D2328" s="237" t="s">
        <v>3016</v>
      </c>
      <c r="E2328" s="237">
        <v>0</v>
      </c>
      <c r="F2328" s="237" t="s">
        <v>2484</v>
      </c>
      <c r="G2328" s="237" t="s">
        <v>25</v>
      </c>
      <c r="H2328" s="237">
        <v>2</v>
      </c>
      <c r="I2328" s="237" t="s">
        <v>17</v>
      </c>
      <c r="J2328" s="237" t="s">
        <v>17</v>
      </c>
      <c r="K2328" s="237" t="s">
        <v>3825</v>
      </c>
      <c r="L2328" s="238">
        <v>44497</v>
      </c>
      <c r="M2328" s="237" t="s">
        <v>20</v>
      </c>
    </row>
    <row r="2329" spans="1:13" x14ac:dyDescent="0.35">
      <c r="A2329" s="239" t="s">
        <v>34</v>
      </c>
      <c r="B2329" s="239" t="s">
        <v>35</v>
      </c>
      <c r="C2329" s="239" t="s">
        <v>36</v>
      </c>
      <c r="D2329" s="239" t="s">
        <v>2483</v>
      </c>
      <c r="E2329" s="239">
        <v>2</v>
      </c>
      <c r="F2329" s="239" t="s">
        <v>2484</v>
      </c>
      <c r="G2329" s="239" t="s">
        <v>25</v>
      </c>
      <c r="H2329" s="239">
        <v>2</v>
      </c>
      <c r="I2329" s="239" t="s">
        <v>17</v>
      </c>
      <c r="J2329" s="239" t="s">
        <v>17</v>
      </c>
      <c r="K2329" s="239" t="s">
        <v>3826</v>
      </c>
      <c r="L2329" s="240">
        <v>44497</v>
      </c>
      <c r="M2329" s="239" t="s">
        <v>20</v>
      </c>
    </row>
    <row r="2330" spans="1:13" x14ac:dyDescent="0.35">
      <c r="A2330" s="237" t="s">
        <v>1485</v>
      </c>
      <c r="B2330" s="237" t="s">
        <v>1486</v>
      </c>
      <c r="C2330" s="237" t="s">
        <v>1487</v>
      </c>
      <c r="D2330" s="237" t="s">
        <v>3004</v>
      </c>
      <c r="E2330" s="237">
        <v>0</v>
      </c>
      <c r="F2330" s="237" t="s">
        <v>2484</v>
      </c>
      <c r="G2330" s="237" t="s">
        <v>25</v>
      </c>
      <c r="H2330" s="237">
        <v>2</v>
      </c>
      <c r="I2330" s="237" t="s">
        <v>17</v>
      </c>
      <c r="J2330" s="237" t="s">
        <v>17</v>
      </c>
      <c r="K2330" s="237" t="s">
        <v>3827</v>
      </c>
      <c r="L2330" s="238">
        <v>44497</v>
      </c>
      <c r="M2330" s="237" t="s">
        <v>20</v>
      </c>
    </row>
    <row r="2331" spans="1:13" x14ac:dyDescent="0.35">
      <c r="A2331" s="239" t="s">
        <v>1485</v>
      </c>
      <c r="B2331" s="239" t="s">
        <v>1486</v>
      </c>
      <c r="C2331" s="239" t="s">
        <v>1487</v>
      </c>
      <c r="D2331" s="239" t="s">
        <v>3006</v>
      </c>
      <c r="E2331" s="239">
        <v>2</v>
      </c>
      <c r="F2331" s="239" t="s">
        <v>2484</v>
      </c>
      <c r="G2331" s="239" t="s">
        <v>25</v>
      </c>
      <c r="H2331" s="239">
        <v>2</v>
      </c>
      <c r="I2331" s="239" t="s">
        <v>17</v>
      </c>
      <c r="J2331" s="239" t="s">
        <v>17</v>
      </c>
      <c r="K2331" s="239" t="s">
        <v>3828</v>
      </c>
      <c r="L2331" s="240">
        <v>44497</v>
      </c>
      <c r="M2331" s="239" t="s">
        <v>20</v>
      </c>
    </row>
    <row r="2332" spans="1:13" x14ac:dyDescent="0.35">
      <c r="A2332" s="237" t="s">
        <v>1485</v>
      </c>
      <c r="B2332" s="237" t="s">
        <v>1486</v>
      </c>
      <c r="C2332" s="237" t="s">
        <v>1487</v>
      </c>
      <c r="D2332" s="237" t="s">
        <v>3008</v>
      </c>
      <c r="E2332" s="237">
        <v>1</v>
      </c>
      <c r="F2332" s="237" t="s">
        <v>2484</v>
      </c>
      <c r="G2332" s="237" t="s">
        <v>25</v>
      </c>
      <c r="H2332" s="237">
        <v>2</v>
      </c>
      <c r="I2332" s="237" t="s">
        <v>17</v>
      </c>
      <c r="J2332" s="237" t="s">
        <v>17</v>
      </c>
      <c r="K2332" s="237" t="s">
        <v>3829</v>
      </c>
      <c r="L2332" s="238">
        <v>44497</v>
      </c>
      <c r="M2332" s="237" t="s">
        <v>20</v>
      </c>
    </row>
    <row r="2333" spans="1:13" x14ac:dyDescent="0.35">
      <c r="A2333" s="239" t="s">
        <v>1485</v>
      </c>
      <c r="B2333" s="239" t="s">
        <v>1486</v>
      </c>
      <c r="C2333" s="239" t="s">
        <v>1487</v>
      </c>
      <c r="D2333" s="239" t="s">
        <v>3010</v>
      </c>
      <c r="E2333" s="239">
        <v>0</v>
      </c>
      <c r="F2333" s="239" t="s">
        <v>2484</v>
      </c>
      <c r="G2333" s="239" t="s">
        <v>25</v>
      </c>
      <c r="H2333" s="239">
        <v>2</v>
      </c>
      <c r="I2333" s="239" t="s">
        <v>17</v>
      </c>
      <c r="J2333" s="239" t="s">
        <v>17</v>
      </c>
      <c r="K2333" s="239" t="s">
        <v>3830</v>
      </c>
      <c r="L2333" s="240">
        <v>44497</v>
      </c>
      <c r="M2333" s="239" t="s">
        <v>20</v>
      </c>
    </row>
    <row r="2334" spans="1:13" x14ac:dyDescent="0.35">
      <c r="A2334" s="237" t="s">
        <v>1485</v>
      </c>
      <c r="B2334" s="237" t="s">
        <v>1486</v>
      </c>
      <c r="C2334" s="237" t="s">
        <v>1487</v>
      </c>
      <c r="D2334" s="237" t="s">
        <v>3012</v>
      </c>
      <c r="E2334" s="237">
        <v>3</v>
      </c>
      <c r="F2334" s="237" t="s">
        <v>2484</v>
      </c>
      <c r="G2334" s="237" t="s">
        <v>25</v>
      </c>
      <c r="H2334" s="237">
        <v>2</v>
      </c>
      <c r="I2334" s="237" t="s">
        <v>17</v>
      </c>
      <c r="J2334" s="237" t="s">
        <v>17</v>
      </c>
      <c r="K2334" s="237" t="s">
        <v>3831</v>
      </c>
      <c r="L2334" s="238">
        <v>44497</v>
      </c>
      <c r="M2334" s="237" t="s">
        <v>20</v>
      </c>
    </row>
    <row r="2335" spans="1:13" x14ac:dyDescent="0.35">
      <c r="A2335" s="239" t="s">
        <v>1485</v>
      </c>
      <c r="B2335" s="239" t="s">
        <v>1486</v>
      </c>
      <c r="C2335" s="239" t="s">
        <v>1487</v>
      </c>
      <c r="D2335" s="239" t="s">
        <v>3027</v>
      </c>
      <c r="E2335" s="239">
        <v>2</v>
      </c>
      <c r="F2335" s="239" t="s">
        <v>2484</v>
      </c>
      <c r="G2335" s="239" t="s">
        <v>25</v>
      </c>
      <c r="H2335" s="239">
        <v>2</v>
      </c>
      <c r="I2335" s="239" t="s">
        <v>17</v>
      </c>
      <c r="J2335" s="239" t="s">
        <v>17</v>
      </c>
      <c r="K2335" s="239" t="s">
        <v>3832</v>
      </c>
      <c r="L2335" s="240">
        <v>44497</v>
      </c>
      <c r="M2335" s="239" t="s">
        <v>20</v>
      </c>
    </row>
    <row r="2336" spans="1:13" x14ac:dyDescent="0.35">
      <c r="A2336" s="237" t="s">
        <v>1485</v>
      </c>
      <c r="B2336" s="237" t="s">
        <v>1486</v>
      </c>
      <c r="C2336" s="237" t="s">
        <v>1487</v>
      </c>
      <c r="D2336" s="237" t="s">
        <v>3014</v>
      </c>
      <c r="E2336" s="237">
        <v>2</v>
      </c>
      <c r="F2336" s="237" t="s">
        <v>2484</v>
      </c>
      <c r="G2336" s="237" t="s">
        <v>25</v>
      </c>
      <c r="H2336" s="237">
        <v>2</v>
      </c>
      <c r="I2336" s="237" t="s">
        <v>17</v>
      </c>
      <c r="J2336" s="237" t="s">
        <v>17</v>
      </c>
      <c r="K2336" s="237" t="s">
        <v>3833</v>
      </c>
      <c r="L2336" s="238">
        <v>44497</v>
      </c>
      <c r="M2336" s="237" t="s">
        <v>20</v>
      </c>
    </row>
    <row r="2337" spans="1:13" x14ac:dyDescent="0.35">
      <c r="A2337" s="239" t="s">
        <v>1485</v>
      </c>
      <c r="B2337" s="239" t="s">
        <v>1486</v>
      </c>
      <c r="C2337" s="239" t="s">
        <v>1487</v>
      </c>
      <c r="D2337" s="239" t="s">
        <v>3016</v>
      </c>
      <c r="E2337" s="239">
        <v>1</v>
      </c>
      <c r="F2337" s="239" t="s">
        <v>2484</v>
      </c>
      <c r="G2337" s="239" t="s">
        <v>25</v>
      </c>
      <c r="H2337" s="239">
        <v>2</v>
      </c>
      <c r="I2337" s="239" t="s">
        <v>17</v>
      </c>
      <c r="J2337" s="239" t="s">
        <v>17</v>
      </c>
      <c r="K2337" s="239" t="s">
        <v>3834</v>
      </c>
      <c r="L2337" s="240">
        <v>44497</v>
      </c>
      <c r="M2337" s="239" t="s">
        <v>20</v>
      </c>
    </row>
    <row r="2338" spans="1:13" x14ac:dyDescent="0.35">
      <c r="A2338" s="237" t="s">
        <v>1485</v>
      </c>
      <c r="B2338" s="237" t="s">
        <v>1486</v>
      </c>
      <c r="C2338" s="237" t="s">
        <v>1487</v>
      </c>
      <c r="D2338" s="237" t="s">
        <v>2483</v>
      </c>
      <c r="E2338" s="237">
        <v>0</v>
      </c>
      <c r="F2338" s="237" t="s">
        <v>2484</v>
      </c>
      <c r="G2338" s="237" t="s">
        <v>25</v>
      </c>
      <c r="H2338" s="237">
        <v>2</v>
      </c>
      <c r="I2338" s="237" t="s">
        <v>17</v>
      </c>
      <c r="J2338" s="237" t="s">
        <v>17</v>
      </c>
      <c r="K2338" s="237" t="s">
        <v>3835</v>
      </c>
      <c r="L2338" s="238">
        <v>44497</v>
      </c>
      <c r="M2338" s="237" t="s">
        <v>20</v>
      </c>
    </row>
    <row r="2339" spans="1:13" x14ac:dyDescent="0.35">
      <c r="A2339" s="239" t="s">
        <v>998</v>
      </c>
      <c r="B2339" s="239" t="s">
        <v>999</v>
      </c>
      <c r="C2339" s="239" t="s">
        <v>151</v>
      </c>
      <c r="D2339" s="239" t="s">
        <v>3004</v>
      </c>
      <c r="E2339" s="239">
        <v>2</v>
      </c>
      <c r="F2339" s="239" t="s">
        <v>2484</v>
      </c>
      <c r="G2339" s="239" t="s">
        <v>25</v>
      </c>
      <c r="H2339" s="239">
        <v>2</v>
      </c>
      <c r="I2339" s="239" t="s">
        <v>17</v>
      </c>
      <c r="J2339" s="239" t="s">
        <v>17</v>
      </c>
      <c r="K2339" s="239" t="s">
        <v>3836</v>
      </c>
      <c r="L2339" s="240">
        <v>44497</v>
      </c>
      <c r="M2339" s="239" t="s">
        <v>20</v>
      </c>
    </row>
    <row r="2340" spans="1:13" x14ac:dyDescent="0.35">
      <c r="A2340" s="237" t="s">
        <v>998</v>
      </c>
      <c r="B2340" s="237" t="s">
        <v>999</v>
      </c>
      <c r="C2340" s="237" t="s">
        <v>151</v>
      </c>
      <c r="D2340" s="237" t="s">
        <v>3006</v>
      </c>
      <c r="E2340" s="237">
        <v>0</v>
      </c>
      <c r="F2340" s="237" t="s">
        <v>2484</v>
      </c>
      <c r="G2340" s="237" t="s">
        <v>25</v>
      </c>
      <c r="H2340" s="237">
        <v>2</v>
      </c>
      <c r="I2340" s="237" t="s">
        <v>17</v>
      </c>
      <c r="J2340" s="237" t="s">
        <v>17</v>
      </c>
      <c r="K2340" s="237" t="s">
        <v>3837</v>
      </c>
      <c r="L2340" s="238">
        <v>44497</v>
      </c>
      <c r="M2340" s="237" t="s">
        <v>20</v>
      </c>
    </row>
    <row r="2341" spans="1:13" x14ac:dyDescent="0.35">
      <c r="A2341" s="239" t="s">
        <v>998</v>
      </c>
      <c r="B2341" s="239" t="s">
        <v>999</v>
      </c>
      <c r="C2341" s="239" t="s">
        <v>151</v>
      </c>
      <c r="D2341" s="239" t="s">
        <v>3008</v>
      </c>
      <c r="E2341" s="239">
        <v>3</v>
      </c>
      <c r="F2341" s="239" t="s">
        <v>2484</v>
      </c>
      <c r="G2341" s="239" t="s">
        <v>25</v>
      </c>
      <c r="H2341" s="239">
        <v>2</v>
      </c>
      <c r="I2341" s="239" t="s">
        <v>17</v>
      </c>
      <c r="J2341" s="239" t="s">
        <v>17</v>
      </c>
      <c r="K2341" s="239" t="s">
        <v>3838</v>
      </c>
      <c r="L2341" s="240">
        <v>44497</v>
      </c>
      <c r="M2341" s="239" t="s">
        <v>20</v>
      </c>
    </row>
    <row r="2342" spans="1:13" x14ac:dyDescent="0.35">
      <c r="A2342" s="237" t="s">
        <v>998</v>
      </c>
      <c r="B2342" s="237" t="s">
        <v>999</v>
      </c>
      <c r="C2342" s="237" t="s">
        <v>151</v>
      </c>
      <c r="D2342" s="237" t="s">
        <v>3010</v>
      </c>
      <c r="E2342" s="237">
        <v>2</v>
      </c>
      <c r="F2342" s="237" t="s">
        <v>2484</v>
      </c>
      <c r="G2342" s="237" t="s">
        <v>25</v>
      </c>
      <c r="H2342" s="237">
        <v>2</v>
      </c>
      <c r="I2342" s="237" t="s">
        <v>17</v>
      </c>
      <c r="J2342" s="237" t="s">
        <v>17</v>
      </c>
      <c r="K2342" s="237" t="s">
        <v>3839</v>
      </c>
      <c r="L2342" s="238">
        <v>44497</v>
      </c>
      <c r="M2342" s="237" t="s">
        <v>20</v>
      </c>
    </row>
    <row r="2343" spans="1:13" x14ac:dyDescent="0.35">
      <c r="A2343" s="239" t="s">
        <v>998</v>
      </c>
      <c r="B2343" s="239" t="s">
        <v>999</v>
      </c>
      <c r="C2343" s="239" t="s">
        <v>151</v>
      </c>
      <c r="D2343" s="239" t="s">
        <v>3012</v>
      </c>
      <c r="E2343" s="239">
        <v>2</v>
      </c>
      <c r="F2343" s="239" t="s">
        <v>2484</v>
      </c>
      <c r="G2343" s="239" t="s">
        <v>25</v>
      </c>
      <c r="H2343" s="239">
        <v>2</v>
      </c>
      <c r="I2343" s="239" t="s">
        <v>17</v>
      </c>
      <c r="J2343" s="239" t="s">
        <v>17</v>
      </c>
      <c r="K2343" s="239" t="s">
        <v>3840</v>
      </c>
      <c r="L2343" s="240">
        <v>44497</v>
      </c>
      <c r="M2343" s="239" t="s">
        <v>20</v>
      </c>
    </row>
    <row r="2344" spans="1:13" x14ac:dyDescent="0.35">
      <c r="A2344" s="237" t="s">
        <v>998</v>
      </c>
      <c r="B2344" s="237" t="s">
        <v>999</v>
      </c>
      <c r="C2344" s="237" t="s">
        <v>151</v>
      </c>
      <c r="D2344" s="237" t="s">
        <v>3027</v>
      </c>
      <c r="E2344" s="237">
        <v>1</v>
      </c>
      <c r="F2344" s="237" t="s">
        <v>2484</v>
      </c>
      <c r="G2344" s="237" t="s">
        <v>25</v>
      </c>
      <c r="H2344" s="237">
        <v>2</v>
      </c>
      <c r="I2344" s="237" t="s">
        <v>17</v>
      </c>
      <c r="J2344" s="237" t="s">
        <v>17</v>
      </c>
      <c r="K2344" s="237" t="s">
        <v>3841</v>
      </c>
      <c r="L2344" s="238">
        <v>44497</v>
      </c>
      <c r="M2344" s="237" t="s">
        <v>20</v>
      </c>
    </row>
    <row r="2345" spans="1:13" x14ac:dyDescent="0.35">
      <c r="A2345" s="239" t="s">
        <v>998</v>
      </c>
      <c r="B2345" s="239" t="s">
        <v>999</v>
      </c>
      <c r="C2345" s="239" t="s">
        <v>151</v>
      </c>
      <c r="D2345" s="239" t="s">
        <v>3014</v>
      </c>
      <c r="E2345" s="239">
        <v>3</v>
      </c>
      <c r="F2345" s="239" t="s">
        <v>2484</v>
      </c>
      <c r="G2345" s="239" t="s">
        <v>25</v>
      </c>
      <c r="H2345" s="239">
        <v>2</v>
      </c>
      <c r="I2345" s="239" t="s">
        <v>17</v>
      </c>
      <c r="J2345" s="239" t="s">
        <v>17</v>
      </c>
      <c r="K2345" s="239" t="s">
        <v>3842</v>
      </c>
      <c r="L2345" s="240">
        <v>44497</v>
      </c>
      <c r="M2345" s="239" t="s">
        <v>20</v>
      </c>
    </row>
    <row r="2346" spans="1:13" x14ac:dyDescent="0.35">
      <c r="A2346" s="237" t="s">
        <v>998</v>
      </c>
      <c r="B2346" s="237" t="s">
        <v>999</v>
      </c>
      <c r="C2346" s="237" t="s">
        <v>151</v>
      </c>
      <c r="D2346" s="237" t="s">
        <v>3016</v>
      </c>
      <c r="E2346" s="237">
        <v>3</v>
      </c>
      <c r="F2346" s="237" t="s">
        <v>2484</v>
      </c>
      <c r="G2346" s="237" t="s">
        <v>25</v>
      </c>
      <c r="H2346" s="237">
        <v>2</v>
      </c>
      <c r="I2346" s="237" t="s">
        <v>17</v>
      </c>
      <c r="J2346" s="237" t="s">
        <v>17</v>
      </c>
      <c r="K2346" s="237" t="s">
        <v>3843</v>
      </c>
      <c r="L2346" s="238">
        <v>44497</v>
      </c>
      <c r="M2346" s="237" t="s">
        <v>20</v>
      </c>
    </row>
    <row r="2347" spans="1:13" x14ac:dyDescent="0.35">
      <c r="A2347" s="239" t="s">
        <v>998</v>
      </c>
      <c r="B2347" s="239" t="s">
        <v>999</v>
      </c>
      <c r="C2347" s="239" t="s">
        <v>151</v>
      </c>
      <c r="D2347" s="239" t="s">
        <v>2483</v>
      </c>
      <c r="E2347" s="239">
        <v>1</v>
      </c>
      <c r="F2347" s="239" t="s">
        <v>2484</v>
      </c>
      <c r="G2347" s="239" t="s">
        <v>25</v>
      </c>
      <c r="H2347" s="239">
        <v>2</v>
      </c>
      <c r="I2347" s="239" t="s">
        <v>17</v>
      </c>
      <c r="J2347" s="239" t="s">
        <v>17</v>
      </c>
      <c r="K2347" s="239" t="s">
        <v>3844</v>
      </c>
      <c r="L2347" s="240">
        <v>44497</v>
      </c>
      <c r="M2347" s="239" t="s">
        <v>20</v>
      </c>
    </row>
    <row r="2348" spans="1:13" x14ac:dyDescent="0.35">
      <c r="A2348" s="237" t="s">
        <v>804</v>
      </c>
      <c r="B2348" s="237" t="s">
        <v>805</v>
      </c>
      <c r="C2348" s="237" t="s">
        <v>806</v>
      </c>
      <c r="D2348" s="237" t="s">
        <v>3004</v>
      </c>
      <c r="E2348" s="237">
        <v>2</v>
      </c>
      <c r="F2348" s="237" t="s">
        <v>2484</v>
      </c>
      <c r="G2348" s="237" t="s">
        <v>25</v>
      </c>
      <c r="H2348" s="237">
        <v>2</v>
      </c>
      <c r="I2348" s="237" t="s">
        <v>17</v>
      </c>
      <c r="J2348" s="237" t="s">
        <v>17</v>
      </c>
      <c r="K2348" s="237" t="s">
        <v>3845</v>
      </c>
      <c r="L2348" s="238">
        <v>44498</v>
      </c>
      <c r="M2348" s="237" t="s">
        <v>20</v>
      </c>
    </row>
    <row r="2349" spans="1:13" x14ac:dyDescent="0.35">
      <c r="A2349" s="239" t="s">
        <v>804</v>
      </c>
      <c r="B2349" s="239" t="s">
        <v>805</v>
      </c>
      <c r="C2349" s="239" t="s">
        <v>806</v>
      </c>
      <c r="D2349" s="239" t="s">
        <v>3006</v>
      </c>
      <c r="E2349" s="239">
        <v>0</v>
      </c>
      <c r="F2349" s="239" t="s">
        <v>2484</v>
      </c>
      <c r="G2349" s="239" t="s">
        <v>25</v>
      </c>
      <c r="H2349" s="239">
        <v>2</v>
      </c>
      <c r="I2349" s="239" t="s">
        <v>17</v>
      </c>
      <c r="J2349" s="239" t="s">
        <v>17</v>
      </c>
      <c r="K2349" s="239" t="s">
        <v>3846</v>
      </c>
      <c r="L2349" s="240">
        <v>44498</v>
      </c>
      <c r="M2349" s="239" t="s">
        <v>20</v>
      </c>
    </row>
    <row r="2350" spans="1:13" x14ac:dyDescent="0.35">
      <c r="A2350" s="237" t="s">
        <v>804</v>
      </c>
      <c r="B2350" s="237" t="s">
        <v>805</v>
      </c>
      <c r="C2350" s="237" t="s">
        <v>806</v>
      </c>
      <c r="D2350" s="237" t="s">
        <v>3008</v>
      </c>
      <c r="E2350" s="237">
        <v>2</v>
      </c>
      <c r="F2350" s="237" t="s">
        <v>2484</v>
      </c>
      <c r="G2350" s="237" t="s">
        <v>25</v>
      </c>
      <c r="H2350" s="237">
        <v>2</v>
      </c>
      <c r="I2350" s="237" t="s">
        <v>17</v>
      </c>
      <c r="J2350" s="237" t="s">
        <v>17</v>
      </c>
      <c r="K2350" s="237" t="s">
        <v>3847</v>
      </c>
      <c r="L2350" s="238">
        <v>44498</v>
      </c>
      <c r="M2350" s="237" t="s">
        <v>20</v>
      </c>
    </row>
    <row r="2351" spans="1:13" x14ac:dyDescent="0.35">
      <c r="A2351" s="239" t="s">
        <v>804</v>
      </c>
      <c r="B2351" s="239" t="s">
        <v>805</v>
      </c>
      <c r="C2351" s="239" t="s">
        <v>806</v>
      </c>
      <c r="D2351" s="239" t="s">
        <v>3010</v>
      </c>
      <c r="E2351" s="239">
        <v>0</v>
      </c>
      <c r="F2351" s="239" t="s">
        <v>2484</v>
      </c>
      <c r="G2351" s="239" t="s">
        <v>25</v>
      </c>
      <c r="H2351" s="239">
        <v>2</v>
      </c>
      <c r="I2351" s="239" t="s">
        <v>17</v>
      </c>
      <c r="J2351" s="239" t="s">
        <v>17</v>
      </c>
      <c r="K2351" s="239" t="s">
        <v>3848</v>
      </c>
      <c r="L2351" s="240">
        <v>44498</v>
      </c>
      <c r="M2351" s="239" t="s">
        <v>20</v>
      </c>
    </row>
    <row r="2352" spans="1:13" x14ac:dyDescent="0.35">
      <c r="A2352" s="237" t="s">
        <v>804</v>
      </c>
      <c r="B2352" s="237" t="s">
        <v>805</v>
      </c>
      <c r="C2352" s="237" t="s">
        <v>806</v>
      </c>
      <c r="D2352" s="237" t="s">
        <v>3012</v>
      </c>
      <c r="E2352" s="237">
        <v>2</v>
      </c>
      <c r="F2352" s="237" t="s">
        <v>2484</v>
      </c>
      <c r="G2352" s="237" t="s">
        <v>25</v>
      </c>
      <c r="H2352" s="237">
        <v>2</v>
      </c>
      <c r="I2352" s="237" t="s">
        <v>17</v>
      </c>
      <c r="J2352" s="237" t="s">
        <v>17</v>
      </c>
      <c r="K2352" s="237" t="s">
        <v>3849</v>
      </c>
      <c r="L2352" s="238">
        <v>44498</v>
      </c>
      <c r="M2352" s="237" t="s">
        <v>20</v>
      </c>
    </row>
    <row r="2353" spans="1:13" x14ac:dyDescent="0.35">
      <c r="A2353" s="239" t="s">
        <v>804</v>
      </c>
      <c r="B2353" s="239" t="s">
        <v>805</v>
      </c>
      <c r="C2353" s="239" t="s">
        <v>806</v>
      </c>
      <c r="D2353" s="239" t="s">
        <v>3027</v>
      </c>
      <c r="E2353" s="239">
        <v>0</v>
      </c>
      <c r="F2353" s="239" t="s">
        <v>2484</v>
      </c>
      <c r="G2353" s="239" t="s">
        <v>25</v>
      </c>
      <c r="H2353" s="239">
        <v>2</v>
      </c>
      <c r="I2353" s="239" t="s">
        <v>17</v>
      </c>
      <c r="J2353" s="239" t="s">
        <v>17</v>
      </c>
      <c r="K2353" s="239" t="s">
        <v>3850</v>
      </c>
      <c r="L2353" s="240">
        <v>44498</v>
      </c>
      <c r="M2353" s="239" t="s">
        <v>20</v>
      </c>
    </row>
    <row r="2354" spans="1:13" x14ac:dyDescent="0.35">
      <c r="A2354" s="237" t="s">
        <v>804</v>
      </c>
      <c r="B2354" s="237" t="s">
        <v>805</v>
      </c>
      <c r="C2354" s="237" t="s">
        <v>806</v>
      </c>
      <c r="D2354" s="237" t="s">
        <v>3014</v>
      </c>
      <c r="E2354" s="237">
        <v>1</v>
      </c>
      <c r="F2354" s="237" t="s">
        <v>2484</v>
      </c>
      <c r="G2354" s="237" t="s">
        <v>25</v>
      </c>
      <c r="H2354" s="237">
        <v>2</v>
      </c>
      <c r="I2354" s="237" t="s">
        <v>17</v>
      </c>
      <c r="J2354" s="237" t="s">
        <v>17</v>
      </c>
      <c r="K2354" s="237" t="s">
        <v>3851</v>
      </c>
      <c r="L2354" s="238">
        <v>44498</v>
      </c>
      <c r="M2354" s="237" t="s">
        <v>20</v>
      </c>
    </row>
    <row r="2355" spans="1:13" x14ac:dyDescent="0.35">
      <c r="A2355" s="239" t="s">
        <v>804</v>
      </c>
      <c r="B2355" s="239" t="s">
        <v>805</v>
      </c>
      <c r="C2355" s="239" t="s">
        <v>806</v>
      </c>
      <c r="D2355" s="239" t="s">
        <v>3016</v>
      </c>
      <c r="E2355" s="239">
        <v>1</v>
      </c>
      <c r="F2355" s="239" t="s">
        <v>2484</v>
      </c>
      <c r="G2355" s="239" t="s">
        <v>25</v>
      </c>
      <c r="H2355" s="239">
        <v>2</v>
      </c>
      <c r="I2355" s="239" t="s">
        <v>17</v>
      </c>
      <c r="J2355" s="239" t="s">
        <v>17</v>
      </c>
      <c r="K2355" s="239" t="s">
        <v>3852</v>
      </c>
      <c r="L2355" s="240">
        <v>44498</v>
      </c>
      <c r="M2355" s="239" t="s">
        <v>20</v>
      </c>
    </row>
    <row r="2356" spans="1:13" x14ac:dyDescent="0.35">
      <c r="A2356" s="237" t="s">
        <v>804</v>
      </c>
      <c r="B2356" s="237" t="s">
        <v>805</v>
      </c>
      <c r="C2356" s="237" t="s">
        <v>806</v>
      </c>
      <c r="D2356" s="237" t="s">
        <v>2483</v>
      </c>
      <c r="E2356" s="237">
        <v>0</v>
      </c>
      <c r="F2356" s="237" t="s">
        <v>2484</v>
      </c>
      <c r="G2356" s="237" t="s">
        <v>25</v>
      </c>
      <c r="H2356" s="237">
        <v>2</v>
      </c>
      <c r="I2356" s="237" t="s">
        <v>17</v>
      </c>
      <c r="J2356" s="237" t="s">
        <v>17</v>
      </c>
      <c r="K2356" s="237" t="s">
        <v>3853</v>
      </c>
      <c r="L2356" s="238">
        <v>44498</v>
      </c>
      <c r="M2356" s="237" t="s">
        <v>20</v>
      </c>
    </row>
    <row r="2357" spans="1:13" x14ac:dyDescent="0.35">
      <c r="A2357" s="239" t="s">
        <v>290</v>
      </c>
      <c r="B2357" s="239" t="s">
        <v>291</v>
      </c>
      <c r="C2357" s="239" t="s">
        <v>292</v>
      </c>
      <c r="D2357" s="239" t="s">
        <v>3004</v>
      </c>
      <c r="E2357" s="239">
        <v>2</v>
      </c>
      <c r="F2357" s="239" t="s">
        <v>2484</v>
      </c>
      <c r="G2357" s="239" t="s">
        <v>25</v>
      </c>
      <c r="H2357" s="239">
        <v>2</v>
      </c>
      <c r="I2357" s="239" t="s">
        <v>17</v>
      </c>
      <c r="J2357" s="239" t="s">
        <v>17</v>
      </c>
      <c r="K2357" s="239" t="s">
        <v>3854</v>
      </c>
      <c r="L2357" s="240">
        <v>44498</v>
      </c>
      <c r="M2357" s="239" t="s">
        <v>20</v>
      </c>
    </row>
    <row r="2358" spans="1:13" x14ac:dyDescent="0.35">
      <c r="A2358" s="237" t="s">
        <v>290</v>
      </c>
      <c r="B2358" s="237" t="s">
        <v>291</v>
      </c>
      <c r="C2358" s="237" t="s">
        <v>292</v>
      </c>
      <c r="D2358" s="237" t="s">
        <v>3006</v>
      </c>
      <c r="E2358" s="237">
        <v>1</v>
      </c>
      <c r="F2358" s="237" t="s">
        <v>2484</v>
      </c>
      <c r="G2358" s="237" t="s">
        <v>25</v>
      </c>
      <c r="H2358" s="237">
        <v>2</v>
      </c>
      <c r="I2358" s="237" t="s">
        <v>17</v>
      </c>
      <c r="J2358" s="237" t="s">
        <v>17</v>
      </c>
      <c r="K2358" s="237" t="s">
        <v>3855</v>
      </c>
      <c r="L2358" s="238">
        <v>44498</v>
      </c>
      <c r="M2358" s="237" t="s">
        <v>20</v>
      </c>
    </row>
    <row r="2359" spans="1:13" x14ac:dyDescent="0.35">
      <c r="A2359" s="239" t="s">
        <v>290</v>
      </c>
      <c r="B2359" s="239" t="s">
        <v>291</v>
      </c>
      <c r="C2359" s="239" t="s">
        <v>292</v>
      </c>
      <c r="D2359" s="239" t="s">
        <v>3008</v>
      </c>
      <c r="E2359" s="239">
        <v>3</v>
      </c>
      <c r="F2359" s="239" t="s">
        <v>2484</v>
      </c>
      <c r="G2359" s="239" t="s">
        <v>25</v>
      </c>
      <c r="H2359" s="239">
        <v>2</v>
      </c>
      <c r="I2359" s="239" t="s">
        <v>17</v>
      </c>
      <c r="J2359" s="239" t="s">
        <v>17</v>
      </c>
      <c r="K2359" s="239" t="s">
        <v>3856</v>
      </c>
      <c r="L2359" s="240">
        <v>44498</v>
      </c>
      <c r="M2359" s="239" t="s">
        <v>20</v>
      </c>
    </row>
    <row r="2360" spans="1:13" x14ac:dyDescent="0.35">
      <c r="A2360" s="237" t="s">
        <v>290</v>
      </c>
      <c r="B2360" s="237" t="s">
        <v>291</v>
      </c>
      <c r="C2360" s="237" t="s">
        <v>292</v>
      </c>
      <c r="D2360" s="237" t="s">
        <v>3010</v>
      </c>
      <c r="E2360" s="237">
        <v>3</v>
      </c>
      <c r="F2360" s="237" t="s">
        <v>2484</v>
      </c>
      <c r="G2360" s="237" t="s">
        <v>25</v>
      </c>
      <c r="H2360" s="237">
        <v>2</v>
      </c>
      <c r="I2360" s="237" t="s">
        <v>17</v>
      </c>
      <c r="J2360" s="237" t="s">
        <v>17</v>
      </c>
      <c r="K2360" s="237" t="s">
        <v>3857</v>
      </c>
      <c r="L2360" s="238">
        <v>44498</v>
      </c>
      <c r="M2360" s="237" t="s">
        <v>20</v>
      </c>
    </row>
    <row r="2361" spans="1:13" x14ac:dyDescent="0.35">
      <c r="A2361" s="239" t="s">
        <v>290</v>
      </c>
      <c r="B2361" s="239" t="s">
        <v>291</v>
      </c>
      <c r="C2361" s="239" t="s">
        <v>292</v>
      </c>
      <c r="D2361" s="239" t="s">
        <v>3012</v>
      </c>
      <c r="E2361" s="239">
        <v>3</v>
      </c>
      <c r="F2361" s="239" t="s">
        <v>2484</v>
      </c>
      <c r="G2361" s="239" t="s">
        <v>25</v>
      </c>
      <c r="H2361" s="239">
        <v>2</v>
      </c>
      <c r="I2361" s="239" t="s">
        <v>17</v>
      </c>
      <c r="J2361" s="239" t="s">
        <v>17</v>
      </c>
      <c r="K2361" s="239" t="s">
        <v>3858</v>
      </c>
      <c r="L2361" s="240">
        <v>44498</v>
      </c>
      <c r="M2361" s="239" t="s">
        <v>20</v>
      </c>
    </row>
    <row r="2362" spans="1:13" x14ac:dyDescent="0.35">
      <c r="A2362" s="237" t="s">
        <v>290</v>
      </c>
      <c r="B2362" s="237" t="s">
        <v>291</v>
      </c>
      <c r="C2362" s="237" t="s">
        <v>292</v>
      </c>
      <c r="D2362" s="237" t="s">
        <v>3027</v>
      </c>
      <c r="E2362" s="237">
        <v>1</v>
      </c>
      <c r="F2362" s="237" t="s">
        <v>2484</v>
      </c>
      <c r="G2362" s="237" t="s">
        <v>25</v>
      </c>
      <c r="H2362" s="237">
        <v>2</v>
      </c>
      <c r="I2362" s="237" t="s">
        <v>17</v>
      </c>
      <c r="J2362" s="237" t="s">
        <v>17</v>
      </c>
      <c r="K2362" s="237" t="s">
        <v>3859</v>
      </c>
      <c r="L2362" s="238">
        <v>44498</v>
      </c>
      <c r="M2362" s="237" t="s">
        <v>20</v>
      </c>
    </row>
    <row r="2363" spans="1:13" x14ac:dyDescent="0.35">
      <c r="A2363" s="239" t="s">
        <v>290</v>
      </c>
      <c r="B2363" s="239" t="s">
        <v>291</v>
      </c>
      <c r="C2363" s="239" t="s">
        <v>292</v>
      </c>
      <c r="D2363" s="239" t="s">
        <v>3014</v>
      </c>
      <c r="E2363" s="239">
        <v>3</v>
      </c>
      <c r="F2363" s="239" t="s">
        <v>2484</v>
      </c>
      <c r="G2363" s="239" t="s">
        <v>25</v>
      </c>
      <c r="H2363" s="239">
        <v>2</v>
      </c>
      <c r="I2363" s="239" t="s">
        <v>17</v>
      </c>
      <c r="J2363" s="239" t="s">
        <v>17</v>
      </c>
      <c r="K2363" s="239" t="s">
        <v>3860</v>
      </c>
      <c r="L2363" s="240">
        <v>44498</v>
      </c>
      <c r="M2363" s="239" t="s">
        <v>20</v>
      </c>
    </row>
    <row r="2364" spans="1:13" x14ac:dyDescent="0.35">
      <c r="A2364" s="237" t="s">
        <v>290</v>
      </c>
      <c r="B2364" s="237" t="s">
        <v>291</v>
      </c>
      <c r="C2364" s="237" t="s">
        <v>292</v>
      </c>
      <c r="D2364" s="237" t="s">
        <v>3016</v>
      </c>
      <c r="E2364" s="237">
        <v>3</v>
      </c>
      <c r="F2364" s="237" t="s">
        <v>2484</v>
      </c>
      <c r="G2364" s="237" t="s">
        <v>25</v>
      </c>
      <c r="H2364" s="237">
        <v>2</v>
      </c>
      <c r="I2364" s="237" t="s">
        <v>17</v>
      </c>
      <c r="J2364" s="237" t="s">
        <v>17</v>
      </c>
      <c r="K2364" s="237" t="s">
        <v>3861</v>
      </c>
      <c r="L2364" s="238">
        <v>44498</v>
      </c>
      <c r="M2364" s="237" t="s">
        <v>20</v>
      </c>
    </row>
    <row r="2365" spans="1:13" x14ac:dyDescent="0.35">
      <c r="A2365" s="239" t="s">
        <v>290</v>
      </c>
      <c r="B2365" s="239" t="s">
        <v>291</v>
      </c>
      <c r="C2365" s="239" t="s">
        <v>292</v>
      </c>
      <c r="D2365" s="239" t="s">
        <v>2483</v>
      </c>
      <c r="E2365" s="239">
        <v>2</v>
      </c>
      <c r="F2365" s="239" t="s">
        <v>2484</v>
      </c>
      <c r="G2365" s="239" t="s">
        <v>25</v>
      </c>
      <c r="H2365" s="239">
        <v>2</v>
      </c>
      <c r="I2365" s="239" t="s">
        <v>17</v>
      </c>
      <c r="J2365" s="239" t="s">
        <v>17</v>
      </c>
      <c r="K2365" s="239" t="s">
        <v>3862</v>
      </c>
      <c r="L2365" s="240">
        <v>44498</v>
      </c>
      <c r="M2365" s="239" t="s">
        <v>20</v>
      </c>
    </row>
    <row r="2366" spans="1:13" x14ac:dyDescent="0.35">
      <c r="A2366" s="237" t="s">
        <v>332</v>
      </c>
      <c r="B2366" s="237" t="s">
        <v>333</v>
      </c>
      <c r="C2366" s="237" t="s">
        <v>334</v>
      </c>
      <c r="D2366" s="237" t="s">
        <v>3004</v>
      </c>
      <c r="E2366" s="237">
        <v>3</v>
      </c>
      <c r="F2366" s="237" t="s">
        <v>2484</v>
      </c>
      <c r="G2366" s="237" t="s">
        <v>25</v>
      </c>
      <c r="H2366" s="237">
        <v>2</v>
      </c>
      <c r="I2366" s="237" t="s">
        <v>17</v>
      </c>
      <c r="J2366" s="237" t="s">
        <v>17</v>
      </c>
      <c r="K2366" s="237" t="s">
        <v>3863</v>
      </c>
      <c r="L2366" s="238">
        <v>44498</v>
      </c>
      <c r="M2366" s="237" t="s">
        <v>20</v>
      </c>
    </row>
    <row r="2367" spans="1:13" x14ac:dyDescent="0.35">
      <c r="A2367" s="239" t="s">
        <v>332</v>
      </c>
      <c r="B2367" s="239" t="s">
        <v>333</v>
      </c>
      <c r="C2367" s="239" t="s">
        <v>334</v>
      </c>
      <c r="D2367" s="239" t="s">
        <v>3006</v>
      </c>
      <c r="E2367" s="239">
        <v>3</v>
      </c>
      <c r="F2367" s="239" t="s">
        <v>2484</v>
      </c>
      <c r="G2367" s="239" t="s">
        <v>25</v>
      </c>
      <c r="H2367" s="239">
        <v>2</v>
      </c>
      <c r="I2367" s="239" t="s">
        <v>17</v>
      </c>
      <c r="J2367" s="239" t="s">
        <v>17</v>
      </c>
      <c r="K2367" s="239" t="s">
        <v>3864</v>
      </c>
      <c r="L2367" s="240">
        <v>44498</v>
      </c>
      <c r="M2367" s="239" t="s">
        <v>20</v>
      </c>
    </row>
    <row r="2368" spans="1:13" x14ac:dyDescent="0.35">
      <c r="A2368" s="237" t="s">
        <v>332</v>
      </c>
      <c r="B2368" s="237" t="s">
        <v>333</v>
      </c>
      <c r="C2368" s="237" t="s">
        <v>334</v>
      </c>
      <c r="D2368" s="237" t="s">
        <v>3008</v>
      </c>
      <c r="E2368" s="237">
        <v>2</v>
      </c>
      <c r="F2368" s="237" t="s">
        <v>2484</v>
      </c>
      <c r="G2368" s="237" t="s">
        <v>25</v>
      </c>
      <c r="H2368" s="237">
        <v>2</v>
      </c>
      <c r="I2368" s="237" t="s">
        <v>17</v>
      </c>
      <c r="J2368" s="237" t="s">
        <v>17</v>
      </c>
      <c r="K2368" s="237" t="s">
        <v>3865</v>
      </c>
      <c r="L2368" s="238">
        <v>44498</v>
      </c>
      <c r="M2368" s="237" t="s">
        <v>20</v>
      </c>
    </row>
    <row r="2369" spans="1:13" x14ac:dyDescent="0.35">
      <c r="A2369" s="239" t="s">
        <v>332</v>
      </c>
      <c r="B2369" s="239" t="s">
        <v>333</v>
      </c>
      <c r="C2369" s="239" t="s">
        <v>334</v>
      </c>
      <c r="D2369" s="239" t="s">
        <v>3010</v>
      </c>
      <c r="E2369" s="239">
        <v>0</v>
      </c>
      <c r="F2369" s="239" t="s">
        <v>2484</v>
      </c>
      <c r="G2369" s="239" t="s">
        <v>25</v>
      </c>
      <c r="H2369" s="239">
        <v>2</v>
      </c>
      <c r="I2369" s="239" t="s">
        <v>17</v>
      </c>
      <c r="J2369" s="239" t="s">
        <v>17</v>
      </c>
      <c r="K2369" s="239" t="s">
        <v>3866</v>
      </c>
      <c r="L2369" s="240">
        <v>44498</v>
      </c>
      <c r="M2369" s="239" t="s">
        <v>20</v>
      </c>
    </row>
    <row r="2370" spans="1:13" x14ac:dyDescent="0.35">
      <c r="A2370" s="237" t="s">
        <v>332</v>
      </c>
      <c r="B2370" s="237" t="s">
        <v>333</v>
      </c>
      <c r="C2370" s="237" t="s">
        <v>334</v>
      </c>
      <c r="D2370" s="237" t="s">
        <v>3012</v>
      </c>
      <c r="E2370" s="237">
        <v>1</v>
      </c>
      <c r="F2370" s="237" t="s">
        <v>2484</v>
      </c>
      <c r="G2370" s="237" t="s">
        <v>25</v>
      </c>
      <c r="H2370" s="237">
        <v>2</v>
      </c>
      <c r="I2370" s="237" t="s">
        <v>17</v>
      </c>
      <c r="J2370" s="237" t="s">
        <v>17</v>
      </c>
      <c r="K2370" s="237" t="s">
        <v>3867</v>
      </c>
      <c r="L2370" s="238">
        <v>44498</v>
      </c>
      <c r="M2370" s="237" t="s">
        <v>20</v>
      </c>
    </row>
    <row r="2371" spans="1:13" x14ac:dyDescent="0.35">
      <c r="A2371" s="239" t="s">
        <v>332</v>
      </c>
      <c r="B2371" s="239" t="s">
        <v>333</v>
      </c>
      <c r="C2371" s="239" t="s">
        <v>334</v>
      </c>
      <c r="D2371" s="239" t="s">
        <v>3027</v>
      </c>
      <c r="E2371" s="239">
        <v>2</v>
      </c>
      <c r="F2371" s="239" t="s">
        <v>2484</v>
      </c>
      <c r="G2371" s="239" t="s">
        <v>25</v>
      </c>
      <c r="H2371" s="239">
        <v>2</v>
      </c>
      <c r="I2371" s="239" t="s">
        <v>17</v>
      </c>
      <c r="J2371" s="239" t="s">
        <v>17</v>
      </c>
      <c r="K2371" s="239" t="s">
        <v>3868</v>
      </c>
      <c r="L2371" s="240">
        <v>44498</v>
      </c>
      <c r="M2371" s="239" t="s">
        <v>20</v>
      </c>
    </row>
    <row r="2372" spans="1:13" x14ac:dyDescent="0.35">
      <c r="A2372" s="237" t="s">
        <v>332</v>
      </c>
      <c r="B2372" s="237" t="s">
        <v>333</v>
      </c>
      <c r="C2372" s="237" t="s">
        <v>334</v>
      </c>
      <c r="D2372" s="237" t="s">
        <v>3014</v>
      </c>
      <c r="E2372" s="237">
        <v>0</v>
      </c>
      <c r="F2372" s="237" t="s">
        <v>2484</v>
      </c>
      <c r="G2372" s="237" t="s">
        <v>25</v>
      </c>
      <c r="H2372" s="237">
        <v>2</v>
      </c>
      <c r="I2372" s="237" t="s">
        <v>17</v>
      </c>
      <c r="J2372" s="237" t="s">
        <v>17</v>
      </c>
      <c r="K2372" s="237" t="s">
        <v>3869</v>
      </c>
      <c r="L2372" s="238">
        <v>44498</v>
      </c>
      <c r="M2372" s="237" t="s">
        <v>20</v>
      </c>
    </row>
    <row r="2373" spans="1:13" x14ac:dyDescent="0.35">
      <c r="A2373" s="239" t="s">
        <v>332</v>
      </c>
      <c r="B2373" s="239" t="s">
        <v>333</v>
      </c>
      <c r="C2373" s="239" t="s">
        <v>334</v>
      </c>
      <c r="D2373" s="239" t="s">
        <v>3016</v>
      </c>
      <c r="E2373" s="239">
        <v>1</v>
      </c>
      <c r="F2373" s="239" t="s">
        <v>2484</v>
      </c>
      <c r="G2373" s="239" t="s">
        <v>25</v>
      </c>
      <c r="H2373" s="239">
        <v>2</v>
      </c>
      <c r="I2373" s="239" t="s">
        <v>17</v>
      </c>
      <c r="J2373" s="239" t="s">
        <v>17</v>
      </c>
      <c r="K2373" s="239" t="s">
        <v>3870</v>
      </c>
      <c r="L2373" s="240">
        <v>44498</v>
      </c>
      <c r="M2373" s="239" t="s">
        <v>20</v>
      </c>
    </row>
    <row r="2374" spans="1:13" x14ac:dyDescent="0.35">
      <c r="A2374" s="237" t="s">
        <v>332</v>
      </c>
      <c r="B2374" s="237" t="s">
        <v>333</v>
      </c>
      <c r="C2374" s="237" t="s">
        <v>334</v>
      </c>
      <c r="D2374" s="237" t="s">
        <v>2483</v>
      </c>
      <c r="E2374" s="237">
        <v>0</v>
      </c>
      <c r="F2374" s="237" t="s">
        <v>2484</v>
      </c>
      <c r="G2374" s="237" t="s">
        <v>25</v>
      </c>
      <c r="H2374" s="237">
        <v>2</v>
      </c>
      <c r="I2374" s="237" t="s">
        <v>17</v>
      </c>
      <c r="J2374" s="237" t="s">
        <v>17</v>
      </c>
      <c r="K2374" s="237" t="s">
        <v>3871</v>
      </c>
      <c r="L2374" s="238">
        <v>44498</v>
      </c>
      <c r="M2374" s="237" t="s">
        <v>20</v>
      </c>
    </row>
    <row r="2375" spans="1:13" x14ac:dyDescent="0.35">
      <c r="A2375" s="239" t="s">
        <v>2858</v>
      </c>
      <c r="B2375" s="239" t="s">
        <v>2859</v>
      </c>
      <c r="C2375" s="239" t="s">
        <v>576</v>
      </c>
      <c r="D2375" s="239" t="s">
        <v>3004</v>
      </c>
      <c r="E2375" s="239">
        <v>2</v>
      </c>
      <c r="F2375" s="239" t="s">
        <v>2484</v>
      </c>
      <c r="G2375" s="239" t="s">
        <v>25</v>
      </c>
      <c r="H2375" s="239">
        <v>2</v>
      </c>
      <c r="I2375" s="239" t="s">
        <v>17</v>
      </c>
      <c r="J2375" s="239" t="s">
        <v>17</v>
      </c>
      <c r="K2375" s="239" t="s">
        <v>3872</v>
      </c>
      <c r="L2375" s="240">
        <v>44498</v>
      </c>
      <c r="M2375" s="239" t="s">
        <v>20</v>
      </c>
    </row>
    <row r="2376" spans="1:13" x14ac:dyDescent="0.35">
      <c r="A2376" s="237" t="s">
        <v>2858</v>
      </c>
      <c r="B2376" s="237" t="s">
        <v>2859</v>
      </c>
      <c r="C2376" s="237" t="s">
        <v>576</v>
      </c>
      <c r="D2376" s="237" t="s">
        <v>3006</v>
      </c>
      <c r="E2376" s="237">
        <v>1</v>
      </c>
      <c r="F2376" s="237" t="s">
        <v>2484</v>
      </c>
      <c r="G2376" s="237" t="s">
        <v>25</v>
      </c>
      <c r="H2376" s="237">
        <v>2</v>
      </c>
      <c r="I2376" s="237" t="s">
        <v>17</v>
      </c>
      <c r="J2376" s="237" t="s">
        <v>17</v>
      </c>
      <c r="K2376" s="237" t="s">
        <v>3873</v>
      </c>
      <c r="L2376" s="238">
        <v>44498</v>
      </c>
      <c r="M2376" s="237" t="s">
        <v>20</v>
      </c>
    </row>
    <row r="2377" spans="1:13" x14ac:dyDescent="0.35">
      <c r="A2377" s="239" t="s">
        <v>2858</v>
      </c>
      <c r="B2377" s="239" t="s">
        <v>2859</v>
      </c>
      <c r="C2377" s="239" t="s">
        <v>576</v>
      </c>
      <c r="D2377" s="239" t="s">
        <v>3008</v>
      </c>
      <c r="E2377" s="239">
        <v>1</v>
      </c>
      <c r="F2377" s="239" t="s">
        <v>2484</v>
      </c>
      <c r="G2377" s="239" t="s">
        <v>25</v>
      </c>
      <c r="H2377" s="239">
        <v>2</v>
      </c>
      <c r="I2377" s="239" t="s">
        <v>17</v>
      </c>
      <c r="J2377" s="239" t="s">
        <v>17</v>
      </c>
      <c r="K2377" s="239" t="s">
        <v>3874</v>
      </c>
      <c r="L2377" s="240">
        <v>44498</v>
      </c>
      <c r="M2377" s="239" t="s">
        <v>20</v>
      </c>
    </row>
    <row r="2378" spans="1:13" x14ac:dyDescent="0.35">
      <c r="A2378" s="237" t="s">
        <v>2858</v>
      </c>
      <c r="B2378" s="237" t="s">
        <v>2859</v>
      </c>
      <c r="C2378" s="237" t="s">
        <v>576</v>
      </c>
      <c r="D2378" s="237" t="s">
        <v>3010</v>
      </c>
      <c r="E2378" s="237">
        <v>1</v>
      </c>
      <c r="F2378" s="237" t="s">
        <v>2484</v>
      </c>
      <c r="G2378" s="237" t="s">
        <v>25</v>
      </c>
      <c r="H2378" s="237">
        <v>2</v>
      </c>
      <c r="I2378" s="237" t="s">
        <v>17</v>
      </c>
      <c r="J2378" s="237" t="s">
        <v>17</v>
      </c>
      <c r="K2378" s="237" t="s">
        <v>3875</v>
      </c>
      <c r="L2378" s="238">
        <v>44498</v>
      </c>
      <c r="M2378" s="237" t="s">
        <v>20</v>
      </c>
    </row>
    <row r="2379" spans="1:13" x14ac:dyDescent="0.35">
      <c r="A2379" s="239" t="s">
        <v>2858</v>
      </c>
      <c r="B2379" s="239" t="s">
        <v>2859</v>
      </c>
      <c r="C2379" s="239" t="s">
        <v>576</v>
      </c>
      <c r="D2379" s="239" t="s">
        <v>3012</v>
      </c>
      <c r="E2379" s="239">
        <v>1</v>
      </c>
      <c r="F2379" s="239" t="s">
        <v>2484</v>
      </c>
      <c r="G2379" s="239" t="s">
        <v>25</v>
      </c>
      <c r="H2379" s="239">
        <v>2</v>
      </c>
      <c r="I2379" s="239" t="s">
        <v>17</v>
      </c>
      <c r="J2379" s="239" t="s">
        <v>17</v>
      </c>
      <c r="K2379" s="239" t="s">
        <v>3876</v>
      </c>
      <c r="L2379" s="240">
        <v>44498</v>
      </c>
      <c r="M2379" s="239" t="s">
        <v>20</v>
      </c>
    </row>
    <row r="2380" spans="1:13" x14ac:dyDescent="0.35">
      <c r="A2380" s="237" t="s">
        <v>2858</v>
      </c>
      <c r="B2380" s="237" t="s">
        <v>2859</v>
      </c>
      <c r="C2380" s="237" t="s">
        <v>576</v>
      </c>
      <c r="D2380" s="237" t="s">
        <v>3027</v>
      </c>
      <c r="E2380" s="237">
        <v>1</v>
      </c>
      <c r="F2380" s="237" t="s">
        <v>2484</v>
      </c>
      <c r="G2380" s="237" t="s">
        <v>25</v>
      </c>
      <c r="H2380" s="237">
        <v>2</v>
      </c>
      <c r="I2380" s="237" t="s">
        <v>17</v>
      </c>
      <c r="J2380" s="237" t="s">
        <v>17</v>
      </c>
      <c r="K2380" s="237" t="s">
        <v>3877</v>
      </c>
      <c r="L2380" s="238">
        <v>44498</v>
      </c>
      <c r="M2380" s="237" t="s">
        <v>20</v>
      </c>
    </row>
    <row r="2381" spans="1:13" x14ac:dyDescent="0.35">
      <c r="A2381" s="239" t="s">
        <v>2858</v>
      </c>
      <c r="B2381" s="239" t="s">
        <v>2859</v>
      </c>
      <c r="C2381" s="239" t="s">
        <v>576</v>
      </c>
      <c r="D2381" s="239" t="s">
        <v>3014</v>
      </c>
      <c r="E2381" s="239">
        <v>2</v>
      </c>
      <c r="F2381" s="239" t="s">
        <v>2484</v>
      </c>
      <c r="G2381" s="239" t="s">
        <v>25</v>
      </c>
      <c r="H2381" s="239">
        <v>2</v>
      </c>
      <c r="I2381" s="239" t="s">
        <v>17</v>
      </c>
      <c r="J2381" s="239" t="s">
        <v>17</v>
      </c>
      <c r="K2381" s="239" t="s">
        <v>3878</v>
      </c>
      <c r="L2381" s="240">
        <v>44498</v>
      </c>
      <c r="M2381" s="239" t="s">
        <v>20</v>
      </c>
    </row>
    <row r="2382" spans="1:13" x14ac:dyDescent="0.35">
      <c r="A2382" s="237" t="s">
        <v>2858</v>
      </c>
      <c r="B2382" s="237" t="s">
        <v>2859</v>
      </c>
      <c r="C2382" s="237" t="s">
        <v>576</v>
      </c>
      <c r="D2382" s="237" t="s">
        <v>3016</v>
      </c>
      <c r="E2382" s="237">
        <v>1</v>
      </c>
      <c r="F2382" s="237" t="s">
        <v>2484</v>
      </c>
      <c r="G2382" s="237" t="s">
        <v>25</v>
      </c>
      <c r="H2382" s="237">
        <v>2</v>
      </c>
      <c r="I2382" s="237" t="s">
        <v>17</v>
      </c>
      <c r="J2382" s="237" t="s">
        <v>17</v>
      </c>
      <c r="K2382" s="237" t="s">
        <v>3879</v>
      </c>
      <c r="L2382" s="238">
        <v>44498</v>
      </c>
      <c r="M2382" s="237" t="s">
        <v>20</v>
      </c>
    </row>
    <row r="2383" spans="1:13" x14ac:dyDescent="0.35">
      <c r="A2383" s="239" t="s">
        <v>2858</v>
      </c>
      <c r="B2383" s="239" t="s">
        <v>2859</v>
      </c>
      <c r="C2383" s="239" t="s">
        <v>576</v>
      </c>
      <c r="D2383" s="239" t="s">
        <v>2483</v>
      </c>
      <c r="E2383" s="239">
        <v>0</v>
      </c>
      <c r="F2383" s="239" t="s">
        <v>2484</v>
      </c>
      <c r="G2383" s="239" t="s">
        <v>25</v>
      </c>
      <c r="H2383" s="239">
        <v>2</v>
      </c>
      <c r="I2383" s="239" t="s">
        <v>17</v>
      </c>
      <c r="J2383" s="239" t="s">
        <v>17</v>
      </c>
      <c r="K2383" s="239" t="s">
        <v>3880</v>
      </c>
      <c r="L2383" s="240">
        <v>44498</v>
      </c>
      <c r="M2383" s="239" t="s">
        <v>20</v>
      </c>
    </row>
    <row r="2384" spans="1:13" x14ac:dyDescent="0.35">
      <c r="A2384" s="237" t="s">
        <v>574</v>
      </c>
      <c r="B2384" s="237" t="s">
        <v>575</v>
      </c>
      <c r="C2384" s="237" t="s">
        <v>576</v>
      </c>
      <c r="D2384" s="237" t="s">
        <v>3004</v>
      </c>
      <c r="E2384" s="237">
        <v>2</v>
      </c>
      <c r="F2384" s="237" t="s">
        <v>2484</v>
      </c>
      <c r="G2384" s="237" t="s">
        <v>25</v>
      </c>
      <c r="H2384" s="237">
        <v>2</v>
      </c>
      <c r="I2384" s="237" t="s">
        <v>17</v>
      </c>
      <c r="J2384" s="237" t="s">
        <v>17</v>
      </c>
      <c r="K2384" s="237" t="s">
        <v>3881</v>
      </c>
      <c r="L2384" s="238">
        <v>44498</v>
      </c>
      <c r="M2384" s="237" t="s">
        <v>20</v>
      </c>
    </row>
    <row r="2385" spans="1:13" x14ac:dyDescent="0.35">
      <c r="A2385" s="239" t="s">
        <v>574</v>
      </c>
      <c r="B2385" s="239" t="s">
        <v>575</v>
      </c>
      <c r="C2385" s="239" t="s">
        <v>576</v>
      </c>
      <c r="D2385" s="239" t="s">
        <v>3006</v>
      </c>
      <c r="E2385" s="239">
        <v>1</v>
      </c>
      <c r="F2385" s="239" t="s">
        <v>2484</v>
      </c>
      <c r="G2385" s="239" t="s">
        <v>25</v>
      </c>
      <c r="H2385" s="239">
        <v>2</v>
      </c>
      <c r="I2385" s="239" t="s">
        <v>17</v>
      </c>
      <c r="J2385" s="239" t="s">
        <v>17</v>
      </c>
      <c r="K2385" s="239" t="s">
        <v>3882</v>
      </c>
      <c r="L2385" s="240">
        <v>44498</v>
      </c>
      <c r="M2385" s="239" t="s">
        <v>20</v>
      </c>
    </row>
    <row r="2386" spans="1:13" x14ac:dyDescent="0.35">
      <c r="A2386" s="237" t="s">
        <v>574</v>
      </c>
      <c r="B2386" s="237" t="s">
        <v>575</v>
      </c>
      <c r="C2386" s="237" t="s">
        <v>576</v>
      </c>
      <c r="D2386" s="237" t="s">
        <v>3008</v>
      </c>
      <c r="E2386" s="237">
        <v>1</v>
      </c>
      <c r="F2386" s="237" t="s">
        <v>2484</v>
      </c>
      <c r="G2386" s="237" t="s">
        <v>25</v>
      </c>
      <c r="H2386" s="237">
        <v>2</v>
      </c>
      <c r="I2386" s="237" t="s">
        <v>17</v>
      </c>
      <c r="J2386" s="237" t="s">
        <v>17</v>
      </c>
      <c r="K2386" s="237" t="s">
        <v>3883</v>
      </c>
      <c r="L2386" s="238">
        <v>44498</v>
      </c>
      <c r="M2386" s="237" t="s">
        <v>20</v>
      </c>
    </row>
    <row r="2387" spans="1:13" x14ac:dyDescent="0.35">
      <c r="A2387" s="239" t="s">
        <v>574</v>
      </c>
      <c r="B2387" s="239" t="s">
        <v>575</v>
      </c>
      <c r="C2387" s="239" t="s">
        <v>576</v>
      </c>
      <c r="D2387" s="239" t="s">
        <v>3010</v>
      </c>
      <c r="E2387" s="239">
        <v>0</v>
      </c>
      <c r="F2387" s="239" t="s">
        <v>2484</v>
      </c>
      <c r="G2387" s="239" t="s">
        <v>25</v>
      </c>
      <c r="H2387" s="239">
        <v>2</v>
      </c>
      <c r="I2387" s="239" t="s">
        <v>17</v>
      </c>
      <c r="J2387" s="239" t="s">
        <v>17</v>
      </c>
      <c r="K2387" s="239" t="s">
        <v>3884</v>
      </c>
      <c r="L2387" s="240">
        <v>44498</v>
      </c>
      <c r="M2387" s="239" t="s">
        <v>20</v>
      </c>
    </row>
    <row r="2388" spans="1:13" x14ac:dyDescent="0.35">
      <c r="A2388" s="237" t="s">
        <v>574</v>
      </c>
      <c r="B2388" s="237" t="s">
        <v>575</v>
      </c>
      <c r="C2388" s="237" t="s">
        <v>576</v>
      </c>
      <c r="D2388" s="237" t="s">
        <v>3012</v>
      </c>
      <c r="E2388" s="237">
        <v>1</v>
      </c>
      <c r="F2388" s="237" t="s">
        <v>2484</v>
      </c>
      <c r="G2388" s="237" t="s">
        <v>25</v>
      </c>
      <c r="H2388" s="237">
        <v>2</v>
      </c>
      <c r="I2388" s="237" t="s">
        <v>17</v>
      </c>
      <c r="J2388" s="237" t="s">
        <v>17</v>
      </c>
      <c r="K2388" s="237" t="s">
        <v>3885</v>
      </c>
      <c r="L2388" s="238">
        <v>44498</v>
      </c>
      <c r="M2388" s="237" t="s">
        <v>20</v>
      </c>
    </row>
    <row r="2389" spans="1:13" x14ac:dyDescent="0.35">
      <c r="A2389" s="239" t="s">
        <v>574</v>
      </c>
      <c r="B2389" s="239" t="s">
        <v>575</v>
      </c>
      <c r="C2389" s="239" t="s">
        <v>576</v>
      </c>
      <c r="D2389" s="239" t="s">
        <v>3027</v>
      </c>
      <c r="E2389" s="239">
        <v>1</v>
      </c>
      <c r="F2389" s="239" t="s">
        <v>2484</v>
      </c>
      <c r="G2389" s="239" t="s">
        <v>25</v>
      </c>
      <c r="H2389" s="239">
        <v>2</v>
      </c>
      <c r="I2389" s="239" t="s">
        <v>17</v>
      </c>
      <c r="J2389" s="239" t="s">
        <v>17</v>
      </c>
      <c r="K2389" s="239" t="s">
        <v>3886</v>
      </c>
      <c r="L2389" s="240">
        <v>44498</v>
      </c>
      <c r="M2389" s="239" t="s">
        <v>20</v>
      </c>
    </row>
    <row r="2390" spans="1:13" x14ac:dyDescent="0.35">
      <c r="A2390" s="237" t="s">
        <v>574</v>
      </c>
      <c r="B2390" s="237" t="s">
        <v>575</v>
      </c>
      <c r="C2390" s="237" t="s">
        <v>576</v>
      </c>
      <c r="D2390" s="237" t="s">
        <v>3014</v>
      </c>
      <c r="E2390" s="237">
        <v>1</v>
      </c>
      <c r="F2390" s="237" t="s">
        <v>2484</v>
      </c>
      <c r="G2390" s="237" t="s">
        <v>25</v>
      </c>
      <c r="H2390" s="237">
        <v>2</v>
      </c>
      <c r="I2390" s="237" t="s">
        <v>17</v>
      </c>
      <c r="J2390" s="237" t="s">
        <v>17</v>
      </c>
      <c r="K2390" s="237" t="s">
        <v>3887</v>
      </c>
      <c r="L2390" s="238">
        <v>44498</v>
      </c>
      <c r="M2390" s="237" t="s">
        <v>20</v>
      </c>
    </row>
    <row r="2391" spans="1:13" x14ac:dyDescent="0.35">
      <c r="A2391" s="239" t="s">
        <v>574</v>
      </c>
      <c r="B2391" s="239" t="s">
        <v>575</v>
      </c>
      <c r="C2391" s="239" t="s">
        <v>576</v>
      </c>
      <c r="D2391" s="239" t="s">
        <v>3016</v>
      </c>
      <c r="E2391" s="239">
        <v>1</v>
      </c>
      <c r="F2391" s="239" t="s">
        <v>2484</v>
      </c>
      <c r="G2391" s="239" t="s">
        <v>25</v>
      </c>
      <c r="H2391" s="239">
        <v>2</v>
      </c>
      <c r="I2391" s="239" t="s">
        <v>17</v>
      </c>
      <c r="J2391" s="239" t="s">
        <v>17</v>
      </c>
      <c r="K2391" s="239" t="s">
        <v>3888</v>
      </c>
      <c r="L2391" s="240">
        <v>44498</v>
      </c>
      <c r="M2391" s="239" t="s">
        <v>20</v>
      </c>
    </row>
    <row r="2392" spans="1:13" x14ac:dyDescent="0.35">
      <c r="A2392" s="237" t="s">
        <v>574</v>
      </c>
      <c r="B2392" s="237" t="s">
        <v>575</v>
      </c>
      <c r="C2392" s="237" t="s">
        <v>576</v>
      </c>
      <c r="D2392" s="237" t="s">
        <v>2483</v>
      </c>
      <c r="E2392" s="237">
        <v>0</v>
      </c>
      <c r="F2392" s="237" t="s">
        <v>2484</v>
      </c>
      <c r="G2392" s="237" t="s">
        <v>25</v>
      </c>
      <c r="H2392" s="237">
        <v>2</v>
      </c>
      <c r="I2392" s="237" t="s">
        <v>17</v>
      </c>
      <c r="J2392" s="237" t="s">
        <v>17</v>
      </c>
      <c r="K2392" s="237" t="s">
        <v>3889</v>
      </c>
      <c r="L2392" s="238">
        <v>44498</v>
      </c>
      <c r="M2392" s="237" t="s">
        <v>20</v>
      </c>
    </row>
    <row r="2393" spans="1:13" x14ac:dyDescent="0.35">
      <c r="A2393" s="239" t="s">
        <v>2893</v>
      </c>
      <c r="B2393" s="239" t="s">
        <v>2894</v>
      </c>
      <c r="C2393" s="239" t="s">
        <v>576</v>
      </c>
      <c r="D2393" s="239" t="s">
        <v>3004</v>
      </c>
      <c r="E2393" s="239">
        <v>0</v>
      </c>
      <c r="F2393" s="239" t="s">
        <v>2484</v>
      </c>
      <c r="G2393" s="239" t="s">
        <v>25</v>
      </c>
      <c r="H2393" s="239">
        <v>2</v>
      </c>
      <c r="I2393" s="239" t="s">
        <v>17</v>
      </c>
      <c r="J2393" s="239" t="s">
        <v>17</v>
      </c>
      <c r="K2393" s="239" t="s">
        <v>3890</v>
      </c>
      <c r="L2393" s="240">
        <v>44498</v>
      </c>
      <c r="M2393" s="239" t="s">
        <v>20</v>
      </c>
    </row>
    <row r="2394" spans="1:13" x14ac:dyDescent="0.35">
      <c r="A2394" s="237" t="s">
        <v>2893</v>
      </c>
      <c r="B2394" s="237" t="s">
        <v>2894</v>
      </c>
      <c r="C2394" s="237" t="s">
        <v>576</v>
      </c>
      <c r="D2394" s="237" t="s">
        <v>3006</v>
      </c>
      <c r="E2394" s="237">
        <v>1</v>
      </c>
      <c r="F2394" s="237" t="s">
        <v>2484</v>
      </c>
      <c r="G2394" s="237" t="s">
        <v>25</v>
      </c>
      <c r="H2394" s="237">
        <v>2</v>
      </c>
      <c r="I2394" s="237" t="s">
        <v>17</v>
      </c>
      <c r="J2394" s="237" t="s">
        <v>17</v>
      </c>
      <c r="K2394" s="237" t="s">
        <v>3891</v>
      </c>
      <c r="L2394" s="238">
        <v>44498</v>
      </c>
      <c r="M2394" s="237" t="s">
        <v>20</v>
      </c>
    </row>
    <row r="2395" spans="1:13" x14ac:dyDescent="0.35">
      <c r="A2395" s="239" t="s">
        <v>2893</v>
      </c>
      <c r="B2395" s="239" t="s">
        <v>2894</v>
      </c>
      <c r="C2395" s="239" t="s">
        <v>576</v>
      </c>
      <c r="D2395" s="239" t="s">
        <v>3008</v>
      </c>
      <c r="E2395" s="239">
        <v>0</v>
      </c>
      <c r="F2395" s="239" t="s">
        <v>2484</v>
      </c>
      <c r="G2395" s="239" t="s">
        <v>25</v>
      </c>
      <c r="H2395" s="239">
        <v>2</v>
      </c>
      <c r="I2395" s="239" t="s">
        <v>17</v>
      </c>
      <c r="J2395" s="239" t="s">
        <v>17</v>
      </c>
      <c r="K2395" s="239" t="s">
        <v>3892</v>
      </c>
      <c r="L2395" s="240">
        <v>44498</v>
      </c>
      <c r="M2395" s="239" t="s">
        <v>20</v>
      </c>
    </row>
    <row r="2396" spans="1:13" x14ac:dyDescent="0.35">
      <c r="A2396" s="237" t="s">
        <v>2893</v>
      </c>
      <c r="B2396" s="237" t="s">
        <v>2894</v>
      </c>
      <c r="C2396" s="237" t="s">
        <v>576</v>
      </c>
      <c r="D2396" s="237" t="s">
        <v>3010</v>
      </c>
      <c r="E2396" s="237">
        <v>1</v>
      </c>
      <c r="F2396" s="237" t="s">
        <v>2484</v>
      </c>
      <c r="G2396" s="237" t="s">
        <v>25</v>
      </c>
      <c r="H2396" s="237">
        <v>2</v>
      </c>
      <c r="I2396" s="237" t="s">
        <v>17</v>
      </c>
      <c r="J2396" s="237" t="s">
        <v>17</v>
      </c>
      <c r="K2396" s="237" t="s">
        <v>3893</v>
      </c>
      <c r="L2396" s="238">
        <v>44498</v>
      </c>
      <c r="M2396" s="237" t="s">
        <v>20</v>
      </c>
    </row>
    <row r="2397" spans="1:13" x14ac:dyDescent="0.35">
      <c r="A2397" s="239" t="s">
        <v>2893</v>
      </c>
      <c r="B2397" s="239" t="s">
        <v>2894</v>
      </c>
      <c r="C2397" s="239" t="s">
        <v>576</v>
      </c>
      <c r="D2397" s="239" t="s">
        <v>3012</v>
      </c>
      <c r="E2397" s="239">
        <v>1</v>
      </c>
      <c r="F2397" s="239" t="s">
        <v>2484</v>
      </c>
      <c r="G2397" s="239" t="s">
        <v>25</v>
      </c>
      <c r="H2397" s="239">
        <v>2</v>
      </c>
      <c r="I2397" s="239" t="s">
        <v>17</v>
      </c>
      <c r="J2397" s="239" t="s">
        <v>17</v>
      </c>
      <c r="K2397" s="239" t="s">
        <v>3894</v>
      </c>
      <c r="L2397" s="240">
        <v>44498</v>
      </c>
      <c r="M2397" s="239" t="s">
        <v>20</v>
      </c>
    </row>
    <row r="2398" spans="1:13" x14ac:dyDescent="0.35">
      <c r="A2398" s="237" t="s">
        <v>2893</v>
      </c>
      <c r="B2398" s="237" t="s">
        <v>2894</v>
      </c>
      <c r="C2398" s="237" t="s">
        <v>576</v>
      </c>
      <c r="D2398" s="237" t="s">
        <v>3027</v>
      </c>
      <c r="E2398" s="237">
        <v>1</v>
      </c>
      <c r="F2398" s="237" t="s">
        <v>2484</v>
      </c>
      <c r="G2398" s="237" t="s">
        <v>25</v>
      </c>
      <c r="H2398" s="237">
        <v>2</v>
      </c>
      <c r="I2398" s="237" t="s">
        <v>17</v>
      </c>
      <c r="J2398" s="237" t="s">
        <v>17</v>
      </c>
      <c r="K2398" s="237" t="s">
        <v>3895</v>
      </c>
      <c r="L2398" s="238">
        <v>44498</v>
      </c>
      <c r="M2398" s="237" t="s">
        <v>20</v>
      </c>
    </row>
    <row r="2399" spans="1:13" x14ac:dyDescent="0.35">
      <c r="A2399" s="239" t="s">
        <v>2893</v>
      </c>
      <c r="B2399" s="239" t="s">
        <v>2894</v>
      </c>
      <c r="C2399" s="239" t="s">
        <v>576</v>
      </c>
      <c r="D2399" s="239" t="s">
        <v>3014</v>
      </c>
      <c r="E2399" s="239">
        <v>2</v>
      </c>
      <c r="F2399" s="239" t="s">
        <v>2484</v>
      </c>
      <c r="G2399" s="239" t="s">
        <v>25</v>
      </c>
      <c r="H2399" s="239">
        <v>2</v>
      </c>
      <c r="I2399" s="239" t="s">
        <v>17</v>
      </c>
      <c r="J2399" s="239" t="s">
        <v>17</v>
      </c>
      <c r="K2399" s="239" t="s">
        <v>3896</v>
      </c>
      <c r="L2399" s="240">
        <v>44498</v>
      </c>
      <c r="M2399" s="239" t="s">
        <v>20</v>
      </c>
    </row>
    <row r="2400" spans="1:13" x14ac:dyDescent="0.35">
      <c r="A2400" s="237" t="s">
        <v>2893</v>
      </c>
      <c r="B2400" s="237" t="s">
        <v>2894</v>
      </c>
      <c r="C2400" s="237" t="s">
        <v>576</v>
      </c>
      <c r="D2400" s="237" t="s">
        <v>3016</v>
      </c>
      <c r="E2400" s="237">
        <v>1</v>
      </c>
      <c r="F2400" s="237" t="s">
        <v>2484</v>
      </c>
      <c r="G2400" s="237" t="s">
        <v>25</v>
      </c>
      <c r="H2400" s="237">
        <v>2</v>
      </c>
      <c r="I2400" s="237" t="s">
        <v>17</v>
      </c>
      <c r="J2400" s="237" t="s">
        <v>17</v>
      </c>
      <c r="K2400" s="237" t="s">
        <v>3897</v>
      </c>
      <c r="L2400" s="238">
        <v>44498</v>
      </c>
      <c r="M2400" s="237" t="s">
        <v>20</v>
      </c>
    </row>
    <row r="2401" spans="1:13" x14ac:dyDescent="0.35">
      <c r="A2401" s="239" t="s">
        <v>2893</v>
      </c>
      <c r="B2401" s="239" t="s">
        <v>2894</v>
      </c>
      <c r="C2401" s="239" t="s">
        <v>576</v>
      </c>
      <c r="D2401" s="239" t="s">
        <v>2483</v>
      </c>
      <c r="E2401" s="239">
        <v>0</v>
      </c>
      <c r="F2401" s="239" t="s">
        <v>2484</v>
      </c>
      <c r="G2401" s="239" t="s">
        <v>25</v>
      </c>
      <c r="H2401" s="239">
        <v>2</v>
      </c>
      <c r="I2401" s="239" t="s">
        <v>17</v>
      </c>
      <c r="J2401" s="239" t="s">
        <v>17</v>
      </c>
      <c r="K2401" s="239" t="s">
        <v>3898</v>
      </c>
      <c r="L2401" s="240">
        <v>44498</v>
      </c>
      <c r="M2401" s="239" t="s">
        <v>20</v>
      </c>
    </row>
    <row r="2402" spans="1:13" x14ac:dyDescent="0.35">
      <c r="A2402" s="237" t="s">
        <v>867</v>
      </c>
      <c r="B2402" s="237" t="s">
        <v>868</v>
      </c>
      <c r="C2402" s="237" t="s">
        <v>869</v>
      </c>
      <c r="D2402" s="237" t="s">
        <v>3004</v>
      </c>
      <c r="E2402" s="237">
        <v>0</v>
      </c>
      <c r="F2402" s="237" t="s">
        <v>2484</v>
      </c>
      <c r="G2402" s="237" t="s">
        <v>25</v>
      </c>
      <c r="H2402" s="237">
        <v>2</v>
      </c>
      <c r="I2402" s="237" t="s">
        <v>17</v>
      </c>
      <c r="J2402" s="237" t="s">
        <v>17</v>
      </c>
      <c r="K2402" s="237" t="s">
        <v>3899</v>
      </c>
      <c r="L2402" s="238">
        <v>44498</v>
      </c>
      <c r="M2402" s="237" t="s">
        <v>20</v>
      </c>
    </row>
    <row r="2403" spans="1:13" x14ac:dyDescent="0.35">
      <c r="A2403" s="239" t="s">
        <v>867</v>
      </c>
      <c r="B2403" s="239" t="s">
        <v>868</v>
      </c>
      <c r="C2403" s="239" t="s">
        <v>869</v>
      </c>
      <c r="D2403" s="239" t="s">
        <v>3008</v>
      </c>
      <c r="E2403" s="239">
        <v>2</v>
      </c>
      <c r="F2403" s="239" t="s">
        <v>2484</v>
      </c>
      <c r="G2403" s="239" t="s">
        <v>25</v>
      </c>
      <c r="H2403" s="239">
        <v>2</v>
      </c>
      <c r="I2403" s="239" t="s">
        <v>17</v>
      </c>
      <c r="J2403" s="239" t="s">
        <v>17</v>
      </c>
      <c r="K2403" s="239" t="s">
        <v>3900</v>
      </c>
      <c r="L2403" s="240">
        <v>44498</v>
      </c>
      <c r="M2403" s="239" t="s">
        <v>20</v>
      </c>
    </row>
    <row r="2404" spans="1:13" x14ac:dyDescent="0.35">
      <c r="A2404" s="237" t="s">
        <v>867</v>
      </c>
      <c r="B2404" s="237" t="s">
        <v>868</v>
      </c>
      <c r="C2404" s="237" t="s">
        <v>869</v>
      </c>
      <c r="D2404" s="237" t="s">
        <v>3010</v>
      </c>
      <c r="E2404" s="237">
        <v>3</v>
      </c>
      <c r="F2404" s="237" t="s">
        <v>2484</v>
      </c>
      <c r="G2404" s="237" t="s">
        <v>25</v>
      </c>
      <c r="H2404" s="237">
        <v>2</v>
      </c>
      <c r="I2404" s="237" t="s">
        <v>17</v>
      </c>
      <c r="J2404" s="237" t="s">
        <v>17</v>
      </c>
      <c r="K2404" s="237" t="s">
        <v>3901</v>
      </c>
      <c r="L2404" s="238">
        <v>44498</v>
      </c>
      <c r="M2404" s="237" t="s">
        <v>20</v>
      </c>
    </row>
    <row r="2405" spans="1:13" x14ac:dyDescent="0.35">
      <c r="A2405" s="239" t="s">
        <v>867</v>
      </c>
      <c r="B2405" s="239" t="s">
        <v>868</v>
      </c>
      <c r="C2405" s="239" t="s">
        <v>869</v>
      </c>
      <c r="D2405" s="239" t="s">
        <v>3027</v>
      </c>
      <c r="E2405" s="239">
        <v>1</v>
      </c>
      <c r="F2405" s="239" t="s">
        <v>2484</v>
      </c>
      <c r="G2405" s="239" t="s">
        <v>25</v>
      </c>
      <c r="H2405" s="239">
        <v>2</v>
      </c>
      <c r="I2405" s="239" t="s">
        <v>17</v>
      </c>
      <c r="J2405" s="239" t="s">
        <v>17</v>
      </c>
      <c r="K2405" s="239" t="s">
        <v>3902</v>
      </c>
      <c r="L2405" s="240">
        <v>44498</v>
      </c>
      <c r="M2405" s="239" t="s">
        <v>20</v>
      </c>
    </row>
    <row r="2406" spans="1:13" x14ac:dyDescent="0.35">
      <c r="A2406" s="237" t="s">
        <v>867</v>
      </c>
      <c r="B2406" s="237" t="s">
        <v>868</v>
      </c>
      <c r="C2406" s="237" t="s">
        <v>869</v>
      </c>
      <c r="D2406" s="237" t="s">
        <v>3014</v>
      </c>
      <c r="E2406" s="237">
        <v>2</v>
      </c>
      <c r="F2406" s="237" t="s">
        <v>2484</v>
      </c>
      <c r="G2406" s="237" t="s">
        <v>25</v>
      </c>
      <c r="H2406" s="237">
        <v>2</v>
      </c>
      <c r="I2406" s="237" t="s">
        <v>17</v>
      </c>
      <c r="J2406" s="237" t="s">
        <v>17</v>
      </c>
      <c r="K2406" s="237" t="s">
        <v>3903</v>
      </c>
      <c r="L2406" s="238">
        <v>44498</v>
      </c>
      <c r="M2406" s="237" t="s">
        <v>20</v>
      </c>
    </row>
    <row r="2407" spans="1:13" x14ac:dyDescent="0.35">
      <c r="A2407" s="239" t="s">
        <v>867</v>
      </c>
      <c r="B2407" s="239" t="s">
        <v>868</v>
      </c>
      <c r="C2407" s="239" t="s">
        <v>869</v>
      </c>
      <c r="D2407" s="239" t="s">
        <v>3016</v>
      </c>
      <c r="E2407" s="239">
        <v>3</v>
      </c>
      <c r="F2407" s="239" t="s">
        <v>2484</v>
      </c>
      <c r="G2407" s="239" t="s">
        <v>25</v>
      </c>
      <c r="H2407" s="239">
        <v>2</v>
      </c>
      <c r="I2407" s="239" t="s">
        <v>17</v>
      </c>
      <c r="J2407" s="239" t="s">
        <v>17</v>
      </c>
      <c r="K2407" s="239" t="s">
        <v>3904</v>
      </c>
      <c r="L2407" s="240">
        <v>44498</v>
      </c>
      <c r="M2407" s="239" t="s">
        <v>20</v>
      </c>
    </row>
    <row r="2408" spans="1:13" x14ac:dyDescent="0.35">
      <c r="A2408" s="237" t="s">
        <v>867</v>
      </c>
      <c r="B2408" s="237" t="s">
        <v>868</v>
      </c>
      <c r="C2408" s="237" t="s">
        <v>869</v>
      </c>
      <c r="D2408" s="237" t="s">
        <v>2483</v>
      </c>
      <c r="E2408" s="237">
        <v>0</v>
      </c>
      <c r="F2408" s="237" t="s">
        <v>2484</v>
      </c>
      <c r="G2408" s="237" t="s">
        <v>25</v>
      </c>
      <c r="H2408" s="237">
        <v>2</v>
      </c>
      <c r="I2408" s="237" t="s">
        <v>17</v>
      </c>
      <c r="J2408" s="237" t="s">
        <v>17</v>
      </c>
      <c r="K2408" s="237" t="s">
        <v>3905</v>
      </c>
      <c r="L2408" s="238">
        <v>44498</v>
      </c>
      <c r="M2408" s="237" t="s">
        <v>20</v>
      </c>
    </row>
    <row r="2409" spans="1:13" x14ac:dyDescent="0.35">
      <c r="A2409" s="239" t="s">
        <v>276</v>
      </c>
      <c r="B2409" s="239" t="s">
        <v>277</v>
      </c>
      <c r="C2409" s="239" t="s">
        <v>251</v>
      </c>
      <c r="D2409" s="239" t="s">
        <v>3004</v>
      </c>
      <c r="E2409" s="239">
        <v>0</v>
      </c>
      <c r="F2409" s="239" t="s">
        <v>2484</v>
      </c>
      <c r="G2409" s="239" t="s">
        <v>25</v>
      </c>
      <c r="H2409" s="239">
        <v>2</v>
      </c>
      <c r="I2409" s="239" t="s">
        <v>17</v>
      </c>
      <c r="J2409" s="239" t="s">
        <v>17</v>
      </c>
      <c r="K2409" s="239" t="s">
        <v>3906</v>
      </c>
      <c r="L2409" s="240">
        <v>44498</v>
      </c>
      <c r="M2409" s="239" t="s">
        <v>20</v>
      </c>
    </row>
    <row r="2410" spans="1:13" x14ac:dyDescent="0.35">
      <c r="A2410" s="237" t="s">
        <v>276</v>
      </c>
      <c r="B2410" s="237" t="s">
        <v>277</v>
      </c>
      <c r="C2410" s="237" t="s">
        <v>251</v>
      </c>
      <c r="D2410" s="237" t="s">
        <v>3006</v>
      </c>
      <c r="E2410" s="237">
        <v>1</v>
      </c>
      <c r="F2410" s="237" t="s">
        <v>2484</v>
      </c>
      <c r="G2410" s="237" t="s">
        <v>25</v>
      </c>
      <c r="H2410" s="237">
        <v>2</v>
      </c>
      <c r="I2410" s="237" t="s">
        <v>17</v>
      </c>
      <c r="J2410" s="237" t="s">
        <v>17</v>
      </c>
      <c r="K2410" s="237" t="s">
        <v>3907</v>
      </c>
      <c r="L2410" s="238">
        <v>44498</v>
      </c>
      <c r="M2410" s="237" t="s">
        <v>20</v>
      </c>
    </row>
    <row r="2411" spans="1:13" x14ac:dyDescent="0.35">
      <c r="A2411" s="239" t="s">
        <v>276</v>
      </c>
      <c r="B2411" s="239" t="s">
        <v>277</v>
      </c>
      <c r="C2411" s="239" t="s">
        <v>251</v>
      </c>
      <c r="D2411" s="239" t="s">
        <v>3008</v>
      </c>
      <c r="E2411" s="239">
        <v>2</v>
      </c>
      <c r="F2411" s="239" t="s">
        <v>2484</v>
      </c>
      <c r="G2411" s="239" t="s">
        <v>25</v>
      </c>
      <c r="H2411" s="239">
        <v>2</v>
      </c>
      <c r="I2411" s="239" t="s">
        <v>17</v>
      </c>
      <c r="J2411" s="239" t="s">
        <v>17</v>
      </c>
      <c r="K2411" s="239" t="s">
        <v>3908</v>
      </c>
      <c r="L2411" s="240">
        <v>44498</v>
      </c>
      <c r="M2411" s="239" t="s">
        <v>20</v>
      </c>
    </row>
    <row r="2412" spans="1:13" x14ac:dyDescent="0.35">
      <c r="A2412" s="237" t="s">
        <v>276</v>
      </c>
      <c r="B2412" s="237" t="s">
        <v>277</v>
      </c>
      <c r="C2412" s="237" t="s">
        <v>251</v>
      </c>
      <c r="D2412" s="237" t="s">
        <v>3010</v>
      </c>
      <c r="E2412" s="237">
        <v>3</v>
      </c>
      <c r="F2412" s="237" t="s">
        <v>2484</v>
      </c>
      <c r="G2412" s="237" t="s">
        <v>25</v>
      </c>
      <c r="H2412" s="237">
        <v>2</v>
      </c>
      <c r="I2412" s="237" t="s">
        <v>17</v>
      </c>
      <c r="J2412" s="237" t="s">
        <v>17</v>
      </c>
      <c r="K2412" s="237" t="s">
        <v>3909</v>
      </c>
      <c r="L2412" s="238">
        <v>44498</v>
      </c>
      <c r="M2412" s="237" t="s">
        <v>20</v>
      </c>
    </row>
    <row r="2413" spans="1:13" x14ac:dyDescent="0.35">
      <c r="A2413" s="239" t="s">
        <v>276</v>
      </c>
      <c r="B2413" s="239" t="s">
        <v>277</v>
      </c>
      <c r="C2413" s="239" t="s">
        <v>251</v>
      </c>
      <c r="D2413" s="239" t="s">
        <v>3012</v>
      </c>
      <c r="E2413" s="239">
        <v>3</v>
      </c>
      <c r="F2413" s="239" t="s">
        <v>2484</v>
      </c>
      <c r="G2413" s="239" t="s">
        <v>25</v>
      </c>
      <c r="H2413" s="239">
        <v>2</v>
      </c>
      <c r="I2413" s="239" t="s">
        <v>17</v>
      </c>
      <c r="J2413" s="239" t="s">
        <v>17</v>
      </c>
      <c r="K2413" s="239" t="s">
        <v>3910</v>
      </c>
      <c r="L2413" s="240">
        <v>44498</v>
      </c>
      <c r="M2413" s="239" t="s">
        <v>20</v>
      </c>
    </row>
    <row r="2414" spans="1:13" x14ac:dyDescent="0.35">
      <c r="A2414" s="237" t="s">
        <v>276</v>
      </c>
      <c r="B2414" s="237" t="s">
        <v>277</v>
      </c>
      <c r="C2414" s="237" t="s">
        <v>251</v>
      </c>
      <c r="D2414" s="237" t="s">
        <v>3027</v>
      </c>
      <c r="E2414" s="237">
        <v>0</v>
      </c>
      <c r="F2414" s="237" t="s">
        <v>2484</v>
      </c>
      <c r="G2414" s="237" t="s">
        <v>25</v>
      </c>
      <c r="H2414" s="237">
        <v>2</v>
      </c>
      <c r="I2414" s="237" t="s">
        <v>17</v>
      </c>
      <c r="J2414" s="237" t="s">
        <v>17</v>
      </c>
      <c r="K2414" s="237" t="s">
        <v>3911</v>
      </c>
      <c r="L2414" s="238">
        <v>44498</v>
      </c>
      <c r="M2414" s="237" t="s">
        <v>20</v>
      </c>
    </row>
    <row r="2415" spans="1:13" x14ac:dyDescent="0.35">
      <c r="A2415" s="239" t="s">
        <v>276</v>
      </c>
      <c r="B2415" s="239" t="s">
        <v>277</v>
      </c>
      <c r="C2415" s="239" t="s">
        <v>251</v>
      </c>
      <c r="D2415" s="239" t="s">
        <v>3014</v>
      </c>
      <c r="E2415" s="239">
        <v>2</v>
      </c>
      <c r="F2415" s="239" t="s">
        <v>2484</v>
      </c>
      <c r="G2415" s="239" t="s">
        <v>25</v>
      </c>
      <c r="H2415" s="239">
        <v>2</v>
      </c>
      <c r="I2415" s="239" t="s">
        <v>17</v>
      </c>
      <c r="J2415" s="239" t="s">
        <v>17</v>
      </c>
      <c r="K2415" s="239" t="s">
        <v>3912</v>
      </c>
      <c r="L2415" s="240">
        <v>44498</v>
      </c>
      <c r="M2415" s="239" t="s">
        <v>20</v>
      </c>
    </row>
    <row r="2416" spans="1:13" x14ac:dyDescent="0.35">
      <c r="A2416" s="237" t="s">
        <v>276</v>
      </c>
      <c r="B2416" s="237" t="s">
        <v>277</v>
      </c>
      <c r="C2416" s="237" t="s">
        <v>251</v>
      </c>
      <c r="D2416" s="237" t="s">
        <v>3016</v>
      </c>
      <c r="E2416" s="237">
        <v>3</v>
      </c>
      <c r="F2416" s="237" t="s">
        <v>2484</v>
      </c>
      <c r="G2416" s="237" t="s">
        <v>25</v>
      </c>
      <c r="H2416" s="237">
        <v>2</v>
      </c>
      <c r="I2416" s="237" t="s">
        <v>17</v>
      </c>
      <c r="J2416" s="237" t="s">
        <v>17</v>
      </c>
      <c r="K2416" s="237" t="s">
        <v>3913</v>
      </c>
      <c r="L2416" s="238">
        <v>44498</v>
      </c>
      <c r="M2416" s="237" t="s">
        <v>20</v>
      </c>
    </row>
    <row r="2417" spans="1:13" x14ac:dyDescent="0.35">
      <c r="A2417" s="239" t="s">
        <v>276</v>
      </c>
      <c r="B2417" s="239" t="s">
        <v>277</v>
      </c>
      <c r="C2417" s="239" t="s">
        <v>251</v>
      </c>
      <c r="D2417" s="239" t="s">
        <v>2483</v>
      </c>
      <c r="E2417" s="239">
        <v>0</v>
      </c>
      <c r="F2417" s="239" t="s">
        <v>2484</v>
      </c>
      <c r="G2417" s="239" t="s">
        <v>25</v>
      </c>
      <c r="H2417" s="239">
        <v>2</v>
      </c>
      <c r="I2417" s="239" t="s">
        <v>17</v>
      </c>
      <c r="J2417" s="239" t="s">
        <v>17</v>
      </c>
      <c r="K2417" s="239" t="s">
        <v>3914</v>
      </c>
      <c r="L2417" s="240">
        <v>44498</v>
      </c>
      <c r="M2417" s="239" t="s">
        <v>20</v>
      </c>
    </row>
    <row r="2418" spans="1:13" x14ac:dyDescent="0.35">
      <c r="A2418" s="237" t="s">
        <v>1130</v>
      </c>
      <c r="B2418" s="237" t="s">
        <v>1131</v>
      </c>
      <c r="C2418" s="237" t="s">
        <v>1098</v>
      </c>
      <c r="D2418" s="237" t="s">
        <v>3004</v>
      </c>
      <c r="E2418" s="237">
        <v>2</v>
      </c>
      <c r="F2418" s="237" t="s">
        <v>2484</v>
      </c>
      <c r="G2418" s="237" t="s">
        <v>25</v>
      </c>
      <c r="H2418" s="237">
        <v>2</v>
      </c>
      <c r="I2418" s="237" t="s">
        <v>17</v>
      </c>
      <c r="J2418" s="237" t="s">
        <v>17</v>
      </c>
      <c r="K2418" s="237" t="s">
        <v>3915</v>
      </c>
      <c r="L2418" s="238">
        <v>44498</v>
      </c>
      <c r="M2418" s="237" t="s">
        <v>20</v>
      </c>
    </row>
    <row r="2419" spans="1:13" x14ac:dyDescent="0.35">
      <c r="A2419" s="239" t="s">
        <v>1130</v>
      </c>
      <c r="B2419" s="239" t="s">
        <v>1131</v>
      </c>
      <c r="C2419" s="239" t="s">
        <v>1098</v>
      </c>
      <c r="D2419" s="239" t="s">
        <v>3006</v>
      </c>
      <c r="E2419" s="239">
        <v>1</v>
      </c>
      <c r="F2419" s="239" t="s">
        <v>2484</v>
      </c>
      <c r="G2419" s="239" t="s">
        <v>25</v>
      </c>
      <c r="H2419" s="239">
        <v>2</v>
      </c>
      <c r="I2419" s="239" t="s">
        <v>17</v>
      </c>
      <c r="J2419" s="239" t="s">
        <v>17</v>
      </c>
      <c r="K2419" s="239" t="s">
        <v>3916</v>
      </c>
      <c r="L2419" s="240">
        <v>44498</v>
      </c>
      <c r="M2419" s="239" t="s">
        <v>20</v>
      </c>
    </row>
    <row r="2420" spans="1:13" x14ac:dyDescent="0.35">
      <c r="A2420" s="237" t="s">
        <v>1130</v>
      </c>
      <c r="B2420" s="237" t="s">
        <v>1131</v>
      </c>
      <c r="C2420" s="237" t="s">
        <v>1098</v>
      </c>
      <c r="D2420" s="237" t="s">
        <v>3008</v>
      </c>
      <c r="E2420" s="237">
        <v>2</v>
      </c>
      <c r="F2420" s="237" t="s">
        <v>2484</v>
      </c>
      <c r="G2420" s="237" t="s">
        <v>25</v>
      </c>
      <c r="H2420" s="237">
        <v>2</v>
      </c>
      <c r="I2420" s="237" t="s">
        <v>17</v>
      </c>
      <c r="J2420" s="237" t="s">
        <v>17</v>
      </c>
      <c r="K2420" s="237" t="s">
        <v>3917</v>
      </c>
      <c r="L2420" s="238">
        <v>44498</v>
      </c>
      <c r="M2420" s="237" t="s">
        <v>20</v>
      </c>
    </row>
    <row r="2421" spans="1:13" x14ac:dyDescent="0.35">
      <c r="A2421" s="239" t="s">
        <v>1130</v>
      </c>
      <c r="B2421" s="239" t="s">
        <v>1131</v>
      </c>
      <c r="C2421" s="239" t="s">
        <v>1098</v>
      </c>
      <c r="D2421" s="239" t="s">
        <v>3010</v>
      </c>
      <c r="E2421" s="239">
        <v>3</v>
      </c>
      <c r="F2421" s="239" t="s">
        <v>2484</v>
      </c>
      <c r="G2421" s="239" t="s">
        <v>25</v>
      </c>
      <c r="H2421" s="239">
        <v>2</v>
      </c>
      <c r="I2421" s="239" t="s">
        <v>17</v>
      </c>
      <c r="J2421" s="239" t="s">
        <v>17</v>
      </c>
      <c r="K2421" s="239" t="s">
        <v>3918</v>
      </c>
      <c r="L2421" s="240">
        <v>44498</v>
      </c>
      <c r="M2421" s="239" t="s">
        <v>20</v>
      </c>
    </row>
    <row r="2422" spans="1:13" x14ac:dyDescent="0.35">
      <c r="A2422" s="237" t="s">
        <v>1130</v>
      </c>
      <c r="B2422" s="237" t="s">
        <v>1131</v>
      </c>
      <c r="C2422" s="237" t="s">
        <v>1098</v>
      </c>
      <c r="D2422" s="237" t="s">
        <v>3012</v>
      </c>
      <c r="E2422" s="237">
        <v>3</v>
      </c>
      <c r="F2422" s="237" t="s">
        <v>2484</v>
      </c>
      <c r="G2422" s="237" t="s">
        <v>25</v>
      </c>
      <c r="H2422" s="237">
        <v>2</v>
      </c>
      <c r="I2422" s="237" t="s">
        <v>17</v>
      </c>
      <c r="J2422" s="237" t="s">
        <v>17</v>
      </c>
      <c r="K2422" s="237" t="s">
        <v>3919</v>
      </c>
      <c r="L2422" s="238">
        <v>44498</v>
      </c>
      <c r="M2422" s="237" t="s">
        <v>20</v>
      </c>
    </row>
    <row r="2423" spans="1:13" x14ac:dyDescent="0.35">
      <c r="A2423" s="239" t="s">
        <v>1130</v>
      </c>
      <c r="B2423" s="239" t="s">
        <v>1131</v>
      </c>
      <c r="C2423" s="239" t="s">
        <v>1098</v>
      </c>
      <c r="D2423" s="239" t="s">
        <v>3027</v>
      </c>
      <c r="E2423" s="239">
        <v>1</v>
      </c>
      <c r="F2423" s="239" t="s">
        <v>2484</v>
      </c>
      <c r="G2423" s="239" t="s">
        <v>25</v>
      </c>
      <c r="H2423" s="239">
        <v>2</v>
      </c>
      <c r="I2423" s="239" t="s">
        <v>17</v>
      </c>
      <c r="J2423" s="239" t="s">
        <v>17</v>
      </c>
      <c r="K2423" s="239" t="s">
        <v>3920</v>
      </c>
      <c r="L2423" s="240">
        <v>44498</v>
      </c>
      <c r="M2423" s="239" t="s">
        <v>20</v>
      </c>
    </row>
    <row r="2424" spans="1:13" x14ac:dyDescent="0.35">
      <c r="A2424" s="237" t="s">
        <v>1130</v>
      </c>
      <c r="B2424" s="237" t="s">
        <v>1131</v>
      </c>
      <c r="C2424" s="237" t="s">
        <v>1098</v>
      </c>
      <c r="D2424" s="237" t="s">
        <v>3014</v>
      </c>
      <c r="E2424" s="237">
        <v>3</v>
      </c>
      <c r="F2424" s="237" t="s">
        <v>2484</v>
      </c>
      <c r="G2424" s="237" t="s">
        <v>25</v>
      </c>
      <c r="H2424" s="237">
        <v>2</v>
      </c>
      <c r="I2424" s="237" t="s">
        <v>17</v>
      </c>
      <c r="J2424" s="237" t="s">
        <v>17</v>
      </c>
      <c r="K2424" s="237" t="s">
        <v>3921</v>
      </c>
      <c r="L2424" s="238">
        <v>44498</v>
      </c>
      <c r="M2424" s="237" t="s">
        <v>20</v>
      </c>
    </row>
    <row r="2425" spans="1:13" x14ac:dyDescent="0.35">
      <c r="A2425" s="239" t="s">
        <v>1130</v>
      </c>
      <c r="B2425" s="239" t="s">
        <v>1131</v>
      </c>
      <c r="C2425" s="239" t="s">
        <v>1098</v>
      </c>
      <c r="D2425" s="239" t="s">
        <v>3016</v>
      </c>
      <c r="E2425" s="239">
        <v>3</v>
      </c>
      <c r="F2425" s="239" t="s">
        <v>2484</v>
      </c>
      <c r="G2425" s="239" t="s">
        <v>25</v>
      </c>
      <c r="H2425" s="239">
        <v>2</v>
      </c>
      <c r="I2425" s="239" t="s">
        <v>17</v>
      </c>
      <c r="J2425" s="239" t="s">
        <v>17</v>
      </c>
      <c r="K2425" s="239" t="s">
        <v>3922</v>
      </c>
      <c r="L2425" s="240">
        <v>44498</v>
      </c>
      <c r="M2425" s="239" t="s">
        <v>20</v>
      </c>
    </row>
    <row r="2426" spans="1:13" x14ac:dyDescent="0.35">
      <c r="A2426" s="237" t="s">
        <v>1130</v>
      </c>
      <c r="B2426" s="237" t="s">
        <v>1131</v>
      </c>
      <c r="C2426" s="237" t="s">
        <v>1098</v>
      </c>
      <c r="D2426" s="237" t="s">
        <v>2483</v>
      </c>
      <c r="E2426" s="237">
        <v>2</v>
      </c>
      <c r="F2426" s="237" t="s">
        <v>2484</v>
      </c>
      <c r="G2426" s="237" t="s">
        <v>25</v>
      </c>
      <c r="H2426" s="237">
        <v>2</v>
      </c>
      <c r="I2426" s="237" t="s">
        <v>17</v>
      </c>
      <c r="J2426" s="237" t="s">
        <v>17</v>
      </c>
      <c r="K2426" s="237" t="s">
        <v>3923</v>
      </c>
      <c r="L2426" s="238">
        <v>44498</v>
      </c>
      <c r="M2426" s="237" t="s">
        <v>20</v>
      </c>
    </row>
    <row r="2427" spans="1:13" x14ac:dyDescent="0.35">
      <c r="A2427" s="239" t="s">
        <v>1119</v>
      </c>
      <c r="B2427" s="239" t="s">
        <v>1120</v>
      </c>
      <c r="C2427" s="239" t="s">
        <v>1098</v>
      </c>
      <c r="D2427" s="239" t="s">
        <v>3004</v>
      </c>
      <c r="E2427" s="239">
        <v>0</v>
      </c>
      <c r="F2427" s="239" t="s">
        <v>2484</v>
      </c>
      <c r="G2427" s="239" t="s">
        <v>25</v>
      </c>
      <c r="H2427" s="239">
        <v>2</v>
      </c>
      <c r="I2427" s="239" t="s">
        <v>17</v>
      </c>
      <c r="J2427" s="239" t="s">
        <v>17</v>
      </c>
      <c r="K2427" s="239" t="s">
        <v>3924</v>
      </c>
      <c r="L2427" s="240">
        <v>44498</v>
      </c>
      <c r="M2427" s="239" t="s">
        <v>20</v>
      </c>
    </row>
    <row r="2428" spans="1:13" x14ac:dyDescent="0.35">
      <c r="A2428" s="237" t="s">
        <v>1119</v>
      </c>
      <c r="B2428" s="237" t="s">
        <v>1120</v>
      </c>
      <c r="C2428" s="237" t="s">
        <v>1098</v>
      </c>
      <c r="D2428" s="237" t="s">
        <v>3006</v>
      </c>
      <c r="E2428" s="237">
        <v>0</v>
      </c>
      <c r="F2428" s="237" t="s">
        <v>2484</v>
      </c>
      <c r="G2428" s="237" t="s">
        <v>25</v>
      </c>
      <c r="H2428" s="237">
        <v>2</v>
      </c>
      <c r="I2428" s="237" t="s">
        <v>17</v>
      </c>
      <c r="J2428" s="237" t="s">
        <v>17</v>
      </c>
      <c r="K2428" s="237" t="s">
        <v>3925</v>
      </c>
      <c r="L2428" s="238">
        <v>44498</v>
      </c>
      <c r="M2428" s="237" t="s">
        <v>20</v>
      </c>
    </row>
    <row r="2429" spans="1:13" x14ac:dyDescent="0.35">
      <c r="A2429" s="239" t="s">
        <v>1119</v>
      </c>
      <c r="B2429" s="239" t="s">
        <v>1120</v>
      </c>
      <c r="C2429" s="239" t="s">
        <v>1098</v>
      </c>
      <c r="D2429" s="239" t="s">
        <v>3008</v>
      </c>
      <c r="E2429" s="239">
        <v>0</v>
      </c>
      <c r="F2429" s="239" t="s">
        <v>2484</v>
      </c>
      <c r="G2429" s="239" t="s">
        <v>25</v>
      </c>
      <c r="H2429" s="239">
        <v>2</v>
      </c>
      <c r="I2429" s="239" t="s">
        <v>17</v>
      </c>
      <c r="J2429" s="239" t="s">
        <v>17</v>
      </c>
      <c r="K2429" s="239" t="s">
        <v>3926</v>
      </c>
      <c r="L2429" s="240">
        <v>44498</v>
      </c>
      <c r="M2429" s="239" t="s">
        <v>20</v>
      </c>
    </row>
    <row r="2430" spans="1:13" x14ac:dyDescent="0.35">
      <c r="A2430" s="237" t="s">
        <v>1119</v>
      </c>
      <c r="B2430" s="237" t="s">
        <v>1120</v>
      </c>
      <c r="C2430" s="237" t="s">
        <v>1098</v>
      </c>
      <c r="D2430" s="237" t="s">
        <v>3010</v>
      </c>
      <c r="E2430" s="237">
        <v>1</v>
      </c>
      <c r="F2430" s="237" t="s">
        <v>2484</v>
      </c>
      <c r="G2430" s="237" t="s">
        <v>25</v>
      </c>
      <c r="H2430" s="237">
        <v>2</v>
      </c>
      <c r="I2430" s="237" t="s">
        <v>17</v>
      </c>
      <c r="J2430" s="237" t="s">
        <v>17</v>
      </c>
      <c r="K2430" s="237" t="s">
        <v>3927</v>
      </c>
      <c r="L2430" s="238">
        <v>44498</v>
      </c>
      <c r="M2430" s="237" t="s">
        <v>20</v>
      </c>
    </row>
    <row r="2431" spans="1:13" x14ac:dyDescent="0.35">
      <c r="A2431" s="239" t="s">
        <v>1119</v>
      </c>
      <c r="B2431" s="239" t="s">
        <v>1120</v>
      </c>
      <c r="C2431" s="239" t="s">
        <v>1098</v>
      </c>
      <c r="D2431" s="239" t="s">
        <v>3012</v>
      </c>
      <c r="E2431" s="239">
        <v>3</v>
      </c>
      <c r="F2431" s="239" t="s">
        <v>2484</v>
      </c>
      <c r="G2431" s="239" t="s">
        <v>25</v>
      </c>
      <c r="H2431" s="239">
        <v>2</v>
      </c>
      <c r="I2431" s="239" t="s">
        <v>17</v>
      </c>
      <c r="J2431" s="239" t="s">
        <v>17</v>
      </c>
      <c r="K2431" s="239" t="s">
        <v>3928</v>
      </c>
      <c r="L2431" s="240">
        <v>44498</v>
      </c>
      <c r="M2431" s="239" t="s">
        <v>20</v>
      </c>
    </row>
    <row r="2432" spans="1:13" x14ac:dyDescent="0.35">
      <c r="A2432" s="237" t="s">
        <v>1119</v>
      </c>
      <c r="B2432" s="237" t="s">
        <v>1120</v>
      </c>
      <c r="C2432" s="237" t="s">
        <v>1098</v>
      </c>
      <c r="D2432" s="237" t="s">
        <v>3027</v>
      </c>
      <c r="E2432" s="237">
        <v>1</v>
      </c>
      <c r="F2432" s="237" t="s">
        <v>2484</v>
      </c>
      <c r="G2432" s="237" t="s">
        <v>25</v>
      </c>
      <c r="H2432" s="237">
        <v>2</v>
      </c>
      <c r="I2432" s="237" t="s">
        <v>17</v>
      </c>
      <c r="J2432" s="237" t="s">
        <v>17</v>
      </c>
      <c r="K2432" s="237" t="s">
        <v>3929</v>
      </c>
      <c r="L2432" s="238">
        <v>44498</v>
      </c>
      <c r="M2432" s="237" t="s">
        <v>20</v>
      </c>
    </row>
    <row r="2433" spans="1:13" x14ac:dyDescent="0.35">
      <c r="A2433" s="239" t="s">
        <v>1119</v>
      </c>
      <c r="B2433" s="239" t="s">
        <v>1120</v>
      </c>
      <c r="C2433" s="239" t="s">
        <v>1098</v>
      </c>
      <c r="D2433" s="239" t="s">
        <v>3014</v>
      </c>
      <c r="E2433" s="239">
        <v>1</v>
      </c>
      <c r="F2433" s="239" t="s">
        <v>2484</v>
      </c>
      <c r="G2433" s="239" t="s">
        <v>25</v>
      </c>
      <c r="H2433" s="239">
        <v>2</v>
      </c>
      <c r="I2433" s="239" t="s">
        <v>17</v>
      </c>
      <c r="J2433" s="239" t="s">
        <v>17</v>
      </c>
      <c r="K2433" s="239" t="s">
        <v>3930</v>
      </c>
      <c r="L2433" s="240">
        <v>44498</v>
      </c>
      <c r="M2433" s="239" t="s">
        <v>20</v>
      </c>
    </row>
    <row r="2434" spans="1:13" x14ac:dyDescent="0.35">
      <c r="A2434" s="237" t="s">
        <v>1119</v>
      </c>
      <c r="B2434" s="237" t="s">
        <v>1120</v>
      </c>
      <c r="C2434" s="237" t="s">
        <v>1098</v>
      </c>
      <c r="D2434" s="237" t="s">
        <v>3016</v>
      </c>
      <c r="E2434" s="237">
        <v>2</v>
      </c>
      <c r="F2434" s="237" t="s">
        <v>2484</v>
      </c>
      <c r="G2434" s="237" t="s">
        <v>25</v>
      </c>
      <c r="H2434" s="237">
        <v>2</v>
      </c>
      <c r="I2434" s="237" t="s">
        <v>17</v>
      </c>
      <c r="J2434" s="237" t="s">
        <v>17</v>
      </c>
      <c r="K2434" s="237" t="s">
        <v>3931</v>
      </c>
      <c r="L2434" s="238">
        <v>44498</v>
      </c>
      <c r="M2434" s="237" t="s">
        <v>20</v>
      </c>
    </row>
    <row r="2435" spans="1:13" x14ac:dyDescent="0.35">
      <c r="A2435" s="239" t="s">
        <v>1119</v>
      </c>
      <c r="B2435" s="239" t="s">
        <v>1120</v>
      </c>
      <c r="C2435" s="239" t="s">
        <v>1098</v>
      </c>
      <c r="D2435" s="239" t="s">
        <v>2483</v>
      </c>
      <c r="E2435" s="239">
        <v>2</v>
      </c>
      <c r="F2435" s="239" t="s">
        <v>2484</v>
      </c>
      <c r="G2435" s="239" t="s">
        <v>25</v>
      </c>
      <c r="H2435" s="239">
        <v>2</v>
      </c>
      <c r="I2435" s="239" t="s">
        <v>17</v>
      </c>
      <c r="J2435" s="239" t="s">
        <v>17</v>
      </c>
      <c r="K2435" s="239" t="s">
        <v>3932</v>
      </c>
      <c r="L2435" s="240">
        <v>44498</v>
      </c>
      <c r="M2435" s="239" t="s">
        <v>20</v>
      </c>
    </row>
    <row r="2436" spans="1:13" x14ac:dyDescent="0.35">
      <c r="A2436" s="237" t="s">
        <v>1096</v>
      </c>
      <c r="B2436" s="237" t="s">
        <v>1097</v>
      </c>
      <c r="C2436" s="237" t="s">
        <v>1098</v>
      </c>
      <c r="D2436" s="237" t="s">
        <v>3004</v>
      </c>
      <c r="E2436" s="237">
        <v>2</v>
      </c>
      <c r="F2436" s="237" t="s">
        <v>2484</v>
      </c>
      <c r="G2436" s="237" t="s">
        <v>25</v>
      </c>
      <c r="H2436" s="237">
        <v>2</v>
      </c>
      <c r="I2436" s="237" t="s">
        <v>17</v>
      </c>
      <c r="J2436" s="237" t="s">
        <v>17</v>
      </c>
      <c r="K2436" s="237" t="s">
        <v>3933</v>
      </c>
      <c r="L2436" s="238">
        <v>44498</v>
      </c>
      <c r="M2436" s="237" t="s">
        <v>20</v>
      </c>
    </row>
    <row r="2437" spans="1:13" x14ac:dyDescent="0.35">
      <c r="A2437" s="239" t="s">
        <v>1096</v>
      </c>
      <c r="B2437" s="239" t="s">
        <v>1097</v>
      </c>
      <c r="C2437" s="239" t="s">
        <v>1098</v>
      </c>
      <c r="D2437" s="239" t="s">
        <v>3006</v>
      </c>
      <c r="E2437" s="239">
        <v>1</v>
      </c>
      <c r="F2437" s="239" t="s">
        <v>2484</v>
      </c>
      <c r="G2437" s="239" t="s">
        <v>25</v>
      </c>
      <c r="H2437" s="239">
        <v>2</v>
      </c>
      <c r="I2437" s="239" t="s">
        <v>17</v>
      </c>
      <c r="J2437" s="239" t="s">
        <v>17</v>
      </c>
      <c r="K2437" s="239" t="s">
        <v>3934</v>
      </c>
      <c r="L2437" s="240">
        <v>44498</v>
      </c>
      <c r="M2437" s="239" t="s">
        <v>20</v>
      </c>
    </row>
    <row r="2438" spans="1:13" x14ac:dyDescent="0.35">
      <c r="A2438" s="237" t="s">
        <v>1096</v>
      </c>
      <c r="B2438" s="237" t="s">
        <v>1097</v>
      </c>
      <c r="C2438" s="237" t="s">
        <v>1098</v>
      </c>
      <c r="D2438" s="237" t="s">
        <v>3008</v>
      </c>
      <c r="E2438" s="237">
        <v>2</v>
      </c>
      <c r="F2438" s="237" t="s">
        <v>2484</v>
      </c>
      <c r="G2438" s="237" t="s">
        <v>25</v>
      </c>
      <c r="H2438" s="237">
        <v>2</v>
      </c>
      <c r="I2438" s="237" t="s">
        <v>17</v>
      </c>
      <c r="J2438" s="237" t="s">
        <v>17</v>
      </c>
      <c r="K2438" s="237" t="s">
        <v>3935</v>
      </c>
      <c r="L2438" s="238">
        <v>44498</v>
      </c>
      <c r="M2438" s="237" t="s">
        <v>20</v>
      </c>
    </row>
    <row r="2439" spans="1:13" x14ac:dyDescent="0.35">
      <c r="A2439" s="239" t="s">
        <v>1096</v>
      </c>
      <c r="B2439" s="239" t="s">
        <v>1097</v>
      </c>
      <c r="C2439" s="239" t="s">
        <v>1098</v>
      </c>
      <c r="D2439" s="239" t="s">
        <v>3010</v>
      </c>
      <c r="E2439" s="239">
        <v>3</v>
      </c>
      <c r="F2439" s="239" t="s">
        <v>2484</v>
      </c>
      <c r="G2439" s="239" t="s">
        <v>25</v>
      </c>
      <c r="H2439" s="239">
        <v>2</v>
      </c>
      <c r="I2439" s="239" t="s">
        <v>17</v>
      </c>
      <c r="J2439" s="239" t="s">
        <v>17</v>
      </c>
      <c r="K2439" s="239" t="s">
        <v>3936</v>
      </c>
      <c r="L2439" s="240">
        <v>44498</v>
      </c>
      <c r="M2439" s="239" t="s">
        <v>20</v>
      </c>
    </row>
    <row r="2440" spans="1:13" x14ac:dyDescent="0.35">
      <c r="A2440" s="237" t="s">
        <v>1096</v>
      </c>
      <c r="B2440" s="237" t="s">
        <v>1097</v>
      </c>
      <c r="C2440" s="237" t="s">
        <v>1098</v>
      </c>
      <c r="D2440" s="237" t="s">
        <v>3012</v>
      </c>
      <c r="E2440" s="237">
        <v>3</v>
      </c>
      <c r="F2440" s="237" t="s">
        <v>2484</v>
      </c>
      <c r="G2440" s="237" t="s">
        <v>25</v>
      </c>
      <c r="H2440" s="237">
        <v>2</v>
      </c>
      <c r="I2440" s="237" t="s">
        <v>17</v>
      </c>
      <c r="J2440" s="237" t="s">
        <v>17</v>
      </c>
      <c r="K2440" s="237" t="s">
        <v>3937</v>
      </c>
      <c r="L2440" s="238">
        <v>44498</v>
      </c>
      <c r="M2440" s="237" t="s">
        <v>20</v>
      </c>
    </row>
    <row r="2441" spans="1:13" x14ac:dyDescent="0.35">
      <c r="A2441" s="239" t="s">
        <v>1096</v>
      </c>
      <c r="B2441" s="239" t="s">
        <v>1097</v>
      </c>
      <c r="C2441" s="239" t="s">
        <v>1098</v>
      </c>
      <c r="D2441" s="239" t="s">
        <v>3027</v>
      </c>
      <c r="E2441" s="239">
        <v>1</v>
      </c>
      <c r="F2441" s="239" t="s">
        <v>2484</v>
      </c>
      <c r="G2441" s="239" t="s">
        <v>25</v>
      </c>
      <c r="H2441" s="239">
        <v>2</v>
      </c>
      <c r="I2441" s="239" t="s">
        <v>17</v>
      </c>
      <c r="J2441" s="239" t="s">
        <v>17</v>
      </c>
      <c r="K2441" s="239" t="s">
        <v>3938</v>
      </c>
      <c r="L2441" s="240">
        <v>44498</v>
      </c>
      <c r="M2441" s="239" t="s">
        <v>20</v>
      </c>
    </row>
    <row r="2442" spans="1:13" x14ac:dyDescent="0.35">
      <c r="A2442" s="237" t="s">
        <v>1096</v>
      </c>
      <c r="B2442" s="237" t="s">
        <v>1097</v>
      </c>
      <c r="C2442" s="237" t="s">
        <v>1098</v>
      </c>
      <c r="D2442" s="237" t="s">
        <v>3014</v>
      </c>
      <c r="E2442" s="237">
        <v>2</v>
      </c>
      <c r="F2442" s="237" t="s">
        <v>2484</v>
      </c>
      <c r="G2442" s="237" t="s">
        <v>25</v>
      </c>
      <c r="H2442" s="237">
        <v>2</v>
      </c>
      <c r="I2442" s="237" t="s">
        <v>17</v>
      </c>
      <c r="J2442" s="237" t="s">
        <v>17</v>
      </c>
      <c r="K2442" s="237" t="s">
        <v>3939</v>
      </c>
      <c r="L2442" s="238">
        <v>44498</v>
      </c>
      <c r="M2442" s="237" t="s">
        <v>20</v>
      </c>
    </row>
    <row r="2443" spans="1:13" x14ac:dyDescent="0.35">
      <c r="A2443" s="239" t="s">
        <v>1096</v>
      </c>
      <c r="B2443" s="239" t="s">
        <v>1097</v>
      </c>
      <c r="C2443" s="239" t="s">
        <v>1098</v>
      </c>
      <c r="D2443" s="239" t="s">
        <v>3016</v>
      </c>
      <c r="E2443" s="239">
        <v>2</v>
      </c>
      <c r="F2443" s="239" t="s">
        <v>2484</v>
      </c>
      <c r="G2443" s="239" t="s">
        <v>25</v>
      </c>
      <c r="H2443" s="239">
        <v>2</v>
      </c>
      <c r="I2443" s="239" t="s">
        <v>17</v>
      </c>
      <c r="J2443" s="239" t="s">
        <v>17</v>
      </c>
      <c r="K2443" s="239" t="s">
        <v>3940</v>
      </c>
      <c r="L2443" s="240">
        <v>44498</v>
      </c>
      <c r="M2443" s="239" t="s">
        <v>20</v>
      </c>
    </row>
    <row r="2444" spans="1:13" x14ac:dyDescent="0.35">
      <c r="A2444" s="237" t="s">
        <v>1096</v>
      </c>
      <c r="B2444" s="237" t="s">
        <v>1097</v>
      </c>
      <c r="C2444" s="237" t="s">
        <v>1098</v>
      </c>
      <c r="D2444" s="237" t="s">
        <v>2483</v>
      </c>
      <c r="E2444" s="237">
        <v>0</v>
      </c>
      <c r="F2444" s="237" t="s">
        <v>2484</v>
      </c>
      <c r="G2444" s="237" t="s">
        <v>25</v>
      </c>
      <c r="H2444" s="237">
        <v>2</v>
      </c>
      <c r="I2444" s="237" t="s">
        <v>17</v>
      </c>
      <c r="J2444" s="237" t="s">
        <v>17</v>
      </c>
      <c r="K2444" s="237" t="s">
        <v>3941</v>
      </c>
      <c r="L2444" s="238">
        <v>44498</v>
      </c>
      <c r="M2444" s="237" t="s">
        <v>20</v>
      </c>
    </row>
    <row r="2445" spans="1:13" x14ac:dyDescent="0.35">
      <c r="A2445" s="239" t="s">
        <v>1379</v>
      </c>
      <c r="B2445" s="239" t="s">
        <v>1380</v>
      </c>
      <c r="C2445" s="239" t="s">
        <v>1098</v>
      </c>
      <c r="D2445" s="239" t="s">
        <v>3004</v>
      </c>
      <c r="E2445" s="239">
        <v>2</v>
      </c>
      <c r="F2445" s="239" t="s">
        <v>2484</v>
      </c>
      <c r="G2445" s="239" t="s">
        <v>25</v>
      </c>
      <c r="H2445" s="239">
        <v>2</v>
      </c>
      <c r="I2445" s="239" t="s">
        <v>17</v>
      </c>
      <c r="J2445" s="239" t="s">
        <v>17</v>
      </c>
      <c r="K2445" s="239" t="s">
        <v>3942</v>
      </c>
      <c r="L2445" s="240">
        <v>44498</v>
      </c>
      <c r="M2445" s="239" t="s">
        <v>20</v>
      </c>
    </row>
    <row r="2446" spans="1:13" x14ac:dyDescent="0.35">
      <c r="A2446" s="237" t="s">
        <v>1379</v>
      </c>
      <c r="B2446" s="237" t="s">
        <v>1380</v>
      </c>
      <c r="C2446" s="237" t="s">
        <v>1098</v>
      </c>
      <c r="D2446" s="237" t="s">
        <v>3006</v>
      </c>
      <c r="E2446" s="237">
        <v>0</v>
      </c>
      <c r="F2446" s="237" t="s">
        <v>2484</v>
      </c>
      <c r="G2446" s="237" t="s">
        <v>25</v>
      </c>
      <c r="H2446" s="237">
        <v>2</v>
      </c>
      <c r="I2446" s="237" t="s">
        <v>17</v>
      </c>
      <c r="J2446" s="237" t="s">
        <v>17</v>
      </c>
      <c r="K2446" s="237" t="s">
        <v>3943</v>
      </c>
      <c r="L2446" s="238">
        <v>44498</v>
      </c>
      <c r="M2446" s="237" t="s">
        <v>20</v>
      </c>
    </row>
    <row r="2447" spans="1:13" x14ac:dyDescent="0.35">
      <c r="A2447" s="239" t="s">
        <v>1379</v>
      </c>
      <c r="B2447" s="239" t="s">
        <v>1380</v>
      </c>
      <c r="C2447" s="239" t="s">
        <v>1098</v>
      </c>
      <c r="D2447" s="239" t="s">
        <v>3008</v>
      </c>
      <c r="E2447" s="239">
        <v>0</v>
      </c>
      <c r="F2447" s="239" t="s">
        <v>2484</v>
      </c>
      <c r="G2447" s="239" t="s">
        <v>25</v>
      </c>
      <c r="H2447" s="239">
        <v>2</v>
      </c>
      <c r="I2447" s="239" t="s">
        <v>17</v>
      </c>
      <c r="J2447" s="239" t="s">
        <v>17</v>
      </c>
      <c r="K2447" s="239" t="s">
        <v>3944</v>
      </c>
      <c r="L2447" s="240">
        <v>44498</v>
      </c>
      <c r="M2447" s="239" t="s">
        <v>20</v>
      </c>
    </row>
    <row r="2448" spans="1:13" x14ac:dyDescent="0.35">
      <c r="A2448" s="237" t="s">
        <v>1379</v>
      </c>
      <c r="B2448" s="237" t="s">
        <v>1380</v>
      </c>
      <c r="C2448" s="237" t="s">
        <v>1098</v>
      </c>
      <c r="D2448" s="237" t="s">
        <v>3010</v>
      </c>
      <c r="E2448" s="237">
        <v>2</v>
      </c>
      <c r="F2448" s="237" t="s">
        <v>2484</v>
      </c>
      <c r="G2448" s="237" t="s">
        <v>25</v>
      </c>
      <c r="H2448" s="237">
        <v>2</v>
      </c>
      <c r="I2448" s="237" t="s">
        <v>17</v>
      </c>
      <c r="J2448" s="237" t="s">
        <v>17</v>
      </c>
      <c r="K2448" s="237" t="s">
        <v>3945</v>
      </c>
      <c r="L2448" s="238">
        <v>44498</v>
      </c>
      <c r="M2448" s="237" t="s">
        <v>20</v>
      </c>
    </row>
    <row r="2449" spans="1:13" x14ac:dyDescent="0.35">
      <c r="A2449" s="239" t="s">
        <v>1379</v>
      </c>
      <c r="B2449" s="239" t="s">
        <v>1380</v>
      </c>
      <c r="C2449" s="239" t="s">
        <v>1098</v>
      </c>
      <c r="D2449" s="239" t="s">
        <v>3012</v>
      </c>
      <c r="E2449" s="239">
        <v>3</v>
      </c>
      <c r="F2449" s="239" t="s">
        <v>2484</v>
      </c>
      <c r="G2449" s="239" t="s">
        <v>25</v>
      </c>
      <c r="H2449" s="239">
        <v>2</v>
      </c>
      <c r="I2449" s="239" t="s">
        <v>17</v>
      </c>
      <c r="J2449" s="239" t="s">
        <v>17</v>
      </c>
      <c r="K2449" s="239" t="s">
        <v>3946</v>
      </c>
      <c r="L2449" s="240">
        <v>44498</v>
      </c>
      <c r="M2449" s="239" t="s">
        <v>20</v>
      </c>
    </row>
    <row r="2450" spans="1:13" x14ac:dyDescent="0.35">
      <c r="A2450" s="237" t="s">
        <v>1379</v>
      </c>
      <c r="B2450" s="237" t="s">
        <v>1380</v>
      </c>
      <c r="C2450" s="237" t="s">
        <v>1098</v>
      </c>
      <c r="D2450" s="237" t="s">
        <v>3027</v>
      </c>
      <c r="E2450" s="237">
        <v>1</v>
      </c>
      <c r="F2450" s="237" t="s">
        <v>2484</v>
      </c>
      <c r="G2450" s="237" t="s">
        <v>25</v>
      </c>
      <c r="H2450" s="237">
        <v>2</v>
      </c>
      <c r="I2450" s="237" t="s">
        <v>17</v>
      </c>
      <c r="J2450" s="237" t="s">
        <v>17</v>
      </c>
      <c r="K2450" s="237" t="s">
        <v>3947</v>
      </c>
      <c r="L2450" s="238">
        <v>44498</v>
      </c>
      <c r="M2450" s="237" t="s">
        <v>20</v>
      </c>
    </row>
    <row r="2451" spans="1:13" x14ac:dyDescent="0.35">
      <c r="A2451" s="239" t="s">
        <v>1379</v>
      </c>
      <c r="B2451" s="239" t="s">
        <v>1380</v>
      </c>
      <c r="C2451" s="239" t="s">
        <v>1098</v>
      </c>
      <c r="D2451" s="239" t="s">
        <v>3014</v>
      </c>
      <c r="E2451" s="239">
        <v>2</v>
      </c>
      <c r="F2451" s="239" t="s">
        <v>2484</v>
      </c>
      <c r="G2451" s="239" t="s">
        <v>25</v>
      </c>
      <c r="H2451" s="239">
        <v>2</v>
      </c>
      <c r="I2451" s="239" t="s">
        <v>17</v>
      </c>
      <c r="J2451" s="239" t="s">
        <v>17</v>
      </c>
      <c r="K2451" s="239" t="s">
        <v>3948</v>
      </c>
      <c r="L2451" s="240">
        <v>44498</v>
      </c>
      <c r="M2451" s="239" t="s">
        <v>20</v>
      </c>
    </row>
    <row r="2452" spans="1:13" x14ac:dyDescent="0.35">
      <c r="A2452" s="237" t="s">
        <v>1379</v>
      </c>
      <c r="B2452" s="237" t="s">
        <v>1380</v>
      </c>
      <c r="C2452" s="237" t="s">
        <v>1098</v>
      </c>
      <c r="D2452" s="237" t="s">
        <v>3016</v>
      </c>
      <c r="E2452" s="237">
        <v>3</v>
      </c>
      <c r="F2452" s="237" t="s">
        <v>2484</v>
      </c>
      <c r="G2452" s="237" t="s">
        <v>25</v>
      </c>
      <c r="H2452" s="237">
        <v>2</v>
      </c>
      <c r="I2452" s="237" t="s">
        <v>17</v>
      </c>
      <c r="J2452" s="237" t="s">
        <v>17</v>
      </c>
      <c r="K2452" s="237" t="s">
        <v>3949</v>
      </c>
      <c r="L2452" s="238">
        <v>44498</v>
      </c>
      <c r="M2452" s="237" t="s">
        <v>20</v>
      </c>
    </row>
    <row r="2453" spans="1:13" x14ac:dyDescent="0.35">
      <c r="A2453" s="239" t="s">
        <v>1379</v>
      </c>
      <c r="B2453" s="239" t="s">
        <v>1380</v>
      </c>
      <c r="C2453" s="239" t="s">
        <v>1098</v>
      </c>
      <c r="D2453" s="239" t="s">
        <v>2483</v>
      </c>
      <c r="E2453" s="239">
        <v>0</v>
      </c>
      <c r="F2453" s="239" t="s">
        <v>2484</v>
      </c>
      <c r="G2453" s="239" t="s">
        <v>25</v>
      </c>
      <c r="H2453" s="239">
        <v>2</v>
      </c>
      <c r="I2453" s="239" t="s">
        <v>17</v>
      </c>
      <c r="J2453" s="239" t="s">
        <v>17</v>
      </c>
      <c r="K2453" s="239" t="s">
        <v>3950</v>
      </c>
      <c r="L2453" s="240">
        <v>44498</v>
      </c>
      <c r="M2453" s="239" t="s">
        <v>20</v>
      </c>
    </row>
    <row r="2454" spans="1:13" x14ac:dyDescent="0.35">
      <c r="A2454" s="237" t="s">
        <v>1420</v>
      </c>
      <c r="B2454" s="237" t="s">
        <v>1421</v>
      </c>
      <c r="C2454" s="237" t="s">
        <v>1098</v>
      </c>
      <c r="D2454" s="237" t="s">
        <v>3004</v>
      </c>
      <c r="E2454" s="237">
        <v>0</v>
      </c>
      <c r="F2454" s="237" t="s">
        <v>2484</v>
      </c>
      <c r="G2454" s="237" t="s">
        <v>25</v>
      </c>
      <c r="H2454" s="237">
        <v>2</v>
      </c>
      <c r="I2454" s="237" t="s">
        <v>17</v>
      </c>
      <c r="J2454" s="237" t="s">
        <v>17</v>
      </c>
      <c r="K2454" s="237" t="s">
        <v>3951</v>
      </c>
      <c r="L2454" s="238">
        <v>44498</v>
      </c>
      <c r="M2454" s="237" t="s">
        <v>20</v>
      </c>
    </row>
    <row r="2455" spans="1:13" x14ac:dyDescent="0.35">
      <c r="A2455" s="239" t="s">
        <v>1420</v>
      </c>
      <c r="B2455" s="239" t="s">
        <v>1421</v>
      </c>
      <c r="C2455" s="239" t="s">
        <v>1098</v>
      </c>
      <c r="D2455" s="239" t="s">
        <v>3006</v>
      </c>
      <c r="E2455" s="239">
        <v>0</v>
      </c>
      <c r="F2455" s="239" t="s">
        <v>2484</v>
      </c>
      <c r="G2455" s="239" t="s">
        <v>25</v>
      </c>
      <c r="H2455" s="239">
        <v>2</v>
      </c>
      <c r="I2455" s="239" t="s">
        <v>17</v>
      </c>
      <c r="J2455" s="239" t="s">
        <v>17</v>
      </c>
      <c r="K2455" s="239" t="s">
        <v>3952</v>
      </c>
      <c r="L2455" s="240">
        <v>44498</v>
      </c>
      <c r="M2455" s="239" t="s">
        <v>20</v>
      </c>
    </row>
    <row r="2456" spans="1:13" x14ac:dyDescent="0.35">
      <c r="A2456" s="237" t="s">
        <v>1420</v>
      </c>
      <c r="B2456" s="237" t="s">
        <v>1421</v>
      </c>
      <c r="C2456" s="237" t="s">
        <v>1098</v>
      </c>
      <c r="D2456" s="237" t="s">
        <v>3008</v>
      </c>
      <c r="E2456" s="237">
        <v>0</v>
      </c>
      <c r="F2456" s="237" t="s">
        <v>2484</v>
      </c>
      <c r="G2456" s="237" t="s">
        <v>25</v>
      </c>
      <c r="H2456" s="237">
        <v>2</v>
      </c>
      <c r="I2456" s="237" t="s">
        <v>17</v>
      </c>
      <c r="J2456" s="237" t="s">
        <v>17</v>
      </c>
      <c r="K2456" s="237" t="s">
        <v>3953</v>
      </c>
      <c r="L2456" s="238">
        <v>44498</v>
      </c>
      <c r="M2456" s="237" t="s">
        <v>20</v>
      </c>
    </row>
    <row r="2457" spans="1:13" x14ac:dyDescent="0.35">
      <c r="A2457" s="239" t="s">
        <v>1420</v>
      </c>
      <c r="B2457" s="239" t="s">
        <v>1421</v>
      </c>
      <c r="C2457" s="239" t="s">
        <v>1098</v>
      </c>
      <c r="D2457" s="239" t="s">
        <v>3010</v>
      </c>
      <c r="E2457" s="239">
        <v>0</v>
      </c>
      <c r="F2457" s="239" t="s">
        <v>2484</v>
      </c>
      <c r="G2457" s="239" t="s">
        <v>25</v>
      </c>
      <c r="H2457" s="239">
        <v>2</v>
      </c>
      <c r="I2457" s="239" t="s">
        <v>17</v>
      </c>
      <c r="J2457" s="239" t="s">
        <v>17</v>
      </c>
      <c r="K2457" s="239" t="s">
        <v>3954</v>
      </c>
      <c r="L2457" s="240">
        <v>44498</v>
      </c>
      <c r="M2457" s="239" t="s">
        <v>20</v>
      </c>
    </row>
    <row r="2458" spans="1:13" x14ac:dyDescent="0.35">
      <c r="A2458" s="237" t="s">
        <v>1420</v>
      </c>
      <c r="B2458" s="237" t="s">
        <v>1421</v>
      </c>
      <c r="C2458" s="237" t="s">
        <v>1098</v>
      </c>
      <c r="D2458" s="237" t="s">
        <v>3012</v>
      </c>
      <c r="E2458" s="237">
        <v>3</v>
      </c>
      <c r="F2458" s="237" t="s">
        <v>2484</v>
      </c>
      <c r="G2458" s="237" t="s">
        <v>25</v>
      </c>
      <c r="H2458" s="237">
        <v>2</v>
      </c>
      <c r="I2458" s="237" t="s">
        <v>17</v>
      </c>
      <c r="J2458" s="237" t="s">
        <v>17</v>
      </c>
      <c r="K2458" s="237" t="s">
        <v>3955</v>
      </c>
      <c r="L2458" s="238">
        <v>44498</v>
      </c>
      <c r="M2458" s="237" t="s">
        <v>20</v>
      </c>
    </row>
    <row r="2459" spans="1:13" x14ac:dyDescent="0.35">
      <c r="A2459" s="239" t="s">
        <v>1420</v>
      </c>
      <c r="B2459" s="239" t="s">
        <v>1421</v>
      </c>
      <c r="C2459" s="239" t="s">
        <v>1098</v>
      </c>
      <c r="D2459" s="239" t="s">
        <v>3027</v>
      </c>
      <c r="E2459" s="239">
        <v>1</v>
      </c>
      <c r="F2459" s="239" t="s">
        <v>2484</v>
      </c>
      <c r="G2459" s="239" t="s">
        <v>25</v>
      </c>
      <c r="H2459" s="239">
        <v>2</v>
      </c>
      <c r="I2459" s="239" t="s">
        <v>17</v>
      </c>
      <c r="J2459" s="239" t="s">
        <v>17</v>
      </c>
      <c r="K2459" s="239" t="s">
        <v>3956</v>
      </c>
      <c r="L2459" s="240">
        <v>44498</v>
      </c>
      <c r="M2459" s="239" t="s">
        <v>20</v>
      </c>
    </row>
    <row r="2460" spans="1:13" x14ac:dyDescent="0.35">
      <c r="A2460" s="237" t="s">
        <v>1420</v>
      </c>
      <c r="B2460" s="237" t="s">
        <v>1421</v>
      </c>
      <c r="C2460" s="237" t="s">
        <v>1098</v>
      </c>
      <c r="D2460" s="237" t="s">
        <v>3014</v>
      </c>
      <c r="E2460" s="237">
        <v>1</v>
      </c>
      <c r="F2460" s="237" t="s">
        <v>2484</v>
      </c>
      <c r="G2460" s="237" t="s">
        <v>25</v>
      </c>
      <c r="H2460" s="237">
        <v>2</v>
      </c>
      <c r="I2460" s="237" t="s">
        <v>17</v>
      </c>
      <c r="J2460" s="237" t="s">
        <v>17</v>
      </c>
      <c r="K2460" s="237" t="s">
        <v>3957</v>
      </c>
      <c r="L2460" s="238">
        <v>44498</v>
      </c>
      <c r="M2460" s="237" t="s">
        <v>20</v>
      </c>
    </row>
    <row r="2461" spans="1:13" x14ac:dyDescent="0.35">
      <c r="A2461" s="239" t="s">
        <v>1420</v>
      </c>
      <c r="B2461" s="239" t="s">
        <v>1421</v>
      </c>
      <c r="C2461" s="239" t="s">
        <v>1098</v>
      </c>
      <c r="D2461" s="239" t="s">
        <v>3016</v>
      </c>
      <c r="E2461" s="239">
        <v>2</v>
      </c>
      <c r="F2461" s="239" t="s">
        <v>2484</v>
      </c>
      <c r="G2461" s="239" t="s">
        <v>25</v>
      </c>
      <c r="H2461" s="239">
        <v>2</v>
      </c>
      <c r="I2461" s="239" t="s">
        <v>17</v>
      </c>
      <c r="J2461" s="239" t="s">
        <v>17</v>
      </c>
      <c r="K2461" s="239" t="s">
        <v>3958</v>
      </c>
      <c r="L2461" s="240">
        <v>44498</v>
      </c>
      <c r="M2461" s="239" t="s">
        <v>20</v>
      </c>
    </row>
    <row r="2462" spans="1:13" x14ac:dyDescent="0.35">
      <c r="A2462" s="237" t="s">
        <v>1420</v>
      </c>
      <c r="B2462" s="237" t="s">
        <v>1421</v>
      </c>
      <c r="C2462" s="237" t="s">
        <v>1098</v>
      </c>
      <c r="D2462" s="237" t="s">
        <v>2483</v>
      </c>
      <c r="E2462" s="237">
        <v>0</v>
      </c>
      <c r="F2462" s="237" t="s">
        <v>2484</v>
      </c>
      <c r="G2462" s="237" t="s">
        <v>25</v>
      </c>
      <c r="H2462" s="237">
        <v>2</v>
      </c>
      <c r="I2462" s="237" t="s">
        <v>17</v>
      </c>
      <c r="J2462" s="237" t="s">
        <v>17</v>
      </c>
      <c r="K2462" s="237" t="s">
        <v>3959</v>
      </c>
      <c r="L2462" s="238">
        <v>44498</v>
      </c>
      <c r="M2462" s="237" t="s">
        <v>20</v>
      </c>
    </row>
    <row r="2463" spans="1:13" x14ac:dyDescent="0.35">
      <c r="A2463" s="239" t="s">
        <v>608</v>
      </c>
      <c r="B2463" s="239" t="s">
        <v>609</v>
      </c>
      <c r="C2463" s="239" t="s">
        <v>610</v>
      </c>
      <c r="D2463" s="239" t="s">
        <v>3004</v>
      </c>
      <c r="E2463" s="239">
        <v>0</v>
      </c>
      <c r="F2463" s="239" t="s">
        <v>2484</v>
      </c>
      <c r="G2463" s="239" t="s">
        <v>25</v>
      </c>
      <c r="H2463" s="239">
        <v>2</v>
      </c>
      <c r="I2463" s="239" t="s">
        <v>17</v>
      </c>
      <c r="J2463" s="239" t="s">
        <v>17</v>
      </c>
      <c r="K2463" s="239" t="s">
        <v>3960</v>
      </c>
      <c r="L2463" s="240">
        <v>44498</v>
      </c>
      <c r="M2463" s="239" t="s">
        <v>20</v>
      </c>
    </row>
    <row r="2464" spans="1:13" x14ac:dyDescent="0.35">
      <c r="A2464" s="237" t="s">
        <v>608</v>
      </c>
      <c r="B2464" s="237" t="s">
        <v>609</v>
      </c>
      <c r="C2464" s="237" t="s">
        <v>610</v>
      </c>
      <c r="D2464" s="237" t="s">
        <v>3006</v>
      </c>
      <c r="E2464" s="237">
        <v>1</v>
      </c>
      <c r="F2464" s="237" t="s">
        <v>2484</v>
      </c>
      <c r="G2464" s="237" t="s">
        <v>25</v>
      </c>
      <c r="H2464" s="237">
        <v>2</v>
      </c>
      <c r="I2464" s="237" t="s">
        <v>17</v>
      </c>
      <c r="J2464" s="237" t="s">
        <v>17</v>
      </c>
      <c r="K2464" s="237" t="s">
        <v>3961</v>
      </c>
      <c r="L2464" s="238">
        <v>44498</v>
      </c>
      <c r="M2464" s="237" t="s">
        <v>20</v>
      </c>
    </row>
    <row r="2465" spans="1:13" x14ac:dyDescent="0.35">
      <c r="A2465" s="239" t="s">
        <v>608</v>
      </c>
      <c r="B2465" s="239" t="s">
        <v>609</v>
      </c>
      <c r="C2465" s="239" t="s">
        <v>610</v>
      </c>
      <c r="D2465" s="239" t="s">
        <v>3008</v>
      </c>
      <c r="E2465" s="239">
        <v>0</v>
      </c>
      <c r="F2465" s="239" t="s">
        <v>2484</v>
      </c>
      <c r="G2465" s="239" t="s">
        <v>25</v>
      </c>
      <c r="H2465" s="239">
        <v>2</v>
      </c>
      <c r="I2465" s="239" t="s">
        <v>17</v>
      </c>
      <c r="J2465" s="239" t="s">
        <v>17</v>
      </c>
      <c r="K2465" s="239" t="s">
        <v>3962</v>
      </c>
      <c r="L2465" s="240">
        <v>44498</v>
      </c>
      <c r="M2465" s="239" t="s">
        <v>20</v>
      </c>
    </row>
    <row r="2466" spans="1:13" x14ac:dyDescent="0.35">
      <c r="A2466" s="237" t="s">
        <v>608</v>
      </c>
      <c r="B2466" s="237" t="s">
        <v>609</v>
      </c>
      <c r="C2466" s="237" t="s">
        <v>610</v>
      </c>
      <c r="D2466" s="237" t="s">
        <v>3010</v>
      </c>
      <c r="E2466" s="237">
        <v>0</v>
      </c>
      <c r="F2466" s="237" t="s">
        <v>2484</v>
      </c>
      <c r="G2466" s="237" t="s">
        <v>25</v>
      </c>
      <c r="H2466" s="237">
        <v>2</v>
      </c>
      <c r="I2466" s="237" t="s">
        <v>17</v>
      </c>
      <c r="J2466" s="237" t="s">
        <v>17</v>
      </c>
      <c r="K2466" s="237" t="s">
        <v>3963</v>
      </c>
      <c r="L2466" s="238">
        <v>44498</v>
      </c>
      <c r="M2466" s="237" t="s">
        <v>20</v>
      </c>
    </row>
    <row r="2467" spans="1:13" x14ac:dyDescent="0.35">
      <c r="A2467" s="239" t="s">
        <v>608</v>
      </c>
      <c r="B2467" s="239" t="s">
        <v>609</v>
      </c>
      <c r="C2467" s="239" t="s">
        <v>610</v>
      </c>
      <c r="D2467" s="239" t="s">
        <v>3012</v>
      </c>
      <c r="E2467" s="239">
        <v>1</v>
      </c>
      <c r="F2467" s="239" t="s">
        <v>2484</v>
      </c>
      <c r="G2467" s="239" t="s">
        <v>25</v>
      </c>
      <c r="H2467" s="239">
        <v>2</v>
      </c>
      <c r="I2467" s="239" t="s">
        <v>17</v>
      </c>
      <c r="J2467" s="239" t="s">
        <v>17</v>
      </c>
      <c r="K2467" s="239" t="s">
        <v>3964</v>
      </c>
      <c r="L2467" s="240">
        <v>44498</v>
      </c>
      <c r="M2467" s="239" t="s">
        <v>20</v>
      </c>
    </row>
    <row r="2468" spans="1:13" x14ac:dyDescent="0.35">
      <c r="A2468" s="237" t="s">
        <v>608</v>
      </c>
      <c r="B2468" s="237" t="s">
        <v>609</v>
      </c>
      <c r="C2468" s="237" t="s">
        <v>610</v>
      </c>
      <c r="D2468" s="237" t="s">
        <v>3027</v>
      </c>
      <c r="E2468" s="237">
        <v>0</v>
      </c>
      <c r="F2468" s="237" t="s">
        <v>2484</v>
      </c>
      <c r="G2468" s="237" t="s">
        <v>25</v>
      </c>
      <c r="H2468" s="237">
        <v>2</v>
      </c>
      <c r="I2468" s="237" t="s">
        <v>17</v>
      </c>
      <c r="J2468" s="237" t="s">
        <v>17</v>
      </c>
      <c r="K2468" s="237" t="s">
        <v>3965</v>
      </c>
      <c r="L2468" s="238">
        <v>44498</v>
      </c>
      <c r="M2468" s="237" t="s">
        <v>20</v>
      </c>
    </row>
    <row r="2469" spans="1:13" x14ac:dyDescent="0.35">
      <c r="A2469" s="239" t="s">
        <v>608</v>
      </c>
      <c r="B2469" s="239" t="s">
        <v>609</v>
      </c>
      <c r="C2469" s="239" t="s">
        <v>610</v>
      </c>
      <c r="D2469" s="239" t="s">
        <v>3014</v>
      </c>
      <c r="E2469" s="239">
        <v>1</v>
      </c>
      <c r="F2469" s="239" t="s">
        <v>2484</v>
      </c>
      <c r="G2469" s="239" t="s">
        <v>25</v>
      </c>
      <c r="H2469" s="239">
        <v>2</v>
      </c>
      <c r="I2469" s="239" t="s">
        <v>17</v>
      </c>
      <c r="J2469" s="239" t="s">
        <v>17</v>
      </c>
      <c r="K2469" s="239" t="s">
        <v>3966</v>
      </c>
      <c r="L2469" s="240">
        <v>44498</v>
      </c>
      <c r="M2469" s="239" t="s">
        <v>20</v>
      </c>
    </row>
    <row r="2470" spans="1:13" x14ac:dyDescent="0.35">
      <c r="A2470" s="237" t="s">
        <v>608</v>
      </c>
      <c r="B2470" s="237" t="s">
        <v>609</v>
      </c>
      <c r="C2470" s="237" t="s">
        <v>610</v>
      </c>
      <c r="D2470" s="237" t="s">
        <v>3016</v>
      </c>
      <c r="E2470" s="237">
        <v>0</v>
      </c>
      <c r="F2470" s="237" t="s">
        <v>2484</v>
      </c>
      <c r="G2470" s="237" t="s">
        <v>25</v>
      </c>
      <c r="H2470" s="237">
        <v>2</v>
      </c>
      <c r="I2470" s="237" t="s">
        <v>17</v>
      </c>
      <c r="J2470" s="237" t="s">
        <v>17</v>
      </c>
      <c r="K2470" s="237" t="s">
        <v>3967</v>
      </c>
      <c r="L2470" s="238">
        <v>44498</v>
      </c>
      <c r="M2470" s="237" t="s">
        <v>20</v>
      </c>
    </row>
    <row r="2471" spans="1:13" x14ac:dyDescent="0.35">
      <c r="A2471" s="239" t="s">
        <v>608</v>
      </c>
      <c r="B2471" s="239" t="s">
        <v>609</v>
      </c>
      <c r="C2471" s="239" t="s">
        <v>610</v>
      </c>
      <c r="D2471" s="239" t="s">
        <v>2483</v>
      </c>
      <c r="E2471" s="239">
        <v>0</v>
      </c>
      <c r="F2471" s="239" t="s">
        <v>2484</v>
      </c>
      <c r="G2471" s="239" t="s">
        <v>25</v>
      </c>
      <c r="H2471" s="239">
        <v>2</v>
      </c>
      <c r="I2471" s="239" t="s">
        <v>17</v>
      </c>
      <c r="J2471" s="239" t="s">
        <v>17</v>
      </c>
      <c r="K2471" s="239" t="s">
        <v>3968</v>
      </c>
      <c r="L2471" s="240">
        <v>44498</v>
      </c>
      <c r="M2471" s="239" t="s">
        <v>20</v>
      </c>
    </row>
    <row r="2472" spans="1:13" x14ac:dyDescent="0.35">
      <c r="A2472" s="237" t="s">
        <v>1962</v>
      </c>
      <c r="B2472" s="237" t="s">
        <v>1963</v>
      </c>
      <c r="C2472" s="237" t="s">
        <v>632</v>
      </c>
      <c r="D2472" s="237" t="s">
        <v>3004</v>
      </c>
      <c r="E2472" s="237">
        <v>0</v>
      </c>
      <c r="F2472" s="237" t="s">
        <v>2484</v>
      </c>
      <c r="G2472" s="237" t="s">
        <v>25</v>
      </c>
      <c r="H2472" s="237">
        <v>2</v>
      </c>
      <c r="I2472" s="237" t="s">
        <v>17</v>
      </c>
      <c r="J2472" s="237" t="s">
        <v>17</v>
      </c>
      <c r="K2472" s="237" t="s">
        <v>3969</v>
      </c>
      <c r="L2472" s="238">
        <v>44498</v>
      </c>
      <c r="M2472" s="237" t="s">
        <v>20</v>
      </c>
    </row>
    <row r="2473" spans="1:13" x14ac:dyDescent="0.35">
      <c r="A2473" s="239" t="s">
        <v>1962</v>
      </c>
      <c r="B2473" s="239" t="s">
        <v>1963</v>
      </c>
      <c r="C2473" s="239" t="s">
        <v>632</v>
      </c>
      <c r="D2473" s="239" t="s">
        <v>3006</v>
      </c>
      <c r="E2473" s="239">
        <v>1</v>
      </c>
      <c r="F2473" s="239" t="s">
        <v>2484</v>
      </c>
      <c r="G2473" s="239" t="s">
        <v>25</v>
      </c>
      <c r="H2473" s="239">
        <v>2</v>
      </c>
      <c r="I2473" s="239" t="s">
        <v>17</v>
      </c>
      <c r="J2473" s="239" t="s">
        <v>17</v>
      </c>
      <c r="K2473" s="239" t="s">
        <v>3970</v>
      </c>
      <c r="L2473" s="240">
        <v>44498</v>
      </c>
      <c r="M2473" s="239" t="s">
        <v>20</v>
      </c>
    </row>
    <row r="2474" spans="1:13" x14ac:dyDescent="0.35">
      <c r="A2474" s="237" t="s">
        <v>1962</v>
      </c>
      <c r="B2474" s="237" t="s">
        <v>1963</v>
      </c>
      <c r="C2474" s="237" t="s">
        <v>632</v>
      </c>
      <c r="D2474" s="237" t="s">
        <v>3008</v>
      </c>
      <c r="E2474" s="237">
        <v>1</v>
      </c>
      <c r="F2474" s="237" t="s">
        <v>2484</v>
      </c>
      <c r="G2474" s="237" t="s">
        <v>25</v>
      </c>
      <c r="H2474" s="237">
        <v>2</v>
      </c>
      <c r="I2474" s="237" t="s">
        <v>17</v>
      </c>
      <c r="J2474" s="237" t="s">
        <v>17</v>
      </c>
      <c r="K2474" s="237" t="s">
        <v>3971</v>
      </c>
      <c r="L2474" s="238">
        <v>44498</v>
      </c>
      <c r="M2474" s="237" t="s">
        <v>20</v>
      </c>
    </row>
    <row r="2475" spans="1:13" x14ac:dyDescent="0.35">
      <c r="A2475" s="239" t="s">
        <v>1962</v>
      </c>
      <c r="B2475" s="239" t="s">
        <v>1963</v>
      </c>
      <c r="C2475" s="239" t="s">
        <v>632</v>
      </c>
      <c r="D2475" s="239" t="s">
        <v>3010</v>
      </c>
      <c r="E2475" s="239">
        <v>3</v>
      </c>
      <c r="F2475" s="239" t="s">
        <v>2484</v>
      </c>
      <c r="G2475" s="239" t="s">
        <v>25</v>
      </c>
      <c r="H2475" s="239">
        <v>2</v>
      </c>
      <c r="I2475" s="239" t="s">
        <v>17</v>
      </c>
      <c r="J2475" s="239" t="s">
        <v>17</v>
      </c>
      <c r="K2475" s="239" t="s">
        <v>3972</v>
      </c>
      <c r="L2475" s="240">
        <v>44498</v>
      </c>
      <c r="M2475" s="239" t="s">
        <v>20</v>
      </c>
    </row>
    <row r="2476" spans="1:13" x14ac:dyDescent="0.35">
      <c r="A2476" s="237" t="s">
        <v>1962</v>
      </c>
      <c r="B2476" s="237" t="s">
        <v>1963</v>
      </c>
      <c r="C2476" s="237" t="s">
        <v>632</v>
      </c>
      <c r="D2476" s="237" t="s">
        <v>3012</v>
      </c>
      <c r="E2476" s="237">
        <v>3</v>
      </c>
      <c r="F2476" s="237" t="s">
        <v>2484</v>
      </c>
      <c r="G2476" s="237" t="s">
        <v>25</v>
      </c>
      <c r="H2476" s="237">
        <v>2</v>
      </c>
      <c r="I2476" s="237" t="s">
        <v>17</v>
      </c>
      <c r="J2476" s="237" t="s">
        <v>17</v>
      </c>
      <c r="K2476" s="237" t="s">
        <v>3973</v>
      </c>
      <c r="L2476" s="238">
        <v>44498</v>
      </c>
      <c r="M2476" s="237" t="s">
        <v>20</v>
      </c>
    </row>
    <row r="2477" spans="1:13" x14ac:dyDescent="0.35">
      <c r="A2477" s="239" t="s">
        <v>1962</v>
      </c>
      <c r="B2477" s="239" t="s">
        <v>1963</v>
      </c>
      <c r="C2477" s="239" t="s">
        <v>632</v>
      </c>
      <c r="D2477" s="239" t="s">
        <v>3027</v>
      </c>
      <c r="E2477" s="239">
        <v>2</v>
      </c>
      <c r="F2477" s="239" t="s">
        <v>2484</v>
      </c>
      <c r="G2477" s="239" t="s">
        <v>25</v>
      </c>
      <c r="H2477" s="239">
        <v>2</v>
      </c>
      <c r="I2477" s="239" t="s">
        <v>17</v>
      </c>
      <c r="J2477" s="239" t="s">
        <v>17</v>
      </c>
      <c r="K2477" s="239" t="s">
        <v>3974</v>
      </c>
      <c r="L2477" s="240">
        <v>44498</v>
      </c>
      <c r="M2477" s="239" t="s">
        <v>20</v>
      </c>
    </row>
    <row r="2478" spans="1:13" x14ac:dyDescent="0.35">
      <c r="A2478" s="237" t="s">
        <v>1962</v>
      </c>
      <c r="B2478" s="237" t="s">
        <v>1963</v>
      </c>
      <c r="C2478" s="237" t="s">
        <v>632</v>
      </c>
      <c r="D2478" s="237" t="s">
        <v>3014</v>
      </c>
      <c r="E2478" s="237">
        <v>2</v>
      </c>
      <c r="F2478" s="237" t="s">
        <v>2484</v>
      </c>
      <c r="G2478" s="237" t="s">
        <v>25</v>
      </c>
      <c r="H2478" s="237">
        <v>2</v>
      </c>
      <c r="I2478" s="237" t="s">
        <v>17</v>
      </c>
      <c r="J2478" s="237" t="s">
        <v>17</v>
      </c>
      <c r="K2478" s="237" t="s">
        <v>3975</v>
      </c>
      <c r="L2478" s="238">
        <v>44498</v>
      </c>
      <c r="M2478" s="237" t="s">
        <v>20</v>
      </c>
    </row>
    <row r="2479" spans="1:13" x14ac:dyDescent="0.35">
      <c r="A2479" s="239" t="s">
        <v>1962</v>
      </c>
      <c r="B2479" s="239" t="s">
        <v>1963</v>
      </c>
      <c r="C2479" s="239" t="s">
        <v>632</v>
      </c>
      <c r="D2479" s="239" t="s">
        <v>3016</v>
      </c>
      <c r="E2479" s="239">
        <v>3</v>
      </c>
      <c r="F2479" s="239" t="s">
        <v>2484</v>
      </c>
      <c r="G2479" s="239" t="s">
        <v>25</v>
      </c>
      <c r="H2479" s="239">
        <v>2</v>
      </c>
      <c r="I2479" s="239" t="s">
        <v>17</v>
      </c>
      <c r="J2479" s="239" t="s">
        <v>17</v>
      </c>
      <c r="K2479" s="239" t="s">
        <v>3976</v>
      </c>
      <c r="L2479" s="240">
        <v>44498</v>
      </c>
      <c r="M2479" s="239" t="s">
        <v>20</v>
      </c>
    </row>
    <row r="2480" spans="1:13" x14ac:dyDescent="0.35">
      <c r="A2480" s="237" t="s">
        <v>1962</v>
      </c>
      <c r="B2480" s="237" t="s">
        <v>1963</v>
      </c>
      <c r="C2480" s="237" t="s">
        <v>632</v>
      </c>
      <c r="D2480" s="237" t="s">
        <v>2483</v>
      </c>
      <c r="E2480" s="237">
        <v>0</v>
      </c>
      <c r="F2480" s="237" t="s">
        <v>2484</v>
      </c>
      <c r="G2480" s="237" t="s">
        <v>25</v>
      </c>
      <c r="H2480" s="237">
        <v>2</v>
      </c>
      <c r="I2480" s="237" t="s">
        <v>17</v>
      </c>
      <c r="J2480" s="237" t="s">
        <v>17</v>
      </c>
      <c r="K2480" s="237" t="s">
        <v>3977</v>
      </c>
      <c r="L2480" s="238">
        <v>44498</v>
      </c>
      <c r="M2480" s="237" t="s">
        <v>20</v>
      </c>
    </row>
    <row r="2481" spans="1:13" x14ac:dyDescent="0.35">
      <c r="A2481" s="239" t="s">
        <v>630</v>
      </c>
      <c r="B2481" s="239" t="s">
        <v>631</v>
      </c>
      <c r="C2481" s="239" t="s">
        <v>632</v>
      </c>
      <c r="D2481" s="239" t="s">
        <v>3004</v>
      </c>
      <c r="E2481" s="239">
        <v>0</v>
      </c>
      <c r="F2481" s="239" t="s">
        <v>2484</v>
      </c>
      <c r="G2481" s="239" t="s">
        <v>25</v>
      </c>
      <c r="H2481" s="239">
        <v>2</v>
      </c>
      <c r="I2481" s="239" t="s">
        <v>17</v>
      </c>
      <c r="J2481" s="239" t="s">
        <v>17</v>
      </c>
      <c r="K2481" s="239" t="s">
        <v>3978</v>
      </c>
      <c r="L2481" s="240">
        <v>44498</v>
      </c>
      <c r="M2481" s="239" t="s">
        <v>20</v>
      </c>
    </row>
    <row r="2482" spans="1:13" x14ac:dyDescent="0.35">
      <c r="A2482" s="237" t="s">
        <v>630</v>
      </c>
      <c r="B2482" s="237" t="s">
        <v>631</v>
      </c>
      <c r="C2482" s="237" t="s">
        <v>632</v>
      </c>
      <c r="D2482" s="237" t="s">
        <v>3006</v>
      </c>
      <c r="E2482" s="237">
        <v>1</v>
      </c>
      <c r="F2482" s="237" t="s">
        <v>2484</v>
      </c>
      <c r="G2482" s="237" t="s">
        <v>25</v>
      </c>
      <c r="H2482" s="237">
        <v>2</v>
      </c>
      <c r="I2482" s="237" t="s">
        <v>17</v>
      </c>
      <c r="J2482" s="237" t="s">
        <v>17</v>
      </c>
      <c r="K2482" s="237" t="s">
        <v>3979</v>
      </c>
      <c r="L2482" s="238">
        <v>44498</v>
      </c>
      <c r="M2482" s="237" t="s">
        <v>20</v>
      </c>
    </row>
    <row r="2483" spans="1:13" x14ac:dyDescent="0.35">
      <c r="A2483" s="239" t="s">
        <v>630</v>
      </c>
      <c r="B2483" s="239" t="s">
        <v>631</v>
      </c>
      <c r="C2483" s="239" t="s">
        <v>632</v>
      </c>
      <c r="D2483" s="239" t="s">
        <v>3008</v>
      </c>
      <c r="E2483" s="239">
        <v>1</v>
      </c>
      <c r="F2483" s="239" t="s">
        <v>2484</v>
      </c>
      <c r="G2483" s="239" t="s">
        <v>25</v>
      </c>
      <c r="H2483" s="239">
        <v>2</v>
      </c>
      <c r="I2483" s="239" t="s">
        <v>17</v>
      </c>
      <c r="J2483" s="239" t="s">
        <v>17</v>
      </c>
      <c r="K2483" s="239" t="s">
        <v>3980</v>
      </c>
      <c r="L2483" s="240">
        <v>44498</v>
      </c>
      <c r="M2483" s="239" t="s">
        <v>20</v>
      </c>
    </row>
    <row r="2484" spans="1:13" x14ac:dyDescent="0.35">
      <c r="A2484" s="237" t="s">
        <v>630</v>
      </c>
      <c r="B2484" s="237" t="s">
        <v>631</v>
      </c>
      <c r="C2484" s="237" t="s">
        <v>632</v>
      </c>
      <c r="D2484" s="237" t="s">
        <v>3010</v>
      </c>
      <c r="E2484" s="237">
        <v>3</v>
      </c>
      <c r="F2484" s="237" t="s">
        <v>2484</v>
      </c>
      <c r="G2484" s="237" t="s">
        <v>25</v>
      </c>
      <c r="H2484" s="237">
        <v>2</v>
      </c>
      <c r="I2484" s="237" t="s">
        <v>17</v>
      </c>
      <c r="J2484" s="237" t="s">
        <v>17</v>
      </c>
      <c r="K2484" s="237" t="s">
        <v>3981</v>
      </c>
      <c r="L2484" s="238">
        <v>44498</v>
      </c>
      <c r="M2484" s="237" t="s">
        <v>20</v>
      </c>
    </row>
    <row r="2485" spans="1:13" x14ac:dyDescent="0.35">
      <c r="A2485" s="239" t="s">
        <v>630</v>
      </c>
      <c r="B2485" s="239" t="s">
        <v>631</v>
      </c>
      <c r="C2485" s="239" t="s">
        <v>632</v>
      </c>
      <c r="D2485" s="239" t="s">
        <v>3012</v>
      </c>
      <c r="E2485" s="239">
        <v>3</v>
      </c>
      <c r="F2485" s="239" t="s">
        <v>2484</v>
      </c>
      <c r="G2485" s="239" t="s">
        <v>25</v>
      </c>
      <c r="H2485" s="239">
        <v>2</v>
      </c>
      <c r="I2485" s="239" t="s">
        <v>17</v>
      </c>
      <c r="J2485" s="239" t="s">
        <v>17</v>
      </c>
      <c r="K2485" s="239" t="s">
        <v>3982</v>
      </c>
      <c r="L2485" s="240">
        <v>44498</v>
      </c>
      <c r="M2485" s="239" t="s">
        <v>20</v>
      </c>
    </row>
    <row r="2486" spans="1:13" x14ac:dyDescent="0.35">
      <c r="A2486" s="237" t="s">
        <v>630</v>
      </c>
      <c r="B2486" s="237" t="s">
        <v>631</v>
      </c>
      <c r="C2486" s="237" t="s">
        <v>632</v>
      </c>
      <c r="D2486" s="237" t="s">
        <v>3027</v>
      </c>
      <c r="E2486" s="237">
        <v>0</v>
      </c>
      <c r="F2486" s="237" t="s">
        <v>2484</v>
      </c>
      <c r="G2486" s="237" t="s">
        <v>25</v>
      </c>
      <c r="H2486" s="237">
        <v>2</v>
      </c>
      <c r="I2486" s="237" t="s">
        <v>17</v>
      </c>
      <c r="J2486" s="237" t="s">
        <v>17</v>
      </c>
      <c r="K2486" s="237" t="s">
        <v>3983</v>
      </c>
      <c r="L2486" s="238">
        <v>44498</v>
      </c>
      <c r="M2486" s="237" t="s">
        <v>20</v>
      </c>
    </row>
    <row r="2487" spans="1:13" x14ac:dyDescent="0.35">
      <c r="A2487" s="239" t="s">
        <v>630</v>
      </c>
      <c r="B2487" s="239" t="s">
        <v>631</v>
      </c>
      <c r="C2487" s="239" t="s">
        <v>632</v>
      </c>
      <c r="D2487" s="239" t="s">
        <v>3014</v>
      </c>
      <c r="E2487" s="239">
        <v>2</v>
      </c>
      <c r="F2487" s="239" t="s">
        <v>2484</v>
      </c>
      <c r="G2487" s="239" t="s">
        <v>25</v>
      </c>
      <c r="H2487" s="239">
        <v>2</v>
      </c>
      <c r="I2487" s="239" t="s">
        <v>17</v>
      </c>
      <c r="J2487" s="239" t="s">
        <v>17</v>
      </c>
      <c r="K2487" s="239" t="s">
        <v>3984</v>
      </c>
      <c r="L2487" s="240">
        <v>44498</v>
      </c>
      <c r="M2487" s="239" t="s">
        <v>20</v>
      </c>
    </row>
    <row r="2488" spans="1:13" x14ac:dyDescent="0.35">
      <c r="A2488" s="237" t="s">
        <v>630</v>
      </c>
      <c r="B2488" s="237" t="s">
        <v>631</v>
      </c>
      <c r="C2488" s="237" t="s">
        <v>632</v>
      </c>
      <c r="D2488" s="237" t="s">
        <v>3016</v>
      </c>
      <c r="E2488" s="237">
        <v>3</v>
      </c>
      <c r="F2488" s="237" t="s">
        <v>2484</v>
      </c>
      <c r="G2488" s="237" t="s">
        <v>25</v>
      </c>
      <c r="H2488" s="237">
        <v>2</v>
      </c>
      <c r="I2488" s="237" t="s">
        <v>17</v>
      </c>
      <c r="J2488" s="237" t="s">
        <v>17</v>
      </c>
      <c r="K2488" s="237" t="s">
        <v>3985</v>
      </c>
      <c r="L2488" s="238">
        <v>44498</v>
      </c>
      <c r="M2488" s="237" t="s">
        <v>20</v>
      </c>
    </row>
    <row r="2489" spans="1:13" x14ac:dyDescent="0.35">
      <c r="A2489" s="239" t="s">
        <v>630</v>
      </c>
      <c r="B2489" s="239" t="s">
        <v>631</v>
      </c>
      <c r="C2489" s="239" t="s">
        <v>632</v>
      </c>
      <c r="D2489" s="239" t="s">
        <v>2483</v>
      </c>
      <c r="E2489" s="239">
        <v>0</v>
      </c>
      <c r="F2489" s="239" t="s">
        <v>2484</v>
      </c>
      <c r="G2489" s="239" t="s">
        <v>25</v>
      </c>
      <c r="H2489" s="239">
        <v>2</v>
      </c>
      <c r="I2489" s="239" t="s">
        <v>17</v>
      </c>
      <c r="J2489" s="239" t="s">
        <v>17</v>
      </c>
      <c r="K2489" s="239" t="s">
        <v>3986</v>
      </c>
      <c r="L2489" s="240">
        <v>44498</v>
      </c>
      <c r="M2489" s="239" t="s">
        <v>20</v>
      </c>
    </row>
    <row r="2490" spans="1:13" x14ac:dyDescent="0.35">
      <c r="A2490" s="237" t="s">
        <v>646</v>
      </c>
      <c r="B2490" s="237" t="s">
        <v>647</v>
      </c>
      <c r="C2490" s="237" t="s">
        <v>632</v>
      </c>
      <c r="D2490" s="237" t="s">
        <v>3004</v>
      </c>
      <c r="E2490" s="237">
        <v>0</v>
      </c>
      <c r="F2490" s="237" t="s">
        <v>2484</v>
      </c>
      <c r="G2490" s="237" t="s">
        <v>25</v>
      </c>
      <c r="H2490" s="237">
        <v>2</v>
      </c>
      <c r="I2490" s="237" t="s">
        <v>17</v>
      </c>
      <c r="J2490" s="237" t="s">
        <v>17</v>
      </c>
      <c r="K2490" s="237" t="s">
        <v>3987</v>
      </c>
      <c r="L2490" s="238">
        <v>44498</v>
      </c>
      <c r="M2490" s="237" t="s">
        <v>20</v>
      </c>
    </row>
    <row r="2491" spans="1:13" x14ac:dyDescent="0.35">
      <c r="A2491" s="239" t="s">
        <v>646</v>
      </c>
      <c r="B2491" s="239" t="s">
        <v>647</v>
      </c>
      <c r="C2491" s="239" t="s">
        <v>632</v>
      </c>
      <c r="D2491" s="239" t="s">
        <v>3006</v>
      </c>
      <c r="E2491" s="239">
        <v>1</v>
      </c>
      <c r="F2491" s="239" t="s">
        <v>2484</v>
      </c>
      <c r="G2491" s="239" t="s">
        <v>25</v>
      </c>
      <c r="H2491" s="239">
        <v>2</v>
      </c>
      <c r="I2491" s="239" t="s">
        <v>17</v>
      </c>
      <c r="J2491" s="239" t="s">
        <v>17</v>
      </c>
      <c r="K2491" s="239" t="s">
        <v>3988</v>
      </c>
      <c r="L2491" s="240">
        <v>44498</v>
      </c>
      <c r="M2491" s="239" t="s">
        <v>20</v>
      </c>
    </row>
    <row r="2492" spans="1:13" x14ac:dyDescent="0.35">
      <c r="A2492" s="237" t="s">
        <v>646</v>
      </c>
      <c r="B2492" s="237" t="s">
        <v>647</v>
      </c>
      <c r="C2492" s="237" t="s">
        <v>632</v>
      </c>
      <c r="D2492" s="237" t="s">
        <v>3008</v>
      </c>
      <c r="E2492" s="237">
        <v>1</v>
      </c>
      <c r="F2492" s="237" t="s">
        <v>2484</v>
      </c>
      <c r="G2492" s="237" t="s">
        <v>25</v>
      </c>
      <c r="H2492" s="237">
        <v>2</v>
      </c>
      <c r="I2492" s="237" t="s">
        <v>17</v>
      </c>
      <c r="J2492" s="237" t="s">
        <v>17</v>
      </c>
      <c r="K2492" s="237" t="s">
        <v>3989</v>
      </c>
      <c r="L2492" s="238">
        <v>44498</v>
      </c>
      <c r="M2492" s="237" t="s">
        <v>20</v>
      </c>
    </row>
    <row r="2493" spans="1:13" x14ac:dyDescent="0.35">
      <c r="A2493" s="239" t="s">
        <v>646</v>
      </c>
      <c r="B2493" s="239" t="s">
        <v>647</v>
      </c>
      <c r="C2493" s="239" t="s">
        <v>632</v>
      </c>
      <c r="D2493" s="239" t="s">
        <v>3010</v>
      </c>
      <c r="E2493" s="239">
        <v>0</v>
      </c>
      <c r="F2493" s="239" t="s">
        <v>2484</v>
      </c>
      <c r="G2493" s="239" t="s">
        <v>25</v>
      </c>
      <c r="H2493" s="239">
        <v>2</v>
      </c>
      <c r="I2493" s="239" t="s">
        <v>17</v>
      </c>
      <c r="J2493" s="239" t="s">
        <v>17</v>
      </c>
      <c r="K2493" s="239" t="s">
        <v>3990</v>
      </c>
      <c r="L2493" s="240">
        <v>44498</v>
      </c>
      <c r="M2493" s="239" t="s">
        <v>20</v>
      </c>
    </row>
    <row r="2494" spans="1:13" x14ac:dyDescent="0.35">
      <c r="A2494" s="237" t="s">
        <v>646</v>
      </c>
      <c r="B2494" s="237" t="s">
        <v>647</v>
      </c>
      <c r="C2494" s="237" t="s">
        <v>632</v>
      </c>
      <c r="D2494" s="237" t="s">
        <v>3012</v>
      </c>
      <c r="E2494" s="237">
        <v>2</v>
      </c>
      <c r="F2494" s="237" t="s">
        <v>2484</v>
      </c>
      <c r="G2494" s="237" t="s">
        <v>25</v>
      </c>
      <c r="H2494" s="237">
        <v>2</v>
      </c>
      <c r="I2494" s="237" t="s">
        <v>17</v>
      </c>
      <c r="J2494" s="237" t="s">
        <v>17</v>
      </c>
      <c r="K2494" s="237" t="s">
        <v>3991</v>
      </c>
      <c r="L2494" s="238">
        <v>44498</v>
      </c>
      <c r="M2494" s="237" t="s">
        <v>20</v>
      </c>
    </row>
    <row r="2495" spans="1:13" x14ac:dyDescent="0.35">
      <c r="A2495" s="239" t="s">
        <v>646</v>
      </c>
      <c r="B2495" s="239" t="s">
        <v>647</v>
      </c>
      <c r="C2495" s="239" t="s">
        <v>632</v>
      </c>
      <c r="D2495" s="239" t="s">
        <v>3027</v>
      </c>
      <c r="E2495" s="239">
        <v>0</v>
      </c>
      <c r="F2495" s="239" t="s">
        <v>2484</v>
      </c>
      <c r="G2495" s="239" t="s">
        <v>25</v>
      </c>
      <c r="H2495" s="239">
        <v>2</v>
      </c>
      <c r="I2495" s="239" t="s">
        <v>17</v>
      </c>
      <c r="J2495" s="239" t="s">
        <v>17</v>
      </c>
      <c r="K2495" s="239" t="s">
        <v>3992</v>
      </c>
      <c r="L2495" s="240">
        <v>44498</v>
      </c>
      <c r="M2495" s="239" t="s">
        <v>20</v>
      </c>
    </row>
    <row r="2496" spans="1:13" x14ac:dyDescent="0.35">
      <c r="A2496" s="237" t="s">
        <v>646</v>
      </c>
      <c r="B2496" s="237" t="s">
        <v>647</v>
      </c>
      <c r="C2496" s="237" t="s">
        <v>632</v>
      </c>
      <c r="D2496" s="237" t="s">
        <v>3014</v>
      </c>
      <c r="E2496" s="237">
        <v>2</v>
      </c>
      <c r="F2496" s="237" t="s">
        <v>2484</v>
      </c>
      <c r="G2496" s="237" t="s">
        <v>25</v>
      </c>
      <c r="H2496" s="237">
        <v>2</v>
      </c>
      <c r="I2496" s="237" t="s">
        <v>17</v>
      </c>
      <c r="J2496" s="237" t="s">
        <v>17</v>
      </c>
      <c r="K2496" s="237" t="s">
        <v>3993</v>
      </c>
      <c r="L2496" s="238">
        <v>44498</v>
      </c>
      <c r="M2496" s="237" t="s">
        <v>20</v>
      </c>
    </row>
    <row r="2497" spans="1:13" x14ac:dyDescent="0.35">
      <c r="A2497" s="239" t="s">
        <v>646</v>
      </c>
      <c r="B2497" s="239" t="s">
        <v>647</v>
      </c>
      <c r="C2497" s="239" t="s">
        <v>632</v>
      </c>
      <c r="D2497" s="239" t="s">
        <v>3016</v>
      </c>
      <c r="E2497" s="239">
        <v>2</v>
      </c>
      <c r="F2497" s="239" t="s">
        <v>2484</v>
      </c>
      <c r="G2497" s="239" t="s">
        <v>25</v>
      </c>
      <c r="H2497" s="239">
        <v>2</v>
      </c>
      <c r="I2497" s="239" t="s">
        <v>17</v>
      </c>
      <c r="J2497" s="239" t="s">
        <v>17</v>
      </c>
      <c r="K2497" s="239" t="s">
        <v>3994</v>
      </c>
      <c r="L2497" s="240">
        <v>44498</v>
      </c>
      <c r="M2497" s="239" t="s">
        <v>20</v>
      </c>
    </row>
    <row r="2498" spans="1:13" x14ac:dyDescent="0.35">
      <c r="A2498" s="237" t="s">
        <v>646</v>
      </c>
      <c r="B2498" s="237" t="s">
        <v>647</v>
      </c>
      <c r="C2498" s="237" t="s">
        <v>632</v>
      </c>
      <c r="D2498" s="237" t="s">
        <v>2483</v>
      </c>
      <c r="E2498" s="237">
        <v>0</v>
      </c>
      <c r="F2498" s="237" t="s">
        <v>2484</v>
      </c>
      <c r="G2498" s="237" t="s">
        <v>25</v>
      </c>
      <c r="H2498" s="237">
        <v>2</v>
      </c>
      <c r="I2498" s="237" t="s">
        <v>17</v>
      </c>
      <c r="J2498" s="237" t="s">
        <v>17</v>
      </c>
      <c r="K2498" s="237" t="s">
        <v>3995</v>
      </c>
      <c r="L2498" s="238">
        <v>44498</v>
      </c>
      <c r="M2498" s="237" t="s">
        <v>20</v>
      </c>
    </row>
    <row r="2499" spans="1:13" x14ac:dyDescent="0.35">
      <c r="A2499" s="239" t="s">
        <v>661</v>
      </c>
      <c r="B2499" s="239" t="s">
        <v>662</v>
      </c>
      <c r="C2499" s="239" t="s">
        <v>632</v>
      </c>
      <c r="D2499" s="239" t="s">
        <v>3004</v>
      </c>
      <c r="E2499" s="239">
        <v>0</v>
      </c>
      <c r="F2499" s="239" t="s">
        <v>2484</v>
      </c>
      <c r="G2499" s="239" t="s">
        <v>25</v>
      </c>
      <c r="H2499" s="239">
        <v>2</v>
      </c>
      <c r="I2499" s="239" t="s">
        <v>17</v>
      </c>
      <c r="J2499" s="239" t="s">
        <v>17</v>
      </c>
      <c r="K2499" s="239" t="s">
        <v>3996</v>
      </c>
      <c r="L2499" s="240">
        <v>44498</v>
      </c>
      <c r="M2499" s="239" t="s">
        <v>20</v>
      </c>
    </row>
    <row r="2500" spans="1:13" x14ac:dyDescent="0.35">
      <c r="A2500" s="237" t="s">
        <v>661</v>
      </c>
      <c r="B2500" s="237" t="s">
        <v>662</v>
      </c>
      <c r="C2500" s="237" t="s">
        <v>632</v>
      </c>
      <c r="D2500" s="237" t="s">
        <v>3006</v>
      </c>
      <c r="E2500" s="237">
        <v>1</v>
      </c>
      <c r="F2500" s="237" t="s">
        <v>2484</v>
      </c>
      <c r="G2500" s="237" t="s">
        <v>25</v>
      </c>
      <c r="H2500" s="237">
        <v>2</v>
      </c>
      <c r="I2500" s="237" t="s">
        <v>17</v>
      </c>
      <c r="J2500" s="237" t="s">
        <v>17</v>
      </c>
      <c r="K2500" s="237" t="s">
        <v>3997</v>
      </c>
      <c r="L2500" s="238">
        <v>44498</v>
      </c>
      <c r="M2500" s="237" t="s">
        <v>20</v>
      </c>
    </row>
    <row r="2501" spans="1:13" x14ac:dyDescent="0.35">
      <c r="A2501" s="239" t="s">
        <v>661</v>
      </c>
      <c r="B2501" s="239" t="s">
        <v>662</v>
      </c>
      <c r="C2501" s="239" t="s">
        <v>632</v>
      </c>
      <c r="D2501" s="239" t="s">
        <v>3008</v>
      </c>
      <c r="E2501" s="239">
        <v>1</v>
      </c>
      <c r="F2501" s="239" t="s">
        <v>2484</v>
      </c>
      <c r="G2501" s="239" t="s">
        <v>25</v>
      </c>
      <c r="H2501" s="239">
        <v>2</v>
      </c>
      <c r="I2501" s="239" t="s">
        <v>17</v>
      </c>
      <c r="J2501" s="239" t="s">
        <v>17</v>
      </c>
      <c r="K2501" s="239" t="s">
        <v>3998</v>
      </c>
      <c r="L2501" s="240">
        <v>44498</v>
      </c>
      <c r="M2501" s="239" t="s">
        <v>20</v>
      </c>
    </row>
    <row r="2502" spans="1:13" x14ac:dyDescent="0.35">
      <c r="A2502" s="237" t="s">
        <v>661</v>
      </c>
      <c r="B2502" s="237" t="s">
        <v>662</v>
      </c>
      <c r="C2502" s="237" t="s">
        <v>632</v>
      </c>
      <c r="D2502" s="237" t="s">
        <v>3010</v>
      </c>
      <c r="E2502" s="237">
        <v>0</v>
      </c>
      <c r="F2502" s="237" t="s">
        <v>2484</v>
      </c>
      <c r="G2502" s="237" t="s">
        <v>25</v>
      </c>
      <c r="H2502" s="237">
        <v>2</v>
      </c>
      <c r="I2502" s="237" t="s">
        <v>17</v>
      </c>
      <c r="J2502" s="237" t="s">
        <v>17</v>
      </c>
      <c r="K2502" s="237" t="s">
        <v>3999</v>
      </c>
      <c r="L2502" s="238">
        <v>44498</v>
      </c>
      <c r="M2502" s="237" t="s">
        <v>20</v>
      </c>
    </row>
    <row r="2503" spans="1:13" x14ac:dyDescent="0.35">
      <c r="A2503" s="239" t="s">
        <v>661</v>
      </c>
      <c r="B2503" s="239" t="s">
        <v>662</v>
      </c>
      <c r="C2503" s="239" t="s">
        <v>632</v>
      </c>
      <c r="D2503" s="239" t="s">
        <v>3012</v>
      </c>
      <c r="E2503" s="239">
        <v>1</v>
      </c>
      <c r="F2503" s="239" t="s">
        <v>2484</v>
      </c>
      <c r="G2503" s="239" t="s">
        <v>25</v>
      </c>
      <c r="H2503" s="239">
        <v>2</v>
      </c>
      <c r="I2503" s="239" t="s">
        <v>17</v>
      </c>
      <c r="J2503" s="239" t="s">
        <v>17</v>
      </c>
      <c r="K2503" s="239" t="s">
        <v>4000</v>
      </c>
      <c r="L2503" s="240">
        <v>44498</v>
      </c>
      <c r="M2503" s="239" t="s">
        <v>20</v>
      </c>
    </row>
    <row r="2504" spans="1:13" x14ac:dyDescent="0.35">
      <c r="A2504" s="237" t="s">
        <v>661</v>
      </c>
      <c r="B2504" s="237" t="s">
        <v>662</v>
      </c>
      <c r="C2504" s="237" t="s">
        <v>632</v>
      </c>
      <c r="D2504" s="237" t="s">
        <v>3027</v>
      </c>
      <c r="E2504" s="237">
        <v>0</v>
      </c>
      <c r="F2504" s="237" t="s">
        <v>2484</v>
      </c>
      <c r="G2504" s="237" t="s">
        <v>25</v>
      </c>
      <c r="H2504" s="237">
        <v>2</v>
      </c>
      <c r="I2504" s="237" t="s">
        <v>17</v>
      </c>
      <c r="J2504" s="237" t="s">
        <v>17</v>
      </c>
      <c r="K2504" s="237" t="s">
        <v>4001</v>
      </c>
      <c r="L2504" s="238">
        <v>44498</v>
      </c>
      <c r="M2504" s="237" t="s">
        <v>20</v>
      </c>
    </row>
    <row r="2505" spans="1:13" x14ac:dyDescent="0.35">
      <c r="A2505" s="239" t="s">
        <v>661</v>
      </c>
      <c r="B2505" s="239" t="s">
        <v>662</v>
      </c>
      <c r="C2505" s="239" t="s">
        <v>632</v>
      </c>
      <c r="D2505" s="239" t="s">
        <v>3014</v>
      </c>
      <c r="E2505" s="239">
        <v>2</v>
      </c>
      <c r="F2505" s="239" t="s">
        <v>2484</v>
      </c>
      <c r="G2505" s="239" t="s">
        <v>25</v>
      </c>
      <c r="H2505" s="239">
        <v>2</v>
      </c>
      <c r="I2505" s="239" t="s">
        <v>17</v>
      </c>
      <c r="J2505" s="239" t="s">
        <v>17</v>
      </c>
      <c r="K2505" s="239" t="s">
        <v>4002</v>
      </c>
      <c r="L2505" s="240">
        <v>44498</v>
      </c>
      <c r="M2505" s="239" t="s">
        <v>20</v>
      </c>
    </row>
    <row r="2506" spans="1:13" x14ac:dyDescent="0.35">
      <c r="A2506" s="237" t="s">
        <v>661</v>
      </c>
      <c r="B2506" s="237" t="s">
        <v>662</v>
      </c>
      <c r="C2506" s="237" t="s">
        <v>632</v>
      </c>
      <c r="D2506" s="237" t="s">
        <v>3016</v>
      </c>
      <c r="E2506" s="237">
        <v>2</v>
      </c>
      <c r="F2506" s="237" t="s">
        <v>2484</v>
      </c>
      <c r="G2506" s="237" t="s">
        <v>25</v>
      </c>
      <c r="H2506" s="237">
        <v>2</v>
      </c>
      <c r="I2506" s="237" t="s">
        <v>17</v>
      </c>
      <c r="J2506" s="237" t="s">
        <v>17</v>
      </c>
      <c r="K2506" s="237" t="s">
        <v>4003</v>
      </c>
      <c r="L2506" s="238">
        <v>44498</v>
      </c>
      <c r="M2506" s="237" t="s">
        <v>20</v>
      </c>
    </row>
    <row r="2507" spans="1:13" x14ac:dyDescent="0.35">
      <c r="A2507" s="239" t="s">
        <v>661</v>
      </c>
      <c r="B2507" s="239" t="s">
        <v>662</v>
      </c>
      <c r="C2507" s="239" t="s">
        <v>632</v>
      </c>
      <c r="D2507" s="239" t="s">
        <v>2483</v>
      </c>
      <c r="E2507" s="239">
        <v>0</v>
      </c>
      <c r="F2507" s="239" t="s">
        <v>2484</v>
      </c>
      <c r="G2507" s="239" t="s">
        <v>25</v>
      </c>
      <c r="H2507" s="239">
        <v>2</v>
      </c>
      <c r="I2507" s="239" t="s">
        <v>17</v>
      </c>
      <c r="J2507" s="239" t="s">
        <v>17</v>
      </c>
      <c r="K2507" s="239" t="s">
        <v>4004</v>
      </c>
      <c r="L2507" s="240">
        <v>44498</v>
      </c>
      <c r="M2507" s="239" t="s">
        <v>20</v>
      </c>
    </row>
    <row r="2508" spans="1:13" x14ac:dyDescent="0.35">
      <c r="A2508" s="237" t="s">
        <v>673</v>
      </c>
      <c r="B2508" s="237" t="s">
        <v>674</v>
      </c>
      <c r="C2508" s="237" t="s">
        <v>632</v>
      </c>
      <c r="D2508" s="237" t="s">
        <v>3004</v>
      </c>
      <c r="E2508" s="237">
        <v>0</v>
      </c>
      <c r="F2508" s="237" t="s">
        <v>2484</v>
      </c>
      <c r="G2508" s="237" t="s">
        <v>25</v>
      </c>
      <c r="H2508" s="237">
        <v>2</v>
      </c>
      <c r="I2508" s="237" t="s">
        <v>17</v>
      </c>
      <c r="J2508" s="237" t="s">
        <v>17</v>
      </c>
      <c r="K2508" s="237" t="s">
        <v>4005</v>
      </c>
      <c r="L2508" s="238">
        <v>44498</v>
      </c>
      <c r="M2508" s="237" t="s">
        <v>20</v>
      </c>
    </row>
    <row r="2509" spans="1:13" x14ac:dyDescent="0.35">
      <c r="A2509" s="239" t="s">
        <v>673</v>
      </c>
      <c r="B2509" s="239" t="s">
        <v>674</v>
      </c>
      <c r="C2509" s="239" t="s">
        <v>632</v>
      </c>
      <c r="D2509" s="239" t="s">
        <v>3006</v>
      </c>
      <c r="E2509" s="239">
        <v>1</v>
      </c>
      <c r="F2509" s="239" t="s">
        <v>2484</v>
      </c>
      <c r="G2509" s="239" t="s">
        <v>25</v>
      </c>
      <c r="H2509" s="239">
        <v>2</v>
      </c>
      <c r="I2509" s="239" t="s">
        <v>17</v>
      </c>
      <c r="J2509" s="239" t="s">
        <v>17</v>
      </c>
      <c r="K2509" s="239" t="s">
        <v>4006</v>
      </c>
      <c r="L2509" s="240">
        <v>44498</v>
      </c>
      <c r="M2509" s="239" t="s">
        <v>20</v>
      </c>
    </row>
    <row r="2510" spans="1:13" x14ac:dyDescent="0.35">
      <c r="A2510" s="237" t="s">
        <v>673</v>
      </c>
      <c r="B2510" s="237" t="s">
        <v>674</v>
      </c>
      <c r="C2510" s="237" t="s">
        <v>632</v>
      </c>
      <c r="D2510" s="237" t="s">
        <v>3008</v>
      </c>
      <c r="E2510" s="237">
        <v>1</v>
      </c>
      <c r="F2510" s="237" t="s">
        <v>2484</v>
      </c>
      <c r="G2510" s="237" t="s">
        <v>25</v>
      </c>
      <c r="H2510" s="237">
        <v>2</v>
      </c>
      <c r="I2510" s="237" t="s">
        <v>17</v>
      </c>
      <c r="J2510" s="237" t="s">
        <v>17</v>
      </c>
      <c r="K2510" s="237" t="s">
        <v>4007</v>
      </c>
      <c r="L2510" s="238">
        <v>44498</v>
      </c>
      <c r="M2510" s="237" t="s">
        <v>20</v>
      </c>
    </row>
    <row r="2511" spans="1:13" x14ac:dyDescent="0.35">
      <c r="A2511" s="239" t="s">
        <v>673</v>
      </c>
      <c r="B2511" s="239" t="s">
        <v>674</v>
      </c>
      <c r="C2511" s="239" t="s">
        <v>632</v>
      </c>
      <c r="D2511" s="239" t="s">
        <v>3010</v>
      </c>
      <c r="E2511" s="239">
        <v>0</v>
      </c>
      <c r="F2511" s="239" t="s">
        <v>2484</v>
      </c>
      <c r="G2511" s="239" t="s">
        <v>25</v>
      </c>
      <c r="H2511" s="239">
        <v>2</v>
      </c>
      <c r="I2511" s="239" t="s">
        <v>17</v>
      </c>
      <c r="J2511" s="239" t="s">
        <v>17</v>
      </c>
      <c r="K2511" s="239" t="s">
        <v>4008</v>
      </c>
      <c r="L2511" s="240">
        <v>44498</v>
      </c>
      <c r="M2511" s="239" t="s">
        <v>20</v>
      </c>
    </row>
    <row r="2512" spans="1:13" x14ac:dyDescent="0.35">
      <c r="A2512" s="237" t="s">
        <v>673</v>
      </c>
      <c r="B2512" s="237" t="s">
        <v>674</v>
      </c>
      <c r="C2512" s="237" t="s">
        <v>632</v>
      </c>
      <c r="D2512" s="237" t="s">
        <v>3012</v>
      </c>
      <c r="E2512" s="237">
        <v>2</v>
      </c>
      <c r="F2512" s="237" t="s">
        <v>2484</v>
      </c>
      <c r="G2512" s="237" t="s">
        <v>25</v>
      </c>
      <c r="H2512" s="237">
        <v>2</v>
      </c>
      <c r="I2512" s="237" t="s">
        <v>17</v>
      </c>
      <c r="J2512" s="237" t="s">
        <v>17</v>
      </c>
      <c r="K2512" s="237" t="s">
        <v>4009</v>
      </c>
      <c r="L2512" s="238">
        <v>44498</v>
      </c>
      <c r="M2512" s="237" t="s">
        <v>20</v>
      </c>
    </row>
    <row r="2513" spans="1:13" x14ac:dyDescent="0.35">
      <c r="A2513" s="239" t="s">
        <v>673</v>
      </c>
      <c r="B2513" s="239" t="s">
        <v>674</v>
      </c>
      <c r="C2513" s="239" t="s">
        <v>632</v>
      </c>
      <c r="D2513" s="239" t="s">
        <v>3027</v>
      </c>
      <c r="E2513" s="239">
        <v>0</v>
      </c>
      <c r="F2513" s="239" t="s">
        <v>2484</v>
      </c>
      <c r="G2513" s="239" t="s">
        <v>25</v>
      </c>
      <c r="H2513" s="239">
        <v>2</v>
      </c>
      <c r="I2513" s="239" t="s">
        <v>17</v>
      </c>
      <c r="J2513" s="239" t="s">
        <v>17</v>
      </c>
      <c r="K2513" s="239" t="s">
        <v>4010</v>
      </c>
      <c r="L2513" s="240">
        <v>44498</v>
      </c>
      <c r="M2513" s="239" t="s">
        <v>20</v>
      </c>
    </row>
    <row r="2514" spans="1:13" x14ac:dyDescent="0.35">
      <c r="A2514" s="237" t="s">
        <v>673</v>
      </c>
      <c r="B2514" s="237" t="s">
        <v>674</v>
      </c>
      <c r="C2514" s="237" t="s">
        <v>632</v>
      </c>
      <c r="D2514" s="237" t="s">
        <v>3014</v>
      </c>
      <c r="E2514" s="237">
        <v>2</v>
      </c>
      <c r="F2514" s="237" t="s">
        <v>2484</v>
      </c>
      <c r="G2514" s="237" t="s">
        <v>25</v>
      </c>
      <c r="H2514" s="237">
        <v>2</v>
      </c>
      <c r="I2514" s="237" t="s">
        <v>17</v>
      </c>
      <c r="J2514" s="237" t="s">
        <v>17</v>
      </c>
      <c r="K2514" s="237" t="s">
        <v>4011</v>
      </c>
      <c r="L2514" s="238">
        <v>44498</v>
      </c>
      <c r="M2514" s="237" t="s">
        <v>20</v>
      </c>
    </row>
    <row r="2515" spans="1:13" x14ac:dyDescent="0.35">
      <c r="A2515" s="239" t="s">
        <v>673</v>
      </c>
      <c r="B2515" s="239" t="s">
        <v>674</v>
      </c>
      <c r="C2515" s="239" t="s">
        <v>632</v>
      </c>
      <c r="D2515" s="239" t="s">
        <v>3016</v>
      </c>
      <c r="E2515" s="239">
        <v>2</v>
      </c>
      <c r="F2515" s="239" t="s">
        <v>2484</v>
      </c>
      <c r="G2515" s="239" t="s">
        <v>25</v>
      </c>
      <c r="H2515" s="239">
        <v>2</v>
      </c>
      <c r="I2515" s="239" t="s">
        <v>17</v>
      </c>
      <c r="J2515" s="239" t="s">
        <v>17</v>
      </c>
      <c r="K2515" s="239" t="s">
        <v>4012</v>
      </c>
      <c r="L2515" s="240">
        <v>44498</v>
      </c>
      <c r="M2515" s="239" t="s">
        <v>20</v>
      </c>
    </row>
    <row r="2516" spans="1:13" x14ac:dyDescent="0.35">
      <c r="A2516" s="237" t="s">
        <v>673</v>
      </c>
      <c r="B2516" s="237" t="s">
        <v>674</v>
      </c>
      <c r="C2516" s="237" t="s">
        <v>632</v>
      </c>
      <c r="D2516" s="237" t="s">
        <v>2483</v>
      </c>
      <c r="E2516" s="237">
        <v>0</v>
      </c>
      <c r="F2516" s="237" t="s">
        <v>2484</v>
      </c>
      <c r="G2516" s="237" t="s">
        <v>25</v>
      </c>
      <c r="H2516" s="237">
        <v>2</v>
      </c>
      <c r="I2516" s="237" t="s">
        <v>17</v>
      </c>
      <c r="J2516" s="237" t="s">
        <v>17</v>
      </c>
      <c r="K2516" s="237" t="s">
        <v>4013</v>
      </c>
      <c r="L2516" s="238">
        <v>44498</v>
      </c>
      <c r="M2516" s="237" t="s">
        <v>20</v>
      </c>
    </row>
    <row r="2517" spans="1:13" x14ac:dyDescent="0.35">
      <c r="A2517" s="239" t="s">
        <v>1350</v>
      </c>
      <c r="B2517" s="239" t="s">
        <v>1351</v>
      </c>
      <c r="C2517" s="239" t="s">
        <v>1352</v>
      </c>
      <c r="D2517" s="239" t="s">
        <v>3004</v>
      </c>
      <c r="E2517" s="239">
        <v>0</v>
      </c>
      <c r="F2517" s="239" t="s">
        <v>2484</v>
      </c>
      <c r="G2517" s="239" t="s">
        <v>25</v>
      </c>
      <c r="H2517" s="239">
        <v>2</v>
      </c>
      <c r="I2517" s="239" t="s">
        <v>17</v>
      </c>
      <c r="J2517" s="239" t="s">
        <v>17</v>
      </c>
      <c r="K2517" s="239" t="s">
        <v>4014</v>
      </c>
      <c r="L2517" s="240">
        <v>44498</v>
      </c>
      <c r="M2517" s="239" t="s">
        <v>20</v>
      </c>
    </row>
    <row r="2518" spans="1:13" x14ac:dyDescent="0.35">
      <c r="A2518" s="237" t="s">
        <v>1350</v>
      </c>
      <c r="B2518" s="237" t="s">
        <v>1351</v>
      </c>
      <c r="C2518" s="237" t="s">
        <v>1352</v>
      </c>
      <c r="D2518" s="237" t="s">
        <v>3006</v>
      </c>
      <c r="E2518" s="237">
        <v>2</v>
      </c>
      <c r="F2518" s="237" t="s">
        <v>2484</v>
      </c>
      <c r="G2518" s="237" t="s">
        <v>25</v>
      </c>
      <c r="H2518" s="237">
        <v>2</v>
      </c>
      <c r="I2518" s="237" t="s">
        <v>17</v>
      </c>
      <c r="J2518" s="237" t="s">
        <v>17</v>
      </c>
      <c r="K2518" s="237" t="s">
        <v>4015</v>
      </c>
      <c r="L2518" s="238">
        <v>44498</v>
      </c>
      <c r="M2518" s="237" t="s">
        <v>20</v>
      </c>
    </row>
    <row r="2519" spans="1:13" x14ac:dyDescent="0.35">
      <c r="A2519" s="239" t="s">
        <v>1350</v>
      </c>
      <c r="B2519" s="239" t="s">
        <v>1351</v>
      </c>
      <c r="C2519" s="239" t="s">
        <v>1352</v>
      </c>
      <c r="D2519" s="239" t="s">
        <v>3008</v>
      </c>
      <c r="E2519" s="239">
        <v>1</v>
      </c>
      <c r="F2519" s="239" t="s">
        <v>2484</v>
      </c>
      <c r="G2519" s="239" t="s">
        <v>25</v>
      </c>
      <c r="H2519" s="239">
        <v>2</v>
      </c>
      <c r="I2519" s="239" t="s">
        <v>17</v>
      </c>
      <c r="J2519" s="239" t="s">
        <v>17</v>
      </c>
      <c r="K2519" s="239" t="s">
        <v>4016</v>
      </c>
      <c r="L2519" s="240">
        <v>44498</v>
      </c>
      <c r="M2519" s="239" t="s">
        <v>20</v>
      </c>
    </row>
    <row r="2520" spans="1:13" x14ac:dyDescent="0.35">
      <c r="A2520" s="237" t="s">
        <v>1350</v>
      </c>
      <c r="B2520" s="237" t="s">
        <v>1351</v>
      </c>
      <c r="C2520" s="237" t="s">
        <v>1352</v>
      </c>
      <c r="D2520" s="237" t="s">
        <v>3010</v>
      </c>
      <c r="E2520" s="237">
        <v>0</v>
      </c>
      <c r="F2520" s="237" t="s">
        <v>2484</v>
      </c>
      <c r="G2520" s="237" t="s">
        <v>25</v>
      </c>
      <c r="H2520" s="237">
        <v>2</v>
      </c>
      <c r="I2520" s="237" t="s">
        <v>17</v>
      </c>
      <c r="J2520" s="237" t="s">
        <v>17</v>
      </c>
      <c r="K2520" s="237" t="s">
        <v>4017</v>
      </c>
      <c r="L2520" s="238">
        <v>44498</v>
      </c>
      <c r="M2520" s="237" t="s">
        <v>20</v>
      </c>
    </row>
    <row r="2521" spans="1:13" x14ac:dyDescent="0.35">
      <c r="A2521" s="239" t="s">
        <v>1350</v>
      </c>
      <c r="B2521" s="239" t="s">
        <v>1351</v>
      </c>
      <c r="C2521" s="239" t="s">
        <v>1352</v>
      </c>
      <c r="D2521" s="239" t="s">
        <v>3012</v>
      </c>
      <c r="E2521" s="239">
        <v>2</v>
      </c>
      <c r="F2521" s="239" t="s">
        <v>2484</v>
      </c>
      <c r="G2521" s="239" t="s">
        <v>25</v>
      </c>
      <c r="H2521" s="239">
        <v>2</v>
      </c>
      <c r="I2521" s="239" t="s">
        <v>17</v>
      </c>
      <c r="J2521" s="239" t="s">
        <v>17</v>
      </c>
      <c r="K2521" s="239" t="s">
        <v>4018</v>
      </c>
      <c r="L2521" s="240">
        <v>44498</v>
      </c>
      <c r="M2521" s="239" t="s">
        <v>20</v>
      </c>
    </row>
    <row r="2522" spans="1:13" x14ac:dyDescent="0.35">
      <c r="A2522" s="237" t="s">
        <v>1350</v>
      </c>
      <c r="B2522" s="237" t="s">
        <v>1351</v>
      </c>
      <c r="C2522" s="237" t="s">
        <v>1352</v>
      </c>
      <c r="D2522" s="237" t="s">
        <v>3027</v>
      </c>
      <c r="E2522" s="237">
        <v>0</v>
      </c>
      <c r="F2522" s="237" t="s">
        <v>2484</v>
      </c>
      <c r="G2522" s="237" t="s">
        <v>25</v>
      </c>
      <c r="H2522" s="237">
        <v>2</v>
      </c>
      <c r="I2522" s="237" t="s">
        <v>17</v>
      </c>
      <c r="J2522" s="237" t="s">
        <v>17</v>
      </c>
      <c r="K2522" s="237" t="s">
        <v>4019</v>
      </c>
      <c r="L2522" s="238">
        <v>44498</v>
      </c>
      <c r="M2522" s="237" t="s">
        <v>20</v>
      </c>
    </row>
    <row r="2523" spans="1:13" x14ac:dyDescent="0.35">
      <c r="A2523" s="239" t="s">
        <v>1350</v>
      </c>
      <c r="B2523" s="239" t="s">
        <v>1351</v>
      </c>
      <c r="C2523" s="239" t="s">
        <v>1352</v>
      </c>
      <c r="D2523" s="239" t="s">
        <v>3014</v>
      </c>
      <c r="E2523" s="239">
        <v>2</v>
      </c>
      <c r="F2523" s="239" t="s">
        <v>2484</v>
      </c>
      <c r="G2523" s="239" t="s">
        <v>25</v>
      </c>
      <c r="H2523" s="239">
        <v>2</v>
      </c>
      <c r="I2523" s="239" t="s">
        <v>17</v>
      </c>
      <c r="J2523" s="239" t="s">
        <v>17</v>
      </c>
      <c r="K2523" s="239" t="s">
        <v>4020</v>
      </c>
      <c r="L2523" s="240">
        <v>44498</v>
      </c>
      <c r="M2523" s="239" t="s">
        <v>20</v>
      </c>
    </row>
    <row r="2524" spans="1:13" x14ac:dyDescent="0.35">
      <c r="A2524" s="237" t="s">
        <v>1350</v>
      </c>
      <c r="B2524" s="237" t="s">
        <v>1351</v>
      </c>
      <c r="C2524" s="237" t="s">
        <v>1352</v>
      </c>
      <c r="D2524" s="237" t="s">
        <v>3016</v>
      </c>
      <c r="E2524" s="237">
        <v>1</v>
      </c>
      <c r="F2524" s="237" t="s">
        <v>2484</v>
      </c>
      <c r="G2524" s="237" t="s">
        <v>25</v>
      </c>
      <c r="H2524" s="237">
        <v>2</v>
      </c>
      <c r="I2524" s="237" t="s">
        <v>17</v>
      </c>
      <c r="J2524" s="237" t="s">
        <v>17</v>
      </c>
      <c r="K2524" s="237" t="s">
        <v>4021</v>
      </c>
      <c r="L2524" s="238">
        <v>44498</v>
      </c>
      <c r="M2524" s="237" t="s">
        <v>20</v>
      </c>
    </row>
    <row r="2525" spans="1:13" x14ac:dyDescent="0.35">
      <c r="A2525" s="239" t="s">
        <v>1350</v>
      </c>
      <c r="B2525" s="239" t="s">
        <v>1351</v>
      </c>
      <c r="C2525" s="239" t="s">
        <v>1352</v>
      </c>
      <c r="D2525" s="239" t="s">
        <v>2483</v>
      </c>
      <c r="E2525" s="239">
        <v>0</v>
      </c>
      <c r="F2525" s="239" t="s">
        <v>2484</v>
      </c>
      <c r="G2525" s="239" t="s">
        <v>25</v>
      </c>
      <c r="H2525" s="239">
        <v>2</v>
      </c>
      <c r="I2525" s="239" t="s">
        <v>17</v>
      </c>
      <c r="J2525" s="239" t="s">
        <v>17</v>
      </c>
      <c r="K2525" s="239" t="s">
        <v>4022</v>
      </c>
      <c r="L2525" s="240">
        <v>44498</v>
      </c>
      <c r="M2525" s="239" t="s">
        <v>20</v>
      </c>
    </row>
    <row r="2526" spans="1:13" x14ac:dyDescent="0.35">
      <c r="A2526" s="237" t="s">
        <v>249</v>
      </c>
      <c r="B2526" s="237" t="s">
        <v>250</v>
      </c>
      <c r="C2526" s="237" t="s">
        <v>251</v>
      </c>
      <c r="D2526" s="237" t="s">
        <v>3004</v>
      </c>
      <c r="E2526" s="237">
        <v>0</v>
      </c>
      <c r="F2526" s="237" t="s">
        <v>2484</v>
      </c>
      <c r="G2526" s="237" t="s">
        <v>25</v>
      </c>
      <c r="H2526" s="237">
        <v>2</v>
      </c>
      <c r="I2526" s="237" t="s">
        <v>17</v>
      </c>
      <c r="J2526" s="237" t="s">
        <v>17</v>
      </c>
      <c r="K2526" s="237" t="s">
        <v>4023</v>
      </c>
      <c r="L2526" s="238">
        <v>44499</v>
      </c>
      <c r="M2526" s="237" t="s">
        <v>20</v>
      </c>
    </row>
    <row r="2527" spans="1:13" x14ac:dyDescent="0.35">
      <c r="A2527" s="239" t="s">
        <v>249</v>
      </c>
      <c r="B2527" s="239" t="s">
        <v>250</v>
      </c>
      <c r="C2527" s="239" t="s">
        <v>251</v>
      </c>
      <c r="D2527" s="239" t="s">
        <v>3006</v>
      </c>
      <c r="E2527" s="239">
        <v>1</v>
      </c>
      <c r="F2527" s="239" t="s">
        <v>2484</v>
      </c>
      <c r="G2527" s="239" t="s">
        <v>25</v>
      </c>
      <c r="H2527" s="239">
        <v>2</v>
      </c>
      <c r="I2527" s="239" t="s">
        <v>17</v>
      </c>
      <c r="J2527" s="239" t="s">
        <v>17</v>
      </c>
      <c r="K2527" s="239" t="s">
        <v>4024</v>
      </c>
      <c r="L2527" s="240">
        <v>44499</v>
      </c>
      <c r="M2527" s="239" t="s">
        <v>20</v>
      </c>
    </row>
    <row r="2528" spans="1:13" x14ac:dyDescent="0.35">
      <c r="A2528" s="237" t="s">
        <v>249</v>
      </c>
      <c r="B2528" s="237" t="s">
        <v>250</v>
      </c>
      <c r="C2528" s="237" t="s">
        <v>251</v>
      </c>
      <c r="D2528" s="237" t="s">
        <v>3008</v>
      </c>
      <c r="E2528" s="237">
        <v>2</v>
      </c>
      <c r="F2528" s="237" t="s">
        <v>2484</v>
      </c>
      <c r="G2528" s="237" t="s">
        <v>25</v>
      </c>
      <c r="H2528" s="237">
        <v>2</v>
      </c>
      <c r="I2528" s="237" t="s">
        <v>17</v>
      </c>
      <c r="J2528" s="237" t="s">
        <v>17</v>
      </c>
      <c r="K2528" s="237" t="s">
        <v>4025</v>
      </c>
      <c r="L2528" s="238">
        <v>44499</v>
      </c>
      <c r="M2528" s="237" t="s">
        <v>20</v>
      </c>
    </row>
    <row r="2529" spans="1:13" x14ac:dyDescent="0.35">
      <c r="A2529" s="239" t="s">
        <v>249</v>
      </c>
      <c r="B2529" s="239" t="s">
        <v>250</v>
      </c>
      <c r="C2529" s="239" t="s">
        <v>251</v>
      </c>
      <c r="D2529" s="239" t="s">
        <v>3010</v>
      </c>
      <c r="E2529" s="239">
        <v>3</v>
      </c>
      <c r="F2529" s="239" t="s">
        <v>2484</v>
      </c>
      <c r="G2529" s="239" t="s">
        <v>25</v>
      </c>
      <c r="H2529" s="239">
        <v>2</v>
      </c>
      <c r="I2529" s="239" t="s">
        <v>17</v>
      </c>
      <c r="J2529" s="239" t="s">
        <v>17</v>
      </c>
      <c r="K2529" s="239" t="s">
        <v>4026</v>
      </c>
      <c r="L2529" s="240">
        <v>44499</v>
      </c>
      <c r="M2529" s="239" t="s">
        <v>20</v>
      </c>
    </row>
    <row r="2530" spans="1:13" x14ac:dyDescent="0.35">
      <c r="A2530" s="237" t="s">
        <v>249</v>
      </c>
      <c r="B2530" s="237" t="s">
        <v>250</v>
      </c>
      <c r="C2530" s="237" t="s">
        <v>251</v>
      </c>
      <c r="D2530" s="237" t="s">
        <v>3012</v>
      </c>
      <c r="E2530" s="237">
        <v>3</v>
      </c>
      <c r="F2530" s="237" t="s">
        <v>2484</v>
      </c>
      <c r="G2530" s="237" t="s">
        <v>25</v>
      </c>
      <c r="H2530" s="237">
        <v>2</v>
      </c>
      <c r="I2530" s="237" t="s">
        <v>17</v>
      </c>
      <c r="J2530" s="237" t="s">
        <v>17</v>
      </c>
      <c r="K2530" s="237" t="s">
        <v>4027</v>
      </c>
      <c r="L2530" s="238">
        <v>44499</v>
      </c>
      <c r="M2530" s="237" t="s">
        <v>20</v>
      </c>
    </row>
    <row r="2531" spans="1:13" x14ac:dyDescent="0.35">
      <c r="A2531" s="239" t="s">
        <v>249</v>
      </c>
      <c r="B2531" s="239" t="s">
        <v>250</v>
      </c>
      <c r="C2531" s="239" t="s">
        <v>251</v>
      </c>
      <c r="D2531" s="239" t="s">
        <v>3027</v>
      </c>
      <c r="E2531" s="239">
        <v>1</v>
      </c>
      <c r="F2531" s="239" t="s">
        <v>2484</v>
      </c>
      <c r="G2531" s="239" t="s">
        <v>25</v>
      </c>
      <c r="H2531" s="239">
        <v>2</v>
      </c>
      <c r="I2531" s="239" t="s">
        <v>17</v>
      </c>
      <c r="J2531" s="239" t="s">
        <v>17</v>
      </c>
      <c r="K2531" s="239" t="s">
        <v>4028</v>
      </c>
      <c r="L2531" s="240">
        <v>44499</v>
      </c>
      <c r="M2531" s="239" t="s">
        <v>20</v>
      </c>
    </row>
    <row r="2532" spans="1:13" x14ac:dyDescent="0.35">
      <c r="A2532" s="237" t="s">
        <v>249</v>
      </c>
      <c r="B2532" s="237" t="s">
        <v>250</v>
      </c>
      <c r="C2532" s="237" t="s">
        <v>251</v>
      </c>
      <c r="D2532" s="237" t="s">
        <v>3014</v>
      </c>
      <c r="E2532" s="237">
        <v>3</v>
      </c>
      <c r="F2532" s="237" t="s">
        <v>2484</v>
      </c>
      <c r="G2532" s="237" t="s">
        <v>25</v>
      </c>
      <c r="H2532" s="237">
        <v>2</v>
      </c>
      <c r="I2532" s="237" t="s">
        <v>17</v>
      </c>
      <c r="J2532" s="237" t="s">
        <v>17</v>
      </c>
      <c r="K2532" s="237" t="s">
        <v>4029</v>
      </c>
      <c r="L2532" s="238">
        <v>44499</v>
      </c>
      <c r="M2532" s="237" t="s">
        <v>20</v>
      </c>
    </row>
    <row r="2533" spans="1:13" x14ac:dyDescent="0.35">
      <c r="A2533" s="239" t="s">
        <v>249</v>
      </c>
      <c r="B2533" s="239" t="s">
        <v>250</v>
      </c>
      <c r="C2533" s="239" t="s">
        <v>251</v>
      </c>
      <c r="D2533" s="239" t="s">
        <v>3016</v>
      </c>
      <c r="E2533" s="239">
        <v>3</v>
      </c>
      <c r="F2533" s="239" t="s">
        <v>2484</v>
      </c>
      <c r="G2533" s="239" t="s">
        <v>25</v>
      </c>
      <c r="H2533" s="239">
        <v>2</v>
      </c>
      <c r="I2533" s="239" t="s">
        <v>17</v>
      </c>
      <c r="J2533" s="239" t="s">
        <v>17</v>
      </c>
      <c r="K2533" s="239" t="s">
        <v>4030</v>
      </c>
      <c r="L2533" s="240">
        <v>44499</v>
      </c>
      <c r="M2533" s="239" t="s">
        <v>20</v>
      </c>
    </row>
    <row r="2534" spans="1:13" x14ac:dyDescent="0.35">
      <c r="A2534" s="237" t="s">
        <v>249</v>
      </c>
      <c r="B2534" s="237" t="s">
        <v>250</v>
      </c>
      <c r="C2534" s="237" t="s">
        <v>251</v>
      </c>
      <c r="D2534" s="237" t="s">
        <v>2483</v>
      </c>
      <c r="E2534" s="237">
        <v>0</v>
      </c>
      <c r="F2534" s="237" t="s">
        <v>2484</v>
      </c>
      <c r="G2534" s="237" t="s">
        <v>25</v>
      </c>
      <c r="H2534" s="237">
        <v>2</v>
      </c>
      <c r="I2534" s="237" t="s">
        <v>17</v>
      </c>
      <c r="J2534" s="237" t="s">
        <v>17</v>
      </c>
      <c r="K2534" s="237" t="s">
        <v>4031</v>
      </c>
      <c r="L2534" s="238">
        <v>44499</v>
      </c>
      <c r="M2534" s="237" t="s">
        <v>20</v>
      </c>
    </row>
    <row r="2535" spans="1:13" x14ac:dyDescent="0.35">
      <c r="A2535" s="239" t="s">
        <v>267</v>
      </c>
      <c r="B2535" s="239" t="s">
        <v>268</v>
      </c>
      <c r="C2535" s="239" t="s">
        <v>251</v>
      </c>
      <c r="D2535" s="239" t="s">
        <v>3004</v>
      </c>
      <c r="E2535" s="239">
        <v>0</v>
      </c>
      <c r="F2535" s="239" t="s">
        <v>2484</v>
      </c>
      <c r="G2535" s="239" t="s">
        <v>25</v>
      </c>
      <c r="H2535" s="239">
        <v>2</v>
      </c>
      <c r="I2535" s="239" t="s">
        <v>17</v>
      </c>
      <c r="J2535" s="239" t="s">
        <v>17</v>
      </c>
      <c r="K2535" s="239" t="s">
        <v>4032</v>
      </c>
      <c r="L2535" s="240">
        <v>44499</v>
      </c>
      <c r="M2535" s="239" t="s">
        <v>20</v>
      </c>
    </row>
    <row r="2536" spans="1:13" x14ac:dyDescent="0.35">
      <c r="A2536" s="237" t="s">
        <v>267</v>
      </c>
      <c r="B2536" s="237" t="s">
        <v>268</v>
      </c>
      <c r="C2536" s="237" t="s">
        <v>251</v>
      </c>
      <c r="D2536" s="237" t="s">
        <v>3006</v>
      </c>
      <c r="E2536" s="237">
        <v>1</v>
      </c>
      <c r="F2536" s="237" t="s">
        <v>2484</v>
      </c>
      <c r="G2536" s="237" t="s">
        <v>25</v>
      </c>
      <c r="H2536" s="237">
        <v>2</v>
      </c>
      <c r="I2536" s="237" t="s">
        <v>17</v>
      </c>
      <c r="J2536" s="237" t="s">
        <v>17</v>
      </c>
      <c r="K2536" s="237" t="s">
        <v>4033</v>
      </c>
      <c r="L2536" s="238">
        <v>44499</v>
      </c>
      <c r="M2536" s="237" t="s">
        <v>20</v>
      </c>
    </row>
    <row r="2537" spans="1:13" x14ac:dyDescent="0.35">
      <c r="A2537" s="239" t="s">
        <v>267</v>
      </c>
      <c r="B2537" s="239" t="s">
        <v>268</v>
      </c>
      <c r="C2537" s="239" t="s">
        <v>251</v>
      </c>
      <c r="D2537" s="239" t="s">
        <v>3008</v>
      </c>
      <c r="E2537" s="239">
        <v>2</v>
      </c>
      <c r="F2537" s="239" t="s">
        <v>2484</v>
      </c>
      <c r="G2537" s="239" t="s">
        <v>25</v>
      </c>
      <c r="H2537" s="239">
        <v>2</v>
      </c>
      <c r="I2537" s="239" t="s">
        <v>17</v>
      </c>
      <c r="J2537" s="239" t="s">
        <v>17</v>
      </c>
      <c r="K2537" s="239" t="s">
        <v>4034</v>
      </c>
      <c r="L2537" s="240">
        <v>44499</v>
      </c>
      <c r="M2537" s="239" t="s">
        <v>20</v>
      </c>
    </row>
    <row r="2538" spans="1:13" x14ac:dyDescent="0.35">
      <c r="A2538" s="237" t="s">
        <v>267</v>
      </c>
      <c r="B2538" s="237" t="s">
        <v>268</v>
      </c>
      <c r="C2538" s="237" t="s">
        <v>251</v>
      </c>
      <c r="D2538" s="237" t="s">
        <v>3010</v>
      </c>
      <c r="E2538" s="237">
        <v>3</v>
      </c>
      <c r="F2538" s="237" t="s">
        <v>2484</v>
      </c>
      <c r="G2538" s="237" t="s">
        <v>25</v>
      </c>
      <c r="H2538" s="237">
        <v>2</v>
      </c>
      <c r="I2538" s="237" t="s">
        <v>17</v>
      </c>
      <c r="J2538" s="237" t="s">
        <v>17</v>
      </c>
      <c r="K2538" s="237" t="s">
        <v>4035</v>
      </c>
      <c r="L2538" s="238">
        <v>44499</v>
      </c>
      <c r="M2538" s="237" t="s">
        <v>20</v>
      </c>
    </row>
    <row r="2539" spans="1:13" x14ac:dyDescent="0.35">
      <c r="A2539" s="239" t="s">
        <v>267</v>
      </c>
      <c r="B2539" s="239" t="s">
        <v>268</v>
      </c>
      <c r="C2539" s="239" t="s">
        <v>251</v>
      </c>
      <c r="D2539" s="239" t="s">
        <v>3012</v>
      </c>
      <c r="E2539" s="239">
        <v>3</v>
      </c>
      <c r="F2539" s="239" t="s">
        <v>2484</v>
      </c>
      <c r="G2539" s="239" t="s">
        <v>25</v>
      </c>
      <c r="H2539" s="239">
        <v>2</v>
      </c>
      <c r="I2539" s="239" t="s">
        <v>17</v>
      </c>
      <c r="J2539" s="239" t="s">
        <v>17</v>
      </c>
      <c r="K2539" s="239" t="s">
        <v>4036</v>
      </c>
      <c r="L2539" s="240">
        <v>44499</v>
      </c>
      <c r="M2539" s="239" t="s">
        <v>20</v>
      </c>
    </row>
    <row r="2540" spans="1:13" x14ac:dyDescent="0.35">
      <c r="A2540" s="237" t="s">
        <v>267</v>
      </c>
      <c r="B2540" s="237" t="s">
        <v>268</v>
      </c>
      <c r="C2540" s="237" t="s">
        <v>251</v>
      </c>
      <c r="D2540" s="237" t="s">
        <v>3027</v>
      </c>
      <c r="E2540" s="237">
        <v>1</v>
      </c>
      <c r="F2540" s="237" t="s">
        <v>2484</v>
      </c>
      <c r="G2540" s="237" t="s">
        <v>25</v>
      </c>
      <c r="H2540" s="237">
        <v>2</v>
      </c>
      <c r="I2540" s="237" t="s">
        <v>17</v>
      </c>
      <c r="J2540" s="237" t="s">
        <v>17</v>
      </c>
      <c r="K2540" s="237" t="s">
        <v>4037</v>
      </c>
      <c r="L2540" s="238">
        <v>44499</v>
      </c>
      <c r="M2540" s="237" t="s">
        <v>20</v>
      </c>
    </row>
    <row r="2541" spans="1:13" x14ac:dyDescent="0.35">
      <c r="A2541" s="239" t="s">
        <v>267</v>
      </c>
      <c r="B2541" s="239" t="s">
        <v>268</v>
      </c>
      <c r="C2541" s="239" t="s">
        <v>251</v>
      </c>
      <c r="D2541" s="239" t="s">
        <v>3014</v>
      </c>
      <c r="E2541" s="239">
        <v>3</v>
      </c>
      <c r="F2541" s="239" t="s">
        <v>2484</v>
      </c>
      <c r="G2541" s="239" t="s">
        <v>25</v>
      </c>
      <c r="H2541" s="239">
        <v>2</v>
      </c>
      <c r="I2541" s="239" t="s">
        <v>17</v>
      </c>
      <c r="J2541" s="239" t="s">
        <v>17</v>
      </c>
      <c r="K2541" s="239" t="s">
        <v>4038</v>
      </c>
      <c r="L2541" s="240">
        <v>44499</v>
      </c>
      <c r="M2541" s="239" t="s">
        <v>20</v>
      </c>
    </row>
    <row r="2542" spans="1:13" x14ac:dyDescent="0.35">
      <c r="A2542" s="237" t="s">
        <v>267</v>
      </c>
      <c r="B2542" s="237" t="s">
        <v>268</v>
      </c>
      <c r="C2542" s="237" t="s">
        <v>251</v>
      </c>
      <c r="D2542" s="237" t="s">
        <v>3016</v>
      </c>
      <c r="E2542" s="237">
        <v>3</v>
      </c>
      <c r="F2542" s="237" t="s">
        <v>2484</v>
      </c>
      <c r="G2542" s="237" t="s">
        <v>25</v>
      </c>
      <c r="H2542" s="237">
        <v>2</v>
      </c>
      <c r="I2542" s="237" t="s">
        <v>17</v>
      </c>
      <c r="J2542" s="237" t="s">
        <v>17</v>
      </c>
      <c r="K2542" s="237" t="s">
        <v>4039</v>
      </c>
      <c r="L2542" s="238">
        <v>44499</v>
      </c>
      <c r="M2542" s="237" t="s">
        <v>20</v>
      </c>
    </row>
    <row r="2543" spans="1:13" x14ac:dyDescent="0.35">
      <c r="A2543" s="239" t="s">
        <v>267</v>
      </c>
      <c r="B2543" s="239" t="s">
        <v>268</v>
      </c>
      <c r="C2543" s="239" t="s">
        <v>251</v>
      </c>
      <c r="D2543" s="239" t="s">
        <v>2483</v>
      </c>
      <c r="E2543" s="239">
        <v>0</v>
      </c>
      <c r="F2543" s="239" t="s">
        <v>2484</v>
      </c>
      <c r="G2543" s="239" t="s">
        <v>25</v>
      </c>
      <c r="H2543" s="239">
        <v>2</v>
      </c>
      <c r="I2543" s="239" t="s">
        <v>17</v>
      </c>
      <c r="J2543" s="239" t="s">
        <v>17</v>
      </c>
      <c r="K2543" s="239" t="s">
        <v>4040</v>
      </c>
      <c r="L2543" s="240">
        <v>44499</v>
      </c>
      <c r="M2543" s="239" t="s">
        <v>20</v>
      </c>
    </row>
    <row r="2544" spans="1:13" x14ac:dyDescent="0.35">
      <c r="A2544" s="237" t="s">
        <v>1365</v>
      </c>
      <c r="B2544" s="237" t="s">
        <v>1366</v>
      </c>
      <c r="C2544" s="237" t="s">
        <v>251</v>
      </c>
      <c r="D2544" s="237" t="s">
        <v>3004</v>
      </c>
      <c r="E2544" s="237">
        <v>0</v>
      </c>
      <c r="F2544" s="237" t="s">
        <v>2484</v>
      </c>
      <c r="G2544" s="237" t="s">
        <v>25</v>
      </c>
      <c r="H2544" s="237">
        <v>2</v>
      </c>
      <c r="I2544" s="237" t="s">
        <v>17</v>
      </c>
      <c r="J2544" s="237" t="s">
        <v>17</v>
      </c>
      <c r="K2544" s="237" t="s">
        <v>4041</v>
      </c>
      <c r="L2544" s="238">
        <v>44499</v>
      </c>
      <c r="M2544" s="237" t="s">
        <v>20</v>
      </c>
    </row>
    <row r="2545" spans="1:13" x14ac:dyDescent="0.35">
      <c r="A2545" s="239" t="s">
        <v>1365</v>
      </c>
      <c r="B2545" s="239" t="s">
        <v>1366</v>
      </c>
      <c r="C2545" s="239" t="s">
        <v>251</v>
      </c>
      <c r="D2545" s="239" t="s">
        <v>3006</v>
      </c>
      <c r="E2545" s="239">
        <v>1</v>
      </c>
      <c r="F2545" s="239" t="s">
        <v>2484</v>
      </c>
      <c r="G2545" s="239" t="s">
        <v>25</v>
      </c>
      <c r="H2545" s="239">
        <v>2</v>
      </c>
      <c r="I2545" s="239" t="s">
        <v>17</v>
      </c>
      <c r="J2545" s="239" t="s">
        <v>17</v>
      </c>
      <c r="K2545" s="239" t="s">
        <v>4042</v>
      </c>
      <c r="L2545" s="240">
        <v>44499</v>
      </c>
      <c r="M2545" s="239" t="s">
        <v>20</v>
      </c>
    </row>
    <row r="2546" spans="1:13" x14ac:dyDescent="0.35">
      <c r="A2546" s="237" t="s">
        <v>1365</v>
      </c>
      <c r="B2546" s="237" t="s">
        <v>1366</v>
      </c>
      <c r="C2546" s="237" t="s">
        <v>251</v>
      </c>
      <c r="D2546" s="237" t="s">
        <v>3008</v>
      </c>
      <c r="E2546" s="237">
        <v>1</v>
      </c>
      <c r="F2546" s="237" t="s">
        <v>2484</v>
      </c>
      <c r="G2546" s="237" t="s">
        <v>25</v>
      </c>
      <c r="H2546" s="237">
        <v>2</v>
      </c>
      <c r="I2546" s="237" t="s">
        <v>17</v>
      </c>
      <c r="J2546" s="237" t="s">
        <v>17</v>
      </c>
      <c r="K2546" s="237" t="s">
        <v>4043</v>
      </c>
      <c r="L2546" s="238">
        <v>44499</v>
      </c>
      <c r="M2546" s="237" t="s">
        <v>20</v>
      </c>
    </row>
    <row r="2547" spans="1:13" x14ac:dyDescent="0.35">
      <c r="A2547" s="239" t="s">
        <v>1365</v>
      </c>
      <c r="B2547" s="239" t="s">
        <v>1366</v>
      </c>
      <c r="C2547" s="239" t="s">
        <v>251</v>
      </c>
      <c r="D2547" s="239" t="s">
        <v>3010</v>
      </c>
      <c r="E2547" s="239">
        <v>2</v>
      </c>
      <c r="F2547" s="239" t="s">
        <v>2484</v>
      </c>
      <c r="G2547" s="239" t="s">
        <v>25</v>
      </c>
      <c r="H2547" s="239">
        <v>2</v>
      </c>
      <c r="I2547" s="239" t="s">
        <v>17</v>
      </c>
      <c r="J2547" s="239" t="s">
        <v>17</v>
      </c>
      <c r="K2547" s="239" t="s">
        <v>4044</v>
      </c>
      <c r="L2547" s="240">
        <v>44499</v>
      </c>
      <c r="M2547" s="239" t="s">
        <v>20</v>
      </c>
    </row>
    <row r="2548" spans="1:13" x14ac:dyDescent="0.35">
      <c r="A2548" s="237" t="s">
        <v>1365</v>
      </c>
      <c r="B2548" s="237" t="s">
        <v>1366</v>
      </c>
      <c r="C2548" s="237" t="s">
        <v>251</v>
      </c>
      <c r="D2548" s="237" t="s">
        <v>3012</v>
      </c>
      <c r="E2548" s="237">
        <v>3</v>
      </c>
      <c r="F2548" s="237" t="s">
        <v>2484</v>
      </c>
      <c r="G2548" s="237" t="s">
        <v>25</v>
      </c>
      <c r="H2548" s="237">
        <v>2</v>
      </c>
      <c r="I2548" s="237" t="s">
        <v>17</v>
      </c>
      <c r="J2548" s="237" t="s">
        <v>17</v>
      </c>
      <c r="K2548" s="237" t="s">
        <v>4045</v>
      </c>
      <c r="L2548" s="238">
        <v>44499</v>
      </c>
      <c r="M2548" s="237" t="s">
        <v>20</v>
      </c>
    </row>
    <row r="2549" spans="1:13" x14ac:dyDescent="0.35">
      <c r="A2549" s="239" t="s">
        <v>1365</v>
      </c>
      <c r="B2549" s="239" t="s">
        <v>1366</v>
      </c>
      <c r="C2549" s="239" t="s">
        <v>251</v>
      </c>
      <c r="D2549" s="239" t="s">
        <v>3027</v>
      </c>
      <c r="E2549" s="239">
        <v>0</v>
      </c>
      <c r="F2549" s="239" t="s">
        <v>2484</v>
      </c>
      <c r="G2549" s="239" t="s">
        <v>25</v>
      </c>
      <c r="H2549" s="239">
        <v>2</v>
      </c>
      <c r="I2549" s="239" t="s">
        <v>17</v>
      </c>
      <c r="J2549" s="239" t="s">
        <v>17</v>
      </c>
      <c r="K2549" s="239" t="s">
        <v>4046</v>
      </c>
      <c r="L2549" s="240">
        <v>44499</v>
      </c>
      <c r="M2549" s="239" t="s">
        <v>20</v>
      </c>
    </row>
    <row r="2550" spans="1:13" x14ac:dyDescent="0.35">
      <c r="A2550" s="237" t="s">
        <v>1365</v>
      </c>
      <c r="B2550" s="237" t="s">
        <v>1366</v>
      </c>
      <c r="C2550" s="237" t="s">
        <v>251</v>
      </c>
      <c r="D2550" s="237" t="s">
        <v>3014</v>
      </c>
      <c r="E2550" s="237">
        <v>2</v>
      </c>
      <c r="F2550" s="237" t="s">
        <v>2484</v>
      </c>
      <c r="G2550" s="237" t="s">
        <v>25</v>
      </c>
      <c r="H2550" s="237">
        <v>2</v>
      </c>
      <c r="I2550" s="237" t="s">
        <v>17</v>
      </c>
      <c r="J2550" s="237" t="s">
        <v>17</v>
      </c>
      <c r="K2550" s="237" t="s">
        <v>4047</v>
      </c>
      <c r="L2550" s="238">
        <v>44499</v>
      </c>
      <c r="M2550" s="237" t="s">
        <v>20</v>
      </c>
    </row>
    <row r="2551" spans="1:13" x14ac:dyDescent="0.35">
      <c r="A2551" s="239" t="s">
        <v>1365</v>
      </c>
      <c r="B2551" s="239" t="s">
        <v>1366</v>
      </c>
      <c r="C2551" s="239" t="s">
        <v>251</v>
      </c>
      <c r="D2551" s="239" t="s">
        <v>3016</v>
      </c>
      <c r="E2551" s="239">
        <v>3</v>
      </c>
      <c r="F2551" s="239" t="s">
        <v>2484</v>
      </c>
      <c r="G2551" s="239" t="s">
        <v>25</v>
      </c>
      <c r="H2551" s="239">
        <v>2</v>
      </c>
      <c r="I2551" s="239" t="s">
        <v>17</v>
      </c>
      <c r="J2551" s="239" t="s">
        <v>17</v>
      </c>
      <c r="K2551" s="239" t="s">
        <v>4048</v>
      </c>
      <c r="L2551" s="240">
        <v>44499</v>
      </c>
      <c r="M2551" s="239" t="s">
        <v>20</v>
      </c>
    </row>
    <row r="2552" spans="1:13" x14ac:dyDescent="0.35">
      <c r="A2552" s="237" t="s">
        <v>1365</v>
      </c>
      <c r="B2552" s="237" t="s">
        <v>1366</v>
      </c>
      <c r="C2552" s="237" t="s">
        <v>251</v>
      </c>
      <c r="D2552" s="237" t="s">
        <v>2483</v>
      </c>
      <c r="E2552" s="237">
        <v>0</v>
      </c>
      <c r="F2552" s="237" t="s">
        <v>2484</v>
      </c>
      <c r="G2552" s="237" t="s">
        <v>25</v>
      </c>
      <c r="H2552" s="237">
        <v>2</v>
      </c>
      <c r="I2552" s="237" t="s">
        <v>17</v>
      </c>
      <c r="J2552" s="237" t="s">
        <v>17</v>
      </c>
      <c r="K2552" s="237" t="s">
        <v>4049</v>
      </c>
      <c r="L2552" s="238">
        <v>44499</v>
      </c>
      <c r="M2552" s="237" t="s">
        <v>20</v>
      </c>
    </row>
    <row r="2553" spans="1:13" x14ac:dyDescent="0.35">
      <c r="A2553" s="239" t="s">
        <v>857</v>
      </c>
      <c r="B2553" s="239" t="s">
        <v>858</v>
      </c>
      <c r="C2553" s="239" t="s">
        <v>859</v>
      </c>
      <c r="D2553" s="239" t="s">
        <v>3004</v>
      </c>
      <c r="E2553" s="239">
        <v>2</v>
      </c>
      <c r="F2553" s="239" t="s">
        <v>2484</v>
      </c>
      <c r="G2553" s="239" t="s">
        <v>25</v>
      </c>
      <c r="H2553" s="239">
        <v>2</v>
      </c>
      <c r="I2553" s="239" t="s">
        <v>17</v>
      </c>
      <c r="J2553" s="239" t="s">
        <v>17</v>
      </c>
      <c r="K2553" s="239" t="s">
        <v>4050</v>
      </c>
      <c r="L2553" s="240">
        <v>44499</v>
      </c>
      <c r="M2553" s="239" t="s">
        <v>20</v>
      </c>
    </row>
    <row r="2554" spans="1:13" x14ac:dyDescent="0.35">
      <c r="A2554" s="237" t="s">
        <v>857</v>
      </c>
      <c r="B2554" s="237" t="s">
        <v>858</v>
      </c>
      <c r="C2554" s="237" t="s">
        <v>859</v>
      </c>
      <c r="D2554" s="237" t="s">
        <v>3006</v>
      </c>
      <c r="E2554" s="237">
        <v>1</v>
      </c>
      <c r="F2554" s="237" t="s">
        <v>2484</v>
      </c>
      <c r="G2554" s="237" t="s">
        <v>25</v>
      </c>
      <c r="H2554" s="237">
        <v>2</v>
      </c>
      <c r="I2554" s="237" t="s">
        <v>17</v>
      </c>
      <c r="J2554" s="237" t="s">
        <v>17</v>
      </c>
      <c r="K2554" s="237" t="s">
        <v>4051</v>
      </c>
      <c r="L2554" s="238">
        <v>44499</v>
      </c>
      <c r="M2554" s="237" t="s">
        <v>20</v>
      </c>
    </row>
    <row r="2555" spans="1:13" x14ac:dyDescent="0.35">
      <c r="A2555" s="239" t="s">
        <v>857</v>
      </c>
      <c r="B2555" s="239" t="s">
        <v>858</v>
      </c>
      <c r="C2555" s="239" t="s">
        <v>859</v>
      </c>
      <c r="D2555" s="239" t="s">
        <v>3008</v>
      </c>
      <c r="E2555" s="239">
        <v>1</v>
      </c>
      <c r="F2555" s="239" t="s">
        <v>2484</v>
      </c>
      <c r="G2555" s="239" t="s">
        <v>25</v>
      </c>
      <c r="H2555" s="239">
        <v>2</v>
      </c>
      <c r="I2555" s="239" t="s">
        <v>17</v>
      </c>
      <c r="J2555" s="239" t="s">
        <v>17</v>
      </c>
      <c r="K2555" s="239" t="s">
        <v>4052</v>
      </c>
      <c r="L2555" s="240">
        <v>44499</v>
      </c>
      <c r="M2555" s="239" t="s">
        <v>20</v>
      </c>
    </row>
    <row r="2556" spans="1:13" x14ac:dyDescent="0.35">
      <c r="A2556" s="237" t="s">
        <v>857</v>
      </c>
      <c r="B2556" s="237" t="s">
        <v>858</v>
      </c>
      <c r="C2556" s="237" t="s">
        <v>859</v>
      </c>
      <c r="D2556" s="237" t="s">
        <v>3010</v>
      </c>
      <c r="E2556" s="237">
        <v>3</v>
      </c>
      <c r="F2556" s="237" t="s">
        <v>2484</v>
      </c>
      <c r="G2556" s="237" t="s">
        <v>25</v>
      </c>
      <c r="H2556" s="237">
        <v>2</v>
      </c>
      <c r="I2556" s="237" t="s">
        <v>17</v>
      </c>
      <c r="J2556" s="237" t="s">
        <v>17</v>
      </c>
      <c r="K2556" s="237" t="s">
        <v>4053</v>
      </c>
      <c r="L2556" s="238">
        <v>44499</v>
      </c>
      <c r="M2556" s="237" t="s">
        <v>20</v>
      </c>
    </row>
    <row r="2557" spans="1:13" x14ac:dyDescent="0.35">
      <c r="A2557" s="239" t="s">
        <v>857</v>
      </c>
      <c r="B2557" s="239" t="s">
        <v>858</v>
      </c>
      <c r="C2557" s="239" t="s">
        <v>859</v>
      </c>
      <c r="D2557" s="239" t="s">
        <v>3012</v>
      </c>
      <c r="E2557" s="239">
        <v>3</v>
      </c>
      <c r="F2557" s="239" t="s">
        <v>2484</v>
      </c>
      <c r="G2557" s="239" t="s">
        <v>25</v>
      </c>
      <c r="H2557" s="239">
        <v>2</v>
      </c>
      <c r="I2557" s="239" t="s">
        <v>17</v>
      </c>
      <c r="J2557" s="239" t="s">
        <v>17</v>
      </c>
      <c r="K2557" s="239" t="s">
        <v>4054</v>
      </c>
      <c r="L2557" s="240">
        <v>44499</v>
      </c>
      <c r="M2557" s="239" t="s">
        <v>20</v>
      </c>
    </row>
    <row r="2558" spans="1:13" x14ac:dyDescent="0.35">
      <c r="A2558" s="237" t="s">
        <v>857</v>
      </c>
      <c r="B2558" s="237" t="s">
        <v>858</v>
      </c>
      <c r="C2558" s="237" t="s">
        <v>859</v>
      </c>
      <c r="D2558" s="237" t="s">
        <v>3027</v>
      </c>
      <c r="E2558" s="237">
        <v>3</v>
      </c>
      <c r="F2558" s="237" t="s">
        <v>2484</v>
      </c>
      <c r="G2558" s="237" t="s">
        <v>25</v>
      </c>
      <c r="H2558" s="237">
        <v>2</v>
      </c>
      <c r="I2558" s="237" t="s">
        <v>17</v>
      </c>
      <c r="J2558" s="237" t="s">
        <v>17</v>
      </c>
      <c r="K2558" s="237" t="s">
        <v>4055</v>
      </c>
      <c r="L2558" s="238">
        <v>44499</v>
      </c>
      <c r="M2558" s="237" t="s">
        <v>20</v>
      </c>
    </row>
    <row r="2559" spans="1:13" x14ac:dyDescent="0.35">
      <c r="A2559" s="239" t="s">
        <v>857</v>
      </c>
      <c r="B2559" s="239" t="s">
        <v>858</v>
      </c>
      <c r="C2559" s="239" t="s">
        <v>859</v>
      </c>
      <c r="D2559" s="239" t="s">
        <v>3014</v>
      </c>
      <c r="E2559" s="239">
        <v>3</v>
      </c>
      <c r="F2559" s="239" t="s">
        <v>2484</v>
      </c>
      <c r="G2559" s="239" t="s">
        <v>25</v>
      </c>
      <c r="H2559" s="239">
        <v>2</v>
      </c>
      <c r="I2559" s="239" t="s">
        <v>17</v>
      </c>
      <c r="J2559" s="239" t="s">
        <v>17</v>
      </c>
      <c r="K2559" s="239" t="s">
        <v>4056</v>
      </c>
      <c r="L2559" s="240">
        <v>44499</v>
      </c>
      <c r="M2559" s="239" t="s">
        <v>20</v>
      </c>
    </row>
    <row r="2560" spans="1:13" x14ac:dyDescent="0.35">
      <c r="A2560" s="237" t="s">
        <v>857</v>
      </c>
      <c r="B2560" s="237" t="s">
        <v>858</v>
      </c>
      <c r="C2560" s="237" t="s">
        <v>859</v>
      </c>
      <c r="D2560" s="237" t="s">
        <v>3016</v>
      </c>
      <c r="E2560" s="237">
        <v>3</v>
      </c>
      <c r="F2560" s="237" t="s">
        <v>2484</v>
      </c>
      <c r="G2560" s="237" t="s">
        <v>25</v>
      </c>
      <c r="H2560" s="237">
        <v>2</v>
      </c>
      <c r="I2560" s="237" t="s">
        <v>17</v>
      </c>
      <c r="J2560" s="237" t="s">
        <v>17</v>
      </c>
      <c r="K2560" s="237" t="s">
        <v>4057</v>
      </c>
      <c r="L2560" s="238">
        <v>44499</v>
      </c>
      <c r="M2560" s="237" t="s">
        <v>20</v>
      </c>
    </row>
    <row r="2561" spans="1:13" x14ac:dyDescent="0.35">
      <c r="A2561" s="239" t="s">
        <v>857</v>
      </c>
      <c r="B2561" s="239" t="s">
        <v>858</v>
      </c>
      <c r="C2561" s="239" t="s">
        <v>859</v>
      </c>
      <c r="D2561" s="239" t="s">
        <v>2483</v>
      </c>
      <c r="E2561" s="239">
        <v>0</v>
      </c>
      <c r="F2561" s="239" t="s">
        <v>2484</v>
      </c>
      <c r="G2561" s="239" t="s">
        <v>25</v>
      </c>
      <c r="H2561" s="239">
        <v>2</v>
      </c>
      <c r="I2561" s="239" t="s">
        <v>17</v>
      </c>
      <c r="J2561" s="239" t="s">
        <v>17</v>
      </c>
      <c r="K2561" s="239" t="s">
        <v>4058</v>
      </c>
      <c r="L2561" s="240">
        <v>44499</v>
      </c>
      <c r="M2561" s="239" t="s">
        <v>20</v>
      </c>
    </row>
    <row r="2562" spans="1:13" x14ac:dyDescent="0.35">
      <c r="A2562" s="237" t="s">
        <v>1694</v>
      </c>
      <c r="B2562" s="237" t="s">
        <v>1695</v>
      </c>
      <c r="C2562" s="237" t="s">
        <v>532</v>
      </c>
      <c r="D2562" s="237" t="s">
        <v>3004</v>
      </c>
      <c r="E2562" s="237">
        <v>0</v>
      </c>
      <c r="F2562" s="237" t="s">
        <v>2484</v>
      </c>
      <c r="G2562" s="237" t="s">
        <v>25</v>
      </c>
      <c r="H2562" s="237">
        <v>2</v>
      </c>
      <c r="I2562" s="237" t="s">
        <v>17</v>
      </c>
      <c r="J2562" s="237" t="s">
        <v>17</v>
      </c>
      <c r="K2562" s="237" t="s">
        <v>4059</v>
      </c>
      <c r="L2562" s="238">
        <v>44500</v>
      </c>
      <c r="M2562" s="237" t="s">
        <v>20</v>
      </c>
    </row>
    <row r="2563" spans="1:13" x14ac:dyDescent="0.35">
      <c r="A2563" s="239" t="s">
        <v>1694</v>
      </c>
      <c r="B2563" s="239" t="s">
        <v>1695</v>
      </c>
      <c r="C2563" s="239" t="s">
        <v>532</v>
      </c>
      <c r="D2563" s="239" t="s">
        <v>3006</v>
      </c>
      <c r="E2563" s="239">
        <v>2</v>
      </c>
      <c r="F2563" s="239" t="s">
        <v>2484</v>
      </c>
      <c r="G2563" s="239" t="s">
        <v>25</v>
      </c>
      <c r="H2563" s="239">
        <v>2</v>
      </c>
      <c r="I2563" s="239" t="s">
        <v>17</v>
      </c>
      <c r="J2563" s="239" t="s">
        <v>17</v>
      </c>
      <c r="K2563" s="239" t="s">
        <v>4060</v>
      </c>
      <c r="L2563" s="240">
        <v>44500</v>
      </c>
      <c r="M2563" s="239" t="s">
        <v>20</v>
      </c>
    </row>
    <row r="2564" spans="1:13" x14ac:dyDescent="0.35">
      <c r="A2564" s="237" t="s">
        <v>1694</v>
      </c>
      <c r="B2564" s="237" t="s">
        <v>1695</v>
      </c>
      <c r="C2564" s="237" t="s">
        <v>532</v>
      </c>
      <c r="D2564" s="237" t="s">
        <v>3008</v>
      </c>
      <c r="E2564" s="237">
        <v>1</v>
      </c>
      <c r="F2564" s="237" t="s">
        <v>2484</v>
      </c>
      <c r="G2564" s="237" t="s">
        <v>25</v>
      </c>
      <c r="H2564" s="237">
        <v>2</v>
      </c>
      <c r="I2564" s="237" t="s">
        <v>17</v>
      </c>
      <c r="J2564" s="237" t="s">
        <v>17</v>
      </c>
      <c r="K2564" s="237" t="s">
        <v>4061</v>
      </c>
      <c r="L2564" s="238">
        <v>44500</v>
      </c>
      <c r="M2564" s="237" t="s">
        <v>20</v>
      </c>
    </row>
    <row r="2565" spans="1:13" x14ac:dyDescent="0.35">
      <c r="A2565" s="239" t="s">
        <v>1694</v>
      </c>
      <c r="B2565" s="239" t="s">
        <v>1695</v>
      </c>
      <c r="C2565" s="239" t="s">
        <v>532</v>
      </c>
      <c r="D2565" s="239" t="s">
        <v>3010</v>
      </c>
      <c r="E2565" s="239">
        <v>0</v>
      </c>
      <c r="F2565" s="239" t="s">
        <v>2484</v>
      </c>
      <c r="G2565" s="239" t="s">
        <v>25</v>
      </c>
      <c r="H2565" s="239">
        <v>2</v>
      </c>
      <c r="I2565" s="239" t="s">
        <v>17</v>
      </c>
      <c r="J2565" s="239" t="s">
        <v>17</v>
      </c>
      <c r="K2565" s="239" t="s">
        <v>4062</v>
      </c>
      <c r="L2565" s="240">
        <v>44500</v>
      </c>
      <c r="M2565" s="239" t="s">
        <v>20</v>
      </c>
    </row>
    <row r="2566" spans="1:13" x14ac:dyDescent="0.35">
      <c r="A2566" s="237" t="s">
        <v>1694</v>
      </c>
      <c r="B2566" s="237" t="s">
        <v>1695</v>
      </c>
      <c r="C2566" s="237" t="s">
        <v>532</v>
      </c>
      <c r="D2566" s="237" t="s">
        <v>3012</v>
      </c>
      <c r="E2566" s="237">
        <v>2</v>
      </c>
      <c r="F2566" s="237" t="s">
        <v>2484</v>
      </c>
      <c r="G2566" s="237" t="s">
        <v>25</v>
      </c>
      <c r="H2566" s="237">
        <v>2</v>
      </c>
      <c r="I2566" s="237" t="s">
        <v>17</v>
      </c>
      <c r="J2566" s="237" t="s">
        <v>17</v>
      </c>
      <c r="K2566" s="237" t="s">
        <v>4063</v>
      </c>
      <c r="L2566" s="238">
        <v>44500</v>
      </c>
      <c r="M2566" s="237" t="s">
        <v>20</v>
      </c>
    </row>
    <row r="2567" spans="1:13" x14ac:dyDescent="0.35">
      <c r="A2567" s="239" t="s">
        <v>1694</v>
      </c>
      <c r="B2567" s="239" t="s">
        <v>1695</v>
      </c>
      <c r="C2567" s="239" t="s">
        <v>532</v>
      </c>
      <c r="D2567" s="239" t="s">
        <v>3027</v>
      </c>
      <c r="E2567" s="239">
        <v>3</v>
      </c>
      <c r="F2567" s="239" t="s">
        <v>2484</v>
      </c>
      <c r="G2567" s="239" t="s">
        <v>25</v>
      </c>
      <c r="H2567" s="239">
        <v>2</v>
      </c>
      <c r="I2567" s="239" t="s">
        <v>17</v>
      </c>
      <c r="J2567" s="239" t="s">
        <v>17</v>
      </c>
      <c r="K2567" s="239" t="s">
        <v>4064</v>
      </c>
      <c r="L2567" s="240">
        <v>44500</v>
      </c>
      <c r="M2567" s="239" t="s">
        <v>20</v>
      </c>
    </row>
    <row r="2568" spans="1:13" x14ac:dyDescent="0.35">
      <c r="A2568" s="237" t="s">
        <v>1694</v>
      </c>
      <c r="B2568" s="237" t="s">
        <v>1695</v>
      </c>
      <c r="C2568" s="237" t="s">
        <v>532</v>
      </c>
      <c r="D2568" s="237" t="s">
        <v>3014</v>
      </c>
      <c r="E2568" s="237">
        <v>2</v>
      </c>
      <c r="F2568" s="237" t="s">
        <v>2484</v>
      </c>
      <c r="G2568" s="237" t="s">
        <v>25</v>
      </c>
      <c r="H2568" s="237">
        <v>2</v>
      </c>
      <c r="I2568" s="237" t="s">
        <v>17</v>
      </c>
      <c r="J2568" s="237" t="s">
        <v>17</v>
      </c>
      <c r="K2568" s="237" t="s">
        <v>4065</v>
      </c>
      <c r="L2568" s="238">
        <v>44500</v>
      </c>
      <c r="M2568" s="237" t="s">
        <v>20</v>
      </c>
    </row>
    <row r="2569" spans="1:13" x14ac:dyDescent="0.35">
      <c r="A2569" s="239" t="s">
        <v>1694</v>
      </c>
      <c r="B2569" s="239" t="s">
        <v>1695</v>
      </c>
      <c r="C2569" s="239" t="s">
        <v>532</v>
      </c>
      <c r="D2569" s="239" t="s">
        <v>3016</v>
      </c>
      <c r="E2569" s="239">
        <v>1</v>
      </c>
      <c r="F2569" s="239" t="s">
        <v>2484</v>
      </c>
      <c r="G2569" s="239" t="s">
        <v>25</v>
      </c>
      <c r="H2569" s="239">
        <v>2</v>
      </c>
      <c r="I2569" s="239" t="s">
        <v>17</v>
      </c>
      <c r="J2569" s="239" t="s">
        <v>17</v>
      </c>
      <c r="K2569" s="239" t="s">
        <v>4066</v>
      </c>
      <c r="L2569" s="240">
        <v>44500</v>
      </c>
      <c r="M2569" s="239" t="s">
        <v>20</v>
      </c>
    </row>
    <row r="2570" spans="1:13" x14ac:dyDescent="0.35">
      <c r="A2570" s="237" t="s">
        <v>1694</v>
      </c>
      <c r="B2570" s="237" t="s">
        <v>1695</v>
      </c>
      <c r="C2570" s="237" t="s">
        <v>532</v>
      </c>
      <c r="D2570" s="237" t="s">
        <v>2483</v>
      </c>
      <c r="E2570" s="237">
        <v>0</v>
      </c>
      <c r="F2570" s="237" t="s">
        <v>2484</v>
      </c>
      <c r="G2570" s="237" t="s">
        <v>25</v>
      </c>
      <c r="H2570" s="237">
        <v>2</v>
      </c>
      <c r="I2570" s="237" t="s">
        <v>17</v>
      </c>
      <c r="J2570" s="237" t="s">
        <v>17</v>
      </c>
      <c r="K2570" s="237" t="s">
        <v>4067</v>
      </c>
      <c r="L2570" s="238">
        <v>44500</v>
      </c>
      <c r="M2570" s="237" t="s">
        <v>20</v>
      </c>
    </row>
    <row r="2571" spans="1:13" x14ac:dyDescent="0.35">
      <c r="A2571" s="239" t="s">
        <v>2538</v>
      </c>
      <c r="B2571" s="239" t="s">
        <v>2539</v>
      </c>
      <c r="C2571" s="239" t="s">
        <v>532</v>
      </c>
      <c r="D2571" s="239" t="s">
        <v>3004</v>
      </c>
      <c r="E2571" s="239">
        <v>3</v>
      </c>
      <c r="F2571" s="239" t="s">
        <v>2484</v>
      </c>
      <c r="G2571" s="239" t="s">
        <v>25</v>
      </c>
      <c r="H2571" s="239">
        <v>2</v>
      </c>
      <c r="I2571" s="239" t="s">
        <v>17</v>
      </c>
      <c r="J2571" s="239" t="s">
        <v>17</v>
      </c>
      <c r="K2571" s="239" t="s">
        <v>4068</v>
      </c>
      <c r="L2571" s="240">
        <v>44500</v>
      </c>
      <c r="M2571" s="239" t="s">
        <v>20</v>
      </c>
    </row>
    <row r="2572" spans="1:13" x14ac:dyDescent="0.35">
      <c r="A2572" s="237" t="s">
        <v>2538</v>
      </c>
      <c r="B2572" s="237" t="s">
        <v>2539</v>
      </c>
      <c r="C2572" s="237" t="s">
        <v>532</v>
      </c>
      <c r="D2572" s="237" t="s">
        <v>3006</v>
      </c>
      <c r="E2572" s="237">
        <v>3</v>
      </c>
      <c r="F2572" s="237" t="s">
        <v>2484</v>
      </c>
      <c r="G2572" s="237" t="s">
        <v>25</v>
      </c>
      <c r="H2572" s="237">
        <v>2</v>
      </c>
      <c r="I2572" s="237" t="s">
        <v>17</v>
      </c>
      <c r="J2572" s="237" t="s">
        <v>17</v>
      </c>
      <c r="K2572" s="237" t="s">
        <v>4069</v>
      </c>
      <c r="L2572" s="238">
        <v>44500</v>
      </c>
      <c r="M2572" s="237" t="s">
        <v>20</v>
      </c>
    </row>
    <row r="2573" spans="1:13" x14ac:dyDescent="0.35">
      <c r="A2573" s="239" t="s">
        <v>2538</v>
      </c>
      <c r="B2573" s="239" t="s">
        <v>2539</v>
      </c>
      <c r="C2573" s="239" t="s">
        <v>532</v>
      </c>
      <c r="D2573" s="239" t="s">
        <v>3008</v>
      </c>
      <c r="E2573" s="239">
        <v>3</v>
      </c>
      <c r="F2573" s="239" t="s">
        <v>2484</v>
      </c>
      <c r="G2573" s="239" t="s">
        <v>25</v>
      </c>
      <c r="H2573" s="239">
        <v>2</v>
      </c>
      <c r="I2573" s="239" t="s">
        <v>17</v>
      </c>
      <c r="J2573" s="239" t="s">
        <v>17</v>
      </c>
      <c r="K2573" s="239" t="s">
        <v>4070</v>
      </c>
      <c r="L2573" s="240">
        <v>44500</v>
      </c>
      <c r="M2573" s="239" t="s">
        <v>20</v>
      </c>
    </row>
    <row r="2574" spans="1:13" x14ac:dyDescent="0.35">
      <c r="A2574" s="237" t="s">
        <v>2538</v>
      </c>
      <c r="B2574" s="237" t="s">
        <v>2539</v>
      </c>
      <c r="C2574" s="237" t="s">
        <v>532</v>
      </c>
      <c r="D2574" s="237" t="s">
        <v>3010</v>
      </c>
      <c r="E2574" s="237">
        <v>3</v>
      </c>
      <c r="F2574" s="237" t="s">
        <v>2484</v>
      </c>
      <c r="G2574" s="237" t="s">
        <v>25</v>
      </c>
      <c r="H2574" s="237">
        <v>2</v>
      </c>
      <c r="I2574" s="237" t="s">
        <v>17</v>
      </c>
      <c r="J2574" s="237" t="s">
        <v>17</v>
      </c>
      <c r="K2574" s="237" t="s">
        <v>4071</v>
      </c>
      <c r="L2574" s="238">
        <v>44500</v>
      </c>
      <c r="M2574" s="237" t="s">
        <v>20</v>
      </c>
    </row>
    <row r="2575" spans="1:13" x14ac:dyDescent="0.35">
      <c r="A2575" s="239" t="s">
        <v>2538</v>
      </c>
      <c r="B2575" s="239" t="s">
        <v>2539</v>
      </c>
      <c r="C2575" s="239" t="s">
        <v>532</v>
      </c>
      <c r="D2575" s="239" t="s">
        <v>3012</v>
      </c>
      <c r="E2575" s="239">
        <v>3</v>
      </c>
      <c r="F2575" s="239" t="s">
        <v>2484</v>
      </c>
      <c r="G2575" s="239" t="s">
        <v>25</v>
      </c>
      <c r="H2575" s="239">
        <v>2</v>
      </c>
      <c r="I2575" s="239" t="s">
        <v>17</v>
      </c>
      <c r="J2575" s="239" t="s">
        <v>17</v>
      </c>
      <c r="K2575" s="239" t="s">
        <v>4072</v>
      </c>
      <c r="L2575" s="240">
        <v>44500</v>
      </c>
      <c r="M2575" s="239" t="s">
        <v>20</v>
      </c>
    </row>
    <row r="2576" spans="1:13" x14ac:dyDescent="0.35">
      <c r="A2576" s="237" t="s">
        <v>2538</v>
      </c>
      <c r="B2576" s="237" t="s">
        <v>2539</v>
      </c>
      <c r="C2576" s="237" t="s">
        <v>532</v>
      </c>
      <c r="D2576" s="237" t="s">
        <v>3027</v>
      </c>
      <c r="E2576" s="237">
        <v>3</v>
      </c>
      <c r="F2576" s="237" t="s">
        <v>2484</v>
      </c>
      <c r="G2576" s="237" t="s">
        <v>25</v>
      </c>
      <c r="H2576" s="237">
        <v>2</v>
      </c>
      <c r="I2576" s="237" t="s">
        <v>17</v>
      </c>
      <c r="J2576" s="237" t="s">
        <v>17</v>
      </c>
      <c r="K2576" s="237" t="s">
        <v>4073</v>
      </c>
      <c r="L2576" s="238">
        <v>44500</v>
      </c>
      <c r="M2576" s="237" t="s">
        <v>20</v>
      </c>
    </row>
    <row r="2577" spans="1:13" x14ac:dyDescent="0.35">
      <c r="A2577" s="239" t="s">
        <v>2538</v>
      </c>
      <c r="B2577" s="239" t="s">
        <v>2539</v>
      </c>
      <c r="C2577" s="239" t="s">
        <v>532</v>
      </c>
      <c r="D2577" s="239" t="s">
        <v>3014</v>
      </c>
      <c r="E2577" s="239">
        <v>3</v>
      </c>
      <c r="F2577" s="239" t="s">
        <v>2484</v>
      </c>
      <c r="G2577" s="239" t="s">
        <v>25</v>
      </c>
      <c r="H2577" s="239">
        <v>2</v>
      </c>
      <c r="I2577" s="239" t="s">
        <v>17</v>
      </c>
      <c r="J2577" s="239" t="s">
        <v>17</v>
      </c>
      <c r="K2577" s="239" t="s">
        <v>4074</v>
      </c>
      <c r="L2577" s="240">
        <v>44500</v>
      </c>
      <c r="M2577" s="239" t="s">
        <v>20</v>
      </c>
    </row>
    <row r="2578" spans="1:13" x14ac:dyDescent="0.35">
      <c r="A2578" s="237" t="s">
        <v>2538</v>
      </c>
      <c r="B2578" s="237" t="s">
        <v>2539</v>
      </c>
      <c r="C2578" s="237" t="s">
        <v>532</v>
      </c>
      <c r="D2578" s="237" t="s">
        <v>3016</v>
      </c>
      <c r="E2578" s="237">
        <v>3</v>
      </c>
      <c r="F2578" s="237" t="s">
        <v>2484</v>
      </c>
      <c r="G2578" s="237" t="s">
        <v>25</v>
      </c>
      <c r="H2578" s="237">
        <v>2</v>
      </c>
      <c r="I2578" s="237" t="s">
        <v>17</v>
      </c>
      <c r="J2578" s="237" t="s">
        <v>17</v>
      </c>
      <c r="K2578" s="237" t="s">
        <v>4075</v>
      </c>
      <c r="L2578" s="238">
        <v>44500</v>
      </c>
      <c r="M2578" s="237" t="s">
        <v>20</v>
      </c>
    </row>
    <row r="2579" spans="1:13" x14ac:dyDescent="0.35">
      <c r="A2579" s="239" t="s">
        <v>2538</v>
      </c>
      <c r="B2579" s="239" t="s">
        <v>2539</v>
      </c>
      <c r="C2579" s="239" t="s">
        <v>532</v>
      </c>
      <c r="D2579" s="239" t="s">
        <v>2483</v>
      </c>
      <c r="E2579" s="239">
        <v>3</v>
      </c>
      <c r="F2579" s="239" t="s">
        <v>2484</v>
      </c>
      <c r="G2579" s="239" t="s">
        <v>25</v>
      </c>
      <c r="H2579" s="239">
        <v>2</v>
      </c>
      <c r="I2579" s="239" t="s">
        <v>17</v>
      </c>
      <c r="J2579" s="239" t="s">
        <v>17</v>
      </c>
      <c r="K2579" s="239" t="s">
        <v>4076</v>
      </c>
      <c r="L2579" s="240">
        <v>44500</v>
      </c>
      <c r="M2579" s="239" t="s">
        <v>20</v>
      </c>
    </row>
    <row r="2580" spans="1:13" x14ac:dyDescent="0.35">
      <c r="A2580" s="237" t="s">
        <v>928</v>
      </c>
      <c r="B2580" s="237" t="s">
        <v>929</v>
      </c>
      <c r="C2580" s="237" t="s">
        <v>930</v>
      </c>
      <c r="D2580" s="237" t="s">
        <v>3004</v>
      </c>
      <c r="E2580" s="237">
        <v>0</v>
      </c>
      <c r="F2580" s="237" t="s">
        <v>2484</v>
      </c>
      <c r="G2580" s="237" t="s">
        <v>25</v>
      </c>
      <c r="H2580" s="237">
        <v>2</v>
      </c>
      <c r="I2580" s="237" t="s">
        <v>17</v>
      </c>
      <c r="J2580" s="237" t="s">
        <v>17</v>
      </c>
      <c r="K2580" s="237" t="s">
        <v>4077</v>
      </c>
      <c r="L2580" s="238">
        <v>44500</v>
      </c>
      <c r="M2580" s="237" t="s">
        <v>20</v>
      </c>
    </row>
    <row r="2581" spans="1:13" x14ac:dyDescent="0.35">
      <c r="A2581" s="239" t="s">
        <v>928</v>
      </c>
      <c r="B2581" s="239" t="s">
        <v>929</v>
      </c>
      <c r="C2581" s="239" t="s">
        <v>930</v>
      </c>
      <c r="D2581" s="239" t="s">
        <v>3006</v>
      </c>
      <c r="E2581" s="239">
        <v>2</v>
      </c>
      <c r="F2581" s="239" t="s">
        <v>2484</v>
      </c>
      <c r="G2581" s="239" t="s">
        <v>25</v>
      </c>
      <c r="H2581" s="239">
        <v>2</v>
      </c>
      <c r="I2581" s="239" t="s">
        <v>17</v>
      </c>
      <c r="J2581" s="239" t="s">
        <v>17</v>
      </c>
      <c r="K2581" s="239" t="s">
        <v>4078</v>
      </c>
      <c r="L2581" s="240">
        <v>44500</v>
      </c>
      <c r="M2581" s="239" t="s">
        <v>20</v>
      </c>
    </row>
    <row r="2582" spans="1:13" x14ac:dyDescent="0.35">
      <c r="A2582" s="237" t="s">
        <v>928</v>
      </c>
      <c r="B2582" s="237" t="s">
        <v>929</v>
      </c>
      <c r="C2582" s="237" t="s">
        <v>930</v>
      </c>
      <c r="D2582" s="237" t="s">
        <v>3008</v>
      </c>
      <c r="E2582" s="237">
        <v>2</v>
      </c>
      <c r="F2582" s="237" t="s">
        <v>2484</v>
      </c>
      <c r="G2582" s="237" t="s">
        <v>25</v>
      </c>
      <c r="H2582" s="237">
        <v>2</v>
      </c>
      <c r="I2582" s="237" t="s">
        <v>17</v>
      </c>
      <c r="J2582" s="237" t="s">
        <v>17</v>
      </c>
      <c r="K2582" s="237" t="s">
        <v>4079</v>
      </c>
      <c r="L2582" s="238">
        <v>44500</v>
      </c>
      <c r="M2582" s="237" t="s">
        <v>20</v>
      </c>
    </row>
    <row r="2583" spans="1:13" x14ac:dyDescent="0.35">
      <c r="A2583" s="239" t="s">
        <v>928</v>
      </c>
      <c r="B2583" s="239" t="s">
        <v>929</v>
      </c>
      <c r="C2583" s="239" t="s">
        <v>930</v>
      </c>
      <c r="D2583" s="239" t="s">
        <v>3010</v>
      </c>
      <c r="E2583" s="239">
        <v>1</v>
      </c>
      <c r="F2583" s="239" t="s">
        <v>2484</v>
      </c>
      <c r="G2583" s="239" t="s">
        <v>25</v>
      </c>
      <c r="H2583" s="239">
        <v>2</v>
      </c>
      <c r="I2583" s="239" t="s">
        <v>17</v>
      </c>
      <c r="J2583" s="239" t="s">
        <v>17</v>
      </c>
      <c r="K2583" s="239" t="s">
        <v>4080</v>
      </c>
      <c r="L2583" s="240">
        <v>44500</v>
      </c>
      <c r="M2583" s="239" t="s">
        <v>20</v>
      </c>
    </row>
    <row r="2584" spans="1:13" x14ac:dyDescent="0.35">
      <c r="A2584" s="237" t="s">
        <v>928</v>
      </c>
      <c r="B2584" s="237" t="s">
        <v>929</v>
      </c>
      <c r="C2584" s="237" t="s">
        <v>930</v>
      </c>
      <c r="D2584" s="237" t="s">
        <v>3012</v>
      </c>
      <c r="E2584" s="237">
        <v>1</v>
      </c>
      <c r="F2584" s="237" t="s">
        <v>2484</v>
      </c>
      <c r="G2584" s="237" t="s">
        <v>25</v>
      </c>
      <c r="H2584" s="237">
        <v>2</v>
      </c>
      <c r="I2584" s="237" t="s">
        <v>17</v>
      </c>
      <c r="J2584" s="237" t="s">
        <v>17</v>
      </c>
      <c r="K2584" s="237" t="s">
        <v>4081</v>
      </c>
      <c r="L2584" s="238">
        <v>44500</v>
      </c>
      <c r="M2584" s="237" t="s">
        <v>20</v>
      </c>
    </row>
    <row r="2585" spans="1:13" x14ac:dyDescent="0.35">
      <c r="A2585" s="239" t="s">
        <v>928</v>
      </c>
      <c r="B2585" s="239" t="s">
        <v>929</v>
      </c>
      <c r="C2585" s="239" t="s">
        <v>930</v>
      </c>
      <c r="D2585" s="239" t="s">
        <v>3027</v>
      </c>
      <c r="E2585" s="239">
        <v>1</v>
      </c>
      <c r="F2585" s="239" t="s">
        <v>2484</v>
      </c>
      <c r="G2585" s="239" t="s">
        <v>25</v>
      </c>
      <c r="H2585" s="239">
        <v>2</v>
      </c>
      <c r="I2585" s="239" t="s">
        <v>17</v>
      </c>
      <c r="J2585" s="239" t="s">
        <v>17</v>
      </c>
      <c r="K2585" s="239" t="s">
        <v>4082</v>
      </c>
      <c r="L2585" s="240">
        <v>44500</v>
      </c>
      <c r="M2585" s="239" t="s">
        <v>20</v>
      </c>
    </row>
    <row r="2586" spans="1:13" x14ac:dyDescent="0.35">
      <c r="A2586" s="237" t="s">
        <v>928</v>
      </c>
      <c r="B2586" s="237" t="s">
        <v>929</v>
      </c>
      <c r="C2586" s="237" t="s">
        <v>930</v>
      </c>
      <c r="D2586" s="237" t="s">
        <v>3014</v>
      </c>
      <c r="E2586" s="237">
        <v>2</v>
      </c>
      <c r="F2586" s="237" t="s">
        <v>2484</v>
      </c>
      <c r="G2586" s="237" t="s">
        <v>25</v>
      </c>
      <c r="H2586" s="237">
        <v>2</v>
      </c>
      <c r="I2586" s="237" t="s">
        <v>17</v>
      </c>
      <c r="J2586" s="237" t="s">
        <v>17</v>
      </c>
      <c r="K2586" s="237" t="s">
        <v>4083</v>
      </c>
      <c r="L2586" s="238">
        <v>44500</v>
      </c>
      <c r="M2586" s="237" t="s">
        <v>20</v>
      </c>
    </row>
    <row r="2587" spans="1:13" x14ac:dyDescent="0.35">
      <c r="A2587" s="239" t="s">
        <v>928</v>
      </c>
      <c r="B2587" s="239" t="s">
        <v>929</v>
      </c>
      <c r="C2587" s="239" t="s">
        <v>930</v>
      </c>
      <c r="D2587" s="239" t="s">
        <v>3016</v>
      </c>
      <c r="E2587" s="239">
        <v>1</v>
      </c>
      <c r="F2587" s="239" t="s">
        <v>2484</v>
      </c>
      <c r="G2587" s="239" t="s">
        <v>25</v>
      </c>
      <c r="H2587" s="239">
        <v>2</v>
      </c>
      <c r="I2587" s="239" t="s">
        <v>17</v>
      </c>
      <c r="J2587" s="239" t="s">
        <v>17</v>
      </c>
      <c r="K2587" s="239" t="s">
        <v>4084</v>
      </c>
      <c r="L2587" s="240">
        <v>44500</v>
      </c>
      <c r="M2587" s="239" t="s">
        <v>20</v>
      </c>
    </row>
    <row r="2588" spans="1:13" x14ac:dyDescent="0.35">
      <c r="A2588" s="237" t="s">
        <v>928</v>
      </c>
      <c r="B2588" s="237" t="s">
        <v>929</v>
      </c>
      <c r="C2588" s="237" t="s">
        <v>930</v>
      </c>
      <c r="D2588" s="237" t="s">
        <v>2483</v>
      </c>
      <c r="E2588" s="237">
        <v>0</v>
      </c>
      <c r="F2588" s="237" t="s">
        <v>2484</v>
      </c>
      <c r="G2588" s="237" t="s">
        <v>25</v>
      </c>
      <c r="H2588" s="237">
        <v>2</v>
      </c>
      <c r="I2588" s="237" t="s">
        <v>17</v>
      </c>
      <c r="J2588" s="237" t="s">
        <v>17</v>
      </c>
      <c r="K2588" s="237" t="s">
        <v>4085</v>
      </c>
      <c r="L2588" s="238">
        <v>44500</v>
      </c>
      <c r="M2588" s="237" t="s">
        <v>20</v>
      </c>
    </row>
    <row r="2589" spans="1:13" x14ac:dyDescent="0.35">
      <c r="A2589" s="239" t="s">
        <v>951</v>
      </c>
      <c r="B2589" s="239" t="s">
        <v>952</v>
      </c>
      <c r="C2589" s="239" t="s">
        <v>953</v>
      </c>
      <c r="D2589" s="239" t="s">
        <v>3004</v>
      </c>
      <c r="E2589" s="239">
        <v>2</v>
      </c>
      <c r="F2589" s="239" t="s">
        <v>2484</v>
      </c>
      <c r="G2589" s="239" t="s">
        <v>25</v>
      </c>
      <c r="H2589" s="239">
        <v>2</v>
      </c>
      <c r="I2589" s="239" t="s">
        <v>17</v>
      </c>
      <c r="J2589" s="239" t="s">
        <v>17</v>
      </c>
      <c r="K2589" s="239" t="s">
        <v>4086</v>
      </c>
      <c r="L2589" s="240">
        <v>44500</v>
      </c>
      <c r="M2589" s="239" t="s">
        <v>20</v>
      </c>
    </row>
    <row r="2590" spans="1:13" x14ac:dyDescent="0.35">
      <c r="A2590" s="237" t="s">
        <v>951</v>
      </c>
      <c r="B2590" s="237" t="s">
        <v>952</v>
      </c>
      <c r="C2590" s="237" t="s">
        <v>953</v>
      </c>
      <c r="D2590" s="237" t="s">
        <v>3006</v>
      </c>
      <c r="E2590" s="237">
        <v>1</v>
      </c>
      <c r="F2590" s="237" t="s">
        <v>2484</v>
      </c>
      <c r="G2590" s="237" t="s">
        <v>25</v>
      </c>
      <c r="H2590" s="237">
        <v>2</v>
      </c>
      <c r="I2590" s="237" t="s">
        <v>17</v>
      </c>
      <c r="J2590" s="237" t="s">
        <v>17</v>
      </c>
      <c r="K2590" s="237" t="s">
        <v>4087</v>
      </c>
      <c r="L2590" s="238">
        <v>44500</v>
      </c>
      <c r="M2590" s="237" t="s">
        <v>20</v>
      </c>
    </row>
    <row r="2591" spans="1:13" x14ac:dyDescent="0.35">
      <c r="A2591" s="239" t="s">
        <v>951</v>
      </c>
      <c r="B2591" s="239" t="s">
        <v>952</v>
      </c>
      <c r="C2591" s="239" t="s">
        <v>953</v>
      </c>
      <c r="D2591" s="239" t="s">
        <v>3008</v>
      </c>
      <c r="E2591" s="239">
        <v>2</v>
      </c>
      <c r="F2591" s="239" t="s">
        <v>2484</v>
      </c>
      <c r="G2591" s="239" t="s">
        <v>25</v>
      </c>
      <c r="H2591" s="239">
        <v>2</v>
      </c>
      <c r="I2591" s="239" t="s">
        <v>17</v>
      </c>
      <c r="J2591" s="239" t="s">
        <v>17</v>
      </c>
      <c r="K2591" s="239" t="s">
        <v>4088</v>
      </c>
      <c r="L2591" s="240">
        <v>44500</v>
      </c>
      <c r="M2591" s="239" t="s">
        <v>20</v>
      </c>
    </row>
    <row r="2592" spans="1:13" x14ac:dyDescent="0.35">
      <c r="A2592" s="237" t="s">
        <v>951</v>
      </c>
      <c r="B2592" s="237" t="s">
        <v>952</v>
      </c>
      <c r="C2592" s="237" t="s">
        <v>953</v>
      </c>
      <c r="D2592" s="237" t="s">
        <v>3010</v>
      </c>
      <c r="E2592" s="237">
        <v>1</v>
      </c>
      <c r="F2592" s="237" t="s">
        <v>2484</v>
      </c>
      <c r="G2592" s="237" t="s">
        <v>25</v>
      </c>
      <c r="H2592" s="237">
        <v>2</v>
      </c>
      <c r="I2592" s="237" t="s">
        <v>17</v>
      </c>
      <c r="J2592" s="237" t="s">
        <v>17</v>
      </c>
      <c r="K2592" s="237" t="s">
        <v>4089</v>
      </c>
      <c r="L2592" s="238">
        <v>44500</v>
      </c>
      <c r="M2592" s="237" t="s">
        <v>20</v>
      </c>
    </row>
    <row r="2593" spans="1:13" x14ac:dyDescent="0.35">
      <c r="A2593" s="239" t="s">
        <v>951</v>
      </c>
      <c r="B2593" s="239" t="s">
        <v>952</v>
      </c>
      <c r="C2593" s="239" t="s">
        <v>953</v>
      </c>
      <c r="D2593" s="239" t="s">
        <v>3012</v>
      </c>
      <c r="E2593" s="239">
        <v>1</v>
      </c>
      <c r="F2593" s="239" t="s">
        <v>2484</v>
      </c>
      <c r="G2593" s="239" t="s">
        <v>25</v>
      </c>
      <c r="H2593" s="239">
        <v>2</v>
      </c>
      <c r="I2593" s="239" t="s">
        <v>17</v>
      </c>
      <c r="J2593" s="239" t="s">
        <v>17</v>
      </c>
      <c r="K2593" s="239" t="s">
        <v>4090</v>
      </c>
      <c r="L2593" s="240">
        <v>44500</v>
      </c>
      <c r="M2593" s="239" t="s">
        <v>20</v>
      </c>
    </row>
    <row r="2594" spans="1:13" x14ac:dyDescent="0.35">
      <c r="A2594" s="237" t="s">
        <v>951</v>
      </c>
      <c r="B2594" s="237" t="s">
        <v>952</v>
      </c>
      <c r="C2594" s="237" t="s">
        <v>953</v>
      </c>
      <c r="D2594" s="237" t="s">
        <v>3027</v>
      </c>
      <c r="E2594" s="237">
        <v>1</v>
      </c>
      <c r="F2594" s="237" t="s">
        <v>2484</v>
      </c>
      <c r="G2594" s="237" t="s">
        <v>25</v>
      </c>
      <c r="H2594" s="237">
        <v>2</v>
      </c>
      <c r="I2594" s="237" t="s">
        <v>17</v>
      </c>
      <c r="J2594" s="237" t="s">
        <v>17</v>
      </c>
      <c r="K2594" s="237" t="s">
        <v>4091</v>
      </c>
      <c r="L2594" s="238">
        <v>44500</v>
      </c>
      <c r="M2594" s="237" t="s">
        <v>20</v>
      </c>
    </row>
    <row r="2595" spans="1:13" x14ac:dyDescent="0.35">
      <c r="A2595" s="239" t="s">
        <v>951</v>
      </c>
      <c r="B2595" s="239" t="s">
        <v>952</v>
      </c>
      <c r="C2595" s="239" t="s">
        <v>953</v>
      </c>
      <c r="D2595" s="239" t="s">
        <v>3014</v>
      </c>
      <c r="E2595" s="239">
        <v>2</v>
      </c>
      <c r="F2595" s="239" t="s">
        <v>2484</v>
      </c>
      <c r="G2595" s="239" t="s">
        <v>25</v>
      </c>
      <c r="H2595" s="239">
        <v>2</v>
      </c>
      <c r="I2595" s="239" t="s">
        <v>17</v>
      </c>
      <c r="J2595" s="239" t="s">
        <v>17</v>
      </c>
      <c r="K2595" s="239" t="s">
        <v>4092</v>
      </c>
      <c r="L2595" s="240">
        <v>44500</v>
      </c>
      <c r="M2595" s="239" t="s">
        <v>20</v>
      </c>
    </row>
    <row r="2596" spans="1:13" x14ac:dyDescent="0.35">
      <c r="A2596" s="237" t="s">
        <v>951</v>
      </c>
      <c r="B2596" s="237" t="s">
        <v>952</v>
      </c>
      <c r="C2596" s="237" t="s">
        <v>953</v>
      </c>
      <c r="D2596" s="237" t="s">
        <v>3016</v>
      </c>
      <c r="E2596" s="237">
        <v>3</v>
      </c>
      <c r="F2596" s="237" t="s">
        <v>2484</v>
      </c>
      <c r="G2596" s="237" t="s">
        <v>25</v>
      </c>
      <c r="H2596" s="237">
        <v>2</v>
      </c>
      <c r="I2596" s="237" t="s">
        <v>17</v>
      </c>
      <c r="J2596" s="237" t="s">
        <v>17</v>
      </c>
      <c r="K2596" s="237" t="s">
        <v>4093</v>
      </c>
      <c r="L2596" s="238">
        <v>44500</v>
      </c>
      <c r="M2596" s="237" t="s">
        <v>20</v>
      </c>
    </row>
    <row r="2597" spans="1:13" x14ac:dyDescent="0.35">
      <c r="A2597" s="239" t="s">
        <v>951</v>
      </c>
      <c r="B2597" s="239" t="s">
        <v>952</v>
      </c>
      <c r="C2597" s="239" t="s">
        <v>953</v>
      </c>
      <c r="D2597" s="239" t="s">
        <v>2483</v>
      </c>
      <c r="E2597" s="239">
        <v>0</v>
      </c>
      <c r="F2597" s="239" t="s">
        <v>2484</v>
      </c>
      <c r="G2597" s="239" t="s">
        <v>25</v>
      </c>
      <c r="H2597" s="239">
        <v>2</v>
      </c>
      <c r="I2597" s="239" t="s">
        <v>17</v>
      </c>
      <c r="J2597" s="239" t="s">
        <v>17</v>
      </c>
      <c r="K2597" s="239" t="s">
        <v>4094</v>
      </c>
      <c r="L2597" s="240">
        <v>44500</v>
      </c>
      <c r="M2597" s="239" t="s">
        <v>20</v>
      </c>
    </row>
    <row r="2598" spans="1:13" x14ac:dyDescent="0.35">
      <c r="A2598" s="237" t="s">
        <v>972</v>
      </c>
      <c r="B2598" s="237" t="s">
        <v>973</v>
      </c>
      <c r="C2598" s="237" t="s">
        <v>974</v>
      </c>
      <c r="D2598" s="237" t="s">
        <v>3004</v>
      </c>
      <c r="E2598" s="237">
        <v>1</v>
      </c>
      <c r="F2598" s="237" t="s">
        <v>2484</v>
      </c>
      <c r="G2598" s="237" t="s">
        <v>25</v>
      </c>
      <c r="H2598" s="237">
        <v>2</v>
      </c>
      <c r="I2598" s="237" t="s">
        <v>17</v>
      </c>
      <c r="J2598" s="237" t="s">
        <v>17</v>
      </c>
      <c r="K2598" s="237" t="s">
        <v>4095</v>
      </c>
      <c r="L2598" s="238">
        <v>44500</v>
      </c>
      <c r="M2598" s="237" t="s">
        <v>20</v>
      </c>
    </row>
    <row r="2599" spans="1:13" x14ac:dyDescent="0.35">
      <c r="A2599" s="239" t="s">
        <v>972</v>
      </c>
      <c r="B2599" s="239" t="s">
        <v>973</v>
      </c>
      <c r="C2599" s="239" t="s">
        <v>974</v>
      </c>
      <c r="D2599" s="239" t="s">
        <v>3006</v>
      </c>
      <c r="E2599" s="239">
        <v>2</v>
      </c>
      <c r="F2599" s="239" t="s">
        <v>2484</v>
      </c>
      <c r="G2599" s="239" t="s">
        <v>25</v>
      </c>
      <c r="H2599" s="239">
        <v>2</v>
      </c>
      <c r="I2599" s="239" t="s">
        <v>17</v>
      </c>
      <c r="J2599" s="239" t="s">
        <v>17</v>
      </c>
      <c r="K2599" s="239" t="s">
        <v>4096</v>
      </c>
      <c r="L2599" s="240">
        <v>44500</v>
      </c>
      <c r="M2599" s="239" t="s">
        <v>20</v>
      </c>
    </row>
    <row r="2600" spans="1:13" x14ac:dyDescent="0.35">
      <c r="A2600" s="237" t="s">
        <v>972</v>
      </c>
      <c r="B2600" s="237" t="s">
        <v>973</v>
      </c>
      <c r="C2600" s="237" t="s">
        <v>974</v>
      </c>
      <c r="D2600" s="237" t="s">
        <v>3008</v>
      </c>
      <c r="E2600" s="237">
        <v>2</v>
      </c>
      <c r="F2600" s="237" t="s">
        <v>2484</v>
      </c>
      <c r="G2600" s="237" t="s">
        <v>25</v>
      </c>
      <c r="H2600" s="237">
        <v>2</v>
      </c>
      <c r="I2600" s="237" t="s">
        <v>17</v>
      </c>
      <c r="J2600" s="237" t="s">
        <v>17</v>
      </c>
      <c r="K2600" s="237" t="s">
        <v>4097</v>
      </c>
      <c r="L2600" s="238">
        <v>44500</v>
      </c>
      <c r="M2600" s="237" t="s">
        <v>20</v>
      </c>
    </row>
    <row r="2601" spans="1:13" x14ac:dyDescent="0.35">
      <c r="A2601" s="239" t="s">
        <v>972</v>
      </c>
      <c r="B2601" s="239" t="s">
        <v>973</v>
      </c>
      <c r="C2601" s="239" t="s">
        <v>974</v>
      </c>
      <c r="D2601" s="239" t="s">
        <v>3010</v>
      </c>
      <c r="E2601" s="239">
        <v>0</v>
      </c>
      <c r="F2601" s="239" t="s">
        <v>2484</v>
      </c>
      <c r="G2601" s="239" t="s">
        <v>25</v>
      </c>
      <c r="H2601" s="239">
        <v>2</v>
      </c>
      <c r="I2601" s="239" t="s">
        <v>17</v>
      </c>
      <c r="J2601" s="239" t="s">
        <v>17</v>
      </c>
      <c r="K2601" s="239" t="s">
        <v>4098</v>
      </c>
      <c r="L2601" s="240">
        <v>44500</v>
      </c>
      <c r="M2601" s="239" t="s">
        <v>20</v>
      </c>
    </row>
    <row r="2602" spans="1:13" x14ac:dyDescent="0.35">
      <c r="A2602" s="237" t="s">
        <v>972</v>
      </c>
      <c r="B2602" s="237" t="s">
        <v>973</v>
      </c>
      <c r="C2602" s="237" t="s">
        <v>974</v>
      </c>
      <c r="D2602" s="237" t="s">
        <v>3012</v>
      </c>
      <c r="E2602" s="237">
        <v>1</v>
      </c>
      <c r="F2602" s="237" t="s">
        <v>2484</v>
      </c>
      <c r="G2602" s="237" t="s">
        <v>25</v>
      </c>
      <c r="H2602" s="237">
        <v>2</v>
      </c>
      <c r="I2602" s="237" t="s">
        <v>17</v>
      </c>
      <c r="J2602" s="237" t="s">
        <v>17</v>
      </c>
      <c r="K2602" s="237" t="s">
        <v>4099</v>
      </c>
      <c r="L2602" s="238">
        <v>44500</v>
      </c>
      <c r="M2602" s="237" t="s">
        <v>20</v>
      </c>
    </row>
    <row r="2603" spans="1:13" x14ac:dyDescent="0.35">
      <c r="A2603" s="239" t="s">
        <v>972</v>
      </c>
      <c r="B2603" s="239" t="s">
        <v>973</v>
      </c>
      <c r="C2603" s="239" t="s">
        <v>974</v>
      </c>
      <c r="D2603" s="239" t="s">
        <v>3027</v>
      </c>
      <c r="E2603" s="239">
        <v>1</v>
      </c>
      <c r="F2603" s="239" t="s">
        <v>2484</v>
      </c>
      <c r="G2603" s="239" t="s">
        <v>25</v>
      </c>
      <c r="H2603" s="239">
        <v>2</v>
      </c>
      <c r="I2603" s="239" t="s">
        <v>17</v>
      </c>
      <c r="J2603" s="239" t="s">
        <v>17</v>
      </c>
      <c r="K2603" s="239" t="s">
        <v>4100</v>
      </c>
      <c r="L2603" s="240">
        <v>44500</v>
      </c>
      <c r="M2603" s="239" t="s">
        <v>20</v>
      </c>
    </row>
    <row r="2604" spans="1:13" x14ac:dyDescent="0.35">
      <c r="A2604" s="237" t="s">
        <v>972</v>
      </c>
      <c r="B2604" s="237" t="s">
        <v>973</v>
      </c>
      <c r="C2604" s="237" t="s">
        <v>974</v>
      </c>
      <c r="D2604" s="237" t="s">
        <v>3014</v>
      </c>
      <c r="E2604" s="237">
        <v>2</v>
      </c>
      <c r="F2604" s="237" t="s">
        <v>2484</v>
      </c>
      <c r="G2604" s="237" t="s">
        <v>25</v>
      </c>
      <c r="H2604" s="237">
        <v>2</v>
      </c>
      <c r="I2604" s="237" t="s">
        <v>17</v>
      </c>
      <c r="J2604" s="237" t="s">
        <v>17</v>
      </c>
      <c r="K2604" s="237" t="s">
        <v>4101</v>
      </c>
      <c r="L2604" s="238">
        <v>44500</v>
      </c>
      <c r="M2604" s="237" t="s">
        <v>20</v>
      </c>
    </row>
    <row r="2605" spans="1:13" x14ac:dyDescent="0.35">
      <c r="A2605" s="239" t="s">
        <v>972</v>
      </c>
      <c r="B2605" s="239" t="s">
        <v>973</v>
      </c>
      <c r="C2605" s="239" t="s">
        <v>974</v>
      </c>
      <c r="D2605" s="239" t="s">
        <v>3016</v>
      </c>
      <c r="E2605" s="239">
        <v>2</v>
      </c>
      <c r="F2605" s="239" t="s">
        <v>2484</v>
      </c>
      <c r="G2605" s="239" t="s">
        <v>25</v>
      </c>
      <c r="H2605" s="239">
        <v>2</v>
      </c>
      <c r="I2605" s="239" t="s">
        <v>17</v>
      </c>
      <c r="J2605" s="239" t="s">
        <v>17</v>
      </c>
      <c r="K2605" s="239" t="s">
        <v>4102</v>
      </c>
      <c r="L2605" s="240">
        <v>44500</v>
      </c>
      <c r="M2605" s="239" t="s">
        <v>20</v>
      </c>
    </row>
    <row r="2606" spans="1:13" x14ac:dyDescent="0.35">
      <c r="A2606" s="237" t="s">
        <v>972</v>
      </c>
      <c r="B2606" s="237" t="s">
        <v>973</v>
      </c>
      <c r="C2606" s="237" t="s">
        <v>974</v>
      </c>
      <c r="D2606" s="237" t="s">
        <v>2483</v>
      </c>
      <c r="E2606" s="237">
        <v>0</v>
      </c>
      <c r="F2606" s="237" t="s">
        <v>2484</v>
      </c>
      <c r="G2606" s="237" t="s">
        <v>25</v>
      </c>
      <c r="H2606" s="237">
        <v>2</v>
      </c>
      <c r="I2606" s="237" t="s">
        <v>17</v>
      </c>
      <c r="J2606" s="237" t="s">
        <v>17</v>
      </c>
      <c r="K2606" s="237" t="s">
        <v>4103</v>
      </c>
      <c r="L2606" s="238">
        <v>44500</v>
      </c>
      <c r="M2606" s="237" t="s">
        <v>20</v>
      </c>
    </row>
    <row r="2607" spans="1:13" x14ac:dyDescent="0.35">
      <c r="A2607" s="239" t="s">
        <v>1026</v>
      </c>
      <c r="B2607" s="239" t="s">
        <v>1027</v>
      </c>
      <c r="C2607" s="239" t="s">
        <v>1028</v>
      </c>
      <c r="D2607" s="239" t="s">
        <v>3004</v>
      </c>
      <c r="E2607" s="239">
        <v>3</v>
      </c>
      <c r="F2607" s="239" t="s">
        <v>2484</v>
      </c>
      <c r="G2607" s="239" t="s">
        <v>25</v>
      </c>
      <c r="H2607" s="239">
        <v>2</v>
      </c>
      <c r="I2607" s="239" t="s">
        <v>17</v>
      </c>
      <c r="J2607" s="239" t="s">
        <v>17</v>
      </c>
      <c r="K2607" s="239" t="s">
        <v>4104</v>
      </c>
      <c r="L2607" s="240">
        <v>44500</v>
      </c>
      <c r="M2607" s="239" t="s">
        <v>20</v>
      </c>
    </row>
    <row r="2608" spans="1:13" x14ac:dyDescent="0.35">
      <c r="A2608" s="237" t="s">
        <v>1026</v>
      </c>
      <c r="B2608" s="237" t="s">
        <v>1027</v>
      </c>
      <c r="C2608" s="237" t="s">
        <v>1028</v>
      </c>
      <c r="D2608" s="237" t="s">
        <v>3006</v>
      </c>
      <c r="E2608" s="237">
        <v>2</v>
      </c>
      <c r="F2608" s="237" t="s">
        <v>2484</v>
      </c>
      <c r="G2608" s="237" t="s">
        <v>25</v>
      </c>
      <c r="H2608" s="237">
        <v>2</v>
      </c>
      <c r="I2608" s="237" t="s">
        <v>17</v>
      </c>
      <c r="J2608" s="237" t="s">
        <v>17</v>
      </c>
      <c r="K2608" s="237" t="s">
        <v>4105</v>
      </c>
      <c r="L2608" s="238">
        <v>44500</v>
      </c>
      <c r="M2608" s="237" t="s">
        <v>20</v>
      </c>
    </row>
    <row r="2609" spans="1:13" x14ac:dyDescent="0.35">
      <c r="A2609" s="239" t="s">
        <v>1026</v>
      </c>
      <c r="B2609" s="239" t="s">
        <v>1027</v>
      </c>
      <c r="C2609" s="239" t="s">
        <v>1028</v>
      </c>
      <c r="D2609" s="239" t="s">
        <v>3008</v>
      </c>
      <c r="E2609" s="239">
        <v>2</v>
      </c>
      <c r="F2609" s="239" t="s">
        <v>2484</v>
      </c>
      <c r="G2609" s="239" t="s">
        <v>25</v>
      </c>
      <c r="H2609" s="239">
        <v>2</v>
      </c>
      <c r="I2609" s="239" t="s">
        <v>17</v>
      </c>
      <c r="J2609" s="239" t="s">
        <v>17</v>
      </c>
      <c r="K2609" s="239" t="s">
        <v>4106</v>
      </c>
      <c r="L2609" s="240">
        <v>44500</v>
      </c>
      <c r="M2609" s="239" t="s">
        <v>20</v>
      </c>
    </row>
    <row r="2610" spans="1:13" x14ac:dyDescent="0.35">
      <c r="A2610" s="237" t="s">
        <v>1026</v>
      </c>
      <c r="B2610" s="237" t="s">
        <v>1027</v>
      </c>
      <c r="C2610" s="237" t="s">
        <v>1028</v>
      </c>
      <c r="D2610" s="237" t="s">
        <v>3010</v>
      </c>
      <c r="E2610" s="237">
        <v>3</v>
      </c>
      <c r="F2610" s="237" t="s">
        <v>2484</v>
      </c>
      <c r="G2610" s="237" t="s">
        <v>25</v>
      </c>
      <c r="H2610" s="237">
        <v>2</v>
      </c>
      <c r="I2610" s="237" t="s">
        <v>17</v>
      </c>
      <c r="J2610" s="237" t="s">
        <v>17</v>
      </c>
      <c r="K2610" s="237" t="s">
        <v>4107</v>
      </c>
      <c r="L2610" s="238">
        <v>44500</v>
      </c>
      <c r="M2610" s="237" t="s">
        <v>20</v>
      </c>
    </row>
    <row r="2611" spans="1:13" x14ac:dyDescent="0.35">
      <c r="A2611" s="239" t="s">
        <v>1026</v>
      </c>
      <c r="B2611" s="239" t="s">
        <v>1027</v>
      </c>
      <c r="C2611" s="239" t="s">
        <v>1028</v>
      </c>
      <c r="D2611" s="239" t="s">
        <v>3012</v>
      </c>
      <c r="E2611" s="239">
        <v>3</v>
      </c>
      <c r="F2611" s="239" t="s">
        <v>2484</v>
      </c>
      <c r="G2611" s="239" t="s">
        <v>25</v>
      </c>
      <c r="H2611" s="239">
        <v>2</v>
      </c>
      <c r="I2611" s="239" t="s">
        <v>17</v>
      </c>
      <c r="J2611" s="239" t="s">
        <v>17</v>
      </c>
      <c r="K2611" s="239" t="s">
        <v>4108</v>
      </c>
      <c r="L2611" s="240">
        <v>44500</v>
      </c>
      <c r="M2611" s="239" t="s">
        <v>20</v>
      </c>
    </row>
    <row r="2612" spans="1:13" x14ac:dyDescent="0.35">
      <c r="A2612" s="237" t="s">
        <v>1026</v>
      </c>
      <c r="B2612" s="237" t="s">
        <v>1027</v>
      </c>
      <c r="C2612" s="237" t="s">
        <v>1028</v>
      </c>
      <c r="D2612" s="237" t="s">
        <v>3027</v>
      </c>
      <c r="E2612" s="237">
        <v>1</v>
      </c>
      <c r="F2612" s="237" t="s">
        <v>2484</v>
      </c>
      <c r="G2612" s="237" t="s">
        <v>25</v>
      </c>
      <c r="H2612" s="237">
        <v>2</v>
      </c>
      <c r="I2612" s="237" t="s">
        <v>17</v>
      </c>
      <c r="J2612" s="237" t="s">
        <v>17</v>
      </c>
      <c r="K2612" s="237" t="s">
        <v>4109</v>
      </c>
      <c r="L2612" s="238">
        <v>44500</v>
      </c>
      <c r="M2612" s="237" t="s">
        <v>20</v>
      </c>
    </row>
    <row r="2613" spans="1:13" x14ac:dyDescent="0.35">
      <c r="A2613" s="239" t="s">
        <v>1026</v>
      </c>
      <c r="B2613" s="239" t="s">
        <v>1027</v>
      </c>
      <c r="C2613" s="239" t="s">
        <v>1028</v>
      </c>
      <c r="D2613" s="239" t="s">
        <v>3014</v>
      </c>
      <c r="E2613" s="239">
        <v>3</v>
      </c>
      <c r="F2613" s="239" t="s">
        <v>2484</v>
      </c>
      <c r="G2613" s="239" t="s">
        <v>25</v>
      </c>
      <c r="H2613" s="239">
        <v>2</v>
      </c>
      <c r="I2613" s="239" t="s">
        <v>17</v>
      </c>
      <c r="J2613" s="239" t="s">
        <v>17</v>
      </c>
      <c r="K2613" s="239" t="s">
        <v>4110</v>
      </c>
      <c r="L2613" s="240">
        <v>44500</v>
      </c>
      <c r="M2613" s="239" t="s">
        <v>20</v>
      </c>
    </row>
    <row r="2614" spans="1:13" x14ac:dyDescent="0.35">
      <c r="A2614" s="237" t="s">
        <v>1026</v>
      </c>
      <c r="B2614" s="237" t="s">
        <v>1027</v>
      </c>
      <c r="C2614" s="237" t="s">
        <v>1028</v>
      </c>
      <c r="D2614" s="237" t="s">
        <v>3016</v>
      </c>
      <c r="E2614" s="237">
        <v>2</v>
      </c>
      <c r="F2614" s="237" t="s">
        <v>2484</v>
      </c>
      <c r="G2614" s="237" t="s">
        <v>25</v>
      </c>
      <c r="H2614" s="237">
        <v>2</v>
      </c>
      <c r="I2614" s="237" t="s">
        <v>17</v>
      </c>
      <c r="J2614" s="237" t="s">
        <v>17</v>
      </c>
      <c r="K2614" s="237" t="s">
        <v>4111</v>
      </c>
      <c r="L2614" s="238">
        <v>44500</v>
      </c>
      <c r="M2614" s="237" t="s">
        <v>20</v>
      </c>
    </row>
    <row r="2615" spans="1:13" x14ac:dyDescent="0.35">
      <c r="A2615" s="239" t="s">
        <v>1026</v>
      </c>
      <c r="B2615" s="239" t="s">
        <v>1027</v>
      </c>
      <c r="C2615" s="239" t="s">
        <v>1028</v>
      </c>
      <c r="D2615" s="239" t="s">
        <v>2483</v>
      </c>
      <c r="E2615" s="239">
        <v>3</v>
      </c>
      <c r="F2615" s="239" t="s">
        <v>2484</v>
      </c>
      <c r="G2615" s="239" t="s">
        <v>25</v>
      </c>
      <c r="H2615" s="239">
        <v>2</v>
      </c>
      <c r="I2615" s="239" t="s">
        <v>17</v>
      </c>
      <c r="J2615" s="239" t="s">
        <v>17</v>
      </c>
      <c r="K2615" s="239" t="s">
        <v>4112</v>
      </c>
      <c r="L2615" s="240">
        <v>44500</v>
      </c>
      <c r="M2615" s="239" t="s">
        <v>20</v>
      </c>
    </row>
    <row r="2616" spans="1:13" x14ac:dyDescent="0.35">
      <c r="A2616" s="237" t="s">
        <v>1868</v>
      </c>
      <c r="B2616" s="237" t="s">
        <v>1869</v>
      </c>
      <c r="C2616" s="237" t="s">
        <v>1870</v>
      </c>
      <c r="D2616" s="237" t="s">
        <v>3004</v>
      </c>
      <c r="E2616" s="237">
        <v>0</v>
      </c>
      <c r="F2616" s="237" t="s">
        <v>2484</v>
      </c>
      <c r="G2616" s="237" t="s">
        <v>25</v>
      </c>
      <c r="H2616" s="237">
        <v>2</v>
      </c>
      <c r="I2616" s="237" t="s">
        <v>17</v>
      </c>
      <c r="J2616" s="237" t="s">
        <v>17</v>
      </c>
      <c r="K2616" s="237" t="s">
        <v>4113</v>
      </c>
      <c r="L2616" s="238">
        <v>44500</v>
      </c>
      <c r="M2616" s="237" t="s">
        <v>20</v>
      </c>
    </row>
    <row r="2617" spans="1:13" x14ac:dyDescent="0.35">
      <c r="A2617" s="239" t="s">
        <v>1868</v>
      </c>
      <c r="B2617" s="239" t="s">
        <v>1869</v>
      </c>
      <c r="C2617" s="239" t="s">
        <v>1870</v>
      </c>
      <c r="D2617" s="239" t="s">
        <v>3006</v>
      </c>
      <c r="E2617" s="239">
        <v>1</v>
      </c>
      <c r="F2617" s="239" t="s">
        <v>2484</v>
      </c>
      <c r="G2617" s="239" t="s">
        <v>25</v>
      </c>
      <c r="H2617" s="239">
        <v>2</v>
      </c>
      <c r="I2617" s="239" t="s">
        <v>17</v>
      </c>
      <c r="J2617" s="239" t="s">
        <v>17</v>
      </c>
      <c r="K2617" s="239" t="s">
        <v>4114</v>
      </c>
      <c r="L2617" s="240">
        <v>44500</v>
      </c>
      <c r="M2617" s="239" t="s">
        <v>20</v>
      </c>
    </row>
    <row r="2618" spans="1:13" x14ac:dyDescent="0.35">
      <c r="A2618" s="237" t="s">
        <v>1868</v>
      </c>
      <c r="B2618" s="237" t="s">
        <v>1869</v>
      </c>
      <c r="C2618" s="237" t="s">
        <v>1870</v>
      </c>
      <c r="D2618" s="237" t="s">
        <v>3008</v>
      </c>
      <c r="E2618" s="237">
        <v>1</v>
      </c>
      <c r="F2618" s="237" t="s">
        <v>2484</v>
      </c>
      <c r="G2618" s="237" t="s">
        <v>25</v>
      </c>
      <c r="H2618" s="237">
        <v>2</v>
      </c>
      <c r="I2618" s="237" t="s">
        <v>17</v>
      </c>
      <c r="J2618" s="237" t="s">
        <v>17</v>
      </c>
      <c r="K2618" s="237" t="s">
        <v>4115</v>
      </c>
      <c r="L2618" s="238">
        <v>44500</v>
      </c>
      <c r="M2618" s="237" t="s">
        <v>20</v>
      </c>
    </row>
    <row r="2619" spans="1:13" x14ac:dyDescent="0.35">
      <c r="A2619" s="239" t="s">
        <v>1868</v>
      </c>
      <c r="B2619" s="239" t="s">
        <v>1869</v>
      </c>
      <c r="C2619" s="239" t="s">
        <v>1870</v>
      </c>
      <c r="D2619" s="239" t="s">
        <v>3010</v>
      </c>
      <c r="E2619" s="239">
        <v>1</v>
      </c>
      <c r="F2619" s="239" t="s">
        <v>2484</v>
      </c>
      <c r="G2619" s="239" t="s">
        <v>25</v>
      </c>
      <c r="H2619" s="239">
        <v>2</v>
      </c>
      <c r="I2619" s="239" t="s">
        <v>17</v>
      </c>
      <c r="J2619" s="239" t="s">
        <v>17</v>
      </c>
      <c r="K2619" s="239" t="s">
        <v>4116</v>
      </c>
      <c r="L2619" s="240">
        <v>44500</v>
      </c>
      <c r="M2619" s="239" t="s">
        <v>20</v>
      </c>
    </row>
    <row r="2620" spans="1:13" x14ac:dyDescent="0.35">
      <c r="A2620" s="237" t="s">
        <v>1868</v>
      </c>
      <c r="B2620" s="237" t="s">
        <v>1869</v>
      </c>
      <c r="C2620" s="237" t="s">
        <v>1870</v>
      </c>
      <c r="D2620" s="237" t="s">
        <v>3012</v>
      </c>
      <c r="E2620" s="237">
        <v>1</v>
      </c>
      <c r="F2620" s="237" t="s">
        <v>2484</v>
      </c>
      <c r="G2620" s="237" t="s">
        <v>25</v>
      </c>
      <c r="H2620" s="237">
        <v>2</v>
      </c>
      <c r="I2620" s="237" t="s">
        <v>17</v>
      </c>
      <c r="J2620" s="237" t="s">
        <v>17</v>
      </c>
      <c r="K2620" s="237" t="s">
        <v>4117</v>
      </c>
      <c r="L2620" s="238">
        <v>44500</v>
      </c>
      <c r="M2620" s="237" t="s">
        <v>20</v>
      </c>
    </row>
    <row r="2621" spans="1:13" x14ac:dyDescent="0.35">
      <c r="A2621" s="239" t="s">
        <v>1868</v>
      </c>
      <c r="B2621" s="239" t="s">
        <v>1869</v>
      </c>
      <c r="C2621" s="239" t="s">
        <v>1870</v>
      </c>
      <c r="D2621" s="239" t="s">
        <v>3027</v>
      </c>
      <c r="E2621" s="239">
        <v>2</v>
      </c>
      <c r="F2621" s="239" t="s">
        <v>2484</v>
      </c>
      <c r="G2621" s="239" t="s">
        <v>25</v>
      </c>
      <c r="H2621" s="239">
        <v>2</v>
      </c>
      <c r="I2621" s="239" t="s">
        <v>17</v>
      </c>
      <c r="J2621" s="239" t="s">
        <v>17</v>
      </c>
      <c r="K2621" s="239" t="s">
        <v>4118</v>
      </c>
      <c r="L2621" s="240">
        <v>44500</v>
      </c>
      <c r="M2621" s="239" t="s">
        <v>20</v>
      </c>
    </row>
    <row r="2622" spans="1:13" x14ac:dyDescent="0.35">
      <c r="A2622" s="237" t="s">
        <v>1868</v>
      </c>
      <c r="B2622" s="237" t="s">
        <v>1869</v>
      </c>
      <c r="C2622" s="237" t="s">
        <v>1870</v>
      </c>
      <c r="D2622" s="237" t="s">
        <v>3014</v>
      </c>
      <c r="E2622" s="237">
        <v>0</v>
      </c>
      <c r="F2622" s="237" t="s">
        <v>2484</v>
      </c>
      <c r="G2622" s="237" t="s">
        <v>25</v>
      </c>
      <c r="H2622" s="237">
        <v>2</v>
      </c>
      <c r="I2622" s="237" t="s">
        <v>17</v>
      </c>
      <c r="J2622" s="237" t="s">
        <v>17</v>
      </c>
      <c r="K2622" s="237" t="s">
        <v>4119</v>
      </c>
      <c r="L2622" s="238">
        <v>44500</v>
      </c>
      <c r="M2622" s="237" t="s">
        <v>20</v>
      </c>
    </row>
    <row r="2623" spans="1:13" x14ac:dyDescent="0.35">
      <c r="A2623" s="239" t="s">
        <v>1868</v>
      </c>
      <c r="B2623" s="239" t="s">
        <v>1869</v>
      </c>
      <c r="C2623" s="239" t="s">
        <v>1870</v>
      </c>
      <c r="D2623" s="239" t="s">
        <v>3016</v>
      </c>
      <c r="E2623" s="239">
        <v>0</v>
      </c>
      <c r="F2623" s="239" t="s">
        <v>2484</v>
      </c>
      <c r="G2623" s="239" t="s">
        <v>25</v>
      </c>
      <c r="H2623" s="239">
        <v>2</v>
      </c>
      <c r="I2623" s="239" t="s">
        <v>17</v>
      </c>
      <c r="J2623" s="239" t="s">
        <v>17</v>
      </c>
      <c r="K2623" s="239" t="s">
        <v>4120</v>
      </c>
      <c r="L2623" s="240">
        <v>44500</v>
      </c>
      <c r="M2623" s="239" t="s">
        <v>20</v>
      </c>
    </row>
    <row r="2624" spans="1:13" x14ac:dyDescent="0.35">
      <c r="A2624" s="237" t="s">
        <v>1868</v>
      </c>
      <c r="B2624" s="237" t="s">
        <v>1869</v>
      </c>
      <c r="C2624" s="237" t="s">
        <v>1870</v>
      </c>
      <c r="D2624" s="237" t="s">
        <v>2483</v>
      </c>
      <c r="E2624" s="237">
        <v>0</v>
      </c>
      <c r="F2624" s="237" t="s">
        <v>2484</v>
      </c>
      <c r="G2624" s="237" t="s">
        <v>25</v>
      </c>
      <c r="H2624" s="237">
        <v>2</v>
      </c>
      <c r="I2624" s="237" t="s">
        <v>17</v>
      </c>
      <c r="J2624" s="237" t="s">
        <v>17</v>
      </c>
      <c r="K2624" s="237" t="s">
        <v>4121</v>
      </c>
      <c r="L2624" s="238">
        <v>44500</v>
      </c>
      <c r="M2624" s="237" t="s">
        <v>20</v>
      </c>
    </row>
    <row r="2625" spans="1:13" x14ac:dyDescent="0.35">
      <c r="A2625" s="239" t="s">
        <v>79</v>
      </c>
      <c r="B2625" s="239" t="s">
        <v>80</v>
      </c>
      <c r="C2625" s="239" t="s">
        <v>81</v>
      </c>
      <c r="D2625" s="239" t="s">
        <v>3004</v>
      </c>
      <c r="E2625" s="239">
        <v>3</v>
      </c>
      <c r="F2625" s="239" t="s">
        <v>2484</v>
      </c>
      <c r="G2625" s="239" t="s">
        <v>25</v>
      </c>
      <c r="H2625" s="239">
        <v>2</v>
      </c>
      <c r="I2625" s="239" t="s">
        <v>17</v>
      </c>
      <c r="J2625" s="239" t="s">
        <v>17</v>
      </c>
      <c r="K2625" s="239" t="s">
        <v>4122</v>
      </c>
      <c r="L2625" s="240">
        <v>44500</v>
      </c>
      <c r="M2625" s="239" t="s">
        <v>20</v>
      </c>
    </row>
    <row r="2626" spans="1:13" x14ac:dyDescent="0.35">
      <c r="A2626" s="237" t="s">
        <v>79</v>
      </c>
      <c r="B2626" s="237" t="s">
        <v>80</v>
      </c>
      <c r="C2626" s="237" t="s">
        <v>81</v>
      </c>
      <c r="D2626" s="237" t="s">
        <v>3006</v>
      </c>
      <c r="E2626" s="237">
        <v>2</v>
      </c>
      <c r="F2626" s="237" t="s">
        <v>2484</v>
      </c>
      <c r="G2626" s="237" t="s">
        <v>25</v>
      </c>
      <c r="H2626" s="237">
        <v>2</v>
      </c>
      <c r="I2626" s="237" t="s">
        <v>17</v>
      </c>
      <c r="J2626" s="237" t="s">
        <v>17</v>
      </c>
      <c r="K2626" s="237" t="s">
        <v>4123</v>
      </c>
      <c r="L2626" s="238">
        <v>44500</v>
      </c>
      <c r="M2626" s="237" t="s">
        <v>20</v>
      </c>
    </row>
    <row r="2627" spans="1:13" x14ac:dyDescent="0.35">
      <c r="A2627" s="239" t="s">
        <v>79</v>
      </c>
      <c r="B2627" s="239" t="s">
        <v>80</v>
      </c>
      <c r="C2627" s="239" t="s">
        <v>81</v>
      </c>
      <c r="D2627" s="239" t="s">
        <v>3008</v>
      </c>
      <c r="E2627" s="239">
        <v>3</v>
      </c>
      <c r="F2627" s="239" t="s">
        <v>2484</v>
      </c>
      <c r="G2627" s="239" t="s">
        <v>25</v>
      </c>
      <c r="H2627" s="239">
        <v>2</v>
      </c>
      <c r="I2627" s="239" t="s">
        <v>17</v>
      </c>
      <c r="J2627" s="239" t="s">
        <v>17</v>
      </c>
      <c r="K2627" s="239" t="s">
        <v>4124</v>
      </c>
      <c r="L2627" s="240">
        <v>44500</v>
      </c>
      <c r="M2627" s="239" t="s">
        <v>20</v>
      </c>
    </row>
    <row r="2628" spans="1:13" x14ac:dyDescent="0.35">
      <c r="A2628" s="237" t="s">
        <v>79</v>
      </c>
      <c r="B2628" s="237" t="s">
        <v>80</v>
      </c>
      <c r="C2628" s="237" t="s">
        <v>81</v>
      </c>
      <c r="D2628" s="237" t="s">
        <v>3016</v>
      </c>
      <c r="E2628" s="237">
        <v>3</v>
      </c>
      <c r="F2628" s="237" t="s">
        <v>2484</v>
      </c>
      <c r="G2628" s="237" t="s">
        <v>25</v>
      </c>
      <c r="H2628" s="237">
        <v>2</v>
      </c>
      <c r="I2628" s="237" t="s">
        <v>17</v>
      </c>
      <c r="J2628" s="237" t="s">
        <v>17</v>
      </c>
      <c r="K2628" s="237" t="s">
        <v>4125</v>
      </c>
      <c r="L2628" s="238">
        <v>44500</v>
      </c>
      <c r="M2628" s="237" t="s">
        <v>20</v>
      </c>
    </row>
    <row r="2629" spans="1:13" x14ac:dyDescent="0.35">
      <c r="A2629" s="239" t="s">
        <v>79</v>
      </c>
      <c r="B2629" s="239" t="s">
        <v>80</v>
      </c>
      <c r="C2629" s="239" t="s">
        <v>81</v>
      </c>
      <c r="D2629" s="239" t="s">
        <v>3010</v>
      </c>
      <c r="E2629" s="239">
        <v>2</v>
      </c>
      <c r="F2629" s="239" t="s">
        <v>2484</v>
      </c>
      <c r="G2629" s="239" t="s">
        <v>25</v>
      </c>
      <c r="H2629" s="239">
        <v>2</v>
      </c>
      <c r="I2629" s="239" t="s">
        <v>17</v>
      </c>
      <c r="J2629" s="239" t="s">
        <v>17</v>
      </c>
      <c r="K2629" s="239" t="s">
        <v>4126</v>
      </c>
      <c r="L2629" s="240">
        <v>44501</v>
      </c>
      <c r="M2629" s="239" t="s">
        <v>20</v>
      </c>
    </row>
    <row r="2630" spans="1:13" x14ac:dyDescent="0.35">
      <c r="A2630" s="237" t="s">
        <v>79</v>
      </c>
      <c r="B2630" s="237" t="s">
        <v>80</v>
      </c>
      <c r="C2630" s="237" t="s">
        <v>81</v>
      </c>
      <c r="D2630" s="237" t="s">
        <v>3012</v>
      </c>
      <c r="E2630" s="237">
        <v>3</v>
      </c>
      <c r="F2630" s="237" t="s">
        <v>2484</v>
      </c>
      <c r="G2630" s="237" t="s">
        <v>25</v>
      </c>
      <c r="H2630" s="237">
        <v>2</v>
      </c>
      <c r="I2630" s="237" t="s">
        <v>17</v>
      </c>
      <c r="J2630" s="237" t="s">
        <v>17</v>
      </c>
      <c r="K2630" s="237" t="s">
        <v>4127</v>
      </c>
      <c r="L2630" s="238">
        <v>44501</v>
      </c>
      <c r="M2630" s="237" t="s">
        <v>20</v>
      </c>
    </row>
    <row r="2631" spans="1:13" x14ac:dyDescent="0.35">
      <c r="A2631" s="239" t="s">
        <v>79</v>
      </c>
      <c r="B2631" s="239" t="s">
        <v>80</v>
      </c>
      <c r="C2631" s="239" t="s">
        <v>81</v>
      </c>
      <c r="D2631" s="239" t="s">
        <v>3027</v>
      </c>
      <c r="E2631" s="239">
        <v>1</v>
      </c>
      <c r="F2631" s="239" t="s">
        <v>2484</v>
      </c>
      <c r="G2631" s="239" t="s">
        <v>25</v>
      </c>
      <c r="H2631" s="239">
        <v>2</v>
      </c>
      <c r="I2631" s="239" t="s">
        <v>17</v>
      </c>
      <c r="J2631" s="239" t="s">
        <v>17</v>
      </c>
      <c r="K2631" s="239" t="s">
        <v>4128</v>
      </c>
      <c r="L2631" s="240">
        <v>44501</v>
      </c>
      <c r="M2631" s="239" t="s">
        <v>20</v>
      </c>
    </row>
    <row r="2632" spans="1:13" x14ac:dyDescent="0.35">
      <c r="A2632" s="237" t="s">
        <v>79</v>
      </c>
      <c r="B2632" s="237" t="s">
        <v>80</v>
      </c>
      <c r="C2632" s="237" t="s">
        <v>81</v>
      </c>
      <c r="D2632" s="237" t="s">
        <v>3014</v>
      </c>
      <c r="E2632" s="237">
        <v>3</v>
      </c>
      <c r="F2632" s="237" t="s">
        <v>2484</v>
      </c>
      <c r="G2632" s="237" t="s">
        <v>25</v>
      </c>
      <c r="H2632" s="237">
        <v>2</v>
      </c>
      <c r="I2632" s="237" t="s">
        <v>17</v>
      </c>
      <c r="J2632" s="237" t="s">
        <v>17</v>
      </c>
      <c r="K2632" s="237" t="s">
        <v>4129</v>
      </c>
      <c r="L2632" s="238">
        <v>44501</v>
      </c>
      <c r="M2632" s="237" t="s">
        <v>20</v>
      </c>
    </row>
    <row r="2633" spans="1:13" x14ac:dyDescent="0.35">
      <c r="A2633" s="239" t="s">
        <v>79</v>
      </c>
      <c r="B2633" s="239" t="s">
        <v>80</v>
      </c>
      <c r="C2633" s="239" t="s">
        <v>81</v>
      </c>
      <c r="D2633" s="239" t="s">
        <v>2483</v>
      </c>
      <c r="E2633" s="239">
        <v>0</v>
      </c>
      <c r="F2633" s="239" t="s">
        <v>2484</v>
      </c>
      <c r="G2633" s="239" t="s">
        <v>25</v>
      </c>
      <c r="H2633" s="239">
        <v>2</v>
      </c>
      <c r="I2633" s="239" t="s">
        <v>17</v>
      </c>
      <c r="J2633" s="239" t="s">
        <v>17</v>
      </c>
      <c r="K2633" s="239" t="s">
        <v>4130</v>
      </c>
      <c r="L2633" s="240">
        <v>44501</v>
      </c>
      <c r="M2633" s="239" t="s">
        <v>20</v>
      </c>
    </row>
    <row r="2634" spans="1:13" x14ac:dyDescent="0.35">
      <c r="A2634" s="237" t="s">
        <v>832</v>
      </c>
      <c r="B2634" s="237" t="s">
        <v>833</v>
      </c>
      <c r="C2634" s="237" t="s">
        <v>81</v>
      </c>
      <c r="D2634" s="237" t="s">
        <v>3004</v>
      </c>
      <c r="E2634" s="237">
        <v>3</v>
      </c>
      <c r="F2634" s="237" t="s">
        <v>2484</v>
      </c>
      <c r="G2634" s="237" t="s">
        <v>25</v>
      </c>
      <c r="H2634" s="237">
        <v>2</v>
      </c>
      <c r="I2634" s="237" t="s">
        <v>17</v>
      </c>
      <c r="J2634" s="237" t="s">
        <v>17</v>
      </c>
      <c r="K2634" s="237" t="s">
        <v>4131</v>
      </c>
      <c r="L2634" s="238">
        <v>44501</v>
      </c>
      <c r="M2634" s="237" t="s">
        <v>20</v>
      </c>
    </row>
    <row r="2635" spans="1:13" x14ac:dyDescent="0.35">
      <c r="A2635" s="239" t="s">
        <v>832</v>
      </c>
      <c r="B2635" s="239" t="s">
        <v>833</v>
      </c>
      <c r="C2635" s="239" t="s">
        <v>81</v>
      </c>
      <c r="D2635" s="239" t="s">
        <v>3006</v>
      </c>
      <c r="E2635" s="239">
        <v>2</v>
      </c>
      <c r="F2635" s="239" t="s">
        <v>2484</v>
      </c>
      <c r="G2635" s="239" t="s">
        <v>25</v>
      </c>
      <c r="H2635" s="239">
        <v>2</v>
      </c>
      <c r="I2635" s="239" t="s">
        <v>17</v>
      </c>
      <c r="J2635" s="239" t="s">
        <v>17</v>
      </c>
      <c r="K2635" s="239" t="s">
        <v>4132</v>
      </c>
      <c r="L2635" s="240">
        <v>44501</v>
      </c>
      <c r="M2635" s="239" t="s">
        <v>20</v>
      </c>
    </row>
    <row r="2636" spans="1:13" x14ac:dyDescent="0.35">
      <c r="A2636" s="237" t="s">
        <v>832</v>
      </c>
      <c r="B2636" s="237" t="s">
        <v>833</v>
      </c>
      <c r="C2636" s="237" t="s">
        <v>81</v>
      </c>
      <c r="D2636" s="237" t="s">
        <v>3008</v>
      </c>
      <c r="E2636" s="237">
        <v>3</v>
      </c>
      <c r="F2636" s="237" t="s">
        <v>2484</v>
      </c>
      <c r="G2636" s="237" t="s">
        <v>25</v>
      </c>
      <c r="H2636" s="237">
        <v>2</v>
      </c>
      <c r="I2636" s="237" t="s">
        <v>17</v>
      </c>
      <c r="J2636" s="237" t="s">
        <v>17</v>
      </c>
      <c r="K2636" s="237" t="s">
        <v>4133</v>
      </c>
      <c r="L2636" s="238">
        <v>44501</v>
      </c>
      <c r="M2636" s="237" t="s">
        <v>20</v>
      </c>
    </row>
    <row r="2637" spans="1:13" x14ac:dyDescent="0.35">
      <c r="A2637" s="239" t="s">
        <v>832</v>
      </c>
      <c r="B2637" s="239" t="s">
        <v>833</v>
      </c>
      <c r="C2637" s="239" t="s">
        <v>81</v>
      </c>
      <c r="D2637" s="239" t="s">
        <v>3010</v>
      </c>
      <c r="E2637" s="239">
        <v>2</v>
      </c>
      <c r="F2637" s="239" t="s">
        <v>2484</v>
      </c>
      <c r="G2637" s="239" t="s">
        <v>25</v>
      </c>
      <c r="H2637" s="239">
        <v>2</v>
      </c>
      <c r="I2637" s="239" t="s">
        <v>17</v>
      </c>
      <c r="J2637" s="239" t="s">
        <v>17</v>
      </c>
      <c r="K2637" s="239" t="s">
        <v>4134</v>
      </c>
      <c r="L2637" s="240">
        <v>44501</v>
      </c>
      <c r="M2637" s="239" t="s">
        <v>20</v>
      </c>
    </row>
    <row r="2638" spans="1:13" x14ac:dyDescent="0.35">
      <c r="A2638" s="237" t="s">
        <v>832</v>
      </c>
      <c r="B2638" s="237" t="s">
        <v>833</v>
      </c>
      <c r="C2638" s="237" t="s">
        <v>81</v>
      </c>
      <c r="D2638" s="237" t="s">
        <v>3012</v>
      </c>
      <c r="E2638" s="237">
        <v>3</v>
      </c>
      <c r="F2638" s="237" t="s">
        <v>2484</v>
      </c>
      <c r="G2638" s="237" t="s">
        <v>25</v>
      </c>
      <c r="H2638" s="237">
        <v>2</v>
      </c>
      <c r="I2638" s="237" t="s">
        <v>17</v>
      </c>
      <c r="J2638" s="237" t="s">
        <v>17</v>
      </c>
      <c r="K2638" s="237" t="s">
        <v>4135</v>
      </c>
      <c r="L2638" s="238">
        <v>44501</v>
      </c>
      <c r="M2638" s="237" t="s">
        <v>20</v>
      </c>
    </row>
    <row r="2639" spans="1:13" x14ac:dyDescent="0.35">
      <c r="A2639" s="239" t="s">
        <v>832</v>
      </c>
      <c r="B2639" s="239" t="s">
        <v>833</v>
      </c>
      <c r="C2639" s="239" t="s">
        <v>81</v>
      </c>
      <c r="D2639" s="239" t="s">
        <v>3027</v>
      </c>
      <c r="E2639" s="239">
        <v>1</v>
      </c>
      <c r="F2639" s="239" t="s">
        <v>2484</v>
      </c>
      <c r="G2639" s="239" t="s">
        <v>25</v>
      </c>
      <c r="H2639" s="239">
        <v>2</v>
      </c>
      <c r="I2639" s="239" t="s">
        <v>17</v>
      </c>
      <c r="J2639" s="239" t="s">
        <v>17</v>
      </c>
      <c r="K2639" s="239" t="s">
        <v>4136</v>
      </c>
      <c r="L2639" s="240">
        <v>44501</v>
      </c>
      <c r="M2639" s="239" t="s">
        <v>20</v>
      </c>
    </row>
    <row r="2640" spans="1:13" x14ac:dyDescent="0.35">
      <c r="A2640" s="237" t="s">
        <v>832</v>
      </c>
      <c r="B2640" s="237" t="s">
        <v>833</v>
      </c>
      <c r="C2640" s="237" t="s">
        <v>81</v>
      </c>
      <c r="D2640" s="237" t="s">
        <v>3014</v>
      </c>
      <c r="E2640" s="237">
        <v>3</v>
      </c>
      <c r="F2640" s="237" t="s">
        <v>2484</v>
      </c>
      <c r="G2640" s="237" t="s">
        <v>25</v>
      </c>
      <c r="H2640" s="237">
        <v>2</v>
      </c>
      <c r="I2640" s="237" t="s">
        <v>17</v>
      </c>
      <c r="J2640" s="237" t="s">
        <v>17</v>
      </c>
      <c r="K2640" s="237" t="s">
        <v>4137</v>
      </c>
      <c r="L2640" s="238">
        <v>44501</v>
      </c>
      <c r="M2640" s="237" t="s">
        <v>20</v>
      </c>
    </row>
    <row r="2641" spans="1:13" x14ac:dyDescent="0.35">
      <c r="A2641" s="239" t="s">
        <v>832</v>
      </c>
      <c r="B2641" s="239" t="s">
        <v>833</v>
      </c>
      <c r="C2641" s="239" t="s">
        <v>81</v>
      </c>
      <c r="D2641" s="239" t="s">
        <v>3016</v>
      </c>
      <c r="E2641" s="239">
        <v>3</v>
      </c>
      <c r="F2641" s="239" t="s">
        <v>2484</v>
      </c>
      <c r="G2641" s="239" t="s">
        <v>25</v>
      </c>
      <c r="H2641" s="239">
        <v>2</v>
      </c>
      <c r="I2641" s="239" t="s">
        <v>17</v>
      </c>
      <c r="J2641" s="239" t="s">
        <v>17</v>
      </c>
      <c r="K2641" s="239" t="s">
        <v>4138</v>
      </c>
      <c r="L2641" s="240">
        <v>44501</v>
      </c>
      <c r="M2641" s="239" t="s">
        <v>20</v>
      </c>
    </row>
    <row r="2642" spans="1:13" x14ac:dyDescent="0.35">
      <c r="A2642" s="237" t="s">
        <v>832</v>
      </c>
      <c r="B2642" s="237" t="s">
        <v>833</v>
      </c>
      <c r="C2642" s="237" t="s">
        <v>81</v>
      </c>
      <c r="D2642" s="237" t="s">
        <v>2483</v>
      </c>
      <c r="E2642" s="237">
        <v>0</v>
      </c>
      <c r="F2642" s="237" t="s">
        <v>2484</v>
      </c>
      <c r="G2642" s="237" t="s">
        <v>25</v>
      </c>
      <c r="H2642" s="237">
        <v>2</v>
      </c>
      <c r="I2642" s="237" t="s">
        <v>17</v>
      </c>
      <c r="J2642" s="237" t="s">
        <v>17</v>
      </c>
      <c r="K2642" s="237" t="s">
        <v>4139</v>
      </c>
      <c r="L2642" s="238">
        <v>44501</v>
      </c>
      <c r="M2642" s="237" t="s">
        <v>20</v>
      </c>
    </row>
    <row r="2643" spans="1:13" x14ac:dyDescent="0.35">
      <c r="A2643" s="239" t="s">
        <v>2538</v>
      </c>
      <c r="B2643" s="239" t="s">
        <v>2539</v>
      </c>
      <c r="C2643" s="239" t="s">
        <v>532</v>
      </c>
      <c r="D2643" s="239" t="s">
        <v>875</v>
      </c>
      <c r="E2643" s="239">
        <v>23500000</v>
      </c>
      <c r="F2643" s="239" t="s">
        <v>2486</v>
      </c>
      <c r="G2643" s="239" t="s">
        <v>25</v>
      </c>
      <c r="H2643" s="239">
        <v>2</v>
      </c>
      <c r="I2643" s="239" t="s">
        <v>2487</v>
      </c>
      <c r="J2643" s="239" t="s">
        <v>2488</v>
      </c>
      <c r="K2643" s="239" t="s">
        <v>4140</v>
      </c>
      <c r="L2643" s="240">
        <v>44514</v>
      </c>
      <c r="M2643" s="239" t="s">
        <v>887</v>
      </c>
    </row>
    <row r="2644" spans="1:13" x14ac:dyDescent="0.35">
      <c r="A2644" s="237" t="s">
        <v>2538</v>
      </c>
      <c r="B2644" s="237" t="s">
        <v>2539</v>
      </c>
      <c r="C2644" s="237" t="s">
        <v>532</v>
      </c>
      <c r="D2644" s="237" t="s">
        <v>242</v>
      </c>
      <c r="E2644" s="237">
        <v>311484</v>
      </c>
      <c r="F2644" s="237" t="s">
        <v>2490</v>
      </c>
      <c r="G2644" s="237" t="s">
        <v>25</v>
      </c>
      <c r="H2644" s="237">
        <v>2</v>
      </c>
      <c r="I2644" s="237" t="s">
        <v>2491</v>
      </c>
      <c r="J2644" s="237" t="s">
        <v>4141</v>
      </c>
      <c r="K2644" s="237" t="s">
        <v>4142</v>
      </c>
      <c r="L2644" s="238">
        <v>44514</v>
      </c>
      <c r="M2644" s="237" t="s">
        <v>887</v>
      </c>
    </row>
    <row r="2645" spans="1:13" x14ac:dyDescent="0.35">
      <c r="A2645" s="239" t="s">
        <v>2538</v>
      </c>
      <c r="B2645" s="239" t="s">
        <v>2539</v>
      </c>
      <c r="C2645" s="239" t="s">
        <v>532</v>
      </c>
      <c r="D2645" s="239" t="s">
        <v>784</v>
      </c>
      <c r="E2645" s="239">
        <v>30500000</v>
      </c>
      <c r="F2645" s="239" t="s">
        <v>4143</v>
      </c>
      <c r="G2645" s="239" t="s">
        <v>25</v>
      </c>
      <c r="H2645" s="239">
        <v>2</v>
      </c>
      <c r="I2645" s="239" t="s">
        <v>4144</v>
      </c>
      <c r="J2645" s="239" t="s">
        <v>4145</v>
      </c>
      <c r="K2645" s="239" t="s">
        <v>4146</v>
      </c>
      <c r="L2645" s="240">
        <v>44514</v>
      </c>
      <c r="M2645" s="239" t="s">
        <v>887</v>
      </c>
    </row>
    <row r="2646" spans="1:13" x14ac:dyDescent="0.35">
      <c r="A2646" s="237" t="s">
        <v>2538</v>
      </c>
      <c r="B2646" s="237" t="s">
        <v>2539</v>
      </c>
      <c r="C2646" s="237" t="s">
        <v>532</v>
      </c>
      <c r="D2646" s="237" t="s">
        <v>779</v>
      </c>
      <c r="E2646" s="237">
        <v>30500000</v>
      </c>
      <c r="F2646" s="237" t="s">
        <v>4147</v>
      </c>
      <c r="G2646" s="237" t="s">
        <v>25</v>
      </c>
      <c r="H2646" s="237">
        <v>2</v>
      </c>
      <c r="I2646" s="237" t="s">
        <v>4148</v>
      </c>
      <c r="J2646" s="237" t="s">
        <v>4149</v>
      </c>
      <c r="K2646" s="237" t="s">
        <v>4150</v>
      </c>
      <c r="L2646" s="238">
        <v>44514</v>
      </c>
      <c r="M2646" s="237" t="s">
        <v>887</v>
      </c>
    </row>
    <row r="2647" spans="1:13" x14ac:dyDescent="0.35">
      <c r="A2647" s="239" t="s">
        <v>2538</v>
      </c>
      <c r="B2647" s="239" t="s">
        <v>2539</v>
      </c>
      <c r="C2647" s="239" t="s">
        <v>532</v>
      </c>
      <c r="D2647" s="239" t="s">
        <v>24</v>
      </c>
      <c r="E2647" s="239">
        <v>4</v>
      </c>
      <c r="F2647" s="239" t="s">
        <v>2512</v>
      </c>
      <c r="G2647" s="239" t="s">
        <v>50</v>
      </c>
      <c r="H2647" s="239">
        <v>1</v>
      </c>
      <c r="I2647" s="239" t="s">
        <v>2513</v>
      </c>
      <c r="J2647" s="239" t="s">
        <v>2514</v>
      </c>
      <c r="K2647" s="239" t="s">
        <v>4151</v>
      </c>
      <c r="L2647" s="240">
        <v>44514</v>
      </c>
      <c r="M2647" s="239" t="s">
        <v>887</v>
      </c>
    </row>
    <row r="2648" spans="1:13" x14ac:dyDescent="0.35">
      <c r="A2648" s="237" t="s">
        <v>446</v>
      </c>
      <c r="B2648" s="237" t="s">
        <v>447</v>
      </c>
      <c r="C2648" s="237" t="s">
        <v>448</v>
      </c>
      <c r="D2648" s="237" t="s">
        <v>875</v>
      </c>
      <c r="E2648" s="237">
        <v>17100000</v>
      </c>
      <c r="F2648" s="237" t="s">
        <v>4152</v>
      </c>
      <c r="G2648" s="237" t="s">
        <v>50</v>
      </c>
      <c r="H2648" s="237">
        <v>1</v>
      </c>
      <c r="I2648" s="237" t="s">
        <v>4153</v>
      </c>
      <c r="J2648" s="237" t="s">
        <v>4154</v>
      </c>
      <c r="K2648" s="237" t="s">
        <v>4155</v>
      </c>
      <c r="L2648" s="238">
        <v>44516</v>
      </c>
      <c r="M2648" s="237" t="s">
        <v>20</v>
      </c>
    </row>
    <row r="2649" spans="1:13" x14ac:dyDescent="0.35">
      <c r="A2649" s="239" t="s">
        <v>446</v>
      </c>
      <c r="B2649" s="239" t="s">
        <v>447</v>
      </c>
      <c r="C2649" s="239" t="s">
        <v>448</v>
      </c>
      <c r="D2649" s="239" t="s">
        <v>242</v>
      </c>
      <c r="E2649" s="239">
        <v>108889</v>
      </c>
      <c r="F2649" s="239" t="s">
        <v>4156</v>
      </c>
      <c r="G2649" s="239" t="s">
        <v>25</v>
      </c>
      <c r="H2649" s="239">
        <v>2</v>
      </c>
      <c r="I2649" s="239" t="s">
        <v>4157</v>
      </c>
      <c r="J2649" s="239" t="s">
        <v>4158</v>
      </c>
      <c r="K2649" s="239" t="s">
        <v>4159</v>
      </c>
      <c r="L2649" s="240">
        <v>44516</v>
      </c>
      <c r="M2649" s="239" t="s">
        <v>20</v>
      </c>
    </row>
    <row r="2650" spans="1:13" x14ac:dyDescent="0.35">
      <c r="A2650" s="237" t="s">
        <v>446</v>
      </c>
      <c r="B2650" s="237" t="s">
        <v>447</v>
      </c>
      <c r="C2650" s="237" t="s">
        <v>448</v>
      </c>
      <c r="D2650" s="237" t="s">
        <v>784</v>
      </c>
      <c r="E2650" s="237">
        <v>17100000</v>
      </c>
      <c r="F2650" s="237" t="s">
        <v>4152</v>
      </c>
      <c r="G2650" s="237" t="s">
        <v>25</v>
      </c>
      <c r="H2650" s="237">
        <v>2</v>
      </c>
      <c r="I2650" s="237" t="s">
        <v>4153</v>
      </c>
      <c r="J2650" s="237" t="s">
        <v>4160</v>
      </c>
      <c r="K2650" s="237" t="s">
        <v>4161</v>
      </c>
      <c r="L2650" s="238">
        <v>44516</v>
      </c>
      <c r="M2650" s="237" t="s">
        <v>20</v>
      </c>
    </row>
    <row r="2651" spans="1:13" x14ac:dyDescent="0.35">
      <c r="A2651" s="239" t="s">
        <v>446</v>
      </c>
      <c r="B2651" s="239" t="s">
        <v>447</v>
      </c>
      <c r="C2651" s="239" t="s">
        <v>448</v>
      </c>
      <c r="D2651" s="239" t="s">
        <v>779</v>
      </c>
      <c r="E2651" s="239">
        <v>5700000</v>
      </c>
      <c r="F2651" s="239" t="s">
        <v>4152</v>
      </c>
      <c r="G2651" s="239" t="s">
        <v>50</v>
      </c>
      <c r="H2651" s="239">
        <v>1</v>
      </c>
      <c r="I2651" s="239" t="s">
        <v>4153</v>
      </c>
      <c r="J2651" s="239" t="s">
        <v>4162</v>
      </c>
      <c r="K2651" s="239" t="s">
        <v>4163</v>
      </c>
      <c r="L2651" s="240">
        <v>44516</v>
      </c>
      <c r="M2651" s="239" t="s">
        <v>20</v>
      </c>
    </row>
    <row r="2652" spans="1:13" x14ac:dyDescent="0.35">
      <c r="A2652" s="237" t="s">
        <v>446</v>
      </c>
      <c r="B2652" s="237" t="s">
        <v>447</v>
      </c>
      <c r="C2652" s="237" t="s">
        <v>448</v>
      </c>
      <c r="D2652" s="237" t="s">
        <v>682</v>
      </c>
      <c r="E2652" s="237">
        <v>242000</v>
      </c>
      <c r="F2652" s="237" t="s">
        <v>4152</v>
      </c>
      <c r="G2652" s="237" t="s">
        <v>25</v>
      </c>
      <c r="H2652" s="237">
        <v>2</v>
      </c>
      <c r="I2652" s="237" t="s">
        <v>4153</v>
      </c>
      <c r="J2652" s="237" t="s">
        <v>4164</v>
      </c>
      <c r="K2652" s="237" t="s">
        <v>4165</v>
      </c>
      <c r="L2652" s="238">
        <v>44516</v>
      </c>
      <c r="M2652" s="237" t="s">
        <v>20</v>
      </c>
    </row>
    <row r="2653" spans="1:13" x14ac:dyDescent="0.35">
      <c r="A2653" s="239" t="s">
        <v>446</v>
      </c>
      <c r="B2653" s="239" t="s">
        <v>447</v>
      </c>
      <c r="C2653" s="239" t="s">
        <v>448</v>
      </c>
      <c r="D2653" s="239" t="s">
        <v>59</v>
      </c>
      <c r="E2653" s="239" t="s">
        <v>17</v>
      </c>
      <c r="F2653" s="239" t="s">
        <v>1196</v>
      </c>
      <c r="G2653" s="239" t="s">
        <v>17</v>
      </c>
      <c r="H2653" s="239" t="s">
        <v>17</v>
      </c>
      <c r="I2653" s="239" t="s">
        <v>17</v>
      </c>
      <c r="J2653" s="239" t="s">
        <v>18</v>
      </c>
      <c r="K2653" s="239" t="s">
        <v>4166</v>
      </c>
      <c r="L2653" s="240">
        <v>44516</v>
      </c>
      <c r="M2653" s="239" t="s">
        <v>20</v>
      </c>
    </row>
    <row r="2654" spans="1:13" x14ac:dyDescent="0.35">
      <c r="A2654" s="237" t="s">
        <v>446</v>
      </c>
      <c r="B2654" s="237" t="s">
        <v>447</v>
      </c>
      <c r="C2654" s="237" t="s">
        <v>448</v>
      </c>
      <c r="D2654" s="237" t="s">
        <v>57</v>
      </c>
      <c r="E2654" s="237">
        <v>2960</v>
      </c>
      <c r="F2654" s="237" t="s">
        <v>4167</v>
      </c>
      <c r="G2654" s="237" t="s">
        <v>25</v>
      </c>
      <c r="H2654" s="237">
        <v>2</v>
      </c>
      <c r="I2654" s="237" t="s">
        <v>4168</v>
      </c>
      <c r="J2654" s="237" t="s">
        <v>4169</v>
      </c>
      <c r="K2654" s="237" t="s">
        <v>4170</v>
      </c>
      <c r="L2654" s="238">
        <v>44516</v>
      </c>
      <c r="M2654" s="237" t="s">
        <v>20</v>
      </c>
    </row>
    <row r="2655" spans="1:13" x14ac:dyDescent="0.35">
      <c r="A2655" s="239" t="s">
        <v>446</v>
      </c>
      <c r="B2655" s="239" t="s">
        <v>447</v>
      </c>
      <c r="C2655" s="239" t="s">
        <v>448</v>
      </c>
      <c r="D2655" s="239" t="s">
        <v>702</v>
      </c>
      <c r="E2655" s="239">
        <v>3800000</v>
      </c>
      <c r="F2655" s="239" t="s">
        <v>4152</v>
      </c>
      <c r="G2655" s="239" t="s">
        <v>25</v>
      </c>
      <c r="H2655" s="239">
        <v>2</v>
      </c>
      <c r="I2655" s="239" t="s">
        <v>4153</v>
      </c>
      <c r="J2655" s="239" t="s">
        <v>4171</v>
      </c>
      <c r="K2655" s="239" t="s">
        <v>4172</v>
      </c>
      <c r="L2655" s="240">
        <v>44516</v>
      </c>
      <c r="M2655" s="239" t="s">
        <v>20</v>
      </c>
    </row>
    <row r="2656" spans="1:13" x14ac:dyDescent="0.35">
      <c r="A2656" s="237" t="s">
        <v>446</v>
      </c>
      <c r="B2656" s="237" t="s">
        <v>447</v>
      </c>
      <c r="C2656" s="237" t="s">
        <v>448</v>
      </c>
      <c r="D2656" s="237" t="s">
        <v>696</v>
      </c>
      <c r="E2656" s="237">
        <v>11400000</v>
      </c>
      <c r="F2656" s="237" t="s">
        <v>4152</v>
      </c>
      <c r="G2656" s="237" t="s">
        <v>25</v>
      </c>
      <c r="H2656" s="237">
        <v>2</v>
      </c>
      <c r="I2656" s="237" t="s">
        <v>4153</v>
      </c>
      <c r="J2656" s="237" t="s">
        <v>4171</v>
      </c>
      <c r="K2656" s="237" t="s">
        <v>4173</v>
      </c>
      <c r="L2656" s="238">
        <v>44516</v>
      </c>
      <c r="M2656" s="237" t="s">
        <v>20</v>
      </c>
    </row>
    <row r="2657" spans="1:13" x14ac:dyDescent="0.35">
      <c r="A2657" s="239" t="s">
        <v>446</v>
      </c>
      <c r="B2657" s="239" t="s">
        <v>447</v>
      </c>
      <c r="C2657" s="239" t="s">
        <v>448</v>
      </c>
      <c r="D2657" s="239" t="s">
        <v>706</v>
      </c>
      <c r="E2657" s="239">
        <v>1900000</v>
      </c>
      <c r="F2657" s="239" t="s">
        <v>4152</v>
      </c>
      <c r="G2657" s="239" t="s">
        <v>25</v>
      </c>
      <c r="H2657" s="239">
        <v>2</v>
      </c>
      <c r="I2657" s="239" t="s">
        <v>4153</v>
      </c>
      <c r="J2657" s="239" t="s">
        <v>4171</v>
      </c>
      <c r="K2657" s="239" t="s">
        <v>4174</v>
      </c>
      <c r="L2657" s="240">
        <v>44516</v>
      </c>
      <c r="M2657" s="239" t="s">
        <v>20</v>
      </c>
    </row>
    <row r="2658" spans="1:13" x14ac:dyDescent="0.35">
      <c r="A2658" s="237" t="s">
        <v>446</v>
      </c>
      <c r="B2658" s="237" t="s">
        <v>447</v>
      </c>
      <c r="C2658" s="237" t="s">
        <v>448</v>
      </c>
      <c r="D2658" s="237" t="s">
        <v>698</v>
      </c>
      <c r="E2658" s="237">
        <v>3300000</v>
      </c>
      <c r="F2658" s="237" t="s">
        <v>4152</v>
      </c>
      <c r="G2658" s="237" t="s">
        <v>25</v>
      </c>
      <c r="H2658" s="237">
        <v>2</v>
      </c>
      <c r="I2658" s="237" t="s">
        <v>4153</v>
      </c>
      <c r="J2658" s="237" t="s">
        <v>4171</v>
      </c>
      <c r="K2658" s="237" t="s">
        <v>4175</v>
      </c>
      <c r="L2658" s="238">
        <v>44516</v>
      </c>
      <c r="M2658" s="237" t="s">
        <v>20</v>
      </c>
    </row>
    <row r="2659" spans="1:13" x14ac:dyDescent="0.35">
      <c r="A2659" s="239" t="s">
        <v>446</v>
      </c>
      <c r="B2659" s="239" t="s">
        <v>447</v>
      </c>
      <c r="C2659" s="239" t="s">
        <v>448</v>
      </c>
      <c r="D2659" s="239" t="s">
        <v>704</v>
      </c>
      <c r="E2659" s="239">
        <v>174000</v>
      </c>
      <c r="F2659" s="239" t="s">
        <v>4152</v>
      </c>
      <c r="G2659" s="239" t="s">
        <v>25</v>
      </c>
      <c r="H2659" s="239">
        <v>2</v>
      </c>
      <c r="I2659" s="239" t="s">
        <v>4153</v>
      </c>
      <c r="J2659" s="239" t="s">
        <v>4171</v>
      </c>
      <c r="K2659" s="239" t="s">
        <v>4176</v>
      </c>
      <c r="L2659" s="240">
        <v>44516</v>
      </c>
      <c r="M2659" s="239" t="s">
        <v>20</v>
      </c>
    </row>
    <row r="2660" spans="1:13" x14ac:dyDescent="0.35">
      <c r="A2660" s="237" t="s">
        <v>446</v>
      </c>
      <c r="B2660" s="237" t="s">
        <v>447</v>
      </c>
      <c r="C2660" s="237" t="s">
        <v>448</v>
      </c>
      <c r="D2660" s="237" t="s">
        <v>692</v>
      </c>
      <c r="E2660" s="237">
        <v>326000</v>
      </c>
      <c r="F2660" s="237" t="s">
        <v>4152</v>
      </c>
      <c r="G2660" s="237" t="s">
        <v>25</v>
      </c>
      <c r="H2660" s="237">
        <v>2</v>
      </c>
      <c r="I2660" s="237" t="s">
        <v>4153</v>
      </c>
      <c r="J2660" s="237" t="s">
        <v>4171</v>
      </c>
      <c r="K2660" s="237" t="s">
        <v>4177</v>
      </c>
      <c r="L2660" s="238">
        <v>44516</v>
      </c>
      <c r="M2660" s="237" t="s">
        <v>20</v>
      </c>
    </row>
    <row r="2661" spans="1:13" x14ac:dyDescent="0.35">
      <c r="A2661" s="239" t="s">
        <v>446</v>
      </c>
      <c r="B2661" s="239" t="s">
        <v>447</v>
      </c>
      <c r="C2661" s="239" t="s">
        <v>448</v>
      </c>
      <c r="D2661" s="239" t="s">
        <v>24</v>
      </c>
      <c r="E2661" s="239">
        <v>3</v>
      </c>
      <c r="F2661" s="239"/>
      <c r="G2661" s="239" t="s">
        <v>25</v>
      </c>
      <c r="H2661" s="239">
        <v>2</v>
      </c>
      <c r="I2661" s="239"/>
      <c r="J2661" s="239" t="s">
        <v>4178</v>
      </c>
      <c r="K2661" s="239" t="s">
        <v>4179</v>
      </c>
      <c r="L2661" s="240">
        <v>44516</v>
      </c>
      <c r="M2661" s="239" t="s">
        <v>20</v>
      </c>
    </row>
    <row r="2662" spans="1:13" x14ac:dyDescent="0.35">
      <c r="A2662" s="237" t="s">
        <v>446</v>
      </c>
      <c r="B2662" s="237" t="s">
        <v>447</v>
      </c>
      <c r="C2662" s="237" t="s">
        <v>448</v>
      </c>
      <c r="D2662" s="237" t="s">
        <v>30</v>
      </c>
      <c r="E2662" s="237" t="s">
        <v>17</v>
      </c>
      <c r="F2662" s="237" t="s">
        <v>4180</v>
      </c>
      <c r="G2662" s="237" t="s">
        <v>17</v>
      </c>
      <c r="H2662" s="237" t="s">
        <v>17</v>
      </c>
      <c r="I2662" s="237" t="s">
        <v>1196</v>
      </c>
      <c r="J2662" s="237" t="s">
        <v>4181</v>
      </c>
      <c r="K2662" s="237" t="s">
        <v>4182</v>
      </c>
      <c r="L2662" s="238">
        <v>44516</v>
      </c>
      <c r="M2662" s="237" t="s">
        <v>20</v>
      </c>
    </row>
    <row r="2663" spans="1:13" x14ac:dyDescent="0.35">
      <c r="A2663" s="239" t="s">
        <v>446</v>
      </c>
      <c r="B2663" s="239" t="s">
        <v>447</v>
      </c>
      <c r="C2663" s="239" t="s">
        <v>448</v>
      </c>
      <c r="D2663" s="239" t="s">
        <v>32</v>
      </c>
      <c r="E2663" s="239" t="s">
        <v>17</v>
      </c>
      <c r="F2663" s="239" t="s">
        <v>1196</v>
      </c>
      <c r="G2663" s="239" t="s">
        <v>17</v>
      </c>
      <c r="H2663" s="239" t="s">
        <v>17</v>
      </c>
      <c r="I2663" s="239" t="s">
        <v>1196</v>
      </c>
      <c r="J2663" s="239" t="s">
        <v>4181</v>
      </c>
      <c r="K2663" s="239" t="s">
        <v>4183</v>
      </c>
      <c r="L2663" s="240">
        <v>44516</v>
      </c>
      <c r="M2663" s="239" t="s">
        <v>20</v>
      </c>
    </row>
    <row r="2664" spans="1:13" x14ac:dyDescent="0.35">
      <c r="A2664" s="237" t="s">
        <v>349</v>
      </c>
      <c r="B2664" s="237" t="s">
        <v>350</v>
      </c>
      <c r="C2664" s="237" t="s">
        <v>351</v>
      </c>
      <c r="D2664" s="237" t="s">
        <v>875</v>
      </c>
      <c r="E2664" s="237">
        <v>6700000</v>
      </c>
      <c r="F2664" s="237" t="s">
        <v>4152</v>
      </c>
      <c r="G2664" s="237" t="s">
        <v>50</v>
      </c>
      <c r="H2664" s="237">
        <v>1</v>
      </c>
      <c r="I2664" s="237" t="s">
        <v>4153</v>
      </c>
      <c r="J2664" s="237" t="s">
        <v>4184</v>
      </c>
      <c r="K2664" s="237" t="s">
        <v>4185</v>
      </c>
      <c r="L2664" s="238">
        <v>44516</v>
      </c>
      <c r="M2664" s="237" t="s">
        <v>20</v>
      </c>
    </row>
    <row r="2665" spans="1:13" x14ac:dyDescent="0.35">
      <c r="A2665" s="239" t="s">
        <v>349</v>
      </c>
      <c r="B2665" s="239" t="s">
        <v>350</v>
      </c>
      <c r="C2665" s="239" t="s">
        <v>351</v>
      </c>
      <c r="D2665" s="239" t="s">
        <v>242</v>
      </c>
      <c r="E2665" s="239">
        <v>20700</v>
      </c>
      <c r="F2665" s="239" t="s">
        <v>4186</v>
      </c>
      <c r="G2665" s="239" t="s">
        <v>50</v>
      </c>
      <c r="H2665" s="239">
        <v>1</v>
      </c>
      <c r="I2665" s="239" t="s">
        <v>4187</v>
      </c>
      <c r="J2665" s="239" t="s">
        <v>4188</v>
      </c>
      <c r="K2665" s="239" t="s">
        <v>4189</v>
      </c>
      <c r="L2665" s="240">
        <v>44516</v>
      </c>
      <c r="M2665" s="239" t="s">
        <v>20</v>
      </c>
    </row>
    <row r="2666" spans="1:13" x14ac:dyDescent="0.35">
      <c r="A2666" s="237" t="s">
        <v>349</v>
      </c>
      <c r="B2666" s="237" t="s">
        <v>350</v>
      </c>
      <c r="C2666" s="237" t="s">
        <v>351</v>
      </c>
      <c r="D2666" s="237" t="s">
        <v>784</v>
      </c>
      <c r="E2666" s="237">
        <v>6700000</v>
      </c>
      <c r="F2666" s="237" t="s">
        <v>4152</v>
      </c>
      <c r="G2666" s="237" t="s">
        <v>25</v>
      </c>
      <c r="H2666" s="237">
        <v>2</v>
      </c>
      <c r="I2666" s="237" t="s">
        <v>4153</v>
      </c>
      <c r="J2666" s="237" t="s">
        <v>4190</v>
      </c>
      <c r="K2666" s="237" t="s">
        <v>4191</v>
      </c>
      <c r="L2666" s="238">
        <v>44516</v>
      </c>
      <c r="M2666" s="237" t="s">
        <v>20</v>
      </c>
    </row>
    <row r="2667" spans="1:13" x14ac:dyDescent="0.35">
      <c r="A2667" s="239" t="s">
        <v>349</v>
      </c>
      <c r="B2667" s="239" t="s">
        <v>350</v>
      </c>
      <c r="C2667" s="239" t="s">
        <v>351</v>
      </c>
      <c r="D2667" s="239" t="s">
        <v>779</v>
      </c>
      <c r="E2667" s="239">
        <v>3200000</v>
      </c>
      <c r="F2667" s="239" t="s">
        <v>4152</v>
      </c>
      <c r="G2667" s="239" t="s">
        <v>25</v>
      </c>
      <c r="H2667" s="239">
        <v>2</v>
      </c>
      <c r="I2667" s="239" t="s">
        <v>4153</v>
      </c>
      <c r="J2667" s="239" t="s">
        <v>4192</v>
      </c>
      <c r="K2667" s="239" t="s">
        <v>4193</v>
      </c>
      <c r="L2667" s="240">
        <v>44516</v>
      </c>
      <c r="M2667" s="239" t="s">
        <v>20</v>
      </c>
    </row>
    <row r="2668" spans="1:13" x14ac:dyDescent="0.35">
      <c r="A2668" s="237" t="s">
        <v>349</v>
      </c>
      <c r="B2668" s="237" t="s">
        <v>350</v>
      </c>
      <c r="C2668" s="237" t="s">
        <v>351</v>
      </c>
      <c r="D2668" s="237" t="s">
        <v>682</v>
      </c>
      <c r="E2668" s="237">
        <v>12600</v>
      </c>
      <c r="F2668" s="237" t="s">
        <v>4152</v>
      </c>
      <c r="G2668" s="237" t="s">
        <v>25</v>
      </c>
      <c r="H2668" s="237">
        <v>2</v>
      </c>
      <c r="I2668" s="237" t="s">
        <v>4153</v>
      </c>
      <c r="J2668" s="237" t="s">
        <v>4194</v>
      </c>
      <c r="K2668" s="237" t="s">
        <v>4195</v>
      </c>
      <c r="L2668" s="238">
        <v>44516</v>
      </c>
      <c r="M2668" s="237" t="s">
        <v>20</v>
      </c>
    </row>
    <row r="2669" spans="1:13" x14ac:dyDescent="0.35">
      <c r="A2669" s="239" t="s">
        <v>349</v>
      </c>
      <c r="B2669" s="239" t="s">
        <v>350</v>
      </c>
      <c r="C2669" s="239" t="s">
        <v>351</v>
      </c>
      <c r="D2669" s="239" t="s">
        <v>59</v>
      </c>
      <c r="E2669" s="239" t="s">
        <v>17</v>
      </c>
      <c r="F2669" s="239" t="s">
        <v>2046</v>
      </c>
      <c r="G2669" s="239" t="s">
        <v>17</v>
      </c>
      <c r="H2669" s="239" t="s">
        <v>17</v>
      </c>
      <c r="I2669" s="239" t="s">
        <v>17</v>
      </c>
      <c r="J2669" s="239" t="s">
        <v>4181</v>
      </c>
      <c r="K2669" s="239" t="s">
        <v>4196</v>
      </c>
      <c r="L2669" s="240">
        <v>44516</v>
      </c>
      <c r="M2669" s="239" t="s">
        <v>20</v>
      </c>
    </row>
    <row r="2670" spans="1:13" x14ac:dyDescent="0.35">
      <c r="A2670" s="237" t="s">
        <v>349</v>
      </c>
      <c r="B2670" s="237" t="s">
        <v>350</v>
      </c>
      <c r="C2670" s="237" t="s">
        <v>351</v>
      </c>
      <c r="D2670" s="237" t="s">
        <v>57</v>
      </c>
      <c r="E2670" s="237">
        <v>936</v>
      </c>
      <c r="F2670" s="237" t="s">
        <v>4197</v>
      </c>
      <c r="G2670" s="237" t="s">
        <v>25</v>
      </c>
      <c r="H2670" s="237">
        <v>2</v>
      </c>
      <c r="I2670" s="237" t="s">
        <v>4198</v>
      </c>
      <c r="J2670" s="237" t="s">
        <v>4199</v>
      </c>
      <c r="K2670" s="237" t="s">
        <v>4200</v>
      </c>
      <c r="L2670" s="238">
        <v>44516</v>
      </c>
      <c r="M2670" s="237" t="s">
        <v>20</v>
      </c>
    </row>
    <row r="2671" spans="1:13" x14ac:dyDescent="0.35">
      <c r="A2671" s="239" t="s">
        <v>349</v>
      </c>
      <c r="B2671" s="239" t="s">
        <v>350</v>
      </c>
      <c r="C2671" s="239" t="s">
        <v>351</v>
      </c>
      <c r="D2671" s="239" t="s">
        <v>55</v>
      </c>
      <c r="E2671" s="239">
        <v>936</v>
      </c>
      <c r="F2671" s="239" t="s">
        <v>4197</v>
      </c>
      <c r="G2671" s="239" t="s">
        <v>25</v>
      </c>
      <c r="H2671" s="239">
        <v>2</v>
      </c>
      <c r="I2671" s="239" t="s">
        <v>4198</v>
      </c>
      <c r="J2671" s="239" t="s">
        <v>4199</v>
      </c>
      <c r="K2671" s="239" t="s">
        <v>4201</v>
      </c>
      <c r="L2671" s="240">
        <v>44516</v>
      </c>
      <c r="M2671" s="239" t="s">
        <v>20</v>
      </c>
    </row>
    <row r="2672" spans="1:13" x14ac:dyDescent="0.35">
      <c r="A2672" s="237" t="s">
        <v>349</v>
      </c>
      <c r="B2672" s="237" t="s">
        <v>350</v>
      </c>
      <c r="C2672" s="237" t="s">
        <v>351</v>
      </c>
      <c r="D2672" s="237" t="s">
        <v>702</v>
      </c>
      <c r="E2672" s="237">
        <v>1700000</v>
      </c>
      <c r="F2672" s="237" t="s">
        <v>4152</v>
      </c>
      <c r="G2672" s="237" t="s">
        <v>50</v>
      </c>
      <c r="H2672" s="237">
        <v>1</v>
      </c>
      <c r="I2672" s="237" t="s">
        <v>4153</v>
      </c>
      <c r="J2672" s="237" t="s">
        <v>4202</v>
      </c>
      <c r="K2672" s="237" t="s">
        <v>4203</v>
      </c>
      <c r="L2672" s="238">
        <v>44516</v>
      </c>
      <c r="M2672" s="237" t="s">
        <v>20</v>
      </c>
    </row>
    <row r="2673" spans="1:13" x14ac:dyDescent="0.35">
      <c r="A2673" s="239" t="s">
        <v>349</v>
      </c>
      <c r="B2673" s="239" t="s">
        <v>350</v>
      </c>
      <c r="C2673" s="239" t="s">
        <v>351</v>
      </c>
      <c r="D2673" s="239" t="s">
        <v>696</v>
      </c>
      <c r="E2673" s="239">
        <v>3500000</v>
      </c>
      <c r="F2673" s="239" t="s">
        <v>4204</v>
      </c>
      <c r="G2673" s="239" t="s">
        <v>25</v>
      </c>
      <c r="H2673" s="239">
        <v>2</v>
      </c>
      <c r="I2673" s="239" t="s">
        <v>4205</v>
      </c>
      <c r="J2673" s="239" t="s">
        <v>4206</v>
      </c>
      <c r="K2673" s="239" t="s">
        <v>4207</v>
      </c>
      <c r="L2673" s="240">
        <v>44516</v>
      </c>
      <c r="M2673" s="239" t="s">
        <v>20</v>
      </c>
    </row>
    <row r="2674" spans="1:13" x14ac:dyDescent="0.35">
      <c r="A2674" s="237" t="s">
        <v>349</v>
      </c>
      <c r="B2674" s="237" t="s">
        <v>350</v>
      </c>
      <c r="C2674" s="237" t="s">
        <v>351</v>
      </c>
      <c r="D2674" s="237" t="s">
        <v>706</v>
      </c>
      <c r="E2674" s="237">
        <v>1500000</v>
      </c>
      <c r="F2674" s="237" t="s">
        <v>4204</v>
      </c>
      <c r="G2674" s="237" t="s">
        <v>25</v>
      </c>
      <c r="H2674" s="237">
        <v>2</v>
      </c>
      <c r="I2674" s="237" t="s">
        <v>4205</v>
      </c>
      <c r="J2674" s="237" t="s">
        <v>2933</v>
      </c>
      <c r="K2674" s="237" t="s">
        <v>4208</v>
      </c>
      <c r="L2674" s="238">
        <v>44516</v>
      </c>
      <c r="M2674" s="237" t="s">
        <v>20</v>
      </c>
    </row>
    <row r="2675" spans="1:13" x14ac:dyDescent="0.35">
      <c r="A2675" s="239" t="s">
        <v>349</v>
      </c>
      <c r="B2675" s="239" t="s">
        <v>350</v>
      </c>
      <c r="C2675" s="239" t="s">
        <v>351</v>
      </c>
      <c r="D2675" s="239" t="s">
        <v>698</v>
      </c>
      <c r="E2675" s="239">
        <v>1400000</v>
      </c>
      <c r="F2675" s="239" t="s">
        <v>4204</v>
      </c>
      <c r="G2675" s="239" t="s">
        <v>50</v>
      </c>
      <c r="H2675" s="239">
        <v>1</v>
      </c>
      <c r="I2675" s="239" t="s">
        <v>4205</v>
      </c>
      <c r="J2675" s="239" t="s">
        <v>4209</v>
      </c>
      <c r="K2675" s="239" t="s">
        <v>4210</v>
      </c>
      <c r="L2675" s="240">
        <v>44516</v>
      </c>
      <c r="M2675" s="239" t="s">
        <v>20</v>
      </c>
    </row>
    <row r="2676" spans="1:13" x14ac:dyDescent="0.35">
      <c r="A2676" s="237" t="s">
        <v>349</v>
      </c>
      <c r="B2676" s="237" t="s">
        <v>350</v>
      </c>
      <c r="C2676" s="237" t="s">
        <v>351</v>
      </c>
      <c r="D2676" s="237" t="s">
        <v>704</v>
      </c>
      <c r="E2676" s="237">
        <v>300000</v>
      </c>
      <c r="F2676" s="237" t="s">
        <v>4204</v>
      </c>
      <c r="G2676" s="237" t="s">
        <v>22</v>
      </c>
      <c r="H2676" s="237">
        <v>3</v>
      </c>
      <c r="I2676" s="237" t="s">
        <v>4205</v>
      </c>
      <c r="J2676" s="237" t="s">
        <v>4211</v>
      </c>
      <c r="K2676" s="237" t="s">
        <v>4212</v>
      </c>
      <c r="L2676" s="238">
        <v>44516</v>
      </c>
      <c r="M2676" s="237" t="s">
        <v>20</v>
      </c>
    </row>
    <row r="2677" spans="1:13" x14ac:dyDescent="0.35">
      <c r="A2677" s="239" t="s">
        <v>349</v>
      </c>
      <c r="B2677" s="239" t="s">
        <v>350</v>
      </c>
      <c r="C2677" s="239" t="s">
        <v>351</v>
      </c>
      <c r="D2677" s="239" t="s">
        <v>692</v>
      </c>
      <c r="E2677" s="239">
        <v>0</v>
      </c>
      <c r="F2677" s="239" t="s">
        <v>2046</v>
      </c>
      <c r="G2677" s="239" t="s">
        <v>17</v>
      </c>
      <c r="H2677" s="239" t="s">
        <v>17</v>
      </c>
      <c r="I2677" s="239" t="s">
        <v>17</v>
      </c>
      <c r="J2677" s="239" t="s">
        <v>4213</v>
      </c>
      <c r="K2677" s="239" t="s">
        <v>4214</v>
      </c>
      <c r="L2677" s="240">
        <v>44516</v>
      </c>
      <c r="M2677" s="239" t="s">
        <v>20</v>
      </c>
    </row>
    <row r="2678" spans="1:13" x14ac:dyDescent="0.35">
      <c r="A2678" s="237" t="s">
        <v>349</v>
      </c>
      <c r="B2678" s="237" t="s">
        <v>350</v>
      </c>
      <c r="C2678" s="237" t="s">
        <v>351</v>
      </c>
      <c r="D2678" s="237" t="s">
        <v>24</v>
      </c>
      <c r="E2678" s="237">
        <v>3</v>
      </c>
      <c r="F2678" s="237"/>
      <c r="G2678" s="237" t="s">
        <v>25</v>
      </c>
      <c r="H2678" s="237">
        <v>2</v>
      </c>
      <c r="I2678" s="237"/>
      <c r="J2678" s="237" t="s">
        <v>4215</v>
      </c>
      <c r="K2678" s="237" t="s">
        <v>4216</v>
      </c>
      <c r="L2678" s="238">
        <v>44516</v>
      </c>
      <c r="M2678" s="237" t="s">
        <v>20</v>
      </c>
    </row>
    <row r="2679" spans="1:13" x14ac:dyDescent="0.35">
      <c r="A2679" s="239" t="s">
        <v>349</v>
      </c>
      <c r="B2679" s="239" t="s">
        <v>350</v>
      </c>
      <c r="C2679" s="239" t="s">
        <v>351</v>
      </c>
      <c r="D2679" s="239" t="s">
        <v>30</v>
      </c>
      <c r="E2679" s="239" t="s">
        <v>17</v>
      </c>
      <c r="F2679" s="239" t="s">
        <v>2046</v>
      </c>
      <c r="G2679" s="239" t="s">
        <v>17</v>
      </c>
      <c r="H2679" s="239" t="s">
        <v>17</v>
      </c>
      <c r="I2679" s="239" t="s">
        <v>17</v>
      </c>
      <c r="J2679" s="239" t="s">
        <v>4213</v>
      </c>
      <c r="K2679" s="239" t="s">
        <v>4217</v>
      </c>
      <c r="L2679" s="240">
        <v>44516</v>
      </c>
      <c r="M2679" s="239" t="s">
        <v>20</v>
      </c>
    </row>
    <row r="2680" spans="1:13" x14ac:dyDescent="0.35">
      <c r="A2680" s="237" t="s">
        <v>349</v>
      </c>
      <c r="B2680" s="237" t="s">
        <v>350</v>
      </c>
      <c r="C2680" s="237" t="s">
        <v>351</v>
      </c>
      <c r="D2680" s="237" t="s">
        <v>32</v>
      </c>
      <c r="E2680" s="237" t="s">
        <v>17</v>
      </c>
      <c r="F2680" s="237" t="s">
        <v>17</v>
      </c>
      <c r="G2680" s="237" t="s">
        <v>17</v>
      </c>
      <c r="H2680" s="237" t="s">
        <v>17</v>
      </c>
      <c r="I2680" s="237" t="s">
        <v>17</v>
      </c>
      <c r="J2680" s="237" t="s">
        <v>4213</v>
      </c>
      <c r="K2680" s="237" t="s">
        <v>4218</v>
      </c>
      <c r="L2680" s="238">
        <v>44516</v>
      </c>
      <c r="M2680" s="237" t="s">
        <v>20</v>
      </c>
    </row>
    <row r="2681" spans="1:13" x14ac:dyDescent="0.35">
      <c r="A2681" s="239" t="s">
        <v>340</v>
      </c>
      <c r="B2681" s="239" t="s">
        <v>341</v>
      </c>
      <c r="C2681" s="239" t="s">
        <v>342</v>
      </c>
      <c r="D2681" s="239" t="s">
        <v>875</v>
      </c>
      <c r="E2681" s="239">
        <v>9400000</v>
      </c>
      <c r="F2681" s="239" t="s">
        <v>4219</v>
      </c>
      <c r="G2681" s="239" t="s">
        <v>50</v>
      </c>
      <c r="H2681" s="239">
        <v>1</v>
      </c>
      <c r="I2681" s="239" t="s">
        <v>4220</v>
      </c>
      <c r="J2681" s="239" t="s">
        <v>4221</v>
      </c>
      <c r="K2681" s="239" t="s">
        <v>4222</v>
      </c>
      <c r="L2681" s="240">
        <v>44517</v>
      </c>
      <c r="M2681" s="239" t="s">
        <v>20</v>
      </c>
    </row>
    <row r="2682" spans="1:13" x14ac:dyDescent="0.35">
      <c r="A2682" s="237" t="s">
        <v>340</v>
      </c>
      <c r="B2682" s="237" t="s">
        <v>341</v>
      </c>
      <c r="C2682" s="237" t="s">
        <v>342</v>
      </c>
      <c r="D2682" s="237" t="s">
        <v>242</v>
      </c>
      <c r="E2682" s="237">
        <v>111900</v>
      </c>
      <c r="F2682" s="237" t="s">
        <v>4186</v>
      </c>
      <c r="G2682" s="237" t="s">
        <v>25</v>
      </c>
      <c r="H2682" s="237">
        <v>2</v>
      </c>
      <c r="I2682" s="237" t="s">
        <v>4223</v>
      </c>
      <c r="J2682" s="237" t="s">
        <v>4224</v>
      </c>
      <c r="K2682" s="237" t="s">
        <v>4225</v>
      </c>
      <c r="L2682" s="238">
        <v>44517</v>
      </c>
      <c r="M2682" s="237" t="s">
        <v>20</v>
      </c>
    </row>
    <row r="2683" spans="1:13" x14ac:dyDescent="0.35">
      <c r="A2683" s="239" t="s">
        <v>340</v>
      </c>
      <c r="B2683" s="239" t="s">
        <v>341</v>
      </c>
      <c r="C2683" s="239" t="s">
        <v>342</v>
      </c>
      <c r="D2683" s="239" t="s">
        <v>784</v>
      </c>
      <c r="E2683" s="239">
        <v>9400000</v>
      </c>
      <c r="F2683" s="239" t="s">
        <v>4219</v>
      </c>
      <c r="G2683" s="239" t="s">
        <v>25</v>
      </c>
      <c r="H2683" s="239">
        <v>2</v>
      </c>
      <c r="I2683" s="239" t="s">
        <v>4220</v>
      </c>
      <c r="J2683" s="239" t="s">
        <v>4226</v>
      </c>
      <c r="K2683" s="239" t="s">
        <v>4227</v>
      </c>
      <c r="L2683" s="240">
        <v>44517</v>
      </c>
      <c r="M2683" s="239" t="s">
        <v>20</v>
      </c>
    </row>
    <row r="2684" spans="1:13" x14ac:dyDescent="0.35">
      <c r="A2684" s="237" t="s">
        <v>340</v>
      </c>
      <c r="B2684" s="237" t="s">
        <v>341</v>
      </c>
      <c r="C2684" s="237" t="s">
        <v>342</v>
      </c>
      <c r="D2684" s="237" t="s">
        <v>779</v>
      </c>
      <c r="E2684" s="237">
        <v>4000000</v>
      </c>
      <c r="F2684" s="237" t="s">
        <v>4219</v>
      </c>
      <c r="G2684" s="237" t="s">
        <v>50</v>
      </c>
      <c r="H2684" s="237">
        <v>1</v>
      </c>
      <c r="I2684" s="237" t="s">
        <v>4220</v>
      </c>
      <c r="J2684" s="237" t="s">
        <v>4228</v>
      </c>
      <c r="K2684" s="237" t="s">
        <v>4229</v>
      </c>
      <c r="L2684" s="238">
        <v>44517</v>
      </c>
      <c r="M2684" s="237" t="s">
        <v>20</v>
      </c>
    </row>
    <row r="2685" spans="1:13" x14ac:dyDescent="0.35">
      <c r="A2685" s="239" t="s">
        <v>340</v>
      </c>
      <c r="B2685" s="239" t="s">
        <v>341</v>
      </c>
      <c r="C2685" s="239" t="s">
        <v>342</v>
      </c>
      <c r="D2685" s="239" t="s">
        <v>682</v>
      </c>
      <c r="E2685" s="239">
        <v>245000</v>
      </c>
      <c r="F2685" s="239" t="s">
        <v>4219</v>
      </c>
      <c r="G2685" s="239" t="s">
        <v>25</v>
      </c>
      <c r="H2685" s="239">
        <v>2</v>
      </c>
      <c r="I2685" s="239" t="s">
        <v>4220</v>
      </c>
      <c r="J2685" s="239" t="s">
        <v>4194</v>
      </c>
      <c r="K2685" s="239" t="s">
        <v>4230</v>
      </c>
      <c r="L2685" s="240">
        <v>44517</v>
      </c>
      <c r="M2685" s="239" t="s">
        <v>20</v>
      </c>
    </row>
    <row r="2686" spans="1:13" x14ac:dyDescent="0.35">
      <c r="A2686" s="237" t="s">
        <v>340</v>
      </c>
      <c r="B2686" s="237" t="s">
        <v>341</v>
      </c>
      <c r="C2686" s="237" t="s">
        <v>342</v>
      </c>
      <c r="D2686" s="237" t="s">
        <v>59</v>
      </c>
      <c r="E2686" s="237">
        <v>113000</v>
      </c>
      <c r="F2686" s="237" t="s">
        <v>4219</v>
      </c>
      <c r="G2686" s="237" t="s">
        <v>25</v>
      </c>
      <c r="H2686" s="237">
        <v>2</v>
      </c>
      <c r="I2686" s="237" t="s">
        <v>4220</v>
      </c>
      <c r="J2686" s="237" t="s">
        <v>4231</v>
      </c>
      <c r="K2686" s="237" t="s">
        <v>4232</v>
      </c>
      <c r="L2686" s="238">
        <v>44517</v>
      </c>
      <c r="M2686" s="237" t="s">
        <v>20</v>
      </c>
    </row>
    <row r="2687" spans="1:13" x14ac:dyDescent="0.35">
      <c r="A2687" s="239" t="s">
        <v>340</v>
      </c>
      <c r="B2687" s="239" t="s">
        <v>341</v>
      </c>
      <c r="C2687" s="239" t="s">
        <v>342</v>
      </c>
      <c r="D2687" s="239" t="s">
        <v>61</v>
      </c>
      <c r="E2687" s="239" t="s">
        <v>17</v>
      </c>
      <c r="F2687" s="239" t="s">
        <v>2046</v>
      </c>
      <c r="G2687" s="239" t="s">
        <v>17</v>
      </c>
      <c r="H2687" s="239" t="s">
        <v>17</v>
      </c>
      <c r="I2687" s="239" t="s">
        <v>17</v>
      </c>
      <c r="J2687" s="239" t="s">
        <v>4181</v>
      </c>
      <c r="K2687" s="239" t="s">
        <v>4233</v>
      </c>
      <c r="L2687" s="240">
        <v>44517</v>
      </c>
      <c r="M2687" s="239" t="s">
        <v>20</v>
      </c>
    </row>
    <row r="2688" spans="1:13" x14ac:dyDescent="0.35">
      <c r="A2688" s="237" t="s">
        <v>340</v>
      </c>
      <c r="B2688" s="237" t="s">
        <v>341</v>
      </c>
      <c r="C2688" s="237" t="s">
        <v>342</v>
      </c>
      <c r="D2688" s="237" t="s">
        <v>57</v>
      </c>
      <c r="E2688" s="237">
        <v>1909</v>
      </c>
      <c r="F2688" s="237" t="s">
        <v>4234</v>
      </c>
      <c r="G2688" s="237" t="s">
        <v>25</v>
      </c>
      <c r="H2688" s="237">
        <v>2</v>
      </c>
      <c r="I2688" s="237" t="s">
        <v>4235</v>
      </c>
      <c r="J2688" s="237" t="s">
        <v>4199</v>
      </c>
      <c r="K2688" s="237" t="s">
        <v>4236</v>
      </c>
      <c r="L2688" s="238">
        <v>44517</v>
      </c>
      <c r="M2688" s="237" t="s">
        <v>20</v>
      </c>
    </row>
    <row r="2689" spans="1:13" x14ac:dyDescent="0.35">
      <c r="A2689" s="239" t="s">
        <v>340</v>
      </c>
      <c r="B2689" s="239" t="s">
        <v>341</v>
      </c>
      <c r="C2689" s="239" t="s">
        <v>342</v>
      </c>
      <c r="D2689" s="239" t="s">
        <v>55</v>
      </c>
      <c r="E2689" s="239">
        <v>1909</v>
      </c>
      <c r="F2689" s="239" t="s">
        <v>4234</v>
      </c>
      <c r="G2689" s="239" t="s">
        <v>25</v>
      </c>
      <c r="H2689" s="239">
        <v>2</v>
      </c>
      <c r="I2689" s="239" t="s">
        <v>4235</v>
      </c>
      <c r="J2689" s="239" t="s">
        <v>4199</v>
      </c>
      <c r="K2689" s="239" t="s">
        <v>4237</v>
      </c>
      <c r="L2689" s="240">
        <v>44517</v>
      </c>
      <c r="M2689" s="239" t="s">
        <v>20</v>
      </c>
    </row>
    <row r="2690" spans="1:13" x14ac:dyDescent="0.35">
      <c r="A2690" s="237" t="s">
        <v>340</v>
      </c>
      <c r="B2690" s="237" t="s">
        <v>341</v>
      </c>
      <c r="C2690" s="237" t="s">
        <v>342</v>
      </c>
      <c r="D2690" s="237" t="s">
        <v>702</v>
      </c>
      <c r="E2690" s="237">
        <v>3293544</v>
      </c>
      <c r="F2690" s="237" t="s">
        <v>4238</v>
      </c>
      <c r="G2690" s="237" t="s">
        <v>25</v>
      </c>
      <c r="H2690" s="237">
        <v>2</v>
      </c>
      <c r="I2690" s="237" t="s">
        <v>4239</v>
      </c>
      <c r="J2690" s="237" t="s">
        <v>4240</v>
      </c>
      <c r="K2690" s="237" t="s">
        <v>4241</v>
      </c>
      <c r="L2690" s="238">
        <v>44517</v>
      </c>
      <c r="M2690" s="237" t="s">
        <v>20</v>
      </c>
    </row>
    <row r="2691" spans="1:13" x14ac:dyDescent="0.35">
      <c r="A2691" s="239" t="s">
        <v>340</v>
      </c>
      <c r="B2691" s="239" t="s">
        <v>341</v>
      </c>
      <c r="C2691" s="239" t="s">
        <v>342</v>
      </c>
      <c r="D2691" s="239" t="s">
        <v>696</v>
      </c>
      <c r="E2691" s="239">
        <v>5400000</v>
      </c>
      <c r="F2691" s="239" t="s">
        <v>4219</v>
      </c>
      <c r="G2691" s="239" t="s">
        <v>25</v>
      </c>
      <c r="H2691" s="239">
        <v>2</v>
      </c>
      <c r="I2691" s="239" t="s">
        <v>4220</v>
      </c>
      <c r="J2691" s="239" t="s">
        <v>4242</v>
      </c>
      <c r="K2691" s="239" t="s">
        <v>4243</v>
      </c>
      <c r="L2691" s="240">
        <v>44517</v>
      </c>
      <c r="M2691" s="239" t="s">
        <v>20</v>
      </c>
    </row>
    <row r="2692" spans="1:13" x14ac:dyDescent="0.35">
      <c r="A2692" s="237" t="s">
        <v>340</v>
      </c>
      <c r="B2692" s="237" t="s">
        <v>341</v>
      </c>
      <c r="C2692" s="237" t="s">
        <v>342</v>
      </c>
      <c r="D2692" s="237" t="s">
        <v>706</v>
      </c>
      <c r="E2692" s="237">
        <v>706456</v>
      </c>
      <c r="F2692" s="237" t="s">
        <v>4219</v>
      </c>
      <c r="G2692" s="237" t="s">
        <v>25</v>
      </c>
      <c r="H2692" s="237">
        <v>2</v>
      </c>
      <c r="I2692" s="237" t="s">
        <v>4220</v>
      </c>
      <c r="J2692" s="237" t="s">
        <v>4244</v>
      </c>
      <c r="K2692" s="237" t="s">
        <v>4245</v>
      </c>
      <c r="L2692" s="238">
        <v>44517</v>
      </c>
      <c r="M2692" s="237" t="s">
        <v>20</v>
      </c>
    </row>
    <row r="2693" spans="1:13" x14ac:dyDescent="0.35">
      <c r="A2693" s="239" t="s">
        <v>340</v>
      </c>
      <c r="B2693" s="239" t="s">
        <v>341</v>
      </c>
      <c r="C2693" s="239" t="s">
        <v>342</v>
      </c>
      <c r="D2693" s="239" t="s">
        <v>698</v>
      </c>
      <c r="E2693" s="239">
        <v>2678544</v>
      </c>
      <c r="F2693" s="239" t="s">
        <v>4238</v>
      </c>
      <c r="G2693" s="239" t="s">
        <v>25</v>
      </c>
      <c r="H2693" s="239">
        <v>2</v>
      </c>
      <c r="I2693" s="239" t="s">
        <v>4239</v>
      </c>
      <c r="J2693" s="239" t="s">
        <v>4246</v>
      </c>
      <c r="K2693" s="239" t="s">
        <v>4247</v>
      </c>
      <c r="L2693" s="240">
        <v>44517</v>
      </c>
      <c r="M2693" s="239" t="s">
        <v>20</v>
      </c>
    </row>
    <row r="2694" spans="1:13" x14ac:dyDescent="0.35">
      <c r="A2694" s="237" t="s">
        <v>340</v>
      </c>
      <c r="B2694" s="237" t="s">
        <v>341</v>
      </c>
      <c r="C2694" s="237" t="s">
        <v>342</v>
      </c>
      <c r="D2694" s="237" t="s">
        <v>704</v>
      </c>
      <c r="E2694" s="237">
        <v>615000</v>
      </c>
      <c r="F2694" s="237" t="s">
        <v>4238</v>
      </c>
      <c r="G2694" s="237" t="s">
        <v>25</v>
      </c>
      <c r="H2694" s="237">
        <v>2</v>
      </c>
      <c r="I2694" s="237" t="s">
        <v>4239</v>
      </c>
      <c r="J2694" s="237" t="s">
        <v>4248</v>
      </c>
      <c r="K2694" s="237" t="s">
        <v>4249</v>
      </c>
      <c r="L2694" s="238">
        <v>44517</v>
      </c>
      <c r="M2694" s="237" t="s">
        <v>20</v>
      </c>
    </row>
    <row r="2695" spans="1:13" x14ac:dyDescent="0.35">
      <c r="A2695" s="239" t="s">
        <v>340</v>
      </c>
      <c r="B2695" s="239" t="s">
        <v>341</v>
      </c>
      <c r="C2695" s="239" t="s">
        <v>342</v>
      </c>
      <c r="D2695" s="239" t="s">
        <v>692</v>
      </c>
      <c r="E2695" s="239">
        <v>0</v>
      </c>
      <c r="F2695" s="239" t="s">
        <v>4238</v>
      </c>
      <c r="G2695" s="239" t="s">
        <v>25</v>
      </c>
      <c r="H2695" s="239">
        <v>2</v>
      </c>
      <c r="I2695" s="239" t="s">
        <v>4239</v>
      </c>
      <c r="J2695" s="239" t="s">
        <v>4246</v>
      </c>
      <c r="K2695" s="239" t="s">
        <v>4250</v>
      </c>
      <c r="L2695" s="240">
        <v>44517</v>
      </c>
      <c r="M2695" s="239" t="s">
        <v>20</v>
      </c>
    </row>
    <row r="2696" spans="1:13" x14ac:dyDescent="0.35">
      <c r="A2696" s="237" t="s">
        <v>340</v>
      </c>
      <c r="B2696" s="237" t="s">
        <v>341</v>
      </c>
      <c r="C2696" s="237" t="s">
        <v>342</v>
      </c>
      <c r="D2696" s="237" t="s">
        <v>24</v>
      </c>
      <c r="E2696" s="237">
        <v>3</v>
      </c>
      <c r="F2696" s="237" t="s">
        <v>4238</v>
      </c>
      <c r="G2696" s="237" t="s">
        <v>25</v>
      </c>
      <c r="H2696" s="237">
        <v>2</v>
      </c>
      <c r="I2696" s="237" t="s">
        <v>4239</v>
      </c>
      <c r="J2696" s="237" t="s">
        <v>4215</v>
      </c>
      <c r="K2696" s="237" t="s">
        <v>4251</v>
      </c>
      <c r="L2696" s="238">
        <v>44517</v>
      </c>
      <c r="M2696" s="237" t="s">
        <v>20</v>
      </c>
    </row>
    <row r="2697" spans="1:13" x14ac:dyDescent="0.35">
      <c r="A2697" s="239" t="s">
        <v>340</v>
      </c>
      <c r="B2697" s="239" t="s">
        <v>341</v>
      </c>
      <c r="C2697" s="239" t="s">
        <v>342</v>
      </c>
      <c r="D2697" s="239" t="s">
        <v>30</v>
      </c>
      <c r="E2697" s="239" t="s">
        <v>17</v>
      </c>
      <c r="F2697" s="239" t="s">
        <v>2046</v>
      </c>
      <c r="G2697" s="239" t="s">
        <v>17</v>
      </c>
      <c r="H2697" s="239" t="s">
        <v>17</v>
      </c>
      <c r="I2697" s="239" t="s">
        <v>17</v>
      </c>
      <c r="J2697" s="239" t="s">
        <v>18</v>
      </c>
      <c r="K2697" s="239" t="s">
        <v>4252</v>
      </c>
      <c r="L2697" s="240">
        <v>44517</v>
      </c>
      <c r="M2697" s="239" t="s">
        <v>20</v>
      </c>
    </row>
    <row r="2698" spans="1:13" x14ac:dyDescent="0.35">
      <c r="A2698" s="237" t="s">
        <v>340</v>
      </c>
      <c r="B2698" s="237" t="s">
        <v>341</v>
      </c>
      <c r="C2698" s="237" t="s">
        <v>342</v>
      </c>
      <c r="D2698" s="237" t="s">
        <v>32</v>
      </c>
      <c r="E2698" s="237" t="s">
        <v>17</v>
      </c>
      <c r="F2698" s="237" t="s">
        <v>17</v>
      </c>
      <c r="G2698" s="237" t="s">
        <v>17</v>
      </c>
      <c r="H2698" s="237" t="s">
        <v>17</v>
      </c>
      <c r="I2698" s="237" t="s">
        <v>17</v>
      </c>
      <c r="J2698" s="237" t="s">
        <v>18</v>
      </c>
      <c r="K2698" s="237" t="s">
        <v>4253</v>
      </c>
      <c r="L2698" s="238">
        <v>44517</v>
      </c>
      <c r="M2698" s="237" t="s">
        <v>20</v>
      </c>
    </row>
    <row r="2699" spans="1:13" x14ac:dyDescent="0.35">
      <c r="A2699" s="239" t="s">
        <v>2858</v>
      </c>
      <c r="B2699" s="239" t="s">
        <v>2859</v>
      </c>
      <c r="C2699" s="239" t="s">
        <v>576</v>
      </c>
      <c r="D2699" s="239" t="s">
        <v>59</v>
      </c>
      <c r="E2699" s="239">
        <v>0</v>
      </c>
      <c r="F2699" s="239" t="s">
        <v>4254</v>
      </c>
      <c r="G2699" s="239" t="s">
        <v>22</v>
      </c>
      <c r="H2699" s="239">
        <v>3</v>
      </c>
      <c r="I2699" s="239" t="s">
        <v>4255</v>
      </c>
      <c r="J2699" s="239" t="s">
        <v>4256</v>
      </c>
      <c r="K2699" s="239" t="s">
        <v>4257</v>
      </c>
      <c r="L2699" s="240">
        <v>44517</v>
      </c>
      <c r="M2699" s="239" t="s">
        <v>887</v>
      </c>
    </row>
    <row r="2700" spans="1:13" x14ac:dyDescent="0.35">
      <c r="A2700" s="237" t="s">
        <v>2893</v>
      </c>
      <c r="B2700" s="237" t="s">
        <v>2894</v>
      </c>
      <c r="C2700" s="237" t="s">
        <v>576</v>
      </c>
      <c r="D2700" s="237" t="s">
        <v>59</v>
      </c>
      <c r="E2700" s="237">
        <v>0</v>
      </c>
      <c r="F2700" s="237" t="s">
        <v>4258</v>
      </c>
      <c r="G2700" s="237" t="s">
        <v>22</v>
      </c>
      <c r="H2700" s="237">
        <v>3</v>
      </c>
      <c r="I2700" s="237" t="s">
        <v>4255</v>
      </c>
      <c r="J2700" s="237" t="s">
        <v>4256</v>
      </c>
      <c r="K2700" s="237" t="s">
        <v>4259</v>
      </c>
      <c r="L2700" s="238">
        <v>44517</v>
      </c>
      <c r="M2700" s="237" t="s">
        <v>887</v>
      </c>
    </row>
    <row r="2701" spans="1:13" x14ac:dyDescent="0.35">
      <c r="A2701" s="239" t="s">
        <v>149</v>
      </c>
      <c r="B2701" s="239" t="s">
        <v>150</v>
      </c>
      <c r="C2701" s="239" t="s">
        <v>151</v>
      </c>
      <c r="D2701" s="239" t="s">
        <v>875</v>
      </c>
      <c r="E2701" s="239">
        <v>15755100</v>
      </c>
      <c r="F2701" s="239" t="s">
        <v>4260</v>
      </c>
      <c r="G2701" s="239" t="s">
        <v>25</v>
      </c>
      <c r="H2701" s="239">
        <v>2</v>
      </c>
      <c r="I2701" s="239" t="s">
        <v>4261</v>
      </c>
      <c r="J2701" s="239" t="s">
        <v>4262</v>
      </c>
      <c r="K2701" s="239" t="s">
        <v>4263</v>
      </c>
      <c r="L2701" s="240">
        <v>44519</v>
      </c>
      <c r="M2701" s="239" t="s">
        <v>887</v>
      </c>
    </row>
    <row r="2702" spans="1:13" x14ac:dyDescent="0.35">
      <c r="A2702" s="237" t="s">
        <v>149</v>
      </c>
      <c r="B2702" s="237" t="s">
        <v>150</v>
      </c>
      <c r="C2702" s="237" t="s">
        <v>151</v>
      </c>
      <c r="D2702" s="237" t="s">
        <v>784</v>
      </c>
      <c r="E2702" s="237">
        <v>15755100</v>
      </c>
      <c r="F2702" s="237" t="s">
        <v>4260</v>
      </c>
      <c r="G2702" s="237" t="s">
        <v>25</v>
      </c>
      <c r="H2702" s="237">
        <v>2</v>
      </c>
      <c r="I2702" s="237" t="s">
        <v>4261</v>
      </c>
      <c r="J2702" s="237" t="s">
        <v>4264</v>
      </c>
      <c r="K2702" s="237" t="s">
        <v>4265</v>
      </c>
      <c r="L2702" s="238">
        <v>44519</v>
      </c>
      <c r="M2702" s="237" t="s">
        <v>20</v>
      </c>
    </row>
    <row r="2703" spans="1:13" x14ac:dyDescent="0.35">
      <c r="A2703" s="239" t="s">
        <v>149</v>
      </c>
      <c r="B2703" s="239" t="s">
        <v>150</v>
      </c>
      <c r="C2703" s="239" t="s">
        <v>151</v>
      </c>
      <c r="D2703" s="239" t="s">
        <v>779</v>
      </c>
      <c r="E2703" s="239">
        <v>15736400</v>
      </c>
      <c r="F2703" s="239" t="s">
        <v>4260</v>
      </c>
      <c r="G2703" s="239" t="s">
        <v>25</v>
      </c>
      <c r="H2703" s="239">
        <v>2</v>
      </c>
      <c r="I2703" s="239" t="s">
        <v>4261</v>
      </c>
      <c r="J2703" s="239" t="s">
        <v>4266</v>
      </c>
      <c r="K2703" s="239" t="s">
        <v>4267</v>
      </c>
      <c r="L2703" s="240">
        <v>44519</v>
      </c>
      <c r="M2703" s="239" t="s">
        <v>20</v>
      </c>
    </row>
    <row r="2704" spans="1:13" x14ac:dyDescent="0.35">
      <c r="A2704" s="237" t="s">
        <v>149</v>
      </c>
      <c r="B2704" s="237" t="s">
        <v>150</v>
      </c>
      <c r="C2704" s="237" t="s">
        <v>151</v>
      </c>
      <c r="D2704" s="237" t="s">
        <v>702</v>
      </c>
      <c r="E2704" s="237">
        <v>7736400</v>
      </c>
      <c r="F2704" s="237" t="s">
        <v>4260</v>
      </c>
      <c r="G2704" s="237" t="s">
        <v>50</v>
      </c>
      <c r="H2704" s="237">
        <v>1</v>
      </c>
      <c r="I2704" s="237" t="s">
        <v>4261</v>
      </c>
      <c r="J2704" s="237" t="s">
        <v>4268</v>
      </c>
      <c r="K2704" s="237" t="s">
        <v>4269</v>
      </c>
      <c r="L2704" s="238">
        <v>44519</v>
      </c>
      <c r="M2704" s="237" t="s">
        <v>20</v>
      </c>
    </row>
    <row r="2705" spans="1:13" x14ac:dyDescent="0.35">
      <c r="A2705" s="239" t="s">
        <v>388</v>
      </c>
      <c r="B2705" s="239" t="s">
        <v>389</v>
      </c>
      <c r="C2705" s="239" t="s">
        <v>390</v>
      </c>
      <c r="D2705" s="239" t="s">
        <v>784</v>
      </c>
      <c r="E2705" s="239">
        <v>12181000</v>
      </c>
      <c r="F2705" s="239" t="s">
        <v>2828</v>
      </c>
      <c r="G2705" s="239" t="s">
        <v>50</v>
      </c>
      <c r="H2705" s="239">
        <v>1</v>
      </c>
      <c r="I2705" s="239" t="s">
        <v>2829</v>
      </c>
      <c r="J2705" s="239" t="s">
        <v>4270</v>
      </c>
      <c r="K2705" s="239" t="s">
        <v>4271</v>
      </c>
      <c r="L2705" s="240">
        <v>44521</v>
      </c>
      <c r="M2705" s="239" t="s">
        <v>20</v>
      </c>
    </row>
    <row r="2706" spans="1:13" x14ac:dyDescent="0.35">
      <c r="A2706" s="237" t="s">
        <v>388</v>
      </c>
      <c r="B2706" s="237" t="s">
        <v>389</v>
      </c>
      <c r="C2706" s="237" t="s">
        <v>390</v>
      </c>
      <c r="D2706" s="237" t="s">
        <v>779</v>
      </c>
      <c r="E2706" s="237">
        <v>6760000</v>
      </c>
      <c r="F2706" s="237" t="s">
        <v>2828</v>
      </c>
      <c r="G2706" s="237" t="s">
        <v>50</v>
      </c>
      <c r="H2706" s="237">
        <v>1</v>
      </c>
      <c r="I2706" s="237" t="s">
        <v>2829</v>
      </c>
      <c r="J2706" s="237" t="s">
        <v>4272</v>
      </c>
      <c r="K2706" s="237" t="s">
        <v>4273</v>
      </c>
      <c r="L2706" s="238">
        <v>44521</v>
      </c>
      <c r="M2706" s="237" t="s">
        <v>20</v>
      </c>
    </row>
    <row r="2707" spans="1:13" x14ac:dyDescent="0.35">
      <c r="A2707" s="239" t="s">
        <v>388</v>
      </c>
      <c r="B2707" s="239" t="s">
        <v>389</v>
      </c>
      <c r="C2707" s="239" t="s">
        <v>390</v>
      </c>
      <c r="D2707" s="239" t="s">
        <v>702</v>
      </c>
      <c r="E2707" s="239">
        <v>1575000</v>
      </c>
      <c r="F2707" s="239" t="s">
        <v>2828</v>
      </c>
      <c r="G2707" s="239" t="s">
        <v>50</v>
      </c>
      <c r="H2707" s="239">
        <v>1</v>
      </c>
      <c r="I2707" s="239" t="s">
        <v>2829</v>
      </c>
      <c r="J2707" s="239" t="s">
        <v>4274</v>
      </c>
      <c r="K2707" s="239" t="s">
        <v>4275</v>
      </c>
      <c r="L2707" s="240">
        <v>44521</v>
      </c>
      <c r="M2707" s="239" t="s">
        <v>20</v>
      </c>
    </row>
    <row r="2708" spans="1:13" x14ac:dyDescent="0.35">
      <c r="A2708" s="237" t="s">
        <v>388</v>
      </c>
      <c r="B2708" s="237" t="s">
        <v>389</v>
      </c>
      <c r="C2708" s="237" t="s">
        <v>390</v>
      </c>
      <c r="D2708" s="237" t="s">
        <v>696</v>
      </c>
      <c r="E2708" s="237">
        <v>5421000</v>
      </c>
      <c r="F2708" s="237" t="s">
        <v>2828</v>
      </c>
      <c r="G2708" s="237" t="s">
        <v>50</v>
      </c>
      <c r="H2708" s="237">
        <v>1</v>
      </c>
      <c r="I2708" s="237" t="s">
        <v>2829</v>
      </c>
      <c r="J2708" s="237" t="s">
        <v>4276</v>
      </c>
      <c r="K2708" s="237" t="s">
        <v>4277</v>
      </c>
      <c r="L2708" s="238">
        <v>44521</v>
      </c>
      <c r="M2708" s="237" t="s">
        <v>20</v>
      </c>
    </row>
    <row r="2709" spans="1:13" x14ac:dyDescent="0.35">
      <c r="A2709" s="239" t="s">
        <v>388</v>
      </c>
      <c r="B2709" s="239" t="s">
        <v>389</v>
      </c>
      <c r="C2709" s="239" t="s">
        <v>390</v>
      </c>
      <c r="D2709" s="239" t="s">
        <v>706</v>
      </c>
      <c r="E2709" s="239">
        <v>5185000</v>
      </c>
      <c r="F2709" s="239" t="s">
        <v>2828</v>
      </c>
      <c r="G2709" s="239" t="s">
        <v>50</v>
      </c>
      <c r="H2709" s="239">
        <v>1</v>
      </c>
      <c r="I2709" s="239" t="s">
        <v>2829</v>
      </c>
      <c r="J2709" s="239" t="s">
        <v>4278</v>
      </c>
      <c r="K2709" s="239" t="s">
        <v>4279</v>
      </c>
      <c r="L2709" s="240">
        <v>44521</v>
      </c>
      <c r="M2709" s="239" t="s">
        <v>20</v>
      </c>
    </row>
    <row r="2710" spans="1:13" x14ac:dyDescent="0.35">
      <c r="A2710" s="237" t="s">
        <v>388</v>
      </c>
      <c r="B2710" s="237" t="s">
        <v>389</v>
      </c>
      <c r="C2710" s="237" t="s">
        <v>390</v>
      </c>
      <c r="D2710" s="237" t="s">
        <v>698</v>
      </c>
      <c r="E2710" s="237">
        <v>1575000</v>
      </c>
      <c r="F2710" s="237" t="s">
        <v>2828</v>
      </c>
      <c r="G2710" s="237" t="s">
        <v>50</v>
      </c>
      <c r="H2710" s="237">
        <v>1</v>
      </c>
      <c r="I2710" s="237" t="s">
        <v>2829</v>
      </c>
      <c r="J2710" s="237" t="s">
        <v>4280</v>
      </c>
      <c r="K2710" s="237" t="s">
        <v>4281</v>
      </c>
      <c r="L2710" s="238">
        <v>44521</v>
      </c>
      <c r="M2710" s="237" t="s">
        <v>20</v>
      </c>
    </row>
    <row r="2711" spans="1:13" x14ac:dyDescent="0.35">
      <c r="A2711" s="239" t="s">
        <v>388</v>
      </c>
      <c r="B2711" s="239" t="s">
        <v>389</v>
      </c>
      <c r="C2711" s="239" t="s">
        <v>390</v>
      </c>
      <c r="D2711" s="239" t="s">
        <v>704</v>
      </c>
      <c r="E2711" s="239">
        <v>0</v>
      </c>
      <c r="F2711" s="239" t="s">
        <v>2828</v>
      </c>
      <c r="G2711" s="239" t="s">
        <v>50</v>
      </c>
      <c r="H2711" s="239">
        <v>1</v>
      </c>
      <c r="I2711" s="239" t="s">
        <v>2829</v>
      </c>
      <c r="J2711" s="239" t="s">
        <v>4282</v>
      </c>
      <c r="K2711" s="239" t="s">
        <v>4283</v>
      </c>
      <c r="L2711" s="240">
        <v>44521</v>
      </c>
      <c r="M2711" s="239" t="s">
        <v>20</v>
      </c>
    </row>
    <row r="2712" spans="1:13" x14ac:dyDescent="0.35">
      <c r="A2712" s="237" t="s">
        <v>388</v>
      </c>
      <c r="B2712" s="237" t="s">
        <v>389</v>
      </c>
      <c r="C2712" s="237" t="s">
        <v>390</v>
      </c>
      <c r="D2712" s="237" t="s">
        <v>692</v>
      </c>
      <c r="E2712" s="237">
        <v>0</v>
      </c>
      <c r="F2712" s="237" t="s">
        <v>2828</v>
      </c>
      <c r="G2712" s="237" t="s">
        <v>50</v>
      </c>
      <c r="H2712" s="237">
        <v>1</v>
      </c>
      <c r="I2712" s="237" t="s">
        <v>2829</v>
      </c>
      <c r="J2712" s="237" t="s">
        <v>4284</v>
      </c>
      <c r="K2712" s="237" t="s">
        <v>4285</v>
      </c>
      <c r="L2712" s="238">
        <v>44521</v>
      </c>
      <c r="M2712" s="237" t="s">
        <v>20</v>
      </c>
    </row>
    <row r="2713" spans="1:13" x14ac:dyDescent="0.35">
      <c r="A2713" s="239" t="s">
        <v>1962</v>
      </c>
      <c r="B2713" s="239" t="s">
        <v>1963</v>
      </c>
      <c r="C2713" s="239" t="s">
        <v>632</v>
      </c>
      <c r="D2713" s="239" t="s">
        <v>682</v>
      </c>
      <c r="E2713" s="239">
        <v>1042551</v>
      </c>
      <c r="F2713" s="239" t="s">
        <v>4286</v>
      </c>
      <c r="G2713" s="239" t="s">
        <v>50</v>
      </c>
      <c r="H2713" s="239">
        <v>1</v>
      </c>
      <c r="I2713" s="239" t="s">
        <v>4287</v>
      </c>
      <c r="J2713" s="239" t="s">
        <v>4288</v>
      </c>
      <c r="K2713" s="239" t="s">
        <v>4289</v>
      </c>
      <c r="L2713" s="240">
        <v>44522</v>
      </c>
      <c r="M2713" s="239" t="s">
        <v>887</v>
      </c>
    </row>
    <row r="2714" spans="1:13" x14ac:dyDescent="0.35">
      <c r="A2714" s="237" t="s">
        <v>1962</v>
      </c>
      <c r="B2714" s="237" t="s">
        <v>1963</v>
      </c>
      <c r="C2714" s="237" t="s">
        <v>632</v>
      </c>
      <c r="D2714" s="237" t="s">
        <v>57</v>
      </c>
      <c r="E2714" s="237">
        <v>145</v>
      </c>
      <c r="F2714" s="237" t="s">
        <v>4290</v>
      </c>
      <c r="G2714" s="237" t="s">
        <v>50</v>
      </c>
      <c r="H2714" s="237">
        <v>1</v>
      </c>
      <c r="I2714" s="237" t="s">
        <v>2316</v>
      </c>
      <c r="J2714" s="237" t="s">
        <v>4291</v>
      </c>
      <c r="K2714" s="237" t="s">
        <v>4292</v>
      </c>
      <c r="L2714" s="238">
        <v>44522</v>
      </c>
      <c r="M2714" s="237" t="s">
        <v>887</v>
      </c>
    </row>
    <row r="2715" spans="1:13" x14ac:dyDescent="0.35">
      <c r="A2715" s="239" t="s">
        <v>290</v>
      </c>
      <c r="B2715" s="239" t="s">
        <v>291</v>
      </c>
      <c r="C2715" s="239" t="s">
        <v>292</v>
      </c>
      <c r="D2715" s="239" t="s">
        <v>682</v>
      </c>
      <c r="E2715" s="239">
        <v>2008854</v>
      </c>
      <c r="F2715" s="239" t="s">
        <v>4293</v>
      </c>
      <c r="G2715" s="239" t="s">
        <v>50</v>
      </c>
      <c r="H2715" s="239">
        <v>1</v>
      </c>
      <c r="I2715" s="239" t="s">
        <v>4294</v>
      </c>
      <c r="J2715" s="239" t="s">
        <v>4295</v>
      </c>
      <c r="K2715" s="239" t="s">
        <v>4296</v>
      </c>
      <c r="L2715" s="240">
        <v>44522</v>
      </c>
      <c r="M2715" s="239" t="s">
        <v>887</v>
      </c>
    </row>
    <row r="2716" spans="1:13" x14ac:dyDescent="0.35">
      <c r="A2716" s="237" t="s">
        <v>290</v>
      </c>
      <c r="B2716" s="237" t="s">
        <v>291</v>
      </c>
      <c r="C2716" s="237" t="s">
        <v>292</v>
      </c>
      <c r="D2716" s="237" t="s">
        <v>57</v>
      </c>
      <c r="E2716" s="237">
        <v>670</v>
      </c>
      <c r="F2716" s="237" t="s">
        <v>4297</v>
      </c>
      <c r="G2716" s="237" t="s">
        <v>50</v>
      </c>
      <c r="H2716" s="237">
        <v>1</v>
      </c>
      <c r="I2716" s="237" t="s">
        <v>2316</v>
      </c>
      <c r="J2716" s="237" t="s">
        <v>4291</v>
      </c>
      <c r="K2716" s="237" t="s">
        <v>4298</v>
      </c>
      <c r="L2716" s="238">
        <v>44522</v>
      </c>
      <c r="M2716" s="237" t="s">
        <v>887</v>
      </c>
    </row>
    <row r="2717" spans="1:13" x14ac:dyDescent="0.35">
      <c r="A2717" s="239" t="s">
        <v>296</v>
      </c>
      <c r="B2717" s="239" t="s">
        <v>297</v>
      </c>
      <c r="C2717" s="239" t="s">
        <v>292</v>
      </c>
      <c r="D2717" s="239" t="s">
        <v>57</v>
      </c>
      <c r="E2717" s="239">
        <v>212</v>
      </c>
      <c r="F2717" s="239" t="s">
        <v>4297</v>
      </c>
      <c r="G2717" s="239" t="s">
        <v>50</v>
      </c>
      <c r="H2717" s="239">
        <v>1</v>
      </c>
      <c r="I2717" s="239" t="s">
        <v>2316</v>
      </c>
      <c r="J2717" s="239" t="s">
        <v>4291</v>
      </c>
      <c r="K2717" s="239" t="s">
        <v>4299</v>
      </c>
      <c r="L2717" s="240">
        <v>44522</v>
      </c>
      <c r="M2717" s="239" t="s">
        <v>887</v>
      </c>
    </row>
    <row r="2718" spans="1:13" x14ac:dyDescent="0.35">
      <c r="A2718" s="237" t="s">
        <v>601</v>
      </c>
      <c r="B2718" s="237" t="s">
        <v>602</v>
      </c>
      <c r="C2718" s="237" t="s">
        <v>603</v>
      </c>
      <c r="D2718" s="237" t="s">
        <v>875</v>
      </c>
      <c r="E2718" s="237">
        <v>33000000</v>
      </c>
      <c r="F2718" s="237" t="s">
        <v>4300</v>
      </c>
      <c r="G2718" s="237" t="s">
        <v>50</v>
      </c>
      <c r="H2718" s="237">
        <v>1</v>
      </c>
      <c r="I2718" s="237" t="s">
        <v>4301</v>
      </c>
      <c r="J2718" s="237" t="s">
        <v>4302</v>
      </c>
      <c r="K2718" s="237" t="s">
        <v>4303</v>
      </c>
      <c r="L2718" s="238">
        <v>44522</v>
      </c>
      <c r="M2718" s="237" t="s">
        <v>20</v>
      </c>
    </row>
    <row r="2719" spans="1:13" x14ac:dyDescent="0.35">
      <c r="A2719" s="239" t="s">
        <v>601</v>
      </c>
      <c r="B2719" s="239" t="s">
        <v>602</v>
      </c>
      <c r="C2719" s="239" t="s">
        <v>603</v>
      </c>
      <c r="D2719" s="239" t="s">
        <v>242</v>
      </c>
      <c r="E2719" s="239">
        <v>205094</v>
      </c>
      <c r="F2719" s="239" t="s">
        <v>4304</v>
      </c>
      <c r="G2719" s="239" t="s">
        <v>50</v>
      </c>
      <c r="H2719" s="239">
        <v>1</v>
      </c>
      <c r="I2719" s="239" t="s">
        <v>4305</v>
      </c>
      <c r="J2719" s="239" t="s">
        <v>4306</v>
      </c>
      <c r="K2719" s="239" t="s">
        <v>4307</v>
      </c>
      <c r="L2719" s="240">
        <v>44522</v>
      </c>
      <c r="M2719" s="239" t="s">
        <v>887</v>
      </c>
    </row>
    <row r="2720" spans="1:13" x14ac:dyDescent="0.35">
      <c r="A2720" s="237" t="s">
        <v>601</v>
      </c>
      <c r="B2720" s="237" t="s">
        <v>602</v>
      </c>
      <c r="C2720" s="237" t="s">
        <v>603</v>
      </c>
      <c r="D2720" s="237" t="s">
        <v>682</v>
      </c>
      <c r="E2720" s="237">
        <v>1050000</v>
      </c>
      <c r="F2720" s="237" t="s">
        <v>4308</v>
      </c>
      <c r="G2720" s="237" t="s">
        <v>25</v>
      </c>
      <c r="H2720" s="237">
        <v>2</v>
      </c>
      <c r="I2720" s="237" t="s">
        <v>4309</v>
      </c>
      <c r="J2720" s="237" t="s">
        <v>4310</v>
      </c>
      <c r="K2720" s="237" t="s">
        <v>4311</v>
      </c>
      <c r="L2720" s="238">
        <v>44522</v>
      </c>
      <c r="M2720" s="237" t="s">
        <v>20</v>
      </c>
    </row>
    <row r="2721" spans="1:13" x14ac:dyDescent="0.35">
      <c r="A2721" s="239" t="s">
        <v>601</v>
      </c>
      <c r="B2721" s="239" t="s">
        <v>602</v>
      </c>
      <c r="C2721" s="239" t="s">
        <v>603</v>
      </c>
      <c r="D2721" s="239" t="s">
        <v>59</v>
      </c>
      <c r="E2721" s="239" t="s">
        <v>17</v>
      </c>
      <c r="F2721" s="239" t="s">
        <v>2046</v>
      </c>
      <c r="G2721" s="239" t="s">
        <v>17</v>
      </c>
      <c r="H2721" s="239" t="s">
        <v>17</v>
      </c>
      <c r="I2721" s="239" t="s">
        <v>17</v>
      </c>
      <c r="J2721" s="239" t="s">
        <v>18</v>
      </c>
      <c r="K2721" s="239" t="s">
        <v>4312</v>
      </c>
      <c r="L2721" s="240">
        <v>44522</v>
      </c>
      <c r="M2721" s="239" t="s">
        <v>20</v>
      </c>
    </row>
    <row r="2722" spans="1:13" x14ac:dyDescent="0.35">
      <c r="A2722" s="237" t="s">
        <v>601</v>
      </c>
      <c r="B2722" s="237" t="s">
        <v>602</v>
      </c>
      <c r="C2722" s="237" t="s">
        <v>603</v>
      </c>
      <c r="D2722" s="237" t="s">
        <v>61</v>
      </c>
      <c r="E2722" s="237" t="s">
        <v>17</v>
      </c>
      <c r="F2722" s="237" t="s">
        <v>2046</v>
      </c>
      <c r="G2722" s="237" t="s">
        <v>17</v>
      </c>
      <c r="H2722" s="237" t="s">
        <v>17</v>
      </c>
      <c r="I2722" s="237" t="s">
        <v>17</v>
      </c>
      <c r="J2722" s="237" t="s">
        <v>18</v>
      </c>
      <c r="K2722" s="237" t="s">
        <v>4313</v>
      </c>
      <c r="L2722" s="238">
        <v>44522</v>
      </c>
      <c r="M2722" s="237" t="s">
        <v>20</v>
      </c>
    </row>
    <row r="2723" spans="1:13" x14ac:dyDescent="0.35">
      <c r="A2723" s="239" t="s">
        <v>601</v>
      </c>
      <c r="B2723" s="239" t="s">
        <v>602</v>
      </c>
      <c r="C2723" s="239" t="s">
        <v>603</v>
      </c>
      <c r="D2723" s="239" t="s">
        <v>57</v>
      </c>
      <c r="E2723" s="239" t="s">
        <v>17</v>
      </c>
      <c r="F2723" s="239" t="s">
        <v>2046</v>
      </c>
      <c r="G2723" s="239" t="s">
        <v>17</v>
      </c>
      <c r="H2723" s="239" t="s">
        <v>17</v>
      </c>
      <c r="I2723" s="239" t="s">
        <v>17</v>
      </c>
      <c r="J2723" s="239" t="s">
        <v>18</v>
      </c>
      <c r="K2723" s="239" t="s">
        <v>4314</v>
      </c>
      <c r="L2723" s="240">
        <v>44522</v>
      </c>
      <c r="M2723" s="239" t="s">
        <v>20</v>
      </c>
    </row>
    <row r="2724" spans="1:13" x14ac:dyDescent="0.35">
      <c r="A2724" s="237" t="s">
        <v>601</v>
      </c>
      <c r="B2724" s="237" t="s">
        <v>602</v>
      </c>
      <c r="C2724" s="237" t="s">
        <v>603</v>
      </c>
      <c r="D2724" s="237" t="s">
        <v>55</v>
      </c>
      <c r="E2724" s="237" t="s">
        <v>17</v>
      </c>
      <c r="F2724" s="237" t="s">
        <v>17</v>
      </c>
      <c r="G2724" s="237" t="s">
        <v>17</v>
      </c>
      <c r="H2724" s="237" t="s">
        <v>17</v>
      </c>
      <c r="I2724" s="237" t="s">
        <v>17</v>
      </c>
      <c r="J2724" s="237" t="s">
        <v>18</v>
      </c>
      <c r="K2724" s="237" t="s">
        <v>4315</v>
      </c>
      <c r="L2724" s="238">
        <v>44522</v>
      </c>
      <c r="M2724" s="237" t="s">
        <v>20</v>
      </c>
    </row>
    <row r="2725" spans="1:13" x14ac:dyDescent="0.35">
      <c r="A2725" s="239" t="s">
        <v>601</v>
      </c>
      <c r="B2725" s="239" t="s">
        <v>602</v>
      </c>
      <c r="C2725" s="239" t="s">
        <v>603</v>
      </c>
      <c r="D2725" s="239" t="s">
        <v>24</v>
      </c>
      <c r="E2725" s="239">
        <v>2</v>
      </c>
      <c r="F2725" s="239"/>
      <c r="G2725" s="239" t="s">
        <v>25</v>
      </c>
      <c r="H2725" s="239">
        <v>2</v>
      </c>
      <c r="I2725" s="239"/>
      <c r="J2725" s="239" t="s">
        <v>4316</v>
      </c>
      <c r="K2725" s="239" t="s">
        <v>4317</v>
      </c>
      <c r="L2725" s="240">
        <v>44522</v>
      </c>
      <c r="M2725" s="239" t="s">
        <v>20</v>
      </c>
    </row>
    <row r="2726" spans="1:13" x14ac:dyDescent="0.35">
      <c r="A2726" s="237" t="s">
        <v>601</v>
      </c>
      <c r="B2726" s="237" t="s">
        <v>602</v>
      </c>
      <c r="C2726" s="237" t="s">
        <v>603</v>
      </c>
      <c r="D2726" s="237" t="s">
        <v>30</v>
      </c>
      <c r="E2726" s="237" t="s">
        <v>17</v>
      </c>
      <c r="F2726" s="237" t="s">
        <v>2046</v>
      </c>
      <c r="G2726" s="237" t="s">
        <v>17</v>
      </c>
      <c r="H2726" s="237" t="s">
        <v>17</v>
      </c>
      <c r="I2726" s="237" t="s">
        <v>17</v>
      </c>
      <c r="J2726" s="237" t="s">
        <v>18</v>
      </c>
      <c r="K2726" s="237" t="s">
        <v>4318</v>
      </c>
      <c r="L2726" s="238">
        <v>44522</v>
      </c>
      <c r="M2726" s="237" t="s">
        <v>20</v>
      </c>
    </row>
    <row r="2727" spans="1:13" x14ac:dyDescent="0.35">
      <c r="A2727" s="239" t="s">
        <v>601</v>
      </c>
      <c r="B2727" s="239" t="s">
        <v>602</v>
      </c>
      <c r="C2727" s="239" t="s">
        <v>603</v>
      </c>
      <c r="D2727" s="239" t="s">
        <v>32</v>
      </c>
      <c r="E2727" s="239" t="s">
        <v>17</v>
      </c>
      <c r="F2727" s="239" t="s">
        <v>17</v>
      </c>
      <c r="G2727" s="239" t="s">
        <v>17</v>
      </c>
      <c r="H2727" s="239" t="s">
        <v>17</v>
      </c>
      <c r="I2727" s="239" t="s">
        <v>17</v>
      </c>
      <c r="J2727" s="239" t="s">
        <v>18</v>
      </c>
      <c r="K2727" s="239" t="s">
        <v>4319</v>
      </c>
      <c r="L2727" s="240">
        <v>44522</v>
      </c>
      <c r="M2727" s="239" t="s">
        <v>20</v>
      </c>
    </row>
    <row r="2728" spans="1:13" x14ac:dyDescent="0.35">
      <c r="A2728" s="237" t="s">
        <v>1420</v>
      </c>
      <c r="B2728" s="237" t="s">
        <v>1421</v>
      </c>
      <c r="C2728" s="237" t="s">
        <v>1098</v>
      </c>
      <c r="D2728" s="237" t="s">
        <v>779</v>
      </c>
      <c r="E2728" s="237">
        <v>68806</v>
      </c>
      <c r="F2728" s="237" t="s">
        <v>4320</v>
      </c>
      <c r="G2728" s="237" t="s">
        <v>25</v>
      </c>
      <c r="H2728" s="237">
        <v>2</v>
      </c>
      <c r="I2728" s="237" t="s">
        <v>4321</v>
      </c>
      <c r="J2728" s="237" t="s">
        <v>4322</v>
      </c>
      <c r="K2728" s="237" t="s">
        <v>4323</v>
      </c>
      <c r="L2728" s="238">
        <v>44526</v>
      </c>
      <c r="M2728" s="237" t="s">
        <v>887</v>
      </c>
    </row>
    <row r="2729" spans="1:13" x14ac:dyDescent="0.35">
      <c r="A2729" s="239" t="s">
        <v>1420</v>
      </c>
      <c r="B2729" s="239" t="s">
        <v>1421</v>
      </c>
      <c r="C2729" s="239" t="s">
        <v>1098</v>
      </c>
      <c r="D2729" s="239" t="s">
        <v>702</v>
      </c>
      <c r="E2729" s="239">
        <v>68806</v>
      </c>
      <c r="F2729" s="239" t="s">
        <v>4320</v>
      </c>
      <c r="G2729" s="239" t="s">
        <v>25</v>
      </c>
      <c r="H2729" s="239">
        <v>2</v>
      </c>
      <c r="I2729" s="239" t="s">
        <v>4321</v>
      </c>
      <c r="J2729" s="239" t="s">
        <v>4324</v>
      </c>
      <c r="K2729" s="239" t="s">
        <v>4325</v>
      </c>
      <c r="L2729" s="240">
        <v>44526</v>
      </c>
      <c r="M2729" s="239" t="s">
        <v>887</v>
      </c>
    </row>
    <row r="2730" spans="1:13" x14ac:dyDescent="0.35">
      <c r="A2730" s="237" t="s">
        <v>1420</v>
      </c>
      <c r="B2730" s="237" t="s">
        <v>1421</v>
      </c>
      <c r="C2730" s="237" t="s">
        <v>1098</v>
      </c>
      <c r="D2730" s="237" t="s">
        <v>696</v>
      </c>
      <c r="E2730" s="237">
        <v>12606112</v>
      </c>
      <c r="F2730" s="237" t="s">
        <v>4320</v>
      </c>
      <c r="G2730" s="237" t="s">
        <v>25</v>
      </c>
      <c r="H2730" s="237">
        <v>2</v>
      </c>
      <c r="I2730" s="237" t="s">
        <v>4321</v>
      </c>
      <c r="J2730" s="237" t="s">
        <v>4324</v>
      </c>
      <c r="K2730" s="237" t="s">
        <v>4326</v>
      </c>
      <c r="L2730" s="238">
        <v>44526</v>
      </c>
      <c r="M2730" s="237" t="s">
        <v>887</v>
      </c>
    </row>
    <row r="2731" spans="1:13" x14ac:dyDescent="0.35">
      <c r="A2731" s="239" t="s">
        <v>1420</v>
      </c>
      <c r="B2731" s="239" t="s">
        <v>1421</v>
      </c>
      <c r="C2731" s="239" t="s">
        <v>1098</v>
      </c>
      <c r="D2731" s="239" t="s">
        <v>706</v>
      </c>
      <c r="E2731" s="239">
        <v>0</v>
      </c>
      <c r="F2731" s="239" t="s">
        <v>4320</v>
      </c>
      <c r="G2731" s="239" t="s">
        <v>25</v>
      </c>
      <c r="H2731" s="239">
        <v>2</v>
      </c>
      <c r="I2731" s="239" t="s">
        <v>4321</v>
      </c>
      <c r="J2731" s="239" t="s">
        <v>4324</v>
      </c>
      <c r="K2731" s="239" t="s">
        <v>4327</v>
      </c>
      <c r="L2731" s="240">
        <v>44526</v>
      </c>
      <c r="M2731" s="239" t="s">
        <v>887</v>
      </c>
    </row>
    <row r="2732" spans="1:13" x14ac:dyDescent="0.35">
      <c r="A2732" s="237" t="s">
        <v>1420</v>
      </c>
      <c r="B2732" s="237" t="s">
        <v>1421</v>
      </c>
      <c r="C2732" s="237" t="s">
        <v>1098</v>
      </c>
      <c r="D2732" s="237" t="s">
        <v>698</v>
      </c>
      <c r="E2732" s="237">
        <v>68806</v>
      </c>
      <c r="F2732" s="237" t="s">
        <v>4320</v>
      </c>
      <c r="G2732" s="237" t="s">
        <v>25</v>
      </c>
      <c r="H2732" s="237">
        <v>2</v>
      </c>
      <c r="I2732" s="237" t="s">
        <v>4321</v>
      </c>
      <c r="J2732" s="237" t="s">
        <v>4324</v>
      </c>
      <c r="K2732" s="237" t="s">
        <v>4328</v>
      </c>
      <c r="L2732" s="238">
        <v>44526</v>
      </c>
      <c r="M2732" s="237" t="s">
        <v>887</v>
      </c>
    </row>
    <row r="2733" spans="1:13" x14ac:dyDescent="0.35">
      <c r="A2733" s="239" t="s">
        <v>1420</v>
      </c>
      <c r="B2733" s="239" t="s">
        <v>1421</v>
      </c>
      <c r="C2733" s="239" t="s">
        <v>1098</v>
      </c>
      <c r="D2733" s="239" t="s">
        <v>704</v>
      </c>
      <c r="E2733" s="239">
        <v>0</v>
      </c>
      <c r="F2733" s="239" t="s">
        <v>17</v>
      </c>
      <c r="G2733" s="239" t="s">
        <v>25</v>
      </c>
      <c r="H2733" s="239">
        <v>2</v>
      </c>
      <c r="I2733" s="239" t="s">
        <v>17</v>
      </c>
      <c r="J2733" s="239" t="s">
        <v>4324</v>
      </c>
      <c r="K2733" s="239" t="s">
        <v>4329</v>
      </c>
      <c r="L2733" s="240">
        <v>44526</v>
      </c>
      <c r="M2733" s="239" t="s">
        <v>887</v>
      </c>
    </row>
    <row r="2734" spans="1:13" x14ac:dyDescent="0.35">
      <c r="A2734" s="237" t="s">
        <v>1420</v>
      </c>
      <c r="B2734" s="237" t="s">
        <v>1421</v>
      </c>
      <c r="C2734" s="237" t="s">
        <v>1098</v>
      </c>
      <c r="D2734" s="237" t="s">
        <v>692</v>
      </c>
      <c r="E2734" s="237">
        <v>0</v>
      </c>
      <c r="F2734" s="237" t="s">
        <v>17</v>
      </c>
      <c r="G2734" s="237" t="s">
        <v>25</v>
      </c>
      <c r="H2734" s="237">
        <v>2</v>
      </c>
      <c r="I2734" s="237" t="s">
        <v>17</v>
      </c>
      <c r="J2734" s="237" t="s">
        <v>4324</v>
      </c>
      <c r="K2734" s="237" t="s">
        <v>4330</v>
      </c>
      <c r="L2734" s="238">
        <v>44526</v>
      </c>
      <c r="M2734" s="237" t="s">
        <v>887</v>
      </c>
    </row>
    <row r="2735" spans="1:13" x14ac:dyDescent="0.35">
      <c r="A2735" s="239" t="s">
        <v>1420</v>
      </c>
      <c r="B2735" s="239" t="s">
        <v>1421</v>
      </c>
      <c r="C2735" s="239" t="s">
        <v>1098</v>
      </c>
      <c r="D2735" s="239" t="s">
        <v>682</v>
      </c>
      <c r="E2735" s="239">
        <v>68806</v>
      </c>
      <c r="F2735" s="239" t="s">
        <v>4320</v>
      </c>
      <c r="G2735" s="239" t="s">
        <v>25</v>
      </c>
      <c r="H2735" s="239">
        <v>2</v>
      </c>
      <c r="I2735" s="239" t="s">
        <v>4321</v>
      </c>
      <c r="J2735" s="239" t="s">
        <v>4322</v>
      </c>
      <c r="K2735" s="239" t="s">
        <v>4331</v>
      </c>
      <c r="L2735" s="240">
        <v>44526</v>
      </c>
      <c r="M2735" s="239" t="s">
        <v>887</v>
      </c>
    </row>
    <row r="2736" spans="1:13" x14ac:dyDescent="0.35">
      <c r="A2736" s="237" t="s">
        <v>1119</v>
      </c>
      <c r="B2736" s="237" t="s">
        <v>1120</v>
      </c>
      <c r="C2736" s="237" t="s">
        <v>1098</v>
      </c>
      <c r="D2736" s="237" t="s">
        <v>779</v>
      </c>
      <c r="E2736" s="237">
        <v>982455</v>
      </c>
      <c r="F2736" s="237" t="s">
        <v>4332</v>
      </c>
      <c r="G2736" s="237" t="s">
        <v>22</v>
      </c>
      <c r="H2736" s="237">
        <v>3</v>
      </c>
      <c r="I2736" s="237" t="s">
        <v>4333</v>
      </c>
      <c r="J2736" s="237" t="s">
        <v>4334</v>
      </c>
      <c r="K2736" s="237" t="s">
        <v>4335</v>
      </c>
      <c r="L2736" s="238">
        <v>44526</v>
      </c>
      <c r="M2736" s="237" t="s">
        <v>887</v>
      </c>
    </row>
    <row r="2737" spans="1:13" x14ac:dyDescent="0.35">
      <c r="A2737" s="239" t="s">
        <v>1119</v>
      </c>
      <c r="B2737" s="239" t="s">
        <v>1120</v>
      </c>
      <c r="C2737" s="239" t="s">
        <v>1098</v>
      </c>
      <c r="D2737" s="239" t="s">
        <v>682</v>
      </c>
      <c r="E2737" s="239">
        <v>379808</v>
      </c>
      <c r="F2737" s="239" t="s">
        <v>4336</v>
      </c>
      <c r="G2737" s="239" t="s">
        <v>22</v>
      </c>
      <c r="H2737" s="239">
        <v>3</v>
      </c>
      <c r="I2737" s="239" t="s">
        <v>4337</v>
      </c>
      <c r="J2737" s="239" t="s">
        <v>4338</v>
      </c>
      <c r="K2737" s="239" t="s">
        <v>4339</v>
      </c>
      <c r="L2737" s="240">
        <v>44526</v>
      </c>
      <c r="M2737" s="239" t="s">
        <v>887</v>
      </c>
    </row>
    <row r="2738" spans="1:13" x14ac:dyDescent="0.35">
      <c r="A2738" s="237" t="s">
        <v>1119</v>
      </c>
      <c r="B2738" s="237" t="s">
        <v>1120</v>
      </c>
      <c r="C2738" s="237" t="s">
        <v>1098</v>
      </c>
      <c r="D2738" s="237" t="s">
        <v>702</v>
      </c>
      <c r="E2738" s="237">
        <v>982455</v>
      </c>
      <c r="F2738" s="237" t="s">
        <v>4332</v>
      </c>
      <c r="G2738" s="237" t="s">
        <v>22</v>
      </c>
      <c r="H2738" s="237">
        <v>3</v>
      </c>
      <c r="I2738" s="237" t="s">
        <v>4333</v>
      </c>
      <c r="J2738" s="237" t="s">
        <v>4340</v>
      </c>
      <c r="K2738" s="237" t="s">
        <v>4341</v>
      </c>
      <c r="L2738" s="238">
        <v>44526</v>
      </c>
      <c r="M2738" s="237" t="s">
        <v>887</v>
      </c>
    </row>
    <row r="2739" spans="1:13" x14ac:dyDescent="0.35">
      <c r="A2739" s="239" t="s">
        <v>1119</v>
      </c>
      <c r="B2739" s="239" t="s">
        <v>1120</v>
      </c>
      <c r="C2739" s="239" t="s">
        <v>1098</v>
      </c>
      <c r="D2739" s="239" t="s">
        <v>696</v>
      </c>
      <c r="E2739" s="239">
        <v>14550031</v>
      </c>
      <c r="F2739" s="239" t="s">
        <v>4332</v>
      </c>
      <c r="G2739" s="239" t="s">
        <v>22</v>
      </c>
      <c r="H2739" s="239">
        <v>3</v>
      </c>
      <c r="I2739" s="239" t="s">
        <v>4333</v>
      </c>
      <c r="J2739" s="239" t="s">
        <v>4340</v>
      </c>
      <c r="K2739" s="239" t="s">
        <v>4342</v>
      </c>
      <c r="L2739" s="240">
        <v>44526</v>
      </c>
      <c r="M2739" s="239" t="s">
        <v>887</v>
      </c>
    </row>
    <row r="2740" spans="1:13" x14ac:dyDescent="0.35">
      <c r="A2740" s="237" t="s">
        <v>1119</v>
      </c>
      <c r="B2740" s="237" t="s">
        <v>1120</v>
      </c>
      <c r="C2740" s="237" t="s">
        <v>1098</v>
      </c>
      <c r="D2740" s="237" t="s">
        <v>706</v>
      </c>
      <c r="E2740" s="237">
        <v>0</v>
      </c>
      <c r="F2740" s="237" t="s">
        <v>4332</v>
      </c>
      <c r="G2740" s="237" t="s">
        <v>22</v>
      </c>
      <c r="H2740" s="237">
        <v>3</v>
      </c>
      <c r="I2740" s="237" t="s">
        <v>4333</v>
      </c>
      <c r="J2740" s="237" t="s">
        <v>4340</v>
      </c>
      <c r="K2740" s="237" t="s">
        <v>4343</v>
      </c>
      <c r="L2740" s="238">
        <v>44526</v>
      </c>
      <c r="M2740" s="237" t="s">
        <v>887</v>
      </c>
    </row>
    <row r="2741" spans="1:13" x14ac:dyDescent="0.35">
      <c r="A2741" s="239" t="s">
        <v>1119</v>
      </c>
      <c r="B2741" s="239" t="s">
        <v>1120</v>
      </c>
      <c r="C2741" s="239" t="s">
        <v>1098</v>
      </c>
      <c r="D2741" s="239" t="s">
        <v>698</v>
      </c>
      <c r="E2741" s="239">
        <v>982455</v>
      </c>
      <c r="F2741" s="239" t="s">
        <v>4332</v>
      </c>
      <c r="G2741" s="239" t="s">
        <v>22</v>
      </c>
      <c r="H2741" s="239">
        <v>3</v>
      </c>
      <c r="I2741" s="239" t="s">
        <v>4333</v>
      </c>
      <c r="J2741" s="239" t="s">
        <v>4340</v>
      </c>
      <c r="K2741" s="239" t="s">
        <v>4344</v>
      </c>
      <c r="L2741" s="240">
        <v>44526</v>
      </c>
      <c r="M2741" s="239" t="s">
        <v>887</v>
      </c>
    </row>
    <row r="2742" spans="1:13" x14ac:dyDescent="0.35">
      <c r="A2742" s="237" t="s">
        <v>1119</v>
      </c>
      <c r="B2742" s="237" t="s">
        <v>1120</v>
      </c>
      <c r="C2742" s="237" t="s">
        <v>1098</v>
      </c>
      <c r="D2742" s="237" t="s">
        <v>704</v>
      </c>
      <c r="E2742" s="237">
        <v>0</v>
      </c>
      <c r="F2742" s="237" t="s">
        <v>17</v>
      </c>
      <c r="G2742" s="237" t="s">
        <v>22</v>
      </c>
      <c r="H2742" s="237">
        <v>3</v>
      </c>
      <c r="I2742" s="237" t="s">
        <v>17</v>
      </c>
      <c r="J2742" s="237" t="s">
        <v>4340</v>
      </c>
      <c r="K2742" s="237" t="s">
        <v>4345</v>
      </c>
      <c r="L2742" s="238">
        <v>44526</v>
      </c>
      <c r="M2742" s="237" t="s">
        <v>887</v>
      </c>
    </row>
    <row r="2743" spans="1:13" x14ac:dyDescent="0.35">
      <c r="A2743" s="239" t="s">
        <v>1119</v>
      </c>
      <c r="B2743" s="239" t="s">
        <v>1120</v>
      </c>
      <c r="C2743" s="239" t="s">
        <v>1098</v>
      </c>
      <c r="D2743" s="239" t="s">
        <v>692</v>
      </c>
      <c r="E2743" s="239">
        <v>0</v>
      </c>
      <c r="F2743" s="239" t="s">
        <v>17</v>
      </c>
      <c r="G2743" s="239" t="s">
        <v>22</v>
      </c>
      <c r="H2743" s="239">
        <v>3</v>
      </c>
      <c r="I2743" s="239" t="s">
        <v>17</v>
      </c>
      <c r="J2743" s="239" t="s">
        <v>4340</v>
      </c>
      <c r="K2743" s="239" t="s">
        <v>4346</v>
      </c>
      <c r="L2743" s="240">
        <v>44526</v>
      </c>
      <c r="M2743" s="239" t="s">
        <v>887</v>
      </c>
    </row>
    <row r="2744" spans="1:13" x14ac:dyDescent="0.35">
      <c r="A2744" s="237" t="s">
        <v>1379</v>
      </c>
      <c r="B2744" s="237" t="s">
        <v>1380</v>
      </c>
      <c r="C2744" s="237" t="s">
        <v>1098</v>
      </c>
      <c r="D2744" s="237" t="s">
        <v>779</v>
      </c>
      <c r="E2744" s="237">
        <v>3679363</v>
      </c>
      <c r="F2744" s="237" t="s">
        <v>4332</v>
      </c>
      <c r="G2744" s="237" t="s">
        <v>22</v>
      </c>
      <c r="H2744" s="237">
        <v>3</v>
      </c>
      <c r="I2744" s="237" t="s">
        <v>4333</v>
      </c>
      <c r="J2744" s="237" t="s">
        <v>4347</v>
      </c>
      <c r="K2744" s="237" t="s">
        <v>4348</v>
      </c>
      <c r="L2744" s="238">
        <v>44526</v>
      </c>
      <c r="M2744" s="237" t="s">
        <v>887</v>
      </c>
    </row>
    <row r="2745" spans="1:13" x14ac:dyDescent="0.35">
      <c r="A2745" s="239" t="s">
        <v>1379</v>
      </c>
      <c r="B2745" s="239" t="s">
        <v>1380</v>
      </c>
      <c r="C2745" s="239" t="s">
        <v>1098</v>
      </c>
      <c r="D2745" s="239" t="s">
        <v>682</v>
      </c>
      <c r="E2745" s="239">
        <v>484652</v>
      </c>
      <c r="F2745" s="239" t="s">
        <v>4349</v>
      </c>
      <c r="G2745" s="239" t="s">
        <v>22</v>
      </c>
      <c r="H2745" s="239">
        <v>3</v>
      </c>
      <c r="I2745" s="239" t="s">
        <v>4350</v>
      </c>
      <c r="J2745" s="239" t="s">
        <v>4351</v>
      </c>
      <c r="K2745" s="239" t="s">
        <v>4352</v>
      </c>
      <c r="L2745" s="240">
        <v>44526</v>
      </c>
      <c r="M2745" s="239" t="s">
        <v>887</v>
      </c>
    </row>
    <row r="2746" spans="1:13" x14ac:dyDescent="0.35">
      <c r="A2746" s="237" t="s">
        <v>1379</v>
      </c>
      <c r="B2746" s="237" t="s">
        <v>1380</v>
      </c>
      <c r="C2746" s="237" t="s">
        <v>1098</v>
      </c>
      <c r="D2746" s="237" t="s">
        <v>702</v>
      </c>
      <c r="E2746" s="237">
        <v>3679363</v>
      </c>
      <c r="F2746" s="237" t="s">
        <v>4332</v>
      </c>
      <c r="G2746" s="237" t="s">
        <v>22</v>
      </c>
      <c r="H2746" s="237">
        <v>3</v>
      </c>
      <c r="I2746" s="237" t="s">
        <v>4333</v>
      </c>
      <c r="J2746" s="237" t="s">
        <v>4353</v>
      </c>
      <c r="K2746" s="237" t="s">
        <v>4354</v>
      </c>
      <c r="L2746" s="238">
        <v>44526</v>
      </c>
      <c r="M2746" s="237" t="s">
        <v>887</v>
      </c>
    </row>
    <row r="2747" spans="1:13" x14ac:dyDescent="0.35">
      <c r="A2747" s="239" t="s">
        <v>1379</v>
      </c>
      <c r="B2747" s="239" t="s">
        <v>1380</v>
      </c>
      <c r="C2747" s="239" t="s">
        <v>1098</v>
      </c>
      <c r="D2747" s="239" t="s">
        <v>696</v>
      </c>
      <c r="E2747" s="239">
        <v>31914136</v>
      </c>
      <c r="F2747" s="239" t="s">
        <v>4332</v>
      </c>
      <c r="G2747" s="239" t="s">
        <v>22</v>
      </c>
      <c r="H2747" s="239">
        <v>3</v>
      </c>
      <c r="I2747" s="239" t="s">
        <v>4333</v>
      </c>
      <c r="J2747" s="239" t="s">
        <v>4353</v>
      </c>
      <c r="K2747" s="239" t="s">
        <v>4355</v>
      </c>
      <c r="L2747" s="240">
        <v>44526</v>
      </c>
      <c r="M2747" s="239" t="s">
        <v>887</v>
      </c>
    </row>
    <row r="2748" spans="1:13" x14ac:dyDescent="0.35">
      <c r="A2748" s="237" t="s">
        <v>1379</v>
      </c>
      <c r="B2748" s="237" t="s">
        <v>1380</v>
      </c>
      <c r="C2748" s="237" t="s">
        <v>1098</v>
      </c>
      <c r="D2748" s="237" t="s">
        <v>706</v>
      </c>
      <c r="E2748" s="237">
        <v>0</v>
      </c>
      <c r="F2748" s="237" t="s">
        <v>4332</v>
      </c>
      <c r="G2748" s="237" t="s">
        <v>22</v>
      </c>
      <c r="H2748" s="237">
        <v>3</v>
      </c>
      <c r="I2748" s="237" t="s">
        <v>4333</v>
      </c>
      <c r="J2748" s="237" t="s">
        <v>4353</v>
      </c>
      <c r="K2748" s="237" t="s">
        <v>4356</v>
      </c>
      <c r="L2748" s="238">
        <v>44526</v>
      </c>
      <c r="M2748" s="237" t="s">
        <v>887</v>
      </c>
    </row>
    <row r="2749" spans="1:13" x14ac:dyDescent="0.35">
      <c r="A2749" s="239" t="s">
        <v>1379</v>
      </c>
      <c r="B2749" s="239" t="s">
        <v>1380</v>
      </c>
      <c r="C2749" s="239" t="s">
        <v>1098</v>
      </c>
      <c r="D2749" s="239" t="s">
        <v>698</v>
      </c>
      <c r="E2749" s="239">
        <v>3679363</v>
      </c>
      <c r="F2749" s="239" t="s">
        <v>4332</v>
      </c>
      <c r="G2749" s="239" t="s">
        <v>22</v>
      </c>
      <c r="H2749" s="239">
        <v>3</v>
      </c>
      <c r="I2749" s="239" t="s">
        <v>4333</v>
      </c>
      <c r="J2749" s="239" t="s">
        <v>4353</v>
      </c>
      <c r="K2749" s="239" t="s">
        <v>4357</v>
      </c>
      <c r="L2749" s="240">
        <v>44526</v>
      </c>
      <c r="M2749" s="239" t="s">
        <v>887</v>
      </c>
    </row>
    <row r="2750" spans="1:13" x14ac:dyDescent="0.35">
      <c r="A2750" s="237" t="s">
        <v>1379</v>
      </c>
      <c r="B2750" s="237" t="s">
        <v>1380</v>
      </c>
      <c r="C2750" s="237" t="s">
        <v>1098</v>
      </c>
      <c r="D2750" s="237" t="s">
        <v>704</v>
      </c>
      <c r="E2750" s="237">
        <v>0</v>
      </c>
      <c r="F2750" s="237" t="s">
        <v>17</v>
      </c>
      <c r="G2750" s="237" t="s">
        <v>22</v>
      </c>
      <c r="H2750" s="237">
        <v>3</v>
      </c>
      <c r="I2750" s="237" t="s">
        <v>17</v>
      </c>
      <c r="J2750" s="237" t="s">
        <v>4353</v>
      </c>
      <c r="K2750" s="237" t="s">
        <v>4358</v>
      </c>
      <c r="L2750" s="238">
        <v>44526</v>
      </c>
      <c r="M2750" s="237" t="s">
        <v>887</v>
      </c>
    </row>
    <row r="2751" spans="1:13" x14ac:dyDescent="0.35">
      <c r="A2751" s="239" t="s">
        <v>1379</v>
      </c>
      <c r="B2751" s="239" t="s">
        <v>1380</v>
      </c>
      <c r="C2751" s="239" t="s">
        <v>1098</v>
      </c>
      <c r="D2751" s="239" t="s">
        <v>692</v>
      </c>
      <c r="E2751" s="239">
        <v>0</v>
      </c>
      <c r="F2751" s="239" t="s">
        <v>17</v>
      </c>
      <c r="G2751" s="239" t="s">
        <v>22</v>
      </c>
      <c r="H2751" s="239">
        <v>3</v>
      </c>
      <c r="I2751" s="239" t="s">
        <v>17</v>
      </c>
      <c r="J2751" s="239" t="s">
        <v>4353</v>
      </c>
      <c r="K2751" s="239" t="s">
        <v>4359</v>
      </c>
      <c r="L2751" s="240">
        <v>44526</v>
      </c>
      <c r="M2751" s="239" t="s">
        <v>887</v>
      </c>
    </row>
    <row r="2752" spans="1:13" x14ac:dyDescent="0.35">
      <c r="A2752" s="237" t="s">
        <v>4360</v>
      </c>
      <c r="B2752" s="237" t="s">
        <v>4361</v>
      </c>
      <c r="C2752" s="237" t="s">
        <v>4362</v>
      </c>
      <c r="D2752" s="237" t="s">
        <v>875</v>
      </c>
      <c r="E2752" s="237">
        <v>32866268</v>
      </c>
      <c r="F2752" s="237" t="s">
        <v>4363</v>
      </c>
      <c r="G2752" s="237" t="s">
        <v>50</v>
      </c>
      <c r="H2752" s="237">
        <v>1</v>
      </c>
      <c r="I2752" s="237" t="s">
        <v>4364</v>
      </c>
      <c r="J2752" s="237" t="s">
        <v>4365</v>
      </c>
      <c r="K2752" s="237" t="s">
        <v>4366</v>
      </c>
      <c r="L2752" s="238">
        <v>44546</v>
      </c>
      <c r="M2752" s="237" t="s">
        <v>887</v>
      </c>
    </row>
    <row r="2753" spans="1:13" x14ac:dyDescent="0.35">
      <c r="A2753" s="239" t="s">
        <v>4360</v>
      </c>
      <c r="B2753" s="239" t="s">
        <v>4361</v>
      </c>
      <c r="C2753" s="239" t="s">
        <v>4362</v>
      </c>
      <c r="D2753" s="239" t="s">
        <v>242</v>
      </c>
      <c r="E2753" s="239">
        <v>212514</v>
      </c>
      <c r="F2753" s="239" t="s">
        <v>4367</v>
      </c>
      <c r="G2753" s="239" t="s">
        <v>25</v>
      </c>
      <c r="H2753" s="239">
        <v>2</v>
      </c>
      <c r="I2753" s="239" t="s">
        <v>4368</v>
      </c>
      <c r="J2753" s="239" t="s">
        <v>4369</v>
      </c>
      <c r="K2753" s="239" t="s">
        <v>4370</v>
      </c>
      <c r="L2753" s="240">
        <v>44546</v>
      </c>
      <c r="M2753" s="239" t="s">
        <v>887</v>
      </c>
    </row>
    <row r="2754" spans="1:13" x14ac:dyDescent="0.35">
      <c r="A2754" s="237" t="s">
        <v>4360</v>
      </c>
      <c r="B2754" s="237" t="s">
        <v>4361</v>
      </c>
      <c r="C2754" s="237" t="s">
        <v>4362</v>
      </c>
      <c r="D2754" s="237" t="s">
        <v>784</v>
      </c>
      <c r="E2754" s="237">
        <v>2727000</v>
      </c>
      <c r="F2754" s="237" t="s">
        <v>4371</v>
      </c>
      <c r="G2754" s="237" t="s">
        <v>50</v>
      </c>
      <c r="H2754" s="237">
        <v>1</v>
      </c>
      <c r="I2754" s="237" t="s">
        <v>4372</v>
      </c>
      <c r="J2754" s="237" t="s">
        <v>4373</v>
      </c>
      <c r="K2754" s="237" t="s">
        <v>4374</v>
      </c>
      <c r="L2754" s="238">
        <v>44546</v>
      </c>
      <c r="M2754" s="237" t="s">
        <v>887</v>
      </c>
    </row>
    <row r="2755" spans="1:13" x14ac:dyDescent="0.35">
      <c r="A2755" s="239" t="s">
        <v>4360</v>
      </c>
      <c r="B2755" s="239" t="s">
        <v>4361</v>
      </c>
      <c r="C2755" s="239" t="s">
        <v>4362</v>
      </c>
      <c r="D2755" s="239" t="s">
        <v>779</v>
      </c>
      <c r="E2755" s="239">
        <v>2187000</v>
      </c>
      <c r="F2755" s="239" t="s">
        <v>4371</v>
      </c>
      <c r="G2755" s="239" t="s">
        <v>50</v>
      </c>
      <c r="H2755" s="239">
        <v>1</v>
      </c>
      <c r="I2755" s="239" t="s">
        <v>4372</v>
      </c>
      <c r="J2755" s="239" t="s">
        <v>4375</v>
      </c>
      <c r="K2755" s="239" t="s">
        <v>4376</v>
      </c>
      <c r="L2755" s="240">
        <v>44546</v>
      </c>
      <c r="M2755" s="239" t="s">
        <v>887</v>
      </c>
    </row>
    <row r="2756" spans="1:13" x14ac:dyDescent="0.35">
      <c r="A2756" s="237" t="s">
        <v>4360</v>
      </c>
      <c r="B2756" s="237" t="s">
        <v>4361</v>
      </c>
      <c r="C2756" s="237" t="s">
        <v>4362</v>
      </c>
      <c r="D2756" s="237" t="s">
        <v>682</v>
      </c>
      <c r="E2756" s="237">
        <v>2875</v>
      </c>
      <c r="F2756" s="237" t="s">
        <v>4377</v>
      </c>
      <c r="G2756" s="237" t="s">
        <v>25</v>
      </c>
      <c r="H2756" s="237">
        <v>2</v>
      </c>
      <c r="I2756" s="237" t="s">
        <v>4378</v>
      </c>
      <c r="J2756" s="237" t="s">
        <v>4379</v>
      </c>
      <c r="K2756" s="237" t="s">
        <v>4380</v>
      </c>
      <c r="L2756" s="238">
        <v>44546</v>
      </c>
      <c r="M2756" s="237" t="s">
        <v>887</v>
      </c>
    </row>
    <row r="2757" spans="1:13" x14ac:dyDescent="0.35">
      <c r="A2757" s="239" t="s">
        <v>4360</v>
      </c>
      <c r="B2757" s="239" t="s">
        <v>4361</v>
      </c>
      <c r="C2757" s="239" t="s">
        <v>4362</v>
      </c>
      <c r="D2757" s="239" t="s">
        <v>57</v>
      </c>
      <c r="E2757" s="239">
        <v>0</v>
      </c>
      <c r="F2757" s="239" t="s">
        <v>4381</v>
      </c>
      <c r="G2757" s="239" t="s">
        <v>50</v>
      </c>
      <c r="H2757" s="239">
        <v>1</v>
      </c>
      <c r="I2757" s="239" t="s">
        <v>2316</v>
      </c>
      <c r="J2757" s="239" t="s">
        <v>4382</v>
      </c>
      <c r="K2757" s="239" t="s">
        <v>4383</v>
      </c>
      <c r="L2757" s="240">
        <v>44546</v>
      </c>
      <c r="M2757" s="239" t="s">
        <v>887</v>
      </c>
    </row>
    <row r="2758" spans="1:13" x14ac:dyDescent="0.35">
      <c r="A2758" s="237" t="s">
        <v>4360</v>
      </c>
      <c r="B2758" s="237" t="s">
        <v>4361</v>
      </c>
      <c r="C2758" s="237" t="s">
        <v>4362</v>
      </c>
      <c r="D2758" s="237" t="s">
        <v>702</v>
      </c>
      <c r="E2758" s="237">
        <v>1350000</v>
      </c>
      <c r="F2758" s="237" t="s">
        <v>4371</v>
      </c>
      <c r="G2758" s="237" t="s">
        <v>50</v>
      </c>
      <c r="H2758" s="237">
        <v>1</v>
      </c>
      <c r="I2758" s="237" t="s">
        <v>4372</v>
      </c>
      <c r="J2758" s="237" t="s">
        <v>2474</v>
      </c>
      <c r="K2758" s="237" t="s">
        <v>4384</v>
      </c>
      <c r="L2758" s="238">
        <v>44546</v>
      </c>
      <c r="M2758" s="237" t="s">
        <v>887</v>
      </c>
    </row>
    <row r="2759" spans="1:13" x14ac:dyDescent="0.35">
      <c r="A2759" s="239" t="s">
        <v>4360</v>
      </c>
      <c r="B2759" s="239" t="s">
        <v>4361</v>
      </c>
      <c r="C2759" s="239" t="s">
        <v>4362</v>
      </c>
      <c r="D2759" s="239" t="s">
        <v>696</v>
      </c>
      <c r="E2759" s="239">
        <v>540000</v>
      </c>
      <c r="F2759" s="239" t="s">
        <v>4371</v>
      </c>
      <c r="G2759" s="239" t="s">
        <v>50</v>
      </c>
      <c r="H2759" s="239">
        <v>1</v>
      </c>
      <c r="I2759" s="239" t="s">
        <v>4372</v>
      </c>
      <c r="J2759" s="239" t="s">
        <v>2474</v>
      </c>
      <c r="K2759" s="239" t="s">
        <v>4385</v>
      </c>
      <c r="L2759" s="240">
        <v>44546</v>
      </c>
      <c r="M2759" s="239" t="s">
        <v>887</v>
      </c>
    </row>
    <row r="2760" spans="1:13" x14ac:dyDescent="0.35">
      <c r="A2760" s="237" t="s">
        <v>4360</v>
      </c>
      <c r="B2760" s="237" t="s">
        <v>4361</v>
      </c>
      <c r="C2760" s="237" t="s">
        <v>4362</v>
      </c>
      <c r="D2760" s="237" t="s">
        <v>706</v>
      </c>
      <c r="E2760" s="237">
        <v>837000</v>
      </c>
      <c r="F2760" s="237" t="s">
        <v>4371</v>
      </c>
      <c r="G2760" s="237" t="s">
        <v>50</v>
      </c>
      <c r="H2760" s="237">
        <v>1</v>
      </c>
      <c r="I2760" s="237" t="s">
        <v>4372</v>
      </c>
      <c r="J2760" s="237" t="s">
        <v>2474</v>
      </c>
      <c r="K2760" s="237" t="s">
        <v>4386</v>
      </c>
      <c r="L2760" s="238">
        <v>44546</v>
      </c>
      <c r="M2760" s="237" t="s">
        <v>887</v>
      </c>
    </row>
    <row r="2761" spans="1:13" x14ac:dyDescent="0.35">
      <c r="A2761" s="239" t="s">
        <v>4360</v>
      </c>
      <c r="B2761" s="239" t="s">
        <v>4361</v>
      </c>
      <c r="C2761" s="239" t="s">
        <v>4362</v>
      </c>
      <c r="D2761" s="239" t="s">
        <v>698</v>
      </c>
      <c r="E2761" s="239">
        <v>1026000</v>
      </c>
      <c r="F2761" s="239" t="s">
        <v>4371</v>
      </c>
      <c r="G2761" s="239" t="s">
        <v>50</v>
      </c>
      <c r="H2761" s="239">
        <v>1</v>
      </c>
      <c r="I2761" s="239" t="s">
        <v>4372</v>
      </c>
      <c r="J2761" s="239" t="s">
        <v>2474</v>
      </c>
      <c r="K2761" s="239" t="s">
        <v>4387</v>
      </c>
      <c r="L2761" s="240">
        <v>44546</v>
      </c>
      <c r="M2761" s="239" t="s">
        <v>887</v>
      </c>
    </row>
    <row r="2762" spans="1:13" x14ac:dyDescent="0.35">
      <c r="A2762" s="237" t="s">
        <v>4360</v>
      </c>
      <c r="B2762" s="237" t="s">
        <v>4361</v>
      </c>
      <c r="C2762" s="237" t="s">
        <v>4362</v>
      </c>
      <c r="D2762" s="237" t="s">
        <v>704</v>
      </c>
      <c r="E2762" s="237">
        <v>324000</v>
      </c>
      <c r="F2762" s="237" t="s">
        <v>4371</v>
      </c>
      <c r="G2762" s="237" t="s">
        <v>50</v>
      </c>
      <c r="H2762" s="237">
        <v>1</v>
      </c>
      <c r="I2762" s="237" t="s">
        <v>4372</v>
      </c>
      <c r="J2762" s="237" t="s">
        <v>2474</v>
      </c>
      <c r="K2762" s="237" t="s">
        <v>4388</v>
      </c>
      <c r="L2762" s="238">
        <v>44546</v>
      </c>
      <c r="M2762" s="237" t="s">
        <v>887</v>
      </c>
    </row>
    <row r="2763" spans="1:13" x14ac:dyDescent="0.35">
      <c r="A2763" s="239" t="s">
        <v>4360</v>
      </c>
      <c r="B2763" s="239" t="s">
        <v>4361</v>
      </c>
      <c r="C2763" s="239" t="s">
        <v>4362</v>
      </c>
      <c r="D2763" s="239" t="s">
        <v>692</v>
      </c>
      <c r="E2763" s="239">
        <v>0</v>
      </c>
      <c r="F2763" s="239" t="s">
        <v>4371</v>
      </c>
      <c r="G2763" s="239" t="s">
        <v>50</v>
      </c>
      <c r="H2763" s="239">
        <v>1</v>
      </c>
      <c r="I2763" s="239" t="s">
        <v>4372</v>
      </c>
      <c r="J2763" s="239" t="s">
        <v>2474</v>
      </c>
      <c r="K2763" s="239" t="s">
        <v>4389</v>
      </c>
      <c r="L2763" s="240">
        <v>44546</v>
      </c>
      <c r="M2763" s="239" t="s">
        <v>887</v>
      </c>
    </row>
    <row r="2764" spans="1:13" x14ac:dyDescent="0.35">
      <c r="A2764" s="237" t="s">
        <v>4360</v>
      </c>
      <c r="B2764" s="237" t="s">
        <v>4361</v>
      </c>
      <c r="C2764" s="237" t="s">
        <v>4362</v>
      </c>
      <c r="D2764" s="237" t="s">
        <v>3004</v>
      </c>
      <c r="E2764" s="237">
        <v>0</v>
      </c>
      <c r="F2764" s="237" t="s">
        <v>2484</v>
      </c>
      <c r="G2764" s="237" t="s">
        <v>25</v>
      </c>
      <c r="H2764" s="237">
        <v>2</v>
      </c>
      <c r="I2764" s="237" t="s">
        <v>17</v>
      </c>
      <c r="J2764" s="237" t="s">
        <v>17</v>
      </c>
      <c r="K2764" s="237" t="s">
        <v>4390</v>
      </c>
      <c r="L2764" s="238">
        <v>44546</v>
      </c>
      <c r="M2764" s="237" t="s">
        <v>20</v>
      </c>
    </row>
    <row r="2765" spans="1:13" x14ac:dyDescent="0.35">
      <c r="A2765" s="239" t="s">
        <v>4360</v>
      </c>
      <c r="B2765" s="239" t="s">
        <v>4361</v>
      </c>
      <c r="C2765" s="239" t="s">
        <v>4362</v>
      </c>
      <c r="D2765" s="239" t="s">
        <v>3006</v>
      </c>
      <c r="E2765" s="239">
        <v>1</v>
      </c>
      <c r="F2765" s="239" t="s">
        <v>2484</v>
      </c>
      <c r="G2765" s="239" t="s">
        <v>25</v>
      </c>
      <c r="H2765" s="239">
        <v>2</v>
      </c>
      <c r="I2765" s="239" t="s">
        <v>17</v>
      </c>
      <c r="J2765" s="239" t="s">
        <v>17</v>
      </c>
      <c r="K2765" s="239" t="s">
        <v>4391</v>
      </c>
      <c r="L2765" s="240">
        <v>44546</v>
      </c>
      <c r="M2765" s="239" t="s">
        <v>20</v>
      </c>
    </row>
    <row r="2766" spans="1:13" x14ac:dyDescent="0.35">
      <c r="A2766" s="237" t="s">
        <v>4360</v>
      </c>
      <c r="B2766" s="237" t="s">
        <v>4361</v>
      </c>
      <c r="C2766" s="237" t="s">
        <v>4362</v>
      </c>
      <c r="D2766" s="237" t="s">
        <v>3008</v>
      </c>
      <c r="E2766" s="237">
        <v>0</v>
      </c>
      <c r="F2766" s="237" t="s">
        <v>2484</v>
      </c>
      <c r="G2766" s="237" t="s">
        <v>25</v>
      </c>
      <c r="H2766" s="237">
        <v>2</v>
      </c>
      <c r="I2766" s="237" t="s">
        <v>17</v>
      </c>
      <c r="J2766" s="237" t="s">
        <v>17</v>
      </c>
      <c r="K2766" s="237" t="s">
        <v>4392</v>
      </c>
      <c r="L2766" s="238">
        <v>44546</v>
      </c>
      <c r="M2766" s="237" t="s">
        <v>20</v>
      </c>
    </row>
    <row r="2767" spans="1:13" x14ac:dyDescent="0.35">
      <c r="A2767" s="239" t="s">
        <v>4360</v>
      </c>
      <c r="B2767" s="239" t="s">
        <v>4361</v>
      </c>
      <c r="C2767" s="239" t="s">
        <v>4362</v>
      </c>
      <c r="D2767" s="239" t="s">
        <v>3010</v>
      </c>
      <c r="E2767" s="239">
        <v>0</v>
      </c>
      <c r="F2767" s="239" t="s">
        <v>2484</v>
      </c>
      <c r="G2767" s="239" t="s">
        <v>25</v>
      </c>
      <c r="H2767" s="239">
        <v>2</v>
      </c>
      <c r="I2767" s="239" t="s">
        <v>17</v>
      </c>
      <c r="J2767" s="239" t="s">
        <v>17</v>
      </c>
      <c r="K2767" s="239" t="s">
        <v>4393</v>
      </c>
      <c r="L2767" s="240">
        <v>44546</v>
      </c>
      <c r="M2767" s="239" t="s">
        <v>20</v>
      </c>
    </row>
    <row r="2768" spans="1:13" x14ac:dyDescent="0.35">
      <c r="A2768" s="237" t="s">
        <v>4360</v>
      </c>
      <c r="B2768" s="237" t="s">
        <v>4361</v>
      </c>
      <c r="C2768" s="237" t="s">
        <v>4362</v>
      </c>
      <c r="D2768" s="237" t="s">
        <v>3012</v>
      </c>
      <c r="E2768" s="237">
        <v>0</v>
      </c>
      <c r="F2768" s="237" t="s">
        <v>2484</v>
      </c>
      <c r="G2768" s="237" t="s">
        <v>25</v>
      </c>
      <c r="H2768" s="237">
        <v>2</v>
      </c>
      <c r="I2768" s="237" t="s">
        <v>17</v>
      </c>
      <c r="J2768" s="237" t="s">
        <v>17</v>
      </c>
      <c r="K2768" s="237" t="s">
        <v>4394</v>
      </c>
      <c r="L2768" s="238">
        <v>44546</v>
      </c>
      <c r="M2768" s="237" t="s">
        <v>20</v>
      </c>
    </row>
    <row r="2769" spans="1:13" x14ac:dyDescent="0.35">
      <c r="A2769" s="239" t="s">
        <v>4360</v>
      </c>
      <c r="B2769" s="239" t="s">
        <v>4361</v>
      </c>
      <c r="C2769" s="239" t="s">
        <v>4362</v>
      </c>
      <c r="D2769" s="239" t="s">
        <v>3027</v>
      </c>
      <c r="E2769" s="239">
        <v>2</v>
      </c>
      <c r="F2769" s="239" t="s">
        <v>2484</v>
      </c>
      <c r="G2769" s="239" t="s">
        <v>25</v>
      </c>
      <c r="H2769" s="239">
        <v>2</v>
      </c>
      <c r="I2769" s="239" t="s">
        <v>17</v>
      </c>
      <c r="J2769" s="239" t="s">
        <v>17</v>
      </c>
      <c r="K2769" s="239" t="s">
        <v>4395</v>
      </c>
      <c r="L2769" s="240">
        <v>44546</v>
      </c>
      <c r="M2769" s="239" t="s">
        <v>20</v>
      </c>
    </row>
    <row r="2770" spans="1:13" x14ac:dyDescent="0.35">
      <c r="A2770" s="237" t="s">
        <v>4360</v>
      </c>
      <c r="B2770" s="237" t="s">
        <v>4361</v>
      </c>
      <c r="C2770" s="237" t="s">
        <v>4362</v>
      </c>
      <c r="D2770" s="237" t="s">
        <v>3014</v>
      </c>
      <c r="E2770" s="237">
        <v>0</v>
      </c>
      <c r="F2770" s="237" t="s">
        <v>2484</v>
      </c>
      <c r="G2770" s="237" t="s">
        <v>25</v>
      </c>
      <c r="H2770" s="237">
        <v>2</v>
      </c>
      <c r="I2770" s="237" t="s">
        <v>17</v>
      </c>
      <c r="J2770" s="237" t="s">
        <v>17</v>
      </c>
      <c r="K2770" s="237" t="s">
        <v>4396</v>
      </c>
      <c r="L2770" s="238">
        <v>44546</v>
      </c>
      <c r="M2770" s="237" t="s">
        <v>20</v>
      </c>
    </row>
    <row r="2771" spans="1:13" x14ac:dyDescent="0.35">
      <c r="A2771" s="239" t="s">
        <v>4360</v>
      </c>
      <c r="B2771" s="239" t="s">
        <v>4361</v>
      </c>
      <c r="C2771" s="239" t="s">
        <v>4362</v>
      </c>
      <c r="D2771" s="239" t="s">
        <v>3016</v>
      </c>
      <c r="E2771" s="239">
        <v>0</v>
      </c>
      <c r="F2771" s="239" t="s">
        <v>2484</v>
      </c>
      <c r="G2771" s="239" t="s">
        <v>25</v>
      </c>
      <c r="H2771" s="239">
        <v>2</v>
      </c>
      <c r="I2771" s="239" t="s">
        <v>17</v>
      </c>
      <c r="J2771" s="239" t="s">
        <v>17</v>
      </c>
      <c r="K2771" s="239" t="s">
        <v>4397</v>
      </c>
      <c r="L2771" s="240">
        <v>44546</v>
      </c>
      <c r="M2771" s="239" t="s">
        <v>20</v>
      </c>
    </row>
    <row r="2772" spans="1:13" x14ac:dyDescent="0.35">
      <c r="A2772" s="237" t="s">
        <v>4360</v>
      </c>
      <c r="B2772" s="237" t="s">
        <v>4361</v>
      </c>
      <c r="C2772" s="237" t="s">
        <v>4362</v>
      </c>
      <c r="D2772" s="237" t="s">
        <v>2483</v>
      </c>
      <c r="E2772" s="237">
        <v>0</v>
      </c>
      <c r="F2772" s="237" t="s">
        <v>2484</v>
      </c>
      <c r="G2772" s="237" t="s">
        <v>25</v>
      </c>
      <c r="H2772" s="237">
        <v>2</v>
      </c>
      <c r="I2772" s="237" t="s">
        <v>17</v>
      </c>
      <c r="J2772" s="237" t="s">
        <v>17</v>
      </c>
      <c r="K2772" s="237" t="s">
        <v>4398</v>
      </c>
      <c r="L2772" s="238">
        <v>44546</v>
      </c>
      <c r="M2772" s="237" t="s">
        <v>20</v>
      </c>
    </row>
    <row r="2773" spans="1:13" x14ac:dyDescent="0.35">
      <c r="A2773" s="239" t="s">
        <v>4399</v>
      </c>
      <c r="B2773" s="239" t="s">
        <v>4400</v>
      </c>
      <c r="C2773" s="239" t="s">
        <v>918</v>
      </c>
      <c r="D2773" s="239" t="s">
        <v>875</v>
      </c>
      <c r="E2773" s="239">
        <v>109033245</v>
      </c>
      <c r="F2773" s="239" t="s">
        <v>2715</v>
      </c>
      <c r="G2773" s="239" t="s">
        <v>50</v>
      </c>
      <c r="H2773" s="239">
        <v>1</v>
      </c>
      <c r="I2773" s="239" t="s">
        <v>2716</v>
      </c>
      <c r="J2773" s="239" t="s">
        <v>2717</v>
      </c>
      <c r="K2773" s="239" t="s">
        <v>4401</v>
      </c>
      <c r="L2773" s="240">
        <v>44549</v>
      </c>
      <c r="M2773" s="239" t="s">
        <v>20</v>
      </c>
    </row>
    <row r="2774" spans="1:13" x14ac:dyDescent="0.35">
      <c r="A2774" s="237" t="s">
        <v>4399</v>
      </c>
      <c r="B2774" s="237" t="s">
        <v>4400</v>
      </c>
      <c r="C2774" s="237" t="s">
        <v>918</v>
      </c>
      <c r="D2774" s="237" t="s">
        <v>784</v>
      </c>
      <c r="E2774" s="237">
        <v>44914926</v>
      </c>
      <c r="F2774" s="237" t="s">
        <v>2715</v>
      </c>
      <c r="G2774" s="237" t="s">
        <v>25</v>
      </c>
      <c r="H2774" s="237">
        <v>2</v>
      </c>
      <c r="I2774" s="237" t="s">
        <v>4402</v>
      </c>
      <c r="J2774" s="237" t="s">
        <v>2719</v>
      </c>
      <c r="K2774" s="237" t="s">
        <v>4403</v>
      </c>
      <c r="L2774" s="238">
        <v>44549</v>
      </c>
      <c r="M2774" s="237" t="s">
        <v>20</v>
      </c>
    </row>
    <row r="2775" spans="1:13" x14ac:dyDescent="0.35">
      <c r="A2775" s="239" t="s">
        <v>4399</v>
      </c>
      <c r="B2775" s="239" t="s">
        <v>4400</v>
      </c>
      <c r="C2775" s="239" t="s">
        <v>918</v>
      </c>
      <c r="D2775" s="239" t="s">
        <v>59</v>
      </c>
      <c r="E2775" s="239" t="s">
        <v>17</v>
      </c>
      <c r="F2775" s="239" t="s">
        <v>17</v>
      </c>
      <c r="G2775" s="239" t="s">
        <v>17</v>
      </c>
      <c r="H2775" s="239" t="s">
        <v>17</v>
      </c>
      <c r="I2775" s="239" t="s">
        <v>17</v>
      </c>
      <c r="J2775" s="239" t="s">
        <v>17</v>
      </c>
      <c r="K2775" s="239" t="s">
        <v>4404</v>
      </c>
      <c r="L2775" s="240">
        <v>44549</v>
      </c>
      <c r="M2775" s="239" t="s">
        <v>20</v>
      </c>
    </row>
    <row r="2776" spans="1:13" x14ac:dyDescent="0.35">
      <c r="A2776" s="237" t="s">
        <v>4399</v>
      </c>
      <c r="B2776" s="237" t="s">
        <v>4400</v>
      </c>
      <c r="C2776" s="237" t="s">
        <v>918</v>
      </c>
      <c r="D2776" s="237" t="s">
        <v>28</v>
      </c>
      <c r="E2776" s="237">
        <v>66000000000</v>
      </c>
      <c r="F2776" s="237" t="s">
        <v>4405</v>
      </c>
      <c r="G2776" s="237" t="s">
        <v>22</v>
      </c>
      <c r="H2776" s="237">
        <v>3</v>
      </c>
      <c r="I2776" s="237" t="s">
        <v>4406</v>
      </c>
      <c r="J2776" s="237" t="s">
        <v>4407</v>
      </c>
      <c r="K2776" s="237" t="s">
        <v>4408</v>
      </c>
      <c r="L2776" s="238">
        <v>44549</v>
      </c>
      <c r="M2776" s="237" t="s">
        <v>20</v>
      </c>
    </row>
    <row r="2777" spans="1:13" x14ac:dyDescent="0.35">
      <c r="A2777" s="239" t="s">
        <v>4399</v>
      </c>
      <c r="B2777" s="239" t="s">
        <v>4400</v>
      </c>
      <c r="C2777" s="239" t="s">
        <v>918</v>
      </c>
      <c r="D2777" s="239" t="s">
        <v>704</v>
      </c>
      <c r="E2777" s="239">
        <v>0</v>
      </c>
      <c r="F2777" s="239" t="s">
        <v>17</v>
      </c>
      <c r="G2777" s="239" t="s">
        <v>17</v>
      </c>
      <c r="H2777" s="239" t="s">
        <v>17</v>
      </c>
      <c r="I2777" s="239" t="s">
        <v>17</v>
      </c>
      <c r="J2777" s="239" t="s">
        <v>17</v>
      </c>
      <c r="K2777" s="239" t="s">
        <v>4409</v>
      </c>
      <c r="L2777" s="240">
        <v>44549</v>
      </c>
      <c r="M2777" s="239" t="s">
        <v>20</v>
      </c>
    </row>
    <row r="2778" spans="1:13" x14ac:dyDescent="0.35">
      <c r="A2778" s="237" t="s">
        <v>4399</v>
      </c>
      <c r="B2778" s="237" t="s">
        <v>4400</v>
      </c>
      <c r="C2778" s="237" t="s">
        <v>918</v>
      </c>
      <c r="D2778" s="237" t="s">
        <v>692</v>
      </c>
      <c r="E2778" s="237">
        <v>0</v>
      </c>
      <c r="F2778" s="237" t="s">
        <v>17</v>
      </c>
      <c r="G2778" s="237" t="s">
        <v>17</v>
      </c>
      <c r="H2778" s="237" t="s">
        <v>17</v>
      </c>
      <c r="I2778" s="237" t="s">
        <v>17</v>
      </c>
      <c r="J2778" s="237" t="s">
        <v>17</v>
      </c>
      <c r="K2778" s="237" t="s">
        <v>4410</v>
      </c>
      <c r="L2778" s="238">
        <v>44549</v>
      </c>
      <c r="M2778" s="237" t="s">
        <v>20</v>
      </c>
    </row>
    <row r="2779" spans="1:13" x14ac:dyDescent="0.35">
      <c r="A2779" s="239" t="s">
        <v>4399</v>
      </c>
      <c r="B2779" s="239" t="s">
        <v>4400</v>
      </c>
      <c r="C2779" s="239" t="s">
        <v>918</v>
      </c>
      <c r="D2779" s="239" t="s">
        <v>24</v>
      </c>
      <c r="E2779" s="239">
        <v>4</v>
      </c>
      <c r="F2779" s="239" t="s">
        <v>17</v>
      </c>
      <c r="G2779" s="239" t="s">
        <v>17</v>
      </c>
      <c r="H2779" s="239" t="s">
        <v>17</v>
      </c>
      <c r="I2779" s="239" t="s">
        <v>17</v>
      </c>
      <c r="J2779" s="239" t="s">
        <v>4411</v>
      </c>
      <c r="K2779" s="239" t="s">
        <v>4412</v>
      </c>
      <c r="L2779" s="240">
        <v>44549</v>
      </c>
      <c r="M2779" s="239" t="s">
        <v>20</v>
      </c>
    </row>
    <row r="2780" spans="1:13" x14ac:dyDescent="0.35">
      <c r="A2780" s="237" t="s">
        <v>4413</v>
      </c>
      <c r="B2780" s="237" t="s">
        <v>4414</v>
      </c>
      <c r="C2780" s="237" t="s">
        <v>918</v>
      </c>
      <c r="D2780" s="237" t="s">
        <v>875</v>
      </c>
      <c r="E2780" s="237">
        <v>109033245</v>
      </c>
      <c r="F2780" s="237" t="s">
        <v>2715</v>
      </c>
      <c r="G2780" s="237" t="s">
        <v>50</v>
      </c>
      <c r="H2780" s="237">
        <v>1</v>
      </c>
      <c r="I2780" s="237" t="s">
        <v>2716</v>
      </c>
      <c r="J2780" s="237" t="s">
        <v>2717</v>
      </c>
      <c r="K2780" s="237" t="s">
        <v>4415</v>
      </c>
      <c r="L2780" s="238">
        <v>44549</v>
      </c>
      <c r="M2780" s="237" t="s">
        <v>20</v>
      </c>
    </row>
    <row r="2781" spans="1:13" x14ac:dyDescent="0.35">
      <c r="A2781" s="239" t="s">
        <v>4413</v>
      </c>
      <c r="B2781" s="239" t="s">
        <v>4414</v>
      </c>
      <c r="C2781" s="239" t="s">
        <v>918</v>
      </c>
      <c r="D2781" s="239" t="s">
        <v>784</v>
      </c>
      <c r="E2781" s="239">
        <v>18662484</v>
      </c>
      <c r="F2781" s="239" t="s">
        <v>2715</v>
      </c>
      <c r="G2781" s="239" t="s">
        <v>25</v>
      </c>
      <c r="H2781" s="239">
        <v>2</v>
      </c>
      <c r="I2781" s="239" t="s">
        <v>4402</v>
      </c>
      <c r="J2781" s="239" t="s">
        <v>4416</v>
      </c>
      <c r="K2781" s="239" t="s">
        <v>4417</v>
      </c>
      <c r="L2781" s="240">
        <v>44549</v>
      </c>
      <c r="M2781" s="239" t="s">
        <v>20</v>
      </c>
    </row>
    <row r="2782" spans="1:13" x14ac:dyDescent="0.35">
      <c r="A2782" s="237" t="s">
        <v>4413</v>
      </c>
      <c r="B2782" s="237" t="s">
        <v>4414</v>
      </c>
      <c r="C2782" s="237" t="s">
        <v>918</v>
      </c>
      <c r="D2782" s="237" t="s">
        <v>59</v>
      </c>
      <c r="E2782" s="237" t="s">
        <v>17</v>
      </c>
      <c r="F2782" s="237" t="s">
        <v>17</v>
      </c>
      <c r="G2782" s="237" t="s">
        <v>17</v>
      </c>
      <c r="H2782" s="237" t="s">
        <v>17</v>
      </c>
      <c r="I2782" s="237" t="s">
        <v>17</v>
      </c>
      <c r="J2782" s="237" t="s">
        <v>17</v>
      </c>
      <c r="K2782" s="237" t="s">
        <v>4418</v>
      </c>
      <c r="L2782" s="238">
        <v>44549</v>
      </c>
      <c r="M2782" s="237" t="s">
        <v>20</v>
      </c>
    </row>
    <row r="2783" spans="1:13" x14ac:dyDescent="0.35">
      <c r="A2783" s="239" t="s">
        <v>4413</v>
      </c>
      <c r="B2783" s="239" t="s">
        <v>4414</v>
      </c>
      <c r="C2783" s="239" t="s">
        <v>918</v>
      </c>
      <c r="D2783" s="239" t="s">
        <v>28</v>
      </c>
      <c r="E2783" s="239">
        <v>66000000000</v>
      </c>
      <c r="F2783" s="239" t="s">
        <v>4405</v>
      </c>
      <c r="G2783" s="239" t="s">
        <v>22</v>
      </c>
      <c r="H2783" s="239">
        <v>3</v>
      </c>
      <c r="I2783" s="239" t="s">
        <v>4406</v>
      </c>
      <c r="J2783" s="239" t="s">
        <v>4407</v>
      </c>
      <c r="K2783" s="239" t="s">
        <v>4419</v>
      </c>
      <c r="L2783" s="240">
        <v>44549</v>
      </c>
      <c r="M2783" s="239" t="s">
        <v>20</v>
      </c>
    </row>
    <row r="2784" spans="1:13" x14ac:dyDescent="0.35">
      <c r="A2784" s="237" t="s">
        <v>4413</v>
      </c>
      <c r="B2784" s="237" t="s">
        <v>4414</v>
      </c>
      <c r="C2784" s="237" t="s">
        <v>918</v>
      </c>
      <c r="D2784" s="237" t="s">
        <v>702</v>
      </c>
      <c r="E2784" s="237">
        <v>2400000</v>
      </c>
      <c r="F2784" s="237" t="s">
        <v>4420</v>
      </c>
      <c r="G2784" s="237" t="s">
        <v>25</v>
      </c>
      <c r="H2784" s="237">
        <v>2</v>
      </c>
      <c r="I2784" s="237" t="s">
        <v>4421</v>
      </c>
      <c r="J2784" s="237" t="s">
        <v>4422</v>
      </c>
      <c r="K2784" s="237" t="s">
        <v>4423</v>
      </c>
      <c r="L2784" s="238">
        <v>44549</v>
      </c>
      <c r="M2784" s="237" t="s">
        <v>20</v>
      </c>
    </row>
    <row r="2785" spans="1:13" x14ac:dyDescent="0.35">
      <c r="A2785" s="239" t="s">
        <v>4413</v>
      </c>
      <c r="B2785" s="239" t="s">
        <v>4414</v>
      </c>
      <c r="C2785" s="239" t="s">
        <v>918</v>
      </c>
      <c r="D2785" s="239" t="s">
        <v>698</v>
      </c>
      <c r="E2785" s="239">
        <v>2400000</v>
      </c>
      <c r="F2785" s="239" t="s">
        <v>4420</v>
      </c>
      <c r="G2785" s="239" t="s">
        <v>25</v>
      </c>
      <c r="H2785" s="239">
        <v>2</v>
      </c>
      <c r="I2785" s="239" t="s">
        <v>4421</v>
      </c>
      <c r="J2785" s="239" t="s">
        <v>4424</v>
      </c>
      <c r="K2785" s="239" t="s">
        <v>4425</v>
      </c>
      <c r="L2785" s="240">
        <v>44549</v>
      </c>
      <c r="M2785" s="239" t="s">
        <v>20</v>
      </c>
    </row>
    <row r="2786" spans="1:13" x14ac:dyDescent="0.35">
      <c r="A2786" s="237" t="s">
        <v>4413</v>
      </c>
      <c r="B2786" s="237" t="s">
        <v>4414</v>
      </c>
      <c r="C2786" s="237" t="s">
        <v>918</v>
      </c>
      <c r="D2786" s="237" t="s">
        <v>704</v>
      </c>
      <c r="E2786" s="237">
        <v>0</v>
      </c>
      <c r="F2786" s="237" t="s">
        <v>17</v>
      </c>
      <c r="G2786" s="237" t="s">
        <v>17</v>
      </c>
      <c r="H2786" s="237" t="s">
        <v>17</v>
      </c>
      <c r="I2786" s="237" t="s">
        <v>17</v>
      </c>
      <c r="J2786" s="237" t="s">
        <v>17</v>
      </c>
      <c r="K2786" s="237" t="s">
        <v>4426</v>
      </c>
      <c r="L2786" s="238">
        <v>44549</v>
      </c>
      <c r="M2786" s="237" t="s">
        <v>20</v>
      </c>
    </row>
    <row r="2787" spans="1:13" x14ac:dyDescent="0.35">
      <c r="A2787" s="239" t="s">
        <v>4413</v>
      </c>
      <c r="B2787" s="239" t="s">
        <v>4414</v>
      </c>
      <c r="C2787" s="239" t="s">
        <v>918</v>
      </c>
      <c r="D2787" s="239" t="s">
        <v>692</v>
      </c>
      <c r="E2787" s="239">
        <v>0</v>
      </c>
      <c r="F2787" s="239" t="s">
        <v>17</v>
      </c>
      <c r="G2787" s="239" t="s">
        <v>17</v>
      </c>
      <c r="H2787" s="239" t="s">
        <v>17</v>
      </c>
      <c r="I2787" s="239" t="s">
        <v>17</v>
      </c>
      <c r="J2787" s="239" t="s">
        <v>17</v>
      </c>
      <c r="K2787" s="239" t="s">
        <v>4427</v>
      </c>
      <c r="L2787" s="240">
        <v>44549</v>
      </c>
      <c r="M2787" s="239" t="s">
        <v>20</v>
      </c>
    </row>
    <row r="2788" spans="1:13" x14ac:dyDescent="0.35">
      <c r="A2788" s="237" t="s">
        <v>4413</v>
      </c>
      <c r="B2788" s="237" t="s">
        <v>4414</v>
      </c>
      <c r="C2788" s="237" t="s">
        <v>918</v>
      </c>
      <c r="D2788" s="237" t="s">
        <v>24</v>
      </c>
      <c r="E2788" s="237">
        <v>4</v>
      </c>
      <c r="F2788" s="237" t="s">
        <v>17</v>
      </c>
      <c r="G2788" s="237" t="s">
        <v>17</v>
      </c>
      <c r="H2788" s="237" t="s">
        <v>17</v>
      </c>
      <c r="I2788" s="237" t="s">
        <v>17</v>
      </c>
      <c r="J2788" s="237" t="s">
        <v>4428</v>
      </c>
      <c r="K2788" s="237" t="s">
        <v>4429</v>
      </c>
      <c r="L2788" s="238">
        <v>44549</v>
      </c>
      <c r="M2788" s="237" t="s">
        <v>20</v>
      </c>
    </row>
    <row r="2789" spans="1:13" x14ac:dyDescent="0.35">
      <c r="A2789" s="239" t="s">
        <v>4399</v>
      </c>
      <c r="B2789" s="239" t="s">
        <v>4400</v>
      </c>
      <c r="C2789" s="239" t="s">
        <v>918</v>
      </c>
      <c r="D2789" s="239" t="s">
        <v>3004</v>
      </c>
      <c r="E2789" s="239">
        <v>0</v>
      </c>
      <c r="F2789" s="239" t="s">
        <v>2484</v>
      </c>
      <c r="G2789" s="239" t="s">
        <v>25</v>
      </c>
      <c r="H2789" s="239">
        <v>2</v>
      </c>
      <c r="I2789" s="239" t="s">
        <v>17</v>
      </c>
      <c r="J2789" s="239" t="s">
        <v>17</v>
      </c>
      <c r="K2789" s="239" t="s">
        <v>4430</v>
      </c>
      <c r="L2789" s="240">
        <v>44549</v>
      </c>
      <c r="M2789" s="239" t="s">
        <v>20</v>
      </c>
    </row>
    <row r="2790" spans="1:13" x14ac:dyDescent="0.35">
      <c r="A2790" s="237" t="s">
        <v>4399</v>
      </c>
      <c r="B2790" s="237" t="s">
        <v>4400</v>
      </c>
      <c r="C2790" s="237" t="s">
        <v>918</v>
      </c>
      <c r="D2790" s="237" t="s">
        <v>3006</v>
      </c>
      <c r="E2790" s="237">
        <v>0</v>
      </c>
      <c r="F2790" s="237" t="s">
        <v>2484</v>
      </c>
      <c r="G2790" s="237" t="s">
        <v>25</v>
      </c>
      <c r="H2790" s="237">
        <v>2</v>
      </c>
      <c r="I2790" s="237" t="s">
        <v>17</v>
      </c>
      <c r="J2790" s="237" t="s">
        <v>17</v>
      </c>
      <c r="K2790" s="237" t="s">
        <v>4431</v>
      </c>
      <c r="L2790" s="238">
        <v>44549</v>
      </c>
      <c r="M2790" s="237" t="s">
        <v>20</v>
      </c>
    </row>
    <row r="2791" spans="1:13" x14ac:dyDescent="0.35">
      <c r="A2791" s="239" t="s">
        <v>4399</v>
      </c>
      <c r="B2791" s="239" t="s">
        <v>4400</v>
      </c>
      <c r="C2791" s="239" t="s">
        <v>918</v>
      </c>
      <c r="D2791" s="239" t="s">
        <v>3008</v>
      </c>
      <c r="E2791" s="239">
        <v>0</v>
      </c>
      <c r="F2791" s="239" t="s">
        <v>2484</v>
      </c>
      <c r="G2791" s="239" t="s">
        <v>25</v>
      </c>
      <c r="H2791" s="239">
        <v>2</v>
      </c>
      <c r="I2791" s="239" t="s">
        <v>17</v>
      </c>
      <c r="J2791" s="239" t="s">
        <v>17</v>
      </c>
      <c r="K2791" s="239" t="s">
        <v>4432</v>
      </c>
      <c r="L2791" s="240">
        <v>44549</v>
      </c>
      <c r="M2791" s="239" t="s">
        <v>20</v>
      </c>
    </row>
    <row r="2792" spans="1:13" x14ac:dyDescent="0.35">
      <c r="A2792" s="237" t="s">
        <v>4399</v>
      </c>
      <c r="B2792" s="237" t="s">
        <v>4400</v>
      </c>
      <c r="C2792" s="237" t="s">
        <v>918</v>
      </c>
      <c r="D2792" s="237" t="s">
        <v>3010</v>
      </c>
      <c r="E2792" s="237">
        <v>0</v>
      </c>
      <c r="F2792" s="237" t="s">
        <v>2484</v>
      </c>
      <c r="G2792" s="237" t="s">
        <v>25</v>
      </c>
      <c r="H2792" s="237">
        <v>2</v>
      </c>
      <c r="I2792" s="237" t="s">
        <v>17</v>
      </c>
      <c r="J2792" s="237" t="s">
        <v>17</v>
      </c>
      <c r="K2792" s="237" t="s">
        <v>4433</v>
      </c>
      <c r="L2792" s="238">
        <v>44549</v>
      </c>
      <c r="M2792" s="237" t="s">
        <v>20</v>
      </c>
    </row>
    <row r="2793" spans="1:13" x14ac:dyDescent="0.35">
      <c r="A2793" s="239" t="s">
        <v>4399</v>
      </c>
      <c r="B2793" s="239" t="s">
        <v>4400</v>
      </c>
      <c r="C2793" s="239" t="s">
        <v>918</v>
      </c>
      <c r="D2793" s="239" t="s">
        <v>3012</v>
      </c>
      <c r="E2793" s="239">
        <v>3</v>
      </c>
      <c r="F2793" s="239" t="s">
        <v>2484</v>
      </c>
      <c r="G2793" s="239" t="s">
        <v>25</v>
      </c>
      <c r="H2793" s="239">
        <v>2</v>
      </c>
      <c r="I2793" s="239" t="s">
        <v>17</v>
      </c>
      <c r="J2793" s="239" t="s">
        <v>17</v>
      </c>
      <c r="K2793" s="239" t="s">
        <v>4434</v>
      </c>
      <c r="L2793" s="240">
        <v>44549</v>
      </c>
      <c r="M2793" s="239" t="s">
        <v>20</v>
      </c>
    </row>
    <row r="2794" spans="1:13" x14ac:dyDescent="0.35">
      <c r="A2794" s="237" t="s">
        <v>4399</v>
      </c>
      <c r="B2794" s="237" t="s">
        <v>4400</v>
      </c>
      <c r="C2794" s="237" t="s">
        <v>918</v>
      </c>
      <c r="D2794" s="237" t="s">
        <v>3027</v>
      </c>
      <c r="E2794" s="237">
        <v>0</v>
      </c>
      <c r="F2794" s="237" t="s">
        <v>2484</v>
      </c>
      <c r="G2794" s="237" t="s">
        <v>25</v>
      </c>
      <c r="H2794" s="237">
        <v>2</v>
      </c>
      <c r="I2794" s="237" t="s">
        <v>17</v>
      </c>
      <c r="J2794" s="237" t="s">
        <v>17</v>
      </c>
      <c r="K2794" s="237" t="s">
        <v>4435</v>
      </c>
      <c r="L2794" s="238">
        <v>44549</v>
      </c>
      <c r="M2794" s="237" t="s">
        <v>20</v>
      </c>
    </row>
    <row r="2795" spans="1:13" x14ac:dyDescent="0.35">
      <c r="A2795" s="239" t="s">
        <v>4399</v>
      </c>
      <c r="B2795" s="239" t="s">
        <v>4400</v>
      </c>
      <c r="C2795" s="239" t="s">
        <v>918</v>
      </c>
      <c r="D2795" s="239" t="s">
        <v>3014</v>
      </c>
      <c r="E2795" s="239">
        <v>1</v>
      </c>
      <c r="F2795" s="239" t="s">
        <v>2484</v>
      </c>
      <c r="G2795" s="239" t="s">
        <v>25</v>
      </c>
      <c r="H2795" s="239">
        <v>2</v>
      </c>
      <c r="I2795" s="239" t="s">
        <v>17</v>
      </c>
      <c r="J2795" s="239" t="s">
        <v>17</v>
      </c>
      <c r="K2795" s="239" t="s">
        <v>4436</v>
      </c>
      <c r="L2795" s="240">
        <v>44549</v>
      </c>
      <c r="M2795" s="239" t="s">
        <v>20</v>
      </c>
    </row>
    <row r="2796" spans="1:13" x14ac:dyDescent="0.35">
      <c r="A2796" s="237" t="s">
        <v>4399</v>
      </c>
      <c r="B2796" s="237" t="s">
        <v>4400</v>
      </c>
      <c r="C2796" s="237" t="s">
        <v>918</v>
      </c>
      <c r="D2796" s="237" t="s">
        <v>3016</v>
      </c>
      <c r="E2796" s="237">
        <v>1</v>
      </c>
      <c r="F2796" s="237" t="s">
        <v>2484</v>
      </c>
      <c r="G2796" s="237" t="s">
        <v>25</v>
      </c>
      <c r="H2796" s="237">
        <v>2</v>
      </c>
      <c r="I2796" s="237" t="s">
        <v>17</v>
      </c>
      <c r="J2796" s="237" t="s">
        <v>17</v>
      </c>
      <c r="K2796" s="237" t="s">
        <v>4437</v>
      </c>
      <c r="L2796" s="238">
        <v>44549</v>
      </c>
      <c r="M2796" s="237" t="s">
        <v>20</v>
      </c>
    </row>
    <row r="2797" spans="1:13" x14ac:dyDescent="0.35">
      <c r="A2797" s="239" t="s">
        <v>4399</v>
      </c>
      <c r="B2797" s="239" t="s">
        <v>4400</v>
      </c>
      <c r="C2797" s="239" t="s">
        <v>918</v>
      </c>
      <c r="D2797" s="239" t="s">
        <v>2483</v>
      </c>
      <c r="E2797" s="239">
        <v>0</v>
      </c>
      <c r="F2797" s="239" t="s">
        <v>2484</v>
      </c>
      <c r="G2797" s="239" t="s">
        <v>25</v>
      </c>
      <c r="H2797" s="239">
        <v>2</v>
      </c>
      <c r="I2797" s="239" t="s">
        <v>17</v>
      </c>
      <c r="J2797" s="239" t="s">
        <v>17</v>
      </c>
      <c r="K2797" s="239" t="s">
        <v>4438</v>
      </c>
      <c r="L2797" s="240">
        <v>44549</v>
      </c>
      <c r="M2797" s="239" t="s">
        <v>20</v>
      </c>
    </row>
    <row r="2798" spans="1:13" x14ac:dyDescent="0.35">
      <c r="A2798" s="237" t="s">
        <v>4413</v>
      </c>
      <c r="B2798" s="237" t="s">
        <v>4414</v>
      </c>
      <c r="C2798" s="237" t="s">
        <v>918</v>
      </c>
      <c r="D2798" s="237" t="s">
        <v>3004</v>
      </c>
      <c r="E2798" s="237">
        <v>0</v>
      </c>
      <c r="F2798" s="237" t="s">
        <v>2484</v>
      </c>
      <c r="G2798" s="237" t="s">
        <v>25</v>
      </c>
      <c r="H2798" s="237">
        <v>2</v>
      </c>
      <c r="I2798" s="237" t="s">
        <v>17</v>
      </c>
      <c r="J2798" s="237" t="s">
        <v>17</v>
      </c>
      <c r="K2798" s="237" t="s">
        <v>4439</v>
      </c>
      <c r="L2798" s="238">
        <v>44549</v>
      </c>
      <c r="M2798" s="237" t="s">
        <v>20</v>
      </c>
    </row>
    <row r="2799" spans="1:13" x14ac:dyDescent="0.35">
      <c r="A2799" s="239" t="s">
        <v>4413</v>
      </c>
      <c r="B2799" s="239" t="s">
        <v>4414</v>
      </c>
      <c r="C2799" s="239" t="s">
        <v>918</v>
      </c>
      <c r="D2799" s="239" t="s">
        <v>3006</v>
      </c>
      <c r="E2799" s="239">
        <v>0</v>
      </c>
      <c r="F2799" s="239" t="s">
        <v>2484</v>
      </c>
      <c r="G2799" s="239" t="s">
        <v>25</v>
      </c>
      <c r="H2799" s="239">
        <v>2</v>
      </c>
      <c r="I2799" s="239" t="s">
        <v>17</v>
      </c>
      <c r="J2799" s="239" t="s">
        <v>17</v>
      </c>
      <c r="K2799" s="239" t="s">
        <v>4440</v>
      </c>
      <c r="L2799" s="240">
        <v>44549</v>
      </c>
      <c r="M2799" s="239" t="s">
        <v>20</v>
      </c>
    </row>
    <row r="2800" spans="1:13" x14ac:dyDescent="0.35">
      <c r="A2800" s="237" t="s">
        <v>4413</v>
      </c>
      <c r="B2800" s="237" t="s">
        <v>4414</v>
      </c>
      <c r="C2800" s="237" t="s">
        <v>918</v>
      </c>
      <c r="D2800" s="237" t="s">
        <v>3008</v>
      </c>
      <c r="E2800" s="237">
        <v>0</v>
      </c>
      <c r="F2800" s="237" t="s">
        <v>2484</v>
      </c>
      <c r="G2800" s="237" t="s">
        <v>25</v>
      </c>
      <c r="H2800" s="237">
        <v>2</v>
      </c>
      <c r="I2800" s="237" t="s">
        <v>17</v>
      </c>
      <c r="J2800" s="237" t="s">
        <v>17</v>
      </c>
      <c r="K2800" s="237" t="s">
        <v>4441</v>
      </c>
      <c r="L2800" s="238">
        <v>44549</v>
      </c>
      <c r="M2800" s="237" t="s">
        <v>20</v>
      </c>
    </row>
    <row r="2801" spans="1:13" x14ac:dyDescent="0.35">
      <c r="A2801" s="239" t="s">
        <v>4413</v>
      </c>
      <c r="B2801" s="239" t="s">
        <v>4414</v>
      </c>
      <c r="C2801" s="239" t="s">
        <v>918</v>
      </c>
      <c r="D2801" s="239" t="s">
        <v>3010</v>
      </c>
      <c r="E2801" s="239">
        <v>0</v>
      </c>
      <c r="F2801" s="239" t="s">
        <v>2484</v>
      </c>
      <c r="G2801" s="239" t="s">
        <v>25</v>
      </c>
      <c r="H2801" s="239">
        <v>2</v>
      </c>
      <c r="I2801" s="239" t="s">
        <v>17</v>
      </c>
      <c r="J2801" s="239" t="s">
        <v>17</v>
      </c>
      <c r="K2801" s="239" t="s">
        <v>4442</v>
      </c>
      <c r="L2801" s="240">
        <v>44549</v>
      </c>
      <c r="M2801" s="239" t="s">
        <v>20</v>
      </c>
    </row>
    <row r="2802" spans="1:13" x14ac:dyDescent="0.35">
      <c r="A2802" s="237" t="s">
        <v>4413</v>
      </c>
      <c r="B2802" s="237" t="s">
        <v>4414</v>
      </c>
      <c r="C2802" s="237" t="s">
        <v>918</v>
      </c>
      <c r="D2802" s="237" t="s">
        <v>3012</v>
      </c>
      <c r="E2802" s="237">
        <v>3</v>
      </c>
      <c r="F2802" s="237" t="s">
        <v>2484</v>
      </c>
      <c r="G2802" s="237" t="s">
        <v>25</v>
      </c>
      <c r="H2802" s="237">
        <v>2</v>
      </c>
      <c r="I2802" s="237" t="s">
        <v>17</v>
      </c>
      <c r="J2802" s="237" t="s">
        <v>17</v>
      </c>
      <c r="K2802" s="237" t="s">
        <v>4443</v>
      </c>
      <c r="L2802" s="238">
        <v>44549</v>
      </c>
      <c r="M2802" s="237" t="s">
        <v>20</v>
      </c>
    </row>
    <row r="2803" spans="1:13" x14ac:dyDescent="0.35">
      <c r="A2803" s="239" t="s">
        <v>4413</v>
      </c>
      <c r="B2803" s="239" t="s">
        <v>4414</v>
      </c>
      <c r="C2803" s="239" t="s">
        <v>918</v>
      </c>
      <c r="D2803" s="239" t="s">
        <v>3027</v>
      </c>
      <c r="E2803" s="239">
        <v>0</v>
      </c>
      <c r="F2803" s="239" t="s">
        <v>2484</v>
      </c>
      <c r="G2803" s="239" t="s">
        <v>25</v>
      </c>
      <c r="H2803" s="239">
        <v>2</v>
      </c>
      <c r="I2803" s="239" t="s">
        <v>17</v>
      </c>
      <c r="J2803" s="239" t="s">
        <v>17</v>
      </c>
      <c r="K2803" s="239" t="s">
        <v>4444</v>
      </c>
      <c r="L2803" s="240">
        <v>44549</v>
      </c>
      <c r="M2803" s="239" t="s">
        <v>20</v>
      </c>
    </row>
    <row r="2804" spans="1:13" x14ac:dyDescent="0.35">
      <c r="A2804" s="237" t="s">
        <v>4413</v>
      </c>
      <c r="B2804" s="237" t="s">
        <v>4414</v>
      </c>
      <c r="C2804" s="237" t="s">
        <v>918</v>
      </c>
      <c r="D2804" s="237" t="s">
        <v>3014</v>
      </c>
      <c r="E2804" s="237">
        <v>1</v>
      </c>
      <c r="F2804" s="237" t="s">
        <v>2484</v>
      </c>
      <c r="G2804" s="237" t="s">
        <v>25</v>
      </c>
      <c r="H2804" s="237">
        <v>2</v>
      </c>
      <c r="I2804" s="237" t="s">
        <v>17</v>
      </c>
      <c r="J2804" s="237" t="s">
        <v>17</v>
      </c>
      <c r="K2804" s="237" t="s">
        <v>4445</v>
      </c>
      <c r="L2804" s="238">
        <v>44549</v>
      </c>
      <c r="M2804" s="237" t="s">
        <v>20</v>
      </c>
    </row>
    <row r="2805" spans="1:13" x14ac:dyDescent="0.35">
      <c r="A2805" s="239" t="s">
        <v>4413</v>
      </c>
      <c r="B2805" s="239" t="s">
        <v>4414</v>
      </c>
      <c r="C2805" s="239" t="s">
        <v>918</v>
      </c>
      <c r="D2805" s="239" t="s">
        <v>3016</v>
      </c>
      <c r="E2805" s="239">
        <v>0</v>
      </c>
      <c r="F2805" s="239" t="s">
        <v>2484</v>
      </c>
      <c r="G2805" s="239" t="s">
        <v>25</v>
      </c>
      <c r="H2805" s="239">
        <v>2</v>
      </c>
      <c r="I2805" s="239" t="s">
        <v>17</v>
      </c>
      <c r="J2805" s="239" t="s">
        <v>17</v>
      </c>
      <c r="K2805" s="239" t="s">
        <v>4446</v>
      </c>
      <c r="L2805" s="240">
        <v>44549</v>
      </c>
      <c r="M2805" s="239" t="s">
        <v>20</v>
      </c>
    </row>
    <row r="2806" spans="1:13" x14ac:dyDescent="0.35">
      <c r="A2806" s="237" t="s">
        <v>4413</v>
      </c>
      <c r="B2806" s="237" t="s">
        <v>4414</v>
      </c>
      <c r="C2806" s="237" t="s">
        <v>918</v>
      </c>
      <c r="D2806" s="237" t="s">
        <v>2483</v>
      </c>
      <c r="E2806" s="237">
        <v>0</v>
      </c>
      <c r="F2806" s="237" t="s">
        <v>2484</v>
      </c>
      <c r="G2806" s="237" t="s">
        <v>25</v>
      </c>
      <c r="H2806" s="237">
        <v>2</v>
      </c>
      <c r="I2806" s="237" t="s">
        <v>17</v>
      </c>
      <c r="J2806" s="237" t="s">
        <v>17</v>
      </c>
      <c r="K2806" s="237" t="s">
        <v>4447</v>
      </c>
      <c r="L2806" s="238">
        <v>44549</v>
      </c>
      <c r="M2806" s="237" t="s">
        <v>20</v>
      </c>
    </row>
    <row r="2807" spans="1:13" x14ac:dyDescent="0.35">
      <c r="A2807" s="239" t="s">
        <v>4360</v>
      </c>
      <c r="B2807" s="239" t="s">
        <v>4361</v>
      </c>
      <c r="C2807" s="239" t="s">
        <v>4362</v>
      </c>
      <c r="D2807" s="239" t="s">
        <v>24</v>
      </c>
      <c r="E2807" s="239">
        <v>3</v>
      </c>
      <c r="F2807" s="239" t="s">
        <v>4377</v>
      </c>
      <c r="G2807" s="239" t="s">
        <v>25</v>
      </c>
      <c r="H2807" s="239">
        <v>2</v>
      </c>
      <c r="I2807" s="239" t="s">
        <v>4378</v>
      </c>
      <c r="J2807" s="239" t="s">
        <v>4448</v>
      </c>
      <c r="K2807" s="239" t="s">
        <v>4449</v>
      </c>
      <c r="L2807" s="240">
        <v>44550</v>
      </c>
      <c r="M2807" s="239" t="s">
        <v>887</v>
      </c>
    </row>
    <row r="2808" spans="1:13" x14ac:dyDescent="0.35">
      <c r="A2808" s="237" t="s">
        <v>4360</v>
      </c>
      <c r="B2808" s="237" t="s">
        <v>4361</v>
      </c>
      <c r="C2808" s="237" t="s">
        <v>4362</v>
      </c>
      <c r="D2808" s="237" t="s">
        <v>55</v>
      </c>
      <c r="E2808" s="237">
        <v>4</v>
      </c>
      <c r="F2808" s="237" t="s">
        <v>4450</v>
      </c>
      <c r="G2808" s="237" t="s">
        <v>50</v>
      </c>
      <c r="H2808" s="237">
        <v>1</v>
      </c>
      <c r="I2808" s="237" t="s">
        <v>2316</v>
      </c>
      <c r="J2808" s="237" t="s">
        <v>4451</v>
      </c>
      <c r="K2808" s="237" t="s">
        <v>4452</v>
      </c>
      <c r="L2808" s="238">
        <v>44550</v>
      </c>
      <c r="M2808" s="237" t="s">
        <v>887</v>
      </c>
    </row>
    <row r="2809" spans="1:13" x14ac:dyDescent="0.35">
      <c r="A2809" s="239" t="s">
        <v>1467</v>
      </c>
      <c r="B2809" s="239" t="s">
        <v>1468</v>
      </c>
      <c r="C2809" s="239" t="s">
        <v>1469</v>
      </c>
      <c r="D2809" s="239" t="s">
        <v>784</v>
      </c>
      <c r="E2809" s="239">
        <v>2551000</v>
      </c>
      <c r="F2809" s="239" t="s">
        <v>4453</v>
      </c>
      <c r="G2809" s="239" t="s">
        <v>25</v>
      </c>
      <c r="H2809" s="239">
        <v>2</v>
      </c>
      <c r="I2809" s="239" t="s">
        <v>4454</v>
      </c>
      <c r="J2809" s="239" t="s">
        <v>4270</v>
      </c>
      <c r="K2809" s="239" t="s">
        <v>4455</v>
      </c>
      <c r="L2809" s="240">
        <v>44557</v>
      </c>
      <c r="M2809" s="239" t="s">
        <v>20</v>
      </c>
    </row>
    <row r="2810" spans="1:13" x14ac:dyDescent="0.35">
      <c r="A2810" s="237" t="s">
        <v>1467</v>
      </c>
      <c r="B2810" s="237" t="s">
        <v>1468</v>
      </c>
      <c r="C2810" s="237" t="s">
        <v>1469</v>
      </c>
      <c r="D2810" s="237" t="s">
        <v>779</v>
      </c>
      <c r="E2810" s="237">
        <v>1587000</v>
      </c>
      <c r="F2810" s="237" t="s">
        <v>4453</v>
      </c>
      <c r="G2810" s="237" t="s">
        <v>25</v>
      </c>
      <c r="H2810" s="237">
        <v>2</v>
      </c>
      <c r="I2810" s="237" t="s">
        <v>4454</v>
      </c>
      <c r="J2810" s="237" t="s">
        <v>4272</v>
      </c>
      <c r="K2810" s="237" t="s">
        <v>4456</v>
      </c>
      <c r="L2810" s="238">
        <v>44557</v>
      </c>
      <c r="M2810" s="237" t="s">
        <v>20</v>
      </c>
    </row>
    <row r="2811" spans="1:13" x14ac:dyDescent="0.35">
      <c r="A2811" s="239" t="s">
        <v>1467</v>
      </c>
      <c r="B2811" s="239" t="s">
        <v>1468</v>
      </c>
      <c r="C2811" s="239" t="s">
        <v>1469</v>
      </c>
      <c r="D2811" s="239" t="s">
        <v>702</v>
      </c>
      <c r="E2811" s="239">
        <v>751000</v>
      </c>
      <c r="F2811" s="239" t="s">
        <v>4453</v>
      </c>
      <c r="G2811" s="239" t="s">
        <v>25</v>
      </c>
      <c r="H2811" s="239">
        <v>2</v>
      </c>
      <c r="I2811" s="239" t="s">
        <v>4454</v>
      </c>
      <c r="J2811" s="239" t="s">
        <v>4274</v>
      </c>
      <c r="K2811" s="239" t="s">
        <v>4457</v>
      </c>
      <c r="L2811" s="240">
        <v>44557</v>
      </c>
      <c r="M2811" s="239" t="s">
        <v>20</v>
      </c>
    </row>
    <row r="2812" spans="1:13" x14ac:dyDescent="0.35">
      <c r="A2812" s="237" t="s">
        <v>1467</v>
      </c>
      <c r="B2812" s="237" t="s">
        <v>1468</v>
      </c>
      <c r="C2812" s="237" t="s">
        <v>1469</v>
      </c>
      <c r="D2812" s="237" t="s">
        <v>696</v>
      </c>
      <c r="E2812" s="237">
        <v>964000</v>
      </c>
      <c r="F2812" s="237" t="s">
        <v>4453</v>
      </c>
      <c r="G2812" s="237" t="s">
        <v>25</v>
      </c>
      <c r="H2812" s="237">
        <v>2</v>
      </c>
      <c r="I2812" s="237" t="s">
        <v>4454</v>
      </c>
      <c r="J2812" s="237" t="s">
        <v>4458</v>
      </c>
      <c r="K2812" s="237" t="s">
        <v>4459</v>
      </c>
      <c r="L2812" s="238">
        <v>44557</v>
      </c>
      <c r="M2812" s="237" t="s">
        <v>20</v>
      </c>
    </row>
    <row r="2813" spans="1:13" x14ac:dyDescent="0.35">
      <c r="A2813" s="239" t="s">
        <v>1467</v>
      </c>
      <c r="B2813" s="239" t="s">
        <v>1468</v>
      </c>
      <c r="C2813" s="239" t="s">
        <v>1469</v>
      </c>
      <c r="D2813" s="239" t="s">
        <v>706</v>
      </c>
      <c r="E2813" s="239">
        <v>836000</v>
      </c>
      <c r="F2813" s="239" t="s">
        <v>4453</v>
      </c>
      <c r="G2813" s="239" t="s">
        <v>25</v>
      </c>
      <c r="H2813" s="239">
        <v>2</v>
      </c>
      <c r="I2813" s="239" t="s">
        <v>4454</v>
      </c>
      <c r="J2813" s="239" t="s">
        <v>4460</v>
      </c>
      <c r="K2813" s="239" t="s">
        <v>4461</v>
      </c>
      <c r="L2813" s="240">
        <v>44557</v>
      </c>
      <c r="M2813" s="239" t="s">
        <v>20</v>
      </c>
    </row>
    <row r="2814" spans="1:13" x14ac:dyDescent="0.35">
      <c r="A2814" s="237" t="s">
        <v>1467</v>
      </c>
      <c r="B2814" s="237" t="s">
        <v>1468</v>
      </c>
      <c r="C2814" s="237" t="s">
        <v>1469</v>
      </c>
      <c r="D2814" s="237" t="s">
        <v>698</v>
      </c>
      <c r="E2814" s="237">
        <v>632000</v>
      </c>
      <c r="F2814" s="237" t="s">
        <v>4453</v>
      </c>
      <c r="G2814" s="237" t="s">
        <v>25</v>
      </c>
      <c r="H2814" s="237">
        <v>2</v>
      </c>
      <c r="I2814" s="237" t="s">
        <v>4454</v>
      </c>
      <c r="J2814" s="237" t="s">
        <v>4462</v>
      </c>
      <c r="K2814" s="237" t="s">
        <v>4463</v>
      </c>
      <c r="L2814" s="238">
        <v>44557</v>
      </c>
      <c r="M2814" s="237" t="s">
        <v>20</v>
      </c>
    </row>
    <row r="2815" spans="1:13" x14ac:dyDescent="0.35">
      <c r="A2815" s="239" t="s">
        <v>1467</v>
      </c>
      <c r="B2815" s="239" t="s">
        <v>1468</v>
      </c>
      <c r="C2815" s="239" t="s">
        <v>1469</v>
      </c>
      <c r="D2815" s="239" t="s">
        <v>704</v>
      </c>
      <c r="E2815" s="239">
        <v>119000</v>
      </c>
      <c r="F2815" s="239" t="s">
        <v>4453</v>
      </c>
      <c r="G2815" s="239" t="s">
        <v>25</v>
      </c>
      <c r="H2815" s="239">
        <v>2</v>
      </c>
      <c r="I2815" s="239" t="s">
        <v>4454</v>
      </c>
      <c r="J2815" s="239" t="s">
        <v>4464</v>
      </c>
      <c r="K2815" s="239" t="s">
        <v>4465</v>
      </c>
      <c r="L2815" s="240">
        <v>44557</v>
      </c>
      <c r="M2815" s="239" t="s">
        <v>20</v>
      </c>
    </row>
    <row r="2816" spans="1:13" x14ac:dyDescent="0.35">
      <c r="A2816" s="237" t="s">
        <v>1467</v>
      </c>
      <c r="B2816" s="237" t="s">
        <v>1468</v>
      </c>
      <c r="C2816" s="237" t="s">
        <v>1469</v>
      </c>
      <c r="D2816" s="237" t="s">
        <v>692</v>
      </c>
      <c r="E2816" s="237">
        <v>0</v>
      </c>
      <c r="F2816" s="237" t="s">
        <v>4453</v>
      </c>
      <c r="G2816" s="237" t="s">
        <v>25</v>
      </c>
      <c r="H2816" s="237">
        <v>2</v>
      </c>
      <c r="I2816" s="237" t="s">
        <v>4454</v>
      </c>
      <c r="J2816" s="237" t="s">
        <v>4466</v>
      </c>
      <c r="K2816" s="237" t="s">
        <v>4467</v>
      </c>
      <c r="L2816" s="238">
        <v>44557</v>
      </c>
      <c r="M2816" s="237" t="s">
        <v>20</v>
      </c>
    </row>
    <row r="2817" spans="1:13" x14ac:dyDescent="0.35">
      <c r="A2817" s="239" t="s">
        <v>168</v>
      </c>
      <c r="B2817" s="239" t="s">
        <v>169</v>
      </c>
      <c r="C2817" s="239" t="s">
        <v>170</v>
      </c>
      <c r="D2817" s="239" t="s">
        <v>779</v>
      </c>
      <c r="E2817" s="239">
        <v>9706000</v>
      </c>
      <c r="F2817" s="239" t="s">
        <v>2670</v>
      </c>
      <c r="G2817" s="239" t="s">
        <v>25</v>
      </c>
      <c r="H2817" s="239">
        <v>2</v>
      </c>
      <c r="I2817" s="239" t="s">
        <v>2671</v>
      </c>
      <c r="J2817" s="239" t="s">
        <v>4468</v>
      </c>
      <c r="K2817" s="239" t="s">
        <v>4469</v>
      </c>
      <c r="L2817" s="240">
        <v>44557</v>
      </c>
      <c r="M2817" s="239" t="s">
        <v>20</v>
      </c>
    </row>
    <row r="2818" spans="1:13" x14ac:dyDescent="0.35">
      <c r="A2818" s="237" t="s">
        <v>168</v>
      </c>
      <c r="B2818" s="237" t="s">
        <v>169</v>
      </c>
      <c r="C2818" s="237" t="s">
        <v>170</v>
      </c>
      <c r="D2818" s="237" t="s">
        <v>702</v>
      </c>
      <c r="E2818" s="237">
        <v>7000000</v>
      </c>
      <c r="F2818" s="237" t="s">
        <v>4470</v>
      </c>
      <c r="G2818" s="237" t="s">
        <v>25</v>
      </c>
      <c r="H2818" s="237">
        <v>2</v>
      </c>
      <c r="I2818" s="237" t="s">
        <v>4471</v>
      </c>
      <c r="J2818" s="237" t="s">
        <v>4472</v>
      </c>
      <c r="K2818" s="237" t="s">
        <v>4473</v>
      </c>
      <c r="L2818" s="238">
        <v>44557</v>
      </c>
      <c r="M2818" s="237" t="s">
        <v>20</v>
      </c>
    </row>
    <row r="2819" spans="1:13" x14ac:dyDescent="0.35">
      <c r="A2819" s="239" t="s">
        <v>168</v>
      </c>
      <c r="B2819" s="239" t="s">
        <v>169</v>
      </c>
      <c r="C2819" s="239" t="s">
        <v>170</v>
      </c>
      <c r="D2819" s="239" t="s">
        <v>696</v>
      </c>
      <c r="E2819" s="239">
        <v>5851000</v>
      </c>
      <c r="F2819" s="239" t="s">
        <v>4470</v>
      </c>
      <c r="G2819" s="239" t="s">
        <v>25</v>
      </c>
      <c r="H2819" s="239">
        <v>2</v>
      </c>
      <c r="I2819" s="239" t="s">
        <v>4471</v>
      </c>
      <c r="J2819" s="239" t="s">
        <v>4474</v>
      </c>
      <c r="K2819" s="239" t="s">
        <v>4475</v>
      </c>
      <c r="L2819" s="240">
        <v>44557</v>
      </c>
      <c r="M2819" s="239" t="s">
        <v>20</v>
      </c>
    </row>
    <row r="2820" spans="1:13" x14ac:dyDescent="0.35">
      <c r="A2820" s="237" t="s">
        <v>168</v>
      </c>
      <c r="B2820" s="237" t="s">
        <v>169</v>
      </c>
      <c r="C2820" s="237" t="s">
        <v>170</v>
      </c>
      <c r="D2820" s="237" t="s">
        <v>706</v>
      </c>
      <c r="E2820" s="237">
        <v>2706000</v>
      </c>
      <c r="F2820" s="237" t="s">
        <v>4470</v>
      </c>
      <c r="G2820" s="237" t="s">
        <v>25</v>
      </c>
      <c r="H2820" s="237">
        <v>2</v>
      </c>
      <c r="I2820" s="237" t="s">
        <v>4471</v>
      </c>
      <c r="J2820" s="237" t="s">
        <v>4476</v>
      </c>
      <c r="K2820" s="237" t="s">
        <v>4477</v>
      </c>
      <c r="L2820" s="238">
        <v>44557</v>
      </c>
      <c r="M2820" s="237" t="s">
        <v>20</v>
      </c>
    </row>
    <row r="2821" spans="1:13" x14ac:dyDescent="0.35">
      <c r="A2821" s="239" t="s">
        <v>168</v>
      </c>
      <c r="B2821" s="239" t="s">
        <v>169</v>
      </c>
      <c r="C2821" s="239" t="s">
        <v>170</v>
      </c>
      <c r="D2821" s="239" t="s">
        <v>698</v>
      </c>
      <c r="E2821" s="239">
        <v>6050000</v>
      </c>
      <c r="F2821" s="239" t="s">
        <v>4470</v>
      </c>
      <c r="G2821" s="239" t="s">
        <v>25</v>
      </c>
      <c r="H2821" s="239">
        <v>2</v>
      </c>
      <c r="I2821" s="239" t="s">
        <v>4471</v>
      </c>
      <c r="J2821" s="239" t="s">
        <v>4478</v>
      </c>
      <c r="K2821" s="239" t="s">
        <v>4479</v>
      </c>
      <c r="L2821" s="240">
        <v>44557</v>
      </c>
      <c r="M2821" s="239" t="s">
        <v>20</v>
      </c>
    </row>
    <row r="2822" spans="1:13" x14ac:dyDescent="0.35">
      <c r="A2822" s="237" t="s">
        <v>168</v>
      </c>
      <c r="B2822" s="237" t="s">
        <v>169</v>
      </c>
      <c r="C2822" s="237" t="s">
        <v>170</v>
      </c>
      <c r="D2822" s="237" t="s">
        <v>704</v>
      </c>
      <c r="E2822" s="237">
        <v>950000</v>
      </c>
      <c r="F2822" s="237" t="s">
        <v>4470</v>
      </c>
      <c r="G2822" s="237" t="s">
        <v>25</v>
      </c>
      <c r="H2822" s="237">
        <v>2</v>
      </c>
      <c r="I2822" s="237" t="s">
        <v>4471</v>
      </c>
      <c r="J2822" s="237" t="s">
        <v>4480</v>
      </c>
      <c r="K2822" s="237" t="s">
        <v>4481</v>
      </c>
      <c r="L2822" s="238">
        <v>44557</v>
      </c>
      <c r="M2822" s="237" t="s">
        <v>20</v>
      </c>
    </row>
    <row r="2823" spans="1:13" x14ac:dyDescent="0.35">
      <c r="A2823" s="239" t="s">
        <v>168</v>
      </c>
      <c r="B2823" s="239" t="s">
        <v>169</v>
      </c>
      <c r="C2823" s="239" t="s">
        <v>170</v>
      </c>
      <c r="D2823" s="239" t="s">
        <v>692</v>
      </c>
      <c r="E2823" s="239">
        <v>0</v>
      </c>
      <c r="F2823" s="239" t="s">
        <v>4470</v>
      </c>
      <c r="G2823" s="239" t="s">
        <v>25</v>
      </c>
      <c r="H2823" s="239">
        <v>2</v>
      </c>
      <c r="I2823" s="239" t="s">
        <v>4471</v>
      </c>
      <c r="J2823" s="239" t="s">
        <v>4482</v>
      </c>
      <c r="K2823" s="239" t="s">
        <v>4483</v>
      </c>
      <c r="L2823" s="240">
        <v>44557</v>
      </c>
      <c r="M2823" s="239" t="s">
        <v>20</v>
      </c>
    </row>
    <row r="2824" spans="1:13" x14ac:dyDescent="0.35">
      <c r="A2824" s="237" t="s">
        <v>2538</v>
      </c>
      <c r="B2824" s="237" t="s">
        <v>2539</v>
      </c>
      <c r="C2824" s="237" t="s">
        <v>532</v>
      </c>
      <c r="D2824" s="237" t="s">
        <v>702</v>
      </c>
      <c r="E2824" s="237">
        <v>9400000</v>
      </c>
      <c r="F2824" s="237" t="s">
        <v>4484</v>
      </c>
      <c r="G2824" s="237" t="s">
        <v>22</v>
      </c>
      <c r="H2824" s="237">
        <v>3</v>
      </c>
      <c r="I2824" s="237" t="s">
        <v>4485</v>
      </c>
      <c r="J2824" s="237" t="s">
        <v>4486</v>
      </c>
      <c r="K2824" s="237" t="s">
        <v>4487</v>
      </c>
      <c r="L2824" s="238">
        <v>44557</v>
      </c>
      <c r="M2824" s="237" t="s">
        <v>20</v>
      </c>
    </row>
    <row r="2825" spans="1:13" x14ac:dyDescent="0.35">
      <c r="A2825" s="239" t="s">
        <v>2538</v>
      </c>
      <c r="B2825" s="239" t="s">
        <v>2539</v>
      </c>
      <c r="C2825" s="239" t="s">
        <v>532</v>
      </c>
      <c r="D2825" s="239" t="s">
        <v>696</v>
      </c>
      <c r="E2825" s="239">
        <v>0</v>
      </c>
      <c r="F2825" s="239" t="s">
        <v>4484</v>
      </c>
      <c r="G2825" s="239" t="s">
        <v>22</v>
      </c>
      <c r="H2825" s="239">
        <v>3</v>
      </c>
      <c r="I2825" s="239" t="s">
        <v>4485</v>
      </c>
      <c r="J2825" s="239" t="s">
        <v>4488</v>
      </c>
      <c r="K2825" s="239" t="s">
        <v>4489</v>
      </c>
      <c r="L2825" s="240">
        <v>44557</v>
      </c>
      <c r="M2825" s="239" t="s">
        <v>20</v>
      </c>
    </row>
    <row r="2826" spans="1:13" x14ac:dyDescent="0.35">
      <c r="A2826" s="237" t="s">
        <v>2538</v>
      </c>
      <c r="B2826" s="237" t="s">
        <v>2539</v>
      </c>
      <c r="C2826" s="237" t="s">
        <v>532</v>
      </c>
      <c r="D2826" s="237" t="s">
        <v>706</v>
      </c>
      <c r="E2826" s="237">
        <v>21100000</v>
      </c>
      <c r="F2826" s="237" t="s">
        <v>4484</v>
      </c>
      <c r="G2826" s="237" t="s">
        <v>22</v>
      </c>
      <c r="H2826" s="237">
        <v>3</v>
      </c>
      <c r="I2826" s="237" t="s">
        <v>4485</v>
      </c>
      <c r="J2826" s="237" t="s">
        <v>2506</v>
      </c>
      <c r="K2826" s="237" t="s">
        <v>4490</v>
      </c>
      <c r="L2826" s="238">
        <v>44557</v>
      </c>
      <c r="M2826" s="237" t="s">
        <v>20</v>
      </c>
    </row>
    <row r="2827" spans="1:13" x14ac:dyDescent="0.35">
      <c r="A2827" s="239" t="s">
        <v>2538</v>
      </c>
      <c r="B2827" s="239" t="s">
        <v>2539</v>
      </c>
      <c r="C2827" s="239" t="s">
        <v>532</v>
      </c>
      <c r="D2827" s="239" t="s">
        <v>692</v>
      </c>
      <c r="E2827" s="239">
        <v>401000</v>
      </c>
      <c r="F2827" s="239" t="s">
        <v>4484</v>
      </c>
      <c r="G2827" s="239" t="s">
        <v>22</v>
      </c>
      <c r="H2827" s="239">
        <v>3</v>
      </c>
      <c r="I2827" s="239" t="s">
        <v>4485</v>
      </c>
      <c r="J2827" s="239" t="s">
        <v>4491</v>
      </c>
      <c r="K2827" s="239" t="s">
        <v>4492</v>
      </c>
      <c r="L2827" s="240">
        <v>44557</v>
      </c>
      <c r="M2827" s="239" t="s">
        <v>20</v>
      </c>
    </row>
    <row r="2828" spans="1:13" x14ac:dyDescent="0.35">
      <c r="A2828" s="237" t="s">
        <v>2410</v>
      </c>
      <c r="B2828" s="237" t="s">
        <v>2411</v>
      </c>
      <c r="C2828" s="237" t="s">
        <v>627</v>
      </c>
      <c r="D2828" s="237" t="s">
        <v>702</v>
      </c>
      <c r="E2828" s="237">
        <v>930000</v>
      </c>
      <c r="F2828" s="237" t="s">
        <v>4493</v>
      </c>
      <c r="G2828" s="237" t="s">
        <v>50</v>
      </c>
      <c r="H2828" s="237">
        <v>1</v>
      </c>
      <c r="I2828" s="237" t="s">
        <v>4494</v>
      </c>
      <c r="J2828" s="237" t="s">
        <v>4495</v>
      </c>
      <c r="K2828" s="237" t="s">
        <v>4496</v>
      </c>
      <c r="L2828" s="238">
        <v>44557</v>
      </c>
      <c r="M2828" s="237" t="s">
        <v>20</v>
      </c>
    </row>
    <row r="2829" spans="1:13" x14ac:dyDescent="0.35">
      <c r="A2829" s="239" t="s">
        <v>2410</v>
      </c>
      <c r="B2829" s="239" t="s">
        <v>2411</v>
      </c>
      <c r="C2829" s="239" t="s">
        <v>627</v>
      </c>
      <c r="D2829" s="239" t="s">
        <v>696</v>
      </c>
      <c r="E2829" s="239">
        <v>0</v>
      </c>
      <c r="F2829" s="239" t="s">
        <v>4493</v>
      </c>
      <c r="G2829" s="239" t="s">
        <v>50</v>
      </c>
      <c r="H2829" s="239">
        <v>1</v>
      </c>
      <c r="I2829" s="239" t="s">
        <v>4494</v>
      </c>
      <c r="J2829" s="239" t="s">
        <v>4497</v>
      </c>
      <c r="K2829" s="239" t="s">
        <v>4498</v>
      </c>
      <c r="L2829" s="240">
        <v>44557</v>
      </c>
      <c r="M2829" s="239" t="s">
        <v>20</v>
      </c>
    </row>
    <row r="2830" spans="1:13" x14ac:dyDescent="0.35">
      <c r="A2830" s="237" t="s">
        <v>2410</v>
      </c>
      <c r="B2830" s="237" t="s">
        <v>2411</v>
      </c>
      <c r="C2830" s="237" t="s">
        <v>627</v>
      </c>
      <c r="D2830" s="237" t="s">
        <v>706</v>
      </c>
      <c r="E2830" s="237">
        <v>962000</v>
      </c>
      <c r="F2830" s="237" t="s">
        <v>4493</v>
      </c>
      <c r="G2830" s="237" t="s">
        <v>50</v>
      </c>
      <c r="H2830" s="237">
        <v>1</v>
      </c>
      <c r="I2830" s="237" t="s">
        <v>4494</v>
      </c>
      <c r="J2830" s="237" t="s">
        <v>4499</v>
      </c>
      <c r="K2830" s="237" t="s">
        <v>4500</v>
      </c>
      <c r="L2830" s="238">
        <v>44557</v>
      </c>
      <c r="M2830" s="237" t="s">
        <v>20</v>
      </c>
    </row>
    <row r="2831" spans="1:13" x14ac:dyDescent="0.35">
      <c r="A2831" s="239" t="s">
        <v>2410</v>
      </c>
      <c r="B2831" s="239" t="s">
        <v>2411</v>
      </c>
      <c r="C2831" s="239" t="s">
        <v>627</v>
      </c>
      <c r="D2831" s="239" t="s">
        <v>698</v>
      </c>
      <c r="E2831" s="239">
        <v>130000</v>
      </c>
      <c r="F2831" s="239" t="s">
        <v>4493</v>
      </c>
      <c r="G2831" s="239" t="s">
        <v>50</v>
      </c>
      <c r="H2831" s="239">
        <v>1</v>
      </c>
      <c r="I2831" s="239" t="s">
        <v>4494</v>
      </c>
      <c r="J2831" s="239" t="s">
        <v>4501</v>
      </c>
      <c r="K2831" s="239" t="s">
        <v>4502</v>
      </c>
      <c r="L2831" s="240">
        <v>44557</v>
      </c>
      <c r="M2831" s="239" t="s">
        <v>20</v>
      </c>
    </row>
    <row r="2832" spans="1:13" x14ac:dyDescent="0.35">
      <c r="A2832" s="237" t="s">
        <v>2410</v>
      </c>
      <c r="B2832" s="237" t="s">
        <v>2411</v>
      </c>
      <c r="C2832" s="237" t="s">
        <v>627</v>
      </c>
      <c r="D2832" s="237" t="s">
        <v>704</v>
      </c>
      <c r="E2832" s="237">
        <v>720000</v>
      </c>
      <c r="F2832" s="237" t="s">
        <v>4493</v>
      </c>
      <c r="G2832" s="237" t="s">
        <v>50</v>
      </c>
      <c r="H2832" s="237">
        <v>1</v>
      </c>
      <c r="I2832" s="237" t="s">
        <v>4494</v>
      </c>
      <c r="J2832" s="237" t="s">
        <v>4503</v>
      </c>
      <c r="K2832" s="237" t="s">
        <v>4504</v>
      </c>
      <c r="L2832" s="238">
        <v>44557</v>
      </c>
      <c r="M2832" s="237" t="s">
        <v>20</v>
      </c>
    </row>
    <row r="2833" spans="1:13" x14ac:dyDescent="0.35">
      <c r="A2833" s="239" t="s">
        <v>2410</v>
      </c>
      <c r="B2833" s="239" t="s">
        <v>2411</v>
      </c>
      <c r="C2833" s="239" t="s">
        <v>627</v>
      </c>
      <c r="D2833" s="239" t="s">
        <v>692</v>
      </c>
      <c r="E2833" s="239">
        <v>80000</v>
      </c>
      <c r="F2833" s="239" t="s">
        <v>4493</v>
      </c>
      <c r="G2833" s="239" t="s">
        <v>50</v>
      </c>
      <c r="H2833" s="239">
        <v>1</v>
      </c>
      <c r="I2833" s="239" t="s">
        <v>4494</v>
      </c>
      <c r="J2833" s="239" t="s">
        <v>4505</v>
      </c>
      <c r="K2833" s="239" t="s">
        <v>4506</v>
      </c>
      <c r="L2833" s="240">
        <v>44557</v>
      </c>
      <c r="M2833" s="239" t="s">
        <v>20</v>
      </c>
    </row>
    <row r="2834" spans="1:13" x14ac:dyDescent="0.35">
      <c r="A2834" s="237" t="s">
        <v>625</v>
      </c>
      <c r="B2834" s="237" t="s">
        <v>626</v>
      </c>
      <c r="C2834" s="237" t="s">
        <v>627</v>
      </c>
      <c r="D2834" s="237" t="s">
        <v>784</v>
      </c>
      <c r="E2834" s="237">
        <v>48000000</v>
      </c>
      <c r="F2834" s="237" t="s">
        <v>4493</v>
      </c>
      <c r="G2834" s="237" t="s">
        <v>50</v>
      </c>
      <c r="H2834" s="237">
        <v>1</v>
      </c>
      <c r="I2834" s="237" t="s">
        <v>4494</v>
      </c>
      <c r="J2834" s="237" t="s">
        <v>4507</v>
      </c>
      <c r="K2834" s="237" t="s">
        <v>4508</v>
      </c>
      <c r="L2834" s="238">
        <v>44557</v>
      </c>
      <c r="M2834" s="237" t="s">
        <v>20</v>
      </c>
    </row>
    <row r="2835" spans="1:13" x14ac:dyDescent="0.35">
      <c r="A2835" s="239" t="s">
        <v>625</v>
      </c>
      <c r="B2835" s="239" t="s">
        <v>626</v>
      </c>
      <c r="C2835" s="239" t="s">
        <v>627</v>
      </c>
      <c r="D2835" s="239" t="s">
        <v>779</v>
      </c>
      <c r="E2835" s="239">
        <v>30100000</v>
      </c>
      <c r="F2835" s="239" t="s">
        <v>4493</v>
      </c>
      <c r="G2835" s="239" t="s">
        <v>50</v>
      </c>
      <c r="H2835" s="239">
        <v>1</v>
      </c>
      <c r="I2835" s="239" t="s">
        <v>4494</v>
      </c>
      <c r="J2835" s="239" t="s">
        <v>4509</v>
      </c>
      <c r="K2835" s="239" t="s">
        <v>4510</v>
      </c>
      <c r="L2835" s="240">
        <v>44557</v>
      </c>
      <c r="M2835" s="239" t="s">
        <v>20</v>
      </c>
    </row>
    <row r="2836" spans="1:13" x14ac:dyDescent="0.35">
      <c r="A2836" s="237" t="s">
        <v>625</v>
      </c>
      <c r="B2836" s="237" t="s">
        <v>626</v>
      </c>
      <c r="C2836" s="237" t="s">
        <v>627</v>
      </c>
      <c r="D2836" s="237" t="s">
        <v>702</v>
      </c>
      <c r="E2836" s="237">
        <v>14300000</v>
      </c>
      <c r="F2836" s="237" t="s">
        <v>4493</v>
      </c>
      <c r="G2836" s="237" t="s">
        <v>50</v>
      </c>
      <c r="H2836" s="237">
        <v>1</v>
      </c>
      <c r="I2836" s="237" t="s">
        <v>4494</v>
      </c>
      <c r="J2836" s="237" t="s">
        <v>4511</v>
      </c>
      <c r="K2836" s="237" t="s">
        <v>4512</v>
      </c>
      <c r="L2836" s="238">
        <v>44557</v>
      </c>
      <c r="M2836" s="237" t="s">
        <v>20</v>
      </c>
    </row>
    <row r="2837" spans="1:13" x14ac:dyDescent="0.35">
      <c r="A2837" s="239" t="s">
        <v>625</v>
      </c>
      <c r="B2837" s="239" t="s">
        <v>626</v>
      </c>
      <c r="C2837" s="239" t="s">
        <v>627</v>
      </c>
      <c r="D2837" s="239" t="s">
        <v>696</v>
      </c>
      <c r="E2837" s="239">
        <v>17900000</v>
      </c>
      <c r="F2837" s="239" t="s">
        <v>4493</v>
      </c>
      <c r="G2837" s="239" t="s">
        <v>50</v>
      </c>
      <c r="H2837" s="239">
        <v>1</v>
      </c>
      <c r="I2837" s="239" t="s">
        <v>4494</v>
      </c>
      <c r="J2837" s="239" t="s">
        <v>4513</v>
      </c>
      <c r="K2837" s="239" t="s">
        <v>4514</v>
      </c>
      <c r="L2837" s="240">
        <v>44557</v>
      </c>
      <c r="M2837" s="239" t="s">
        <v>20</v>
      </c>
    </row>
    <row r="2838" spans="1:13" x14ac:dyDescent="0.35">
      <c r="A2838" s="237" t="s">
        <v>625</v>
      </c>
      <c r="B2838" s="237" t="s">
        <v>626</v>
      </c>
      <c r="C2838" s="237" t="s">
        <v>627</v>
      </c>
      <c r="D2838" s="237" t="s">
        <v>706</v>
      </c>
      <c r="E2838" s="237">
        <v>15800000</v>
      </c>
      <c r="F2838" s="237" t="s">
        <v>4493</v>
      </c>
      <c r="G2838" s="237" t="s">
        <v>50</v>
      </c>
      <c r="H2838" s="237">
        <v>1</v>
      </c>
      <c r="I2838" s="237" t="s">
        <v>4494</v>
      </c>
      <c r="J2838" s="237" t="s">
        <v>4515</v>
      </c>
      <c r="K2838" s="237" t="s">
        <v>4516</v>
      </c>
      <c r="L2838" s="238">
        <v>44557</v>
      </c>
      <c r="M2838" s="237" t="s">
        <v>20</v>
      </c>
    </row>
    <row r="2839" spans="1:13" x14ac:dyDescent="0.35">
      <c r="A2839" s="239" t="s">
        <v>625</v>
      </c>
      <c r="B2839" s="239" t="s">
        <v>626</v>
      </c>
      <c r="C2839" s="239" t="s">
        <v>627</v>
      </c>
      <c r="D2839" s="239" t="s">
        <v>698</v>
      </c>
      <c r="E2839" s="239">
        <v>6200000</v>
      </c>
      <c r="F2839" s="239" t="s">
        <v>4493</v>
      </c>
      <c r="G2839" s="239" t="s">
        <v>50</v>
      </c>
      <c r="H2839" s="239">
        <v>1</v>
      </c>
      <c r="I2839" s="239" t="s">
        <v>4494</v>
      </c>
      <c r="J2839" s="239" t="s">
        <v>4517</v>
      </c>
      <c r="K2839" s="239" t="s">
        <v>4518</v>
      </c>
      <c r="L2839" s="240">
        <v>44557</v>
      </c>
      <c r="M2839" s="239" t="s">
        <v>20</v>
      </c>
    </row>
    <row r="2840" spans="1:13" x14ac:dyDescent="0.35">
      <c r="A2840" s="237" t="s">
        <v>625</v>
      </c>
      <c r="B2840" s="237" t="s">
        <v>626</v>
      </c>
      <c r="C2840" s="237" t="s">
        <v>627</v>
      </c>
      <c r="D2840" s="237" t="s">
        <v>704</v>
      </c>
      <c r="E2840" s="237">
        <v>6200000</v>
      </c>
      <c r="F2840" s="237" t="s">
        <v>4493</v>
      </c>
      <c r="G2840" s="237" t="s">
        <v>50</v>
      </c>
      <c r="H2840" s="237">
        <v>1</v>
      </c>
      <c r="I2840" s="237" t="s">
        <v>4494</v>
      </c>
      <c r="J2840" s="237" t="s">
        <v>4519</v>
      </c>
      <c r="K2840" s="237" t="s">
        <v>4520</v>
      </c>
      <c r="L2840" s="238">
        <v>44557</v>
      </c>
      <c r="M2840" s="237" t="s">
        <v>20</v>
      </c>
    </row>
    <row r="2841" spans="1:13" x14ac:dyDescent="0.35">
      <c r="A2841" s="239" t="s">
        <v>625</v>
      </c>
      <c r="B2841" s="239" t="s">
        <v>626</v>
      </c>
      <c r="C2841" s="239" t="s">
        <v>627</v>
      </c>
      <c r="D2841" s="239" t="s">
        <v>692</v>
      </c>
      <c r="E2841" s="239">
        <v>1900000</v>
      </c>
      <c r="F2841" s="239" t="s">
        <v>4493</v>
      </c>
      <c r="G2841" s="239" t="s">
        <v>50</v>
      </c>
      <c r="H2841" s="239">
        <v>1</v>
      </c>
      <c r="I2841" s="239" t="s">
        <v>4494</v>
      </c>
      <c r="J2841" s="239" t="s">
        <v>4521</v>
      </c>
      <c r="K2841" s="239" t="s">
        <v>4522</v>
      </c>
      <c r="L2841" s="240">
        <v>44557</v>
      </c>
      <c r="M2841" s="239" t="s">
        <v>20</v>
      </c>
    </row>
    <row r="2842" spans="1:13" x14ac:dyDescent="0.35">
      <c r="A2842" s="237" t="s">
        <v>201</v>
      </c>
      <c r="B2842" s="237" t="s">
        <v>202</v>
      </c>
      <c r="C2842" s="237" t="s">
        <v>203</v>
      </c>
      <c r="D2842" s="237" t="s">
        <v>875</v>
      </c>
      <c r="E2842" s="237">
        <v>229489000</v>
      </c>
      <c r="F2842" s="237" t="s">
        <v>4523</v>
      </c>
      <c r="G2842" s="237" t="s">
        <v>25</v>
      </c>
      <c r="H2842" s="237">
        <v>2</v>
      </c>
      <c r="I2842" s="237" t="s">
        <v>4524</v>
      </c>
      <c r="J2842" s="237" t="s">
        <v>4525</v>
      </c>
      <c r="K2842" s="237" t="s">
        <v>4526</v>
      </c>
      <c r="L2842" s="238">
        <v>44558</v>
      </c>
      <c r="M2842" s="237" t="s">
        <v>887</v>
      </c>
    </row>
    <row r="2843" spans="1:13" x14ac:dyDescent="0.35">
      <c r="A2843" s="239" t="s">
        <v>201</v>
      </c>
      <c r="B2843" s="239" t="s">
        <v>202</v>
      </c>
      <c r="C2843" s="239" t="s">
        <v>203</v>
      </c>
      <c r="D2843" s="239" t="s">
        <v>242</v>
      </c>
      <c r="E2843" s="239">
        <v>770880</v>
      </c>
      <c r="F2843" s="239" t="s">
        <v>4527</v>
      </c>
      <c r="G2843" s="239" t="s">
        <v>50</v>
      </c>
      <c r="H2843" s="239">
        <v>1</v>
      </c>
      <c r="I2843" s="239" t="s">
        <v>4528</v>
      </c>
      <c r="J2843" s="239" t="s">
        <v>4529</v>
      </c>
      <c r="K2843" s="239" t="s">
        <v>4530</v>
      </c>
      <c r="L2843" s="240">
        <v>44558</v>
      </c>
      <c r="M2843" s="239" t="s">
        <v>887</v>
      </c>
    </row>
    <row r="2844" spans="1:13" x14ac:dyDescent="0.35">
      <c r="A2844" s="237" t="s">
        <v>201</v>
      </c>
      <c r="B2844" s="237" t="s">
        <v>202</v>
      </c>
      <c r="C2844" s="237" t="s">
        <v>203</v>
      </c>
      <c r="D2844" s="237" t="s">
        <v>682</v>
      </c>
      <c r="E2844" s="237">
        <v>21660490</v>
      </c>
      <c r="F2844" s="237" t="s">
        <v>4531</v>
      </c>
      <c r="G2844" s="237" t="s">
        <v>22</v>
      </c>
      <c r="H2844" s="237">
        <v>3</v>
      </c>
      <c r="I2844" s="237" t="s">
        <v>4532</v>
      </c>
      <c r="J2844" s="237" t="s">
        <v>4533</v>
      </c>
      <c r="K2844" s="237" t="s">
        <v>4534</v>
      </c>
      <c r="L2844" s="238">
        <v>44558</v>
      </c>
      <c r="M2844" s="237" t="s">
        <v>887</v>
      </c>
    </row>
    <row r="2845" spans="1:13" x14ac:dyDescent="0.35">
      <c r="A2845" s="239" t="s">
        <v>816</v>
      </c>
      <c r="B2845" s="239" t="s">
        <v>817</v>
      </c>
      <c r="C2845" s="239" t="s">
        <v>203</v>
      </c>
      <c r="D2845" s="239" t="s">
        <v>875</v>
      </c>
      <c r="E2845" s="239">
        <v>229489000</v>
      </c>
      <c r="F2845" s="239" t="s">
        <v>4523</v>
      </c>
      <c r="G2845" s="239" t="s">
        <v>25</v>
      </c>
      <c r="H2845" s="239">
        <v>2</v>
      </c>
      <c r="I2845" s="239" t="s">
        <v>4524</v>
      </c>
      <c r="J2845" s="239" t="s">
        <v>4525</v>
      </c>
      <c r="K2845" s="239" t="s">
        <v>4535</v>
      </c>
      <c r="L2845" s="240">
        <v>44558</v>
      </c>
      <c r="M2845" s="239" t="s">
        <v>887</v>
      </c>
    </row>
    <row r="2846" spans="1:13" x14ac:dyDescent="0.35">
      <c r="A2846" s="237" t="s">
        <v>816</v>
      </c>
      <c r="B2846" s="237" t="s">
        <v>817</v>
      </c>
      <c r="C2846" s="237" t="s">
        <v>203</v>
      </c>
      <c r="D2846" s="237" t="s">
        <v>242</v>
      </c>
      <c r="E2846" s="237">
        <v>13297</v>
      </c>
      <c r="F2846" s="237" t="s">
        <v>4536</v>
      </c>
      <c r="G2846" s="237" t="s">
        <v>50</v>
      </c>
      <c r="H2846" s="237">
        <v>1</v>
      </c>
      <c r="I2846" s="237" t="s">
        <v>4537</v>
      </c>
      <c r="J2846" s="237" t="s">
        <v>4538</v>
      </c>
      <c r="K2846" s="237" t="s">
        <v>4539</v>
      </c>
      <c r="L2846" s="238">
        <v>44558</v>
      </c>
      <c r="M2846" s="237" t="s">
        <v>887</v>
      </c>
    </row>
    <row r="2847" spans="1:13" x14ac:dyDescent="0.35">
      <c r="A2847" s="239" t="s">
        <v>816</v>
      </c>
      <c r="B2847" s="239" t="s">
        <v>817</v>
      </c>
      <c r="C2847" s="239" t="s">
        <v>203</v>
      </c>
      <c r="D2847" s="239" t="s">
        <v>784</v>
      </c>
      <c r="E2847" s="239">
        <v>4450000</v>
      </c>
      <c r="F2847" s="239" t="s">
        <v>4536</v>
      </c>
      <c r="G2847" s="239" t="s">
        <v>22</v>
      </c>
      <c r="H2847" s="239">
        <v>3</v>
      </c>
      <c r="I2847" s="239" t="s">
        <v>4537</v>
      </c>
      <c r="J2847" s="239" t="s">
        <v>4540</v>
      </c>
      <c r="K2847" s="239" t="s">
        <v>4541</v>
      </c>
      <c r="L2847" s="240">
        <v>44558</v>
      </c>
      <c r="M2847" s="239" t="s">
        <v>887</v>
      </c>
    </row>
    <row r="2848" spans="1:13" x14ac:dyDescent="0.35">
      <c r="A2848" s="237" t="s">
        <v>816</v>
      </c>
      <c r="B2848" s="237" t="s">
        <v>817</v>
      </c>
      <c r="C2848" s="237" t="s">
        <v>203</v>
      </c>
      <c r="D2848" s="237" t="s">
        <v>779</v>
      </c>
      <c r="E2848" s="237" t="s">
        <v>17</v>
      </c>
      <c r="F2848" s="237" t="s">
        <v>1196</v>
      </c>
      <c r="G2848" s="237" t="s">
        <v>17</v>
      </c>
      <c r="H2848" s="237" t="s">
        <v>17</v>
      </c>
      <c r="I2848" s="237" t="s">
        <v>1196</v>
      </c>
      <c r="J2848" s="237" t="s">
        <v>4542</v>
      </c>
      <c r="K2848" s="237" t="s">
        <v>4543</v>
      </c>
      <c r="L2848" s="238">
        <v>44558</v>
      </c>
      <c r="M2848" s="237" t="s">
        <v>887</v>
      </c>
    </row>
    <row r="2849" spans="1:13" x14ac:dyDescent="0.35">
      <c r="A2849" s="239" t="s">
        <v>816</v>
      </c>
      <c r="B2849" s="239" t="s">
        <v>817</v>
      </c>
      <c r="C2849" s="239" t="s">
        <v>203</v>
      </c>
      <c r="D2849" s="239" t="s">
        <v>682</v>
      </c>
      <c r="E2849" s="239" t="s">
        <v>17</v>
      </c>
      <c r="F2849" s="239" t="s">
        <v>1196</v>
      </c>
      <c r="G2849" s="239" t="s">
        <v>17</v>
      </c>
      <c r="H2849" s="239" t="s">
        <v>17</v>
      </c>
      <c r="I2849" s="239" t="s">
        <v>4544</v>
      </c>
      <c r="J2849" s="239" t="s">
        <v>4545</v>
      </c>
      <c r="K2849" s="239" t="s">
        <v>4546</v>
      </c>
      <c r="L2849" s="240">
        <v>44558</v>
      </c>
      <c r="M2849" s="239" t="s">
        <v>887</v>
      </c>
    </row>
    <row r="2850" spans="1:13" x14ac:dyDescent="0.35">
      <c r="A2850" s="237" t="s">
        <v>816</v>
      </c>
      <c r="B2850" s="237" t="s">
        <v>817</v>
      </c>
      <c r="C2850" s="237" t="s">
        <v>203</v>
      </c>
      <c r="D2850" s="237" t="s">
        <v>702</v>
      </c>
      <c r="E2850" s="237" t="s">
        <v>17</v>
      </c>
      <c r="F2850" s="237" t="s">
        <v>17</v>
      </c>
      <c r="G2850" s="237" t="s">
        <v>17</v>
      </c>
      <c r="H2850" s="237" t="s">
        <v>17</v>
      </c>
      <c r="I2850" s="237" t="s">
        <v>1196</v>
      </c>
      <c r="J2850" s="237" t="s">
        <v>4547</v>
      </c>
      <c r="K2850" s="237" t="s">
        <v>4548</v>
      </c>
      <c r="L2850" s="238">
        <v>44558</v>
      </c>
      <c r="M2850" s="237" t="s">
        <v>887</v>
      </c>
    </row>
    <row r="2851" spans="1:13" x14ac:dyDescent="0.35">
      <c r="A2851" s="239" t="s">
        <v>816</v>
      </c>
      <c r="B2851" s="239" t="s">
        <v>817</v>
      </c>
      <c r="C2851" s="239" t="s">
        <v>203</v>
      </c>
      <c r="D2851" s="239" t="s">
        <v>696</v>
      </c>
      <c r="E2851" s="239" t="s">
        <v>17</v>
      </c>
      <c r="F2851" s="239" t="s">
        <v>17</v>
      </c>
      <c r="G2851" s="239" t="s">
        <v>17</v>
      </c>
      <c r="H2851" s="239" t="s">
        <v>17</v>
      </c>
      <c r="I2851" s="239" t="s">
        <v>1196</v>
      </c>
      <c r="J2851" s="239" t="s">
        <v>4547</v>
      </c>
      <c r="K2851" s="239" t="s">
        <v>4549</v>
      </c>
      <c r="L2851" s="240">
        <v>44558</v>
      </c>
      <c r="M2851" s="239" t="s">
        <v>887</v>
      </c>
    </row>
    <row r="2852" spans="1:13" x14ac:dyDescent="0.35">
      <c r="A2852" s="237" t="s">
        <v>816</v>
      </c>
      <c r="B2852" s="237" t="s">
        <v>817</v>
      </c>
      <c r="C2852" s="237" t="s">
        <v>203</v>
      </c>
      <c r="D2852" s="237" t="s">
        <v>706</v>
      </c>
      <c r="E2852" s="237" t="s">
        <v>17</v>
      </c>
      <c r="F2852" s="237" t="s">
        <v>17</v>
      </c>
      <c r="G2852" s="237" t="s">
        <v>17</v>
      </c>
      <c r="H2852" s="237" t="s">
        <v>17</v>
      </c>
      <c r="I2852" s="237" t="s">
        <v>1196</v>
      </c>
      <c r="J2852" s="237" t="s">
        <v>4547</v>
      </c>
      <c r="K2852" s="237" t="s">
        <v>4550</v>
      </c>
      <c r="L2852" s="238">
        <v>44558</v>
      </c>
      <c r="M2852" s="237" t="s">
        <v>887</v>
      </c>
    </row>
    <row r="2853" spans="1:13" x14ac:dyDescent="0.35">
      <c r="A2853" s="239" t="s">
        <v>816</v>
      </c>
      <c r="B2853" s="239" t="s">
        <v>817</v>
      </c>
      <c r="C2853" s="239" t="s">
        <v>203</v>
      </c>
      <c r="D2853" s="239" t="s">
        <v>698</v>
      </c>
      <c r="E2853" s="239" t="s">
        <v>17</v>
      </c>
      <c r="F2853" s="239" t="s">
        <v>17</v>
      </c>
      <c r="G2853" s="239" t="s">
        <v>17</v>
      </c>
      <c r="H2853" s="239" t="s">
        <v>17</v>
      </c>
      <c r="I2853" s="239" t="s">
        <v>1196</v>
      </c>
      <c r="J2853" s="239" t="s">
        <v>4547</v>
      </c>
      <c r="K2853" s="239" t="s">
        <v>4551</v>
      </c>
      <c r="L2853" s="240">
        <v>44558</v>
      </c>
      <c r="M2853" s="239" t="s">
        <v>887</v>
      </c>
    </row>
    <row r="2854" spans="1:13" x14ac:dyDescent="0.35">
      <c r="A2854" s="237" t="s">
        <v>816</v>
      </c>
      <c r="B2854" s="237" t="s">
        <v>817</v>
      </c>
      <c r="C2854" s="237" t="s">
        <v>203</v>
      </c>
      <c r="D2854" s="237" t="s">
        <v>704</v>
      </c>
      <c r="E2854" s="237" t="s">
        <v>17</v>
      </c>
      <c r="F2854" s="237" t="s">
        <v>17</v>
      </c>
      <c r="G2854" s="237" t="s">
        <v>17</v>
      </c>
      <c r="H2854" s="237" t="s">
        <v>17</v>
      </c>
      <c r="I2854" s="237" t="s">
        <v>1196</v>
      </c>
      <c r="J2854" s="237" t="s">
        <v>4547</v>
      </c>
      <c r="K2854" s="237" t="s">
        <v>4552</v>
      </c>
      <c r="L2854" s="238">
        <v>44558</v>
      </c>
      <c r="M2854" s="237" t="s">
        <v>887</v>
      </c>
    </row>
    <row r="2855" spans="1:13" x14ac:dyDescent="0.35">
      <c r="A2855" s="239" t="s">
        <v>816</v>
      </c>
      <c r="B2855" s="239" t="s">
        <v>817</v>
      </c>
      <c r="C2855" s="239" t="s">
        <v>203</v>
      </c>
      <c r="D2855" s="239" t="s">
        <v>692</v>
      </c>
      <c r="E2855" s="239" t="s">
        <v>17</v>
      </c>
      <c r="F2855" s="239" t="s">
        <v>2046</v>
      </c>
      <c r="G2855" s="239" t="s">
        <v>17</v>
      </c>
      <c r="H2855" s="239" t="s">
        <v>17</v>
      </c>
      <c r="I2855" s="239" t="s">
        <v>1196</v>
      </c>
      <c r="J2855" s="239" t="s">
        <v>4547</v>
      </c>
      <c r="K2855" s="239" t="s">
        <v>4553</v>
      </c>
      <c r="L2855" s="240">
        <v>44558</v>
      </c>
      <c r="M2855" s="239" t="s">
        <v>887</v>
      </c>
    </row>
    <row r="2856" spans="1:13" x14ac:dyDescent="0.35">
      <c r="A2856" s="237" t="s">
        <v>726</v>
      </c>
      <c r="B2856" s="237" t="s">
        <v>727</v>
      </c>
      <c r="C2856" s="237" t="s">
        <v>710</v>
      </c>
      <c r="D2856" s="237" t="s">
        <v>784</v>
      </c>
      <c r="E2856" s="237">
        <v>36157529</v>
      </c>
      <c r="F2856" s="237" t="s">
        <v>4554</v>
      </c>
      <c r="G2856" s="237" t="s">
        <v>25</v>
      </c>
      <c r="H2856" s="237">
        <v>2</v>
      </c>
      <c r="I2856" s="237" t="s">
        <v>4555</v>
      </c>
      <c r="J2856" s="237" t="s">
        <v>4556</v>
      </c>
      <c r="K2856" s="237" t="s">
        <v>4557</v>
      </c>
      <c r="L2856" s="238">
        <v>44559</v>
      </c>
      <c r="M2856" s="237" t="s">
        <v>887</v>
      </c>
    </row>
    <row r="2857" spans="1:13" x14ac:dyDescent="0.35">
      <c r="A2857" s="239" t="s">
        <v>747</v>
      </c>
      <c r="B2857" s="239" t="s">
        <v>748</v>
      </c>
      <c r="C2857" s="239" t="s">
        <v>710</v>
      </c>
      <c r="D2857" s="239" t="s">
        <v>784</v>
      </c>
      <c r="E2857" s="239">
        <v>37625767</v>
      </c>
      <c r="F2857" s="239" t="s">
        <v>4558</v>
      </c>
      <c r="G2857" s="239" t="s">
        <v>25</v>
      </c>
      <c r="H2857" s="239">
        <v>2</v>
      </c>
      <c r="I2857" s="239" t="s">
        <v>4559</v>
      </c>
      <c r="J2857" s="239" t="s">
        <v>4560</v>
      </c>
      <c r="K2857" s="239" t="s">
        <v>4561</v>
      </c>
      <c r="L2857" s="240">
        <v>44559</v>
      </c>
      <c r="M2857" s="239" t="s">
        <v>887</v>
      </c>
    </row>
    <row r="2858" spans="1:13" x14ac:dyDescent="0.35">
      <c r="A2858" s="237" t="s">
        <v>708</v>
      </c>
      <c r="B2858" s="237" t="s">
        <v>709</v>
      </c>
      <c r="C2858" s="237" t="s">
        <v>710</v>
      </c>
      <c r="D2858" s="237" t="s">
        <v>784</v>
      </c>
      <c r="E2858" s="237">
        <v>50599504</v>
      </c>
      <c r="F2858" s="237" t="s">
        <v>4562</v>
      </c>
      <c r="G2858" s="237" t="s">
        <v>25</v>
      </c>
      <c r="H2858" s="237">
        <v>2</v>
      </c>
      <c r="I2858" s="237" t="s">
        <v>4563</v>
      </c>
      <c r="J2858" s="237" t="s">
        <v>4564</v>
      </c>
      <c r="K2858" s="237" t="s">
        <v>4565</v>
      </c>
      <c r="L2858" s="238">
        <v>44559</v>
      </c>
      <c r="M2858" s="237" t="s">
        <v>887</v>
      </c>
    </row>
    <row r="2859" spans="1:13" x14ac:dyDescent="0.35">
      <c r="A2859" s="239" t="s">
        <v>2410</v>
      </c>
      <c r="B2859" s="239" t="s">
        <v>2411</v>
      </c>
      <c r="C2859" s="239" t="s">
        <v>627</v>
      </c>
      <c r="D2859" s="239" t="s">
        <v>784</v>
      </c>
      <c r="E2859" s="239">
        <v>1892000</v>
      </c>
      <c r="F2859" s="239" t="s">
        <v>4493</v>
      </c>
      <c r="G2859" s="239" t="s">
        <v>50</v>
      </c>
      <c r="H2859" s="239">
        <v>1</v>
      </c>
      <c r="I2859" s="239" t="s">
        <v>4494</v>
      </c>
      <c r="J2859" s="239" t="s">
        <v>4566</v>
      </c>
      <c r="K2859" s="239" t="s">
        <v>4567</v>
      </c>
      <c r="L2859" s="240">
        <v>44564</v>
      </c>
      <c r="M2859" s="239" t="s">
        <v>20</v>
      </c>
    </row>
    <row r="2860" spans="1:13" x14ac:dyDescent="0.35">
      <c r="A2860" s="237" t="s">
        <v>2410</v>
      </c>
      <c r="B2860" s="237" t="s">
        <v>2411</v>
      </c>
      <c r="C2860" s="237" t="s">
        <v>627</v>
      </c>
      <c r="D2860" s="237" t="s">
        <v>779</v>
      </c>
      <c r="E2860" s="237">
        <v>1892000</v>
      </c>
      <c r="F2860" s="237" t="s">
        <v>4493</v>
      </c>
      <c r="G2860" s="237" t="s">
        <v>50</v>
      </c>
      <c r="H2860" s="237">
        <v>1</v>
      </c>
      <c r="I2860" s="237" t="s">
        <v>4494</v>
      </c>
      <c r="J2860" s="237" t="s">
        <v>4568</v>
      </c>
      <c r="K2860" s="237" t="s">
        <v>4569</v>
      </c>
      <c r="L2860" s="238">
        <v>44564</v>
      </c>
      <c r="M2860" s="237" t="s">
        <v>20</v>
      </c>
    </row>
    <row r="2861" spans="1:13" x14ac:dyDescent="0.35">
      <c r="A2861" s="239" t="s">
        <v>322</v>
      </c>
      <c r="B2861" s="239" t="s">
        <v>323</v>
      </c>
      <c r="C2861" s="239" t="s">
        <v>324</v>
      </c>
      <c r="D2861" s="239" t="s">
        <v>784</v>
      </c>
      <c r="E2861" s="239">
        <v>27000000</v>
      </c>
      <c r="F2861" s="239" t="s">
        <v>4570</v>
      </c>
      <c r="G2861" s="239" t="s">
        <v>50</v>
      </c>
      <c r="H2861" s="239">
        <v>1</v>
      </c>
      <c r="I2861" s="239" t="s">
        <v>4571</v>
      </c>
      <c r="J2861" s="239" t="s">
        <v>3434</v>
      </c>
      <c r="K2861" s="239" t="s">
        <v>4572</v>
      </c>
      <c r="L2861" s="240">
        <v>44567</v>
      </c>
      <c r="M2861" s="239" t="s">
        <v>887</v>
      </c>
    </row>
    <row r="2862" spans="1:13" x14ac:dyDescent="0.35">
      <c r="A2862" s="237" t="s">
        <v>322</v>
      </c>
      <c r="B2862" s="237" t="s">
        <v>323</v>
      </c>
      <c r="C2862" s="237" t="s">
        <v>324</v>
      </c>
      <c r="D2862" s="237" t="s">
        <v>779</v>
      </c>
      <c r="E2862" s="237">
        <v>25500000</v>
      </c>
      <c r="F2862" s="237" t="s">
        <v>4570</v>
      </c>
      <c r="G2862" s="237" t="s">
        <v>50</v>
      </c>
      <c r="H2862" s="237">
        <v>1</v>
      </c>
      <c r="I2862" s="237" t="s">
        <v>4571</v>
      </c>
      <c r="J2862" s="237" t="s">
        <v>3436</v>
      </c>
      <c r="K2862" s="237" t="s">
        <v>4573</v>
      </c>
      <c r="L2862" s="238">
        <v>44567</v>
      </c>
      <c r="M2862" s="237" t="s">
        <v>887</v>
      </c>
    </row>
    <row r="2863" spans="1:13" x14ac:dyDescent="0.35">
      <c r="A2863" s="239" t="s">
        <v>322</v>
      </c>
      <c r="B2863" s="239" t="s">
        <v>323</v>
      </c>
      <c r="C2863" s="239" t="s">
        <v>324</v>
      </c>
      <c r="D2863" s="239" t="s">
        <v>702</v>
      </c>
      <c r="E2863" s="239">
        <v>16000000</v>
      </c>
      <c r="F2863" s="239" t="s">
        <v>4570</v>
      </c>
      <c r="G2863" s="239" t="s">
        <v>50</v>
      </c>
      <c r="H2863" s="239">
        <v>1</v>
      </c>
      <c r="I2863" s="239" t="s">
        <v>4571</v>
      </c>
      <c r="J2863" s="239" t="s">
        <v>2474</v>
      </c>
      <c r="K2863" s="239" t="s">
        <v>4574</v>
      </c>
      <c r="L2863" s="240">
        <v>44567</v>
      </c>
      <c r="M2863" s="239" t="s">
        <v>887</v>
      </c>
    </row>
    <row r="2864" spans="1:13" x14ac:dyDescent="0.35">
      <c r="A2864" s="237" t="s">
        <v>322</v>
      </c>
      <c r="B2864" s="237" t="s">
        <v>323</v>
      </c>
      <c r="C2864" s="237" t="s">
        <v>324</v>
      </c>
      <c r="D2864" s="237" t="s">
        <v>696</v>
      </c>
      <c r="E2864" s="237">
        <v>1500000</v>
      </c>
      <c r="F2864" s="237" t="s">
        <v>4570</v>
      </c>
      <c r="G2864" s="237" t="s">
        <v>50</v>
      </c>
      <c r="H2864" s="237">
        <v>1</v>
      </c>
      <c r="I2864" s="237" t="s">
        <v>4571</v>
      </c>
      <c r="J2864" s="237" t="s">
        <v>2474</v>
      </c>
      <c r="K2864" s="237" t="s">
        <v>4575</v>
      </c>
      <c r="L2864" s="238">
        <v>44567</v>
      </c>
      <c r="M2864" s="237" t="s">
        <v>887</v>
      </c>
    </row>
    <row r="2865" spans="1:13" x14ac:dyDescent="0.35">
      <c r="A2865" s="239" t="s">
        <v>322</v>
      </c>
      <c r="B2865" s="239" t="s">
        <v>323</v>
      </c>
      <c r="C2865" s="239" t="s">
        <v>324</v>
      </c>
      <c r="D2865" s="239" t="s">
        <v>706</v>
      </c>
      <c r="E2865" s="239">
        <v>9500000</v>
      </c>
      <c r="F2865" s="239" t="s">
        <v>4570</v>
      </c>
      <c r="G2865" s="239" t="s">
        <v>50</v>
      </c>
      <c r="H2865" s="239">
        <v>1</v>
      </c>
      <c r="I2865" s="239" t="s">
        <v>4571</v>
      </c>
      <c r="J2865" s="239" t="s">
        <v>2474</v>
      </c>
      <c r="K2865" s="239" t="s">
        <v>4576</v>
      </c>
      <c r="L2865" s="240">
        <v>44567</v>
      </c>
      <c r="M2865" s="239" t="s">
        <v>887</v>
      </c>
    </row>
    <row r="2866" spans="1:13" x14ac:dyDescent="0.35">
      <c r="A2866" s="237" t="s">
        <v>322</v>
      </c>
      <c r="B2866" s="237" t="s">
        <v>323</v>
      </c>
      <c r="C2866" s="237" t="s">
        <v>324</v>
      </c>
      <c r="D2866" s="237" t="s">
        <v>698</v>
      </c>
      <c r="E2866" s="237">
        <v>12500000</v>
      </c>
      <c r="F2866" s="237" t="s">
        <v>4570</v>
      </c>
      <c r="G2866" s="237" t="s">
        <v>50</v>
      </c>
      <c r="H2866" s="237">
        <v>1</v>
      </c>
      <c r="I2866" s="237" t="s">
        <v>4571</v>
      </c>
      <c r="J2866" s="237" t="s">
        <v>2474</v>
      </c>
      <c r="K2866" s="237" t="s">
        <v>4577</v>
      </c>
      <c r="L2866" s="238">
        <v>44567</v>
      </c>
      <c r="M2866" s="237" t="s">
        <v>887</v>
      </c>
    </row>
    <row r="2867" spans="1:13" x14ac:dyDescent="0.35">
      <c r="A2867" s="239" t="s">
        <v>322</v>
      </c>
      <c r="B2867" s="239" t="s">
        <v>323</v>
      </c>
      <c r="C2867" s="239" t="s">
        <v>324</v>
      </c>
      <c r="D2867" s="239" t="s">
        <v>704</v>
      </c>
      <c r="E2867" s="239">
        <v>2900000</v>
      </c>
      <c r="F2867" s="239" t="s">
        <v>4570</v>
      </c>
      <c r="G2867" s="239" t="s">
        <v>50</v>
      </c>
      <c r="H2867" s="239">
        <v>1</v>
      </c>
      <c r="I2867" s="239" t="s">
        <v>4571</v>
      </c>
      <c r="J2867" s="239" t="s">
        <v>2474</v>
      </c>
      <c r="K2867" s="239" t="s">
        <v>4578</v>
      </c>
      <c r="L2867" s="240">
        <v>44567</v>
      </c>
      <c r="M2867" s="239" t="s">
        <v>887</v>
      </c>
    </row>
    <row r="2868" spans="1:13" x14ac:dyDescent="0.35">
      <c r="A2868" s="237" t="s">
        <v>322</v>
      </c>
      <c r="B2868" s="237" t="s">
        <v>323</v>
      </c>
      <c r="C2868" s="237" t="s">
        <v>324</v>
      </c>
      <c r="D2868" s="237" t="s">
        <v>692</v>
      </c>
      <c r="E2868" s="237">
        <v>600000</v>
      </c>
      <c r="F2868" s="237" t="s">
        <v>4570</v>
      </c>
      <c r="G2868" s="237" t="s">
        <v>50</v>
      </c>
      <c r="H2868" s="237">
        <v>1</v>
      </c>
      <c r="I2868" s="237" t="s">
        <v>4571</v>
      </c>
      <c r="J2868" s="237" t="s">
        <v>2474</v>
      </c>
      <c r="K2868" s="237" t="s">
        <v>4579</v>
      </c>
      <c r="L2868" s="238">
        <v>44567</v>
      </c>
      <c r="M2868" s="237" t="s">
        <v>887</v>
      </c>
    </row>
    <row r="2869" spans="1:13" x14ac:dyDescent="0.35">
      <c r="A2869" s="239" t="s">
        <v>4580</v>
      </c>
      <c r="B2869" s="239" t="s">
        <v>4581</v>
      </c>
      <c r="C2869" s="239" t="s">
        <v>507</v>
      </c>
      <c r="D2869" s="239" t="s">
        <v>3004</v>
      </c>
      <c r="E2869" s="239">
        <v>0</v>
      </c>
      <c r="F2869" s="239" t="s">
        <v>2484</v>
      </c>
      <c r="G2869" s="239" t="s">
        <v>25</v>
      </c>
      <c r="H2869" s="239">
        <v>2</v>
      </c>
      <c r="I2869" s="239" t="s">
        <v>17</v>
      </c>
      <c r="J2869" s="239" t="s">
        <v>17</v>
      </c>
      <c r="K2869" s="239" t="s">
        <v>4582</v>
      </c>
      <c r="L2869" s="240">
        <v>44568</v>
      </c>
      <c r="M2869" s="239" t="s">
        <v>20</v>
      </c>
    </row>
    <row r="2870" spans="1:13" x14ac:dyDescent="0.35">
      <c r="A2870" s="237" t="s">
        <v>4580</v>
      </c>
      <c r="B2870" s="237" t="s">
        <v>4581</v>
      </c>
      <c r="C2870" s="237" t="s">
        <v>507</v>
      </c>
      <c r="D2870" s="237" t="s">
        <v>3006</v>
      </c>
      <c r="E2870" s="237">
        <v>0</v>
      </c>
      <c r="F2870" s="237" t="s">
        <v>2484</v>
      </c>
      <c r="G2870" s="237" t="s">
        <v>25</v>
      </c>
      <c r="H2870" s="237">
        <v>2</v>
      </c>
      <c r="I2870" s="237" t="s">
        <v>17</v>
      </c>
      <c r="J2870" s="237" t="s">
        <v>17</v>
      </c>
      <c r="K2870" s="237" t="s">
        <v>4583</v>
      </c>
      <c r="L2870" s="238">
        <v>44568</v>
      </c>
      <c r="M2870" s="237" t="s">
        <v>20</v>
      </c>
    </row>
    <row r="2871" spans="1:13" x14ac:dyDescent="0.35">
      <c r="A2871" s="239" t="s">
        <v>4580</v>
      </c>
      <c r="B2871" s="239" t="s">
        <v>4581</v>
      </c>
      <c r="C2871" s="239" t="s">
        <v>507</v>
      </c>
      <c r="D2871" s="239" t="s">
        <v>3008</v>
      </c>
      <c r="E2871" s="239">
        <v>1</v>
      </c>
      <c r="F2871" s="239" t="s">
        <v>2484</v>
      </c>
      <c r="G2871" s="239" t="s">
        <v>25</v>
      </c>
      <c r="H2871" s="239">
        <v>2</v>
      </c>
      <c r="I2871" s="239" t="s">
        <v>17</v>
      </c>
      <c r="J2871" s="239" t="s">
        <v>17</v>
      </c>
      <c r="K2871" s="239" t="s">
        <v>4584</v>
      </c>
      <c r="L2871" s="240">
        <v>44568</v>
      </c>
      <c r="M2871" s="239" t="s">
        <v>20</v>
      </c>
    </row>
    <row r="2872" spans="1:13" x14ac:dyDescent="0.35">
      <c r="A2872" s="237" t="s">
        <v>4580</v>
      </c>
      <c r="B2872" s="237" t="s">
        <v>4581</v>
      </c>
      <c r="C2872" s="237" t="s">
        <v>507</v>
      </c>
      <c r="D2872" s="237" t="s">
        <v>3010</v>
      </c>
      <c r="E2872" s="237">
        <v>0</v>
      </c>
      <c r="F2872" s="237" t="s">
        <v>2484</v>
      </c>
      <c r="G2872" s="237" t="s">
        <v>25</v>
      </c>
      <c r="H2872" s="237">
        <v>2</v>
      </c>
      <c r="I2872" s="237" t="s">
        <v>17</v>
      </c>
      <c r="J2872" s="237" t="s">
        <v>17</v>
      </c>
      <c r="K2872" s="237" t="s">
        <v>4585</v>
      </c>
      <c r="L2872" s="238">
        <v>44568</v>
      </c>
      <c r="M2872" s="237" t="s">
        <v>20</v>
      </c>
    </row>
    <row r="2873" spans="1:13" x14ac:dyDescent="0.35">
      <c r="A2873" s="239" t="s">
        <v>4580</v>
      </c>
      <c r="B2873" s="239" t="s">
        <v>4581</v>
      </c>
      <c r="C2873" s="239" t="s">
        <v>507</v>
      </c>
      <c r="D2873" s="239" t="s">
        <v>3012</v>
      </c>
      <c r="E2873" s="239">
        <v>3</v>
      </c>
      <c r="F2873" s="239" t="s">
        <v>2484</v>
      </c>
      <c r="G2873" s="239" t="s">
        <v>25</v>
      </c>
      <c r="H2873" s="239">
        <v>2</v>
      </c>
      <c r="I2873" s="239" t="s">
        <v>17</v>
      </c>
      <c r="J2873" s="239" t="s">
        <v>17</v>
      </c>
      <c r="K2873" s="239" t="s">
        <v>4586</v>
      </c>
      <c r="L2873" s="240">
        <v>44568</v>
      </c>
      <c r="M2873" s="239" t="s">
        <v>20</v>
      </c>
    </row>
    <row r="2874" spans="1:13" x14ac:dyDescent="0.35">
      <c r="A2874" s="237" t="s">
        <v>4580</v>
      </c>
      <c r="B2874" s="237" t="s">
        <v>4581</v>
      </c>
      <c r="C2874" s="237" t="s">
        <v>507</v>
      </c>
      <c r="D2874" s="237" t="s">
        <v>3027</v>
      </c>
      <c r="E2874" s="237">
        <v>0</v>
      </c>
      <c r="F2874" s="237" t="s">
        <v>2484</v>
      </c>
      <c r="G2874" s="237" t="s">
        <v>25</v>
      </c>
      <c r="H2874" s="237">
        <v>2</v>
      </c>
      <c r="I2874" s="237" t="s">
        <v>17</v>
      </c>
      <c r="J2874" s="237" t="s">
        <v>17</v>
      </c>
      <c r="K2874" s="237" t="s">
        <v>4587</v>
      </c>
      <c r="L2874" s="238">
        <v>44568</v>
      </c>
      <c r="M2874" s="237" t="s">
        <v>20</v>
      </c>
    </row>
    <row r="2875" spans="1:13" x14ac:dyDescent="0.35">
      <c r="A2875" s="239" t="s">
        <v>4580</v>
      </c>
      <c r="B2875" s="239" t="s">
        <v>4581</v>
      </c>
      <c r="C2875" s="239" t="s">
        <v>507</v>
      </c>
      <c r="D2875" s="239" t="s">
        <v>3014</v>
      </c>
      <c r="E2875" s="239">
        <v>1</v>
      </c>
      <c r="F2875" s="239" t="s">
        <v>2484</v>
      </c>
      <c r="G2875" s="239" t="s">
        <v>25</v>
      </c>
      <c r="H2875" s="239">
        <v>2</v>
      </c>
      <c r="I2875" s="239" t="s">
        <v>17</v>
      </c>
      <c r="J2875" s="239" t="s">
        <v>17</v>
      </c>
      <c r="K2875" s="239" t="s">
        <v>4588</v>
      </c>
      <c r="L2875" s="240">
        <v>44568</v>
      </c>
      <c r="M2875" s="239" t="s">
        <v>20</v>
      </c>
    </row>
    <row r="2876" spans="1:13" x14ac:dyDescent="0.35">
      <c r="A2876" s="237" t="s">
        <v>4580</v>
      </c>
      <c r="B2876" s="237" t="s">
        <v>4581</v>
      </c>
      <c r="C2876" s="237" t="s">
        <v>507</v>
      </c>
      <c r="D2876" s="237" t="s">
        <v>3016</v>
      </c>
      <c r="E2876" s="237">
        <v>2</v>
      </c>
      <c r="F2876" s="237" t="s">
        <v>2484</v>
      </c>
      <c r="G2876" s="237" t="s">
        <v>25</v>
      </c>
      <c r="H2876" s="237">
        <v>2</v>
      </c>
      <c r="I2876" s="237" t="s">
        <v>17</v>
      </c>
      <c r="J2876" s="237" t="s">
        <v>17</v>
      </c>
      <c r="K2876" s="237" t="s">
        <v>4589</v>
      </c>
      <c r="L2876" s="238">
        <v>44568</v>
      </c>
      <c r="M2876" s="237" t="s">
        <v>20</v>
      </c>
    </row>
    <row r="2877" spans="1:13" x14ac:dyDescent="0.35">
      <c r="A2877" s="239" t="s">
        <v>4580</v>
      </c>
      <c r="B2877" s="239" t="s">
        <v>4581</v>
      </c>
      <c r="C2877" s="239" t="s">
        <v>507</v>
      </c>
      <c r="D2877" s="239" t="s">
        <v>2483</v>
      </c>
      <c r="E2877" s="239">
        <v>0</v>
      </c>
      <c r="F2877" s="239" t="s">
        <v>2484</v>
      </c>
      <c r="G2877" s="239" t="s">
        <v>25</v>
      </c>
      <c r="H2877" s="239">
        <v>2</v>
      </c>
      <c r="I2877" s="239" t="s">
        <v>17</v>
      </c>
      <c r="J2877" s="239" t="s">
        <v>17</v>
      </c>
      <c r="K2877" s="239" t="s">
        <v>4590</v>
      </c>
      <c r="L2877" s="240">
        <v>44568</v>
      </c>
      <c r="M2877" s="239" t="s">
        <v>20</v>
      </c>
    </row>
    <row r="2878" spans="1:13" x14ac:dyDescent="0.35">
      <c r="A2878" s="237" t="s">
        <v>4591</v>
      </c>
      <c r="B2878" s="237" t="s">
        <v>4592</v>
      </c>
      <c r="C2878" s="237" t="s">
        <v>507</v>
      </c>
      <c r="D2878" s="237" t="s">
        <v>3004</v>
      </c>
      <c r="E2878" s="237">
        <v>0</v>
      </c>
      <c r="F2878" s="237" t="s">
        <v>2484</v>
      </c>
      <c r="G2878" s="237" t="s">
        <v>25</v>
      </c>
      <c r="H2878" s="237">
        <v>2</v>
      </c>
      <c r="I2878" s="237" t="s">
        <v>17</v>
      </c>
      <c r="J2878" s="237" t="s">
        <v>17</v>
      </c>
      <c r="K2878" s="237" t="s">
        <v>4593</v>
      </c>
      <c r="L2878" s="238">
        <v>44568</v>
      </c>
      <c r="M2878" s="237" t="s">
        <v>20</v>
      </c>
    </row>
    <row r="2879" spans="1:13" x14ac:dyDescent="0.35">
      <c r="A2879" s="239" t="s">
        <v>4591</v>
      </c>
      <c r="B2879" s="239" t="s">
        <v>4592</v>
      </c>
      <c r="C2879" s="239" t="s">
        <v>507</v>
      </c>
      <c r="D2879" s="239" t="s">
        <v>3006</v>
      </c>
      <c r="E2879" s="239">
        <v>0</v>
      </c>
      <c r="F2879" s="239" t="s">
        <v>2484</v>
      </c>
      <c r="G2879" s="239" t="s">
        <v>25</v>
      </c>
      <c r="H2879" s="239">
        <v>2</v>
      </c>
      <c r="I2879" s="239" t="s">
        <v>17</v>
      </c>
      <c r="J2879" s="239" t="s">
        <v>17</v>
      </c>
      <c r="K2879" s="239" t="s">
        <v>4594</v>
      </c>
      <c r="L2879" s="240">
        <v>44568</v>
      </c>
      <c r="M2879" s="239" t="s">
        <v>20</v>
      </c>
    </row>
    <row r="2880" spans="1:13" x14ac:dyDescent="0.35">
      <c r="A2880" s="237" t="s">
        <v>4591</v>
      </c>
      <c r="B2880" s="237" t="s">
        <v>4592</v>
      </c>
      <c r="C2880" s="237" t="s">
        <v>507</v>
      </c>
      <c r="D2880" s="237" t="s">
        <v>3008</v>
      </c>
      <c r="E2880" s="237">
        <v>0</v>
      </c>
      <c r="F2880" s="237" t="s">
        <v>2484</v>
      </c>
      <c r="G2880" s="237" t="s">
        <v>25</v>
      </c>
      <c r="H2880" s="237">
        <v>2</v>
      </c>
      <c r="I2880" s="237" t="s">
        <v>17</v>
      </c>
      <c r="J2880" s="237" t="s">
        <v>17</v>
      </c>
      <c r="K2880" s="237" t="s">
        <v>4595</v>
      </c>
      <c r="L2880" s="238">
        <v>44568</v>
      </c>
      <c r="M2880" s="237" t="s">
        <v>20</v>
      </c>
    </row>
    <row r="2881" spans="1:13" x14ac:dyDescent="0.35">
      <c r="A2881" s="239" t="s">
        <v>4591</v>
      </c>
      <c r="B2881" s="239" t="s">
        <v>4592</v>
      </c>
      <c r="C2881" s="239" t="s">
        <v>507</v>
      </c>
      <c r="D2881" s="239" t="s">
        <v>3010</v>
      </c>
      <c r="E2881" s="239">
        <v>0</v>
      </c>
      <c r="F2881" s="239" t="s">
        <v>2484</v>
      </c>
      <c r="G2881" s="239" t="s">
        <v>25</v>
      </c>
      <c r="H2881" s="239">
        <v>2</v>
      </c>
      <c r="I2881" s="239" t="s">
        <v>17</v>
      </c>
      <c r="J2881" s="239" t="s">
        <v>17</v>
      </c>
      <c r="K2881" s="239" t="s">
        <v>4596</v>
      </c>
      <c r="L2881" s="240">
        <v>44568</v>
      </c>
      <c r="M2881" s="239" t="s">
        <v>20</v>
      </c>
    </row>
    <row r="2882" spans="1:13" x14ac:dyDescent="0.35">
      <c r="A2882" s="237" t="s">
        <v>4591</v>
      </c>
      <c r="B2882" s="237" t="s">
        <v>4592</v>
      </c>
      <c r="C2882" s="237" t="s">
        <v>507</v>
      </c>
      <c r="D2882" s="237" t="s">
        <v>3012</v>
      </c>
      <c r="E2882" s="237">
        <v>3</v>
      </c>
      <c r="F2882" s="237" t="s">
        <v>2484</v>
      </c>
      <c r="G2882" s="237" t="s">
        <v>25</v>
      </c>
      <c r="H2882" s="237">
        <v>2</v>
      </c>
      <c r="I2882" s="237" t="s">
        <v>17</v>
      </c>
      <c r="J2882" s="237" t="s">
        <v>17</v>
      </c>
      <c r="K2882" s="237" t="s">
        <v>4597</v>
      </c>
      <c r="L2882" s="238">
        <v>44568</v>
      </c>
      <c r="M2882" s="237" t="s">
        <v>20</v>
      </c>
    </row>
    <row r="2883" spans="1:13" x14ac:dyDescent="0.35">
      <c r="A2883" s="239" t="s">
        <v>4591</v>
      </c>
      <c r="B2883" s="239" t="s">
        <v>4592</v>
      </c>
      <c r="C2883" s="239" t="s">
        <v>507</v>
      </c>
      <c r="D2883" s="239" t="s">
        <v>3027</v>
      </c>
      <c r="E2883" s="239">
        <v>0</v>
      </c>
      <c r="F2883" s="239" t="s">
        <v>2484</v>
      </c>
      <c r="G2883" s="239" t="s">
        <v>25</v>
      </c>
      <c r="H2883" s="239">
        <v>2</v>
      </c>
      <c r="I2883" s="239" t="s">
        <v>17</v>
      </c>
      <c r="J2883" s="239" t="s">
        <v>17</v>
      </c>
      <c r="K2883" s="239" t="s">
        <v>4598</v>
      </c>
      <c r="L2883" s="240">
        <v>44568</v>
      </c>
      <c r="M2883" s="239" t="s">
        <v>20</v>
      </c>
    </row>
    <row r="2884" spans="1:13" x14ac:dyDescent="0.35">
      <c r="A2884" s="237" t="s">
        <v>4591</v>
      </c>
      <c r="B2884" s="237" t="s">
        <v>4592</v>
      </c>
      <c r="C2884" s="237" t="s">
        <v>507</v>
      </c>
      <c r="D2884" s="237" t="s">
        <v>3014</v>
      </c>
      <c r="E2884" s="237">
        <v>2</v>
      </c>
      <c r="F2884" s="237" t="s">
        <v>2484</v>
      </c>
      <c r="G2884" s="237" t="s">
        <v>25</v>
      </c>
      <c r="H2884" s="237">
        <v>2</v>
      </c>
      <c r="I2884" s="237" t="s">
        <v>17</v>
      </c>
      <c r="J2884" s="237" t="s">
        <v>17</v>
      </c>
      <c r="K2884" s="237" t="s">
        <v>4599</v>
      </c>
      <c r="L2884" s="238">
        <v>44568</v>
      </c>
      <c r="M2884" s="237" t="s">
        <v>20</v>
      </c>
    </row>
    <row r="2885" spans="1:13" x14ac:dyDescent="0.35">
      <c r="A2885" s="239" t="s">
        <v>4591</v>
      </c>
      <c r="B2885" s="239" t="s">
        <v>4592</v>
      </c>
      <c r="C2885" s="239" t="s">
        <v>507</v>
      </c>
      <c r="D2885" s="239" t="s">
        <v>3016</v>
      </c>
      <c r="E2885" s="239">
        <v>2</v>
      </c>
      <c r="F2885" s="239" t="s">
        <v>2484</v>
      </c>
      <c r="G2885" s="239" t="s">
        <v>25</v>
      </c>
      <c r="H2885" s="239">
        <v>2</v>
      </c>
      <c r="I2885" s="239" t="s">
        <v>17</v>
      </c>
      <c r="J2885" s="239" t="s">
        <v>17</v>
      </c>
      <c r="K2885" s="239" t="s">
        <v>4600</v>
      </c>
      <c r="L2885" s="240">
        <v>44568</v>
      </c>
      <c r="M2885" s="239" t="s">
        <v>20</v>
      </c>
    </row>
    <row r="2886" spans="1:13" x14ac:dyDescent="0.35">
      <c r="A2886" s="237" t="s">
        <v>4591</v>
      </c>
      <c r="B2886" s="237" t="s">
        <v>4592</v>
      </c>
      <c r="C2886" s="237" t="s">
        <v>507</v>
      </c>
      <c r="D2886" s="237" t="s">
        <v>2483</v>
      </c>
      <c r="E2886" s="237">
        <v>0</v>
      </c>
      <c r="F2886" s="237" t="s">
        <v>2484</v>
      </c>
      <c r="G2886" s="237" t="s">
        <v>25</v>
      </c>
      <c r="H2886" s="237">
        <v>2</v>
      </c>
      <c r="I2886" s="237" t="s">
        <v>17</v>
      </c>
      <c r="J2886" s="237" t="s">
        <v>17</v>
      </c>
      <c r="K2886" s="237" t="s">
        <v>4601</v>
      </c>
      <c r="L2886" s="238">
        <v>44568</v>
      </c>
      <c r="M2886" s="237" t="s">
        <v>20</v>
      </c>
    </row>
    <row r="2887" spans="1:13" x14ac:dyDescent="0.35">
      <c r="A2887" s="239" t="s">
        <v>102</v>
      </c>
      <c r="B2887" s="239" t="s">
        <v>103</v>
      </c>
      <c r="C2887" s="239" t="s">
        <v>104</v>
      </c>
      <c r="D2887" s="239" t="s">
        <v>875</v>
      </c>
      <c r="E2887" s="239">
        <v>41800000</v>
      </c>
      <c r="F2887" s="239" t="s">
        <v>4602</v>
      </c>
      <c r="G2887" s="239" t="s">
        <v>22</v>
      </c>
      <c r="H2887" s="239">
        <v>3</v>
      </c>
      <c r="I2887" s="239" t="s">
        <v>4603</v>
      </c>
      <c r="J2887" s="239" t="s">
        <v>4604</v>
      </c>
      <c r="K2887" s="239" t="s">
        <v>4605</v>
      </c>
      <c r="L2887" s="240">
        <v>44571</v>
      </c>
      <c r="M2887" s="239" t="s">
        <v>887</v>
      </c>
    </row>
    <row r="2888" spans="1:13" x14ac:dyDescent="0.35">
      <c r="A2888" s="237" t="s">
        <v>102</v>
      </c>
      <c r="B2888" s="237" t="s">
        <v>103</v>
      </c>
      <c r="C2888" s="237" t="s">
        <v>104</v>
      </c>
      <c r="D2888" s="237" t="s">
        <v>242</v>
      </c>
      <c r="E2888" s="237">
        <v>652867</v>
      </c>
      <c r="F2888" s="237" t="s">
        <v>4606</v>
      </c>
      <c r="G2888" s="237" t="s">
        <v>50</v>
      </c>
      <c r="H2888" s="237">
        <v>1</v>
      </c>
      <c r="I2888" s="237" t="s">
        <v>4607</v>
      </c>
      <c r="J2888" s="237" t="s">
        <v>4608</v>
      </c>
      <c r="K2888" s="237" t="s">
        <v>4609</v>
      </c>
      <c r="L2888" s="238">
        <v>44571</v>
      </c>
      <c r="M2888" s="237" t="s">
        <v>887</v>
      </c>
    </row>
    <row r="2889" spans="1:13" x14ac:dyDescent="0.35">
      <c r="A2889" s="239" t="s">
        <v>102</v>
      </c>
      <c r="B2889" s="239" t="s">
        <v>103</v>
      </c>
      <c r="C2889" s="239" t="s">
        <v>104</v>
      </c>
      <c r="D2889" s="239" t="s">
        <v>784</v>
      </c>
      <c r="E2889" s="239">
        <v>41800000</v>
      </c>
      <c r="F2889" s="239" t="s">
        <v>4602</v>
      </c>
      <c r="G2889" s="239" t="s">
        <v>22</v>
      </c>
      <c r="H2889" s="239">
        <v>3</v>
      </c>
      <c r="I2889" s="239" t="s">
        <v>4603</v>
      </c>
      <c r="J2889" s="239" t="s">
        <v>4610</v>
      </c>
      <c r="K2889" s="239" t="s">
        <v>4611</v>
      </c>
      <c r="L2889" s="240">
        <v>44571</v>
      </c>
      <c r="M2889" s="239" t="s">
        <v>887</v>
      </c>
    </row>
    <row r="2890" spans="1:13" x14ac:dyDescent="0.35">
      <c r="A2890" s="237" t="s">
        <v>102</v>
      </c>
      <c r="B2890" s="237" t="s">
        <v>103</v>
      </c>
      <c r="C2890" s="237" t="s">
        <v>104</v>
      </c>
      <c r="D2890" s="237" t="s">
        <v>779</v>
      </c>
      <c r="E2890" s="237">
        <v>35900000</v>
      </c>
      <c r="F2890" s="237" t="s">
        <v>4602</v>
      </c>
      <c r="G2890" s="237" t="s">
        <v>22</v>
      </c>
      <c r="H2890" s="237">
        <v>3</v>
      </c>
      <c r="I2890" s="237" t="s">
        <v>4603</v>
      </c>
      <c r="J2890" s="237" t="s">
        <v>4612</v>
      </c>
      <c r="K2890" s="237" t="s">
        <v>4613</v>
      </c>
      <c r="L2890" s="238">
        <v>44571</v>
      </c>
      <c r="M2890" s="237" t="s">
        <v>887</v>
      </c>
    </row>
    <row r="2891" spans="1:13" x14ac:dyDescent="0.35">
      <c r="A2891" s="239" t="s">
        <v>201</v>
      </c>
      <c r="B2891" s="239" t="s">
        <v>202</v>
      </c>
      <c r="C2891" s="239" t="s">
        <v>203</v>
      </c>
      <c r="D2891" s="239" t="s">
        <v>784</v>
      </c>
      <c r="E2891" s="239">
        <v>229489000</v>
      </c>
      <c r="F2891" s="239" t="s">
        <v>4523</v>
      </c>
      <c r="G2891" s="239" t="s">
        <v>25</v>
      </c>
      <c r="H2891" s="239">
        <v>2</v>
      </c>
      <c r="I2891" s="239" t="s">
        <v>4524</v>
      </c>
      <c r="J2891" s="239" t="s">
        <v>4614</v>
      </c>
      <c r="K2891" s="239" t="s">
        <v>4615</v>
      </c>
      <c r="L2891" s="240">
        <v>44571</v>
      </c>
      <c r="M2891" s="239" t="s">
        <v>887</v>
      </c>
    </row>
    <row r="2892" spans="1:13" x14ac:dyDescent="0.35">
      <c r="A2892" s="237" t="s">
        <v>201</v>
      </c>
      <c r="B2892" s="237" t="s">
        <v>202</v>
      </c>
      <c r="C2892" s="237" t="s">
        <v>203</v>
      </c>
      <c r="D2892" s="237" t="s">
        <v>779</v>
      </c>
      <c r="E2892" s="237">
        <v>68843091</v>
      </c>
      <c r="F2892" s="237" t="s">
        <v>4616</v>
      </c>
      <c r="G2892" s="237" t="s">
        <v>25</v>
      </c>
      <c r="H2892" s="237">
        <v>2</v>
      </c>
      <c r="I2892" s="237" t="s">
        <v>4617</v>
      </c>
      <c r="J2892" s="237" t="s">
        <v>4618</v>
      </c>
      <c r="K2892" s="237" t="s">
        <v>4619</v>
      </c>
      <c r="L2892" s="238">
        <v>44571</v>
      </c>
      <c r="M2892" s="237" t="s">
        <v>887</v>
      </c>
    </row>
    <row r="2893" spans="1:13" x14ac:dyDescent="0.35">
      <c r="A2893" s="239" t="s">
        <v>201</v>
      </c>
      <c r="B2893" s="239" t="s">
        <v>202</v>
      </c>
      <c r="C2893" s="239" t="s">
        <v>203</v>
      </c>
      <c r="D2893" s="239" t="s">
        <v>702</v>
      </c>
      <c r="E2893" s="239">
        <v>11000000</v>
      </c>
      <c r="F2893" s="239" t="s">
        <v>4620</v>
      </c>
      <c r="G2893" s="239" t="s">
        <v>25</v>
      </c>
      <c r="H2893" s="239">
        <v>2</v>
      </c>
      <c r="I2893" s="239" t="s">
        <v>4621</v>
      </c>
      <c r="J2893" s="239" t="s">
        <v>4622</v>
      </c>
      <c r="K2893" s="239" t="s">
        <v>4623</v>
      </c>
      <c r="L2893" s="240">
        <v>44571</v>
      </c>
      <c r="M2893" s="239" t="s">
        <v>887</v>
      </c>
    </row>
    <row r="2894" spans="1:13" x14ac:dyDescent="0.35">
      <c r="A2894" s="237" t="s">
        <v>201</v>
      </c>
      <c r="B2894" s="237" t="s">
        <v>202</v>
      </c>
      <c r="C2894" s="237" t="s">
        <v>203</v>
      </c>
      <c r="D2894" s="237" t="s">
        <v>696</v>
      </c>
      <c r="E2894" s="237">
        <v>160645909</v>
      </c>
      <c r="F2894" s="237" t="s">
        <v>4624</v>
      </c>
      <c r="G2894" s="237" t="s">
        <v>25</v>
      </c>
      <c r="H2894" s="237">
        <v>2</v>
      </c>
      <c r="I2894" s="237" t="s">
        <v>4625</v>
      </c>
      <c r="J2894" s="237" t="s">
        <v>4626</v>
      </c>
      <c r="K2894" s="237" t="s">
        <v>4627</v>
      </c>
      <c r="L2894" s="238">
        <v>44571</v>
      </c>
      <c r="M2894" s="237" t="s">
        <v>887</v>
      </c>
    </row>
    <row r="2895" spans="1:13" x14ac:dyDescent="0.35">
      <c r="A2895" s="239" t="s">
        <v>201</v>
      </c>
      <c r="B2895" s="239" t="s">
        <v>202</v>
      </c>
      <c r="C2895" s="239" t="s">
        <v>203</v>
      </c>
      <c r="D2895" s="239" t="s">
        <v>706</v>
      </c>
      <c r="E2895" s="239">
        <v>57843091</v>
      </c>
      <c r="F2895" s="239" t="s">
        <v>4624</v>
      </c>
      <c r="G2895" s="239" t="s">
        <v>25</v>
      </c>
      <c r="H2895" s="239">
        <v>2</v>
      </c>
      <c r="I2895" s="239" t="s">
        <v>4625</v>
      </c>
      <c r="J2895" s="239" t="s">
        <v>4626</v>
      </c>
      <c r="K2895" s="239" t="s">
        <v>4628</v>
      </c>
      <c r="L2895" s="240">
        <v>44571</v>
      </c>
      <c r="M2895" s="239" t="s">
        <v>887</v>
      </c>
    </row>
    <row r="2896" spans="1:13" x14ac:dyDescent="0.35">
      <c r="A2896" s="237" t="s">
        <v>201</v>
      </c>
      <c r="B2896" s="237" t="s">
        <v>202</v>
      </c>
      <c r="C2896" s="237" t="s">
        <v>203</v>
      </c>
      <c r="D2896" s="237" t="s">
        <v>698</v>
      </c>
      <c r="E2896" s="237">
        <v>9908500</v>
      </c>
      <c r="F2896" s="237" t="s">
        <v>4624</v>
      </c>
      <c r="G2896" s="237" t="s">
        <v>25</v>
      </c>
      <c r="H2896" s="237">
        <v>2</v>
      </c>
      <c r="I2896" s="237" t="s">
        <v>4625</v>
      </c>
      <c r="J2896" s="237" t="s">
        <v>4626</v>
      </c>
      <c r="K2896" s="237" t="s">
        <v>4629</v>
      </c>
      <c r="L2896" s="238">
        <v>44571</v>
      </c>
      <c r="M2896" s="237" t="s">
        <v>887</v>
      </c>
    </row>
    <row r="2897" spans="1:13" x14ac:dyDescent="0.35">
      <c r="A2897" s="239" t="s">
        <v>201</v>
      </c>
      <c r="B2897" s="239" t="s">
        <v>202</v>
      </c>
      <c r="C2897" s="239" t="s">
        <v>203</v>
      </c>
      <c r="D2897" s="239" t="s">
        <v>704</v>
      </c>
      <c r="E2897" s="239">
        <v>1091500</v>
      </c>
      <c r="F2897" s="239" t="s">
        <v>4624</v>
      </c>
      <c r="G2897" s="239" t="s">
        <v>25</v>
      </c>
      <c r="H2897" s="239">
        <v>2</v>
      </c>
      <c r="I2897" s="239" t="s">
        <v>4625</v>
      </c>
      <c r="J2897" s="239" t="s">
        <v>4626</v>
      </c>
      <c r="K2897" s="239" t="s">
        <v>4630</v>
      </c>
      <c r="L2897" s="240">
        <v>44571</v>
      </c>
      <c r="M2897" s="239" t="s">
        <v>887</v>
      </c>
    </row>
    <row r="2898" spans="1:13" x14ac:dyDescent="0.35">
      <c r="A2898" s="237" t="s">
        <v>201</v>
      </c>
      <c r="B2898" s="237" t="s">
        <v>202</v>
      </c>
      <c r="C2898" s="237" t="s">
        <v>203</v>
      </c>
      <c r="D2898" s="237" t="s">
        <v>692</v>
      </c>
      <c r="E2898" s="237">
        <v>0</v>
      </c>
      <c r="F2898" s="237" t="s">
        <v>4624</v>
      </c>
      <c r="G2898" s="237" t="s">
        <v>25</v>
      </c>
      <c r="H2898" s="237">
        <v>2</v>
      </c>
      <c r="I2898" s="237" t="s">
        <v>4625</v>
      </c>
      <c r="J2898" s="237" t="s">
        <v>4626</v>
      </c>
      <c r="K2898" s="237" t="s">
        <v>4631</v>
      </c>
      <c r="L2898" s="238">
        <v>44571</v>
      </c>
      <c r="M2898" s="237" t="s">
        <v>887</v>
      </c>
    </row>
    <row r="2899" spans="1:13" x14ac:dyDescent="0.35">
      <c r="A2899" s="239" t="s">
        <v>214</v>
      </c>
      <c r="B2899" s="239" t="s">
        <v>215</v>
      </c>
      <c r="C2899" s="239" t="s">
        <v>216</v>
      </c>
      <c r="D2899" s="239" t="s">
        <v>875</v>
      </c>
      <c r="E2899" s="239">
        <v>5354656</v>
      </c>
      <c r="F2899" s="239" t="s">
        <v>4632</v>
      </c>
      <c r="G2899" s="239" t="s">
        <v>50</v>
      </c>
      <c r="H2899" s="239">
        <v>1</v>
      </c>
      <c r="I2899" s="239" t="s">
        <v>4633</v>
      </c>
      <c r="J2899" s="239" t="s">
        <v>4634</v>
      </c>
      <c r="K2899" s="239" t="s">
        <v>4635</v>
      </c>
      <c r="L2899" s="240">
        <v>44580</v>
      </c>
      <c r="M2899" s="239" t="s">
        <v>887</v>
      </c>
    </row>
    <row r="2900" spans="1:13" x14ac:dyDescent="0.35">
      <c r="A2900" s="237" t="s">
        <v>214</v>
      </c>
      <c r="B2900" s="237" t="s">
        <v>215</v>
      </c>
      <c r="C2900" s="237" t="s">
        <v>216</v>
      </c>
      <c r="D2900" s="237" t="s">
        <v>242</v>
      </c>
      <c r="E2900" s="237">
        <v>6025</v>
      </c>
      <c r="F2900" s="237" t="s">
        <v>4636</v>
      </c>
      <c r="G2900" s="237" t="s">
        <v>50</v>
      </c>
      <c r="H2900" s="237">
        <v>1</v>
      </c>
      <c r="I2900" s="237" t="s">
        <v>4637</v>
      </c>
      <c r="J2900" s="237" t="s">
        <v>4638</v>
      </c>
      <c r="K2900" s="237" t="s">
        <v>4639</v>
      </c>
      <c r="L2900" s="238">
        <v>44580</v>
      </c>
      <c r="M2900" s="237" t="s">
        <v>887</v>
      </c>
    </row>
    <row r="2901" spans="1:13" x14ac:dyDescent="0.35">
      <c r="A2901" s="239" t="s">
        <v>214</v>
      </c>
      <c r="B2901" s="239" t="s">
        <v>215</v>
      </c>
      <c r="C2901" s="239" t="s">
        <v>216</v>
      </c>
      <c r="D2901" s="239" t="s">
        <v>784</v>
      </c>
      <c r="E2901" s="239">
        <v>5354656</v>
      </c>
      <c r="F2901" s="239" t="s">
        <v>4640</v>
      </c>
      <c r="G2901" s="239" t="s">
        <v>50</v>
      </c>
      <c r="H2901" s="239">
        <v>1</v>
      </c>
      <c r="I2901" s="239" t="s">
        <v>4641</v>
      </c>
      <c r="J2901" s="239" t="s">
        <v>4642</v>
      </c>
      <c r="K2901" s="239" t="s">
        <v>4643</v>
      </c>
      <c r="L2901" s="240">
        <v>44580</v>
      </c>
      <c r="M2901" s="239" t="s">
        <v>887</v>
      </c>
    </row>
    <row r="2902" spans="1:13" x14ac:dyDescent="0.35">
      <c r="A2902" s="237" t="s">
        <v>214</v>
      </c>
      <c r="B2902" s="237" t="s">
        <v>215</v>
      </c>
      <c r="C2902" s="237" t="s">
        <v>216</v>
      </c>
      <c r="D2902" s="237" t="s">
        <v>779</v>
      </c>
      <c r="E2902" s="237">
        <v>4712097</v>
      </c>
      <c r="F2902" s="237" t="s">
        <v>4640</v>
      </c>
      <c r="G2902" s="237" t="s">
        <v>50</v>
      </c>
      <c r="H2902" s="237">
        <v>1</v>
      </c>
      <c r="I2902" s="237" t="s">
        <v>4641</v>
      </c>
      <c r="J2902" s="237" t="s">
        <v>4644</v>
      </c>
      <c r="K2902" s="237" t="s">
        <v>4645</v>
      </c>
      <c r="L2902" s="238">
        <v>44580</v>
      </c>
      <c r="M2902" s="237" t="s">
        <v>887</v>
      </c>
    </row>
    <row r="2903" spans="1:13" x14ac:dyDescent="0.35">
      <c r="A2903" s="239" t="s">
        <v>214</v>
      </c>
      <c r="B2903" s="239" t="s">
        <v>215</v>
      </c>
      <c r="C2903" s="239" t="s">
        <v>216</v>
      </c>
      <c r="D2903" s="239" t="s">
        <v>682</v>
      </c>
      <c r="E2903" s="239">
        <v>6401166</v>
      </c>
      <c r="F2903" s="239" t="s">
        <v>4646</v>
      </c>
      <c r="G2903" s="239" t="s">
        <v>22</v>
      </c>
      <c r="H2903" s="239">
        <v>3</v>
      </c>
      <c r="I2903" s="239" t="s">
        <v>4647</v>
      </c>
      <c r="J2903" s="239" t="s">
        <v>4648</v>
      </c>
      <c r="K2903" s="239" t="s">
        <v>4649</v>
      </c>
      <c r="L2903" s="240">
        <v>44580</v>
      </c>
      <c r="M2903" s="239" t="s">
        <v>887</v>
      </c>
    </row>
    <row r="2904" spans="1:13" x14ac:dyDescent="0.35">
      <c r="A2904" s="237" t="s">
        <v>4650</v>
      </c>
      <c r="B2904" s="237" t="s">
        <v>4651</v>
      </c>
      <c r="C2904" s="237" t="s">
        <v>4652</v>
      </c>
      <c r="D2904" s="237" t="s">
        <v>875</v>
      </c>
      <c r="E2904" s="237">
        <v>105000</v>
      </c>
      <c r="F2904" s="237" t="s">
        <v>2820</v>
      </c>
      <c r="G2904" s="237" t="s">
        <v>50</v>
      </c>
      <c r="H2904" s="237">
        <v>1</v>
      </c>
      <c r="I2904" s="237" t="s">
        <v>4653</v>
      </c>
      <c r="J2904" s="237" t="s">
        <v>4654</v>
      </c>
      <c r="K2904" s="237" t="s">
        <v>4655</v>
      </c>
      <c r="L2904" s="238">
        <v>44580</v>
      </c>
      <c r="M2904" s="237" t="s">
        <v>20</v>
      </c>
    </row>
    <row r="2905" spans="1:13" x14ac:dyDescent="0.35">
      <c r="A2905" s="239" t="s">
        <v>4650</v>
      </c>
      <c r="B2905" s="239" t="s">
        <v>4651</v>
      </c>
      <c r="C2905" s="239" t="s">
        <v>4652</v>
      </c>
      <c r="D2905" s="239" t="s">
        <v>242</v>
      </c>
      <c r="E2905" s="239">
        <v>720</v>
      </c>
      <c r="F2905" s="239" t="s">
        <v>2820</v>
      </c>
      <c r="G2905" s="239" t="s">
        <v>50</v>
      </c>
      <c r="H2905" s="239">
        <v>1</v>
      </c>
      <c r="I2905" s="239" t="s">
        <v>4656</v>
      </c>
      <c r="J2905" s="239" t="s">
        <v>4657</v>
      </c>
      <c r="K2905" s="239" t="s">
        <v>4658</v>
      </c>
      <c r="L2905" s="240">
        <v>44580</v>
      </c>
      <c r="M2905" s="239" t="s">
        <v>20</v>
      </c>
    </row>
    <row r="2906" spans="1:13" x14ac:dyDescent="0.35">
      <c r="A2906" s="237" t="s">
        <v>4650</v>
      </c>
      <c r="B2906" s="237" t="s">
        <v>4651</v>
      </c>
      <c r="C2906" s="237" t="s">
        <v>4652</v>
      </c>
      <c r="D2906" s="237" t="s">
        <v>784</v>
      </c>
      <c r="E2906" s="237">
        <v>105000</v>
      </c>
      <c r="F2906" s="237" t="s">
        <v>2820</v>
      </c>
      <c r="G2906" s="237" t="s">
        <v>50</v>
      </c>
      <c r="H2906" s="237">
        <v>1</v>
      </c>
      <c r="I2906" s="237" t="s">
        <v>4653</v>
      </c>
      <c r="J2906" s="237" t="s">
        <v>4659</v>
      </c>
      <c r="K2906" s="237" t="s">
        <v>4660</v>
      </c>
      <c r="L2906" s="238">
        <v>44580</v>
      </c>
      <c r="M2906" s="237" t="s">
        <v>20</v>
      </c>
    </row>
    <row r="2907" spans="1:13" x14ac:dyDescent="0.35">
      <c r="A2907" s="239" t="s">
        <v>4650</v>
      </c>
      <c r="B2907" s="239" t="s">
        <v>4651</v>
      </c>
      <c r="C2907" s="239" t="s">
        <v>4652</v>
      </c>
      <c r="D2907" s="239" t="s">
        <v>59</v>
      </c>
      <c r="E2907" s="239" t="s">
        <v>17</v>
      </c>
      <c r="F2907" s="239" t="s">
        <v>17</v>
      </c>
      <c r="G2907" s="239" t="s">
        <v>17</v>
      </c>
      <c r="H2907" s="239" t="s">
        <v>17</v>
      </c>
      <c r="I2907" s="239" t="s">
        <v>17</v>
      </c>
      <c r="J2907" s="239" t="s">
        <v>17</v>
      </c>
      <c r="K2907" s="239" t="s">
        <v>4661</v>
      </c>
      <c r="L2907" s="240">
        <v>44580</v>
      </c>
      <c r="M2907" s="239" t="s">
        <v>20</v>
      </c>
    </row>
    <row r="2908" spans="1:13" x14ac:dyDescent="0.35">
      <c r="A2908" s="237" t="s">
        <v>4650</v>
      </c>
      <c r="B2908" s="237" t="s">
        <v>4651</v>
      </c>
      <c r="C2908" s="237" t="s">
        <v>4652</v>
      </c>
      <c r="D2908" s="237" t="s">
        <v>61</v>
      </c>
      <c r="E2908" s="237" t="s">
        <v>17</v>
      </c>
      <c r="F2908" s="237" t="s">
        <v>17</v>
      </c>
      <c r="G2908" s="237" t="s">
        <v>17</v>
      </c>
      <c r="H2908" s="237" t="s">
        <v>17</v>
      </c>
      <c r="I2908" s="237" t="s">
        <v>17</v>
      </c>
      <c r="J2908" s="237" t="s">
        <v>17</v>
      </c>
      <c r="K2908" s="237" t="s">
        <v>4662</v>
      </c>
      <c r="L2908" s="238">
        <v>44580</v>
      </c>
      <c r="M2908" s="237" t="s">
        <v>20</v>
      </c>
    </row>
    <row r="2909" spans="1:13" x14ac:dyDescent="0.35">
      <c r="A2909" s="239" t="s">
        <v>4650</v>
      </c>
      <c r="B2909" s="239" t="s">
        <v>4651</v>
      </c>
      <c r="C2909" s="239" t="s">
        <v>4652</v>
      </c>
      <c r="D2909" s="239" t="s">
        <v>57</v>
      </c>
      <c r="E2909" s="239">
        <v>3</v>
      </c>
      <c r="F2909" s="239" t="s">
        <v>4663</v>
      </c>
      <c r="G2909" s="239" t="s">
        <v>22</v>
      </c>
      <c r="H2909" s="239">
        <v>3</v>
      </c>
      <c r="I2909" s="239" t="s">
        <v>4664</v>
      </c>
      <c r="J2909" s="239" t="s">
        <v>4665</v>
      </c>
      <c r="K2909" s="239" t="s">
        <v>4666</v>
      </c>
      <c r="L2909" s="240">
        <v>44580</v>
      </c>
      <c r="M2909" s="239" t="s">
        <v>20</v>
      </c>
    </row>
    <row r="2910" spans="1:13" x14ac:dyDescent="0.35">
      <c r="A2910" s="237" t="s">
        <v>4650</v>
      </c>
      <c r="B2910" s="237" t="s">
        <v>4651</v>
      </c>
      <c r="C2910" s="237" t="s">
        <v>4652</v>
      </c>
      <c r="D2910" s="237" t="s">
        <v>21</v>
      </c>
      <c r="E2910" s="237">
        <v>50</v>
      </c>
      <c r="F2910" s="237" t="s">
        <v>4663</v>
      </c>
      <c r="G2910" s="237" t="s">
        <v>22</v>
      </c>
      <c r="H2910" s="237">
        <v>3</v>
      </c>
      <c r="I2910" s="237" t="s">
        <v>4664</v>
      </c>
      <c r="J2910" s="237" t="s">
        <v>4667</v>
      </c>
      <c r="K2910" s="237" t="s">
        <v>4668</v>
      </c>
      <c r="L2910" s="238">
        <v>44580</v>
      </c>
      <c r="M2910" s="237" t="s">
        <v>20</v>
      </c>
    </row>
    <row r="2911" spans="1:13" x14ac:dyDescent="0.35">
      <c r="A2911" s="239" t="s">
        <v>4650</v>
      </c>
      <c r="B2911" s="239" t="s">
        <v>4651</v>
      </c>
      <c r="C2911" s="239" t="s">
        <v>4652</v>
      </c>
      <c r="D2911" s="239" t="s">
        <v>2423</v>
      </c>
      <c r="E2911" s="239" t="s">
        <v>17</v>
      </c>
      <c r="F2911" s="239" t="s">
        <v>17</v>
      </c>
      <c r="G2911" s="239" t="s">
        <v>17</v>
      </c>
      <c r="H2911" s="239" t="s">
        <v>17</v>
      </c>
      <c r="I2911" s="239" t="s">
        <v>17</v>
      </c>
      <c r="J2911" s="239" t="s">
        <v>17</v>
      </c>
      <c r="K2911" s="239" t="s">
        <v>4669</v>
      </c>
      <c r="L2911" s="240">
        <v>44580</v>
      </c>
      <c r="M2911" s="239" t="s">
        <v>20</v>
      </c>
    </row>
    <row r="2912" spans="1:13" x14ac:dyDescent="0.35">
      <c r="A2912" s="237" t="s">
        <v>4650</v>
      </c>
      <c r="B2912" s="237" t="s">
        <v>4651</v>
      </c>
      <c r="C2912" s="237" t="s">
        <v>4652</v>
      </c>
      <c r="D2912" s="237" t="s">
        <v>28</v>
      </c>
      <c r="E2912" s="237" t="s">
        <v>17</v>
      </c>
      <c r="F2912" s="237" t="s">
        <v>17</v>
      </c>
      <c r="G2912" s="237" t="s">
        <v>17</v>
      </c>
      <c r="H2912" s="237" t="s">
        <v>17</v>
      </c>
      <c r="I2912" s="237" t="s">
        <v>17</v>
      </c>
      <c r="J2912" s="237" t="s">
        <v>17</v>
      </c>
      <c r="K2912" s="237" t="s">
        <v>4670</v>
      </c>
      <c r="L2912" s="238">
        <v>44580</v>
      </c>
      <c r="M2912" s="237" t="s">
        <v>20</v>
      </c>
    </row>
    <row r="2913" spans="1:13" x14ac:dyDescent="0.35">
      <c r="A2913" s="239" t="s">
        <v>4650</v>
      </c>
      <c r="B2913" s="239" t="s">
        <v>4651</v>
      </c>
      <c r="C2913" s="239" t="s">
        <v>4652</v>
      </c>
      <c r="D2913" s="239" t="s">
        <v>24</v>
      </c>
      <c r="E2913" s="239">
        <v>1</v>
      </c>
      <c r="F2913" s="239" t="s">
        <v>17</v>
      </c>
      <c r="G2913" s="239" t="s">
        <v>25</v>
      </c>
      <c r="H2913" s="239">
        <v>2</v>
      </c>
      <c r="I2913" s="239" t="s">
        <v>17</v>
      </c>
      <c r="J2913" s="239" t="s">
        <v>4671</v>
      </c>
      <c r="K2913" s="239" t="s">
        <v>4672</v>
      </c>
      <c r="L2913" s="240">
        <v>44580</v>
      </c>
      <c r="M2913" s="239" t="s">
        <v>20</v>
      </c>
    </row>
    <row r="2914" spans="1:13" x14ac:dyDescent="0.35">
      <c r="A2914" s="237" t="s">
        <v>4650</v>
      </c>
      <c r="B2914" s="237" t="s">
        <v>4651</v>
      </c>
      <c r="C2914" s="237" t="s">
        <v>4652</v>
      </c>
      <c r="D2914" s="237" t="s">
        <v>30</v>
      </c>
      <c r="E2914" s="237" t="s">
        <v>17</v>
      </c>
      <c r="F2914" s="237" t="s">
        <v>17</v>
      </c>
      <c r="G2914" s="237" t="s">
        <v>17</v>
      </c>
      <c r="H2914" s="237" t="s">
        <v>17</v>
      </c>
      <c r="I2914" s="237" t="s">
        <v>17</v>
      </c>
      <c r="J2914" s="237" t="s">
        <v>17</v>
      </c>
      <c r="K2914" s="237" t="s">
        <v>4673</v>
      </c>
      <c r="L2914" s="238">
        <v>44580</v>
      </c>
      <c r="M2914" s="237" t="s">
        <v>20</v>
      </c>
    </row>
    <row r="2915" spans="1:13" x14ac:dyDescent="0.35">
      <c r="A2915" s="239" t="s">
        <v>4650</v>
      </c>
      <c r="B2915" s="239" t="s">
        <v>4651</v>
      </c>
      <c r="C2915" s="239" t="s">
        <v>4652</v>
      </c>
      <c r="D2915" s="239" t="s">
        <v>32</v>
      </c>
      <c r="E2915" s="239" t="s">
        <v>17</v>
      </c>
      <c r="F2915" s="239" t="s">
        <v>17</v>
      </c>
      <c r="G2915" s="239" t="s">
        <v>17</v>
      </c>
      <c r="H2915" s="239" t="s">
        <v>17</v>
      </c>
      <c r="I2915" s="239" t="s">
        <v>17</v>
      </c>
      <c r="J2915" s="239" t="s">
        <v>17</v>
      </c>
      <c r="K2915" s="239" t="s">
        <v>4674</v>
      </c>
      <c r="L2915" s="240">
        <v>44580</v>
      </c>
      <c r="M2915" s="239" t="s">
        <v>20</v>
      </c>
    </row>
    <row r="2916" spans="1:13" x14ac:dyDescent="0.35">
      <c r="A2916" s="237" t="s">
        <v>4650</v>
      </c>
      <c r="B2916" s="237" t="s">
        <v>4651</v>
      </c>
      <c r="C2916" s="237" t="s">
        <v>4652</v>
      </c>
      <c r="D2916" s="237" t="s">
        <v>3004</v>
      </c>
      <c r="E2916" s="237">
        <v>0</v>
      </c>
      <c r="F2916" s="237" t="s">
        <v>2484</v>
      </c>
      <c r="G2916" s="237" t="s">
        <v>25</v>
      </c>
      <c r="H2916" s="237">
        <v>2</v>
      </c>
      <c r="I2916" s="237" t="s">
        <v>17</v>
      </c>
      <c r="J2916" s="237" t="s">
        <v>17</v>
      </c>
      <c r="K2916" s="237" t="s">
        <v>4675</v>
      </c>
      <c r="L2916" s="238">
        <v>44580</v>
      </c>
      <c r="M2916" s="237" t="s">
        <v>20</v>
      </c>
    </row>
    <row r="2917" spans="1:13" x14ac:dyDescent="0.35">
      <c r="A2917" s="239" t="s">
        <v>4650</v>
      </c>
      <c r="B2917" s="239" t="s">
        <v>4651</v>
      </c>
      <c r="C2917" s="239" t="s">
        <v>4652</v>
      </c>
      <c r="D2917" s="239" t="s">
        <v>3006</v>
      </c>
      <c r="E2917" s="239">
        <v>1</v>
      </c>
      <c r="F2917" s="239" t="s">
        <v>2484</v>
      </c>
      <c r="G2917" s="239" t="s">
        <v>25</v>
      </c>
      <c r="H2917" s="239">
        <v>2</v>
      </c>
      <c r="I2917" s="239" t="s">
        <v>17</v>
      </c>
      <c r="J2917" s="239" t="s">
        <v>17</v>
      </c>
      <c r="K2917" s="239" t="s">
        <v>4676</v>
      </c>
      <c r="L2917" s="240">
        <v>44580</v>
      </c>
      <c r="M2917" s="239" t="s">
        <v>20</v>
      </c>
    </row>
    <row r="2918" spans="1:13" x14ac:dyDescent="0.35">
      <c r="A2918" s="237" t="s">
        <v>4650</v>
      </c>
      <c r="B2918" s="237" t="s">
        <v>4651</v>
      </c>
      <c r="C2918" s="237" t="s">
        <v>4652</v>
      </c>
      <c r="D2918" s="237" t="s">
        <v>3008</v>
      </c>
      <c r="E2918" s="237">
        <v>0</v>
      </c>
      <c r="F2918" s="237" t="s">
        <v>2484</v>
      </c>
      <c r="G2918" s="237" t="s">
        <v>25</v>
      </c>
      <c r="H2918" s="237">
        <v>2</v>
      </c>
      <c r="I2918" s="237" t="s">
        <v>17</v>
      </c>
      <c r="J2918" s="237" t="s">
        <v>17</v>
      </c>
      <c r="K2918" s="237" t="s">
        <v>4677</v>
      </c>
      <c r="L2918" s="238">
        <v>44580</v>
      </c>
      <c r="M2918" s="237" t="s">
        <v>20</v>
      </c>
    </row>
    <row r="2919" spans="1:13" x14ac:dyDescent="0.35">
      <c r="A2919" s="239" t="s">
        <v>4650</v>
      </c>
      <c r="B2919" s="239" t="s">
        <v>4651</v>
      </c>
      <c r="C2919" s="239" t="s">
        <v>4652</v>
      </c>
      <c r="D2919" s="239" t="s">
        <v>3010</v>
      </c>
      <c r="E2919" s="239">
        <v>0</v>
      </c>
      <c r="F2919" s="239" t="s">
        <v>2484</v>
      </c>
      <c r="G2919" s="239" t="s">
        <v>25</v>
      </c>
      <c r="H2919" s="239">
        <v>2</v>
      </c>
      <c r="I2919" s="239" t="s">
        <v>17</v>
      </c>
      <c r="J2919" s="239" t="s">
        <v>17</v>
      </c>
      <c r="K2919" s="239" t="s">
        <v>4678</v>
      </c>
      <c r="L2919" s="240">
        <v>44580</v>
      </c>
      <c r="M2919" s="239" t="s">
        <v>20</v>
      </c>
    </row>
    <row r="2920" spans="1:13" x14ac:dyDescent="0.35">
      <c r="A2920" s="237" t="s">
        <v>4650</v>
      </c>
      <c r="B2920" s="237" t="s">
        <v>4651</v>
      </c>
      <c r="C2920" s="237" t="s">
        <v>4652</v>
      </c>
      <c r="D2920" s="237" t="s">
        <v>3012</v>
      </c>
      <c r="E2920" s="237">
        <v>3</v>
      </c>
      <c r="F2920" s="237" t="s">
        <v>2484</v>
      </c>
      <c r="G2920" s="237" t="s">
        <v>25</v>
      </c>
      <c r="H2920" s="237">
        <v>2</v>
      </c>
      <c r="I2920" s="237" t="s">
        <v>17</v>
      </c>
      <c r="J2920" s="237" t="s">
        <v>17</v>
      </c>
      <c r="K2920" s="237" t="s">
        <v>4679</v>
      </c>
      <c r="L2920" s="238">
        <v>44580</v>
      </c>
      <c r="M2920" s="237" t="s">
        <v>20</v>
      </c>
    </row>
    <row r="2921" spans="1:13" x14ac:dyDescent="0.35">
      <c r="A2921" s="239" t="s">
        <v>4650</v>
      </c>
      <c r="B2921" s="239" t="s">
        <v>4651</v>
      </c>
      <c r="C2921" s="239" t="s">
        <v>4652</v>
      </c>
      <c r="D2921" s="239" t="s">
        <v>3027</v>
      </c>
      <c r="E2921" s="239">
        <v>0</v>
      </c>
      <c r="F2921" s="239" t="s">
        <v>2484</v>
      </c>
      <c r="G2921" s="239" t="s">
        <v>25</v>
      </c>
      <c r="H2921" s="239">
        <v>2</v>
      </c>
      <c r="I2921" s="239" t="s">
        <v>17</v>
      </c>
      <c r="J2921" s="239" t="s">
        <v>17</v>
      </c>
      <c r="K2921" s="239" t="s">
        <v>4680</v>
      </c>
      <c r="L2921" s="240">
        <v>44580</v>
      </c>
      <c r="M2921" s="239" t="s">
        <v>20</v>
      </c>
    </row>
    <row r="2922" spans="1:13" x14ac:dyDescent="0.35">
      <c r="A2922" s="237" t="s">
        <v>4650</v>
      </c>
      <c r="B2922" s="237" t="s">
        <v>4651</v>
      </c>
      <c r="C2922" s="237" t="s">
        <v>4652</v>
      </c>
      <c r="D2922" s="237" t="s">
        <v>3014</v>
      </c>
      <c r="E2922" s="237">
        <v>2</v>
      </c>
      <c r="F2922" s="237" t="s">
        <v>2484</v>
      </c>
      <c r="G2922" s="237" t="s">
        <v>25</v>
      </c>
      <c r="H2922" s="237">
        <v>2</v>
      </c>
      <c r="I2922" s="237" t="s">
        <v>17</v>
      </c>
      <c r="J2922" s="237" t="s">
        <v>17</v>
      </c>
      <c r="K2922" s="237" t="s">
        <v>4681</v>
      </c>
      <c r="L2922" s="238">
        <v>44580</v>
      </c>
      <c r="M2922" s="237" t="s">
        <v>20</v>
      </c>
    </row>
    <row r="2923" spans="1:13" x14ac:dyDescent="0.35">
      <c r="A2923" s="239" t="s">
        <v>4650</v>
      </c>
      <c r="B2923" s="239" t="s">
        <v>4651</v>
      </c>
      <c r="C2923" s="239" t="s">
        <v>4652</v>
      </c>
      <c r="D2923" s="239" t="s">
        <v>3016</v>
      </c>
      <c r="E2923" s="239">
        <v>0</v>
      </c>
      <c r="F2923" s="239" t="s">
        <v>2484</v>
      </c>
      <c r="G2923" s="239" t="s">
        <v>25</v>
      </c>
      <c r="H2923" s="239">
        <v>2</v>
      </c>
      <c r="I2923" s="239" t="s">
        <v>17</v>
      </c>
      <c r="J2923" s="239" t="s">
        <v>17</v>
      </c>
      <c r="K2923" s="239" t="s">
        <v>4682</v>
      </c>
      <c r="L2923" s="240">
        <v>44580</v>
      </c>
      <c r="M2923" s="239" t="s">
        <v>20</v>
      </c>
    </row>
    <row r="2924" spans="1:13" x14ac:dyDescent="0.35">
      <c r="A2924" s="237" t="s">
        <v>4650</v>
      </c>
      <c r="B2924" s="237" t="s">
        <v>4651</v>
      </c>
      <c r="C2924" s="237" t="s">
        <v>4652</v>
      </c>
      <c r="D2924" s="237" t="s">
        <v>2483</v>
      </c>
      <c r="E2924" s="237">
        <v>0</v>
      </c>
      <c r="F2924" s="237" t="s">
        <v>2484</v>
      </c>
      <c r="G2924" s="237" t="s">
        <v>25</v>
      </c>
      <c r="H2924" s="237">
        <v>2</v>
      </c>
      <c r="I2924" s="237" t="s">
        <v>17</v>
      </c>
      <c r="J2924" s="237" t="s">
        <v>17</v>
      </c>
      <c r="K2924" s="237" t="s">
        <v>4683</v>
      </c>
      <c r="L2924" s="238">
        <v>44580</v>
      </c>
      <c r="M2924" s="237" t="s">
        <v>20</v>
      </c>
    </row>
    <row r="2925" spans="1:13" x14ac:dyDescent="0.35">
      <c r="A2925" s="239" t="s">
        <v>4413</v>
      </c>
      <c r="B2925" s="239" t="s">
        <v>4414</v>
      </c>
      <c r="C2925" s="239" t="s">
        <v>918</v>
      </c>
      <c r="D2925" s="239" t="s">
        <v>57</v>
      </c>
      <c r="E2925" s="239">
        <v>405</v>
      </c>
      <c r="F2925" s="239" t="s">
        <v>4684</v>
      </c>
      <c r="G2925" s="239" t="s">
        <v>25</v>
      </c>
      <c r="H2925" s="239">
        <v>2</v>
      </c>
      <c r="I2925" s="239" t="s">
        <v>4685</v>
      </c>
      <c r="J2925" s="239" t="s">
        <v>4686</v>
      </c>
      <c r="K2925" s="239" t="s">
        <v>4687</v>
      </c>
      <c r="L2925" s="240">
        <v>44584</v>
      </c>
      <c r="M2925" s="239" t="s">
        <v>20</v>
      </c>
    </row>
    <row r="2926" spans="1:13" x14ac:dyDescent="0.35">
      <c r="A2926" s="237" t="s">
        <v>4413</v>
      </c>
      <c r="B2926" s="237" t="s">
        <v>4414</v>
      </c>
      <c r="C2926" s="237" t="s">
        <v>918</v>
      </c>
      <c r="D2926" s="237" t="s">
        <v>242</v>
      </c>
      <c r="E2926" s="237">
        <v>195883.53</v>
      </c>
      <c r="F2926" s="237" t="s">
        <v>4688</v>
      </c>
      <c r="G2926" s="237" t="s">
        <v>25</v>
      </c>
      <c r="H2926" s="237">
        <v>2</v>
      </c>
      <c r="I2926" s="237" t="s">
        <v>1339</v>
      </c>
      <c r="J2926" s="237" t="s">
        <v>4689</v>
      </c>
      <c r="K2926" s="237" t="s">
        <v>4690</v>
      </c>
      <c r="L2926" s="238">
        <v>44584</v>
      </c>
      <c r="M2926" s="237" t="s">
        <v>20</v>
      </c>
    </row>
    <row r="2927" spans="1:13" x14ac:dyDescent="0.35">
      <c r="A2927" s="239" t="s">
        <v>4399</v>
      </c>
      <c r="B2927" s="239" t="s">
        <v>4400</v>
      </c>
      <c r="C2927" s="239" t="s">
        <v>918</v>
      </c>
      <c r="D2927" s="239" t="s">
        <v>242</v>
      </c>
      <c r="E2927" s="239">
        <v>232534.48</v>
      </c>
      <c r="F2927" s="239" t="s">
        <v>4688</v>
      </c>
      <c r="G2927" s="239" t="s">
        <v>25</v>
      </c>
      <c r="H2927" s="239">
        <v>2</v>
      </c>
      <c r="I2927" s="239" t="s">
        <v>1339</v>
      </c>
      <c r="J2927" s="239" t="s">
        <v>4691</v>
      </c>
      <c r="K2927" s="239" t="s">
        <v>4692</v>
      </c>
      <c r="L2927" s="240">
        <v>44584</v>
      </c>
      <c r="M2927" s="239" t="s">
        <v>20</v>
      </c>
    </row>
    <row r="2928" spans="1:13" x14ac:dyDescent="0.35">
      <c r="A2928" s="237" t="s">
        <v>4413</v>
      </c>
      <c r="B2928" s="237" t="s">
        <v>4414</v>
      </c>
      <c r="C2928" s="237" t="s">
        <v>918</v>
      </c>
      <c r="D2928" s="237" t="s">
        <v>61</v>
      </c>
      <c r="E2928" s="237">
        <v>1147</v>
      </c>
      <c r="F2928" s="237" t="s">
        <v>4693</v>
      </c>
      <c r="G2928" s="237" t="s">
        <v>25</v>
      </c>
      <c r="H2928" s="237">
        <v>2</v>
      </c>
      <c r="I2928" s="237" t="s">
        <v>4694</v>
      </c>
      <c r="J2928" s="237" t="s">
        <v>4695</v>
      </c>
      <c r="K2928" s="237" t="s">
        <v>4696</v>
      </c>
      <c r="L2928" s="238">
        <v>44584</v>
      </c>
      <c r="M2928" s="237" t="s">
        <v>20</v>
      </c>
    </row>
    <row r="2929" spans="1:13" x14ac:dyDescent="0.35">
      <c r="A2929" s="239" t="s">
        <v>4399</v>
      </c>
      <c r="B2929" s="239" t="s">
        <v>4400</v>
      </c>
      <c r="C2929" s="239" t="s">
        <v>918</v>
      </c>
      <c r="D2929" s="239" t="s">
        <v>61</v>
      </c>
      <c r="E2929" s="239">
        <v>1147</v>
      </c>
      <c r="F2929" s="239" t="s">
        <v>4693</v>
      </c>
      <c r="G2929" s="239" t="s">
        <v>25</v>
      </c>
      <c r="H2929" s="239">
        <v>2</v>
      </c>
      <c r="I2929" s="239" t="s">
        <v>4694</v>
      </c>
      <c r="J2929" s="239" t="s">
        <v>4695</v>
      </c>
      <c r="K2929" s="239" t="s">
        <v>4697</v>
      </c>
      <c r="L2929" s="240">
        <v>44584</v>
      </c>
      <c r="M2929" s="239" t="s">
        <v>20</v>
      </c>
    </row>
    <row r="2930" spans="1:13" x14ac:dyDescent="0.35">
      <c r="A2930" s="237" t="s">
        <v>453</v>
      </c>
      <c r="B2930" s="237" t="s">
        <v>454</v>
      </c>
      <c r="C2930" s="237" t="s">
        <v>455</v>
      </c>
      <c r="D2930" s="237" t="s">
        <v>875</v>
      </c>
      <c r="E2930" s="237">
        <v>54979807</v>
      </c>
      <c r="F2930" s="237" t="s">
        <v>4698</v>
      </c>
      <c r="G2930" s="237" t="s">
        <v>25</v>
      </c>
      <c r="H2930" s="237">
        <v>2</v>
      </c>
      <c r="I2930" s="237" t="s">
        <v>4699</v>
      </c>
      <c r="J2930" s="237" t="s">
        <v>4700</v>
      </c>
      <c r="K2930" s="237" t="s">
        <v>4701</v>
      </c>
      <c r="L2930" s="238">
        <v>44584</v>
      </c>
      <c r="M2930" s="237" t="s">
        <v>887</v>
      </c>
    </row>
    <row r="2931" spans="1:13" x14ac:dyDescent="0.35">
      <c r="A2931" s="239" t="s">
        <v>453</v>
      </c>
      <c r="B2931" s="239" t="s">
        <v>454</v>
      </c>
      <c r="C2931" s="239" t="s">
        <v>455</v>
      </c>
      <c r="D2931" s="239" t="s">
        <v>779</v>
      </c>
      <c r="E2931" s="239">
        <v>2558807</v>
      </c>
      <c r="F2931" s="239" t="s">
        <v>4702</v>
      </c>
      <c r="G2931" s="239" t="s">
        <v>25</v>
      </c>
      <c r="H2931" s="239">
        <v>2</v>
      </c>
      <c r="I2931" s="239" t="s">
        <v>4703</v>
      </c>
      <c r="J2931" s="239" t="s">
        <v>4704</v>
      </c>
      <c r="K2931" s="239" t="s">
        <v>4705</v>
      </c>
      <c r="L2931" s="240">
        <v>44584</v>
      </c>
      <c r="M2931" s="239" t="s">
        <v>887</v>
      </c>
    </row>
    <row r="2932" spans="1:13" x14ac:dyDescent="0.35">
      <c r="A2932" s="237" t="s">
        <v>453</v>
      </c>
      <c r="B2932" s="237" t="s">
        <v>454</v>
      </c>
      <c r="C2932" s="237" t="s">
        <v>455</v>
      </c>
      <c r="D2932" s="237" t="s">
        <v>702</v>
      </c>
      <c r="E2932" s="237">
        <v>1547000</v>
      </c>
      <c r="F2932" s="237" t="s">
        <v>4702</v>
      </c>
      <c r="G2932" s="237" t="s">
        <v>25</v>
      </c>
      <c r="H2932" s="237">
        <v>2</v>
      </c>
      <c r="I2932" s="237" t="s">
        <v>4703</v>
      </c>
      <c r="J2932" s="237" t="s">
        <v>4706</v>
      </c>
      <c r="K2932" s="237" t="s">
        <v>4707</v>
      </c>
      <c r="L2932" s="238">
        <v>44584</v>
      </c>
      <c r="M2932" s="237" t="s">
        <v>887</v>
      </c>
    </row>
    <row r="2933" spans="1:13" x14ac:dyDescent="0.35">
      <c r="A2933" s="239" t="s">
        <v>453</v>
      </c>
      <c r="B2933" s="239" t="s">
        <v>454</v>
      </c>
      <c r="C2933" s="239" t="s">
        <v>455</v>
      </c>
      <c r="D2933" s="239" t="s">
        <v>696</v>
      </c>
      <c r="E2933" s="239">
        <v>1100000</v>
      </c>
      <c r="F2933" s="239" t="s">
        <v>4702</v>
      </c>
      <c r="G2933" s="239" t="s">
        <v>25</v>
      </c>
      <c r="H2933" s="239">
        <v>2</v>
      </c>
      <c r="I2933" s="239" t="s">
        <v>4703</v>
      </c>
      <c r="J2933" s="239" t="s">
        <v>4708</v>
      </c>
      <c r="K2933" s="239" t="s">
        <v>4709</v>
      </c>
      <c r="L2933" s="240">
        <v>44584</v>
      </c>
      <c r="M2933" s="239" t="s">
        <v>887</v>
      </c>
    </row>
    <row r="2934" spans="1:13" x14ac:dyDescent="0.35">
      <c r="A2934" s="237" t="s">
        <v>453</v>
      </c>
      <c r="B2934" s="237" t="s">
        <v>454</v>
      </c>
      <c r="C2934" s="237" t="s">
        <v>455</v>
      </c>
      <c r="D2934" s="237" t="s">
        <v>706</v>
      </c>
      <c r="E2934" s="237">
        <v>1011807</v>
      </c>
      <c r="F2934" s="237" t="s">
        <v>4702</v>
      </c>
      <c r="G2934" s="237" t="s">
        <v>25</v>
      </c>
      <c r="H2934" s="237">
        <v>2</v>
      </c>
      <c r="I2934" s="237" t="s">
        <v>4703</v>
      </c>
      <c r="J2934" s="237" t="s">
        <v>4710</v>
      </c>
      <c r="K2934" s="237" t="s">
        <v>4711</v>
      </c>
      <c r="L2934" s="238">
        <v>44584</v>
      </c>
      <c r="M2934" s="237" t="s">
        <v>887</v>
      </c>
    </row>
    <row r="2935" spans="1:13" x14ac:dyDescent="0.35">
      <c r="A2935" s="239" t="s">
        <v>453</v>
      </c>
      <c r="B2935" s="239" t="s">
        <v>454</v>
      </c>
      <c r="C2935" s="239" t="s">
        <v>455</v>
      </c>
      <c r="D2935" s="239" t="s">
        <v>698</v>
      </c>
      <c r="E2935" s="239">
        <v>0</v>
      </c>
      <c r="F2935" s="239" t="s">
        <v>17</v>
      </c>
      <c r="G2935" s="239" t="s">
        <v>17</v>
      </c>
      <c r="H2935" s="239" t="s">
        <v>17</v>
      </c>
      <c r="I2935" s="239" t="s">
        <v>17</v>
      </c>
      <c r="J2935" s="239" t="s">
        <v>17</v>
      </c>
      <c r="K2935" s="239" t="s">
        <v>4712</v>
      </c>
      <c r="L2935" s="240">
        <v>44584</v>
      </c>
      <c r="M2935" s="239" t="s">
        <v>887</v>
      </c>
    </row>
    <row r="2936" spans="1:13" x14ac:dyDescent="0.35">
      <c r="A2936" s="237" t="s">
        <v>453</v>
      </c>
      <c r="B2936" s="237" t="s">
        <v>454</v>
      </c>
      <c r="C2936" s="237" t="s">
        <v>455</v>
      </c>
      <c r="D2936" s="237" t="s">
        <v>704</v>
      </c>
      <c r="E2936" s="237">
        <v>1547000</v>
      </c>
      <c r="F2936" s="237" t="s">
        <v>4702</v>
      </c>
      <c r="G2936" s="237" t="s">
        <v>25</v>
      </c>
      <c r="H2936" s="237">
        <v>2</v>
      </c>
      <c r="I2936" s="237" t="s">
        <v>4703</v>
      </c>
      <c r="J2936" s="237" t="s">
        <v>4713</v>
      </c>
      <c r="K2936" s="237" t="s">
        <v>4714</v>
      </c>
      <c r="L2936" s="238">
        <v>44584</v>
      </c>
      <c r="M2936" s="237" t="s">
        <v>887</v>
      </c>
    </row>
    <row r="2937" spans="1:13" x14ac:dyDescent="0.35">
      <c r="A2937" s="239" t="s">
        <v>453</v>
      </c>
      <c r="B2937" s="239" t="s">
        <v>454</v>
      </c>
      <c r="C2937" s="239" t="s">
        <v>455</v>
      </c>
      <c r="D2937" s="239" t="s">
        <v>692</v>
      </c>
      <c r="E2937" s="239">
        <v>0</v>
      </c>
      <c r="F2937" s="239" t="s">
        <v>17</v>
      </c>
      <c r="G2937" s="239" t="s">
        <v>17</v>
      </c>
      <c r="H2937" s="239" t="s">
        <v>17</v>
      </c>
      <c r="I2937" s="239" t="s">
        <v>17</v>
      </c>
      <c r="J2937" s="239" t="s">
        <v>17</v>
      </c>
      <c r="K2937" s="239" t="s">
        <v>4715</v>
      </c>
      <c r="L2937" s="240">
        <v>44584</v>
      </c>
      <c r="M2937" s="239" t="s">
        <v>887</v>
      </c>
    </row>
    <row r="2938" spans="1:13" x14ac:dyDescent="0.35">
      <c r="A2938" s="237" t="s">
        <v>461</v>
      </c>
      <c r="B2938" s="237" t="s">
        <v>462</v>
      </c>
      <c r="C2938" s="237" t="s">
        <v>455</v>
      </c>
      <c r="D2938" s="237" t="s">
        <v>784</v>
      </c>
      <c r="E2938" s="237">
        <v>8393000</v>
      </c>
      <c r="F2938" s="237" t="s">
        <v>4716</v>
      </c>
      <c r="G2938" s="237" t="s">
        <v>25</v>
      </c>
      <c r="H2938" s="237">
        <v>2</v>
      </c>
      <c r="I2938" s="237" t="s">
        <v>4703</v>
      </c>
      <c r="J2938" s="237" t="s">
        <v>4717</v>
      </c>
      <c r="K2938" s="237" t="s">
        <v>4718</v>
      </c>
      <c r="L2938" s="238">
        <v>44585</v>
      </c>
      <c r="M2938" s="237" t="s">
        <v>887</v>
      </c>
    </row>
    <row r="2939" spans="1:13" x14ac:dyDescent="0.35">
      <c r="A2939" s="239" t="s">
        <v>461</v>
      </c>
      <c r="B2939" s="239" t="s">
        <v>462</v>
      </c>
      <c r="C2939" s="239" t="s">
        <v>455</v>
      </c>
      <c r="D2939" s="239" t="s">
        <v>779</v>
      </c>
      <c r="E2939" s="239">
        <v>8393000</v>
      </c>
      <c r="F2939" s="239" t="s">
        <v>4716</v>
      </c>
      <c r="G2939" s="239" t="s">
        <v>25</v>
      </c>
      <c r="H2939" s="239">
        <v>2</v>
      </c>
      <c r="I2939" s="239" t="s">
        <v>4703</v>
      </c>
      <c r="J2939" s="239" t="s">
        <v>4719</v>
      </c>
      <c r="K2939" s="239" t="s">
        <v>4720</v>
      </c>
      <c r="L2939" s="240">
        <v>44585</v>
      </c>
      <c r="M2939" s="239" t="s">
        <v>887</v>
      </c>
    </row>
    <row r="2940" spans="1:13" x14ac:dyDescent="0.35">
      <c r="A2940" s="237" t="s">
        <v>461</v>
      </c>
      <c r="B2940" s="237" t="s">
        <v>462</v>
      </c>
      <c r="C2940" s="237" t="s">
        <v>455</v>
      </c>
      <c r="D2940" s="237" t="s">
        <v>702</v>
      </c>
      <c r="E2940" s="237">
        <v>2993000</v>
      </c>
      <c r="F2940" s="237" t="s">
        <v>4716</v>
      </c>
      <c r="G2940" s="237" t="s">
        <v>25</v>
      </c>
      <c r="H2940" s="237">
        <v>2</v>
      </c>
      <c r="I2940" s="237" t="s">
        <v>4703</v>
      </c>
      <c r="J2940" s="237" t="s">
        <v>4721</v>
      </c>
      <c r="K2940" s="237" t="s">
        <v>4722</v>
      </c>
      <c r="L2940" s="238">
        <v>44585</v>
      </c>
      <c r="M2940" s="237" t="s">
        <v>887</v>
      </c>
    </row>
    <row r="2941" spans="1:13" x14ac:dyDescent="0.35">
      <c r="A2941" s="239" t="s">
        <v>461</v>
      </c>
      <c r="B2941" s="239" t="s">
        <v>462</v>
      </c>
      <c r="C2941" s="239" t="s">
        <v>455</v>
      </c>
      <c r="D2941" s="239" t="s">
        <v>696</v>
      </c>
      <c r="E2941" s="239">
        <v>5400000</v>
      </c>
      <c r="F2941" s="239" t="s">
        <v>4716</v>
      </c>
      <c r="G2941" s="239" t="s">
        <v>25</v>
      </c>
      <c r="H2941" s="239">
        <v>2</v>
      </c>
      <c r="I2941" s="239" t="s">
        <v>4703</v>
      </c>
      <c r="J2941" s="239" t="s">
        <v>4723</v>
      </c>
      <c r="K2941" s="239" t="s">
        <v>4724</v>
      </c>
      <c r="L2941" s="240">
        <v>44585</v>
      </c>
      <c r="M2941" s="239" t="s">
        <v>887</v>
      </c>
    </row>
    <row r="2942" spans="1:13" x14ac:dyDescent="0.35">
      <c r="A2942" s="237" t="s">
        <v>461</v>
      </c>
      <c r="B2942" s="237" t="s">
        <v>462</v>
      </c>
      <c r="C2942" s="237" t="s">
        <v>455</v>
      </c>
      <c r="D2942" s="237" t="s">
        <v>706</v>
      </c>
      <c r="E2942" s="237">
        <v>0</v>
      </c>
      <c r="F2942" s="237" t="s">
        <v>17</v>
      </c>
      <c r="G2942" s="237" t="s">
        <v>17</v>
      </c>
      <c r="H2942" s="237" t="s">
        <v>17</v>
      </c>
      <c r="I2942" s="237" t="s">
        <v>17</v>
      </c>
      <c r="J2942" s="237" t="s">
        <v>17</v>
      </c>
      <c r="K2942" s="237" t="s">
        <v>4725</v>
      </c>
      <c r="L2942" s="238">
        <v>44585</v>
      </c>
      <c r="M2942" s="237" t="s">
        <v>887</v>
      </c>
    </row>
    <row r="2943" spans="1:13" x14ac:dyDescent="0.35">
      <c r="A2943" s="239" t="s">
        <v>461</v>
      </c>
      <c r="B2943" s="239" t="s">
        <v>462</v>
      </c>
      <c r="C2943" s="239" t="s">
        <v>455</v>
      </c>
      <c r="D2943" s="239" t="s">
        <v>698</v>
      </c>
      <c r="E2943" s="239">
        <v>777000</v>
      </c>
      <c r="F2943" s="239" t="s">
        <v>4716</v>
      </c>
      <c r="G2943" s="239" t="s">
        <v>25</v>
      </c>
      <c r="H2943" s="239">
        <v>2</v>
      </c>
      <c r="I2943" s="239" t="s">
        <v>4703</v>
      </c>
      <c r="J2943" s="239" t="s">
        <v>4726</v>
      </c>
      <c r="K2943" s="239" t="s">
        <v>4727</v>
      </c>
      <c r="L2943" s="240">
        <v>44585</v>
      </c>
      <c r="M2943" s="239" t="s">
        <v>887</v>
      </c>
    </row>
    <row r="2944" spans="1:13" x14ac:dyDescent="0.35">
      <c r="A2944" s="237" t="s">
        <v>461</v>
      </c>
      <c r="B2944" s="237" t="s">
        <v>462</v>
      </c>
      <c r="C2944" s="237" t="s">
        <v>455</v>
      </c>
      <c r="D2944" s="237" t="s">
        <v>704</v>
      </c>
      <c r="E2944" s="237">
        <v>2065000</v>
      </c>
      <c r="F2944" s="237" t="s">
        <v>4716</v>
      </c>
      <c r="G2944" s="237" t="s">
        <v>25</v>
      </c>
      <c r="H2944" s="237">
        <v>2</v>
      </c>
      <c r="I2944" s="237" t="s">
        <v>4703</v>
      </c>
      <c r="J2944" s="237" t="s">
        <v>4728</v>
      </c>
      <c r="K2944" s="237" t="s">
        <v>4729</v>
      </c>
      <c r="L2944" s="238">
        <v>44585</v>
      </c>
      <c r="M2944" s="237" t="s">
        <v>887</v>
      </c>
    </row>
    <row r="2945" spans="1:13" x14ac:dyDescent="0.35">
      <c r="A2945" s="239" t="s">
        <v>461</v>
      </c>
      <c r="B2945" s="239" t="s">
        <v>462</v>
      </c>
      <c r="C2945" s="239" t="s">
        <v>455</v>
      </c>
      <c r="D2945" s="239" t="s">
        <v>692</v>
      </c>
      <c r="E2945" s="239">
        <v>151000</v>
      </c>
      <c r="F2945" s="239" t="s">
        <v>4716</v>
      </c>
      <c r="G2945" s="239" t="s">
        <v>25</v>
      </c>
      <c r="H2945" s="239">
        <v>2</v>
      </c>
      <c r="I2945" s="239" t="s">
        <v>4703</v>
      </c>
      <c r="J2945" s="239" t="s">
        <v>4730</v>
      </c>
      <c r="K2945" s="239" t="s">
        <v>4731</v>
      </c>
      <c r="L2945" s="240">
        <v>44585</v>
      </c>
      <c r="M2945" s="239" t="s">
        <v>887</v>
      </c>
    </row>
    <row r="2946" spans="1:13" x14ac:dyDescent="0.35">
      <c r="A2946" s="237" t="s">
        <v>832</v>
      </c>
      <c r="B2946" s="237" t="s">
        <v>833</v>
      </c>
      <c r="C2946" s="237" t="s">
        <v>81</v>
      </c>
      <c r="D2946" s="237" t="s">
        <v>696</v>
      </c>
      <c r="E2946" s="237">
        <v>3600000</v>
      </c>
      <c r="F2946" s="237" t="s">
        <v>4732</v>
      </c>
      <c r="G2946" s="237" t="s">
        <v>25</v>
      </c>
      <c r="H2946" s="237">
        <v>2</v>
      </c>
      <c r="I2946" s="237" t="s">
        <v>4733</v>
      </c>
      <c r="J2946" s="237"/>
      <c r="K2946" s="237" t="s">
        <v>4734</v>
      </c>
      <c r="L2946" s="238">
        <v>44585</v>
      </c>
      <c r="M2946" s="237" t="s">
        <v>20</v>
      </c>
    </row>
    <row r="2947" spans="1:13" x14ac:dyDescent="0.35">
      <c r="A2947" s="239" t="s">
        <v>832</v>
      </c>
      <c r="B2947" s="239" t="s">
        <v>833</v>
      </c>
      <c r="C2947" s="239" t="s">
        <v>81</v>
      </c>
      <c r="D2947" s="239" t="s">
        <v>706</v>
      </c>
      <c r="E2947" s="239">
        <v>6400000</v>
      </c>
      <c r="F2947" s="239" t="s">
        <v>4732</v>
      </c>
      <c r="G2947" s="239" t="s">
        <v>25</v>
      </c>
      <c r="H2947" s="239">
        <v>2</v>
      </c>
      <c r="I2947" s="239" t="s">
        <v>4733</v>
      </c>
      <c r="J2947" s="239"/>
      <c r="K2947" s="239" t="s">
        <v>4735</v>
      </c>
      <c r="L2947" s="240">
        <v>44585</v>
      </c>
      <c r="M2947" s="239" t="s">
        <v>20</v>
      </c>
    </row>
    <row r="2948" spans="1:13" x14ac:dyDescent="0.35">
      <c r="A2948" s="237" t="s">
        <v>832</v>
      </c>
      <c r="B2948" s="237" t="s">
        <v>833</v>
      </c>
      <c r="C2948" s="237" t="s">
        <v>81</v>
      </c>
      <c r="D2948" s="237" t="s">
        <v>698</v>
      </c>
      <c r="E2948" s="237">
        <v>8400000</v>
      </c>
      <c r="F2948" s="237" t="s">
        <v>4732</v>
      </c>
      <c r="G2948" s="237" t="s">
        <v>25</v>
      </c>
      <c r="H2948" s="237">
        <v>2</v>
      </c>
      <c r="I2948" s="237" t="s">
        <v>4733</v>
      </c>
      <c r="J2948" s="237"/>
      <c r="K2948" s="237" t="s">
        <v>4736</v>
      </c>
      <c r="L2948" s="238">
        <v>44585</v>
      </c>
      <c r="M2948" s="237" t="s">
        <v>20</v>
      </c>
    </row>
    <row r="2949" spans="1:13" x14ac:dyDescent="0.35">
      <c r="A2949" s="239" t="s">
        <v>832</v>
      </c>
      <c r="B2949" s="239" t="s">
        <v>833</v>
      </c>
      <c r="C2949" s="239" t="s">
        <v>81</v>
      </c>
      <c r="D2949" s="239" t="s">
        <v>704</v>
      </c>
      <c r="E2949" s="239">
        <v>8900000</v>
      </c>
      <c r="F2949" s="239" t="s">
        <v>4732</v>
      </c>
      <c r="G2949" s="239" t="s">
        <v>25</v>
      </c>
      <c r="H2949" s="239">
        <v>2</v>
      </c>
      <c r="I2949" s="239" t="s">
        <v>4733</v>
      </c>
      <c r="J2949" s="239"/>
      <c r="K2949" s="239" t="s">
        <v>4737</v>
      </c>
      <c r="L2949" s="240">
        <v>44585</v>
      </c>
      <c r="M2949" s="239" t="s">
        <v>20</v>
      </c>
    </row>
    <row r="2950" spans="1:13" x14ac:dyDescent="0.35">
      <c r="A2950" s="237" t="s">
        <v>832</v>
      </c>
      <c r="B2950" s="237" t="s">
        <v>833</v>
      </c>
      <c r="C2950" s="237" t="s">
        <v>81</v>
      </c>
      <c r="D2950" s="237" t="s">
        <v>692</v>
      </c>
      <c r="E2950" s="237">
        <v>3400000</v>
      </c>
      <c r="F2950" s="237" t="s">
        <v>4732</v>
      </c>
      <c r="G2950" s="237" t="s">
        <v>25</v>
      </c>
      <c r="H2950" s="237">
        <v>2</v>
      </c>
      <c r="I2950" s="237" t="s">
        <v>4733</v>
      </c>
      <c r="J2950" s="237"/>
      <c r="K2950" s="237" t="s">
        <v>4738</v>
      </c>
      <c r="L2950" s="238">
        <v>44585</v>
      </c>
      <c r="M2950" s="237" t="s">
        <v>20</v>
      </c>
    </row>
    <row r="2951" spans="1:13" x14ac:dyDescent="0.35">
      <c r="A2951" s="239" t="s">
        <v>832</v>
      </c>
      <c r="B2951" s="239" t="s">
        <v>833</v>
      </c>
      <c r="C2951" s="239" t="s">
        <v>81</v>
      </c>
      <c r="D2951" s="239" t="s">
        <v>875</v>
      </c>
      <c r="E2951" s="239">
        <v>30800000</v>
      </c>
      <c r="F2951" s="239" t="s">
        <v>4732</v>
      </c>
      <c r="G2951" s="239" t="s">
        <v>25</v>
      </c>
      <c r="H2951" s="239">
        <v>2</v>
      </c>
      <c r="I2951" s="239" t="s">
        <v>4733</v>
      </c>
      <c r="J2951" s="239"/>
      <c r="K2951" s="239" t="s">
        <v>4739</v>
      </c>
      <c r="L2951" s="240">
        <v>44585</v>
      </c>
      <c r="M2951" s="239" t="s">
        <v>20</v>
      </c>
    </row>
    <row r="2952" spans="1:13" x14ac:dyDescent="0.35">
      <c r="A2952" s="237" t="s">
        <v>832</v>
      </c>
      <c r="B2952" s="237" t="s">
        <v>833</v>
      </c>
      <c r="C2952" s="237" t="s">
        <v>81</v>
      </c>
      <c r="D2952" s="237" t="s">
        <v>242</v>
      </c>
      <c r="E2952" s="237">
        <v>527970</v>
      </c>
      <c r="F2952" s="237" t="s">
        <v>4740</v>
      </c>
      <c r="G2952" s="237" t="s">
        <v>25</v>
      </c>
      <c r="H2952" s="237">
        <v>2</v>
      </c>
      <c r="I2952" s="237" t="s">
        <v>4741</v>
      </c>
      <c r="J2952" s="237"/>
      <c r="K2952" s="237" t="s">
        <v>4742</v>
      </c>
      <c r="L2952" s="238">
        <v>44585</v>
      </c>
      <c r="M2952" s="237" t="s">
        <v>20</v>
      </c>
    </row>
    <row r="2953" spans="1:13" x14ac:dyDescent="0.35">
      <c r="A2953" s="239" t="s">
        <v>832</v>
      </c>
      <c r="B2953" s="239" t="s">
        <v>833</v>
      </c>
      <c r="C2953" s="239" t="s">
        <v>81</v>
      </c>
      <c r="D2953" s="239" t="s">
        <v>784</v>
      </c>
      <c r="E2953" s="239">
        <v>30700000</v>
      </c>
      <c r="F2953" s="239" t="s">
        <v>4732</v>
      </c>
      <c r="G2953" s="239" t="s">
        <v>25</v>
      </c>
      <c r="H2953" s="239">
        <v>2</v>
      </c>
      <c r="I2953" s="239" t="s">
        <v>4733</v>
      </c>
      <c r="J2953" s="239" t="s">
        <v>4743</v>
      </c>
      <c r="K2953" s="239" t="s">
        <v>4744</v>
      </c>
      <c r="L2953" s="240">
        <v>44585</v>
      </c>
      <c r="M2953" s="239" t="s">
        <v>20</v>
      </c>
    </row>
    <row r="2954" spans="1:13" x14ac:dyDescent="0.35">
      <c r="A2954" s="237" t="s">
        <v>832</v>
      </c>
      <c r="B2954" s="237" t="s">
        <v>833</v>
      </c>
      <c r="C2954" s="237" t="s">
        <v>81</v>
      </c>
      <c r="D2954" s="237" t="s">
        <v>779</v>
      </c>
      <c r="E2954" s="237">
        <v>27100000</v>
      </c>
      <c r="F2954" s="237" t="s">
        <v>4732</v>
      </c>
      <c r="G2954" s="237" t="s">
        <v>25</v>
      </c>
      <c r="H2954" s="237">
        <v>2</v>
      </c>
      <c r="I2954" s="237" t="s">
        <v>4733</v>
      </c>
      <c r="J2954" s="237" t="s">
        <v>4743</v>
      </c>
      <c r="K2954" s="237" t="s">
        <v>4745</v>
      </c>
      <c r="L2954" s="238">
        <v>44585</v>
      </c>
      <c r="M2954" s="237" t="s">
        <v>20</v>
      </c>
    </row>
    <row r="2955" spans="1:13" x14ac:dyDescent="0.35">
      <c r="A2955" s="239" t="s">
        <v>832</v>
      </c>
      <c r="B2955" s="239" t="s">
        <v>833</v>
      </c>
      <c r="C2955" s="239" t="s">
        <v>81</v>
      </c>
      <c r="D2955" s="239" t="s">
        <v>702</v>
      </c>
      <c r="E2955" s="239">
        <v>20700000</v>
      </c>
      <c r="F2955" s="239" t="s">
        <v>4732</v>
      </c>
      <c r="G2955" s="239" t="s">
        <v>25</v>
      </c>
      <c r="H2955" s="239">
        <v>2</v>
      </c>
      <c r="I2955" s="239" t="s">
        <v>4733</v>
      </c>
      <c r="J2955" s="239" t="s">
        <v>4743</v>
      </c>
      <c r="K2955" s="239" t="s">
        <v>4746</v>
      </c>
      <c r="L2955" s="240">
        <v>44585</v>
      </c>
      <c r="M2955" s="239" t="s">
        <v>20</v>
      </c>
    </row>
    <row r="2956" spans="1:13" x14ac:dyDescent="0.35">
      <c r="A2956" s="237" t="s">
        <v>832</v>
      </c>
      <c r="B2956" s="237" t="s">
        <v>833</v>
      </c>
      <c r="C2956" s="237" t="s">
        <v>81</v>
      </c>
      <c r="D2956" s="237" t="s">
        <v>682</v>
      </c>
      <c r="E2956" s="237">
        <v>4200000</v>
      </c>
      <c r="F2956" s="237" t="s">
        <v>4747</v>
      </c>
      <c r="G2956" s="237" t="s">
        <v>25</v>
      </c>
      <c r="H2956" s="237">
        <v>2</v>
      </c>
      <c r="I2956" s="237" t="s">
        <v>4748</v>
      </c>
      <c r="J2956" s="237"/>
      <c r="K2956" s="237" t="s">
        <v>4749</v>
      </c>
      <c r="L2956" s="238">
        <v>44585</v>
      </c>
      <c r="M2956" s="237" t="s">
        <v>20</v>
      </c>
    </row>
    <row r="2957" spans="1:13" x14ac:dyDescent="0.35">
      <c r="A2957" s="239" t="s">
        <v>79</v>
      </c>
      <c r="B2957" s="239" t="s">
        <v>80</v>
      </c>
      <c r="C2957" s="239" t="s">
        <v>81</v>
      </c>
      <c r="D2957" s="239" t="s">
        <v>696</v>
      </c>
      <c r="E2957" s="239">
        <v>3600000</v>
      </c>
      <c r="F2957" s="239" t="s">
        <v>4732</v>
      </c>
      <c r="G2957" s="239" t="s">
        <v>25</v>
      </c>
      <c r="H2957" s="239">
        <v>2</v>
      </c>
      <c r="I2957" s="239" t="s">
        <v>4733</v>
      </c>
      <c r="J2957" s="239"/>
      <c r="K2957" s="239" t="s">
        <v>4750</v>
      </c>
      <c r="L2957" s="240">
        <v>44585</v>
      </c>
      <c r="M2957" s="239" t="s">
        <v>20</v>
      </c>
    </row>
    <row r="2958" spans="1:13" x14ac:dyDescent="0.35">
      <c r="A2958" s="237" t="s">
        <v>79</v>
      </c>
      <c r="B2958" s="237" t="s">
        <v>80</v>
      </c>
      <c r="C2958" s="237" t="s">
        <v>81</v>
      </c>
      <c r="D2958" s="237" t="s">
        <v>706</v>
      </c>
      <c r="E2958" s="237">
        <v>6400000</v>
      </c>
      <c r="F2958" s="237" t="s">
        <v>4732</v>
      </c>
      <c r="G2958" s="237" t="s">
        <v>25</v>
      </c>
      <c r="H2958" s="237">
        <v>2</v>
      </c>
      <c r="I2958" s="237" t="s">
        <v>4733</v>
      </c>
      <c r="J2958" s="237"/>
      <c r="K2958" s="237" t="s">
        <v>4751</v>
      </c>
      <c r="L2958" s="238">
        <v>44585</v>
      </c>
      <c r="M2958" s="237" t="s">
        <v>20</v>
      </c>
    </row>
    <row r="2959" spans="1:13" x14ac:dyDescent="0.35">
      <c r="A2959" s="239" t="s">
        <v>79</v>
      </c>
      <c r="B2959" s="239" t="s">
        <v>80</v>
      </c>
      <c r="C2959" s="239" t="s">
        <v>81</v>
      </c>
      <c r="D2959" s="239" t="s">
        <v>698</v>
      </c>
      <c r="E2959" s="239">
        <v>8400000</v>
      </c>
      <c r="F2959" s="239" t="s">
        <v>4732</v>
      </c>
      <c r="G2959" s="239" t="s">
        <v>25</v>
      </c>
      <c r="H2959" s="239">
        <v>2</v>
      </c>
      <c r="I2959" s="239" t="s">
        <v>4733</v>
      </c>
      <c r="J2959" s="239"/>
      <c r="K2959" s="239" t="s">
        <v>4752</v>
      </c>
      <c r="L2959" s="240">
        <v>44585</v>
      </c>
      <c r="M2959" s="239" t="s">
        <v>20</v>
      </c>
    </row>
    <row r="2960" spans="1:13" x14ac:dyDescent="0.35">
      <c r="A2960" s="237" t="s">
        <v>79</v>
      </c>
      <c r="B2960" s="237" t="s">
        <v>80</v>
      </c>
      <c r="C2960" s="237" t="s">
        <v>81</v>
      </c>
      <c r="D2960" s="237" t="s">
        <v>704</v>
      </c>
      <c r="E2960" s="237">
        <v>8900000</v>
      </c>
      <c r="F2960" s="237" t="s">
        <v>4732</v>
      </c>
      <c r="G2960" s="237" t="s">
        <v>25</v>
      </c>
      <c r="H2960" s="237">
        <v>2</v>
      </c>
      <c r="I2960" s="237" t="s">
        <v>4733</v>
      </c>
      <c r="J2960" s="237"/>
      <c r="K2960" s="237" t="s">
        <v>4753</v>
      </c>
      <c r="L2960" s="238">
        <v>44585</v>
      </c>
      <c r="M2960" s="237" t="s">
        <v>20</v>
      </c>
    </row>
    <row r="2961" spans="1:13" x14ac:dyDescent="0.35">
      <c r="A2961" s="239" t="s">
        <v>79</v>
      </c>
      <c r="B2961" s="239" t="s">
        <v>80</v>
      </c>
      <c r="C2961" s="239" t="s">
        <v>81</v>
      </c>
      <c r="D2961" s="239" t="s">
        <v>692</v>
      </c>
      <c r="E2961" s="239">
        <v>3400000</v>
      </c>
      <c r="F2961" s="239" t="s">
        <v>4732</v>
      </c>
      <c r="G2961" s="239" t="s">
        <v>25</v>
      </c>
      <c r="H2961" s="239">
        <v>2</v>
      </c>
      <c r="I2961" s="239" t="s">
        <v>4733</v>
      </c>
      <c r="J2961" s="239"/>
      <c r="K2961" s="239" t="s">
        <v>4754</v>
      </c>
      <c r="L2961" s="240">
        <v>44585</v>
      </c>
      <c r="M2961" s="239" t="s">
        <v>20</v>
      </c>
    </row>
    <row r="2962" spans="1:13" x14ac:dyDescent="0.35">
      <c r="A2962" s="237" t="s">
        <v>79</v>
      </c>
      <c r="B2962" s="237" t="s">
        <v>80</v>
      </c>
      <c r="C2962" s="237" t="s">
        <v>81</v>
      </c>
      <c r="D2962" s="237" t="s">
        <v>875</v>
      </c>
      <c r="E2962" s="237">
        <v>30800000</v>
      </c>
      <c r="F2962" s="237" t="s">
        <v>4732</v>
      </c>
      <c r="G2962" s="237" t="s">
        <v>25</v>
      </c>
      <c r="H2962" s="237">
        <v>2</v>
      </c>
      <c r="I2962" s="237" t="s">
        <v>4733</v>
      </c>
      <c r="J2962" s="237"/>
      <c r="K2962" s="237" t="s">
        <v>4755</v>
      </c>
      <c r="L2962" s="238">
        <v>44585</v>
      </c>
      <c r="M2962" s="237" t="s">
        <v>20</v>
      </c>
    </row>
    <row r="2963" spans="1:13" x14ac:dyDescent="0.35">
      <c r="A2963" s="239" t="s">
        <v>79</v>
      </c>
      <c r="B2963" s="239" t="s">
        <v>80</v>
      </c>
      <c r="C2963" s="239" t="s">
        <v>81</v>
      </c>
      <c r="D2963" s="239" t="s">
        <v>242</v>
      </c>
      <c r="E2963" s="239">
        <v>527970</v>
      </c>
      <c r="F2963" s="239" t="s">
        <v>4740</v>
      </c>
      <c r="G2963" s="239" t="s">
        <v>25</v>
      </c>
      <c r="H2963" s="239">
        <v>2</v>
      </c>
      <c r="I2963" s="239" t="s">
        <v>4741</v>
      </c>
      <c r="J2963" s="239"/>
      <c r="K2963" s="239" t="s">
        <v>4756</v>
      </c>
      <c r="L2963" s="240">
        <v>44585</v>
      </c>
      <c r="M2963" s="239" t="s">
        <v>20</v>
      </c>
    </row>
    <row r="2964" spans="1:13" x14ac:dyDescent="0.35">
      <c r="A2964" s="237" t="s">
        <v>79</v>
      </c>
      <c r="B2964" s="237" t="s">
        <v>80</v>
      </c>
      <c r="C2964" s="237" t="s">
        <v>81</v>
      </c>
      <c r="D2964" s="237" t="s">
        <v>784</v>
      </c>
      <c r="E2964" s="237">
        <v>30700000</v>
      </c>
      <c r="F2964" s="237" t="s">
        <v>4732</v>
      </c>
      <c r="G2964" s="237" t="s">
        <v>25</v>
      </c>
      <c r="H2964" s="237">
        <v>2</v>
      </c>
      <c r="I2964" s="237" t="s">
        <v>4733</v>
      </c>
      <c r="J2964" s="237" t="s">
        <v>4743</v>
      </c>
      <c r="K2964" s="237" t="s">
        <v>4757</v>
      </c>
      <c r="L2964" s="238">
        <v>44585</v>
      </c>
      <c r="M2964" s="237" t="s">
        <v>20</v>
      </c>
    </row>
    <row r="2965" spans="1:13" x14ac:dyDescent="0.35">
      <c r="A2965" s="239" t="s">
        <v>79</v>
      </c>
      <c r="B2965" s="239" t="s">
        <v>80</v>
      </c>
      <c r="C2965" s="239" t="s">
        <v>81</v>
      </c>
      <c r="D2965" s="239" t="s">
        <v>779</v>
      </c>
      <c r="E2965" s="239">
        <v>27100000</v>
      </c>
      <c r="F2965" s="239" t="s">
        <v>4732</v>
      </c>
      <c r="G2965" s="239" t="s">
        <v>25</v>
      </c>
      <c r="H2965" s="239">
        <v>2</v>
      </c>
      <c r="I2965" s="239" t="s">
        <v>4733</v>
      </c>
      <c r="J2965" s="239" t="s">
        <v>4743</v>
      </c>
      <c r="K2965" s="239" t="s">
        <v>4758</v>
      </c>
      <c r="L2965" s="240">
        <v>44585</v>
      </c>
      <c r="M2965" s="239" t="s">
        <v>20</v>
      </c>
    </row>
    <row r="2966" spans="1:13" x14ac:dyDescent="0.35">
      <c r="A2966" s="237" t="s">
        <v>79</v>
      </c>
      <c r="B2966" s="237" t="s">
        <v>80</v>
      </c>
      <c r="C2966" s="237" t="s">
        <v>81</v>
      </c>
      <c r="D2966" s="237" t="s">
        <v>702</v>
      </c>
      <c r="E2966" s="237">
        <v>20700000</v>
      </c>
      <c r="F2966" s="237" t="s">
        <v>4732</v>
      </c>
      <c r="G2966" s="237" t="s">
        <v>25</v>
      </c>
      <c r="H2966" s="237">
        <v>2</v>
      </c>
      <c r="I2966" s="237" t="s">
        <v>4733</v>
      </c>
      <c r="J2966" s="237" t="s">
        <v>4743</v>
      </c>
      <c r="K2966" s="237" t="s">
        <v>4759</v>
      </c>
      <c r="L2966" s="238">
        <v>44585</v>
      </c>
      <c r="M2966" s="237" t="s">
        <v>20</v>
      </c>
    </row>
    <row r="2967" spans="1:13" x14ac:dyDescent="0.35">
      <c r="A2967" s="239" t="s">
        <v>79</v>
      </c>
      <c r="B2967" s="239" t="s">
        <v>80</v>
      </c>
      <c r="C2967" s="239" t="s">
        <v>81</v>
      </c>
      <c r="D2967" s="239" t="s">
        <v>682</v>
      </c>
      <c r="E2967" s="239">
        <v>4200000</v>
      </c>
      <c r="F2967" s="239" t="s">
        <v>4747</v>
      </c>
      <c r="G2967" s="239" t="s">
        <v>25</v>
      </c>
      <c r="H2967" s="239">
        <v>2</v>
      </c>
      <c r="I2967" s="239" t="s">
        <v>4748</v>
      </c>
      <c r="J2967" s="239"/>
      <c r="K2967" s="239" t="s">
        <v>4760</v>
      </c>
      <c r="L2967" s="240">
        <v>44585</v>
      </c>
      <c r="M2967" s="239" t="s">
        <v>20</v>
      </c>
    </row>
    <row r="2968" spans="1:13" x14ac:dyDescent="0.35">
      <c r="A2968" s="237" t="s">
        <v>832</v>
      </c>
      <c r="B2968" s="237" t="s">
        <v>833</v>
      </c>
      <c r="C2968" s="237" t="s">
        <v>81</v>
      </c>
      <c r="D2968" s="237" t="s">
        <v>59</v>
      </c>
      <c r="E2968" s="237">
        <v>35674</v>
      </c>
      <c r="F2968" s="237" t="s">
        <v>4761</v>
      </c>
      <c r="G2968" s="237" t="s">
        <v>25</v>
      </c>
      <c r="H2968" s="237">
        <v>2</v>
      </c>
      <c r="I2968" s="237" t="s">
        <v>4762</v>
      </c>
      <c r="J2968" s="237" t="s">
        <v>4763</v>
      </c>
      <c r="K2968" s="237" t="s">
        <v>4764</v>
      </c>
      <c r="L2968" s="238">
        <v>44585</v>
      </c>
      <c r="M2968" s="237" t="s">
        <v>20</v>
      </c>
    </row>
    <row r="2969" spans="1:13" x14ac:dyDescent="0.35">
      <c r="A2969" s="239" t="s">
        <v>79</v>
      </c>
      <c r="B2969" s="239" t="s">
        <v>80</v>
      </c>
      <c r="C2969" s="239" t="s">
        <v>81</v>
      </c>
      <c r="D2969" s="239" t="s">
        <v>59</v>
      </c>
      <c r="E2969" s="239">
        <v>35674</v>
      </c>
      <c r="F2969" s="239" t="s">
        <v>4761</v>
      </c>
      <c r="G2969" s="239" t="s">
        <v>25</v>
      </c>
      <c r="H2969" s="239">
        <v>2</v>
      </c>
      <c r="I2969" s="239" t="s">
        <v>4762</v>
      </c>
      <c r="J2969" s="239" t="s">
        <v>4763</v>
      </c>
      <c r="K2969" s="239" t="s">
        <v>4765</v>
      </c>
      <c r="L2969" s="240">
        <v>44585</v>
      </c>
      <c r="M2969" s="239" t="s">
        <v>20</v>
      </c>
    </row>
    <row r="2970" spans="1:13" x14ac:dyDescent="0.35">
      <c r="A2970" s="237" t="s">
        <v>832</v>
      </c>
      <c r="B2970" s="237" t="s">
        <v>833</v>
      </c>
      <c r="C2970" s="237" t="s">
        <v>81</v>
      </c>
      <c r="D2970" s="237" t="s">
        <v>61</v>
      </c>
      <c r="E2970" s="237">
        <v>1037</v>
      </c>
      <c r="F2970" s="237" t="s">
        <v>4766</v>
      </c>
      <c r="G2970" s="237" t="s">
        <v>25</v>
      </c>
      <c r="H2970" s="237">
        <v>2</v>
      </c>
      <c r="I2970" s="237" t="s">
        <v>4767</v>
      </c>
      <c r="J2970" s="237" t="s">
        <v>4768</v>
      </c>
      <c r="K2970" s="237" t="s">
        <v>4769</v>
      </c>
      <c r="L2970" s="238">
        <v>44585</v>
      </c>
      <c r="M2970" s="237" t="s">
        <v>20</v>
      </c>
    </row>
    <row r="2971" spans="1:13" x14ac:dyDescent="0.35">
      <c r="A2971" s="239" t="s">
        <v>832</v>
      </c>
      <c r="B2971" s="239" t="s">
        <v>833</v>
      </c>
      <c r="C2971" s="239" t="s">
        <v>81</v>
      </c>
      <c r="D2971" s="239" t="s">
        <v>57</v>
      </c>
      <c r="E2971" s="239">
        <v>448</v>
      </c>
      <c r="F2971" s="239" t="s">
        <v>4766</v>
      </c>
      <c r="G2971" s="239" t="s">
        <v>25</v>
      </c>
      <c r="H2971" s="239">
        <v>2</v>
      </c>
      <c r="I2971" s="239" t="s">
        <v>4767</v>
      </c>
      <c r="J2971" s="239" t="s">
        <v>4768</v>
      </c>
      <c r="K2971" s="239" t="s">
        <v>4770</v>
      </c>
      <c r="L2971" s="240">
        <v>44585</v>
      </c>
      <c r="M2971" s="239" t="s">
        <v>20</v>
      </c>
    </row>
    <row r="2972" spans="1:13" x14ac:dyDescent="0.35">
      <c r="A2972" s="237" t="s">
        <v>832</v>
      </c>
      <c r="B2972" s="237" t="s">
        <v>833</v>
      </c>
      <c r="C2972" s="237" t="s">
        <v>81</v>
      </c>
      <c r="D2972" s="237" t="s">
        <v>55</v>
      </c>
      <c r="E2972" s="237">
        <v>448</v>
      </c>
      <c r="F2972" s="237" t="s">
        <v>4766</v>
      </c>
      <c r="G2972" s="237" t="s">
        <v>25</v>
      </c>
      <c r="H2972" s="237">
        <v>2</v>
      </c>
      <c r="I2972" s="237" t="s">
        <v>4767</v>
      </c>
      <c r="J2972" s="237" t="s">
        <v>4768</v>
      </c>
      <c r="K2972" s="237" t="s">
        <v>4771</v>
      </c>
      <c r="L2972" s="238">
        <v>44585</v>
      </c>
      <c r="M2972" s="237" t="s">
        <v>20</v>
      </c>
    </row>
    <row r="2973" spans="1:13" x14ac:dyDescent="0.35">
      <c r="A2973" s="239" t="s">
        <v>79</v>
      </c>
      <c r="B2973" s="239" t="s">
        <v>80</v>
      </c>
      <c r="C2973" s="239" t="s">
        <v>81</v>
      </c>
      <c r="D2973" s="239" t="s">
        <v>61</v>
      </c>
      <c r="E2973" s="239">
        <v>1037</v>
      </c>
      <c r="F2973" s="239" t="s">
        <v>4766</v>
      </c>
      <c r="G2973" s="239" t="s">
        <v>25</v>
      </c>
      <c r="H2973" s="239">
        <v>2</v>
      </c>
      <c r="I2973" s="239" t="s">
        <v>4767</v>
      </c>
      <c r="J2973" s="239" t="s">
        <v>4768</v>
      </c>
      <c r="K2973" s="239" t="s">
        <v>4772</v>
      </c>
      <c r="L2973" s="240">
        <v>44585</v>
      </c>
      <c r="M2973" s="239" t="s">
        <v>20</v>
      </c>
    </row>
    <row r="2974" spans="1:13" x14ac:dyDescent="0.35">
      <c r="A2974" s="237" t="s">
        <v>79</v>
      </c>
      <c r="B2974" s="237" t="s">
        <v>80</v>
      </c>
      <c r="C2974" s="237" t="s">
        <v>81</v>
      </c>
      <c r="D2974" s="237" t="s">
        <v>57</v>
      </c>
      <c r="E2974" s="237">
        <v>333</v>
      </c>
      <c r="F2974" s="237" t="s">
        <v>4766</v>
      </c>
      <c r="G2974" s="237" t="s">
        <v>25</v>
      </c>
      <c r="H2974" s="237">
        <v>2</v>
      </c>
      <c r="I2974" s="237" t="s">
        <v>4767</v>
      </c>
      <c r="J2974" s="237" t="s">
        <v>4768</v>
      </c>
      <c r="K2974" s="237" t="s">
        <v>4773</v>
      </c>
      <c r="L2974" s="238">
        <v>44585</v>
      </c>
      <c r="M2974" s="237" t="s">
        <v>20</v>
      </c>
    </row>
    <row r="2975" spans="1:13" x14ac:dyDescent="0.35">
      <c r="A2975" s="239" t="s">
        <v>79</v>
      </c>
      <c r="B2975" s="239" t="s">
        <v>80</v>
      </c>
      <c r="C2975" s="239" t="s">
        <v>81</v>
      </c>
      <c r="D2975" s="239" t="s">
        <v>55</v>
      </c>
      <c r="E2975" s="239">
        <v>333</v>
      </c>
      <c r="F2975" s="239" t="s">
        <v>4766</v>
      </c>
      <c r="G2975" s="239" t="s">
        <v>25</v>
      </c>
      <c r="H2975" s="239">
        <v>2</v>
      </c>
      <c r="I2975" s="239" t="s">
        <v>4767</v>
      </c>
      <c r="J2975" s="239" t="s">
        <v>4768</v>
      </c>
      <c r="K2975" s="239" t="s">
        <v>4774</v>
      </c>
      <c r="L2975" s="240">
        <v>44585</v>
      </c>
      <c r="M2975" s="239" t="s">
        <v>20</v>
      </c>
    </row>
    <row r="2976" spans="1:13" x14ac:dyDescent="0.35">
      <c r="A2976" s="237" t="s">
        <v>453</v>
      </c>
      <c r="B2976" s="237" t="s">
        <v>454</v>
      </c>
      <c r="C2976" s="237" t="s">
        <v>455</v>
      </c>
      <c r="D2976" s="237" t="s">
        <v>784</v>
      </c>
      <c r="E2976" s="237">
        <v>3658807</v>
      </c>
      <c r="F2976" s="237" t="s">
        <v>4775</v>
      </c>
      <c r="G2976" s="237" t="s">
        <v>25</v>
      </c>
      <c r="H2976" s="237">
        <v>2</v>
      </c>
      <c r="I2976" s="237" t="s">
        <v>4776</v>
      </c>
      <c r="J2976" s="237" t="s">
        <v>4777</v>
      </c>
      <c r="K2976" s="237" t="s">
        <v>4778</v>
      </c>
      <c r="L2976" s="238">
        <v>44585</v>
      </c>
      <c r="M2976" s="237" t="s">
        <v>887</v>
      </c>
    </row>
    <row r="2977" spans="1:13" x14ac:dyDescent="0.35">
      <c r="A2977" s="239" t="s">
        <v>1026</v>
      </c>
      <c r="B2977" s="239" t="s">
        <v>1027</v>
      </c>
      <c r="C2977" s="239" t="s">
        <v>1028</v>
      </c>
      <c r="D2977" s="239" t="s">
        <v>779</v>
      </c>
      <c r="E2977" s="239">
        <v>3949650</v>
      </c>
      <c r="F2977" s="239" t="s">
        <v>4779</v>
      </c>
      <c r="G2977" s="239" t="s">
        <v>25</v>
      </c>
      <c r="H2977" s="239">
        <v>2</v>
      </c>
      <c r="I2977" s="239" t="s">
        <v>4780</v>
      </c>
      <c r="J2977" s="239" t="s">
        <v>4781</v>
      </c>
      <c r="K2977" s="239" t="s">
        <v>4782</v>
      </c>
      <c r="L2977" s="240">
        <v>44585</v>
      </c>
      <c r="M2977" s="239" t="s">
        <v>887</v>
      </c>
    </row>
    <row r="2978" spans="1:13" x14ac:dyDescent="0.35">
      <c r="A2978" s="237" t="s">
        <v>1026</v>
      </c>
      <c r="B2978" s="237" t="s">
        <v>1027</v>
      </c>
      <c r="C2978" s="237" t="s">
        <v>1028</v>
      </c>
      <c r="D2978" s="237" t="s">
        <v>702</v>
      </c>
      <c r="E2978" s="237">
        <v>2903043</v>
      </c>
      <c r="F2978" s="237" t="s">
        <v>4783</v>
      </c>
      <c r="G2978" s="237" t="s">
        <v>25</v>
      </c>
      <c r="H2978" s="237">
        <v>2</v>
      </c>
      <c r="I2978" s="237" t="s">
        <v>4784</v>
      </c>
      <c r="J2978" s="237" t="s">
        <v>4785</v>
      </c>
      <c r="K2978" s="237" t="s">
        <v>4786</v>
      </c>
      <c r="L2978" s="238">
        <v>44585</v>
      </c>
      <c r="M2978" s="237" t="s">
        <v>887</v>
      </c>
    </row>
    <row r="2979" spans="1:13" x14ac:dyDescent="0.35">
      <c r="A2979" s="239" t="s">
        <v>1026</v>
      </c>
      <c r="B2979" s="239" t="s">
        <v>1027</v>
      </c>
      <c r="C2979" s="239" t="s">
        <v>1028</v>
      </c>
      <c r="D2979" s="239" t="s">
        <v>696</v>
      </c>
      <c r="E2979" s="239">
        <v>1100000</v>
      </c>
      <c r="F2979" s="239" t="s">
        <v>4783</v>
      </c>
      <c r="G2979" s="239" t="s">
        <v>25</v>
      </c>
      <c r="H2979" s="239">
        <v>2</v>
      </c>
      <c r="I2979" s="239" t="s">
        <v>4784</v>
      </c>
      <c r="J2979" s="239" t="s">
        <v>4787</v>
      </c>
      <c r="K2979" s="239" t="s">
        <v>4788</v>
      </c>
      <c r="L2979" s="240">
        <v>44585</v>
      </c>
      <c r="M2979" s="239" t="s">
        <v>887</v>
      </c>
    </row>
    <row r="2980" spans="1:13" x14ac:dyDescent="0.35">
      <c r="A2980" s="237" t="s">
        <v>1026</v>
      </c>
      <c r="B2980" s="237" t="s">
        <v>1027</v>
      </c>
      <c r="C2980" s="237" t="s">
        <v>1028</v>
      </c>
      <c r="D2980" s="237" t="s">
        <v>706</v>
      </c>
      <c r="E2980" s="237">
        <v>1046607</v>
      </c>
      <c r="F2980" s="237" t="s">
        <v>4783</v>
      </c>
      <c r="G2980" s="237" t="s">
        <v>25</v>
      </c>
      <c r="H2980" s="237">
        <v>2</v>
      </c>
      <c r="I2980" s="237" t="s">
        <v>4784</v>
      </c>
      <c r="J2980" s="237" t="s">
        <v>4789</v>
      </c>
      <c r="K2980" s="237" t="s">
        <v>4790</v>
      </c>
      <c r="L2980" s="238">
        <v>44585</v>
      </c>
      <c r="M2980" s="237" t="s">
        <v>887</v>
      </c>
    </row>
    <row r="2981" spans="1:13" x14ac:dyDescent="0.35">
      <c r="A2981" s="239" t="s">
        <v>1026</v>
      </c>
      <c r="B2981" s="239" t="s">
        <v>1027</v>
      </c>
      <c r="C2981" s="239" t="s">
        <v>1028</v>
      </c>
      <c r="D2981" s="239" t="s">
        <v>698</v>
      </c>
      <c r="E2981" s="239">
        <v>0</v>
      </c>
      <c r="F2981" s="239" t="s">
        <v>17</v>
      </c>
      <c r="G2981" s="239" t="s">
        <v>17</v>
      </c>
      <c r="H2981" s="239" t="s">
        <v>17</v>
      </c>
      <c r="I2981" s="239" t="s">
        <v>17</v>
      </c>
      <c r="J2981" s="239" t="s">
        <v>17</v>
      </c>
      <c r="K2981" s="239" t="s">
        <v>4791</v>
      </c>
      <c r="L2981" s="240">
        <v>44585</v>
      </c>
      <c r="M2981" s="239" t="s">
        <v>887</v>
      </c>
    </row>
    <row r="2982" spans="1:13" x14ac:dyDescent="0.35">
      <c r="A2982" s="237" t="s">
        <v>1026</v>
      </c>
      <c r="B2982" s="237" t="s">
        <v>1027</v>
      </c>
      <c r="C2982" s="237" t="s">
        <v>1028</v>
      </c>
      <c r="D2982" s="237" t="s">
        <v>704</v>
      </c>
      <c r="E2982" s="237">
        <v>2903043</v>
      </c>
      <c r="F2982" s="237" t="s">
        <v>4783</v>
      </c>
      <c r="G2982" s="237" t="s">
        <v>25</v>
      </c>
      <c r="H2982" s="237">
        <v>2</v>
      </c>
      <c r="I2982" s="237" t="s">
        <v>4784</v>
      </c>
      <c r="J2982" s="237" t="s">
        <v>4792</v>
      </c>
      <c r="K2982" s="237" t="s">
        <v>4793</v>
      </c>
      <c r="L2982" s="238">
        <v>44585</v>
      </c>
      <c r="M2982" s="237" t="s">
        <v>887</v>
      </c>
    </row>
    <row r="2983" spans="1:13" x14ac:dyDescent="0.35">
      <c r="A2983" s="239" t="s">
        <v>1026</v>
      </c>
      <c r="B2983" s="239" t="s">
        <v>1027</v>
      </c>
      <c r="C2983" s="239" t="s">
        <v>1028</v>
      </c>
      <c r="D2983" s="239" t="s">
        <v>692</v>
      </c>
      <c r="E2983" s="239">
        <v>0</v>
      </c>
      <c r="F2983" s="239" t="s">
        <v>17</v>
      </c>
      <c r="G2983" s="239" t="s">
        <v>17</v>
      </c>
      <c r="H2983" s="239" t="s">
        <v>17</v>
      </c>
      <c r="I2983" s="239" t="s">
        <v>17</v>
      </c>
      <c r="J2983" s="239" t="s">
        <v>17</v>
      </c>
      <c r="K2983" s="239" t="s">
        <v>4794</v>
      </c>
      <c r="L2983" s="240">
        <v>44585</v>
      </c>
      <c r="M2983" s="239" t="s">
        <v>887</v>
      </c>
    </row>
    <row r="2984" spans="1:13" x14ac:dyDescent="0.35">
      <c r="A2984" s="237" t="s">
        <v>1026</v>
      </c>
      <c r="B2984" s="237" t="s">
        <v>1027</v>
      </c>
      <c r="C2984" s="237" t="s">
        <v>1028</v>
      </c>
      <c r="D2984" s="237" t="s">
        <v>784</v>
      </c>
      <c r="E2984" s="237">
        <v>5049650</v>
      </c>
      <c r="F2984" s="237" t="s">
        <v>4779</v>
      </c>
      <c r="G2984" s="237" t="s">
        <v>25</v>
      </c>
      <c r="H2984" s="237">
        <v>2</v>
      </c>
      <c r="I2984" s="237" t="s">
        <v>4780</v>
      </c>
      <c r="J2984" s="237" t="s">
        <v>4795</v>
      </c>
      <c r="K2984" s="237" t="s">
        <v>4796</v>
      </c>
      <c r="L2984" s="238">
        <v>44585</v>
      </c>
      <c r="M2984" s="237" t="s">
        <v>887</v>
      </c>
    </row>
    <row r="2985" spans="1:13" x14ac:dyDescent="0.35">
      <c r="A2985" s="239" t="s">
        <v>4797</v>
      </c>
      <c r="B2985" s="239" t="s">
        <v>4798</v>
      </c>
      <c r="C2985" s="239" t="s">
        <v>1147</v>
      </c>
      <c r="D2985" s="239" t="s">
        <v>875</v>
      </c>
      <c r="E2985" s="239">
        <v>27000000</v>
      </c>
      <c r="F2985" s="239" t="s">
        <v>4799</v>
      </c>
      <c r="G2985" s="239" t="s">
        <v>25</v>
      </c>
      <c r="H2985" s="239">
        <v>2</v>
      </c>
      <c r="I2985" s="239" t="s">
        <v>4800</v>
      </c>
      <c r="J2985" s="239" t="s">
        <v>4801</v>
      </c>
      <c r="K2985" s="239" t="s">
        <v>4802</v>
      </c>
      <c r="L2985" s="240">
        <v>44586</v>
      </c>
      <c r="M2985" s="239" t="s">
        <v>20</v>
      </c>
    </row>
    <row r="2986" spans="1:13" x14ac:dyDescent="0.35">
      <c r="A2986" s="237" t="s">
        <v>4797</v>
      </c>
      <c r="B2986" s="237" t="s">
        <v>4798</v>
      </c>
      <c r="C2986" s="237" t="s">
        <v>1147</v>
      </c>
      <c r="D2986" s="237" t="s">
        <v>59</v>
      </c>
      <c r="E2986" s="237" t="s">
        <v>17</v>
      </c>
      <c r="F2986" s="237" t="s">
        <v>17</v>
      </c>
      <c r="G2986" s="237" t="s">
        <v>22</v>
      </c>
      <c r="H2986" s="237">
        <v>3</v>
      </c>
      <c r="I2986" s="237" t="s">
        <v>17</v>
      </c>
      <c r="J2986" s="237" t="s">
        <v>17</v>
      </c>
      <c r="K2986" s="237" t="s">
        <v>4803</v>
      </c>
      <c r="L2986" s="238">
        <v>44586</v>
      </c>
      <c r="M2986" s="237" t="s">
        <v>20</v>
      </c>
    </row>
    <row r="2987" spans="1:13" x14ac:dyDescent="0.35">
      <c r="A2987" s="239" t="s">
        <v>4797</v>
      </c>
      <c r="B2987" s="239" t="s">
        <v>4798</v>
      </c>
      <c r="C2987" s="239" t="s">
        <v>1147</v>
      </c>
      <c r="D2987" s="239" t="s">
        <v>61</v>
      </c>
      <c r="E2987" s="239" t="s">
        <v>17</v>
      </c>
      <c r="F2987" s="239" t="s">
        <v>17</v>
      </c>
      <c r="G2987" s="239" t="s">
        <v>22</v>
      </c>
      <c r="H2987" s="239">
        <v>3</v>
      </c>
      <c r="I2987" s="239" t="s">
        <v>17</v>
      </c>
      <c r="J2987" s="239" t="s">
        <v>17</v>
      </c>
      <c r="K2987" s="239" t="s">
        <v>4804</v>
      </c>
      <c r="L2987" s="240">
        <v>44586</v>
      </c>
      <c r="M2987" s="239" t="s">
        <v>20</v>
      </c>
    </row>
    <row r="2988" spans="1:13" x14ac:dyDescent="0.35">
      <c r="A2988" s="237" t="s">
        <v>4797</v>
      </c>
      <c r="B2988" s="237" t="s">
        <v>4798</v>
      </c>
      <c r="C2988" s="237" t="s">
        <v>1147</v>
      </c>
      <c r="D2988" s="237" t="s">
        <v>2423</v>
      </c>
      <c r="E2988" s="237" t="s">
        <v>17</v>
      </c>
      <c r="F2988" s="237" t="s">
        <v>17</v>
      </c>
      <c r="G2988" s="237" t="s">
        <v>22</v>
      </c>
      <c r="H2988" s="237">
        <v>3</v>
      </c>
      <c r="I2988" s="237" t="s">
        <v>17</v>
      </c>
      <c r="J2988" s="237" t="s">
        <v>17</v>
      </c>
      <c r="K2988" s="237" t="s">
        <v>4805</v>
      </c>
      <c r="L2988" s="238">
        <v>44586</v>
      </c>
      <c r="M2988" s="237" t="s">
        <v>20</v>
      </c>
    </row>
    <row r="2989" spans="1:13" x14ac:dyDescent="0.35">
      <c r="A2989" s="239" t="s">
        <v>4797</v>
      </c>
      <c r="B2989" s="239" t="s">
        <v>4798</v>
      </c>
      <c r="C2989" s="239" t="s">
        <v>1147</v>
      </c>
      <c r="D2989" s="239" t="s">
        <v>28</v>
      </c>
      <c r="E2989" s="239" t="s">
        <v>17</v>
      </c>
      <c r="F2989" s="239" t="s">
        <v>17</v>
      </c>
      <c r="G2989" s="239" t="s">
        <v>22</v>
      </c>
      <c r="H2989" s="239">
        <v>3</v>
      </c>
      <c r="I2989" s="239" t="s">
        <v>17</v>
      </c>
      <c r="J2989" s="239" t="s">
        <v>17</v>
      </c>
      <c r="K2989" s="239" t="s">
        <v>4806</v>
      </c>
      <c r="L2989" s="240">
        <v>44586</v>
      </c>
      <c r="M2989" s="239" t="s">
        <v>20</v>
      </c>
    </row>
    <row r="2990" spans="1:13" x14ac:dyDescent="0.35">
      <c r="A2990" s="237" t="s">
        <v>4797</v>
      </c>
      <c r="B2990" s="237" t="s">
        <v>4798</v>
      </c>
      <c r="C2990" s="237" t="s">
        <v>1147</v>
      </c>
      <c r="D2990" s="237" t="s">
        <v>24</v>
      </c>
      <c r="E2990" s="237">
        <v>1</v>
      </c>
      <c r="F2990" s="237" t="s">
        <v>17</v>
      </c>
      <c r="G2990" s="237" t="s">
        <v>25</v>
      </c>
      <c r="H2990" s="237">
        <v>2</v>
      </c>
      <c r="I2990" s="237" t="s">
        <v>17</v>
      </c>
      <c r="J2990" s="237" t="s">
        <v>4671</v>
      </c>
      <c r="K2990" s="237" t="s">
        <v>4807</v>
      </c>
      <c r="L2990" s="238">
        <v>44586</v>
      </c>
      <c r="M2990" s="237" t="s">
        <v>20</v>
      </c>
    </row>
    <row r="2991" spans="1:13" x14ac:dyDescent="0.35">
      <c r="A2991" s="239" t="s">
        <v>4797</v>
      </c>
      <c r="B2991" s="239" t="s">
        <v>4798</v>
      </c>
      <c r="C2991" s="239" t="s">
        <v>1147</v>
      </c>
      <c r="D2991" s="239" t="s">
        <v>30</v>
      </c>
      <c r="E2991" s="239" t="s">
        <v>17</v>
      </c>
      <c r="F2991" s="239" t="s">
        <v>17</v>
      </c>
      <c r="G2991" s="239" t="s">
        <v>22</v>
      </c>
      <c r="H2991" s="239">
        <v>3</v>
      </c>
      <c r="I2991" s="239" t="s">
        <v>17</v>
      </c>
      <c r="J2991" s="239" t="s">
        <v>17</v>
      </c>
      <c r="K2991" s="239" t="s">
        <v>4808</v>
      </c>
      <c r="L2991" s="240">
        <v>44586</v>
      </c>
      <c r="M2991" s="239" t="s">
        <v>20</v>
      </c>
    </row>
    <row r="2992" spans="1:13" x14ac:dyDescent="0.35">
      <c r="A2992" s="237" t="s">
        <v>4797</v>
      </c>
      <c r="B2992" s="237" t="s">
        <v>4798</v>
      </c>
      <c r="C2992" s="237" t="s">
        <v>1147</v>
      </c>
      <c r="D2992" s="237" t="s">
        <v>32</v>
      </c>
      <c r="E2992" s="237" t="s">
        <v>17</v>
      </c>
      <c r="F2992" s="237" t="s">
        <v>17</v>
      </c>
      <c r="G2992" s="237" t="s">
        <v>22</v>
      </c>
      <c r="H2992" s="237">
        <v>3</v>
      </c>
      <c r="I2992" s="237" t="s">
        <v>17</v>
      </c>
      <c r="J2992" s="237" t="s">
        <v>17</v>
      </c>
      <c r="K2992" s="237" t="s">
        <v>4809</v>
      </c>
      <c r="L2992" s="238">
        <v>44586</v>
      </c>
      <c r="M2992" s="237" t="s">
        <v>20</v>
      </c>
    </row>
    <row r="2993" spans="1:13" x14ac:dyDescent="0.35">
      <c r="A2993" s="239" t="s">
        <v>1145</v>
      </c>
      <c r="B2993" s="239" t="s">
        <v>1146</v>
      </c>
      <c r="C2993" s="239" t="s">
        <v>1147</v>
      </c>
      <c r="D2993" s="239" t="s">
        <v>875</v>
      </c>
      <c r="E2993" s="239">
        <v>27000000</v>
      </c>
      <c r="F2993" s="239" t="s">
        <v>4799</v>
      </c>
      <c r="G2993" s="239" t="s">
        <v>25</v>
      </c>
      <c r="H2993" s="239">
        <v>2</v>
      </c>
      <c r="I2993" s="239" t="s">
        <v>4800</v>
      </c>
      <c r="J2993" s="239" t="s">
        <v>4801</v>
      </c>
      <c r="K2993" s="239" t="s">
        <v>4810</v>
      </c>
      <c r="L2993" s="240">
        <v>44586</v>
      </c>
      <c r="M2993" s="239" t="s">
        <v>20</v>
      </c>
    </row>
    <row r="2994" spans="1:13" x14ac:dyDescent="0.35">
      <c r="A2994" s="237" t="s">
        <v>1145</v>
      </c>
      <c r="B2994" s="237" t="s">
        <v>1146</v>
      </c>
      <c r="C2994" s="237" t="s">
        <v>1147</v>
      </c>
      <c r="D2994" s="237" t="s">
        <v>242</v>
      </c>
      <c r="E2994" s="237">
        <v>149752</v>
      </c>
      <c r="F2994" s="237" t="s">
        <v>4799</v>
      </c>
      <c r="G2994" s="237" t="s">
        <v>25</v>
      </c>
      <c r="H2994" s="237">
        <v>2</v>
      </c>
      <c r="I2994" s="237" t="s">
        <v>4800</v>
      </c>
      <c r="J2994" s="237" t="s">
        <v>4811</v>
      </c>
      <c r="K2994" s="237" t="s">
        <v>4812</v>
      </c>
      <c r="L2994" s="238">
        <v>44586</v>
      </c>
      <c r="M2994" s="237" t="s">
        <v>20</v>
      </c>
    </row>
    <row r="2995" spans="1:13" x14ac:dyDescent="0.35">
      <c r="A2995" s="239" t="s">
        <v>1145</v>
      </c>
      <c r="B2995" s="239" t="s">
        <v>1146</v>
      </c>
      <c r="C2995" s="239" t="s">
        <v>1147</v>
      </c>
      <c r="D2995" s="239" t="s">
        <v>784</v>
      </c>
      <c r="E2995" s="239">
        <v>6348000</v>
      </c>
      <c r="F2995" s="239" t="s">
        <v>4799</v>
      </c>
      <c r="G2995" s="239" t="s">
        <v>25</v>
      </c>
      <c r="H2995" s="239">
        <v>2</v>
      </c>
      <c r="I2995" s="239" t="s">
        <v>4800</v>
      </c>
      <c r="J2995" s="239" t="s">
        <v>4813</v>
      </c>
      <c r="K2995" s="239" t="s">
        <v>4814</v>
      </c>
      <c r="L2995" s="240">
        <v>44586</v>
      </c>
      <c r="M2995" s="239" t="s">
        <v>20</v>
      </c>
    </row>
    <row r="2996" spans="1:13" x14ac:dyDescent="0.35">
      <c r="A2996" s="237" t="s">
        <v>1145</v>
      </c>
      <c r="B2996" s="237" t="s">
        <v>1146</v>
      </c>
      <c r="C2996" s="237" t="s">
        <v>1147</v>
      </c>
      <c r="D2996" s="237" t="s">
        <v>779</v>
      </c>
      <c r="E2996" s="237">
        <v>3549000</v>
      </c>
      <c r="F2996" s="237" t="s">
        <v>4815</v>
      </c>
      <c r="G2996" s="237" t="s">
        <v>50</v>
      </c>
      <c r="H2996" s="237">
        <v>1</v>
      </c>
      <c r="I2996" s="237" t="s">
        <v>4816</v>
      </c>
      <c r="J2996" s="237" t="s">
        <v>4817</v>
      </c>
      <c r="K2996" s="237" t="s">
        <v>4818</v>
      </c>
      <c r="L2996" s="238">
        <v>44586</v>
      </c>
      <c r="M2996" s="237" t="s">
        <v>20</v>
      </c>
    </row>
    <row r="2997" spans="1:13" x14ac:dyDescent="0.35">
      <c r="A2997" s="239" t="s">
        <v>1145</v>
      </c>
      <c r="B2997" s="239" t="s">
        <v>1146</v>
      </c>
      <c r="C2997" s="239" t="s">
        <v>1147</v>
      </c>
      <c r="D2997" s="239" t="s">
        <v>682</v>
      </c>
      <c r="E2997" s="239">
        <v>3000</v>
      </c>
      <c r="F2997" s="239" t="s">
        <v>4819</v>
      </c>
      <c r="G2997" s="239" t="s">
        <v>25</v>
      </c>
      <c r="H2997" s="239">
        <v>2</v>
      </c>
      <c r="I2997" s="239" t="s">
        <v>4820</v>
      </c>
      <c r="J2997" s="239" t="s">
        <v>4821</v>
      </c>
      <c r="K2997" s="239" t="s">
        <v>4822</v>
      </c>
      <c r="L2997" s="240">
        <v>44586</v>
      </c>
      <c r="M2997" s="239" t="s">
        <v>20</v>
      </c>
    </row>
    <row r="2998" spans="1:13" x14ac:dyDescent="0.35">
      <c r="A2998" s="237" t="s">
        <v>1145</v>
      </c>
      <c r="B2998" s="237" t="s">
        <v>1146</v>
      </c>
      <c r="C2998" s="237" t="s">
        <v>1147</v>
      </c>
      <c r="D2998" s="237" t="s">
        <v>702</v>
      </c>
      <c r="E2998" s="237">
        <v>1637000</v>
      </c>
      <c r="F2998" s="237" t="s">
        <v>4815</v>
      </c>
      <c r="G2998" s="237" t="s">
        <v>50</v>
      </c>
      <c r="H2998" s="237">
        <v>1</v>
      </c>
      <c r="I2998" s="237" t="s">
        <v>4816</v>
      </c>
      <c r="J2998" s="237" t="s">
        <v>4823</v>
      </c>
      <c r="K2998" s="237" t="s">
        <v>4824</v>
      </c>
      <c r="L2998" s="238">
        <v>44586</v>
      </c>
      <c r="M2998" s="237" t="s">
        <v>20</v>
      </c>
    </row>
    <row r="2999" spans="1:13" x14ac:dyDescent="0.35">
      <c r="A2999" s="239" t="s">
        <v>1145</v>
      </c>
      <c r="B2999" s="239" t="s">
        <v>1146</v>
      </c>
      <c r="C2999" s="239" t="s">
        <v>1147</v>
      </c>
      <c r="D2999" s="239" t="s">
        <v>696</v>
      </c>
      <c r="E2999" s="239">
        <v>2799000</v>
      </c>
      <c r="F2999" s="239" t="s">
        <v>4815</v>
      </c>
      <c r="G2999" s="239" t="s">
        <v>50</v>
      </c>
      <c r="H2999" s="239">
        <v>1</v>
      </c>
      <c r="I2999" s="239" t="s">
        <v>4816</v>
      </c>
      <c r="J2999" s="239" t="s">
        <v>4474</v>
      </c>
      <c r="K2999" s="239" t="s">
        <v>4825</v>
      </c>
      <c r="L2999" s="240">
        <v>44586</v>
      </c>
      <c r="M2999" s="239" t="s">
        <v>20</v>
      </c>
    </row>
    <row r="3000" spans="1:13" x14ac:dyDescent="0.35">
      <c r="A3000" s="237" t="s">
        <v>1145</v>
      </c>
      <c r="B3000" s="237" t="s">
        <v>1146</v>
      </c>
      <c r="C3000" s="237" t="s">
        <v>1147</v>
      </c>
      <c r="D3000" s="237" t="s">
        <v>706</v>
      </c>
      <c r="E3000" s="237">
        <v>1912000</v>
      </c>
      <c r="F3000" s="237" t="s">
        <v>4815</v>
      </c>
      <c r="G3000" s="237" t="s">
        <v>50</v>
      </c>
      <c r="H3000" s="237">
        <v>1</v>
      </c>
      <c r="I3000" s="237" t="s">
        <v>4816</v>
      </c>
      <c r="J3000" s="237" t="s">
        <v>4476</v>
      </c>
      <c r="K3000" s="237" t="s">
        <v>4826</v>
      </c>
      <c r="L3000" s="238">
        <v>44586</v>
      </c>
      <c r="M3000" s="237" t="s">
        <v>20</v>
      </c>
    </row>
    <row r="3001" spans="1:13" x14ac:dyDescent="0.35">
      <c r="A3001" s="239" t="s">
        <v>1145</v>
      </c>
      <c r="B3001" s="239" t="s">
        <v>1146</v>
      </c>
      <c r="C3001" s="239" t="s">
        <v>1147</v>
      </c>
      <c r="D3001" s="239" t="s">
        <v>698</v>
      </c>
      <c r="E3001" s="239">
        <v>1303000</v>
      </c>
      <c r="F3001" s="239" t="s">
        <v>4815</v>
      </c>
      <c r="G3001" s="239" t="s">
        <v>50</v>
      </c>
      <c r="H3001" s="239">
        <v>1</v>
      </c>
      <c r="I3001" s="239" t="s">
        <v>4816</v>
      </c>
      <c r="J3001" s="239" t="s">
        <v>4827</v>
      </c>
      <c r="K3001" s="239" t="s">
        <v>4828</v>
      </c>
      <c r="L3001" s="240">
        <v>44586</v>
      </c>
      <c r="M3001" s="239" t="s">
        <v>20</v>
      </c>
    </row>
    <row r="3002" spans="1:13" x14ac:dyDescent="0.35">
      <c r="A3002" s="237" t="s">
        <v>1145</v>
      </c>
      <c r="B3002" s="237" t="s">
        <v>1146</v>
      </c>
      <c r="C3002" s="237" t="s">
        <v>1147</v>
      </c>
      <c r="D3002" s="237" t="s">
        <v>704</v>
      </c>
      <c r="E3002" s="237">
        <v>334000</v>
      </c>
      <c r="F3002" s="237" t="s">
        <v>4815</v>
      </c>
      <c r="G3002" s="237" t="s">
        <v>50</v>
      </c>
      <c r="H3002" s="237">
        <v>1</v>
      </c>
      <c r="I3002" s="237" t="s">
        <v>4816</v>
      </c>
      <c r="J3002" s="237" t="s">
        <v>4829</v>
      </c>
      <c r="K3002" s="237" t="s">
        <v>4830</v>
      </c>
      <c r="L3002" s="238">
        <v>44586</v>
      </c>
      <c r="M3002" s="237" t="s">
        <v>20</v>
      </c>
    </row>
    <row r="3003" spans="1:13" x14ac:dyDescent="0.35">
      <c r="A3003" s="239" t="s">
        <v>1145</v>
      </c>
      <c r="B3003" s="239" t="s">
        <v>1146</v>
      </c>
      <c r="C3003" s="239" t="s">
        <v>1147</v>
      </c>
      <c r="D3003" s="239" t="s">
        <v>692</v>
      </c>
      <c r="E3003" s="239">
        <v>0</v>
      </c>
      <c r="F3003" s="239" t="s">
        <v>4815</v>
      </c>
      <c r="G3003" s="239" t="s">
        <v>50</v>
      </c>
      <c r="H3003" s="239">
        <v>1</v>
      </c>
      <c r="I3003" s="239" t="s">
        <v>4816</v>
      </c>
      <c r="J3003" s="239" t="s">
        <v>4831</v>
      </c>
      <c r="K3003" s="239" t="s">
        <v>4832</v>
      </c>
      <c r="L3003" s="240">
        <v>44586</v>
      </c>
      <c r="M3003" s="239" t="s">
        <v>20</v>
      </c>
    </row>
    <row r="3004" spans="1:13" x14ac:dyDescent="0.35">
      <c r="A3004" s="237" t="s">
        <v>1145</v>
      </c>
      <c r="B3004" s="237" t="s">
        <v>1146</v>
      </c>
      <c r="C3004" s="237" t="s">
        <v>1147</v>
      </c>
      <c r="D3004" s="237" t="s">
        <v>24</v>
      </c>
      <c r="E3004" s="237">
        <v>1</v>
      </c>
      <c r="F3004" s="237" t="s">
        <v>17</v>
      </c>
      <c r="G3004" s="237" t="s">
        <v>25</v>
      </c>
      <c r="H3004" s="237">
        <v>2</v>
      </c>
      <c r="I3004" s="237" t="s">
        <v>17</v>
      </c>
      <c r="J3004" s="237" t="s">
        <v>4833</v>
      </c>
      <c r="K3004" s="237" t="s">
        <v>4834</v>
      </c>
      <c r="L3004" s="238">
        <v>44586</v>
      </c>
      <c r="M3004" s="237" t="s">
        <v>20</v>
      </c>
    </row>
    <row r="3005" spans="1:13" x14ac:dyDescent="0.35">
      <c r="A3005" s="239" t="s">
        <v>4835</v>
      </c>
      <c r="B3005" s="239" t="s">
        <v>4836</v>
      </c>
      <c r="C3005" s="239" t="s">
        <v>1147</v>
      </c>
      <c r="D3005" s="239" t="s">
        <v>875</v>
      </c>
      <c r="E3005" s="239">
        <v>27000000</v>
      </c>
      <c r="F3005" s="239" t="s">
        <v>4799</v>
      </c>
      <c r="G3005" s="239" t="s">
        <v>25</v>
      </c>
      <c r="H3005" s="239">
        <v>2</v>
      </c>
      <c r="I3005" s="239" t="s">
        <v>4800</v>
      </c>
      <c r="J3005" s="239" t="s">
        <v>4801</v>
      </c>
      <c r="K3005" s="239" t="s">
        <v>4837</v>
      </c>
      <c r="L3005" s="240">
        <v>44586</v>
      </c>
      <c r="M3005" s="239" t="s">
        <v>20</v>
      </c>
    </row>
    <row r="3006" spans="1:13" x14ac:dyDescent="0.35">
      <c r="A3006" s="237" t="s">
        <v>4835</v>
      </c>
      <c r="B3006" s="237" t="s">
        <v>4836</v>
      </c>
      <c r="C3006" s="237" t="s">
        <v>1147</v>
      </c>
      <c r="D3006" s="237" t="s">
        <v>59</v>
      </c>
      <c r="E3006" s="237" t="s">
        <v>17</v>
      </c>
      <c r="F3006" s="237" t="s">
        <v>17</v>
      </c>
      <c r="G3006" s="237" t="s">
        <v>22</v>
      </c>
      <c r="H3006" s="237">
        <v>3</v>
      </c>
      <c r="I3006" s="237" t="s">
        <v>17</v>
      </c>
      <c r="J3006" s="237" t="s">
        <v>17</v>
      </c>
      <c r="K3006" s="237" t="s">
        <v>4838</v>
      </c>
      <c r="L3006" s="238">
        <v>44586</v>
      </c>
      <c r="M3006" s="237" t="s">
        <v>20</v>
      </c>
    </row>
    <row r="3007" spans="1:13" x14ac:dyDescent="0.35">
      <c r="A3007" s="239" t="s">
        <v>4835</v>
      </c>
      <c r="B3007" s="239" t="s">
        <v>4836</v>
      </c>
      <c r="C3007" s="239" t="s">
        <v>1147</v>
      </c>
      <c r="D3007" s="239" t="s">
        <v>61</v>
      </c>
      <c r="E3007" s="239" t="s">
        <v>17</v>
      </c>
      <c r="F3007" s="239" t="s">
        <v>17</v>
      </c>
      <c r="G3007" s="239" t="s">
        <v>22</v>
      </c>
      <c r="H3007" s="239">
        <v>3</v>
      </c>
      <c r="I3007" s="239" t="s">
        <v>17</v>
      </c>
      <c r="J3007" s="239" t="s">
        <v>17</v>
      </c>
      <c r="K3007" s="239" t="s">
        <v>4839</v>
      </c>
      <c r="L3007" s="240">
        <v>44586</v>
      </c>
      <c r="M3007" s="239" t="s">
        <v>20</v>
      </c>
    </row>
    <row r="3008" spans="1:13" x14ac:dyDescent="0.35">
      <c r="A3008" s="237" t="s">
        <v>4835</v>
      </c>
      <c r="B3008" s="237" t="s">
        <v>4836</v>
      </c>
      <c r="C3008" s="237" t="s">
        <v>1147</v>
      </c>
      <c r="D3008" s="237" t="s">
        <v>2423</v>
      </c>
      <c r="E3008" s="237" t="s">
        <v>17</v>
      </c>
      <c r="F3008" s="237" t="s">
        <v>17</v>
      </c>
      <c r="G3008" s="237" t="s">
        <v>22</v>
      </c>
      <c r="H3008" s="237">
        <v>3</v>
      </c>
      <c r="I3008" s="237" t="s">
        <v>17</v>
      </c>
      <c r="J3008" s="237" t="s">
        <v>17</v>
      </c>
      <c r="K3008" s="237" t="s">
        <v>4840</v>
      </c>
      <c r="L3008" s="238">
        <v>44586</v>
      </c>
      <c r="M3008" s="237" t="s">
        <v>20</v>
      </c>
    </row>
    <row r="3009" spans="1:13" x14ac:dyDescent="0.35">
      <c r="A3009" s="239" t="s">
        <v>4835</v>
      </c>
      <c r="B3009" s="239" t="s">
        <v>4836</v>
      </c>
      <c r="C3009" s="239" t="s">
        <v>1147</v>
      </c>
      <c r="D3009" s="239" t="s">
        <v>28</v>
      </c>
      <c r="E3009" s="239" t="s">
        <v>17</v>
      </c>
      <c r="F3009" s="239" t="s">
        <v>17</v>
      </c>
      <c r="G3009" s="239" t="s">
        <v>22</v>
      </c>
      <c r="H3009" s="239">
        <v>3</v>
      </c>
      <c r="I3009" s="239" t="s">
        <v>17</v>
      </c>
      <c r="J3009" s="239" t="s">
        <v>17</v>
      </c>
      <c r="K3009" s="239" t="s">
        <v>4841</v>
      </c>
      <c r="L3009" s="240">
        <v>44586</v>
      </c>
      <c r="M3009" s="239" t="s">
        <v>20</v>
      </c>
    </row>
    <row r="3010" spans="1:13" x14ac:dyDescent="0.35">
      <c r="A3010" s="237" t="s">
        <v>4835</v>
      </c>
      <c r="B3010" s="237" t="s">
        <v>4836</v>
      </c>
      <c r="C3010" s="237" t="s">
        <v>1147</v>
      </c>
      <c r="D3010" s="237" t="s">
        <v>24</v>
      </c>
      <c r="E3010" s="237">
        <v>2</v>
      </c>
      <c r="F3010" s="237" t="s">
        <v>17</v>
      </c>
      <c r="G3010" s="237" t="s">
        <v>25</v>
      </c>
      <c r="H3010" s="237">
        <v>2</v>
      </c>
      <c r="I3010" s="237" t="s">
        <v>17</v>
      </c>
      <c r="J3010" s="237" t="s">
        <v>4671</v>
      </c>
      <c r="K3010" s="237" t="s">
        <v>4842</v>
      </c>
      <c r="L3010" s="238">
        <v>44586</v>
      </c>
      <c r="M3010" s="237" t="s">
        <v>20</v>
      </c>
    </row>
    <row r="3011" spans="1:13" x14ac:dyDescent="0.35">
      <c r="A3011" s="239" t="s">
        <v>4835</v>
      </c>
      <c r="B3011" s="239" t="s">
        <v>4836</v>
      </c>
      <c r="C3011" s="239" t="s">
        <v>1147</v>
      </c>
      <c r="D3011" s="239" t="s">
        <v>30</v>
      </c>
      <c r="E3011" s="239" t="s">
        <v>17</v>
      </c>
      <c r="F3011" s="239" t="s">
        <v>17</v>
      </c>
      <c r="G3011" s="239" t="s">
        <v>22</v>
      </c>
      <c r="H3011" s="239">
        <v>3</v>
      </c>
      <c r="I3011" s="239" t="s">
        <v>17</v>
      </c>
      <c r="J3011" s="239" t="s">
        <v>17</v>
      </c>
      <c r="K3011" s="239" t="s">
        <v>4843</v>
      </c>
      <c r="L3011" s="240">
        <v>44586</v>
      </c>
      <c r="M3011" s="239" t="s">
        <v>20</v>
      </c>
    </row>
    <row r="3012" spans="1:13" x14ac:dyDescent="0.35">
      <c r="A3012" s="237" t="s">
        <v>4835</v>
      </c>
      <c r="B3012" s="237" t="s">
        <v>4836</v>
      </c>
      <c r="C3012" s="237" t="s">
        <v>1147</v>
      </c>
      <c r="D3012" s="237" t="s">
        <v>32</v>
      </c>
      <c r="E3012" s="237" t="s">
        <v>17</v>
      </c>
      <c r="F3012" s="237" t="s">
        <v>17</v>
      </c>
      <c r="G3012" s="237" t="s">
        <v>22</v>
      </c>
      <c r="H3012" s="237">
        <v>3</v>
      </c>
      <c r="I3012" s="237" t="s">
        <v>17</v>
      </c>
      <c r="J3012" s="237" t="s">
        <v>17</v>
      </c>
      <c r="K3012" s="237" t="s">
        <v>4844</v>
      </c>
      <c r="L3012" s="238">
        <v>44586</v>
      </c>
      <c r="M3012" s="237" t="s">
        <v>20</v>
      </c>
    </row>
    <row r="3013" spans="1:13" x14ac:dyDescent="0.35">
      <c r="A3013" s="239" t="s">
        <v>4835</v>
      </c>
      <c r="B3013" s="239" t="s">
        <v>4836</v>
      </c>
      <c r="C3013" s="239" t="s">
        <v>1147</v>
      </c>
      <c r="D3013" s="239" t="s">
        <v>3004</v>
      </c>
      <c r="E3013" s="239">
        <v>0</v>
      </c>
      <c r="F3013" s="239" t="s">
        <v>2484</v>
      </c>
      <c r="G3013" s="239" t="s">
        <v>25</v>
      </c>
      <c r="H3013" s="239">
        <v>2</v>
      </c>
      <c r="I3013" s="239" t="s">
        <v>17</v>
      </c>
      <c r="J3013" s="239" t="s">
        <v>17</v>
      </c>
      <c r="K3013" s="239" t="s">
        <v>4845</v>
      </c>
      <c r="L3013" s="240">
        <v>44586</v>
      </c>
      <c r="M3013" s="239" t="s">
        <v>20</v>
      </c>
    </row>
    <row r="3014" spans="1:13" x14ac:dyDescent="0.35">
      <c r="A3014" s="237" t="s">
        <v>4835</v>
      </c>
      <c r="B3014" s="237" t="s">
        <v>4836</v>
      </c>
      <c r="C3014" s="237" t="s">
        <v>1147</v>
      </c>
      <c r="D3014" s="237" t="s">
        <v>3006</v>
      </c>
      <c r="E3014" s="237">
        <v>0</v>
      </c>
      <c r="F3014" s="237" t="s">
        <v>2484</v>
      </c>
      <c r="G3014" s="237" t="s">
        <v>25</v>
      </c>
      <c r="H3014" s="237">
        <v>2</v>
      </c>
      <c r="I3014" s="237" t="s">
        <v>17</v>
      </c>
      <c r="J3014" s="237" t="s">
        <v>17</v>
      </c>
      <c r="K3014" s="237" t="s">
        <v>4846</v>
      </c>
      <c r="L3014" s="238">
        <v>44586</v>
      </c>
      <c r="M3014" s="237" t="s">
        <v>20</v>
      </c>
    </row>
    <row r="3015" spans="1:13" x14ac:dyDescent="0.35">
      <c r="A3015" s="239" t="s">
        <v>4835</v>
      </c>
      <c r="B3015" s="239" t="s">
        <v>4836</v>
      </c>
      <c r="C3015" s="239" t="s">
        <v>1147</v>
      </c>
      <c r="D3015" s="239" t="s">
        <v>3008</v>
      </c>
      <c r="E3015" s="239">
        <v>0</v>
      </c>
      <c r="F3015" s="239" t="s">
        <v>2484</v>
      </c>
      <c r="G3015" s="239" t="s">
        <v>25</v>
      </c>
      <c r="H3015" s="239">
        <v>2</v>
      </c>
      <c r="I3015" s="239" t="s">
        <v>17</v>
      </c>
      <c r="J3015" s="239" t="s">
        <v>17</v>
      </c>
      <c r="K3015" s="239" t="s">
        <v>4847</v>
      </c>
      <c r="L3015" s="240">
        <v>44586</v>
      </c>
      <c r="M3015" s="239" t="s">
        <v>20</v>
      </c>
    </row>
    <row r="3016" spans="1:13" x14ac:dyDescent="0.35">
      <c r="A3016" s="237" t="s">
        <v>4835</v>
      </c>
      <c r="B3016" s="237" t="s">
        <v>4836</v>
      </c>
      <c r="C3016" s="237" t="s">
        <v>1147</v>
      </c>
      <c r="D3016" s="237" t="s">
        <v>3010</v>
      </c>
      <c r="E3016" s="237">
        <v>1</v>
      </c>
      <c r="F3016" s="237" t="s">
        <v>2484</v>
      </c>
      <c r="G3016" s="237" t="s">
        <v>25</v>
      </c>
      <c r="H3016" s="237">
        <v>2</v>
      </c>
      <c r="I3016" s="237" t="s">
        <v>17</v>
      </c>
      <c r="J3016" s="237" t="s">
        <v>17</v>
      </c>
      <c r="K3016" s="237" t="s">
        <v>4848</v>
      </c>
      <c r="L3016" s="238">
        <v>44586</v>
      </c>
      <c r="M3016" s="237" t="s">
        <v>20</v>
      </c>
    </row>
    <row r="3017" spans="1:13" x14ac:dyDescent="0.35">
      <c r="A3017" s="239" t="s">
        <v>4835</v>
      </c>
      <c r="B3017" s="239" t="s">
        <v>4836</v>
      </c>
      <c r="C3017" s="239" t="s">
        <v>1147</v>
      </c>
      <c r="D3017" s="239" t="s">
        <v>3012</v>
      </c>
      <c r="E3017" s="239">
        <v>3</v>
      </c>
      <c r="F3017" s="239" t="s">
        <v>2484</v>
      </c>
      <c r="G3017" s="239" t="s">
        <v>25</v>
      </c>
      <c r="H3017" s="239">
        <v>2</v>
      </c>
      <c r="I3017" s="239" t="s">
        <v>17</v>
      </c>
      <c r="J3017" s="239" t="s">
        <v>17</v>
      </c>
      <c r="K3017" s="239" t="s">
        <v>4849</v>
      </c>
      <c r="L3017" s="240">
        <v>44586</v>
      </c>
      <c r="M3017" s="239" t="s">
        <v>20</v>
      </c>
    </row>
    <row r="3018" spans="1:13" x14ac:dyDescent="0.35">
      <c r="A3018" s="237" t="s">
        <v>4835</v>
      </c>
      <c r="B3018" s="237" t="s">
        <v>4836</v>
      </c>
      <c r="C3018" s="237" t="s">
        <v>1147</v>
      </c>
      <c r="D3018" s="237" t="s">
        <v>3027</v>
      </c>
      <c r="E3018" s="237">
        <v>0</v>
      </c>
      <c r="F3018" s="237" t="s">
        <v>2484</v>
      </c>
      <c r="G3018" s="237" t="s">
        <v>25</v>
      </c>
      <c r="H3018" s="237">
        <v>2</v>
      </c>
      <c r="I3018" s="237" t="s">
        <v>17</v>
      </c>
      <c r="J3018" s="237" t="s">
        <v>17</v>
      </c>
      <c r="K3018" s="237" t="s">
        <v>4850</v>
      </c>
      <c r="L3018" s="238">
        <v>44586</v>
      </c>
      <c r="M3018" s="237" t="s">
        <v>20</v>
      </c>
    </row>
    <row r="3019" spans="1:13" x14ac:dyDescent="0.35">
      <c r="A3019" s="239" t="s">
        <v>4835</v>
      </c>
      <c r="B3019" s="239" t="s">
        <v>4836</v>
      </c>
      <c r="C3019" s="239" t="s">
        <v>1147</v>
      </c>
      <c r="D3019" s="239" t="s">
        <v>3014</v>
      </c>
      <c r="E3019" s="239">
        <v>0</v>
      </c>
      <c r="F3019" s="239" t="s">
        <v>2484</v>
      </c>
      <c r="G3019" s="239" t="s">
        <v>25</v>
      </c>
      <c r="H3019" s="239">
        <v>2</v>
      </c>
      <c r="I3019" s="239" t="s">
        <v>17</v>
      </c>
      <c r="J3019" s="239" t="s">
        <v>17</v>
      </c>
      <c r="K3019" s="239" t="s">
        <v>4851</v>
      </c>
      <c r="L3019" s="240">
        <v>44586</v>
      </c>
      <c r="M3019" s="239" t="s">
        <v>20</v>
      </c>
    </row>
    <row r="3020" spans="1:13" x14ac:dyDescent="0.35">
      <c r="A3020" s="237" t="s">
        <v>4835</v>
      </c>
      <c r="B3020" s="237" t="s">
        <v>4836</v>
      </c>
      <c r="C3020" s="237" t="s">
        <v>1147</v>
      </c>
      <c r="D3020" s="237" t="s">
        <v>3016</v>
      </c>
      <c r="E3020" s="237">
        <v>0</v>
      </c>
      <c r="F3020" s="237" t="s">
        <v>2484</v>
      </c>
      <c r="G3020" s="237" t="s">
        <v>25</v>
      </c>
      <c r="H3020" s="237">
        <v>2</v>
      </c>
      <c r="I3020" s="237" t="s">
        <v>17</v>
      </c>
      <c r="J3020" s="237" t="s">
        <v>17</v>
      </c>
      <c r="K3020" s="237" t="s">
        <v>4852</v>
      </c>
      <c r="L3020" s="238">
        <v>44586</v>
      </c>
      <c r="M3020" s="237" t="s">
        <v>20</v>
      </c>
    </row>
    <row r="3021" spans="1:13" x14ac:dyDescent="0.35">
      <c r="A3021" s="239" t="s">
        <v>4835</v>
      </c>
      <c r="B3021" s="239" t="s">
        <v>4836</v>
      </c>
      <c r="C3021" s="239" t="s">
        <v>1147</v>
      </c>
      <c r="D3021" s="239" t="s">
        <v>2483</v>
      </c>
      <c r="E3021" s="239">
        <v>0</v>
      </c>
      <c r="F3021" s="239" t="s">
        <v>2484</v>
      </c>
      <c r="G3021" s="239" t="s">
        <v>25</v>
      </c>
      <c r="H3021" s="239">
        <v>2</v>
      </c>
      <c r="I3021" s="239" t="s">
        <v>17</v>
      </c>
      <c r="J3021" s="239" t="s">
        <v>17</v>
      </c>
      <c r="K3021" s="239" t="s">
        <v>4853</v>
      </c>
      <c r="L3021" s="240">
        <v>44586</v>
      </c>
      <c r="M3021" s="239" t="s">
        <v>20</v>
      </c>
    </row>
    <row r="3022" spans="1:13" x14ac:dyDescent="0.35">
      <c r="A3022" s="237" t="s">
        <v>4797</v>
      </c>
      <c r="B3022" s="237" t="s">
        <v>4798</v>
      </c>
      <c r="C3022" s="237" t="s">
        <v>1147</v>
      </c>
      <c r="D3022" s="237" t="s">
        <v>3004</v>
      </c>
      <c r="E3022" s="237">
        <v>0</v>
      </c>
      <c r="F3022" s="237" t="s">
        <v>2484</v>
      </c>
      <c r="G3022" s="237" t="s">
        <v>25</v>
      </c>
      <c r="H3022" s="237">
        <v>2</v>
      </c>
      <c r="I3022" s="237" t="s">
        <v>17</v>
      </c>
      <c r="J3022" s="237" t="s">
        <v>17</v>
      </c>
      <c r="K3022" s="237" t="s">
        <v>4854</v>
      </c>
      <c r="L3022" s="238">
        <v>44586</v>
      </c>
      <c r="M3022" s="237" t="s">
        <v>20</v>
      </c>
    </row>
    <row r="3023" spans="1:13" x14ac:dyDescent="0.35">
      <c r="A3023" s="239" t="s">
        <v>4797</v>
      </c>
      <c r="B3023" s="239" t="s">
        <v>4798</v>
      </c>
      <c r="C3023" s="239" t="s">
        <v>1147</v>
      </c>
      <c r="D3023" s="239" t="s">
        <v>3006</v>
      </c>
      <c r="E3023" s="239">
        <v>0</v>
      </c>
      <c r="F3023" s="239" t="s">
        <v>2484</v>
      </c>
      <c r="G3023" s="239" t="s">
        <v>25</v>
      </c>
      <c r="H3023" s="239">
        <v>2</v>
      </c>
      <c r="I3023" s="239" t="s">
        <v>17</v>
      </c>
      <c r="J3023" s="239" t="s">
        <v>17</v>
      </c>
      <c r="K3023" s="239" t="s">
        <v>4855</v>
      </c>
      <c r="L3023" s="240">
        <v>44586</v>
      </c>
      <c r="M3023" s="239" t="s">
        <v>20</v>
      </c>
    </row>
    <row r="3024" spans="1:13" x14ac:dyDescent="0.35">
      <c r="A3024" s="237" t="s">
        <v>4797</v>
      </c>
      <c r="B3024" s="237" t="s">
        <v>4798</v>
      </c>
      <c r="C3024" s="237" t="s">
        <v>1147</v>
      </c>
      <c r="D3024" s="237" t="s">
        <v>3008</v>
      </c>
      <c r="E3024" s="237">
        <v>0</v>
      </c>
      <c r="F3024" s="237" t="s">
        <v>2484</v>
      </c>
      <c r="G3024" s="237" t="s">
        <v>25</v>
      </c>
      <c r="H3024" s="237">
        <v>2</v>
      </c>
      <c r="I3024" s="237" t="s">
        <v>17</v>
      </c>
      <c r="J3024" s="237" t="s">
        <v>17</v>
      </c>
      <c r="K3024" s="237" t="s">
        <v>4856</v>
      </c>
      <c r="L3024" s="238">
        <v>44586</v>
      </c>
      <c r="M3024" s="237" t="s">
        <v>20</v>
      </c>
    </row>
    <row r="3025" spans="1:13" x14ac:dyDescent="0.35">
      <c r="A3025" s="239" t="s">
        <v>4797</v>
      </c>
      <c r="B3025" s="239" t="s">
        <v>4798</v>
      </c>
      <c r="C3025" s="239" t="s">
        <v>1147</v>
      </c>
      <c r="D3025" s="239" t="s">
        <v>3010</v>
      </c>
      <c r="E3025" s="239">
        <v>0</v>
      </c>
      <c r="F3025" s="239" t="s">
        <v>2484</v>
      </c>
      <c r="G3025" s="239" t="s">
        <v>25</v>
      </c>
      <c r="H3025" s="239">
        <v>2</v>
      </c>
      <c r="I3025" s="239" t="s">
        <v>17</v>
      </c>
      <c r="J3025" s="239" t="s">
        <v>17</v>
      </c>
      <c r="K3025" s="239" t="s">
        <v>4857</v>
      </c>
      <c r="L3025" s="240">
        <v>44586</v>
      </c>
      <c r="M3025" s="239" t="s">
        <v>20</v>
      </c>
    </row>
    <row r="3026" spans="1:13" x14ac:dyDescent="0.35">
      <c r="A3026" s="237" t="s">
        <v>4797</v>
      </c>
      <c r="B3026" s="237" t="s">
        <v>4798</v>
      </c>
      <c r="C3026" s="237" t="s">
        <v>1147</v>
      </c>
      <c r="D3026" s="237" t="s">
        <v>3012</v>
      </c>
      <c r="E3026" s="237">
        <v>3</v>
      </c>
      <c r="F3026" s="237" t="s">
        <v>2484</v>
      </c>
      <c r="G3026" s="237" t="s">
        <v>25</v>
      </c>
      <c r="H3026" s="237">
        <v>2</v>
      </c>
      <c r="I3026" s="237" t="s">
        <v>17</v>
      </c>
      <c r="J3026" s="237" t="s">
        <v>17</v>
      </c>
      <c r="K3026" s="237" t="s">
        <v>4858</v>
      </c>
      <c r="L3026" s="238">
        <v>44586</v>
      </c>
      <c r="M3026" s="237" t="s">
        <v>20</v>
      </c>
    </row>
    <row r="3027" spans="1:13" x14ac:dyDescent="0.35">
      <c r="A3027" s="239" t="s">
        <v>4797</v>
      </c>
      <c r="B3027" s="239" t="s">
        <v>4798</v>
      </c>
      <c r="C3027" s="239" t="s">
        <v>1147</v>
      </c>
      <c r="D3027" s="239" t="s">
        <v>3027</v>
      </c>
      <c r="E3027" s="239">
        <v>0</v>
      </c>
      <c r="F3027" s="239" t="s">
        <v>2484</v>
      </c>
      <c r="G3027" s="239" t="s">
        <v>25</v>
      </c>
      <c r="H3027" s="239">
        <v>2</v>
      </c>
      <c r="I3027" s="239" t="s">
        <v>17</v>
      </c>
      <c r="J3027" s="239" t="s">
        <v>17</v>
      </c>
      <c r="K3027" s="239" t="s">
        <v>4859</v>
      </c>
      <c r="L3027" s="240">
        <v>44586</v>
      </c>
      <c r="M3027" s="239" t="s">
        <v>20</v>
      </c>
    </row>
    <row r="3028" spans="1:13" x14ac:dyDescent="0.35">
      <c r="A3028" s="237" t="s">
        <v>4797</v>
      </c>
      <c r="B3028" s="237" t="s">
        <v>4798</v>
      </c>
      <c r="C3028" s="237" t="s">
        <v>1147</v>
      </c>
      <c r="D3028" s="237" t="s">
        <v>3014</v>
      </c>
      <c r="E3028" s="237">
        <v>0</v>
      </c>
      <c r="F3028" s="237" t="s">
        <v>2484</v>
      </c>
      <c r="G3028" s="237" t="s">
        <v>25</v>
      </c>
      <c r="H3028" s="237">
        <v>2</v>
      </c>
      <c r="I3028" s="237" t="s">
        <v>17</v>
      </c>
      <c r="J3028" s="237" t="s">
        <v>17</v>
      </c>
      <c r="K3028" s="237" t="s">
        <v>4860</v>
      </c>
      <c r="L3028" s="238">
        <v>44586</v>
      </c>
      <c r="M3028" s="237" t="s">
        <v>20</v>
      </c>
    </row>
    <row r="3029" spans="1:13" x14ac:dyDescent="0.35">
      <c r="A3029" s="239" t="s">
        <v>4797</v>
      </c>
      <c r="B3029" s="239" t="s">
        <v>4798</v>
      </c>
      <c r="C3029" s="239" t="s">
        <v>1147</v>
      </c>
      <c r="D3029" s="239" t="s">
        <v>3016</v>
      </c>
      <c r="E3029" s="239">
        <v>0</v>
      </c>
      <c r="F3029" s="239" t="s">
        <v>2484</v>
      </c>
      <c r="G3029" s="239" t="s">
        <v>25</v>
      </c>
      <c r="H3029" s="239">
        <v>2</v>
      </c>
      <c r="I3029" s="239" t="s">
        <v>17</v>
      </c>
      <c r="J3029" s="239" t="s">
        <v>17</v>
      </c>
      <c r="K3029" s="239" t="s">
        <v>4861</v>
      </c>
      <c r="L3029" s="240">
        <v>44586</v>
      </c>
      <c r="M3029" s="239" t="s">
        <v>20</v>
      </c>
    </row>
    <row r="3030" spans="1:13" x14ac:dyDescent="0.35">
      <c r="A3030" s="237" t="s">
        <v>4797</v>
      </c>
      <c r="B3030" s="237" t="s">
        <v>4798</v>
      </c>
      <c r="C3030" s="237" t="s">
        <v>1147</v>
      </c>
      <c r="D3030" s="237" t="s">
        <v>2483</v>
      </c>
      <c r="E3030" s="237">
        <v>0</v>
      </c>
      <c r="F3030" s="237" t="s">
        <v>2484</v>
      </c>
      <c r="G3030" s="237" t="s">
        <v>25</v>
      </c>
      <c r="H3030" s="237">
        <v>2</v>
      </c>
      <c r="I3030" s="237" t="s">
        <v>17</v>
      </c>
      <c r="J3030" s="237" t="s">
        <v>17</v>
      </c>
      <c r="K3030" s="237" t="s">
        <v>4862</v>
      </c>
      <c r="L3030" s="238">
        <v>44586</v>
      </c>
      <c r="M3030" s="237" t="s">
        <v>20</v>
      </c>
    </row>
    <row r="3031" spans="1:13" x14ac:dyDescent="0.35">
      <c r="A3031" s="239" t="s">
        <v>998</v>
      </c>
      <c r="B3031" s="239" t="s">
        <v>999</v>
      </c>
      <c r="C3031" s="239" t="s">
        <v>151</v>
      </c>
      <c r="D3031" s="239" t="s">
        <v>55</v>
      </c>
      <c r="E3031" s="239">
        <v>1459</v>
      </c>
      <c r="F3031" s="239" t="s">
        <v>4863</v>
      </c>
      <c r="G3031" s="239" t="s">
        <v>22</v>
      </c>
      <c r="H3031" s="239">
        <v>3</v>
      </c>
      <c r="I3031" s="239" t="s">
        <v>4864</v>
      </c>
      <c r="J3031" s="239" t="s">
        <v>4865</v>
      </c>
      <c r="K3031" s="239" t="s">
        <v>4866</v>
      </c>
      <c r="L3031" s="240">
        <v>44588</v>
      </c>
      <c r="M3031" s="239" t="s">
        <v>887</v>
      </c>
    </row>
    <row r="3032" spans="1:13" x14ac:dyDescent="0.35">
      <c r="A3032" s="237" t="s">
        <v>998</v>
      </c>
      <c r="B3032" s="237" t="s">
        <v>999</v>
      </c>
      <c r="C3032" s="237" t="s">
        <v>151</v>
      </c>
      <c r="D3032" s="237" t="s">
        <v>57</v>
      </c>
      <c r="E3032" s="237">
        <v>2</v>
      </c>
      <c r="F3032" s="237" t="s">
        <v>4867</v>
      </c>
      <c r="G3032" s="237" t="s">
        <v>22</v>
      </c>
      <c r="H3032" s="237">
        <v>3</v>
      </c>
      <c r="I3032" s="237" t="s">
        <v>1690</v>
      </c>
      <c r="J3032" s="237" t="s">
        <v>4868</v>
      </c>
      <c r="K3032" s="237" t="s">
        <v>4869</v>
      </c>
      <c r="L3032" s="238">
        <v>44588</v>
      </c>
      <c r="M3032" s="237" t="s">
        <v>887</v>
      </c>
    </row>
    <row r="3033" spans="1:13" x14ac:dyDescent="0.35">
      <c r="A3033" s="239" t="s">
        <v>1492</v>
      </c>
      <c r="B3033" s="239" t="s">
        <v>1493</v>
      </c>
      <c r="C3033" s="239" t="s">
        <v>1494</v>
      </c>
      <c r="D3033" s="239" t="s">
        <v>784</v>
      </c>
      <c r="E3033" s="239">
        <v>1172000</v>
      </c>
      <c r="F3033" s="239" t="s">
        <v>4870</v>
      </c>
      <c r="G3033" s="239" t="s">
        <v>50</v>
      </c>
      <c r="H3033" s="239">
        <v>1</v>
      </c>
      <c r="I3033" s="239" t="s">
        <v>4871</v>
      </c>
      <c r="J3033" s="239" t="s">
        <v>4270</v>
      </c>
      <c r="K3033" s="239" t="s">
        <v>4872</v>
      </c>
      <c r="L3033" s="240">
        <v>44591</v>
      </c>
      <c r="M3033" s="239" t="s">
        <v>20</v>
      </c>
    </row>
    <row r="3034" spans="1:13" x14ac:dyDescent="0.35">
      <c r="A3034" s="237" t="s">
        <v>1492</v>
      </c>
      <c r="B3034" s="237" t="s">
        <v>1493</v>
      </c>
      <c r="C3034" s="237" t="s">
        <v>1494</v>
      </c>
      <c r="D3034" s="237" t="s">
        <v>779</v>
      </c>
      <c r="E3034" s="237">
        <v>712000</v>
      </c>
      <c r="F3034" s="237" t="s">
        <v>4870</v>
      </c>
      <c r="G3034" s="237" t="s">
        <v>50</v>
      </c>
      <c r="H3034" s="237">
        <v>1</v>
      </c>
      <c r="I3034" s="237" t="s">
        <v>4871</v>
      </c>
      <c r="J3034" s="237" t="s">
        <v>4272</v>
      </c>
      <c r="K3034" s="237" t="s">
        <v>4873</v>
      </c>
      <c r="L3034" s="238">
        <v>44591</v>
      </c>
      <c r="M3034" s="237" t="s">
        <v>20</v>
      </c>
    </row>
    <row r="3035" spans="1:13" x14ac:dyDescent="0.35">
      <c r="A3035" s="239" t="s">
        <v>1492</v>
      </c>
      <c r="B3035" s="239" t="s">
        <v>1493</v>
      </c>
      <c r="C3035" s="239" t="s">
        <v>1494</v>
      </c>
      <c r="D3035" s="239" t="s">
        <v>702</v>
      </c>
      <c r="E3035" s="239">
        <v>336000</v>
      </c>
      <c r="F3035" s="239" t="s">
        <v>4870</v>
      </c>
      <c r="G3035" s="239" t="s">
        <v>50</v>
      </c>
      <c r="H3035" s="239">
        <v>1</v>
      </c>
      <c r="I3035" s="239" t="s">
        <v>4871</v>
      </c>
      <c r="J3035" s="239" t="s">
        <v>4274</v>
      </c>
      <c r="K3035" s="239" t="s">
        <v>4874</v>
      </c>
      <c r="L3035" s="240">
        <v>44591</v>
      </c>
      <c r="M3035" s="239" t="s">
        <v>20</v>
      </c>
    </row>
    <row r="3036" spans="1:13" x14ac:dyDescent="0.35">
      <c r="A3036" s="237" t="s">
        <v>1492</v>
      </c>
      <c r="B3036" s="237" t="s">
        <v>1493</v>
      </c>
      <c r="C3036" s="237" t="s">
        <v>1494</v>
      </c>
      <c r="D3036" s="237" t="s">
        <v>696</v>
      </c>
      <c r="E3036" s="237">
        <v>460000</v>
      </c>
      <c r="F3036" s="237" t="s">
        <v>4870</v>
      </c>
      <c r="G3036" s="237" t="s">
        <v>50</v>
      </c>
      <c r="H3036" s="237">
        <v>1</v>
      </c>
      <c r="I3036" s="237" t="s">
        <v>4871</v>
      </c>
      <c r="J3036" s="237" t="s">
        <v>4875</v>
      </c>
      <c r="K3036" s="237" t="s">
        <v>4876</v>
      </c>
      <c r="L3036" s="238">
        <v>44591</v>
      </c>
      <c r="M3036" s="237" t="s">
        <v>20</v>
      </c>
    </row>
    <row r="3037" spans="1:13" x14ac:dyDescent="0.35">
      <c r="A3037" s="239" t="s">
        <v>1492</v>
      </c>
      <c r="B3037" s="239" t="s">
        <v>1493</v>
      </c>
      <c r="C3037" s="239" t="s">
        <v>1494</v>
      </c>
      <c r="D3037" s="239" t="s">
        <v>706</v>
      </c>
      <c r="E3037" s="239">
        <v>376000</v>
      </c>
      <c r="F3037" s="239" t="s">
        <v>4870</v>
      </c>
      <c r="G3037" s="239" t="s">
        <v>50</v>
      </c>
      <c r="H3037" s="239">
        <v>1</v>
      </c>
      <c r="I3037" s="239" t="s">
        <v>4871</v>
      </c>
      <c r="J3037" s="239" t="s">
        <v>4877</v>
      </c>
      <c r="K3037" s="239" t="s">
        <v>4878</v>
      </c>
      <c r="L3037" s="240">
        <v>44591</v>
      </c>
      <c r="M3037" s="239" t="s">
        <v>20</v>
      </c>
    </row>
    <row r="3038" spans="1:13" x14ac:dyDescent="0.35">
      <c r="A3038" s="237" t="s">
        <v>1492</v>
      </c>
      <c r="B3038" s="237" t="s">
        <v>1493</v>
      </c>
      <c r="C3038" s="237" t="s">
        <v>1494</v>
      </c>
      <c r="D3038" s="237" t="s">
        <v>698</v>
      </c>
      <c r="E3038" s="237">
        <v>286000</v>
      </c>
      <c r="F3038" s="237" t="s">
        <v>4870</v>
      </c>
      <c r="G3038" s="237" t="s">
        <v>50</v>
      </c>
      <c r="H3038" s="237">
        <v>1</v>
      </c>
      <c r="I3038" s="237" t="s">
        <v>4871</v>
      </c>
      <c r="J3038" s="237" t="s">
        <v>4879</v>
      </c>
      <c r="K3038" s="237" t="s">
        <v>4880</v>
      </c>
      <c r="L3038" s="238">
        <v>44591</v>
      </c>
      <c r="M3038" s="237" t="s">
        <v>20</v>
      </c>
    </row>
    <row r="3039" spans="1:13" x14ac:dyDescent="0.35">
      <c r="A3039" s="239" t="s">
        <v>1492</v>
      </c>
      <c r="B3039" s="239" t="s">
        <v>1493</v>
      </c>
      <c r="C3039" s="239" t="s">
        <v>1494</v>
      </c>
      <c r="D3039" s="239" t="s">
        <v>704</v>
      </c>
      <c r="E3039" s="239">
        <v>50000</v>
      </c>
      <c r="F3039" s="239" t="s">
        <v>4870</v>
      </c>
      <c r="G3039" s="239" t="s">
        <v>50</v>
      </c>
      <c r="H3039" s="239">
        <v>1</v>
      </c>
      <c r="I3039" s="239" t="s">
        <v>4871</v>
      </c>
      <c r="J3039" s="239" t="s">
        <v>4881</v>
      </c>
      <c r="K3039" s="239" t="s">
        <v>4882</v>
      </c>
      <c r="L3039" s="240">
        <v>44591</v>
      </c>
      <c r="M3039" s="239" t="s">
        <v>20</v>
      </c>
    </row>
    <row r="3040" spans="1:13" x14ac:dyDescent="0.35">
      <c r="A3040" s="237" t="s">
        <v>1492</v>
      </c>
      <c r="B3040" s="237" t="s">
        <v>1493</v>
      </c>
      <c r="C3040" s="237" t="s">
        <v>1494</v>
      </c>
      <c r="D3040" s="237" t="s">
        <v>692</v>
      </c>
      <c r="E3040" s="237">
        <v>0</v>
      </c>
      <c r="F3040" s="237" t="s">
        <v>4870</v>
      </c>
      <c r="G3040" s="237" t="s">
        <v>50</v>
      </c>
      <c r="H3040" s="237">
        <v>1</v>
      </c>
      <c r="I3040" s="237" t="s">
        <v>4871</v>
      </c>
      <c r="J3040" s="237" t="s">
        <v>4883</v>
      </c>
      <c r="K3040" s="237" t="s">
        <v>4884</v>
      </c>
      <c r="L3040" s="238">
        <v>44591</v>
      </c>
      <c r="M3040" s="237" t="s">
        <v>20</v>
      </c>
    </row>
    <row r="3041" spans="1:13" x14ac:dyDescent="0.35">
      <c r="A3041" s="239" t="s">
        <v>113</v>
      </c>
      <c r="B3041" s="239" t="s">
        <v>114</v>
      </c>
      <c r="C3041" s="239" t="s">
        <v>115</v>
      </c>
      <c r="D3041" s="239" t="s">
        <v>784</v>
      </c>
      <c r="E3041" s="239">
        <v>1476000</v>
      </c>
      <c r="F3041" s="239" t="s">
        <v>2814</v>
      </c>
      <c r="G3041" s="239" t="s">
        <v>25</v>
      </c>
      <c r="H3041" s="239">
        <v>2</v>
      </c>
      <c r="I3041" s="239" t="s">
        <v>2815</v>
      </c>
      <c r="J3041" s="239" t="s">
        <v>4270</v>
      </c>
      <c r="K3041" s="239" t="s">
        <v>4885</v>
      </c>
      <c r="L3041" s="240">
        <v>44591</v>
      </c>
      <c r="M3041" s="239" t="s">
        <v>20</v>
      </c>
    </row>
    <row r="3042" spans="1:13" x14ac:dyDescent="0.35">
      <c r="A3042" s="237" t="s">
        <v>113</v>
      </c>
      <c r="B3042" s="237" t="s">
        <v>114</v>
      </c>
      <c r="C3042" s="237" t="s">
        <v>115</v>
      </c>
      <c r="D3042" s="237" t="s">
        <v>779</v>
      </c>
      <c r="E3042" s="237">
        <v>866000</v>
      </c>
      <c r="F3042" s="237" t="s">
        <v>2814</v>
      </c>
      <c r="G3042" s="237" t="s">
        <v>25</v>
      </c>
      <c r="H3042" s="237">
        <v>2</v>
      </c>
      <c r="I3042" s="237" t="s">
        <v>2815</v>
      </c>
      <c r="J3042" s="237" t="s">
        <v>4272</v>
      </c>
      <c r="K3042" s="237" t="s">
        <v>4886</v>
      </c>
      <c r="L3042" s="238">
        <v>44591</v>
      </c>
      <c r="M3042" s="237" t="s">
        <v>20</v>
      </c>
    </row>
    <row r="3043" spans="1:13" x14ac:dyDescent="0.35">
      <c r="A3043" s="239" t="s">
        <v>113</v>
      </c>
      <c r="B3043" s="239" t="s">
        <v>114</v>
      </c>
      <c r="C3043" s="239" t="s">
        <v>115</v>
      </c>
      <c r="D3043" s="239" t="s">
        <v>702</v>
      </c>
      <c r="E3043" s="239">
        <v>338000</v>
      </c>
      <c r="F3043" s="239" t="s">
        <v>4887</v>
      </c>
      <c r="G3043" s="239" t="s">
        <v>25</v>
      </c>
      <c r="H3043" s="239">
        <v>2</v>
      </c>
      <c r="I3043" s="239" t="s">
        <v>4888</v>
      </c>
      <c r="J3043" s="239" t="s">
        <v>4274</v>
      </c>
      <c r="K3043" s="239" t="s">
        <v>4889</v>
      </c>
      <c r="L3043" s="240">
        <v>44591</v>
      </c>
      <c r="M3043" s="239" t="s">
        <v>20</v>
      </c>
    </row>
    <row r="3044" spans="1:13" x14ac:dyDescent="0.35">
      <c r="A3044" s="237" t="s">
        <v>113</v>
      </c>
      <c r="B3044" s="237" t="s">
        <v>114</v>
      </c>
      <c r="C3044" s="237" t="s">
        <v>115</v>
      </c>
      <c r="D3044" s="237" t="s">
        <v>696</v>
      </c>
      <c r="E3044" s="237">
        <v>610000</v>
      </c>
      <c r="F3044" s="237" t="s">
        <v>4887</v>
      </c>
      <c r="G3044" s="237" t="s">
        <v>25</v>
      </c>
      <c r="H3044" s="237">
        <v>2</v>
      </c>
      <c r="I3044" s="237" t="s">
        <v>4888</v>
      </c>
      <c r="J3044" s="237" t="s">
        <v>4890</v>
      </c>
      <c r="K3044" s="237" t="s">
        <v>4891</v>
      </c>
      <c r="L3044" s="238">
        <v>44591</v>
      </c>
      <c r="M3044" s="237" t="s">
        <v>20</v>
      </c>
    </row>
    <row r="3045" spans="1:13" x14ac:dyDescent="0.35">
      <c r="A3045" s="239" t="s">
        <v>113</v>
      </c>
      <c r="B3045" s="239" t="s">
        <v>114</v>
      </c>
      <c r="C3045" s="239" t="s">
        <v>115</v>
      </c>
      <c r="D3045" s="239" t="s">
        <v>706</v>
      </c>
      <c r="E3045" s="239">
        <v>528000</v>
      </c>
      <c r="F3045" s="239" t="s">
        <v>4887</v>
      </c>
      <c r="G3045" s="239" t="s">
        <v>25</v>
      </c>
      <c r="H3045" s="239">
        <v>2</v>
      </c>
      <c r="I3045" s="239" t="s">
        <v>4888</v>
      </c>
      <c r="J3045" s="239" t="s">
        <v>4892</v>
      </c>
      <c r="K3045" s="239" t="s">
        <v>4893</v>
      </c>
      <c r="L3045" s="240">
        <v>44591</v>
      </c>
      <c r="M3045" s="239" t="s">
        <v>20</v>
      </c>
    </row>
    <row r="3046" spans="1:13" x14ac:dyDescent="0.35">
      <c r="A3046" s="237" t="s">
        <v>113</v>
      </c>
      <c r="B3046" s="237" t="s">
        <v>114</v>
      </c>
      <c r="C3046" s="237" t="s">
        <v>115</v>
      </c>
      <c r="D3046" s="237" t="s">
        <v>698</v>
      </c>
      <c r="E3046" s="237">
        <v>312000</v>
      </c>
      <c r="F3046" s="237" t="s">
        <v>4887</v>
      </c>
      <c r="G3046" s="237" t="s">
        <v>25</v>
      </c>
      <c r="H3046" s="237">
        <v>2</v>
      </c>
      <c r="I3046" s="237" t="s">
        <v>4888</v>
      </c>
      <c r="J3046" s="237" t="s">
        <v>4894</v>
      </c>
      <c r="K3046" s="237" t="s">
        <v>4895</v>
      </c>
      <c r="L3046" s="238">
        <v>44591</v>
      </c>
      <c r="M3046" s="237" t="s">
        <v>20</v>
      </c>
    </row>
    <row r="3047" spans="1:13" x14ac:dyDescent="0.35">
      <c r="A3047" s="239" t="s">
        <v>113</v>
      </c>
      <c r="B3047" s="239" t="s">
        <v>114</v>
      </c>
      <c r="C3047" s="239" t="s">
        <v>115</v>
      </c>
      <c r="D3047" s="239" t="s">
        <v>704</v>
      </c>
      <c r="E3047" s="239">
        <v>26000</v>
      </c>
      <c r="F3047" s="239" t="s">
        <v>4887</v>
      </c>
      <c r="G3047" s="239" t="s">
        <v>25</v>
      </c>
      <c r="H3047" s="239">
        <v>2</v>
      </c>
      <c r="I3047" s="239" t="s">
        <v>4888</v>
      </c>
      <c r="J3047" s="239" t="s">
        <v>4896</v>
      </c>
      <c r="K3047" s="239" t="s">
        <v>4897</v>
      </c>
      <c r="L3047" s="240">
        <v>44591</v>
      </c>
      <c r="M3047" s="239" t="s">
        <v>20</v>
      </c>
    </row>
    <row r="3048" spans="1:13" x14ac:dyDescent="0.35">
      <c r="A3048" s="237" t="s">
        <v>113</v>
      </c>
      <c r="B3048" s="237" t="s">
        <v>114</v>
      </c>
      <c r="C3048" s="237" t="s">
        <v>115</v>
      </c>
      <c r="D3048" s="237" t="s">
        <v>692</v>
      </c>
      <c r="E3048" s="237">
        <v>0</v>
      </c>
      <c r="F3048" s="237" t="s">
        <v>4887</v>
      </c>
      <c r="G3048" s="237" t="s">
        <v>25</v>
      </c>
      <c r="H3048" s="237">
        <v>2</v>
      </c>
      <c r="I3048" s="237" t="s">
        <v>4888</v>
      </c>
      <c r="J3048" s="237" t="s">
        <v>4898</v>
      </c>
      <c r="K3048" s="237" t="s">
        <v>4899</v>
      </c>
      <c r="L3048" s="238">
        <v>44591</v>
      </c>
      <c r="M3048" s="237" t="s">
        <v>20</v>
      </c>
    </row>
    <row r="3049" spans="1:13" x14ac:dyDescent="0.35">
      <c r="A3049" s="239" t="s">
        <v>2410</v>
      </c>
      <c r="B3049" s="239" t="s">
        <v>2411</v>
      </c>
      <c r="C3049" s="239" t="s">
        <v>627</v>
      </c>
      <c r="D3049" s="239" t="s">
        <v>682</v>
      </c>
      <c r="E3049" s="239">
        <v>350000</v>
      </c>
      <c r="F3049" s="239" t="s">
        <v>4900</v>
      </c>
      <c r="G3049" s="239" t="s">
        <v>25</v>
      </c>
      <c r="H3049" s="239">
        <v>2</v>
      </c>
      <c r="I3049" s="239" t="s">
        <v>4901</v>
      </c>
      <c r="J3049" s="239" t="s">
        <v>4902</v>
      </c>
      <c r="K3049" s="239" t="s">
        <v>4903</v>
      </c>
      <c r="L3049" s="240">
        <v>44591</v>
      </c>
      <c r="M3049" s="239" t="s">
        <v>20</v>
      </c>
    </row>
    <row r="3050" spans="1:13" x14ac:dyDescent="0.35">
      <c r="A3050" s="237" t="s">
        <v>1485</v>
      </c>
      <c r="B3050" s="237" t="s">
        <v>1486</v>
      </c>
      <c r="C3050" s="237" t="s">
        <v>1487</v>
      </c>
      <c r="D3050" s="237" t="s">
        <v>24</v>
      </c>
      <c r="E3050" s="237">
        <v>3</v>
      </c>
      <c r="F3050" s="237" t="s">
        <v>17</v>
      </c>
      <c r="G3050" s="237" t="s">
        <v>25</v>
      </c>
      <c r="H3050" s="237">
        <v>2</v>
      </c>
      <c r="I3050" s="237" t="s">
        <v>17</v>
      </c>
      <c r="J3050" s="237" t="s">
        <v>4904</v>
      </c>
      <c r="K3050" s="237" t="s">
        <v>4905</v>
      </c>
      <c r="L3050" s="238">
        <v>44591</v>
      </c>
      <c r="M3050" s="237" t="s">
        <v>20</v>
      </c>
    </row>
    <row r="3051" spans="1:13" x14ac:dyDescent="0.35">
      <c r="A3051" s="239" t="s">
        <v>4906</v>
      </c>
      <c r="B3051" s="239" t="s">
        <v>4907</v>
      </c>
      <c r="C3051" s="239" t="s">
        <v>591</v>
      </c>
      <c r="D3051" s="239" t="s">
        <v>875</v>
      </c>
      <c r="E3051" s="239">
        <v>19129000</v>
      </c>
      <c r="F3051" s="239" t="s">
        <v>2820</v>
      </c>
      <c r="G3051" s="239" t="s">
        <v>25</v>
      </c>
      <c r="H3051" s="239">
        <v>2</v>
      </c>
      <c r="I3051" s="239" t="s">
        <v>2821</v>
      </c>
      <c r="J3051" s="239" t="s">
        <v>2822</v>
      </c>
      <c r="K3051" s="239" t="s">
        <v>4908</v>
      </c>
      <c r="L3051" s="240">
        <v>44592</v>
      </c>
      <c r="M3051" s="239" t="s">
        <v>20</v>
      </c>
    </row>
    <row r="3052" spans="1:13" x14ac:dyDescent="0.35">
      <c r="A3052" s="237" t="s">
        <v>4906</v>
      </c>
      <c r="B3052" s="237" t="s">
        <v>4907</v>
      </c>
      <c r="C3052" s="237" t="s">
        <v>591</v>
      </c>
      <c r="D3052" s="237" t="s">
        <v>242</v>
      </c>
      <c r="E3052" s="237">
        <v>94548</v>
      </c>
      <c r="F3052" s="237" t="s">
        <v>4909</v>
      </c>
      <c r="G3052" s="237" t="s">
        <v>25</v>
      </c>
      <c r="H3052" s="237">
        <v>2</v>
      </c>
      <c r="I3052" s="237" t="s">
        <v>4910</v>
      </c>
      <c r="J3052" s="237" t="s">
        <v>4911</v>
      </c>
      <c r="K3052" s="237" t="s">
        <v>4912</v>
      </c>
      <c r="L3052" s="238">
        <v>44592</v>
      </c>
      <c r="M3052" s="237" t="s">
        <v>20</v>
      </c>
    </row>
    <row r="3053" spans="1:13" x14ac:dyDescent="0.35">
      <c r="A3053" s="239" t="s">
        <v>4906</v>
      </c>
      <c r="B3053" s="239" t="s">
        <v>4907</v>
      </c>
      <c r="C3053" s="239" t="s">
        <v>591</v>
      </c>
      <c r="D3053" s="239" t="s">
        <v>784</v>
      </c>
      <c r="E3053" s="239">
        <v>17000000</v>
      </c>
      <c r="F3053" s="239" t="s">
        <v>4909</v>
      </c>
      <c r="G3053" s="239" t="s">
        <v>25</v>
      </c>
      <c r="H3053" s="239">
        <v>2</v>
      </c>
      <c r="I3053" s="239" t="s">
        <v>4910</v>
      </c>
      <c r="J3053" s="239" t="s">
        <v>4913</v>
      </c>
      <c r="K3053" s="239" t="s">
        <v>4914</v>
      </c>
      <c r="L3053" s="240">
        <v>44592</v>
      </c>
      <c r="M3053" s="239" t="s">
        <v>20</v>
      </c>
    </row>
    <row r="3054" spans="1:13" x14ac:dyDescent="0.35">
      <c r="A3054" s="237" t="s">
        <v>4906</v>
      </c>
      <c r="B3054" s="237" t="s">
        <v>4907</v>
      </c>
      <c r="C3054" s="237" t="s">
        <v>591</v>
      </c>
      <c r="D3054" s="237" t="s">
        <v>779</v>
      </c>
      <c r="E3054" s="237">
        <v>414000</v>
      </c>
      <c r="F3054" s="237" t="s">
        <v>4915</v>
      </c>
      <c r="G3054" s="237" t="s">
        <v>25</v>
      </c>
      <c r="H3054" s="237">
        <v>2</v>
      </c>
      <c r="I3054" s="237" t="s">
        <v>4916</v>
      </c>
      <c r="J3054" s="237" t="s">
        <v>4917</v>
      </c>
      <c r="K3054" s="237" t="s">
        <v>4918</v>
      </c>
      <c r="L3054" s="238">
        <v>44592</v>
      </c>
      <c r="M3054" s="237" t="s">
        <v>20</v>
      </c>
    </row>
    <row r="3055" spans="1:13" x14ac:dyDescent="0.35">
      <c r="A3055" s="239" t="s">
        <v>4906</v>
      </c>
      <c r="B3055" s="239" t="s">
        <v>4907</v>
      </c>
      <c r="C3055" s="239" t="s">
        <v>591</v>
      </c>
      <c r="D3055" s="239" t="s">
        <v>682</v>
      </c>
      <c r="E3055" s="239">
        <v>78000</v>
      </c>
      <c r="F3055" s="239" t="s">
        <v>4915</v>
      </c>
      <c r="G3055" s="239" t="s">
        <v>25</v>
      </c>
      <c r="H3055" s="239">
        <v>2</v>
      </c>
      <c r="I3055" s="239" t="s">
        <v>4916</v>
      </c>
      <c r="J3055" s="239" t="s">
        <v>4919</v>
      </c>
      <c r="K3055" s="239" t="s">
        <v>4920</v>
      </c>
      <c r="L3055" s="240">
        <v>44592</v>
      </c>
      <c r="M3055" s="239" t="s">
        <v>20</v>
      </c>
    </row>
    <row r="3056" spans="1:13" x14ac:dyDescent="0.35">
      <c r="A3056" s="237" t="s">
        <v>4906</v>
      </c>
      <c r="B3056" s="237" t="s">
        <v>4907</v>
      </c>
      <c r="C3056" s="237" t="s">
        <v>591</v>
      </c>
      <c r="D3056" s="237" t="s">
        <v>59</v>
      </c>
      <c r="E3056" s="237" t="s">
        <v>17</v>
      </c>
      <c r="F3056" s="237" t="s">
        <v>17</v>
      </c>
      <c r="G3056" s="237" t="s">
        <v>17</v>
      </c>
      <c r="H3056" s="237" t="s">
        <v>17</v>
      </c>
      <c r="I3056" s="237" t="s">
        <v>17</v>
      </c>
      <c r="J3056" s="237" t="s">
        <v>17</v>
      </c>
      <c r="K3056" s="237" t="s">
        <v>4921</v>
      </c>
      <c r="L3056" s="238">
        <v>44592</v>
      </c>
      <c r="M3056" s="237" t="s">
        <v>20</v>
      </c>
    </row>
    <row r="3057" spans="1:13" x14ac:dyDescent="0.35">
      <c r="A3057" s="239" t="s">
        <v>4906</v>
      </c>
      <c r="B3057" s="239" t="s">
        <v>4907</v>
      </c>
      <c r="C3057" s="239" t="s">
        <v>591</v>
      </c>
      <c r="D3057" s="239" t="s">
        <v>61</v>
      </c>
      <c r="E3057" s="239">
        <v>147</v>
      </c>
      <c r="F3057" s="239" t="s">
        <v>4922</v>
      </c>
      <c r="G3057" s="239" t="s">
        <v>25</v>
      </c>
      <c r="H3057" s="239">
        <v>2</v>
      </c>
      <c r="I3057" s="239" t="s">
        <v>4923</v>
      </c>
      <c r="J3057" s="239" t="s">
        <v>4924</v>
      </c>
      <c r="K3057" s="239" t="s">
        <v>4925</v>
      </c>
      <c r="L3057" s="240">
        <v>44592</v>
      </c>
      <c r="M3057" s="239" t="s">
        <v>20</v>
      </c>
    </row>
    <row r="3058" spans="1:13" x14ac:dyDescent="0.35">
      <c r="A3058" s="237" t="s">
        <v>4906</v>
      </c>
      <c r="B3058" s="237" t="s">
        <v>4907</v>
      </c>
      <c r="C3058" s="237" t="s">
        <v>591</v>
      </c>
      <c r="D3058" s="237" t="s">
        <v>57</v>
      </c>
      <c r="E3058" s="237">
        <v>32</v>
      </c>
      <c r="F3058" s="237" t="s">
        <v>4922</v>
      </c>
      <c r="G3058" s="237" t="s">
        <v>25</v>
      </c>
      <c r="H3058" s="237">
        <v>2</v>
      </c>
      <c r="I3058" s="237" t="s">
        <v>4923</v>
      </c>
      <c r="J3058" s="237" t="s">
        <v>4926</v>
      </c>
      <c r="K3058" s="237" t="s">
        <v>4927</v>
      </c>
      <c r="L3058" s="238">
        <v>44592</v>
      </c>
      <c r="M3058" s="237" t="s">
        <v>20</v>
      </c>
    </row>
    <row r="3059" spans="1:13" x14ac:dyDescent="0.35">
      <c r="A3059" s="239" t="s">
        <v>4906</v>
      </c>
      <c r="B3059" s="239" t="s">
        <v>4907</v>
      </c>
      <c r="C3059" s="239" t="s">
        <v>591</v>
      </c>
      <c r="D3059" s="239" t="s">
        <v>16</v>
      </c>
      <c r="E3059" s="239" t="s">
        <v>17</v>
      </c>
      <c r="F3059" s="239" t="s">
        <v>17</v>
      </c>
      <c r="G3059" s="239" t="s">
        <v>17</v>
      </c>
      <c r="H3059" s="239" t="s">
        <v>17</v>
      </c>
      <c r="I3059" s="239" t="s">
        <v>17</v>
      </c>
      <c r="J3059" s="239" t="s">
        <v>17</v>
      </c>
      <c r="K3059" s="239" t="s">
        <v>4928</v>
      </c>
      <c r="L3059" s="240">
        <v>44592</v>
      </c>
      <c r="M3059" s="239" t="s">
        <v>20</v>
      </c>
    </row>
    <row r="3060" spans="1:13" x14ac:dyDescent="0.35">
      <c r="A3060" s="237" t="s">
        <v>4906</v>
      </c>
      <c r="B3060" s="237" t="s">
        <v>4907</v>
      </c>
      <c r="C3060" s="237" t="s">
        <v>591</v>
      </c>
      <c r="D3060" s="237" t="s">
        <v>21</v>
      </c>
      <c r="E3060" s="237" t="s">
        <v>17</v>
      </c>
      <c r="F3060" s="237" t="s">
        <v>17</v>
      </c>
      <c r="G3060" s="237" t="s">
        <v>17</v>
      </c>
      <c r="H3060" s="237" t="s">
        <v>17</v>
      </c>
      <c r="I3060" s="237" t="s">
        <v>17</v>
      </c>
      <c r="J3060" s="237" t="s">
        <v>17</v>
      </c>
      <c r="K3060" s="237" t="s">
        <v>4929</v>
      </c>
      <c r="L3060" s="238">
        <v>44592</v>
      </c>
      <c r="M3060" s="237" t="s">
        <v>20</v>
      </c>
    </row>
    <row r="3061" spans="1:13" x14ac:dyDescent="0.35">
      <c r="A3061" s="239" t="s">
        <v>4906</v>
      </c>
      <c r="B3061" s="239" t="s">
        <v>4907</v>
      </c>
      <c r="C3061" s="239" t="s">
        <v>591</v>
      </c>
      <c r="D3061" s="239" t="s">
        <v>2423</v>
      </c>
      <c r="E3061" s="239" t="s">
        <v>17</v>
      </c>
      <c r="F3061" s="239" t="s">
        <v>17</v>
      </c>
      <c r="G3061" s="239" t="s">
        <v>17</v>
      </c>
      <c r="H3061" s="239" t="s">
        <v>17</v>
      </c>
      <c r="I3061" s="239" t="s">
        <v>17</v>
      </c>
      <c r="J3061" s="239" t="s">
        <v>17</v>
      </c>
      <c r="K3061" s="239" t="s">
        <v>4930</v>
      </c>
      <c r="L3061" s="240">
        <v>44592</v>
      </c>
      <c r="M3061" s="239" t="s">
        <v>20</v>
      </c>
    </row>
    <row r="3062" spans="1:13" x14ac:dyDescent="0.35">
      <c r="A3062" s="237" t="s">
        <v>4906</v>
      </c>
      <c r="B3062" s="237" t="s">
        <v>4907</v>
      </c>
      <c r="C3062" s="237" t="s">
        <v>591</v>
      </c>
      <c r="D3062" s="237" t="s">
        <v>28</v>
      </c>
      <c r="E3062" s="237" t="s">
        <v>17</v>
      </c>
      <c r="F3062" s="237" t="s">
        <v>17</v>
      </c>
      <c r="G3062" s="237" t="s">
        <v>17</v>
      </c>
      <c r="H3062" s="237" t="s">
        <v>17</v>
      </c>
      <c r="I3062" s="237" t="s">
        <v>17</v>
      </c>
      <c r="J3062" s="237" t="s">
        <v>17</v>
      </c>
      <c r="K3062" s="237" t="s">
        <v>4931</v>
      </c>
      <c r="L3062" s="238">
        <v>44592</v>
      </c>
      <c r="M3062" s="237" t="s">
        <v>20</v>
      </c>
    </row>
    <row r="3063" spans="1:13" x14ac:dyDescent="0.35">
      <c r="A3063" s="239" t="s">
        <v>4906</v>
      </c>
      <c r="B3063" s="239" t="s">
        <v>4907</v>
      </c>
      <c r="C3063" s="239" t="s">
        <v>591</v>
      </c>
      <c r="D3063" s="239" t="s">
        <v>702</v>
      </c>
      <c r="E3063" s="239">
        <v>78000</v>
      </c>
      <c r="F3063" s="239" t="s">
        <v>4932</v>
      </c>
      <c r="G3063" s="239" t="s">
        <v>25</v>
      </c>
      <c r="H3063" s="239">
        <v>2</v>
      </c>
      <c r="I3063" s="239" t="s">
        <v>4916</v>
      </c>
      <c r="J3063" s="239" t="s">
        <v>4933</v>
      </c>
      <c r="K3063" s="239" t="s">
        <v>4934</v>
      </c>
      <c r="L3063" s="240">
        <v>44592</v>
      </c>
      <c r="M3063" s="239" t="s">
        <v>20</v>
      </c>
    </row>
    <row r="3064" spans="1:13" x14ac:dyDescent="0.35">
      <c r="A3064" s="237" t="s">
        <v>4906</v>
      </c>
      <c r="B3064" s="237" t="s">
        <v>4907</v>
      </c>
      <c r="C3064" s="237" t="s">
        <v>591</v>
      </c>
      <c r="D3064" s="237" t="s">
        <v>696</v>
      </c>
      <c r="E3064" s="237">
        <v>16586000</v>
      </c>
      <c r="F3064" s="237" t="s">
        <v>4915</v>
      </c>
      <c r="G3064" s="237" t="s">
        <v>25</v>
      </c>
      <c r="H3064" s="237">
        <v>2</v>
      </c>
      <c r="I3064" s="237" t="s">
        <v>4935</v>
      </c>
      <c r="J3064" s="237" t="s">
        <v>4936</v>
      </c>
      <c r="K3064" s="237" t="s">
        <v>4937</v>
      </c>
      <c r="L3064" s="238">
        <v>44592</v>
      </c>
      <c r="M3064" s="237" t="s">
        <v>20</v>
      </c>
    </row>
    <row r="3065" spans="1:13" x14ac:dyDescent="0.35">
      <c r="A3065" s="239" t="s">
        <v>4906</v>
      </c>
      <c r="B3065" s="239" t="s">
        <v>4907</v>
      </c>
      <c r="C3065" s="239" t="s">
        <v>591</v>
      </c>
      <c r="D3065" s="239" t="s">
        <v>706</v>
      </c>
      <c r="E3065" s="239">
        <v>336000</v>
      </c>
      <c r="F3065" s="239" t="s">
        <v>4915</v>
      </c>
      <c r="G3065" s="239" t="s">
        <v>25</v>
      </c>
      <c r="H3065" s="239">
        <v>2</v>
      </c>
      <c r="I3065" s="239" t="s">
        <v>4935</v>
      </c>
      <c r="J3065" s="239" t="s">
        <v>4938</v>
      </c>
      <c r="K3065" s="239" t="s">
        <v>4939</v>
      </c>
      <c r="L3065" s="240">
        <v>44592</v>
      </c>
      <c r="M3065" s="239" t="s">
        <v>20</v>
      </c>
    </row>
    <row r="3066" spans="1:13" x14ac:dyDescent="0.35">
      <c r="A3066" s="237" t="s">
        <v>4906</v>
      </c>
      <c r="B3066" s="237" t="s">
        <v>4907</v>
      </c>
      <c r="C3066" s="237" t="s">
        <v>591</v>
      </c>
      <c r="D3066" s="237" t="s">
        <v>698</v>
      </c>
      <c r="E3066" s="237">
        <v>78000</v>
      </c>
      <c r="F3066" s="237" t="s">
        <v>4915</v>
      </c>
      <c r="G3066" s="237" t="s">
        <v>25</v>
      </c>
      <c r="H3066" s="237">
        <v>2</v>
      </c>
      <c r="I3066" s="237" t="s">
        <v>4916</v>
      </c>
      <c r="J3066" s="237" t="s">
        <v>4940</v>
      </c>
      <c r="K3066" s="237" t="s">
        <v>4941</v>
      </c>
      <c r="L3066" s="238">
        <v>44592</v>
      </c>
      <c r="M3066" s="237" t="s">
        <v>20</v>
      </c>
    </row>
    <row r="3067" spans="1:13" x14ac:dyDescent="0.35">
      <c r="A3067" s="239" t="s">
        <v>4906</v>
      </c>
      <c r="B3067" s="239" t="s">
        <v>4907</v>
      </c>
      <c r="C3067" s="239" t="s">
        <v>591</v>
      </c>
      <c r="D3067" s="239" t="s">
        <v>704</v>
      </c>
      <c r="E3067" s="239">
        <v>0</v>
      </c>
      <c r="F3067" s="239" t="s">
        <v>4915</v>
      </c>
      <c r="G3067" s="239" t="s">
        <v>25</v>
      </c>
      <c r="H3067" s="239">
        <v>2</v>
      </c>
      <c r="I3067" s="239" t="s">
        <v>4916</v>
      </c>
      <c r="J3067" s="239" t="s">
        <v>4940</v>
      </c>
      <c r="K3067" s="239" t="s">
        <v>4942</v>
      </c>
      <c r="L3067" s="240">
        <v>44592</v>
      </c>
      <c r="M3067" s="239" t="s">
        <v>20</v>
      </c>
    </row>
    <row r="3068" spans="1:13" x14ac:dyDescent="0.35">
      <c r="A3068" s="237" t="s">
        <v>4906</v>
      </c>
      <c r="B3068" s="237" t="s">
        <v>4907</v>
      </c>
      <c r="C3068" s="237" t="s">
        <v>591</v>
      </c>
      <c r="D3068" s="237" t="s">
        <v>692</v>
      </c>
      <c r="E3068" s="237">
        <v>0</v>
      </c>
      <c r="F3068" s="237" t="s">
        <v>4915</v>
      </c>
      <c r="G3068" s="237" t="s">
        <v>25</v>
      </c>
      <c r="H3068" s="237">
        <v>2</v>
      </c>
      <c r="I3068" s="237" t="s">
        <v>4916</v>
      </c>
      <c r="J3068" s="237" t="s">
        <v>4940</v>
      </c>
      <c r="K3068" s="237" t="s">
        <v>4943</v>
      </c>
      <c r="L3068" s="238">
        <v>44592</v>
      </c>
      <c r="M3068" s="237" t="s">
        <v>20</v>
      </c>
    </row>
    <row r="3069" spans="1:13" x14ac:dyDescent="0.35">
      <c r="A3069" s="239" t="s">
        <v>4906</v>
      </c>
      <c r="B3069" s="239" t="s">
        <v>4907</v>
      </c>
      <c r="C3069" s="239" t="s">
        <v>591</v>
      </c>
      <c r="D3069" s="239" t="s">
        <v>24</v>
      </c>
      <c r="E3069" s="239">
        <v>2</v>
      </c>
      <c r="F3069" s="239" t="s">
        <v>4944</v>
      </c>
      <c r="G3069" s="239" t="s">
        <v>50</v>
      </c>
      <c r="H3069" s="239">
        <v>1</v>
      </c>
      <c r="I3069" s="239" t="s">
        <v>4945</v>
      </c>
      <c r="J3069" s="239" t="s">
        <v>4946</v>
      </c>
      <c r="K3069" s="239" t="s">
        <v>4947</v>
      </c>
      <c r="L3069" s="240">
        <v>44592</v>
      </c>
      <c r="M3069" s="239" t="s">
        <v>20</v>
      </c>
    </row>
    <row r="3070" spans="1:13" x14ac:dyDescent="0.35">
      <c r="A3070" s="237" t="s">
        <v>4906</v>
      </c>
      <c r="B3070" s="237" t="s">
        <v>4907</v>
      </c>
      <c r="C3070" s="237" t="s">
        <v>591</v>
      </c>
      <c r="D3070" s="237" t="s">
        <v>30</v>
      </c>
      <c r="E3070" s="237">
        <v>116000</v>
      </c>
      <c r="F3070" s="237" t="s">
        <v>4948</v>
      </c>
      <c r="G3070" s="237" t="s">
        <v>22</v>
      </c>
      <c r="H3070" s="237">
        <v>3</v>
      </c>
      <c r="I3070" s="237" t="s">
        <v>4949</v>
      </c>
      <c r="J3070" s="237" t="s">
        <v>4950</v>
      </c>
      <c r="K3070" s="237" t="s">
        <v>4951</v>
      </c>
      <c r="L3070" s="238">
        <v>44592</v>
      </c>
      <c r="M3070" s="237" t="s">
        <v>20</v>
      </c>
    </row>
    <row r="3071" spans="1:13" x14ac:dyDescent="0.35">
      <c r="A3071" s="239" t="s">
        <v>4906</v>
      </c>
      <c r="B3071" s="239" t="s">
        <v>4907</v>
      </c>
      <c r="C3071" s="239" t="s">
        <v>591</v>
      </c>
      <c r="D3071" s="239" t="s">
        <v>32</v>
      </c>
      <c r="E3071" s="239" t="s">
        <v>17</v>
      </c>
      <c r="F3071" s="239" t="s">
        <v>17</v>
      </c>
      <c r="G3071" s="239" t="s">
        <v>17</v>
      </c>
      <c r="H3071" s="239" t="s">
        <v>17</v>
      </c>
      <c r="I3071" s="239" t="s">
        <v>17</v>
      </c>
      <c r="J3071" s="239" t="s">
        <v>17</v>
      </c>
      <c r="K3071" s="239" t="s">
        <v>4952</v>
      </c>
      <c r="L3071" s="240">
        <v>44592</v>
      </c>
      <c r="M3071" s="239" t="s">
        <v>20</v>
      </c>
    </row>
    <row r="3072" spans="1:13" x14ac:dyDescent="0.35">
      <c r="A3072" s="237" t="s">
        <v>867</v>
      </c>
      <c r="B3072" s="237" t="s">
        <v>868</v>
      </c>
      <c r="C3072" s="237" t="s">
        <v>869</v>
      </c>
      <c r="D3072" s="237" t="s">
        <v>779</v>
      </c>
      <c r="E3072" s="237">
        <v>10302121</v>
      </c>
      <c r="F3072" s="237" t="s">
        <v>4953</v>
      </c>
      <c r="G3072" s="237" t="s">
        <v>25</v>
      </c>
      <c r="H3072" s="237">
        <v>2</v>
      </c>
      <c r="I3072" s="237" t="s">
        <v>4954</v>
      </c>
      <c r="J3072" s="237" t="s">
        <v>4955</v>
      </c>
      <c r="K3072" s="237" t="s">
        <v>4956</v>
      </c>
      <c r="L3072" s="238">
        <v>44592</v>
      </c>
      <c r="M3072" s="237" t="s">
        <v>887</v>
      </c>
    </row>
    <row r="3073" spans="1:13" x14ac:dyDescent="0.35">
      <c r="A3073" s="239" t="s">
        <v>4957</v>
      </c>
      <c r="B3073" s="239" t="s">
        <v>4958</v>
      </c>
      <c r="C3073" s="239" t="s">
        <v>869</v>
      </c>
      <c r="D3073" s="239" t="s">
        <v>875</v>
      </c>
      <c r="E3073" s="239">
        <v>28861863</v>
      </c>
      <c r="F3073" s="239" t="s">
        <v>4959</v>
      </c>
      <c r="G3073" s="239" t="s">
        <v>25</v>
      </c>
      <c r="H3073" s="239">
        <v>2</v>
      </c>
      <c r="I3073" s="239" t="s">
        <v>4960</v>
      </c>
      <c r="J3073" s="239" t="s">
        <v>4961</v>
      </c>
      <c r="K3073" s="239" t="s">
        <v>4962</v>
      </c>
      <c r="L3073" s="240">
        <v>44592</v>
      </c>
      <c r="M3073" s="239" t="s">
        <v>20</v>
      </c>
    </row>
    <row r="3074" spans="1:13" x14ac:dyDescent="0.35">
      <c r="A3074" s="237" t="s">
        <v>4957</v>
      </c>
      <c r="B3074" s="237" t="s">
        <v>4958</v>
      </c>
      <c r="C3074" s="237" t="s">
        <v>869</v>
      </c>
      <c r="D3074" s="237" t="s">
        <v>59</v>
      </c>
      <c r="E3074" s="237" t="s">
        <v>17</v>
      </c>
      <c r="F3074" s="237" t="s">
        <v>17</v>
      </c>
      <c r="G3074" s="237" t="s">
        <v>17</v>
      </c>
      <c r="H3074" s="237" t="s">
        <v>17</v>
      </c>
      <c r="I3074" s="237" t="s">
        <v>17</v>
      </c>
      <c r="J3074" s="237" t="s">
        <v>4963</v>
      </c>
      <c r="K3074" s="237" t="s">
        <v>4964</v>
      </c>
      <c r="L3074" s="238">
        <v>44592</v>
      </c>
      <c r="M3074" s="237" t="s">
        <v>20</v>
      </c>
    </row>
    <row r="3075" spans="1:13" x14ac:dyDescent="0.35">
      <c r="A3075" s="239" t="s">
        <v>4957</v>
      </c>
      <c r="B3075" s="239" t="s">
        <v>4958</v>
      </c>
      <c r="C3075" s="239" t="s">
        <v>869</v>
      </c>
      <c r="D3075" s="239" t="s">
        <v>2423</v>
      </c>
      <c r="E3075" s="239" t="s">
        <v>17</v>
      </c>
      <c r="F3075" s="239" t="s">
        <v>17</v>
      </c>
      <c r="G3075" s="239" t="s">
        <v>17</v>
      </c>
      <c r="H3075" s="239" t="s">
        <v>17</v>
      </c>
      <c r="I3075" s="239" t="s">
        <v>17</v>
      </c>
      <c r="J3075" s="239"/>
      <c r="K3075" s="239" t="s">
        <v>4965</v>
      </c>
      <c r="L3075" s="240">
        <v>44592</v>
      </c>
      <c r="M3075" s="239" t="s">
        <v>20</v>
      </c>
    </row>
    <row r="3076" spans="1:13" x14ac:dyDescent="0.35">
      <c r="A3076" s="237" t="s">
        <v>4957</v>
      </c>
      <c r="B3076" s="237" t="s">
        <v>4958</v>
      </c>
      <c r="C3076" s="237" t="s">
        <v>869</v>
      </c>
      <c r="D3076" s="237" t="s">
        <v>28</v>
      </c>
      <c r="E3076" s="237">
        <v>1700000</v>
      </c>
      <c r="F3076" s="237" t="s">
        <v>4966</v>
      </c>
      <c r="G3076" s="237" t="s">
        <v>25</v>
      </c>
      <c r="H3076" s="237">
        <v>2</v>
      </c>
      <c r="I3076" s="237" t="s">
        <v>4967</v>
      </c>
      <c r="J3076" s="237" t="s">
        <v>4968</v>
      </c>
      <c r="K3076" s="237" t="s">
        <v>4969</v>
      </c>
      <c r="L3076" s="238">
        <v>44592</v>
      </c>
      <c r="M3076" s="237" t="s">
        <v>20</v>
      </c>
    </row>
    <row r="3077" spans="1:13" x14ac:dyDescent="0.35">
      <c r="A3077" s="239" t="s">
        <v>1178</v>
      </c>
      <c r="B3077" s="239" t="s">
        <v>1179</v>
      </c>
      <c r="C3077" s="239" t="s">
        <v>869</v>
      </c>
      <c r="D3077" s="239" t="s">
        <v>875</v>
      </c>
      <c r="E3077" s="239">
        <v>28861863</v>
      </c>
      <c r="F3077" s="239" t="s">
        <v>4959</v>
      </c>
      <c r="G3077" s="239" t="s">
        <v>25</v>
      </c>
      <c r="H3077" s="239">
        <v>2</v>
      </c>
      <c r="I3077" s="239" t="s">
        <v>4960</v>
      </c>
      <c r="J3077" s="239" t="s">
        <v>4961</v>
      </c>
      <c r="K3077" s="239" t="s">
        <v>4970</v>
      </c>
      <c r="L3077" s="240">
        <v>44592</v>
      </c>
      <c r="M3077" s="239" t="s">
        <v>20</v>
      </c>
    </row>
    <row r="3078" spans="1:13" x14ac:dyDescent="0.35">
      <c r="A3078" s="237" t="s">
        <v>1178</v>
      </c>
      <c r="B3078" s="237" t="s">
        <v>1179</v>
      </c>
      <c r="C3078" s="237" t="s">
        <v>869</v>
      </c>
      <c r="D3078" s="237" t="s">
        <v>242</v>
      </c>
      <c r="E3078" s="237">
        <v>550263</v>
      </c>
      <c r="F3078" s="237" t="s">
        <v>4971</v>
      </c>
      <c r="G3078" s="237" t="s">
        <v>25</v>
      </c>
      <c r="H3078" s="237">
        <v>2</v>
      </c>
      <c r="I3078" s="237" t="s">
        <v>4972</v>
      </c>
      <c r="J3078" s="237" t="s">
        <v>4973</v>
      </c>
      <c r="K3078" s="237" t="s">
        <v>4974</v>
      </c>
      <c r="L3078" s="238">
        <v>44592</v>
      </c>
      <c r="M3078" s="237" t="s">
        <v>20</v>
      </c>
    </row>
    <row r="3079" spans="1:13" x14ac:dyDescent="0.35">
      <c r="A3079" s="239" t="s">
        <v>1178</v>
      </c>
      <c r="B3079" s="239" t="s">
        <v>1179</v>
      </c>
      <c r="C3079" s="239" t="s">
        <v>869</v>
      </c>
      <c r="D3079" s="239" t="s">
        <v>784</v>
      </c>
      <c r="E3079" s="239">
        <v>20398880</v>
      </c>
      <c r="F3079" s="239" t="s">
        <v>4975</v>
      </c>
      <c r="G3079" s="239" t="s">
        <v>25</v>
      </c>
      <c r="H3079" s="239">
        <v>2</v>
      </c>
      <c r="I3079" s="239" t="s">
        <v>4976</v>
      </c>
      <c r="J3079" s="239" t="s">
        <v>4977</v>
      </c>
      <c r="K3079" s="239" t="s">
        <v>4978</v>
      </c>
      <c r="L3079" s="240">
        <v>44592</v>
      </c>
      <c r="M3079" s="239" t="s">
        <v>20</v>
      </c>
    </row>
    <row r="3080" spans="1:13" x14ac:dyDescent="0.35">
      <c r="A3080" s="237" t="s">
        <v>1178</v>
      </c>
      <c r="B3080" s="237" t="s">
        <v>1179</v>
      </c>
      <c r="C3080" s="237" t="s">
        <v>869</v>
      </c>
      <c r="D3080" s="237" t="s">
        <v>59</v>
      </c>
      <c r="E3080" s="237" t="s">
        <v>17</v>
      </c>
      <c r="F3080" s="237" t="s">
        <v>17</v>
      </c>
      <c r="G3080" s="237" t="s">
        <v>17</v>
      </c>
      <c r="H3080" s="237" t="s">
        <v>17</v>
      </c>
      <c r="I3080" s="237" t="s">
        <v>17</v>
      </c>
      <c r="J3080" s="237"/>
      <c r="K3080" s="237" t="s">
        <v>4979</v>
      </c>
      <c r="L3080" s="238">
        <v>44592</v>
      </c>
      <c r="M3080" s="237" t="s">
        <v>20</v>
      </c>
    </row>
    <row r="3081" spans="1:13" x14ac:dyDescent="0.35">
      <c r="A3081" s="239" t="s">
        <v>1178</v>
      </c>
      <c r="B3081" s="239" t="s">
        <v>1179</v>
      </c>
      <c r="C3081" s="239" t="s">
        <v>869</v>
      </c>
      <c r="D3081" s="239" t="s">
        <v>2423</v>
      </c>
      <c r="E3081" s="239" t="s">
        <v>17</v>
      </c>
      <c r="F3081" s="239" t="s">
        <v>17</v>
      </c>
      <c r="G3081" s="239" t="s">
        <v>17</v>
      </c>
      <c r="H3081" s="239" t="s">
        <v>17</v>
      </c>
      <c r="I3081" s="239" t="s">
        <v>17</v>
      </c>
      <c r="J3081" s="239"/>
      <c r="K3081" s="239" t="s">
        <v>4980</v>
      </c>
      <c r="L3081" s="240">
        <v>44592</v>
      </c>
      <c r="M3081" s="239" t="s">
        <v>20</v>
      </c>
    </row>
    <row r="3082" spans="1:13" x14ac:dyDescent="0.35">
      <c r="A3082" s="237" t="s">
        <v>1178</v>
      </c>
      <c r="B3082" s="237" t="s">
        <v>1179</v>
      </c>
      <c r="C3082" s="237" t="s">
        <v>869</v>
      </c>
      <c r="D3082" s="237" t="s">
        <v>28</v>
      </c>
      <c r="E3082" s="237">
        <v>1700000</v>
      </c>
      <c r="F3082" s="237" t="s">
        <v>4966</v>
      </c>
      <c r="G3082" s="237" t="s">
        <v>25</v>
      </c>
      <c r="H3082" s="237">
        <v>2</v>
      </c>
      <c r="I3082" s="237" t="s">
        <v>4967</v>
      </c>
      <c r="J3082" s="237" t="s">
        <v>4968</v>
      </c>
      <c r="K3082" s="237" t="s">
        <v>4981</v>
      </c>
      <c r="L3082" s="238">
        <v>44592</v>
      </c>
      <c r="M3082" s="237" t="s">
        <v>20</v>
      </c>
    </row>
    <row r="3083" spans="1:13" x14ac:dyDescent="0.35">
      <c r="A3083" s="239" t="s">
        <v>1178</v>
      </c>
      <c r="B3083" s="239" t="s">
        <v>1179</v>
      </c>
      <c r="C3083" s="239" t="s">
        <v>869</v>
      </c>
      <c r="D3083" s="239" t="s">
        <v>3004</v>
      </c>
      <c r="E3083" s="239">
        <v>0</v>
      </c>
      <c r="F3083" s="239" t="s">
        <v>2484</v>
      </c>
      <c r="G3083" s="239" t="s">
        <v>25</v>
      </c>
      <c r="H3083" s="239">
        <v>2</v>
      </c>
      <c r="I3083" s="239" t="s">
        <v>17</v>
      </c>
      <c r="J3083" s="239" t="s">
        <v>17</v>
      </c>
      <c r="K3083" s="239" t="s">
        <v>4982</v>
      </c>
      <c r="L3083" s="240">
        <v>44592</v>
      </c>
      <c r="M3083" s="239" t="s">
        <v>20</v>
      </c>
    </row>
    <row r="3084" spans="1:13" x14ac:dyDescent="0.35">
      <c r="A3084" s="237" t="s">
        <v>1178</v>
      </c>
      <c r="B3084" s="237" t="s">
        <v>1179</v>
      </c>
      <c r="C3084" s="237" t="s">
        <v>869</v>
      </c>
      <c r="D3084" s="237" t="s">
        <v>3006</v>
      </c>
      <c r="E3084" s="237">
        <v>1</v>
      </c>
      <c r="F3084" s="237" t="s">
        <v>2484</v>
      </c>
      <c r="G3084" s="237" t="s">
        <v>25</v>
      </c>
      <c r="H3084" s="237">
        <v>2</v>
      </c>
      <c r="I3084" s="237" t="s">
        <v>17</v>
      </c>
      <c r="J3084" s="237" t="s">
        <v>17</v>
      </c>
      <c r="K3084" s="237" t="s">
        <v>4983</v>
      </c>
      <c r="L3084" s="238">
        <v>44592</v>
      </c>
      <c r="M3084" s="237" t="s">
        <v>20</v>
      </c>
    </row>
    <row r="3085" spans="1:13" x14ac:dyDescent="0.35">
      <c r="A3085" s="239" t="s">
        <v>1178</v>
      </c>
      <c r="B3085" s="239" t="s">
        <v>1179</v>
      </c>
      <c r="C3085" s="239" t="s">
        <v>869</v>
      </c>
      <c r="D3085" s="239" t="s">
        <v>3008</v>
      </c>
      <c r="E3085" s="239">
        <v>2</v>
      </c>
      <c r="F3085" s="239" t="s">
        <v>2484</v>
      </c>
      <c r="G3085" s="239" t="s">
        <v>25</v>
      </c>
      <c r="H3085" s="239">
        <v>2</v>
      </c>
      <c r="I3085" s="239" t="s">
        <v>17</v>
      </c>
      <c r="J3085" s="239" t="s">
        <v>17</v>
      </c>
      <c r="K3085" s="239" t="s">
        <v>4984</v>
      </c>
      <c r="L3085" s="240">
        <v>44592</v>
      </c>
      <c r="M3085" s="239" t="s">
        <v>20</v>
      </c>
    </row>
    <row r="3086" spans="1:13" x14ac:dyDescent="0.35">
      <c r="A3086" s="237" t="s">
        <v>1178</v>
      </c>
      <c r="B3086" s="237" t="s">
        <v>1179</v>
      </c>
      <c r="C3086" s="237" t="s">
        <v>869</v>
      </c>
      <c r="D3086" s="237" t="s">
        <v>3010</v>
      </c>
      <c r="E3086" s="237">
        <v>3</v>
      </c>
      <c r="F3086" s="237" t="s">
        <v>2484</v>
      </c>
      <c r="G3086" s="237" t="s">
        <v>25</v>
      </c>
      <c r="H3086" s="237">
        <v>2</v>
      </c>
      <c r="I3086" s="237" t="s">
        <v>17</v>
      </c>
      <c r="J3086" s="237" t="s">
        <v>17</v>
      </c>
      <c r="K3086" s="237" t="s">
        <v>4985</v>
      </c>
      <c r="L3086" s="238">
        <v>44592</v>
      </c>
      <c r="M3086" s="237" t="s">
        <v>20</v>
      </c>
    </row>
    <row r="3087" spans="1:13" x14ac:dyDescent="0.35">
      <c r="A3087" s="239" t="s">
        <v>1178</v>
      </c>
      <c r="B3087" s="239" t="s">
        <v>1179</v>
      </c>
      <c r="C3087" s="239" t="s">
        <v>869</v>
      </c>
      <c r="D3087" s="239" t="s">
        <v>3012</v>
      </c>
      <c r="E3087" s="239">
        <v>3</v>
      </c>
      <c r="F3087" s="239" t="s">
        <v>2484</v>
      </c>
      <c r="G3087" s="239" t="s">
        <v>25</v>
      </c>
      <c r="H3087" s="239">
        <v>2</v>
      </c>
      <c r="I3087" s="239" t="s">
        <v>17</v>
      </c>
      <c r="J3087" s="239" t="s">
        <v>17</v>
      </c>
      <c r="K3087" s="239" t="s">
        <v>4986</v>
      </c>
      <c r="L3087" s="240">
        <v>44592</v>
      </c>
      <c r="M3087" s="239" t="s">
        <v>20</v>
      </c>
    </row>
    <row r="3088" spans="1:13" x14ac:dyDescent="0.35">
      <c r="A3088" s="237" t="s">
        <v>1178</v>
      </c>
      <c r="B3088" s="237" t="s">
        <v>1179</v>
      </c>
      <c r="C3088" s="237" t="s">
        <v>869</v>
      </c>
      <c r="D3088" s="237" t="s">
        <v>3027</v>
      </c>
      <c r="E3088" s="237">
        <v>1</v>
      </c>
      <c r="F3088" s="237" t="s">
        <v>2484</v>
      </c>
      <c r="G3088" s="237" t="s">
        <v>25</v>
      </c>
      <c r="H3088" s="237">
        <v>2</v>
      </c>
      <c r="I3088" s="237" t="s">
        <v>17</v>
      </c>
      <c r="J3088" s="237" t="s">
        <v>17</v>
      </c>
      <c r="K3088" s="237" t="s">
        <v>4987</v>
      </c>
      <c r="L3088" s="238">
        <v>44592</v>
      </c>
      <c r="M3088" s="237" t="s">
        <v>20</v>
      </c>
    </row>
    <row r="3089" spans="1:13" x14ac:dyDescent="0.35">
      <c r="A3089" s="239" t="s">
        <v>1178</v>
      </c>
      <c r="B3089" s="239" t="s">
        <v>1179</v>
      </c>
      <c r="C3089" s="239" t="s">
        <v>869</v>
      </c>
      <c r="D3089" s="239" t="s">
        <v>3014</v>
      </c>
      <c r="E3089" s="239">
        <v>2</v>
      </c>
      <c r="F3089" s="239" t="s">
        <v>2484</v>
      </c>
      <c r="G3089" s="239" t="s">
        <v>25</v>
      </c>
      <c r="H3089" s="239">
        <v>2</v>
      </c>
      <c r="I3089" s="239" t="s">
        <v>17</v>
      </c>
      <c r="J3089" s="239" t="s">
        <v>17</v>
      </c>
      <c r="K3089" s="239" t="s">
        <v>4988</v>
      </c>
      <c r="L3089" s="240">
        <v>44592</v>
      </c>
      <c r="M3089" s="239" t="s">
        <v>20</v>
      </c>
    </row>
    <row r="3090" spans="1:13" x14ac:dyDescent="0.35">
      <c r="A3090" s="237" t="s">
        <v>1178</v>
      </c>
      <c r="B3090" s="237" t="s">
        <v>1179</v>
      </c>
      <c r="C3090" s="237" t="s">
        <v>869</v>
      </c>
      <c r="D3090" s="237" t="s">
        <v>3016</v>
      </c>
      <c r="E3090" s="237">
        <v>3</v>
      </c>
      <c r="F3090" s="237" t="s">
        <v>2484</v>
      </c>
      <c r="G3090" s="237" t="s">
        <v>25</v>
      </c>
      <c r="H3090" s="237">
        <v>2</v>
      </c>
      <c r="I3090" s="237" t="s">
        <v>17</v>
      </c>
      <c r="J3090" s="237" t="s">
        <v>17</v>
      </c>
      <c r="K3090" s="237" t="s">
        <v>4989</v>
      </c>
      <c r="L3090" s="238">
        <v>44592</v>
      </c>
      <c r="M3090" s="237" t="s">
        <v>20</v>
      </c>
    </row>
    <row r="3091" spans="1:13" x14ac:dyDescent="0.35">
      <c r="A3091" s="239" t="s">
        <v>1178</v>
      </c>
      <c r="B3091" s="239" t="s">
        <v>1179</v>
      </c>
      <c r="C3091" s="239" t="s">
        <v>869</v>
      </c>
      <c r="D3091" s="239" t="s">
        <v>2483</v>
      </c>
      <c r="E3091" s="239">
        <v>0</v>
      </c>
      <c r="F3091" s="239" t="s">
        <v>2484</v>
      </c>
      <c r="G3091" s="239" t="s">
        <v>25</v>
      </c>
      <c r="H3091" s="239">
        <v>2</v>
      </c>
      <c r="I3091" s="239" t="s">
        <v>17</v>
      </c>
      <c r="J3091" s="239" t="s">
        <v>17</v>
      </c>
      <c r="K3091" s="239" t="s">
        <v>4990</v>
      </c>
      <c r="L3091" s="240">
        <v>44592</v>
      </c>
      <c r="M3091" s="239" t="s">
        <v>20</v>
      </c>
    </row>
    <row r="3092" spans="1:13" x14ac:dyDescent="0.35">
      <c r="A3092" s="237" t="s">
        <v>867</v>
      </c>
      <c r="B3092" s="237" t="s">
        <v>868</v>
      </c>
      <c r="C3092" s="237" t="s">
        <v>869</v>
      </c>
      <c r="D3092" s="237" t="s">
        <v>3006</v>
      </c>
      <c r="E3092" s="237">
        <v>1</v>
      </c>
      <c r="F3092" s="237" t="s">
        <v>2484</v>
      </c>
      <c r="G3092" s="237" t="s">
        <v>25</v>
      </c>
      <c r="H3092" s="237">
        <v>2</v>
      </c>
      <c r="I3092" s="237" t="s">
        <v>17</v>
      </c>
      <c r="J3092" s="237" t="s">
        <v>17</v>
      </c>
      <c r="K3092" s="237" t="s">
        <v>4991</v>
      </c>
      <c r="L3092" s="238">
        <v>44592</v>
      </c>
      <c r="M3092" s="237" t="s">
        <v>20</v>
      </c>
    </row>
    <row r="3093" spans="1:13" x14ac:dyDescent="0.35">
      <c r="A3093" s="239" t="s">
        <v>867</v>
      </c>
      <c r="B3093" s="239" t="s">
        <v>868</v>
      </c>
      <c r="C3093" s="239" t="s">
        <v>869</v>
      </c>
      <c r="D3093" s="239" t="s">
        <v>3012</v>
      </c>
      <c r="E3093" s="239">
        <v>3</v>
      </c>
      <c r="F3093" s="239" t="s">
        <v>2484</v>
      </c>
      <c r="G3093" s="239" t="s">
        <v>25</v>
      </c>
      <c r="H3093" s="239">
        <v>2</v>
      </c>
      <c r="I3093" s="239" t="s">
        <v>17</v>
      </c>
      <c r="J3093" s="239" t="s">
        <v>17</v>
      </c>
      <c r="K3093" s="239" t="s">
        <v>4992</v>
      </c>
      <c r="L3093" s="240">
        <v>44592</v>
      </c>
      <c r="M3093" s="239" t="s">
        <v>20</v>
      </c>
    </row>
    <row r="3094" spans="1:13" x14ac:dyDescent="0.35">
      <c r="A3094" s="237" t="s">
        <v>4957</v>
      </c>
      <c r="B3094" s="237" t="s">
        <v>4958</v>
      </c>
      <c r="C3094" s="237" t="s">
        <v>869</v>
      </c>
      <c r="D3094" s="237" t="s">
        <v>3004</v>
      </c>
      <c r="E3094" s="237">
        <v>0</v>
      </c>
      <c r="F3094" s="237" t="s">
        <v>2484</v>
      </c>
      <c r="G3094" s="237" t="s">
        <v>25</v>
      </c>
      <c r="H3094" s="237">
        <v>2</v>
      </c>
      <c r="I3094" s="237" t="s">
        <v>17</v>
      </c>
      <c r="J3094" s="237" t="s">
        <v>17</v>
      </c>
      <c r="K3094" s="237" t="s">
        <v>4993</v>
      </c>
      <c r="L3094" s="238">
        <v>44592</v>
      </c>
      <c r="M3094" s="237" t="s">
        <v>20</v>
      </c>
    </row>
    <row r="3095" spans="1:13" x14ac:dyDescent="0.35">
      <c r="A3095" s="239" t="s">
        <v>4957</v>
      </c>
      <c r="B3095" s="239" t="s">
        <v>4958</v>
      </c>
      <c r="C3095" s="239" t="s">
        <v>869</v>
      </c>
      <c r="D3095" s="239" t="s">
        <v>3006</v>
      </c>
      <c r="E3095" s="239">
        <v>1</v>
      </c>
      <c r="F3095" s="239" t="s">
        <v>2484</v>
      </c>
      <c r="G3095" s="239" t="s">
        <v>25</v>
      </c>
      <c r="H3095" s="239">
        <v>2</v>
      </c>
      <c r="I3095" s="239" t="s">
        <v>17</v>
      </c>
      <c r="J3095" s="239" t="s">
        <v>17</v>
      </c>
      <c r="K3095" s="239" t="s">
        <v>4994</v>
      </c>
      <c r="L3095" s="240">
        <v>44592</v>
      </c>
      <c r="M3095" s="239" t="s">
        <v>20</v>
      </c>
    </row>
    <row r="3096" spans="1:13" x14ac:dyDescent="0.35">
      <c r="A3096" s="237" t="s">
        <v>4957</v>
      </c>
      <c r="B3096" s="237" t="s">
        <v>4958</v>
      </c>
      <c r="C3096" s="237" t="s">
        <v>869</v>
      </c>
      <c r="D3096" s="237" t="s">
        <v>3008</v>
      </c>
      <c r="E3096" s="237">
        <v>0</v>
      </c>
      <c r="F3096" s="237" t="s">
        <v>2484</v>
      </c>
      <c r="G3096" s="237" t="s">
        <v>25</v>
      </c>
      <c r="H3096" s="237">
        <v>2</v>
      </c>
      <c r="I3096" s="237" t="s">
        <v>17</v>
      </c>
      <c r="J3096" s="237" t="s">
        <v>17</v>
      </c>
      <c r="K3096" s="237" t="s">
        <v>4995</v>
      </c>
      <c r="L3096" s="238">
        <v>44592</v>
      </c>
      <c r="M3096" s="237" t="s">
        <v>20</v>
      </c>
    </row>
    <row r="3097" spans="1:13" x14ac:dyDescent="0.35">
      <c r="A3097" s="239" t="s">
        <v>4957</v>
      </c>
      <c r="B3097" s="239" t="s">
        <v>4958</v>
      </c>
      <c r="C3097" s="239" t="s">
        <v>869</v>
      </c>
      <c r="D3097" s="239" t="s">
        <v>3010</v>
      </c>
      <c r="E3097" s="239">
        <v>0</v>
      </c>
      <c r="F3097" s="239" t="s">
        <v>2484</v>
      </c>
      <c r="G3097" s="239" t="s">
        <v>25</v>
      </c>
      <c r="H3097" s="239">
        <v>2</v>
      </c>
      <c r="I3097" s="239" t="s">
        <v>17</v>
      </c>
      <c r="J3097" s="239" t="s">
        <v>17</v>
      </c>
      <c r="K3097" s="239" t="s">
        <v>4996</v>
      </c>
      <c r="L3097" s="240">
        <v>44592</v>
      </c>
      <c r="M3097" s="239" t="s">
        <v>20</v>
      </c>
    </row>
    <row r="3098" spans="1:13" x14ac:dyDescent="0.35">
      <c r="A3098" s="237" t="s">
        <v>4957</v>
      </c>
      <c r="B3098" s="237" t="s">
        <v>4958</v>
      </c>
      <c r="C3098" s="237" t="s">
        <v>869</v>
      </c>
      <c r="D3098" s="237" t="s">
        <v>3012</v>
      </c>
      <c r="E3098" s="237">
        <v>3</v>
      </c>
      <c r="F3098" s="237" t="s">
        <v>2484</v>
      </c>
      <c r="G3098" s="237" t="s">
        <v>25</v>
      </c>
      <c r="H3098" s="237">
        <v>2</v>
      </c>
      <c r="I3098" s="237" t="s">
        <v>17</v>
      </c>
      <c r="J3098" s="237" t="s">
        <v>17</v>
      </c>
      <c r="K3098" s="237" t="s">
        <v>4997</v>
      </c>
      <c r="L3098" s="238">
        <v>44592</v>
      </c>
      <c r="M3098" s="237" t="s">
        <v>20</v>
      </c>
    </row>
    <row r="3099" spans="1:13" x14ac:dyDescent="0.35">
      <c r="A3099" s="239" t="s">
        <v>4957</v>
      </c>
      <c r="B3099" s="239" t="s">
        <v>4958</v>
      </c>
      <c r="C3099" s="239" t="s">
        <v>869</v>
      </c>
      <c r="D3099" s="239" t="s">
        <v>3027</v>
      </c>
      <c r="E3099" s="239">
        <v>1</v>
      </c>
      <c r="F3099" s="239" t="s">
        <v>2484</v>
      </c>
      <c r="G3099" s="239" t="s">
        <v>25</v>
      </c>
      <c r="H3099" s="239">
        <v>2</v>
      </c>
      <c r="I3099" s="239" t="s">
        <v>17</v>
      </c>
      <c r="J3099" s="239" t="s">
        <v>17</v>
      </c>
      <c r="K3099" s="239" t="s">
        <v>4998</v>
      </c>
      <c r="L3099" s="240">
        <v>44592</v>
      </c>
      <c r="M3099" s="239" t="s">
        <v>20</v>
      </c>
    </row>
    <row r="3100" spans="1:13" x14ac:dyDescent="0.35">
      <c r="A3100" s="237" t="s">
        <v>4957</v>
      </c>
      <c r="B3100" s="237" t="s">
        <v>4958</v>
      </c>
      <c r="C3100" s="237" t="s">
        <v>869</v>
      </c>
      <c r="D3100" s="237" t="s">
        <v>3014</v>
      </c>
      <c r="E3100" s="237">
        <v>0</v>
      </c>
      <c r="F3100" s="237" t="s">
        <v>2484</v>
      </c>
      <c r="G3100" s="237" t="s">
        <v>25</v>
      </c>
      <c r="H3100" s="237">
        <v>2</v>
      </c>
      <c r="I3100" s="237" t="s">
        <v>17</v>
      </c>
      <c r="J3100" s="237" t="s">
        <v>17</v>
      </c>
      <c r="K3100" s="237" t="s">
        <v>4999</v>
      </c>
      <c r="L3100" s="238">
        <v>44592</v>
      </c>
      <c r="M3100" s="237" t="s">
        <v>20</v>
      </c>
    </row>
    <row r="3101" spans="1:13" x14ac:dyDescent="0.35">
      <c r="A3101" s="239" t="s">
        <v>4957</v>
      </c>
      <c r="B3101" s="239" t="s">
        <v>4958</v>
      </c>
      <c r="C3101" s="239" t="s">
        <v>869</v>
      </c>
      <c r="D3101" s="239" t="s">
        <v>3016</v>
      </c>
      <c r="E3101" s="239">
        <v>1</v>
      </c>
      <c r="F3101" s="239" t="s">
        <v>2484</v>
      </c>
      <c r="G3101" s="239" t="s">
        <v>25</v>
      </c>
      <c r="H3101" s="239">
        <v>2</v>
      </c>
      <c r="I3101" s="239" t="s">
        <v>17</v>
      </c>
      <c r="J3101" s="239" t="s">
        <v>17</v>
      </c>
      <c r="K3101" s="239" t="s">
        <v>5000</v>
      </c>
      <c r="L3101" s="240">
        <v>44592</v>
      </c>
      <c r="M3101" s="239" t="s">
        <v>20</v>
      </c>
    </row>
    <row r="3102" spans="1:13" x14ac:dyDescent="0.35">
      <c r="A3102" s="237" t="s">
        <v>4957</v>
      </c>
      <c r="B3102" s="237" t="s">
        <v>4958</v>
      </c>
      <c r="C3102" s="237" t="s">
        <v>869</v>
      </c>
      <c r="D3102" s="237" t="s">
        <v>2483</v>
      </c>
      <c r="E3102" s="237">
        <v>0</v>
      </c>
      <c r="F3102" s="237" t="s">
        <v>2484</v>
      </c>
      <c r="G3102" s="237" t="s">
        <v>25</v>
      </c>
      <c r="H3102" s="237">
        <v>2</v>
      </c>
      <c r="I3102" s="237" t="s">
        <v>17</v>
      </c>
      <c r="J3102" s="237" t="s">
        <v>17</v>
      </c>
      <c r="K3102" s="237" t="s">
        <v>5001</v>
      </c>
      <c r="L3102" s="238">
        <v>44592</v>
      </c>
      <c r="M3102" s="237" t="s">
        <v>20</v>
      </c>
    </row>
    <row r="3103" spans="1:13" x14ac:dyDescent="0.35">
      <c r="A3103" s="239" t="s">
        <v>589</v>
      </c>
      <c r="B3103" s="239" t="s">
        <v>590</v>
      </c>
      <c r="C3103" s="239" t="s">
        <v>591</v>
      </c>
      <c r="D3103" s="239" t="s">
        <v>3004</v>
      </c>
      <c r="E3103" s="239">
        <v>2</v>
      </c>
      <c r="F3103" s="239" t="s">
        <v>2484</v>
      </c>
      <c r="G3103" s="239" t="s">
        <v>25</v>
      </c>
      <c r="H3103" s="239">
        <v>2</v>
      </c>
      <c r="I3103" s="239" t="s">
        <v>17</v>
      </c>
      <c r="J3103" s="239" t="s">
        <v>17</v>
      </c>
      <c r="K3103" s="239" t="s">
        <v>5002</v>
      </c>
      <c r="L3103" s="240">
        <v>44592</v>
      </c>
      <c r="M3103" s="239" t="s">
        <v>20</v>
      </c>
    </row>
    <row r="3104" spans="1:13" x14ac:dyDescent="0.35">
      <c r="A3104" s="237" t="s">
        <v>589</v>
      </c>
      <c r="B3104" s="237" t="s">
        <v>590</v>
      </c>
      <c r="C3104" s="237" t="s">
        <v>591</v>
      </c>
      <c r="D3104" s="237" t="s">
        <v>3006</v>
      </c>
      <c r="E3104" s="237">
        <v>2</v>
      </c>
      <c r="F3104" s="237" t="s">
        <v>2484</v>
      </c>
      <c r="G3104" s="237" t="s">
        <v>25</v>
      </c>
      <c r="H3104" s="237">
        <v>2</v>
      </c>
      <c r="I3104" s="237" t="s">
        <v>17</v>
      </c>
      <c r="J3104" s="237" t="s">
        <v>17</v>
      </c>
      <c r="K3104" s="237" t="s">
        <v>5003</v>
      </c>
      <c r="L3104" s="238">
        <v>44592</v>
      </c>
      <c r="M3104" s="237" t="s">
        <v>20</v>
      </c>
    </row>
    <row r="3105" spans="1:13" x14ac:dyDescent="0.35">
      <c r="A3105" s="239" t="s">
        <v>589</v>
      </c>
      <c r="B3105" s="239" t="s">
        <v>590</v>
      </c>
      <c r="C3105" s="239" t="s">
        <v>591</v>
      </c>
      <c r="D3105" s="239" t="s">
        <v>3008</v>
      </c>
      <c r="E3105" s="239">
        <v>0</v>
      </c>
      <c r="F3105" s="239" t="s">
        <v>2484</v>
      </c>
      <c r="G3105" s="239" t="s">
        <v>25</v>
      </c>
      <c r="H3105" s="239">
        <v>2</v>
      </c>
      <c r="I3105" s="239" t="s">
        <v>17</v>
      </c>
      <c r="J3105" s="239" t="s">
        <v>17</v>
      </c>
      <c r="K3105" s="239" t="s">
        <v>5004</v>
      </c>
      <c r="L3105" s="240">
        <v>44592</v>
      </c>
      <c r="M3105" s="239" t="s">
        <v>20</v>
      </c>
    </row>
    <row r="3106" spans="1:13" x14ac:dyDescent="0.35">
      <c r="A3106" s="237" t="s">
        <v>589</v>
      </c>
      <c r="B3106" s="237" t="s">
        <v>590</v>
      </c>
      <c r="C3106" s="237" t="s">
        <v>591</v>
      </c>
      <c r="D3106" s="237" t="s">
        <v>3010</v>
      </c>
      <c r="E3106" s="237">
        <v>0</v>
      </c>
      <c r="F3106" s="237" t="s">
        <v>2484</v>
      </c>
      <c r="G3106" s="237" t="s">
        <v>25</v>
      </c>
      <c r="H3106" s="237">
        <v>2</v>
      </c>
      <c r="I3106" s="237" t="s">
        <v>17</v>
      </c>
      <c r="J3106" s="237" t="s">
        <v>17</v>
      </c>
      <c r="K3106" s="237" t="s">
        <v>5005</v>
      </c>
      <c r="L3106" s="238">
        <v>44592</v>
      </c>
      <c r="M3106" s="237" t="s">
        <v>20</v>
      </c>
    </row>
    <row r="3107" spans="1:13" x14ac:dyDescent="0.35">
      <c r="A3107" s="239" t="s">
        <v>589</v>
      </c>
      <c r="B3107" s="239" t="s">
        <v>590</v>
      </c>
      <c r="C3107" s="239" t="s">
        <v>591</v>
      </c>
      <c r="D3107" s="239" t="s">
        <v>3012</v>
      </c>
      <c r="E3107" s="239">
        <v>3</v>
      </c>
      <c r="F3107" s="239" t="s">
        <v>2484</v>
      </c>
      <c r="G3107" s="239" t="s">
        <v>25</v>
      </c>
      <c r="H3107" s="239">
        <v>2</v>
      </c>
      <c r="I3107" s="239" t="s">
        <v>17</v>
      </c>
      <c r="J3107" s="239" t="s">
        <v>17</v>
      </c>
      <c r="K3107" s="239" t="s">
        <v>5006</v>
      </c>
      <c r="L3107" s="240">
        <v>44592</v>
      </c>
      <c r="M3107" s="239" t="s">
        <v>20</v>
      </c>
    </row>
    <row r="3108" spans="1:13" x14ac:dyDescent="0.35">
      <c r="A3108" s="237" t="s">
        <v>589</v>
      </c>
      <c r="B3108" s="237" t="s">
        <v>590</v>
      </c>
      <c r="C3108" s="237" t="s">
        <v>591</v>
      </c>
      <c r="D3108" s="237" t="s">
        <v>3027</v>
      </c>
      <c r="E3108" s="237">
        <v>0</v>
      </c>
      <c r="F3108" s="237" t="s">
        <v>2484</v>
      </c>
      <c r="G3108" s="237" t="s">
        <v>25</v>
      </c>
      <c r="H3108" s="237">
        <v>2</v>
      </c>
      <c r="I3108" s="237" t="s">
        <v>17</v>
      </c>
      <c r="J3108" s="237" t="s">
        <v>17</v>
      </c>
      <c r="K3108" s="237" t="s">
        <v>5007</v>
      </c>
      <c r="L3108" s="238">
        <v>44592</v>
      </c>
      <c r="M3108" s="237" t="s">
        <v>20</v>
      </c>
    </row>
    <row r="3109" spans="1:13" x14ac:dyDescent="0.35">
      <c r="A3109" s="239" t="s">
        <v>589</v>
      </c>
      <c r="B3109" s="239" t="s">
        <v>590</v>
      </c>
      <c r="C3109" s="239" t="s">
        <v>591</v>
      </c>
      <c r="D3109" s="239" t="s">
        <v>3014</v>
      </c>
      <c r="E3109" s="239">
        <v>2</v>
      </c>
      <c r="F3109" s="239" t="s">
        <v>2484</v>
      </c>
      <c r="G3109" s="239" t="s">
        <v>25</v>
      </c>
      <c r="H3109" s="239">
        <v>2</v>
      </c>
      <c r="I3109" s="239" t="s">
        <v>17</v>
      </c>
      <c r="J3109" s="239" t="s">
        <v>17</v>
      </c>
      <c r="K3109" s="239" t="s">
        <v>5008</v>
      </c>
      <c r="L3109" s="240">
        <v>44592</v>
      </c>
      <c r="M3109" s="239" t="s">
        <v>20</v>
      </c>
    </row>
    <row r="3110" spans="1:13" x14ac:dyDescent="0.35">
      <c r="A3110" s="237" t="s">
        <v>589</v>
      </c>
      <c r="B3110" s="237" t="s">
        <v>590</v>
      </c>
      <c r="C3110" s="237" t="s">
        <v>591</v>
      </c>
      <c r="D3110" s="237" t="s">
        <v>3016</v>
      </c>
      <c r="E3110" s="237">
        <v>0</v>
      </c>
      <c r="F3110" s="237" t="s">
        <v>2484</v>
      </c>
      <c r="G3110" s="237" t="s">
        <v>25</v>
      </c>
      <c r="H3110" s="237">
        <v>2</v>
      </c>
      <c r="I3110" s="237" t="s">
        <v>17</v>
      </c>
      <c r="J3110" s="237" t="s">
        <v>17</v>
      </c>
      <c r="K3110" s="237" t="s">
        <v>5009</v>
      </c>
      <c r="L3110" s="238">
        <v>44592</v>
      </c>
      <c r="M3110" s="237" t="s">
        <v>20</v>
      </c>
    </row>
    <row r="3111" spans="1:13" x14ac:dyDescent="0.35">
      <c r="A3111" s="239" t="s">
        <v>589</v>
      </c>
      <c r="B3111" s="239" t="s">
        <v>590</v>
      </c>
      <c r="C3111" s="239" t="s">
        <v>591</v>
      </c>
      <c r="D3111" s="239" t="s">
        <v>2483</v>
      </c>
      <c r="E3111" s="239">
        <v>0</v>
      </c>
      <c r="F3111" s="239" t="s">
        <v>2484</v>
      </c>
      <c r="G3111" s="239" t="s">
        <v>25</v>
      </c>
      <c r="H3111" s="239">
        <v>2</v>
      </c>
      <c r="I3111" s="239" t="s">
        <v>17</v>
      </c>
      <c r="J3111" s="239" t="s">
        <v>17</v>
      </c>
      <c r="K3111" s="239" t="s">
        <v>5010</v>
      </c>
      <c r="L3111" s="240">
        <v>44592</v>
      </c>
      <c r="M3111" s="239" t="s">
        <v>20</v>
      </c>
    </row>
    <row r="3112" spans="1:13" x14ac:dyDescent="0.35">
      <c r="A3112" s="237" t="s">
        <v>4906</v>
      </c>
      <c r="B3112" s="237" t="s">
        <v>4907</v>
      </c>
      <c r="C3112" s="237" t="s">
        <v>591</v>
      </c>
      <c r="D3112" s="237" t="s">
        <v>3004</v>
      </c>
      <c r="E3112" s="237">
        <v>2</v>
      </c>
      <c r="F3112" s="237" t="s">
        <v>2484</v>
      </c>
      <c r="G3112" s="237" t="s">
        <v>25</v>
      </c>
      <c r="H3112" s="237">
        <v>2</v>
      </c>
      <c r="I3112" s="237" t="s">
        <v>17</v>
      </c>
      <c r="J3112" s="237" t="s">
        <v>17</v>
      </c>
      <c r="K3112" s="237" t="s">
        <v>5011</v>
      </c>
      <c r="L3112" s="238">
        <v>44592</v>
      </c>
      <c r="M3112" s="237" t="s">
        <v>20</v>
      </c>
    </row>
    <row r="3113" spans="1:13" x14ac:dyDescent="0.35">
      <c r="A3113" s="239" t="s">
        <v>4906</v>
      </c>
      <c r="B3113" s="239" t="s">
        <v>4907</v>
      </c>
      <c r="C3113" s="239" t="s">
        <v>591</v>
      </c>
      <c r="D3113" s="239" t="s">
        <v>3006</v>
      </c>
      <c r="E3113" s="239">
        <v>2</v>
      </c>
      <c r="F3113" s="239" t="s">
        <v>2484</v>
      </c>
      <c r="G3113" s="239" t="s">
        <v>25</v>
      </c>
      <c r="H3113" s="239">
        <v>2</v>
      </c>
      <c r="I3113" s="239" t="s">
        <v>17</v>
      </c>
      <c r="J3113" s="239" t="s">
        <v>17</v>
      </c>
      <c r="K3113" s="239" t="s">
        <v>5012</v>
      </c>
      <c r="L3113" s="240">
        <v>44592</v>
      </c>
      <c r="M3113" s="239" t="s">
        <v>20</v>
      </c>
    </row>
    <row r="3114" spans="1:13" x14ac:dyDescent="0.35">
      <c r="A3114" s="237" t="s">
        <v>4906</v>
      </c>
      <c r="B3114" s="237" t="s">
        <v>4907</v>
      </c>
      <c r="C3114" s="237" t="s">
        <v>591</v>
      </c>
      <c r="D3114" s="237" t="s">
        <v>3008</v>
      </c>
      <c r="E3114" s="237">
        <v>0</v>
      </c>
      <c r="F3114" s="237" t="s">
        <v>2484</v>
      </c>
      <c r="G3114" s="237" t="s">
        <v>25</v>
      </c>
      <c r="H3114" s="237">
        <v>2</v>
      </c>
      <c r="I3114" s="237" t="s">
        <v>17</v>
      </c>
      <c r="J3114" s="237" t="s">
        <v>17</v>
      </c>
      <c r="K3114" s="237" t="s">
        <v>5013</v>
      </c>
      <c r="L3114" s="238">
        <v>44592</v>
      </c>
      <c r="M3114" s="237" t="s">
        <v>20</v>
      </c>
    </row>
    <row r="3115" spans="1:13" x14ac:dyDescent="0.35">
      <c r="A3115" s="239" t="s">
        <v>4906</v>
      </c>
      <c r="B3115" s="239" t="s">
        <v>4907</v>
      </c>
      <c r="C3115" s="239" t="s">
        <v>591</v>
      </c>
      <c r="D3115" s="239" t="s">
        <v>3010</v>
      </c>
      <c r="E3115" s="239">
        <v>0</v>
      </c>
      <c r="F3115" s="239" t="s">
        <v>2484</v>
      </c>
      <c r="G3115" s="239" t="s">
        <v>25</v>
      </c>
      <c r="H3115" s="239">
        <v>2</v>
      </c>
      <c r="I3115" s="239" t="s">
        <v>17</v>
      </c>
      <c r="J3115" s="239" t="s">
        <v>17</v>
      </c>
      <c r="K3115" s="239" t="s">
        <v>5014</v>
      </c>
      <c r="L3115" s="240">
        <v>44592</v>
      </c>
      <c r="M3115" s="239" t="s">
        <v>20</v>
      </c>
    </row>
    <row r="3116" spans="1:13" x14ac:dyDescent="0.35">
      <c r="A3116" s="237" t="s">
        <v>4906</v>
      </c>
      <c r="B3116" s="237" t="s">
        <v>4907</v>
      </c>
      <c r="C3116" s="237" t="s">
        <v>591</v>
      </c>
      <c r="D3116" s="237" t="s">
        <v>3012</v>
      </c>
      <c r="E3116" s="237">
        <v>3</v>
      </c>
      <c r="F3116" s="237" t="s">
        <v>2484</v>
      </c>
      <c r="G3116" s="237" t="s">
        <v>25</v>
      </c>
      <c r="H3116" s="237">
        <v>2</v>
      </c>
      <c r="I3116" s="237" t="s">
        <v>17</v>
      </c>
      <c r="J3116" s="237" t="s">
        <v>17</v>
      </c>
      <c r="K3116" s="237" t="s">
        <v>5015</v>
      </c>
      <c r="L3116" s="238">
        <v>44592</v>
      </c>
      <c r="M3116" s="237" t="s">
        <v>20</v>
      </c>
    </row>
    <row r="3117" spans="1:13" x14ac:dyDescent="0.35">
      <c r="A3117" s="239" t="s">
        <v>4906</v>
      </c>
      <c r="B3117" s="239" t="s">
        <v>4907</v>
      </c>
      <c r="C3117" s="239" t="s">
        <v>591</v>
      </c>
      <c r="D3117" s="239" t="s">
        <v>3027</v>
      </c>
      <c r="E3117" s="239">
        <v>0</v>
      </c>
      <c r="F3117" s="239" t="s">
        <v>2484</v>
      </c>
      <c r="G3117" s="239" t="s">
        <v>25</v>
      </c>
      <c r="H3117" s="239">
        <v>2</v>
      </c>
      <c r="I3117" s="239" t="s">
        <v>17</v>
      </c>
      <c r="J3117" s="239" t="s">
        <v>17</v>
      </c>
      <c r="K3117" s="239" t="s">
        <v>5016</v>
      </c>
      <c r="L3117" s="240">
        <v>44592</v>
      </c>
      <c r="M3117" s="239" t="s">
        <v>20</v>
      </c>
    </row>
    <row r="3118" spans="1:13" x14ac:dyDescent="0.35">
      <c r="A3118" s="237" t="s">
        <v>4906</v>
      </c>
      <c r="B3118" s="237" t="s">
        <v>4907</v>
      </c>
      <c r="C3118" s="237" t="s">
        <v>591</v>
      </c>
      <c r="D3118" s="237" t="s">
        <v>3014</v>
      </c>
      <c r="E3118" s="237">
        <v>2</v>
      </c>
      <c r="F3118" s="237" t="s">
        <v>2484</v>
      </c>
      <c r="G3118" s="237" t="s">
        <v>25</v>
      </c>
      <c r="H3118" s="237">
        <v>2</v>
      </c>
      <c r="I3118" s="237" t="s">
        <v>17</v>
      </c>
      <c r="J3118" s="237" t="s">
        <v>17</v>
      </c>
      <c r="K3118" s="237" t="s">
        <v>5017</v>
      </c>
      <c r="L3118" s="238">
        <v>44592</v>
      </c>
      <c r="M3118" s="237" t="s">
        <v>20</v>
      </c>
    </row>
    <row r="3119" spans="1:13" x14ac:dyDescent="0.35">
      <c r="A3119" s="239" t="s">
        <v>4906</v>
      </c>
      <c r="B3119" s="239" t="s">
        <v>4907</v>
      </c>
      <c r="C3119" s="239" t="s">
        <v>591</v>
      </c>
      <c r="D3119" s="239" t="s">
        <v>3016</v>
      </c>
      <c r="E3119" s="239">
        <v>0</v>
      </c>
      <c r="F3119" s="239" t="s">
        <v>2484</v>
      </c>
      <c r="G3119" s="239" t="s">
        <v>25</v>
      </c>
      <c r="H3119" s="239">
        <v>2</v>
      </c>
      <c r="I3119" s="239" t="s">
        <v>17</v>
      </c>
      <c r="J3119" s="239" t="s">
        <v>17</v>
      </c>
      <c r="K3119" s="239" t="s">
        <v>5018</v>
      </c>
      <c r="L3119" s="240">
        <v>44592</v>
      </c>
      <c r="M3119" s="239" t="s">
        <v>20</v>
      </c>
    </row>
    <row r="3120" spans="1:13" x14ac:dyDescent="0.35">
      <c r="A3120" s="237" t="s">
        <v>4906</v>
      </c>
      <c r="B3120" s="237" t="s">
        <v>4907</v>
      </c>
      <c r="C3120" s="237" t="s">
        <v>591</v>
      </c>
      <c r="D3120" s="237" t="s">
        <v>2483</v>
      </c>
      <c r="E3120" s="237">
        <v>0</v>
      </c>
      <c r="F3120" s="237" t="s">
        <v>2484</v>
      </c>
      <c r="G3120" s="237" t="s">
        <v>25</v>
      </c>
      <c r="H3120" s="237">
        <v>2</v>
      </c>
      <c r="I3120" s="237" t="s">
        <v>17</v>
      </c>
      <c r="J3120" s="237" t="s">
        <v>17</v>
      </c>
      <c r="K3120" s="237" t="s">
        <v>5019</v>
      </c>
      <c r="L3120" s="238">
        <v>44592</v>
      </c>
      <c r="M3120" s="237" t="s">
        <v>20</v>
      </c>
    </row>
    <row r="3121" spans="1:13" x14ac:dyDescent="0.35">
      <c r="A3121" s="239" t="s">
        <v>5020</v>
      </c>
      <c r="B3121" s="239" t="s">
        <v>5021</v>
      </c>
      <c r="C3121" s="239" t="s">
        <v>532</v>
      </c>
      <c r="D3121" s="239" t="s">
        <v>875</v>
      </c>
      <c r="E3121" s="239">
        <v>23500000</v>
      </c>
      <c r="F3121" s="239" t="s">
        <v>2486</v>
      </c>
      <c r="G3121" s="239" t="s">
        <v>25</v>
      </c>
      <c r="H3121" s="239">
        <v>2</v>
      </c>
      <c r="I3121" s="239" t="s">
        <v>2487</v>
      </c>
      <c r="J3121" s="239" t="s">
        <v>2488</v>
      </c>
      <c r="K3121" s="239" t="s">
        <v>5022</v>
      </c>
      <c r="L3121" s="240">
        <v>44600</v>
      </c>
      <c r="M3121" s="239" t="s">
        <v>20</v>
      </c>
    </row>
    <row r="3122" spans="1:13" x14ac:dyDescent="0.35">
      <c r="A3122" s="237" t="s">
        <v>5020</v>
      </c>
      <c r="B3122" s="237" t="s">
        <v>5021</v>
      </c>
      <c r="C3122" s="237" t="s">
        <v>532</v>
      </c>
      <c r="D3122" s="237" t="s">
        <v>242</v>
      </c>
      <c r="E3122" s="237">
        <v>618190</v>
      </c>
      <c r="F3122" s="237" t="s">
        <v>2490</v>
      </c>
      <c r="G3122" s="237" t="s">
        <v>25</v>
      </c>
      <c r="H3122" s="237">
        <v>2</v>
      </c>
      <c r="I3122" s="237" t="s">
        <v>2491</v>
      </c>
      <c r="J3122" s="237" t="s">
        <v>5023</v>
      </c>
      <c r="K3122" s="237" t="s">
        <v>5024</v>
      </c>
      <c r="L3122" s="238">
        <v>44600</v>
      </c>
      <c r="M3122" s="237" t="s">
        <v>20</v>
      </c>
    </row>
    <row r="3123" spans="1:13" x14ac:dyDescent="0.35">
      <c r="A3123" s="239" t="s">
        <v>5020</v>
      </c>
      <c r="B3123" s="239" t="s">
        <v>5021</v>
      </c>
      <c r="C3123" s="239" t="s">
        <v>532</v>
      </c>
      <c r="D3123" s="239" t="s">
        <v>784</v>
      </c>
      <c r="E3123" s="239">
        <v>62500000</v>
      </c>
      <c r="F3123" s="239" t="s">
        <v>4143</v>
      </c>
      <c r="G3123" s="239" t="s">
        <v>22</v>
      </c>
      <c r="H3123" s="239">
        <v>3</v>
      </c>
      <c r="I3123" s="239" t="s">
        <v>4144</v>
      </c>
      <c r="J3123" s="239" t="s">
        <v>5025</v>
      </c>
      <c r="K3123" s="239" t="s">
        <v>5026</v>
      </c>
      <c r="L3123" s="240">
        <v>44600</v>
      </c>
      <c r="M3123" s="239" t="s">
        <v>20</v>
      </c>
    </row>
    <row r="3124" spans="1:13" x14ac:dyDescent="0.35">
      <c r="A3124" s="237" t="s">
        <v>5020</v>
      </c>
      <c r="B3124" s="237" t="s">
        <v>5021</v>
      </c>
      <c r="C3124" s="237" t="s">
        <v>532</v>
      </c>
      <c r="D3124" s="237" t="s">
        <v>59</v>
      </c>
      <c r="E3124" s="237" t="s">
        <v>17</v>
      </c>
      <c r="F3124" s="237" t="s">
        <v>17</v>
      </c>
      <c r="G3124" s="237"/>
      <c r="H3124" s="237">
        <v>0</v>
      </c>
      <c r="I3124" s="237" t="s">
        <v>17</v>
      </c>
      <c r="J3124" s="237" t="s">
        <v>17</v>
      </c>
      <c r="K3124" s="237" t="s">
        <v>5027</v>
      </c>
      <c r="L3124" s="238">
        <v>44600</v>
      </c>
      <c r="M3124" s="237" t="s">
        <v>20</v>
      </c>
    </row>
    <row r="3125" spans="1:13" x14ac:dyDescent="0.35">
      <c r="A3125" s="239" t="s">
        <v>5020</v>
      </c>
      <c r="B3125" s="239" t="s">
        <v>5021</v>
      </c>
      <c r="C3125" s="239" t="s">
        <v>532</v>
      </c>
      <c r="D3125" s="239" t="s">
        <v>61</v>
      </c>
      <c r="E3125" s="239" t="s">
        <v>17</v>
      </c>
      <c r="F3125" s="239" t="s">
        <v>17</v>
      </c>
      <c r="G3125" s="239"/>
      <c r="H3125" s="239">
        <v>0</v>
      </c>
      <c r="I3125" s="239" t="s">
        <v>17</v>
      </c>
      <c r="J3125" s="239" t="s">
        <v>17</v>
      </c>
      <c r="K3125" s="239" t="s">
        <v>5028</v>
      </c>
      <c r="L3125" s="240">
        <v>44600</v>
      </c>
      <c r="M3125" s="239" t="s">
        <v>20</v>
      </c>
    </row>
    <row r="3126" spans="1:13" x14ac:dyDescent="0.35">
      <c r="A3126" s="237" t="s">
        <v>5020</v>
      </c>
      <c r="B3126" s="237" t="s">
        <v>5021</v>
      </c>
      <c r="C3126" s="237" t="s">
        <v>532</v>
      </c>
      <c r="D3126" s="237" t="s">
        <v>16</v>
      </c>
      <c r="E3126" s="237" t="s">
        <v>17</v>
      </c>
      <c r="F3126" s="237" t="s">
        <v>17</v>
      </c>
      <c r="G3126" s="237"/>
      <c r="H3126" s="237">
        <v>0</v>
      </c>
      <c r="I3126" s="237" t="s">
        <v>17</v>
      </c>
      <c r="J3126" s="237" t="s">
        <v>17</v>
      </c>
      <c r="K3126" s="237" t="s">
        <v>5029</v>
      </c>
      <c r="L3126" s="238">
        <v>44600</v>
      </c>
      <c r="M3126" s="237" t="s">
        <v>20</v>
      </c>
    </row>
    <row r="3127" spans="1:13" x14ac:dyDescent="0.35">
      <c r="A3127" s="239" t="s">
        <v>5020</v>
      </c>
      <c r="B3127" s="239" t="s">
        <v>5021</v>
      </c>
      <c r="C3127" s="239" t="s">
        <v>532</v>
      </c>
      <c r="D3127" s="239" t="s">
        <v>21</v>
      </c>
      <c r="E3127" s="239" t="s">
        <v>17</v>
      </c>
      <c r="F3127" s="239" t="s">
        <v>17</v>
      </c>
      <c r="G3127" s="239"/>
      <c r="H3127" s="239">
        <v>0</v>
      </c>
      <c r="I3127" s="239" t="s">
        <v>17</v>
      </c>
      <c r="J3127" s="239" t="s">
        <v>17</v>
      </c>
      <c r="K3127" s="239" t="s">
        <v>5030</v>
      </c>
      <c r="L3127" s="240">
        <v>44600</v>
      </c>
      <c r="M3127" s="239" t="s">
        <v>20</v>
      </c>
    </row>
    <row r="3128" spans="1:13" x14ac:dyDescent="0.35">
      <c r="A3128" s="237" t="s">
        <v>5020</v>
      </c>
      <c r="B3128" s="237" t="s">
        <v>5021</v>
      </c>
      <c r="C3128" s="237" t="s">
        <v>532</v>
      </c>
      <c r="D3128" s="237" t="s">
        <v>2423</v>
      </c>
      <c r="E3128" s="237" t="s">
        <v>17</v>
      </c>
      <c r="F3128" s="237" t="s">
        <v>17</v>
      </c>
      <c r="G3128" s="237"/>
      <c r="H3128" s="237">
        <v>0</v>
      </c>
      <c r="I3128" s="237" t="s">
        <v>17</v>
      </c>
      <c r="J3128" s="237" t="s">
        <v>17</v>
      </c>
      <c r="K3128" s="237" t="s">
        <v>5031</v>
      </c>
      <c r="L3128" s="238">
        <v>44600</v>
      </c>
      <c r="M3128" s="237" t="s">
        <v>20</v>
      </c>
    </row>
    <row r="3129" spans="1:13" x14ac:dyDescent="0.35">
      <c r="A3129" s="239" t="s">
        <v>5020</v>
      </c>
      <c r="B3129" s="239" t="s">
        <v>5021</v>
      </c>
      <c r="C3129" s="239" t="s">
        <v>532</v>
      </c>
      <c r="D3129" s="239" t="s">
        <v>28</v>
      </c>
      <c r="E3129" s="239" t="s">
        <v>17</v>
      </c>
      <c r="F3129" s="239" t="s">
        <v>17</v>
      </c>
      <c r="G3129" s="239"/>
      <c r="H3129" s="239">
        <v>0</v>
      </c>
      <c r="I3129" s="239" t="s">
        <v>17</v>
      </c>
      <c r="J3129" s="239" t="s">
        <v>5032</v>
      </c>
      <c r="K3129" s="239" t="s">
        <v>5033</v>
      </c>
      <c r="L3129" s="240">
        <v>44600</v>
      </c>
      <c r="M3129" s="239" t="s">
        <v>20</v>
      </c>
    </row>
    <row r="3130" spans="1:13" x14ac:dyDescent="0.35">
      <c r="A3130" s="237" t="s">
        <v>5020</v>
      </c>
      <c r="B3130" s="237" t="s">
        <v>5021</v>
      </c>
      <c r="C3130" s="237" t="s">
        <v>532</v>
      </c>
      <c r="D3130" s="237" t="s">
        <v>24</v>
      </c>
      <c r="E3130" s="237">
        <v>3</v>
      </c>
      <c r="F3130" s="237" t="s">
        <v>17</v>
      </c>
      <c r="G3130" s="237" t="s">
        <v>25</v>
      </c>
      <c r="H3130" s="237">
        <v>2</v>
      </c>
      <c r="I3130" s="237" t="s">
        <v>17</v>
      </c>
      <c r="J3130" s="237" t="s">
        <v>5034</v>
      </c>
      <c r="K3130" s="237" t="s">
        <v>5035</v>
      </c>
      <c r="L3130" s="238">
        <v>44600</v>
      </c>
      <c r="M3130" s="237" t="s">
        <v>20</v>
      </c>
    </row>
    <row r="3131" spans="1:13" x14ac:dyDescent="0.35">
      <c r="A3131" s="239" t="s">
        <v>5020</v>
      </c>
      <c r="B3131" s="239" t="s">
        <v>5021</v>
      </c>
      <c r="C3131" s="239" t="s">
        <v>532</v>
      </c>
      <c r="D3131" s="239" t="s">
        <v>30</v>
      </c>
      <c r="E3131" s="239" t="s">
        <v>17</v>
      </c>
      <c r="F3131" s="239" t="s">
        <v>17</v>
      </c>
      <c r="G3131" s="239"/>
      <c r="H3131" s="239">
        <v>0</v>
      </c>
      <c r="I3131" s="239" t="s">
        <v>17</v>
      </c>
      <c r="J3131" s="239" t="s">
        <v>17</v>
      </c>
      <c r="K3131" s="239" t="s">
        <v>5036</v>
      </c>
      <c r="L3131" s="240">
        <v>44600</v>
      </c>
      <c r="M3131" s="239" t="s">
        <v>20</v>
      </c>
    </row>
    <row r="3132" spans="1:13" x14ac:dyDescent="0.35">
      <c r="A3132" s="237" t="s">
        <v>5020</v>
      </c>
      <c r="B3132" s="237" t="s">
        <v>5021</v>
      </c>
      <c r="C3132" s="237" t="s">
        <v>532</v>
      </c>
      <c r="D3132" s="237" t="s">
        <v>32</v>
      </c>
      <c r="E3132" s="237" t="s">
        <v>17</v>
      </c>
      <c r="F3132" s="237" t="s">
        <v>17</v>
      </c>
      <c r="G3132" s="237"/>
      <c r="H3132" s="237">
        <v>0</v>
      </c>
      <c r="I3132" s="237" t="s">
        <v>17</v>
      </c>
      <c r="J3132" s="237" t="s">
        <v>17</v>
      </c>
      <c r="K3132" s="237" t="s">
        <v>5037</v>
      </c>
      <c r="L3132" s="238">
        <v>44600</v>
      </c>
      <c r="M3132" s="237" t="s">
        <v>20</v>
      </c>
    </row>
    <row r="3133" spans="1:13" x14ac:dyDescent="0.35">
      <c r="A3133" s="239" t="s">
        <v>530</v>
      </c>
      <c r="B3133" s="239" t="s">
        <v>531</v>
      </c>
      <c r="C3133" s="239" t="s">
        <v>532</v>
      </c>
      <c r="D3133" s="239" t="s">
        <v>3004</v>
      </c>
      <c r="E3133" s="239">
        <v>3</v>
      </c>
      <c r="F3133" s="239" t="s">
        <v>2484</v>
      </c>
      <c r="G3133" s="239" t="s">
        <v>25</v>
      </c>
      <c r="H3133" s="239">
        <v>2</v>
      </c>
      <c r="I3133" s="239" t="s">
        <v>17</v>
      </c>
      <c r="J3133" s="239" t="s">
        <v>17</v>
      </c>
      <c r="K3133" s="239" t="s">
        <v>5038</v>
      </c>
      <c r="L3133" s="240">
        <v>44600</v>
      </c>
      <c r="M3133" s="239" t="s">
        <v>20</v>
      </c>
    </row>
    <row r="3134" spans="1:13" x14ac:dyDescent="0.35">
      <c r="A3134" s="237" t="s">
        <v>530</v>
      </c>
      <c r="B3134" s="237" t="s">
        <v>531</v>
      </c>
      <c r="C3134" s="237" t="s">
        <v>532</v>
      </c>
      <c r="D3134" s="237" t="s">
        <v>3006</v>
      </c>
      <c r="E3134" s="237">
        <v>3</v>
      </c>
      <c r="F3134" s="237" t="s">
        <v>2484</v>
      </c>
      <c r="G3134" s="237" t="s">
        <v>25</v>
      </c>
      <c r="H3134" s="237">
        <v>2</v>
      </c>
      <c r="I3134" s="237" t="s">
        <v>17</v>
      </c>
      <c r="J3134" s="237" t="s">
        <v>17</v>
      </c>
      <c r="K3134" s="237" t="s">
        <v>5039</v>
      </c>
      <c r="L3134" s="238">
        <v>44600</v>
      </c>
      <c r="M3134" s="237" t="s">
        <v>20</v>
      </c>
    </row>
    <row r="3135" spans="1:13" x14ac:dyDescent="0.35">
      <c r="A3135" s="239" t="s">
        <v>530</v>
      </c>
      <c r="B3135" s="239" t="s">
        <v>531</v>
      </c>
      <c r="C3135" s="239" t="s">
        <v>532</v>
      </c>
      <c r="D3135" s="239" t="s">
        <v>3008</v>
      </c>
      <c r="E3135" s="239">
        <v>3</v>
      </c>
      <c r="F3135" s="239" t="s">
        <v>2484</v>
      </c>
      <c r="G3135" s="239" t="s">
        <v>25</v>
      </c>
      <c r="H3135" s="239">
        <v>2</v>
      </c>
      <c r="I3135" s="239" t="s">
        <v>17</v>
      </c>
      <c r="J3135" s="239" t="s">
        <v>17</v>
      </c>
      <c r="K3135" s="239" t="s">
        <v>5040</v>
      </c>
      <c r="L3135" s="240">
        <v>44600</v>
      </c>
      <c r="M3135" s="239" t="s">
        <v>20</v>
      </c>
    </row>
    <row r="3136" spans="1:13" x14ac:dyDescent="0.35">
      <c r="A3136" s="237" t="s">
        <v>530</v>
      </c>
      <c r="B3136" s="237" t="s">
        <v>531</v>
      </c>
      <c r="C3136" s="237" t="s">
        <v>532</v>
      </c>
      <c r="D3136" s="237" t="s">
        <v>3010</v>
      </c>
      <c r="E3136" s="237">
        <v>3</v>
      </c>
      <c r="F3136" s="237" t="s">
        <v>2484</v>
      </c>
      <c r="G3136" s="237" t="s">
        <v>25</v>
      </c>
      <c r="H3136" s="237">
        <v>2</v>
      </c>
      <c r="I3136" s="237" t="s">
        <v>17</v>
      </c>
      <c r="J3136" s="237" t="s">
        <v>17</v>
      </c>
      <c r="K3136" s="237" t="s">
        <v>5041</v>
      </c>
      <c r="L3136" s="238">
        <v>44600</v>
      </c>
      <c r="M3136" s="237" t="s">
        <v>20</v>
      </c>
    </row>
    <row r="3137" spans="1:13" x14ac:dyDescent="0.35">
      <c r="A3137" s="239" t="s">
        <v>530</v>
      </c>
      <c r="B3137" s="239" t="s">
        <v>531</v>
      </c>
      <c r="C3137" s="239" t="s">
        <v>532</v>
      </c>
      <c r="D3137" s="239" t="s">
        <v>3012</v>
      </c>
      <c r="E3137" s="239">
        <v>3</v>
      </c>
      <c r="F3137" s="239" t="s">
        <v>2484</v>
      </c>
      <c r="G3137" s="239" t="s">
        <v>25</v>
      </c>
      <c r="H3137" s="239">
        <v>2</v>
      </c>
      <c r="I3137" s="239" t="s">
        <v>17</v>
      </c>
      <c r="J3137" s="239" t="s">
        <v>17</v>
      </c>
      <c r="K3137" s="239" t="s">
        <v>5042</v>
      </c>
      <c r="L3137" s="240">
        <v>44600</v>
      </c>
      <c r="M3137" s="239" t="s">
        <v>20</v>
      </c>
    </row>
    <row r="3138" spans="1:13" x14ac:dyDescent="0.35">
      <c r="A3138" s="237" t="s">
        <v>530</v>
      </c>
      <c r="B3138" s="237" t="s">
        <v>531</v>
      </c>
      <c r="C3138" s="237" t="s">
        <v>532</v>
      </c>
      <c r="D3138" s="237" t="s">
        <v>3027</v>
      </c>
      <c r="E3138" s="237">
        <v>3</v>
      </c>
      <c r="F3138" s="237" t="s">
        <v>2484</v>
      </c>
      <c r="G3138" s="237" t="s">
        <v>25</v>
      </c>
      <c r="H3138" s="237">
        <v>2</v>
      </c>
      <c r="I3138" s="237" t="s">
        <v>17</v>
      </c>
      <c r="J3138" s="237" t="s">
        <v>17</v>
      </c>
      <c r="K3138" s="237" t="s">
        <v>5043</v>
      </c>
      <c r="L3138" s="238">
        <v>44600</v>
      </c>
      <c r="M3138" s="237" t="s">
        <v>20</v>
      </c>
    </row>
    <row r="3139" spans="1:13" x14ac:dyDescent="0.35">
      <c r="A3139" s="239" t="s">
        <v>530</v>
      </c>
      <c r="B3139" s="239" t="s">
        <v>531</v>
      </c>
      <c r="C3139" s="239" t="s">
        <v>532</v>
      </c>
      <c r="D3139" s="239" t="s">
        <v>3014</v>
      </c>
      <c r="E3139" s="239">
        <v>3</v>
      </c>
      <c r="F3139" s="239" t="s">
        <v>2484</v>
      </c>
      <c r="G3139" s="239" t="s">
        <v>25</v>
      </c>
      <c r="H3139" s="239">
        <v>2</v>
      </c>
      <c r="I3139" s="239" t="s">
        <v>17</v>
      </c>
      <c r="J3139" s="239" t="s">
        <v>17</v>
      </c>
      <c r="K3139" s="239" t="s">
        <v>5044</v>
      </c>
      <c r="L3139" s="240">
        <v>44600</v>
      </c>
      <c r="M3139" s="239" t="s">
        <v>20</v>
      </c>
    </row>
    <row r="3140" spans="1:13" x14ac:dyDescent="0.35">
      <c r="A3140" s="237" t="s">
        <v>530</v>
      </c>
      <c r="B3140" s="237" t="s">
        <v>531</v>
      </c>
      <c r="C3140" s="237" t="s">
        <v>532</v>
      </c>
      <c r="D3140" s="237" t="s">
        <v>3016</v>
      </c>
      <c r="E3140" s="237">
        <v>3</v>
      </c>
      <c r="F3140" s="237" t="s">
        <v>2484</v>
      </c>
      <c r="G3140" s="237" t="s">
        <v>25</v>
      </c>
      <c r="H3140" s="237">
        <v>2</v>
      </c>
      <c r="I3140" s="237" t="s">
        <v>17</v>
      </c>
      <c r="J3140" s="237" t="s">
        <v>17</v>
      </c>
      <c r="K3140" s="237" t="s">
        <v>5045</v>
      </c>
      <c r="L3140" s="238">
        <v>44600</v>
      </c>
      <c r="M3140" s="237" t="s">
        <v>20</v>
      </c>
    </row>
    <row r="3141" spans="1:13" x14ac:dyDescent="0.35">
      <c r="A3141" s="239" t="s">
        <v>530</v>
      </c>
      <c r="B3141" s="239" t="s">
        <v>531</v>
      </c>
      <c r="C3141" s="239" t="s">
        <v>532</v>
      </c>
      <c r="D3141" s="239" t="s">
        <v>2483</v>
      </c>
      <c r="E3141" s="239">
        <v>2</v>
      </c>
      <c r="F3141" s="239" t="s">
        <v>2484</v>
      </c>
      <c r="G3141" s="239" t="s">
        <v>25</v>
      </c>
      <c r="H3141" s="239">
        <v>2</v>
      </c>
      <c r="I3141" s="239" t="s">
        <v>17</v>
      </c>
      <c r="J3141" s="239" t="s">
        <v>17</v>
      </c>
      <c r="K3141" s="239" t="s">
        <v>5046</v>
      </c>
      <c r="L3141" s="240">
        <v>44600</v>
      </c>
      <c r="M3141" s="239" t="s">
        <v>20</v>
      </c>
    </row>
    <row r="3142" spans="1:13" x14ac:dyDescent="0.35">
      <c r="A3142" s="237" t="s">
        <v>5020</v>
      </c>
      <c r="B3142" s="237" t="s">
        <v>5021</v>
      </c>
      <c r="C3142" s="237" t="s">
        <v>532</v>
      </c>
      <c r="D3142" s="237" t="s">
        <v>3004</v>
      </c>
      <c r="E3142" s="237">
        <v>0</v>
      </c>
      <c r="F3142" s="237" t="s">
        <v>2484</v>
      </c>
      <c r="G3142" s="237" t="s">
        <v>25</v>
      </c>
      <c r="H3142" s="237">
        <v>2</v>
      </c>
      <c r="I3142" s="237" t="s">
        <v>17</v>
      </c>
      <c r="J3142" s="237" t="s">
        <v>17</v>
      </c>
      <c r="K3142" s="237" t="s">
        <v>5047</v>
      </c>
      <c r="L3142" s="238">
        <v>44600</v>
      </c>
      <c r="M3142" s="237" t="s">
        <v>20</v>
      </c>
    </row>
    <row r="3143" spans="1:13" x14ac:dyDescent="0.35">
      <c r="A3143" s="239" t="s">
        <v>5020</v>
      </c>
      <c r="B3143" s="239" t="s">
        <v>5021</v>
      </c>
      <c r="C3143" s="239" t="s">
        <v>532</v>
      </c>
      <c r="D3143" s="239" t="s">
        <v>3006</v>
      </c>
      <c r="E3143" s="239">
        <v>2</v>
      </c>
      <c r="F3143" s="239" t="s">
        <v>2484</v>
      </c>
      <c r="G3143" s="239" t="s">
        <v>25</v>
      </c>
      <c r="H3143" s="239">
        <v>2</v>
      </c>
      <c r="I3143" s="239" t="s">
        <v>17</v>
      </c>
      <c r="J3143" s="239" t="s">
        <v>17</v>
      </c>
      <c r="K3143" s="239" t="s">
        <v>5048</v>
      </c>
      <c r="L3143" s="240">
        <v>44600</v>
      </c>
      <c r="M3143" s="239" t="s">
        <v>20</v>
      </c>
    </row>
    <row r="3144" spans="1:13" x14ac:dyDescent="0.35">
      <c r="A3144" s="237" t="s">
        <v>5020</v>
      </c>
      <c r="B3144" s="237" t="s">
        <v>5021</v>
      </c>
      <c r="C3144" s="237" t="s">
        <v>532</v>
      </c>
      <c r="D3144" s="237" t="s">
        <v>3008</v>
      </c>
      <c r="E3144" s="237">
        <v>1</v>
      </c>
      <c r="F3144" s="237" t="s">
        <v>2484</v>
      </c>
      <c r="G3144" s="237" t="s">
        <v>25</v>
      </c>
      <c r="H3144" s="237">
        <v>2</v>
      </c>
      <c r="I3144" s="237" t="s">
        <v>17</v>
      </c>
      <c r="J3144" s="237" t="s">
        <v>17</v>
      </c>
      <c r="K3144" s="237" t="s">
        <v>5049</v>
      </c>
      <c r="L3144" s="238">
        <v>44600</v>
      </c>
      <c r="M3144" s="237" t="s">
        <v>20</v>
      </c>
    </row>
    <row r="3145" spans="1:13" x14ac:dyDescent="0.35">
      <c r="A3145" s="239" t="s">
        <v>5020</v>
      </c>
      <c r="B3145" s="239" t="s">
        <v>5021</v>
      </c>
      <c r="C3145" s="239" t="s">
        <v>532</v>
      </c>
      <c r="D3145" s="239" t="s">
        <v>3010</v>
      </c>
      <c r="E3145" s="239">
        <v>3</v>
      </c>
      <c r="F3145" s="239" t="s">
        <v>2484</v>
      </c>
      <c r="G3145" s="239" t="s">
        <v>25</v>
      </c>
      <c r="H3145" s="239">
        <v>2</v>
      </c>
      <c r="I3145" s="239" t="s">
        <v>17</v>
      </c>
      <c r="J3145" s="239" t="s">
        <v>17</v>
      </c>
      <c r="K3145" s="239" t="s">
        <v>5050</v>
      </c>
      <c r="L3145" s="240">
        <v>44600</v>
      </c>
      <c r="M3145" s="239" t="s">
        <v>20</v>
      </c>
    </row>
    <row r="3146" spans="1:13" x14ac:dyDescent="0.35">
      <c r="A3146" s="237" t="s">
        <v>5020</v>
      </c>
      <c r="B3146" s="237" t="s">
        <v>5021</v>
      </c>
      <c r="C3146" s="237" t="s">
        <v>532</v>
      </c>
      <c r="D3146" s="237" t="s">
        <v>3012</v>
      </c>
      <c r="E3146" s="237">
        <v>1</v>
      </c>
      <c r="F3146" s="237" t="s">
        <v>2484</v>
      </c>
      <c r="G3146" s="237" t="s">
        <v>25</v>
      </c>
      <c r="H3146" s="237">
        <v>2</v>
      </c>
      <c r="I3146" s="237" t="s">
        <v>17</v>
      </c>
      <c r="J3146" s="237" t="s">
        <v>17</v>
      </c>
      <c r="K3146" s="237" t="s">
        <v>5051</v>
      </c>
      <c r="L3146" s="238">
        <v>44600</v>
      </c>
      <c r="M3146" s="237" t="s">
        <v>20</v>
      </c>
    </row>
    <row r="3147" spans="1:13" x14ac:dyDescent="0.35">
      <c r="A3147" s="239" t="s">
        <v>5020</v>
      </c>
      <c r="B3147" s="239" t="s">
        <v>5021</v>
      </c>
      <c r="C3147" s="239" t="s">
        <v>532</v>
      </c>
      <c r="D3147" s="239" t="s">
        <v>3027</v>
      </c>
      <c r="E3147" s="239">
        <v>3</v>
      </c>
      <c r="F3147" s="239" t="s">
        <v>2484</v>
      </c>
      <c r="G3147" s="239" t="s">
        <v>25</v>
      </c>
      <c r="H3147" s="239">
        <v>2</v>
      </c>
      <c r="I3147" s="239" t="s">
        <v>17</v>
      </c>
      <c r="J3147" s="239" t="s">
        <v>17</v>
      </c>
      <c r="K3147" s="239" t="s">
        <v>5052</v>
      </c>
      <c r="L3147" s="240">
        <v>44600</v>
      </c>
      <c r="M3147" s="239" t="s">
        <v>20</v>
      </c>
    </row>
    <row r="3148" spans="1:13" x14ac:dyDescent="0.35">
      <c r="A3148" s="237" t="s">
        <v>5020</v>
      </c>
      <c r="B3148" s="237" t="s">
        <v>5021</v>
      </c>
      <c r="C3148" s="237" t="s">
        <v>532</v>
      </c>
      <c r="D3148" s="237" t="s">
        <v>3014</v>
      </c>
      <c r="E3148" s="237">
        <v>2</v>
      </c>
      <c r="F3148" s="237" t="s">
        <v>2484</v>
      </c>
      <c r="G3148" s="237" t="s">
        <v>25</v>
      </c>
      <c r="H3148" s="237">
        <v>2</v>
      </c>
      <c r="I3148" s="237" t="s">
        <v>17</v>
      </c>
      <c r="J3148" s="237" t="s">
        <v>17</v>
      </c>
      <c r="K3148" s="237" t="s">
        <v>5053</v>
      </c>
      <c r="L3148" s="238">
        <v>44600</v>
      </c>
      <c r="M3148" s="237" t="s">
        <v>20</v>
      </c>
    </row>
    <row r="3149" spans="1:13" x14ac:dyDescent="0.35">
      <c r="A3149" s="239" t="s">
        <v>5020</v>
      </c>
      <c r="B3149" s="239" t="s">
        <v>5021</v>
      </c>
      <c r="C3149" s="239" t="s">
        <v>532</v>
      </c>
      <c r="D3149" s="239" t="s">
        <v>3016</v>
      </c>
      <c r="E3149" s="239">
        <v>1</v>
      </c>
      <c r="F3149" s="239" t="s">
        <v>2484</v>
      </c>
      <c r="G3149" s="239" t="s">
        <v>25</v>
      </c>
      <c r="H3149" s="239">
        <v>2</v>
      </c>
      <c r="I3149" s="239" t="s">
        <v>17</v>
      </c>
      <c r="J3149" s="239" t="s">
        <v>17</v>
      </c>
      <c r="K3149" s="239" t="s">
        <v>5054</v>
      </c>
      <c r="L3149" s="240">
        <v>44600</v>
      </c>
      <c r="M3149" s="239" t="s">
        <v>20</v>
      </c>
    </row>
    <row r="3150" spans="1:13" x14ac:dyDescent="0.35">
      <c r="A3150" s="237" t="s">
        <v>5020</v>
      </c>
      <c r="B3150" s="237" t="s">
        <v>5021</v>
      </c>
      <c r="C3150" s="237" t="s">
        <v>532</v>
      </c>
      <c r="D3150" s="237" t="s">
        <v>2483</v>
      </c>
      <c r="E3150" s="237">
        <v>0</v>
      </c>
      <c r="F3150" s="237" t="s">
        <v>2484</v>
      </c>
      <c r="G3150" s="237" t="s">
        <v>25</v>
      </c>
      <c r="H3150" s="237">
        <v>2</v>
      </c>
      <c r="I3150" s="237" t="s">
        <v>17</v>
      </c>
      <c r="J3150" s="237" t="s">
        <v>17</v>
      </c>
      <c r="K3150" s="237" t="s">
        <v>5055</v>
      </c>
      <c r="L3150" s="238">
        <v>44600</v>
      </c>
      <c r="M3150" s="237" t="s">
        <v>20</v>
      </c>
    </row>
    <row r="3151" spans="1:13" x14ac:dyDescent="0.35">
      <c r="A3151" s="239" t="s">
        <v>505</v>
      </c>
      <c r="B3151" s="239" t="s">
        <v>506</v>
      </c>
      <c r="C3151" s="239" t="s">
        <v>507</v>
      </c>
      <c r="D3151" s="239" t="s">
        <v>784</v>
      </c>
      <c r="E3151" s="239">
        <v>652713</v>
      </c>
      <c r="F3151" s="239" t="s">
        <v>5056</v>
      </c>
      <c r="G3151" s="239" t="s">
        <v>25</v>
      </c>
      <c r="H3151" s="239">
        <v>2</v>
      </c>
      <c r="I3151" s="239" t="s">
        <v>5057</v>
      </c>
      <c r="J3151" s="239" t="s">
        <v>5058</v>
      </c>
      <c r="K3151" s="239" t="s">
        <v>5059</v>
      </c>
      <c r="L3151" s="240">
        <v>44609</v>
      </c>
      <c r="M3151" s="239" t="s">
        <v>20</v>
      </c>
    </row>
    <row r="3152" spans="1:13" x14ac:dyDescent="0.35">
      <c r="A3152" s="237" t="s">
        <v>505</v>
      </c>
      <c r="B3152" s="237" t="s">
        <v>506</v>
      </c>
      <c r="C3152" s="237" t="s">
        <v>507</v>
      </c>
      <c r="D3152" s="237" t="s">
        <v>779</v>
      </c>
      <c r="E3152" s="237">
        <v>381000</v>
      </c>
      <c r="F3152" s="237" t="s">
        <v>5060</v>
      </c>
      <c r="G3152" s="237" t="s">
        <v>22</v>
      </c>
      <c r="H3152" s="237">
        <v>3</v>
      </c>
      <c r="I3152" s="237" t="s">
        <v>5061</v>
      </c>
      <c r="J3152" s="237" t="s">
        <v>5062</v>
      </c>
      <c r="K3152" s="237" t="s">
        <v>5063</v>
      </c>
      <c r="L3152" s="238">
        <v>44609</v>
      </c>
      <c r="M3152" s="237" t="s">
        <v>20</v>
      </c>
    </row>
    <row r="3153" spans="1:13" x14ac:dyDescent="0.35">
      <c r="A3153" s="239" t="s">
        <v>505</v>
      </c>
      <c r="B3153" s="239" t="s">
        <v>506</v>
      </c>
      <c r="C3153" s="239" t="s">
        <v>507</v>
      </c>
      <c r="D3153" s="239" t="s">
        <v>702</v>
      </c>
      <c r="E3153" s="239">
        <v>312010</v>
      </c>
      <c r="F3153" s="239" t="s">
        <v>5060</v>
      </c>
      <c r="G3153" s="239" t="s">
        <v>25</v>
      </c>
      <c r="H3153" s="239">
        <v>2</v>
      </c>
      <c r="I3153" s="239" t="s">
        <v>5061</v>
      </c>
      <c r="J3153" s="239" t="s">
        <v>5064</v>
      </c>
      <c r="K3153" s="239" t="s">
        <v>5065</v>
      </c>
      <c r="L3153" s="240">
        <v>44609</v>
      </c>
      <c r="M3153" s="239" t="s">
        <v>20</v>
      </c>
    </row>
    <row r="3154" spans="1:13" x14ac:dyDescent="0.35">
      <c r="A3154" s="237" t="s">
        <v>505</v>
      </c>
      <c r="B3154" s="237" t="s">
        <v>506</v>
      </c>
      <c r="C3154" s="237" t="s">
        <v>507</v>
      </c>
      <c r="D3154" s="237" t="s">
        <v>696</v>
      </c>
      <c r="E3154" s="237">
        <v>271713</v>
      </c>
      <c r="F3154" s="237" t="s">
        <v>5060</v>
      </c>
      <c r="G3154" s="237" t="s">
        <v>25</v>
      </c>
      <c r="H3154" s="237">
        <v>2</v>
      </c>
      <c r="I3154" s="237" t="s">
        <v>5061</v>
      </c>
      <c r="J3154" s="237" t="s">
        <v>5066</v>
      </c>
      <c r="K3154" s="237" t="s">
        <v>5067</v>
      </c>
      <c r="L3154" s="238">
        <v>44609</v>
      </c>
      <c r="M3154" s="237" t="s">
        <v>20</v>
      </c>
    </row>
    <row r="3155" spans="1:13" x14ac:dyDescent="0.35">
      <c r="A3155" s="239" t="s">
        <v>505</v>
      </c>
      <c r="B3155" s="239" t="s">
        <v>506</v>
      </c>
      <c r="C3155" s="239" t="s">
        <v>507</v>
      </c>
      <c r="D3155" s="239" t="s">
        <v>706</v>
      </c>
      <c r="E3155" s="239">
        <v>68990</v>
      </c>
      <c r="F3155" s="239" t="s">
        <v>5060</v>
      </c>
      <c r="G3155" s="239" t="s">
        <v>25</v>
      </c>
      <c r="H3155" s="239">
        <v>2</v>
      </c>
      <c r="I3155" s="239" t="s">
        <v>5061</v>
      </c>
      <c r="J3155" s="239" t="s">
        <v>5068</v>
      </c>
      <c r="K3155" s="239" t="s">
        <v>5069</v>
      </c>
      <c r="L3155" s="240">
        <v>44609</v>
      </c>
      <c r="M3155" s="239" t="s">
        <v>20</v>
      </c>
    </row>
    <row r="3156" spans="1:13" x14ac:dyDescent="0.35">
      <c r="A3156" s="237" t="s">
        <v>505</v>
      </c>
      <c r="B3156" s="237" t="s">
        <v>506</v>
      </c>
      <c r="C3156" s="237" t="s">
        <v>507</v>
      </c>
      <c r="D3156" s="237" t="s">
        <v>698</v>
      </c>
      <c r="E3156" s="237">
        <v>312010</v>
      </c>
      <c r="F3156" s="237" t="s">
        <v>5060</v>
      </c>
      <c r="G3156" s="237" t="s">
        <v>25</v>
      </c>
      <c r="H3156" s="237">
        <v>2</v>
      </c>
      <c r="I3156" s="237" t="s">
        <v>5061</v>
      </c>
      <c r="J3156" s="237" t="s">
        <v>5064</v>
      </c>
      <c r="K3156" s="237" t="s">
        <v>5070</v>
      </c>
      <c r="L3156" s="238">
        <v>44609</v>
      </c>
      <c r="M3156" s="237" t="s">
        <v>20</v>
      </c>
    </row>
    <row r="3157" spans="1:13" x14ac:dyDescent="0.35">
      <c r="A3157" s="239" t="s">
        <v>505</v>
      </c>
      <c r="B3157" s="239" t="s">
        <v>506</v>
      </c>
      <c r="C3157" s="239" t="s">
        <v>507</v>
      </c>
      <c r="D3157" s="239" t="s">
        <v>704</v>
      </c>
      <c r="E3157" s="239">
        <v>0</v>
      </c>
      <c r="F3157" s="239" t="s">
        <v>2046</v>
      </c>
      <c r="G3157" s="239" t="s">
        <v>22</v>
      </c>
      <c r="H3157" s="239">
        <v>3</v>
      </c>
      <c r="I3157" s="239" t="s">
        <v>17</v>
      </c>
      <c r="J3157" s="239" t="s">
        <v>5071</v>
      </c>
      <c r="K3157" s="239" t="s">
        <v>5072</v>
      </c>
      <c r="L3157" s="240">
        <v>44609</v>
      </c>
      <c r="M3157" s="239" t="s">
        <v>20</v>
      </c>
    </row>
    <row r="3158" spans="1:13" x14ac:dyDescent="0.35">
      <c r="A3158" s="237" t="s">
        <v>505</v>
      </c>
      <c r="B3158" s="237" t="s">
        <v>506</v>
      </c>
      <c r="C3158" s="237" t="s">
        <v>507</v>
      </c>
      <c r="D3158" s="237" t="s">
        <v>692</v>
      </c>
      <c r="E3158" s="237">
        <v>0</v>
      </c>
      <c r="F3158" s="237" t="s">
        <v>17</v>
      </c>
      <c r="G3158" s="237" t="s">
        <v>22</v>
      </c>
      <c r="H3158" s="237">
        <v>3</v>
      </c>
      <c r="I3158" s="237" t="s">
        <v>17</v>
      </c>
      <c r="J3158" s="237" t="s">
        <v>5071</v>
      </c>
      <c r="K3158" s="237" t="s">
        <v>5073</v>
      </c>
      <c r="L3158" s="238">
        <v>44609</v>
      </c>
      <c r="M3158" s="237" t="s">
        <v>20</v>
      </c>
    </row>
    <row r="3159" spans="1:13" x14ac:dyDescent="0.35">
      <c r="A3159" s="239" t="s">
        <v>426</v>
      </c>
      <c r="B3159" s="239" t="s">
        <v>427</v>
      </c>
      <c r="C3159" s="239" t="s">
        <v>428</v>
      </c>
      <c r="D3159" s="239" t="s">
        <v>784</v>
      </c>
      <c r="E3159" s="239">
        <v>7591550</v>
      </c>
      <c r="F3159" s="239" t="s">
        <v>5056</v>
      </c>
      <c r="G3159" s="239" t="s">
        <v>22</v>
      </c>
      <c r="H3159" s="239">
        <v>3</v>
      </c>
      <c r="I3159" s="239" t="s">
        <v>5057</v>
      </c>
      <c r="J3159" s="239" t="s">
        <v>5074</v>
      </c>
      <c r="K3159" s="239" t="s">
        <v>5075</v>
      </c>
      <c r="L3159" s="240">
        <v>44609</v>
      </c>
      <c r="M3159" s="239" t="s">
        <v>20</v>
      </c>
    </row>
    <row r="3160" spans="1:13" x14ac:dyDescent="0.35">
      <c r="A3160" s="237" t="s">
        <v>426</v>
      </c>
      <c r="B3160" s="237" t="s">
        <v>427</v>
      </c>
      <c r="C3160" s="237" t="s">
        <v>428</v>
      </c>
      <c r="D3160" s="237" t="s">
        <v>779</v>
      </c>
      <c r="E3160" s="237">
        <v>1013000</v>
      </c>
      <c r="F3160" s="237" t="s">
        <v>5076</v>
      </c>
      <c r="G3160" s="237" t="s">
        <v>22</v>
      </c>
      <c r="H3160" s="237">
        <v>3</v>
      </c>
      <c r="I3160" s="237" t="s">
        <v>5077</v>
      </c>
      <c r="J3160" s="237" t="s">
        <v>5078</v>
      </c>
      <c r="K3160" s="237" t="s">
        <v>5079</v>
      </c>
      <c r="L3160" s="238">
        <v>44609</v>
      </c>
      <c r="M3160" s="237" t="s">
        <v>20</v>
      </c>
    </row>
    <row r="3161" spans="1:13" x14ac:dyDescent="0.35">
      <c r="A3161" s="239" t="s">
        <v>426</v>
      </c>
      <c r="B3161" s="239" t="s">
        <v>427</v>
      </c>
      <c r="C3161" s="239" t="s">
        <v>428</v>
      </c>
      <c r="D3161" s="239" t="s">
        <v>702</v>
      </c>
      <c r="E3161" s="239">
        <v>872861</v>
      </c>
      <c r="F3161" s="239" t="s">
        <v>5060</v>
      </c>
      <c r="G3161" s="239" t="s">
        <v>25</v>
      </c>
      <c r="H3161" s="239">
        <v>2</v>
      </c>
      <c r="I3161" s="239" t="s">
        <v>5061</v>
      </c>
      <c r="J3161" s="239" t="s">
        <v>5064</v>
      </c>
      <c r="K3161" s="239" t="s">
        <v>5080</v>
      </c>
      <c r="L3161" s="240">
        <v>44609</v>
      </c>
      <c r="M3161" s="239" t="s">
        <v>20</v>
      </c>
    </row>
    <row r="3162" spans="1:13" x14ac:dyDescent="0.35">
      <c r="A3162" s="237" t="s">
        <v>426</v>
      </c>
      <c r="B3162" s="237" t="s">
        <v>427</v>
      </c>
      <c r="C3162" s="237" t="s">
        <v>428</v>
      </c>
      <c r="D3162" s="237" t="s">
        <v>696</v>
      </c>
      <c r="E3162" s="237">
        <v>6578550</v>
      </c>
      <c r="F3162" s="237" t="s">
        <v>5060</v>
      </c>
      <c r="G3162" s="237" t="s">
        <v>22</v>
      </c>
      <c r="H3162" s="237">
        <v>3</v>
      </c>
      <c r="I3162" s="237" t="s">
        <v>5061</v>
      </c>
      <c r="J3162" s="237" t="s">
        <v>5081</v>
      </c>
      <c r="K3162" s="237" t="s">
        <v>5082</v>
      </c>
      <c r="L3162" s="238">
        <v>44609</v>
      </c>
      <c r="M3162" s="237" t="s">
        <v>20</v>
      </c>
    </row>
    <row r="3163" spans="1:13" x14ac:dyDescent="0.35">
      <c r="A3163" s="239" t="s">
        <v>426</v>
      </c>
      <c r="B3163" s="239" t="s">
        <v>427</v>
      </c>
      <c r="C3163" s="239" t="s">
        <v>428</v>
      </c>
      <c r="D3163" s="239" t="s">
        <v>706</v>
      </c>
      <c r="E3163" s="239">
        <v>140139</v>
      </c>
      <c r="F3163" s="239" t="s">
        <v>5083</v>
      </c>
      <c r="G3163" s="239" t="s">
        <v>22</v>
      </c>
      <c r="H3163" s="239">
        <v>3</v>
      </c>
      <c r="I3163" s="239" t="s">
        <v>5061</v>
      </c>
      <c r="J3163" s="239" t="s">
        <v>5084</v>
      </c>
      <c r="K3163" s="239" t="s">
        <v>5085</v>
      </c>
      <c r="L3163" s="240">
        <v>44609</v>
      </c>
      <c r="M3163" s="239" t="s">
        <v>20</v>
      </c>
    </row>
    <row r="3164" spans="1:13" x14ac:dyDescent="0.35">
      <c r="A3164" s="237" t="s">
        <v>426</v>
      </c>
      <c r="B3164" s="237" t="s">
        <v>427</v>
      </c>
      <c r="C3164" s="237" t="s">
        <v>428</v>
      </c>
      <c r="D3164" s="237" t="s">
        <v>698</v>
      </c>
      <c r="E3164" s="237">
        <v>872861</v>
      </c>
      <c r="F3164" s="237" t="s">
        <v>5060</v>
      </c>
      <c r="G3164" s="237" t="s">
        <v>25</v>
      </c>
      <c r="H3164" s="237">
        <v>2</v>
      </c>
      <c r="I3164" s="237" t="s">
        <v>5061</v>
      </c>
      <c r="J3164" s="237" t="s">
        <v>5086</v>
      </c>
      <c r="K3164" s="237" t="s">
        <v>5087</v>
      </c>
      <c r="L3164" s="238">
        <v>44609</v>
      </c>
      <c r="M3164" s="237" t="s">
        <v>20</v>
      </c>
    </row>
    <row r="3165" spans="1:13" x14ac:dyDescent="0.35">
      <c r="A3165" s="239" t="s">
        <v>426</v>
      </c>
      <c r="B3165" s="239" t="s">
        <v>427</v>
      </c>
      <c r="C3165" s="239" t="s">
        <v>428</v>
      </c>
      <c r="D3165" s="239" t="s">
        <v>704</v>
      </c>
      <c r="E3165" s="239">
        <v>0</v>
      </c>
      <c r="F3165" s="239" t="s">
        <v>2046</v>
      </c>
      <c r="G3165" s="239" t="s">
        <v>22</v>
      </c>
      <c r="H3165" s="239">
        <v>3</v>
      </c>
      <c r="I3165" s="239" t="s">
        <v>17</v>
      </c>
      <c r="J3165" s="239" t="s">
        <v>5071</v>
      </c>
      <c r="K3165" s="239" t="s">
        <v>5088</v>
      </c>
      <c r="L3165" s="240">
        <v>44609</v>
      </c>
      <c r="M3165" s="239" t="s">
        <v>20</v>
      </c>
    </row>
    <row r="3166" spans="1:13" x14ac:dyDescent="0.35">
      <c r="A3166" s="237" t="s">
        <v>426</v>
      </c>
      <c r="B3166" s="237" t="s">
        <v>427</v>
      </c>
      <c r="C3166" s="237" t="s">
        <v>428</v>
      </c>
      <c r="D3166" s="237" t="s">
        <v>692</v>
      </c>
      <c r="E3166" s="237">
        <v>0</v>
      </c>
      <c r="F3166" s="237" t="s">
        <v>17</v>
      </c>
      <c r="G3166" s="237" t="s">
        <v>22</v>
      </c>
      <c r="H3166" s="237">
        <v>3</v>
      </c>
      <c r="I3166" s="237" t="s">
        <v>17</v>
      </c>
      <c r="J3166" s="237" t="s">
        <v>5071</v>
      </c>
      <c r="K3166" s="237" t="s">
        <v>5089</v>
      </c>
      <c r="L3166" s="238">
        <v>44609</v>
      </c>
      <c r="M3166" s="237" t="s">
        <v>20</v>
      </c>
    </row>
    <row r="3167" spans="1:13" x14ac:dyDescent="0.35">
      <c r="A3167" s="239" t="s">
        <v>601</v>
      </c>
      <c r="B3167" s="239" t="s">
        <v>602</v>
      </c>
      <c r="C3167" s="239" t="s">
        <v>603</v>
      </c>
      <c r="D3167" s="239" t="s">
        <v>784</v>
      </c>
      <c r="E3167" s="239">
        <v>10669294</v>
      </c>
      <c r="F3167" s="239" t="s">
        <v>5056</v>
      </c>
      <c r="G3167" s="239" t="s">
        <v>25</v>
      </c>
      <c r="H3167" s="239">
        <v>2</v>
      </c>
      <c r="I3167" s="239" t="s">
        <v>5090</v>
      </c>
      <c r="J3167" s="239" t="s">
        <v>5091</v>
      </c>
      <c r="K3167" s="239" t="s">
        <v>5092</v>
      </c>
      <c r="L3167" s="240">
        <v>44609</v>
      </c>
      <c r="M3167" s="239" t="s">
        <v>20</v>
      </c>
    </row>
    <row r="3168" spans="1:13" x14ac:dyDescent="0.35">
      <c r="A3168" s="237" t="s">
        <v>601</v>
      </c>
      <c r="B3168" s="237" t="s">
        <v>602</v>
      </c>
      <c r="C3168" s="237" t="s">
        <v>603</v>
      </c>
      <c r="D3168" s="237" t="s">
        <v>779</v>
      </c>
      <c r="E3168" s="237">
        <v>2063000</v>
      </c>
      <c r="F3168" s="237" t="s">
        <v>5093</v>
      </c>
      <c r="G3168" s="237" t="s">
        <v>25</v>
      </c>
      <c r="H3168" s="237">
        <v>2</v>
      </c>
      <c r="I3168" s="237" t="s">
        <v>5094</v>
      </c>
      <c r="J3168" s="237" t="s">
        <v>5095</v>
      </c>
      <c r="K3168" s="237" t="s">
        <v>5096</v>
      </c>
      <c r="L3168" s="238">
        <v>44609</v>
      </c>
      <c r="M3168" s="237" t="s">
        <v>20</v>
      </c>
    </row>
    <row r="3169" spans="1:13" x14ac:dyDescent="0.35">
      <c r="A3169" s="239" t="s">
        <v>601</v>
      </c>
      <c r="B3169" s="239" t="s">
        <v>602</v>
      </c>
      <c r="C3169" s="239" t="s">
        <v>603</v>
      </c>
      <c r="D3169" s="239" t="s">
        <v>702</v>
      </c>
      <c r="E3169" s="239">
        <v>1695243</v>
      </c>
      <c r="F3169" s="239" t="s">
        <v>5083</v>
      </c>
      <c r="G3169" s="239" t="s">
        <v>25</v>
      </c>
      <c r="H3169" s="239">
        <v>2</v>
      </c>
      <c r="I3169" s="239" t="s">
        <v>5061</v>
      </c>
      <c r="J3169" s="239" t="s">
        <v>5097</v>
      </c>
      <c r="K3169" s="239" t="s">
        <v>5098</v>
      </c>
      <c r="L3169" s="240">
        <v>44609</v>
      </c>
      <c r="M3169" s="239" t="s">
        <v>20</v>
      </c>
    </row>
    <row r="3170" spans="1:13" x14ac:dyDescent="0.35">
      <c r="A3170" s="237" t="s">
        <v>601</v>
      </c>
      <c r="B3170" s="237" t="s">
        <v>602</v>
      </c>
      <c r="C3170" s="237" t="s">
        <v>603</v>
      </c>
      <c r="D3170" s="237" t="s">
        <v>696</v>
      </c>
      <c r="E3170" s="237">
        <v>8606294</v>
      </c>
      <c r="F3170" s="237" t="s">
        <v>5083</v>
      </c>
      <c r="G3170" s="237" t="s">
        <v>22</v>
      </c>
      <c r="H3170" s="237">
        <v>3</v>
      </c>
      <c r="I3170" s="237" t="s">
        <v>5061</v>
      </c>
      <c r="J3170" s="237" t="s">
        <v>5081</v>
      </c>
      <c r="K3170" s="237" t="s">
        <v>5099</v>
      </c>
      <c r="L3170" s="238">
        <v>44609</v>
      </c>
      <c r="M3170" s="237" t="s">
        <v>20</v>
      </c>
    </row>
    <row r="3171" spans="1:13" x14ac:dyDescent="0.35">
      <c r="A3171" s="239" t="s">
        <v>601</v>
      </c>
      <c r="B3171" s="239" t="s">
        <v>602</v>
      </c>
      <c r="C3171" s="239" t="s">
        <v>603</v>
      </c>
      <c r="D3171" s="239" t="s">
        <v>706</v>
      </c>
      <c r="E3171" s="239">
        <v>367757</v>
      </c>
      <c r="F3171" s="239" t="s">
        <v>5083</v>
      </c>
      <c r="G3171" s="239" t="s">
        <v>22</v>
      </c>
      <c r="H3171" s="239">
        <v>3</v>
      </c>
      <c r="I3171" s="239" t="s">
        <v>5061</v>
      </c>
      <c r="J3171" s="239" t="s">
        <v>5084</v>
      </c>
      <c r="K3171" s="239" t="s">
        <v>5100</v>
      </c>
      <c r="L3171" s="240">
        <v>44609</v>
      </c>
      <c r="M3171" s="239" t="s">
        <v>20</v>
      </c>
    </row>
    <row r="3172" spans="1:13" x14ac:dyDescent="0.35">
      <c r="A3172" s="237" t="s">
        <v>601</v>
      </c>
      <c r="B3172" s="237" t="s">
        <v>602</v>
      </c>
      <c r="C3172" s="237" t="s">
        <v>603</v>
      </c>
      <c r="D3172" s="237" t="s">
        <v>698</v>
      </c>
      <c r="E3172" s="237">
        <v>1695243</v>
      </c>
      <c r="F3172" s="237" t="s">
        <v>5083</v>
      </c>
      <c r="G3172" s="237" t="s">
        <v>25</v>
      </c>
      <c r="H3172" s="237">
        <v>2</v>
      </c>
      <c r="I3172" s="237" t="s">
        <v>5061</v>
      </c>
      <c r="J3172" s="237" t="s">
        <v>5086</v>
      </c>
      <c r="K3172" s="237" t="s">
        <v>5101</v>
      </c>
      <c r="L3172" s="238">
        <v>44609</v>
      </c>
      <c r="M3172" s="237" t="s">
        <v>20</v>
      </c>
    </row>
    <row r="3173" spans="1:13" x14ac:dyDescent="0.35">
      <c r="A3173" s="239" t="s">
        <v>601</v>
      </c>
      <c r="B3173" s="239" t="s">
        <v>602</v>
      </c>
      <c r="C3173" s="239" t="s">
        <v>603</v>
      </c>
      <c r="D3173" s="239" t="s">
        <v>704</v>
      </c>
      <c r="E3173" s="239">
        <v>0</v>
      </c>
      <c r="F3173" s="239" t="s">
        <v>17</v>
      </c>
      <c r="G3173" s="239" t="s">
        <v>22</v>
      </c>
      <c r="H3173" s="239">
        <v>3</v>
      </c>
      <c r="I3173" s="239" t="s">
        <v>17</v>
      </c>
      <c r="J3173" s="239" t="s">
        <v>5071</v>
      </c>
      <c r="K3173" s="239" t="s">
        <v>5102</v>
      </c>
      <c r="L3173" s="240">
        <v>44609</v>
      </c>
      <c r="M3173" s="239" t="s">
        <v>20</v>
      </c>
    </row>
    <row r="3174" spans="1:13" x14ac:dyDescent="0.35">
      <c r="A3174" s="237" t="s">
        <v>601</v>
      </c>
      <c r="B3174" s="237" t="s">
        <v>602</v>
      </c>
      <c r="C3174" s="237" t="s">
        <v>603</v>
      </c>
      <c r="D3174" s="237" t="s">
        <v>692</v>
      </c>
      <c r="E3174" s="237">
        <v>0</v>
      </c>
      <c r="F3174" s="237" t="s">
        <v>2046</v>
      </c>
      <c r="G3174" s="237" t="s">
        <v>22</v>
      </c>
      <c r="H3174" s="237">
        <v>3</v>
      </c>
      <c r="I3174" s="237" t="s">
        <v>17</v>
      </c>
      <c r="J3174" s="237" t="s">
        <v>5071</v>
      </c>
      <c r="K3174" s="237" t="s">
        <v>5103</v>
      </c>
      <c r="L3174" s="238">
        <v>44609</v>
      </c>
      <c r="M3174" s="237" t="s">
        <v>20</v>
      </c>
    </row>
    <row r="3175" spans="1:13" x14ac:dyDescent="0.35">
      <c r="A3175" s="239" t="s">
        <v>1325</v>
      </c>
      <c r="B3175" s="239" t="s">
        <v>1326</v>
      </c>
      <c r="C3175" s="239" t="s">
        <v>1308</v>
      </c>
      <c r="D3175" s="239" t="s">
        <v>784</v>
      </c>
      <c r="E3175" s="239">
        <v>129672583</v>
      </c>
      <c r="F3175" s="239" t="s">
        <v>5104</v>
      </c>
      <c r="G3175" s="239" t="s">
        <v>25</v>
      </c>
      <c r="H3175" s="239">
        <v>2</v>
      </c>
      <c r="I3175" s="239" t="s">
        <v>5105</v>
      </c>
      <c r="J3175" s="239" t="s">
        <v>2924</v>
      </c>
      <c r="K3175" s="239" t="s">
        <v>5106</v>
      </c>
      <c r="L3175" s="240">
        <v>44609</v>
      </c>
      <c r="M3175" s="239" t="s">
        <v>20</v>
      </c>
    </row>
    <row r="3176" spans="1:13" x14ac:dyDescent="0.35">
      <c r="A3176" s="237" t="s">
        <v>1325</v>
      </c>
      <c r="B3176" s="237" t="s">
        <v>1326</v>
      </c>
      <c r="C3176" s="237" t="s">
        <v>1308</v>
      </c>
      <c r="D3176" s="237" t="s">
        <v>779</v>
      </c>
      <c r="E3176" s="237">
        <v>794544</v>
      </c>
      <c r="F3176" s="237" t="s">
        <v>5107</v>
      </c>
      <c r="G3176" s="237" t="s">
        <v>25</v>
      </c>
      <c r="H3176" s="237">
        <v>2</v>
      </c>
      <c r="I3176" s="237" t="s">
        <v>5108</v>
      </c>
      <c r="J3176" s="237" t="s">
        <v>2928</v>
      </c>
      <c r="K3176" s="237" t="s">
        <v>5109</v>
      </c>
      <c r="L3176" s="238">
        <v>44609</v>
      </c>
      <c r="M3176" s="237" t="s">
        <v>20</v>
      </c>
    </row>
    <row r="3177" spans="1:13" x14ac:dyDescent="0.35">
      <c r="A3177" s="239" t="s">
        <v>1325</v>
      </c>
      <c r="B3177" s="239" t="s">
        <v>1326</v>
      </c>
      <c r="C3177" s="239" t="s">
        <v>1308</v>
      </c>
      <c r="D3177" s="239" t="s">
        <v>702</v>
      </c>
      <c r="E3177" s="239">
        <v>56028</v>
      </c>
      <c r="F3177" s="239" t="s">
        <v>5060</v>
      </c>
      <c r="G3177" s="239" t="s">
        <v>22</v>
      </c>
      <c r="H3177" s="239">
        <v>3</v>
      </c>
      <c r="I3177" s="239" t="s">
        <v>5061</v>
      </c>
      <c r="J3177" s="239" t="s">
        <v>5110</v>
      </c>
      <c r="K3177" s="239" t="s">
        <v>5111</v>
      </c>
      <c r="L3177" s="240">
        <v>44609</v>
      </c>
      <c r="M3177" s="239" t="s">
        <v>20</v>
      </c>
    </row>
    <row r="3178" spans="1:13" x14ac:dyDescent="0.35">
      <c r="A3178" s="237" t="s">
        <v>1325</v>
      </c>
      <c r="B3178" s="237" t="s">
        <v>1326</v>
      </c>
      <c r="C3178" s="237" t="s">
        <v>1308</v>
      </c>
      <c r="D3178" s="237" t="s">
        <v>696</v>
      </c>
      <c r="E3178" s="237">
        <v>128878039</v>
      </c>
      <c r="F3178" s="237" t="s">
        <v>5083</v>
      </c>
      <c r="G3178" s="237" t="s">
        <v>22</v>
      </c>
      <c r="H3178" s="237">
        <v>3</v>
      </c>
      <c r="I3178" s="237" t="s">
        <v>5061</v>
      </c>
      <c r="J3178" s="237" t="s">
        <v>5081</v>
      </c>
      <c r="K3178" s="237" t="s">
        <v>5112</v>
      </c>
      <c r="L3178" s="238">
        <v>44609</v>
      </c>
      <c r="M3178" s="237" t="s">
        <v>20</v>
      </c>
    </row>
    <row r="3179" spans="1:13" x14ac:dyDescent="0.35">
      <c r="A3179" s="239" t="s">
        <v>1325</v>
      </c>
      <c r="B3179" s="239" t="s">
        <v>1326</v>
      </c>
      <c r="C3179" s="239" t="s">
        <v>1308</v>
      </c>
      <c r="D3179" s="239" t="s">
        <v>706</v>
      </c>
      <c r="E3179" s="239">
        <v>738516</v>
      </c>
      <c r="F3179" s="239" t="s">
        <v>5083</v>
      </c>
      <c r="G3179" s="239" t="s">
        <v>22</v>
      </c>
      <c r="H3179" s="239">
        <v>3</v>
      </c>
      <c r="I3179" s="239" t="s">
        <v>5061</v>
      </c>
      <c r="J3179" s="239" t="s">
        <v>5084</v>
      </c>
      <c r="K3179" s="239" t="s">
        <v>5113</v>
      </c>
      <c r="L3179" s="240">
        <v>44609</v>
      </c>
      <c r="M3179" s="239" t="s">
        <v>20</v>
      </c>
    </row>
    <row r="3180" spans="1:13" x14ac:dyDescent="0.35">
      <c r="A3180" s="237" t="s">
        <v>1325</v>
      </c>
      <c r="B3180" s="237" t="s">
        <v>1326</v>
      </c>
      <c r="C3180" s="237" t="s">
        <v>1308</v>
      </c>
      <c r="D3180" s="237" t="s">
        <v>698</v>
      </c>
      <c r="E3180" s="237">
        <v>56028</v>
      </c>
      <c r="F3180" s="237" t="s">
        <v>5083</v>
      </c>
      <c r="G3180" s="237" t="s">
        <v>22</v>
      </c>
      <c r="H3180" s="237">
        <v>3</v>
      </c>
      <c r="I3180" s="237" t="s">
        <v>5061</v>
      </c>
      <c r="J3180" s="237" t="s">
        <v>5110</v>
      </c>
      <c r="K3180" s="237" t="s">
        <v>5114</v>
      </c>
      <c r="L3180" s="238">
        <v>44609</v>
      </c>
      <c r="M3180" s="237" t="s">
        <v>20</v>
      </c>
    </row>
    <row r="3181" spans="1:13" x14ac:dyDescent="0.35">
      <c r="A3181" s="239" t="s">
        <v>1325</v>
      </c>
      <c r="B3181" s="239" t="s">
        <v>1326</v>
      </c>
      <c r="C3181" s="239" t="s">
        <v>1308</v>
      </c>
      <c r="D3181" s="239" t="s">
        <v>704</v>
      </c>
      <c r="E3181" s="239">
        <v>0</v>
      </c>
      <c r="F3181" s="239" t="s">
        <v>17</v>
      </c>
      <c r="G3181" s="239" t="s">
        <v>22</v>
      </c>
      <c r="H3181" s="239">
        <v>3</v>
      </c>
      <c r="I3181" s="239" t="s">
        <v>17</v>
      </c>
      <c r="J3181" s="239" t="s">
        <v>5071</v>
      </c>
      <c r="K3181" s="239" t="s">
        <v>5115</v>
      </c>
      <c r="L3181" s="240">
        <v>44609</v>
      </c>
      <c r="M3181" s="239" t="s">
        <v>20</v>
      </c>
    </row>
    <row r="3182" spans="1:13" x14ac:dyDescent="0.35">
      <c r="A3182" s="237" t="s">
        <v>1325</v>
      </c>
      <c r="B3182" s="237" t="s">
        <v>1326</v>
      </c>
      <c r="C3182" s="237" t="s">
        <v>1308</v>
      </c>
      <c r="D3182" s="237" t="s">
        <v>692</v>
      </c>
      <c r="E3182" s="237">
        <v>0</v>
      </c>
      <c r="F3182" s="237" t="s">
        <v>17</v>
      </c>
      <c r="G3182" s="237" t="s">
        <v>22</v>
      </c>
      <c r="H3182" s="237">
        <v>3</v>
      </c>
      <c r="I3182" s="237" t="s">
        <v>17</v>
      </c>
      <c r="J3182" s="237" t="s">
        <v>5071</v>
      </c>
      <c r="K3182" s="237" t="s">
        <v>5116</v>
      </c>
      <c r="L3182" s="238">
        <v>44609</v>
      </c>
      <c r="M3182" s="237" t="s">
        <v>20</v>
      </c>
    </row>
    <row r="3183" spans="1:13" x14ac:dyDescent="0.35">
      <c r="A3183" s="239" t="s">
        <v>840</v>
      </c>
      <c r="B3183" s="239" t="s">
        <v>841</v>
      </c>
      <c r="C3183" s="239" t="s">
        <v>842</v>
      </c>
      <c r="D3183" s="239" t="s">
        <v>784</v>
      </c>
      <c r="E3183" s="239">
        <v>1406907</v>
      </c>
      <c r="F3183" s="239" t="s">
        <v>5117</v>
      </c>
      <c r="G3183" s="239" t="s">
        <v>25</v>
      </c>
      <c r="H3183" s="239">
        <v>2</v>
      </c>
      <c r="I3183" s="239" t="s">
        <v>5118</v>
      </c>
      <c r="J3183" s="239" t="s">
        <v>5119</v>
      </c>
      <c r="K3183" s="239" t="s">
        <v>5120</v>
      </c>
      <c r="L3183" s="240">
        <v>44609</v>
      </c>
      <c r="M3183" s="239" t="s">
        <v>20</v>
      </c>
    </row>
    <row r="3184" spans="1:13" x14ac:dyDescent="0.35">
      <c r="A3184" s="237" t="s">
        <v>840</v>
      </c>
      <c r="B3184" s="237" t="s">
        <v>841</v>
      </c>
      <c r="C3184" s="237" t="s">
        <v>842</v>
      </c>
      <c r="D3184" s="237" t="s">
        <v>779</v>
      </c>
      <c r="E3184" s="237">
        <v>38700</v>
      </c>
      <c r="F3184" s="237" t="s">
        <v>5121</v>
      </c>
      <c r="G3184" s="237" t="s">
        <v>25</v>
      </c>
      <c r="H3184" s="237">
        <v>2</v>
      </c>
      <c r="I3184" s="237" t="s">
        <v>5122</v>
      </c>
      <c r="J3184" s="237" t="s">
        <v>5123</v>
      </c>
      <c r="K3184" s="237" t="s">
        <v>5124</v>
      </c>
      <c r="L3184" s="238">
        <v>44609</v>
      </c>
      <c r="M3184" s="237" t="s">
        <v>20</v>
      </c>
    </row>
    <row r="3185" spans="1:13" x14ac:dyDescent="0.35">
      <c r="A3185" s="239" t="s">
        <v>840</v>
      </c>
      <c r="B3185" s="239" t="s">
        <v>841</v>
      </c>
      <c r="C3185" s="239" t="s">
        <v>842</v>
      </c>
      <c r="D3185" s="239" t="s">
        <v>702</v>
      </c>
      <c r="E3185" s="239">
        <v>35305</v>
      </c>
      <c r="F3185" s="239" t="s">
        <v>5060</v>
      </c>
      <c r="G3185" s="239" t="s">
        <v>25</v>
      </c>
      <c r="H3185" s="239">
        <v>2</v>
      </c>
      <c r="I3185" s="239" t="s">
        <v>5061</v>
      </c>
      <c r="J3185" s="239" t="s">
        <v>5125</v>
      </c>
      <c r="K3185" s="239" t="s">
        <v>5126</v>
      </c>
      <c r="L3185" s="240">
        <v>44609</v>
      </c>
      <c r="M3185" s="239" t="s">
        <v>20</v>
      </c>
    </row>
    <row r="3186" spans="1:13" x14ac:dyDescent="0.35">
      <c r="A3186" s="237" t="s">
        <v>840</v>
      </c>
      <c r="B3186" s="237" t="s">
        <v>841</v>
      </c>
      <c r="C3186" s="237" t="s">
        <v>842</v>
      </c>
      <c r="D3186" s="237" t="s">
        <v>696</v>
      </c>
      <c r="E3186" s="237">
        <v>1368207</v>
      </c>
      <c r="F3186" s="237" t="s">
        <v>5060</v>
      </c>
      <c r="G3186" s="237" t="s">
        <v>25</v>
      </c>
      <c r="H3186" s="237">
        <v>2</v>
      </c>
      <c r="I3186" s="237" t="s">
        <v>5061</v>
      </c>
      <c r="J3186" s="237" t="s">
        <v>5081</v>
      </c>
      <c r="K3186" s="237" t="s">
        <v>5127</v>
      </c>
      <c r="L3186" s="238">
        <v>44609</v>
      </c>
      <c r="M3186" s="237" t="s">
        <v>20</v>
      </c>
    </row>
    <row r="3187" spans="1:13" x14ac:dyDescent="0.35">
      <c r="A3187" s="239" t="s">
        <v>840</v>
      </c>
      <c r="B3187" s="239" t="s">
        <v>841</v>
      </c>
      <c r="C3187" s="239" t="s">
        <v>842</v>
      </c>
      <c r="D3187" s="239" t="s">
        <v>706</v>
      </c>
      <c r="E3187" s="239">
        <v>3395</v>
      </c>
      <c r="F3187" s="239" t="s">
        <v>5060</v>
      </c>
      <c r="G3187" s="239" t="s">
        <v>25</v>
      </c>
      <c r="H3187" s="239">
        <v>2</v>
      </c>
      <c r="I3187" s="239" t="s">
        <v>5061</v>
      </c>
      <c r="J3187" s="239" t="s">
        <v>5084</v>
      </c>
      <c r="K3187" s="239" t="s">
        <v>5128</v>
      </c>
      <c r="L3187" s="240">
        <v>44609</v>
      </c>
      <c r="M3187" s="239" t="s">
        <v>20</v>
      </c>
    </row>
    <row r="3188" spans="1:13" x14ac:dyDescent="0.35">
      <c r="A3188" s="237" t="s">
        <v>840</v>
      </c>
      <c r="B3188" s="237" t="s">
        <v>841</v>
      </c>
      <c r="C3188" s="237" t="s">
        <v>842</v>
      </c>
      <c r="D3188" s="237" t="s">
        <v>698</v>
      </c>
      <c r="E3188" s="237">
        <v>35305</v>
      </c>
      <c r="F3188" s="237" t="s">
        <v>5060</v>
      </c>
      <c r="G3188" s="237" t="s">
        <v>25</v>
      </c>
      <c r="H3188" s="237">
        <v>2</v>
      </c>
      <c r="I3188" s="237" t="s">
        <v>5061</v>
      </c>
      <c r="J3188" s="237" t="s">
        <v>5086</v>
      </c>
      <c r="K3188" s="237" t="s">
        <v>5129</v>
      </c>
      <c r="L3188" s="238">
        <v>44609</v>
      </c>
      <c r="M3188" s="237" t="s">
        <v>20</v>
      </c>
    </row>
    <row r="3189" spans="1:13" x14ac:dyDescent="0.35">
      <c r="A3189" s="239" t="s">
        <v>840</v>
      </c>
      <c r="B3189" s="239" t="s">
        <v>841</v>
      </c>
      <c r="C3189" s="239" t="s">
        <v>842</v>
      </c>
      <c r="D3189" s="239" t="s">
        <v>704</v>
      </c>
      <c r="E3189" s="239">
        <v>0</v>
      </c>
      <c r="F3189" s="239" t="s">
        <v>2046</v>
      </c>
      <c r="G3189" s="239" t="s">
        <v>22</v>
      </c>
      <c r="H3189" s="239">
        <v>3</v>
      </c>
      <c r="I3189" s="239" t="s">
        <v>17</v>
      </c>
      <c r="J3189" s="239" t="s">
        <v>5071</v>
      </c>
      <c r="K3189" s="239" t="s">
        <v>5130</v>
      </c>
      <c r="L3189" s="240">
        <v>44609</v>
      </c>
      <c r="M3189" s="239" t="s">
        <v>20</v>
      </c>
    </row>
    <row r="3190" spans="1:13" x14ac:dyDescent="0.35">
      <c r="A3190" s="237" t="s">
        <v>840</v>
      </c>
      <c r="B3190" s="237" t="s">
        <v>841</v>
      </c>
      <c r="C3190" s="237" t="s">
        <v>842</v>
      </c>
      <c r="D3190" s="237" t="s">
        <v>692</v>
      </c>
      <c r="E3190" s="237">
        <v>0</v>
      </c>
      <c r="F3190" s="237" t="s">
        <v>17</v>
      </c>
      <c r="G3190" s="237" t="s">
        <v>22</v>
      </c>
      <c r="H3190" s="237">
        <v>3</v>
      </c>
      <c r="I3190" s="237" t="s">
        <v>17</v>
      </c>
      <c r="J3190" s="237" t="s">
        <v>5071</v>
      </c>
      <c r="K3190" s="237" t="s">
        <v>5131</v>
      </c>
      <c r="L3190" s="238">
        <v>44609</v>
      </c>
      <c r="M3190" s="237" t="s">
        <v>20</v>
      </c>
    </row>
    <row r="3191" spans="1:13" x14ac:dyDescent="0.35">
      <c r="A3191" s="239" t="s">
        <v>5132</v>
      </c>
      <c r="B3191" s="239" t="s">
        <v>5133</v>
      </c>
      <c r="C3191" s="239" t="s">
        <v>5134</v>
      </c>
      <c r="D3191" s="239" t="s">
        <v>875</v>
      </c>
      <c r="E3191" s="239">
        <v>19100000</v>
      </c>
      <c r="F3191" s="239" t="s">
        <v>5135</v>
      </c>
      <c r="G3191" s="239" t="s">
        <v>50</v>
      </c>
      <c r="H3191" s="239">
        <v>1</v>
      </c>
      <c r="I3191" s="239" t="s">
        <v>5136</v>
      </c>
      <c r="J3191" s="239" t="s">
        <v>2280</v>
      </c>
      <c r="K3191" s="239" t="s">
        <v>5137</v>
      </c>
      <c r="L3191" s="240">
        <v>44610</v>
      </c>
      <c r="M3191" s="239" t="s">
        <v>20</v>
      </c>
    </row>
    <row r="3192" spans="1:13" x14ac:dyDescent="0.35">
      <c r="A3192" s="237" t="s">
        <v>5132</v>
      </c>
      <c r="B3192" s="237" t="s">
        <v>5133</v>
      </c>
      <c r="C3192" s="237" t="s">
        <v>5134</v>
      </c>
      <c r="D3192" s="237" t="s">
        <v>242</v>
      </c>
      <c r="E3192" s="237">
        <v>46424</v>
      </c>
      <c r="F3192" s="237" t="s">
        <v>5138</v>
      </c>
      <c r="G3192" s="237" t="s">
        <v>25</v>
      </c>
      <c r="H3192" s="237">
        <v>2</v>
      </c>
      <c r="I3192" s="237" t="s">
        <v>5139</v>
      </c>
      <c r="J3192" s="237" t="s">
        <v>5140</v>
      </c>
      <c r="K3192" s="237" t="s">
        <v>5141</v>
      </c>
      <c r="L3192" s="238">
        <v>44610</v>
      </c>
      <c r="M3192" s="237" t="s">
        <v>20</v>
      </c>
    </row>
    <row r="3193" spans="1:13" x14ac:dyDescent="0.35">
      <c r="A3193" s="239" t="s">
        <v>5132</v>
      </c>
      <c r="B3193" s="239" t="s">
        <v>5133</v>
      </c>
      <c r="C3193" s="239" t="s">
        <v>5134</v>
      </c>
      <c r="D3193" s="239" t="s">
        <v>784</v>
      </c>
      <c r="E3193" s="239">
        <v>10975578</v>
      </c>
      <c r="F3193" s="239" t="s">
        <v>5142</v>
      </c>
      <c r="G3193" s="239" t="s">
        <v>25</v>
      </c>
      <c r="H3193" s="239">
        <v>2</v>
      </c>
      <c r="I3193" s="239" t="s">
        <v>5143</v>
      </c>
      <c r="J3193" s="239" t="s">
        <v>5144</v>
      </c>
      <c r="K3193" s="239" t="s">
        <v>5145</v>
      </c>
      <c r="L3193" s="240">
        <v>44610</v>
      </c>
      <c r="M3193" s="239" t="s">
        <v>20</v>
      </c>
    </row>
    <row r="3194" spans="1:13" x14ac:dyDescent="0.35">
      <c r="A3194" s="237" t="s">
        <v>5132</v>
      </c>
      <c r="B3194" s="237" t="s">
        <v>5133</v>
      </c>
      <c r="C3194" s="237" t="s">
        <v>5134</v>
      </c>
      <c r="D3194" s="237" t="s">
        <v>779</v>
      </c>
      <c r="E3194" s="237">
        <v>616321</v>
      </c>
      <c r="F3194" s="237" t="s">
        <v>5146</v>
      </c>
      <c r="G3194" s="237" t="s">
        <v>25</v>
      </c>
      <c r="H3194" s="237">
        <v>2</v>
      </c>
      <c r="I3194" s="237" t="s">
        <v>5147</v>
      </c>
      <c r="J3194" s="237" t="s">
        <v>5062</v>
      </c>
      <c r="K3194" s="237" t="s">
        <v>5148</v>
      </c>
      <c r="L3194" s="238">
        <v>44610</v>
      </c>
      <c r="M3194" s="237" t="s">
        <v>20</v>
      </c>
    </row>
    <row r="3195" spans="1:13" x14ac:dyDescent="0.35">
      <c r="A3195" s="239" t="s">
        <v>5132</v>
      </c>
      <c r="B3195" s="239" t="s">
        <v>5133</v>
      </c>
      <c r="C3195" s="239" t="s">
        <v>5134</v>
      </c>
      <c r="D3195" s="239" t="s">
        <v>682</v>
      </c>
      <c r="E3195" s="239">
        <v>451500</v>
      </c>
      <c r="F3195" s="239" t="s">
        <v>5149</v>
      </c>
      <c r="G3195" s="239" t="s">
        <v>25</v>
      </c>
      <c r="H3195" s="239">
        <v>2</v>
      </c>
      <c r="I3195" s="239" t="s">
        <v>5150</v>
      </c>
      <c r="J3195" s="239" t="s">
        <v>5151</v>
      </c>
      <c r="K3195" s="239" t="s">
        <v>5152</v>
      </c>
      <c r="L3195" s="240">
        <v>44610</v>
      </c>
      <c r="M3195" s="239" t="s">
        <v>20</v>
      </c>
    </row>
    <row r="3196" spans="1:13" x14ac:dyDescent="0.35">
      <c r="A3196" s="237" t="s">
        <v>5132</v>
      </c>
      <c r="B3196" s="237" t="s">
        <v>5133</v>
      </c>
      <c r="C3196" s="237" t="s">
        <v>5134</v>
      </c>
      <c r="D3196" s="237" t="s">
        <v>59</v>
      </c>
      <c r="E3196" s="237" t="s">
        <v>17</v>
      </c>
      <c r="F3196" s="237" t="s">
        <v>17</v>
      </c>
      <c r="G3196" s="237" t="s">
        <v>17</v>
      </c>
      <c r="H3196" s="237" t="s">
        <v>17</v>
      </c>
      <c r="I3196" s="237" t="s">
        <v>17</v>
      </c>
      <c r="J3196" s="237" t="s">
        <v>5153</v>
      </c>
      <c r="K3196" s="237" t="s">
        <v>5154</v>
      </c>
      <c r="L3196" s="238">
        <v>44610</v>
      </c>
      <c r="M3196" s="237" t="s">
        <v>20</v>
      </c>
    </row>
    <row r="3197" spans="1:13" x14ac:dyDescent="0.35">
      <c r="A3197" s="239" t="s">
        <v>5132</v>
      </c>
      <c r="B3197" s="239" t="s">
        <v>5133</v>
      </c>
      <c r="C3197" s="239" t="s">
        <v>5134</v>
      </c>
      <c r="D3197" s="239" t="s">
        <v>61</v>
      </c>
      <c r="E3197" s="239" t="s">
        <v>17</v>
      </c>
      <c r="F3197" s="239" t="s">
        <v>2046</v>
      </c>
      <c r="G3197" s="239" t="s">
        <v>17</v>
      </c>
      <c r="H3197" s="239" t="s">
        <v>17</v>
      </c>
      <c r="I3197" s="239" t="s">
        <v>17</v>
      </c>
      <c r="J3197" s="239" t="s">
        <v>5153</v>
      </c>
      <c r="K3197" s="239" t="s">
        <v>5155</v>
      </c>
      <c r="L3197" s="240">
        <v>44610</v>
      </c>
      <c r="M3197" s="239" t="s">
        <v>20</v>
      </c>
    </row>
    <row r="3198" spans="1:13" x14ac:dyDescent="0.35">
      <c r="A3198" s="237" t="s">
        <v>5132</v>
      </c>
      <c r="B3198" s="237" t="s">
        <v>5133</v>
      </c>
      <c r="C3198" s="237" t="s">
        <v>5134</v>
      </c>
      <c r="D3198" s="237" t="s">
        <v>57</v>
      </c>
      <c r="E3198" s="237">
        <v>14</v>
      </c>
      <c r="F3198" s="237" t="s">
        <v>5156</v>
      </c>
      <c r="G3198" s="237" t="s">
        <v>22</v>
      </c>
      <c r="H3198" s="237">
        <v>3</v>
      </c>
      <c r="I3198" s="237" t="s">
        <v>5157</v>
      </c>
      <c r="J3198" s="237" t="s">
        <v>5158</v>
      </c>
      <c r="K3198" s="237" t="s">
        <v>5159</v>
      </c>
      <c r="L3198" s="238">
        <v>44610</v>
      </c>
      <c r="M3198" s="237" t="s">
        <v>20</v>
      </c>
    </row>
    <row r="3199" spans="1:13" x14ac:dyDescent="0.35">
      <c r="A3199" s="239" t="s">
        <v>5132</v>
      </c>
      <c r="B3199" s="239" t="s">
        <v>5133</v>
      </c>
      <c r="C3199" s="239" t="s">
        <v>5134</v>
      </c>
      <c r="D3199" s="239" t="s">
        <v>55</v>
      </c>
      <c r="E3199" s="239">
        <v>14</v>
      </c>
      <c r="F3199" s="239" t="s">
        <v>5156</v>
      </c>
      <c r="G3199" s="239" t="s">
        <v>22</v>
      </c>
      <c r="H3199" s="239">
        <v>3</v>
      </c>
      <c r="I3199" s="239" t="s">
        <v>5157</v>
      </c>
      <c r="J3199" s="239" t="s">
        <v>5158</v>
      </c>
      <c r="K3199" s="239" t="s">
        <v>5160</v>
      </c>
      <c r="L3199" s="240">
        <v>44610</v>
      </c>
      <c r="M3199" s="239" t="s">
        <v>20</v>
      </c>
    </row>
    <row r="3200" spans="1:13" x14ac:dyDescent="0.35">
      <c r="A3200" s="237" t="s">
        <v>5132</v>
      </c>
      <c r="B3200" s="237" t="s">
        <v>5133</v>
      </c>
      <c r="C3200" s="237" t="s">
        <v>5134</v>
      </c>
      <c r="D3200" s="237" t="s">
        <v>702</v>
      </c>
      <c r="E3200" s="237">
        <v>481327</v>
      </c>
      <c r="F3200" s="237" t="s">
        <v>5083</v>
      </c>
      <c r="G3200" s="237" t="s">
        <v>25</v>
      </c>
      <c r="H3200" s="237">
        <v>2</v>
      </c>
      <c r="I3200" s="237" t="s">
        <v>5061</v>
      </c>
      <c r="J3200" s="237" t="s">
        <v>5161</v>
      </c>
      <c r="K3200" s="237" t="s">
        <v>5162</v>
      </c>
      <c r="L3200" s="238">
        <v>44610</v>
      </c>
      <c r="M3200" s="237" t="s">
        <v>20</v>
      </c>
    </row>
    <row r="3201" spans="1:13" x14ac:dyDescent="0.35">
      <c r="A3201" s="239" t="s">
        <v>5132</v>
      </c>
      <c r="B3201" s="239" t="s">
        <v>5133</v>
      </c>
      <c r="C3201" s="239" t="s">
        <v>5134</v>
      </c>
      <c r="D3201" s="239" t="s">
        <v>696</v>
      </c>
      <c r="E3201" s="239">
        <v>10359257</v>
      </c>
      <c r="F3201" s="239" t="s">
        <v>5083</v>
      </c>
      <c r="G3201" s="239" t="s">
        <v>25</v>
      </c>
      <c r="H3201" s="239">
        <v>2</v>
      </c>
      <c r="I3201" s="239" t="s">
        <v>5061</v>
      </c>
      <c r="J3201" s="239" t="s">
        <v>5066</v>
      </c>
      <c r="K3201" s="239" t="s">
        <v>5163</v>
      </c>
      <c r="L3201" s="240">
        <v>44610</v>
      </c>
      <c r="M3201" s="239" t="s">
        <v>20</v>
      </c>
    </row>
    <row r="3202" spans="1:13" x14ac:dyDescent="0.35">
      <c r="A3202" s="237" t="s">
        <v>5132</v>
      </c>
      <c r="B3202" s="237" t="s">
        <v>5133</v>
      </c>
      <c r="C3202" s="237" t="s">
        <v>5134</v>
      </c>
      <c r="D3202" s="237" t="s">
        <v>706</v>
      </c>
      <c r="E3202" s="237">
        <v>134994</v>
      </c>
      <c r="F3202" s="237" t="s">
        <v>5083</v>
      </c>
      <c r="G3202" s="237" t="s">
        <v>25</v>
      </c>
      <c r="H3202" s="237">
        <v>2</v>
      </c>
      <c r="I3202" s="237" t="s">
        <v>5061</v>
      </c>
      <c r="J3202" s="237" t="s">
        <v>5084</v>
      </c>
      <c r="K3202" s="237" t="s">
        <v>5164</v>
      </c>
      <c r="L3202" s="238">
        <v>44610</v>
      </c>
      <c r="M3202" s="237" t="s">
        <v>20</v>
      </c>
    </row>
    <row r="3203" spans="1:13" x14ac:dyDescent="0.35">
      <c r="A3203" s="239" t="s">
        <v>5132</v>
      </c>
      <c r="B3203" s="239" t="s">
        <v>5133</v>
      </c>
      <c r="C3203" s="239" t="s">
        <v>5134</v>
      </c>
      <c r="D3203" s="239" t="s">
        <v>698</v>
      </c>
      <c r="E3203" s="239">
        <v>481327</v>
      </c>
      <c r="F3203" s="239" t="s">
        <v>5083</v>
      </c>
      <c r="G3203" s="239" t="s">
        <v>25</v>
      </c>
      <c r="H3203" s="239">
        <v>2</v>
      </c>
      <c r="I3203" s="239" t="s">
        <v>5061</v>
      </c>
      <c r="J3203" s="239" t="s">
        <v>5086</v>
      </c>
      <c r="K3203" s="239" t="s">
        <v>5165</v>
      </c>
      <c r="L3203" s="240">
        <v>44610</v>
      </c>
      <c r="M3203" s="239" t="s">
        <v>20</v>
      </c>
    </row>
    <row r="3204" spans="1:13" x14ac:dyDescent="0.35">
      <c r="A3204" s="237" t="s">
        <v>5132</v>
      </c>
      <c r="B3204" s="237" t="s">
        <v>5133</v>
      </c>
      <c r="C3204" s="237" t="s">
        <v>5134</v>
      </c>
      <c r="D3204" s="237" t="s">
        <v>704</v>
      </c>
      <c r="E3204" s="237">
        <v>0</v>
      </c>
      <c r="F3204" s="237" t="s">
        <v>17</v>
      </c>
      <c r="G3204" s="237" t="s">
        <v>17</v>
      </c>
      <c r="H3204" s="237" t="s">
        <v>17</v>
      </c>
      <c r="I3204" s="237" t="s">
        <v>17</v>
      </c>
      <c r="J3204" s="237" t="s">
        <v>5166</v>
      </c>
      <c r="K3204" s="237" t="s">
        <v>5167</v>
      </c>
      <c r="L3204" s="238">
        <v>44610</v>
      </c>
      <c r="M3204" s="237" t="s">
        <v>20</v>
      </c>
    </row>
    <row r="3205" spans="1:13" x14ac:dyDescent="0.35">
      <c r="A3205" s="239" t="s">
        <v>5132</v>
      </c>
      <c r="B3205" s="239" t="s">
        <v>5133</v>
      </c>
      <c r="C3205" s="239" t="s">
        <v>5134</v>
      </c>
      <c r="D3205" s="239" t="s">
        <v>692</v>
      </c>
      <c r="E3205" s="239">
        <v>0</v>
      </c>
      <c r="F3205" s="239" t="s">
        <v>17</v>
      </c>
      <c r="G3205" s="239" t="s">
        <v>17</v>
      </c>
      <c r="H3205" s="239" t="s">
        <v>17</v>
      </c>
      <c r="I3205" s="239" t="s">
        <v>17</v>
      </c>
      <c r="J3205" s="239" t="s">
        <v>5166</v>
      </c>
      <c r="K3205" s="239" t="s">
        <v>5168</v>
      </c>
      <c r="L3205" s="240">
        <v>44610</v>
      </c>
      <c r="M3205" s="239" t="s">
        <v>20</v>
      </c>
    </row>
    <row r="3206" spans="1:13" x14ac:dyDescent="0.35">
      <c r="A3206" s="237" t="s">
        <v>5132</v>
      </c>
      <c r="B3206" s="237" t="s">
        <v>5133</v>
      </c>
      <c r="C3206" s="237" t="s">
        <v>5134</v>
      </c>
      <c r="D3206" s="237" t="s">
        <v>3004</v>
      </c>
      <c r="E3206" s="237">
        <v>0</v>
      </c>
      <c r="F3206" s="237" t="s">
        <v>2484</v>
      </c>
      <c r="G3206" s="237" t="s">
        <v>25</v>
      </c>
      <c r="H3206" s="237">
        <v>2</v>
      </c>
      <c r="I3206" s="237" t="s">
        <v>17</v>
      </c>
      <c r="J3206" s="237" t="s">
        <v>17</v>
      </c>
      <c r="K3206" s="237" t="s">
        <v>5169</v>
      </c>
      <c r="L3206" s="238">
        <v>44610</v>
      </c>
      <c r="M3206" s="237" t="s">
        <v>20</v>
      </c>
    </row>
    <row r="3207" spans="1:13" x14ac:dyDescent="0.35">
      <c r="A3207" s="239" t="s">
        <v>5132</v>
      </c>
      <c r="B3207" s="239" t="s">
        <v>5133</v>
      </c>
      <c r="C3207" s="239" t="s">
        <v>5134</v>
      </c>
      <c r="D3207" s="239" t="s">
        <v>3006</v>
      </c>
      <c r="E3207" s="239">
        <v>0</v>
      </c>
      <c r="F3207" s="239" t="s">
        <v>2484</v>
      </c>
      <c r="G3207" s="239" t="s">
        <v>25</v>
      </c>
      <c r="H3207" s="239">
        <v>2</v>
      </c>
      <c r="I3207" s="239" t="s">
        <v>17</v>
      </c>
      <c r="J3207" s="239" t="s">
        <v>17</v>
      </c>
      <c r="K3207" s="239" t="s">
        <v>5170</v>
      </c>
      <c r="L3207" s="240">
        <v>44610</v>
      </c>
      <c r="M3207" s="239" t="s">
        <v>20</v>
      </c>
    </row>
    <row r="3208" spans="1:13" x14ac:dyDescent="0.35">
      <c r="A3208" s="237" t="s">
        <v>5132</v>
      </c>
      <c r="B3208" s="237" t="s">
        <v>5133</v>
      </c>
      <c r="C3208" s="237" t="s">
        <v>5134</v>
      </c>
      <c r="D3208" s="237" t="s">
        <v>3008</v>
      </c>
      <c r="E3208" s="237">
        <v>0</v>
      </c>
      <c r="F3208" s="237" t="s">
        <v>2484</v>
      </c>
      <c r="G3208" s="237" t="s">
        <v>25</v>
      </c>
      <c r="H3208" s="237">
        <v>2</v>
      </c>
      <c r="I3208" s="237" t="s">
        <v>17</v>
      </c>
      <c r="J3208" s="237" t="s">
        <v>17</v>
      </c>
      <c r="K3208" s="237" t="s">
        <v>5171</v>
      </c>
      <c r="L3208" s="238">
        <v>44610</v>
      </c>
      <c r="M3208" s="237" t="s">
        <v>20</v>
      </c>
    </row>
    <row r="3209" spans="1:13" x14ac:dyDescent="0.35">
      <c r="A3209" s="239" t="s">
        <v>5132</v>
      </c>
      <c r="B3209" s="239" t="s">
        <v>5133</v>
      </c>
      <c r="C3209" s="239" t="s">
        <v>5134</v>
      </c>
      <c r="D3209" s="239" t="s">
        <v>3010</v>
      </c>
      <c r="E3209" s="239">
        <v>0</v>
      </c>
      <c r="F3209" s="239" t="s">
        <v>2484</v>
      </c>
      <c r="G3209" s="239" t="s">
        <v>25</v>
      </c>
      <c r="H3209" s="239">
        <v>2</v>
      </c>
      <c r="I3209" s="239" t="s">
        <v>17</v>
      </c>
      <c r="J3209" s="239" t="s">
        <v>17</v>
      </c>
      <c r="K3209" s="239" t="s">
        <v>5172</v>
      </c>
      <c r="L3209" s="240">
        <v>44610</v>
      </c>
      <c r="M3209" s="239" t="s">
        <v>20</v>
      </c>
    </row>
    <row r="3210" spans="1:13" x14ac:dyDescent="0.35">
      <c r="A3210" s="237" t="s">
        <v>5132</v>
      </c>
      <c r="B3210" s="237" t="s">
        <v>5133</v>
      </c>
      <c r="C3210" s="237" t="s">
        <v>5134</v>
      </c>
      <c r="D3210" s="237" t="s">
        <v>3012</v>
      </c>
      <c r="E3210" s="237">
        <v>1</v>
      </c>
      <c r="F3210" s="237" t="s">
        <v>2484</v>
      </c>
      <c r="G3210" s="237" t="s">
        <v>25</v>
      </c>
      <c r="H3210" s="237">
        <v>2</v>
      </c>
      <c r="I3210" s="237" t="s">
        <v>17</v>
      </c>
      <c r="J3210" s="237" t="s">
        <v>17</v>
      </c>
      <c r="K3210" s="237" t="s">
        <v>5173</v>
      </c>
      <c r="L3210" s="238">
        <v>44610</v>
      </c>
      <c r="M3210" s="237" t="s">
        <v>20</v>
      </c>
    </row>
    <row r="3211" spans="1:13" x14ac:dyDescent="0.35">
      <c r="A3211" s="239" t="s">
        <v>5132</v>
      </c>
      <c r="B3211" s="239" t="s">
        <v>5133</v>
      </c>
      <c r="C3211" s="239" t="s">
        <v>5134</v>
      </c>
      <c r="D3211" s="239" t="s">
        <v>3027</v>
      </c>
      <c r="E3211" s="239">
        <v>0</v>
      </c>
      <c r="F3211" s="239" t="s">
        <v>2484</v>
      </c>
      <c r="G3211" s="239" t="s">
        <v>25</v>
      </c>
      <c r="H3211" s="239">
        <v>2</v>
      </c>
      <c r="I3211" s="239" t="s">
        <v>17</v>
      </c>
      <c r="J3211" s="239" t="s">
        <v>17</v>
      </c>
      <c r="K3211" s="239" t="s">
        <v>5174</v>
      </c>
      <c r="L3211" s="240">
        <v>44610</v>
      </c>
      <c r="M3211" s="239" t="s">
        <v>20</v>
      </c>
    </row>
    <row r="3212" spans="1:13" x14ac:dyDescent="0.35">
      <c r="A3212" s="237" t="s">
        <v>5132</v>
      </c>
      <c r="B3212" s="237" t="s">
        <v>5133</v>
      </c>
      <c r="C3212" s="237" t="s">
        <v>5134</v>
      </c>
      <c r="D3212" s="237" t="s">
        <v>3014</v>
      </c>
      <c r="E3212" s="237">
        <v>2</v>
      </c>
      <c r="F3212" s="237" t="s">
        <v>2484</v>
      </c>
      <c r="G3212" s="237" t="s">
        <v>25</v>
      </c>
      <c r="H3212" s="237">
        <v>2</v>
      </c>
      <c r="I3212" s="237" t="s">
        <v>17</v>
      </c>
      <c r="J3212" s="237" t="s">
        <v>17</v>
      </c>
      <c r="K3212" s="237" t="s">
        <v>5175</v>
      </c>
      <c r="L3212" s="238">
        <v>44610</v>
      </c>
      <c r="M3212" s="237" t="s">
        <v>20</v>
      </c>
    </row>
    <row r="3213" spans="1:13" x14ac:dyDescent="0.35">
      <c r="A3213" s="239" t="s">
        <v>5132</v>
      </c>
      <c r="B3213" s="239" t="s">
        <v>5133</v>
      </c>
      <c r="C3213" s="239" t="s">
        <v>5134</v>
      </c>
      <c r="D3213" s="239" t="s">
        <v>3016</v>
      </c>
      <c r="E3213" s="239">
        <v>0</v>
      </c>
      <c r="F3213" s="239" t="s">
        <v>2484</v>
      </c>
      <c r="G3213" s="239" t="s">
        <v>25</v>
      </c>
      <c r="H3213" s="239">
        <v>2</v>
      </c>
      <c r="I3213" s="239" t="s">
        <v>17</v>
      </c>
      <c r="J3213" s="239" t="s">
        <v>17</v>
      </c>
      <c r="K3213" s="239" t="s">
        <v>5176</v>
      </c>
      <c r="L3213" s="240">
        <v>44610</v>
      </c>
      <c r="M3213" s="239" t="s">
        <v>20</v>
      </c>
    </row>
    <row r="3214" spans="1:13" x14ac:dyDescent="0.35">
      <c r="A3214" s="237" t="s">
        <v>5132</v>
      </c>
      <c r="B3214" s="237" t="s">
        <v>5133</v>
      </c>
      <c r="C3214" s="237" t="s">
        <v>5134</v>
      </c>
      <c r="D3214" s="237" t="s">
        <v>2483</v>
      </c>
      <c r="E3214" s="237">
        <v>0</v>
      </c>
      <c r="F3214" s="237" t="s">
        <v>2484</v>
      </c>
      <c r="G3214" s="237" t="s">
        <v>25</v>
      </c>
      <c r="H3214" s="237">
        <v>2</v>
      </c>
      <c r="I3214" s="237" t="s">
        <v>17</v>
      </c>
      <c r="J3214" s="237" t="s">
        <v>17</v>
      </c>
      <c r="K3214" s="237" t="s">
        <v>5177</v>
      </c>
      <c r="L3214" s="238">
        <v>44610</v>
      </c>
      <c r="M3214" s="237" t="s">
        <v>20</v>
      </c>
    </row>
    <row r="3215" spans="1:13" x14ac:dyDescent="0.35">
      <c r="A3215" s="239" t="s">
        <v>5178</v>
      </c>
      <c r="B3215" s="239" t="s">
        <v>5179</v>
      </c>
      <c r="C3215" s="239" t="s">
        <v>5180</v>
      </c>
      <c r="D3215" s="239" t="s">
        <v>875</v>
      </c>
      <c r="E3215" s="239">
        <v>10800000</v>
      </c>
      <c r="F3215" s="239" t="s">
        <v>5135</v>
      </c>
      <c r="G3215" s="239" t="s">
        <v>50</v>
      </c>
      <c r="H3215" s="239">
        <v>1</v>
      </c>
      <c r="I3215" s="239" t="s">
        <v>5181</v>
      </c>
      <c r="J3215" s="239" t="s">
        <v>2280</v>
      </c>
      <c r="K3215" s="239" t="s">
        <v>5182</v>
      </c>
      <c r="L3215" s="240">
        <v>44613</v>
      </c>
      <c r="M3215" s="239" t="s">
        <v>20</v>
      </c>
    </row>
    <row r="3216" spans="1:13" x14ac:dyDescent="0.35">
      <c r="A3216" s="237" t="s">
        <v>5178</v>
      </c>
      <c r="B3216" s="237" t="s">
        <v>5179</v>
      </c>
      <c r="C3216" s="237" t="s">
        <v>5180</v>
      </c>
      <c r="D3216" s="237" t="s">
        <v>242</v>
      </c>
      <c r="E3216" s="237">
        <v>48300</v>
      </c>
      <c r="F3216" s="237" t="s">
        <v>5135</v>
      </c>
      <c r="G3216" s="237" t="s">
        <v>50</v>
      </c>
      <c r="H3216" s="237">
        <v>1</v>
      </c>
      <c r="I3216" s="237" t="s">
        <v>5181</v>
      </c>
      <c r="J3216" s="237" t="s">
        <v>5183</v>
      </c>
      <c r="K3216" s="237" t="s">
        <v>5184</v>
      </c>
      <c r="L3216" s="238">
        <v>44613</v>
      </c>
      <c r="M3216" s="237" t="s">
        <v>20</v>
      </c>
    </row>
    <row r="3217" spans="1:13" x14ac:dyDescent="0.35">
      <c r="A3217" s="239" t="s">
        <v>5178</v>
      </c>
      <c r="B3217" s="239" t="s">
        <v>5179</v>
      </c>
      <c r="C3217" s="239" t="s">
        <v>5180</v>
      </c>
      <c r="D3217" s="239" t="s">
        <v>784</v>
      </c>
      <c r="E3217" s="239">
        <v>10800000</v>
      </c>
      <c r="F3217" s="239" t="s">
        <v>5135</v>
      </c>
      <c r="G3217" s="239" t="s">
        <v>25</v>
      </c>
      <c r="H3217" s="239">
        <v>2</v>
      </c>
      <c r="I3217" s="239" t="s">
        <v>5181</v>
      </c>
      <c r="J3217" s="239" t="s">
        <v>5185</v>
      </c>
      <c r="K3217" s="239" t="s">
        <v>5186</v>
      </c>
      <c r="L3217" s="240">
        <v>44613</v>
      </c>
      <c r="M3217" s="239" t="s">
        <v>20</v>
      </c>
    </row>
    <row r="3218" spans="1:13" x14ac:dyDescent="0.35">
      <c r="A3218" s="237" t="s">
        <v>5178</v>
      </c>
      <c r="B3218" s="237" t="s">
        <v>5179</v>
      </c>
      <c r="C3218" s="237" t="s">
        <v>5180</v>
      </c>
      <c r="D3218" s="237" t="s">
        <v>779</v>
      </c>
      <c r="E3218" s="237">
        <v>130520</v>
      </c>
      <c r="F3218" s="237" t="s">
        <v>5187</v>
      </c>
      <c r="G3218" s="237" t="s">
        <v>25</v>
      </c>
      <c r="H3218" s="237">
        <v>2</v>
      </c>
      <c r="I3218" s="237" t="s">
        <v>5188</v>
      </c>
      <c r="J3218" s="237" t="s">
        <v>5189</v>
      </c>
      <c r="K3218" s="237" t="s">
        <v>5190</v>
      </c>
      <c r="L3218" s="238">
        <v>44613</v>
      </c>
      <c r="M3218" s="237" t="s">
        <v>20</v>
      </c>
    </row>
    <row r="3219" spans="1:13" x14ac:dyDescent="0.35">
      <c r="A3219" s="239" t="s">
        <v>5178</v>
      </c>
      <c r="B3219" s="239" t="s">
        <v>5179</v>
      </c>
      <c r="C3219" s="239" t="s">
        <v>5180</v>
      </c>
      <c r="D3219" s="239" t="s">
        <v>682</v>
      </c>
      <c r="E3219" s="239">
        <v>121000</v>
      </c>
      <c r="F3219" s="239" t="s">
        <v>5060</v>
      </c>
      <c r="G3219" s="239" t="s">
        <v>25</v>
      </c>
      <c r="H3219" s="239">
        <v>2</v>
      </c>
      <c r="I3219" s="239" t="s">
        <v>5191</v>
      </c>
      <c r="J3219" s="239" t="s">
        <v>5192</v>
      </c>
      <c r="K3219" s="239" t="s">
        <v>5193</v>
      </c>
      <c r="L3219" s="240">
        <v>44613</v>
      </c>
      <c r="M3219" s="239" t="s">
        <v>20</v>
      </c>
    </row>
    <row r="3220" spans="1:13" x14ac:dyDescent="0.35">
      <c r="A3220" s="237" t="s">
        <v>5178</v>
      </c>
      <c r="B3220" s="237" t="s">
        <v>5179</v>
      </c>
      <c r="C3220" s="237" t="s">
        <v>5180</v>
      </c>
      <c r="D3220" s="237" t="s">
        <v>59</v>
      </c>
      <c r="E3220" s="237" t="s">
        <v>17</v>
      </c>
      <c r="F3220" s="237" t="s">
        <v>2046</v>
      </c>
      <c r="G3220" s="237" t="s">
        <v>17</v>
      </c>
      <c r="H3220" s="237" t="s">
        <v>17</v>
      </c>
      <c r="I3220" s="237" t="s">
        <v>17</v>
      </c>
      <c r="J3220" s="237" t="s">
        <v>5166</v>
      </c>
      <c r="K3220" s="237" t="s">
        <v>5194</v>
      </c>
      <c r="L3220" s="238">
        <v>44613</v>
      </c>
      <c r="M3220" s="237" t="s">
        <v>20</v>
      </c>
    </row>
    <row r="3221" spans="1:13" x14ac:dyDescent="0.35">
      <c r="A3221" s="239" t="s">
        <v>5178</v>
      </c>
      <c r="B3221" s="239" t="s">
        <v>5179</v>
      </c>
      <c r="C3221" s="239" t="s">
        <v>5180</v>
      </c>
      <c r="D3221" s="239" t="s">
        <v>61</v>
      </c>
      <c r="E3221" s="239" t="s">
        <v>17</v>
      </c>
      <c r="F3221" s="239" t="s">
        <v>2046</v>
      </c>
      <c r="G3221" s="239" t="s">
        <v>17</v>
      </c>
      <c r="H3221" s="239" t="s">
        <v>17</v>
      </c>
      <c r="I3221" s="239" t="s">
        <v>17</v>
      </c>
      <c r="J3221" s="239" t="s">
        <v>5166</v>
      </c>
      <c r="K3221" s="239" t="s">
        <v>5195</v>
      </c>
      <c r="L3221" s="240">
        <v>44613</v>
      </c>
      <c r="M3221" s="239" t="s">
        <v>20</v>
      </c>
    </row>
    <row r="3222" spans="1:13" x14ac:dyDescent="0.35">
      <c r="A3222" s="237" t="s">
        <v>5178</v>
      </c>
      <c r="B3222" s="237" t="s">
        <v>5179</v>
      </c>
      <c r="C3222" s="237" t="s">
        <v>5180</v>
      </c>
      <c r="D3222" s="237" t="s">
        <v>57</v>
      </c>
      <c r="E3222" s="237" t="s">
        <v>17</v>
      </c>
      <c r="F3222" s="237" t="s">
        <v>17</v>
      </c>
      <c r="G3222" s="237" t="s">
        <v>17</v>
      </c>
      <c r="H3222" s="237" t="s">
        <v>17</v>
      </c>
      <c r="I3222" s="237" t="s">
        <v>17</v>
      </c>
      <c r="J3222" s="237" t="s">
        <v>5166</v>
      </c>
      <c r="K3222" s="237" t="s">
        <v>5196</v>
      </c>
      <c r="L3222" s="238">
        <v>44613</v>
      </c>
      <c r="M3222" s="237" t="s">
        <v>20</v>
      </c>
    </row>
    <row r="3223" spans="1:13" x14ac:dyDescent="0.35">
      <c r="A3223" s="239" t="s">
        <v>5178</v>
      </c>
      <c r="B3223" s="239" t="s">
        <v>5179</v>
      </c>
      <c r="C3223" s="239" t="s">
        <v>5180</v>
      </c>
      <c r="D3223" s="239" t="s">
        <v>55</v>
      </c>
      <c r="E3223" s="239" t="s">
        <v>17</v>
      </c>
      <c r="F3223" s="239" t="s">
        <v>17</v>
      </c>
      <c r="G3223" s="239" t="s">
        <v>17</v>
      </c>
      <c r="H3223" s="239" t="s">
        <v>17</v>
      </c>
      <c r="I3223" s="239" t="s">
        <v>17</v>
      </c>
      <c r="J3223" s="239" t="s">
        <v>5166</v>
      </c>
      <c r="K3223" s="239" t="s">
        <v>5197</v>
      </c>
      <c r="L3223" s="240">
        <v>44613</v>
      </c>
      <c r="M3223" s="239" t="s">
        <v>20</v>
      </c>
    </row>
    <row r="3224" spans="1:13" x14ac:dyDescent="0.35">
      <c r="A3224" s="237" t="s">
        <v>5178</v>
      </c>
      <c r="B3224" s="237" t="s">
        <v>5179</v>
      </c>
      <c r="C3224" s="237" t="s">
        <v>5180</v>
      </c>
      <c r="D3224" s="237" t="s">
        <v>702</v>
      </c>
      <c r="E3224" s="237">
        <v>99100</v>
      </c>
      <c r="F3224" s="237" t="s">
        <v>5083</v>
      </c>
      <c r="G3224" s="237" t="s">
        <v>25</v>
      </c>
      <c r="H3224" s="237">
        <v>2</v>
      </c>
      <c r="I3224" s="237" t="s">
        <v>5061</v>
      </c>
      <c r="J3224" s="237" t="s">
        <v>5161</v>
      </c>
      <c r="K3224" s="237" t="s">
        <v>5198</v>
      </c>
      <c r="L3224" s="238">
        <v>44613</v>
      </c>
      <c r="M3224" s="237" t="s">
        <v>20</v>
      </c>
    </row>
    <row r="3225" spans="1:13" x14ac:dyDescent="0.35">
      <c r="A3225" s="239" t="s">
        <v>5178</v>
      </c>
      <c r="B3225" s="239" t="s">
        <v>5179</v>
      </c>
      <c r="C3225" s="239" t="s">
        <v>5180</v>
      </c>
      <c r="D3225" s="239" t="s">
        <v>696</v>
      </c>
      <c r="E3225" s="239">
        <v>10669480</v>
      </c>
      <c r="F3225" s="239" t="s">
        <v>5083</v>
      </c>
      <c r="G3225" s="239" t="s">
        <v>25</v>
      </c>
      <c r="H3225" s="239">
        <v>2</v>
      </c>
      <c r="I3225" s="239" t="s">
        <v>5061</v>
      </c>
      <c r="J3225" s="239" t="s">
        <v>5066</v>
      </c>
      <c r="K3225" s="239" t="s">
        <v>5199</v>
      </c>
      <c r="L3225" s="240">
        <v>44613</v>
      </c>
      <c r="M3225" s="239" t="s">
        <v>20</v>
      </c>
    </row>
    <row r="3226" spans="1:13" x14ac:dyDescent="0.35">
      <c r="A3226" s="237" t="s">
        <v>5178</v>
      </c>
      <c r="B3226" s="237" t="s">
        <v>5179</v>
      </c>
      <c r="C3226" s="237" t="s">
        <v>5180</v>
      </c>
      <c r="D3226" s="237" t="s">
        <v>706</v>
      </c>
      <c r="E3226" s="237">
        <v>31420</v>
      </c>
      <c r="F3226" s="237" t="s">
        <v>5083</v>
      </c>
      <c r="G3226" s="237" t="s">
        <v>25</v>
      </c>
      <c r="H3226" s="237">
        <v>2</v>
      </c>
      <c r="I3226" s="237" t="s">
        <v>5061</v>
      </c>
      <c r="J3226" s="237" t="s">
        <v>5068</v>
      </c>
      <c r="K3226" s="237" t="s">
        <v>5200</v>
      </c>
      <c r="L3226" s="238">
        <v>44613</v>
      </c>
      <c r="M3226" s="237" t="s">
        <v>20</v>
      </c>
    </row>
    <row r="3227" spans="1:13" x14ac:dyDescent="0.35">
      <c r="A3227" s="239" t="s">
        <v>5178</v>
      </c>
      <c r="B3227" s="239" t="s">
        <v>5179</v>
      </c>
      <c r="C3227" s="239" t="s">
        <v>5180</v>
      </c>
      <c r="D3227" s="239" t="s">
        <v>698</v>
      </c>
      <c r="E3227" s="239">
        <v>99100</v>
      </c>
      <c r="F3227" s="239" t="s">
        <v>5083</v>
      </c>
      <c r="G3227" s="239" t="s">
        <v>25</v>
      </c>
      <c r="H3227" s="239">
        <v>2</v>
      </c>
      <c r="I3227" s="239" t="s">
        <v>5061</v>
      </c>
      <c r="J3227" s="239" t="s">
        <v>5201</v>
      </c>
      <c r="K3227" s="239" t="s">
        <v>5202</v>
      </c>
      <c r="L3227" s="240">
        <v>44613</v>
      </c>
      <c r="M3227" s="239" t="s">
        <v>20</v>
      </c>
    </row>
    <row r="3228" spans="1:13" x14ac:dyDescent="0.35">
      <c r="A3228" s="237" t="s">
        <v>5178</v>
      </c>
      <c r="B3228" s="237" t="s">
        <v>5179</v>
      </c>
      <c r="C3228" s="237" t="s">
        <v>5180</v>
      </c>
      <c r="D3228" s="237" t="s">
        <v>704</v>
      </c>
      <c r="E3228" s="237">
        <v>0</v>
      </c>
      <c r="F3228" s="237" t="s">
        <v>17</v>
      </c>
      <c r="G3228" s="237" t="s">
        <v>22</v>
      </c>
      <c r="H3228" s="237">
        <v>3</v>
      </c>
      <c r="I3228" s="237" t="s">
        <v>17</v>
      </c>
      <c r="J3228" s="237" t="s">
        <v>5203</v>
      </c>
      <c r="K3228" s="237" t="s">
        <v>5204</v>
      </c>
      <c r="L3228" s="238">
        <v>44613</v>
      </c>
      <c r="M3228" s="237" t="s">
        <v>20</v>
      </c>
    </row>
    <row r="3229" spans="1:13" x14ac:dyDescent="0.35">
      <c r="A3229" s="239" t="s">
        <v>5178</v>
      </c>
      <c r="B3229" s="239" t="s">
        <v>5179</v>
      </c>
      <c r="C3229" s="239" t="s">
        <v>5180</v>
      </c>
      <c r="D3229" s="239" t="s">
        <v>692</v>
      </c>
      <c r="E3229" s="239">
        <v>0</v>
      </c>
      <c r="F3229" s="239" t="s">
        <v>17</v>
      </c>
      <c r="G3229" s="239" t="s">
        <v>22</v>
      </c>
      <c r="H3229" s="239">
        <v>3</v>
      </c>
      <c r="I3229" s="239" t="s">
        <v>17</v>
      </c>
      <c r="J3229" s="239" t="s">
        <v>5203</v>
      </c>
      <c r="K3229" s="239" t="s">
        <v>5205</v>
      </c>
      <c r="L3229" s="240">
        <v>44613</v>
      </c>
      <c r="M3229" s="239" t="s">
        <v>20</v>
      </c>
    </row>
    <row r="3230" spans="1:13" x14ac:dyDescent="0.35">
      <c r="A3230" s="237" t="s">
        <v>5132</v>
      </c>
      <c r="B3230" s="237" t="s">
        <v>5133</v>
      </c>
      <c r="C3230" s="237" t="s">
        <v>5134</v>
      </c>
      <c r="D3230" s="237" t="s">
        <v>24</v>
      </c>
      <c r="E3230" s="237">
        <v>2</v>
      </c>
      <c r="F3230" s="237" t="s">
        <v>5083</v>
      </c>
      <c r="G3230" s="237" t="s">
        <v>25</v>
      </c>
      <c r="H3230" s="237">
        <v>2</v>
      </c>
      <c r="I3230" s="237" t="s">
        <v>5061</v>
      </c>
      <c r="J3230" s="237" t="s">
        <v>5206</v>
      </c>
      <c r="K3230" s="237" t="s">
        <v>5207</v>
      </c>
      <c r="L3230" s="238">
        <v>44613</v>
      </c>
      <c r="M3230" s="237" t="s">
        <v>20</v>
      </c>
    </row>
    <row r="3231" spans="1:13" x14ac:dyDescent="0.35">
      <c r="A3231" s="239" t="s">
        <v>5178</v>
      </c>
      <c r="B3231" s="239" t="s">
        <v>5179</v>
      </c>
      <c r="C3231" s="239" t="s">
        <v>5180</v>
      </c>
      <c r="D3231" s="239" t="s">
        <v>24</v>
      </c>
      <c r="E3231" s="239">
        <v>2</v>
      </c>
      <c r="F3231" s="239" t="s">
        <v>5083</v>
      </c>
      <c r="G3231" s="239" t="s">
        <v>25</v>
      </c>
      <c r="H3231" s="239">
        <v>2</v>
      </c>
      <c r="I3231" s="239" t="s">
        <v>5061</v>
      </c>
      <c r="J3231" s="239" t="s">
        <v>5206</v>
      </c>
      <c r="K3231" s="239" t="s">
        <v>5208</v>
      </c>
      <c r="L3231" s="240">
        <v>44613</v>
      </c>
      <c r="M3231" s="239" t="s">
        <v>20</v>
      </c>
    </row>
    <row r="3232" spans="1:13" x14ac:dyDescent="0.35">
      <c r="A3232" s="237" t="s">
        <v>5178</v>
      </c>
      <c r="B3232" s="237" t="s">
        <v>5179</v>
      </c>
      <c r="C3232" s="237" t="s">
        <v>5180</v>
      </c>
      <c r="D3232" s="237" t="s">
        <v>3004</v>
      </c>
      <c r="E3232" s="237">
        <v>0</v>
      </c>
      <c r="F3232" s="237" t="s">
        <v>2484</v>
      </c>
      <c r="G3232" s="237" t="s">
        <v>25</v>
      </c>
      <c r="H3232" s="237">
        <v>2</v>
      </c>
      <c r="I3232" s="237" t="s">
        <v>17</v>
      </c>
      <c r="J3232" s="237" t="s">
        <v>17</v>
      </c>
      <c r="K3232" s="237" t="s">
        <v>5209</v>
      </c>
      <c r="L3232" s="238">
        <v>44613</v>
      </c>
      <c r="M3232" s="237" t="s">
        <v>20</v>
      </c>
    </row>
    <row r="3233" spans="1:13" x14ac:dyDescent="0.35">
      <c r="A3233" s="239" t="s">
        <v>5178</v>
      </c>
      <c r="B3233" s="239" t="s">
        <v>5179</v>
      </c>
      <c r="C3233" s="239" t="s">
        <v>5180</v>
      </c>
      <c r="D3233" s="239" t="s">
        <v>3006</v>
      </c>
      <c r="E3233" s="239">
        <v>0</v>
      </c>
      <c r="F3233" s="239" t="s">
        <v>2484</v>
      </c>
      <c r="G3233" s="239" t="s">
        <v>25</v>
      </c>
      <c r="H3233" s="239">
        <v>2</v>
      </c>
      <c r="I3233" s="239" t="s">
        <v>17</v>
      </c>
      <c r="J3233" s="239" t="s">
        <v>17</v>
      </c>
      <c r="K3233" s="239" t="s">
        <v>5210</v>
      </c>
      <c r="L3233" s="240">
        <v>44613</v>
      </c>
      <c r="M3233" s="239" t="s">
        <v>20</v>
      </c>
    </row>
    <row r="3234" spans="1:13" x14ac:dyDescent="0.35">
      <c r="A3234" s="237" t="s">
        <v>5178</v>
      </c>
      <c r="B3234" s="237" t="s">
        <v>5179</v>
      </c>
      <c r="C3234" s="237" t="s">
        <v>5180</v>
      </c>
      <c r="D3234" s="237" t="s">
        <v>3008</v>
      </c>
      <c r="E3234" s="237">
        <v>0</v>
      </c>
      <c r="F3234" s="237" t="s">
        <v>2484</v>
      </c>
      <c r="G3234" s="237" t="s">
        <v>25</v>
      </c>
      <c r="H3234" s="237">
        <v>2</v>
      </c>
      <c r="I3234" s="237" t="s">
        <v>17</v>
      </c>
      <c r="J3234" s="237" t="s">
        <v>17</v>
      </c>
      <c r="K3234" s="237" t="s">
        <v>5211</v>
      </c>
      <c r="L3234" s="238">
        <v>44613</v>
      </c>
      <c r="M3234" s="237" t="s">
        <v>20</v>
      </c>
    </row>
    <row r="3235" spans="1:13" x14ac:dyDescent="0.35">
      <c r="A3235" s="239" t="s">
        <v>5178</v>
      </c>
      <c r="B3235" s="239" t="s">
        <v>5179</v>
      </c>
      <c r="C3235" s="239" t="s">
        <v>5180</v>
      </c>
      <c r="D3235" s="239" t="s">
        <v>3010</v>
      </c>
      <c r="E3235" s="239">
        <v>0</v>
      </c>
      <c r="F3235" s="239" t="s">
        <v>2484</v>
      </c>
      <c r="G3235" s="239" t="s">
        <v>25</v>
      </c>
      <c r="H3235" s="239">
        <v>2</v>
      </c>
      <c r="I3235" s="239" t="s">
        <v>17</v>
      </c>
      <c r="J3235" s="239" t="s">
        <v>17</v>
      </c>
      <c r="K3235" s="239" t="s">
        <v>5212</v>
      </c>
      <c r="L3235" s="240">
        <v>44613</v>
      </c>
      <c r="M3235" s="239" t="s">
        <v>20</v>
      </c>
    </row>
    <row r="3236" spans="1:13" x14ac:dyDescent="0.35">
      <c r="A3236" s="237" t="s">
        <v>5178</v>
      </c>
      <c r="B3236" s="237" t="s">
        <v>5179</v>
      </c>
      <c r="C3236" s="237" t="s">
        <v>5180</v>
      </c>
      <c r="D3236" s="237" t="s">
        <v>3012</v>
      </c>
      <c r="E3236" s="237">
        <v>0</v>
      </c>
      <c r="F3236" s="237" t="s">
        <v>2484</v>
      </c>
      <c r="G3236" s="237" t="s">
        <v>25</v>
      </c>
      <c r="H3236" s="237">
        <v>2</v>
      </c>
      <c r="I3236" s="237" t="s">
        <v>17</v>
      </c>
      <c r="J3236" s="237" t="s">
        <v>17</v>
      </c>
      <c r="K3236" s="237" t="s">
        <v>5213</v>
      </c>
      <c r="L3236" s="238">
        <v>44613</v>
      </c>
      <c r="M3236" s="237" t="s">
        <v>20</v>
      </c>
    </row>
    <row r="3237" spans="1:13" x14ac:dyDescent="0.35">
      <c r="A3237" s="239" t="s">
        <v>5178</v>
      </c>
      <c r="B3237" s="239" t="s">
        <v>5179</v>
      </c>
      <c r="C3237" s="239" t="s">
        <v>5180</v>
      </c>
      <c r="D3237" s="239" t="s">
        <v>3027</v>
      </c>
      <c r="E3237" s="239">
        <v>0</v>
      </c>
      <c r="F3237" s="239" t="s">
        <v>2484</v>
      </c>
      <c r="G3237" s="239" t="s">
        <v>25</v>
      </c>
      <c r="H3237" s="239">
        <v>2</v>
      </c>
      <c r="I3237" s="239" t="s">
        <v>17</v>
      </c>
      <c r="J3237" s="239" t="s">
        <v>17</v>
      </c>
      <c r="K3237" s="239" t="s">
        <v>5214</v>
      </c>
      <c r="L3237" s="240">
        <v>44613</v>
      </c>
      <c r="M3237" s="239" t="s">
        <v>20</v>
      </c>
    </row>
    <row r="3238" spans="1:13" x14ac:dyDescent="0.35">
      <c r="A3238" s="237" t="s">
        <v>5178</v>
      </c>
      <c r="B3238" s="237" t="s">
        <v>5179</v>
      </c>
      <c r="C3238" s="237" t="s">
        <v>5180</v>
      </c>
      <c r="D3238" s="237" t="s">
        <v>3014</v>
      </c>
      <c r="E3238" s="237">
        <v>0</v>
      </c>
      <c r="F3238" s="237" t="s">
        <v>2484</v>
      </c>
      <c r="G3238" s="237" t="s">
        <v>25</v>
      </c>
      <c r="H3238" s="237">
        <v>2</v>
      </c>
      <c r="I3238" s="237" t="s">
        <v>17</v>
      </c>
      <c r="J3238" s="237" t="s">
        <v>17</v>
      </c>
      <c r="K3238" s="237" t="s">
        <v>5215</v>
      </c>
      <c r="L3238" s="238">
        <v>44613</v>
      </c>
      <c r="M3238" s="237" t="s">
        <v>20</v>
      </c>
    </row>
    <row r="3239" spans="1:13" x14ac:dyDescent="0.35">
      <c r="A3239" s="239" t="s">
        <v>5178</v>
      </c>
      <c r="B3239" s="239" t="s">
        <v>5179</v>
      </c>
      <c r="C3239" s="239" t="s">
        <v>5180</v>
      </c>
      <c r="D3239" s="239" t="s">
        <v>3016</v>
      </c>
      <c r="E3239" s="239">
        <v>0</v>
      </c>
      <c r="F3239" s="239" t="s">
        <v>2484</v>
      </c>
      <c r="G3239" s="239" t="s">
        <v>25</v>
      </c>
      <c r="H3239" s="239">
        <v>2</v>
      </c>
      <c r="I3239" s="239" t="s">
        <v>17</v>
      </c>
      <c r="J3239" s="239" t="s">
        <v>17</v>
      </c>
      <c r="K3239" s="239" t="s">
        <v>5216</v>
      </c>
      <c r="L3239" s="240">
        <v>44613</v>
      </c>
      <c r="M3239" s="239" t="s">
        <v>20</v>
      </c>
    </row>
    <row r="3240" spans="1:13" x14ac:dyDescent="0.35">
      <c r="A3240" s="237" t="s">
        <v>5178</v>
      </c>
      <c r="B3240" s="237" t="s">
        <v>5179</v>
      </c>
      <c r="C3240" s="237" t="s">
        <v>5180</v>
      </c>
      <c r="D3240" s="237" t="s">
        <v>2483</v>
      </c>
      <c r="E3240" s="237">
        <v>0</v>
      </c>
      <c r="F3240" s="237" t="s">
        <v>2484</v>
      </c>
      <c r="G3240" s="237" t="s">
        <v>25</v>
      </c>
      <c r="H3240" s="237">
        <v>2</v>
      </c>
      <c r="I3240" s="237" t="s">
        <v>17</v>
      </c>
      <c r="J3240" s="237" t="s">
        <v>17</v>
      </c>
      <c r="K3240" s="237" t="s">
        <v>5217</v>
      </c>
      <c r="L3240" s="238">
        <v>44613</v>
      </c>
      <c r="M3240" s="237" t="s">
        <v>20</v>
      </c>
    </row>
    <row r="3241" spans="1:13" x14ac:dyDescent="0.35">
      <c r="A3241" s="239" t="s">
        <v>4580</v>
      </c>
      <c r="B3241" s="239" t="s">
        <v>4581</v>
      </c>
      <c r="C3241" s="239" t="s">
        <v>507</v>
      </c>
      <c r="D3241" s="239" t="s">
        <v>875</v>
      </c>
      <c r="E3241" s="239">
        <v>208495000</v>
      </c>
      <c r="F3241" s="239" t="s">
        <v>5218</v>
      </c>
      <c r="G3241" s="239" t="s">
        <v>50</v>
      </c>
      <c r="H3241" s="239">
        <v>1</v>
      </c>
      <c r="I3241" s="239" t="s">
        <v>5219</v>
      </c>
      <c r="J3241" s="239" t="s">
        <v>5220</v>
      </c>
      <c r="K3241" s="239" t="s">
        <v>5221</v>
      </c>
      <c r="L3241" s="240">
        <v>44614</v>
      </c>
      <c r="M3241" s="239" t="s">
        <v>20</v>
      </c>
    </row>
    <row r="3242" spans="1:13" x14ac:dyDescent="0.35">
      <c r="A3242" s="237" t="s">
        <v>4580</v>
      </c>
      <c r="B3242" s="237" t="s">
        <v>4581</v>
      </c>
      <c r="C3242" s="237" t="s">
        <v>507</v>
      </c>
      <c r="D3242" s="237" t="s">
        <v>242</v>
      </c>
      <c r="E3242" s="237">
        <v>1421248</v>
      </c>
      <c r="F3242" s="237" t="s">
        <v>5222</v>
      </c>
      <c r="G3242" s="237" t="s">
        <v>25</v>
      </c>
      <c r="H3242" s="237">
        <v>2</v>
      </c>
      <c r="I3242" s="237" t="s">
        <v>5223</v>
      </c>
      <c r="J3242" s="237" t="s">
        <v>5224</v>
      </c>
      <c r="K3242" s="237" t="s">
        <v>5225</v>
      </c>
      <c r="L3242" s="238">
        <v>44614</v>
      </c>
      <c r="M3242" s="237" t="s">
        <v>20</v>
      </c>
    </row>
    <row r="3243" spans="1:13" x14ac:dyDescent="0.35">
      <c r="A3243" s="239" t="s">
        <v>4580</v>
      </c>
      <c r="B3243" s="239" t="s">
        <v>4581</v>
      </c>
      <c r="C3243" s="239" t="s">
        <v>507</v>
      </c>
      <c r="D3243" s="239" t="s">
        <v>784</v>
      </c>
      <c r="E3243" s="239">
        <v>53422229</v>
      </c>
      <c r="F3243" s="239" t="s">
        <v>5226</v>
      </c>
      <c r="G3243" s="239" t="s">
        <v>25</v>
      </c>
      <c r="H3243" s="239">
        <v>2</v>
      </c>
      <c r="I3243" s="239" t="s">
        <v>5227</v>
      </c>
      <c r="J3243" s="239" t="s">
        <v>5228</v>
      </c>
      <c r="K3243" s="239" t="s">
        <v>5229</v>
      </c>
      <c r="L3243" s="240">
        <v>44614</v>
      </c>
      <c r="M3243" s="239" t="s">
        <v>20</v>
      </c>
    </row>
    <row r="3244" spans="1:13" x14ac:dyDescent="0.35">
      <c r="A3244" s="237" t="s">
        <v>4580</v>
      </c>
      <c r="B3244" s="237" t="s">
        <v>4581</v>
      </c>
      <c r="C3244" s="237" t="s">
        <v>507</v>
      </c>
      <c r="D3244" s="237" t="s">
        <v>779</v>
      </c>
      <c r="E3244" s="237">
        <v>1357352</v>
      </c>
      <c r="F3244" s="237" t="s">
        <v>5230</v>
      </c>
      <c r="G3244" s="237" t="s">
        <v>25</v>
      </c>
      <c r="H3244" s="237">
        <v>2</v>
      </c>
      <c r="I3244" s="237" t="s">
        <v>5231</v>
      </c>
      <c r="J3244" s="237" t="s">
        <v>5232</v>
      </c>
      <c r="K3244" s="237" t="s">
        <v>5233</v>
      </c>
      <c r="L3244" s="238">
        <v>44614</v>
      </c>
      <c r="M3244" s="237" t="s">
        <v>20</v>
      </c>
    </row>
    <row r="3245" spans="1:13" x14ac:dyDescent="0.35">
      <c r="A3245" s="239" t="s">
        <v>4580</v>
      </c>
      <c r="B3245" s="239" t="s">
        <v>4581</v>
      </c>
      <c r="C3245" s="239" t="s">
        <v>507</v>
      </c>
      <c r="D3245" s="239" t="s">
        <v>702</v>
      </c>
      <c r="E3245" s="239">
        <v>478014</v>
      </c>
      <c r="F3245" s="239" t="s">
        <v>5234</v>
      </c>
      <c r="G3245" s="239" t="s">
        <v>25</v>
      </c>
      <c r="H3245" s="239">
        <v>2</v>
      </c>
      <c r="I3245" s="239" t="s">
        <v>5235</v>
      </c>
      <c r="J3245" s="239" t="s">
        <v>5236</v>
      </c>
      <c r="K3245" s="239" t="s">
        <v>5237</v>
      </c>
      <c r="L3245" s="240">
        <v>44614</v>
      </c>
      <c r="M3245" s="239" t="s">
        <v>20</v>
      </c>
    </row>
    <row r="3246" spans="1:13" x14ac:dyDescent="0.35">
      <c r="A3246" s="237" t="s">
        <v>4580</v>
      </c>
      <c r="B3246" s="237" t="s">
        <v>4581</v>
      </c>
      <c r="C3246" s="237" t="s">
        <v>507</v>
      </c>
      <c r="D3246" s="237" t="s">
        <v>696</v>
      </c>
      <c r="E3246" s="237">
        <v>52064877</v>
      </c>
      <c r="F3246" s="237" t="s">
        <v>5238</v>
      </c>
      <c r="G3246" s="237" t="s">
        <v>22</v>
      </c>
      <c r="H3246" s="237">
        <v>3</v>
      </c>
      <c r="I3246" s="237" t="s">
        <v>5239</v>
      </c>
      <c r="J3246" s="237" t="s">
        <v>5240</v>
      </c>
      <c r="K3246" s="237" t="s">
        <v>5241</v>
      </c>
      <c r="L3246" s="238">
        <v>44614</v>
      </c>
      <c r="M3246" s="237" t="s">
        <v>20</v>
      </c>
    </row>
    <row r="3247" spans="1:13" x14ac:dyDescent="0.35">
      <c r="A3247" s="239" t="s">
        <v>4580</v>
      </c>
      <c r="B3247" s="239" t="s">
        <v>4581</v>
      </c>
      <c r="C3247" s="239" t="s">
        <v>507</v>
      </c>
      <c r="D3247" s="239" t="s">
        <v>706</v>
      </c>
      <c r="E3247" s="239">
        <v>879338</v>
      </c>
      <c r="F3247" s="239" t="s">
        <v>5238</v>
      </c>
      <c r="G3247" s="239" t="s">
        <v>22</v>
      </c>
      <c r="H3247" s="239">
        <v>3</v>
      </c>
      <c r="I3247" s="239" t="s">
        <v>5239</v>
      </c>
      <c r="J3247" s="239" t="s">
        <v>5242</v>
      </c>
      <c r="K3247" s="239" t="s">
        <v>5243</v>
      </c>
      <c r="L3247" s="240">
        <v>44614</v>
      </c>
      <c r="M3247" s="239" t="s">
        <v>20</v>
      </c>
    </row>
    <row r="3248" spans="1:13" x14ac:dyDescent="0.35">
      <c r="A3248" s="237" t="s">
        <v>4580</v>
      </c>
      <c r="B3248" s="237" t="s">
        <v>4581</v>
      </c>
      <c r="C3248" s="237" t="s">
        <v>507</v>
      </c>
      <c r="D3248" s="237" t="s">
        <v>698</v>
      </c>
      <c r="E3248" s="237">
        <v>478014</v>
      </c>
      <c r="F3248" s="237" t="s">
        <v>5244</v>
      </c>
      <c r="G3248" s="237" t="s">
        <v>25</v>
      </c>
      <c r="H3248" s="237">
        <v>2</v>
      </c>
      <c r="I3248" s="237" t="s">
        <v>5235</v>
      </c>
      <c r="J3248" s="237" t="s">
        <v>5236</v>
      </c>
      <c r="K3248" s="237" t="s">
        <v>5245</v>
      </c>
      <c r="L3248" s="238">
        <v>44614</v>
      </c>
      <c r="M3248" s="237" t="s">
        <v>20</v>
      </c>
    </row>
    <row r="3249" spans="1:13" x14ac:dyDescent="0.35">
      <c r="A3249" s="239" t="s">
        <v>4580</v>
      </c>
      <c r="B3249" s="239" t="s">
        <v>4581</v>
      </c>
      <c r="C3249" s="239" t="s">
        <v>507</v>
      </c>
      <c r="D3249" s="239" t="s">
        <v>704</v>
      </c>
      <c r="E3249" s="239">
        <v>0</v>
      </c>
      <c r="F3249" s="239" t="s">
        <v>2046</v>
      </c>
      <c r="G3249" s="239" t="s">
        <v>22</v>
      </c>
      <c r="H3249" s="239">
        <v>3</v>
      </c>
      <c r="I3249" s="239" t="s">
        <v>17</v>
      </c>
      <c r="J3249" s="239" t="s">
        <v>5153</v>
      </c>
      <c r="K3249" s="239" t="s">
        <v>5246</v>
      </c>
      <c r="L3249" s="240">
        <v>44614</v>
      </c>
      <c r="M3249" s="239" t="s">
        <v>20</v>
      </c>
    </row>
    <row r="3250" spans="1:13" x14ac:dyDescent="0.35">
      <c r="A3250" s="237" t="s">
        <v>4580</v>
      </c>
      <c r="B3250" s="237" t="s">
        <v>4581</v>
      </c>
      <c r="C3250" s="237" t="s">
        <v>507</v>
      </c>
      <c r="D3250" s="237" t="s">
        <v>692</v>
      </c>
      <c r="E3250" s="237">
        <v>0</v>
      </c>
      <c r="F3250" s="237" t="s">
        <v>2046</v>
      </c>
      <c r="G3250" s="237" t="s">
        <v>22</v>
      </c>
      <c r="H3250" s="237">
        <v>3</v>
      </c>
      <c r="I3250" s="237" t="s">
        <v>17</v>
      </c>
      <c r="J3250" s="237" t="s">
        <v>5153</v>
      </c>
      <c r="K3250" s="237" t="s">
        <v>5247</v>
      </c>
      <c r="L3250" s="238">
        <v>44614</v>
      </c>
      <c r="M3250" s="237" t="s">
        <v>20</v>
      </c>
    </row>
    <row r="3251" spans="1:13" x14ac:dyDescent="0.35">
      <c r="A3251" s="239" t="s">
        <v>4580</v>
      </c>
      <c r="B3251" s="239" t="s">
        <v>4581</v>
      </c>
      <c r="C3251" s="239" t="s">
        <v>507</v>
      </c>
      <c r="D3251" s="239" t="s">
        <v>61</v>
      </c>
      <c r="E3251" s="239">
        <v>717</v>
      </c>
      <c r="F3251" s="239" t="s">
        <v>5248</v>
      </c>
      <c r="G3251" s="239" t="s">
        <v>25</v>
      </c>
      <c r="H3251" s="239">
        <v>2</v>
      </c>
      <c r="I3251" s="239" t="s">
        <v>5249</v>
      </c>
      <c r="J3251" s="239" t="s">
        <v>5250</v>
      </c>
      <c r="K3251" s="239" t="s">
        <v>5251</v>
      </c>
      <c r="L3251" s="240">
        <v>44614</v>
      </c>
      <c r="M3251" s="239" t="s">
        <v>20</v>
      </c>
    </row>
    <row r="3252" spans="1:13" x14ac:dyDescent="0.35">
      <c r="A3252" s="237" t="s">
        <v>4580</v>
      </c>
      <c r="B3252" s="237" t="s">
        <v>4581</v>
      </c>
      <c r="C3252" s="237" t="s">
        <v>507</v>
      </c>
      <c r="D3252" s="237" t="s">
        <v>57</v>
      </c>
      <c r="E3252" s="237">
        <v>212</v>
      </c>
      <c r="F3252" s="237" t="s">
        <v>5248</v>
      </c>
      <c r="G3252" s="237" t="s">
        <v>25</v>
      </c>
      <c r="H3252" s="237">
        <v>2</v>
      </c>
      <c r="I3252" s="237" t="s">
        <v>5249</v>
      </c>
      <c r="J3252" s="237" t="s">
        <v>5252</v>
      </c>
      <c r="K3252" s="237" t="s">
        <v>5253</v>
      </c>
      <c r="L3252" s="238">
        <v>44614</v>
      </c>
      <c r="M3252" s="237" t="s">
        <v>20</v>
      </c>
    </row>
    <row r="3253" spans="1:13" x14ac:dyDescent="0.35">
      <c r="A3253" s="239" t="s">
        <v>4580</v>
      </c>
      <c r="B3253" s="239" t="s">
        <v>4581</v>
      </c>
      <c r="C3253" s="239" t="s">
        <v>507</v>
      </c>
      <c r="D3253" s="239" t="s">
        <v>682</v>
      </c>
      <c r="E3253" s="239">
        <v>363.17099999999999</v>
      </c>
      <c r="F3253" s="239" t="s">
        <v>5254</v>
      </c>
      <c r="G3253" s="239" t="s">
        <v>25</v>
      </c>
      <c r="H3253" s="239">
        <v>2</v>
      </c>
      <c r="I3253" s="239" t="s">
        <v>5255</v>
      </c>
      <c r="J3253" s="239" t="s">
        <v>5256</v>
      </c>
      <c r="K3253" s="239" t="s">
        <v>5257</v>
      </c>
      <c r="L3253" s="240">
        <v>44614</v>
      </c>
      <c r="M3253" s="239" t="s">
        <v>20</v>
      </c>
    </row>
    <row r="3254" spans="1:13" x14ac:dyDescent="0.35">
      <c r="A3254" s="237" t="s">
        <v>4580</v>
      </c>
      <c r="B3254" s="237" t="s">
        <v>4581</v>
      </c>
      <c r="C3254" s="237" t="s">
        <v>507</v>
      </c>
      <c r="D3254" s="237" t="s">
        <v>24</v>
      </c>
      <c r="E3254" s="237">
        <v>2</v>
      </c>
      <c r="F3254" s="237"/>
      <c r="G3254" s="237" t="s">
        <v>25</v>
      </c>
      <c r="H3254" s="237">
        <v>2</v>
      </c>
      <c r="I3254" s="237"/>
      <c r="J3254" s="237" t="s">
        <v>5258</v>
      </c>
      <c r="K3254" s="237" t="s">
        <v>5259</v>
      </c>
      <c r="L3254" s="238">
        <v>44614</v>
      </c>
      <c r="M3254" s="237" t="s">
        <v>20</v>
      </c>
    </row>
    <row r="3255" spans="1:13" x14ac:dyDescent="0.35">
      <c r="A3255" s="239" t="s">
        <v>4580</v>
      </c>
      <c r="B3255" s="239" t="s">
        <v>4581</v>
      </c>
      <c r="C3255" s="239" t="s">
        <v>507</v>
      </c>
      <c r="D3255" s="239" t="s">
        <v>55</v>
      </c>
      <c r="E3255" s="239">
        <v>212</v>
      </c>
      <c r="F3255" s="239" t="s">
        <v>5248</v>
      </c>
      <c r="G3255" s="239" t="s">
        <v>25</v>
      </c>
      <c r="H3255" s="239">
        <v>2</v>
      </c>
      <c r="I3255" s="239" t="s">
        <v>5249</v>
      </c>
      <c r="J3255" s="239" t="s">
        <v>5260</v>
      </c>
      <c r="K3255" s="239" t="s">
        <v>5261</v>
      </c>
      <c r="L3255" s="240">
        <v>44614</v>
      </c>
      <c r="M3255" s="239" t="s">
        <v>20</v>
      </c>
    </row>
    <row r="3256" spans="1:13" x14ac:dyDescent="0.35">
      <c r="A3256" s="237" t="s">
        <v>4591</v>
      </c>
      <c r="B3256" s="237" t="s">
        <v>4592</v>
      </c>
      <c r="C3256" s="237" t="s">
        <v>507</v>
      </c>
      <c r="D3256" s="237" t="s">
        <v>875</v>
      </c>
      <c r="E3256" s="237">
        <v>208495000</v>
      </c>
      <c r="F3256" s="237" t="s">
        <v>5218</v>
      </c>
      <c r="G3256" s="237" t="s">
        <v>50</v>
      </c>
      <c r="H3256" s="237">
        <v>1</v>
      </c>
      <c r="I3256" s="237" t="s">
        <v>5219</v>
      </c>
      <c r="J3256" s="237" t="s">
        <v>5220</v>
      </c>
      <c r="K3256" s="237" t="s">
        <v>5262</v>
      </c>
      <c r="L3256" s="238">
        <v>44614</v>
      </c>
      <c r="M3256" s="237" t="s">
        <v>20</v>
      </c>
    </row>
    <row r="3257" spans="1:13" x14ac:dyDescent="0.35">
      <c r="A3257" s="239" t="s">
        <v>4591</v>
      </c>
      <c r="B3257" s="239" t="s">
        <v>4592</v>
      </c>
      <c r="C3257" s="239" t="s">
        <v>507</v>
      </c>
      <c r="D3257" s="239" t="s">
        <v>242</v>
      </c>
      <c r="E3257" s="239">
        <v>1197523</v>
      </c>
      <c r="F3257" s="239" t="s">
        <v>5263</v>
      </c>
      <c r="G3257" s="239" t="s">
        <v>50</v>
      </c>
      <c r="H3257" s="239">
        <v>1</v>
      </c>
      <c r="I3257" s="239" t="s">
        <v>5264</v>
      </c>
      <c r="J3257" s="239" t="s">
        <v>5265</v>
      </c>
      <c r="K3257" s="239" t="s">
        <v>5266</v>
      </c>
      <c r="L3257" s="240">
        <v>44614</v>
      </c>
      <c r="M3257" s="239" t="s">
        <v>20</v>
      </c>
    </row>
    <row r="3258" spans="1:13" x14ac:dyDescent="0.35">
      <c r="A3258" s="237" t="s">
        <v>4591</v>
      </c>
      <c r="B3258" s="237" t="s">
        <v>4592</v>
      </c>
      <c r="C3258" s="237" t="s">
        <v>507</v>
      </c>
      <c r="D3258" s="237" t="s">
        <v>784</v>
      </c>
      <c r="E3258" s="237">
        <v>52769516</v>
      </c>
      <c r="F3258" s="237" t="s">
        <v>5267</v>
      </c>
      <c r="G3258" s="237" t="s">
        <v>25</v>
      </c>
      <c r="H3258" s="237">
        <v>2</v>
      </c>
      <c r="I3258" s="237" t="s">
        <v>5268</v>
      </c>
      <c r="J3258" s="237" t="s">
        <v>5269</v>
      </c>
      <c r="K3258" s="237" t="s">
        <v>5270</v>
      </c>
      <c r="L3258" s="238">
        <v>44614</v>
      </c>
      <c r="M3258" s="237" t="s">
        <v>20</v>
      </c>
    </row>
    <row r="3259" spans="1:13" x14ac:dyDescent="0.35">
      <c r="A3259" s="239" t="s">
        <v>4591</v>
      </c>
      <c r="B3259" s="239" t="s">
        <v>4592</v>
      </c>
      <c r="C3259" s="239" t="s">
        <v>507</v>
      </c>
      <c r="D3259" s="239" t="s">
        <v>779</v>
      </c>
      <c r="E3259" s="239">
        <v>953103</v>
      </c>
      <c r="F3259" s="239" t="s">
        <v>5271</v>
      </c>
      <c r="G3259" s="239" t="s">
        <v>25</v>
      </c>
      <c r="H3259" s="239">
        <v>2</v>
      </c>
      <c r="I3259" s="239" t="s">
        <v>5272</v>
      </c>
      <c r="J3259" s="239" t="s">
        <v>5273</v>
      </c>
      <c r="K3259" s="239" t="s">
        <v>5274</v>
      </c>
      <c r="L3259" s="240">
        <v>44614</v>
      </c>
      <c r="M3259" s="239" t="s">
        <v>20</v>
      </c>
    </row>
    <row r="3260" spans="1:13" x14ac:dyDescent="0.35">
      <c r="A3260" s="237" t="s">
        <v>4591</v>
      </c>
      <c r="B3260" s="237" t="s">
        <v>4592</v>
      </c>
      <c r="C3260" s="237" t="s">
        <v>507</v>
      </c>
      <c r="D3260" s="237" t="s">
        <v>702</v>
      </c>
      <c r="E3260" s="237">
        <v>98958</v>
      </c>
      <c r="F3260" s="237" t="s">
        <v>5275</v>
      </c>
      <c r="G3260" s="237" t="s">
        <v>22</v>
      </c>
      <c r="H3260" s="237">
        <v>3</v>
      </c>
      <c r="I3260" s="237" t="s">
        <v>5276</v>
      </c>
      <c r="J3260" s="237" t="s">
        <v>5277</v>
      </c>
      <c r="K3260" s="237" t="s">
        <v>5278</v>
      </c>
      <c r="L3260" s="238">
        <v>44614</v>
      </c>
      <c r="M3260" s="237" t="s">
        <v>20</v>
      </c>
    </row>
    <row r="3261" spans="1:13" x14ac:dyDescent="0.35">
      <c r="A3261" s="239" t="s">
        <v>4591</v>
      </c>
      <c r="B3261" s="239" t="s">
        <v>4592</v>
      </c>
      <c r="C3261" s="239" t="s">
        <v>507</v>
      </c>
      <c r="D3261" s="239" t="s">
        <v>696</v>
      </c>
      <c r="E3261" s="239">
        <v>51816413</v>
      </c>
      <c r="F3261" s="239" t="s">
        <v>5275</v>
      </c>
      <c r="G3261" s="239" t="s">
        <v>22</v>
      </c>
      <c r="H3261" s="239">
        <v>3</v>
      </c>
      <c r="I3261" s="239" t="s">
        <v>5276</v>
      </c>
      <c r="J3261" s="239" t="s">
        <v>5279</v>
      </c>
      <c r="K3261" s="239" t="s">
        <v>5280</v>
      </c>
      <c r="L3261" s="240">
        <v>44614</v>
      </c>
      <c r="M3261" s="239" t="s">
        <v>20</v>
      </c>
    </row>
    <row r="3262" spans="1:13" x14ac:dyDescent="0.35">
      <c r="A3262" s="237" t="s">
        <v>4591</v>
      </c>
      <c r="B3262" s="237" t="s">
        <v>4592</v>
      </c>
      <c r="C3262" s="237" t="s">
        <v>507</v>
      </c>
      <c r="D3262" s="237" t="s">
        <v>706</v>
      </c>
      <c r="E3262" s="237">
        <v>854145</v>
      </c>
      <c r="F3262" s="237" t="s">
        <v>5275</v>
      </c>
      <c r="G3262" s="237" t="s">
        <v>22</v>
      </c>
      <c r="H3262" s="237">
        <v>3</v>
      </c>
      <c r="I3262" s="237" t="s">
        <v>5276</v>
      </c>
      <c r="J3262" s="237" t="s">
        <v>5281</v>
      </c>
      <c r="K3262" s="237" t="s">
        <v>5282</v>
      </c>
      <c r="L3262" s="238">
        <v>44614</v>
      </c>
      <c r="M3262" s="237" t="s">
        <v>20</v>
      </c>
    </row>
    <row r="3263" spans="1:13" x14ac:dyDescent="0.35">
      <c r="A3263" s="239" t="s">
        <v>4591</v>
      </c>
      <c r="B3263" s="239" t="s">
        <v>4592</v>
      </c>
      <c r="C3263" s="239" t="s">
        <v>507</v>
      </c>
      <c r="D3263" s="239" t="s">
        <v>698</v>
      </c>
      <c r="E3263" s="239">
        <v>98958</v>
      </c>
      <c r="F3263" s="239" t="s">
        <v>5275</v>
      </c>
      <c r="G3263" s="239" t="s">
        <v>22</v>
      </c>
      <c r="H3263" s="239">
        <v>3</v>
      </c>
      <c r="I3263" s="239" t="s">
        <v>5276</v>
      </c>
      <c r="J3263" s="239" t="s">
        <v>5277</v>
      </c>
      <c r="K3263" s="239" t="s">
        <v>5283</v>
      </c>
      <c r="L3263" s="240">
        <v>44614</v>
      </c>
      <c r="M3263" s="239" t="s">
        <v>20</v>
      </c>
    </row>
    <row r="3264" spans="1:13" x14ac:dyDescent="0.35">
      <c r="A3264" s="237" t="s">
        <v>4591</v>
      </c>
      <c r="B3264" s="237" t="s">
        <v>4592</v>
      </c>
      <c r="C3264" s="237" t="s">
        <v>507</v>
      </c>
      <c r="D3264" s="237" t="s">
        <v>704</v>
      </c>
      <c r="E3264" s="237">
        <v>0</v>
      </c>
      <c r="F3264" s="237" t="s">
        <v>17</v>
      </c>
      <c r="G3264" s="237" t="s">
        <v>22</v>
      </c>
      <c r="H3264" s="237">
        <v>3</v>
      </c>
      <c r="I3264" s="237" t="s">
        <v>17</v>
      </c>
      <c r="J3264" s="237" t="s">
        <v>5153</v>
      </c>
      <c r="K3264" s="237" t="s">
        <v>5284</v>
      </c>
      <c r="L3264" s="238">
        <v>44614</v>
      </c>
      <c r="M3264" s="237" t="s">
        <v>20</v>
      </c>
    </row>
    <row r="3265" spans="1:13" x14ac:dyDescent="0.35">
      <c r="A3265" s="239" t="s">
        <v>4591</v>
      </c>
      <c r="B3265" s="239" t="s">
        <v>4592</v>
      </c>
      <c r="C3265" s="239" t="s">
        <v>507</v>
      </c>
      <c r="D3265" s="239" t="s">
        <v>692</v>
      </c>
      <c r="E3265" s="239">
        <v>0</v>
      </c>
      <c r="F3265" s="239" t="s">
        <v>17</v>
      </c>
      <c r="G3265" s="239" t="s">
        <v>22</v>
      </c>
      <c r="H3265" s="239">
        <v>3</v>
      </c>
      <c r="I3265" s="239" t="s">
        <v>17</v>
      </c>
      <c r="J3265" s="239" t="s">
        <v>5153</v>
      </c>
      <c r="K3265" s="239" t="s">
        <v>5285</v>
      </c>
      <c r="L3265" s="240">
        <v>44614</v>
      </c>
      <c r="M3265" s="239" t="s">
        <v>20</v>
      </c>
    </row>
    <row r="3266" spans="1:13" x14ac:dyDescent="0.35">
      <c r="A3266" s="237" t="s">
        <v>4591</v>
      </c>
      <c r="B3266" s="237" t="s">
        <v>4592</v>
      </c>
      <c r="C3266" s="237" t="s">
        <v>507</v>
      </c>
      <c r="D3266" s="237" t="s">
        <v>61</v>
      </c>
      <c r="E3266" s="237">
        <v>717</v>
      </c>
      <c r="F3266" s="237" t="s">
        <v>5248</v>
      </c>
      <c r="G3266" s="237" t="s">
        <v>25</v>
      </c>
      <c r="H3266" s="237">
        <v>2</v>
      </c>
      <c r="I3266" s="237" t="s">
        <v>5286</v>
      </c>
      <c r="J3266" s="237" t="s">
        <v>5287</v>
      </c>
      <c r="K3266" s="237" t="s">
        <v>5288</v>
      </c>
      <c r="L3266" s="238">
        <v>44614</v>
      </c>
      <c r="M3266" s="237" t="s">
        <v>20</v>
      </c>
    </row>
    <row r="3267" spans="1:13" x14ac:dyDescent="0.35">
      <c r="A3267" s="239" t="s">
        <v>4591</v>
      </c>
      <c r="B3267" s="239" t="s">
        <v>4592</v>
      </c>
      <c r="C3267" s="239" t="s">
        <v>507</v>
      </c>
      <c r="D3267" s="239" t="s">
        <v>57</v>
      </c>
      <c r="E3267" s="239">
        <v>212</v>
      </c>
      <c r="F3267" s="239" t="s">
        <v>5248</v>
      </c>
      <c r="G3267" s="239" t="s">
        <v>25</v>
      </c>
      <c r="H3267" s="239">
        <v>2</v>
      </c>
      <c r="I3267" s="239" t="s">
        <v>5286</v>
      </c>
      <c r="J3267" s="239" t="s">
        <v>5289</v>
      </c>
      <c r="K3267" s="239" t="s">
        <v>5290</v>
      </c>
      <c r="L3267" s="240">
        <v>44614</v>
      </c>
      <c r="M3267" s="239" t="s">
        <v>20</v>
      </c>
    </row>
    <row r="3268" spans="1:13" x14ac:dyDescent="0.35">
      <c r="A3268" s="237" t="s">
        <v>4591</v>
      </c>
      <c r="B3268" s="237" t="s">
        <v>4592</v>
      </c>
      <c r="C3268" s="237" t="s">
        <v>507</v>
      </c>
      <c r="D3268" s="237" t="s">
        <v>682</v>
      </c>
      <c r="E3268" s="237">
        <v>98958</v>
      </c>
      <c r="F3268" s="237" t="s">
        <v>5254</v>
      </c>
      <c r="G3268" s="237" t="s">
        <v>25</v>
      </c>
      <c r="H3268" s="237">
        <v>2</v>
      </c>
      <c r="I3268" s="237" t="s">
        <v>5276</v>
      </c>
      <c r="J3268" s="237" t="s">
        <v>5291</v>
      </c>
      <c r="K3268" s="237" t="s">
        <v>5292</v>
      </c>
      <c r="L3268" s="238">
        <v>44614</v>
      </c>
      <c r="M3268" s="237" t="s">
        <v>20</v>
      </c>
    </row>
    <row r="3269" spans="1:13" x14ac:dyDescent="0.35">
      <c r="A3269" s="239" t="s">
        <v>4591</v>
      </c>
      <c r="B3269" s="239" t="s">
        <v>4592</v>
      </c>
      <c r="C3269" s="239" t="s">
        <v>507</v>
      </c>
      <c r="D3269" s="239" t="s">
        <v>24</v>
      </c>
      <c r="E3269" s="239">
        <v>2</v>
      </c>
      <c r="F3269" s="239"/>
      <c r="G3269" s="239" t="s">
        <v>22</v>
      </c>
      <c r="H3269" s="239">
        <v>3</v>
      </c>
      <c r="I3269" s="239"/>
      <c r="J3269" s="239" t="s">
        <v>5293</v>
      </c>
      <c r="K3269" s="239" t="s">
        <v>5294</v>
      </c>
      <c r="L3269" s="240">
        <v>44614</v>
      </c>
      <c r="M3269" s="239" t="s">
        <v>20</v>
      </c>
    </row>
    <row r="3270" spans="1:13" x14ac:dyDescent="0.35">
      <c r="A3270" s="237" t="s">
        <v>4591</v>
      </c>
      <c r="B3270" s="237" t="s">
        <v>4592</v>
      </c>
      <c r="C3270" s="237" t="s">
        <v>507</v>
      </c>
      <c r="D3270" s="237" t="s">
        <v>55</v>
      </c>
      <c r="E3270" s="237">
        <v>212</v>
      </c>
      <c r="F3270" s="237" t="s">
        <v>5248</v>
      </c>
      <c r="G3270" s="237" t="s">
        <v>25</v>
      </c>
      <c r="H3270" s="237">
        <v>2</v>
      </c>
      <c r="I3270" s="237" t="s">
        <v>5249</v>
      </c>
      <c r="J3270" s="237" t="s">
        <v>5260</v>
      </c>
      <c r="K3270" s="237" t="s">
        <v>5295</v>
      </c>
      <c r="L3270" s="238">
        <v>44614</v>
      </c>
      <c r="M3270" s="237" t="s">
        <v>20</v>
      </c>
    </row>
    <row r="3271" spans="1:13" x14ac:dyDescent="0.35">
      <c r="A3271" s="239" t="s">
        <v>589</v>
      </c>
      <c r="B3271" s="239" t="s">
        <v>590</v>
      </c>
      <c r="C3271" s="239" t="s">
        <v>591</v>
      </c>
      <c r="D3271" s="239" t="s">
        <v>61</v>
      </c>
      <c r="E3271" s="239">
        <v>206</v>
      </c>
      <c r="F3271" s="239" t="s">
        <v>5296</v>
      </c>
      <c r="G3271" s="239" t="s">
        <v>25</v>
      </c>
      <c r="H3271" s="239">
        <v>2</v>
      </c>
      <c r="I3271" s="239" t="s">
        <v>5297</v>
      </c>
      <c r="J3271" s="239" t="s">
        <v>5298</v>
      </c>
      <c r="K3271" s="239" t="s">
        <v>5299</v>
      </c>
      <c r="L3271" s="240">
        <v>44615</v>
      </c>
      <c r="M3271" s="239" t="s">
        <v>20</v>
      </c>
    </row>
    <row r="3272" spans="1:13" x14ac:dyDescent="0.35">
      <c r="A3272" s="237" t="s">
        <v>589</v>
      </c>
      <c r="B3272" s="237" t="s">
        <v>590</v>
      </c>
      <c r="C3272" s="237" t="s">
        <v>591</v>
      </c>
      <c r="D3272" s="237" t="s">
        <v>24</v>
      </c>
      <c r="E3272" s="237">
        <v>2</v>
      </c>
      <c r="F3272" s="237" t="s">
        <v>4944</v>
      </c>
      <c r="G3272" s="237" t="s">
        <v>50</v>
      </c>
      <c r="H3272" s="237">
        <v>1</v>
      </c>
      <c r="I3272" s="237" t="s">
        <v>4945</v>
      </c>
      <c r="J3272" s="237" t="s">
        <v>4946</v>
      </c>
      <c r="K3272" s="237" t="s">
        <v>5300</v>
      </c>
      <c r="L3272" s="238">
        <v>44615</v>
      </c>
      <c r="M3272" s="237" t="s">
        <v>20</v>
      </c>
    </row>
    <row r="3273" spans="1:13" x14ac:dyDescent="0.35">
      <c r="A3273" s="239" t="s">
        <v>589</v>
      </c>
      <c r="B3273" s="239" t="s">
        <v>590</v>
      </c>
      <c r="C3273" s="239" t="s">
        <v>591</v>
      </c>
      <c r="D3273" s="239" t="s">
        <v>30</v>
      </c>
      <c r="E3273" s="239" t="s">
        <v>17</v>
      </c>
      <c r="F3273" s="239" t="s">
        <v>17</v>
      </c>
      <c r="G3273" s="239"/>
      <c r="H3273" s="239">
        <v>0</v>
      </c>
      <c r="I3273" s="239" t="s">
        <v>17</v>
      </c>
      <c r="J3273" s="239" t="s">
        <v>17</v>
      </c>
      <c r="K3273" s="239" t="s">
        <v>5301</v>
      </c>
      <c r="L3273" s="240">
        <v>44615</v>
      </c>
      <c r="M3273" s="239" t="s">
        <v>20</v>
      </c>
    </row>
    <row r="3274" spans="1:13" x14ac:dyDescent="0.35">
      <c r="A3274" s="237" t="s">
        <v>1130</v>
      </c>
      <c r="B3274" s="237" t="s">
        <v>1131</v>
      </c>
      <c r="C3274" s="237" t="s">
        <v>1098</v>
      </c>
      <c r="D3274" s="237" t="s">
        <v>875</v>
      </c>
      <c r="E3274" s="237">
        <v>206139587</v>
      </c>
      <c r="F3274" s="237" t="s">
        <v>5302</v>
      </c>
      <c r="G3274" s="237" t="s">
        <v>25</v>
      </c>
      <c r="H3274" s="237">
        <v>2</v>
      </c>
      <c r="I3274" s="237" t="s">
        <v>5303</v>
      </c>
      <c r="J3274" s="237" t="s">
        <v>1916</v>
      </c>
      <c r="K3274" s="237" t="s">
        <v>5304</v>
      </c>
      <c r="L3274" s="238">
        <v>44615</v>
      </c>
      <c r="M3274" s="237" t="s">
        <v>887</v>
      </c>
    </row>
    <row r="3275" spans="1:13" x14ac:dyDescent="0.35">
      <c r="A3275" s="239" t="s">
        <v>1130</v>
      </c>
      <c r="B3275" s="239" t="s">
        <v>1131</v>
      </c>
      <c r="C3275" s="239" t="s">
        <v>1098</v>
      </c>
      <c r="D3275" s="239" t="s">
        <v>784</v>
      </c>
      <c r="E3275" s="239">
        <v>206139587</v>
      </c>
      <c r="F3275" s="239" t="s">
        <v>5302</v>
      </c>
      <c r="G3275" s="239" t="s">
        <v>25</v>
      </c>
      <c r="H3275" s="239">
        <v>2</v>
      </c>
      <c r="I3275" s="239" t="s">
        <v>5303</v>
      </c>
      <c r="J3275" s="239" t="s">
        <v>5305</v>
      </c>
      <c r="K3275" s="239" t="s">
        <v>5306</v>
      </c>
      <c r="L3275" s="240">
        <v>44615</v>
      </c>
      <c r="M3275" s="239" t="s">
        <v>887</v>
      </c>
    </row>
    <row r="3276" spans="1:13" x14ac:dyDescent="0.35">
      <c r="A3276" s="237" t="s">
        <v>1130</v>
      </c>
      <c r="B3276" s="237" t="s">
        <v>1131</v>
      </c>
      <c r="C3276" s="237" t="s">
        <v>1098</v>
      </c>
      <c r="D3276" s="237" t="s">
        <v>779</v>
      </c>
      <c r="E3276" s="237">
        <v>19345551</v>
      </c>
      <c r="F3276" s="237" t="s">
        <v>5307</v>
      </c>
      <c r="G3276" s="237" t="s">
        <v>22</v>
      </c>
      <c r="H3276" s="237">
        <v>3</v>
      </c>
      <c r="I3276" s="237" t="s">
        <v>5308</v>
      </c>
      <c r="J3276" s="237" t="s">
        <v>5309</v>
      </c>
      <c r="K3276" s="237" t="s">
        <v>5310</v>
      </c>
      <c r="L3276" s="238">
        <v>44615</v>
      </c>
      <c r="M3276" s="237" t="s">
        <v>887</v>
      </c>
    </row>
    <row r="3277" spans="1:13" x14ac:dyDescent="0.35">
      <c r="A3277" s="239" t="s">
        <v>1130</v>
      </c>
      <c r="B3277" s="239" t="s">
        <v>1131</v>
      </c>
      <c r="C3277" s="239" t="s">
        <v>1098</v>
      </c>
      <c r="D3277" s="239" t="s">
        <v>682</v>
      </c>
      <c r="E3277" s="239">
        <v>5309019</v>
      </c>
      <c r="F3277" s="239" t="s">
        <v>5311</v>
      </c>
      <c r="G3277" s="239" t="s">
        <v>25</v>
      </c>
      <c r="H3277" s="239">
        <v>2</v>
      </c>
      <c r="I3277" s="239" t="s">
        <v>5312</v>
      </c>
      <c r="J3277" s="239" t="s">
        <v>5313</v>
      </c>
      <c r="K3277" s="239" t="s">
        <v>5314</v>
      </c>
      <c r="L3277" s="240">
        <v>44615</v>
      </c>
      <c r="M3277" s="239" t="s">
        <v>887</v>
      </c>
    </row>
    <row r="3278" spans="1:13" x14ac:dyDescent="0.35">
      <c r="A3278" s="237" t="s">
        <v>1130</v>
      </c>
      <c r="B3278" s="237" t="s">
        <v>1131</v>
      </c>
      <c r="C3278" s="237" t="s">
        <v>1098</v>
      </c>
      <c r="D3278" s="237" t="s">
        <v>57</v>
      </c>
      <c r="E3278" s="237">
        <v>5117</v>
      </c>
      <c r="F3278" s="237" t="s">
        <v>5315</v>
      </c>
      <c r="G3278" s="237" t="s">
        <v>25</v>
      </c>
      <c r="H3278" s="237">
        <v>2</v>
      </c>
      <c r="I3278" s="237" t="s">
        <v>1773</v>
      </c>
      <c r="J3278" s="237" t="s">
        <v>5316</v>
      </c>
      <c r="K3278" s="237" t="s">
        <v>5317</v>
      </c>
      <c r="L3278" s="238">
        <v>44615</v>
      </c>
      <c r="M3278" s="237" t="s">
        <v>887</v>
      </c>
    </row>
    <row r="3279" spans="1:13" x14ac:dyDescent="0.35">
      <c r="A3279" s="239" t="s">
        <v>1130</v>
      </c>
      <c r="B3279" s="239" t="s">
        <v>1131</v>
      </c>
      <c r="C3279" s="239" t="s">
        <v>1098</v>
      </c>
      <c r="D3279" s="239" t="s">
        <v>702</v>
      </c>
      <c r="E3279" s="239">
        <v>13134818</v>
      </c>
      <c r="F3279" s="239" t="s">
        <v>5318</v>
      </c>
      <c r="G3279" s="239" t="s">
        <v>22</v>
      </c>
      <c r="H3279" s="239">
        <v>3</v>
      </c>
      <c r="I3279" s="239" t="s">
        <v>5319</v>
      </c>
      <c r="J3279" s="239" t="s">
        <v>5320</v>
      </c>
      <c r="K3279" s="239" t="s">
        <v>5321</v>
      </c>
      <c r="L3279" s="240">
        <v>44615</v>
      </c>
      <c r="M3279" s="239" t="s">
        <v>887</v>
      </c>
    </row>
    <row r="3280" spans="1:13" x14ac:dyDescent="0.35">
      <c r="A3280" s="237" t="s">
        <v>1130</v>
      </c>
      <c r="B3280" s="237" t="s">
        <v>1131</v>
      </c>
      <c r="C3280" s="237" t="s">
        <v>1098</v>
      </c>
      <c r="D3280" s="237" t="s">
        <v>696</v>
      </c>
      <c r="E3280" s="237">
        <v>186794036</v>
      </c>
      <c r="F3280" s="237" t="s">
        <v>5322</v>
      </c>
      <c r="G3280" s="237" t="s">
        <v>22</v>
      </c>
      <c r="H3280" s="237">
        <v>3</v>
      </c>
      <c r="I3280" s="237" t="s">
        <v>5323</v>
      </c>
      <c r="J3280" s="237" t="s">
        <v>5320</v>
      </c>
      <c r="K3280" s="237" t="s">
        <v>5324</v>
      </c>
      <c r="L3280" s="238">
        <v>44615</v>
      </c>
      <c r="M3280" s="237" t="s">
        <v>887</v>
      </c>
    </row>
    <row r="3281" spans="1:13" x14ac:dyDescent="0.35">
      <c r="A3281" s="239" t="s">
        <v>1130</v>
      </c>
      <c r="B3281" s="239" t="s">
        <v>1131</v>
      </c>
      <c r="C3281" s="239" t="s">
        <v>1098</v>
      </c>
      <c r="D3281" s="239" t="s">
        <v>706</v>
      </c>
      <c r="E3281" s="239">
        <v>6210733</v>
      </c>
      <c r="F3281" s="239" t="s">
        <v>5325</v>
      </c>
      <c r="G3281" s="239" t="s">
        <v>22</v>
      </c>
      <c r="H3281" s="239">
        <v>3</v>
      </c>
      <c r="I3281" s="239" t="s">
        <v>5326</v>
      </c>
      <c r="J3281" s="239" t="s">
        <v>5320</v>
      </c>
      <c r="K3281" s="239" t="s">
        <v>5327</v>
      </c>
      <c r="L3281" s="240">
        <v>44615</v>
      </c>
      <c r="M3281" s="239" t="s">
        <v>887</v>
      </c>
    </row>
    <row r="3282" spans="1:13" x14ac:dyDescent="0.35">
      <c r="A3282" s="237" t="s">
        <v>1130</v>
      </c>
      <c r="B3282" s="237" t="s">
        <v>1131</v>
      </c>
      <c r="C3282" s="237" t="s">
        <v>1098</v>
      </c>
      <c r="D3282" s="237" t="s">
        <v>698</v>
      </c>
      <c r="E3282" s="237">
        <v>10698818</v>
      </c>
      <c r="F3282" s="237" t="s">
        <v>5328</v>
      </c>
      <c r="G3282" s="237" t="s">
        <v>22</v>
      </c>
      <c r="H3282" s="237">
        <v>3</v>
      </c>
      <c r="I3282" s="237" t="s">
        <v>5329</v>
      </c>
      <c r="J3282" s="237" t="s">
        <v>5320</v>
      </c>
      <c r="K3282" s="237" t="s">
        <v>5330</v>
      </c>
      <c r="L3282" s="238">
        <v>44615</v>
      </c>
      <c r="M3282" s="237" t="s">
        <v>887</v>
      </c>
    </row>
    <row r="3283" spans="1:13" x14ac:dyDescent="0.35">
      <c r="A3283" s="239" t="s">
        <v>1130</v>
      </c>
      <c r="B3283" s="239" t="s">
        <v>1131</v>
      </c>
      <c r="C3283" s="239" t="s">
        <v>1098</v>
      </c>
      <c r="D3283" s="239" t="s">
        <v>704</v>
      </c>
      <c r="E3283" s="239">
        <v>2352000</v>
      </c>
      <c r="F3283" s="239" t="s">
        <v>5331</v>
      </c>
      <c r="G3283" s="239" t="s">
        <v>22</v>
      </c>
      <c r="H3283" s="239">
        <v>3</v>
      </c>
      <c r="I3283" s="239" t="s">
        <v>5332</v>
      </c>
      <c r="J3283" s="239" t="s">
        <v>5320</v>
      </c>
      <c r="K3283" s="239" t="s">
        <v>5333</v>
      </c>
      <c r="L3283" s="240">
        <v>44615</v>
      </c>
      <c r="M3283" s="239" t="s">
        <v>887</v>
      </c>
    </row>
    <row r="3284" spans="1:13" x14ac:dyDescent="0.35">
      <c r="A3284" s="237" t="s">
        <v>1130</v>
      </c>
      <c r="B3284" s="237" t="s">
        <v>1131</v>
      </c>
      <c r="C3284" s="237" t="s">
        <v>1098</v>
      </c>
      <c r="D3284" s="237" t="s">
        <v>692</v>
      </c>
      <c r="E3284" s="237">
        <v>84000</v>
      </c>
      <c r="F3284" s="237" t="s">
        <v>5318</v>
      </c>
      <c r="G3284" s="237" t="s">
        <v>22</v>
      </c>
      <c r="H3284" s="237">
        <v>3</v>
      </c>
      <c r="I3284" s="237" t="s">
        <v>5319</v>
      </c>
      <c r="J3284" s="237" t="s">
        <v>5320</v>
      </c>
      <c r="K3284" s="237" t="s">
        <v>5334</v>
      </c>
      <c r="L3284" s="238">
        <v>44615</v>
      </c>
      <c r="M3284" s="237" t="s">
        <v>887</v>
      </c>
    </row>
    <row r="3285" spans="1:13" x14ac:dyDescent="0.35">
      <c r="A3285" s="239" t="s">
        <v>1379</v>
      </c>
      <c r="B3285" s="239" t="s">
        <v>1380</v>
      </c>
      <c r="C3285" s="239" t="s">
        <v>1098</v>
      </c>
      <c r="D3285" s="239" t="s">
        <v>57</v>
      </c>
      <c r="E3285" s="239">
        <v>471</v>
      </c>
      <c r="F3285" s="239" t="s">
        <v>5315</v>
      </c>
      <c r="G3285" s="239" t="s">
        <v>22</v>
      </c>
      <c r="H3285" s="239">
        <v>3</v>
      </c>
      <c r="I3285" s="239" t="s">
        <v>1773</v>
      </c>
      <c r="J3285" s="239" t="s">
        <v>5335</v>
      </c>
      <c r="K3285" s="239" t="s">
        <v>5336</v>
      </c>
      <c r="L3285" s="240">
        <v>44615</v>
      </c>
      <c r="M3285" s="239" t="s">
        <v>887</v>
      </c>
    </row>
    <row r="3286" spans="1:13" x14ac:dyDescent="0.35">
      <c r="A3286" s="237" t="s">
        <v>1420</v>
      </c>
      <c r="B3286" s="237" t="s">
        <v>1421</v>
      </c>
      <c r="C3286" s="237" t="s">
        <v>1098</v>
      </c>
      <c r="D3286" s="237" t="s">
        <v>875</v>
      </c>
      <c r="E3286" s="237">
        <v>206139587</v>
      </c>
      <c r="F3286" s="237" t="s">
        <v>5302</v>
      </c>
      <c r="G3286" s="237" t="s">
        <v>25</v>
      </c>
      <c r="H3286" s="237">
        <v>2</v>
      </c>
      <c r="I3286" s="237" t="s">
        <v>5303</v>
      </c>
      <c r="J3286" s="237" t="s">
        <v>1916</v>
      </c>
      <c r="K3286" s="237" t="s">
        <v>5337</v>
      </c>
      <c r="L3286" s="238">
        <v>44615</v>
      </c>
      <c r="M3286" s="237" t="s">
        <v>887</v>
      </c>
    </row>
    <row r="3287" spans="1:13" x14ac:dyDescent="0.35">
      <c r="A3287" s="239" t="s">
        <v>1119</v>
      </c>
      <c r="B3287" s="239" t="s">
        <v>1120</v>
      </c>
      <c r="C3287" s="239" t="s">
        <v>1098</v>
      </c>
      <c r="D3287" s="239" t="s">
        <v>875</v>
      </c>
      <c r="E3287" s="239">
        <v>206139587</v>
      </c>
      <c r="F3287" s="239" t="s">
        <v>5302</v>
      </c>
      <c r="G3287" s="239" t="s">
        <v>25</v>
      </c>
      <c r="H3287" s="239">
        <v>2</v>
      </c>
      <c r="I3287" s="239" t="s">
        <v>5303</v>
      </c>
      <c r="J3287" s="239" t="s">
        <v>1916</v>
      </c>
      <c r="K3287" s="239" t="s">
        <v>5338</v>
      </c>
      <c r="L3287" s="240">
        <v>44615</v>
      </c>
      <c r="M3287" s="239" t="s">
        <v>887</v>
      </c>
    </row>
    <row r="3288" spans="1:13" x14ac:dyDescent="0.35">
      <c r="A3288" s="237" t="s">
        <v>1096</v>
      </c>
      <c r="B3288" s="237" t="s">
        <v>1097</v>
      </c>
      <c r="C3288" s="237" t="s">
        <v>1098</v>
      </c>
      <c r="D3288" s="237" t="s">
        <v>875</v>
      </c>
      <c r="E3288" s="237">
        <v>206139587</v>
      </c>
      <c r="F3288" s="237" t="s">
        <v>5302</v>
      </c>
      <c r="G3288" s="237" t="s">
        <v>25</v>
      </c>
      <c r="H3288" s="237">
        <v>2</v>
      </c>
      <c r="I3288" s="237" t="s">
        <v>5303</v>
      </c>
      <c r="J3288" s="237" t="s">
        <v>1916</v>
      </c>
      <c r="K3288" s="237" t="s">
        <v>5339</v>
      </c>
      <c r="L3288" s="238">
        <v>44615</v>
      </c>
      <c r="M3288" s="237" t="s">
        <v>887</v>
      </c>
    </row>
    <row r="3289" spans="1:13" x14ac:dyDescent="0.35">
      <c r="A3289" s="239" t="s">
        <v>1379</v>
      </c>
      <c r="B3289" s="239" t="s">
        <v>1380</v>
      </c>
      <c r="C3289" s="239" t="s">
        <v>1098</v>
      </c>
      <c r="D3289" s="239" t="s">
        <v>875</v>
      </c>
      <c r="E3289" s="239">
        <v>206139587</v>
      </c>
      <c r="F3289" s="239" t="s">
        <v>5302</v>
      </c>
      <c r="G3289" s="239" t="s">
        <v>25</v>
      </c>
      <c r="H3289" s="239">
        <v>2</v>
      </c>
      <c r="I3289" s="239" t="s">
        <v>5303</v>
      </c>
      <c r="J3289" s="239" t="s">
        <v>1916</v>
      </c>
      <c r="K3289" s="239" t="s">
        <v>5340</v>
      </c>
      <c r="L3289" s="240">
        <v>44615</v>
      </c>
      <c r="M3289" s="239" t="s">
        <v>887</v>
      </c>
    </row>
    <row r="3290" spans="1:13" x14ac:dyDescent="0.35">
      <c r="A3290" s="237" t="s">
        <v>1130</v>
      </c>
      <c r="B3290" s="237" t="s">
        <v>1131</v>
      </c>
      <c r="C3290" s="237" t="s">
        <v>1098</v>
      </c>
      <c r="D3290" s="237" t="s">
        <v>55</v>
      </c>
      <c r="E3290" s="237">
        <v>5117</v>
      </c>
      <c r="F3290" s="237" t="s">
        <v>5315</v>
      </c>
      <c r="G3290" s="237" t="s">
        <v>25</v>
      </c>
      <c r="H3290" s="237">
        <v>2</v>
      </c>
      <c r="I3290" s="237" t="s">
        <v>1773</v>
      </c>
      <c r="J3290" s="237" t="s">
        <v>5316</v>
      </c>
      <c r="K3290" s="237" t="s">
        <v>5341</v>
      </c>
      <c r="L3290" s="238">
        <v>44615</v>
      </c>
      <c r="M3290" s="237" t="s">
        <v>887</v>
      </c>
    </row>
    <row r="3291" spans="1:13" x14ac:dyDescent="0.35">
      <c r="A3291" s="239" t="s">
        <v>1119</v>
      </c>
      <c r="B3291" s="239" t="s">
        <v>1120</v>
      </c>
      <c r="C3291" s="239" t="s">
        <v>1098</v>
      </c>
      <c r="D3291" s="239" t="s">
        <v>55</v>
      </c>
      <c r="E3291" s="239">
        <v>5117</v>
      </c>
      <c r="F3291" s="239" t="s">
        <v>5315</v>
      </c>
      <c r="G3291" s="239" t="s">
        <v>25</v>
      </c>
      <c r="H3291" s="239">
        <v>2</v>
      </c>
      <c r="I3291" s="239" t="s">
        <v>1773</v>
      </c>
      <c r="J3291" s="239" t="s">
        <v>5316</v>
      </c>
      <c r="K3291" s="239" t="s">
        <v>5342</v>
      </c>
      <c r="L3291" s="240">
        <v>44615</v>
      </c>
      <c r="M3291" s="239" t="s">
        <v>887</v>
      </c>
    </row>
    <row r="3292" spans="1:13" x14ac:dyDescent="0.35">
      <c r="A3292" s="237" t="s">
        <v>1096</v>
      </c>
      <c r="B3292" s="237" t="s">
        <v>1097</v>
      </c>
      <c r="C3292" s="237" t="s">
        <v>1098</v>
      </c>
      <c r="D3292" s="237" t="s">
        <v>55</v>
      </c>
      <c r="E3292" s="237">
        <v>5117</v>
      </c>
      <c r="F3292" s="237" t="s">
        <v>5315</v>
      </c>
      <c r="G3292" s="237" t="s">
        <v>25</v>
      </c>
      <c r="H3292" s="237">
        <v>2</v>
      </c>
      <c r="I3292" s="237" t="s">
        <v>1773</v>
      </c>
      <c r="J3292" s="237" t="s">
        <v>5316</v>
      </c>
      <c r="K3292" s="237" t="s">
        <v>5343</v>
      </c>
      <c r="L3292" s="238">
        <v>44615</v>
      </c>
      <c r="M3292" s="237" t="s">
        <v>887</v>
      </c>
    </row>
    <row r="3293" spans="1:13" x14ac:dyDescent="0.35">
      <c r="A3293" s="239" t="s">
        <v>1379</v>
      </c>
      <c r="B3293" s="239" t="s">
        <v>1380</v>
      </c>
      <c r="C3293" s="239" t="s">
        <v>1098</v>
      </c>
      <c r="D3293" s="239" t="s">
        <v>55</v>
      </c>
      <c r="E3293" s="239">
        <v>5117</v>
      </c>
      <c r="F3293" s="239" t="s">
        <v>5315</v>
      </c>
      <c r="G3293" s="239" t="s">
        <v>25</v>
      </c>
      <c r="H3293" s="239">
        <v>2</v>
      </c>
      <c r="I3293" s="239" t="s">
        <v>1773</v>
      </c>
      <c r="J3293" s="239" t="s">
        <v>5316</v>
      </c>
      <c r="K3293" s="239" t="s">
        <v>5344</v>
      </c>
      <c r="L3293" s="240">
        <v>44615</v>
      </c>
      <c r="M3293" s="239" t="s">
        <v>887</v>
      </c>
    </row>
    <row r="3294" spans="1:13" x14ac:dyDescent="0.35">
      <c r="A3294" s="237" t="s">
        <v>1420</v>
      </c>
      <c r="B3294" s="237" t="s">
        <v>1421</v>
      </c>
      <c r="C3294" s="237" t="s">
        <v>1098</v>
      </c>
      <c r="D3294" s="237" t="s">
        <v>55</v>
      </c>
      <c r="E3294" s="237">
        <v>5117</v>
      </c>
      <c r="F3294" s="237" t="s">
        <v>5315</v>
      </c>
      <c r="G3294" s="237" t="s">
        <v>25</v>
      </c>
      <c r="H3294" s="237">
        <v>2</v>
      </c>
      <c r="I3294" s="237" t="s">
        <v>1773</v>
      </c>
      <c r="J3294" s="237" t="s">
        <v>5316</v>
      </c>
      <c r="K3294" s="237" t="s">
        <v>5345</v>
      </c>
      <c r="L3294" s="238">
        <v>44615</v>
      </c>
      <c r="M3294" s="237" t="s">
        <v>887</v>
      </c>
    </row>
    <row r="3295" spans="1:13" x14ac:dyDescent="0.35">
      <c r="A3295" s="239" t="s">
        <v>1119</v>
      </c>
      <c r="B3295" s="239" t="s">
        <v>1120</v>
      </c>
      <c r="C3295" s="239" t="s">
        <v>1098</v>
      </c>
      <c r="D3295" s="239" t="s">
        <v>57</v>
      </c>
      <c r="E3295" s="239">
        <v>453</v>
      </c>
      <c r="F3295" s="239" t="s">
        <v>5315</v>
      </c>
      <c r="G3295" s="239" t="s">
        <v>22</v>
      </c>
      <c r="H3295" s="239">
        <v>3</v>
      </c>
      <c r="I3295" s="239" t="s">
        <v>1773</v>
      </c>
      <c r="J3295" s="239" t="s">
        <v>5346</v>
      </c>
      <c r="K3295" s="239" t="s">
        <v>5347</v>
      </c>
      <c r="L3295" s="240">
        <v>44615</v>
      </c>
      <c r="M3295" s="239" t="s">
        <v>887</v>
      </c>
    </row>
    <row r="3296" spans="1:13" x14ac:dyDescent="0.35">
      <c r="A3296" s="237" t="s">
        <v>1096</v>
      </c>
      <c r="B3296" s="237" t="s">
        <v>1097</v>
      </c>
      <c r="C3296" s="237" t="s">
        <v>1098</v>
      </c>
      <c r="D3296" s="237" t="s">
        <v>784</v>
      </c>
      <c r="E3296" s="237">
        <v>14610733</v>
      </c>
      <c r="F3296" s="237" t="s">
        <v>5348</v>
      </c>
      <c r="G3296" s="237" t="s">
        <v>25</v>
      </c>
      <c r="H3296" s="237">
        <v>2</v>
      </c>
      <c r="I3296" s="237" t="s">
        <v>5349</v>
      </c>
      <c r="J3296" s="237" t="s">
        <v>5350</v>
      </c>
      <c r="K3296" s="237" t="s">
        <v>5351</v>
      </c>
      <c r="L3296" s="238">
        <v>44615</v>
      </c>
      <c r="M3296" s="237" t="s">
        <v>887</v>
      </c>
    </row>
    <row r="3297" spans="1:13" x14ac:dyDescent="0.35">
      <c r="A3297" s="239" t="s">
        <v>1096</v>
      </c>
      <c r="B3297" s="239" t="s">
        <v>1097</v>
      </c>
      <c r="C3297" s="239" t="s">
        <v>1098</v>
      </c>
      <c r="D3297" s="239" t="s">
        <v>779</v>
      </c>
      <c r="E3297" s="239">
        <v>14610733</v>
      </c>
      <c r="F3297" s="239" t="s">
        <v>5348</v>
      </c>
      <c r="G3297" s="239" t="s">
        <v>25</v>
      </c>
      <c r="H3297" s="239">
        <v>2</v>
      </c>
      <c r="I3297" s="239" t="s">
        <v>5349</v>
      </c>
      <c r="J3297" s="239" t="s">
        <v>5350</v>
      </c>
      <c r="K3297" s="239" t="s">
        <v>5352</v>
      </c>
      <c r="L3297" s="240">
        <v>44615</v>
      </c>
      <c r="M3297" s="239" t="s">
        <v>887</v>
      </c>
    </row>
    <row r="3298" spans="1:13" x14ac:dyDescent="0.35">
      <c r="A3298" s="237" t="s">
        <v>1096</v>
      </c>
      <c r="B3298" s="237" t="s">
        <v>1097</v>
      </c>
      <c r="C3298" s="237" t="s">
        <v>1098</v>
      </c>
      <c r="D3298" s="237" t="s">
        <v>682</v>
      </c>
      <c r="E3298" s="237">
        <v>4371559</v>
      </c>
      <c r="F3298" s="237" t="s">
        <v>5353</v>
      </c>
      <c r="G3298" s="237" t="s">
        <v>25</v>
      </c>
      <c r="H3298" s="237">
        <v>2</v>
      </c>
      <c r="I3298" s="237" t="s">
        <v>5354</v>
      </c>
      <c r="J3298" s="237" t="s">
        <v>5355</v>
      </c>
      <c r="K3298" s="237" t="s">
        <v>5356</v>
      </c>
      <c r="L3298" s="238">
        <v>44615</v>
      </c>
      <c r="M3298" s="237" t="s">
        <v>887</v>
      </c>
    </row>
    <row r="3299" spans="1:13" x14ac:dyDescent="0.35">
      <c r="A3299" s="239" t="s">
        <v>1096</v>
      </c>
      <c r="B3299" s="239" t="s">
        <v>1097</v>
      </c>
      <c r="C3299" s="239" t="s">
        <v>1098</v>
      </c>
      <c r="D3299" s="239" t="s">
        <v>57</v>
      </c>
      <c r="E3299" s="239">
        <v>1395</v>
      </c>
      <c r="F3299" s="239" t="s">
        <v>5315</v>
      </c>
      <c r="G3299" s="239" t="s">
        <v>25</v>
      </c>
      <c r="H3299" s="239">
        <v>2</v>
      </c>
      <c r="I3299" s="239" t="s">
        <v>1773</v>
      </c>
      <c r="J3299" s="239" t="s">
        <v>5357</v>
      </c>
      <c r="K3299" s="239" t="s">
        <v>5358</v>
      </c>
      <c r="L3299" s="240">
        <v>44615</v>
      </c>
      <c r="M3299" s="239" t="s">
        <v>887</v>
      </c>
    </row>
    <row r="3300" spans="1:13" x14ac:dyDescent="0.35">
      <c r="A3300" s="237" t="s">
        <v>1096</v>
      </c>
      <c r="B3300" s="237" t="s">
        <v>1097</v>
      </c>
      <c r="C3300" s="237" t="s">
        <v>1098</v>
      </c>
      <c r="D3300" s="237" t="s">
        <v>702</v>
      </c>
      <c r="E3300" s="237">
        <v>8400000</v>
      </c>
      <c r="F3300" s="237" t="s">
        <v>5359</v>
      </c>
      <c r="G3300" s="237" t="s">
        <v>25</v>
      </c>
      <c r="H3300" s="237">
        <v>2</v>
      </c>
      <c r="I3300" s="237" t="s">
        <v>5360</v>
      </c>
      <c r="J3300" s="237" t="s">
        <v>5361</v>
      </c>
      <c r="K3300" s="237" t="s">
        <v>5362</v>
      </c>
      <c r="L3300" s="238">
        <v>44615</v>
      </c>
      <c r="M3300" s="237" t="s">
        <v>887</v>
      </c>
    </row>
    <row r="3301" spans="1:13" x14ac:dyDescent="0.35">
      <c r="A3301" s="239" t="s">
        <v>1096</v>
      </c>
      <c r="B3301" s="239" t="s">
        <v>1097</v>
      </c>
      <c r="C3301" s="239" t="s">
        <v>1098</v>
      </c>
      <c r="D3301" s="239" t="s">
        <v>696</v>
      </c>
      <c r="E3301" s="239">
        <v>0</v>
      </c>
      <c r="F3301" s="239" t="s">
        <v>5348</v>
      </c>
      <c r="G3301" s="239" t="s">
        <v>25</v>
      </c>
      <c r="H3301" s="239">
        <v>2</v>
      </c>
      <c r="I3301" s="239" t="s">
        <v>5349</v>
      </c>
      <c r="J3301" s="239" t="s">
        <v>5361</v>
      </c>
      <c r="K3301" s="239" t="s">
        <v>5363</v>
      </c>
      <c r="L3301" s="240">
        <v>44615</v>
      </c>
      <c r="M3301" s="239" t="s">
        <v>887</v>
      </c>
    </row>
    <row r="3302" spans="1:13" x14ac:dyDescent="0.35">
      <c r="A3302" s="237" t="s">
        <v>1096</v>
      </c>
      <c r="B3302" s="237" t="s">
        <v>1097</v>
      </c>
      <c r="C3302" s="237" t="s">
        <v>1098</v>
      </c>
      <c r="D3302" s="237" t="s">
        <v>706</v>
      </c>
      <c r="E3302" s="237">
        <v>6210733</v>
      </c>
      <c r="F3302" s="237" t="s">
        <v>5348</v>
      </c>
      <c r="G3302" s="237" t="s">
        <v>25</v>
      </c>
      <c r="H3302" s="237">
        <v>2</v>
      </c>
      <c r="I3302" s="237" t="s">
        <v>5349</v>
      </c>
      <c r="J3302" s="237" t="s">
        <v>5361</v>
      </c>
      <c r="K3302" s="237" t="s">
        <v>5364</v>
      </c>
      <c r="L3302" s="238">
        <v>44615</v>
      </c>
      <c r="M3302" s="237" t="s">
        <v>887</v>
      </c>
    </row>
    <row r="3303" spans="1:13" x14ac:dyDescent="0.35">
      <c r="A3303" s="239" t="s">
        <v>1096</v>
      </c>
      <c r="B3303" s="239" t="s">
        <v>1097</v>
      </c>
      <c r="C3303" s="239" t="s">
        <v>1098</v>
      </c>
      <c r="D3303" s="239" t="s">
        <v>698</v>
      </c>
      <c r="E3303" s="239">
        <v>5964000</v>
      </c>
      <c r="F3303" s="239" t="s">
        <v>5359</v>
      </c>
      <c r="G3303" s="239" t="s">
        <v>25</v>
      </c>
      <c r="H3303" s="239">
        <v>2</v>
      </c>
      <c r="I3303" s="239" t="s">
        <v>5360</v>
      </c>
      <c r="J3303" s="239" t="s">
        <v>5361</v>
      </c>
      <c r="K3303" s="239" t="s">
        <v>5365</v>
      </c>
      <c r="L3303" s="240">
        <v>44615</v>
      </c>
      <c r="M3303" s="239" t="s">
        <v>887</v>
      </c>
    </row>
    <row r="3304" spans="1:13" x14ac:dyDescent="0.35">
      <c r="A3304" s="237" t="s">
        <v>1096</v>
      </c>
      <c r="B3304" s="237" t="s">
        <v>1097</v>
      </c>
      <c r="C3304" s="237" t="s">
        <v>1098</v>
      </c>
      <c r="D3304" s="237" t="s">
        <v>704</v>
      </c>
      <c r="E3304" s="237">
        <v>2352000</v>
      </c>
      <c r="F3304" s="237" t="s">
        <v>5359</v>
      </c>
      <c r="G3304" s="237" t="s">
        <v>25</v>
      </c>
      <c r="H3304" s="237">
        <v>2</v>
      </c>
      <c r="I3304" s="237" t="s">
        <v>5360</v>
      </c>
      <c r="J3304" s="237" t="s">
        <v>5361</v>
      </c>
      <c r="K3304" s="237" t="s">
        <v>5366</v>
      </c>
      <c r="L3304" s="238">
        <v>44615</v>
      </c>
      <c r="M3304" s="237" t="s">
        <v>887</v>
      </c>
    </row>
    <row r="3305" spans="1:13" x14ac:dyDescent="0.35">
      <c r="A3305" s="239" t="s">
        <v>1096</v>
      </c>
      <c r="B3305" s="239" t="s">
        <v>1097</v>
      </c>
      <c r="C3305" s="239" t="s">
        <v>1098</v>
      </c>
      <c r="D3305" s="239" t="s">
        <v>692</v>
      </c>
      <c r="E3305" s="239">
        <v>84000</v>
      </c>
      <c r="F3305" s="239" t="s">
        <v>5359</v>
      </c>
      <c r="G3305" s="239" t="s">
        <v>25</v>
      </c>
      <c r="H3305" s="239">
        <v>2</v>
      </c>
      <c r="I3305" s="239" t="s">
        <v>5360</v>
      </c>
      <c r="J3305" s="239" t="s">
        <v>5361</v>
      </c>
      <c r="K3305" s="239" t="s">
        <v>5367</v>
      </c>
      <c r="L3305" s="240">
        <v>44615</v>
      </c>
      <c r="M3305" s="239" t="s">
        <v>887</v>
      </c>
    </row>
    <row r="3306" spans="1:13" x14ac:dyDescent="0.35">
      <c r="A3306" s="237" t="s">
        <v>127</v>
      </c>
      <c r="B3306" s="237" t="s">
        <v>128</v>
      </c>
      <c r="C3306" s="237" t="s">
        <v>129</v>
      </c>
      <c r="D3306" s="237" t="s">
        <v>875</v>
      </c>
      <c r="E3306" s="237">
        <v>21700000</v>
      </c>
      <c r="F3306" s="237" t="s">
        <v>5368</v>
      </c>
      <c r="G3306" s="237" t="s">
        <v>50</v>
      </c>
      <c r="H3306" s="237">
        <v>1</v>
      </c>
      <c r="I3306" s="237" t="s">
        <v>5369</v>
      </c>
      <c r="J3306" s="237" t="s">
        <v>5370</v>
      </c>
      <c r="K3306" s="237" t="s">
        <v>5371</v>
      </c>
      <c r="L3306" s="238">
        <v>44615</v>
      </c>
      <c r="M3306" s="237" t="s">
        <v>887</v>
      </c>
    </row>
    <row r="3307" spans="1:13" x14ac:dyDescent="0.35">
      <c r="A3307" s="239" t="s">
        <v>127</v>
      </c>
      <c r="B3307" s="239" t="s">
        <v>128</v>
      </c>
      <c r="C3307" s="239" t="s">
        <v>129</v>
      </c>
      <c r="D3307" s="239" t="s">
        <v>242</v>
      </c>
      <c r="E3307" s="239">
        <v>185180</v>
      </c>
      <c r="F3307" s="239" t="s">
        <v>1776</v>
      </c>
      <c r="G3307" s="239" t="s">
        <v>25</v>
      </c>
      <c r="H3307" s="239">
        <v>2</v>
      </c>
      <c r="I3307" s="239" t="s">
        <v>5372</v>
      </c>
      <c r="J3307" s="239" t="s">
        <v>5373</v>
      </c>
      <c r="K3307" s="239" t="s">
        <v>5374</v>
      </c>
      <c r="L3307" s="240">
        <v>44615</v>
      </c>
      <c r="M3307" s="239" t="s">
        <v>887</v>
      </c>
    </row>
    <row r="3308" spans="1:13" x14ac:dyDescent="0.35">
      <c r="A3308" s="237" t="s">
        <v>127</v>
      </c>
      <c r="B3308" s="237" t="s">
        <v>128</v>
      </c>
      <c r="C3308" s="237" t="s">
        <v>129</v>
      </c>
      <c r="D3308" s="237" t="s">
        <v>784</v>
      </c>
      <c r="E3308" s="237">
        <v>21700000</v>
      </c>
      <c r="F3308" s="237" t="s">
        <v>5368</v>
      </c>
      <c r="G3308" s="237" t="s">
        <v>50</v>
      </c>
      <c r="H3308" s="237">
        <v>1</v>
      </c>
      <c r="I3308" s="237" t="s">
        <v>5369</v>
      </c>
      <c r="J3308" s="237" t="s">
        <v>5375</v>
      </c>
      <c r="K3308" s="237" t="s">
        <v>5376</v>
      </c>
      <c r="L3308" s="238">
        <v>44615</v>
      </c>
      <c r="M3308" s="237" t="s">
        <v>887</v>
      </c>
    </row>
    <row r="3309" spans="1:13" x14ac:dyDescent="0.35">
      <c r="A3309" s="239" t="s">
        <v>127</v>
      </c>
      <c r="B3309" s="239" t="s">
        <v>128</v>
      </c>
      <c r="C3309" s="239" t="s">
        <v>129</v>
      </c>
      <c r="D3309" s="239" t="s">
        <v>779</v>
      </c>
      <c r="E3309" s="239">
        <v>21700000</v>
      </c>
      <c r="F3309" s="239" t="s">
        <v>5368</v>
      </c>
      <c r="G3309" s="239" t="s">
        <v>50</v>
      </c>
      <c r="H3309" s="239">
        <v>1</v>
      </c>
      <c r="I3309" s="239" t="s">
        <v>5369</v>
      </c>
      <c r="J3309" s="239" t="s">
        <v>5377</v>
      </c>
      <c r="K3309" s="239" t="s">
        <v>5378</v>
      </c>
      <c r="L3309" s="240">
        <v>44615</v>
      </c>
      <c r="M3309" s="239" t="s">
        <v>887</v>
      </c>
    </row>
    <row r="3310" spans="1:13" x14ac:dyDescent="0.35">
      <c r="A3310" s="237" t="s">
        <v>505</v>
      </c>
      <c r="B3310" s="237" t="s">
        <v>506</v>
      </c>
      <c r="C3310" s="237" t="s">
        <v>507</v>
      </c>
      <c r="D3310" s="237" t="s">
        <v>682</v>
      </c>
      <c r="E3310" s="237">
        <v>305076</v>
      </c>
      <c r="F3310" s="237" t="s">
        <v>5379</v>
      </c>
      <c r="G3310" s="237" t="s">
        <v>25</v>
      </c>
      <c r="H3310" s="237">
        <v>2</v>
      </c>
      <c r="I3310" s="237" t="s">
        <v>5380</v>
      </c>
      <c r="J3310" s="237" t="s">
        <v>5381</v>
      </c>
      <c r="K3310" s="237" t="s">
        <v>5382</v>
      </c>
      <c r="L3310" s="238">
        <v>44615</v>
      </c>
      <c r="M3310" s="237" t="s">
        <v>20</v>
      </c>
    </row>
    <row r="3311" spans="1:13" x14ac:dyDescent="0.35">
      <c r="A3311" s="239" t="s">
        <v>840</v>
      </c>
      <c r="B3311" s="239" t="s">
        <v>841</v>
      </c>
      <c r="C3311" s="239" t="s">
        <v>842</v>
      </c>
      <c r="D3311" s="239" t="s">
        <v>682</v>
      </c>
      <c r="E3311" s="239">
        <v>34000</v>
      </c>
      <c r="F3311" s="239" t="s">
        <v>5379</v>
      </c>
      <c r="G3311" s="239" t="s">
        <v>25</v>
      </c>
      <c r="H3311" s="239">
        <v>2</v>
      </c>
      <c r="I3311" s="239" t="s">
        <v>5191</v>
      </c>
      <c r="J3311" s="239" t="s">
        <v>5383</v>
      </c>
      <c r="K3311" s="239" t="s">
        <v>5384</v>
      </c>
      <c r="L3311" s="240">
        <v>44615</v>
      </c>
      <c r="M3311" s="239" t="s">
        <v>20</v>
      </c>
    </row>
    <row r="3312" spans="1:13" x14ac:dyDescent="0.35">
      <c r="A3312" s="237" t="s">
        <v>140</v>
      </c>
      <c r="B3312" s="237" t="s">
        <v>141</v>
      </c>
      <c r="C3312" s="237" t="s">
        <v>142</v>
      </c>
      <c r="D3312" s="237" t="s">
        <v>242</v>
      </c>
      <c r="E3312" s="237">
        <v>72234</v>
      </c>
      <c r="F3312" s="237" t="s">
        <v>5385</v>
      </c>
      <c r="G3312" s="237" t="s">
        <v>50</v>
      </c>
      <c r="H3312" s="237">
        <v>1</v>
      </c>
      <c r="I3312" s="237" t="s">
        <v>5386</v>
      </c>
      <c r="J3312" s="237" t="s">
        <v>5387</v>
      </c>
      <c r="K3312" s="237" t="s">
        <v>5388</v>
      </c>
      <c r="L3312" s="238">
        <v>44615</v>
      </c>
      <c r="M3312" s="237" t="s">
        <v>20</v>
      </c>
    </row>
    <row r="3313" spans="1:13" x14ac:dyDescent="0.35">
      <c r="A3313" s="239" t="s">
        <v>4797</v>
      </c>
      <c r="B3313" s="239" t="s">
        <v>4798</v>
      </c>
      <c r="C3313" s="239" t="s">
        <v>1147</v>
      </c>
      <c r="D3313" s="239" t="s">
        <v>242</v>
      </c>
      <c r="E3313" s="239">
        <v>581800</v>
      </c>
      <c r="F3313" s="239" t="s">
        <v>5389</v>
      </c>
      <c r="G3313" s="239" t="s">
        <v>25</v>
      </c>
      <c r="H3313" s="239">
        <v>2</v>
      </c>
      <c r="I3313" s="239" t="s">
        <v>5390</v>
      </c>
      <c r="J3313" s="239" t="s">
        <v>5391</v>
      </c>
      <c r="K3313" s="239" t="s">
        <v>5392</v>
      </c>
      <c r="L3313" s="240">
        <v>44615</v>
      </c>
      <c r="M3313" s="239" t="s">
        <v>20</v>
      </c>
    </row>
    <row r="3314" spans="1:13" x14ac:dyDescent="0.35">
      <c r="A3314" s="237" t="s">
        <v>4797</v>
      </c>
      <c r="B3314" s="237" t="s">
        <v>4798</v>
      </c>
      <c r="C3314" s="237" t="s">
        <v>1147</v>
      </c>
      <c r="D3314" s="237" t="s">
        <v>784</v>
      </c>
      <c r="E3314" s="237">
        <v>27000000</v>
      </c>
      <c r="F3314" s="237" t="s">
        <v>4799</v>
      </c>
      <c r="G3314" s="237" t="s">
        <v>25</v>
      </c>
      <c r="H3314" s="237">
        <v>2</v>
      </c>
      <c r="I3314" s="237" t="s">
        <v>4800</v>
      </c>
      <c r="J3314" s="237" t="s">
        <v>5393</v>
      </c>
      <c r="K3314" s="237" t="s">
        <v>5394</v>
      </c>
      <c r="L3314" s="238">
        <v>44615</v>
      </c>
      <c r="M3314" s="237" t="s">
        <v>20</v>
      </c>
    </row>
    <row r="3315" spans="1:13" x14ac:dyDescent="0.35">
      <c r="A3315" s="239" t="s">
        <v>4835</v>
      </c>
      <c r="B3315" s="239" t="s">
        <v>4836</v>
      </c>
      <c r="C3315" s="239" t="s">
        <v>1147</v>
      </c>
      <c r="D3315" s="239" t="s">
        <v>242</v>
      </c>
      <c r="E3315" s="239">
        <v>581800</v>
      </c>
      <c r="F3315" s="239" t="s">
        <v>5389</v>
      </c>
      <c r="G3315" s="239" t="s">
        <v>25</v>
      </c>
      <c r="H3315" s="239">
        <v>2</v>
      </c>
      <c r="I3315" s="239" t="s">
        <v>5390</v>
      </c>
      <c r="J3315" s="239" t="s">
        <v>5395</v>
      </c>
      <c r="K3315" s="239" t="s">
        <v>5396</v>
      </c>
      <c r="L3315" s="240">
        <v>44615</v>
      </c>
      <c r="M3315" s="239" t="s">
        <v>20</v>
      </c>
    </row>
    <row r="3316" spans="1:13" x14ac:dyDescent="0.35">
      <c r="A3316" s="237" t="s">
        <v>4835</v>
      </c>
      <c r="B3316" s="237" t="s">
        <v>4836</v>
      </c>
      <c r="C3316" s="237" t="s">
        <v>1147</v>
      </c>
      <c r="D3316" s="237" t="s">
        <v>784</v>
      </c>
      <c r="E3316" s="237">
        <v>27000000</v>
      </c>
      <c r="F3316" s="237" t="s">
        <v>4799</v>
      </c>
      <c r="G3316" s="237" t="s">
        <v>25</v>
      </c>
      <c r="H3316" s="237">
        <v>2</v>
      </c>
      <c r="I3316" s="237" t="s">
        <v>4800</v>
      </c>
      <c r="J3316" s="237" t="s">
        <v>5397</v>
      </c>
      <c r="K3316" s="237" t="s">
        <v>5398</v>
      </c>
      <c r="L3316" s="238">
        <v>44615</v>
      </c>
      <c r="M3316" s="237" t="s">
        <v>20</v>
      </c>
    </row>
    <row r="3317" spans="1:13" x14ac:dyDescent="0.35">
      <c r="A3317" s="239" t="s">
        <v>4650</v>
      </c>
      <c r="B3317" s="239" t="s">
        <v>4651</v>
      </c>
      <c r="C3317" s="239" t="s">
        <v>4652</v>
      </c>
      <c r="D3317" s="239" t="s">
        <v>16</v>
      </c>
      <c r="E3317" s="239">
        <v>2935</v>
      </c>
      <c r="F3317" s="239" t="s">
        <v>5399</v>
      </c>
      <c r="G3317" s="239" t="s">
        <v>50</v>
      </c>
      <c r="H3317" s="239">
        <v>1</v>
      </c>
      <c r="I3317" s="239" t="s">
        <v>5400</v>
      </c>
      <c r="J3317" s="239" t="s">
        <v>5401</v>
      </c>
      <c r="K3317" s="239" t="s">
        <v>5402</v>
      </c>
      <c r="L3317" s="240">
        <v>44615</v>
      </c>
      <c r="M3317" s="239" t="s">
        <v>20</v>
      </c>
    </row>
    <row r="3318" spans="1:13" x14ac:dyDescent="0.35">
      <c r="A3318" s="237" t="s">
        <v>593</v>
      </c>
      <c r="B3318" s="237" t="s">
        <v>594</v>
      </c>
      <c r="C3318" s="237" t="s">
        <v>595</v>
      </c>
      <c r="D3318" s="237" t="s">
        <v>875</v>
      </c>
      <c r="E3318" s="237">
        <v>4300000</v>
      </c>
      <c r="F3318" s="237" t="s">
        <v>5135</v>
      </c>
      <c r="G3318" s="237" t="s">
        <v>25</v>
      </c>
      <c r="H3318" s="237">
        <v>2</v>
      </c>
      <c r="I3318" s="237" t="s">
        <v>5403</v>
      </c>
      <c r="J3318" s="237" t="s">
        <v>2280</v>
      </c>
      <c r="K3318" s="237" t="s">
        <v>5404</v>
      </c>
      <c r="L3318" s="238">
        <v>44616</v>
      </c>
      <c r="M3318" s="237" t="s">
        <v>20</v>
      </c>
    </row>
    <row r="3319" spans="1:13" x14ac:dyDescent="0.35">
      <c r="A3319" s="239" t="s">
        <v>593</v>
      </c>
      <c r="B3319" s="239" t="s">
        <v>594</v>
      </c>
      <c r="C3319" s="239" t="s">
        <v>595</v>
      </c>
      <c r="D3319" s="239" t="s">
        <v>242</v>
      </c>
      <c r="E3319" s="239">
        <v>74200</v>
      </c>
      <c r="F3319" s="239" t="s">
        <v>5135</v>
      </c>
      <c r="G3319" s="239" t="s">
        <v>25</v>
      </c>
      <c r="H3319" s="239">
        <v>2</v>
      </c>
      <c r="I3319" s="239" t="s">
        <v>5403</v>
      </c>
      <c r="J3319" s="239" t="s">
        <v>5405</v>
      </c>
      <c r="K3319" s="239" t="s">
        <v>5406</v>
      </c>
      <c r="L3319" s="240">
        <v>44616</v>
      </c>
      <c r="M3319" s="239" t="s">
        <v>20</v>
      </c>
    </row>
    <row r="3320" spans="1:13" x14ac:dyDescent="0.35">
      <c r="A3320" s="237" t="s">
        <v>593</v>
      </c>
      <c r="B3320" s="237" t="s">
        <v>594</v>
      </c>
      <c r="C3320" s="237" t="s">
        <v>595</v>
      </c>
      <c r="D3320" s="237" t="s">
        <v>784</v>
      </c>
      <c r="E3320" s="237">
        <v>121600</v>
      </c>
      <c r="F3320" s="237" t="s">
        <v>5060</v>
      </c>
      <c r="G3320" s="237" t="s">
        <v>25</v>
      </c>
      <c r="H3320" s="237">
        <v>2</v>
      </c>
      <c r="I3320" s="237" t="s">
        <v>5407</v>
      </c>
      <c r="J3320" s="237" t="s">
        <v>5408</v>
      </c>
      <c r="K3320" s="237" t="s">
        <v>5409</v>
      </c>
      <c r="L3320" s="238">
        <v>44616</v>
      </c>
      <c r="M3320" s="237" t="s">
        <v>20</v>
      </c>
    </row>
    <row r="3321" spans="1:13" x14ac:dyDescent="0.35">
      <c r="A3321" s="239" t="s">
        <v>593</v>
      </c>
      <c r="B3321" s="239" t="s">
        <v>594</v>
      </c>
      <c r="C3321" s="239" t="s">
        <v>595</v>
      </c>
      <c r="D3321" s="239" t="s">
        <v>779</v>
      </c>
      <c r="E3321" s="239">
        <v>95940</v>
      </c>
      <c r="F3321" s="239" t="s">
        <v>5410</v>
      </c>
      <c r="G3321" s="239" t="s">
        <v>22</v>
      </c>
      <c r="H3321" s="239">
        <v>3</v>
      </c>
      <c r="I3321" s="239" t="s">
        <v>5411</v>
      </c>
      <c r="J3321" s="239" t="s">
        <v>5412</v>
      </c>
      <c r="K3321" s="239" t="s">
        <v>5413</v>
      </c>
      <c r="L3321" s="240">
        <v>44616</v>
      </c>
      <c r="M3321" s="239" t="s">
        <v>20</v>
      </c>
    </row>
    <row r="3322" spans="1:13" x14ac:dyDescent="0.35">
      <c r="A3322" s="237" t="s">
        <v>593</v>
      </c>
      <c r="B3322" s="237" t="s">
        <v>594</v>
      </c>
      <c r="C3322" s="237" t="s">
        <v>595</v>
      </c>
      <c r="D3322" s="237" t="s">
        <v>682</v>
      </c>
      <c r="E3322" s="237">
        <v>3700</v>
      </c>
      <c r="F3322" s="237" t="s">
        <v>5414</v>
      </c>
      <c r="G3322" s="237" t="s">
        <v>25</v>
      </c>
      <c r="H3322" s="237">
        <v>2</v>
      </c>
      <c r="I3322" s="237" t="s">
        <v>5415</v>
      </c>
      <c r="J3322" s="237" t="s">
        <v>5416</v>
      </c>
      <c r="K3322" s="237" t="s">
        <v>5417</v>
      </c>
      <c r="L3322" s="238">
        <v>44616</v>
      </c>
      <c r="M3322" s="237" t="s">
        <v>20</v>
      </c>
    </row>
    <row r="3323" spans="1:13" x14ac:dyDescent="0.35">
      <c r="A3323" s="239" t="s">
        <v>593</v>
      </c>
      <c r="B3323" s="239" t="s">
        <v>594</v>
      </c>
      <c r="C3323" s="239" t="s">
        <v>595</v>
      </c>
      <c r="D3323" s="239" t="s">
        <v>59</v>
      </c>
      <c r="E3323" s="239" t="s">
        <v>17</v>
      </c>
      <c r="F3323" s="239" t="s">
        <v>17</v>
      </c>
      <c r="G3323" s="239" t="s">
        <v>17</v>
      </c>
      <c r="H3323" s="239" t="s">
        <v>17</v>
      </c>
      <c r="I3323" s="239" t="s">
        <v>17</v>
      </c>
      <c r="J3323" s="239" t="s">
        <v>5153</v>
      </c>
      <c r="K3323" s="239" t="s">
        <v>5418</v>
      </c>
      <c r="L3323" s="240">
        <v>44616</v>
      </c>
      <c r="M3323" s="239" t="s">
        <v>20</v>
      </c>
    </row>
    <row r="3324" spans="1:13" x14ac:dyDescent="0.35">
      <c r="A3324" s="237" t="s">
        <v>593</v>
      </c>
      <c r="B3324" s="237" t="s">
        <v>594</v>
      </c>
      <c r="C3324" s="237" t="s">
        <v>595</v>
      </c>
      <c r="D3324" s="237" t="s">
        <v>61</v>
      </c>
      <c r="E3324" s="237" t="s">
        <v>17</v>
      </c>
      <c r="F3324" s="237" t="s">
        <v>17</v>
      </c>
      <c r="G3324" s="237" t="s">
        <v>17</v>
      </c>
      <c r="H3324" s="237" t="s">
        <v>17</v>
      </c>
      <c r="I3324" s="237" t="s">
        <v>17</v>
      </c>
      <c r="J3324" s="237" t="s">
        <v>5153</v>
      </c>
      <c r="K3324" s="237" t="s">
        <v>5419</v>
      </c>
      <c r="L3324" s="238">
        <v>44616</v>
      </c>
      <c r="M3324" s="237" t="s">
        <v>20</v>
      </c>
    </row>
    <row r="3325" spans="1:13" x14ac:dyDescent="0.35">
      <c r="A3325" s="239" t="s">
        <v>593</v>
      </c>
      <c r="B3325" s="239" t="s">
        <v>594</v>
      </c>
      <c r="C3325" s="239" t="s">
        <v>595</v>
      </c>
      <c r="D3325" s="239" t="s">
        <v>57</v>
      </c>
      <c r="E3325" s="239">
        <v>15</v>
      </c>
      <c r="F3325" s="239" t="s">
        <v>5420</v>
      </c>
      <c r="G3325" s="239" t="s">
        <v>22</v>
      </c>
      <c r="H3325" s="239">
        <v>3</v>
      </c>
      <c r="I3325" s="239" t="s">
        <v>5421</v>
      </c>
      <c r="J3325" s="239" t="s">
        <v>5422</v>
      </c>
      <c r="K3325" s="239" t="s">
        <v>5423</v>
      </c>
      <c r="L3325" s="240">
        <v>44616</v>
      </c>
      <c r="M3325" s="239" t="s">
        <v>20</v>
      </c>
    </row>
    <row r="3326" spans="1:13" x14ac:dyDescent="0.35">
      <c r="A3326" s="237" t="s">
        <v>593</v>
      </c>
      <c r="B3326" s="237" t="s">
        <v>594</v>
      </c>
      <c r="C3326" s="237" t="s">
        <v>595</v>
      </c>
      <c r="D3326" s="237" t="s">
        <v>55</v>
      </c>
      <c r="E3326" s="237">
        <v>15</v>
      </c>
      <c r="F3326" s="237" t="s">
        <v>5420</v>
      </c>
      <c r="G3326" s="237" t="s">
        <v>22</v>
      </c>
      <c r="H3326" s="237">
        <v>3</v>
      </c>
      <c r="I3326" s="237" t="s">
        <v>5421</v>
      </c>
      <c r="J3326" s="237" t="s">
        <v>5422</v>
      </c>
      <c r="K3326" s="237" t="s">
        <v>5424</v>
      </c>
      <c r="L3326" s="238">
        <v>44616</v>
      </c>
      <c r="M3326" s="237" t="s">
        <v>20</v>
      </c>
    </row>
    <row r="3327" spans="1:13" x14ac:dyDescent="0.35">
      <c r="A3327" s="239" t="s">
        <v>593</v>
      </c>
      <c r="B3327" s="239" t="s">
        <v>594</v>
      </c>
      <c r="C3327" s="239" t="s">
        <v>595</v>
      </c>
      <c r="D3327" s="239" t="s">
        <v>702</v>
      </c>
      <c r="E3327" s="239">
        <v>93940</v>
      </c>
      <c r="F3327" s="239" t="s">
        <v>5425</v>
      </c>
      <c r="G3327" s="239" t="s">
        <v>25</v>
      </c>
      <c r="H3327" s="239">
        <v>2</v>
      </c>
      <c r="I3327" s="239" t="s">
        <v>5061</v>
      </c>
      <c r="J3327" s="239" t="s">
        <v>5161</v>
      </c>
      <c r="K3327" s="239" t="s">
        <v>5426</v>
      </c>
      <c r="L3327" s="240">
        <v>44616</v>
      </c>
      <c r="M3327" s="239" t="s">
        <v>20</v>
      </c>
    </row>
    <row r="3328" spans="1:13" x14ac:dyDescent="0.35">
      <c r="A3328" s="237" t="s">
        <v>593</v>
      </c>
      <c r="B3328" s="237" t="s">
        <v>594</v>
      </c>
      <c r="C3328" s="237" t="s">
        <v>595</v>
      </c>
      <c r="D3328" s="237" t="s">
        <v>696</v>
      </c>
      <c r="E3328" s="237">
        <v>25660</v>
      </c>
      <c r="F3328" s="237"/>
      <c r="G3328" s="237" t="s">
        <v>22</v>
      </c>
      <c r="H3328" s="237">
        <v>3</v>
      </c>
      <c r="I3328" s="237"/>
      <c r="J3328" s="237" t="s">
        <v>5066</v>
      </c>
      <c r="K3328" s="237" t="s">
        <v>5427</v>
      </c>
      <c r="L3328" s="238">
        <v>44616</v>
      </c>
      <c r="M3328" s="237" t="s">
        <v>20</v>
      </c>
    </row>
    <row r="3329" spans="1:13" x14ac:dyDescent="0.35">
      <c r="A3329" s="239" t="s">
        <v>593</v>
      </c>
      <c r="B3329" s="239" t="s">
        <v>594</v>
      </c>
      <c r="C3329" s="239" t="s">
        <v>595</v>
      </c>
      <c r="D3329" s="239" t="s">
        <v>706</v>
      </c>
      <c r="E3329" s="239">
        <v>2000</v>
      </c>
      <c r="F3329" s="239"/>
      <c r="G3329" s="239" t="s">
        <v>22</v>
      </c>
      <c r="H3329" s="239">
        <v>3</v>
      </c>
      <c r="I3329" s="239"/>
      <c r="J3329" s="239" t="s">
        <v>5068</v>
      </c>
      <c r="K3329" s="239" t="s">
        <v>5428</v>
      </c>
      <c r="L3329" s="240">
        <v>44616</v>
      </c>
      <c r="M3329" s="239" t="s">
        <v>20</v>
      </c>
    </row>
    <row r="3330" spans="1:13" x14ac:dyDescent="0.35">
      <c r="A3330" s="237" t="s">
        <v>593</v>
      </c>
      <c r="B3330" s="237" t="s">
        <v>594</v>
      </c>
      <c r="C3330" s="237" t="s">
        <v>595</v>
      </c>
      <c r="D3330" s="237" t="s">
        <v>698</v>
      </c>
      <c r="E3330" s="237">
        <v>93940</v>
      </c>
      <c r="F3330" s="237" t="s">
        <v>5425</v>
      </c>
      <c r="G3330" s="237" t="s">
        <v>25</v>
      </c>
      <c r="H3330" s="237">
        <v>2</v>
      </c>
      <c r="I3330" s="237" t="s">
        <v>5061</v>
      </c>
      <c r="J3330" s="237" t="s">
        <v>5161</v>
      </c>
      <c r="K3330" s="237" t="s">
        <v>5429</v>
      </c>
      <c r="L3330" s="238">
        <v>44616</v>
      </c>
      <c r="M3330" s="237" t="s">
        <v>20</v>
      </c>
    </row>
    <row r="3331" spans="1:13" x14ac:dyDescent="0.35">
      <c r="A3331" s="239" t="s">
        <v>593</v>
      </c>
      <c r="B3331" s="239" t="s">
        <v>594</v>
      </c>
      <c r="C3331" s="239" t="s">
        <v>595</v>
      </c>
      <c r="D3331" s="239" t="s">
        <v>704</v>
      </c>
      <c r="E3331" s="239">
        <v>0</v>
      </c>
      <c r="F3331" s="239"/>
      <c r="G3331" s="239" t="s">
        <v>22</v>
      </c>
      <c r="H3331" s="239">
        <v>3</v>
      </c>
      <c r="I3331" s="239"/>
      <c r="J3331" s="239" t="s">
        <v>5153</v>
      </c>
      <c r="K3331" s="239" t="s">
        <v>5430</v>
      </c>
      <c r="L3331" s="240">
        <v>44616</v>
      </c>
      <c r="M3331" s="239" t="s">
        <v>20</v>
      </c>
    </row>
    <row r="3332" spans="1:13" x14ac:dyDescent="0.35">
      <c r="A3332" s="237" t="s">
        <v>593</v>
      </c>
      <c r="B3332" s="237" t="s">
        <v>594</v>
      </c>
      <c r="C3332" s="237" t="s">
        <v>595</v>
      </c>
      <c r="D3332" s="237" t="s">
        <v>692</v>
      </c>
      <c r="E3332" s="237">
        <v>0</v>
      </c>
      <c r="F3332" s="237"/>
      <c r="G3332" s="237" t="s">
        <v>22</v>
      </c>
      <c r="H3332" s="237">
        <v>3</v>
      </c>
      <c r="I3332" s="237"/>
      <c r="J3332" s="237" t="s">
        <v>5153</v>
      </c>
      <c r="K3332" s="237" t="s">
        <v>5431</v>
      </c>
      <c r="L3332" s="238">
        <v>44616</v>
      </c>
      <c r="M3332" s="237" t="s">
        <v>20</v>
      </c>
    </row>
    <row r="3333" spans="1:13" x14ac:dyDescent="0.35">
      <c r="A3333" s="239" t="s">
        <v>593</v>
      </c>
      <c r="B3333" s="239" t="s">
        <v>594</v>
      </c>
      <c r="C3333" s="239" t="s">
        <v>595</v>
      </c>
      <c r="D3333" s="239" t="s">
        <v>24</v>
      </c>
      <c r="E3333" s="239">
        <v>2</v>
      </c>
      <c r="F3333" s="239"/>
      <c r="G3333" s="239" t="s">
        <v>25</v>
      </c>
      <c r="H3333" s="239">
        <v>2</v>
      </c>
      <c r="I3333" s="239"/>
      <c r="J3333" s="239" t="s">
        <v>5432</v>
      </c>
      <c r="K3333" s="239" t="s">
        <v>5433</v>
      </c>
      <c r="L3333" s="240">
        <v>44616</v>
      </c>
      <c r="M3333" s="239" t="s">
        <v>20</v>
      </c>
    </row>
    <row r="3334" spans="1:13" x14ac:dyDescent="0.35">
      <c r="A3334" s="237" t="s">
        <v>593</v>
      </c>
      <c r="B3334" s="237" t="s">
        <v>594</v>
      </c>
      <c r="C3334" s="237" t="s">
        <v>595</v>
      </c>
      <c r="D3334" s="237" t="s">
        <v>3004</v>
      </c>
      <c r="E3334" s="237">
        <v>0</v>
      </c>
      <c r="F3334" s="237" t="s">
        <v>2484</v>
      </c>
      <c r="G3334" s="237" t="s">
        <v>25</v>
      </c>
      <c r="H3334" s="237">
        <v>2</v>
      </c>
      <c r="I3334" s="237" t="s">
        <v>17</v>
      </c>
      <c r="J3334" s="237" t="s">
        <v>17</v>
      </c>
      <c r="K3334" s="237" t="s">
        <v>5434</v>
      </c>
      <c r="L3334" s="238">
        <v>44616</v>
      </c>
      <c r="M3334" s="237" t="s">
        <v>20</v>
      </c>
    </row>
    <row r="3335" spans="1:13" x14ac:dyDescent="0.35">
      <c r="A3335" s="239" t="s">
        <v>593</v>
      </c>
      <c r="B3335" s="239" t="s">
        <v>594</v>
      </c>
      <c r="C3335" s="239" t="s">
        <v>595</v>
      </c>
      <c r="D3335" s="239" t="s">
        <v>3006</v>
      </c>
      <c r="E3335" s="239">
        <v>0</v>
      </c>
      <c r="F3335" s="239" t="s">
        <v>2484</v>
      </c>
      <c r="G3335" s="239" t="s">
        <v>25</v>
      </c>
      <c r="H3335" s="239">
        <v>2</v>
      </c>
      <c r="I3335" s="239" t="s">
        <v>17</v>
      </c>
      <c r="J3335" s="239" t="s">
        <v>17</v>
      </c>
      <c r="K3335" s="239" t="s">
        <v>5435</v>
      </c>
      <c r="L3335" s="240">
        <v>44616</v>
      </c>
      <c r="M3335" s="239" t="s">
        <v>20</v>
      </c>
    </row>
    <row r="3336" spans="1:13" x14ac:dyDescent="0.35">
      <c r="A3336" s="237" t="s">
        <v>593</v>
      </c>
      <c r="B3336" s="237" t="s">
        <v>594</v>
      </c>
      <c r="C3336" s="237" t="s">
        <v>595</v>
      </c>
      <c r="D3336" s="237" t="s">
        <v>3008</v>
      </c>
      <c r="E3336" s="237">
        <v>0</v>
      </c>
      <c r="F3336" s="237" t="s">
        <v>2484</v>
      </c>
      <c r="G3336" s="237" t="s">
        <v>25</v>
      </c>
      <c r="H3336" s="237">
        <v>2</v>
      </c>
      <c r="I3336" s="237" t="s">
        <v>17</v>
      </c>
      <c r="J3336" s="237" t="s">
        <v>17</v>
      </c>
      <c r="K3336" s="237" t="s">
        <v>5436</v>
      </c>
      <c r="L3336" s="238">
        <v>44616</v>
      </c>
      <c r="M3336" s="237" t="s">
        <v>20</v>
      </c>
    </row>
    <row r="3337" spans="1:13" x14ac:dyDescent="0.35">
      <c r="A3337" s="239" t="s">
        <v>593</v>
      </c>
      <c r="B3337" s="239" t="s">
        <v>594</v>
      </c>
      <c r="C3337" s="239" t="s">
        <v>595</v>
      </c>
      <c r="D3337" s="239" t="s">
        <v>3010</v>
      </c>
      <c r="E3337" s="239">
        <v>0</v>
      </c>
      <c r="F3337" s="239" t="s">
        <v>2484</v>
      </c>
      <c r="G3337" s="239" t="s">
        <v>25</v>
      </c>
      <c r="H3337" s="239">
        <v>2</v>
      </c>
      <c r="I3337" s="239" t="s">
        <v>17</v>
      </c>
      <c r="J3337" s="239" t="s">
        <v>17</v>
      </c>
      <c r="K3337" s="239" t="s">
        <v>5437</v>
      </c>
      <c r="L3337" s="240">
        <v>44616</v>
      </c>
      <c r="M3337" s="239" t="s">
        <v>20</v>
      </c>
    </row>
    <row r="3338" spans="1:13" x14ac:dyDescent="0.35">
      <c r="A3338" s="237" t="s">
        <v>593</v>
      </c>
      <c r="B3338" s="237" t="s">
        <v>594</v>
      </c>
      <c r="C3338" s="237" t="s">
        <v>595</v>
      </c>
      <c r="D3338" s="237" t="s">
        <v>3012</v>
      </c>
      <c r="E3338" s="237">
        <v>1</v>
      </c>
      <c r="F3338" s="237" t="s">
        <v>2484</v>
      </c>
      <c r="G3338" s="237" t="s">
        <v>25</v>
      </c>
      <c r="H3338" s="237">
        <v>2</v>
      </c>
      <c r="I3338" s="237" t="s">
        <v>17</v>
      </c>
      <c r="J3338" s="237" t="s">
        <v>17</v>
      </c>
      <c r="K3338" s="237" t="s">
        <v>5438</v>
      </c>
      <c r="L3338" s="238">
        <v>44616</v>
      </c>
      <c r="M3338" s="237" t="s">
        <v>20</v>
      </c>
    </row>
    <row r="3339" spans="1:13" x14ac:dyDescent="0.35">
      <c r="A3339" s="239" t="s">
        <v>593</v>
      </c>
      <c r="B3339" s="239" t="s">
        <v>594</v>
      </c>
      <c r="C3339" s="239" t="s">
        <v>595</v>
      </c>
      <c r="D3339" s="239" t="s">
        <v>3027</v>
      </c>
      <c r="E3339" s="239">
        <v>0</v>
      </c>
      <c r="F3339" s="239" t="s">
        <v>2484</v>
      </c>
      <c r="G3339" s="239" t="s">
        <v>25</v>
      </c>
      <c r="H3339" s="239">
        <v>2</v>
      </c>
      <c r="I3339" s="239" t="s">
        <v>17</v>
      </c>
      <c r="J3339" s="239" t="s">
        <v>17</v>
      </c>
      <c r="K3339" s="239" t="s">
        <v>5439</v>
      </c>
      <c r="L3339" s="240">
        <v>44616</v>
      </c>
      <c r="M3339" s="239" t="s">
        <v>20</v>
      </c>
    </row>
    <row r="3340" spans="1:13" x14ac:dyDescent="0.35">
      <c r="A3340" s="237" t="s">
        <v>593</v>
      </c>
      <c r="B3340" s="237" t="s">
        <v>594</v>
      </c>
      <c r="C3340" s="237" t="s">
        <v>595</v>
      </c>
      <c r="D3340" s="237" t="s">
        <v>3014</v>
      </c>
      <c r="E3340" s="237">
        <v>0</v>
      </c>
      <c r="F3340" s="237" t="s">
        <v>2484</v>
      </c>
      <c r="G3340" s="237" t="s">
        <v>25</v>
      </c>
      <c r="H3340" s="237">
        <v>2</v>
      </c>
      <c r="I3340" s="237" t="s">
        <v>17</v>
      </c>
      <c r="J3340" s="237" t="s">
        <v>17</v>
      </c>
      <c r="K3340" s="237" t="s">
        <v>5440</v>
      </c>
      <c r="L3340" s="238">
        <v>44616</v>
      </c>
      <c r="M3340" s="237" t="s">
        <v>20</v>
      </c>
    </row>
    <row r="3341" spans="1:13" x14ac:dyDescent="0.35">
      <c r="A3341" s="239" t="s">
        <v>593</v>
      </c>
      <c r="B3341" s="239" t="s">
        <v>594</v>
      </c>
      <c r="C3341" s="239" t="s">
        <v>595</v>
      </c>
      <c r="D3341" s="239" t="s">
        <v>3016</v>
      </c>
      <c r="E3341" s="239">
        <v>0</v>
      </c>
      <c r="F3341" s="239" t="s">
        <v>2484</v>
      </c>
      <c r="G3341" s="239" t="s">
        <v>25</v>
      </c>
      <c r="H3341" s="239">
        <v>2</v>
      </c>
      <c r="I3341" s="239" t="s">
        <v>17</v>
      </c>
      <c r="J3341" s="239" t="s">
        <v>17</v>
      </c>
      <c r="K3341" s="239" t="s">
        <v>5441</v>
      </c>
      <c r="L3341" s="240">
        <v>44616</v>
      </c>
      <c r="M3341" s="239" t="s">
        <v>20</v>
      </c>
    </row>
    <row r="3342" spans="1:13" x14ac:dyDescent="0.35">
      <c r="A3342" s="237" t="s">
        <v>593</v>
      </c>
      <c r="B3342" s="237" t="s">
        <v>594</v>
      </c>
      <c r="C3342" s="237" t="s">
        <v>595</v>
      </c>
      <c r="D3342" s="237" t="s">
        <v>2483</v>
      </c>
      <c r="E3342" s="237">
        <v>0</v>
      </c>
      <c r="F3342" s="237" t="s">
        <v>2484</v>
      </c>
      <c r="G3342" s="237" t="s">
        <v>25</v>
      </c>
      <c r="H3342" s="237">
        <v>2</v>
      </c>
      <c r="I3342" s="237" t="s">
        <v>17</v>
      </c>
      <c r="J3342" s="237" t="s">
        <v>17</v>
      </c>
      <c r="K3342" s="237" t="s">
        <v>5442</v>
      </c>
      <c r="L3342" s="238">
        <v>44616</v>
      </c>
      <c r="M3342" s="237" t="s">
        <v>20</v>
      </c>
    </row>
    <row r="3343" spans="1:13" x14ac:dyDescent="0.35">
      <c r="A3343" s="239" t="s">
        <v>5443</v>
      </c>
      <c r="B3343" s="239" t="s">
        <v>5444</v>
      </c>
      <c r="C3343" s="239" t="s">
        <v>5445</v>
      </c>
      <c r="D3343" s="239" t="s">
        <v>242</v>
      </c>
      <c r="E3343" s="239">
        <v>147500</v>
      </c>
      <c r="F3343" s="239" t="s">
        <v>5446</v>
      </c>
      <c r="G3343" s="239" t="s">
        <v>50</v>
      </c>
      <c r="H3343" s="239">
        <v>1</v>
      </c>
      <c r="I3343" s="239" t="s">
        <v>5447</v>
      </c>
      <c r="J3343" s="239" t="s">
        <v>5448</v>
      </c>
      <c r="K3343" s="239" t="s">
        <v>5449</v>
      </c>
      <c r="L3343" s="240">
        <v>44620</v>
      </c>
      <c r="M3343" s="239" t="s">
        <v>20</v>
      </c>
    </row>
    <row r="3344" spans="1:13" x14ac:dyDescent="0.35">
      <c r="A3344" s="237" t="s">
        <v>5443</v>
      </c>
      <c r="B3344" s="237" t="s">
        <v>5444</v>
      </c>
      <c r="C3344" s="237" t="s">
        <v>5445</v>
      </c>
      <c r="D3344" s="237" t="s">
        <v>57</v>
      </c>
      <c r="E3344" s="237">
        <v>0</v>
      </c>
      <c r="F3344" s="237" t="s">
        <v>5450</v>
      </c>
      <c r="G3344" s="237" t="s">
        <v>50</v>
      </c>
      <c r="H3344" s="237">
        <v>1</v>
      </c>
      <c r="I3344" s="237" t="s">
        <v>1773</v>
      </c>
      <c r="J3344" s="237" t="s">
        <v>5451</v>
      </c>
      <c r="K3344" s="237" t="s">
        <v>5452</v>
      </c>
      <c r="L3344" s="238">
        <v>44620</v>
      </c>
      <c r="M3344" s="237" t="s">
        <v>20</v>
      </c>
    </row>
    <row r="3345" spans="1:13" x14ac:dyDescent="0.35">
      <c r="A3345" s="239" t="s">
        <v>5443</v>
      </c>
      <c r="B3345" s="239" t="s">
        <v>5444</v>
      </c>
      <c r="C3345" s="239" t="s">
        <v>5445</v>
      </c>
      <c r="D3345" s="239" t="s">
        <v>702</v>
      </c>
      <c r="E3345" s="239">
        <v>0</v>
      </c>
      <c r="F3345" s="239" t="s">
        <v>5453</v>
      </c>
      <c r="G3345" s="239" t="s">
        <v>25</v>
      </c>
      <c r="H3345" s="239">
        <v>2</v>
      </c>
      <c r="I3345" s="239" t="s">
        <v>5454</v>
      </c>
      <c r="J3345" s="239" t="s">
        <v>5455</v>
      </c>
      <c r="K3345" s="239" t="s">
        <v>5456</v>
      </c>
      <c r="L3345" s="240">
        <v>44620</v>
      </c>
      <c r="M3345" s="239" t="s">
        <v>20</v>
      </c>
    </row>
    <row r="3346" spans="1:13" x14ac:dyDescent="0.35">
      <c r="A3346" s="237" t="s">
        <v>5443</v>
      </c>
      <c r="B3346" s="237" t="s">
        <v>5444</v>
      </c>
      <c r="C3346" s="237" t="s">
        <v>5445</v>
      </c>
      <c r="D3346" s="237" t="s">
        <v>55</v>
      </c>
      <c r="E3346" s="237">
        <v>9</v>
      </c>
      <c r="F3346" s="237" t="s">
        <v>5450</v>
      </c>
      <c r="G3346" s="237" t="s">
        <v>50</v>
      </c>
      <c r="H3346" s="237">
        <v>1</v>
      </c>
      <c r="I3346" s="237" t="s">
        <v>1773</v>
      </c>
      <c r="J3346" s="237" t="s">
        <v>5457</v>
      </c>
      <c r="K3346" s="237" t="s">
        <v>5458</v>
      </c>
      <c r="L3346" s="238">
        <v>44620</v>
      </c>
      <c r="M3346" s="237" t="s">
        <v>20</v>
      </c>
    </row>
    <row r="3347" spans="1:13" x14ac:dyDescent="0.35">
      <c r="A3347" s="239" t="s">
        <v>322</v>
      </c>
      <c r="B3347" s="239" t="s">
        <v>323</v>
      </c>
      <c r="C3347" s="239" t="s">
        <v>324</v>
      </c>
      <c r="D3347" s="239" t="s">
        <v>682</v>
      </c>
      <c r="E3347" s="239">
        <v>10097999</v>
      </c>
      <c r="F3347" s="239" t="s">
        <v>5459</v>
      </c>
      <c r="G3347" s="239" t="s">
        <v>50</v>
      </c>
      <c r="H3347" s="239">
        <v>1</v>
      </c>
      <c r="I3347" s="239" t="s">
        <v>5460</v>
      </c>
      <c r="J3347" s="239" t="s">
        <v>5461</v>
      </c>
      <c r="K3347" s="239" t="s">
        <v>5462</v>
      </c>
      <c r="L3347" s="240">
        <v>44620</v>
      </c>
      <c r="M3347" s="239" t="s">
        <v>887</v>
      </c>
    </row>
    <row r="3348" spans="1:13" x14ac:dyDescent="0.35">
      <c r="A3348" s="237" t="s">
        <v>13</v>
      </c>
      <c r="B3348" s="237" t="s">
        <v>14</v>
      </c>
      <c r="C3348" s="237" t="s">
        <v>15</v>
      </c>
      <c r="D3348" s="237" t="s">
        <v>682</v>
      </c>
      <c r="E3348" s="237">
        <v>1147123</v>
      </c>
      <c r="F3348" s="237" t="s">
        <v>5459</v>
      </c>
      <c r="G3348" s="237" t="s">
        <v>50</v>
      </c>
      <c r="H3348" s="237">
        <v>1</v>
      </c>
      <c r="I3348" s="237" t="s">
        <v>5463</v>
      </c>
      <c r="J3348" s="237" t="s">
        <v>5464</v>
      </c>
      <c r="K3348" s="237" t="s">
        <v>5465</v>
      </c>
      <c r="L3348" s="238">
        <v>44620</v>
      </c>
      <c r="M3348" s="237" t="s">
        <v>887</v>
      </c>
    </row>
    <row r="3349" spans="1:13" x14ac:dyDescent="0.35">
      <c r="A3349" s="239" t="s">
        <v>13</v>
      </c>
      <c r="B3349" s="239" t="s">
        <v>14</v>
      </c>
      <c r="C3349" s="239" t="s">
        <v>15</v>
      </c>
      <c r="D3349" s="239" t="s">
        <v>57</v>
      </c>
      <c r="E3349" s="239">
        <v>1047</v>
      </c>
      <c r="F3349" s="239" t="s">
        <v>5466</v>
      </c>
      <c r="G3349" s="239" t="s">
        <v>50</v>
      </c>
      <c r="H3349" s="239">
        <v>1</v>
      </c>
      <c r="I3349" s="239" t="s">
        <v>2316</v>
      </c>
      <c r="J3349" s="239" t="s">
        <v>5467</v>
      </c>
      <c r="K3349" s="239" t="s">
        <v>5468</v>
      </c>
      <c r="L3349" s="240">
        <v>44620</v>
      </c>
      <c r="M3349" s="239" t="s">
        <v>887</v>
      </c>
    </row>
    <row r="3350" spans="1:13" x14ac:dyDescent="0.35">
      <c r="A3350" s="237" t="s">
        <v>249</v>
      </c>
      <c r="B3350" s="237" t="s">
        <v>250</v>
      </c>
      <c r="C3350" s="237" t="s">
        <v>251</v>
      </c>
      <c r="D3350" s="237" t="s">
        <v>682</v>
      </c>
      <c r="E3350" s="237">
        <v>582150</v>
      </c>
      <c r="F3350" s="237" t="s">
        <v>5459</v>
      </c>
      <c r="G3350" s="237" t="s">
        <v>50</v>
      </c>
      <c r="H3350" s="237">
        <v>1</v>
      </c>
      <c r="I3350" s="237" t="s">
        <v>5469</v>
      </c>
      <c r="J3350" s="237" t="s">
        <v>5470</v>
      </c>
      <c r="K3350" s="237" t="s">
        <v>5471</v>
      </c>
      <c r="L3350" s="238">
        <v>44620</v>
      </c>
      <c r="M3350" s="237" t="s">
        <v>887</v>
      </c>
    </row>
    <row r="3351" spans="1:13" x14ac:dyDescent="0.35">
      <c r="A3351" s="239" t="s">
        <v>249</v>
      </c>
      <c r="B3351" s="239" t="s">
        <v>250</v>
      </c>
      <c r="C3351" s="239" t="s">
        <v>251</v>
      </c>
      <c r="D3351" s="239" t="s">
        <v>57</v>
      </c>
      <c r="E3351" s="239">
        <v>623</v>
      </c>
      <c r="F3351" s="239" t="s">
        <v>5466</v>
      </c>
      <c r="G3351" s="239" t="s">
        <v>50</v>
      </c>
      <c r="H3351" s="239">
        <v>1</v>
      </c>
      <c r="I3351" s="239" t="s">
        <v>2316</v>
      </c>
      <c r="J3351" s="239" t="s">
        <v>5467</v>
      </c>
      <c r="K3351" s="239" t="s">
        <v>5472</v>
      </c>
      <c r="L3351" s="240">
        <v>44620</v>
      </c>
      <c r="M3351" s="239" t="s">
        <v>887</v>
      </c>
    </row>
    <row r="3352" spans="1:13" x14ac:dyDescent="0.35">
      <c r="A3352" s="237" t="s">
        <v>267</v>
      </c>
      <c r="B3352" s="237" t="s">
        <v>268</v>
      </c>
      <c r="C3352" s="237" t="s">
        <v>251</v>
      </c>
      <c r="D3352" s="237" t="s">
        <v>682</v>
      </c>
      <c r="E3352" s="237">
        <v>236943</v>
      </c>
      <c r="F3352" s="237" t="s">
        <v>5459</v>
      </c>
      <c r="G3352" s="237" t="s">
        <v>50</v>
      </c>
      <c r="H3352" s="237">
        <v>1</v>
      </c>
      <c r="I3352" s="237" t="s">
        <v>5469</v>
      </c>
      <c r="J3352" s="237" t="s">
        <v>5473</v>
      </c>
      <c r="K3352" s="237" t="s">
        <v>5474</v>
      </c>
      <c r="L3352" s="238">
        <v>44620</v>
      </c>
      <c r="M3352" s="237" t="s">
        <v>887</v>
      </c>
    </row>
    <row r="3353" spans="1:13" x14ac:dyDescent="0.35">
      <c r="A3353" s="239" t="s">
        <v>267</v>
      </c>
      <c r="B3353" s="239" t="s">
        <v>268</v>
      </c>
      <c r="C3353" s="239" t="s">
        <v>251</v>
      </c>
      <c r="D3353" s="239" t="s">
        <v>57</v>
      </c>
      <c r="E3353" s="239">
        <v>123</v>
      </c>
      <c r="F3353" s="239" t="s">
        <v>5466</v>
      </c>
      <c r="G3353" s="239" t="s">
        <v>50</v>
      </c>
      <c r="H3353" s="239">
        <v>1</v>
      </c>
      <c r="I3353" s="239" t="s">
        <v>2316</v>
      </c>
      <c r="J3353" s="239" t="s">
        <v>5467</v>
      </c>
      <c r="K3353" s="239" t="s">
        <v>5475</v>
      </c>
      <c r="L3353" s="240">
        <v>44620</v>
      </c>
      <c r="M3353" s="239" t="s">
        <v>887</v>
      </c>
    </row>
    <row r="3354" spans="1:13" x14ac:dyDescent="0.35">
      <c r="A3354" s="237" t="s">
        <v>276</v>
      </c>
      <c r="B3354" s="237" t="s">
        <v>277</v>
      </c>
      <c r="C3354" s="237" t="s">
        <v>251</v>
      </c>
      <c r="D3354" s="237" t="s">
        <v>682</v>
      </c>
      <c r="E3354" s="237">
        <v>224421</v>
      </c>
      <c r="F3354" s="237" t="s">
        <v>5459</v>
      </c>
      <c r="G3354" s="237" t="s">
        <v>50</v>
      </c>
      <c r="H3354" s="237">
        <v>1</v>
      </c>
      <c r="I3354" s="237" t="s">
        <v>5469</v>
      </c>
      <c r="J3354" s="237" t="s">
        <v>5476</v>
      </c>
      <c r="K3354" s="237" t="s">
        <v>5477</v>
      </c>
      <c r="L3354" s="238">
        <v>44620</v>
      </c>
      <c r="M3354" s="237" t="s">
        <v>887</v>
      </c>
    </row>
    <row r="3355" spans="1:13" x14ac:dyDescent="0.35">
      <c r="A3355" s="239" t="s">
        <v>276</v>
      </c>
      <c r="B3355" s="239" t="s">
        <v>277</v>
      </c>
      <c r="C3355" s="239" t="s">
        <v>251</v>
      </c>
      <c r="D3355" s="239" t="s">
        <v>57</v>
      </c>
      <c r="E3355" s="239">
        <v>472</v>
      </c>
      <c r="F3355" s="239" t="s">
        <v>5466</v>
      </c>
      <c r="G3355" s="239" t="s">
        <v>50</v>
      </c>
      <c r="H3355" s="239">
        <v>1</v>
      </c>
      <c r="I3355" s="239" t="s">
        <v>2316</v>
      </c>
      <c r="J3355" s="239" t="s">
        <v>5467</v>
      </c>
      <c r="K3355" s="239" t="s">
        <v>5478</v>
      </c>
      <c r="L3355" s="240">
        <v>44620</v>
      </c>
      <c r="M3355" s="239" t="s">
        <v>887</v>
      </c>
    </row>
    <row r="3356" spans="1:13" x14ac:dyDescent="0.35">
      <c r="A3356" s="237" t="s">
        <v>495</v>
      </c>
      <c r="B3356" s="237" t="s">
        <v>496</v>
      </c>
      <c r="C3356" s="237" t="s">
        <v>497</v>
      </c>
      <c r="D3356" s="237" t="s">
        <v>682</v>
      </c>
      <c r="E3356" s="237">
        <v>1614585</v>
      </c>
      <c r="F3356" s="237" t="s">
        <v>5459</v>
      </c>
      <c r="G3356" s="237" t="s">
        <v>50</v>
      </c>
      <c r="H3356" s="237">
        <v>1</v>
      </c>
      <c r="I3356" s="237" t="s">
        <v>5479</v>
      </c>
      <c r="J3356" s="237" t="s">
        <v>5480</v>
      </c>
      <c r="K3356" s="237" t="s">
        <v>5481</v>
      </c>
      <c r="L3356" s="238">
        <v>44620</v>
      </c>
      <c r="M3356" s="237" t="s">
        <v>887</v>
      </c>
    </row>
    <row r="3357" spans="1:13" x14ac:dyDescent="0.35">
      <c r="A3357" s="239" t="s">
        <v>495</v>
      </c>
      <c r="B3357" s="239" t="s">
        <v>496</v>
      </c>
      <c r="C3357" s="239" t="s">
        <v>497</v>
      </c>
      <c r="D3357" s="239" t="s">
        <v>57</v>
      </c>
      <c r="E3357" s="239">
        <v>1627</v>
      </c>
      <c r="F3357" s="239" t="s">
        <v>5466</v>
      </c>
      <c r="G3357" s="239" t="s">
        <v>50</v>
      </c>
      <c r="H3357" s="239">
        <v>1</v>
      </c>
      <c r="I3357" s="239" t="s">
        <v>2316</v>
      </c>
      <c r="J3357" s="239" t="s">
        <v>5467</v>
      </c>
      <c r="K3357" s="239" t="s">
        <v>5482</v>
      </c>
      <c r="L3357" s="240">
        <v>44620</v>
      </c>
      <c r="M3357" s="239" t="s">
        <v>887</v>
      </c>
    </row>
    <row r="3358" spans="1:13" x14ac:dyDescent="0.35">
      <c r="A3358" s="237" t="s">
        <v>5443</v>
      </c>
      <c r="B3358" s="237" t="s">
        <v>5444</v>
      </c>
      <c r="C3358" s="237" t="s">
        <v>5445</v>
      </c>
      <c r="D3358" s="237" t="s">
        <v>24</v>
      </c>
      <c r="E3358" s="237">
        <v>2</v>
      </c>
      <c r="F3358" s="237" t="s">
        <v>5483</v>
      </c>
      <c r="G3358" s="237" t="s">
        <v>25</v>
      </c>
      <c r="H3358" s="237">
        <v>2</v>
      </c>
      <c r="I3358" s="237" t="s">
        <v>5484</v>
      </c>
      <c r="J3358" s="237" t="s">
        <v>5485</v>
      </c>
      <c r="K3358" s="237" t="s">
        <v>5486</v>
      </c>
      <c r="L3358" s="238">
        <v>44620</v>
      </c>
      <c r="M3358" s="237" t="s">
        <v>20</v>
      </c>
    </row>
    <row r="3359" spans="1:13" x14ac:dyDescent="0.35">
      <c r="A3359" s="239" t="s">
        <v>5487</v>
      </c>
      <c r="B3359" s="239" t="s">
        <v>5488</v>
      </c>
      <c r="C3359" s="239" t="s">
        <v>5489</v>
      </c>
      <c r="D3359" s="239" t="s">
        <v>3004</v>
      </c>
      <c r="E3359" s="239">
        <v>0</v>
      </c>
      <c r="F3359" s="239" t="s">
        <v>2484</v>
      </c>
      <c r="G3359" s="239" t="s">
        <v>25</v>
      </c>
      <c r="H3359" s="239">
        <v>2</v>
      </c>
      <c r="I3359" s="239" t="s">
        <v>17</v>
      </c>
      <c r="J3359" s="239" t="s">
        <v>17</v>
      </c>
      <c r="K3359" s="239" t="s">
        <v>5490</v>
      </c>
      <c r="L3359" s="240">
        <v>44620</v>
      </c>
      <c r="M3359" s="239" t="s">
        <v>20</v>
      </c>
    </row>
    <row r="3360" spans="1:13" x14ac:dyDescent="0.35">
      <c r="A3360" s="237" t="s">
        <v>5487</v>
      </c>
      <c r="B3360" s="237" t="s">
        <v>5488</v>
      </c>
      <c r="C3360" s="237" t="s">
        <v>5489</v>
      </c>
      <c r="D3360" s="237" t="s">
        <v>3006</v>
      </c>
      <c r="E3360" s="237">
        <v>0</v>
      </c>
      <c r="F3360" s="237" t="s">
        <v>2484</v>
      </c>
      <c r="G3360" s="237" t="s">
        <v>25</v>
      </c>
      <c r="H3360" s="237">
        <v>2</v>
      </c>
      <c r="I3360" s="237" t="s">
        <v>17</v>
      </c>
      <c r="J3360" s="237" t="s">
        <v>17</v>
      </c>
      <c r="K3360" s="237" t="s">
        <v>5491</v>
      </c>
      <c r="L3360" s="238">
        <v>44620</v>
      </c>
      <c r="M3360" s="237" t="s">
        <v>20</v>
      </c>
    </row>
    <row r="3361" spans="1:13" x14ac:dyDescent="0.35">
      <c r="A3361" s="239" t="s">
        <v>5487</v>
      </c>
      <c r="B3361" s="239" t="s">
        <v>5488</v>
      </c>
      <c r="C3361" s="239" t="s">
        <v>5489</v>
      </c>
      <c r="D3361" s="239" t="s">
        <v>3008</v>
      </c>
      <c r="E3361" s="239">
        <v>1</v>
      </c>
      <c r="F3361" s="239" t="s">
        <v>2484</v>
      </c>
      <c r="G3361" s="239" t="s">
        <v>25</v>
      </c>
      <c r="H3361" s="239">
        <v>2</v>
      </c>
      <c r="I3361" s="239" t="s">
        <v>17</v>
      </c>
      <c r="J3361" s="239" t="s">
        <v>17</v>
      </c>
      <c r="K3361" s="239" t="s">
        <v>5492</v>
      </c>
      <c r="L3361" s="240">
        <v>44620</v>
      </c>
      <c r="M3361" s="239" t="s">
        <v>20</v>
      </c>
    </row>
    <row r="3362" spans="1:13" x14ac:dyDescent="0.35">
      <c r="A3362" s="237" t="s">
        <v>5487</v>
      </c>
      <c r="B3362" s="237" t="s">
        <v>5488</v>
      </c>
      <c r="C3362" s="237" t="s">
        <v>5489</v>
      </c>
      <c r="D3362" s="237" t="s">
        <v>3010</v>
      </c>
      <c r="E3362" s="237">
        <v>0</v>
      </c>
      <c r="F3362" s="237" t="s">
        <v>2484</v>
      </c>
      <c r="G3362" s="237" t="s">
        <v>25</v>
      </c>
      <c r="H3362" s="237">
        <v>2</v>
      </c>
      <c r="I3362" s="237" t="s">
        <v>17</v>
      </c>
      <c r="J3362" s="237" t="s">
        <v>17</v>
      </c>
      <c r="K3362" s="237" t="s">
        <v>5493</v>
      </c>
      <c r="L3362" s="238">
        <v>44620</v>
      </c>
      <c r="M3362" s="237" t="s">
        <v>20</v>
      </c>
    </row>
    <row r="3363" spans="1:13" x14ac:dyDescent="0.35">
      <c r="A3363" s="239" t="s">
        <v>5487</v>
      </c>
      <c r="B3363" s="239" t="s">
        <v>5488</v>
      </c>
      <c r="C3363" s="239" t="s">
        <v>5489</v>
      </c>
      <c r="D3363" s="239" t="s">
        <v>3012</v>
      </c>
      <c r="E3363" s="239">
        <v>0</v>
      </c>
      <c r="F3363" s="239" t="s">
        <v>2484</v>
      </c>
      <c r="G3363" s="239" t="s">
        <v>25</v>
      </c>
      <c r="H3363" s="239">
        <v>2</v>
      </c>
      <c r="I3363" s="239" t="s">
        <v>17</v>
      </c>
      <c r="J3363" s="239" t="s">
        <v>17</v>
      </c>
      <c r="K3363" s="239" t="s">
        <v>5494</v>
      </c>
      <c r="L3363" s="240">
        <v>44620</v>
      </c>
      <c r="M3363" s="239" t="s">
        <v>20</v>
      </c>
    </row>
    <row r="3364" spans="1:13" x14ac:dyDescent="0.35">
      <c r="A3364" s="237" t="s">
        <v>5487</v>
      </c>
      <c r="B3364" s="237" t="s">
        <v>5488</v>
      </c>
      <c r="C3364" s="237" t="s">
        <v>5489</v>
      </c>
      <c r="D3364" s="237" t="s">
        <v>3027</v>
      </c>
      <c r="E3364" s="237">
        <v>0</v>
      </c>
      <c r="F3364" s="237" t="s">
        <v>2484</v>
      </c>
      <c r="G3364" s="237" t="s">
        <v>25</v>
      </c>
      <c r="H3364" s="237">
        <v>2</v>
      </c>
      <c r="I3364" s="237" t="s">
        <v>17</v>
      </c>
      <c r="J3364" s="237" t="s">
        <v>17</v>
      </c>
      <c r="K3364" s="237" t="s">
        <v>5495</v>
      </c>
      <c r="L3364" s="238">
        <v>44620</v>
      </c>
      <c r="M3364" s="237" t="s">
        <v>20</v>
      </c>
    </row>
    <row r="3365" spans="1:13" x14ac:dyDescent="0.35">
      <c r="A3365" s="239" t="s">
        <v>5487</v>
      </c>
      <c r="B3365" s="239" t="s">
        <v>5488</v>
      </c>
      <c r="C3365" s="239" t="s">
        <v>5489</v>
      </c>
      <c r="D3365" s="239" t="s">
        <v>3014</v>
      </c>
      <c r="E3365" s="239">
        <v>0</v>
      </c>
      <c r="F3365" s="239" t="s">
        <v>2484</v>
      </c>
      <c r="G3365" s="239" t="s">
        <v>25</v>
      </c>
      <c r="H3365" s="239">
        <v>2</v>
      </c>
      <c r="I3365" s="239" t="s">
        <v>17</v>
      </c>
      <c r="J3365" s="239" t="s">
        <v>17</v>
      </c>
      <c r="K3365" s="239" t="s">
        <v>5496</v>
      </c>
      <c r="L3365" s="240">
        <v>44620</v>
      </c>
      <c r="M3365" s="239" t="s">
        <v>20</v>
      </c>
    </row>
    <row r="3366" spans="1:13" x14ac:dyDescent="0.35">
      <c r="A3366" s="237" t="s">
        <v>5487</v>
      </c>
      <c r="B3366" s="237" t="s">
        <v>5488</v>
      </c>
      <c r="C3366" s="237" t="s">
        <v>5489</v>
      </c>
      <c r="D3366" s="237" t="s">
        <v>3016</v>
      </c>
      <c r="E3366" s="237">
        <v>0</v>
      </c>
      <c r="F3366" s="237" t="s">
        <v>2484</v>
      </c>
      <c r="G3366" s="237" t="s">
        <v>25</v>
      </c>
      <c r="H3366" s="237">
        <v>2</v>
      </c>
      <c r="I3366" s="237" t="s">
        <v>17</v>
      </c>
      <c r="J3366" s="237" t="s">
        <v>17</v>
      </c>
      <c r="K3366" s="237" t="s">
        <v>5497</v>
      </c>
      <c r="L3366" s="238">
        <v>44620</v>
      </c>
      <c r="M3366" s="237" t="s">
        <v>20</v>
      </c>
    </row>
    <row r="3367" spans="1:13" x14ac:dyDescent="0.35">
      <c r="A3367" s="239" t="s">
        <v>5487</v>
      </c>
      <c r="B3367" s="239" t="s">
        <v>5488</v>
      </c>
      <c r="C3367" s="239" t="s">
        <v>5489</v>
      </c>
      <c r="D3367" s="239" t="s">
        <v>2483</v>
      </c>
      <c r="E3367" s="239">
        <v>0</v>
      </c>
      <c r="F3367" s="239" t="s">
        <v>2484</v>
      </c>
      <c r="G3367" s="239" t="s">
        <v>25</v>
      </c>
      <c r="H3367" s="239">
        <v>2</v>
      </c>
      <c r="I3367" s="239" t="s">
        <v>17</v>
      </c>
      <c r="J3367" s="239" t="s">
        <v>17</v>
      </c>
      <c r="K3367" s="239" t="s">
        <v>5498</v>
      </c>
      <c r="L3367" s="240">
        <v>44620</v>
      </c>
      <c r="M3367" s="239" t="s">
        <v>20</v>
      </c>
    </row>
    <row r="3368" spans="1:13" x14ac:dyDescent="0.35">
      <c r="A3368" s="237" t="s">
        <v>5443</v>
      </c>
      <c r="B3368" s="237" t="s">
        <v>5444</v>
      </c>
      <c r="C3368" s="237" t="s">
        <v>5445</v>
      </c>
      <c r="D3368" s="237" t="s">
        <v>3004</v>
      </c>
      <c r="E3368" s="237">
        <v>0</v>
      </c>
      <c r="F3368" s="237" t="s">
        <v>2484</v>
      </c>
      <c r="G3368" s="237" t="s">
        <v>25</v>
      </c>
      <c r="H3368" s="237">
        <v>2</v>
      </c>
      <c r="I3368" s="237" t="s">
        <v>17</v>
      </c>
      <c r="J3368" s="237" t="s">
        <v>17</v>
      </c>
      <c r="K3368" s="237" t="s">
        <v>5499</v>
      </c>
      <c r="L3368" s="238">
        <v>44620</v>
      </c>
      <c r="M3368" s="237" t="s">
        <v>20</v>
      </c>
    </row>
    <row r="3369" spans="1:13" x14ac:dyDescent="0.35">
      <c r="A3369" s="239" t="s">
        <v>5443</v>
      </c>
      <c r="B3369" s="239" t="s">
        <v>5444</v>
      </c>
      <c r="C3369" s="239" t="s">
        <v>5445</v>
      </c>
      <c r="D3369" s="239" t="s">
        <v>3006</v>
      </c>
      <c r="E3369" s="239">
        <v>0</v>
      </c>
      <c r="F3369" s="239" t="s">
        <v>2484</v>
      </c>
      <c r="G3369" s="239" t="s">
        <v>25</v>
      </c>
      <c r="H3369" s="239">
        <v>2</v>
      </c>
      <c r="I3369" s="239" t="s">
        <v>17</v>
      </c>
      <c r="J3369" s="239" t="s">
        <v>17</v>
      </c>
      <c r="K3369" s="239" t="s">
        <v>5500</v>
      </c>
      <c r="L3369" s="240">
        <v>44620</v>
      </c>
      <c r="M3369" s="239" t="s">
        <v>20</v>
      </c>
    </row>
    <row r="3370" spans="1:13" x14ac:dyDescent="0.35">
      <c r="A3370" s="237" t="s">
        <v>5443</v>
      </c>
      <c r="B3370" s="237" t="s">
        <v>5444</v>
      </c>
      <c r="C3370" s="237" t="s">
        <v>5445</v>
      </c>
      <c r="D3370" s="237" t="s">
        <v>3008</v>
      </c>
      <c r="E3370" s="237">
        <v>1</v>
      </c>
      <c r="F3370" s="237" t="s">
        <v>2484</v>
      </c>
      <c r="G3370" s="237" t="s">
        <v>25</v>
      </c>
      <c r="H3370" s="237">
        <v>2</v>
      </c>
      <c r="I3370" s="237" t="s">
        <v>17</v>
      </c>
      <c r="J3370" s="237" t="s">
        <v>17</v>
      </c>
      <c r="K3370" s="237" t="s">
        <v>5501</v>
      </c>
      <c r="L3370" s="238">
        <v>44620</v>
      </c>
      <c r="M3370" s="237" t="s">
        <v>20</v>
      </c>
    </row>
    <row r="3371" spans="1:13" x14ac:dyDescent="0.35">
      <c r="A3371" s="239" t="s">
        <v>5443</v>
      </c>
      <c r="B3371" s="239" t="s">
        <v>5444</v>
      </c>
      <c r="C3371" s="239" t="s">
        <v>5445</v>
      </c>
      <c r="D3371" s="239" t="s">
        <v>3010</v>
      </c>
      <c r="E3371" s="239">
        <v>0</v>
      </c>
      <c r="F3371" s="239" t="s">
        <v>2484</v>
      </c>
      <c r="G3371" s="239" t="s">
        <v>25</v>
      </c>
      <c r="H3371" s="239">
        <v>2</v>
      </c>
      <c r="I3371" s="239" t="s">
        <v>17</v>
      </c>
      <c r="J3371" s="239" t="s">
        <v>17</v>
      </c>
      <c r="K3371" s="239" t="s">
        <v>5502</v>
      </c>
      <c r="L3371" s="240">
        <v>44620</v>
      </c>
      <c r="M3371" s="239" t="s">
        <v>20</v>
      </c>
    </row>
    <row r="3372" spans="1:13" x14ac:dyDescent="0.35">
      <c r="A3372" s="237" t="s">
        <v>5443</v>
      </c>
      <c r="B3372" s="237" t="s">
        <v>5444</v>
      </c>
      <c r="C3372" s="237" t="s">
        <v>5445</v>
      </c>
      <c r="D3372" s="237" t="s">
        <v>3012</v>
      </c>
      <c r="E3372" s="237">
        <v>0</v>
      </c>
      <c r="F3372" s="237" t="s">
        <v>2484</v>
      </c>
      <c r="G3372" s="237" t="s">
        <v>25</v>
      </c>
      <c r="H3372" s="237">
        <v>2</v>
      </c>
      <c r="I3372" s="237" t="s">
        <v>17</v>
      </c>
      <c r="J3372" s="237" t="s">
        <v>17</v>
      </c>
      <c r="K3372" s="237" t="s">
        <v>5503</v>
      </c>
      <c r="L3372" s="238">
        <v>44620</v>
      </c>
      <c r="M3372" s="237" t="s">
        <v>20</v>
      </c>
    </row>
    <row r="3373" spans="1:13" x14ac:dyDescent="0.35">
      <c r="A3373" s="239" t="s">
        <v>5443</v>
      </c>
      <c r="B3373" s="239" t="s">
        <v>5444</v>
      </c>
      <c r="C3373" s="239" t="s">
        <v>5445</v>
      </c>
      <c r="D3373" s="239" t="s">
        <v>3027</v>
      </c>
      <c r="E3373" s="239">
        <v>0</v>
      </c>
      <c r="F3373" s="239" t="s">
        <v>2484</v>
      </c>
      <c r="G3373" s="239" t="s">
        <v>25</v>
      </c>
      <c r="H3373" s="239">
        <v>2</v>
      </c>
      <c r="I3373" s="239" t="s">
        <v>17</v>
      </c>
      <c r="J3373" s="239" t="s">
        <v>17</v>
      </c>
      <c r="K3373" s="239" t="s">
        <v>5504</v>
      </c>
      <c r="L3373" s="240">
        <v>44620</v>
      </c>
      <c r="M3373" s="239" t="s">
        <v>20</v>
      </c>
    </row>
    <row r="3374" spans="1:13" x14ac:dyDescent="0.35">
      <c r="A3374" s="237" t="s">
        <v>5443</v>
      </c>
      <c r="B3374" s="237" t="s">
        <v>5444</v>
      </c>
      <c r="C3374" s="237" t="s">
        <v>5445</v>
      </c>
      <c r="D3374" s="237" t="s">
        <v>3014</v>
      </c>
      <c r="E3374" s="237">
        <v>0</v>
      </c>
      <c r="F3374" s="237" t="s">
        <v>2484</v>
      </c>
      <c r="G3374" s="237" t="s">
        <v>25</v>
      </c>
      <c r="H3374" s="237">
        <v>2</v>
      </c>
      <c r="I3374" s="237" t="s">
        <v>17</v>
      </c>
      <c r="J3374" s="237" t="s">
        <v>17</v>
      </c>
      <c r="K3374" s="237" t="s">
        <v>5505</v>
      </c>
      <c r="L3374" s="238">
        <v>44620</v>
      </c>
      <c r="M3374" s="237" t="s">
        <v>20</v>
      </c>
    </row>
    <row r="3375" spans="1:13" x14ac:dyDescent="0.35">
      <c r="A3375" s="239" t="s">
        <v>5443</v>
      </c>
      <c r="B3375" s="239" t="s">
        <v>5444</v>
      </c>
      <c r="C3375" s="239" t="s">
        <v>5445</v>
      </c>
      <c r="D3375" s="239" t="s">
        <v>3016</v>
      </c>
      <c r="E3375" s="239">
        <v>0</v>
      </c>
      <c r="F3375" s="239" t="s">
        <v>2484</v>
      </c>
      <c r="G3375" s="239" t="s">
        <v>25</v>
      </c>
      <c r="H3375" s="239">
        <v>2</v>
      </c>
      <c r="I3375" s="239" t="s">
        <v>17</v>
      </c>
      <c r="J3375" s="239" t="s">
        <v>17</v>
      </c>
      <c r="K3375" s="239" t="s">
        <v>5506</v>
      </c>
      <c r="L3375" s="240">
        <v>44620</v>
      </c>
      <c r="M3375" s="239" t="s">
        <v>20</v>
      </c>
    </row>
    <row r="3376" spans="1:13" x14ac:dyDescent="0.35">
      <c r="A3376" s="237" t="s">
        <v>5443</v>
      </c>
      <c r="B3376" s="237" t="s">
        <v>5444</v>
      </c>
      <c r="C3376" s="237" t="s">
        <v>5445</v>
      </c>
      <c r="D3376" s="237" t="s">
        <v>2483</v>
      </c>
      <c r="E3376" s="237">
        <v>0</v>
      </c>
      <c r="F3376" s="237" t="s">
        <v>2484</v>
      </c>
      <c r="G3376" s="237" t="s">
        <v>25</v>
      </c>
      <c r="H3376" s="237">
        <v>2</v>
      </c>
      <c r="I3376" s="237" t="s">
        <v>17</v>
      </c>
      <c r="J3376" s="237" t="s">
        <v>17</v>
      </c>
      <c r="K3376" s="237" t="s">
        <v>5507</v>
      </c>
      <c r="L3376" s="238">
        <v>44620</v>
      </c>
      <c r="M3376" s="237" t="s">
        <v>20</v>
      </c>
    </row>
    <row r="3377" spans="1:13" x14ac:dyDescent="0.35">
      <c r="A3377" s="239" t="s">
        <v>5508</v>
      </c>
      <c r="B3377" s="239" t="s">
        <v>5509</v>
      </c>
      <c r="C3377" s="239" t="s">
        <v>5510</v>
      </c>
      <c r="D3377" s="239" t="s">
        <v>59</v>
      </c>
      <c r="E3377" s="239" t="s">
        <v>17</v>
      </c>
      <c r="F3377" s="239" t="s">
        <v>17</v>
      </c>
      <c r="G3377" s="239"/>
      <c r="H3377" s="239">
        <v>0</v>
      </c>
      <c r="I3377" s="239" t="s">
        <v>17</v>
      </c>
      <c r="J3377" s="239" t="s">
        <v>17</v>
      </c>
      <c r="K3377" s="239" t="s">
        <v>5511</v>
      </c>
      <c r="L3377" s="240">
        <v>44622</v>
      </c>
      <c r="M3377" s="239" t="s">
        <v>20</v>
      </c>
    </row>
    <row r="3378" spans="1:13" x14ac:dyDescent="0.35">
      <c r="A3378" s="237" t="s">
        <v>5508</v>
      </c>
      <c r="B3378" s="237" t="s">
        <v>5509</v>
      </c>
      <c r="C3378" s="237" t="s">
        <v>5510</v>
      </c>
      <c r="D3378" s="237" t="s">
        <v>61</v>
      </c>
      <c r="E3378" s="237" t="s">
        <v>17</v>
      </c>
      <c r="F3378" s="237" t="s">
        <v>17</v>
      </c>
      <c r="G3378" s="237"/>
      <c r="H3378" s="237">
        <v>0</v>
      </c>
      <c r="I3378" s="237" t="s">
        <v>17</v>
      </c>
      <c r="J3378" s="237" t="s">
        <v>17</v>
      </c>
      <c r="K3378" s="237" t="s">
        <v>5512</v>
      </c>
      <c r="L3378" s="238">
        <v>44622</v>
      </c>
      <c r="M3378" s="237" t="s">
        <v>20</v>
      </c>
    </row>
    <row r="3379" spans="1:13" x14ac:dyDescent="0.35">
      <c r="A3379" s="239" t="s">
        <v>5508</v>
      </c>
      <c r="B3379" s="239" t="s">
        <v>5509</v>
      </c>
      <c r="C3379" s="239" t="s">
        <v>5510</v>
      </c>
      <c r="D3379" s="239" t="s">
        <v>16</v>
      </c>
      <c r="E3379" s="239" t="s">
        <v>17</v>
      </c>
      <c r="F3379" s="239" t="s">
        <v>17</v>
      </c>
      <c r="G3379" s="239" t="s">
        <v>22</v>
      </c>
      <c r="H3379" s="239">
        <v>3</v>
      </c>
      <c r="I3379" s="239" t="s">
        <v>17</v>
      </c>
      <c r="J3379" s="239" t="s">
        <v>17</v>
      </c>
      <c r="K3379" s="239" t="s">
        <v>5513</v>
      </c>
      <c r="L3379" s="240">
        <v>44622</v>
      </c>
      <c r="M3379" s="239" t="s">
        <v>20</v>
      </c>
    </row>
    <row r="3380" spans="1:13" x14ac:dyDescent="0.35">
      <c r="A3380" s="237" t="s">
        <v>5508</v>
      </c>
      <c r="B3380" s="237" t="s">
        <v>5509</v>
      </c>
      <c r="C3380" s="237" t="s">
        <v>5510</v>
      </c>
      <c r="D3380" s="237" t="s">
        <v>21</v>
      </c>
      <c r="E3380" s="237" t="s">
        <v>17</v>
      </c>
      <c r="F3380" s="237" t="s">
        <v>17</v>
      </c>
      <c r="G3380" s="237" t="s">
        <v>22</v>
      </c>
      <c r="H3380" s="237">
        <v>3</v>
      </c>
      <c r="I3380" s="237" t="s">
        <v>17</v>
      </c>
      <c r="J3380" s="237" t="s">
        <v>17</v>
      </c>
      <c r="K3380" s="237" t="s">
        <v>5514</v>
      </c>
      <c r="L3380" s="238">
        <v>44622</v>
      </c>
      <c r="M3380" s="237" t="s">
        <v>20</v>
      </c>
    </row>
    <row r="3381" spans="1:13" x14ac:dyDescent="0.35">
      <c r="A3381" s="239" t="s">
        <v>5508</v>
      </c>
      <c r="B3381" s="239" t="s">
        <v>5509</v>
      </c>
      <c r="C3381" s="239" t="s">
        <v>5510</v>
      </c>
      <c r="D3381" s="239" t="s">
        <v>2423</v>
      </c>
      <c r="E3381" s="239" t="s">
        <v>17</v>
      </c>
      <c r="F3381" s="239" t="s">
        <v>17</v>
      </c>
      <c r="G3381" s="239" t="s">
        <v>22</v>
      </c>
      <c r="H3381" s="239">
        <v>3</v>
      </c>
      <c r="I3381" s="239" t="s">
        <v>17</v>
      </c>
      <c r="J3381" s="239" t="s">
        <v>17</v>
      </c>
      <c r="K3381" s="239" t="s">
        <v>5515</v>
      </c>
      <c r="L3381" s="240">
        <v>44622</v>
      </c>
      <c r="M3381" s="239" t="s">
        <v>20</v>
      </c>
    </row>
    <row r="3382" spans="1:13" x14ac:dyDescent="0.35">
      <c r="A3382" s="237" t="s">
        <v>5508</v>
      </c>
      <c r="B3382" s="237" t="s">
        <v>5509</v>
      </c>
      <c r="C3382" s="237" t="s">
        <v>5510</v>
      </c>
      <c r="D3382" s="237" t="s">
        <v>28</v>
      </c>
      <c r="E3382" s="237" t="s">
        <v>17</v>
      </c>
      <c r="F3382" s="237" t="s">
        <v>17</v>
      </c>
      <c r="G3382" s="237" t="s">
        <v>22</v>
      </c>
      <c r="H3382" s="237">
        <v>3</v>
      </c>
      <c r="I3382" s="237" t="s">
        <v>17</v>
      </c>
      <c r="J3382" s="237" t="s">
        <v>17</v>
      </c>
      <c r="K3382" s="237" t="s">
        <v>5516</v>
      </c>
      <c r="L3382" s="238">
        <v>44622</v>
      </c>
      <c r="M3382" s="237" t="s">
        <v>20</v>
      </c>
    </row>
    <row r="3383" spans="1:13" x14ac:dyDescent="0.35">
      <c r="A3383" s="239" t="s">
        <v>5508</v>
      </c>
      <c r="B3383" s="239" t="s">
        <v>5509</v>
      </c>
      <c r="C3383" s="239" t="s">
        <v>5510</v>
      </c>
      <c r="D3383" s="239" t="s">
        <v>692</v>
      </c>
      <c r="E3383" s="239">
        <v>0</v>
      </c>
      <c r="F3383" s="239" t="s">
        <v>5517</v>
      </c>
      <c r="G3383" s="239" t="s">
        <v>25</v>
      </c>
      <c r="H3383" s="239">
        <v>2</v>
      </c>
      <c r="I3383" s="239" t="s">
        <v>5518</v>
      </c>
      <c r="J3383" s="239" t="s">
        <v>5519</v>
      </c>
      <c r="K3383" s="239" t="s">
        <v>5520</v>
      </c>
      <c r="L3383" s="240">
        <v>44622</v>
      </c>
      <c r="M3383" s="239" t="s">
        <v>20</v>
      </c>
    </row>
    <row r="3384" spans="1:13" x14ac:dyDescent="0.35">
      <c r="A3384" s="237" t="s">
        <v>5508</v>
      </c>
      <c r="B3384" s="237" t="s">
        <v>5509</v>
      </c>
      <c r="C3384" s="237" t="s">
        <v>5510</v>
      </c>
      <c r="D3384" s="237" t="s">
        <v>24</v>
      </c>
      <c r="E3384" s="237">
        <v>5</v>
      </c>
      <c r="F3384" s="237" t="s">
        <v>17</v>
      </c>
      <c r="G3384" s="237" t="s">
        <v>25</v>
      </c>
      <c r="H3384" s="237">
        <v>2</v>
      </c>
      <c r="I3384" s="237" t="s">
        <v>17</v>
      </c>
      <c r="J3384" s="237" t="s">
        <v>84</v>
      </c>
      <c r="K3384" s="237" t="s">
        <v>5521</v>
      </c>
      <c r="L3384" s="238">
        <v>44622</v>
      </c>
      <c r="M3384" s="237" t="s">
        <v>20</v>
      </c>
    </row>
    <row r="3385" spans="1:13" x14ac:dyDescent="0.35">
      <c r="A3385" s="239" t="s">
        <v>5508</v>
      </c>
      <c r="B3385" s="239" t="s">
        <v>5509</v>
      </c>
      <c r="C3385" s="239" t="s">
        <v>5510</v>
      </c>
      <c r="D3385" s="239" t="s">
        <v>30</v>
      </c>
      <c r="E3385" s="239" t="s">
        <v>17</v>
      </c>
      <c r="F3385" s="239" t="s">
        <v>17</v>
      </c>
      <c r="G3385" s="239" t="s">
        <v>22</v>
      </c>
      <c r="H3385" s="239">
        <v>3</v>
      </c>
      <c r="I3385" s="239" t="s">
        <v>17</v>
      </c>
      <c r="J3385" s="239" t="s">
        <v>17</v>
      </c>
      <c r="K3385" s="239" t="s">
        <v>5522</v>
      </c>
      <c r="L3385" s="240">
        <v>44622</v>
      </c>
      <c r="M3385" s="239" t="s">
        <v>20</v>
      </c>
    </row>
    <row r="3386" spans="1:13" x14ac:dyDescent="0.35">
      <c r="A3386" s="237" t="s">
        <v>5508</v>
      </c>
      <c r="B3386" s="237" t="s">
        <v>5509</v>
      </c>
      <c r="C3386" s="237" t="s">
        <v>5510</v>
      </c>
      <c r="D3386" s="237" t="s">
        <v>32</v>
      </c>
      <c r="E3386" s="237" t="s">
        <v>17</v>
      </c>
      <c r="F3386" s="237" t="s">
        <v>17</v>
      </c>
      <c r="G3386" s="237" t="s">
        <v>22</v>
      </c>
      <c r="H3386" s="237">
        <v>3</v>
      </c>
      <c r="I3386" s="237" t="s">
        <v>17</v>
      </c>
      <c r="J3386" s="237" t="s">
        <v>17</v>
      </c>
      <c r="K3386" s="237" t="s">
        <v>5523</v>
      </c>
      <c r="L3386" s="238">
        <v>44622</v>
      </c>
      <c r="M3386" s="237" t="s">
        <v>20</v>
      </c>
    </row>
    <row r="3387" spans="1:13" x14ac:dyDescent="0.35">
      <c r="A3387" s="239" t="s">
        <v>1350</v>
      </c>
      <c r="B3387" s="239" t="s">
        <v>1351</v>
      </c>
      <c r="C3387" s="239" t="s">
        <v>1352</v>
      </c>
      <c r="D3387" s="239" t="s">
        <v>779</v>
      </c>
      <c r="E3387" s="239">
        <v>1582892</v>
      </c>
      <c r="F3387" s="239" t="s">
        <v>5459</v>
      </c>
      <c r="G3387" s="239" t="s">
        <v>25</v>
      </c>
      <c r="H3387" s="239">
        <v>2</v>
      </c>
      <c r="I3387" s="239" t="s">
        <v>5524</v>
      </c>
      <c r="J3387" s="239" t="s">
        <v>5525</v>
      </c>
      <c r="K3387" s="239" t="s">
        <v>5526</v>
      </c>
      <c r="L3387" s="240">
        <v>44622</v>
      </c>
      <c r="M3387" s="239" t="s">
        <v>887</v>
      </c>
    </row>
    <row r="3388" spans="1:13" x14ac:dyDescent="0.35">
      <c r="A3388" s="237" t="s">
        <v>1350</v>
      </c>
      <c r="B3388" s="237" t="s">
        <v>1351</v>
      </c>
      <c r="C3388" s="237" t="s">
        <v>1352</v>
      </c>
      <c r="D3388" s="237" t="s">
        <v>682</v>
      </c>
      <c r="E3388" s="237">
        <v>1582892</v>
      </c>
      <c r="F3388" s="237" t="s">
        <v>5459</v>
      </c>
      <c r="G3388" s="237" t="s">
        <v>25</v>
      </c>
      <c r="H3388" s="237">
        <v>2</v>
      </c>
      <c r="I3388" s="237" t="s">
        <v>5524</v>
      </c>
      <c r="J3388" s="237" t="s">
        <v>5527</v>
      </c>
      <c r="K3388" s="237" t="s">
        <v>5528</v>
      </c>
      <c r="L3388" s="238">
        <v>44622</v>
      </c>
      <c r="M3388" s="237" t="s">
        <v>887</v>
      </c>
    </row>
    <row r="3389" spans="1:13" x14ac:dyDescent="0.35">
      <c r="A3389" s="239" t="s">
        <v>1350</v>
      </c>
      <c r="B3389" s="239" t="s">
        <v>1351</v>
      </c>
      <c r="C3389" s="239" t="s">
        <v>1352</v>
      </c>
      <c r="D3389" s="239" t="s">
        <v>696</v>
      </c>
      <c r="E3389" s="239">
        <v>6147400</v>
      </c>
      <c r="F3389" s="239" t="s">
        <v>5529</v>
      </c>
      <c r="G3389" s="239" t="s">
        <v>25</v>
      </c>
      <c r="H3389" s="239">
        <v>2</v>
      </c>
      <c r="I3389" s="239" t="s">
        <v>5530</v>
      </c>
      <c r="J3389" s="239" t="s">
        <v>5531</v>
      </c>
      <c r="K3389" s="239" t="s">
        <v>5532</v>
      </c>
      <c r="L3389" s="240">
        <v>44622</v>
      </c>
      <c r="M3389" s="239" t="s">
        <v>887</v>
      </c>
    </row>
    <row r="3390" spans="1:13" x14ac:dyDescent="0.35">
      <c r="A3390" s="237" t="s">
        <v>1350</v>
      </c>
      <c r="B3390" s="237" t="s">
        <v>1351</v>
      </c>
      <c r="C3390" s="237" t="s">
        <v>1352</v>
      </c>
      <c r="D3390" s="237" t="s">
        <v>706</v>
      </c>
      <c r="E3390" s="237">
        <v>0</v>
      </c>
      <c r="F3390" s="237" t="s">
        <v>5459</v>
      </c>
      <c r="G3390" s="237" t="s">
        <v>25</v>
      </c>
      <c r="H3390" s="237">
        <v>2</v>
      </c>
      <c r="I3390" s="237" t="s">
        <v>5524</v>
      </c>
      <c r="J3390" s="237" t="s">
        <v>5531</v>
      </c>
      <c r="K3390" s="237" t="s">
        <v>5533</v>
      </c>
      <c r="L3390" s="238">
        <v>44622</v>
      </c>
      <c r="M3390" s="237" t="s">
        <v>887</v>
      </c>
    </row>
    <row r="3391" spans="1:13" x14ac:dyDescent="0.35">
      <c r="A3391" s="239" t="s">
        <v>1350</v>
      </c>
      <c r="B3391" s="239" t="s">
        <v>1351</v>
      </c>
      <c r="C3391" s="239" t="s">
        <v>1352</v>
      </c>
      <c r="D3391" s="239" t="s">
        <v>698</v>
      </c>
      <c r="E3391" s="239">
        <v>1582892</v>
      </c>
      <c r="F3391" s="239" t="s">
        <v>5459</v>
      </c>
      <c r="G3391" s="239" t="s">
        <v>25</v>
      </c>
      <c r="H3391" s="239">
        <v>2</v>
      </c>
      <c r="I3391" s="239" t="s">
        <v>5524</v>
      </c>
      <c r="J3391" s="239" t="s">
        <v>5531</v>
      </c>
      <c r="K3391" s="239" t="s">
        <v>5534</v>
      </c>
      <c r="L3391" s="240">
        <v>44622</v>
      </c>
      <c r="M3391" s="239" t="s">
        <v>887</v>
      </c>
    </row>
    <row r="3392" spans="1:13" x14ac:dyDescent="0.35">
      <c r="A3392" s="237" t="s">
        <v>1350</v>
      </c>
      <c r="B3392" s="237" t="s">
        <v>1351</v>
      </c>
      <c r="C3392" s="237" t="s">
        <v>1352</v>
      </c>
      <c r="D3392" s="237" t="s">
        <v>704</v>
      </c>
      <c r="E3392" s="237">
        <v>0</v>
      </c>
      <c r="F3392" s="237" t="s">
        <v>1196</v>
      </c>
      <c r="G3392" s="237" t="s">
        <v>22</v>
      </c>
      <c r="H3392" s="237">
        <v>3</v>
      </c>
      <c r="I3392" s="237" t="s">
        <v>17</v>
      </c>
      <c r="J3392" s="237" t="s">
        <v>5531</v>
      </c>
      <c r="K3392" s="237" t="s">
        <v>5535</v>
      </c>
      <c r="L3392" s="238">
        <v>44622</v>
      </c>
      <c r="M3392" s="237" t="s">
        <v>887</v>
      </c>
    </row>
    <row r="3393" spans="1:13" x14ac:dyDescent="0.35">
      <c r="A3393" s="239" t="s">
        <v>1350</v>
      </c>
      <c r="B3393" s="239" t="s">
        <v>1351</v>
      </c>
      <c r="C3393" s="239" t="s">
        <v>1352</v>
      </c>
      <c r="D3393" s="239" t="s">
        <v>692</v>
      </c>
      <c r="E3393" s="239">
        <v>0</v>
      </c>
      <c r="F3393" s="239" t="s">
        <v>1196</v>
      </c>
      <c r="G3393" s="239" t="s">
        <v>22</v>
      </c>
      <c r="H3393" s="239">
        <v>3</v>
      </c>
      <c r="I3393" s="239" t="s">
        <v>17</v>
      </c>
      <c r="J3393" s="239" t="s">
        <v>5531</v>
      </c>
      <c r="K3393" s="239" t="s">
        <v>5536</v>
      </c>
      <c r="L3393" s="240">
        <v>44622</v>
      </c>
      <c r="M3393" s="239" t="s">
        <v>887</v>
      </c>
    </row>
    <row r="3394" spans="1:13" x14ac:dyDescent="0.35">
      <c r="A3394" s="237" t="s">
        <v>1350</v>
      </c>
      <c r="B3394" s="237" t="s">
        <v>1351</v>
      </c>
      <c r="C3394" s="237" t="s">
        <v>1352</v>
      </c>
      <c r="D3394" s="237" t="s">
        <v>702</v>
      </c>
      <c r="E3394" s="237">
        <v>1582892</v>
      </c>
      <c r="F3394" s="237" t="s">
        <v>5459</v>
      </c>
      <c r="G3394" s="237" t="s">
        <v>25</v>
      </c>
      <c r="H3394" s="237">
        <v>2</v>
      </c>
      <c r="I3394" s="237" t="s">
        <v>5524</v>
      </c>
      <c r="J3394" s="237" t="s">
        <v>5537</v>
      </c>
      <c r="K3394" s="237" t="s">
        <v>5538</v>
      </c>
      <c r="L3394" s="238">
        <v>44622</v>
      </c>
      <c r="M3394" s="237" t="s">
        <v>887</v>
      </c>
    </row>
    <row r="3395" spans="1:13" x14ac:dyDescent="0.35">
      <c r="A3395" s="239" t="s">
        <v>5508</v>
      </c>
      <c r="B3395" s="239" t="s">
        <v>5509</v>
      </c>
      <c r="C3395" s="239" t="s">
        <v>5510</v>
      </c>
      <c r="D3395" s="239" t="s">
        <v>3004</v>
      </c>
      <c r="E3395" s="239">
        <v>0</v>
      </c>
      <c r="F3395" s="239" t="s">
        <v>2484</v>
      </c>
      <c r="G3395" s="239" t="s">
        <v>25</v>
      </c>
      <c r="H3395" s="239">
        <v>2</v>
      </c>
      <c r="I3395" s="239" t="s">
        <v>17</v>
      </c>
      <c r="J3395" s="239" t="s">
        <v>17</v>
      </c>
      <c r="K3395" s="239" t="s">
        <v>5539</v>
      </c>
      <c r="L3395" s="240">
        <v>44622</v>
      </c>
      <c r="M3395" s="239" t="s">
        <v>20</v>
      </c>
    </row>
    <row r="3396" spans="1:13" x14ac:dyDescent="0.35">
      <c r="A3396" s="237" t="s">
        <v>5508</v>
      </c>
      <c r="B3396" s="237" t="s">
        <v>5509</v>
      </c>
      <c r="C3396" s="237" t="s">
        <v>5510</v>
      </c>
      <c r="D3396" s="237" t="s">
        <v>3006</v>
      </c>
      <c r="E3396" s="237">
        <v>2</v>
      </c>
      <c r="F3396" s="237" t="s">
        <v>2484</v>
      </c>
      <c r="G3396" s="237" t="s">
        <v>25</v>
      </c>
      <c r="H3396" s="237">
        <v>2</v>
      </c>
      <c r="I3396" s="237" t="s">
        <v>17</v>
      </c>
      <c r="J3396" s="237" t="s">
        <v>17</v>
      </c>
      <c r="K3396" s="237" t="s">
        <v>5540</v>
      </c>
      <c r="L3396" s="238">
        <v>44622</v>
      </c>
      <c r="M3396" s="237" t="s">
        <v>20</v>
      </c>
    </row>
    <row r="3397" spans="1:13" x14ac:dyDescent="0.35">
      <c r="A3397" s="239" t="s">
        <v>5508</v>
      </c>
      <c r="B3397" s="239" t="s">
        <v>5509</v>
      </c>
      <c r="C3397" s="239" t="s">
        <v>5510</v>
      </c>
      <c r="D3397" s="239" t="s">
        <v>3008</v>
      </c>
      <c r="E3397" s="239">
        <v>3</v>
      </c>
      <c r="F3397" s="239" t="s">
        <v>2484</v>
      </c>
      <c r="G3397" s="239" t="s">
        <v>25</v>
      </c>
      <c r="H3397" s="239">
        <v>2</v>
      </c>
      <c r="I3397" s="239" t="s">
        <v>17</v>
      </c>
      <c r="J3397" s="239" t="s">
        <v>17</v>
      </c>
      <c r="K3397" s="239" t="s">
        <v>5541</v>
      </c>
      <c r="L3397" s="240">
        <v>44622</v>
      </c>
      <c r="M3397" s="239" t="s">
        <v>20</v>
      </c>
    </row>
    <row r="3398" spans="1:13" x14ac:dyDescent="0.35">
      <c r="A3398" s="237" t="s">
        <v>5508</v>
      </c>
      <c r="B3398" s="237" t="s">
        <v>5509</v>
      </c>
      <c r="C3398" s="237" t="s">
        <v>5510</v>
      </c>
      <c r="D3398" s="237" t="s">
        <v>3010</v>
      </c>
      <c r="E3398" s="237">
        <v>3</v>
      </c>
      <c r="F3398" s="237" t="s">
        <v>2484</v>
      </c>
      <c r="G3398" s="237" t="s">
        <v>25</v>
      </c>
      <c r="H3398" s="237">
        <v>2</v>
      </c>
      <c r="I3398" s="237" t="s">
        <v>17</v>
      </c>
      <c r="J3398" s="237" t="s">
        <v>17</v>
      </c>
      <c r="K3398" s="237" t="s">
        <v>5542</v>
      </c>
      <c r="L3398" s="238">
        <v>44622</v>
      </c>
      <c r="M3398" s="237" t="s">
        <v>20</v>
      </c>
    </row>
    <row r="3399" spans="1:13" x14ac:dyDescent="0.35">
      <c r="A3399" s="239" t="s">
        <v>5508</v>
      </c>
      <c r="B3399" s="239" t="s">
        <v>5509</v>
      </c>
      <c r="C3399" s="239" t="s">
        <v>5510</v>
      </c>
      <c r="D3399" s="239" t="s">
        <v>3012</v>
      </c>
      <c r="E3399" s="239">
        <v>3</v>
      </c>
      <c r="F3399" s="239" t="s">
        <v>2484</v>
      </c>
      <c r="G3399" s="239" t="s">
        <v>25</v>
      </c>
      <c r="H3399" s="239">
        <v>2</v>
      </c>
      <c r="I3399" s="239" t="s">
        <v>17</v>
      </c>
      <c r="J3399" s="239" t="s">
        <v>17</v>
      </c>
      <c r="K3399" s="239" t="s">
        <v>5543</v>
      </c>
      <c r="L3399" s="240">
        <v>44622</v>
      </c>
      <c r="M3399" s="239" t="s">
        <v>20</v>
      </c>
    </row>
    <row r="3400" spans="1:13" x14ac:dyDescent="0.35">
      <c r="A3400" s="237" t="s">
        <v>5508</v>
      </c>
      <c r="B3400" s="237" t="s">
        <v>5509</v>
      </c>
      <c r="C3400" s="237" t="s">
        <v>5510</v>
      </c>
      <c r="D3400" s="237" t="s">
        <v>3027</v>
      </c>
      <c r="E3400" s="237">
        <v>3</v>
      </c>
      <c r="F3400" s="237" t="s">
        <v>2484</v>
      </c>
      <c r="G3400" s="237" t="s">
        <v>25</v>
      </c>
      <c r="H3400" s="237">
        <v>2</v>
      </c>
      <c r="I3400" s="237" t="s">
        <v>17</v>
      </c>
      <c r="J3400" s="237" t="s">
        <v>17</v>
      </c>
      <c r="K3400" s="237" t="s">
        <v>5544</v>
      </c>
      <c r="L3400" s="238">
        <v>44622</v>
      </c>
      <c r="M3400" s="237" t="s">
        <v>20</v>
      </c>
    </row>
    <row r="3401" spans="1:13" x14ac:dyDescent="0.35">
      <c r="A3401" s="239" t="s">
        <v>5508</v>
      </c>
      <c r="B3401" s="239" t="s">
        <v>5509</v>
      </c>
      <c r="C3401" s="239" t="s">
        <v>5510</v>
      </c>
      <c r="D3401" s="239" t="s">
        <v>3014</v>
      </c>
      <c r="E3401" s="239">
        <v>3</v>
      </c>
      <c r="F3401" s="239" t="s">
        <v>2484</v>
      </c>
      <c r="G3401" s="239" t="s">
        <v>25</v>
      </c>
      <c r="H3401" s="239">
        <v>2</v>
      </c>
      <c r="I3401" s="239" t="s">
        <v>17</v>
      </c>
      <c r="J3401" s="239" t="s">
        <v>17</v>
      </c>
      <c r="K3401" s="239" t="s">
        <v>5545</v>
      </c>
      <c r="L3401" s="240">
        <v>44622</v>
      </c>
      <c r="M3401" s="239" t="s">
        <v>20</v>
      </c>
    </row>
    <row r="3402" spans="1:13" x14ac:dyDescent="0.35">
      <c r="A3402" s="237" t="s">
        <v>5508</v>
      </c>
      <c r="B3402" s="237" t="s">
        <v>5509</v>
      </c>
      <c r="C3402" s="237" t="s">
        <v>5510</v>
      </c>
      <c r="D3402" s="237" t="s">
        <v>3016</v>
      </c>
      <c r="E3402" s="237">
        <v>3</v>
      </c>
      <c r="F3402" s="237" t="s">
        <v>2484</v>
      </c>
      <c r="G3402" s="237" t="s">
        <v>25</v>
      </c>
      <c r="H3402" s="237">
        <v>2</v>
      </c>
      <c r="I3402" s="237" t="s">
        <v>17</v>
      </c>
      <c r="J3402" s="237" t="s">
        <v>17</v>
      </c>
      <c r="K3402" s="237" t="s">
        <v>5546</v>
      </c>
      <c r="L3402" s="238">
        <v>44622</v>
      </c>
      <c r="M3402" s="237" t="s">
        <v>20</v>
      </c>
    </row>
    <row r="3403" spans="1:13" x14ac:dyDescent="0.35">
      <c r="A3403" s="239" t="s">
        <v>5508</v>
      </c>
      <c r="B3403" s="239" t="s">
        <v>5509</v>
      </c>
      <c r="C3403" s="239" t="s">
        <v>5510</v>
      </c>
      <c r="D3403" s="239" t="s">
        <v>2483</v>
      </c>
      <c r="E3403" s="239">
        <v>3</v>
      </c>
      <c r="F3403" s="239" t="s">
        <v>2484</v>
      </c>
      <c r="G3403" s="239" t="s">
        <v>25</v>
      </c>
      <c r="H3403" s="239">
        <v>2</v>
      </c>
      <c r="I3403" s="239" t="s">
        <v>17</v>
      </c>
      <c r="J3403" s="239" t="s">
        <v>17</v>
      </c>
      <c r="K3403" s="239" t="s">
        <v>5547</v>
      </c>
      <c r="L3403" s="240">
        <v>44622</v>
      </c>
      <c r="M3403" s="239" t="s">
        <v>20</v>
      </c>
    </row>
    <row r="3404" spans="1:13" x14ac:dyDescent="0.35">
      <c r="A3404" s="237" t="s">
        <v>5548</v>
      </c>
      <c r="B3404" s="237" t="s">
        <v>5549</v>
      </c>
      <c r="C3404" s="237" t="s">
        <v>5550</v>
      </c>
      <c r="D3404" s="237" t="s">
        <v>3004</v>
      </c>
      <c r="E3404" s="237">
        <v>0</v>
      </c>
      <c r="F3404" s="237" t="s">
        <v>2484</v>
      </c>
      <c r="G3404" s="237" t="s">
        <v>25</v>
      </c>
      <c r="H3404" s="237">
        <v>2</v>
      </c>
      <c r="I3404" s="237" t="s">
        <v>17</v>
      </c>
      <c r="J3404" s="237" t="s">
        <v>17</v>
      </c>
      <c r="K3404" s="237" t="s">
        <v>5551</v>
      </c>
      <c r="L3404" s="238">
        <v>44626</v>
      </c>
      <c r="M3404" s="237" t="s">
        <v>20</v>
      </c>
    </row>
    <row r="3405" spans="1:13" x14ac:dyDescent="0.35">
      <c r="A3405" s="239" t="s">
        <v>5548</v>
      </c>
      <c r="B3405" s="239" t="s">
        <v>5549</v>
      </c>
      <c r="C3405" s="239" t="s">
        <v>5550</v>
      </c>
      <c r="D3405" s="239" t="s">
        <v>3006</v>
      </c>
      <c r="E3405" s="239">
        <v>0</v>
      </c>
      <c r="F3405" s="239" t="s">
        <v>2484</v>
      </c>
      <c r="G3405" s="239" t="s">
        <v>25</v>
      </c>
      <c r="H3405" s="239">
        <v>2</v>
      </c>
      <c r="I3405" s="239" t="s">
        <v>17</v>
      </c>
      <c r="J3405" s="239" t="s">
        <v>17</v>
      </c>
      <c r="K3405" s="239" t="s">
        <v>5552</v>
      </c>
      <c r="L3405" s="240">
        <v>44626</v>
      </c>
      <c r="M3405" s="239" t="s">
        <v>20</v>
      </c>
    </row>
    <row r="3406" spans="1:13" x14ac:dyDescent="0.35">
      <c r="A3406" s="237" t="s">
        <v>5548</v>
      </c>
      <c r="B3406" s="237" t="s">
        <v>5549</v>
      </c>
      <c r="C3406" s="237" t="s">
        <v>5550</v>
      </c>
      <c r="D3406" s="237" t="s">
        <v>3008</v>
      </c>
      <c r="E3406" s="237">
        <v>0</v>
      </c>
      <c r="F3406" s="237" t="s">
        <v>2484</v>
      </c>
      <c r="G3406" s="237" t="s">
        <v>25</v>
      </c>
      <c r="H3406" s="237">
        <v>2</v>
      </c>
      <c r="I3406" s="237" t="s">
        <v>17</v>
      </c>
      <c r="J3406" s="237" t="s">
        <v>17</v>
      </c>
      <c r="K3406" s="237" t="s">
        <v>5553</v>
      </c>
      <c r="L3406" s="238">
        <v>44626</v>
      </c>
      <c r="M3406" s="237" t="s">
        <v>20</v>
      </c>
    </row>
    <row r="3407" spans="1:13" x14ac:dyDescent="0.35">
      <c r="A3407" s="239" t="s">
        <v>5548</v>
      </c>
      <c r="B3407" s="239" t="s">
        <v>5549</v>
      </c>
      <c r="C3407" s="239" t="s">
        <v>5550</v>
      </c>
      <c r="D3407" s="239" t="s">
        <v>3010</v>
      </c>
      <c r="E3407" s="239">
        <v>0</v>
      </c>
      <c r="F3407" s="239" t="s">
        <v>2484</v>
      </c>
      <c r="G3407" s="239" t="s">
        <v>25</v>
      </c>
      <c r="H3407" s="239">
        <v>2</v>
      </c>
      <c r="I3407" s="239" t="s">
        <v>17</v>
      </c>
      <c r="J3407" s="239" t="s">
        <v>17</v>
      </c>
      <c r="K3407" s="239" t="s">
        <v>5554</v>
      </c>
      <c r="L3407" s="240">
        <v>44626</v>
      </c>
      <c r="M3407" s="239" t="s">
        <v>20</v>
      </c>
    </row>
    <row r="3408" spans="1:13" x14ac:dyDescent="0.35">
      <c r="A3408" s="237" t="s">
        <v>5548</v>
      </c>
      <c r="B3408" s="237" t="s">
        <v>5549</v>
      </c>
      <c r="C3408" s="237" t="s">
        <v>5550</v>
      </c>
      <c r="D3408" s="237" t="s">
        <v>3012</v>
      </c>
      <c r="E3408" s="237">
        <v>0</v>
      </c>
      <c r="F3408" s="237" t="s">
        <v>2484</v>
      </c>
      <c r="G3408" s="237" t="s">
        <v>25</v>
      </c>
      <c r="H3408" s="237">
        <v>2</v>
      </c>
      <c r="I3408" s="237" t="s">
        <v>17</v>
      </c>
      <c r="J3408" s="237" t="s">
        <v>17</v>
      </c>
      <c r="K3408" s="237" t="s">
        <v>5555</v>
      </c>
      <c r="L3408" s="238">
        <v>44626</v>
      </c>
      <c r="M3408" s="237" t="s">
        <v>20</v>
      </c>
    </row>
    <row r="3409" spans="1:13" x14ac:dyDescent="0.35">
      <c r="A3409" s="239" t="s">
        <v>5548</v>
      </c>
      <c r="B3409" s="239" t="s">
        <v>5549</v>
      </c>
      <c r="C3409" s="239" t="s">
        <v>5550</v>
      </c>
      <c r="D3409" s="239" t="s">
        <v>3027</v>
      </c>
      <c r="E3409" s="239">
        <v>0</v>
      </c>
      <c r="F3409" s="239" t="s">
        <v>2484</v>
      </c>
      <c r="G3409" s="239" t="s">
        <v>25</v>
      </c>
      <c r="H3409" s="239">
        <v>2</v>
      </c>
      <c r="I3409" s="239" t="s">
        <v>17</v>
      </c>
      <c r="J3409" s="239" t="s">
        <v>17</v>
      </c>
      <c r="K3409" s="239" t="s">
        <v>5556</v>
      </c>
      <c r="L3409" s="240">
        <v>44626</v>
      </c>
      <c r="M3409" s="239" t="s">
        <v>20</v>
      </c>
    </row>
    <row r="3410" spans="1:13" x14ac:dyDescent="0.35">
      <c r="A3410" s="237" t="s">
        <v>5548</v>
      </c>
      <c r="B3410" s="237" t="s">
        <v>5549</v>
      </c>
      <c r="C3410" s="237" t="s">
        <v>5550</v>
      </c>
      <c r="D3410" s="237" t="s">
        <v>3014</v>
      </c>
      <c r="E3410" s="237">
        <v>0</v>
      </c>
      <c r="F3410" s="237" t="s">
        <v>2484</v>
      </c>
      <c r="G3410" s="237" t="s">
        <v>25</v>
      </c>
      <c r="H3410" s="237">
        <v>2</v>
      </c>
      <c r="I3410" s="237" t="s">
        <v>17</v>
      </c>
      <c r="J3410" s="237" t="s">
        <v>17</v>
      </c>
      <c r="K3410" s="237" t="s">
        <v>5557</v>
      </c>
      <c r="L3410" s="238">
        <v>44626</v>
      </c>
      <c r="M3410" s="237" t="s">
        <v>20</v>
      </c>
    </row>
    <row r="3411" spans="1:13" x14ac:dyDescent="0.35">
      <c r="A3411" s="239" t="s">
        <v>5548</v>
      </c>
      <c r="B3411" s="239" t="s">
        <v>5549</v>
      </c>
      <c r="C3411" s="239" t="s">
        <v>5550</v>
      </c>
      <c r="D3411" s="239" t="s">
        <v>3016</v>
      </c>
      <c r="E3411" s="239">
        <v>1</v>
      </c>
      <c r="F3411" s="239" t="s">
        <v>2484</v>
      </c>
      <c r="G3411" s="239" t="s">
        <v>25</v>
      </c>
      <c r="H3411" s="239">
        <v>2</v>
      </c>
      <c r="I3411" s="239" t="s">
        <v>17</v>
      </c>
      <c r="J3411" s="239" t="s">
        <v>17</v>
      </c>
      <c r="K3411" s="239" t="s">
        <v>5558</v>
      </c>
      <c r="L3411" s="240">
        <v>44626</v>
      </c>
      <c r="M3411" s="239" t="s">
        <v>20</v>
      </c>
    </row>
    <row r="3412" spans="1:13" x14ac:dyDescent="0.35">
      <c r="A3412" s="237" t="s">
        <v>5548</v>
      </c>
      <c r="B3412" s="237" t="s">
        <v>5549</v>
      </c>
      <c r="C3412" s="237" t="s">
        <v>5550</v>
      </c>
      <c r="D3412" s="237" t="s">
        <v>2483</v>
      </c>
      <c r="E3412" s="237">
        <v>0</v>
      </c>
      <c r="F3412" s="237" t="s">
        <v>2484</v>
      </c>
      <c r="G3412" s="237" t="s">
        <v>25</v>
      </c>
      <c r="H3412" s="237">
        <v>2</v>
      </c>
      <c r="I3412" s="237" t="s">
        <v>17</v>
      </c>
      <c r="J3412" s="237" t="s">
        <v>17</v>
      </c>
      <c r="K3412" s="237" t="s">
        <v>5559</v>
      </c>
      <c r="L3412" s="238">
        <v>44626</v>
      </c>
      <c r="M3412" s="237" t="s">
        <v>20</v>
      </c>
    </row>
    <row r="3413" spans="1:13" x14ac:dyDescent="0.35">
      <c r="A3413" s="239" t="s">
        <v>5560</v>
      </c>
      <c r="B3413" s="239" t="s">
        <v>5561</v>
      </c>
      <c r="C3413" s="239" t="s">
        <v>5562</v>
      </c>
      <c r="D3413" s="239" t="s">
        <v>242</v>
      </c>
      <c r="E3413" s="239">
        <v>15700</v>
      </c>
      <c r="F3413" s="239" t="s">
        <v>5563</v>
      </c>
      <c r="G3413" s="239" t="s">
        <v>25</v>
      </c>
      <c r="H3413" s="239">
        <v>2</v>
      </c>
      <c r="I3413" s="239" t="s">
        <v>5564</v>
      </c>
      <c r="J3413" s="239" t="s">
        <v>5565</v>
      </c>
      <c r="K3413" s="239" t="s">
        <v>5566</v>
      </c>
      <c r="L3413" s="240">
        <v>44627</v>
      </c>
      <c r="M3413" s="239" t="s">
        <v>20</v>
      </c>
    </row>
    <row r="3414" spans="1:13" x14ac:dyDescent="0.35">
      <c r="A3414" s="237" t="s">
        <v>5560</v>
      </c>
      <c r="B3414" s="237" t="s">
        <v>5561</v>
      </c>
      <c r="C3414" s="237" t="s">
        <v>5562</v>
      </c>
      <c r="D3414" s="237" t="s">
        <v>57</v>
      </c>
      <c r="E3414" s="237">
        <v>0</v>
      </c>
      <c r="F3414" s="237" t="s">
        <v>5567</v>
      </c>
      <c r="G3414" s="237" t="s">
        <v>25</v>
      </c>
      <c r="H3414" s="237">
        <v>2</v>
      </c>
      <c r="I3414" s="237" t="s">
        <v>1773</v>
      </c>
      <c r="J3414" s="237" t="s">
        <v>5568</v>
      </c>
      <c r="K3414" s="237" t="s">
        <v>5569</v>
      </c>
      <c r="L3414" s="238">
        <v>44627</v>
      </c>
      <c r="M3414" s="237" t="s">
        <v>20</v>
      </c>
    </row>
    <row r="3415" spans="1:13" x14ac:dyDescent="0.35">
      <c r="A3415" s="239" t="s">
        <v>5560</v>
      </c>
      <c r="B3415" s="239" t="s">
        <v>5561</v>
      </c>
      <c r="C3415" s="239" t="s">
        <v>5562</v>
      </c>
      <c r="D3415" s="239" t="s">
        <v>702</v>
      </c>
      <c r="E3415" s="239">
        <v>0</v>
      </c>
      <c r="F3415" s="239" t="s">
        <v>5570</v>
      </c>
      <c r="G3415" s="239" t="s">
        <v>25</v>
      </c>
      <c r="H3415" s="239">
        <v>2</v>
      </c>
      <c r="I3415" s="239" t="s">
        <v>5571</v>
      </c>
      <c r="J3415" s="239" t="s">
        <v>5572</v>
      </c>
      <c r="K3415" s="239" t="s">
        <v>5573</v>
      </c>
      <c r="L3415" s="240">
        <v>44627</v>
      </c>
      <c r="M3415" s="239" t="s">
        <v>20</v>
      </c>
    </row>
    <row r="3416" spans="1:13" x14ac:dyDescent="0.35">
      <c r="A3416" s="237" t="s">
        <v>5560</v>
      </c>
      <c r="B3416" s="237" t="s">
        <v>5561</v>
      </c>
      <c r="C3416" s="237" t="s">
        <v>5562</v>
      </c>
      <c r="D3416" s="237" t="s">
        <v>696</v>
      </c>
      <c r="E3416" s="237">
        <v>1543903</v>
      </c>
      <c r="F3416" s="237" t="s">
        <v>5570</v>
      </c>
      <c r="G3416" s="237" t="s">
        <v>25</v>
      </c>
      <c r="H3416" s="237">
        <v>2</v>
      </c>
      <c r="I3416" s="237" t="s">
        <v>5571</v>
      </c>
      <c r="J3416" s="237" t="s">
        <v>5572</v>
      </c>
      <c r="K3416" s="237" t="s">
        <v>5574</v>
      </c>
      <c r="L3416" s="238">
        <v>44627</v>
      </c>
      <c r="M3416" s="237" t="s">
        <v>20</v>
      </c>
    </row>
    <row r="3417" spans="1:13" x14ac:dyDescent="0.35">
      <c r="A3417" s="239" t="s">
        <v>5560</v>
      </c>
      <c r="B3417" s="239" t="s">
        <v>5561</v>
      </c>
      <c r="C3417" s="239" t="s">
        <v>5562</v>
      </c>
      <c r="D3417" s="239" t="s">
        <v>698</v>
      </c>
      <c r="E3417" s="239">
        <v>0</v>
      </c>
      <c r="F3417" s="239" t="s">
        <v>5570</v>
      </c>
      <c r="G3417" s="239" t="s">
        <v>25</v>
      </c>
      <c r="H3417" s="239">
        <v>2</v>
      </c>
      <c r="I3417" s="239" t="s">
        <v>5571</v>
      </c>
      <c r="J3417" s="239" t="s">
        <v>5572</v>
      </c>
      <c r="K3417" s="239" t="s">
        <v>5575</v>
      </c>
      <c r="L3417" s="240">
        <v>44627</v>
      </c>
      <c r="M3417" s="239" t="s">
        <v>20</v>
      </c>
    </row>
    <row r="3418" spans="1:13" x14ac:dyDescent="0.35">
      <c r="A3418" s="237" t="s">
        <v>5560</v>
      </c>
      <c r="B3418" s="237" t="s">
        <v>5561</v>
      </c>
      <c r="C3418" s="237" t="s">
        <v>5562</v>
      </c>
      <c r="D3418" s="237" t="s">
        <v>704</v>
      </c>
      <c r="E3418" s="237">
        <v>0</v>
      </c>
      <c r="F3418" s="237" t="s">
        <v>5570</v>
      </c>
      <c r="G3418" s="237" t="s">
        <v>25</v>
      </c>
      <c r="H3418" s="237">
        <v>2</v>
      </c>
      <c r="I3418" s="237" t="s">
        <v>5571</v>
      </c>
      <c r="J3418" s="237" t="s">
        <v>5572</v>
      </c>
      <c r="K3418" s="237" t="s">
        <v>5576</v>
      </c>
      <c r="L3418" s="238">
        <v>44627</v>
      </c>
      <c r="M3418" s="237" t="s">
        <v>20</v>
      </c>
    </row>
    <row r="3419" spans="1:13" x14ac:dyDescent="0.35">
      <c r="A3419" s="239" t="s">
        <v>5560</v>
      </c>
      <c r="B3419" s="239" t="s">
        <v>5561</v>
      </c>
      <c r="C3419" s="239" t="s">
        <v>5562</v>
      </c>
      <c r="D3419" s="239" t="s">
        <v>692</v>
      </c>
      <c r="E3419" s="239">
        <v>0</v>
      </c>
      <c r="F3419" s="239" t="s">
        <v>5570</v>
      </c>
      <c r="G3419" s="239" t="s">
        <v>25</v>
      </c>
      <c r="H3419" s="239">
        <v>2</v>
      </c>
      <c r="I3419" s="239" t="s">
        <v>5571</v>
      </c>
      <c r="J3419" s="239" t="s">
        <v>5572</v>
      </c>
      <c r="K3419" s="239" t="s">
        <v>5577</v>
      </c>
      <c r="L3419" s="240">
        <v>44627</v>
      </c>
      <c r="M3419" s="239" t="s">
        <v>20</v>
      </c>
    </row>
    <row r="3420" spans="1:13" x14ac:dyDescent="0.35">
      <c r="A3420" s="237" t="s">
        <v>5560</v>
      </c>
      <c r="B3420" s="237" t="s">
        <v>5561</v>
      </c>
      <c r="C3420" s="237" t="s">
        <v>5562</v>
      </c>
      <c r="D3420" s="237" t="s">
        <v>55</v>
      </c>
      <c r="E3420" s="237">
        <v>0</v>
      </c>
      <c r="F3420" s="237" t="s">
        <v>5567</v>
      </c>
      <c r="G3420" s="237" t="s">
        <v>25</v>
      </c>
      <c r="H3420" s="237">
        <v>2</v>
      </c>
      <c r="I3420" s="237" t="s">
        <v>1773</v>
      </c>
      <c r="J3420" s="237" t="s">
        <v>5568</v>
      </c>
      <c r="K3420" s="237" t="s">
        <v>5578</v>
      </c>
      <c r="L3420" s="238">
        <v>44627</v>
      </c>
      <c r="M3420" s="237" t="s">
        <v>20</v>
      </c>
    </row>
    <row r="3421" spans="1:13" x14ac:dyDescent="0.35">
      <c r="A3421" s="239" t="s">
        <v>5560</v>
      </c>
      <c r="B3421" s="239" t="s">
        <v>5561</v>
      </c>
      <c r="C3421" s="239" t="s">
        <v>5562</v>
      </c>
      <c r="D3421" s="239" t="s">
        <v>24</v>
      </c>
      <c r="E3421" s="239">
        <v>2</v>
      </c>
      <c r="F3421" s="239" t="s">
        <v>5570</v>
      </c>
      <c r="G3421" s="239" t="s">
        <v>25</v>
      </c>
      <c r="H3421" s="239">
        <v>2</v>
      </c>
      <c r="I3421" s="239" t="s">
        <v>5571</v>
      </c>
      <c r="J3421" s="239" t="s">
        <v>5579</v>
      </c>
      <c r="K3421" s="239" t="s">
        <v>5580</v>
      </c>
      <c r="L3421" s="240">
        <v>44627</v>
      </c>
      <c r="M3421" s="239" t="s">
        <v>20</v>
      </c>
    </row>
    <row r="3422" spans="1:13" x14ac:dyDescent="0.35">
      <c r="A3422" s="237" t="s">
        <v>5560</v>
      </c>
      <c r="B3422" s="237" t="s">
        <v>5561</v>
      </c>
      <c r="C3422" s="237" t="s">
        <v>5562</v>
      </c>
      <c r="D3422" s="237" t="s">
        <v>3004</v>
      </c>
      <c r="E3422" s="237">
        <v>0</v>
      </c>
      <c r="F3422" s="237" t="s">
        <v>2484</v>
      </c>
      <c r="G3422" s="237" t="s">
        <v>25</v>
      </c>
      <c r="H3422" s="237">
        <v>2</v>
      </c>
      <c r="I3422" s="237" t="s">
        <v>17</v>
      </c>
      <c r="J3422" s="237" t="s">
        <v>17</v>
      </c>
      <c r="K3422" s="237" t="s">
        <v>5581</v>
      </c>
      <c r="L3422" s="238">
        <v>44627</v>
      </c>
      <c r="M3422" s="237" t="s">
        <v>20</v>
      </c>
    </row>
    <row r="3423" spans="1:13" x14ac:dyDescent="0.35">
      <c r="A3423" s="239" t="s">
        <v>5560</v>
      </c>
      <c r="B3423" s="239" t="s">
        <v>5561</v>
      </c>
      <c r="C3423" s="239" t="s">
        <v>5562</v>
      </c>
      <c r="D3423" s="239" t="s">
        <v>3006</v>
      </c>
      <c r="E3423" s="239">
        <v>0</v>
      </c>
      <c r="F3423" s="239" t="s">
        <v>2484</v>
      </c>
      <c r="G3423" s="239" t="s">
        <v>25</v>
      </c>
      <c r="H3423" s="239">
        <v>2</v>
      </c>
      <c r="I3423" s="239" t="s">
        <v>17</v>
      </c>
      <c r="J3423" s="239" t="s">
        <v>17</v>
      </c>
      <c r="K3423" s="239" t="s">
        <v>5582</v>
      </c>
      <c r="L3423" s="240">
        <v>44627</v>
      </c>
      <c r="M3423" s="239" t="s">
        <v>20</v>
      </c>
    </row>
    <row r="3424" spans="1:13" x14ac:dyDescent="0.35">
      <c r="A3424" s="237" t="s">
        <v>5560</v>
      </c>
      <c r="B3424" s="237" t="s">
        <v>5561</v>
      </c>
      <c r="C3424" s="237" t="s">
        <v>5562</v>
      </c>
      <c r="D3424" s="237" t="s">
        <v>3008</v>
      </c>
      <c r="E3424" s="237">
        <v>0</v>
      </c>
      <c r="F3424" s="237" t="s">
        <v>2484</v>
      </c>
      <c r="G3424" s="237" t="s">
        <v>25</v>
      </c>
      <c r="H3424" s="237">
        <v>2</v>
      </c>
      <c r="I3424" s="237" t="s">
        <v>17</v>
      </c>
      <c r="J3424" s="237" t="s">
        <v>17</v>
      </c>
      <c r="K3424" s="237" t="s">
        <v>5583</v>
      </c>
      <c r="L3424" s="238">
        <v>44627</v>
      </c>
      <c r="M3424" s="237" t="s">
        <v>20</v>
      </c>
    </row>
    <row r="3425" spans="1:13" x14ac:dyDescent="0.35">
      <c r="A3425" s="239" t="s">
        <v>5560</v>
      </c>
      <c r="B3425" s="239" t="s">
        <v>5561</v>
      </c>
      <c r="C3425" s="239" t="s">
        <v>5562</v>
      </c>
      <c r="D3425" s="239" t="s">
        <v>3010</v>
      </c>
      <c r="E3425" s="239">
        <v>0</v>
      </c>
      <c r="F3425" s="239" t="s">
        <v>2484</v>
      </c>
      <c r="G3425" s="239" t="s">
        <v>25</v>
      </c>
      <c r="H3425" s="239">
        <v>2</v>
      </c>
      <c r="I3425" s="239" t="s">
        <v>17</v>
      </c>
      <c r="J3425" s="239" t="s">
        <v>17</v>
      </c>
      <c r="K3425" s="239" t="s">
        <v>5584</v>
      </c>
      <c r="L3425" s="240">
        <v>44627</v>
      </c>
      <c r="M3425" s="239" t="s">
        <v>20</v>
      </c>
    </row>
    <row r="3426" spans="1:13" x14ac:dyDescent="0.35">
      <c r="A3426" s="237" t="s">
        <v>5560</v>
      </c>
      <c r="B3426" s="237" t="s">
        <v>5561</v>
      </c>
      <c r="C3426" s="237" t="s">
        <v>5562</v>
      </c>
      <c r="D3426" s="237" t="s">
        <v>3012</v>
      </c>
      <c r="E3426" s="237">
        <v>0</v>
      </c>
      <c r="F3426" s="237" t="s">
        <v>2484</v>
      </c>
      <c r="G3426" s="237" t="s">
        <v>25</v>
      </c>
      <c r="H3426" s="237">
        <v>2</v>
      </c>
      <c r="I3426" s="237" t="s">
        <v>17</v>
      </c>
      <c r="J3426" s="237" t="s">
        <v>17</v>
      </c>
      <c r="K3426" s="237" t="s">
        <v>5585</v>
      </c>
      <c r="L3426" s="238">
        <v>44627</v>
      </c>
      <c r="M3426" s="237" t="s">
        <v>20</v>
      </c>
    </row>
    <row r="3427" spans="1:13" x14ac:dyDescent="0.35">
      <c r="A3427" s="239" t="s">
        <v>5560</v>
      </c>
      <c r="B3427" s="239" t="s">
        <v>5561</v>
      </c>
      <c r="C3427" s="239" t="s">
        <v>5562</v>
      </c>
      <c r="D3427" s="239" t="s">
        <v>3027</v>
      </c>
      <c r="E3427" s="239">
        <v>0</v>
      </c>
      <c r="F3427" s="239" t="s">
        <v>2484</v>
      </c>
      <c r="G3427" s="239" t="s">
        <v>25</v>
      </c>
      <c r="H3427" s="239">
        <v>2</v>
      </c>
      <c r="I3427" s="239" t="s">
        <v>17</v>
      </c>
      <c r="J3427" s="239" t="s">
        <v>17</v>
      </c>
      <c r="K3427" s="239" t="s">
        <v>5586</v>
      </c>
      <c r="L3427" s="240">
        <v>44627</v>
      </c>
      <c r="M3427" s="239" t="s">
        <v>20</v>
      </c>
    </row>
    <row r="3428" spans="1:13" x14ac:dyDescent="0.35">
      <c r="A3428" s="237" t="s">
        <v>5560</v>
      </c>
      <c r="B3428" s="237" t="s">
        <v>5561</v>
      </c>
      <c r="C3428" s="237" t="s">
        <v>5562</v>
      </c>
      <c r="D3428" s="237" t="s">
        <v>3014</v>
      </c>
      <c r="E3428" s="237">
        <v>0</v>
      </c>
      <c r="F3428" s="237" t="s">
        <v>2484</v>
      </c>
      <c r="G3428" s="237" t="s">
        <v>25</v>
      </c>
      <c r="H3428" s="237">
        <v>2</v>
      </c>
      <c r="I3428" s="237" t="s">
        <v>17</v>
      </c>
      <c r="J3428" s="237" t="s">
        <v>17</v>
      </c>
      <c r="K3428" s="237" t="s">
        <v>5587</v>
      </c>
      <c r="L3428" s="238">
        <v>44627</v>
      </c>
      <c r="M3428" s="237" t="s">
        <v>20</v>
      </c>
    </row>
    <row r="3429" spans="1:13" x14ac:dyDescent="0.35">
      <c r="A3429" s="239" t="s">
        <v>5560</v>
      </c>
      <c r="B3429" s="239" t="s">
        <v>5561</v>
      </c>
      <c r="C3429" s="239" t="s">
        <v>5562</v>
      </c>
      <c r="D3429" s="239" t="s">
        <v>3016</v>
      </c>
      <c r="E3429" s="239">
        <v>0</v>
      </c>
      <c r="F3429" s="239" t="s">
        <v>2484</v>
      </c>
      <c r="G3429" s="239" t="s">
        <v>25</v>
      </c>
      <c r="H3429" s="239">
        <v>2</v>
      </c>
      <c r="I3429" s="239" t="s">
        <v>17</v>
      </c>
      <c r="J3429" s="239" t="s">
        <v>17</v>
      </c>
      <c r="K3429" s="239" t="s">
        <v>5588</v>
      </c>
      <c r="L3429" s="240">
        <v>44627</v>
      </c>
      <c r="M3429" s="239" t="s">
        <v>20</v>
      </c>
    </row>
    <row r="3430" spans="1:13" x14ac:dyDescent="0.35">
      <c r="A3430" s="237" t="s">
        <v>5560</v>
      </c>
      <c r="B3430" s="237" t="s">
        <v>5561</v>
      </c>
      <c r="C3430" s="237" t="s">
        <v>5562</v>
      </c>
      <c r="D3430" s="237" t="s">
        <v>2483</v>
      </c>
      <c r="E3430" s="237">
        <v>0</v>
      </c>
      <c r="F3430" s="237" t="s">
        <v>2484</v>
      </c>
      <c r="G3430" s="237" t="s">
        <v>25</v>
      </c>
      <c r="H3430" s="237">
        <v>2</v>
      </c>
      <c r="I3430" s="237" t="s">
        <v>17</v>
      </c>
      <c r="J3430" s="237" t="s">
        <v>17</v>
      </c>
      <c r="K3430" s="237" t="s">
        <v>5589</v>
      </c>
      <c r="L3430" s="238">
        <v>44627</v>
      </c>
      <c r="M3430" s="237" t="s">
        <v>20</v>
      </c>
    </row>
    <row r="3431" spans="1:13" x14ac:dyDescent="0.35">
      <c r="A3431" s="239" t="s">
        <v>1166</v>
      </c>
      <c r="B3431" s="239" t="s">
        <v>1167</v>
      </c>
      <c r="C3431" s="239" t="s">
        <v>1168</v>
      </c>
      <c r="D3431" s="239" t="s">
        <v>682</v>
      </c>
      <c r="E3431" s="239">
        <v>100000</v>
      </c>
      <c r="F3431" s="239" t="s">
        <v>5590</v>
      </c>
      <c r="G3431" s="239" t="s">
        <v>22</v>
      </c>
      <c r="H3431" s="239">
        <v>3</v>
      </c>
      <c r="I3431" s="239" t="s">
        <v>5591</v>
      </c>
      <c r="J3431" s="239" t="s">
        <v>5592</v>
      </c>
      <c r="K3431" s="239" t="s">
        <v>5593</v>
      </c>
      <c r="L3431" s="240">
        <v>44628</v>
      </c>
      <c r="M3431" s="239" t="s">
        <v>20</v>
      </c>
    </row>
    <row r="3432" spans="1:13" x14ac:dyDescent="0.35">
      <c r="A3432" s="237" t="s">
        <v>5594</v>
      </c>
      <c r="B3432" s="237" t="s">
        <v>5595</v>
      </c>
      <c r="C3432" s="237" t="s">
        <v>5596</v>
      </c>
      <c r="D3432" s="237" t="s">
        <v>875</v>
      </c>
      <c r="E3432" s="237">
        <v>19286123</v>
      </c>
      <c r="F3432" s="237" t="s">
        <v>2820</v>
      </c>
      <c r="G3432" s="237" t="s">
        <v>50</v>
      </c>
      <c r="H3432" s="237">
        <v>1</v>
      </c>
      <c r="I3432" s="237" t="s">
        <v>5597</v>
      </c>
      <c r="J3432" s="237" t="s">
        <v>5598</v>
      </c>
      <c r="K3432" s="237" t="s">
        <v>5599</v>
      </c>
      <c r="L3432" s="238">
        <v>44630</v>
      </c>
      <c r="M3432" s="237" t="s">
        <v>20</v>
      </c>
    </row>
    <row r="3433" spans="1:13" x14ac:dyDescent="0.35">
      <c r="A3433" s="239" t="s">
        <v>5594</v>
      </c>
      <c r="B3433" s="239" t="s">
        <v>5595</v>
      </c>
      <c r="C3433" s="239" t="s">
        <v>5596</v>
      </c>
      <c r="D3433" s="239" t="s">
        <v>242</v>
      </c>
      <c r="E3433" s="239">
        <v>15700</v>
      </c>
      <c r="F3433" s="239" t="s">
        <v>5600</v>
      </c>
      <c r="G3433" s="239" t="s">
        <v>25</v>
      </c>
      <c r="H3433" s="239">
        <v>2</v>
      </c>
      <c r="I3433" s="239" t="s">
        <v>5601</v>
      </c>
      <c r="J3433" s="239" t="s">
        <v>5602</v>
      </c>
      <c r="K3433" s="239" t="s">
        <v>5603</v>
      </c>
      <c r="L3433" s="240">
        <v>44630</v>
      </c>
      <c r="M3433" s="239" t="s">
        <v>20</v>
      </c>
    </row>
    <row r="3434" spans="1:13" x14ac:dyDescent="0.35">
      <c r="A3434" s="237" t="s">
        <v>5594</v>
      </c>
      <c r="B3434" s="237" t="s">
        <v>5595</v>
      </c>
      <c r="C3434" s="237" t="s">
        <v>5596</v>
      </c>
      <c r="D3434" s="237" t="s">
        <v>784</v>
      </c>
      <c r="E3434" s="237">
        <v>5134693</v>
      </c>
      <c r="F3434" s="237" t="s">
        <v>5604</v>
      </c>
      <c r="G3434" s="237" t="s">
        <v>25</v>
      </c>
      <c r="H3434" s="237">
        <v>2</v>
      </c>
      <c r="I3434" s="237" t="s">
        <v>5605</v>
      </c>
      <c r="J3434" s="237" t="s">
        <v>5606</v>
      </c>
      <c r="K3434" s="237" t="s">
        <v>5607</v>
      </c>
      <c r="L3434" s="238">
        <v>44630</v>
      </c>
      <c r="M3434" s="237" t="s">
        <v>20</v>
      </c>
    </row>
    <row r="3435" spans="1:13" x14ac:dyDescent="0.35">
      <c r="A3435" s="239" t="s">
        <v>5594</v>
      </c>
      <c r="B3435" s="239" t="s">
        <v>5595</v>
      </c>
      <c r="C3435" s="239" t="s">
        <v>5596</v>
      </c>
      <c r="D3435" s="239" t="s">
        <v>779</v>
      </c>
      <c r="E3435" s="239">
        <v>85444</v>
      </c>
      <c r="F3435" s="239" t="s">
        <v>5608</v>
      </c>
      <c r="G3435" s="239" t="s">
        <v>25</v>
      </c>
      <c r="H3435" s="239">
        <v>2</v>
      </c>
      <c r="I3435" s="239" t="s">
        <v>5609</v>
      </c>
      <c r="J3435" s="239" t="s">
        <v>5610</v>
      </c>
      <c r="K3435" s="239" t="s">
        <v>5611</v>
      </c>
      <c r="L3435" s="240">
        <v>44630</v>
      </c>
      <c r="M3435" s="239" t="s">
        <v>20</v>
      </c>
    </row>
    <row r="3436" spans="1:13" x14ac:dyDescent="0.35">
      <c r="A3436" s="237" t="s">
        <v>5594</v>
      </c>
      <c r="B3436" s="237" t="s">
        <v>5595</v>
      </c>
      <c r="C3436" s="237" t="s">
        <v>5596</v>
      </c>
      <c r="D3436" s="237" t="s">
        <v>682</v>
      </c>
      <c r="E3436" s="237">
        <v>85444</v>
      </c>
      <c r="F3436" s="237" t="s">
        <v>5608</v>
      </c>
      <c r="G3436" s="237" t="s">
        <v>25</v>
      </c>
      <c r="H3436" s="237">
        <v>2</v>
      </c>
      <c r="I3436" s="237" t="s">
        <v>5609</v>
      </c>
      <c r="J3436" s="237" t="s">
        <v>5612</v>
      </c>
      <c r="K3436" s="237" t="s">
        <v>5613</v>
      </c>
      <c r="L3436" s="238">
        <v>44630</v>
      </c>
      <c r="M3436" s="237" t="s">
        <v>20</v>
      </c>
    </row>
    <row r="3437" spans="1:13" x14ac:dyDescent="0.35">
      <c r="A3437" s="239" t="s">
        <v>5594</v>
      </c>
      <c r="B3437" s="239" t="s">
        <v>5595</v>
      </c>
      <c r="C3437" s="239" t="s">
        <v>5596</v>
      </c>
      <c r="D3437" s="239" t="s">
        <v>57</v>
      </c>
      <c r="E3437" s="239">
        <v>0</v>
      </c>
      <c r="F3437" s="239" t="s">
        <v>5567</v>
      </c>
      <c r="G3437" s="239" t="s">
        <v>25</v>
      </c>
      <c r="H3437" s="239">
        <v>2</v>
      </c>
      <c r="I3437" s="239" t="s">
        <v>1773</v>
      </c>
      <c r="J3437" s="239" t="s">
        <v>5614</v>
      </c>
      <c r="K3437" s="239" t="s">
        <v>5615</v>
      </c>
      <c r="L3437" s="240">
        <v>44630</v>
      </c>
      <c r="M3437" s="239" t="s">
        <v>20</v>
      </c>
    </row>
    <row r="3438" spans="1:13" x14ac:dyDescent="0.35">
      <c r="A3438" s="237" t="s">
        <v>5594</v>
      </c>
      <c r="B3438" s="237" t="s">
        <v>5595</v>
      </c>
      <c r="C3438" s="237" t="s">
        <v>5596</v>
      </c>
      <c r="D3438" s="237" t="s">
        <v>702</v>
      </c>
      <c r="E3438" s="237">
        <v>0</v>
      </c>
      <c r="F3438" s="237" t="s">
        <v>5604</v>
      </c>
      <c r="G3438" s="237" t="s">
        <v>25</v>
      </c>
      <c r="H3438" s="237">
        <v>2</v>
      </c>
      <c r="I3438" s="237" t="s">
        <v>5605</v>
      </c>
      <c r="J3438" s="237" t="s">
        <v>5616</v>
      </c>
      <c r="K3438" s="237" t="s">
        <v>5617</v>
      </c>
      <c r="L3438" s="238">
        <v>44630</v>
      </c>
      <c r="M3438" s="237" t="s">
        <v>20</v>
      </c>
    </row>
    <row r="3439" spans="1:13" x14ac:dyDescent="0.35">
      <c r="A3439" s="239" t="s">
        <v>5594</v>
      </c>
      <c r="B3439" s="239" t="s">
        <v>5595</v>
      </c>
      <c r="C3439" s="239" t="s">
        <v>5596</v>
      </c>
      <c r="D3439" s="239" t="s">
        <v>696</v>
      </c>
      <c r="E3439" s="239">
        <v>5049249</v>
      </c>
      <c r="F3439" s="239" t="s">
        <v>5604</v>
      </c>
      <c r="G3439" s="239" t="s">
        <v>25</v>
      </c>
      <c r="H3439" s="239">
        <v>2</v>
      </c>
      <c r="I3439" s="239" t="s">
        <v>5605</v>
      </c>
      <c r="J3439" s="239" t="s">
        <v>5616</v>
      </c>
      <c r="K3439" s="239" t="s">
        <v>5618</v>
      </c>
      <c r="L3439" s="240">
        <v>44630</v>
      </c>
      <c r="M3439" s="239" t="s">
        <v>20</v>
      </c>
    </row>
    <row r="3440" spans="1:13" x14ac:dyDescent="0.35">
      <c r="A3440" s="237" t="s">
        <v>5594</v>
      </c>
      <c r="B3440" s="237" t="s">
        <v>5595</v>
      </c>
      <c r="C3440" s="237" t="s">
        <v>5596</v>
      </c>
      <c r="D3440" s="237" t="s">
        <v>706</v>
      </c>
      <c r="E3440" s="237">
        <v>85444</v>
      </c>
      <c r="F3440" s="237" t="s">
        <v>5604</v>
      </c>
      <c r="G3440" s="237" t="s">
        <v>25</v>
      </c>
      <c r="H3440" s="237">
        <v>2</v>
      </c>
      <c r="I3440" s="237" t="s">
        <v>5605</v>
      </c>
      <c r="J3440" s="237" t="s">
        <v>5616</v>
      </c>
      <c r="K3440" s="237" t="s">
        <v>5619</v>
      </c>
      <c r="L3440" s="238">
        <v>44630</v>
      </c>
      <c r="M3440" s="237" t="s">
        <v>20</v>
      </c>
    </row>
    <row r="3441" spans="1:13" x14ac:dyDescent="0.35">
      <c r="A3441" s="239" t="s">
        <v>5594</v>
      </c>
      <c r="B3441" s="239" t="s">
        <v>5595</v>
      </c>
      <c r="C3441" s="239" t="s">
        <v>5596</v>
      </c>
      <c r="D3441" s="239" t="s">
        <v>698</v>
      </c>
      <c r="E3441" s="239">
        <v>0</v>
      </c>
      <c r="F3441" s="239" t="s">
        <v>5604</v>
      </c>
      <c r="G3441" s="239" t="s">
        <v>25</v>
      </c>
      <c r="H3441" s="239">
        <v>2</v>
      </c>
      <c r="I3441" s="239" t="s">
        <v>5605</v>
      </c>
      <c r="J3441" s="239" t="s">
        <v>5616</v>
      </c>
      <c r="K3441" s="239" t="s">
        <v>5620</v>
      </c>
      <c r="L3441" s="240">
        <v>44630</v>
      </c>
      <c r="M3441" s="239" t="s">
        <v>20</v>
      </c>
    </row>
    <row r="3442" spans="1:13" x14ac:dyDescent="0.35">
      <c r="A3442" s="237" t="s">
        <v>5594</v>
      </c>
      <c r="B3442" s="237" t="s">
        <v>5595</v>
      </c>
      <c r="C3442" s="237" t="s">
        <v>5596</v>
      </c>
      <c r="D3442" s="237" t="s">
        <v>704</v>
      </c>
      <c r="E3442" s="237">
        <v>0</v>
      </c>
      <c r="F3442" s="237" t="s">
        <v>5604</v>
      </c>
      <c r="G3442" s="237" t="s">
        <v>25</v>
      </c>
      <c r="H3442" s="237">
        <v>2</v>
      </c>
      <c r="I3442" s="237" t="s">
        <v>5605</v>
      </c>
      <c r="J3442" s="237" t="s">
        <v>5616</v>
      </c>
      <c r="K3442" s="237" t="s">
        <v>5621</v>
      </c>
      <c r="L3442" s="238">
        <v>44630</v>
      </c>
      <c r="M3442" s="237" t="s">
        <v>20</v>
      </c>
    </row>
    <row r="3443" spans="1:13" x14ac:dyDescent="0.35">
      <c r="A3443" s="239" t="s">
        <v>5594</v>
      </c>
      <c r="B3443" s="239" t="s">
        <v>5595</v>
      </c>
      <c r="C3443" s="239" t="s">
        <v>5596</v>
      </c>
      <c r="D3443" s="239" t="s">
        <v>692</v>
      </c>
      <c r="E3443" s="239">
        <v>0</v>
      </c>
      <c r="F3443" s="239" t="s">
        <v>5604</v>
      </c>
      <c r="G3443" s="239" t="s">
        <v>25</v>
      </c>
      <c r="H3443" s="239">
        <v>2</v>
      </c>
      <c r="I3443" s="239" t="s">
        <v>5605</v>
      </c>
      <c r="J3443" s="239" t="s">
        <v>5616</v>
      </c>
      <c r="K3443" s="239" t="s">
        <v>5622</v>
      </c>
      <c r="L3443" s="240">
        <v>44630</v>
      </c>
      <c r="M3443" s="239" t="s">
        <v>20</v>
      </c>
    </row>
    <row r="3444" spans="1:13" x14ac:dyDescent="0.35">
      <c r="A3444" s="237" t="s">
        <v>5594</v>
      </c>
      <c r="B3444" s="237" t="s">
        <v>5595</v>
      </c>
      <c r="C3444" s="237" t="s">
        <v>5596</v>
      </c>
      <c r="D3444" s="237" t="s">
        <v>55</v>
      </c>
      <c r="E3444" s="237">
        <v>0</v>
      </c>
      <c r="F3444" s="237" t="s">
        <v>5567</v>
      </c>
      <c r="G3444" s="237" t="s">
        <v>25</v>
      </c>
      <c r="H3444" s="237">
        <v>2</v>
      </c>
      <c r="I3444" s="237" t="s">
        <v>1773</v>
      </c>
      <c r="J3444" s="237" t="s">
        <v>5568</v>
      </c>
      <c r="K3444" s="237" t="s">
        <v>5623</v>
      </c>
      <c r="L3444" s="238">
        <v>44630</v>
      </c>
      <c r="M3444" s="237" t="s">
        <v>20</v>
      </c>
    </row>
    <row r="3445" spans="1:13" x14ac:dyDescent="0.35">
      <c r="A3445" s="239" t="s">
        <v>5594</v>
      </c>
      <c r="B3445" s="239" t="s">
        <v>5595</v>
      </c>
      <c r="C3445" s="239" t="s">
        <v>5596</v>
      </c>
      <c r="D3445" s="239" t="s">
        <v>24</v>
      </c>
      <c r="E3445" s="239">
        <v>2</v>
      </c>
      <c r="F3445" s="239" t="s">
        <v>5604</v>
      </c>
      <c r="G3445" s="239" t="s">
        <v>25</v>
      </c>
      <c r="H3445" s="239">
        <v>2</v>
      </c>
      <c r="I3445" s="239" t="s">
        <v>5605</v>
      </c>
      <c r="J3445" s="239" t="s">
        <v>5579</v>
      </c>
      <c r="K3445" s="239" t="s">
        <v>5624</v>
      </c>
      <c r="L3445" s="240">
        <v>44630</v>
      </c>
      <c r="M3445" s="239" t="s">
        <v>20</v>
      </c>
    </row>
    <row r="3446" spans="1:13" x14ac:dyDescent="0.35">
      <c r="A3446" s="237" t="s">
        <v>5594</v>
      </c>
      <c r="B3446" s="237" t="s">
        <v>5595</v>
      </c>
      <c r="C3446" s="237" t="s">
        <v>5596</v>
      </c>
      <c r="D3446" s="237" t="s">
        <v>3004</v>
      </c>
      <c r="E3446" s="237">
        <v>0</v>
      </c>
      <c r="F3446" s="237" t="s">
        <v>2484</v>
      </c>
      <c r="G3446" s="237" t="s">
        <v>25</v>
      </c>
      <c r="H3446" s="237">
        <v>2</v>
      </c>
      <c r="I3446" s="237" t="s">
        <v>17</v>
      </c>
      <c r="J3446" s="237" t="s">
        <v>17</v>
      </c>
      <c r="K3446" s="237" t="s">
        <v>5625</v>
      </c>
      <c r="L3446" s="238">
        <v>44630</v>
      </c>
      <c r="M3446" s="237" t="s">
        <v>20</v>
      </c>
    </row>
    <row r="3447" spans="1:13" x14ac:dyDescent="0.35">
      <c r="A3447" s="239" t="s">
        <v>5594</v>
      </c>
      <c r="B3447" s="239" t="s">
        <v>5595</v>
      </c>
      <c r="C3447" s="239" t="s">
        <v>5596</v>
      </c>
      <c r="D3447" s="239" t="s">
        <v>3006</v>
      </c>
      <c r="E3447" s="239">
        <v>0</v>
      </c>
      <c r="F3447" s="239" t="s">
        <v>2484</v>
      </c>
      <c r="G3447" s="239" t="s">
        <v>25</v>
      </c>
      <c r="H3447" s="239">
        <v>2</v>
      </c>
      <c r="I3447" s="239" t="s">
        <v>17</v>
      </c>
      <c r="J3447" s="239" t="s">
        <v>17</v>
      </c>
      <c r="K3447" s="239" t="s">
        <v>5626</v>
      </c>
      <c r="L3447" s="240">
        <v>44630</v>
      </c>
      <c r="M3447" s="239" t="s">
        <v>20</v>
      </c>
    </row>
    <row r="3448" spans="1:13" x14ac:dyDescent="0.35">
      <c r="A3448" s="237" t="s">
        <v>5594</v>
      </c>
      <c r="B3448" s="237" t="s">
        <v>5595</v>
      </c>
      <c r="C3448" s="237" t="s">
        <v>5596</v>
      </c>
      <c r="D3448" s="237" t="s">
        <v>3008</v>
      </c>
      <c r="E3448" s="237">
        <v>0</v>
      </c>
      <c r="F3448" s="237" t="s">
        <v>2484</v>
      </c>
      <c r="G3448" s="237" t="s">
        <v>25</v>
      </c>
      <c r="H3448" s="237">
        <v>2</v>
      </c>
      <c r="I3448" s="237" t="s">
        <v>17</v>
      </c>
      <c r="J3448" s="237" t="s">
        <v>17</v>
      </c>
      <c r="K3448" s="237" t="s">
        <v>5627</v>
      </c>
      <c r="L3448" s="238">
        <v>44630</v>
      </c>
      <c r="M3448" s="237" t="s">
        <v>20</v>
      </c>
    </row>
    <row r="3449" spans="1:13" x14ac:dyDescent="0.35">
      <c r="A3449" s="239" t="s">
        <v>5594</v>
      </c>
      <c r="B3449" s="239" t="s">
        <v>5595</v>
      </c>
      <c r="C3449" s="239" t="s">
        <v>5596</v>
      </c>
      <c r="D3449" s="239" t="s">
        <v>3010</v>
      </c>
      <c r="E3449" s="239">
        <v>0</v>
      </c>
      <c r="F3449" s="239" t="s">
        <v>2484</v>
      </c>
      <c r="G3449" s="239" t="s">
        <v>25</v>
      </c>
      <c r="H3449" s="239">
        <v>2</v>
      </c>
      <c r="I3449" s="239" t="s">
        <v>17</v>
      </c>
      <c r="J3449" s="239" t="s">
        <v>17</v>
      </c>
      <c r="K3449" s="239" t="s">
        <v>5628</v>
      </c>
      <c r="L3449" s="240">
        <v>44630</v>
      </c>
      <c r="M3449" s="239" t="s">
        <v>20</v>
      </c>
    </row>
    <row r="3450" spans="1:13" x14ac:dyDescent="0.35">
      <c r="A3450" s="237" t="s">
        <v>5594</v>
      </c>
      <c r="B3450" s="237" t="s">
        <v>5595</v>
      </c>
      <c r="C3450" s="237" t="s">
        <v>5596</v>
      </c>
      <c r="D3450" s="237" t="s">
        <v>3012</v>
      </c>
      <c r="E3450" s="237">
        <v>0</v>
      </c>
      <c r="F3450" s="237" t="s">
        <v>2484</v>
      </c>
      <c r="G3450" s="237" t="s">
        <v>25</v>
      </c>
      <c r="H3450" s="237">
        <v>2</v>
      </c>
      <c r="I3450" s="237" t="s">
        <v>17</v>
      </c>
      <c r="J3450" s="237" t="s">
        <v>17</v>
      </c>
      <c r="K3450" s="237" t="s">
        <v>5629</v>
      </c>
      <c r="L3450" s="238">
        <v>44630</v>
      </c>
      <c r="M3450" s="237" t="s">
        <v>20</v>
      </c>
    </row>
    <row r="3451" spans="1:13" x14ac:dyDescent="0.35">
      <c r="A3451" s="239" t="s">
        <v>5594</v>
      </c>
      <c r="B3451" s="239" t="s">
        <v>5595</v>
      </c>
      <c r="C3451" s="239" t="s">
        <v>5596</v>
      </c>
      <c r="D3451" s="239" t="s">
        <v>3027</v>
      </c>
      <c r="E3451" s="239">
        <v>0</v>
      </c>
      <c r="F3451" s="239" t="s">
        <v>2484</v>
      </c>
      <c r="G3451" s="239" t="s">
        <v>25</v>
      </c>
      <c r="H3451" s="239">
        <v>2</v>
      </c>
      <c r="I3451" s="239" t="s">
        <v>17</v>
      </c>
      <c r="J3451" s="239" t="s">
        <v>17</v>
      </c>
      <c r="K3451" s="239" t="s">
        <v>5630</v>
      </c>
      <c r="L3451" s="240">
        <v>44630</v>
      </c>
      <c r="M3451" s="239" t="s">
        <v>20</v>
      </c>
    </row>
    <row r="3452" spans="1:13" x14ac:dyDescent="0.35">
      <c r="A3452" s="237" t="s">
        <v>5594</v>
      </c>
      <c r="B3452" s="237" t="s">
        <v>5595</v>
      </c>
      <c r="C3452" s="237" t="s">
        <v>5596</v>
      </c>
      <c r="D3452" s="237" t="s">
        <v>3014</v>
      </c>
      <c r="E3452" s="237">
        <v>0</v>
      </c>
      <c r="F3452" s="237" t="s">
        <v>2484</v>
      </c>
      <c r="G3452" s="237" t="s">
        <v>25</v>
      </c>
      <c r="H3452" s="237">
        <v>2</v>
      </c>
      <c r="I3452" s="237" t="s">
        <v>17</v>
      </c>
      <c r="J3452" s="237" t="s">
        <v>17</v>
      </c>
      <c r="K3452" s="237" t="s">
        <v>5631</v>
      </c>
      <c r="L3452" s="238">
        <v>44630</v>
      </c>
      <c r="M3452" s="237" t="s">
        <v>20</v>
      </c>
    </row>
    <row r="3453" spans="1:13" x14ac:dyDescent="0.35">
      <c r="A3453" s="239" t="s">
        <v>5594</v>
      </c>
      <c r="B3453" s="239" t="s">
        <v>5595</v>
      </c>
      <c r="C3453" s="239" t="s">
        <v>5596</v>
      </c>
      <c r="D3453" s="239" t="s">
        <v>3016</v>
      </c>
      <c r="E3453" s="239">
        <v>0</v>
      </c>
      <c r="F3453" s="239" t="s">
        <v>2484</v>
      </c>
      <c r="G3453" s="239" t="s">
        <v>25</v>
      </c>
      <c r="H3453" s="239">
        <v>2</v>
      </c>
      <c r="I3453" s="239" t="s">
        <v>17</v>
      </c>
      <c r="J3453" s="239" t="s">
        <v>17</v>
      </c>
      <c r="K3453" s="239" t="s">
        <v>5632</v>
      </c>
      <c r="L3453" s="240">
        <v>44630</v>
      </c>
      <c r="M3453" s="239" t="s">
        <v>20</v>
      </c>
    </row>
    <row r="3454" spans="1:13" x14ac:dyDescent="0.35">
      <c r="A3454" s="237" t="s">
        <v>5594</v>
      </c>
      <c r="B3454" s="237" t="s">
        <v>5595</v>
      </c>
      <c r="C3454" s="237" t="s">
        <v>5596</v>
      </c>
      <c r="D3454" s="237" t="s">
        <v>2483</v>
      </c>
      <c r="E3454" s="237">
        <v>0</v>
      </c>
      <c r="F3454" s="237" t="s">
        <v>2484</v>
      </c>
      <c r="G3454" s="237" t="s">
        <v>25</v>
      </c>
      <c r="H3454" s="237">
        <v>2</v>
      </c>
      <c r="I3454" s="237" t="s">
        <v>17</v>
      </c>
      <c r="J3454" s="237" t="s">
        <v>17</v>
      </c>
      <c r="K3454" s="237" t="s">
        <v>5633</v>
      </c>
      <c r="L3454" s="238">
        <v>44630</v>
      </c>
      <c r="M3454" s="237" t="s">
        <v>20</v>
      </c>
    </row>
    <row r="3455" spans="1:13" x14ac:dyDescent="0.35">
      <c r="A3455" s="239" t="s">
        <v>1016</v>
      </c>
      <c r="B3455" s="239" t="s">
        <v>1017</v>
      </c>
      <c r="C3455" s="239" t="s">
        <v>1018</v>
      </c>
      <c r="D3455" s="239" t="s">
        <v>875</v>
      </c>
      <c r="E3455" s="239">
        <v>369708669</v>
      </c>
      <c r="F3455" s="239" t="s">
        <v>5634</v>
      </c>
      <c r="G3455" s="239" t="s">
        <v>25</v>
      </c>
      <c r="H3455" s="239">
        <v>2</v>
      </c>
      <c r="I3455" s="239" t="s">
        <v>5635</v>
      </c>
      <c r="J3455" s="239" t="s">
        <v>5636</v>
      </c>
      <c r="K3455" s="239" t="s">
        <v>5637</v>
      </c>
      <c r="L3455" s="240">
        <v>44634</v>
      </c>
      <c r="M3455" s="239" t="s">
        <v>20</v>
      </c>
    </row>
    <row r="3456" spans="1:13" x14ac:dyDescent="0.35">
      <c r="A3456" s="237" t="s">
        <v>1016</v>
      </c>
      <c r="B3456" s="237" t="s">
        <v>1017</v>
      </c>
      <c r="C3456" s="237" t="s">
        <v>1018</v>
      </c>
      <c r="D3456" s="237" t="s">
        <v>242</v>
      </c>
      <c r="E3456" s="237">
        <v>1600014</v>
      </c>
      <c r="F3456" s="237" t="s">
        <v>5638</v>
      </c>
      <c r="G3456" s="237" t="s">
        <v>25</v>
      </c>
      <c r="H3456" s="237">
        <v>2</v>
      </c>
      <c r="I3456" s="237" t="s">
        <v>5639</v>
      </c>
      <c r="J3456" s="237" t="s">
        <v>5640</v>
      </c>
      <c r="K3456" s="237" t="s">
        <v>5641</v>
      </c>
      <c r="L3456" s="238">
        <v>44634</v>
      </c>
      <c r="M3456" s="237" t="s">
        <v>20</v>
      </c>
    </row>
    <row r="3457" spans="1:13" x14ac:dyDescent="0.35">
      <c r="A3457" s="239" t="s">
        <v>1016</v>
      </c>
      <c r="B3457" s="239" t="s">
        <v>1017</v>
      </c>
      <c r="C3457" s="239" t="s">
        <v>1018</v>
      </c>
      <c r="D3457" s="239" t="s">
        <v>784</v>
      </c>
      <c r="E3457" s="239">
        <v>91640934</v>
      </c>
      <c r="F3457" s="239" t="s">
        <v>5642</v>
      </c>
      <c r="G3457" s="239" t="s">
        <v>25</v>
      </c>
      <c r="H3457" s="239">
        <v>2</v>
      </c>
      <c r="I3457" s="239" t="s">
        <v>5643</v>
      </c>
      <c r="J3457" s="239" t="s">
        <v>5644</v>
      </c>
      <c r="K3457" s="239" t="s">
        <v>5645</v>
      </c>
      <c r="L3457" s="240">
        <v>44634</v>
      </c>
      <c r="M3457" s="239" t="s">
        <v>20</v>
      </c>
    </row>
    <row r="3458" spans="1:13" x14ac:dyDescent="0.35">
      <c r="A3458" s="237" t="s">
        <v>1016</v>
      </c>
      <c r="B3458" s="237" t="s">
        <v>1017</v>
      </c>
      <c r="C3458" s="237" t="s">
        <v>1018</v>
      </c>
      <c r="D3458" s="237" t="s">
        <v>779</v>
      </c>
      <c r="E3458" s="237">
        <v>37584816</v>
      </c>
      <c r="F3458" s="237" t="s">
        <v>5646</v>
      </c>
      <c r="G3458" s="237" t="s">
        <v>25</v>
      </c>
      <c r="H3458" s="237">
        <v>2</v>
      </c>
      <c r="I3458" s="237" t="s">
        <v>5647</v>
      </c>
      <c r="J3458" s="237" t="s">
        <v>5648</v>
      </c>
      <c r="K3458" s="237" t="s">
        <v>5649</v>
      </c>
      <c r="L3458" s="238">
        <v>44634</v>
      </c>
      <c r="M3458" s="237" t="s">
        <v>20</v>
      </c>
    </row>
    <row r="3459" spans="1:13" x14ac:dyDescent="0.35">
      <c r="A3459" s="239" t="s">
        <v>1016</v>
      </c>
      <c r="B3459" s="239" t="s">
        <v>1017</v>
      </c>
      <c r="C3459" s="239" t="s">
        <v>1018</v>
      </c>
      <c r="D3459" s="239" t="s">
        <v>682</v>
      </c>
      <c r="E3459" s="239">
        <v>10683074</v>
      </c>
      <c r="F3459" s="239" t="s">
        <v>5650</v>
      </c>
      <c r="G3459" s="239" t="s">
        <v>25</v>
      </c>
      <c r="H3459" s="239">
        <v>2</v>
      </c>
      <c r="I3459" s="239" t="s">
        <v>5651</v>
      </c>
      <c r="J3459" s="239" t="s">
        <v>5652</v>
      </c>
      <c r="K3459" s="239" t="s">
        <v>5653</v>
      </c>
      <c r="L3459" s="240">
        <v>44634</v>
      </c>
      <c r="M3459" s="239" t="s">
        <v>20</v>
      </c>
    </row>
    <row r="3460" spans="1:13" x14ac:dyDescent="0.35">
      <c r="A3460" s="237" t="s">
        <v>1016</v>
      </c>
      <c r="B3460" s="237" t="s">
        <v>1017</v>
      </c>
      <c r="C3460" s="237" t="s">
        <v>1018</v>
      </c>
      <c r="D3460" s="237" t="s">
        <v>59</v>
      </c>
      <c r="E3460" s="237" t="s">
        <v>17</v>
      </c>
      <c r="F3460" s="237" t="s">
        <v>2046</v>
      </c>
      <c r="G3460" s="237" t="s">
        <v>17</v>
      </c>
      <c r="H3460" s="237" t="s">
        <v>17</v>
      </c>
      <c r="I3460" s="237" t="s">
        <v>17</v>
      </c>
      <c r="J3460" s="237" t="s">
        <v>5654</v>
      </c>
      <c r="K3460" s="237" t="s">
        <v>5655</v>
      </c>
      <c r="L3460" s="238">
        <v>44634</v>
      </c>
      <c r="M3460" s="237" t="s">
        <v>20</v>
      </c>
    </row>
    <row r="3461" spans="1:13" x14ac:dyDescent="0.35">
      <c r="A3461" s="239" t="s">
        <v>1016</v>
      </c>
      <c r="B3461" s="239" t="s">
        <v>1017</v>
      </c>
      <c r="C3461" s="239" t="s">
        <v>1018</v>
      </c>
      <c r="D3461" s="239" t="s">
        <v>61</v>
      </c>
      <c r="E3461" s="239" t="s">
        <v>17</v>
      </c>
      <c r="F3461" s="239" t="s">
        <v>2046</v>
      </c>
      <c r="G3461" s="239" t="s">
        <v>17</v>
      </c>
      <c r="H3461" s="239" t="s">
        <v>17</v>
      </c>
      <c r="I3461" s="239" t="s">
        <v>17</v>
      </c>
      <c r="J3461" s="239" t="s">
        <v>17</v>
      </c>
      <c r="K3461" s="239" t="s">
        <v>5656</v>
      </c>
      <c r="L3461" s="240">
        <v>44634</v>
      </c>
      <c r="M3461" s="239" t="s">
        <v>20</v>
      </c>
    </row>
    <row r="3462" spans="1:13" x14ac:dyDescent="0.35">
      <c r="A3462" s="237" t="s">
        <v>1016</v>
      </c>
      <c r="B3462" s="237" t="s">
        <v>1017</v>
      </c>
      <c r="C3462" s="237" t="s">
        <v>1018</v>
      </c>
      <c r="D3462" s="237" t="s">
        <v>57</v>
      </c>
      <c r="E3462" s="237">
        <v>82332</v>
      </c>
      <c r="F3462" s="237" t="s">
        <v>5657</v>
      </c>
      <c r="G3462" s="237" t="s">
        <v>25</v>
      </c>
      <c r="H3462" s="237">
        <v>2</v>
      </c>
      <c r="I3462" s="237" t="s">
        <v>5658</v>
      </c>
      <c r="J3462" s="237" t="s">
        <v>5659</v>
      </c>
      <c r="K3462" s="237" t="s">
        <v>5660</v>
      </c>
      <c r="L3462" s="238">
        <v>44634</v>
      </c>
      <c r="M3462" s="237" t="s">
        <v>20</v>
      </c>
    </row>
    <row r="3463" spans="1:13" x14ac:dyDescent="0.35">
      <c r="A3463" s="239" t="s">
        <v>1016</v>
      </c>
      <c r="B3463" s="239" t="s">
        <v>1017</v>
      </c>
      <c r="C3463" s="239" t="s">
        <v>1018</v>
      </c>
      <c r="D3463" s="239" t="s">
        <v>55</v>
      </c>
      <c r="E3463" s="239">
        <v>82332</v>
      </c>
      <c r="F3463" s="239" t="s">
        <v>5657</v>
      </c>
      <c r="G3463" s="239" t="s">
        <v>25</v>
      </c>
      <c r="H3463" s="239">
        <v>2</v>
      </c>
      <c r="I3463" s="239" t="s">
        <v>5658</v>
      </c>
      <c r="J3463" s="239" t="s">
        <v>5659</v>
      </c>
      <c r="K3463" s="239" t="s">
        <v>5661</v>
      </c>
      <c r="L3463" s="240">
        <v>44634</v>
      </c>
      <c r="M3463" s="239" t="s">
        <v>20</v>
      </c>
    </row>
    <row r="3464" spans="1:13" x14ac:dyDescent="0.35">
      <c r="A3464" s="237" t="s">
        <v>1016</v>
      </c>
      <c r="B3464" s="237" t="s">
        <v>1017</v>
      </c>
      <c r="C3464" s="237" t="s">
        <v>1018</v>
      </c>
      <c r="D3464" s="237" t="s">
        <v>702</v>
      </c>
      <c r="E3464" s="237">
        <v>22492647</v>
      </c>
      <c r="F3464" s="237" t="s">
        <v>5662</v>
      </c>
      <c r="G3464" s="237" t="s">
        <v>25</v>
      </c>
      <c r="H3464" s="237">
        <v>2</v>
      </c>
      <c r="I3464" s="237" t="s">
        <v>5663</v>
      </c>
      <c r="J3464" s="237" t="s">
        <v>5664</v>
      </c>
      <c r="K3464" s="237" t="s">
        <v>5665</v>
      </c>
      <c r="L3464" s="238">
        <v>44634</v>
      </c>
      <c r="M3464" s="237" t="s">
        <v>20</v>
      </c>
    </row>
    <row r="3465" spans="1:13" x14ac:dyDescent="0.35">
      <c r="A3465" s="239" t="s">
        <v>1016</v>
      </c>
      <c r="B3465" s="239" t="s">
        <v>1017</v>
      </c>
      <c r="C3465" s="239" t="s">
        <v>1018</v>
      </c>
      <c r="D3465" s="239" t="s">
        <v>696</v>
      </c>
      <c r="E3465" s="239">
        <v>54056118</v>
      </c>
      <c r="F3465" s="239" t="s">
        <v>5666</v>
      </c>
      <c r="G3465" s="239" t="s">
        <v>22</v>
      </c>
      <c r="H3465" s="239">
        <v>3</v>
      </c>
      <c r="I3465" s="239" t="s">
        <v>5667</v>
      </c>
      <c r="J3465" s="239" t="s">
        <v>5668</v>
      </c>
      <c r="K3465" s="239" t="s">
        <v>5669</v>
      </c>
      <c r="L3465" s="240">
        <v>44634</v>
      </c>
      <c r="M3465" s="239" t="s">
        <v>20</v>
      </c>
    </row>
    <row r="3466" spans="1:13" x14ac:dyDescent="0.35">
      <c r="A3466" s="237" t="s">
        <v>1016</v>
      </c>
      <c r="B3466" s="237" t="s">
        <v>1017</v>
      </c>
      <c r="C3466" s="237" t="s">
        <v>1018</v>
      </c>
      <c r="D3466" s="237" t="s">
        <v>706</v>
      </c>
      <c r="E3466" s="237">
        <v>15092169</v>
      </c>
      <c r="F3466" s="237" t="s">
        <v>5670</v>
      </c>
      <c r="G3466" s="237" t="s">
        <v>22</v>
      </c>
      <c r="H3466" s="237">
        <v>3</v>
      </c>
      <c r="I3466" s="237" t="s">
        <v>5671</v>
      </c>
      <c r="J3466" s="237" t="s">
        <v>5672</v>
      </c>
      <c r="K3466" s="237" t="s">
        <v>5673</v>
      </c>
      <c r="L3466" s="238">
        <v>44634</v>
      </c>
      <c r="M3466" s="237" t="s">
        <v>20</v>
      </c>
    </row>
    <row r="3467" spans="1:13" x14ac:dyDescent="0.35">
      <c r="A3467" s="239" t="s">
        <v>1016</v>
      </c>
      <c r="B3467" s="239" t="s">
        <v>1017</v>
      </c>
      <c r="C3467" s="239" t="s">
        <v>1018</v>
      </c>
      <c r="D3467" s="239" t="s">
        <v>698</v>
      </c>
      <c r="E3467" s="239">
        <v>22492647</v>
      </c>
      <c r="F3467" s="239" t="s">
        <v>5662</v>
      </c>
      <c r="G3467" s="239" t="s">
        <v>25</v>
      </c>
      <c r="H3467" s="239">
        <v>2</v>
      </c>
      <c r="I3467" s="239" t="s">
        <v>5663</v>
      </c>
      <c r="J3467" s="239" t="s">
        <v>5664</v>
      </c>
      <c r="K3467" s="239" t="s">
        <v>5674</v>
      </c>
      <c r="L3467" s="240">
        <v>44634</v>
      </c>
      <c r="M3467" s="239" t="s">
        <v>20</v>
      </c>
    </row>
    <row r="3468" spans="1:13" x14ac:dyDescent="0.35">
      <c r="A3468" s="237" t="s">
        <v>1016</v>
      </c>
      <c r="B3468" s="237" t="s">
        <v>1017</v>
      </c>
      <c r="C3468" s="237" t="s">
        <v>1018</v>
      </c>
      <c r="D3468" s="237" t="s">
        <v>704</v>
      </c>
      <c r="E3468" s="237">
        <v>0</v>
      </c>
      <c r="F3468" s="237" t="s">
        <v>2046</v>
      </c>
      <c r="G3468" s="237" t="s">
        <v>22</v>
      </c>
      <c r="H3468" s="237">
        <v>3</v>
      </c>
      <c r="I3468" s="237" t="s">
        <v>17</v>
      </c>
      <c r="J3468" s="237" t="s">
        <v>4181</v>
      </c>
      <c r="K3468" s="237" t="s">
        <v>5675</v>
      </c>
      <c r="L3468" s="238">
        <v>44634</v>
      </c>
      <c r="M3468" s="237" t="s">
        <v>20</v>
      </c>
    </row>
    <row r="3469" spans="1:13" x14ac:dyDescent="0.35">
      <c r="A3469" s="239" t="s">
        <v>1016</v>
      </c>
      <c r="B3469" s="239" t="s">
        <v>1017</v>
      </c>
      <c r="C3469" s="239" t="s">
        <v>1018</v>
      </c>
      <c r="D3469" s="239" t="s">
        <v>692</v>
      </c>
      <c r="E3469" s="239">
        <v>0</v>
      </c>
      <c r="F3469" s="239" t="s">
        <v>2046</v>
      </c>
      <c r="G3469" s="239" t="s">
        <v>22</v>
      </c>
      <c r="H3469" s="239">
        <v>3</v>
      </c>
      <c r="I3469" s="239" t="s">
        <v>17</v>
      </c>
      <c r="J3469" s="239" t="s">
        <v>4181</v>
      </c>
      <c r="K3469" s="239" t="s">
        <v>5676</v>
      </c>
      <c r="L3469" s="240">
        <v>44634</v>
      </c>
      <c r="M3469" s="239" t="s">
        <v>20</v>
      </c>
    </row>
    <row r="3470" spans="1:13" x14ac:dyDescent="0.35">
      <c r="A3470" s="237" t="s">
        <v>5677</v>
      </c>
      <c r="B3470" s="237" t="s">
        <v>5678</v>
      </c>
      <c r="C3470" s="237" t="s">
        <v>142</v>
      </c>
      <c r="D3470" s="237" t="s">
        <v>875</v>
      </c>
      <c r="E3470" s="237">
        <v>57797000</v>
      </c>
      <c r="F3470" s="237" t="s">
        <v>2698</v>
      </c>
      <c r="G3470" s="237" t="s">
        <v>25</v>
      </c>
      <c r="H3470" s="237">
        <v>2</v>
      </c>
      <c r="I3470" s="237" t="s">
        <v>2699</v>
      </c>
      <c r="J3470" s="237" t="s">
        <v>2700</v>
      </c>
      <c r="K3470" s="237" t="s">
        <v>5679</v>
      </c>
      <c r="L3470" s="238">
        <v>44635</v>
      </c>
      <c r="M3470" s="237" t="s">
        <v>20</v>
      </c>
    </row>
    <row r="3471" spans="1:13" x14ac:dyDescent="0.35">
      <c r="A3471" s="239" t="s">
        <v>5677</v>
      </c>
      <c r="B3471" s="239" t="s">
        <v>5678</v>
      </c>
      <c r="C3471" s="239" t="s">
        <v>142</v>
      </c>
      <c r="D3471" s="239" t="s">
        <v>242</v>
      </c>
      <c r="E3471" s="239">
        <v>144996</v>
      </c>
      <c r="F3471" s="239" t="s">
        <v>5680</v>
      </c>
      <c r="G3471" s="239" t="s">
        <v>25</v>
      </c>
      <c r="H3471" s="239">
        <v>2</v>
      </c>
      <c r="I3471" s="239" t="s">
        <v>5681</v>
      </c>
      <c r="J3471" s="239" t="s">
        <v>5682</v>
      </c>
      <c r="K3471" s="239" t="s">
        <v>5683</v>
      </c>
      <c r="L3471" s="240">
        <v>44635</v>
      </c>
      <c r="M3471" s="239" t="s">
        <v>20</v>
      </c>
    </row>
    <row r="3472" spans="1:13" x14ac:dyDescent="0.35">
      <c r="A3472" s="237" t="s">
        <v>5677</v>
      </c>
      <c r="B3472" s="237" t="s">
        <v>5678</v>
      </c>
      <c r="C3472" s="237" t="s">
        <v>142</v>
      </c>
      <c r="D3472" s="237" t="s">
        <v>59</v>
      </c>
      <c r="E3472" s="237" t="s">
        <v>17</v>
      </c>
      <c r="F3472" s="237" t="s">
        <v>17</v>
      </c>
      <c r="G3472" s="237" t="s">
        <v>22</v>
      </c>
      <c r="H3472" s="237">
        <v>3</v>
      </c>
      <c r="I3472" s="237" t="s">
        <v>17</v>
      </c>
      <c r="J3472" s="237" t="s">
        <v>17</v>
      </c>
      <c r="K3472" s="237" t="s">
        <v>5684</v>
      </c>
      <c r="L3472" s="238">
        <v>44635</v>
      </c>
      <c r="M3472" s="237" t="s">
        <v>20</v>
      </c>
    </row>
    <row r="3473" spans="1:13" x14ac:dyDescent="0.35">
      <c r="A3473" s="239" t="s">
        <v>5677</v>
      </c>
      <c r="B3473" s="239" t="s">
        <v>5678</v>
      </c>
      <c r="C3473" s="239" t="s">
        <v>142</v>
      </c>
      <c r="D3473" s="239" t="s">
        <v>61</v>
      </c>
      <c r="E3473" s="239" t="s">
        <v>17</v>
      </c>
      <c r="F3473" s="239" t="s">
        <v>17</v>
      </c>
      <c r="G3473" s="239" t="s">
        <v>22</v>
      </c>
      <c r="H3473" s="239">
        <v>3</v>
      </c>
      <c r="I3473" s="239" t="s">
        <v>17</v>
      </c>
      <c r="J3473" s="239" t="s">
        <v>17</v>
      </c>
      <c r="K3473" s="239" t="s">
        <v>5685</v>
      </c>
      <c r="L3473" s="240">
        <v>44635</v>
      </c>
      <c r="M3473" s="239" t="s">
        <v>20</v>
      </c>
    </row>
    <row r="3474" spans="1:13" x14ac:dyDescent="0.35">
      <c r="A3474" s="237" t="s">
        <v>5677</v>
      </c>
      <c r="B3474" s="237" t="s">
        <v>5678</v>
      </c>
      <c r="C3474" s="237" t="s">
        <v>142</v>
      </c>
      <c r="D3474" s="237" t="s">
        <v>16</v>
      </c>
      <c r="E3474" s="237" t="s">
        <v>17</v>
      </c>
      <c r="F3474" s="237" t="s">
        <v>17</v>
      </c>
      <c r="G3474" s="237" t="s">
        <v>22</v>
      </c>
      <c r="H3474" s="237">
        <v>3</v>
      </c>
      <c r="I3474" s="237" t="s">
        <v>17</v>
      </c>
      <c r="J3474" s="237" t="s">
        <v>17</v>
      </c>
      <c r="K3474" s="237" t="s">
        <v>5686</v>
      </c>
      <c r="L3474" s="238">
        <v>44635</v>
      </c>
      <c r="M3474" s="237" t="s">
        <v>20</v>
      </c>
    </row>
    <row r="3475" spans="1:13" x14ac:dyDescent="0.35">
      <c r="A3475" s="239" t="s">
        <v>5677</v>
      </c>
      <c r="B3475" s="239" t="s">
        <v>5678</v>
      </c>
      <c r="C3475" s="239" t="s">
        <v>142</v>
      </c>
      <c r="D3475" s="239" t="s">
        <v>21</v>
      </c>
      <c r="E3475" s="239" t="s">
        <v>17</v>
      </c>
      <c r="F3475" s="239" t="s">
        <v>17</v>
      </c>
      <c r="G3475" s="239" t="s">
        <v>22</v>
      </c>
      <c r="H3475" s="239">
        <v>3</v>
      </c>
      <c r="I3475" s="239" t="s">
        <v>17</v>
      </c>
      <c r="J3475" s="239" t="s">
        <v>17</v>
      </c>
      <c r="K3475" s="239" t="s">
        <v>5687</v>
      </c>
      <c r="L3475" s="240">
        <v>44635</v>
      </c>
      <c r="M3475" s="239" t="s">
        <v>20</v>
      </c>
    </row>
    <row r="3476" spans="1:13" x14ac:dyDescent="0.35">
      <c r="A3476" s="237" t="s">
        <v>5677</v>
      </c>
      <c r="B3476" s="237" t="s">
        <v>5678</v>
      </c>
      <c r="C3476" s="237" t="s">
        <v>142</v>
      </c>
      <c r="D3476" s="237" t="s">
        <v>2423</v>
      </c>
      <c r="E3476" s="237" t="s">
        <v>17</v>
      </c>
      <c r="F3476" s="237" t="s">
        <v>17</v>
      </c>
      <c r="G3476" s="237" t="s">
        <v>22</v>
      </c>
      <c r="H3476" s="237">
        <v>3</v>
      </c>
      <c r="I3476" s="237" t="s">
        <v>17</v>
      </c>
      <c r="J3476" s="237" t="s">
        <v>17</v>
      </c>
      <c r="K3476" s="237" t="s">
        <v>5688</v>
      </c>
      <c r="L3476" s="238">
        <v>44635</v>
      </c>
      <c r="M3476" s="237" t="s">
        <v>20</v>
      </c>
    </row>
    <row r="3477" spans="1:13" x14ac:dyDescent="0.35">
      <c r="A3477" s="239" t="s">
        <v>5677</v>
      </c>
      <c r="B3477" s="239" t="s">
        <v>5678</v>
      </c>
      <c r="C3477" s="239" t="s">
        <v>142</v>
      </c>
      <c r="D3477" s="239" t="s">
        <v>28</v>
      </c>
      <c r="E3477" s="239" t="s">
        <v>17</v>
      </c>
      <c r="F3477" s="239" t="s">
        <v>17</v>
      </c>
      <c r="G3477" s="239" t="s">
        <v>22</v>
      </c>
      <c r="H3477" s="239">
        <v>3</v>
      </c>
      <c r="I3477" s="239" t="s">
        <v>17</v>
      </c>
      <c r="J3477" s="239" t="s">
        <v>17</v>
      </c>
      <c r="K3477" s="239" t="s">
        <v>5689</v>
      </c>
      <c r="L3477" s="240">
        <v>44635</v>
      </c>
      <c r="M3477" s="239" t="s">
        <v>20</v>
      </c>
    </row>
    <row r="3478" spans="1:13" x14ac:dyDescent="0.35">
      <c r="A3478" s="237" t="s">
        <v>5677</v>
      </c>
      <c r="B3478" s="237" t="s">
        <v>5678</v>
      </c>
      <c r="C3478" s="237" t="s">
        <v>142</v>
      </c>
      <c r="D3478" s="237" t="s">
        <v>24</v>
      </c>
      <c r="E3478" s="237" t="s">
        <v>17</v>
      </c>
      <c r="F3478" s="237" t="s">
        <v>17</v>
      </c>
      <c r="G3478" s="237" t="s">
        <v>22</v>
      </c>
      <c r="H3478" s="237">
        <v>3</v>
      </c>
      <c r="I3478" s="237" t="s">
        <v>17</v>
      </c>
      <c r="J3478" s="237" t="s">
        <v>17</v>
      </c>
      <c r="K3478" s="237" t="s">
        <v>5690</v>
      </c>
      <c r="L3478" s="238">
        <v>44635</v>
      </c>
      <c r="M3478" s="237" t="s">
        <v>20</v>
      </c>
    </row>
    <row r="3479" spans="1:13" x14ac:dyDescent="0.35">
      <c r="A3479" s="239" t="s">
        <v>5677</v>
      </c>
      <c r="B3479" s="239" t="s">
        <v>5678</v>
      </c>
      <c r="C3479" s="239" t="s">
        <v>142</v>
      </c>
      <c r="D3479" s="239" t="s">
        <v>30</v>
      </c>
      <c r="E3479" s="239" t="s">
        <v>17</v>
      </c>
      <c r="F3479" s="239" t="s">
        <v>17</v>
      </c>
      <c r="G3479" s="239" t="s">
        <v>22</v>
      </c>
      <c r="H3479" s="239">
        <v>3</v>
      </c>
      <c r="I3479" s="239" t="s">
        <v>17</v>
      </c>
      <c r="J3479" s="239" t="s">
        <v>17</v>
      </c>
      <c r="K3479" s="239" t="s">
        <v>5691</v>
      </c>
      <c r="L3479" s="240">
        <v>44635</v>
      </c>
      <c r="M3479" s="239" t="s">
        <v>20</v>
      </c>
    </row>
    <row r="3480" spans="1:13" x14ac:dyDescent="0.35">
      <c r="A3480" s="237" t="s">
        <v>5677</v>
      </c>
      <c r="B3480" s="237" t="s">
        <v>5678</v>
      </c>
      <c r="C3480" s="237" t="s">
        <v>142</v>
      </c>
      <c r="D3480" s="237" t="s">
        <v>32</v>
      </c>
      <c r="E3480" s="237" t="s">
        <v>17</v>
      </c>
      <c r="F3480" s="237" t="s">
        <v>17</v>
      </c>
      <c r="G3480" s="237" t="s">
        <v>22</v>
      </c>
      <c r="H3480" s="237">
        <v>3</v>
      </c>
      <c r="I3480" s="237" t="s">
        <v>17</v>
      </c>
      <c r="J3480" s="237" t="s">
        <v>17</v>
      </c>
      <c r="K3480" s="237" t="s">
        <v>5692</v>
      </c>
      <c r="L3480" s="238">
        <v>44635</v>
      </c>
      <c r="M3480" s="237" t="s">
        <v>20</v>
      </c>
    </row>
    <row r="3481" spans="1:13" x14ac:dyDescent="0.35">
      <c r="A3481" s="239" t="s">
        <v>5693</v>
      </c>
      <c r="B3481" s="239" t="s">
        <v>5694</v>
      </c>
      <c r="C3481" s="239" t="s">
        <v>142</v>
      </c>
      <c r="D3481" s="239" t="s">
        <v>875</v>
      </c>
      <c r="E3481" s="239">
        <v>57797000</v>
      </c>
      <c r="F3481" s="239" t="s">
        <v>2698</v>
      </c>
      <c r="G3481" s="239" t="s">
        <v>25</v>
      </c>
      <c r="H3481" s="239">
        <v>2</v>
      </c>
      <c r="I3481" s="239" t="s">
        <v>2699</v>
      </c>
      <c r="J3481" s="239" t="s">
        <v>2700</v>
      </c>
      <c r="K3481" s="239" t="s">
        <v>5695</v>
      </c>
      <c r="L3481" s="240">
        <v>44635</v>
      </c>
      <c r="M3481" s="239" t="s">
        <v>20</v>
      </c>
    </row>
    <row r="3482" spans="1:13" x14ac:dyDescent="0.35">
      <c r="A3482" s="237" t="s">
        <v>5693</v>
      </c>
      <c r="B3482" s="237" t="s">
        <v>5694</v>
      </c>
      <c r="C3482" s="237" t="s">
        <v>142</v>
      </c>
      <c r="D3482" s="237" t="s">
        <v>242</v>
      </c>
      <c r="E3482" s="237">
        <v>83058</v>
      </c>
      <c r="F3482" s="237" t="s">
        <v>5696</v>
      </c>
      <c r="G3482" s="237" t="s">
        <v>25</v>
      </c>
      <c r="H3482" s="237">
        <v>2</v>
      </c>
      <c r="I3482" s="237" t="s">
        <v>5697</v>
      </c>
      <c r="J3482" s="237" t="s">
        <v>5698</v>
      </c>
      <c r="K3482" s="237" t="s">
        <v>5699</v>
      </c>
      <c r="L3482" s="238">
        <v>44635</v>
      </c>
      <c r="M3482" s="237" t="s">
        <v>20</v>
      </c>
    </row>
    <row r="3483" spans="1:13" x14ac:dyDescent="0.35">
      <c r="A3483" s="239" t="s">
        <v>5693</v>
      </c>
      <c r="B3483" s="239" t="s">
        <v>5694</v>
      </c>
      <c r="C3483" s="239" t="s">
        <v>142</v>
      </c>
      <c r="D3483" s="239" t="s">
        <v>682</v>
      </c>
      <c r="E3483" s="239" t="s">
        <v>17</v>
      </c>
      <c r="F3483" s="239" t="s">
        <v>17</v>
      </c>
      <c r="G3483" s="239" t="s">
        <v>22</v>
      </c>
      <c r="H3483" s="239">
        <v>3</v>
      </c>
      <c r="I3483" s="239" t="s">
        <v>17</v>
      </c>
      <c r="J3483" s="239" t="s">
        <v>17</v>
      </c>
      <c r="K3483" s="239" t="s">
        <v>5700</v>
      </c>
      <c r="L3483" s="240">
        <v>44635</v>
      </c>
      <c r="M3483" s="239" t="s">
        <v>20</v>
      </c>
    </row>
    <row r="3484" spans="1:13" x14ac:dyDescent="0.35">
      <c r="A3484" s="237" t="s">
        <v>5693</v>
      </c>
      <c r="B3484" s="237" t="s">
        <v>5694</v>
      </c>
      <c r="C3484" s="237" t="s">
        <v>142</v>
      </c>
      <c r="D3484" s="237" t="s">
        <v>59</v>
      </c>
      <c r="E3484" s="237" t="s">
        <v>17</v>
      </c>
      <c r="F3484" s="237" t="s">
        <v>17</v>
      </c>
      <c r="G3484" s="237" t="s">
        <v>22</v>
      </c>
      <c r="H3484" s="237">
        <v>3</v>
      </c>
      <c r="I3484" s="237" t="s">
        <v>17</v>
      </c>
      <c r="J3484" s="237" t="s">
        <v>17</v>
      </c>
      <c r="K3484" s="237" t="s">
        <v>5701</v>
      </c>
      <c r="L3484" s="238">
        <v>44635</v>
      </c>
      <c r="M3484" s="237" t="s">
        <v>20</v>
      </c>
    </row>
    <row r="3485" spans="1:13" x14ac:dyDescent="0.35">
      <c r="A3485" s="239" t="s">
        <v>5693</v>
      </c>
      <c r="B3485" s="239" t="s">
        <v>5694</v>
      </c>
      <c r="C3485" s="239" t="s">
        <v>142</v>
      </c>
      <c r="D3485" s="239" t="s">
        <v>61</v>
      </c>
      <c r="E3485" s="239" t="s">
        <v>17</v>
      </c>
      <c r="F3485" s="239" t="s">
        <v>17</v>
      </c>
      <c r="G3485" s="239" t="s">
        <v>22</v>
      </c>
      <c r="H3485" s="239">
        <v>3</v>
      </c>
      <c r="I3485" s="239" t="s">
        <v>17</v>
      </c>
      <c r="J3485" s="239" t="s">
        <v>17</v>
      </c>
      <c r="K3485" s="239" t="s">
        <v>5702</v>
      </c>
      <c r="L3485" s="240">
        <v>44635</v>
      </c>
      <c r="M3485" s="239" t="s">
        <v>20</v>
      </c>
    </row>
    <row r="3486" spans="1:13" x14ac:dyDescent="0.35">
      <c r="A3486" s="237" t="s">
        <v>5693</v>
      </c>
      <c r="B3486" s="237" t="s">
        <v>5694</v>
      </c>
      <c r="C3486" s="237" t="s">
        <v>142</v>
      </c>
      <c r="D3486" s="237" t="s">
        <v>16</v>
      </c>
      <c r="E3486" s="237" t="s">
        <v>17</v>
      </c>
      <c r="F3486" s="237" t="s">
        <v>17</v>
      </c>
      <c r="G3486" s="237" t="s">
        <v>22</v>
      </c>
      <c r="H3486" s="237">
        <v>3</v>
      </c>
      <c r="I3486" s="237" t="s">
        <v>17</v>
      </c>
      <c r="J3486" s="237" t="s">
        <v>17</v>
      </c>
      <c r="K3486" s="237" t="s">
        <v>5703</v>
      </c>
      <c r="L3486" s="238">
        <v>44635</v>
      </c>
      <c r="M3486" s="237" t="s">
        <v>20</v>
      </c>
    </row>
    <row r="3487" spans="1:13" x14ac:dyDescent="0.35">
      <c r="A3487" s="239" t="s">
        <v>5693</v>
      </c>
      <c r="B3487" s="239" t="s">
        <v>5694</v>
      </c>
      <c r="C3487" s="239" t="s">
        <v>142</v>
      </c>
      <c r="D3487" s="239" t="s">
        <v>21</v>
      </c>
      <c r="E3487" s="239" t="s">
        <v>17</v>
      </c>
      <c r="F3487" s="239" t="s">
        <v>17</v>
      </c>
      <c r="G3487" s="239" t="s">
        <v>22</v>
      </c>
      <c r="H3487" s="239">
        <v>3</v>
      </c>
      <c r="I3487" s="239" t="s">
        <v>17</v>
      </c>
      <c r="J3487" s="239" t="s">
        <v>17</v>
      </c>
      <c r="K3487" s="239" t="s">
        <v>5704</v>
      </c>
      <c r="L3487" s="240">
        <v>44635</v>
      </c>
      <c r="M3487" s="239" t="s">
        <v>20</v>
      </c>
    </row>
    <row r="3488" spans="1:13" x14ac:dyDescent="0.35">
      <c r="A3488" s="237" t="s">
        <v>5693</v>
      </c>
      <c r="B3488" s="237" t="s">
        <v>5694</v>
      </c>
      <c r="C3488" s="237" t="s">
        <v>142</v>
      </c>
      <c r="D3488" s="237" t="s">
        <v>2423</v>
      </c>
      <c r="E3488" s="237" t="s">
        <v>17</v>
      </c>
      <c r="F3488" s="237" t="s">
        <v>17</v>
      </c>
      <c r="G3488" s="237" t="s">
        <v>22</v>
      </c>
      <c r="H3488" s="237">
        <v>3</v>
      </c>
      <c r="I3488" s="237" t="s">
        <v>17</v>
      </c>
      <c r="J3488" s="237" t="s">
        <v>17</v>
      </c>
      <c r="K3488" s="237" t="s">
        <v>5705</v>
      </c>
      <c r="L3488" s="238">
        <v>44635</v>
      </c>
      <c r="M3488" s="237" t="s">
        <v>20</v>
      </c>
    </row>
    <row r="3489" spans="1:13" x14ac:dyDescent="0.35">
      <c r="A3489" s="239" t="s">
        <v>5693</v>
      </c>
      <c r="B3489" s="239" t="s">
        <v>5694</v>
      </c>
      <c r="C3489" s="239" t="s">
        <v>142</v>
      </c>
      <c r="D3489" s="239" t="s">
        <v>28</v>
      </c>
      <c r="E3489" s="239" t="s">
        <v>17</v>
      </c>
      <c r="F3489" s="239" t="s">
        <v>17</v>
      </c>
      <c r="G3489" s="239" t="s">
        <v>22</v>
      </c>
      <c r="H3489" s="239">
        <v>3</v>
      </c>
      <c r="I3489" s="239" t="s">
        <v>17</v>
      </c>
      <c r="J3489" s="239" t="s">
        <v>17</v>
      </c>
      <c r="K3489" s="239" t="s">
        <v>5706</v>
      </c>
      <c r="L3489" s="240">
        <v>44635</v>
      </c>
      <c r="M3489" s="239" t="s">
        <v>20</v>
      </c>
    </row>
    <row r="3490" spans="1:13" x14ac:dyDescent="0.35">
      <c r="A3490" s="237" t="s">
        <v>5693</v>
      </c>
      <c r="B3490" s="237" t="s">
        <v>5694</v>
      </c>
      <c r="C3490" s="237" t="s">
        <v>142</v>
      </c>
      <c r="D3490" s="237" t="s">
        <v>24</v>
      </c>
      <c r="E3490" s="237">
        <v>2</v>
      </c>
      <c r="F3490" s="237" t="s">
        <v>17</v>
      </c>
      <c r="G3490" s="237" t="s">
        <v>22</v>
      </c>
      <c r="H3490" s="237">
        <v>3</v>
      </c>
      <c r="I3490" s="237" t="s">
        <v>17</v>
      </c>
      <c r="J3490" s="237" t="s">
        <v>5707</v>
      </c>
      <c r="K3490" s="237" t="s">
        <v>5708</v>
      </c>
      <c r="L3490" s="238">
        <v>44635</v>
      </c>
      <c r="M3490" s="237" t="s">
        <v>20</v>
      </c>
    </row>
    <row r="3491" spans="1:13" x14ac:dyDescent="0.35">
      <c r="A3491" s="239" t="s">
        <v>5693</v>
      </c>
      <c r="B3491" s="239" t="s">
        <v>5694</v>
      </c>
      <c r="C3491" s="239" t="s">
        <v>142</v>
      </c>
      <c r="D3491" s="239" t="s">
        <v>30</v>
      </c>
      <c r="E3491" s="239" t="s">
        <v>17</v>
      </c>
      <c r="F3491" s="239" t="s">
        <v>17</v>
      </c>
      <c r="G3491" s="239" t="s">
        <v>22</v>
      </c>
      <c r="H3491" s="239">
        <v>3</v>
      </c>
      <c r="I3491" s="239" t="s">
        <v>17</v>
      </c>
      <c r="J3491" s="239" t="s">
        <v>17</v>
      </c>
      <c r="K3491" s="239" t="s">
        <v>5709</v>
      </c>
      <c r="L3491" s="240">
        <v>44635</v>
      </c>
      <c r="M3491" s="239" t="s">
        <v>20</v>
      </c>
    </row>
    <row r="3492" spans="1:13" x14ac:dyDescent="0.35">
      <c r="A3492" s="237" t="s">
        <v>5693</v>
      </c>
      <c r="B3492" s="237" t="s">
        <v>5694</v>
      </c>
      <c r="C3492" s="237" t="s">
        <v>142</v>
      </c>
      <c r="D3492" s="237" t="s">
        <v>32</v>
      </c>
      <c r="E3492" s="237" t="s">
        <v>17</v>
      </c>
      <c r="F3492" s="237" t="s">
        <v>17</v>
      </c>
      <c r="G3492" s="237" t="s">
        <v>22</v>
      </c>
      <c r="H3492" s="237">
        <v>3</v>
      </c>
      <c r="I3492" s="237" t="s">
        <v>17</v>
      </c>
      <c r="J3492" s="237" t="s">
        <v>17</v>
      </c>
      <c r="K3492" s="237" t="s">
        <v>5710</v>
      </c>
      <c r="L3492" s="238">
        <v>44635</v>
      </c>
      <c r="M3492" s="237" t="s">
        <v>20</v>
      </c>
    </row>
    <row r="3493" spans="1:13" x14ac:dyDescent="0.35">
      <c r="A3493" s="239" t="s">
        <v>4413</v>
      </c>
      <c r="B3493" s="239" t="s">
        <v>4414</v>
      </c>
      <c r="C3493" s="239" t="s">
        <v>918</v>
      </c>
      <c r="D3493" s="239" t="s">
        <v>16</v>
      </c>
      <c r="E3493" s="239">
        <v>1694960</v>
      </c>
      <c r="F3493" s="239" t="s">
        <v>5711</v>
      </c>
      <c r="G3493" s="239" t="s">
        <v>25</v>
      </c>
      <c r="H3493" s="239">
        <v>2</v>
      </c>
      <c r="I3493" s="239" t="s">
        <v>5712</v>
      </c>
      <c r="J3493" s="239" t="s">
        <v>5713</v>
      </c>
      <c r="K3493" s="239" t="s">
        <v>5714</v>
      </c>
      <c r="L3493" s="240">
        <v>44635</v>
      </c>
      <c r="M3493" s="239" t="s">
        <v>20</v>
      </c>
    </row>
    <row r="3494" spans="1:13" x14ac:dyDescent="0.35">
      <c r="A3494" s="237" t="s">
        <v>4413</v>
      </c>
      <c r="B3494" s="237" t="s">
        <v>4414</v>
      </c>
      <c r="C3494" s="237" t="s">
        <v>918</v>
      </c>
      <c r="D3494" s="237" t="s">
        <v>21</v>
      </c>
      <c r="E3494" s="237">
        <v>424140</v>
      </c>
      <c r="F3494" s="237" t="s">
        <v>5711</v>
      </c>
      <c r="G3494" s="237" t="s">
        <v>25</v>
      </c>
      <c r="H3494" s="237">
        <v>2</v>
      </c>
      <c r="I3494" s="237" t="s">
        <v>5712</v>
      </c>
      <c r="J3494" s="237" t="s">
        <v>5715</v>
      </c>
      <c r="K3494" s="237" t="s">
        <v>5716</v>
      </c>
      <c r="L3494" s="238">
        <v>44635</v>
      </c>
      <c r="M3494" s="237" t="s">
        <v>20</v>
      </c>
    </row>
    <row r="3495" spans="1:13" x14ac:dyDescent="0.35">
      <c r="A3495" s="239" t="s">
        <v>174</v>
      </c>
      <c r="B3495" s="239" t="s">
        <v>175</v>
      </c>
      <c r="C3495" s="239" t="s">
        <v>176</v>
      </c>
      <c r="D3495" s="239" t="s">
        <v>706</v>
      </c>
      <c r="E3495" s="239">
        <v>39138</v>
      </c>
      <c r="F3495" s="239" t="s">
        <v>5717</v>
      </c>
      <c r="G3495" s="239" t="s">
        <v>25</v>
      </c>
      <c r="H3495" s="239">
        <v>2</v>
      </c>
      <c r="I3495" s="239" t="s">
        <v>5718</v>
      </c>
      <c r="J3495" s="239" t="s">
        <v>5719</v>
      </c>
      <c r="K3495" s="239" t="s">
        <v>5720</v>
      </c>
      <c r="L3495" s="240">
        <v>44635</v>
      </c>
      <c r="M3495" s="239" t="s">
        <v>20</v>
      </c>
    </row>
    <row r="3496" spans="1:13" x14ac:dyDescent="0.35">
      <c r="A3496" s="237" t="s">
        <v>5677</v>
      </c>
      <c r="B3496" s="237" t="s">
        <v>5678</v>
      </c>
      <c r="C3496" s="237" t="s">
        <v>142</v>
      </c>
      <c r="D3496" s="237" t="s">
        <v>3004</v>
      </c>
      <c r="E3496" s="237">
        <v>0</v>
      </c>
      <c r="F3496" s="237" t="s">
        <v>2484</v>
      </c>
      <c r="G3496" s="237" t="s">
        <v>25</v>
      </c>
      <c r="H3496" s="237">
        <v>2</v>
      </c>
      <c r="I3496" s="237" t="s">
        <v>17</v>
      </c>
      <c r="J3496" s="237" t="s">
        <v>17</v>
      </c>
      <c r="K3496" s="237" t="s">
        <v>5721</v>
      </c>
      <c r="L3496" s="238">
        <v>44635</v>
      </c>
      <c r="M3496" s="237" t="s">
        <v>20</v>
      </c>
    </row>
    <row r="3497" spans="1:13" x14ac:dyDescent="0.35">
      <c r="A3497" s="239" t="s">
        <v>5677</v>
      </c>
      <c r="B3497" s="239" t="s">
        <v>5678</v>
      </c>
      <c r="C3497" s="239" t="s">
        <v>142</v>
      </c>
      <c r="D3497" s="239" t="s">
        <v>3006</v>
      </c>
      <c r="E3497" s="239">
        <v>0</v>
      </c>
      <c r="F3497" s="239" t="s">
        <v>2484</v>
      </c>
      <c r="G3497" s="239" t="s">
        <v>25</v>
      </c>
      <c r="H3497" s="239">
        <v>2</v>
      </c>
      <c r="I3497" s="239" t="s">
        <v>17</v>
      </c>
      <c r="J3497" s="239" t="s">
        <v>17</v>
      </c>
      <c r="K3497" s="239" t="s">
        <v>5722</v>
      </c>
      <c r="L3497" s="240">
        <v>44635</v>
      </c>
      <c r="M3497" s="239" t="s">
        <v>20</v>
      </c>
    </row>
    <row r="3498" spans="1:13" x14ac:dyDescent="0.35">
      <c r="A3498" s="237" t="s">
        <v>5677</v>
      </c>
      <c r="B3498" s="237" t="s">
        <v>5678</v>
      </c>
      <c r="C3498" s="237" t="s">
        <v>142</v>
      </c>
      <c r="D3498" s="237" t="s">
        <v>3008</v>
      </c>
      <c r="E3498" s="237">
        <v>0</v>
      </c>
      <c r="F3498" s="237" t="s">
        <v>2484</v>
      </c>
      <c r="G3498" s="237" t="s">
        <v>25</v>
      </c>
      <c r="H3498" s="237">
        <v>2</v>
      </c>
      <c r="I3498" s="237" t="s">
        <v>17</v>
      </c>
      <c r="J3498" s="237" t="s">
        <v>17</v>
      </c>
      <c r="K3498" s="237" t="s">
        <v>5723</v>
      </c>
      <c r="L3498" s="238">
        <v>44635</v>
      </c>
      <c r="M3498" s="237" t="s">
        <v>20</v>
      </c>
    </row>
    <row r="3499" spans="1:13" x14ac:dyDescent="0.35">
      <c r="A3499" s="239" t="s">
        <v>5677</v>
      </c>
      <c r="B3499" s="239" t="s">
        <v>5678</v>
      </c>
      <c r="C3499" s="239" t="s">
        <v>142</v>
      </c>
      <c r="D3499" s="239" t="s">
        <v>3010</v>
      </c>
      <c r="E3499" s="239">
        <v>0</v>
      </c>
      <c r="F3499" s="239" t="s">
        <v>2484</v>
      </c>
      <c r="G3499" s="239" t="s">
        <v>25</v>
      </c>
      <c r="H3499" s="239">
        <v>2</v>
      </c>
      <c r="I3499" s="239" t="s">
        <v>17</v>
      </c>
      <c r="J3499" s="239" t="s">
        <v>17</v>
      </c>
      <c r="K3499" s="239" t="s">
        <v>5724</v>
      </c>
      <c r="L3499" s="240">
        <v>44635</v>
      </c>
      <c r="M3499" s="239" t="s">
        <v>20</v>
      </c>
    </row>
    <row r="3500" spans="1:13" x14ac:dyDescent="0.35">
      <c r="A3500" s="237" t="s">
        <v>5677</v>
      </c>
      <c r="B3500" s="237" t="s">
        <v>5678</v>
      </c>
      <c r="C3500" s="237" t="s">
        <v>142</v>
      </c>
      <c r="D3500" s="237" t="s">
        <v>3012</v>
      </c>
      <c r="E3500" s="237">
        <v>0</v>
      </c>
      <c r="F3500" s="237" t="s">
        <v>2484</v>
      </c>
      <c r="G3500" s="237" t="s">
        <v>25</v>
      </c>
      <c r="H3500" s="237">
        <v>2</v>
      </c>
      <c r="I3500" s="237" t="s">
        <v>17</v>
      </c>
      <c r="J3500" s="237" t="s">
        <v>17</v>
      </c>
      <c r="K3500" s="237" t="s">
        <v>5725</v>
      </c>
      <c r="L3500" s="238">
        <v>44635</v>
      </c>
      <c r="M3500" s="237" t="s">
        <v>20</v>
      </c>
    </row>
    <row r="3501" spans="1:13" x14ac:dyDescent="0.35">
      <c r="A3501" s="239" t="s">
        <v>5677</v>
      </c>
      <c r="B3501" s="239" t="s">
        <v>5678</v>
      </c>
      <c r="C3501" s="239" t="s">
        <v>142</v>
      </c>
      <c r="D3501" s="239" t="s">
        <v>3027</v>
      </c>
      <c r="E3501" s="239">
        <v>0</v>
      </c>
      <c r="F3501" s="239" t="s">
        <v>2484</v>
      </c>
      <c r="G3501" s="239" t="s">
        <v>25</v>
      </c>
      <c r="H3501" s="239">
        <v>2</v>
      </c>
      <c r="I3501" s="239" t="s">
        <v>17</v>
      </c>
      <c r="J3501" s="239" t="s">
        <v>17</v>
      </c>
      <c r="K3501" s="239" t="s">
        <v>5726</v>
      </c>
      <c r="L3501" s="240">
        <v>44635</v>
      </c>
      <c r="M3501" s="239" t="s">
        <v>20</v>
      </c>
    </row>
    <row r="3502" spans="1:13" x14ac:dyDescent="0.35">
      <c r="A3502" s="237" t="s">
        <v>5677</v>
      </c>
      <c r="B3502" s="237" t="s">
        <v>5678</v>
      </c>
      <c r="C3502" s="237" t="s">
        <v>142</v>
      </c>
      <c r="D3502" s="237" t="s">
        <v>3014</v>
      </c>
      <c r="E3502" s="237">
        <v>1</v>
      </c>
      <c r="F3502" s="237" t="s">
        <v>2484</v>
      </c>
      <c r="G3502" s="237" t="s">
        <v>25</v>
      </c>
      <c r="H3502" s="237">
        <v>2</v>
      </c>
      <c r="I3502" s="237" t="s">
        <v>17</v>
      </c>
      <c r="J3502" s="237" t="s">
        <v>17</v>
      </c>
      <c r="K3502" s="237" t="s">
        <v>5727</v>
      </c>
      <c r="L3502" s="238">
        <v>44635</v>
      </c>
      <c r="M3502" s="237" t="s">
        <v>20</v>
      </c>
    </row>
    <row r="3503" spans="1:13" x14ac:dyDescent="0.35">
      <c r="A3503" s="239" t="s">
        <v>5677</v>
      </c>
      <c r="B3503" s="239" t="s">
        <v>5678</v>
      </c>
      <c r="C3503" s="239" t="s">
        <v>142</v>
      </c>
      <c r="D3503" s="239" t="s">
        <v>3016</v>
      </c>
      <c r="E3503" s="239">
        <v>1</v>
      </c>
      <c r="F3503" s="239" t="s">
        <v>2484</v>
      </c>
      <c r="G3503" s="239" t="s">
        <v>25</v>
      </c>
      <c r="H3503" s="239">
        <v>2</v>
      </c>
      <c r="I3503" s="239" t="s">
        <v>17</v>
      </c>
      <c r="J3503" s="239" t="s">
        <v>17</v>
      </c>
      <c r="K3503" s="239" t="s">
        <v>5728</v>
      </c>
      <c r="L3503" s="240">
        <v>44635</v>
      </c>
      <c r="M3503" s="239" t="s">
        <v>20</v>
      </c>
    </row>
    <row r="3504" spans="1:13" x14ac:dyDescent="0.35">
      <c r="A3504" s="237" t="s">
        <v>5677</v>
      </c>
      <c r="B3504" s="237" t="s">
        <v>5678</v>
      </c>
      <c r="C3504" s="237" t="s">
        <v>142</v>
      </c>
      <c r="D3504" s="237" t="s">
        <v>2483</v>
      </c>
      <c r="E3504" s="237">
        <v>0</v>
      </c>
      <c r="F3504" s="237" t="s">
        <v>2484</v>
      </c>
      <c r="G3504" s="237" t="s">
        <v>25</v>
      </c>
      <c r="H3504" s="237">
        <v>2</v>
      </c>
      <c r="I3504" s="237" t="s">
        <v>17</v>
      </c>
      <c r="J3504" s="237" t="s">
        <v>17</v>
      </c>
      <c r="K3504" s="237" t="s">
        <v>5729</v>
      </c>
      <c r="L3504" s="238">
        <v>44635</v>
      </c>
      <c r="M3504" s="237" t="s">
        <v>20</v>
      </c>
    </row>
    <row r="3505" spans="1:13" x14ac:dyDescent="0.35">
      <c r="A3505" s="239" t="s">
        <v>5693</v>
      </c>
      <c r="B3505" s="239" t="s">
        <v>5694</v>
      </c>
      <c r="C3505" s="239" t="s">
        <v>142</v>
      </c>
      <c r="D3505" s="239" t="s">
        <v>3004</v>
      </c>
      <c r="E3505" s="239">
        <v>0</v>
      </c>
      <c r="F3505" s="239" t="s">
        <v>2484</v>
      </c>
      <c r="G3505" s="239" t="s">
        <v>25</v>
      </c>
      <c r="H3505" s="239">
        <v>2</v>
      </c>
      <c r="I3505" s="239" t="s">
        <v>17</v>
      </c>
      <c r="J3505" s="239" t="s">
        <v>17</v>
      </c>
      <c r="K3505" s="239" t="s">
        <v>5730</v>
      </c>
      <c r="L3505" s="240">
        <v>44635</v>
      </c>
      <c r="M3505" s="239" t="s">
        <v>20</v>
      </c>
    </row>
    <row r="3506" spans="1:13" x14ac:dyDescent="0.35">
      <c r="A3506" s="237" t="s">
        <v>5693</v>
      </c>
      <c r="B3506" s="237" t="s">
        <v>5694</v>
      </c>
      <c r="C3506" s="237" t="s">
        <v>142</v>
      </c>
      <c r="D3506" s="237" t="s">
        <v>3006</v>
      </c>
      <c r="E3506" s="237">
        <v>0</v>
      </c>
      <c r="F3506" s="237" t="s">
        <v>2484</v>
      </c>
      <c r="G3506" s="237" t="s">
        <v>25</v>
      </c>
      <c r="H3506" s="237">
        <v>2</v>
      </c>
      <c r="I3506" s="237" t="s">
        <v>17</v>
      </c>
      <c r="J3506" s="237" t="s">
        <v>17</v>
      </c>
      <c r="K3506" s="237" t="s">
        <v>5731</v>
      </c>
      <c r="L3506" s="238">
        <v>44635</v>
      </c>
      <c r="M3506" s="237" t="s">
        <v>20</v>
      </c>
    </row>
    <row r="3507" spans="1:13" x14ac:dyDescent="0.35">
      <c r="A3507" s="239" t="s">
        <v>5693</v>
      </c>
      <c r="B3507" s="239" t="s">
        <v>5694</v>
      </c>
      <c r="C3507" s="239" t="s">
        <v>142</v>
      </c>
      <c r="D3507" s="239" t="s">
        <v>3008</v>
      </c>
      <c r="E3507" s="239">
        <v>0</v>
      </c>
      <c r="F3507" s="239" t="s">
        <v>2484</v>
      </c>
      <c r="G3507" s="239" t="s">
        <v>25</v>
      </c>
      <c r="H3507" s="239">
        <v>2</v>
      </c>
      <c r="I3507" s="239" t="s">
        <v>17</v>
      </c>
      <c r="J3507" s="239" t="s">
        <v>17</v>
      </c>
      <c r="K3507" s="239" t="s">
        <v>5732</v>
      </c>
      <c r="L3507" s="240">
        <v>44635</v>
      </c>
      <c r="M3507" s="239" t="s">
        <v>20</v>
      </c>
    </row>
    <row r="3508" spans="1:13" x14ac:dyDescent="0.35">
      <c r="A3508" s="237" t="s">
        <v>5693</v>
      </c>
      <c r="B3508" s="237" t="s">
        <v>5694</v>
      </c>
      <c r="C3508" s="237" t="s">
        <v>142</v>
      </c>
      <c r="D3508" s="237" t="s">
        <v>3010</v>
      </c>
      <c r="E3508" s="237">
        <v>0</v>
      </c>
      <c r="F3508" s="237" t="s">
        <v>2484</v>
      </c>
      <c r="G3508" s="237" t="s">
        <v>25</v>
      </c>
      <c r="H3508" s="237">
        <v>2</v>
      </c>
      <c r="I3508" s="237" t="s">
        <v>17</v>
      </c>
      <c r="J3508" s="237" t="s">
        <v>17</v>
      </c>
      <c r="K3508" s="237" t="s">
        <v>5733</v>
      </c>
      <c r="L3508" s="238">
        <v>44635</v>
      </c>
      <c r="M3508" s="237" t="s">
        <v>20</v>
      </c>
    </row>
    <row r="3509" spans="1:13" x14ac:dyDescent="0.35">
      <c r="A3509" s="239" t="s">
        <v>5693</v>
      </c>
      <c r="B3509" s="239" t="s">
        <v>5694</v>
      </c>
      <c r="C3509" s="239" t="s">
        <v>142</v>
      </c>
      <c r="D3509" s="239" t="s">
        <v>3012</v>
      </c>
      <c r="E3509" s="239">
        <v>0</v>
      </c>
      <c r="F3509" s="239" t="s">
        <v>2484</v>
      </c>
      <c r="G3509" s="239" t="s">
        <v>25</v>
      </c>
      <c r="H3509" s="239">
        <v>2</v>
      </c>
      <c r="I3509" s="239" t="s">
        <v>17</v>
      </c>
      <c r="J3509" s="239" t="s">
        <v>17</v>
      </c>
      <c r="K3509" s="239" t="s">
        <v>5734</v>
      </c>
      <c r="L3509" s="240">
        <v>44635</v>
      </c>
      <c r="M3509" s="239" t="s">
        <v>20</v>
      </c>
    </row>
    <row r="3510" spans="1:13" x14ac:dyDescent="0.35">
      <c r="A3510" s="237" t="s">
        <v>5693</v>
      </c>
      <c r="B3510" s="237" t="s">
        <v>5694</v>
      </c>
      <c r="C3510" s="237" t="s">
        <v>142</v>
      </c>
      <c r="D3510" s="237" t="s">
        <v>3027</v>
      </c>
      <c r="E3510" s="237">
        <v>0</v>
      </c>
      <c r="F3510" s="237" t="s">
        <v>2484</v>
      </c>
      <c r="G3510" s="237" t="s">
        <v>25</v>
      </c>
      <c r="H3510" s="237">
        <v>2</v>
      </c>
      <c r="I3510" s="237" t="s">
        <v>17</v>
      </c>
      <c r="J3510" s="237" t="s">
        <v>17</v>
      </c>
      <c r="K3510" s="237" t="s">
        <v>5735</v>
      </c>
      <c r="L3510" s="238">
        <v>44635</v>
      </c>
      <c r="M3510" s="237" t="s">
        <v>20</v>
      </c>
    </row>
    <row r="3511" spans="1:13" x14ac:dyDescent="0.35">
      <c r="A3511" s="239" t="s">
        <v>5693</v>
      </c>
      <c r="B3511" s="239" t="s">
        <v>5694</v>
      </c>
      <c r="C3511" s="239" t="s">
        <v>142</v>
      </c>
      <c r="D3511" s="239" t="s">
        <v>3014</v>
      </c>
      <c r="E3511" s="239">
        <v>1</v>
      </c>
      <c r="F3511" s="239" t="s">
        <v>2484</v>
      </c>
      <c r="G3511" s="239" t="s">
        <v>25</v>
      </c>
      <c r="H3511" s="239">
        <v>2</v>
      </c>
      <c r="I3511" s="239" t="s">
        <v>17</v>
      </c>
      <c r="J3511" s="239" t="s">
        <v>17</v>
      </c>
      <c r="K3511" s="239" t="s">
        <v>5736</v>
      </c>
      <c r="L3511" s="240">
        <v>44635</v>
      </c>
      <c r="M3511" s="239" t="s">
        <v>20</v>
      </c>
    </row>
    <row r="3512" spans="1:13" x14ac:dyDescent="0.35">
      <c r="A3512" s="237" t="s">
        <v>5693</v>
      </c>
      <c r="B3512" s="237" t="s">
        <v>5694</v>
      </c>
      <c r="C3512" s="237" t="s">
        <v>142</v>
      </c>
      <c r="D3512" s="237" t="s">
        <v>3016</v>
      </c>
      <c r="E3512" s="237">
        <v>1</v>
      </c>
      <c r="F3512" s="237" t="s">
        <v>2484</v>
      </c>
      <c r="G3512" s="237" t="s">
        <v>25</v>
      </c>
      <c r="H3512" s="237">
        <v>2</v>
      </c>
      <c r="I3512" s="237" t="s">
        <v>17</v>
      </c>
      <c r="J3512" s="237" t="s">
        <v>17</v>
      </c>
      <c r="K3512" s="237" t="s">
        <v>5737</v>
      </c>
      <c r="L3512" s="238">
        <v>44635</v>
      </c>
      <c r="M3512" s="237" t="s">
        <v>20</v>
      </c>
    </row>
    <row r="3513" spans="1:13" x14ac:dyDescent="0.35">
      <c r="A3513" s="239" t="s">
        <v>5693</v>
      </c>
      <c r="B3513" s="239" t="s">
        <v>5694</v>
      </c>
      <c r="C3513" s="239" t="s">
        <v>142</v>
      </c>
      <c r="D3513" s="239" t="s">
        <v>2483</v>
      </c>
      <c r="E3513" s="239">
        <v>0</v>
      </c>
      <c r="F3513" s="239" t="s">
        <v>2484</v>
      </c>
      <c r="G3513" s="239" t="s">
        <v>25</v>
      </c>
      <c r="H3513" s="239">
        <v>2</v>
      </c>
      <c r="I3513" s="239" t="s">
        <v>17</v>
      </c>
      <c r="J3513" s="239" t="s">
        <v>17</v>
      </c>
      <c r="K3513" s="239" t="s">
        <v>5738</v>
      </c>
      <c r="L3513" s="240">
        <v>44635</v>
      </c>
      <c r="M3513" s="239" t="s">
        <v>20</v>
      </c>
    </row>
    <row r="3514" spans="1:13" x14ac:dyDescent="0.35">
      <c r="A3514" s="237" t="s">
        <v>1026</v>
      </c>
      <c r="B3514" s="237" t="s">
        <v>1027</v>
      </c>
      <c r="C3514" s="237" t="s">
        <v>1028</v>
      </c>
      <c r="D3514" s="237" t="s">
        <v>57</v>
      </c>
      <c r="E3514" s="237">
        <v>38</v>
      </c>
      <c r="F3514" s="237" t="s">
        <v>5739</v>
      </c>
      <c r="G3514" s="237" t="s">
        <v>25</v>
      </c>
      <c r="H3514" s="237">
        <v>2</v>
      </c>
      <c r="I3514" s="237" t="s">
        <v>2316</v>
      </c>
      <c r="J3514" s="237" t="s">
        <v>5740</v>
      </c>
      <c r="K3514" s="237" t="s">
        <v>5741</v>
      </c>
      <c r="L3514" s="238">
        <v>44636</v>
      </c>
      <c r="M3514" s="237" t="s">
        <v>20</v>
      </c>
    </row>
    <row r="3515" spans="1:13" x14ac:dyDescent="0.35">
      <c r="A3515" s="239" t="s">
        <v>1026</v>
      </c>
      <c r="B3515" s="239" t="s">
        <v>1027</v>
      </c>
      <c r="C3515" s="239" t="s">
        <v>1028</v>
      </c>
      <c r="D3515" s="239" t="s">
        <v>55</v>
      </c>
      <c r="E3515" s="239">
        <v>10889</v>
      </c>
      <c r="F3515" s="239" t="s">
        <v>5739</v>
      </c>
      <c r="G3515" s="239" t="s">
        <v>25</v>
      </c>
      <c r="H3515" s="239">
        <v>2</v>
      </c>
      <c r="I3515" s="239" t="s">
        <v>2316</v>
      </c>
      <c r="J3515" s="239" t="s">
        <v>5742</v>
      </c>
      <c r="K3515" s="239" t="s">
        <v>5743</v>
      </c>
      <c r="L3515" s="240">
        <v>44636</v>
      </c>
      <c r="M3515" s="239" t="s">
        <v>20</v>
      </c>
    </row>
    <row r="3516" spans="1:13" x14ac:dyDescent="0.35">
      <c r="A3516" s="237" t="s">
        <v>1026</v>
      </c>
      <c r="B3516" s="237" t="s">
        <v>1027</v>
      </c>
      <c r="C3516" s="237" t="s">
        <v>1028</v>
      </c>
      <c r="D3516" s="237" t="s">
        <v>875</v>
      </c>
      <c r="E3516" s="237">
        <v>198221986</v>
      </c>
      <c r="F3516" s="237" t="s">
        <v>5744</v>
      </c>
      <c r="G3516" s="237" t="s">
        <v>25</v>
      </c>
      <c r="H3516" s="237">
        <v>2</v>
      </c>
      <c r="I3516" s="237" t="s">
        <v>5745</v>
      </c>
      <c r="J3516" s="237" t="s">
        <v>5746</v>
      </c>
      <c r="K3516" s="237" t="s">
        <v>5747</v>
      </c>
      <c r="L3516" s="238">
        <v>44636</v>
      </c>
      <c r="M3516" s="237" t="s">
        <v>20</v>
      </c>
    </row>
    <row r="3517" spans="1:13" x14ac:dyDescent="0.35">
      <c r="A3517" s="239" t="s">
        <v>1026</v>
      </c>
      <c r="B3517" s="239" t="s">
        <v>1027</v>
      </c>
      <c r="C3517" s="239" t="s">
        <v>1028</v>
      </c>
      <c r="D3517" s="239" t="s">
        <v>682</v>
      </c>
      <c r="E3517" s="239">
        <v>1381198</v>
      </c>
      <c r="F3517" s="239" t="s">
        <v>5748</v>
      </c>
      <c r="G3517" s="239" t="s">
        <v>25</v>
      </c>
      <c r="H3517" s="239">
        <v>2</v>
      </c>
      <c r="I3517" s="239" t="s">
        <v>5749</v>
      </c>
      <c r="J3517" s="239" t="s">
        <v>5750</v>
      </c>
      <c r="K3517" s="239" t="s">
        <v>5751</v>
      </c>
      <c r="L3517" s="240">
        <v>44636</v>
      </c>
      <c r="M3517" s="239" t="s">
        <v>20</v>
      </c>
    </row>
    <row r="3518" spans="1:13" x14ac:dyDescent="0.35">
      <c r="A3518" s="237" t="s">
        <v>928</v>
      </c>
      <c r="B3518" s="237" t="s">
        <v>929</v>
      </c>
      <c r="C3518" s="237" t="s">
        <v>930</v>
      </c>
      <c r="D3518" s="237" t="s">
        <v>55</v>
      </c>
      <c r="E3518" s="237">
        <v>204</v>
      </c>
      <c r="F3518" s="237" t="s">
        <v>5739</v>
      </c>
      <c r="G3518" s="237" t="s">
        <v>25</v>
      </c>
      <c r="H3518" s="237">
        <v>2</v>
      </c>
      <c r="I3518" s="237" t="s">
        <v>2316</v>
      </c>
      <c r="J3518" s="237" t="s">
        <v>5752</v>
      </c>
      <c r="K3518" s="237" t="s">
        <v>5753</v>
      </c>
      <c r="L3518" s="238">
        <v>44636</v>
      </c>
      <c r="M3518" s="237" t="s">
        <v>20</v>
      </c>
    </row>
    <row r="3519" spans="1:13" x14ac:dyDescent="0.35">
      <c r="A3519" s="239" t="s">
        <v>928</v>
      </c>
      <c r="B3519" s="239" t="s">
        <v>929</v>
      </c>
      <c r="C3519" s="239" t="s">
        <v>930</v>
      </c>
      <c r="D3519" s="239" t="s">
        <v>57</v>
      </c>
      <c r="E3519" s="239">
        <v>1307</v>
      </c>
      <c r="F3519" s="239" t="s">
        <v>5739</v>
      </c>
      <c r="G3519" s="239" t="s">
        <v>25</v>
      </c>
      <c r="H3519" s="239">
        <v>2</v>
      </c>
      <c r="I3519" s="239" t="s">
        <v>2316</v>
      </c>
      <c r="J3519" s="239" t="s">
        <v>5754</v>
      </c>
      <c r="K3519" s="239" t="s">
        <v>5755</v>
      </c>
      <c r="L3519" s="240">
        <v>44636</v>
      </c>
      <c r="M3519" s="239" t="s">
        <v>20</v>
      </c>
    </row>
    <row r="3520" spans="1:13" x14ac:dyDescent="0.35">
      <c r="A3520" s="237" t="s">
        <v>2858</v>
      </c>
      <c r="B3520" s="237" t="s">
        <v>2859</v>
      </c>
      <c r="C3520" s="237" t="s">
        <v>576</v>
      </c>
      <c r="D3520" s="237" t="s">
        <v>784</v>
      </c>
      <c r="E3520" s="237">
        <v>16825942</v>
      </c>
      <c r="F3520" s="237" t="s">
        <v>5756</v>
      </c>
      <c r="G3520" s="237" t="s">
        <v>25</v>
      </c>
      <c r="H3520" s="237">
        <v>2</v>
      </c>
      <c r="I3520" s="237" t="s">
        <v>5757</v>
      </c>
      <c r="J3520" s="237" t="s">
        <v>5758</v>
      </c>
      <c r="K3520" s="237" t="s">
        <v>5759</v>
      </c>
      <c r="L3520" s="238">
        <v>44638</v>
      </c>
      <c r="M3520" s="237" t="s">
        <v>887</v>
      </c>
    </row>
    <row r="3521" spans="1:13" x14ac:dyDescent="0.35">
      <c r="A3521" s="239" t="s">
        <v>2858</v>
      </c>
      <c r="B3521" s="239" t="s">
        <v>2859</v>
      </c>
      <c r="C3521" s="239" t="s">
        <v>576</v>
      </c>
      <c r="D3521" s="239" t="s">
        <v>779</v>
      </c>
      <c r="E3521" s="239">
        <v>15753007</v>
      </c>
      <c r="F3521" s="239" t="s">
        <v>5760</v>
      </c>
      <c r="G3521" s="239" t="s">
        <v>25</v>
      </c>
      <c r="H3521" s="239">
        <v>2</v>
      </c>
      <c r="I3521" s="239" t="s">
        <v>5761</v>
      </c>
      <c r="J3521" s="239" t="s">
        <v>5762</v>
      </c>
      <c r="K3521" s="239" t="s">
        <v>5763</v>
      </c>
      <c r="L3521" s="240">
        <v>44638</v>
      </c>
      <c r="M3521" s="239" t="s">
        <v>887</v>
      </c>
    </row>
    <row r="3522" spans="1:13" x14ac:dyDescent="0.35">
      <c r="A3522" s="237" t="s">
        <v>2858</v>
      </c>
      <c r="B3522" s="237" t="s">
        <v>2859</v>
      </c>
      <c r="C3522" s="237" t="s">
        <v>576</v>
      </c>
      <c r="D3522" s="237" t="s">
        <v>682</v>
      </c>
      <c r="E3522" s="237">
        <v>543919</v>
      </c>
      <c r="F3522" s="237" t="s">
        <v>2860</v>
      </c>
      <c r="G3522" s="237" t="s">
        <v>25</v>
      </c>
      <c r="H3522" s="237">
        <v>2</v>
      </c>
      <c r="I3522" s="237" t="s">
        <v>5764</v>
      </c>
      <c r="J3522" s="237" t="s">
        <v>5765</v>
      </c>
      <c r="K3522" s="237" t="s">
        <v>5766</v>
      </c>
      <c r="L3522" s="238">
        <v>44638</v>
      </c>
      <c r="M3522" s="237" t="s">
        <v>887</v>
      </c>
    </row>
    <row r="3523" spans="1:13" x14ac:dyDescent="0.35">
      <c r="A3523" s="239" t="s">
        <v>2858</v>
      </c>
      <c r="B3523" s="239" t="s">
        <v>2859</v>
      </c>
      <c r="C3523" s="239" t="s">
        <v>576</v>
      </c>
      <c r="D3523" s="239" t="s">
        <v>702</v>
      </c>
      <c r="E3523" s="239">
        <v>3643919</v>
      </c>
      <c r="F3523" s="239" t="s">
        <v>5767</v>
      </c>
      <c r="G3523" s="239" t="s">
        <v>25</v>
      </c>
      <c r="H3523" s="239">
        <v>2</v>
      </c>
      <c r="I3523" s="239" t="s">
        <v>5768</v>
      </c>
      <c r="J3523" s="239" t="s">
        <v>5769</v>
      </c>
      <c r="K3523" s="239" t="s">
        <v>5770</v>
      </c>
      <c r="L3523" s="240">
        <v>44638</v>
      </c>
      <c r="M3523" s="239" t="s">
        <v>20</v>
      </c>
    </row>
    <row r="3524" spans="1:13" x14ac:dyDescent="0.35">
      <c r="A3524" s="237" t="s">
        <v>2858</v>
      </c>
      <c r="B3524" s="237" t="s">
        <v>2859</v>
      </c>
      <c r="C3524" s="237" t="s">
        <v>576</v>
      </c>
      <c r="D3524" s="237" t="s">
        <v>696</v>
      </c>
      <c r="E3524" s="237">
        <v>1072935</v>
      </c>
      <c r="F3524" s="237" t="s">
        <v>5771</v>
      </c>
      <c r="G3524" s="237" t="s">
        <v>25</v>
      </c>
      <c r="H3524" s="237">
        <v>2</v>
      </c>
      <c r="I3524" s="237" t="s">
        <v>5772</v>
      </c>
      <c r="J3524" s="237" t="s">
        <v>5773</v>
      </c>
      <c r="K3524" s="237" t="s">
        <v>5774</v>
      </c>
      <c r="L3524" s="238">
        <v>44638</v>
      </c>
      <c r="M3524" s="237" t="s">
        <v>887</v>
      </c>
    </row>
    <row r="3525" spans="1:13" x14ac:dyDescent="0.35">
      <c r="A3525" s="239" t="s">
        <v>2858</v>
      </c>
      <c r="B3525" s="239" t="s">
        <v>2859</v>
      </c>
      <c r="C3525" s="239" t="s">
        <v>576</v>
      </c>
      <c r="D3525" s="239" t="s">
        <v>706</v>
      </c>
      <c r="E3525" s="239">
        <v>12109088</v>
      </c>
      <c r="F3525" s="239" t="s">
        <v>5771</v>
      </c>
      <c r="G3525" s="239" t="s">
        <v>25</v>
      </c>
      <c r="H3525" s="239">
        <v>2</v>
      </c>
      <c r="I3525" s="239" t="s">
        <v>5772</v>
      </c>
      <c r="J3525" s="239" t="s">
        <v>5773</v>
      </c>
      <c r="K3525" s="239" t="s">
        <v>5775</v>
      </c>
      <c r="L3525" s="240">
        <v>44638</v>
      </c>
      <c r="M3525" s="239" t="s">
        <v>887</v>
      </c>
    </row>
    <row r="3526" spans="1:13" x14ac:dyDescent="0.35">
      <c r="A3526" s="237" t="s">
        <v>2858</v>
      </c>
      <c r="B3526" s="237" t="s">
        <v>2859</v>
      </c>
      <c r="C3526" s="237" t="s">
        <v>576</v>
      </c>
      <c r="D3526" s="237" t="s">
        <v>698</v>
      </c>
      <c r="E3526" s="237">
        <v>3143919</v>
      </c>
      <c r="F3526" s="237" t="s">
        <v>5776</v>
      </c>
      <c r="G3526" s="237" t="s">
        <v>25</v>
      </c>
      <c r="H3526" s="237">
        <v>2</v>
      </c>
      <c r="I3526" s="237" t="s">
        <v>5777</v>
      </c>
      <c r="J3526" s="237" t="s">
        <v>5773</v>
      </c>
      <c r="K3526" s="237" t="s">
        <v>5778</v>
      </c>
      <c r="L3526" s="238">
        <v>44638</v>
      </c>
      <c r="M3526" s="237" t="s">
        <v>20</v>
      </c>
    </row>
    <row r="3527" spans="1:13" x14ac:dyDescent="0.35">
      <c r="A3527" s="239" t="s">
        <v>2858</v>
      </c>
      <c r="B3527" s="239" t="s">
        <v>2859</v>
      </c>
      <c r="C3527" s="239" t="s">
        <v>576</v>
      </c>
      <c r="D3527" s="239" t="s">
        <v>704</v>
      </c>
      <c r="E3527" s="239">
        <v>500000</v>
      </c>
      <c r="F3527" s="239" t="s">
        <v>5779</v>
      </c>
      <c r="G3527" s="239" t="s">
        <v>25</v>
      </c>
      <c r="H3527" s="239">
        <v>2</v>
      </c>
      <c r="I3527" s="239" t="s">
        <v>5780</v>
      </c>
      <c r="J3527" s="239" t="s">
        <v>5773</v>
      </c>
      <c r="K3527" s="239" t="s">
        <v>5781</v>
      </c>
      <c r="L3527" s="240">
        <v>44638</v>
      </c>
      <c r="M3527" s="239" t="s">
        <v>20</v>
      </c>
    </row>
    <row r="3528" spans="1:13" x14ac:dyDescent="0.35">
      <c r="A3528" s="237" t="s">
        <v>2858</v>
      </c>
      <c r="B3528" s="237" t="s">
        <v>2859</v>
      </c>
      <c r="C3528" s="237" t="s">
        <v>576</v>
      </c>
      <c r="D3528" s="237" t="s">
        <v>692</v>
      </c>
      <c r="E3528" s="237">
        <v>0</v>
      </c>
      <c r="F3528" s="237" t="s">
        <v>17</v>
      </c>
      <c r="G3528" s="237" t="s">
        <v>22</v>
      </c>
      <c r="H3528" s="237">
        <v>3</v>
      </c>
      <c r="I3528" s="237" t="s">
        <v>17</v>
      </c>
      <c r="J3528" s="237" t="s">
        <v>5773</v>
      </c>
      <c r="K3528" s="237" t="s">
        <v>5782</v>
      </c>
      <c r="L3528" s="238">
        <v>44638</v>
      </c>
      <c r="M3528" s="237" t="s">
        <v>20</v>
      </c>
    </row>
    <row r="3529" spans="1:13" x14ac:dyDescent="0.35">
      <c r="A3529" s="239" t="s">
        <v>574</v>
      </c>
      <c r="B3529" s="239" t="s">
        <v>575</v>
      </c>
      <c r="C3529" s="239" t="s">
        <v>576</v>
      </c>
      <c r="D3529" s="239" t="s">
        <v>784</v>
      </c>
      <c r="E3529" s="239">
        <v>1102838</v>
      </c>
      <c r="F3529" s="239" t="s">
        <v>5764</v>
      </c>
      <c r="G3529" s="239" t="s">
        <v>25</v>
      </c>
      <c r="H3529" s="239">
        <v>2</v>
      </c>
      <c r="I3529" s="239" t="s">
        <v>5783</v>
      </c>
      <c r="J3529" s="239" t="s">
        <v>5784</v>
      </c>
      <c r="K3529" s="239" t="s">
        <v>5785</v>
      </c>
      <c r="L3529" s="240">
        <v>44638</v>
      </c>
      <c r="M3529" s="239" t="s">
        <v>887</v>
      </c>
    </row>
    <row r="3530" spans="1:13" x14ac:dyDescent="0.35">
      <c r="A3530" s="237" t="s">
        <v>574</v>
      </c>
      <c r="B3530" s="237" t="s">
        <v>575</v>
      </c>
      <c r="C3530" s="237" t="s">
        <v>576</v>
      </c>
      <c r="D3530" s="237" t="s">
        <v>779</v>
      </c>
      <c r="E3530" s="237">
        <v>543919</v>
      </c>
      <c r="F3530" s="237" t="s">
        <v>5786</v>
      </c>
      <c r="G3530" s="237" t="s">
        <v>25</v>
      </c>
      <c r="H3530" s="237">
        <v>2</v>
      </c>
      <c r="I3530" s="237" t="s">
        <v>5787</v>
      </c>
      <c r="J3530" s="237" t="s">
        <v>5788</v>
      </c>
      <c r="K3530" s="237" t="s">
        <v>5789</v>
      </c>
      <c r="L3530" s="238">
        <v>44638</v>
      </c>
      <c r="M3530" s="237" t="s">
        <v>887</v>
      </c>
    </row>
    <row r="3531" spans="1:13" x14ac:dyDescent="0.35">
      <c r="A3531" s="239" t="s">
        <v>574</v>
      </c>
      <c r="B3531" s="239" t="s">
        <v>575</v>
      </c>
      <c r="C3531" s="239" t="s">
        <v>576</v>
      </c>
      <c r="D3531" s="239" t="s">
        <v>682</v>
      </c>
      <c r="E3531" s="239">
        <v>543919</v>
      </c>
      <c r="F3531" s="239" t="s">
        <v>5786</v>
      </c>
      <c r="G3531" s="239" t="s">
        <v>25</v>
      </c>
      <c r="H3531" s="239">
        <v>2</v>
      </c>
      <c r="I3531" s="239" t="s">
        <v>5787</v>
      </c>
      <c r="J3531" s="239" t="s">
        <v>5788</v>
      </c>
      <c r="K3531" s="239" t="s">
        <v>5790</v>
      </c>
      <c r="L3531" s="240">
        <v>44638</v>
      </c>
      <c r="M3531" s="239" t="s">
        <v>887</v>
      </c>
    </row>
    <row r="3532" spans="1:13" x14ac:dyDescent="0.35">
      <c r="A3532" s="237" t="s">
        <v>574</v>
      </c>
      <c r="B3532" s="237" t="s">
        <v>575</v>
      </c>
      <c r="C3532" s="237" t="s">
        <v>576</v>
      </c>
      <c r="D3532" s="237" t="s">
        <v>702</v>
      </c>
      <c r="E3532" s="237">
        <v>543919</v>
      </c>
      <c r="F3532" s="237" t="s">
        <v>5786</v>
      </c>
      <c r="G3532" s="237" t="s">
        <v>25</v>
      </c>
      <c r="H3532" s="237">
        <v>2</v>
      </c>
      <c r="I3532" s="237" t="s">
        <v>5787</v>
      </c>
      <c r="J3532" s="237" t="s">
        <v>5791</v>
      </c>
      <c r="K3532" s="237" t="s">
        <v>5792</v>
      </c>
      <c r="L3532" s="238">
        <v>44638</v>
      </c>
      <c r="M3532" s="237" t="s">
        <v>887</v>
      </c>
    </row>
    <row r="3533" spans="1:13" x14ac:dyDescent="0.35">
      <c r="A3533" s="239" t="s">
        <v>574</v>
      </c>
      <c r="B3533" s="239" t="s">
        <v>575</v>
      </c>
      <c r="C3533" s="239" t="s">
        <v>576</v>
      </c>
      <c r="D3533" s="239" t="s">
        <v>696</v>
      </c>
      <c r="E3533" s="239">
        <v>558919</v>
      </c>
      <c r="F3533" s="239" t="s">
        <v>5793</v>
      </c>
      <c r="G3533" s="239" t="s">
        <v>25</v>
      </c>
      <c r="H3533" s="239">
        <v>2</v>
      </c>
      <c r="I3533" s="239" t="s">
        <v>5794</v>
      </c>
      <c r="J3533" s="239" t="s">
        <v>5795</v>
      </c>
      <c r="K3533" s="239" t="s">
        <v>5796</v>
      </c>
      <c r="L3533" s="240">
        <v>44638</v>
      </c>
      <c r="M3533" s="239" t="s">
        <v>887</v>
      </c>
    </row>
    <row r="3534" spans="1:13" x14ac:dyDescent="0.35">
      <c r="A3534" s="237" t="s">
        <v>574</v>
      </c>
      <c r="B3534" s="237" t="s">
        <v>575</v>
      </c>
      <c r="C3534" s="237" t="s">
        <v>576</v>
      </c>
      <c r="D3534" s="237" t="s">
        <v>706</v>
      </c>
      <c r="E3534" s="237">
        <v>0</v>
      </c>
      <c r="F3534" s="237" t="s">
        <v>5793</v>
      </c>
      <c r="G3534" s="237" t="s">
        <v>25</v>
      </c>
      <c r="H3534" s="237">
        <v>2</v>
      </c>
      <c r="I3534" s="237" t="s">
        <v>5794</v>
      </c>
      <c r="J3534" s="237" t="s">
        <v>5795</v>
      </c>
      <c r="K3534" s="237" t="s">
        <v>5797</v>
      </c>
      <c r="L3534" s="238">
        <v>44638</v>
      </c>
      <c r="M3534" s="237" t="s">
        <v>887</v>
      </c>
    </row>
    <row r="3535" spans="1:13" x14ac:dyDescent="0.35">
      <c r="A3535" s="239" t="s">
        <v>574</v>
      </c>
      <c r="B3535" s="239" t="s">
        <v>575</v>
      </c>
      <c r="C3535" s="239" t="s">
        <v>576</v>
      </c>
      <c r="D3535" s="239" t="s">
        <v>698</v>
      </c>
      <c r="E3535" s="239">
        <v>543919</v>
      </c>
      <c r="F3535" s="239" t="s">
        <v>5786</v>
      </c>
      <c r="G3535" s="239" t="s">
        <v>25</v>
      </c>
      <c r="H3535" s="239">
        <v>2</v>
      </c>
      <c r="I3535" s="239" t="s">
        <v>5787</v>
      </c>
      <c r="J3535" s="239" t="s">
        <v>5795</v>
      </c>
      <c r="K3535" s="239" t="s">
        <v>5798</v>
      </c>
      <c r="L3535" s="240">
        <v>44638</v>
      </c>
      <c r="M3535" s="239" t="s">
        <v>887</v>
      </c>
    </row>
    <row r="3536" spans="1:13" x14ac:dyDescent="0.35">
      <c r="A3536" s="237" t="s">
        <v>574</v>
      </c>
      <c r="B3536" s="237" t="s">
        <v>575</v>
      </c>
      <c r="C3536" s="237" t="s">
        <v>576</v>
      </c>
      <c r="D3536" s="237" t="s">
        <v>704</v>
      </c>
      <c r="E3536" s="237">
        <v>0</v>
      </c>
      <c r="F3536" s="237" t="s">
        <v>1196</v>
      </c>
      <c r="G3536" s="237" t="s">
        <v>22</v>
      </c>
      <c r="H3536" s="237">
        <v>3</v>
      </c>
      <c r="I3536" s="237" t="s">
        <v>17</v>
      </c>
      <c r="J3536" s="237" t="s">
        <v>5795</v>
      </c>
      <c r="K3536" s="237" t="s">
        <v>5799</v>
      </c>
      <c r="L3536" s="238">
        <v>44638</v>
      </c>
      <c r="M3536" s="237" t="s">
        <v>887</v>
      </c>
    </row>
    <row r="3537" spans="1:13" x14ac:dyDescent="0.35">
      <c r="A3537" s="239" t="s">
        <v>574</v>
      </c>
      <c r="B3537" s="239" t="s">
        <v>575</v>
      </c>
      <c r="C3537" s="239" t="s">
        <v>576</v>
      </c>
      <c r="D3537" s="239" t="s">
        <v>692</v>
      </c>
      <c r="E3537" s="239">
        <v>0</v>
      </c>
      <c r="F3537" s="239" t="s">
        <v>1196</v>
      </c>
      <c r="G3537" s="239" t="s">
        <v>22</v>
      </c>
      <c r="H3537" s="239">
        <v>3</v>
      </c>
      <c r="I3537" s="239" t="s">
        <v>17</v>
      </c>
      <c r="J3537" s="239" t="s">
        <v>5795</v>
      </c>
      <c r="K3537" s="239" t="s">
        <v>5800</v>
      </c>
      <c r="L3537" s="240">
        <v>44638</v>
      </c>
      <c r="M3537" s="239" t="s">
        <v>887</v>
      </c>
    </row>
    <row r="3538" spans="1:13" x14ac:dyDescent="0.35">
      <c r="A3538" s="237" t="s">
        <v>2893</v>
      </c>
      <c r="B3538" s="237" t="s">
        <v>2894</v>
      </c>
      <c r="C3538" s="237" t="s">
        <v>576</v>
      </c>
      <c r="D3538" s="237" t="s">
        <v>784</v>
      </c>
      <c r="E3538" s="237">
        <v>16825942</v>
      </c>
      <c r="F3538" s="237" t="s">
        <v>5756</v>
      </c>
      <c r="G3538" s="237" t="s">
        <v>25</v>
      </c>
      <c r="H3538" s="237">
        <v>2</v>
      </c>
      <c r="I3538" s="237" t="s">
        <v>5757</v>
      </c>
      <c r="J3538" s="237" t="s">
        <v>5758</v>
      </c>
      <c r="K3538" s="237" t="s">
        <v>5801</v>
      </c>
      <c r="L3538" s="238">
        <v>44638</v>
      </c>
      <c r="M3538" s="237" t="s">
        <v>887</v>
      </c>
    </row>
    <row r="3539" spans="1:13" x14ac:dyDescent="0.35">
      <c r="A3539" s="239" t="s">
        <v>2893</v>
      </c>
      <c r="B3539" s="239" t="s">
        <v>2894</v>
      </c>
      <c r="C3539" s="239" t="s">
        <v>576</v>
      </c>
      <c r="D3539" s="239" t="s">
        <v>779</v>
      </c>
      <c r="E3539" s="239">
        <v>15668069</v>
      </c>
      <c r="F3539" s="239" t="s">
        <v>5802</v>
      </c>
      <c r="G3539" s="239" t="s">
        <v>25</v>
      </c>
      <c r="H3539" s="239">
        <v>2</v>
      </c>
      <c r="I3539" s="239" t="s">
        <v>5803</v>
      </c>
      <c r="J3539" s="239" t="s">
        <v>5804</v>
      </c>
      <c r="K3539" s="239" t="s">
        <v>5805</v>
      </c>
      <c r="L3539" s="240">
        <v>44638</v>
      </c>
      <c r="M3539" s="239" t="s">
        <v>887</v>
      </c>
    </row>
    <row r="3540" spans="1:13" x14ac:dyDescent="0.35">
      <c r="A3540" s="237" t="s">
        <v>2893</v>
      </c>
      <c r="B3540" s="237" t="s">
        <v>2894</v>
      </c>
      <c r="C3540" s="237" t="s">
        <v>576</v>
      </c>
      <c r="D3540" s="237" t="s">
        <v>702</v>
      </c>
      <c r="E3540" s="237">
        <v>3100000</v>
      </c>
      <c r="F3540" s="237" t="s">
        <v>5806</v>
      </c>
      <c r="G3540" s="237" t="s">
        <v>25</v>
      </c>
      <c r="H3540" s="237">
        <v>2</v>
      </c>
      <c r="I3540" s="237" t="s">
        <v>5807</v>
      </c>
      <c r="J3540" s="237" t="s">
        <v>5808</v>
      </c>
      <c r="K3540" s="237" t="s">
        <v>5809</v>
      </c>
      <c r="L3540" s="238">
        <v>44638</v>
      </c>
      <c r="M3540" s="237" t="s">
        <v>20</v>
      </c>
    </row>
    <row r="3541" spans="1:13" x14ac:dyDescent="0.35">
      <c r="A3541" s="239" t="s">
        <v>2893</v>
      </c>
      <c r="B3541" s="239" t="s">
        <v>2894</v>
      </c>
      <c r="C3541" s="239" t="s">
        <v>576</v>
      </c>
      <c r="D3541" s="239" t="s">
        <v>696</v>
      </c>
      <c r="E3541" s="239">
        <v>1157873</v>
      </c>
      <c r="F3541" s="239" t="s">
        <v>5810</v>
      </c>
      <c r="G3541" s="239" t="s">
        <v>25</v>
      </c>
      <c r="H3541" s="239">
        <v>2</v>
      </c>
      <c r="I3541" s="239" t="s">
        <v>5811</v>
      </c>
      <c r="J3541" s="239" t="s">
        <v>5812</v>
      </c>
      <c r="K3541" s="239" t="s">
        <v>5813</v>
      </c>
      <c r="L3541" s="240">
        <v>44638</v>
      </c>
      <c r="M3541" s="239" t="s">
        <v>887</v>
      </c>
    </row>
    <row r="3542" spans="1:13" x14ac:dyDescent="0.35">
      <c r="A3542" s="237" t="s">
        <v>2893</v>
      </c>
      <c r="B3542" s="237" t="s">
        <v>2894</v>
      </c>
      <c r="C3542" s="237" t="s">
        <v>576</v>
      </c>
      <c r="D3542" s="237" t="s">
        <v>706</v>
      </c>
      <c r="E3542" s="237">
        <v>12568069</v>
      </c>
      <c r="F3542" s="237" t="s">
        <v>5806</v>
      </c>
      <c r="G3542" s="237" t="s">
        <v>25</v>
      </c>
      <c r="H3542" s="237">
        <v>2</v>
      </c>
      <c r="I3542" s="237" t="s">
        <v>5807</v>
      </c>
      <c r="J3542" s="237" t="s">
        <v>5812</v>
      </c>
      <c r="K3542" s="237" t="s">
        <v>5814</v>
      </c>
      <c r="L3542" s="238">
        <v>44638</v>
      </c>
      <c r="M3542" s="237" t="s">
        <v>887</v>
      </c>
    </row>
    <row r="3543" spans="1:13" x14ac:dyDescent="0.35">
      <c r="A3543" s="239" t="s">
        <v>2893</v>
      </c>
      <c r="B3543" s="239" t="s">
        <v>2894</v>
      </c>
      <c r="C3543" s="239" t="s">
        <v>576</v>
      </c>
      <c r="D3543" s="239" t="s">
        <v>698</v>
      </c>
      <c r="E3543" s="239">
        <v>2600000</v>
      </c>
      <c r="F3543" s="239" t="s">
        <v>5806</v>
      </c>
      <c r="G3543" s="239" t="s">
        <v>25</v>
      </c>
      <c r="H3543" s="239">
        <v>2</v>
      </c>
      <c r="I3543" s="239" t="s">
        <v>5807</v>
      </c>
      <c r="J3543" s="239" t="s">
        <v>5812</v>
      </c>
      <c r="K3543" s="239" t="s">
        <v>5815</v>
      </c>
      <c r="L3543" s="240">
        <v>44638</v>
      </c>
      <c r="M3543" s="239" t="s">
        <v>20</v>
      </c>
    </row>
    <row r="3544" spans="1:13" x14ac:dyDescent="0.35">
      <c r="A3544" s="237" t="s">
        <v>2893</v>
      </c>
      <c r="B3544" s="237" t="s">
        <v>2894</v>
      </c>
      <c r="C3544" s="237" t="s">
        <v>576</v>
      </c>
      <c r="D3544" s="237" t="s">
        <v>704</v>
      </c>
      <c r="E3544" s="237">
        <v>500000</v>
      </c>
      <c r="F3544" s="237" t="s">
        <v>5806</v>
      </c>
      <c r="G3544" s="237" t="s">
        <v>25</v>
      </c>
      <c r="H3544" s="237">
        <v>2</v>
      </c>
      <c r="I3544" s="237" t="s">
        <v>5807</v>
      </c>
      <c r="J3544" s="237" t="s">
        <v>5812</v>
      </c>
      <c r="K3544" s="237" t="s">
        <v>5816</v>
      </c>
      <c r="L3544" s="238">
        <v>44638</v>
      </c>
      <c r="M3544" s="237" t="s">
        <v>20</v>
      </c>
    </row>
    <row r="3545" spans="1:13" x14ac:dyDescent="0.35">
      <c r="A3545" s="239" t="s">
        <v>2893</v>
      </c>
      <c r="B3545" s="239" t="s">
        <v>2894</v>
      </c>
      <c r="C3545" s="239" t="s">
        <v>576</v>
      </c>
      <c r="D3545" s="239" t="s">
        <v>692</v>
      </c>
      <c r="E3545" s="239">
        <v>0</v>
      </c>
      <c r="F3545" s="239" t="s">
        <v>17</v>
      </c>
      <c r="G3545" s="239" t="s">
        <v>22</v>
      </c>
      <c r="H3545" s="239">
        <v>3</v>
      </c>
      <c r="I3545" s="239" t="s">
        <v>17</v>
      </c>
      <c r="J3545" s="239" t="s">
        <v>5812</v>
      </c>
      <c r="K3545" s="239" t="s">
        <v>5817</v>
      </c>
      <c r="L3545" s="240">
        <v>44638</v>
      </c>
      <c r="M3545" s="239" t="s">
        <v>20</v>
      </c>
    </row>
    <row r="3546" spans="1:13" x14ac:dyDescent="0.35">
      <c r="A3546" s="237" t="s">
        <v>4835</v>
      </c>
      <c r="B3546" s="237" t="s">
        <v>4836</v>
      </c>
      <c r="C3546" s="237" t="s">
        <v>1147</v>
      </c>
      <c r="D3546" s="237" t="s">
        <v>779</v>
      </c>
      <c r="E3546" s="237">
        <v>4509000</v>
      </c>
      <c r="F3546" s="237" t="s">
        <v>5818</v>
      </c>
      <c r="G3546" s="237" t="s">
        <v>50</v>
      </c>
      <c r="H3546" s="237">
        <v>1</v>
      </c>
      <c r="I3546" s="237" t="s">
        <v>5819</v>
      </c>
      <c r="J3546" s="237" t="s">
        <v>5820</v>
      </c>
      <c r="K3546" s="237" t="s">
        <v>5821</v>
      </c>
      <c r="L3546" s="238">
        <v>44641</v>
      </c>
      <c r="M3546" s="237" t="s">
        <v>20</v>
      </c>
    </row>
    <row r="3547" spans="1:13" x14ac:dyDescent="0.35">
      <c r="A3547" s="239" t="s">
        <v>4835</v>
      </c>
      <c r="B3547" s="239" t="s">
        <v>4836</v>
      </c>
      <c r="C3547" s="239" t="s">
        <v>1147</v>
      </c>
      <c r="D3547" s="239" t="s">
        <v>682</v>
      </c>
      <c r="E3547" s="239">
        <v>24900</v>
      </c>
      <c r="F3547" s="239" t="s">
        <v>5822</v>
      </c>
      <c r="G3547" s="239" t="s">
        <v>25</v>
      </c>
      <c r="H3547" s="239">
        <v>2</v>
      </c>
      <c r="I3547" s="239" t="s">
        <v>5823</v>
      </c>
      <c r="J3547" s="239" t="s">
        <v>5824</v>
      </c>
      <c r="K3547" s="239" t="s">
        <v>5825</v>
      </c>
      <c r="L3547" s="240">
        <v>44641</v>
      </c>
      <c r="M3547" s="239" t="s">
        <v>20</v>
      </c>
    </row>
    <row r="3548" spans="1:13" x14ac:dyDescent="0.35">
      <c r="A3548" s="237" t="s">
        <v>4835</v>
      </c>
      <c r="B3548" s="237" t="s">
        <v>4836</v>
      </c>
      <c r="C3548" s="237" t="s">
        <v>1147</v>
      </c>
      <c r="D3548" s="237" t="s">
        <v>16</v>
      </c>
      <c r="E3548" s="237">
        <v>28020</v>
      </c>
      <c r="F3548" s="237" t="s">
        <v>5826</v>
      </c>
      <c r="G3548" s="237" t="s">
        <v>50</v>
      </c>
      <c r="H3548" s="237">
        <v>1</v>
      </c>
      <c r="I3548" s="237" t="s">
        <v>5827</v>
      </c>
      <c r="J3548" s="237" t="s">
        <v>5828</v>
      </c>
      <c r="K3548" s="237" t="s">
        <v>5829</v>
      </c>
      <c r="L3548" s="238">
        <v>44641</v>
      </c>
      <c r="M3548" s="237" t="s">
        <v>20</v>
      </c>
    </row>
    <row r="3549" spans="1:13" x14ac:dyDescent="0.35">
      <c r="A3549" s="239" t="s">
        <v>4835</v>
      </c>
      <c r="B3549" s="239" t="s">
        <v>4836</v>
      </c>
      <c r="C3549" s="239" t="s">
        <v>1147</v>
      </c>
      <c r="D3549" s="239" t="s">
        <v>21</v>
      </c>
      <c r="E3549" s="239">
        <v>14597</v>
      </c>
      <c r="F3549" s="239" t="s">
        <v>5826</v>
      </c>
      <c r="G3549" s="239" t="s">
        <v>50</v>
      </c>
      <c r="H3549" s="239">
        <v>1</v>
      </c>
      <c r="I3549" s="239" t="s">
        <v>5827</v>
      </c>
      <c r="J3549" s="239" t="s">
        <v>5830</v>
      </c>
      <c r="K3549" s="239" t="s">
        <v>5831</v>
      </c>
      <c r="L3549" s="240">
        <v>44641</v>
      </c>
      <c r="M3549" s="239" t="s">
        <v>20</v>
      </c>
    </row>
    <row r="3550" spans="1:13" x14ac:dyDescent="0.35">
      <c r="A3550" s="237" t="s">
        <v>4835</v>
      </c>
      <c r="B3550" s="237" t="s">
        <v>4836</v>
      </c>
      <c r="C3550" s="237" t="s">
        <v>1147</v>
      </c>
      <c r="D3550" s="237" t="s">
        <v>702</v>
      </c>
      <c r="E3550" s="237">
        <v>1658900</v>
      </c>
      <c r="F3550" s="237" t="s">
        <v>5832</v>
      </c>
      <c r="G3550" s="237" t="s">
        <v>50</v>
      </c>
      <c r="H3550" s="237">
        <v>1</v>
      </c>
      <c r="I3550" s="237" t="s">
        <v>5833</v>
      </c>
      <c r="J3550" s="237" t="s">
        <v>5834</v>
      </c>
      <c r="K3550" s="237" t="s">
        <v>5835</v>
      </c>
      <c r="L3550" s="238">
        <v>44641</v>
      </c>
      <c r="M3550" s="237" t="s">
        <v>20</v>
      </c>
    </row>
    <row r="3551" spans="1:13" x14ac:dyDescent="0.35">
      <c r="A3551" s="239" t="s">
        <v>4835</v>
      </c>
      <c r="B3551" s="239" t="s">
        <v>4836</v>
      </c>
      <c r="C3551" s="239" t="s">
        <v>1147</v>
      </c>
      <c r="D3551" s="239" t="s">
        <v>696</v>
      </c>
      <c r="E3551" s="239">
        <v>22491000</v>
      </c>
      <c r="F3551" s="239" t="s">
        <v>5832</v>
      </c>
      <c r="G3551" s="239" t="s">
        <v>50</v>
      </c>
      <c r="H3551" s="239">
        <v>1</v>
      </c>
      <c r="I3551" s="239" t="s">
        <v>5833</v>
      </c>
      <c r="J3551" s="239" t="s">
        <v>5836</v>
      </c>
      <c r="K3551" s="239" t="s">
        <v>5837</v>
      </c>
      <c r="L3551" s="240">
        <v>44641</v>
      </c>
      <c r="M3551" s="239" t="s">
        <v>20</v>
      </c>
    </row>
    <row r="3552" spans="1:13" x14ac:dyDescent="0.35">
      <c r="A3552" s="237" t="s">
        <v>4835</v>
      </c>
      <c r="B3552" s="237" t="s">
        <v>4836</v>
      </c>
      <c r="C3552" s="237" t="s">
        <v>1147</v>
      </c>
      <c r="D3552" s="237" t="s">
        <v>706</v>
      </c>
      <c r="E3552" s="237">
        <v>2850100</v>
      </c>
      <c r="F3552" s="237" t="s">
        <v>5832</v>
      </c>
      <c r="G3552" s="237" t="s">
        <v>50</v>
      </c>
      <c r="H3552" s="237">
        <v>1</v>
      </c>
      <c r="I3552" s="237" t="s">
        <v>5833</v>
      </c>
      <c r="J3552" s="237" t="s">
        <v>2506</v>
      </c>
      <c r="K3552" s="237" t="s">
        <v>5838</v>
      </c>
      <c r="L3552" s="238">
        <v>44641</v>
      </c>
      <c r="M3552" s="237" t="s">
        <v>20</v>
      </c>
    </row>
    <row r="3553" spans="1:13" x14ac:dyDescent="0.35">
      <c r="A3553" s="239" t="s">
        <v>4835</v>
      </c>
      <c r="B3553" s="239" t="s">
        <v>4836</v>
      </c>
      <c r="C3553" s="239" t="s">
        <v>1147</v>
      </c>
      <c r="D3553" s="239" t="s">
        <v>698</v>
      </c>
      <c r="E3553" s="239">
        <v>1324900</v>
      </c>
      <c r="F3553" s="239" t="s">
        <v>5832</v>
      </c>
      <c r="G3553" s="239" t="s">
        <v>50</v>
      </c>
      <c r="H3553" s="239">
        <v>1</v>
      </c>
      <c r="I3553" s="239" t="s">
        <v>5833</v>
      </c>
      <c r="J3553" s="239" t="s">
        <v>5839</v>
      </c>
      <c r="K3553" s="239" t="s">
        <v>5840</v>
      </c>
      <c r="L3553" s="240">
        <v>44641</v>
      </c>
      <c r="M3553" s="239" t="s">
        <v>20</v>
      </c>
    </row>
    <row r="3554" spans="1:13" x14ac:dyDescent="0.35">
      <c r="A3554" s="237" t="s">
        <v>4835</v>
      </c>
      <c r="B3554" s="237" t="s">
        <v>4836</v>
      </c>
      <c r="C3554" s="237" t="s">
        <v>1147</v>
      </c>
      <c r="D3554" s="237" t="s">
        <v>704</v>
      </c>
      <c r="E3554" s="237">
        <v>334000</v>
      </c>
      <c r="F3554" s="237" t="s">
        <v>5832</v>
      </c>
      <c r="G3554" s="237" t="s">
        <v>50</v>
      </c>
      <c r="H3554" s="237">
        <v>1</v>
      </c>
      <c r="I3554" s="237" t="s">
        <v>5833</v>
      </c>
      <c r="J3554" s="237" t="s">
        <v>5841</v>
      </c>
      <c r="K3554" s="237" t="s">
        <v>5842</v>
      </c>
      <c r="L3554" s="238">
        <v>44641</v>
      </c>
      <c r="M3554" s="237" t="s">
        <v>20</v>
      </c>
    </row>
    <row r="3555" spans="1:13" x14ac:dyDescent="0.35">
      <c r="A3555" s="239" t="s">
        <v>4835</v>
      </c>
      <c r="B3555" s="239" t="s">
        <v>4836</v>
      </c>
      <c r="C3555" s="239" t="s">
        <v>1147</v>
      </c>
      <c r="D3555" s="239" t="s">
        <v>692</v>
      </c>
      <c r="E3555" s="239">
        <v>0</v>
      </c>
      <c r="F3555" s="239" t="s">
        <v>4815</v>
      </c>
      <c r="G3555" s="239" t="s">
        <v>50</v>
      </c>
      <c r="H3555" s="239">
        <v>1</v>
      </c>
      <c r="I3555" s="239" t="s">
        <v>5843</v>
      </c>
      <c r="J3555" s="239" t="s">
        <v>5844</v>
      </c>
      <c r="K3555" s="239" t="s">
        <v>5845</v>
      </c>
      <c r="L3555" s="240">
        <v>44641</v>
      </c>
      <c r="M3555" s="239" t="s">
        <v>20</v>
      </c>
    </row>
    <row r="3556" spans="1:13" x14ac:dyDescent="0.35">
      <c r="A3556" s="237" t="s">
        <v>4797</v>
      </c>
      <c r="B3556" s="237" t="s">
        <v>4798</v>
      </c>
      <c r="C3556" s="237" t="s">
        <v>1147</v>
      </c>
      <c r="D3556" s="237" t="s">
        <v>779</v>
      </c>
      <c r="E3556" s="237">
        <v>960000</v>
      </c>
      <c r="F3556" s="237" t="s">
        <v>5846</v>
      </c>
      <c r="G3556" s="237" t="s">
        <v>50</v>
      </c>
      <c r="H3556" s="237">
        <v>1</v>
      </c>
      <c r="I3556" s="237" t="s">
        <v>5847</v>
      </c>
      <c r="J3556" s="237" t="s">
        <v>5848</v>
      </c>
      <c r="K3556" s="237" t="s">
        <v>5849</v>
      </c>
      <c r="L3556" s="238">
        <v>44641</v>
      </c>
      <c r="M3556" s="237" t="s">
        <v>20</v>
      </c>
    </row>
    <row r="3557" spans="1:13" x14ac:dyDescent="0.35">
      <c r="A3557" s="239" t="s">
        <v>4797</v>
      </c>
      <c r="B3557" s="239" t="s">
        <v>4798</v>
      </c>
      <c r="C3557" s="239" t="s">
        <v>1147</v>
      </c>
      <c r="D3557" s="239" t="s">
        <v>682</v>
      </c>
      <c r="E3557" s="239">
        <v>21900</v>
      </c>
      <c r="F3557" s="239" t="s">
        <v>5850</v>
      </c>
      <c r="G3557" s="239" t="s">
        <v>50</v>
      </c>
      <c r="H3557" s="239">
        <v>1</v>
      </c>
      <c r="I3557" s="239" t="s">
        <v>5851</v>
      </c>
      <c r="J3557" s="239" t="s">
        <v>5852</v>
      </c>
      <c r="K3557" s="239" t="s">
        <v>5853</v>
      </c>
      <c r="L3557" s="240">
        <v>44641</v>
      </c>
      <c r="M3557" s="239" t="s">
        <v>20</v>
      </c>
    </row>
    <row r="3558" spans="1:13" x14ac:dyDescent="0.35">
      <c r="A3558" s="237" t="s">
        <v>4797</v>
      </c>
      <c r="B3558" s="237" t="s">
        <v>4798</v>
      </c>
      <c r="C3558" s="237" t="s">
        <v>1147</v>
      </c>
      <c r="D3558" s="237" t="s">
        <v>57</v>
      </c>
      <c r="E3558" s="237">
        <v>206</v>
      </c>
      <c r="F3558" s="237" t="s">
        <v>5854</v>
      </c>
      <c r="G3558" s="237" t="s">
        <v>50</v>
      </c>
      <c r="H3558" s="237">
        <v>1</v>
      </c>
      <c r="I3558" s="237" t="s">
        <v>5855</v>
      </c>
      <c r="J3558" s="237" t="s">
        <v>5856</v>
      </c>
      <c r="K3558" s="237" t="s">
        <v>5857</v>
      </c>
      <c r="L3558" s="238">
        <v>44641</v>
      </c>
      <c r="M3558" s="237" t="s">
        <v>20</v>
      </c>
    </row>
    <row r="3559" spans="1:13" x14ac:dyDescent="0.35">
      <c r="A3559" s="239" t="s">
        <v>4797</v>
      </c>
      <c r="B3559" s="239" t="s">
        <v>4798</v>
      </c>
      <c r="C3559" s="239" t="s">
        <v>1147</v>
      </c>
      <c r="D3559" s="239" t="s">
        <v>16</v>
      </c>
      <c r="E3559" s="239">
        <v>28020</v>
      </c>
      <c r="F3559" s="239" t="s">
        <v>5826</v>
      </c>
      <c r="G3559" s="239" t="s">
        <v>50</v>
      </c>
      <c r="H3559" s="239">
        <v>1</v>
      </c>
      <c r="I3559" s="239" t="s">
        <v>5827</v>
      </c>
      <c r="J3559" s="239" t="s">
        <v>5828</v>
      </c>
      <c r="K3559" s="239" t="s">
        <v>5858</v>
      </c>
      <c r="L3559" s="240">
        <v>44641</v>
      </c>
      <c r="M3559" s="239" t="s">
        <v>20</v>
      </c>
    </row>
    <row r="3560" spans="1:13" x14ac:dyDescent="0.35">
      <c r="A3560" s="237" t="s">
        <v>4797</v>
      </c>
      <c r="B3560" s="237" t="s">
        <v>4798</v>
      </c>
      <c r="C3560" s="237" t="s">
        <v>1147</v>
      </c>
      <c r="D3560" s="237" t="s">
        <v>21</v>
      </c>
      <c r="E3560" s="237">
        <v>14597</v>
      </c>
      <c r="F3560" s="237" t="s">
        <v>5826</v>
      </c>
      <c r="G3560" s="237" t="s">
        <v>50</v>
      </c>
      <c r="H3560" s="237">
        <v>1</v>
      </c>
      <c r="I3560" s="237" t="s">
        <v>5827</v>
      </c>
      <c r="J3560" s="237" t="s">
        <v>5830</v>
      </c>
      <c r="K3560" s="237" t="s">
        <v>5859</v>
      </c>
      <c r="L3560" s="238">
        <v>44641</v>
      </c>
      <c r="M3560" s="237" t="s">
        <v>20</v>
      </c>
    </row>
    <row r="3561" spans="1:13" x14ac:dyDescent="0.35">
      <c r="A3561" s="239" t="s">
        <v>4797</v>
      </c>
      <c r="B3561" s="239" t="s">
        <v>4798</v>
      </c>
      <c r="C3561" s="239" t="s">
        <v>1147</v>
      </c>
      <c r="D3561" s="239" t="s">
        <v>702</v>
      </c>
      <c r="E3561" s="239">
        <v>21900</v>
      </c>
      <c r="F3561" s="239" t="s">
        <v>5850</v>
      </c>
      <c r="G3561" s="239" t="s">
        <v>50</v>
      </c>
      <c r="H3561" s="239">
        <v>1</v>
      </c>
      <c r="I3561" s="239" t="s">
        <v>5851</v>
      </c>
      <c r="J3561" s="239" t="s">
        <v>5860</v>
      </c>
      <c r="K3561" s="239" t="s">
        <v>5861</v>
      </c>
      <c r="L3561" s="240">
        <v>44641</v>
      </c>
      <c r="M3561" s="239" t="s">
        <v>20</v>
      </c>
    </row>
    <row r="3562" spans="1:13" x14ac:dyDescent="0.35">
      <c r="A3562" s="237" t="s">
        <v>4797</v>
      </c>
      <c r="B3562" s="237" t="s">
        <v>4798</v>
      </c>
      <c r="C3562" s="237" t="s">
        <v>1147</v>
      </c>
      <c r="D3562" s="237" t="s">
        <v>696</v>
      </c>
      <c r="E3562" s="237">
        <v>26040000</v>
      </c>
      <c r="F3562" s="237" t="s">
        <v>5862</v>
      </c>
      <c r="G3562" s="237" t="s">
        <v>50</v>
      </c>
      <c r="H3562" s="237">
        <v>1</v>
      </c>
      <c r="I3562" s="237" t="s">
        <v>5863</v>
      </c>
      <c r="J3562" s="237" t="s">
        <v>5836</v>
      </c>
      <c r="K3562" s="237" t="s">
        <v>5864</v>
      </c>
      <c r="L3562" s="238">
        <v>44641</v>
      </c>
      <c r="M3562" s="237" t="s">
        <v>20</v>
      </c>
    </row>
    <row r="3563" spans="1:13" x14ac:dyDescent="0.35">
      <c r="A3563" s="239" t="s">
        <v>4797</v>
      </c>
      <c r="B3563" s="239" t="s">
        <v>4798</v>
      </c>
      <c r="C3563" s="239" t="s">
        <v>1147</v>
      </c>
      <c r="D3563" s="239" t="s">
        <v>706</v>
      </c>
      <c r="E3563" s="239">
        <v>938100</v>
      </c>
      <c r="F3563" s="239" t="s">
        <v>5862</v>
      </c>
      <c r="G3563" s="239" t="s">
        <v>50</v>
      </c>
      <c r="H3563" s="239">
        <v>1</v>
      </c>
      <c r="I3563" s="239" t="s">
        <v>5863</v>
      </c>
      <c r="J3563" s="239" t="s">
        <v>2506</v>
      </c>
      <c r="K3563" s="239" t="s">
        <v>5865</v>
      </c>
      <c r="L3563" s="240">
        <v>44641</v>
      </c>
      <c r="M3563" s="239" t="s">
        <v>20</v>
      </c>
    </row>
    <row r="3564" spans="1:13" x14ac:dyDescent="0.35">
      <c r="A3564" s="237" t="s">
        <v>4797</v>
      </c>
      <c r="B3564" s="237" t="s">
        <v>4798</v>
      </c>
      <c r="C3564" s="237" t="s">
        <v>1147</v>
      </c>
      <c r="D3564" s="237" t="s">
        <v>698</v>
      </c>
      <c r="E3564" s="237">
        <v>21900</v>
      </c>
      <c r="F3564" s="237" t="s">
        <v>5850</v>
      </c>
      <c r="G3564" s="237" t="s">
        <v>50</v>
      </c>
      <c r="H3564" s="237">
        <v>1</v>
      </c>
      <c r="I3564" s="237" t="s">
        <v>5851</v>
      </c>
      <c r="J3564" s="237" t="s">
        <v>5866</v>
      </c>
      <c r="K3564" s="237" t="s">
        <v>5867</v>
      </c>
      <c r="L3564" s="238">
        <v>44641</v>
      </c>
      <c r="M3564" s="237" t="s">
        <v>20</v>
      </c>
    </row>
    <row r="3565" spans="1:13" x14ac:dyDescent="0.35">
      <c r="A3565" s="239" t="s">
        <v>4797</v>
      </c>
      <c r="B3565" s="239" t="s">
        <v>4798</v>
      </c>
      <c r="C3565" s="239" t="s">
        <v>1147</v>
      </c>
      <c r="D3565" s="239" t="s">
        <v>704</v>
      </c>
      <c r="E3565" s="239">
        <v>0</v>
      </c>
      <c r="F3565" s="239" t="s">
        <v>17</v>
      </c>
      <c r="G3565" s="239" t="s">
        <v>22</v>
      </c>
      <c r="H3565" s="239">
        <v>3</v>
      </c>
      <c r="I3565" s="239" t="s">
        <v>17</v>
      </c>
      <c r="J3565" s="239" t="s">
        <v>5868</v>
      </c>
      <c r="K3565" s="239" t="s">
        <v>5869</v>
      </c>
      <c r="L3565" s="240">
        <v>44641</v>
      </c>
      <c r="M3565" s="239" t="s">
        <v>20</v>
      </c>
    </row>
    <row r="3566" spans="1:13" x14ac:dyDescent="0.35">
      <c r="A3566" s="237" t="s">
        <v>4797</v>
      </c>
      <c r="B3566" s="237" t="s">
        <v>4798</v>
      </c>
      <c r="C3566" s="237" t="s">
        <v>1147</v>
      </c>
      <c r="D3566" s="237" t="s">
        <v>692</v>
      </c>
      <c r="E3566" s="237">
        <v>0</v>
      </c>
      <c r="F3566" s="237" t="s">
        <v>17</v>
      </c>
      <c r="G3566" s="237" t="s">
        <v>22</v>
      </c>
      <c r="H3566" s="237">
        <v>3</v>
      </c>
      <c r="I3566" s="237" t="s">
        <v>17</v>
      </c>
      <c r="J3566" s="237" t="s">
        <v>5868</v>
      </c>
      <c r="K3566" s="237" t="s">
        <v>5870</v>
      </c>
      <c r="L3566" s="238">
        <v>44641</v>
      </c>
      <c r="M3566" s="237" t="s">
        <v>20</v>
      </c>
    </row>
    <row r="3567" spans="1:13" x14ac:dyDescent="0.35">
      <c r="A3567" s="239" t="s">
        <v>313</v>
      </c>
      <c r="B3567" s="239" t="s">
        <v>314</v>
      </c>
      <c r="C3567" s="239" t="s">
        <v>292</v>
      </c>
      <c r="D3567" s="239" t="s">
        <v>242</v>
      </c>
      <c r="E3567" s="239">
        <v>201932</v>
      </c>
      <c r="F3567" s="239" t="s">
        <v>5871</v>
      </c>
      <c r="G3567" s="239" t="s">
        <v>25</v>
      </c>
      <c r="H3567" s="239">
        <v>2</v>
      </c>
      <c r="I3567" s="239" t="s">
        <v>1210</v>
      </c>
      <c r="J3567" s="239" t="s">
        <v>5872</v>
      </c>
      <c r="K3567" s="239" t="s">
        <v>5873</v>
      </c>
      <c r="L3567" s="240">
        <v>44641</v>
      </c>
      <c r="M3567" s="239" t="s">
        <v>887</v>
      </c>
    </row>
    <row r="3568" spans="1:13" x14ac:dyDescent="0.35">
      <c r="A3568" s="237" t="s">
        <v>313</v>
      </c>
      <c r="B3568" s="237" t="s">
        <v>314</v>
      </c>
      <c r="C3568" s="237" t="s">
        <v>292</v>
      </c>
      <c r="D3568" s="237" t="s">
        <v>784</v>
      </c>
      <c r="E3568" s="237">
        <v>5658032</v>
      </c>
      <c r="F3568" s="237" t="s">
        <v>2478</v>
      </c>
      <c r="G3568" s="237" t="s">
        <v>50</v>
      </c>
      <c r="H3568" s="237">
        <v>1</v>
      </c>
      <c r="I3568" s="237" t="s">
        <v>2997</v>
      </c>
      <c r="J3568" s="237" t="s">
        <v>5874</v>
      </c>
      <c r="K3568" s="237" t="s">
        <v>5875</v>
      </c>
      <c r="L3568" s="238">
        <v>44641</v>
      </c>
      <c r="M3568" s="237" t="s">
        <v>887</v>
      </c>
    </row>
    <row r="3569" spans="1:13" x14ac:dyDescent="0.35">
      <c r="A3569" s="239" t="s">
        <v>313</v>
      </c>
      <c r="B3569" s="239" t="s">
        <v>314</v>
      </c>
      <c r="C3569" s="239" t="s">
        <v>292</v>
      </c>
      <c r="D3569" s="239" t="s">
        <v>779</v>
      </c>
      <c r="E3569" s="239">
        <v>757725</v>
      </c>
      <c r="F3569" s="239" t="s">
        <v>2478</v>
      </c>
      <c r="G3569" s="239" t="s">
        <v>50</v>
      </c>
      <c r="H3569" s="239">
        <v>1</v>
      </c>
      <c r="I3569" s="239" t="s">
        <v>2997</v>
      </c>
      <c r="J3569" s="239" t="s">
        <v>5876</v>
      </c>
      <c r="K3569" s="239" t="s">
        <v>5877</v>
      </c>
      <c r="L3569" s="240">
        <v>44641</v>
      </c>
      <c r="M3569" s="239" t="s">
        <v>887</v>
      </c>
    </row>
    <row r="3570" spans="1:13" x14ac:dyDescent="0.35">
      <c r="A3570" s="237" t="s">
        <v>313</v>
      </c>
      <c r="B3570" s="237" t="s">
        <v>314</v>
      </c>
      <c r="C3570" s="237" t="s">
        <v>292</v>
      </c>
      <c r="D3570" s="237" t="s">
        <v>682</v>
      </c>
      <c r="E3570" s="237">
        <v>346784</v>
      </c>
      <c r="F3570" s="237" t="s">
        <v>5878</v>
      </c>
      <c r="G3570" s="237" t="s">
        <v>50</v>
      </c>
      <c r="H3570" s="237">
        <v>1</v>
      </c>
      <c r="I3570" s="237" t="s">
        <v>5879</v>
      </c>
      <c r="J3570" s="237" t="s">
        <v>5880</v>
      </c>
      <c r="K3570" s="237" t="s">
        <v>5881</v>
      </c>
      <c r="L3570" s="238">
        <v>44641</v>
      </c>
      <c r="M3570" s="237" t="s">
        <v>887</v>
      </c>
    </row>
    <row r="3571" spans="1:13" x14ac:dyDescent="0.35">
      <c r="A3571" s="239" t="s">
        <v>313</v>
      </c>
      <c r="B3571" s="239" t="s">
        <v>314</v>
      </c>
      <c r="C3571" s="239" t="s">
        <v>292</v>
      </c>
      <c r="D3571" s="239" t="s">
        <v>702</v>
      </c>
      <c r="E3571" s="239">
        <v>636765</v>
      </c>
      <c r="F3571" s="239" t="s">
        <v>2478</v>
      </c>
      <c r="G3571" s="239" t="s">
        <v>50</v>
      </c>
      <c r="H3571" s="239">
        <v>1</v>
      </c>
      <c r="I3571" s="239" t="s">
        <v>2997</v>
      </c>
      <c r="J3571" s="239" t="s">
        <v>5882</v>
      </c>
      <c r="K3571" s="239" t="s">
        <v>5883</v>
      </c>
      <c r="L3571" s="240">
        <v>44641</v>
      </c>
      <c r="M3571" s="239" t="s">
        <v>887</v>
      </c>
    </row>
    <row r="3572" spans="1:13" x14ac:dyDescent="0.35">
      <c r="A3572" s="237" t="s">
        <v>313</v>
      </c>
      <c r="B3572" s="237" t="s">
        <v>314</v>
      </c>
      <c r="C3572" s="237" t="s">
        <v>292</v>
      </c>
      <c r="D3572" s="237" t="s">
        <v>696</v>
      </c>
      <c r="E3572" s="237">
        <v>4900307</v>
      </c>
      <c r="F3572" s="237" t="s">
        <v>2478</v>
      </c>
      <c r="G3572" s="237" t="s">
        <v>50</v>
      </c>
      <c r="H3572" s="237">
        <v>1</v>
      </c>
      <c r="I3572" s="237" t="s">
        <v>2997</v>
      </c>
      <c r="J3572" s="237" t="s">
        <v>5884</v>
      </c>
      <c r="K3572" s="237" t="s">
        <v>5885</v>
      </c>
      <c r="L3572" s="238">
        <v>44641</v>
      </c>
      <c r="M3572" s="237" t="s">
        <v>887</v>
      </c>
    </row>
    <row r="3573" spans="1:13" x14ac:dyDescent="0.35">
      <c r="A3573" s="239" t="s">
        <v>313</v>
      </c>
      <c r="B3573" s="239" t="s">
        <v>314</v>
      </c>
      <c r="C3573" s="239" t="s">
        <v>292</v>
      </c>
      <c r="D3573" s="239" t="s">
        <v>706</v>
      </c>
      <c r="E3573" s="239">
        <v>120960</v>
      </c>
      <c r="F3573" s="239" t="s">
        <v>2478</v>
      </c>
      <c r="G3573" s="239" t="s">
        <v>50</v>
      </c>
      <c r="H3573" s="239">
        <v>1</v>
      </c>
      <c r="I3573" s="239" t="s">
        <v>2997</v>
      </c>
      <c r="J3573" s="239" t="s">
        <v>2474</v>
      </c>
      <c r="K3573" s="239" t="s">
        <v>5886</v>
      </c>
      <c r="L3573" s="240">
        <v>44641</v>
      </c>
      <c r="M3573" s="239" t="s">
        <v>887</v>
      </c>
    </row>
    <row r="3574" spans="1:13" x14ac:dyDescent="0.35">
      <c r="A3574" s="237" t="s">
        <v>313</v>
      </c>
      <c r="B3574" s="237" t="s">
        <v>314</v>
      </c>
      <c r="C3574" s="237" t="s">
        <v>292</v>
      </c>
      <c r="D3574" s="237" t="s">
        <v>698</v>
      </c>
      <c r="E3574" s="237">
        <v>636765</v>
      </c>
      <c r="F3574" s="237" t="s">
        <v>2478</v>
      </c>
      <c r="G3574" s="237" t="s">
        <v>50</v>
      </c>
      <c r="H3574" s="237">
        <v>1</v>
      </c>
      <c r="I3574" s="237" t="s">
        <v>2997</v>
      </c>
      <c r="J3574" s="237" t="s">
        <v>2474</v>
      </c>
      <c r="K3574" s="237" t="s">
        <v>5887</v>
      </c>
      <c r="L3574" s="238">
        <v>44641</v>
      </c>
      <c r="M3574" s="237" t="s">
        <v>887</v>
      </c>
    </row>
    <row r="3575" spans="1:13" x14ac:dyDescent="0.35">
      <c r="A3575" s="239" t="s">
        <v>313</v>
      </c>
      <c r="B3575" s="239" t="s">
        <v>314</v>
      </c>
      <c r="C3575" s="239" t="s">
        <v>292</v>
      </c>
      <c r="D3575" s="239" t="s">
        <v>704</v>
      </c>
      <c r="E3575" s="239">
        <v>0</v>
      </c>
      <c r="F3575" s="239" t="s">
        <v>2478</v>
      </c>
      <c r="G3575" s="239" t="s">
        <v>50</v>
      </c>
      <c r="H3575" s="239">
        <v>1</v>
      </c>
      <c r="I3575" s="239" t="s">
        <v>2997</v>
      </c>
      <c r="J3575" s="239" t="s">
        <v>2474</v>
      </c>
      <c r="K3575" s="239" t="s">
        <v>5888</v>
      </c>
      <c r="L3575" s="240">
        <v>44641</v>
      </c>
      <c r="M3575" s="239" t="s">
        <v>887</v>
      </c>
    </row>
    <row r="3576" spans="1:13" x14ac:dyDescent="0.35">
      <c r="A3576" s="237" t="s">
        <v>313</v>
      </c>
      <c r="B3576" s="237" t="s">
        <v>314</v>
      </c>
      <c r="C3576" s="237" t="s">
        <v>292</v>
      </c>
      <c r="D3576" s="237" t="s">
        <v>692</v>
      </c>
      <c r="E3576" s="237">
        <v>0</v>
      </c>
      <c r="F3576" s="237" t="s">
        <v>2478</v>
      </c>
      <c r="G3576" s="237" t="s">
        <v>50</v>
      </c>
      <c r="H3576" s="237">
        <v>1</v>
      </c>
      <c r="I3576" s="237" t="s">
        <v>2997</v>
      </c>
      <c r="J3576" s="237" t="s">
        <v>2474</v>
      </c>
      <c r="K3576" s="237" t="s">
        <v>5889</v>
      </c>
      <c r="L3576" s="238">
        <v>44641</v>
      </c>
      <c r="M3576" s="237" t="s">
        <v>887</v>
      </c>
    </row>
    <row r="3577" spans="1:13" x14ac:dyDescent="0.35">
      <c r="A3577" s="239" t="s">
        <v>306</v>
      </c>
      <c r="B3577" s="239" t="s">
        <v>307</v>
      </c>
      <c r="C3577" s="239" t="s">
        <v>292</v>
      </c>
      <c r="D3577" s="239" t="s">
        <v>242</v>
      </c>
      <c r="E3577" s="239">
        <v>89005</v>
      </c>
      <c r="F3577" s="239" t="s">
        <v>5871</v>
      </c>
      <c r="G3577" s="239" t="s">
        <v>25</v>
      </c>
      <c r="H3577" s="239">
        <v>2</v>
      </c>
      <c r="I3577" s="239" t="s">
        <v>1210</v>
      </c>
      <c r="J3577" s="239" t="s">
        <v>5890</v>
      </c>
      <c r="K3577" s="239" t="s">
        <v>5891</v>
      </c>
      <c r="L3577" s="240">
        <v>44641</v>
      </c>
      <c r="M3577" s="239" t="s">
        <v>887</v>
      </c>
    </row>
    <row r="3578" spans="1:13" x14ac:dyDescent="0.35">
      <c r="A3578" s="237" t="s">
        <v>306</v>
      </c>
      <c r="B3578" s="237" t="s">
        <v>307</v>
      </c>
      <c r="C3578" s="237" t="s">
        <v>292</v>
      </c>
      <c r="D3578" s="237" t="s">
        <v>784</v>
      </c>
      <c r="E3578" s="237">
        <v>9470309</v>
      </c>
      <c r="F3578" s="237" t="s">
        <v>5871</v>
      </c>
      <c r="G3578" s="237" t="s">
        <v>25</v>
      </c>
      <c r="H3578" s="237">
        <v>2</v>
      </c>
      <c r="I3578" s="237" t="s">
        <v>1210</v>
      </c>
      <c r="J3578" s="237" t="s">
        <v>5892</v>
      </c>
      <c r="K3578" s="237" t="s">
        <v>5893</v>
      </c>
      <c r="L3578" s="238">
        <v>44641</v>
      </c>
      <c r="M3578" s="237" t="s">
        <v>887</v>
      </c>
    </row>
    <row r="3579" spans="1:13" x14ac:dyDescent="0.35">
      <c r="A3579" s="239" t="s">
        <v>306</v>
      </c>
      <c r="B3579" s="239" t="s">
        <v>307</v>
      </c>
      <c r="C3579" s="239" t="s">
        <v>292</v>
      </c>
      <c r="D3579" s="239" t="s">
        <v>779</v>
      </c>
      <c r="E3579" s="239">
        <v>1568180</v>
      </c>
      <c r="F3579" s="239" t="s">
        <v>2478</v>
      </c>
      <c r="G3579" s="239" t="s">
        <v>50</v>
      </c>
      <c r="H3579" s="239">
        <v>1</v>
      </c>
      <c r="I3579" s="239" t="s">
        <v>2997</v>
      </c>
      <c r="J3579" s="239" t="s">
        <v>5894</v>
      </c>
      <c r="K3579" s="239" t="s">
        <v>5895</v>
      </c>
      <c r="L3579" s="240">
        <v>44641</v>
      </c>
      <c r="M3579" s="239" t="s">
        <v>887</v>
      </c>
    </row>
    <row r="3580" spans="1:13" x14ac:dyDescent="0.35">
      <c r="A3580" s="237" t="s">
        <v>306</v>
      </c>
      <c r="B3580" s="237" t="s">
        <v>307</v>
      </c>
      <c r="C3580" s="237" t="s">
        <v>292</v>
      </c>
      <c r="D3580" s="237" t="s">
        <v>702</v>
      </c>
      <c r="E3580" s="237">
        <v>1568180</v>
      </c>
      <c r="F3580" s="237" t="s">
        <v>2478</v>
      </c>
      <c r="G3580" s="237" t="s">
        <v>50</v>
      </c>
      <c r="H3580" s="237">
        <v>1</v>
      </c>
      <c r="I3580" s="237" t="s">
        <v>2997</v>
      </c>
      <c r="J3580" s="237" t="s">
        <v>2474</v>
      </c>
      <c r="K3580" s="237" t="s">
        <v>5896</v>
      </c>
      <c r="L3580" s="238">
        <v>44641</v>
      </c>
      <c r="M3580" s="237" t="s">
        <v>887</v>
      </c>
    </row>
    <row r="3581" spans="1:13" x14ac:dyDescent="0.35">
      <c r="A3581" s="239" t="s">
        <v>306</v>
      </c>
      <c r="B3581" s="239" t="s">
        <v>307</v>
      </c>
      <c r="C3581" s="239" t="s">
        <v>292</v>
      </c>
      <c r="D3581" s="239" t="s">
        <v>696</v>
      </c>
      <c r="E3581" s="239">
        <v>7902129</v>
      </c>
      <c r="F3581" s="239" t="s">
        <v>2478</v>
      </c>
      <c r="G3581" s="239" t="s">
        <v>50</v>
      </c>
      <c r="H3581" s="239">
        <v>1</v>
      </c>
      <c r="I3581" s="239" t="s">
        <v>2997</v>
      </c>
      <c r="J3581" s="239" t="s">
        <v>2474</v>
      </c>
      <c r="K3581" s="239" t="s">
        <v>5897</v>
      </c>
      <c r="L3581" s="240">
        <v>44641</v>
      </c>
      <c r="M3581" s="239" t="s">
        <v>887</v>
      </c>
    </row>
    <row r="3582" spans="1:13" x14ac:dyDescent="0.35">
      <c r="A3582" s="237" t="s">
        <v>306</v>
      </c>
      <c r="B3582" s="237" t="s">
        <v>307</v>
      </c>
      <c r="C3582" s="237" t="s">
        <v>292</v>
      </c>
      <c r="D3582" s="237" t="s">
        <v>706</v>
      </c>
      <c r="E3582" s="237">
        <v>10936</v>
      </c>
      <c r="F3582" s="237" t="s">
        <v>2478</v>
      </c>
      <c r="G3582" s="237" t="s">
        <v>50</v>
      </c>
      <c r="H3582" s="237">
        <v>1</v>
      </c>
      <c r="I3582" s="237" t="s">
        <v>2997</v>
      </c>
      <c r="J3582" s="237" t="s">
        <v>2474</v>
      </c>
      <c r="K3582" s="237" t="s">
        <v>5898</v>
      </c>
      <c r="L3582" s="238">
        <v>44641</v>
      </c>
      <c r="M3582" s="237" t="s">
        <v>887</v>
      </c>
    </row>
    <row r="3583" spans="1:13" x14ac:dyDescent="0.35">
      <c r="A3583" s="239" t="s">
        <v>306</v>
      </c>
      <c r="B3583" s="239" t="s">
        <v>307</v>
      </c>
      <c r="C3583" s="239" t="s">
        <v>292</v>
      </c>
      <c r="D3583" s="239" t="s">
        <v>698</v>
      </c>
      <c r="E3583" s="239">
        <v>1048192</v>
      </c>
      <c r="F3583" s="239" t="s">
        <v>2478</v>
      </c>
      <c r="G3583" s="239" t="s">
        <v>50</v>
      </c>
      <c r="H3583" s="239">
        <v>1</v>
      </c>
      <c r="I3583" s="239" t="s">
        <v>2997</v>
      </c>
      <c r="J3583" s="239" t="s">
        <v>2474</v>
      </c>
      <c r="K3583" s="239" t="s">
        <v>5899</v>
      </c>
      <c r="L3583" s="240">
        <v>44641</v>
      </c>
      <c r="M3583" s="239" t="s">
        <v>887</v>
      </c>
    </row>
    <row r="3584" spans="1:13" x14ac:dyDescent="0.35">
      <c r="A3584" s="237" t="s">
        <v>306</v>
      </c>
      <c r="B3584" s="237" t="s">
        <v>307</v>
      </c>
      <c r="C3584" s="237" t="s">
        <v>292</v>
      </c>
      <c r="D3584" s="237" t="s">
        <v>704</v>
      </c>
      <c r="E3584" s="237">
        <v>509052</v>
      </c>
      <c r="F3584" s="237" t="s">
        <v>2478</v>
      </c>
      <c r="G3584" s="237" t="s">
        <v>50</v>
      </c>
      <c r="H3584" s="237">
        <v>1</v>
      </c>
      <c r="I3584" s="237" t="s">
        <v>2997</v>
      </c>
      <c r="J3584" s="237" t="s">
        <v>2474</v>
      </c>
      <c r="K3584" s="237" t="s">
        <v>5900</v>
      </c>
      <c r="L3584" s="238">
        <v>44641</v>
      </c>
      <c r="M3584" s="237" t="s">
        <v>887</v>
      </c>
    </row>
    <row r="3585" spans="1:13" x14ac:dyDescent="0.35">
      <c r="A3585" s="239" t="s">
        <v>306</v>
      </c>
      <c r="B3585" s="239" t="s">
        <v>307</v>
      </c>
      <c r="C3585" s="239" t="s">
        <v>292</v>
      </c>
      <c r="D3585" s="239" t="s">
        <v>692</v>
      </c>
      <c r="E3585" s="239">
        <v>0</v>
      </c>
      <c r="F3585" s="239" t="s">
        <v>2478</v>
      </c>
      <c r="G3585" s="239" t="s">
        <v>50</v>
      </c>
      <c r="H3585" s="239">
        <v>1</v>
      </c>
      <c r="I3585" s="239" t="s">
        <v>2997</v>
      </c>
      <c r="J3585" s="239" t="s">
        <v>2474</v>
      </c>
      <c r="K3585" s="239" t="s">
        <v>5901</v>
      </c>
      <c r="L3585" s="240">
        <v>44641</v>
      </c>
      <c r="M3585" s="239" t="s">
        <v>887</v>
      </c>
    </row>
    <row r="3586" spans="1:13" x14ac:dyDescent="0.35">
      <c r="A3586" s="237" t="s">
        <v>1178</v>
      </c>
      <c r="B3586" s="237" t="s">
        <v>1179</v>
      </c>
      <c r="C3586" s="237" t="s">
        <v>869</v>
      </c>
      <c r="D3586" s="237" t="s">
        <v>21</v>
      </c>
      <c r="E3586" s="237">
        <v>13365</v>
      </c>
      <c r="F3586" s="237" t="s">
        <v>5902</v>
      </c>
      <c r="G3586" s="237" t="s">
        <v>22</v>
      </c>
      <c r="H3586" s="237">
        <v>3</v>
      </c>
      <c r="I3586" s="237" t="s">
        <v>5903</v>
      </c>
      <c r="J3586" s="237" t="s">
        <v>5904</v>
      </c>
      <c r="K3586" s="237" t="s">
        <v>5905</v>
      </c>
      <c r="L3586" s="238">
        <v>44645</v>
      </c>
      <c r="M3586" s="237" t="s">
        <v>20</v>
      </c>
    </row>
    <row r="3587" spans="1:13" x14ac:dyDescent="0.35">
      <c r="A3587" s="239" t="s">
        <v>1178</v>
      </c>
      <c r="B3587" s="239" t="s">
        <v>1179</v>
      </c>
      <c r="C3587" s="239" t="s">
        <v>869</v>
      </c>
      <c r="D3587" s="239" t="s">
        <v>24</v>
      </c>
      <c r="E3587" s="239">
        <v>5</v>
      </c>
      <c r="F3587" s="239" t="s">
        <v>5906</v>
      </c>
      <c r="G3587" s="239" t="s">
        <v>25</v>
      </c>
      <c r="H3587" s="239">
        <v>2</v>
      </c>
      <c r="I3587" s="239" t="s">
        <v>5907</v>
      </c>
      <c r="J3587" s="239" t="s">
        <v>5908</v>
      </c>
      <c r="K3587" s="239" t="s">
        <v>5909</v>
      </c>
      <c r="L3587" s="240">
        <v>44645</v>
      </c>
      <c r="M3587" s="239" t="s">
        <v>20</v>
      </c>
    </row>
    <row r="3588" spans="1:13" x14ac:dyDescent="0.35">
      <c r="A3588" s="237" t="s">
        <v>867</v>
      </c>
      <c r="B3588" s="237" t="s">
        <v>868</v>
      </c>
      <c r="C3588" s="237" t="s">
        <v>869</v>
      </c>
      <c r="D3588" s="237" t="s">
        <v>702</v>
      </c>
      <c r="E3588" s="237">
        <v>1538000</v>
      </c>
      <c r="F3588" s="237" t="s">
        <v>5910</v>
      </c>
      <c r="G3588" s="237" t="s">
        <v>22</v>
      </c>
      <c r="H3588" s="237">
        <v>3</v>
      </c>
      <c r="I3588" s="237" t="s">
        <v>5911</v>
      </c>
      <c r="J3588" s="237" t="s">
        <v>5912</v>
      </c>
      <c r="K3588" s="237" t="s">
        <v>5913</v>
      </c>
      <c r="L3588" s="238">
        <v>44645</v>
      </c>
      <c r="M3588" s="237" t="s">
        <v>20</v>
      </c>
    </row>
    <row r="3589" spans="1:13" x14ac:dyDescent="0.35">
      <c r="A3589" s="239" t="s">
        <v>867</v>
      </c>
      <c r="B3589" s="239" t="s">
        <v>868</v>
      </c>
      <c r="C3589" s="239" t="s">
        <v>869</v>
      </c>
      <c r="D3589" s="239" t="s">
        <v>696</v>
      </c>
      <c r="E3589" s="239">
        <v>0</v>
      </c>
      <c r="F3589" s="239" t="s">
        <v>5914</v>
      </c>
      <c r="G3589" s="239" t="s">
        <v>25</v>
      </c>
      <c r="H3589" s="239">
        <v>2</v>
      </c>
      <c r="I3589" s="239" t="s">
        <v>5915</v>
      </c>
      <c r="J3589" s="239" t="s">
        <v>5916</v>
      </c>
      <c r="K3589" s="239" t="s">
        <v>5917</v>
      </c>
      <c r="L3589" s="240">
        <v>44645</v>
      </c>
      <c r="M3589" s="239" t="s">
        <v>20</v>
      </c>
    </row>
    <row r="3590" spans="1:13" x14ac:dyDescent="0.35">
      <c r="A3590" s="237" t="s">
        <v>867</v>
      </c>
      <c r="B3590" s="237" t="s">
        <v>868</v>
      </c>
      <c r="C3590" s="237" t="s">
        <v>869</v>
      </c>
      <c r="D3590" s="237" t="s">
        <v>706</v>
      </c>
      <c r="E3590" s="237">
        <v>8764121</v>
      </c>
      <c r="F3590" s="237" t="s">
        <v>5914</v>
      </c>
      <c r="G3590" s="237" t="s">
        <v>25</v>
      </c>
      <c r="H3590" s="237">
        <v>2</v>
      </c>
      <c r="I3590" s="237" t="s">
        <v>5915</v>
      </c>
      <c r="J3590" s="237" t="s">
        <v>5916</v>
      </c>
      <c r="K3590" s="237" t="s">
        <v>5918</v>
      </c>
      <c r="L3590" s="238">
        <v>44645</v>
      </c>
      <c r="M3590" s="237" t="s">
        <v>20</v>
      </c>
    </row>
    <row r="3591" spans="1:13" x14ac:dyDescent="0.35">
      <c r="A3591" s="239" t="s">
        <v>867</v>
      </c>
      <c r="B3591" s="239" t="s">
        <v>868</v>
      </c>
      <c r="C3591" s="239" t="s">
        <v>869</v>
      </c>
      <c r="D3591" s="239" t="s">
        <v>698</v>
      </c>
      <c r="E3591" s="239">
        <v>1514447</v>
      </c>
      <c r="F3591" s="239" t="s">
        <v>5919</v>
      </c>
      <c r="G3591" s="239" t="s">
        <v>22</v>
      </c>
      <c r="H3591" s="239">
        <v>3</v>
      </c>
      <c r="I3591" s="239" t="s">
        <v>5920</v>
      </c>
      <c r="J3591" s="239" t="s">
        <v>5916</v>
      </c>
      <c r="K3591" s="239" t="s">
        <v>5921</v>
      </c>
      <c r="L3591" s="240">
        <v>44645</v>
      </c>
      <c r="M3591" s="239" t="s">
        <v>20</v>
      </c>
    </row>
    <row r="3592" spans="1:13" x14ac:dyDescent="0.35">
      <c r="A3592" s="237" t="s">
        <v>867</v>
      </c>
      <c r="B3592" s="237" t="s">
        <v>868</v>
      </c>
      <c r="C3592" s="237" t="s">
        <v>869</v>
      </c>
      <c r="D3592" s="237" t="s">
        <v>704</v>
      </c>
      <c r="E3592" s="237">
        <v>23553</v>
      </c>
      <c r="F3592" s="237" t="s">
        <v>5919</v>
      </c>
      <c r="G3592" s="237" t="s">
        <v>22</v>
      </c>
      <c r="H3592" s="237">
        <v>3</v>
      </c>
      <c r="I3592" s="237" t="s">
        <v>5920</v>
      </c>
      <c r="J3592" s="237" t="s">
        <v>5916</v>
      </c>
      <c r="K3592" s="237" t="s">
        <v>5922</v>
      </c>
      <c r="L3592" s="238">
        <v>44645</v>
      </c>
      <c r="M3592" s="237" t="s">
        <v>20</v>
      </c>
    </row>
    <row r="3593" spans="1:13" x14ac:dyDescent="0.35">
      <c r="A3593" s="239" t="s">
        <v>867</v>
      </c>
      <c r="B3593" s="239" t="s">
        <v>868</v>
      </c>
      <c r="C3593" s="239" t="s">
        <v>869</v>
      </c>
      <c r="D3593" s="239" t="s">
        <v>692</v>
      </c>
      <c r="E3593" s="239">
        <v>0</v>
      </c>
      <c r="F3593" s="239" t="s">
        <v>1196</v>
      </c>
      <c r="G3593" s="239" t="s">
        <v>22</v>
      </c>
      <c r="H3593" s="239">
        <v>3</v>
      </c>
      <c r="I3593" s="239" t="s">
        <v>1196</v>
      </c>
      <c r="J3593" s="239" t="s">
        <v>5916</v>
      </c>
      <c r="K3593" s="239" t="s">
        <v>5923</v>
      </c>
      <c r="L3593" s="240">
        <v>44645</v>
      </c>
      <c r="M3593" s="239" t="s">
        <v>20</v>
      </c>
    </row>
    <row r="3594" spans="1:13" x14ac:dyDescent="0.35">
      <c r="A3594" s="237" t="s">
        <v>4957</v>
      </c>
      <c r="B3594" s="237" t="s">
        <v>4958</v>
      </c>
      <c r="C3594" s="237" t="s">
        <v>869</v>
      </c>
      <c r="D3594" s="237" t="s">
        <v>242</v>
      </c>
      <c r="E3594" s="237">
        <v>471485</v>
      </c>
      <c r="F3594" s="237" t="s">
        <v>5924</v>
      </c>
      <c r="G3594" s="237" t="s">
        <v>25</v>
      </c>
      <c r="H3594" s="237">
        <v>2</v>
      </c>
      <c r="I3594" s="237" t="s">
        <v>5925</v>
      </c>
      <c r="J3594" s="237" t="s">
        <v>5926</v>
      </c>
      <c r="K3594" s="237" t="s">
        <v>5927</v>
      </c>
      <c r="L3594" s="238">
        <v>44645</v>
      </c>
      <c r="M3594" s="237" t="s">
        <v>20</v>
      </c>
    </row>
    <row r="3595" spans="1:13" x14ac:dyDescent="0.35">
      <c r="A3595" s="239" t="s">
        <v>4957</v>
      </c>
      <c r="B3595" s="239" t="s">
        <v>4958</v>
      </c>
      <c r="C3595" s="239" t="s">
        <v>869</v>
      </c>
      <c r="D3595" s="239" t="s">
        <v>784</v>
      </c>
      <c r="E3595" s="239">
        <v>18065602</v>
      </c>
      <c r="F3595" s="239" t="s">
        <v>5928</v>
      </c>
      <c r="G3595" s="239" t="s">
        <v>25</v>
      </c>
      <c r="H3595" s="239">
        <v>2</v>
      </c>
      <c r="I3595" s="239" t="s">
        <v>5929</v>
      </c>
      <c r="J3595" s="239" t="s">
        <v>5930</v>
      </c>
      <c r="K3595" s="239" t="s">
        <v>5931</v>
      </c>
      <c r="L3595" s="240">
        <v>44645</v>
      </c>
      <c r="M3595" s="239" t="s">
        <v>20</v>
      </c>
    </row>
    <row r="3596" spans="1:13" x14ac:dyDescent="0.35">
      <c r="A3596" s="237" t="s">
        <v>4957</v>
      </c>
      <c r="B3596" s="237" t="s">
        <v>4958</v>
      </c>
      <c r="C3596" s="237" t="s">
        <v>869</v>
      </c>
      <c r="D3596" s="237" t="s">
        <v>21</v>
      </c>
      <c r="E3596" s="237">
        <v>13365</v>
      </c>
      <c r="F3596" s="237" t="s">
        <v>5902</v>
      </c>
      <c r="G3596" s="237" t="s">
        <v>22</v>
      </c>
      <c r="H3596" s="237">
        <v>3</v>
      </c>
      <c r="I3596" s="237" t="s">
        <v>5903</v>
      </c>
      <c r="J3596" s="237" t="s">
        <v>5932</v>
      </c>
      <c r="K3596" s="237" t="s">
        <v>5933</v>
      </c>
      <c r="L3596" s="238">
        <v>44645</v>
      </c>
      <c r="M3596" s="237" t="s">
        <v>20</v>
      </c>
    </row>
    <row r="3597" spans="1:13" x14ac:dyDescent="0.35">
      <c r="A3597" s="239" t="s">
        <v>4957</v>
      </c>
      <c r="B3597" s="239" t="s">
        <v>4958</v>
      </c>
      <c r="C3597" s="239" t="s">
        <v>869</v>
      </c>
      <c r="D3597" s="239" t="s">
        <v>24</v>
      </c>
      <c r="E3597" s="239">
        <v>4</v>
      </c>
      <c r="F3597" s="239" t="s">
        <v>5906</v>
      </c>
      <c r="G3597" s="239" t="s">
        <v>25</v>
      </c>
      <c r="H3597" s="239">
        <v>2</v>
      </c>
      <c r="I3597" s="239" t="s">
        <v>5907</v>
      </c>
      <c r="J3597" s="239" t="s">
        <v>5934</v>
      </c>
      <c r="K3597" s="239" t="s">
        <v>5935</v>
      </c>
      <c r="L3597" s="240">
        <v>44645</v>
      </c>
      <c r="M3597" s="239" t="s">
        <v>20</v>
      </c>
    </row>
    <row r="3598" spans="1:13" x14ac:dyDescent="0.35">
      <c r="A3598" s="237" t="s">
        <v>2538</v>
      </c>
      <c r="B3598" s="237" t="s">
        <v>2539</v>
      </c>
      <c r="C3598" s="237" t="s">
        <v>532</v>
      </c>
      <c r="D3598" s="237" t="s">
        <v>32</v>
      </c>
      <c r="E3598" s="237">
        <v>210000</v>
      </c>
      <c r="F3598" s="237" t="s">
        <v>5936</v>
      </c>
      <c r="G3598" s="237" t="s">
        <v>22</v>
      </c>
      <c r="H3598" s="237">
        <v>3</v>
      </c>
      <c r="I3598" s="237" t="s">
        <v>5937</v>
      </c>
      <c r="J3598" s="237" t="s">
        <v>5938</v>
      </c>
      <c r="K3598" s="237" t="s">
        <v>5939</v>
      </c>
      <c r="L3598" s="238">
        <v>44648</v>
      </c>
      <c r="M3598" s="237" t="s">
        <v>20</v>
      </c>
    </row>
    <row r="3599" spans="1:13" x14ac:dyDescent="0.35">
      <c r="A3599" s="239" t="s">
        <v>589</v>
      </c>
      <c r="B3599" s="239" t="s">
        <v>590</v>
      </c>
      <c r="C3599" s="239" t="s">
        <v>591</v>
      </c>
      <c r="D3599" s="239" t="s">
        <v>779</v>
      </c>
      <c r="E3599" s="239">
        <v>990000</v>
      </c>
      <c r="F3599" s="239" t="s">
        <v>5940</v>
      </c>
      <c r="G3599" s="239" t="s">
        <v>25</v>
      </c>
      <c r="H3599" s="239">
        <v>2</v>
      </c>
      <c r="I3599" s="239" t="s">
        <v>5941</v>
      </c>
      <c r="J3599" s="239" t="s">
        <v>5942</v>
      </c>
      <c r="K3599" s="239" t="s">
        <v>5943</v>
      </c>
      <c r="L3599" s="240">
        <v>44648</v>
      </c>
      <c r="M3599" s="239" t="s">
        <v>20</v>
      </c>
    </row>
    <row r="3600" spans="1:13" x14ac:dyDescent="0.35">
      <c r="A3600" s="237" t="s">
        <v>589</v>
      </c>
      <c r="B3600" s="237" t="s">
        <v>590</v>
      </c>
      <c r="C3600" s="237" t="s">
        <v>591</v>
      </c>
      <c r="D3600" s="237" t="s">
        <v>682</v>
      </c>
      <c r="E3600" s="237">
        <v>190400</v>
      </c>
      <c r="F3600" s="237" t="s">
        <v>5940</v>
      </c>
      <c r="G3600" s="237" t="s">
        <v>25</v>
      </c>
      <c r="H3600" s="237">
        <v>2</v>
      </c>
      <c r="I3600" s="237" t="s">
        <v>5941</v>
      </c>
      <c r="J3600" s="237" t="s">
        <v>5944</v>
      </c>
      <c r="K3600" s="237" t="s">
        <v>5945</v>
      </c>
      <c r="L3600" s="238">
        <v>44648</v>
      </c>
      <c r="M3600" s="237" t="s">
        <v>20</v>
      </c>
    </row>
    <row r="3601" spans="1:13" x14ac:dyDescent="0.35">
      <c r="A3601" s="239" t="s">
        <v>589</v>
      </c>
      <c r="B3601" s="239" t="s">
        <v>590</v>
      </c>
      <c r="C3601" s="239" t="s">
        <v>591</v>
      </c>
      <c r="D3601" s="239" t="s">
        <v>702</v>
      </c>
      <c r="E3601" s="239">
        <v>190400</v>
      </c>
      <c r="F3601" s="239" t="s">
        <v>5940</v>
      </c>
      <c r="G3601" s="239" t="s">
        <v>25</v>
      </c>
      <c r="H3601" s="239">
        <v>2</v>
      </c>
      <c r="I3601" s="239" t="s">
        <v>5941</v>
      </c>
      <c r="J3601" s="239" t="s">
        <v>5946</v>
      </c>
      <c r="K3601" s="239" t="s">
        <v>5947</v>
      </c>
      <c r="L3601" s="240">
        <v>44648</v>
      </c>
      <c r="M3601" s="239" t="s">
        <v>20</v>
      </c>
    </row>
    <row r="3602" spans="1:13" x14ac:dyDescent="0.35">
      <c r="A3602" s="237" t="s">
        <v>589</v>
      </c>
      <c r="B3602" s="237" t="s">
        <v>590</v>
      </c>
      <c r="C3602" s="237" t="s">
        <v>591</v>
      </c>
      <c r="D3602" s="237" t="s">
        <v>696</v>
      </c>
      <c r="E3602" s="237">
        <v>16010000</v>
      </c>
      <c r="F3602" s="237" t="s">
        <v>5948</v>
      </c>
      <c r="G3602" s="237" t="s">
        <v>25</v>
      </c>
      <c r="H3602" s="237">
        <v>2</v>
      </c>
      <c r="I3602" s="237" t="s">
        <v>5949</v>
      </c>
      <c r="J3602" s="237" t="s">
        <v>4936</v>
      </c>
      <c r="K3602" s="237" t="s">
        <v>5950</v>
      </c>
      <c r="L3602" s="238">
        <v>44648</v>
      </c>
      <c r="M3602" s="237" t="s">
        <v>20</v>
      </c>
    </row>
    <row r="3603" spans="1:13" x14ac:dyDescent="0.35">
      <c r="A3603" s="239" t="s">
        <v>589</v>
      </c>
      <c r="B3603" s="239" t="s">
        <v>590</v>
      </c>
      <c r="C3603" s="239" t="s">
        <v>591</v>
      </c>
      <c r="D3603" s="239" t="s">
        <v>706</v>
      </c>
      <c r="E3603" s="239">
        <v>799600</v>
      </c>
      <c r="F3603" s="239" t="s">
        <v>5948</v>
      </c>
      <c r="G3603" s="239" t="s">
        <v>25</v>
      </c>
      <c r="H3603" s="239">
        <v>2</v>
      </c>
      <c r="I3603" s="239" t="s">
        <v>5949</v>
      </c>
      <c r="J3603" s="239" t="s">
        <v>4938</v>
      </c>
      <c r="K3603" s="239" t="s">
        <v>5951</v>
      </c>
      <c r="L3603" s="240">
        <v>44648</v>
      </c>
      <c r="M3603" s="239" t="s">
        <v>20</v>
      </c>
    </row>
    <row r="3604" spans="1:13" x14ac:dyDescent="0.35">
      <c r="A3604" s="237" t="s">
        <v>589</v>
      </c>
      <c r="B3604" s="237" t="s">
        <v>590</v>
      </c>
      <c r="C3604" s="237" t="s">
        <v>591</v>
      </c>
      <c r="D3604" s="237" t="s">
        <v>698</v>
      </c>
      <c r="E3604" s="237">
        <v>190400</v>
      </c>
      <c r="F3604" s="237" t="s">
        <v>5940</v>
      </c>
      <c r="G3604" s="237" t="s">
        <v>25</v>
      </c>
      <c r="H3604" s="237">
        <v>2</v>
      </c>
      <c r="I3604" s="237" t="s">
        <v>5941</v>
      </c>
      <c r="J3604" s="237" t="s">
        <v>4940</v>
      </c>
      <c r="K3604" s="237" t="s">
        <v>5952</v>
      </c>
      <c r="L3604" s="238">
        <v>44648</v>
      </c>
      <c r="M3604" s="237" t="s">
        <v>20</v>
      </c>
    </row>
    <row r="3605" spans="1:13" x14ac:dyDescent="0.35">
      <c r="A3605" s="239" t="s">
        <v>589</v>
      </c>
      <c r="B3605" s="239" t="s">
        <v>590</v>
      </c>
      <c r="C3605" s="239" t="s">
        <v>591</v>
      </c>
      <c r="D3605" s="239" t="s">
        <v>704</v>
      </c>
      <c r="E3605" s="239">
        <v>0</v>
      </c>
      <c r="F3605" s="239" t="s">
        <v>5948</v>
      </c>
      <c r="G3605" s="239" t="s">
        <v>25</v>
      </c>
      <c r="H3605" s="239">
        <v>2</v>
      </c>
      <c r="I3605" s="239" t="s">
        <v>5949</v>
      </c>
      <c r="J3605" s="239" t="s">
        <v>4940</v>
      </c>
      <c r="K3605" s="239" t="s">
        <v>5953</v>
      </c>
      <c r="L3605" s="240">
        <v>44648</v>
      </c>
      <c r="M3605" s="239" t="s">
        <v>20</v>
      </c>
    </row>
    <row r="3606" spans="1:13" x14ac:dyDescent="0.35">
      <c r="A3606" s="237" t="s">
        <v>589</v>
      </c>
      <c r="B3606" s="237" t="s">
        <v>590</v>
      </c>
      <c r="C3606" s="237" t="s">
        <v>591</v>
      </c>
      <c r="D3606" s="237" t="s">
        <v>692</v>
      </c>
      <c r="E3606" s="237">
        <v>0</v>
      </c>
      <c r="F3606" s="237" t="s">
        <v>5948</v>
      </c>
      <c r="G3606" s="237" t="s">
        <v>25</v>
      </c>
      <c r="H3606" s="237">
        <v>2</v>
      </c>
      <c r="I3606" s="237" t="s">
        <v>5949</v>
      </c>
      <c r="J3606" s="237" t="s">
        <v>4940</v>
      </c>
      <c r="K3606" s="237" t="s">
        <v>5954</v>
      </c>
      <c r="L3606" s="238">
        <v>44648</v>
      </c>
      <c r="M3606" s="237" t="s">
        <v>20</v>
      </c>
    </row>
    <row r="3607" spans="1:13" x14ac:dyDescent="0.35">
      <c r="A3607" s="239" t="s">
        <v>4650</v>
      </c>
      <c r="B3607" s="239" t="s">
        <v>4651</v>
      </c>
      <c r="C3607" s="239" t="s">
        <v>4652</v>
      </c>
      <c r="D3607" s="239" t="s">
        <v>779</v>
      </c>
      <c r="E3607" s="239">
        <v>84800</v>
      </c>
      <c r="F3607" s="239" t="s">
        <v>5955</v>
      </c>
      <c r="G3607" s="239" t="s">
        <v>50</v>
      </c>
      <c r="H3607" s="239">
        <v>1</v>
      </c>
      <c r="I3607" s="239" t="s">
        <v>5956</v>
      </c>
      <c r="J3607" s="239" t="s">
        <v>5957</v>
      </c>
      <c r="K3607" s="239" t="s">
        <v>5958</v>
      </c>
      <c r="L3607" s="240">
        <v>44648</v>
      </c>
      <c r="M3607" s="239" t="s">
        <v>20</v>
      </c>
    </row>
    <row r="3608" spans="1:13" x14ac:dyDescent="0.35">
      <c r="A3608" s="237" t="s">
        <v>4650</v>
      </c>
      <c r="B3608" s="237" t="s">
        <v>4651</v>
      </c>
      <c r="C3608" s="237" t="s">
        <v>4652</v>
      </c>
      <c r="D3608" s="237" t="s">
        <v>682</v>
      </c>
      <c r="E3608" s="237">
        <v>2400</v>
      </c>
      <c r="F3608" s="237" t="s">
        <v>5959</v>
      </c>
      <c r="G3608" s="237" t="s">
        <v>50</v>
      </c>
      <c r="H3608" s="237">
        <v>1</v>
      </c>
      <c r="I3608" s="237" t="s">
        <v>5960</v>
      </c>
      <c r="J3608" s="237" t="s">
        <v>5961</v>
      </c>
      <c r="K3608" s="237" t="s">
        <v>5962</v>
      </c>
      <c r="L3608" s="238">
        <v>44648</v>
      </c>
      <c r="M3608" s="237" t="s">
        <v>20</v>
      </c>
    </row>
    <row r="3609" spans="1:13" x14ac:dyDescent="0.35">
      <c r="A3609" s="239" t="s">
        <v>4650</v>
      </c>
      <c r="B3609" s="239" t="s">
        <v>4651</v>
      </c>
      <c r="C3609" s="239" t="s">
        <v>4652</v>
      </c>
      <c r="D3609" s="239" t="s">
        <v>702</v>
      </c>
      <c r="E3609" s="239">
        <v>2400</v>
      </c>
      <c r="F3609" s="239" t="s">
        <v>5963</v>
      </c>
      <c r="G3609" s="239" t="s">
        <v>50</v>
      </c>
      <c r="H3609" s="239">
        <v>1</v>
      </c>
      <c r="I3609" s="239" t="s">
        <v>5964</v>
      </c>
      <c r="J3609" s="239" t="s">
        <v>5965</v>
      </c>
      <c r="K3609" s="239" t="s">
        <v>5966</v>
      </c>
      <c r="L3609" s="240">
        <v>44648</v>
      </c>
      <c r="M3609" s="239" t="s">
        <v>20</v>
      </c>
    </row>
    <row r="3610" spans="1:13" x14ac:dyDescent="0.35">
      <c r="A3610" s="237" t="s">
        <v>4650</v>
      </c>
      <c r="B3610" s="237" t="s">
        <v>4651</v>
      </c>
      <c r="C3610" s="237" t="s">
        <v>4652</v>
      </c>
      <c r="D3610" s="237" t="s">
        <v>696</v>
      </c>
      <c r="E3610" s="237">
        <v>20200</v>
      </c>
      <c r="F3610" s="237" t="s">
        <v>5963</v>
      </c>
      <c r="G3610" s="237" t="s">
        <v>50</v>
      </c>
      <c r="H3610" s="237">
        <v>1</v>
      </c>
      <c r="I3610" s="237" t="s">
        <v>5964</v>
      </c>
      <c r="J3610" s="237" t="s">
        <v>5836</v>
      </c>
      <c r="K3610" s="237" t="s">
        <v>5967</v>
      </c>
      <c r="L3610" s="238">
        <v>44648</v>
      </c>
      <c r="M3610" s="237" t="s">
        <v>20</v>
      </c>
    </row>
    <row r="3611" spans="1:13" x14ac:dyDescent="0.35">
      <c r="A3611" s="239" t="s">
        <v>4650</v>
      </c>
      <c r="B3611" s="239" t="s">
        <v>4651</v>
      </c>
      <c r="C3611" s="239" t="s">
        <v>4652</v>
      </c>
      <c r="D3611" s="239" t="s">
        <v>706</v>
      </c>
      <c r="E3611" s="239">
        <v>82400</v>
      </c>
      <c r="F3611" s="239" t="s">
        <v>5963</v>
      </c>
      <c r="G3611" s="239" t="s">
        <v>50</v>
      </c>
      <c r="H3611" s="239">
        <v>1</v>
      </c>
      <c r="I3611" s="239" t="s">
        <v>5964</v>
      </c>
      <c r="J3611" s="239" t="s">
        <v>2506</v>
      </c>
      <c r="K3611" s="239" t="s">
        <v>5968</v>
      </c>
      <c r="L3611" s="240">
        <v>44648</v>
      </c>
      <c r="M3611" s="239" t="s">
        <v>20</v>
      </c>
    </row>
    <row r="3612" spans="1:13" x14ac:dyDescent="0.35">
      <c r="A3612" s="237" t="s">
        <v>4650</v>
      </c>
      <c r="B3612" s="237" t="s">
        <v>4651</v>
      </c>
      <c r="C3612" s="237" t="s">
        <v>4652</v>
      </c>
      <c r="D3612" s="237" t="s">
        <v>698</v>
      </c>
      <c r="E3612" s="237">
        <v>2400</v>
      </c>
      <c r="F3612" s="237" t="s">
        <v>5963</v>
      </c>
      <c r="G3612" s="237" t="s">
        <v>50</v>
      </c>
      <c r="H3612" s="237">
        <v>1</v>
      </c>
      <c r="I3612" s="237" t="s">
        <v>5964</v>
      </c>
      <c r="J3612" s="237" t="s">
        <v>5969</v>
      </c>
      <c r="K3612" s="237" t="s">
        <v>5970</v>
      </c>
      <c r="L3612" s="238">
        <v>44648</v>
      </c>
      <c r="M3612" s="237" t="s">
        <v>20</v>
      </c>
    </row>
    <row r="3613" spans="1:13" x14ac:dyDescent="0.35">
      <c r="A3613" s="239" t="s">
        <v>4650</v>
      </c>
      <c r="B3613" s="239" t="s">
        <v>4651</v>
      </c>
      <c r="C3613" s="239" t="s">
        <v>4652</v>
      </c>
      <c r="D3613" s="239" t="s">
        <v>704</v>
      </c>
      <c r="E3613" s="239">
        <v>0</v>
      </c>
      <c r="F3613" s="239" t="s">
        <v>5963</v>
      </c>
      <c r="G3613" s="239" t="s">
        <v>50</v>
      </c>
      <c r="H3613" s="239">
        <v>1</v>
      </c>
      <c r="I3613" s="239" t="s">
        <v>5964</v>
      </c>
      <c r="J3613" s="239" t="s">
        <v>5868</v>
      </c>
      <c r="K3613" s="239" t="s">
        <v>5971</v>
      </c>
      <c r="L3613" s="240">
        <v>44648</v>
      </c>
      <c r="M3613" s="239" t="s">
        <v>20</v>
      </c>
    </row>
    <row r="3614" spans="1:13" x14ac:dyDescent="0.35">
      <c r="A3614" s="237" t="s">
        <v>4650</v>
      </c>
      <c r="B3614" s="237" t="s">
        <v>4651</v>
      </c>
      <c r="C3614" s="237" t="s">
        <v>4652</v>
      </c>
      <c r="D3614" s="237" t="s">
        <v>692</v>
      </c>
      <c r="E3614" s="237">
        <v>0</v>
      </c>
      <c r="F3614" s="237" t="s">
        <v>5963</v>
      </c>
      <c r="G3614" s="237" t="s">
        <v>50</v>
      </c>
      <c r="H3614" s="237">
        <v>1</v>
      </c>
      <c r="I3614" s="237" t="s">
        <v>5964</v>
      </c>
      <c r="J3614" s="237" t="s">
        <v>5868</v>
      </c>
      <c r="K3614" s="237" t="s">
        <v>5972</v>
      </c>
      <c r="L3614" s="238">
        <v>44648</v>
      </c>
      <c r="M3614" s="237" t="s">
        <v>20</v>
      </c>
    </row>
    <row r="3615" spans="1:13" x14ac:dyDescent="0.35">
      <c r="A3615" s="239" t="s">
        <v>5508</v>
      </c>
      <c r="B3615" s="239" t="s">
        <v>5509</v>
      </c>
      <c r="C3615" s="239" t="s">
        <v>5510</v>
      </c>
      <c r="D3615" s="239" t="s">
        <v>875</v>
      </c>
      <c r="E3615" s="239">
        <v>93552071</v>
      </c>
      <c r="F3615" s="239" t="s">
        <v>5973</v>
      </c>
      <c r="G3615" s="239" t="s">
        <v>25</v>
      </c>
      <c r="H3615" s="239">
        <v>2</v>
      </c>
      <c r="I3615" s="239" t="s">
        <v>5974</v>
      </c>
      <c r="J3615" s="239" t="s">
        <v>5975</v>
      </c>
      <c r="K3615" s="239" t="s">
        <v>5976</v>
      </c>
      <c r="L3615" s="240">
        <v>44648</v>
      </c>
      <c r="M3615" s="239" t="s">
        <v>20</v>
      </c>
    </row>
    <row r="3616" spans="1:13" x14ac:dyDescent="0.35">
      <c r="A3616" s="237" t="s">
        <v>5508</v>
      </c>
      <c r="B3616" s="237" t="s">
        <v>5509</v>
      </c>
      <c r="C3616" s="237" t="s">
        <v>5510</v>
      </c>
      <c r="D3616" s="237" t="s">
        <v>242</v>
      </c>
      <c r="E3616" s="237">
        <v>1764770</v>
      </c>
      <c r="F3616" s="237" t="s">
        <v>5977</v>
      </c>
      <c r="G3616" s="237" t="s">
        <v>25</v>
      </c>
      <c r="H3616" s="237">
        <v>2</v>
      </c>
      <c r="I3616" s="237" t="s">
        <v>5978</v>
      </c>
      <c r="J3616" s="237" t="s">
        <v>5979</v>
      </c>
      <c r="K3616" s="237" t="s">
        <v>5980</v>
      </c>
      <c r="L3616" s="238">
        <v>44648</v>
      </c>
      <c r="M3616" s="237" t="s">
        <v>20</v>
      </c>
    </row>
    <row r="3617" spans="1:13" x14ac:dyDescent="0.35">
      <c r="A3617" s="239" t="s">
        <v>5508</v>
      </c>
      <c r="B3617" s="239" t="s">
        <v>5509</v>
      </c>
      <c r="C3617" s="239" t="s">
        <v>5510</v>
      </c>
      <c r="D3617" s="239" t="s">
        <v>784</v>
      </c>
      <c r="E3617" s="239">
        <v>95081042</v>
      </c>
      <c r="F3617" s="239" t="s">
        <v>5981</v>
      </c>
      <c r="G3617" s="239" t="s">
        <v>25</v>
      </c>
      <c r="H3617" s="239">
        <v>2</v>
      </c>
      <c r="I3617" s="239" t="s">
        <v>5982</v>
      </c>
      <c r="J3617" s="239" t="s">
        <v>4270</v>
      </c>
      <c r="K3617" s="239" t="s">
        <v>5983</v>
      </c>
      <c r="L3617" s="240">
        <v>44648</v>
      </c>
      <c r="M3617" s="239" t="s">
        <v>20</v>
      </c>
    </row>
    <row r="3618" spans="1:13" x14ac:dyDescent="0.35">
      <c r="A3618" s="237" t="s">
        <v>5508</v>
      </c>
      <c r="B3618" s="237" t="s">
        <v>5509</v>
      </c>
      <c r="C3618" s="237" t="s">
        <v>5510</v>
      </c>
      <c r="D3618" s="237" t="s">
        <v>779</v>
      </c>
      <c r="E3618" s="237">
        <v>37823169</v>
      </c>
      <c r="F3618" s="237" t="s">
        <v>5984</v>
      </c>
      <c r="G3618" s="237" t="s">
        <v>25</v>
      </c>
      <c r="H3618" s="237">
        <v>2</v>
      </c>
      <c r="I3618" s="237" t="s">
        <v>5985</v>
      </c>
      <c r="J3618" s="237" t="s">
        <v>4272</v>
      </c>
      <c r="K3618" s="237" t="s">
        <v>5986</v>
      </c>
      <c r="L3618" s="238">
        <v>44648</v>
      </c>
      <c r="M3618" s="237" t="s">
        <v>20</v>
      </c>
    </row>
    <row r="3619" spans="1:13" x14ac:dyDescent="0.35">
      <c r="A3619" s="239" t="s">
        <v>5508</v>
      </c>
      <c r="B3619" s="239" t="s">
        <v>5509</v>
      </c>
      <c r="C3619" s="239" t="s">
        <v>5510</v>
      </c>
      <c r="D3619" s="239" t="s">
        <v>682</v>
      </c>
      <c r="E3619" s="239">
        <v>846000</v>
      </c>
      <c r="F3619" s="239" t="s">
        <v>5987</v>
      </c>
      <c r="G3619" s="239" t="s">
        <v>25</v>
      </c>
      <c r="H3619" s="239">
        <v>2</v>
      </c>
      <c r="I3619" s="239" t="s">
        <v>5988</v>
      </c>
      <c r="J3619" s="239" t="s">
        <v>5989</v>
      </c>
      <c r="K3619" s="239" t="s">
        <v>5990</v>
      </c>
      <c r="L3619" s="240">
        <v>44648</v>
      </c>
      <c r="M3619" s="239" t="s">
        <v>20</v>
      </c>
    </row>
    <row r="3620" spans="1:13" x14ac:dyDescent="0.35">
      <c r="A3620" s="237" t="s">
        <v>5508</v>
      </c>
      <c r="B3620" s="237" t="s">
        <v>5509</v>
      </c>
      <c r="C3620" s="237" t="s">
        <v>5510</v>
      </c>
      <c r="D3620" s="237" t="s">
        <v>57</v>
      </c>
      <c r="E3620" s="237">
        <v>0</v>
      </c>
      <c r="F3620" s="237" t="s">
        <v>5991</v>
      </c>
      <c r="G3620" s="237" t="s">
        <v>25</v>
      </c>
      <c r="H3620" s="237">
        <v>2</v>
      </c>
      <c r="I3620" s="237" t="s">
        <v>5992</v>
      </c>
      <c r="J3620" s="237" t="s">
        <v>5993</v>
      </c>
      <c r="K3620" s="237" t="s">
        <v>5994</v>
      </c>
      <c r="L3620" s="238">
        <v>44648</v>
      </c>
      <c r="M3620" s="237" t="s">
        <v>20</v>
      </c>
    </row>
    <row r="3621" spans="1:13" x14ac:dyDescent="0.35">
      <c r="A3621" s="239" t="s">
        <v>5508</v>
      </c>
      <c r="B3621" s="239" t="s">
        <v>5509</v>
      </c>
      <c r="C3621" s="239" t="s">
        <v>5510</v>
      </c>
      <c r="D3621" s="239" t="s">
        <v>55</v>
      </c>
      <c r="E3621" s="239">
        <v>7727</v>
      </c>
      <c r="F3621" s="239" t="s">
        <v>5995</v>
      </c>
      <c r="G3621" s="239" t="s">
        <v>25</v>
      </c>
      <c r="H3621" s="239">
        <v>2</v>
      </c>
      <c r="I3621" s="239" t="s">
        <v>5996</v>
      </c>
      <c r="J3621" s="239" t="s">
        <v>5997</v>
      </c>
      <c r="K3621" s="239" t="s">
        <v>5998</v>
      </c>
      <c r="L3621" s="240">
        <v>44648</v>
      </c>
      <c r="M3621" s="239" t="s">
        <v>20</v>
      </c>
    </row>
    <row r="3622" spans="1:13" x14ac:dyDescent="0.35">
      <c r="A3622" s="237" t="s">
        <v>5508</v>
      </c>
      <c r="B3622" s="237" t="s">
        <v>5509</v>
      </c>
      <c r="C3622" s="237" t="s">
        <v>5510</v>
      </c>
      <c r="D3622" s="237" t="s">
        <v>702</v>
      </c>
      <c r="E3622" s="237">
        <v>7775000</v>
      </c>
      <c r="F3622" s="237" t="s">
        <v>5999</v>
      </c>
      <c r="G3622" s="237" t="s">
        <v>25</v>
      </c>
      <c r="H3622" s="237">
        <v>2</v>
      </c>
      <c r="I3622" s="237" t="s">
        <v>6000</v>
      </c>
      <c r="J3622" s="237" t="s">
        <v>4274</v>
      </c>
      <c r="K3622" s="237" t="s">
        <v>6001</v>
      </c>
      <c r="L3622" s="238">
        <v>44648</v>
      </c>
      <c r="M3622" s="237" t="s">
        <v>20</v>
      </c>
    </row>
    <row r="3623" spans="1:13" x14ac:dyDescent="0.35">
      <c r="A3623" s="239" t="s">
        <v>5508</v>
      </c>
      <c r="B3623" s="239" t="s">
        <v>5509</v>
      </c>
      <c r="C3623" s="239" t="s">
        <v>5510</v>
      </c>
      <c r="D3623" s="239" t="s">
        <v>696</v>
      </c>
      <c r="E3623" s="239">
        <v>57257873</v>
      </c>
      <c r="F3623" s="239" t="s">
        <v>6002</v>
      </c>
      <c r="G3623" s="239" t="s">
        <v>25</v>
      </c>
      <c r="H3623" s="239">
        <v>2</v>
      </c>
      <c r="I3623" s="239" t="s">
        <v>6003</v>
      </c>
      <c r="J3623" s="239" t="s">
        <v>6004</v>
      </c>
      <c r="K3623" s="239" t="s">
        <v>6005</v>
      </c>
      <c r="L3623" s="240">
        <v>44648</v>
      </c>
      <c r="M3623" s="239" t="s">
        <v>20</v>
      </c>
    </row>
    <row r="3624" spans="1:13" x14ac:dyDescent="0.35">
      <c r="A3624" s="237" t="s">
        <v>5508</v>
      </c>
      <c r="B3624" s="237" t="s">
        <v>5509</v>
      </c>
      <c r="C3624" s="237" t="s">
        <v>5510</v>
      </c>
      <c r="D3624" s="237" t="s">
        <v>706</v>
      </c>
      <c r="E3624" s="237">
        <v>30048169</v>
      </c>
      <c r="F3624" s="237" t="s">
        <v>6006</v>
      </c>
      <c r="G3624" s="237" t="s">
        <v>25</v>
      </c>
      <c r="H3624" s="237">
        <v>2</v>
      </c>
      <c r="I3624" s="237" t="s">
        <v>6007</v>
      </c>
      <c r="J3624" s="237" t="s">
        <v>6008</v>
      </c>
      <c r="K3624" s="237" t="s">
        <v>6009</v>
      </c>
      <c r="L3624" s="238">
        <v>44648</v>
      </c>
      <c r="M3624" s="237" t="s">
        <v>20</v>
      </c>
    </row>
    <row r="3625" spans="1:13" x14ac:dyDescent="0.35">
      <c r="A3625" s="239" t="s">
        <v>5508</v>
      </c>
      <c r="B3625" s="239" t="s">
        <v>5509</v>
      </c>
      <c r="C3625" s="239" t="s">
        <v>5510</v>
      </c>
      <c r="D3625" s="239" t="s">
        <v>698</v>
      </c>
      <c r="E3625" s="239">
        <v>6591000</v>
      </c>
      <c r="F3625" s="239" t="s">
        <v>6010</v>
      </c>
      <c r="G3625" s="239" t="s">
        <v>25</v>
      </c>
      <c r="H3625" s="239">
        <v>2</v>
      </c>
      <c r="I3625" s="239" t="s">
        <v>6011</v>
      </c>
      <c r="J3625" s="239" t="s">
        <v>6012</v>
      </c>
      <c r="K3625" s="239" t="s">
        <v>6013</v>
      </c>
      <c r="L3625" s="240">
        <v>44648</v>
      </c>
      <c r="M3625" s="239" t="s">
        <v>20</v>
      </c>
    </row>
    <row r="3626" spans="1:13" x14ac:dyDescent="0.35">
      <c r="A3626" s="237" t="s">
        <v>5508</v>
      </c>
      <c r="B3626" s="237" t="s">
        <v>5509</v>
      </c>
      <c r="C3626" s="237" t="s">
        <v>5510</v>
      </c>
      <c r="D3626" s="237" t="s">
        <v>704</v>
      </c>
      <c r="E3626" s="237">
        <v>1184000</v>
      </c>
      <c r="F3626" s="237" t="s">
        <v>6014</v>
      </c>
      <c r="G3626" s="237" t="s">
        <v>25</v>
      </c>
      <c r="H3626" s="237">
        <v>2</v>
      </c>
      <c r="I3626" s="237" t="s">
        <v>6015</v>
      </c>
      <c r="J3626" s="237" t="s">
        <v>6016</v>
      </c>
      <c r="K3626" s="237" t="s">
        <v>6017</v>
      </c>
      <c r="L3626" s="238">
        <v>44648</v>
      </c>
      <c r="M3626" s="237" t="s">
        <v>20</v>
      </c>
    </row>
    <row r="3627" spans="1:13" x14ac:dyDescent="0.35">
      <c r="A3627" s="239" t="s">
        <v>1485</v>
      </c>
      <c r="B3627" s="239" t="s">
        <v>1486</v>
      </c>
      <c r="C3627" s="239" t="s">
        <v>1487</v>
      </c>
      <c r="D3627" s="239" t="s">
        <v>692</v>
      </c>
      <c r="E3627" s="239">
        <v>0</v>
      </c>
      <c r="F3627" s="239" t="s">
        <v>5517</v>
      </c>
      <c r="G3627" s="239" t="s">
        <v>25</v>
      </c>
      <c r="H3627" s="239">
        <v>2</v>
      </c>
      <c r="I3627" s="239" t="s">
        <v>5518</v>
      </c>
      <c r="J3627" s="239" t="s">
        <v>5519</v>
      </c>
      <c r="K3627" s="239" t="s">
        <v>6018</v>
      </c>
      <c r="L3627" s="240">
        <v>44648</v>
      </c>
      <c r="M3627" s="239" t="s">
        <v>20</v>
      </c>
    </row>
    <row r="3628" spans="1:13" x14ac:dyDescent="0.35">
      <c r="A3628" s="237" t="s">
        <v>1485</v>
      </c>
      <c r="B3628" s="237" t="s">
        <v>1486</v>
      </c>
      <c r="C3628" s="237" t="s">
        <v>1487</v>
      </c>
      <c r="D3628" s="237" t="s">
        <v>875</v>
      </c>
      <c r="E3628" s="237">
        <v>125224000</v>
      </c>
      <c r="F3628" s="237" t="s">
        <v>6019</v>
      </c>
      <c r="G3628" s="237" t="s">
        <v>25</v>
      </c>
      <c r="H3628" s="237">
        <v>2</v>
      </c>
      <c r="I3628" s="237" t="s">
        <v>6020</v>
      </c>
      <c r="J3628" s="237" t="s">
        <v>6021</v>
      </c>
      <c r="K3628" s="237" t="s">
        <v>6022</v>
      </c>
      <c r="L3628" s="238">
        <v>44648</v>
      </c>
      <c r="M3628" s="237" t="s">
        <v>20</v>
      </c>
    </row>
    <row r="3629" spans="1:13" x14ac:dyDescent="0.35">
      <c r="A3629" s="239" t="s">
        <v>1485</v>
      </c>
      <c r="B3629" s="239" t="s">
        <v>1486</v>
      </c>
      <c r="C3629" s="239" t="s">
        <v>1487</v>
      </c>
      <c r="D3629" s="239" t="s">
        <v>242</v>
      </c>
      <c r="E3629" s="239">
        <v>2342476</v>
      </c>
      <c r="F3629" s="239" t="s">
        <v>6023</v>
      </c>
      <c r="G3629" s="239" t="s">
        <v>25</v>
      </c>
      <c r="H3629" s="239">
        <v>2</v>
      </c>
      <c r="I3629" s="239" t="s">
        <v>6024</v>
      </c>
      <c r="J3629" s="239" t="s">
        <v>6025</v>
      </c>
      <c r="K3629" s="239" t="s">
        <v>6026</v>
      </c>
      <c r="L3629" s="240">
        <v>44648</v>
      </c>
      <c r="M3629" s="239" t="s">
        <v>20</v>
      </c>
    </row>
    <row r="3630" spans="1:13" x14ac:dyDescent="0.35">
      <c r="A3630" s="237" t="s">
        <v>1485</v>
      </c>
      <c r="B3630" s="237" t="s">
        <v>1486</v>
      </c>
      <c r="C3630" s="237" t="s">
        <v>1487</v>
      </c>
      <c r="D3630" s="237" t="s">
        <v>784</v>
      </c>
      <c r="E3630" s="237">
        <v>61818000</v>
      </c>
      <c r="F3630" s="237" t="s">
        <v>6027</v>
      </c>
      <c r="G3630" s="237" t="s">
        <v>25</v>
      </c>
      <c r="H3630" s="237">
        <v>2</v>
      </c>
      <c r="I3630" s="237" t="s">
        <v>6028</v>
      </c>
      <c r="J3630" s="237" t="s">
        <v>4270</v>
      </c>
      <c r="K3630" s="237" t="s">
        <v>6029</v>
      </c>
      <c r="L3630" s="238">
        <v>44648</v>
      </c>
      <c r="M3630" s="237" t="s">
        <v>20</v>
      </c>
    </row>
    <row r="3631" spans="1:13" x14ac:dyDescent="0.35">
      <c r="A3631" s="239" t="s">
        <v>1485</v>
      </c>
      <c r="B3631" s="239" t="s">
        <v>1486</v>
      </c>
      <c r="C3631" s="239" t="s">
        <v>1487</v>
      </c>
      <c r="D3631" s="239" t="s">
        <v>779</v>
      </c>
      <c r="E3631" s="239">
        <v>30394000</v>
      </c>
      <c r="F3631" s="239" t="s">
        <v>6030</v>
      </c>
      <c r="G3631" s="239" t="s">
        <v>25</v>
      </c>
      <c r="H3631" s="239">
        <v>2</v>
      </c>
      <c r="I3631" s="239" t="s">
        <v>6031</v>
      </c>
      <c r="J3631" s="239" t="s">
        <v>4272</v>
      </c>
      <c r="K3631" s="239" t="s">
        <v>6032</v>
      </c>
      <c r="L3631" s="240">
        <v>44648</v>
      </c>
      <c r="M3631" s="239" t="s">
        <v>20</v>
      </c>
    </row>
    <row r="3632" spans="1:13" x14ac:dyDescent="0.35">
      <c r="A3632" s="237" t="s">
        <v>1485</v>
      </c>
      <c r="B3632" s="237" t="s">
        <v>1486</v>
      </c>
      <c r="C3632" s="237" t="s">
        <v>1487</v>
      </c>
      <c r="D3632" s="237" t="s">
        <v>682</v>
      </c>
      <c r="E3632" s="237">
        <v>1143400</v>
      </c>
      <c r="F3632" s="237" t="s">
        <v>6033</v>
      </c>
      <c r="G3632" s="237" t="s">
        <v>25</v>
      </c>
      <c r="H3632" s="237">
        <v>2</v>
      </c>
      <c r="I3632" s="237" t="s">
        <v>6034</v>
      </c>
      <c r="J3632" s="237" t="s">
        <v>6035</v>
      </c>
      <c r="K3632" s="237" t="s">
        <v>6036</v>
      </c>
      <c r="L3632" s="238">
        <v>44648</v>
      </c>
      <c r="M3632" s="237" t="s">
        <v>20</v>
      </c>
    </row>
    <row r="3633" spans="1:13" x14ac:dyDescent="0.35">
      <c r="A3633" s="239" t="s">
        <v>1485</v>
      </c>
      <c r="B3633" s="239" t="s">
        <v>1486</v>
      </c>
      <c r="C3633" s="239" t="s">
        <v>1487</v>
      </c>
      <c r="D3633" s="239" t="s">
        <v>57</v>
      </c>
      <c r="E3633" s="239">
        <v>222</v>
      </c>
      <c r="F3633" s="239" t="s">
        <v>6037</v>
      </c>
      <c r="G3633" s="239" t="s">
        <v>25</v>
      </c>
      <c r="H3633" s="239">
        <v>2</v>
      </c>
      <c r="I3633" s="239" t="s">
        <v>6038</v>
      </c>
      <c r="J3633" s="239" t="s">
        <v>6039</v>
      </c>
      <c r="K3633" s="239" t="s">
        <v>6040</v>
      </c>
      <c r="L3633" s="240">
        <v>44648</v>
      </c>
      <c r="M3633" s="239" t="s">
        <v>20</v>
      </c>
    </row>
    <row r="3634" spans="1:13" x14ac:dyDescent="0.35">
      <c r="A3634" s="237" t="s">
        <v>1485</v>
      </c>
      <c r="B3634" s="237" t="s">
        <v>1486</v>
      </c>
      <c r="C3634" s="237" t="s">
        <v>1487</v>
      </c>
      <c r="D3634" s="237" t="s">
        <v>55</v>
      </c>
      <c r="E3634" s="237">
        <v>638</v>
      </c>
      <c r="F3634" s="237" t="s">
        <v>6037</v>
      </c>
      <c r="G3634" s="237" t="s">
        <v>25</v>
      </c>
      <c r="H3634" s="237">
        <v>2</v>
      </c>
      <c r="I3634" s="237" t="s">
        <v>6038</v>
      </c>
      <c r="J3634" s="237" t="s">
        <v>5997</v>
      </c>
      <c r="K3634" s="237" t="s">
        <v>6041</v>
      </c>
      <c r="L3634" s="238">
        <v>44648</v>
      </c>
      <c r="M3634" s="237" t="s">
        <v>20</v>
      </c>
    </row>
    <row r="3635" spans="1:13" x14ac:dyDescent="0.35">
      <c r="A3635" s="239" t="s">
        <v>1485</v>
      </c>
      <c r="B3635" s="239" t="s">
        <v>1486</v>
      </c>
      <c r="C3635" s="239" t="s">
        <v>1487</v>
      </c>
      <c r="D3635" s="239" t="s">
        <v>702</v>
      </c>
      <c r="E3635" s="239">
        <v>13908400</v>
      </c>
      <c r="F3635" s="239" t="s">
        <v>6042</v>
      </c>
      <c r="G3635" s="239" t="s">
        <v>25</v>
      </c>
      <c r="H3635" s="239">
        <v>2</v>
      </c>
      <c r="I3635" s="239" t="s">
        <v>6043</v>
      </c>
      <c r="J3635" s="239" t="s">
        <v>4274</v>
      </c>
      <c r="K3635" s="239" t="s">
        <v>6044</v>
      </c>
      <c r="L3635" s="240">
        <v>44648</v>
      </c>
      <c r="M3635" s="239" t="s">
        <v>20</v>
      </c>
    </row>
    <row r="3636" spans="1:13" x14ac:dyDescent="0.35">
      <c r="A3636" s="237" t="s">
        <v>1485</v>
      </c>
      <c r="B3636" s="237" t="s">
        <v>1486</v>
      </c>
      <c r="C3636" s="237" t="s">
        <v>1487</v>
      </c>
      <c r="D3636" s="237" t="s">
        <v>696</v>
      </c>
      <c r="E3636" s="237">
        <v>31424000</v>
      </c>
      <c r="F3636" s="237" t="s">
        <v>6042</v>
      </c>
      <c r="G3636" s="237" t="s">
        <v>25</v>
      </c>
      <c r="H3636" s="237">
        <v>2</v>
      </c>
      <c r="I3636" s="237" t="s">
        <v>6043</v>
      </c>
      <c r="J3636" s="237" t="s">
        <v>6045</v>
      </c>
      <c r="K3636" s="237" t="s">
        <v>6046</v>
      </c>
      <c r="L3636" s="238">
        <v>44648</v>
      </c>
      <c r="M3636" s="237" t="s">
        <v>20</v>
      </c>
    </row>
    <row r="3637" spans="1:13" x14ac:dyDescent="0.35">
      <c r="A3637" s="239" t="s">
        <v>1485</v>
      </c>
      <c r="B3637" s="239" t="s">
        <v>1486</v>
      </c>
      <c r="C3637" s="239" t="s">
        <v>1487</v>
      </c>
      <c r="D3637" s="239" t="s">
        <v>706</v>
      </c>
      <c r="E3637" s="239">
        <v>16485600</v>
      </c>
      <c r="F3637" s="239" t="s">
        <v>6042</v>
      </c>
      <c r="G3637" s="239" t="s">
        <v>25</v>
      </c>
      <c r="H3637" s="239">
        <v>2</v>
      </c>
      <c r="I3637" s="239" t="s">
        <v>6043</v>
      </c>
      <c r="J3637" s="239" t="s">
        <v>6047</v>
      </c>
      <c r="K3637" s="239" t="s">
        <v>6048</v>
      </c>
      <c r="L3637" s="240">
        <v>44648</v>
      </c>
      <c r="M3637" s="239" t="s">
        <v>20</v>
      </c>
    </row>
    <row r="3638" spans="1:13" x14ac:dyDescent="0.35">
      <c r="A3638" s="237" t="s">
        <v>1485</v>
      </c>
      <c r="B3638" s="237" t="s">
        <v>1486</v>
      </c>
      <c r="C3638" s="237" t="s">
        <v>1487</v>
      </c>
      <c r="D3638" s="237" t="s">
        <v>698</v>
      </c>
      <c r="E3638" s="237">
        <v>12407400</v>
      </c>
      <c r="F3638" s="237" t="s">
        <v>6042</v>
      </c>
      <c r="G3638" s="237" t="s">
        <v>25</v>
      </c>
      <c r="H3638" s="237">
        <v>2</v>
      </c>
      <c r="I3638" s="237" t="s">
        <v>6043</v>
      </c>
      <c r="J3638" s="237" t="s">
        <v>6049</v>
      </c>
      <c r="K3638" s="237" t="s">
        <v>6050</v>
      </c>
      <c r="L3638" s="238">
        <v>44648</v>
      </c>
      <c r="M3638" s="237" t="s">
        <v>20</v>
      </c>
    </row>
    <row r="3639" spans="1:13" x14ac:dyDescent="0.35">
      <c r="A3639" s="239" t="s">
        <v>1485</v>
      </c>
      <c r="B3639" s="239" t="s">
        <v>1486</v>
      </c>
      <c r="C3639" s="239" t="s">
        <v>1487</v>
      </c>
      <c r="D3639" s="239" t="s">
        <v>704</v>
      </c>
      <c r="E3639" s="239">
        <v>1501000</v>
      </c>
      <c r="F3639" s="239" t="s">
        <v>6042</v>
      </c>
      <c r="G3639" s="239" t="s">
        <v>25</v>
      </c>
      <c r="H3639" s="239">
        <v>2</v>
      </c>
      <c r="I3639" s="239" t="s">
        <v>6043</v>
      </c>
      <c r="J3639" s="239" t="s">
        <v>6051</v>
      </c>
      <c r="K3639" s="239" t="s">
        <v>6052</v>
      </c>
      <c r="L3639" s="240">
        <v>44648</v>
      </c>
      <c r="M3639" s="239" t="s">
        <v>20</v>
      </c>
    </row>
    <row r="3640" spans="1:13" x14ac:dyDescent="0.35">
      <c r="A3640" s="237" t="s">
        <v>5560</v>
      </c>
      <c r="B3640" s="237" t="s">
        <v>5561</v>
      </c>
      <c r="C3640" s="237" t="s">
        <v>5562</v>
      </c>
      <c r="D3640" s="237" t="s">
        <v>682</v>
      </c>
      <c r="E3640" s="237">
        <v>265400</v>
      </c>
      <c r="F3640" s="237" t="s">
        <v>6053</v>
      </c>
      <c r="G3640" s="237" t="s">
        <v>50</v>
      </c>
      <c r="H3640" s="237">
        <v>1</v>
      </c>
      <c r="I3640" s="237" t="s">
        <v>6054</v>
      </c>
      <c r="J3640" s="237" t="s">
        <v>6055</v>
      </c>
      <c r="K3640" s="237" t="s">
        <v>6056</v>
      </c>
      <c r="L3640" s="238">
        <v>44649</v>
      </c>
      <c r="M3640" s="237" t="s">
        <v>887</v>
      </c>
    </row>
    <row r="3641" spans="1:13" x14ac:dyDescent="0.35">
      <c r="A3641" s="239" t="s">
        <v>481</v>
      </c>
      <c r="B3641" s="239" t="s">
        <v>482</v>
      </c>
      <c r="C3641" s="239" t="s">
        <v>483</v>
      </c>
      <c r="D3641" s="239" t="s">
        <v>875</v>
      </c>
      <c r="E3641" s="239">
        <v>12400000</v>
      </c>
      <c r="F3641" s="239" t="s">
        <v>6057</v>
      </c>
      <c r="G3641" s="239" t="s">
        <v>25</v>
      </c>
      <c r="H3641" s="239">
        <v>2</v>
      </c>
      <c r="I3641" s="239" t="s">
        <v>6058</v>
      </c>
      <c r="J3641" s="239" t="s">
        <v>6059</v>
      </c>
      <c r="K3641" s="239" t="s">
        <v>6060</v>
      </c>
      <c r="L3641" s="240">
        <v>44650</v>
      </c>
      <c r="M3641" s="239" t="s">
        <v>887</v>
      </c>
    </row>
    <row r="3642" spans="1:13" x14ac:dyDescent="0.35">
      <c r="A3642" s="237" t="s">
        <v>481</v>
      </c>
      <c r="B3642" s="237" t="s">
        <v>482</v>
      </c>
      <c r="C3642" s="237" t="s">
        <v>483</v>
      </c>
      <c r="D3642" s="237" t="s">
        <v>784</v>
      </c>
      <c r="E3642" s="237">
        <v>12400000</v>
      </c>
      <c r="F3642" s="237" t="s">
        <v>6057</v>
      </c>
      <c r="G3642" s="237" t="s">
        <v>25</v>
      </c>
      <c r="H3642" s="237">
        <v>2</v>
      </c>
      <c r="I3642" s="237" t="s">
        <v>6061</v>
      </c>
      <c r="J3642" s="237" t="s">
        <v>6062</v>
      </c>
      <c r="K3642" s="237" t="s">
        <v>6063</v>
      </c>
      <c r="L3642" s="238">
        <v>44650</v>
      </c>
      <c r="M3642" s="237" t="s">
        <v>887</v>
      </c>
    </row>
    <row r="3643" spans="1:13" x14ac:dyDescent="0.35">
      <c r="A3643" s="239" t="s">
        <v>481</v>
      </c>
      <c r="B3643" s="239" t="s">
        <v>482</v>
      </c>
      <c r="C3643" s="239" t="s">
        <v>483</v>
      </c>
      <c r="D3643" s="239" t="s">
        <v>779</v>
      </c>
      <c r="E3643" s="239">
        <v>12400000</v>
      </c>
      <c r="F3643" s="239" t="s">
        <v>6057</v>
      </c>
      <c r="G3643" s="239" t="s">
        <v>25</v>
      </c>
      <c r="H3643" s="239">
        <v>2</v>
      </c>
      <c r="I3643" s="239" t="s">
        <v>6058</v>
      </c>
      <c r="J3643" s="239" t="s">
        <v>6064</v>
      </c>
      <c r="K3643" s="239" t="s">
        <v>6065</v>
      </c>
      <c r="L3643" s="240">
        <v>44650</v>
      </c>
      <c r="M3643" s="239" t="s">
        <v>887</v>
      </c>
    </row>
    <row r="3644" spans="1:13" x14ac:dyDescent="0.35">
      <c r="A3644" s="237" t="s">
        <v>481</v>
      </c>
      <c r="B3644" s="237" t="s">
        <v>482</v>
      </c>
      <c r="C3644" s="237" t="s">
        <v>483</v>
      </c>
      <c r="D3644" s="237" t="s">
        <v>682</v>
      </c>
      <c r="E3644" s="237">
        <v>4366846</v>
      </c>
      <c r="F3644" s="237" t="s">
        <v>6066</v>
      </c>
      <c r="G3644" s="237" t="s">
        <v>25</v>
      </c>
      <c r="H3644" s="237">
        <v>2</v>
      </c>
      <c r="I3644" s="237" t="s">
        <v>6067</v>
      </c>
      <c r="J3644" s="237" t="s">
        <v>6068</v>
      </c>
      <c r="K3644" s="237" t="s">
        <v>6069</v>
      </c>
      <c r="L3644" s="238">
        <v>44650</v>
      </c>
      <c r="M3644" s="237" t="s">
        <v>20</v>
      </c>
    </row>
    <row r="3645" spans="1:13" x14ac:dyDescent="0.35">
      <c r="A3645" s="239" t="s">
        <v>481</v>
      </c>
      <c r="B3645" s="239" t="s">
        <v>482</v>
      </c>
      <c r="C3645" s="239" t="s">
        <v>483</v>
      </c>
      <c r="D3645" s="239" t="s">
        <v>57</v>
      </c>
      <c r="E3645" s="239">
        <v>849</v>
      </c>
      <c r="F3645" s="239" t="s">
        <v>6070</v>
      </c>
      <c r="G3645" s="239" t="s">
        <v>25</v>
      </c>
      <c r="H3645" s="239">
        <v>2</v>
      </c>
      <c r="I3645" s="239" t="s">
        <v>1773</v>
      </c>
      <c r="J3645" s="239" t="s">
        <v>6071</v>
      </c>
      <c r="K3645" s="239" t="s">
        <v>6072</v>
      </c>
      <c r="L3645" s="240">
        <v>44650</v>
      </c>
      <c r="M3645" s="239" t="s">
        <v>887</v>
      </c>
    </row>
    <row r="3646" spans="1:13" x14ac:dyDescent="0.35">
      <c r="A3646" s="237" t="s">
        <v>481</v>
      </c>
      <c r="B3646" s="237" t="s">
        <v>482</v>
      </c>
      <c r="C3646" s="237" t="s">
        <v>483</v>
      </c>
      <c r="D3646" s="237" t="s">
        <v>55</v>
      </c>
      <c r="E3646" s="237">
        <v>849</v>
      </c>
      <c r="F3646" s="237" t="s">
        <v>6070</v>
      </c>
      <c r="G3646" s="237" t="s">
        <v>25</v>
      </c>
      <c r="H3646" s="237">
        <v>2</v>
      </c>
      <c r="I3646" s="237" t="s">
        <v>1773</v>
      </c>
      <c r="J3646" s="237" t="s">
        <v>6071</v>
      </c>
      <c r="K3646" s="237" t="s">
        <v>6073</v>
      </c>
      <c r="L3646" s="238">
        <v>44650</v>
      </c>
      <c r="M3646" s="237" t="s">
        <v>887</v>
      </c>
    </row>
    <row r="3647" spans="1:13" x14ac:dyDescent="0.35">
      <c r="A3647" s="239" t="s">
        <v>481</v>
      </c>
      <c r="B3647" s="239" t="s">
        <v>482</v>
      </c>
      <c r="C3647" s="239" t="s">
        <v>483</v>
      </c>
      <c r="D3647" s="239" t="s">
        <v>702</v>
      </c>
      <c r="E3647" s="239">
        <v>8900000</v>
      </c>
      <c r="F3647" s="239" t="s">
        <v>6057</v>
      </c>
      <c r="G3647" s="239" t="s">
        <v>25</v>
      </c>
      <c r="H3647" s="239">
        <v>2</v>
      </c>
      <c r="I3647" s="239" t="s">
        <v>6058</v>
      </c>
      <c r="J3647" s="239" t="s">
        <v>6074</v>
      </c>
      <c r="K3647" s="239" t="s">
        <v>6075</v>
      </c>
      <c r="L3647" s="240">
        <v>44650</v>
      </c>
      <c r="M3647" s="239" t="s">
        <v>20</v>
      </c>
    </row>
    <row r="3648" spans="1:13" x14ac:dyDescent="0.35">
      <c r="A3648" s="237" t="s">
        <v>481</v>
      </c>
      <c r="B3648" s="237" t="s">
        <v>482</v>
      </c>
      <c r="C3648" s="237" t="s">
        <v>483</v>
      </c>
      <c r="D3648" s="237" t="s">
        <v>696</v>
      </c>
      <c r="E3648" s="237">
        <v>0</v>
      </c>
      <c r="F3648" s="237" t="s">
        <v>6057</v>
      </c>
      <c r="G3648" s="237" t="s">
        <v>25</v>
      </c>
      <c r="H3648" s="237">
        <v>2</v>
      </c>
      <c r="I3648" s="237" t="s">
        <v>6058</v>
      </c>
      <c r="J3648" s="237" t="s">
        <v>6076</v>
      </c>
      <c r="K3648" s="237" t="s">
        <v>6077</v>
      </c>
      <c r="L3648" s="238">
        <v>44650</v>
      </c>
      <c r="M3648" s="237" t="s">
        <v>20</v>
      </c>
    </row>
    <row r="3649" spans="1:13" x14ac:dyDescent="0.35">
      <c r="A3649" s="239" t="s">
        <v>481</v>
      </c>
      <c r="B3649" s="239" t="s">
        <v>482</v>
      </c>
      <c r="C3649" s="239" t="s">
        <v>483</v>
      </c>
      <c r="D3649" s="239" t="s">
        <v>706</v>
      </c>
      <c r="E3649" s="239">
        <v>3500000</v>
      </c>
      <c r="F3649" s="239" t="s">
        <v>6057</v>
      </c>
      <c r="G3649" s="239" t="s">
        <v>25</v>
      </c>
      <c r="H3649" s="239">
        <v>2</v>
      </c>
      <c r="I3649" s="239" t="s">
        <v>6058</v>
      </c>
      <c r="J3649" s="239" t="s">
        <v>6076</v>
      </c>
      <c r="K3649" s="239" t="s">
        <v>6078</v>
      </c>
      <c r="L3649" s="240">
        <v>44650</v>
      </c>
      <c r="M3649" s="239" t="s">
        <v>20</v>
      </c>
    </row>
    <row r="3650" spans="1:13" x14ac:dyDescent="0.35">
      <c r="A3650" s="237" t="s">
        <v>481</v>
      </c>
      <c r="B3650" s="237" t="s">
        <v>482</v>
      </c>
      <c r="C3650" s="237" t="s">
        <v>483</v>
      </c>
      <c r="D3650" s="237" t="s">
        <v>698</v>
      </c>
      <c r="E3650" s="237">
        <v>6497000</v>
      </c>
      <c r="F3650" s="237" t="s">
        <v>6057</v>
      </c>
      <c r="G3650" s="237" t="s">
        <v>25</v>
      </c>
      <c r="H3650" s="237">
        <v>2</v>
      </c>
      <c r="I3650" s="237" t="s">
        <v>6058</v>
      </c>
      <c r="J3650" s="237" t="s">
        <v>6076</v>
      </c>
      <c r="K3650" s="237" t="s">
        <v>6079</v>
      </c>
      <c r="L3650" s="238">
        <v>44650</v>
      </c>
      <c r="M3650" s="237" t="s">
        <v>20</v>
      </c>
    </row>
    <row r="3651" spans="1:13" x14ac:dyDescent="0.35">
      <c r="A3651" s="239" t="s">
        <v>481</v>
      </c>
      <c r="B3651" s="239" t="s">
        <v>482</v>
      </c>
      <c r="C3651" s="239" t="s">
        <v>483</v>
      </c>
      <c r="D3651" s="239" t="s">
        <v>704</v>
      </c>
      <c r="E3651" s="239">
        <v>1424000</v>
      </c>
      <c r="F3651" s="239" t="s">
        <v>6057</v>
      </c>
      <c r="G3651" s="239" t="s">
        <v>25</v>
      </c>
      <c r="H3651" s="239">
        <v>2</v>
      </c>
      <c r="I3651" s="239" t="s">
        <v>6058</v>
      </c>
      <c r="J3651" s="239" t="s">
        <v>6076</v>
      </c>
      <c r="K3651" s="239" t="s">
        <v>6080</v>
      </c>
      <c r="L3651" s="240">
        <v>44650</v>
      </c>
      <c r="M3651" s="239" t="s">
        <v>20</v>
      </c>
    </row>
    <row r="3652" spans="1:13" x14ac:dyDescent="0.35">
      <c r="A3652" s="237" t="s">
        <v>481</v>
      </c>
      <c r="B3652" s="237" t="s">
        <v>482</v>
      </c>
      <c r="C3652" s="237" t="s">
        <v>483</v>
      </c>
      <c r="D3652" s="237" t="s">
        <v>692</v>
      </c>
      <c r="E3652" s="237">
        <v>979000</v>
      </c>
      <c r="F3652" s="237" t="s">
        <v>6057</v>
      </c>
      <c r="G3652" s="237" t="s">
        <v>25</v>
      </c>
      <c r="H3652" s="237">
        <v>2</v>
      </c>
      <c r="I3652" s="237" t="s">
        <v>6058</v>
      </c>
      <c r="J3652" s="237" t="s">
        <v>6076</v>
      </c>
      <c r="K3652" s="237" t="s">
        <v>6081</v>
      </c>
      <c r="L3652" s="238">
        <v>44650</v>
      </c>
      <c r="M3652" s="237" t="s">
        <v>20</v>
      </c>
    </row>
    <row r="3653" spans="1:13" x14ac:dyDescent="0.35">
      <c r="A3653" s="239" t="s">
        <v>481</v>
      </c>
      <c r="B3653" s="239" t="s">
        <v>482</v>
      </c>
      <c r="C3653" s="239" t="s">
        <v>483</v>
      </c>
      <c r="D3653" s="239" t="s">
        <v>24</v>
      </c>
      <c r="E3653" s="239">
        <v>5</v>
      </c>
      <c r="F3653" s="239" t="s">
        <v>6057</v>
      </c>
      <c r="G3653" s="239" t="s">
        <v>25</v>
      </c>
      <c r="H3653" s="239">
        <v>2</v>
      </c>
      <c r="I3653" s="239" t="s">
        <v>6058</v>
      </c>
      <c r="J3653" s="239" t="s">
        <v>6082</v>
      </c>
      <c r="K3653" s="239" t="s">
        <v>6083</v>
      </c>
      <c r="L3653" s="240">
        <v>44650</v>
      </c>
      <c r="M3653" s="239" t="s">
        <v>20</v>
      </c>
    </row>
    <row r="3654" spans="1:13" x14ac:dyDescent="0.35">
      <c r="A3654" s="237" t="s">
        <v>608</v>
      </c>
      <c r="B3654" s="237" t="s">
        <v>609</v>
      </c>
      <c r="C3654" s="237" t="s">
        <v>610</v>
      </c>
      <c r="D3654" s="237" t="s">
        <v>875</v>
      </c>
      <c r="E3654" s="237">
        <v>12952209</v>
      </c>
      <c r="F3654" s="237" t="s">
        <v>6084</v>
      </c>
      <c r="G3654" s="237" t="s">
        <v>50</v>
      </c>
      <c r="H3654" s="237">
        <v>1</v>
      </c>
      <c r="I3654" s="237" t="s">
        <v>6085</v>
      </c>
      <c r="J3654" s="237" t="s">
        <v>6086</v>
      </c>
      <c r="K3654" s="237" t="s">
        <v>6087</v>
      </c>
      <c r="L3654" s="238">
        <v>44650</v>
      </c>
      <c r="M3654" s="237" t="s">
        <v>887</v>
      </c>
    </row>
    <row r="3655" spans="1:13" x14ac:dyDescent="0.35">
      <c r="A3655" s="239" t="s">
        <v>608</v>
      </c>
      <c r="B3655" s="239" t="s">
        <v>609</v>
      </c>
      <c r="C3655" s="239" t="s">
        <v>610</v>
      </c>
      <c r="D3655" s="239" t="s">
        <v>242</v>
      </c>
      <c r="E3655" s="239">
        <v>20524</v>
      </c>
      <c r="F3655" s="239" t="s">
        <v>6088</v>
      </c>
      <c r="G3655" s="239" t="s">
        <v>25</v>
      </c>
      <c r="H3655" s="239">
        <v>2</v>
      </c>
      <c r="I3655" s="239" t="s">
        <v>6089</v>
      </c>
      <c r="J3655" s="239" t="s">
        <v>6090</v>
      </c>
      <c r="K3655" s="239" t="s">
        <v>6091</v>
      </c>
      <c r="L3655" s="240">
        <v>44650</v>
      </c>
      <c r="M3655" s="239" t="s">
        <v>887</v>
      </c>
    </row>
    <row r="3656" spans="1:13" x14ac:dyDescent="0.35">
      <c r="A3656" s="237" t="s">
        <v>608</v>
      </c>
      <c r="B3656" s="237" t="s">
        <v>609</v>
      </c>
      <c r="C3656" s="237" t="s">
        <v>610</v>
      </c>
      <c r="D3656" s="237" t="s">
        <v>784</v>
      </c>
      <c r="E3656" s="237">
        <v>2369247</v>
      </c>
      <c r="F3656" s="237" t="s">
        <v>6088</v>
      </c>
      <c r="G3656" s="237" t="s">
        <v>25</v>
      </c>
      <c r="H3656" s="237">
        <v>2</v>
      </c>
      <c r="I3656" s="237" t="s">
        <v>6089</v>
      </c>
      <c r="J3656" s="237" t="s">
        <v>6092</v>
      </c>
      <c r="K3656" s="237" t="s">
        <v>6093</v>
      </c>
      <c r="L3656" s="238">
        <v>44650</v>
      </c>
      <c r="M3656" s="237" t="s">
        <v>887</v>
      </c>
    </row>
    <row r="3657" spans="1:13" x14ac:dyDescent="0.35">
      <c r="A3657" s="239" t="s">
        <v>608</v>
      </c>
      <c r="B3657" s="239" t="s">
        <v>609</v>
      </c>
      <c r="C3657" s="239" t="s">
        <v>610</v>
      </c>
      <c r="D3657" s="239" t="s">
        <v>779</v>
      </c>
      <c r="E3657" s="239">
        <v>127012</v>
      </c>
      <c r="F3657" s="239" t="s">
        <v>6094</v>
      </c>
      <c r="G3657" s="239" t="s">
        <v>25</v>
      </c>
      <c r="H3657" s="239">
        <v>2</v>
      </c>
      <c r="I3657" s="239" t="s">
        <v>6095</v>
      </c>
      <c r="J3657" s="239" t="s">
        <v>6096</v>
      </c>
      <c r="K3657" s="239" t="s">
        <v>6097</v>
      </c>
      <c r="L3657" s="240">
        <v>44650</v>
      </c>
      <c r="M3657" s="239" t="s">
        <v>887</v>
      </c>
    </row>
    <row r="3658" spans="1:13" x14ac:dyDescent="0.35">
      <c r="A3658" s="237" t="s">
        <v>608</v>
      </c>
      <c r="B3658" s="237" t="s">
        <v>609</v>
      </c>
      <c r="C3658" s="237" t="s">
        <v>610</v>
      </c>
      <c r="D3658" s="237" t="s">
        <v>682</v>
      </c>
      <c r="E3658" s="237">
        <v>127012</v>
      </c>
      <c r="F3658" s="237" t="s">
        <v>6094</v>
      </c>
      <c r="G3658" s="237" t="s">
        <v>25</v>
      </c>
      <c r="H3658" s="237">
        <v>2</v>
      </c>
      <c r="I3658" s="237" t="s">
        <v>6095</v>
      </c>
      <c r="J3658" s="237" t="s">
        <v>6096</v>
      </c>
      <c r="K3658" s="237" t="s">
        <v>6098</v>
      </c>
      <c r="L3658" s="238">
        <v>44650</v>
      </c>
      <c r="M3658" s="237" t="s">
        <v>887</v>
      </c>
    </row>
    <row r="3659" spans="1:13" x14ac:dyDescent="0.35">
      <c r="A3659" s="239" t="s">
        <v>608</v>
      </c>
      <c r="B3659" s="239" t="s">
        <v>609</v>
      </c>
      <c r="C3659" s="239" t="s">
        <v>610</v>
      </c>
      <c r="D3659" s="239" t="s">
        <v>702</v>
      </c>
      <c r="E3659" s="239">
        <v>127012</v>
      </c>
      <c r="F3659" s="239" t="s">
        <v>6094</v>
      </c>
      <c r="G3659" s="239" t="s">
        <v>25</v>
      </c>
      <c r="H3659" s="239">
        <v>2</v>
      </c>
      <c r="I3659" s="239" t="s">
        <v>6095</v>
      </c>
      <c r="J3659" s="239" t="s">
        <v>6099</v>
      </c>
      <c r="K3659" s="239" t="s">
        <v>6100</v>
      </c>
      <c r="L3659" s="240">
        <v>44650</v>
      </c>
      <c r="M3659" s="239" t="s">
        <v>887</v>
      </c>
    </row>
    <row r="3660" spans="1:13" x14ac:dyDescent="0.35">
      <c r="A3660" s="237" t="s">
        <v>608</v>
      </c>
      <c r="B3660" s="237" t="s">
        <v>609</v>
      </c>
      <c r="C3660" s="237" t="s">
        <v>610</v>
      </c>
      <c r="D3660" s="237" t="s">
        <v>696</v>
      </c>
      <c r="E3660" s="237">
        <v>2242235</v>
      </c>
      <c r="F3660" s="237" t="s">
        <v>6101</v>
      </c>
      <c r="G3660" s="237" t="s">
        <v>25</v>
      </c>
      <c r="H3660" s="237">
        <v>2</v>
      </c>
      <c r="I3660" s="237" t="s">
        <v>6102</v>
      </c>
      <c r="J3660" s="237" t="s">
        <v>6103</v>
      </c>
      <c r="K3660" s="237" t="s">
        <v>6104</v>
      </c>
      <c r="L3660" s="238">
        <v>44650</v>
      </c>
      <c r="M3660" s="237" t="s">
        <v>887</v>
      </c>
    </row>
    <row r="3661" spans="1:13" x14ac:dyDescent="0.35">
      <c r="A3661" s="239" t="s">
        <v>608</v>
      </c>
      <c r="B3661" s="239" t="s">
        <v>609</v>
      </c>
      <c r="C3661" s="239" t="s">
        <v>610</v>
      </c>
      <c r="D3661" s="239" t="s">
        <v>706</v>
      </c>
      <c r="E3661" s="239">
        <v>0</v>
      </c>
      <c r="F3661" s="239" t="s">
        <v>6094</v>
      </c>
      <c r="G3661" s="239" t="s">
        <v>25</v>
      </c>
      <c r="H3661" s="239">
        <v>2</v>
      </c>
      <c r="I3661" s="239" t="s">
        <v>6095</v>
      </c>
      <c r="J3661" s="239" t="s">
        <v>6103</v>
      </c>
      <c r="K3661" s="239" t="s">
        <v>6105</v>
      </c>
      <c r="L3661" s="240">
        <v>44650</v>
      </c>
      <c r="M3661" s="239" t="s">
        <v>887</v>
      </c>
    </row>
    <row r="3662" spans="1:13" x14ac:dyDescent="0.35">
      <c r="A3662" s="237" t="s">
        <v>608</v>
      </c>
      <c r="B3662" s="237" t="s">
        <v>609</v>
      </c>
      <c r="C3662" s="237" t="s">
        <v>610</v>
      </c>
      <c r="D3662" s="237" t="s">
        <v>698</v>
      </c>
      <c r="E3662" s="237">
        <v>127012</v>
      </c>
      <c r="F3662" s="237" t="s">
        <v>6094</v>
      </c>
      <c r="G3662" s="237" t="s">
        <v>25</v>
      </c>
      <c r="H3662" s="237">
        <v>2</v>
      </c>
      <c r="I3662" s="237" t="s">
        <v>6095</v>
      </c>
      <c r="J3662" s="237" t="s">
        <v>6103</v>
      </c>
      <c r="K3662" s="237" t="s">
        <v>6106</v>
      </c>
      <c r="L3662" s="238">
        <v>44650</v>
      </c>
      <c r="M3662" s="237" t="s">
        <v>887</v>
      </c>
    </row>
    <row r="3663" spans="1:13" x14ac:dyDescent="0.35">
      <c r="A3663" s="239" t="s">
        <v>608</v>
      </c>
      <c r="B3663" s="239" t="s">
        <v>609</v>
      </c>
      <c r="C3663" s="239" t="s">
        <v>610</v>
      </c>
      <c r="D3663" s="239" t="s">
        <v>704</v>
      </c>
      <c r="E3663" s="239">
        <v>0</v>
      </c>
      <c r="F3663" s="239" t="s">
        <v>17</v>
      </c>
      <c r="G3663" s="239" t="s">
        <v>22</v>
      </c>
      <c r="H3663" s="239">
        <v>3</v>
      </c>
      <c r="I3663" s="239" t="s">
        <v>17</v>
      </c>
      <c r="J3663" s="239" t="s">
        <v>6103</v>
      </c>
      <c r="K3663" s="239" t="s">
        <v>6107</v>
      </c>
      <c r="L3663" s="240">
        <v>44650</v>
      </c>
      <c r="M3663" s="239" t="s">
        <v>887</v>
      </c>
    </row>
    <row r="3664" spans="1:13" x14ac:dyDescent="0.35">
      <c r="A3664" s="237" t="s">
        <v>608</v>
      </c>
      <c r="B3664" s="237" t="s">
        <v>609</v>
      </c>
      <c r="C3664" s="237" t="s">
        <v>610</v>
      </c>
      <c r="D3664" s="237" t="s">
        <v>692</v>
      </c>
      <c r="E3664" s="237">
        <v>0</v>
      </c>
      <c r="F3664" s="237" t="s">
        <v>17</v>
      </c>
      <c r="G3664" s="237" t="s">
        <v>22</v>
      </c>
      <c r="H3664" s="237">
        <v>3</v>
      </c>
      <c r="I3664" s="237" t="s">
        <v>17</v>
      </c>
      <c r="J3664" s="237" t="s">
        <v>6103</v>
      </c>
      <c r="K3664" s="237" t="s">
        <v>6108</v>
      </c>
      <c r="L3664" s="238">
        <v>44650</v>
      </c>
      <c r="M3664" s="237" t="s">
        <v>887</v>
      </c>
    </row>
    <row r="3665" spans="1:13" x14ac:dyDescent="0.35">
      <c r="A3665" s="239" t="s">
        <v>608</v>
      </c>
      <c r="B3665" s="239" t="s">
        <v>609</v>
      </c>
      <c r="C3665" s="239" t="s">
        <v>610</v>
      </c>
      <c r="D3665" s="239" t="s">
        <v>24</v>
      </c>
      <c r="E3665" s="239">
        <v>2</v>
      </c>
      <c r="F3665" s="239" t="s">
        <v>17</v>
      </c>
      <c r="G3665" s="239" t="s">
        <v>25</v>
      </c>
      <c r="H3665" s="239">
        <v>2</v>
      </c>
      <c r="I3665" s="239" t="s">
        <v>17</v>
      </c>
      <c r="J3665" s="239" t="s">
        <v>6109</v>
      </c>
      <c r="K3665" s="239" t="s">
        <v>6110</v>
      </c>
      <c r="L3665" s="240">
        <v>44650</v>
      </c>
      <c r="M3665" s="239" t="s">
        <v>887</v>
      </c>
    </row>
    <row r="3666" spans="1:13" x14ac:dyDescent="0.35">
      <c r="A3666" s="237" t="s">
        <v>5560</v>
      </c>
      <c r="B3666" s="237" t="s">
        <v>5561</v>
      </c>
      <c r="C3666" s="237" t="s">
        <v>5562</v>
      </c>
      <c r="D3666" s="237" t="s">
        <v>875</v>
      </c>
      <c r="E3666" s="237">
        <v>5724227</v>
      </c>
      <c r="F3666" s="237" t="s">
        <v>6111</v>
      </c>
      <c r="G3666" s="237" t="s">
        <v>50</v>
      </c>
      <c r="H3666" s="237">
        <v>1</v>
      </c>
      <c r="I3666" s="237" t="s">
        <v>6112</v>
      </c>
      <c r="J3666" s="237" t="s">
        <v>6113</v>
      </c>
      <c r="K3666" s="237" t="s">
        <v>6114</v>
      </c>
      <c r="L3666" s="238">
        <v>44651</v>
      </c>
      <c r="M3666" s="237" t="s">
        <v>887</v>
      </c>
    </row>
    <row r="3667" spans="1:13" x14ac:dyDescent="0.35">
      <c r="A3667" s="239" t="s">
        <v>5560</v>
      </c>
      <c r="B3667" s="239" t="s">
        <v>5561</v>
      </c>
      <c r="C3667" s="239" t="s">
        <v>5562</v>
      </c>
      <c r="D3667" s="239" t="s">
        <v>706</v>
      </c>
      <c r="E3667" s="239">
        <v>265400</v>
      </c>
      <c r="F3667" s="239" t="s">
        <v>6053</v>
      </c>
      <c r="G3667" s="239" t="s">
        <v>50</v>
      </c>
      <c r="H3667" s="239">
        <v>1</v>
      </c>
      <c r="I3667" s="239" t="s">
        <v>6054</v>
      </c>
      <c r="J3667" s="239" t="s">
        <v>5572</v>
      </c>
      <c r="K3667" s="239" t="s">
        <v>6115</v>
      </c>
      <c r="L3667" s="240">
        <v>44651</v>
      </c>
      <c r="M3667" s="239" t="s">
        <v>887</v>
      </c>
    </row>
    <row r="3668" spans="1:13" x14ac:dyDescent="0.35">
      <c r="A3668" s="237" t="s">
        <v>5560</v>
      </c>
      <c r="B3668" s="237" t="s">
        <v>5561</v>
      </c>
      <c r="C3668" s="237" t="s">
        <v>5562</v>
      </c>
      <c r="D3668" s="237" t="s">
        <v>779</v>
      </c>
      <c r="E3668" s="237">
        <v>265400</v>
      </c>
      <c r="F3668" s="237" t="s">
        <v>6053</v>
      </c>
      <c r="G3668" s="237" t="s">
        <v>50</v>
      </c>
      <c r="H3668" s="237">
        <v>1</v>
      </c>
      <c r="I3668" s="237" t="s">
        <v>6054</v>
      </c>
      <c r="J3668" s="237" t="s">
        <v>6116</v>
      </c>
      <c r="K3668" s="237" t="s">
        <v>6117</v>
      </c>
      <c r="L3668" s="238">
        <v>44651</v>
      </c>
      <c r="M3668" s="237" t="s">
        <v>887</v>
      </c>
    </row>
    <row r="3669" spans="1:13" x14ac:dyDescent="0.35">
      <c r="A3669" s="239" t="s">
        <v>5560</v>
      </c>
      <c r="B3669" s="239" t="s">
        <v>5561</v>
      </c>
      <c r="C3669" s="239" t="s">
        <v>5562</v>
      </c>
      <c r="D3669" s="239" t="s">
        <v>784</v>
      </c>
      <c r="E3669" s="239">
        <v>1835943</v>
      </c>
      <c r="F3669" s="239" t="s">
        <v>6118</v>
      </c>
      <c r="G3669" s="239" t="s">
        <v>25</v>
      </c>
      <c r="H3669" s="239">
        <v>2</v>
      </c>
      <c r="I3669" s="239" t="s">
        <v>6119</v>
      </c>
      <c r="J3669" s="239" t="s">
        <v>6120</v>
      </c>
      <c r="K3669" s="239" t="s">
        <v>6121</v>
      </c>
      <c r="L3669" s="240">
        <v>44651</v>
      </c>
      <c r="M3669" s="239" t="s">
        <v>887</v>
      </c>
    </row>
    <row r="3670" spans="1:13" x14ac:dyDescent="0.35">
      <c r="A3670" s="237" t="s">
        <v>5443</v>
      </c>
      <c r="B3670" s="237" t="s">
        <v>5444</v>
      </c>
      <c r="C3670" s="237" t="s">
        <v>5445</v>
      </c>
      <c r="D3670" s="237" t="s">
        <v>875</v>
      </c>
      <c r="E3670" s="237">
        <v>40312846</v>
      </c>
      <c r="F3670" s="237" t="s">
        <v>6122</v>
      </c>
      <c r="G3670" s="237" t="s">
        <v>50</v>
      </c>
      <c r="H3670" s="237">
        <v>1</v>
      </c>
      <c r="I3670" s="237" t="s">
        <v>6123</v>
      </c>
      <c r="J3670" s="237" t="s">
        <v>6124</v>
      </c>
      <c r="K3670" s="237" t="s">
        <v>6125</v>
      </c>
      <c r="L3670" s="238">
        <v>44651</v>
      </c>
      <c r="M3670" s="237" t="s">
        <v>20</v>
      </c>
    </row>
    <row r="3671" spans="1:13" x14ac:dyDescent="0.35">
      <c r="A3671" s="239" t="s">
        <v>5443</v>
      </c>
      <c r="B3671" s="239" t="s">
        <v>5444</v>
      </c>
      <c r="C3671" s="239" t="s">
        <v>5445</v>
      </c>
      <c r="D3671" s="239" t="s">
        <v>784</v>
      </c>
      <c r="E3671" s="239">
        <v>2694380</v>
      </c>
      <c r="F3671" s="239" t="s">
        <v>6126</v>
      </c>
      <c r="G3671" s="239" t="s">
        <v>25</v>
      </c>
      <c r="H3671" s="239">
        <v>2</v>
      </c>
      <c r="I3671" s="239" t="s">
        <v>6127</v>
      </c>
      <c r="J3671" s="239" t="s">
        <v>6128</v>
      </c>
      <c r="K3671" s="239" t="s">
        <v>6129</v>
      </c>
      <c r="L3671" s="240">
        <v>44651</v>
      </c>
      <c r="M3671" s="239" t="s">
        <v>20</v>
      </c>
    </row>
    <row r="3672" spans="1:13" x14ac:dyDescent="0.35">
      <c r="A3672" s="237" t="s">
        <v>5443</v>
      </c>
      <c r="B3672" s="237" t="s">
        <v>5444</v>
      </c>
      <c r="C3672" s="237" t="s">
        <v>5445</v>
      </c>
      <c r="D3672" s="237" t="s">
        <v>779</v>
      </c>
      <c r="E3672" s="237">
        <v>2362044</v>
      </c>
      <c r="F3672" s="237" t="s">
        <v>6130</v>
      </c>
      <c r="G3672" s="237" t="s">
        <v>25</v>
      </c>
      <c r="H3672" s="237">
        <v>2</v>
      </c>
      <c r="I3672" s="237" t="s">
        <v>5609</v>
      </c>
      <c r="J3672" s="237" t="s">
        <v>6131</v>
      </c>
      <c r="K3672" s="237" t="s">
        <v>6132</v>
      </c>
      <c r="L3672" s="238">
        <v>44651</v>
      </c>
      <c r="M3672" s="237" t="s">
        <v>20</v>
      </c>
    </row>
    <row r="3673" spans="1:13" x14ac:dyDescent="0.35">
      <c r="A3673" s="239" t="s">
        <v>5443</v>
      </c>
      <c r="B3673" s="239" t="s">
        <v>5444</v>
      </c>
      <c r="C3673" s="239" t="s">
        <v>5445</v>
      </c>
      <c r="D3673" s="239" t="s">
        <v>682</v>
      </c>
      <c r="E3673" s="239">
        <v>2362044</v>
      </c>
      <c r="F3673" s="239" t="s">
        <v>6130</v>
      </c>
      <c r="G3673" s="239" t="s">
        <v>25</v>
      </c>
      <c r="H3673" s="239">
        <v>2</v>
      </c>
      <c r="I3673" s="239" t="s">
        <v>5609</v>
      </c>
      <c r="J3673" s="239" t="s">
        <v>6133</v>
      </c>
      <c r="K3673" s="239" t="s">
        <v>6134</v>
      </c>
      <c r="L3673" s="240">
        <v>44651</v>
      </c>
      <c r="M3673" s="239" t="s">
        <v>20</v>
      </c>
    </row>
    <row r="3674" spans="1:13" x14ac:dyDescent="0.35">
      <c r="A3674" s="237" t="s">
        <v>5443</v>
      </c>
      <c r="B3674" s="237" t="s">
        <v>5444</v>
      </c>
      <c r="C3674" s="237" t="s">
        <v>5445</v>
      </c>
      <c r="D3674" s="237" t="s">
        <v>696</v>
      </c>
      <c r="E3674" s="237">
        <v>332336</v>
      </c>
      <c r="F3674" s="237" t="s">
        <v>6126</v>
      </c>
      <c r="G3674" s="237" t="s">
        <v>25</v>
      </c>
      <c r="H3674" s="237">
        <v>2</v>
      </c>
      <c r="I3674" s="237" t="s">
        <v>6127</v>
      </c>
      <c r="J3674" s="237" t="s">
        <v>6135</v>
      </c>
      <c r="K3674" s="237" t="s">
        <v>6136</v>
      </c>
      <c r="L3674" s="238">
        <v>44651</v>
      </c>
      <c r="M3674" s="237" t="s">
        <v>20</v>
      </c>
    </row>
    <row r="3675" spans="1:13" x14ac:dyDescent="0.35">
      <c r="A3675" s="239" t="s">
        <v>5443</v>
      </c>
      <c r="B3675" s="239" t="s">
        <v>5444</v>
      </c>
      <c r="C3675" s="239" t="s">
        <v>5445</v>
      </c>
      <c r="D3675" s="239" t="s">
        <v>706</v>
      </c>
      <c r="E3675" s="239">
        <v>2362044</v>
      </c>
      <c r="F3675" s="239" t="s">
        <v>6130</v>
      </c>
      <c r="G3675" s="239" t="s">
        <v>25</v>
      </c>
      <c r="H3675" s="239">
        <v>2</v>
      </c>
      <c r="I3675" s="239" t="s">
        <v>5609</v>
      </c>
      <c r="J3675" s="239" t="s">
        <v>6135</v>
      </c>
      <c r="K3675" s="239" t="s">
        <v>6137</v>
      </c>
      <c r="L3675" s="240">
        <v>44651</v>
      </c>
      <c r="M3675" s="239" t="s">
        <v>20</v>
      </c>
    </row>
    <row r="3676" spans="1:13" x14ac:dyDescent="0.35">
      <c r="A3676" s="237" t="s">
        <v>5443</v>
      </c>
      <c r="B3676" s="237" t="s">
        <v>5444</v>
      </c>
      <c r="C3676" s="237" t="s">
        <v>5445</v>
      </c>
      <c r="D3676" s="237" t="s">
        <v>698</v>
      </c>
      <c r="E3676" s="237">
        <v>0</v>
      </c>
      <c r="F3676" s="237" t="s">
        <v>6126</v>
      </c>
      <c r="G3676" s="237" t="s">
        <v>25</v>
      </c>
      <c r="H3676" s="237">
        <v>2</v>
      </c>
      <c r="I3676" s="237" t="s">
        <v>6127</v>
      </c>
      <c r="J3676" s="237" t="s">
        <v>6135</v>
      </c>
      <c r="K3676" s="237" t="s">
        <v>6138</v>
      </c>
      <c r="L3676" s="238">
        <v>44651</v>
      </c>
      <c r="M3676" s="237" t="s">
        <v>20</v>
      </c>
    </row>
    <row r="3677" spans="1:13" x14ac:dyDescent="0.35">
      <c r="A3677" s="239" t="s">
        <v>5443</v>
      </c>
      <c r="B3677" s="239" t="s">
        <v>5444</v>
      </c>
      <c r="C3677" s="239" t="s">
        <v>5445</v>
      </c>
      <c r="D3677" s="239" t="s">
        <v>704</v>
      </c>
      <c r="E3677" s="239">
        <v>0</v>
      </c>
      <c r="F3677" s="239" t="s">
        <v>6126</v>
      </c>
      <c r="G3677" s="239" t="s">
        <v>25</v>
      </c>
      <c r="H3677" s="239">
        <v>2</v>
      </c>
      <c r="I3677" s="239" t="s">
        <v>6127</v>
      </c>
      <c r="J3677" s="239" t="s">
        <v>6135</v>
      </c>
      <c r="K3677" s="239" t="s">
        <v>6139</v>
      </c>
      <c r="L3677" s="240">
        <v>44651</v>
      </c>
      <c r="M3677" s="239" t="s">
        <v>20</v>
      </c>
    </row>
    <row r="3678" spans="1:13" x14ac:dyDescent="0.35">
      <c r="A3678" s="237" t="s">
        <v>5443</v>
      </c>
      <c r="B3678" s="237" t="s">
        <v>5444</v>
      </c>
      <c r="C3678" s="237" t="s">
        <v>5445</v>
      </c>
      <c r="D3678" s="237" t="s">
        <v>692</v>
      </c>
      <c r="E3678" s="237">
        <v>0</v>
      </c>
      <c r="F3678" s="237" t="s">
        <v>6126</v>
      </c>
      <c r="G3678" s="237" t="s">
        <v>25</v>
      </c>
      <c r="H3678" s="237">
        <v>2</v>
      </c>
      <c r="I3678" s="237" t="s">
        <v>6127</v>
      </c>
      <c r="J3678" s="237" t="s">
        <v>6135</v>
      </c>
      <c r="K3678" s="237" t="s">
        <v>6140</v>
      </c>
      <c r="L3678" s="238">
        <v>44651</v>
      </c>
      <c r="M3678" s="237" t="s">
        <v>20</v>
      </c>
    </row>
    <row r="3679" spans="1:13" x14ac:dyDescent="0.35">
      <c r="A3679" s="239" t="s">
        <v>394</v>
      </c>
      <c r="B3679" s="239" t="s">
        <v>395</v>
      </c>
      <c r="C3679" s="239" t="s">
        <v>396</v>
      </c>
      <c r="D3679" s="239" t="s">
        <v>875</v>
      </c>
      <c r="E3679" s="239">
        <v>51000000</v>
      </c>
      <c r="F3679" s="239" t="s">
        <v>6141</v>
      </c>
      <c r="G3679" s="239" t="s">
        <v>50</v>
      </c>
      <c r="H3679" s="239">
        <v>1</v>
      </c>
      <c r="I3679" s="239" t="s">
        <v>6142</v>
      </c>
      <c r="J3679" s="239" t="s">
        <v>6143</v>
      </c>
      <c r="K3679" s="239" t="s">
        <v>6144</v>
      </c>
      <c r="L3679" s="240">
        <v>44651</v>
      </c>
      <c r="M3679" s="239" t="s">
        <v>20</v>
      </c>
    </row>
    <row r="3680" spans="1:13" x14ac:dyDescent="0.35">
      <c r="A3680" s="237" t="s">
        <v>394</v>
      </c>
      <c r="B3680" s="237" t="s">
        <v>395</v>
      </c>
      <c r="C3680" s="237" t="s">
        <v>396</v>
      </c>
      <c r="D3680" s="237" t="s">
        <v>242</v>
      </c>
      <c r="E3680" s="237">
        <v>1141750</v>
      </c>
      <c r="F3680" s="237" t="s">
        <v>6145</v>
      </c>
      <c r="G3680" s="237" t="s">
        <v>50</v>
      </c>
      <c r="H3680" s="237">
        <v>1</v>
      </c>
      <c r="I3680" s="237" t="s">
        <v>6146</v>
      </c>
      <c r="J3680" s="237" t="s">
        <v>6147</v>
      </c>
      <c r="K3680" s="237" t="s">
        <v>6148</v>
      </c>
      <c r="L3680" s="238">
        <v>44651</v>
      </c>
      <c r="M3680" s="237" t="s">
        <v>20</v>
      </c>
    </row>
    <row r="3681" spans="1:13" x14ac:dyDescent="0.35">
      <c r="A3681" s="239" t="s">
        <v>394</v>
      </c>
      <c r="B3681" s="239" t="s">
        <v>395</v>
      </c>
      <c r="C3681" s="239" t="s">
        <v>396</v>
      </c>
      <c r="D3681" s="239" t="s">
        <v>784</v>
      </c>
      <c r="E3681" s="239">
        <v>51000000</v>
      </c>
      <c r="F3681" s="239" t="s">
        <v>6141</v>
      </c>
      <c r="G3681" s="239" t="s">
        <v>50</v>
      </c>
      <c r="H3681" s="239">
        <v>1</v>
      </c>
      <c r="I3681" s="239" t="s">
        <v>6142</v>
      </c>
      <c r="J3681" s="239" t="s">
        <v>6149</v>
      </c>
      <c r="K3681" s="239" t="s">
        <v>6150</v>
      </c>
      <c r="L3681" s="240">
        <v>44651</v>
      </c>
      <c r="M3681" s="239" t="s">
        <v>20</v>
      </c>
    </row>
    <row r="3682" spans="1:13" x14ac:dyDescent="0.35">
      <c r="A3682" s="237" t="s">
        <v>394</v>
      </c>
      <c r="B3682" s="237" t="s">
        <v>395</v>
      </c>
      <c r="C3682" s="237" t="s">
        <v>396</v>
      </c>
      <c r="D3682" s="237" t="s">
        <v>779</v>
      </c>
      <c r="E3682" s="237">
        <v>11100000</v>
      </c>
      <c r="F3682" s="237" t="s">
        <v>6141</v>
      </c>
      <c r="G3682" s="237" t="s">
        <v>50</v>
      </c>
      <c r="H3682" s="237">
        <v>1</v>
      </c>
      <c r="I3682" s="237" t="s">
        <v>6142</v>
      </c>
      <c r="J3682" s="237" t="s">
        <v>6151</v>
      </c>
      <c r="K3682" s="237" t="s">
        <v>6152</v>
      </c>
      <c r="L3682" s="238">
        <v>44651</v>
      </c>
      <c r="M3682" s="237" t="s">
        <v>20</v>
      </c>
    </row>
    <row r="3683" spans="1:13" x14ac:dyDescent="0.35">
      <c r="A3683" s="239" t="s">
        <v>394</v>
      </c>
      <c r="B3683" s="239" t="s">
        <v>395</v>
      </c>
      <c r="C3683" s="239" t="s">
        <v>396</v>
      </c>
      <c r="D3683" s="239" t="s">
        <v>682</v>
      </c>
      <c r="E3683" s="239">
        <v>454300</v>
      </c>
      <c r="F3683" s="239" t="s">
        <v>6141</v>
      </c>
      <c r="G3683" s="239" t="s">
        <v>50</v>
      </c>
      <c r="H3683" s="239">
        <v>1</v>
      </c>
      <c r="I3683" s="239" t="s">
        <v>6142</v>
      </c>
      <c r="J3683" s="239" t="s">
        <v>6153</v>
      </c>
      <c r="K3683" s="239" t="s">
        <v>6154</v>
      </c>
      <c r="L3683" s="240">
        <v>44651</v>
      </c>
      <c r="M3683" s="239" t="s">
        <v>20</v>
      </c>
    </row>
    <row r="3684" spans="1:13" x14ac:dyDescent="0.35">
      <c r="A3684" s="237" t="s">
        <v>394</v>
      </c>
      <c r="B3684" s="237" t="s">
        <v>395</v>
      </c>
      <c r="C3684" s="237" t="s">
        <v>396</v>
      </c>
      <c r="D3684" s="237" t="s">
        <v>59</v>
      </c>
      <c r="E3684" s="237" t="s">
        <v>17</v>
      </c>
      <c r="F3684" s="237" t="s">
        <v>2046</v>
      </c>
      <c r="G3684" s="237" t="s">
        <v>17</v>
      </c>
      <c r="H3684" s="237" t="s">
        <v>17</v>
      </c>
      <c r="I3684" s="237" t="s">
        <v>17</v>
      </c>
      <c r="J3684" s="237" t="s">
        <v>5153</v>
      </c>
      <c r="K3684" s="237" t="s">
        <v>6155</v>
      </c>
      <c r="L3684" s="238">
        <v>44651</v>
      </c>
      <c r="M3684" s="237" t="s">
        <v>20</v>
      </c>
    </row>
    <row r="3685" spans="1:13" x14ac:dyDescent="0.35">
      <c r="A3685" s="239" t="s">
        <v>394</v>
      </c>
      <c r="B3685" s="239" t="s">
        <v>395</v>
      </c>
      <c r="C3685" s="239" t="s">
        <v>396</v>
      </c>
      <c r="D3685" s="239" t="s">
        <v>61</v>
      </c>
      <c r="E3685" s="239">
        <v>155</v>
      </c>
      <c r="F3685" s="239" t="s">
        <v>6141</v>
      </c>
      <c r="G3685" s="239" t="s">
        <v>50</v>
      </c>
      <c r="H3685" s="239">
        <v>1</v>
      </c>
      <c r="I3685" s="239" t="s">
        <v>6142</v>
      </c>
      <c r="J3685" s="239" t="s">
        <v>6156</v>
      </c>
      <c r="K3685" s="239" t="s">
        <v>6157</v>
      </c>
      <c r="L3685" s="240">
        <v>44651</v>
      </c>
      <c r="M3685" s="239" t="s">
        <v>20</v>
      </c>
    </row>
    <row r="3686" spans="1:13" x14ac:dyDescent="0.35">
      <c r="A3686" s="237" t="s">
        <v>394</v>
      </c>
      <c r="B3686" s="237" t="s">
        <v>395</v>
      </c>
      <c r="C3686" s="237" t="s">
        <v>396</v>
      </c>
      <c r="D3686" s="237" t="s">
        <v>57</v>
      </c>
      <c r="E3686" s="237">
        <v>464</v>
      </c>
      <c r="F3686" s="237" t="s">
        <v>6158</v>
      </c>
      <c r="G3686" s="237" t="s">
        <v>25</v>
      </c>
      <c r="H3686" s="237">
        <v>2</v>
      </c>
      <c r="I3686" s="237" t="s">
        <v>6159</v>
      </c>
      <c r="J3686" s="237" t="s">
        <v>6160</v>
      </c>
      <c r="K3686" s="237" t="s">
        <v>6161</v>
      </c>
      <c r="L3686" s="238">
        <v>44651</v>
      </c>
      <c r="M3686" s="237" t="s">
        <v>20</v>
      </c>
    </row>
    <row r="3687" spans="1:13" x14ac:dyDescent="0.35">
      <c r="A3687" s="239" t="s">
        <v>394</v>
      </c>
      <c r="B3687" s="239" t="s">
        <v>395</v>
      </c>
      <c r="C3687" s="239" t="s">
        <v>396</v>
      </c>
      <c r="D3687" s="239" t="s">
        <v>55</v>
      </c>
      <c r="E3687" s="239">
        <v>826</v>
      </c>
      <c r="F3687" s="239" t="s">
        <v>6162</v>
      </c>
      <c r="G3687" s="239"/>
      <c r="H3687" s="239">
        <v>0</v>
      </c>
      <c r="I3687" s="239" t="s">
        <v>6163</v>
      </c>
      <c r="J3687" s="239" t="s">
        <v>6164</v>
      </c>
      <c r="K3687" s="239" t="s">
        <v>6165</v>
      </c>
      <c r="L3687" s="240">
        <v>44651</v>
      </c>
      <c r="M3687" s="239" t="s">
        <v>20</v>
      </c>
    </row>
    <row r="3688" spans="1:13" x14ac:dyDescent="0.35">
      <c r="A3688" s="237" t="s">
        <v>394</v>
      </c>
      <c r="B3688" s="237" t="s">
        <v>395</v>
      </c>
      <c r="C3688" s="237" t="s">
        <v>396</v>
      </c>
      <c r="D3688" s="237" t="s">
        <v>16</v>
      </c>
      <c r="E3688" s="237" t="s">
        <v>17</v>
      </c>
      <c r="F3688" s="237" t="s">
        <v>4180</v>
      </c>
      <c r="G3688" s="237" t="s">
        <v>17</v>
      </c>
      <c r="H3688" s="237" t="s">
        <v>17</v>
      </c>
      <c r="I3688" s="237"/>
      <c r="J3688" s="237" t="s">
        <v>6166</v>
      </c>
      <c r="K3688" s="237" t="s">
        <v>6167</v>
      </c>
      <c r="L3688" s="238">
        <v>44651</v>
      </c>
      <c r="M3688" s="237" t="s">
        <v>20</v>
      </c>
    </row>
    <row r="3689" spans="1:13" x14ac:dyDescent="0.35">
      <c r="A3689" s="239" t="s">
        <v>394</v>
      </c>
      <c r="B3689" s="239" t="s">
        <v>395</v>
      </c>
      <c r="C3689" s="239" t="s">
        <v>396</v>
      </c>
      <c r="D3689" s="239" t="s">
        <v>21</v>
      </c>
      <c r="E3689" s="239">
        <v>1607</v>
      </c>
      <c r="F3689" s="239" t="s">
        <v>6141</v>
      </c>
      <c r="G3689" s="239" t="s">
        <v>50</v>
      </c>
      <c r="H3689" s="239">
        <v>1</v>
      </c>
      <c r="I3689" s="239" t="s">
        <v>6142</v>
      </c>
      <c r="J3689" s="239" t="s">
        <v>6168</v>
      </c>
      <c r="K3689" s="239" t="s">
        <v>6169</v>
      </c>
      <c r="L3689" s="240">
        <v>44651</v>
      </c>
      <c r="M3689" s="239" t="s">
        <v>20</v>
      </c>
    </row>
    <row r="3690" spans="1:13" x14ac:dyDescent="0.35">
      <c r="A3690" s="237" t="s">
        <v>394</v>
      </c>
      <c r="B3690" s="237" t="s">
        <v>395</v>
      </c>
      <c r="C3690" s="237" t="s">
        <v>396</v>
      </c>
      <c r="D3690" s="237" t="s">
        <v>702</v>
      </c>
      <c r="E3690" s="237">
        <v>7700000</v>
      </c>
      <c r="F3690" s="237" t="s">
        <v>6141</v>
      </c>
      <c r="G3690" s="237" t="s">
        <v>50</v>
      </c>
      <c r="H3690" s="237">
        <v>1</v>
      </c>
      <c r="I3690" s="237" t="s">
        <v>6142</v>
      </c>
      <c r="J3690" s="237" t="s">
        <v>6170</v>
      </c>
      <c r="K3690" s="237" t="s">
        <v>6171</v>
      </c>
      <c r="L3690" s="238">
        <v>44651</v>
      </c>
      <c r="M3690" s="237" t="s">
        <v>20</v>
      </c>
    </row>
    <row r="3691" spans="1:13" x14ac:dyDescent="0.35">
      <c r="A3691" s="239" t="s">
        <v>394</v>
      </c>
      <c r="B3691" s="239" t="s">
        <v>395</v>
      </c>
      <c r="C3691" s="239" t="s">
        <v>396</v>
      </c>
      <c r="D3691" s="239" t="s">
        <v>696</v>
      </c>
      <c r="E3691" s="239">
        <v>39900000</v>
      </c>
      <c r="F3691" s="239" t="s">
        <v>6141</v>
      </c>
      <c r="G3691" s="239" t="s">
        <v>50</v>
      </c>
      <c r="H3691" s="239">
        <v>1</v>
      </c>
      <c r="I3691" s="239" t="s">
        <v>6142</v>
      </c>
      <c r="J3691" s="239" t="s">
        <v>6170</v>
      </c>
      <c r="K3691" s="239" t="s">
        <v>6172</v>
      </c>
      <c r="L3691" s="240">
        <v>44651</v>
      </c>
      <c r="M3691" s="239" t="s">
        <v>20</v>
      </c>
    </row>
    <row r="3692" spans="1:13" x14ac:dyDescent="0.35">
      <c r="A3692" s="237" t="s">
        <v>394</v>
      </c>
      <c r="B3692" s="237" t="s">
        <v>395</v>
      </c>
      <c r="C3692" s="237" t="s">
        <v>396</v>
      </c>
      <c r="D3692" s="237" t="s">
        <v>706</v>
      </c>
      <c r="E3692" s="237">
        <v>3400000</v>
      </c>
      <c r="F3692" s="237" t="s">
        <v>6141</v>
      </c>
      <c r="G3692" s="237" t="s">
        <v>50</v>
      </c>
      <c r="H3692" s="237">
        <v>1</v>
      </c>
      <c r="I3692" s="237" t="s">
        <v>6142</v>
      </c>
      <c r="J3692" s="237" t="s">
        <v>6170</v>
      </c>
      <c r="K3692" s="237" t="s">
        <v>6173</v>
      </c>
      <c r="L3692" s="238">
        <v>44651</v>
      </c>
      <c r="M3692" s="237" t="s">
        <v>20</v>
      </c>
    </row>
    <row r="3693" spans="1:13" x14ac:dyDescent="0.35">
      <c r="A3693" s="239" t="s">
        <v>394</v>
      </c>
      <c r="B3693" s="239" t="s">
        <v>395</v>
      </c>
      <c r="C3693" s="239" t="s">
        <v>396</v>
      </c>
      <c r="D3693" s="239" t="s">
        <v>698</v>
      </c>
      <c r="E3693" s="239">
        <v>4507000</v>
      </c>
      <c r="F3693" s="239" t="s">
        <v>6141</v>
      </c>
      <c r="G3693" s="239" t="s">
        <v>50</v>
      </c>
      <c r="H3693" s="239">
        <v>1</v>
      </c>
      <c r="I3693" s="239" t="s">
        <v>6142</v>
      </c>
      <c r="J3693" s="239" t="s">
        <v>6170</v>
      </c>
      <c r="K3693" s="239" t="s">
        <v>6174</v>
      </c>
      <c r="L3693" s="240">
        <v>44651</v>
      </c>
      <c r="M3693" s="239" t="s">
        <v>20</v>
      </c>
    </row>
    <row r="3694" spans="1:13" x14ac:dyDescent="0.35">
      <c r="A3694" s="237" t="s">
        <v>394</v>
      </c>
      <c r="B3694" s="237" t="s">
        <v>395</v>
      </c>
      <c r="C3694" s="237" t="s">
        <v>396</v>
      </c>
      <c r="D3694" s="237" t="s">
        <v>704</v>
      </c>
      <c r="E3694" s="237">
        <v>2900000</v>
      </c>
      <c r="F3694" s="237" t="s">
        <v>6141</v>
      </c>
      <c r="G3694" s="237" t="s">
        <v>50</v>
      </c>
      <c r="H3694" s="237">
        <v>1</v>
      </c>
      <c r="I3694" s="237" t="s">
        <v>6142</v>
      </c>
      <c r="J3694" s="237" t="s">
        <v>6170</v>
      </c>
      <c r="K3694" s="237" t="s">
        <v>6175</v>
      </c>
      <c r="L3694" s="238">
        <v>44651</v>
      </c>
      <c r="M3694" s="237" t="s">
        <v>20</v>
      </c>
    </row>
    <row r="3695" spans="1:13" x14ac:dyDescent="0.35">
      <c r="A3695" s="239" t="s">
        <v>394</v>
      </c>
      <c r="B3695" s="239" t="s">
        <v>395</v>
      </c>
      <c r="C3695" s="239" t="s">
        <v>396</v>
      </c>
      <c r="D3695" s="239" t="s">
        <v>692</v>
      </c>
      <c r="E3695" s="239">
        <v>293000</v>
      </c>
      <c r="F3695" s="239" t="s">
        <v>6141</v>
      </c>
      <c r="G3695" s="239" t="s">
        <v>50</v>
      </c>
      <c r="H3695" s="239">
        <v>1</v>
      </c>
      <c r="I3695" s="239" t="s">
        <v>6142</v>
      </c>
      <c r="J3695" s="239" t="s">
        <v>6170</v>
      </c>
      <c r="K3695" s="239" t="s">
        <v>6176</v>
      </c>
      <c r="L3695" s="240">
        <v>44651</v>
      </c>
      <c r="M3695" s="239" t="s">
        <v>20</v>
      </c>
    </row>
    <row r="3696" spans="1:13" x14ac:dyDescent="0.35">
      <c r="A3696" s="237" t="s">
        <v>394</v>
      </c>
      <c r="B3696" s="237" t="s">
        <v>395</v>
      </c>
      <c r="C3696" s="237" t="s">
        <v>396</v>
      </c>
      <c r="D3696" s="237" t="s">
        <v>24</v>
      </c>
      <c r="E3696" s="237">
        <v>3</v>
      </c>
      <c r="F3696" s="237"/>
      <c r="G3696" s="237" t="s">
        <v>25</v>
      </c>
      <c r="H3696" s="237">
        <v>2</v>
      </c>
      <c r="I3696" s="237"/>
      <c r="J3696" s="237" t="s">
        <v>4178</v>
      </c>
      <c r="K3696" s="237" t="s">
        <v>6177</v>
      </c>
      <c r="L3696" s="238">
        <v>44651</v>
      </c>
      <c r="M3696" s="237" t="s">
        <v>20</v>
      </c>
    </row>
    <row r="3697" spans="1:13" x14ac:dyDescent="0.35">
      <c r="A3697" s="239" t="s">
        <v>402</v>
      </c>
      <c r="B3697" s="239" t="s">
        <v>403</v>
      </c>
      <c r="C3697" s="239" t="s">
        <v>396</v>
      </c>
      <c r="D3697" s="239" t="s">
        <v>875</v>
      </c>
      <c r="E3697" s="239">
        <v>51000000</v>
      </c>
      <c r="F3697" s="239" t="s">
        <v>6141</v>
      </c>
      <c r="G3697" s="239" t="s">
        <v>50</v>
      </c>
      <c r="H3697" s="239">
        <v>1</v>
      </c>
      <c r="I3697" s="239" t="s">
        <v>6142</v>
      </c>
      <c r="J3697" s="239" t="s">
        <v>6178</v>
      </c>
      <c r="K3697" s="239" t="s">
        <v>6179</v>
      </c>
      <c r="L3697" s="240">
        <v>44651</v>
      </c>
      <c r="M3697" s="239" t="s">
        <v>20</v>
      </c>
    </row>
    <row r="3698" spans="1:13" x14ac:dyDescent="0.35">
      <c r="A3698" s="237" t="s">
        <v>402</v>
      </c>
      <c r="B3698" s="237" t="s">
        <v>403</v>
      </c>
      <c r="C3698" s="237" t="s">
        <v>396</v>
      </c>
      <c r="D3698" s="237" t="s">
        <v>242</v>
      </c>
      <c r="E3698" s="237">
        <v>133358</v>
      </c>
      <c r="F3698" s="237" t="s">
        <v>6180</v>
      </c>
      <c r="G3698" s="237" t="s">
        <v>25</v>
      </c>
      <c r="H3698" s="237">
        <v>2</v>
      </c>
      <c r="I3698" s="237" t="s">
        <v>6181</v>
      </c>
      <c r="J3698" s="237" t="s">
        <v>6182</v>
      </c>
      <c r="K3698" s="237" t="s">
        <v>6183</v>
      </c>
      <c r="L3698" s="238">
        <v>44651</v>
      </c>
      <c r="M3698" s="237" t="s">
        <v>20</v>
      </c>
    </row>
    <row r="3699" spans="1:13" x14ac:dyDescent="0.35">
      <c r="A3699" s="239" t="s">
        <v>402</v>
      </c>
      <c r="B3699" s="239" t="s">
        <v>403</v>
      </c>
      <c r="C3699" s="239" t="s">
        <v>396</v>
      </c>
      <c r="D3699" s="239" t="s">
        <v>784</v>
      </c>
      <c r="E3699" s="239">
        <v>22962560</v>
      </c>
      <c r="F3699" s="239" t="s">
        <v>6184</v>
      </c>
      <c r="G3699" s="239" t="s">
        <v>25</v>
      </c>
      <c r="H3699" s="239">
        <v>2</v>
      </c>
      <c r="I3699" s="239" t="s">
        <v>6185</v>
      </c>
      <c r="J3699" s="239" t="s">
        <v>6186</v>
      </c>
      <c r="K3699" s="239" t="s">
        <v>6187</v>
      </c>
      <c r="L3699" s="240">
        <v>44651</v>
      </c>
      <c r="M3699" s="239" t="s">
        <v>20</v>
      </c>
    </row>
    <row r="3700" spans="1:13" x14ac:dyDescent="0.35">
      <c r="A3700" s="237" t="s">
        <v>402</v>
      </c>
      <c r="B3700" s="237" t="s">
        <v>403</v>
      </c>
      <c r="C3700" s="237" t="s">
        <v>396</v>
      </c>
      <c r="D3700" s="237" t="s">
        <v>779</v>
      </c>
      <c r="E3700" s="237">
        <v>5510000</v>
      </c>
      <c r="F3700" s="237" t="s">
        <v>6188</v>
      </c>
      <c r="G3700" s="237" t="s">
        <v>25</v>
      </c>
      <c r="H3700" s="237">
        <v>2</v>
      </c>
      <c r="I3700" s="237" t="s">
        <v>6189</v>
      </c>
      <c r="J3700" s="237" t="s">
        <v>6190</v>
      </c>
      <c r="K3700" s="237" t="s">
        <v>6191</v>
      </c>
      <c r="L3700" s="238">
        <v>44651</v>
      </c>
      <c r="M3700" s="237" t="s">
        <v>20</v>
      </c>
    </row>
    <row r="3701" spans="1:13" x14ac:dyDescent="0.35">
      <c r="A3701" s="239" t="s">
        <v>402</v>
      </c>
      <c r="B3701" s="239" t="s">
        <v>403</v>
      </c>
      <c r="C3701" s="239" t="s">
        <v>396</v>
      </c>
      <c r="D3701" s="239" t="s">
        <v>682</v>
      </c>
      <c r="E3701" s="239">
        <v>1842390</v>
      </c>
      <c r="F3701" s="239" t="s">
        <v>6192</v>
      </c>
      <c r="G3701" s="239" t="s">
        <v>25</v>
      </c>
      <c r="H3701" s="239">
        <v>2</v>
      </c>
      <c r="I3701" s="239" t="s">
        <v>6185</v>
      </c>
      <c r="J3701" s="239" t="s">
        <v>6193</v>
      </c>
      <c r="K3701" s="239" t="s">
        <v>6194</v>
      </c>
      <c r="L3701" s="240">
        <v>44651</v>
      </c>
      <c r="M3701" s="239" t="s">
        <v>20</v>
      </c>
    </row>
    <row r="3702" spans="1:13" x14ac:dyDescent="0.35">
      <c r="A3702" s="237" t="s">
        <v>402</v>
      </c>
      <c r="B3702" s="237" t="s">
        <v>403</v>
      </c>
      <c r="C3702" s="237" t="s">
        <v>396</v>
      </c>
      <c r="D3702" s="237" t="s">
        <v>59</v>
      </c>
      <c r="E3702" s="237" t="s">
        <v>17</v>
      </c>
      <c r="F3702" s="237" t="s">
        <v>2046</v>
      </c>
      <c r="G3702" s="237" t="s">
        <v>17</v>
      </c>
      <c r="H3702" s="237" t="s">
        <v>17</v>
      </c>
      <c r="I3702" s="237" t="s">
        <v>17</v>
      </c>
      <c r="J3702" s="237" t="s">
        <v>5153</v>
      </c>
      <c r="K3702" s="237" t="s">
        <v>6195</v>
      </c>
      <c r="L3702" s="238">
        <v>44651</v>
      </c>
      <c r="M3702" s="237" t="s">
        <v>20</v>
      </c>
    </row>
    <row r="3703" spans="1:13" x14ac:dyDescent="0.35">
      <c r="A3703" s="239" t="s">
        <v>402</v>
      </c>
      <c r="B3703" s="239" t="s">
        <v>403</v>
      </c>
      <c r="C3703" s="239" t="s">
        <v>396</v>
      </c>
      <c r="D3703" s="239" t="s">
        <v>61</v>
      </c>
      <c r="E3703" s="239" t="s">
        <v>17</v>
      </c>
      <c r="F3703" s="239" t="s">
        <v>17</v>
      </c>
      <c r="G3703" s="239" t="s">
        <v>17</v>
      </c>
      <c r="H3703" s="239" t="s">
        <v>17</v>
      </c>
      <c r="I3703" s="239" t="s">
        <v>17</v>
      </c>
      <c r="J3703" s="239" t="s">
        <v>5153</v>
      </c>
      <c r="K3703" s="239" t="s">
        <v>6196</v>
      </c>
      <c r="L3703" s="240">
        <v>44651</v>
      </c>
      <c r="M3703" s="239" t="s">
        <v>20</v>
      </c>
    </row>
    <row r="3704" spans="1:13" x14ac:dyDescent="0.35">
      <c r="A3704" s="237" t="s">
        <v>402</v>
      </c>
      <c r="B3704" s="237" t="s">
        <v>403</v>
      </c>
      <c r="C3704" s="237" t="s">
        <v>396</v>
      </c>
      <c r="D3704" s="237" t="s">
        <v>57</v>
      </c>
      <c r="E3704" s="237">
        <v>362</v>
      </c>
      <c r="F3704" s="237" t="s">
        <v>6197</v>
      </c>
      <c r="G3704" s="237" t="s">
        <v>25</v>
      </c>
      <c r="H3704" s="237">
        <v>2</v>
      </c>
      <c r="I3704" s="237" t="s">
        <v>6198</v>
      </c>
      <c r="J3704" s="237" t="s">
        <v>6199</v>
      </c>
      <c r="K3704" s="237" t="s">
        <v>6200</v>
      </c>
      <c r="L3704" s="238">
        <v>44651</v>
      </c>
      <c r="M3704" s="237" t="s">
        <v>20</v>
      </c>
    </row>
    <row r="3705" spans="1:13" x14ac:dyDescent="0.35">
      <c r="A3705" s="239" t="s">
        <v>402</v>
      </c>
      <c r="B3705" s="239" t="s">
        <v>403</v>
      </c>
      <c r="C3705" s="239" t="s">
        <v>396</v>
      </c>
      <c r="D3705" s="239" t="s">
        <v>55</v>
      </c>
      <c r="E3705" s="239">
        <v>826</v>
      </c>
      <c r="F3705" s="239" t="s">
        <v>6201</v>
      </c>
      <c r="G3705" s="239" t="s">
        <v>25</v>
      </c>
      <c r="H3705" s="239">
        <v>2</v>
      </c>
      <c r="I3705" s="239" t="s">
        <v>6202</v>
      </c>
      <c r="J3705" s="239" t="s">
        <v>6164</v>
      </c>
      <c r="K3705" s="239" t="s">
        <v>6203</v>
      </c>
      <c r="L3705" s="240">
        <v>44651</v>
      </c>
      <c r="M3705" s="239" t="s">
        <v>20</v>
      </c>
    </row>
    <row r="3706" spans="1:13" x14ac:dyDescent="0.35">
      <c r="A3706" s="237" t="s">
        <v>402</v>
      </c>
      <c r="B3706" s="237" t="s">
        <v>403</v>
      </c>
      <c r="C3706" s="237" t="s">
        <v>396</v>
      </c>
      <c r="D3706" s="237" t="s">
        <v>702</v>
      </c>
      <c r="E3706" s="237">
        <v>4831479</v>
      </c>
      <c r="F3706" s="237" t="s">
        <v>6204</v>
      </c>
      <c r="G3706" s="237" t="s">
        <v>25</v>
      </c>
      <c r="H3706" s="237">
        <v>2</v>
      </c>
      <c r="I3706" s="237" t="s">
        <v>6205</v>
      </c>
      <c r="J3706" s="237" t="s">
        <v>6206</v>
      </c>
      <c r="K3706" s="237" t="s">
        <v>6207</v>
      </c>
      <c r="L3706" s="238">
        <v>44651</v>
      </c>
      <c r="M3706" s="237" t="s">
        <v>20</v>
      </c>
    </row>
    <row r="3707" spans="1:13" x14ac:dyDescent="0.35">
      <c r="A3707" s="239" t="s">
        <v>402</v>
      </c>
      <c r="B3707" s="239" t="s">
        <v>403</v>
      </c>
      <c r="C3707" s="239" t="s">
        <v>396</v>
      </c>
      <c r="D3707" s="239" t="s">
        <v>696</v>
      </c>
      <c r="E3707" s="239">
        <v>17452560</v>
      </c>
      <c r="F3707" s="239" t="s">
        <v>6204</v>
      </c>
      <c r="G3707" s="239" t="s">
        <v>25</v>
      </c>
      <c r="H3707" s="239">
        <v>2</v>
      </c>
      <c r="I3707" s="239" t="s">
        <v>6205</v>
      </c>
      <c r="J3707" s="239" t="s">
        <v>6208</v>
      </c>
      <c r="K3707" s="239" t="s">
        <v>6209</v>
      </c>
      <c r="L3707" s="240">
        <v>44651</v>
      </c>
      <c r="M3707" s="239" t="s">
        <v>20</v>
      </c>
    </row>
    <row r="3708" spans="1:13" x14ac:dyDescent="0.35">
      <c r="A3708" s="237" t="s">
        <v>402</v>
      </c>
      <c r="B3708" s="237" t="s">
        <v>403</v>
      </c>
      <c r="C3708" s="237" t="s">
        <v>396</v>
      </c>
      <c r="D3708" s="237" t="s">
        <v>706</v>
      </c>
      <c r="E3708" s="237">
        <v>678521</v>
      </c>
      <c r="F3708" s="237" t="s">
        <v>6204</v>
      </c>
      <c r="G3708" s="237" t="s">
        <v>25</v>
      </c>
      <c r="H3708" s="237">
        <v>2</v>
      </c>
      <c r="I3708" s="237" t="s">
        <v>6205</v>
      </c>
      <c r="J3708" s="237" t="s">
        <v>6210</v>
      </c>
      <c r="K3708" s="237" t="s">
        <v>6211</v>
      </c>
      <c r="L3708" s="238">
        <v>44651</v>
      </c>
      <c r="M3708" s="237" t="s">
        <v>20</v>
      </c>
    </row>
    <row r="3709" spans="1:13" x14ac:dyDescent="0.35">
      <c r="A3709" s="239" t="s">
        <v>402</v>
      </c>
      <c r="B3709" s="239" t="s">
        <v>403</v>
      </c>
      <c r="C3709" s="239" t="s">
        <v>396</v>
      </c>
      <c r="D3709" s="239" t="s">
        <v>698</v>
      </c>
      <c r="E3709" s="239">
        <v>4831479</v>
      </c>
      <c r="F3709" s="239" t="s">
        <v>6204</v>
      </c>
      <c r="G3709" s="239" t="s">
        <v>25</v>
      </c>
      <c r="H3709" s="239">
        <v>2</v>
      </c>
      <c r="I3709" s="239" t="s">
        <v>6205</v>
      </c>
      <c r="J3709" s="239" t="s">
        <v>6212</v>
      </c>
      <c r="K3709" s="239" t="s">
        <v>6213</v>
      </c>
      <c r="L3709" s="240">
        <v>44651</v>
      </c>
      <c r="M3709" s="239" t="s">
        <v>20</v>
      </c>
    </row>
    <row r="3710" spans="1:13" x14ac:dyDescent="0.35">
      <c r="A3710" s="237" t="s">
        <v>402</v>
      </c>
      <c r="B3710" s="237" t="s">
        <v>403</v>
      </c>
      <c r="C3710" s="237" t="s">
        <v>396</v>
      </c>
      <c r="D3710" s="237" t="s">
        <v>704</v>
      </c>
      <c r="E3710" s="237">
        <v>0</v>
      </c>
      <c r="F3710" s="237" t="s">
        <v>6204</v>
      </c>
      <c r="G3710" s="237" t="s">
        <v>22</v>
      </c>
      <c r="H3710" s="237">
        <v>3</v>
      </c>
      <c r="I3710" s="237" t="s">
        <v>6205</v>
      </c>
      <c r="J3710" s="237" t="s">
        <v>5153</v>
      </c>
      <c r="K3710" s="237" t="s">
        <v>6214</v>
      </c>
      <c r="L3710" s="238">
        <v>44651</v>
      </c>
      <c r="M3710" s="237" t="s">
        <v>20</v>
      </c>
    </row>
    <row r="3711" spans="1:13" x14ac:dyDescent="0.35">
      <c r="A3711" s="239" t="s">
        <v>402</v>
      </c>
      <c r="B3711" s="239" t="s">
        <v>403</v>
      </c>
      <c r="C3711" s="239" t="s">
        <v>396</v>
      </c>
      <c r="D3711" s="239" t="s">
        <v>692</v>
      </c>
      <c r="E3711" s="239">
        <v>0</v>
      </c>
      <c r="F3711" s="239" t="s">
        <v>6204</v>
      </c>
      <c r="G3711" s="239" t="s">
        <v>22</v>
      </c>
      <c r="H3711" s="239">
        <v>3</v>
      </c>
      <c r="I3711" s="239" t="s">
        <v>6205</v>
      </c>
      <c r="J3711" s="239" t="s">
        <v>5153</v>
      </c>
      <c r="K3711" s="239" t="s">
        <v>6215</v>
      </c>
      <c r="L3711" s="240">
        <v>44651</v>
      </c>
      <c r="M3711" s="239" t="s">
        <v>20</v>
      </c>
    </row>
    <row r="3712" spans="1:13" x14ac:dyDescent="0.35">
      <c r="A3712" s="237" t="s">
        <v>402</v>
      </c>
      <c r="B3712" s="237" t="s">
        <v>403</v>
      </c>
      <c r="C3712" s="237" t="s">
        <v>396</v>
      </c>
      <c r="D3712" s="237" t="s">
        <v>24</v>
      </c>
      <c r="E3712" s="237">
        <v>3</v>
      </c>
      <c r="F3712" s="237"/>
      <c r="G3712" s="237" t="s">
        <v>25</v>
      </c>
      <c r="H3712" s="237">
        <v>2</v>
      </c>
      <c r="I3712" s="237"/>
      <c r="J3712" s="237" t="s">
        <v>6216</v>
      </c>
      <c r="K3712" s="237" t="s">
        <v>6217</v>
      </c>
      <c r="L3712" s="238">
        <v>44651</v>
      </c>
      <c r="M3712" s="237" t="s">
        <v>20</v>
      </c>
    </row>
    <row r="3713" spans="1:13" x14ac:dyDescent="0.35">
      <c r="A3713" s="239" t="s">
        <v>1588</v>
      </c>
      <c r="B3713" s="239" t="s">
        <v>1589</v>
      </c>
      <c r="C3713" s="239" t="s">
        <v>542</v>
      </c>
      <c r="D3713" s="239" t="s">
        <v>875</v>
      </c>
      <c r="E3713" s="239">
        <v>41190658</v>
      </c>
      <c r="F3713" s="239" t="s">
        <v>6218</v>
      </c>
      <c r="G3713" s="239" t="s">
        <v>50</v>
      </c>
      <c r="H3713" s="239">
        <v>1</v>
      </c>
      <c r="I3713" s="239" t="s">
        <v>6219</v>
      </c>
      <c r="J3713" s="239" t="s">
        <v>6220</v>
      </c>
      <c r="K3713" s="239" t="s">
        <v>6221</v>
      </c>
      <c r="L3713" s="240">
        <v>44656</v>
      </c>
      <c r="M3713" s="239" t="s">
        <v>887</v>
      </c>
    </row>
    <row r="3714" spans="1:13" x14ac:dyDescent="0.35">
      <c r="A3714" s="237" t="s">
        <v>1588</v>
      </c>
      <c r="B3714" s="237" t="s">
        <v>1589</v>
      </c>
      <c r="C3714" s="237" t="s">
        <v>542</v>
      </c>
      <c r="D3714" s="237" t="s">
        <v>242</v>
      </c>
      <c r="E3714" s="237">
        <v>383312</v>
      </c>
      <c r="F3714" s="237" t="s">
        <v>6222</v>
      </c>
      <c r="G3714" s="237" t="s">
        <v>25</v>
      </c>
      <c r="H3714" s="237">
        <v>2</v>
      </c>
      <c r="I3714" s="237" t="s">
        <v>6223</v>
      </c>
      <c r="J3714" s="237" t="s">
        <v>6224</v>
      </c>
      <c r="K3714" s="237" t="s">
        <v>6225</v>
      </c>
      <c r="L3714" s="238">
        <v>44656</v>
      </c>
      <c r="M3714" s="237" t="s">
        <v>887</v>
      </c>
    </row>
    <row r="3715" spans="1:13" x14ac:dyDescent="0.35">
      <c r="A3715" s="239" t="s">
        <v>1588</v>
      </c>
      <c r="B3715" s="239" t="s">
        <v>1589</v>
      </c>
      <c r="C3715" s="239" t="s">
        <v>542</v>
      </c>
      <c r="D3715" s="239" t="s">
        <v>784</v>
      </c>
      <c r="E3715" s="239">
        <v>40575661</v>
      </c>
      <c r="F3715" s="239" t="s">
        <v>6226</v>
      </c>
      <c r="G3715" s="239" t="s">
        <v>22</v>
      </c>
      <c r="H3715" s="239">
        <v>3</v>
      </c>
      <c r="I3715" s="239" t="s">
        <v>6227</v>
      </c>
      <c r="J3715" s="239" t="s">
        <v>6228</v>
      </c>
      <c r="K3715" s="239" t="s">
        <v>6229</v>
      </c>
      <c r="L3715" s="240">
        <v>44656</v>
      </c>
      <c r="M3715" s="239" t="s">
        <v>887</v>
      </c>
    </row>
    <row r="3716" spans="1:13" x14ac:dyDescent="0.35">
      <c r="A3716" s="237" t="s">
        <v>1588</v>
      </c>
      <c r="B3716" s="237" t="s">
        <v>1589</v>
      </c>
      <c r="C3716" s="237" t="s">
        <v>542</v>
      </c>
      <c r="D3716" s="237" t="s">
        <v>779</v>
      </c>
      <c r="E3716" s="237">
        <v>5589716</v>
      </c>
      <c r="F3716" s="237" t="s">
        <v>6230</v>
      </c>
      <c r="G3716" s="237" t="s">
        <v>22</v>
      </c>
      <c r="H3716" s="237">
        <v>3</v>
      </c>
      <c r="I3716" s="237" t="s">
        <v>6231</v>
      </c>
      <c r="J3716" s="237" t="s">
        <v>6232</v>
      </c>
      <c r="K3716" s="237" t="s">
        <v>6233</v>
      </c>
      <c r="L3716" s="238">
        <v>44656</v>
      </c>
      <c r="M3716" s="237" t="s">
        <v>887</v>
      </c>
    </row>
    <row r="3717" spans="1:13" x14ac:dyDescent="0.35">
      <c r="A3717" s="239" t="s">
        <v>1588</v>
      </c>
      <c r="B3717" s="239" t="s">
        <v>1589</v>
      </c>
      <c r="C3717" s="239" t="s">
        <v>542</v>
      </c>
      <c r="D3717" s="239" t="s">
        <v>682</v>
      </c>
      <c r="E3717" s="239">
        <v>8495649</v>
      </c>
      <c r="F3717" s="239" t="s">
        <v>6234</v>
      </c>
      <c r="G3717" s="239" t="s">
        <v>22</v>
      </c>
      <c r="H3717" s="239">
        <v>3</v>
      </c>
      <c r="I3717" s="239" t="s">
        <v>6235</v>
      </c>
      <c r="J3717" s="239" t="s">
        <v>6236</v>
      </c>
      <c r="K3717" s="239" t="s">
        <v>6237</v>
      </c>
      <c r="L3717" s="240">
        <v>44656</v>
      </c>
      <c r="M3717" s="239" t="s">
        <v>887</v>
      </c>
    </row>
    <row r="3718" spans="1:13" x14ac:dyDescent="0.35">
      <c r="A3718" s="237" t="s">
        <v>1588</v>
      </c>
      <c r="B3718" s="237" t="s">
        <v>1589</v>
      </c>
      <c r="C3718" s="237" t="s">
        <v>542</v>
      </c>
      <c r="D3718" s="237" t="s">
        <v>702</v>
      </c>
      <c r="E3718" s="237">
        <v>2756861</v>
      </c>
      <c r="F3718" s="237" t="s">
        <v>6230</v>
      </c>
      <c r="G3718" s="237" t="s">
        <v>22</v>
      </c>
      <c r="H3718" s="237">
        <v>3</v>
      </c>
      <c r="I3718" s="237" t="s">
        <v>6238</v>
      </c>
      <c r="J3718" s="237" t="s">
        <v>6239</v>
      </c>
      <c r="K3718" s="237" t="s">
        <v>6240</v>
      </c>
      <c r="L3718" s="238">
        <v>44656</v>
      </c>
      <c r="M3718" s="237" t="s">
        <v>887</v>
      </c>
    </row>
    <row r="3719" spans="1:13" x14ac:dyDescent="0.35">
      <c r="A3719" s="239" t="s">
        <v>1588</v>
      </c>
      <c r="B3719" s="239" t="s">
        <v>1589</v>
      </c>
      <c r="C3719" s="239" t="s">
        <v>542</v>
      </c>
      <c r="D3719" s="239" t="s">
        <v>696</v>
      </c>
      <c r="E3719" s="239">
        <v>34985945</v>
      </c>
      <c r="F3719" s="239" t="s">
        <v>6230</v>
      </c>
      <c r="G3719" s="239" t="s">
        <v>22</v>
      </c>
      <c r="H3719" s="239">
        <v>3</v>
      </c>
      <c r="I3719" s="239" t="s">
        <v>6238</v>
      </c>
      <c r="J3719" s="239" t="s">
        <v>6241</v>
      </c>
      <c r="K3719" s="239" t="s">
        <v>6242</v>
      </c>
      <c r="L3719" s="240">
        <v>44656</v>
      </c>
      <c r="M3719" s="239" t="s">
        <v>887</v>
      </c>
    </row>
    <row r="3720" spans="1:13" x14ac:dyDescent="0.35">
      <c r="A3720" s="237" t="s">
        <v>1588</v>
      </c>
      <c r="B3720" s="237" t="s">
        <v>1589</v>
      </c>
      <c r="C3720" s="237" t="s">
        <v>542</v>
      </c>
      <c r="D3720" s="237" t="s">
        <v>706</v>
      </c>
      <c r="E3720" s="237">
        <v>2832855</v>
      </c>
      <c r="F3720" s="237" t="s">
        <v>6230</v>
      </c>
      <c r="G3720" s="237" t="s">
        <v>22</v>
      </c>
      <c r="H3720" s="237">
        <v>3</v>
      </c>
      <c r="I3720" s="237" t="s">
        <v>6238</v>
      </c>
      <c r="J3720" s="237" t="s">
        <v>6243</v>
      </c>
      <c r="K3720" s="237" t="s">
        <v>6244</v>
      </c>
      <c r="L3720" s="238">
        <v>44656</v>
      </c>
      <c r="M3720" s="237" t="s">
        <v>887</v>
      </c>
    </row>
    <row r="3721" spans="1:13" x14ac:dyDescent="0.35">
      <c r="A3721" s="239" t="s">
        <v>1588</v>
      </c>
      <c r="B3721" s="239" t="s">
        <v>1589</v>
      </c>
      <c r="C3721" s="239" t="s">
        <v>542</v>
      </c>
      <c r="D3721" s="239" t="s">
        <v>698</v>
      </c>
      <c r="E3721" s="239">
        <v>2232196</v>
      </c>
      <c r="F3721" s="239" t="s">
        <v>6230</v>
      </c>
      <c r="G3721" s="239" t="s">
        <v>22</v>
      </c>
      <c r="H3721" s="239">
        <v>3</v>
      </c>
      <c r="I3721" s="239" t="s">
        <v>6238</v>
      </c>
      <c r="J3721" s="239" t="s">
        <v>6245</v>
      </c>
      <c r="K3721" s="239" t="s">
        <v>6246</v>
      </c>
      <c r="L3721" s="240">
        <v>44656</v>
      </c>
      <c r="M3721" s="239" t="s">
        <v>887</v>
      </c>
    </row>
    <row r="3722" spans="1:13" x14ac:dyDescent="0.35">
      <c r="A3722" s="237" t="s">
        <v>1588</v>
      </c>
      <c r="B3722" s="237" t="s">
        <v>1589</v>
      </c>
      <c r="C3722" s="237" t="s">
        <v>542</v>
      </c>
      <c r="D3722" s="237" t="s">
        <v>704</v>
      </c>
      <c r="E3722" s="237">
        <v>379117</v>
      </c>
      <c r="F3722" s="237" t="s">
        <v>6230</v>
      </c>
      <c r="G3722" s="237" t="s">
        <v>22</v>
      </c>
      <c r="H3722" s="237">
        <v>3</v>
      </c>
      <c r="I3722" s="237" t="s">
        <v>6238</v>
      </c>
      <c r="J3722" s="237" t="s">
        <v>6245</v>
      </c>
      <c r="K3722" s="237" t="s">
        <v>6247</v>
      </c>
      <c r="L3722" s="238">
        <v>44656</v>
      </c>
      <c r="M3722" s="237" t="s">
        <v>887</v>
      </c>
    </row>
    <row r="3723" spans="1:13" x14ac:dyDescent="0.35">
      <c r="A3723" s="239" t="s">
        <v>1588</v>
      </c>
      <c r="B3723" s="239" t="s">
        <v>1589</v>
      </c>
      <c r="C3723" s="239" t="s">
        <v>542</v>
      </c>
      <c r="D3723" s="239" t="s">
        <v>692</v>
      </c>
      <c r="E3723" s="239">
        <v>145549</v>
      </c>
      <c r="F3723" s="239" t="s">
        <v>6230</v>
      </c>
      <c r="G3723" s="239" t="s">
        <v>22</v>
      </c>
      <c r="H3723" s="239">
        <v>3</v>
      </c>
      <c r="I3723" s="239" t="s">
        <v>6238</v>
      </c>
      <c r="J3723" s="239" t="s">
        <v>6245</v>
      </c>
      <c r="K3723" s="239" t="s">
        <v>6248</v>
      </c>
      <c r="L3723" s="240">
        <v>44656</v>
      </c>
      <c r="M3723" s="239" t="s">
        <v>887</v>
      </c>
    </row>
    <row r="3724" spans="1:13" x14ac:dyDescent="0.35">
      <c r="A3724" s="237" t="s">
        <v>540</v>
      </c>
      <c r="B3724" s="237" t="s">
        <v>541</v>
      </c>
      <c r="C3724" s="237" t="s">
        <v>542</v>
      </c>
      <c r="D3724" s="237" t="s">
        <v>875</v>
      </c>
      <c r="E3724" s="237">
        <v>41190658</v>
      </c>
      <c r="F3724" s="237" t="s">
        <v>6218</v>
      </c>
      <c r="G3724" s="237" t="s">
        <v>50</v>
      </c>
      <c r="H3724" s="237">
        <v>1</v>
      </c>
      <c r="I3724" s="237" t="s">
        <v>6219</v>
      </c>
      <c r="J3724" s="237" t="s">
        <v>6220</v>
      </c>
      <c r="K3724" s="237" t="s">
        <v>6249</v>
      </c>
      <c r="L3724" s="238">
        <v>44656</v>
      </c>
      <c r="M3724" s="237" t="s">
        <v>887</v>
      </c>
    </row>
    <row r="3725" spans="1:13" x14ac:dyDescent="0.35">
      <c r="A3725" s="239" t="s">
        <v>540</v>
      </c>
      <c r="B3725" s="239" t="s">
        <v>541</v>
      </c>
      <c r="C3725" s="239" t="s">
        <v>542</v>
      </c>
      <c r="D3725" s="239" t="s">
        <v>242</v>
      </c>
      <c r="E3725" s="239">
        <v>383312</v>
      </c>
      <c r="F3725" s="239" t="s">
        <v>6222</v>
      </c>
      <c r="G3725" s="239" t="s">
        <v>25</v>
      </c>
      <c r="H3725" s="239">
        <v>2</v>
      </c>
      <c r="I3725" s="239" t="s">
        <v>6223</v>
      </c>
      <c r="J3725" s="239" t="s">
        <v>6224</v>
      </c>
      <c r="K3725" s="239" t="s">
        <v>6250</v>
      </c>
      <c r="L3725" s="240">
        <v>44656</v>
      </c>
      <c r="M3725" s="239" t="s">
        <v>887</v>
      </c>
    </row>
    <row r="3726" spans="1:13" x14ac:dyDescent="0.35">
      <c r="A3726" s="237" t="s">
        <v>540</v>
      </c>
      <c r="B3726" s="237" t="s">
        <v>541</v>
      </c>
      <c r="C3726" s="237" t="s">
        <v>542</v>
      </c>
      <c r="D3726" s="237" t="s">
        <v>784</v>
      </c>
      <c r="E3726" s="237">
        <v>40575661</v>
      </c>
      <c r="F3726" s="237" t="s">
        <v>6226</v>
      </c>
      <c r="G3726" s="237" t="s">
        <v>22</v>
      </c>
      <c r="H3726" s="237">
        <v>3</v>
      </c>
      <c r="I3726" s="237" t="s">
        <v>6227</v>
      </c>
      <c r="J3726" s="237" t="s">
        <v>6251</v>
      </c>
      <c r="K3726" s="237" t="s">
        <v>6252</v>
      </c>
      <c r="L3726" s="238">
        <v>44656</v>
      </c>
      <c r="M3726" s="237" t="s">
        <v>887</v>
      </c>
    </row>
    <row r="3727" spans="1:13" x14ac:dyDescent="0.35">
      <c r="A3727" s="239" t="s">
        <v>540</v>
      </c>
      <c r="B3727" s="239" t="s">
        <v>541</v>
      </c>
      <c r="C3727" s="239" t="s">
        <v>542</v>
      </c>
      <c r="D3727" s="239" t="s">
        <v>779</v>
      </c>
      <c r="E3727" s="239">
        <v>5300000</v>
      </c>
      <c r="F3727" s="239" t="s">
        <v>6253</v>
      </c>
      <c r="G3727" s="239" t="s">
        <v>22</v>
      </c>
      <c r="H3727" s="239">
        <v>3</v>
      </c>
      <c r="I3727" s="239" t="s">
        <v>6254</v>
      </c>
      <c r="J3727" s="239" t="s">
        <v>6255</v>
      </c>
      <c r="K3727" s="239" t="s">
        <v>6256</v>
      </c>
      <c r="L3727" s="240">
        <v>44656</v>
      </c>
      <c r="M3727" s="239" t="s">
        <v>887</v>
      </c>
    </row>
    <row r="3728" spans="1:13" x14ac:dyDescent="0.35">
      <c r="A3728" s="237" t="s">
        <v>540</v>
      </c>
      <c r="B3728" s="237" t="s">
        <v>541</v>
      </c>
      <c r="C3728" s="237" t="s">
        <v>542</v>
      </c>
      <c r="D3728" s="237" t="s">
        <v>682</v>
      </c>
      <c r="E3728" s="237">
        <v>8238788</v>
      </c>
      <c r="F3728" s="237" t="s">
        <v>6257</v>
      </c>
      <c r="G3728" s="237" t="s">
        <v>25</v>
      </c>
      <c r="H3728" s="237">
        <v>2</v>
      </c>
      <c r="I3728" s="237" t="s">
        <v>6258</v>
      </c>
      <c r="J3728" s="237" t="s">
        <v>6259</v>
      </c>
      <c r="K3728" s="237" t="s">
        <v>6260</v>
      </c>
      <c r="L3728" s="238">
        <v>44656</v>
      </c>
      <c r="M3728" s="237" t="s">
        <v>887</v>
      </c>
    </row>
    <row r="3729" spans="1:13" x14ac:dyDescent="0.35">
      <c r="A3729" s="239" t="s">
        <v>540</v>
      </c>
      <c r="B3729" s="239" t="s">
        <v>541</v>
      </c>
      <c r="C3729" s="239" t="s">
        <v>542</v>
      </c>
      <c r="D3729" s="239" t="s">
        <v>702</v>
      </c>
      <c r="E3729" s="239">
        <v>2500000</v>
      </c>
      <c r="F3729" s="239" t="s">
        <v>6253</v>
      </c>
      <c r="G3729" s="239" t="s">
        <v>50</v>
      </c>
      <c r="H3729" s="239">
        <v>1</v>
      </c>
      <c r="I3729" s="239" t="s">
        <v>6254</v>
      </c>
      <c r="J3729" s="239" t="s">
        <v>6261</v>
      </c>
      <c r="K3729" s="239" t="s">
        <v>6262</v>
      </c>
      <c r="L3729" s="240">
        <v>44656</v>
      </c>
      <c r="M3729" s="239" t="s">
        <v>887</v>
      </c>
    </row>
    <row r="3730" spans="1:13" x14ac:dyDescent="0.35">
      <c r="A3730" s="237" t="s">
        <v>540</v>
      </c>
      <c r="B3730" s="237" t="s">
        <v>541</v>
      </c>
      <c r="C3730" s="237" t="s">
        <v>542</v>
      </c>
      <c r="D3730" s="237" t="s">
        <v>696</v>
      </c>
      <c r="E3730" s="237">
        <v>35275661</v>
      </c>
      <c r="F3730" s="237" t="s">
        <v>6253</v>
      </c>
      <c r="G3730" s="237" t="s">
        <v>50</v>
      </c>
      <c r="H3730" s="237">
        <v>1</v>
      </c>
      <c r="I3730" s="237" t="s">
        <v>6254</v>
      </c>
      <c r="J3730" s="237" t="s">
        <v>6263</v>
      </c>
      <c r="K3730" s="237" t="s">
        <v>6264</v>
      </c>
      <c r="L3730" s="238">
        <v>44656</v>
      </c>
      <c r="M3730" s="237" t="s">
        <v>887</v>
      </c>
    </row>
    <row r="3731" spans="1:13" x14ac:dyDescent="0.35">
      <c r="A3731" s="239" t="s">
        <v>540</v>
      </c>
      <c r="B3731" s="239" t="s">
        <v>541</v>
      </c>
      <c r="C3731" s="239" t="s">
        <v>542</v>
      </c>
      <c r="D3731" s="239" t="s">
        <v>706</v>
      </c>
      <c r="E3731" s="239">
        <v>2800000</v>
      </c>
      <c r="F3731" s="239" t="s">
        <v>6253</v>
      </c>
      <c r="G3731" s="239" t="s">
        <v>50</v>
      </c>
      <c r="H3731" s="239">
        <v>1</v>
      </c>
      <c r="I3731" s="239" t="s">
        <v>6254</v>
      </c>
      <c r="J3731" s="239" t="s">
        <v>6265</v>
      </c>
      <c r="K3731" s="239" t="s">
        <v>6266</v>
      </c>
      <c r="L3731" s="240">
        <v>44656</v>
      </c>
      <c r="M3731" s="239" t="s">
        <v>887</v>
      </c>
    </row>
    <row r="3732" spans="1:13" x14ac:dyDescent="0.35">
      <c r="A3732" s="237" t="s">
        <v>540</v>
      </c>
      <c r="B3732" s="237" t="s">
        <v>541</v>
      </c>
      <c r="C3732" s="237" t="s">
        <v>542</v>
      </c>
      <c r="D3732" s="237" t="s">
        <v>698</v>
      </c>
      <c r="E3732" s="237">
        <v>2150000</v>
      </c>
      <c r="F3732" s="237" t="s">
        <v>6253</v>
      </c>
      <c r="G3732" s="237" t="s">
        <v>50</v>
      </c>
      <c r="H3732" s="237">
        <v>1</v>
      </c>
      <c r="I3732" s="237" t="s">
        <v>6254</v>
      </c>
      <c r="J3732" s="237" t="s">
        <v>6267</v>
      </c>
      <c r="K3732" s="237" t="s">
        <v>6268</v>
      </c>
      <c r="L3732" s="238">
        <v>44656</v>
      </c>
      <c r="M3732" s="237" t="s">
        <v>887</v>
      </c>
    </row>
    <row r="3733" spans="1:13" x14ac:dyDescent="0.35">
      <c r="A3733" s="239" t="s">
        <v>540</v>
      </c>
      <c r="B3733" s="239" t="s">
        <v>541</v>
      </c>
      <c r="C3733" s="239" t="s">
        <v>542</v>
      </c>
      <c r="D3733" s="239" t="s">
        <v>704</v>
      </c>
      <c r="E3733" s="239">
        <v>225000</v>
      </c>
      <c r="F3733" s="239" t="s">
        <v>6253</v>
      </c>
      <c r="G3733" s="239" t="s">
        <v>50</v>
      </c>
      <c r="H3733" s="239">
        <v>1</v>
      </c>
      <c r="I3733" s="239" t="s">
        <v>6254</v>
      </c>
      <c r="J3733" s="239" t="s">
        <v>6267</v>
      </c>
      <c r="K3733" s="239" t="s">
        <v>6269</v>
      </c>
      <c r="L3733" s="240">
        <v>44656</v>
      </c>
      <c r="M3733" s="239" t="s">
        <v>887</v>
      </c>
    </row>
    <row r="3734" spans="1:13" x14ac:dyDescent="0.35">
      <c r="A3734" s="237" t="s">
        <v>540</v>
      </c>
      <c r="B3734" s="237" t="s">
        <v>541</v>
      </c>
      <c r="C3734" s="237" t="s">
        <v>542</v>
      </c>
      <c r="D3734" s="237" t="s">
        <v>692</v>
      </c>
      <c r="E3734" s="237">
        <v>125000</v>
      </c>
      <c r="F3734" s="237" t="s">
        <v>6253</v>
      </c>
      <c r="G3734" s="237" t="s">
        <v>50</v>
      </c>
      <c r="H3734" s="237">
        <v>1</v>
      </c>
      <c r="I3734" s="237" t="s">
        <v>6254</v>
      </c>
      <c r="J3734" s="237" t="s">
        <v>6267</v>
      </c>
      <c r="K3734" s="237" t="s">
        <v>6270</v>
      </c>
      <c r="L3734" s="238">
        <v>44656</v>
      </c>
      <c r="M3734" s="237" t="s">
        <v>887</v>
      </c>
    </row>
    <row r="3735" spans="1:13" x14ac:dyDescent="0.35">
      <c r="A3735" s="239" t="s">
        <v>546</v>
      </c>
      <c r="B3735" s="239" t="s">
        <v>547</v>
      </c>
      <c r="C3735" s="239" t="s">
        <v>542</v>
      </c>
      <c r="D3735" s="239" t="s">
        <v>875</v>
      </c>
      <c r="E3735" s="239">
        <v>41190658</v>
      </c>
      <c r="F3735" s="239" t="s">
        <v>6218</v>
      </c>
      <c r="G3735" s="239" t="s">
        <v>50</v>
      </c>
      <c r="H3735" s="239">
        <v>1</v>
      </c>
      <c r="I3735" s="239" t="s">
        <v>6219</v>
      </c>
      <c r="J3735" s="239" t="s">
        <v>6220</v>
      </c>
      <c r="K3735" s="239" t="s">
        <v>6271</v>
      </c>
      <c r="L3735" s="240">
        <v>44656</v>
      </c>
      <c r="M3735" s="239" t="s">
        <v>887</v>
      </c>
    </row>
    <row r="3736" spans="1:13" x14ac:dyDescent="0.35">
      <c r="A3736" s="237" t="s">
        <v>546</v>
      </c>
      <c r="B3736" s="237" t="s">
        <v>547</v>
      </c>
      <c r="C3736" s="237" t="s">
        <v>542</v>
      </c>
      <c r="D3736" s="237" t="s">
        <v>242</v>
      </c>
      <c r="E3736" s="237">
        <v>40643</v>
      </c>
      <c r="F3736" s="237" t="s">
        <v>6272</v>
      </c>
      <c r="G3736" s="237" t="s">
        <v>25</v>
      </c>
      <c r="H3736" s="237">
        <v>2</v>
      </c>
      <c r="I3736" s="237" t="s">
        <v>6273</v>
      </c>
      <c r="J3736" s="237" t="s">
        <v>6274</v>
      </c>
      <c r="K3736" s="237" t="s">
        <v>6275</v>
      </c>
      <c r="L3736" s="238">
        <v>44656</v>
      </c>
      <c r="M3736" s="237" t="s">
        <v>887</v>
      </c>
    </row>
    <row r="3737" spans="1:13" x14ac:dyDescent="0.35">
      <c r="A3737" s="239" t="s">
        <v>546</v>
      </c>
      <c r="B3737" s="239" t="s">
        <v>547</v>
      </c>
      <c r="C3737" s="239" t="s">
        <v>542</v>
      </c>
      <c r="D3737" s="239" t="s">
        <v>784</v>
      </c>
      <c r="E3737" s="239">
        <v>5149608</v>
      </c>
      <c r="F3737" s="239" t="s">
        <v>6276</v>
      </c>
      <c r="G3737" s="239" t="s">
        <v>22</v>
      </c>
      <c r="H3737" s="239">
        <v>3</v>
      </c>
      <c r="I3737" s="239" t="s">
        <v>6277</v>
      </c>
      <c r="J3737" s="239" t="s">
        <v>6278</v>
      </c>
      <c r="K3737" s="239" t="s">
        <v>6279</v>
      </c>
      <c r="L3737" s="240">
        <v>44656</v>
      </c>
      <c r="M3737" s="239" t="s">
        <v>887</v>
      </c>
    </row>
    <row r="3738" spans="1:13" x14ac:dyDescent="0.35">
      <c r="A3738" s="237" t="s">
        <v>546</v>
      </c>
      <c r="B3738" s="237" t="s">
        <v>547</v>
      </c>
      <c r="C3738" s="237" t="s">
        <v>542</v>
      </c>
      <c r="D3738" s="237" t="s">
        <v>779</v>
      </c>
      <c r="E3738" s="237">
        <v>521654</v>
      </c>
      <c r="F3738" s="237" t="s">
        <v>6280</v>
      </c>
      <c r="G3738" s="237" t="s">
        <v>25</v>
      </c>
      <c r="H3738" s="237">
        <v>2</v>
      </c>
      <c r="I3738" s="237" t="s">
        <v>6281</v>
      </c>
      <c r="J3738" s="237" t="s">
        <v>6282</v>
      </c>
      <c r="K3738" s="237" t="s">
        <v>6283</v>
      </c>
      <c r="L3738" s="238">
        <v>44656</v>
      </c>
      <c r="M3738" s="237" t="s">
        <v>887</v>
      </c>
    </row>
    <row r="3739" spans="1:13" x14ac:dyDescent="0.35">
      <c r="A3739" s="239" t="s">
        <v>546</v>
      </c>
      <c r="B3739" s="239" t="s">
        <v>547</v>
      </c>
      <c r="C3739" s="239" t="s">
        <v>542</v>
      </c>
      <c r="D3739" s="239" t="s">
        <v>682</v>
      </c>
      <c r="E3739" s="239">
        <v>256861</v>
      </c>
      <c r="F3739" s="239" t="s">
        <v>6284</v>
      </c>
      <c r="G3739" s="239" t="s">
        <v>25</v>
      </c>
      <c r="H3739" s="239">
        <v>2</v>
      </c>
      <c r="I3739" s="239" t="s">
        <v>6285</v>
      </c>
      <c r="J3739" s="239" t="s">
        <v>6286</v>
      </c>
      <c r="K3739" s="239" t="s">
        <v>6287</v>
      </c>
      <c r="L3739" s="240">
        <v>44656</v>
      </c>
      <c r="M3739" s="239" t="s">
        <v>887</v>
      </c>
    </row>
    <row r="3740" spans="1:13" x14ac:dyDescent="0.35">
      <c r="A3740" s="237" t="s">
        <v>546</v>
      </c>
      <c r="B3740" s="237" t="s">
        <v>547</v>
      </c>
      <c r="C3740" s="237" t="s">
        <v>542</v>
      </c>
      <c r="D3740" s="237" t="s">
        <v>57</v>
      </c>
      <c r="E3740" s="237" t="s">
        <v>17</v>
      </c>
      <c r="F3740" s="237" t="s">
        <v>1196</v>
      </c>
      <c r="G3740" s="237" t="s">
        <v>17</v>
      </c>
      <c r="H3740" s="237" t="s">
        <v>17</v>
      </c>
      <c r="I3740" s="237" t="s">
        <v>1196</v>
      </c>
      <c r="J3740" s="237" t="s">
        <v>1196</v>
      </c>
      <c r="K3740" s="237" t="s">
        <v>6288</v>
      </c>
      <c r="L3740" s="238">
        <v>44656</v>
      </c>
      <c r="M3740" s="237" t="s">
        <v>887</v>
      </c>
    </row>
    <row r="3741" spans="1:13" x14ac:dyDescent="0.35">
      <c r="A3741" s="239" t="s">
        <v>546</v>
      </c>
      <c r="B3741" s="239" t="s">
        <v>547</v>
      </c>
      <c r="C3741" s="239" t="s">
        <v>542</v>
      </c>
      <c r="D3741" s="239" t="s">
        <v>702</v>
      </c>
      <c r="E3741" s="239">
        <v>488799</v>
      </c>
      <c r="F3741" s="239" t="s">
        <v>6280</v>
      </c>
      <c r="G3741" s="239" t="s">
        <v>25</v>
      </c>
      <c r="H3741" s="239">
        <v>2</v>
      </c>
      <c r="I3741" s="239" t="s">
        <v>6281</v>
      </c>
      <c r="J3741" s="239" t="s">
        <v>6289</v>
      </c>
      <c r="K3741" s="239" t="s">
        <v>6290</v>
      </c>
      <c r="L3741" s="240">
        <v>44656</v>
      </c>
      <c r="M3741" s="239" t="s">
        <v>887</v>
      </c>
    </row>
    <row r="3742" spans="1:13" x14ac:dyDescent="0.35">
      <c r="A3742" s="237" t="s">
        <v>546</v>
      </c>
      <c r="B3742" s="237" t="s">
        <v>547</v>
      </c>
      <c r="C3742" s="237" t="s">
        <v>542</v>
      </c>
      <c r="D3742" s="237" t="s">
        <v>696</v>
      </c>
      <c r="E3742" s="237">
        <v>4627954</v>
      </c>
      <c r="F3742" s="237" t="s">
        <v>6291</v>
      </c>
      <c r="G3742" s="237" t="s">
        <v>22</v>
      </c>
      <c r="H3742" s="237">
        <v>3</v>
      </c>
      <c r="I3742" s="237" t="s">
        <v>6292</v>
      </c>
      <c r="J3742" s="237" t="s">
        <v>6293</v>
      </c>
      <c r="K3742" s="237" t="s">
        <v>6294</v>
      </c>
      <c r="L3742" s="238">
        <v>44656</v>
      </c>
      <c r="M3742" s="237" t="s">
        <v>887</v>
      </c>
    </row>
    <row r="3743" spans="1:13" x14ac:dyDescent="0.35">
      <c r="A3743" s="239" t="s">
        <v>546</v>
      </c>
      <c r="B3743" s="239" t="s">
        <v>547</v>
      </c>
      <c r="C3743" s="239" t="s">
        <v>542</v>
      </c>
      <c r="D3743" s="239" t="s">
        <v>706</v>
      </c>
      <c r="E3743" s="239">
        <v>32855</v>
      </c>
      <c r="F3743" s="239" t="s">
        <v>6291</v>
      </c>
      <c r="G3743" s="239" t="s">
        <v>22</v>
      </c>
      <c r="H3743" s="239">
        <v>3</v>
      </c>
      <c r="I3743" s="239" t="s">
        <v>6292</v>
      </c>
      <c r="J3743" s="239" t="s">
        <v>6295</v>
      </c>
      <c r="K3743" s="239" t="s">
        <v>6296</v>
      </c>
      <c r="L3743" s="240">
        <v>44656</v>
      </c>
      <c r="M3743" s="239" t="s">
        <v>887</v>
      </c>
    </row>
    <row r="3744" spans="1:13" x14ac:dyDescent="0.35">
      <c r="A3744" s="237" t="s">
        <v>546</v>
      </c>
      <c r="B3744" s="237" t="s">
        <v>547</v>
      </c>
      <c r="C3744" s="237" t="s">
        <v>542</v>
      </c>
      <c r="D3744" s="237" t="s">
        <v>698</v>
      </c>
      <c r="E3744" s="237">
        <v>314134</v>
      </c>
      <c r="F3744" s="237" t="s">
        <v>6291</v>
      </c>
      <c r="G3744" s="237" t="s">
        <v>22</v>
      </c>
      <c r="H3744" s="237">
        <v>3</v>
      </c>
      <c r="I3744" s="237" t="s">
        <v>6292</v>
      </c>
      <c r="J3744" s="237" t="s">
        <v>6297</v>
      </c>
      <c r="K3744" s="237" t="s">
        <v>6298</v>
      </c>
      <c r="L3744" s="238">
        <v>44656</v>
      </c>
      <c r="M3744" s="237" t="s">
        <v>887</v>
      </c>
    </row>
    <row r="3745" spans="1:13" x14ac:dyDescent="0.35">
      <c r="A3745" s="239" t="s">
        <v>546</v>
      </c>
      <c r="B3745" s="239" t="s">
        <v>547</v>
      </c>
      <c r="C3745" s="239" t="s">
        <v>542</v>
      </c>
      <c r="D3745" s="239" t="s">
        <v>704</v>
      </c>
      <c r="E3745" s="239">
        <v>154117</v>
      </c>
      <c r="F3745" s="239" t="s">
        <v>6291</v>
      </c>
      <c r="G3745" s="239" t="s">
        <v>22</v>
      </c>
      <c r="H3745" s="239">
        <v>3</v>
      </c>
      <c r="I3745" s="239" t="s">
        <v>6292</v>
      </c>
      <c r="J3745" s="239" t="s">
        <v>6297</v>
      </c>
      <c r="K3745" s="239" t="s">
        <v>6299</v>
      </c>
      <c r="L3745" s="240">
        <v>44656</v>
      </c>
      <c r="M3745" s="239" t="s">
        <v>887</v>
      </c>
    </row>
    <row r="3746" spans="1:13" x14ac:dyDescent="0.35">
      <c r="A3746" s="237" t="s">
        <v>546</v>
      </c>
      <c r="B3746" s="237" t="s">
        <v>547</v>
      </c>
      <c r="C3746" s="237" t="s">
        <v>542</v>
      </c>
      <c r="D3746" s="237" t="s">
        <v>692</v>
      </c>
      <c r="E3746" s="237">
        <v>20549</v>
      </c>
      <c r="F3746" s="237" t="s">
        <v>6291</v>
      </c>
      <c r="G3746" s="237" t="s">
        <v>22</v>
      </c>
      <c r="H3746" s="237">
        <v>3</v>
      </c>
      <c r="I3746" s="237" t="s">
        <v>6292</v>
      </c>
      <c r="J3746" s="237" t="s">
        <v>6297</v>
      </c>
      <c r="K3746" s="237" t="s">
        <v>6300</v>
      </c>
      <c r="L3746" s="238">
        <v>44656</v>
      </c>
      <c r="M3746" s="237" t="s">
        <v>887</v>
      </c>
    </row>
    <row r="3747" spans="1:13" x14ac:dyDescent="0.35">
      <c r="A3747" s="239" t="s">
        <v>214</v>
      </c>
      <c r="B3747" s="239" t="s">
        <v>215</v>
      </c>
      <c r="C3747" s="239" t="s">
        <v>216</v>
      </c>
      <c r="D3747" s="239" t="s">
        <v>702</v>
      </c>
      <c r="E3747" s="239">
        <v>2356049</v>
      </c>
      <c r="F3747" s="239" t="s">
        <v>4640</v>
      </c>
      <c r="G3747" s="239" t="s">
        <v>50</v>
      </c>
      <c r="H3747" s="239">
        <v>1</v>
      </c>
      <c r="I3747" s="239" t="s">
        <v>4641</v>
      </c>
      <c r="J3747" s="239" t="s">
        <v>6301</v>
      </c>
      <c r="K3747" s="239" t="s">
        <v>6302</v>
      </c>
      <c r="L3747" s="240">
        <v>44656</v>
      </c>
      <c r="M3747" s="239" t="s">
        <v>887</v>
      </c>
    </row>
    <row r="3748" spans="1:13" x14ac:dyDescent="0.35">
      <c r="A3748" s="237" t="s">
        <v>214</v>
      </c>
      <c r="B3748" s="237" t="s">
        <v>215</v>
      </c>
      <c r="C3748" s="237" t="s">
        <v>216</v>
      </c>
      <c r="D3748" s="237" t="s">
        <v>696</v>
      </c>
      <c r="E3748" s="237">
        <v>642559</v>
      </c>
      <c r="F3748" s="237" t="s">
        <v>4640</v>
      </c>
      <c r="G3748" s="237" t="s">
        <v>50</v>
      </c>
      <c r="H3748" s="237">
        <v>1</v>
      </c>
      <c r="I3748" s="237" t="s">
        <v>4641</v>
      </c>
      <c r="J3748" s="237" t="s">
        <v>6301</v>
      </c>
      <c r="K3748" s="237" t="s">
        <v>6303</v>
      </c>
      <c r="L3748" s="238">
        <v>44656</v>
      </c>
      <c r="M3748" s="237" t="s">
        <v>887</v>
      </c>
    </row>
    <row r="3749" spans="1:13" x14ac:dyDescent="0.35">
      <c r="A3749" s="239" t="s">
        <v>214</v>
      </c>
      <c r="B3749" s="239" t="s">
        <v>215</v>
      </c>
      <c r="C3749" s="239" t="s">
        <v>216</v>
      </c>
      <c r="D3749" s="239" t="s">
        <v>706</v>
      </c>
      <c r="E3749" s="239">
        <v>2356049</v>
      </c>
      <c r="F3749" s="239" t="s">
        <v>4640</v>
      </c>
      <c r="G3749" s="239" t="s">
        <v>50</v>
      </c>
      <c r="H3749" s="239">
        <v>1</v>
      </c>
      <c r="I3749" s="239" t="s">
        <v>4641</v>
      </c>
      <c r="J3749" s="239" t="s">
        <v>6301</v>
      </c>
      <c r="K3749" s="239" t="s">
        <v>6304</v>
      </c>
      <c r="L3749" s="240">
        <v>44656</v>
      </c>
      <c r="M3749" s="239" t="s">
        <v>887</v>
      </c>
    </row>
    <row r="3750" spans="1:13" x14ac:dyDescent="0.35">
      <c r="A3750" s="237" t="s">
        <v>214</v>
      </c>
      <c r="B3750" s="237" t="s">
        <v>215</v>
      </c>
      <c r="C3750" s="237" t="s">
        <v>216</v>
      </c>
      <c r="D3750" s="237" t="s">
        <v>698</v>
      </c>
      <c r="E3750" s="237">
        <v>2034769</v>
      </c>
      <c r="F3750" s="237" t="s">
        <v>4640</v>
      </c>
      <c r="G3750" s="237" t="s">
        <v>50</v>
      </c>
      <c r="H3750" s="237">
        <v>1</v>
      </c>
      <c r="I3750" s="237" t="s">
        <v>4641</v>
      </c>
      <c r="J3750" s="237" t="s">
        <v>6301</v>
      </c>
      <c r="K3750" s="237" t="s">
        <v>6305</v>
      </c>
      <c r="L3750" s="238">
        <v>44656</v>
      </c>
      <c r="M3750" s="237" t="s">
        <v>887</v>
      </c>
    </row>
    <row r="3751" spans="1:13" x14ac:dyDescent="0.35">
      <c r="A3751" s="239" t="s">
        <v>214</v>
      </c>
      <c r="B3751" s="239" t="s">
        <v>215</v>
      </c>
      <c r="C3751" s="239" t="s">
        <v>216</v>
      </c>
      <c r="D3751" s="239" t="s">
        <v>704</v>
      </c>
      <c r="E3751" s="239">
        <v>321279</v>
      </c>
      <c r="F3751" s="239" t="s">
        <v>4640</v>
      </c>
      <c r="G3751" s="239" t="s">
        <v>50</v>
      </c>
      <c r="H3751" s="239">
        <v>1</v>
      </c>
      <c r="I3751" s="239" t="s">
        <v>4641</v>
      </c>
      <c r="J3751" s="239" t="s">
        <v>6301</v>
      </c>
      <c r="K3751" s="239" t="s">
        <v>6306</v>
      </c>
      <c r="L3751" s="240">
        <v>44656</v>
      </c>
      <c r="M3751" s="239" t="s">
        <v>887</v>
      </c>
    </row>
    <row r="3752" spans="1:13" x14ac:dyDescent="0.35">
      <c r="A3752" s="237" t="s">
        <v>214</v>
      </c>
      <c r="B3752" s="237" t="s">
        <v>215</v>
      </c>
      <c r="C3752" s="237" t="s">
        <v>216</v>
      </c>
      <c r="D3752" s="237" t="s">
        <v>692</v>
      </c>
      <c r="E3752" s="237">
        <v>0</v>
      </c>
      <c r="F3752" s="237" t="s">
        <v>4640</v>
      </c>
      <c r="G3752" s="237" t="s">
        <v>50</v>
      </c>
      <c r="H3752" s="237">
        <v>1</v>
      </c>
      <c r="I3752" s="237" t="s">
        <v>4641</v>
      </c>
      <c r="J3752" s="237" t="s">
        <v>6301</v>
      </c>
      <c r="K3752" s="237" t="s">
        <v>6307</v>
      </c>
      <c r="L3752" s="238">
        <v>44656</v>
      </c>
      <c r="M3752" s="237" t="s">
        <v>887</v>
      </c>
    </row>
    <row r="3753" spans="1:13" x14ac:dyDescent="0.35">
      <c r="A3753" s="239" t="s">
        <v>1545</v>
      </c>
      <c r="B3753" s="239" t="s">
        <v>1546</v>
      </c>
      <c r="C3753" s="239" t="s">
        <v>1547</v>
      </c>
      <c r="D3753" s="239" t="s">
        <v>779</v>
      </c>
      <c r="E3753" s="239">
        <v>3400000</v>
      </c>
      <c r="F3753" s="239" t="s">
        <v>6308</v>
      </c>
      <c r="G3753" s="239" t="s">
        <v>22</v>
      </c>
      <c r="H3753" s="239">
        <v>3</v>
      </c>
      <c r="I3753" s="239" t="s">
        <v>6309</v>
      </c>
      <c r="J3753" s="239" t="s">
        <v>6310</v>
      </c>
      <c r="K3753" s="239" t="s">
        <v>6311</v>
      </c>
      <c r="L3753" s="240">
        <v>44657</v>
      </c>
      <c r="M3753" s="239" t="s">
        <v>887</v>
      </c>
    </row>
    <row r="3754" spans="1:13" x14ac:dyDescent="0.35">
      <c r="A3754" s="237" t="s">
        <v>1545</v>
      </c>
      <c r="B3754" s="237" t="s">
        <v>1546</v>
      </c>
      <c r="C3754" s="237" t="s">
        <v>1547</v>
      </c>
      <c r="D3754" s="237" t="s">
        <v>682</v>
      </c>
      <c r="E3754" s="237">
        <v>3400000</v>
      </c>
      <c r="F3754" s="237" t="s">
        <v>6308</v>
      </c>
      <c r="G3754" s="237" t="s">
        <v>22</v>
      </c>
      <c r="H3754" s="237">
        <v>3</v>
      </c>
      <c r="I3754" s="237" t="s">
        <v>6309</v>
      </c>
      <c r="J3754" s="237" t="s">
        <v>6312</v>
      </c>
      <c r="K3754" s="237" t="s">
        <v>6313</v>
      </c>
      <c r="L3754" s="238">
        <v>44657</v>
      </c>
      <c r="M3754" s="237" t="s">
        <v>887</v>
      </c>
    </row>
    <row r="3755" spans="1:13" x14ac:dyDescent="0.35">
      <c r="A3755" s="239" t="s">
        <v>1545</v>
      </c>
      <c r="B3755" s="239" t="s">
        <v>1546</v>
      </c>
      <c r="C3755" s="239" t="s">
        <v>1547</v>
      </c>
      <c r="D3755" s="239" t="s">
        <v>57</v>
      </c>
      <c r="E3755" s="239" t="s">
        <v>17</v>
      </c>
      <c r="F3755" s="239" t="s">
        <v>1196</v>
      </c>
      <c r="G3755" s="239" t="s">
        <v>17</v>
      </c>
      <c r="H3755" s="239" t="s">
        <v>17</v>
      </c>
      <c r="I3755" s="239" t="s">
        <v>1196</v>
      </c>
      <c r="J3755" s="239" t="s">
        <v>6314</v>
      </c>
      <c r="K3755" s="239" t="s">
        <v>6315</v>
      </c>
      <c r="L3755" s="240">
        <v>44657</v>
      </c>
      <c r="M3755" s="239" t="s">
        <v>887</v>
      </c>
    </row>
    <row r="3756" spans="1:13" x14ac:dyDescent="0.35">
      <c r="A3756" s="237" t="s">
        <v>1545</v>
      </c>
      <c r="B3756" s="237" t="s">
        <v>1546</v>
      </c>
      <c r="C3756" s="237" t="s">
        <v>1547</v>
      </c>
      <c r="D3756" s="237" t="s">
        <v>702</v>
      </c>
      <c r="E3756" s="237">
        <v>3400000</v>
      </c>
      <c r="F3756" s="237" t="s">
        <v>6308</v>
      </c>
      <c r="G3756" s="237" t="s">
        <v>22</v>
      </c>
      <c r="H3756" s="237">
        <v>3</v>
      </c>
      <c r="I3756" s="237" t="s">
        <v>6316</v>
      </c>
      <c r="J3756" s="237" t="s">
        <v>6317</v>
      </c>
      <c r="K3756" s="237" t="s">
        <v>6318</v>
      </c>
      <c r="L3756" s="238">
        <v>44657</v>
      </c>
      <c r="M3756" s="237" t="s">
        <v>887</v>
      </c>
    </row>
    <row r="3757" spans="1:13" x14ac:dyDescent="0.35">
      <c r="A3757" s="239" t="s">
        <v>1545</v>
      </c>
      <c r="B3757" s="239" t="s">
        <v>1546</v>
      </c>
      <c r="C3757" s="239" t="s">
        <v>1547</v>
      </c>
      <c r="D3757" s="239" t="s">
        <v>696</v>
      </c>
      <c r="E3757" s="239">
        <v>21422988</v>
      </c>
      <c r="F3757" s="239" t="s">
        <v>6308</v>
      </c>
      <c r="G3757" s="239" t="s">
        <v>22</v>
      </c>
      <c r="H3757" s="239">
        <v>3</v>
      </c>
      <c r="I3757" s="239" t="s">
        <v>6316</v>
      </c>
      <c r="J3757" s="239" t="s">
        <v>6317</v>
      </c>
      <c r="K3757" s="239" t="s">
        <v>6319</v>
      </c>
      <c r="L3757" s="240">
        <v>44657</v>
      </c>
      <c r="M3757" s="239" t="s">
        <v>887</v>
      </c>
    </row>
    <row r="3758" spans="1:13" x14ac:dyDescent="0.35">
      <c r="A3758" s="237" t="s">
        <v>1545</v>
      </c>
      <c r="B3758" s="237" t="s">
        <v>1546</v>
      </c>
      <c r="C3758" s="237" t="s">
        <v>1547</v>
      </c>
      <c r="D3758" s="237" t="s">
        <v>706</v>
      </c>
      <c r="E3758" s="237">
        <v>0</v>
      </c>
      <c r="F3758" s="237" t="s">
        <v>6308</v>
      </c>
      <c r="G3758" s="237" t="s">
        <v>22</v>
      </c>
      <c r="H3758" s="237">
        <v>3</v>
      </c>
      <c r="I3758" s="237" t="s">
        <v>6316</v>
      </c>
      <c r="J3758" s="237" t="s">
        <v>6317</v>
      </c>
      <c r="K3758" s="237" t="s">
        <v>6320</v>
      </c>
      <c r="L3758" s="238">
        <v>44657</v>
      </c>
      <c r="M3758" s="237" t="s">
        <v>887</v>
      </c>
    </row>
    <row r="3759" spans="1:13" x14ac:dyDescent="0.35">
      <c r="A3759" s="239" t="s">
        <v>1545</v>
      </c>
      <c r="B3759" s="239" t="s">
        <v>1546</v>
      </c>
      <c r="C3759" s="239" t="s">
        <v>1547</v>
      </c>
      <c r="D3759" s="239" t="s">
        <v>698</v>
      </c>
      <c r="E3759" s="239">
        <v>800000</v>
      </c>
      <c r="F3759" s="239" t="s">
        <v>6308</v>
      </c>
      <c r="G3759" s="239" t="s">
        <v>22</v>
      </c>
      <c r="H3759" s="239">
        <v>3</v>
      </c>
      <c r="I3759" s="239" t="s">
        <v>6316</v>
      </c>
      <c r="J3759" s="239" t="s">
        <v>6317</v>
      </c>
      <c r="K3759" s="239" t="s">
        <v>6321</v>
      </c>
      <c r="L3759" s="240">
        <v>44657</v>
      </c>
      <c r="M3759" s="239" t="s">
        <v>887</v>
      </c>
    </row>
    <row r="3760" spans="1:13" x14ac:dyDescent="0.35">
      <c r="A3760" s="237" t="s">
        <v>1545</v>
      </c>
      <c r="B3760" s="237" t="s">
        <v>1546</v>
      </c>
      <c r="C3760" s="237" t="s">
        <v>1547</v>
      </c>
      <c r="D3760" s="237" t="s">
        <v>704</v>
      </c>
      <c r="E3760" s="237">
        <v>2600000</v>
      </c>
      <c r="F3760" s="237" t="s">
        <v>6308</v>
      </c>
      <c r="G3760" s="237" t="s">
        <v>22</v>
      </c>
      <c r="H3760" s="237">
        <v>3</v>
      </c>
      <c r="I3760" s="237" t="s">
        <v>6316</v>
      </c>
      <c r="J3760" s="237" t="s">
        <v>6317</v>
      </c>
      <c r="K3760" s="237" t="s">
        <v>6322</v>
      </c>
      <c r="L3760" s="238">
        <v>44657</v>
      </c>
      <c r="M3760" s="237" t="s">
        <v>887</v>
      </c>
    </row>
    <row r="3761" spans="1:13" x14ac:dyDescent="0.35">
      <c r="A3761" s="239" t="s">
        <v>1545</v>
      </c>
      <c r="B3761" s="239" t="s">
        <v>1546</v>
      </c>
      <c r="C3761" s="239" t="s">
        <v>1547</v>
      </c>
      <c r="D3761" s="239" t="s">
        <v>692</v>
      </c>
      <c r="E3761" s="239">
        <v>0</v>
      </c>
      <c r="F3761" s="239" t="s">
        <v>6308</v>
      </c>
      <c r="G3761" s="239" t="s">
        <v>22</v>
      </c>
      <c r="H3761" s="239">
        <v>3</v>
      </c>
      <c r="I3761" s="239" t="s">
        <v>6316</v>
      </c>
      <c r="J3761" s="239" t="s">
        <v>6317</v>
      </c>
      <c r="K3761" s="239" t="s">
        <v>6323</v>
      </c>
      <c r="L3761" s="240">
        <v>44657</v>
      </c>
      <c r="M3761" s="239" t="s">
        <v>887</v>
      </c>
    </row>
    <row r="3762" spans="1:13" x14ac:dyDescent="0.35">
      <c r="A3762" s="237" t="s">
        <v>102</v>
      </c>
      <c r="B3762" s="237" t="s">
        <v>103</v>
      </c>
      <c r="C3762" s="237" t="s">
        <v>104</v>
      </c>
      <c r="D3762" s="237" t="s">
        <v>702</v>
      </c>
      <c r="E3762" s="237">
        <v>24400000</v>
      </c>
      <c r="F3762" s="237" t="s">
        <v>4602</v>
      </c>
      <c r="G3762" s="237" t="s">
        <v>25</v>
      </c>
      <c r="H3762" s="237">
        <v>2</v>
      </c>
      <c r="I3762" s="237" t="s">
        <v>4603</v>
      </c>
      <c r="J3762" s="237" t="s">
        <v>6324</v>
      </c>
      <c r="K3762" s="237" t="s">
        <v>6325</v>
      </c>
      <c r="L3762" s="238">
        <v>44657</v>
      </c>
      <c r="M3762" s="237" t="s">
        <v>887</v>
      </c>
    </row>
    <row r="3763" spans="1:13" x14ac:dyDescent="0.35">
      <c r="A3763" s="239" t="s">
        <v>102</v>
      </c>
      <c r="B3763" s="239" t="s">
        <v>103</v>
      </c>
      <c r="C3763" s="239" t="s">
        <v>104</v>
      </c>
      <c r="D3763" s="239" t="s">
        <v>706</v>
      </c>
      <c r="E3763" s="239">
        <v>11500000</v>
      </c>
      <c r="F3763" s="239" t="s">
        <v>4602</v>
      </c>
      <c r="G3763" s="239" t="s">
        <v>25</v>
      </c>
      <c r="H3763" s="239">
        <v>2</v>
      </c>
      <c r="I3763" s="239" t="s">
        <v>4603</v>
      </c>
      <c r="J3763" s="239" t="s">
        <v>6324</v>
      </c>
      <c r="K3763" s="239" t="s">
        <v>6326</v>
      </c>
      <c r="L3763" s="240">
        <v>44657</v>
      </c>
      <c r="M3763" s="239" t="s">
        <v>887</v>
      </c>
    </row>
    <row r="3764" spans="1:13" x14ac:dyDescent="0.35">
      <c r="A3764" s="237" t="s">
        <v>102</v>
      </c>
      <c r="B3764" s="237" t="s">
        <v>103</v>
      </c>
      <c r="C3764" s="237" t="s">
        <v>104</v>
      </c>
      <c r="D3764" s="237" t="s">
        <v>698</v>
      </c>
      <c r="E3764" s="237">
        <v>15100000</v>
      </c>
      <c r="F3764" s="237" t="s">
        <v>4602</v>
      </c>
      <c r="G3764" s="237" t="s">
        <v>25</v>
      </c>
      <c r="H3764" s="237">
        <v>2</v>
      </c>
      <c r="I3764" s="237" t="s">
        <v>4603</v>
      </c>
      <c r="J3764" s="237" t="s">
        <v>6324</v>
      </c>
      <c r="K3764" s="237" t="s">
        <v>6327</v>
      </c>
      <c r="L3764" s="238">
        <v>44657</v>
      </c>
      <c r="M3764" s="237" t="s">
        <v>887</v>
      </c>
    </row>
    <row r="3765" spans="1:13" x14ac:dyDescent="0.35">
      <c r="A3765" s="239" t="s">
        <v>102</v>
      </c>
      <c r="B3765" s="239" t="s">
        <v>103</v>
      </c>
      <c r="C3765" s="239" t="s">
        <v>104</v>
      </c>
      <c r="D3765" s="239" t="s">
        <v>704</v>
      </c>
      <c r="E3765" s="239">
        <v>9300000</v>
      </c>
      <c r="F3765" s="239" t="s">
        <v>4602</v>
      </c>
      <c r="G3765" s="239" t="s">
        <v>25</v>
      </c>
      <c r="H3765" s="239">
        <v>2</v>
      </c>
      <c r="I3765" s="239" t="s">
        <v>4603</v>
      </c>
      <c r="J3765" s="239" t="s">
        <v>6324</v>
      </c>
      <c r="K3765" s="239" t="s">
        <v>6328</v>
      </c>
      <c r="L3765" s="240">
        <v>44657</v>
      </c>
      <c r="M3765" s="239" t="s">
        <v>887</v>
      </c>
    </row>
    <row r="3766" spans="1:13" x14ac:dyDescent="0.35">
      <c r="A3766" s="237" t="s">
        <v>816</v>
      </c>
      <c r="B3766" s="237" t="s">
        <v>817</v>
      </c>
      <c r="C3766" s="237" t="s">
        <v>203</v>
      </c>
      <c r="D3766" s="237" t="s">
        <v>57</v>
      </c>
      <c r="E3766" s="237">
        <v>0</v>
      </c>
      <c r="F3766" s="237" t="s">
        <v>6329</v>
      </c>
      <c r="G3766" s="237" t="s">
        <v>22</v>
      </c>
      <c r="H3766" s="237">
        <v>3</v>
      </c>
      <c r="I3766" s="237" t="s">
        <v>1773</v>
      </c>
      <c r="J3766" s="237" t="s">
        <v>6330</v>
      </c>
      <c r="K3766" s="237" t="s">
        <v>6331</v>
      </c>
      <c r="L3766" s="238">
        <v>44657</v>
      </c>
      <c r="M3766" s="237" t="s">
        <v>887</v>
      </c>
    </row>
    <row r="3767" spans="1:13" x14ac:dyDescent="0.35">
      <c r="A3767" s="239" t="s">
        <v>5487</v>
      </c>
      <c r="B3767" s="239" t="s">
        <v>5488</v>
      </c>
      <c r="C3767" s="239" t="s">
        <v>5489</v>
      </c>
      <c r="D3767" s="239" t="s">
        <v>875</v>
      </c>
      <c r="E3767" s="239">
        <v>10153784</v>
      </c>
      <c r="F3767" s="239" t="s">
        <v>6332</v>
      </c>
      <c r="G3767" s="239" t="s">
        <v>25</v>
      </c>
      <c r="H3767" s="239">
        <v>2</v>
      </c>
      <c r="I3767" s="239" t="s">
        <v>6333</v>
      </c>
      <c r="J3767" s="239" t="s">
        <v>6334</v>
      </c>
      <c r="K3767" s="239" t="s">
        <v>6335</v>
      </c>
      <c r="L3767" s="240">
        <v>44658</v>
      </c>
      <c r="M3767" s="239" t="s">
        <v>887</v>
      </c>
    </row>
    <row r="3768" spans="1:13" x14ac:dyDescent="0.35">
      <c r="A3768" s="237" t="s">
        <v>181</v>
      </c>
      <c r="B3768" s="237" t="s">
        <v>182</v>
      </c>
      <c r="C3768" s="237" t="s">
        <v>183</v>
      </c>
      <c r="D3768" s="237" t="s">
        <v>779</v>
      </c>
      <c r="E3768" s="237">
        <v>1839000</v>
      </c>
      <c r="F3768" s="237" t="s">
        <v>6336</v>
      </c>
      <c r="G3768" s="237" t="s">
        <v>22</v>
      </c>
      <c r="H3768" s="237">
        <v>3</v>
      </c>
      <c r="I3768" s="237" t="s">
        <v>6337</v>
      </c>
      <c r="J3768" s="237" t="s">
        <v>6338</v>
      </c>
      <c r="K3768" s="237" t="s">
        <v>6339</v>
      </c>
      <c r="L3768" s="238">
        <v>44658</v>
      </c>
      <c r="M3768" s="237" t="s">
        <v>887</v>
      </c>
    </row>
    <row r="3769" spans="1:13" x14ac:dyDescent="0.35">
      <c r="A3769" s="239" t="s">
        <v>181</v>
      </c>
      <c r="B3769" s="239" t="s">
        <v>182</v>
      </c>
      <c r="C3769" s="239" t="s">
        <v>183</v>
      </c>
      <c r="D3769" s="239" t="s">
        <v>682</v>
      </c>
      <c r="E3769" s="239">
        <v>1319000</v>
      </c>
      <c r="F3769" s="239" t="s">
        <v>6336</v>
      </c>
      <c r="G3769" s="239" t="s">
        <v>22</v>
      </c>
      <c r="H3769" s="239">
        <v>3</v>
      </c>
      <c r="I3769" s="239" t="s">
        <v>6337</v>
      </c>
      <c r="J3769" s="239" t="s">
        <v>6340</v>
      </c>
      <c r="K3769" s="239" t="s">
        <v>6341</v>
      </c>
      <c r="L3769" s="240">
        <v>44658</v>
      </c>
      <c r="M3769" s="239" t="s">
        <v>887</v>
      </c>
    </row>
    <row r="3770" spans="1:13" x14ac:dyDescent="0.35">
      <c r="A3770" s="237" t="s">
        <v>181</v>
      </c>
      <c r="B3770" s="237" t="s">
        <v>182</v>
      </c>
      <c r="C3770" s="237" t="s">
        <v>183</v>
      </c>
      <c r="D3770" s="237" t="s">
        <v>702</v>
      </c>
      <c r="E3770" s="237">
        <v>777158</v>
      </c>
      <c r="F3770" s="237" t="s">
        <v>6342</v>
      </c>
      <c r="G3770" s="237" t="s">
        <v>22</v>
      </c>
      <c r="H3770" s="237">
        <v>3</v>
      </c>
      <c r="I3770" s="237" t="s">
        <v>6343</v>
      </c>
      <c r="J3770" s="237" t="s">
        <v>6344</v>
      </c>
      <c r="K3770" s="237" t="s">
        <v>6345</v>
      </c>
      <c r="L3770" s="238">
        <v>44658</v>
      </c>
      <c r="M3770" s="237" t="s">
        <v>887</v>
      </c>
    </row>
    <row r="3771" spans="1:13" x14ac:dyDescent="0.35">
      <c r="A3771" s="239" t="s">
        <v>181</v>
      </c>
      <c r="B3771" s="239" t="s">
        <v>182</v>
      </c>
      <c r="C3771" s="239" t="s">
        <v>183</v>
      </c>
      <c r="D3771" s="239" t="s">
        <v>696</v>
      </c>
      <c r="E3771" s="239">
        <v>6868900</v>
      </c>
      <c r="F3771" s="239" t="s">
        <v>6342</v>
      </c>
      <c r="G3771" s="239" t="s">
        <v>22</v>
      </c>
      <c r="H3771" s="239">
        <v>3</v>
      </c>
      <c r="I3771" s="239" t="s">
        <v>6343</v>
      </c>
      <c r="J3771" s="239" t="s">
        <v>6346</v>
      </c>
      <c r="K3771" s="239" t="s">
        <v>6347</v>
      </c>
      <c r="L3771" s="240">
        <v>44658</v>
      </c>
      <c r="M3771" s="239" t="s">
        <v>887</v>
      </c>
    </row>
    <row r="3772" spans="1:13" x14ac:dyDescent="0.35">
      <c r="A3772" s="237" t="s">
        <v>181</v>
      </c>
      <c r="B3772" s="237" t="s">
        <v>182</v>
      </c>
      <c r="C3772" s="237" t="s">
        <v>183</v>
      </c>
      <c r="D3772" s="237" t="s">
        <v>706</v>
      </c>
      <c r="E3772" s="237">
        <v>1061842</v>
      </c>
      <c r="F3772" s="237" t="s">
        <v>6342</v>
      </c>
      <c r="G3772" s="237" t="s">
        <v>22</v>
      </c>
      <c r="H3772" s="237">
        <v>3</v>
      </c>
      <c r="I3772" s="237" t="s">
        <v>6343</v>
      </c>
      <c r="J3772" s="237" t="s">
        <v>6348</v>
      </c>
      <c r="K3772" s="237" t="s">
        <v>6349</v>
      </c>
      <c r="L3772" s="238">
        <v>44658</v>
      </c>
      <c r="M3772" s="237" t="s">
        <v>887</v>
      </c>
    </row>
    <row r="3773" spans="1:13" x14ac:dyDescent="0.35">
      <c r="A3773" s="239" t="s">
        <v>181</v>
      </c>
      <c r="B3773" s="239" t="s">
        <v>182</v>
      </c>
      <c r="C3773" s="239" t="s">
        <v>183</v>
      </c>
      <c r="D3773" s="239" t="s">
        <v>698</v>
      </c>
      <c r="E3773" s="239">
        <v>621690</v>
      </c>
      <c r="F3773" s="239" t="s">
        <v>6342</v>
      </c>
      <c r="G3773" s="239" t="s">
        <v>22</v>
      </c>
      <c r="H3773" s="239">
        <v>3</v>
      </c>
      <c r="I3773" s="239" t="s">
        <v>6343</v>
      </c>
      <c r="J3773" s="239" t="s">
        <v>6344</v>
      </c>
      <c r="K3773" s="239" t="s">
        <v>6350</v>
      </c>
      <c r="L3773" s="240">
        <v>44658</v>
      </c>
      <c r="M3773" s="239" t="s">
        <v>887</v>
      </c>
    </row>
    <row r="3774" spans="1:13" x14ac:dyDescent="0.35">
      <c r="A3774" s="237" t="s">
        <v>181</v>
      </c>
      <c r="B3774" s="237" t="s">
        <v>182</v>
      </c>
      <c r="C3774" s="237" t="s">
        <v>183</v>
      </c>
      <c r="D3774" s="237" t="s">
        <v>704</v>
      </c>
      <c r="E3774" s="237">
        <v>155468</v>
      </c>
      <c r="F3774" s="237" t="s">
        <v>6342</v>
      </c>
      <c r="G3774" s="237" t="s">
        <v>22</v>
      </c>
      <c r="H3774" s="237">
        <v>3</v>
      </c>
      <c r="I3774" s="237" t="s">
        <v>6343</v>
      </c>
      <c r="J3774" s="237" t="s">
        <v>6344</v>
      </c>
      <c r="K3774" s="237" t="s">
        <v>6351</v>
      </c>
      <c r="L3774" s="238">
        <v>44658</v>
      </c>
      <c r="M3774" s="237" t="s">
        <v>887</v>
      </c>
    </row>
    <row r="3775" spans="1:13" x14ac:dyDescent="0.35">
      <c r="A3775" s="239" t="s">
        <v>181</v>
      </c>
      <c r="B3775" s="239" t="s">
        <v>182</v>
      </c>
      <c r="C3775" s="239" t="s">
        <v>183</v>
      </c>
      <c r="D3775" s="239" t="s">
        <v>692</v>
      </c>
      <c r="E3775" s="239">
        <v>0</v>
      </c>
      <c r="F3775" s="239" t="s">
        <v>6342</v>
      </c>
      <c r="G3775" s="239" t="s">
        <v>22</v>
      </c>
      <c r="H3775" s="239">
        <v>3</v>
      </c>
      <c r="I3775" s="239" t="s">
        <v>6343</v>
      </c>
      <c r="J3775" s="239" t="s">
        <v>6344</v>
      </c>
      <c r="K3775" s="239" t="s">
        <v>6352</v>
      </c>
      <c r="L3775" s="240">
        <v>44658</v>
      </c>
      <c r="M3775" s="239" t="s">
        <v>887</v>
      </c>
    </row>
    <row r="3776" spans="1:13" x14ac:dyDescent="0.35">
      <c r="A3776" s="237" t="s">
        <v>127</v>
      </c>
      <c r="B3776" s="237" t="s">
        <v>128</v>
      </c>
      <c r="C3776" s="237" t="s">
        <v>129</v>
      </c>
      <c r="D3776" s="237" t="s">
        <v>682</v>
      </c>
      <c r="E3776" s="237">
        <v>22973795</v>
      </c>
      <c r="F3776" s="237" t="s">
        <v>6353</v>
      </c>
      <c r="G3776" s="237" t="s">
        <v>22</v>
      </c>
      <c r="H3776" s="237">
        <v>3</v>
      </c>
      <c r="I3776" s="237" t="s">
        <v>6354</v>
      </c>
      <c r="J3776" s="237" t="s">
        <v>6355</v>
      </c>
      <c r="K3776" s="237" t="s">
        <v>6356</v>
      </c>
      <c r="L3776" s="238">
        <v>44658</v>
      </c>
      <c r="M3776" s="237" t="s">
        <v>887</v>
      </c>
    </row>
    <row r="3777" spans="1:13" x14ac:dyDescent="0.35">
      <c r="A3777" s="239" t="s">
        <v>127</v>
      </c>
      <c r="B3777" s="239" t="s">
        <v>128</v>
      </c>
      <c r="C3777" s="239" t="s">
        <v>129</v>
      </c>
      <c r="D3777" s="239" t="s">
        <v>702</v>
      </c>
      <c r="E3777" s="239">
        <v>14560000</v>
      </c>
      <c r="F3777" s="239" t="s">
        <v>6357</v>
      </c>
      <c r="G3777" s="239" t="s">
        <v>50</v>
      </c>
      <c r="H3777" s="239">
        <v>1</v>
      </c>
      <c r="I3777" s="239" t="s">
        <v>6358</v>
      </c>
      <c r="J3777" s="239" t="s">
        <v>6359</v>
      </c>
      <c r="K3777" s="239" t="s">
        <v>6360</v>
      </c>
      <c r="L3777" s="240">
        <v>44658</v>
      </c>
      <c r="M3777" s="239" t="s">
        <v>887</v>
      </c>
    </row>
    <row r="3778" spans="1:13" x14ac:dyDescent="0.35">
      <c r="A3778" s="237" t="s">
        <v>127</v>
      </c>
      <c r="B3778" s="237" t="s">
        <v>128</v>
      </c>
      <c r="C3778" s="237" t="s">
        <v>129</v>
      </c>
      <c r="D3778" s="237" t="s">
        <v>696</v>
      </c>
      <c r="E3778" s="237">
        <v>0</v>
      </c>
      <c r="F3778" s="237" t="s">
        <v>6357</v>
      </c>
      <c r="G3778" s="237" t="s">
        <v>50</v>
      </c>
      <c r="H3778" s="237">
        <v>1</v>
      </c>
      <c r="I3778" s="237" t="s">
        <v>6358</v>
      </c>
      <c r="J3778" s="237" t="s">
        <v>6361</v>
      </c>
      <c r="K3778" s="237" t="s">
        <v>6362</v>
      </c>
      <c r="L3778" s="238">
        <v>44658</v>
      </c>
      <c r="M3778" s="237" t="s">
        <v>887</v>
      </c>
    </row>
    <row r="3779" spans="1:13" x14ac:dyDescent="0.35">
      <c r="A3779" s="239" t="s">
        <v>127</v>
      </c>
      <c r="B3779" s="239" t="s">
        <v>128</v>
      </c>
      <c r="C3779" s="239" t="s">
        <v>129</v>
      </c>
      <c r="D3779" s="239" t="s">
        <v>706</v>
      </c>
      <c r="E3779" s="239">
        <v>7140000</v>
      </c>
      <c r="F3779" s="239" t="s">
        <v>6357</v>
      </c>
      <c r="G3779" s="239" t="s">
        <v>50</v>
      </c>
      <c r="H3779" s="239">
        <v>1</v>
      </c>
      <c r="I3779" s="239" t="s">
        <v>6358</v>
      </c>
      <c r="J3779" s="239" t="s">
        <v>6361</v>
      </c>
      <c r="K3779" s="239" t="s">
        <v>6363</v>
      </c>
      <c r="L3779" s="240">
        <v>44658</v>
      </c>
      <c r="M3779" s="239" t="s">
        <v>887</v>
      </c>
    </row>
    <row r="3780" spans="1:13" x14ac:dyDescent="0.35">
      <c r="A3780" s="237" t="s">
        <v>127</v>
      </c>
      <c r="B3780" s="237" t="s">
        <v>128</v>
      </c>
      <c r="C3780" s="237" t="s">
        <v>129</v>
      </c>
      <c r="D3780" s="237" t="s">
        <v>698</v>
      </c>
      <c r="E3780" s="237">
        <v>9600000</v>
      </c>
      <c r="F3780" s="237" t="s">
        <v>6357</v>
      </c>
      <c r="G3780" s="237" t="s">
        <v>50</v>
      </c>
      <c r="H3780" s="237">
        <v>1</v>
      </c>
      <c r="I3780" s="237" t="s">
        <v>6358</v>
      </c>
      <c r="J3780" s="237" t="s">
        <v>6361</v>
      </c>
      <c r="K3780" s="237" t="s">
        <v>6364</v>
      </c>
      <c r="L3780" s="238">
        <v>44658</v>
      </c>
      <c r="M3780" s="237" t="s">
        <v>887</v>
      </c>
    </row>
    <row r="3781" spans="1:13" x14ac:dyDescent="0.35">
      <c r="A3781" s="239" t="s">
        <v>127</v>
      </c>
      <c r="B3781" s="239" t="s">
        <v>128</v>
      </c>
      <c r="C3781" s="239" t="s">
        <v>129</v>
      </c>
      <c r="D3781" s="239" t="s">
        <v>704</v>
      </c>
      <c r="E3781" s="239">
        <v>4900000</v>
      </c>
      <c r="F3781" s="239" t="s">
        <v>6357</v>
      </c>
      <c r="G3781" s="239" t="s">
        <v>50</v>
      </c>
      <c r="H3781" s="239">
        <v>1</v>
      </c>
      <c r="I3781" s="239" t="s">
        <v>6358</v>
      </c>
      <c r="J3781" s="239" t="s">
        <v>6361</v>
      </c>
      <c r="K3781" s="239" t="s">
        <v>6365</v>
      </c>
      <c r="L3781" s="240">
        <v>44658</v>
      </c>
      <c r="M3781" s="239" t="s">
        <v>887</v>
      </c>
    </row>
    <row r="3782" spans="1:13" x14ac:dyDescent="0.35">
      <c r="A3782" s="237" t="s">
        <v>127</v>
      </c>
      <c r="B3782" s="237" t="s">
        <v>128</v>
      </c>
      <c r="C3782" s="237" t="s">
        <v>129</v>
      </c>
      <c r="D3782" s="237" t="s">
        <v>692</v>
      </c>
      <c r="E3782" s="237">
        <v>60000</v>
      </c>
      <c r="F3782" s="237" t="s">
        <v>6357</v>
      </c>
      <c r="G3782" s="237" t="s">
        <v>50</v>
      </c>
      <c r="H3782" s="237">
        <v>1</v>
      </c>
      <c r="I3782" s="237" t="s">
        <v>6358</v>
      </c>
      <c r="J3782" s="237" t="s">
        <v>6361</v>
      </c>
      <c r="K3782" s="237" t="s">
        <v>6366</v>
      </c>
      <c r="L3782" s="238">
        <v>44658</v>
      </c>
      <c r="M3782" s="237" t="s">
        <v>887</v>
      </c>
    </row>
    <row r="3783" spans="1:13" x14ac:dyDescent="0.35">
      <c r="A3783" s="239" t="s">
        <v>168</v>
      </c>
      <c r="B3783" s="239" t="s">
        <v>169</v>
      </c>
      <c r="C3783" s="239" t="s">
        <v>170</v>
      </c>
      <c r="D3783" s="239" t="s">
        <v>682</v>
      </c>
      <c r="E3783" s="239">
        <v>41535</v>
      </c>
      <c r="F3783" s="239" t="s">
        <v>6367</v>
      </c>
      <c r="G3783" s="239" t="s">
        <v>25</v>
      </c>
      <c r="H3783" s="239">
        <v>2</v>
      </c>
      <c r="I3783" s="239" t="s">
        <v>6368</v>
      </c>
      <c r="J3783" s="239" t="s">
        <v>6369</v>
      </c>
      <c r="K3783" s="239" t="s">
        <v>6370</v>
      </c>
      <c r="L3783" s="240">
        <v>44658</v>
      </c>
      <c r="M3783" s="239" t="s">
        <v>20</v>
      </c>
    </row>
    <row r="3784" spans="1:13" x14ac:dyDescent="0.35">
      <c r="A3784" s="237" t="s">
        <v>5487</v>
      </c>
      <c r="B3784" s="237" t="s">
        <v>5488</v>
      </c>
      <c r="C3784" s="237" t="s">
        <v>5489</v>
      </c>
      <c r="D3784" s="237" t="s">
        <v>242</v>
      </c>
      <c r="E3784" s="237">
        <v>275</v>
      </c>
      <c r="F3784" s="237" t="s">
        <v>6371</v>
      </c>
      <c r="G3784" s="237" t="s">
        <v>25</v>
      </c>
      <c r="H3784" s="237">
        <v>2</v>
      </c>
      <c r="I3784" s="237" t="s">
        <v>6372</v>
      </c>
      <c r="J3784" s="237" t="s">
        <v>6373</v>
      </c>
      <c r="K3784" s="237" t="s">
        <v>6374</v>
      </c>
      <c r="L3784" s="238">
        <v>44658</v>
      </c>
      <c r="M3784" s="237" t="s">
        <v>887</v>
      </c>
    </row>
    <row r="3785" spans="1:13" x14ac:dyDescent="0.35">
      <c r="A3785" s="239" t="s">
        <v>5487</v>
      </c>
      <c r="B3785" s="239" t="s">
        <v>5488</v>
      </c>
      <c r="C3785" s="239" t="s">
        <v>5489</v>
      </c>
      <c r="D3785" s="239" t="s">
        <v>784</v>
      </c>
      <c r="E3785" s="239">
        <v>520319</v>
      </c>
      <c r="F3785" s="239" t="s">
        <v>6375</v>
      </c>
      <c r="G3785" s="239" t="s">
        <v>25</v>
      </c>
      <c r="H3785" s="239">
        <v>2</v>
      </c>
      <c r="I3785" s="239" t="s">
        <v>6376</v>
      </c>
      <c r="J3785" s="239" t="s">
        <v>6377</v>
      </c>
      <c r="K3785" s="239" t="s">
        <v>6378</v>
      </c>
      <c r="L3785" s="240">
        <v>44658</v>
      </c>
      <c r="M3785" s="239" t="s">
        <v>887</v>
      </c>
    </row>
    <row r="3786" spans="1:13" x14ac:dyDescent="0.35">
      <c r="A3786" s="237" t="s">
        <v>5487</v>
      </c>
      <c r="B3786" s="237" t="s">
        <v>5488</v>
      </c>
      <c r="C3786" s="237" t="s">
        <v>5489</v>
      </c>
      <c r="D3786" s="237" t="s">
        <v>779</v>
      </c>
      <c r="E3786" s="237">
        <v>404021</v>
      </c>
      <c r="F3786" s="237" t="s">
        <v>6379</v>
      </c>
      <c r="G3786" s="237" t="s">
        <v>25</v>
      </c>
      <c r="H3786" s="237">
        <v>2</v>
      </c>
      <c r="I3786" s="237" t="s">
        <v>5609</v>
      </c>
      <c r="J3786" s="237" t="s">
        <v>6380</v>
      </c>
      <c r="K3786" s="237" t="s">
        <v>6381</v>
      </c>
      <c r="L3786" s="238">
        <v>44658</v>
      </c>
      <c r="M3786" s="237" t="s">
        <v>887</v>
      </c>
    </row>
    <row r="3787" spans="1:13" x14ac:dyDescent="0.35">
      <c r="A3787" s="239" t="s">
        <v>5487</v>
      </c>
      <c r="B3787" s="239" t="s">
        <v>5488</v>
      </c>
      <c r="C3787" s="239" t="s">
        <v>5489</v>
      </c>
      <c r="D3787" s="239" t="s">
        <v>682</v>
      </c>
      <c r="E3787" s="239">
        <v>404021</v>
      </c>
      <c r="F3787" s="239" t="s">
        <v>6379</v>
      </c>
      <c r="G3787" s="239" t="s">
        <v>25</v>
      </c>
      <c r="H3787" s="239">
        <v>2</v>
      </c>
      <c r="I3787" s="239" t="s">
        <v>5609</v>
      </c>
      <c r="J3787" s="239" t="s">
        <v>6380</v>
      </c>
      <c r="K3787" s="239" t="s">
        <v>6382</v>
      </c>
      <c r="L3787" s="240">
        <v>44658</v>
      </c>
      <c r="M3787" s="239" t="s">
        <v>887</v>
      </c>
    </row>
    <row r="3788" spans="1:13" x14ac:dyDescent="0.35">
      <c r="A3788" s="237" t="s">
        <v>5487</v>
      </c>
      <c r="B3788" s="237" t="s">
        <v>5488</v>
      </c>
      <c r="C3788" s="237" t="s">
        <v>5489</v>
      </c>
      <c r="D3788" s="237" t="s">
        <v>57</v>
      </c>
      <c r="E3788" s="237">
        <v>0</v>
      </c>
      <c r="F3788" s="237" t="s">
        <v>6383</v>
      </c>
      <c r="G3788" s="237" t="s">
        <v>25</v>
      </c>
      <c r="H3788" s="237">
        <v>2</v>
      </c>
      <c r="I3788" s="237" t="s">
        <v>1773</v>
      </c>
      <c r="J3788" s="237" t="s">
        <v>6384</v>
      </c>
      <c r="K3788" s="237" t="s">
        <v>6385</v>
      </c>
      <c r="L3788" s="238">
        <v>44658</v>
      </c>
      <c r="M3788" s="237" t="s">
        <v>887</v>
      </c>
    </row>
    <row r="3789" spans="1:13" x14ac:dyDescent="0.35">
      <c r="A3789" s="239" t="s">
        <v>5487</v>
      </c>
      <c r="B3789" s="239" t="s">
        <v>5488</v>
      </c>
      <c r="C3789" s="239" t="s">
        <v>5489</v>
      </c>
      <c r="D3789" s="239" t="s">
        <v>55</v>
      </c>
      <c r="E3789" s="239">
        <v>0</v>
      </c>
      <c r="F3789" s="239" t="s">
        <v>6383</v>
      </c>
      <c r="G3789" s="239" t="s">
        <v>25</v>
      </c>
      <c r="H3789" s="239">
        <v>2</v>
      </c>
      <c r="I3789" s="239" t="s">
        <v>1773</v>
      </c>
      <c r="J3789" s="239" t="s">
        <v>6384</v>
      </c>
      <c r="K3789" s="239" t="s">
        <v>6386</v>
      </c>
      <c r="L3789" s="240">
        <v>44658</v>
      </c>
      <c r="M3789" s="239" t="s">
        <v>887</v>
      </c>
    </row>
    <row r="3790" spans="1:13" x14ac:dyDescent="0.35">
      <c r="A3790" s="237" t="s">
        <v>5487</v>
      </c>
      <c r="B3790" s="237" t="s">
        <v>5488</v>
      </c>
      <c r="C3790" s="237" t="s">
        <v>5489</v>
      </c>
      <c r="D3790" s="237" t="s">
        <v>702</v>
      </c>
      <c r="E3790" s="237">
        <v>0</v>
      </c>
      <c r="F3790" s="237" t="s">
        <v>6387</v>
      </c>
      <c r="G3790" s="237" t="s">
        <v>25</v>
      </c>
      <c r="H3790" s="237">
        <v>2</v>
      </c>
      <c r="I3790" s="237" t="s">
        <v>6388</v>
      </c>
      <c r="J3790" s="237" t="s">
        <v>6389</v>
      </c>
      <c r="K3790" s="237" t="s">
        <v>6390</v>
      </c>
      <c r="L3790" s="238">
        <v>44658</v>
      </c>
      <c r="M3790" s="237" t="s">
        <v>887</v>
      </c>
    </row>
    <row r="3791" spans="1:13" x14ac:dyDescent="0.35">
      <c r="A3791" s="239" t="s">
        <v>5487</v>
      </c>
      <c r="B3791" s="239" t="s">
        <v>5488</v>
      </c>
      <c r="C3791" s="239" t="s">
        <v>5489</v>
      </c>
      <c r="D3791" s="239" t="s">
        <v>696</v>
      </c>
      <c r="E3791" s="239">
        <v>116298</v>
      </c>
      <c r="F3791" s="239" t="s">
        <v>6387</v>
      </c>
      <c r="G3791" s="239" t="s">
        <v>25</v>
      </c>
      <c r="H3791" s="239">
        <v>2</v>
      </c>
      <c r="I3791" s="239" t="s">
        <v>6388</v>
      </c>
      <c r="J3791" s="239" t="s">
        <v>6389</v>
      </c>
      <c r="K3791" s="239" t="s">
        <v>6391</v>
      </c>
      <c r="L3791" s="240">
        <v>44658</v>
      </c>
      <c r="M3791" s="239" t="s">
        <v>887</v>
      </c>
    </row>
    <row r="3792" spans="1:13" x14ac:dyDescent="0.35">
      <c r="A3792" s="237" t="s">
        <v>5487</v>
      </c>
      <c r="B3792" s="237" t="s">
        <v>5488</v>
      </c>
      <c r="C3792" s="237" t="s">
        <v>5489</v>
      </c>
      <c r="D3792" s="237" t="s">
        <v>706</v>
      </c>
      <c r="E3792" s="237">
        <v>404021</v>
      </c>
      <c r="F3792" s="237" t="s">
        <v>6387</v>
      </c>
      <c r="G3792" s="237" t="s">
        <v>25</v>
      </c>
      <c r="H3792" s="237">
        <v>2</v>
      </c>
      <c r="I3792" s="237" t="s">
        <v>6388</v>
      </c>
      <c r="J3792" s="237" t="s">
        <v>6389</v>
      </c>
      <c r="K3792" s="237" t="s">
        <v>6392</v>
      </c>
      <c r="L3792" s="238">
        <v>44658</v>
      </c>
      <c r="M3792" s="237" t="s">
        <v>887</v>
      </c>
    </row>
    <row r="3793" spans="1:13" x14ac:dyDescent="0.35">
      <c r="A3793" s="239" t="s">
        <v>5487</v>
      </c>
      <c r="B3793" s="239" t="s">
        <v>5488</v>
      </c>
      <c r="C3793" s="239" t="s">
        <v>5489</v>
      </c>
      <c r="D3793" s="239" t="s">
        <v>698</v>
      </c>
      <c r="E3793" s="239">
        <v>0</v>
      </c>
      <c r="F3793" s="239" t="s">
        <v>6387</v>
      </c>
      <c r="G3793" s="239" t="s">
        <v>25</v>
      </c>
      <c r="H3793" s="239">
        <v>2</v>
      </c>
      <c r="I3793" s="239" t="s">
        <v>6388</v>
      </c>
      <c r="J3793" s="239" t="s">
        <v>6389</v>
      </c>
      <c r="K3793" s="239" t="s">
        <v>6393</v>
      </c>
      <c r="L3793" s="240">
        <v>44658</v>
      </c>
      <c r="M3793" s="239" t="s">
        <v>887</v>
      </c>
    </row>
    <row r="3794" spans="1:13" x14ac:dyDescent="0.35">
      <c r="A3794" s="237" t="s">
        <v>5487</v>
      </c>
      <c r="B3794" s="237" t="s">
        <v>5488</v>
      </c>
      <c r="C3794" s="237" t="s">
        <v>5489</v>
      </c>
      <c r="D3794" s="237" t="s">
        <v>704</v>
      </c>
      <c r="E3794" s="237">
        <v>0</v>
      </c>
      <c r="F3794" s="237" t="s">
        <v>6387</v>
      </c>
      <c r="G3794" s="237" t="s">
        <v>25</v>
      </c>
      <c r="H3794" s="237">
        <v>2</v>
      </c>
      <c r="I3794" s="237" t="s">
        <v>6388</v>
      </c>
      <c r="J3794" s="237" t="s">
        <v>6389</v>
      </c>
      <c r="K3794" s="237" t="s">
        <v>6394</v>
      </c>
      <c r="L3794" s="238">
        <v>44658</v>
      </c>
      <c r="M3794" s="237" t="s">
        <v>887</v>
      </c>
    </row>
    <row r="3795" spans="1:13" x14ac:dyDescent="0.35">
      <c r="A3795" s="239" t="s">
        <v>5487</v>
      </c>
      <c r="B3795" s="239" t="s">
        <v>5488</v>
      </c>
      <c r="C3795" s="239" t="s">
        <v>5489</v>
      </c>
      <c r="D3795" s="239" t="s">
        <v>692</v>
      </c>
      <c r="E3795" s="239">
        <v>0</v>
      </c>
      <c r="F3795" s="239" t="s">
        <v>6387</v>
      </c>
      <c r="G3795" s="239" t="s">
        <v>25</v>
      </c>
      <c r="H3795" s="239">
        <v>2</v>
      </c>
      <c r="I3795" s="239" t="s">
        <v>6388</v>
      </c>
      <c r="J3795" s="239" t="s">
        <v>6389</v>
      </c>
      <c r="K3795" s="239" t="s">
        <v>6395</v>
      </c>
      <c r="L3795" s="240">
        <v>44658</v>
      </c>
      <c r="M3795" s="239" t="s">
        <v>887</v>
      </c>
    </row>
    <row r="3796" spans="1:13" x14ac:dyDescent="0.35">
      <c r="A3796" s="237" t="s">
        <v>5487</v>
      </c>
      <c r="B3796" s="237" t="s">
        <v>5488</v>
      </c>
      <c r="C3796" s="237" t="s">
        <v>5489</v>
      </c>
      <c r="D3796" s="237" t="s">
        <v>24</v>
      </c>
      <c r="E3796" s="237">
        <v>2</v>
      </c>
      <c r="F3796" s="237" t="s">
        <v>6387</v>
      </c>
      <c r="G3796" s="237" t="s">
        <v>25</v>
      </c>
      <c r="H3796" s="237">
        <v>2</v>
      </c>
      <c r="I3796" s="237" t="s">
        <v>6388</v>
      </c>
      <c r="J3796" s="237" t="s">
        <v>6396</v>
      </c>
      <c r="K3796" s="237" t="s">
        <v>6397</v>
      </c>
      <c r="L3796" s="238">
        <v>44658</v>
      </c>
      <c r="M3796" s="237" t="s">
        <v>887</v>
      </c>
    </row>
    <row r="3797" spans="1:13" x14ac:dyDescent="0.35">
      <c r="A3797" s="239" t="s">
        <v>5548</v>
      </c>
      <c r="B3797" s="239" t="s">
        <v>5549</v>
      </c>
      <c r="C3797" s="239" t="s">
        <v>5550</v>
      </c>
      <c r="D3797" s="239" t="s">
        <v>875</v>
      </c>
      <c r="E3797" s="239">
        <v>2716226</v>
      </c>
      <c r="F3797" s="239" t="s">
        <v>6398</v>
      </c>
      <c r="G3797" s="239" t="s">
        <v>25</v>
      </c>
      <c r="H3797" s="239">
        <v>2</v>
      </c>
      <c r="I3797" s="239" t="s">
        <v>6399</v>
      </c>
      <c r="J3797" s="239" t="s">
        <v>6400</v>
      </c>
      <c r="K3797" s="239" t="s">
        <v>6401</v>
      </c>
      <c r="L3797" s="240">
        <v>44659</v>
      </c>
      <c r="M3797" s="239" t="s">
        <v>887</v>
      </c>
    </row>
    <row r="3798" spans="1:13" x14ac:dyDescent="0.35">
      <c r="A3798" s="237" t="s">
        <v>5548</v>
      </c>
      <c r="B3798" s="237" t="s">
        <v>5549</v>
      </c>
      <c r="C3798" s="237" t="s">
        <v>5550</v>
      </c>
      <c r="D3798" s="237" t="s">
        <v>242</v>
      </c>
      <c r="E3798" s="237">
        <v>1595</v>
      </c>
      <c r="F3798" s="237" t="s">
        <v>6402</v>
      </c>
      <c r="G3798" s="237" t="s">
        <v>25</v>
      </c>
      <c r="H3798" s="237">
        <v>2</v>
      </c>
      <c r="I3798" s="237" t="s">
        <v>6403</v>
      </c>
      <c r="J3798" s="237" t="s">
        <v>6404</v>
      </c>
      <c r="K3798" s="237" t="s">
        <v>6405</v>
      </c>
      <c r="L3798" s="238">
        <v>44659</v>
      </c>
      <c r="M3798" s="237" t="s">
        <v>887</v>
      </c>
    </row>
    <row r="3799" spans="1:13" x14ac:dyDescent="0.35">
      <c r="A3799" s="239" t="s">
        <v>5548</v>
      </c>
      <c r="B3799" s="239" t="s">
        <v>5549</v>
      </c>
      <c r="C3799" s="239" t="s">
        <v>5550</v>
      </c>
      <c r="D3799" s="239" t="s">
        <v>784</v>
      </c>
      <c r="E3799" s="239">
        <v>205228</v>
      </c>
      <c r="F3799" s="239" t="s">
        <v>6406</v>
      </c>
      <c r="G3799" s="239" t="s">
        <v>25</v>
      </c>
      <c r="H3799" s="239">
        <v>2</v>
      </c>
      <c r="I3799" s="239" t="s">
        <v>6407</v>
      </c>
      <c r="J3799" s="239" t="s">
        <v>6408</v>
      </c>
      <c r="K3799" s="239" t="s">
        <v>6409</v>
      </c>
      <c r="L3799" s="240">
        <v>44659</v>
      </c>
      <c r="M3799" s="239" t="s">
        <v>887</v>
      </c>
    </row>
    <row r="3800" spans="1:13" x14ac:dyDescent="0.35">
      <c r="A3800" s="237" t="s">
        <v>5548</v>
      </c>
      <c r="B3800" s="237" t="s">
        <v>5549</v>
      </c>
      <c r="C3800" s="237" t="s">
        <v>5550</v>
      </c>
      <c r="D3800" s="237" t="s">
        <v>779</v>
      </c>
      <c r="E3800" s="237">
        <v>95731</v>
      </c>
      <c r="F3800" s="237" t="s">
        <v>6410</v>
      </c>
      <c r="G3800" s="237" t="s">
        <v>25</v>
      </c>
      <c r="H3800" s="237">
        <v>2</v>
      </c>
      <c r="I3800" s="237" t="s">
        <v>6411</v>
      </c>
      <c r="J3800" s="237" t="s">
        <v>6412</v>
      </c>
      <c r="K3800" s="237" t="s">
        <v>6413</v>
      </c>
      <c r="L3800" s="238">
        <v>44659</v>
      </c>
      <c r="M3800" s="237" t="s">
        <v>887</v>
      </c>
    </row>
    <row r="3801" spans="1:13" x14ac:dyDescent="0.35">
      <c r="A3801" s="239" t="s">
        <v>5548</v>
      </c>
      <c r="B3801" s="239" t="s">
        <v>5549</v>
      </c>
      <c r="C3801" s="239" t="s">
        <v>5550</v>
      </c>
      <c r="D3801" s="239" t="s">
        <v>682</v>
      </c>
      <c r="E3801" s="239">
        <v>95731</v>
      </c>
      <c r="F3801" s="239" t="s">
        <v>6410</v>
      </c>
      <c r="G3801" s="239" t="s">
        <v>25</v>
      </c>
      <c r="H3801" s="239">
        <v>2</v>
      </c>
      <c r="I3801" s="239" t="s">
        <v>6411</v>
      </c>
      <c r="J3801" s="239" t="s">
        <v>6414</v>
      </c>
      <c r="K3801" s="239" t="s">
        <v>6415</v>
      </c>
      <c r="L3801" s="240">
        <v>44659</v>
      </c>
      <c r="M3801" s="239" t="s">
        <v>887</v>
      </c>
    </row>
    <row r="3802" spans="1:13" x14ac:dyDescent="0.35">
      <c r="A3802" s="237" t="s">
        <v>5548</v>
      </c>
      <c r="B3802" s="237" t="s">
        <v>5549</v>
      </c>
      <c r="C3802" s="237" t="s">
        <v>5550</v>
      </c>
      <c r="D3802" s="237" t="s">
        <v>57</v>
      </c>
      <c r="E3802" s="237">
        <v>0</v>
      </c>
      <c r="F3802" s="237" t="s">
        <v>6383</v>
      </c>
      <c r="G3802" s="237" t="s">
        <v>25</v>
      </c>
      <c r="H3802" s="237">
        <v>2</v>
      </c>
      <c r="I3802" s="237" t="s">
        <v>1773</v>
      </c>
      <c r="J3802" s="237" t="s">
        <v>6416</v>
      </c>
      <c r="K3802" s="237" t="s">
        <v>6417</v>
      </c>
      <c r="L3802" s="238">
        <v>44659</v>
      </c>
      <c r="M3802" s="237" t="s">
        <v>887</v>
      </c>
    </row>
    <row r="3803" spans="1:13" x14ac:dyDescent="0.35">
      <c r="A3803" s="239" t="s">
        <v>5548</v>
      </c>
      <c r="B3803" s="239" t="s">
        <v>5549</v>
      </c>
      <c r="C3803" s="239" t="s">
        <v>5550</v>
      </c>
      <c r="D3803" s="239" t="s">
        <v>55</v>
      </c>
      <c r="E3803" s="239">
        <v>0</v>
      </c>
      <c r="F3803" s="239" t="s">
        <v>6383</v>
      </c>
      <c r="G3803" s="239" t="s">
        <v>25</v>
      </c>
      <c r="H3803" s="239">
        <v>2</v>
      </c>
      <c r="I3803" s="239" t="s">
        <v>1773</v>
      </c>
      <c r="J3803" s="239" t="s">
        <v>6416</v>
      </c>
      <c r="K3803" s="239" t="s">
        <v>6418</v>
      </c>
      <c r="L3803" s="240">
        <v>44659</v>
      </c>
      <c r="M3803" s="239" t="s">
        <v>887</v>
      </c>
    </row>
    <row r="3804" spans="1:13" x14ac:dyDescent="0.35">
      <c r="A3804" s="237" t="s">
        <v>5548</v>
      </c>
      <c r="B3804" s="237" t="s">
        <v>5549</v>
      </c>
      <c r="C3804" s="237" t="s">
        <v>5550</v>
      </c>
      <c r="D3804" s="237" t="s">
        <v>702</v>
      </c>
      <c r="E3804" s="237">
        <v>0</v>
      </c>
      <c r="F3804" s="237" t="s">
        <v>6419</v>
      </c>
      <c r="G3804" s="237" t="s">
        <v>25</v>
      </c>
      <c r="H3804" s="237">
        <v>2</v>
      </c>
      <c r="I3804" s="237" t="s">
        <v>6420</v>
      </c>
      <c r="J3804" s="237" t="s">
        <v>6421</v>
      </c>
      <c r="K3804" s="237" t="s">
        <v>6422</v>
      </c>
      <c r="L3804" s="238">
        <v>44659</v>
      </c>
      <c r="M3804" s="237" t="s">
        <v>887</v>
      </c>
    </row>
    <row r="3805" spans="1:13" x14ac:dyDescent="0.35">
      <c r="A3805" s="239" t="s">
        <v>5548</v>
      </c>
      <c r="B3805" s="239" t="s">
        <v>5549</v>
      </c>
      <c r="C3805" s="239" t="s">
        <v>5550</v>
      </c>
      <c r="D3805" s="239" t="s">
        <v>696</v>
      </c>
      <c r="E3805" s="239">
        <v>109497</v>
      </c>
      <c r="F3805" s="239" t="s">
        <v>6419</v>
      </c>
      <c r="G3805" s="239" t="s">
        <v>25</v>
      </c>
      <c r="H3805" s="239">
        <v>2</v>
      </c>
      <c r="I3805" s="239" t="s">
        <v>6420</v>
      </c>
      <c r="J3805" s="239" t="s">
        <v>6421</v>
      </c>
      <c r="K3805" s="239" t="s">
        <v>6423</v>
      </c>
      <c r="L3805" s="240">
        <v>44659</v>
      </c>
      <c r="M3805" s="239" t="s">
        <v>887</v>
      </c>
    </row>
    <row r="3806" spans="1:13" x14ac:dyDescent="0.35">
      <c r="A3806" s="237" t="s">
        <v>5548</v>
      </c>
      <c r="B3806" s="237" t="s">
        <v>5549</v>
      </c>
      <c r="C3806" s="237" t="s">
        <v>5550</v>
      </c>
      <c r="D3806" s="237" t="s">
        <v>706</v>
      </c>
      <c r="E3806" s="237">
        <v>95731</v>
      </c>
      <c r="F3806" s="237" t="s">
        <v>6419</v>
      </c>
      <c r="G3806" s="237" t="s">
        <v>25</v>
      </c>
      <c r="H3806" s="237">
        <v>2</v>
      </c>
      <c r="I3806" s="237" t="s">
        <v>6420</v>
      </c>
      <c r="J3806" s="237" t="s">
        <v>6421</v>
      </c>
      <c r="K3806" s="237" t="s">
        <v>6424</v>
      </c>
      <c r="L3806" s="238">
        <v>44659</v>
      </c>
      <c r="M3806" s="237" t="s">
        <v>887</v>
      </c>
    </row>
    <row r="3807" spans="1:13" x14ac:dyDescent="0.35">
      <c r="A3807" s="239" t="s">
        <v>5548</v>
      </c>
      <c r="B3807" s="239" t="s">
        <v>5549</v>
      </c>
      <c r="C3807" s="239" t="s">
        <v>5550</v>
      </c>
      <c r="D3807" s="239" t="s">
        <v>698</v>
      </c>
      <c r="E3807" s="239">
        <v>0</v>
      </c>
      <c r="F3807" s="239" t="s">
        <v>6419</v>
      </c>
      <c r="G3807" s="239" t="s">
        <v>25</v>
      </c>
      <c r="H3807" s="239">
        <v>2</v>
      </c>
      <c r="I3807" s="239" t="s">
        <v>6420</v>
      </c>
      <c r="J3807" s="239" t="s">
        <v>6421</v>
      </c>
      <c r="K3807" s="239" t="s">
        <v>6425</v>
      </c>
      <c r="L3807" s="240">
        <v>44659</v>
      </c>
      <c r="M3807" s="239" t="s">
        <v>887</v>
      </c>
    </row>
    <row r="3808" spans="1:13" x14ac:dyDescent="0.35">
      <c r="A3808" s="237" t="s">
        <v>5548</v>
      </c>
      <c r="B3808" s="237" t="s">
        <v>5549</v>
      </c>
      <c r="C3808" s="237" t="s">
        <v>5550</v>
      </c>
      <c r="D3808" s="237" t="s">
        <v>704</v>
      </c>
      <c r="E3808" s="237">
        <v>0</v>
      </c>
      <c r="F3808" s="237" t="s">
        <v>6419</v>
      </c>
      <c r="G3808" s="237" t="s">
        <v>25</v>
      </c>
      <c r="H3808" s="237">
        <v>2</v>
      </c>
      <c r="I3808" s="237" t="s">
        <v>6420</v>
      </c>
      <c r="J3808" s="237" t="s">
        <v>6421</v>
      </c>
      <c r="K3808" s="237" t="s">
        <v>6426</v>
      </c>
      <c r="L3808" s="238">
        <v>44659</v>
      </c>
      <c r="M3808" s="237" t="s">
        <v>887</v>
      </c>
    </row>
    <row r="3809" spans="1:13" x14ac:dyDescent="0.35">
      <c r="A3809" s="239" t="s">
        <v>5548</v>
      </c>
      <c r="B3809" s="239" t="s">
        <v>5549</v>
      </c>
      <c r="C3809" s="239" t="s">
        <v>5550</v>
      </c>
      <c r="D3809" s="239" t="s">
        <v>692</v>
      </c>
      <c r="E3809" s="239">
        <v>0</v>
      </c>
      <c r="F3809" s="239" t="s">
        <v>6419</v>
      </c>
      <c r="G3809" s="239" t="s">
        <v>25</v>
      </c>
      <c r="H3809" s="239">
        <v>2</v>
      </c>
      <c r="I3809" s="239" t="s">
        <v>6420</v>
      </c>
      <c r="J3809" s="239" t="s">
        <v>6421</v>
      </c>
      <c r="K3809" s="239" t="s">
        <v>6427</v>
      </c>
      <c r="L3809" s="240">
        <v>44659</v>
      </c>
      <c r="M3809" s="239" t="s">
        <v>887</v>
      </c>
    </row>
    <row r="3810" spans="1:13" x14ac:dyDescent="0.35">
      <c r="A3810" s="237" t="s">
        <v>5548</v>
      </c>
      <c r="B3810" s="237" t="s">
        <v>5549</v>
      </c>
      <c r="C3810" s="237" t="s">
        <v>5550</v>
      </c>
      <c r="D3810" s="237" t="s">
        <v>24</v>
      </c>
      <c r="E3810" s="237">
        <v>2</v>
      </c>
      <c r="F3810" s="237" t="s">
        <v>6419</v>
      </c>
      <c r="G3810" s="237" t="s">
        <v>25</v>
      </c>
      <c r="H3810" s="237">
        <v>2</v>
      </c>
      <c r="I3810" s="237" t="s">
        <v>6420</v>
      </c>
      <c r="J3810" s="237" t="s">
        <v>6428</v>
      </c>
      <c r="K3810" s="237" t="s">
        <v>6429</v>
      </c>
      <c r="L3810" s="238">
        <v>44659</v>
      </c>
      <c r="M3810" s="237" t="s">
        <v>887</v>
      </c>
    </row>
    <row r="3811" spans="1:13" x14ac:dyDescent="0.35">
      <c r="A3811" s="239" t="s">
        <v>168</v>
      </c>
      <c r="B3811" s="239" t="s">
        <v>169</v>
      </c>
      <c r="C3811" s="239" t="s">
        <v>170</v>
      </c>
      <c r="D3811" s="239" t="s">
        <v>24</v>
      </c>
      <c r="E3811" s="239">
        <v>4</v>
      </c>
      <c r="F3811" s="239" t="s">
        <v>17</v>
      </c>
      <c r="G3811" s="239" t="s">
        <v>25</v>
      </c>
      <c r="H3811" s="239">
        <v>2</v>
      </c>
      <c r="I3811" s="239" t="s">
        <v>17</v>
      </c>
      <c r="J3811" s="239" t="s">
        <v>6430</v>
      </c>
      <c r="K3811" s="239" t="s">
        <v>6431</v>
      </c>
      <c r="L3811" s="240">
        <v>44660</v>
      </c>
      <c r="M3811" s="239" t="s">
        <v>20</v>
      </c>
    </row>
    <row r="3812" spans="1:13" x14ac:dyDescent="0.35">
      <c r="A3812" s="237" t="s">
        <v>1610</v>
      </c>
      <c r="B3812" s="237" t="s">
        <v>1611</v>
      </c>
      <c r="C3812" s="237" t="s">
        <v>1612</v>
      </c>
      <c r="D3812" s="237" t="s">
        <v>784</v>
      </c>
      <c r="E3812" s="237">
        <v>6825442</v>
      </c>
      <c r="F3812" s="237" t="s">
        <v>6432</v>
      </c>
      <c r="G3812" s="237" t="s">
        <v>25</v>
      </c>
      <c r="H3812" s="237">
        <v>2</v>
      </c>
      <c r="I3812" s="237" t="s">
        <v>6433</v>
      </c>
      <c r="J3812" s="237" t="s">
        <v>6434</v>
      </c>
      <c r="K3812" s="237" t="s">
        <v>6435</v>
      </c>
      <c r="L3812" s="238">
        <v>44664</v>
      </c>
      <c r="M3812" s="237" t="s">
        <v>887</v>
      </c>
    </row>
    <row r="3813" spans="1:13" x14ac:dyDescent="0.35">
      <c r="A3813" s="239" t="s">
        <v>1610</v>
      </c>
      <c r="B3813" s="239" t="s">
        <v>1611</v>
      </c>
      <c r="C3813" s="239" t="s">
        <v>1612</v>
      </c>
      <c r="D3813" s="239" t="s">
        <v>779</v>
      </c>
      <c r="E3813" s="239">
        <v>6282046</v>
      </c>
      <c r="F3813" s="239" t="s">
        <v>6436</v>
      </c>
      <c r="G3813" s="239" t="s">
        <v>22</v>
      </c>
      <c r="H3813" s="239">
        <v>3</v>
      </c>
      <c r="I3813" s="239" t="s">
        <v>6437</v>
      </c>
      <c r="J3813" s="239" t="s">
        <v>6438</v>
      </c>
      <c r="K3813" s="239" t="s">
        <v>6439</v>
      </c>
      <c r="L3813" s="240">
        <v>44664</v>
      </c>
      <c r="M3813" s="239" t="s">
        <v>887</v>
      </c>
    </row>
    <row r="3814" spans="1:13" x14ac:dyDescent="0.35">
      <c r="A3814" s="237" t="s">
        <v>1610</v>
      </c>
      <c r="B3814" s="237" t="s">
        <v>1611</v>
      </c>
      <c r="C3814" s="237" t="s">
        <v>1612</v>
      </c>
      <c r="D3814" s="237" t="s">
        <v>682</v>
      </c>
      <c r="E3814" s="237" t="s">
        <v>17</v>
      </c>
      <c r="F3814" s="237" t="s">
        <v>1196</v>
      </c>
      <c r="G3814" s="237" t="s">
        <v>17</v>
      </c>
      <c r="H3814" s="237" t="s">
        <v>17</v>
      </c>
      <c r="I3814" s="237" t="s">
        <v>1196</v>
      </c>
      <c r="J3814" s="237" t="s">
        <v>6440</v>
      </c>
      <c r="K3814" s="237" t="s">
        <v>6441</v>
      </c>
      <c r="L3814" s="238">
        <v>44664</v>
      </c>
      <c r="M3814" s="237" t="s">
        <v>887</v>
      </c>
    </row>
    <row r="3815" spans="1:13" x14ac:dyDescent="0.35">
      <c r="A3815" s="239" t="s">
        <v>1610</v>
      </c>
      <c r="B3815" s="239" t="s">
        <v>1611</v>
      </c>
      <c r="C3815" s="239" t="s">
        <v>1612</v>
      </c>
      <c r="D3815" s="239" t="s">
        <v>57</v>
      </c>
      <c r="E3815" s="239">
        <v>17</v>
      </c>
      <c r="F3815" s="239" t="s">
        <v>6442</v>
      </c>
      <c r="G3815" s="239" t="s">
        <v>22</v>
      </c>
      <c r="H3815" s="239">
        <v>3</v>
      </c>
      <c r="I3815" s="239" t="s">
        <v>649</v>
      </c>
      <c r="J3815" s="239" t="s">
        <v>6443</v>
      </c>
      <c r="K3815" s="239" t="s">
        <v>6444</v>
      </c>
      <c r="L3815" s="240">
        <v>44664</v>
      </c>
      <c r="M3815" s="239" t="s">
        <v>887</v>
      </c>
    </row>
    <row r="3816" spans="1:13" x14ac:dyDescent="0.35">
      <c r="A3816" s="237" t="s">
        <v>1610</v>
      </c>
      <c r="B3816" s="237" t="s">
        <v>1611</v>
      </c>
      <c r="C3816" s="237" t="s">
        <v>1612</v>
      </c>
      <c r="D3816" s="237" t="s">
        <v>55</v>
      </c>
      <c r="E3816" s="237">
        <v>17</v>
      </c>
      <c r="F3816" s="237" t="s">
        <v>6442</v>
      </c>
      <c r="G3816" s="237" t="s">
        <v>22</v>
      </c>
      <c r="H3816" s="237">
        <v>3</v>
      </c>
      <c r="I3816" s="237" t="s">
        <v>649</v>
      </c>
      <c r="J3816" s="237" t="s">
        <v>6443</v>
      </c>
      <c r="K3816" s="237" t="s">
        <v>6445</v>
      </c>
      <c r="L3816" s="238">
        <v>44664</v>
      </c>
      <c r="M3816" s="237" t="s">
        <v>887</v>
      </c>
    </row>
    <row r="3817" spans="1:13" x14ac:dyDescent="0.35">
      <c r="A3817" s="239" t="s">
        <v>1610</v>
      </c>
      <c r="B3817" s="239" t="s">
        <v>1611</v>
      </c>
      <c r="C3817" s="239" t="s">
        <v>1612</v>
      </c>
      <c r="D3817" s="239" t="s">
        <v>702</v>
      </c>
      <c r="E3817" s="239">
        <v>3209000</v>
      </c>
      <c r="F3817" s="239" t="s">
        <v>6436</v>
      </c>
      <c r="G3817" s="239" t="s">
        <v>22</v>
      </c>
      <c r="H3817" s="239">
        <v>3</v>
      </c>
      <c r="I3817" s="239" t="s">
        <v>6437</v>
      </c>
      <c r="J3817" s="239" t="s">
        <v>6446</v>
      </c>
      <c r="K3817" s="239" t="s">
        <v>6447</v>
      </c>
      <c r="L3817" s="240">
        <v>44664</v>
      </c>
      <c r="M3817" s="239" t="s">
        <v>887</v>
      </c>
    </row>
    <row r="3818" spans="1:13" x14ac:dyDescent="0.35">
      <c r="A3818" s="237" t="s">
        <v>1610</v>
      </c>
      <c r="B3818" s="237" t="s">
        <v>1611</v>
      </c>
      <c r="C3818" s="237" t="s">
        <v>1612</v>
      </c>
      <c r="D3818" s="237" t="s">
        <v>696</v>
      </c>
      <c r="E3818" s="237">
        <v>543396</v>
      </c>
      <c r="F3818" s="237" t="s">
        <v>6436</v>
      </c>
      <c r="G3818" s="237" t="s">
        <v>22</v>
      </c>
      <c r="H3818" s="237">
        <v>3</v>
      </c>
      <c r="I3818" s="237" t="s">
        <v>6437</v>
      </c>
      <c r="J3818" s="237" t="s">
        <v>6448</v>
      </c>
      <c r="K3818" s="237" t="s">
        <v>6449</v>
      </c>
      <c r="L3818" s="238">
        <v>44664</v>
      </c>
      <c r="M3818" s="237" t="s">
        <v>887</v>
      </c>
    </row>
    <row r="3819" spans="1:13" x14ac:dyDescent="0.35">
      <c r="A3819" s="239" t="s">
        <v>1610</v>
      </c>
      <c r="B3819" s="239" t="s">
        <v>1611</v>
      </c>
      <c r="C3819" s="239" t="s">
        <v>1612</v>
      </c>
      <c r="D3819" s="239" t="s">
        <v>706</v>
      </c>
      <c r="E3819" s="239">
        <v>3073046</v>
      </c>
      <c r="F3819" s="239" t="s">
        <v>6436</v>
      </c>
      <c r="G3819" s="239" t="s">
        <v>22</v>
      </c>
      <c r="H3819" s="239">
        <v>3</v>
      </c>
      <c r="I3819" s="239" t="s">
        <v>6437</v>
      </c>
      <c r="J3819" s="239" t="s">
        <v>6448</v>
      </c>
      <c r="K3819" s="239" t="s">
        <v>6450</v>
      </c>
      <c r="L3819" s="240">
        <v>44664</v>
      </c>
      <c r="M3819" s="239" t="s">
        <v>887</v>
      </c>
    </row>
    <row r="3820" spans="1:13" x14ac:dyDescent="0.35">
      <c r="A3820" s="237" t="s">
        <v>1610</v>
      </c>
      <c r="B3820" s="237" t="s">
        <v>1611</v>
      </c>
      <c r="C3820" s="237" t="s">
        <v>1612</v>
      </c>
      <c r="D3820" s="237" t="s">
        <v>698</v>
      </c>
      <c r="E3820" s="237">
        <v>1888590</v>
      </c>
      <c r="F3820" s="237" t="s">
        <v>6436</v>
      </c>
      <c r="G3820" s="237" t="s">
        <v>22</v>
      </c>
      <c r="H3820" s="237">
        <v>3</v>
      </c>
      <c r="I3820" s="237" t="s">
        <v>6437</v>
      </c>
      <c r="J3820" s="237" t="s">
        <v>6448</v>
      </c>
      <c r="K3820" s="237" t="s">
        <v>6451</v>
      </c>
      <c r="L3820" s="238">
        <v>44664</v>
      </c>
      <c r="M3820" s="237" t="s">
        <v>887</v>
      </c>
    </row>
    <row r="3821" spans="1:13" x14ac:dyDescent="0.35">
      <c r="A3821" s="239" t="s">
        <v>1610</v>
      </c>
      <c r="B3821" s="239" t="s">
        <v>1611</v>
      </c>
      <c r="C3821" s="239" t="s">
        <v>1612</v>
      </c>
      <c r="D3821" s="239" t="s">
        <v>704</v>
      </c>
      <c r="E3821" s="239">
        <v>1274540</v>
      </c>
      <c r="F3821" s="239" t="s">
        <v>6436</v>
      </c>
      <c r="G3821" s="239" t="s">
        <v>22</v>
      </c>
      <c r="H3821" s="239">
        <v>3</v>
      </c>
      <c r="I3821" s="239" t="s">
        <v>6437</v>
      </c>
      <c r="J3821" s="239" t="s">
        <v>6448</v>
      </c>
      <c r="K3821" s="239" t="s">
        <v>6452</v>
      </c>
      <c r="L3821" s="240">
        <v>44664</v>
      </c>
      <c r="M3821" s="239" t="s">
        <v>887</v>
      </c>
    </row>
    <row r="3822" spans="1:13" x14ac:dyDescent="0.35">
      <c r="A3822" s="237" t="s">
        <v>1610</v>
      </c>
      <c r="B3822" s="237" t="s">
        <v>1611</v>
      </c>
      <c r="C3822" s="237" t="s">
        <v>1612</v>
      </c>
      <c r="D3822" s="237" t="s">
        <v>692</v>
      </c>
      <c r="E3822" s="237">
        <v>45870</v>
      </c>
      <c r="F3822" s="237" t="s">
        <v>6436</v>
      </c>
      <c r="G3822" s="237" t="s">
        <v>22</v>
      </c>
      <c r="H3822" s="237">
        <v>3</v>
      </c>
      <c r="I3822" s="237" t="s">
        <v>6437</v>
      </c>
      <c r="J3822" s="237" t="s">
        <v>6448</v>
      </c>
      <c r="K3822" s="237" t="s">
        <v>6453</v>
      </c>
      <c r="L3822" s="238">
        <v>44664</v>
      </c>
      <c r="M3822" s="237" t="s">
        <v>887</v>
      </c>
    </row>
    <row r="3823" spans="1:13" x14ac:dyDescent="0.35">
      <c r="A3823" s="239" t="s">
        <v>1636</v>
      </c>
      <c r="B3823" s="239" t="s">
        <v>1637</v>
      </c>
      <c r="C3823" s="239" t="s">
        <v>1612</v>
      </c>
      <c r="D3823" s="239" t="s">
        <v>779</v>
      </c>
      <c r="E3823" s="239">
        <v>6282046</v>
      </c>
      <c r="F3823" s="239" t="s">
        <v>6454</v>
      </c>
      <c r="G3823" s="239" t="s">
        <v>22</v>
      </c>
      <c r="H3823" s="239">
        <v>3</v>
      </c>
      <c r="I3823" s="239" t="s">
        <v>6455</v>
      </c>
      <c r="J3823" s="239" t="s">
        <v>6456</v>
      </c>
      <c r="K3823" s="239" t="s">
        <v>6457</v>
      </c>
      <c r="L3823" s="240">
        <v>44664</v>
      </c>
      <c r="M3823" s="239" t="s">
        <v>887</v>
      </c>
    </row>
    <row r="3824" spans="1:13" x14ac:dyDescent="0.35">
      <c r="A3824" s="237" t="s">
        <v>1636</v>
      </c>
      <c r="B3824" s="237" t="s">
        <v>1637</v>
      </c>
      <c r="C3824" s="237" t="s">
        <v>1612</v>
      </c>
      <c r="D3824" s="237" t="s">
        <v>682</v>
      </c>
      <c r="E3824" s="237">
        <v>1529000</v>
      </c>
      <c r="F3824" s="237" t="s">
        <v>6458</v>
      </c>
      <c r="G3824" s="237" t="s">
        <v>22</v>
      </c>
      <c r="H3824" s="237">
        <v>3</v>
      </c>
      <c r="I3824" s="237" t="s">
        <v>6459</v>
      </c>
      <c r="J3824" s="237" t="s">
        <v>6460</v>
      </c>
      <c r="K3824" s="237" t="s">
        <v>6461</v>
      </c>
      <c r="L3824" s="238">
        <v>44664</v>
      </c>
      <c r="M3824" s="237" t="s">
        <v>887</v>
      </c>
    </row>
    <row r="3825" spans="1:13" x14ac:dyDescent="0.35">
      <c r="A3825" s="239" t="s">
        <v>1636</v>
      </c>
      <c r="B3825" s="239" t="s">
        <v>1637</v>
      </c>
      <c r="C3825" s="239" t="s">
        <v>1612</v>
      </c>
      <c r="D3825" s="239" t="s">
        <v>57</v>
      </c>
      <c r="E3825" s="239" t="s">
        <v>17</v>
      </c>
      <c r="F3825" s="239" t="s">
        <v>1196</v>
      </c>
      <c r="G3825" s="239" t="s">
        <v>17</v>
      </c>
      <c r="H3825" s="239" t="s">
        <v>17</v>
      </c>
      <c r="I3825" s="239" t="s">
        <v>1196</v>
      </c>
      <c r="J3825" s="239" t="s">
        <v>1196</v>
      </c>
      <c r="K3825" s="239" t="s">
        <v>6462</v>
      </c>
      <c r="L3825" s="240">
        <v>44664</v>
      </c>
      <c r="M3825" s="239" t="s">
        <v>887</v>
      </c>
    </row>
    <row r="3826" spans="1:13" x14ac:dyDescent="0.35">
      <c r="A3826" s="237" t="s">
        <v>1636</v>
      </c>
      <c r="B3826" s="237" t="s">
        <v>1637</v>
      </c>
      <c r="C3826" s="237" t="s">
        <v>1612</v>
      </c>
      <c r="D3826" s="237" t="s">
        <v>702</v>
      </c>
      <c r="E3826" s="237">
        <v>1529000</v>
      </c>
      <c r="F3826" s="237" t="s">
        <v>6436</v>
      </c>
      <c r="G3826" s="237" t="s">
        <v>22</v>
      </c>
      <c r="H3826" s="237">
        <v>3</v>
      </c>
      <c r="I3826" s="237" t="s">
        <v>6463</v>
      </c>
      <c r="J3826" s="237" t="s">
        <v>6464</v>
      </c>
      <c r="K3826" s="237" t="s">
        <v>6465</v>
      </c>
      <c r="L3826" s="238">
        <v>44664</v>
      </c>
      <c r="M3826" s="237" t="s">
        <v>887</v>
      </c>
    </row>
    <row r="3827" spans="1:13" x14ac:dyDescent="0.35">
      <c r="A3827" s="239" t="s">
        <v>1636</v>
      </c>
      <c r="B3827" s="239" t="s">
        <v>1637</v>
      </c>
      <c r="C3827" s="239" t="s">
        <v>1612</v>
      </c>
      <c r="D3827" s="239" t="s">
        <v>696</v>
      </c>
      <c r="E3827" s="239">
        <v>543396</v>
      </c>
      <c r="F3827" s="239" t="s">
        <v>6436</v>
      </c>
      <c r="G3827" s="239" t="s">
        <v>22</v>
      </c>
      <c r="H3827" s="239">
        <v>3</v>
      </c>
      <c r="I3827" s="239" t="s">
        <v>6463</v>
      </c>
      <c r="J3827" s="239" t="s">
        <v>6464</v>
      </c>
      <c r="K3827" s="239" t="s">
        <v>6466</v>
      </c>
      <c r="L3827" s="240">
        <v>44664</v>
      </c>
      <c r="M3827" s="239" t="s">
        <v>887</v>
      </c>
    </row>
    <row r="3828" spans="1:13" x14ac:dyDescent="0.35">
      <c r="A3828" s="237" t="s">
        <v>1636</v>
      </c>
      <c r="B3828" s="237" t="s">
        <v>1637</v>
      </c>
      <c r="C3828" s="237" t="s">
        <v>1612</v>
      </c>
      <c r="D3828" s="237" t="s">
        <v>706</v>
      </c>
      <c r="E3828" s="237">
        <v>4753046</v>
      </c>
      <c r="F3828" s="237" t="s">
        <v>6436</v>
      </c>
      <c r="G3828" s="237" t="s">
        <v>22</v>
      </c>
      <c r="H3828" s="237">
        <v>3</v>
      </c>
      <c r="I3828" s="237" t="s">
        <v>6463</v>
      </c>
      <c r="J3828" s="237" t="s">
        <v>6464</v>
      </c>
      <c r="K3828" s="237" t="s">
        <v>6467</v>
      </c>
      <c r="L3828" s="238">
        <v>44664</v>
      </c>
      <c r="M3828" s="237" t="s">
        <v>887</v>
      </c>
    </row>
    <row r="3829" spans="1:13" x14ac:dyDescent="0.35">
      <c r="A3829" s="239" t="s">
        <v>1636</v>
      </c>
      <c r="B3829" s="239" t="s">
        <v>1637</v>
      </c>
      <c r="C3829" s="239" t="s">
        <v>1612</v>
      </c>
      <c r="D3829" s="239" t="s">
        <v>698</v>
      </c>
      <c r="E3829" s="239">
        <v>779790</v>
      </c>
      <c r="F3829" s="239" t="s">
        <v>6436</v>
      </c>
      <c r="G3829" s="239" t="s">
        <v>22</v>
      </c>
      <c r="H3829" s="239">
        <v>3</v>
      </c>
      <c r="I3829" s="239" t="s">
        <v>6463</v>
      </c>
      <c r="J3829" s="239" t="s">
        <v>6464</v>
      </c>
      <c r="K3829" s="239" t="s">
        <v>6468</v>
      </c>
      <c r="L3829" s="240">
        <v>44664</v>
      </c>
      <c r="M3829" s="239" t="s">
        <v>887</v>
      </c>
    </row>
    <row r="3830" spans="1:13" x14ac:dyDescent="0.35">
      <c r="A3830" s="237" t="s">
        <v>1636</v>
      </c>
      <c r="B3830" s="237" t="s">
        <v>1637</v>
      </c>
      <c r="C3830" s="237" t="s">
        <v>1612</v>
      </c>
      <c r="D3830" s="237" t="s">
        <v>704</v>
      </c>
      <c r="E3830" s="237">
        <v>703340</v>
      </c>
      <c r="F3830" s="237" t="s">
        <v>6436</v>
      </c>
      <c r="G3830" s="237" t="s">
        <v>22</v>
      </c>
      <c r="H3830" s="237">
        <v>3</v>
      </c>
      <c r="I3830" s="237" t="s">
        <v>6463</v>
      </c>
      <c r="J3830" s="237" t="s">
        <v>6464</v>
      </c>
      <c r="K3830" s="237" t="s">
        <v>6469</v>
      </c>
      <c r="L3830" s="238">
        <v>44664</v>
      </c>
      <c r="M3830" s="237" t="s">
        <v>887</v>
      </c>
    </row>
    <row r="3831" spans="1:13" x14ac:dyDescent="0.35">
      <c r="A3831" s="239" t="s">
        <v>1636</v>
      </c>
      <c r="B3831" s="239" t="s">
        <v>1637</v>
      </c>
      <c r="C3831" s="239" t="s">
        <v>1612</v>
      </c>
      <c r="D3831" s="239" t="s">
        <v>692</v>
      </c>
      <c r="E3831" s="239">
        <v>45870</v>
      </c>
      <c r="F3831" s="239" t="s">
        <v>6436</v>
      </c>
      <c r="G3831" s="239" t="s">
        <v>22</v>
      </c>
      <c r="H3831" s="239">
        <v>3</v>
      </c>
      <c r="I3831" s="239" t="s">
        <v>6463</v>
      </c>
      <c r="J3831" s="239" t="s">
        <v>6464</v>
      </c>
      <c r="K3831" s="239" t="s">
        <v>6470</v>
      </c>
      <c r="L3831" s="240">
        <v>44664</v>
      </c>
      <c r="M3831" s="239" t="s">
        <v>887</v>
      </c>
    </row>
    <row r="3832" spans="1:13" x14ac:dyDescent="0.35">
      <c r="A3832" s="237" t="s">
        <v>2377</v>
      </c>
      <c r="B3832" s="237" t="s">
        <v>2378</v>
      </c>
      <c r="C3832" s="237" t="s">
        <v>2379</v>
      </c>
      <c r="D3832" s="237" t="s">
        <v>702</v>
      </c>
      <c r="E3832" s="237">
        <v>181510</v>
      </c>
      <c r="F3832" s="237" t="s">
        <v>6471</v>
      </c>
      <c r="G3832" s="237" t="s">
        <v>25</v>
      </c>
      <c r="H3832" s="237">
        <v>2</v>
      </c>
      <c r="I3832" s="237" t="s">
        <v>6472</v>
      </c>
      <c r="J3832" s="237" t="s">
        <v>6473</v>
      </c>
      <c r="K3832" s="237" t="s">
        <v>6474</v>
      </c>
      <c r="L3832" s="238">
        <v>44664</v>
      </c>
      <c r="M3832" s="237" t="s">
        <v>20</v>
      </c>
    </row>
    <row r="3833" spans="1:13" x14ac:dyDescent="0.35">
      <c r="A3833" s="239" t="s">
        <v>2377</v>
      </c>
      <c r="B3833" s="239" t="s">
        <v>2378</v>
      </c>
      <c r="C3833" s="239" t="s">
        <v>2379</v>
      </c>
      <c r="D3833" s="239" t="s">
        <v>696</v>
      </c>
      <c r="E3833" s="239">
        <v>0</v>
      </c>
      <c r="F3833" s="239" t="s">
        <v>6475</v>
      </c>
      <c r="G3833" s="239" t="s">
        <v>25</v>
      </c>
      <c r="H3833" s="239">
        <v>2</v>
      </c>
      <c r="I3833" s="239" t="s">
        <v>6476</v>
      </c>
      <c r="J3833" s="239" t="s">
        <v>6477</v>
      </c>
      <c r="K3833" s="239" t="s">
        <v>6478</v>
      </c>
      <c r="L3833" s="240">
        <v>44664</v>
      </c>
      <c r="M3833" s="239" t="s">
        <v>887</v>
      </c>
    </row>
    <row r="3834" spans="1:13" x14ac:dyDescent="0.35">
      <c r="A3834" s="237" t="s">
        <v>2377</v>
      </c>
      <c r="B3834" s="237" t="s">
        <v>2378</v>
      </c>
      <c r="C3834" s="237" t="s">
        <v>2379</v>
      </c>
      <c r="D3834" s="237" t="s">
        <v>704</v>
      </c>
      <c r="E3834" s="237">
        <v>0</v>
      </c>
      <c r="F3834" s="237" t="s">
        <v>6479</v>
      </c>
      <c r="G3834" s="237" t="s">
        <v>25</v>
      </c>
      <c r="H3834" s="237">
        <v>2</v>
      </c>
      <c r="I3834" s="237" t="s">
        <v>2381</v>
      </c>
      <c r="J3834" s="237" t="s">
        <v>6480</v>
      </c>
      <c r="K3834" s="237" t="s">
        <v>6481</v>
      </c>
      <c r="L3834" s="238">
        <v>44664</v>
      </c>
      <c r="M3834" s="237" t="s">
        <v>20</v>
      </c>
    </row>
    <row r="3835" spans="1:13" x14ac:dyDescent="0.35">
      <c r="A3835" s="239" t="s">
        <v>2377</v>
      </c>
      <c r="B3835" s="239" t="s">
        <v>2378</v>
      </c>
      <c r="C3835" s="239" t="s">
        <v>2379</v>
      </c>
      <c r="D3835" s="239" t="s">
        <v>692</v>
      </c>
      <c r="E3835" s="239">
        <v>0</v>
      </c>
      <c r="F3835" s="239" t="s">
        <v>6479</v>
      </c>
      <c r="G3835" s="239" t="s">
        <v>25</v>
      </c>
      <c r="H3835" s="239">
        <v>2</v>
      </c>
      <c r="I3835" s="239" t="s">
        <v>2381</v>
      </c>
      <c r="J3835" s="239" t="s">
        <v>6482</v>
      </c>
      <c r="K3835" s="239" t="s">
        <v>6483</v>
      </c>
      <c r="L3835" s="240">
        <v>44664</v>
      </c>
      <c r="M3835" s="239" t="s">
        <v>20</v>
      </c>
    </row>
    <row r="3836" spans="1:13" x14ac:dyDescent="0.35">
      <c r="A3836" s="237" t="s">
        <v>140</v>
      </c>
      <c r="B3836" s="237" t="s">
        <v>141</v>
      </c>
      <c r="C3836" s="237" t="s">
        <v>142</v>
      </c>
      <c r="D3836" s="237" t="s">
        <v>692</v>
      </c>
      <c r="E3836" s="237">
        <v>0</v>
      </c>
      <c r="F3836" s="237" t="s">
        <v>6484</v>
      </c>
      <c r="G3836" s="237" t="s">
        <v>50</v>
      </c>
      <c r="H3836" s="237">
        <v>1</v>
      </c>
      <c r="I3836" s="237" t="s">
        <v>6485</v>
      </c>
      <c r="J3836" s="237" t="s">
        <v>6486</v>
      </c>
      <c r="K3836" s="237" t="s">
        <v>6487</v>
      </c>
      <c r="L3836" s="238">
        <v>44669</v>
      </c>
      <c r="M3836" s="237" t="s">
        <v>20</v>
      </c>
    </row>
    <row r="3837" spans="1:13" x14ac:dyDescent="0.35">
      <c r="A3837" s="239" t="s">
        <v>149</v>
      </c>
      <c r="B3837" s="239" t="s">
        <v>150</v>
      </c>
      <c r="C3837" s="239" t="s">
        <v>151</v>
      </c>
      <c r="D3837" s="239" t="s">
        <v>59</v>
      </c>
      <c r="E3837" s="239">
        <v>1400000</v>
      </c>
      <c r="F3837" s="239" t="s">
        <v>6488</v>
      </c>
      <c r="G3837" s="239" t="s">
        <v>25</v>
      </c>
      <c r="H3837" s="239">
        <v>2</v>
      </c>
      <c r="I3837" s="239" t="s">
        <v>6489</v>
      </c>
      <c r="J3837" s="239" t="s">
        <v>6490</v>
      </c>
      <c r="K3837" s="239" t="s">
        <v>6491</v>
      </c>
      <c r="L3837" s="240">
        <v>44670</v>
      </c>
      <c r="M3837" s="239" t="s">
        <v>20</v>
      </c>
    </row>
    <row r="3838" spans="1:13" x14ac:dyDescent="0.35">
      <c r="A3838" s="237" t="s">
        <v>157</v>
      </c>
      <c r="B3838" s="237" t="s">
        <v>158</v>
      </c>
      <c r="C3838" s="237" t="s">
        <v>159</v>
      </c>
      <c r="D3838" s="237" t="s">
        <v>784</v>
      </c>
      <c r="E3838" s="237">
        <v>411161</v>
      </c>
      <c r="F3838" s="237" t="s">
        <v>6492</v>
      </c>
      <c r="G3838" s="237" t="s">
        <v>25</v>
      </c>
      <c r="H3838" s="237">
        <v>2</v>
      </c>
      <c r="I3838" s="237" t="s">
        <v>6493</v>
      </c>
      <c r="J3838" s="237" t="s">
        <v>6494</v>
      </c>
      <c r="K3838" s="237" t="s">
        <v>6495</v>
      </c>
      <c r="L3838" s="238">
        <v>44671</v>
      </c>
      <c r="M3838" s="237" t="s">
        <v>887</v>
      </c>
    </row>
    <row r="3839" spans="1:13" x14ac:dyDescent="0.35">
      <c r="A3839" s="239" t="s">
        <v>157</v>
      </c>
      <c r="B3839" s="239" t="s">
        <v>158</v>
      </c>
      <c r="C3839" s="239" t="s">
        <v>159</v>
      </c>
      <c r="D3839" s="239" t="s">
        <v>779</v>
      </c>
      <c r="E3839" s="239">
        <v>166124</v>
      </c>
      <c r="F3839" s="239" t="s">
        <v>6492</v>
      </c>
      <c r="G3839" s="239" t="s">
        <v>25</v>
      </c>
      <c r="H3839" s="239">
        <v>2</v>
      </c>
      <c r="I3839" s="239" t="s">
        <v>6493</v>
      </c>
      <c r="J3839" s="239" t="s">
        <v>6496</v>
      </c>
      <c r="K3839" s="239" t="s">
        <v>6497</v>
      </c>
      <c r="L3839" s="240">
        <v>44671</v>
      </c>
      <c r="M3839" s="239" t="s">
        <v>887</v>
      </c>
    </row>
    <row r="3840" spans="1:13" x14ac:dyDescent="0.35">
      <c r="A3840" s="237" t="s">
        <v>157</v>
      </c>
      <c r="B3840" s="237" t="s">
        <v>158</v>
      </c>
      <c r="C3840" s="237" t="s">
        <v>159</v>
      </c>
      <c r="D3840" s="237" t="s">
        <v>682</v>
      </c>
      <c r="E3840" s="237">
        <v>166124</v>
      </c>
      <c r="F3840" s="237" t="s">
        <v>6492</v>
      </c>
      <c r="G3840" s="237" t="s">
        <v>25</v>
      </c>
      <c r="H3840" s="237">
        <v>2</v>
      </c>
      <c r="I3840" s="237" t="s">
        <v>6493</v>
      </c>
      <c r="J3840" s="237" t="s">
        <v>6498</v>
      </c>
      <c r="K3840" s="237" t="s">
        <v>6499</v>
      </c>
      <c r="L3840" s="238">
        <v>44671</v>
      </c>
      <c r="M3840" s="237" t="s">
        <v>887</v>
      </c>
    </row>
    <row r="3841" spans="1:13" x14ac:dyDescent="0.35">
      <c r="A3841" s="239" t="s">
        <v>157</v>
      </c>
      <c r="B3841" s="239" t="s">
        <v>158</v>
      </c>
      <c r="C3841" s="239" t="s">
        <v>159</v>
      </c>
      <c r="D3841" s="239" t="s">
        <v>57</v>
      </c>
      <c r="E3841" s="239">
        <v>88</v>
      </c>
      <c r="F3841" s="239" t="s">
        <v>6500</v>
      </c>
      <c r="G3841" s="239" t="s">
        <v>22</v>
      </c>
      <c r="H3841" s="239">
        <v>3</v>
      </c>
      <c r="I3841" s="239" t="s">
        <v>1690</v>
      </c>
      <c r="J3841" s="239" t="s">
        <v>6501</v>
      </c>
      <c r="K3841" s="239" t="s">
        <v>6502</v>
      </c>
      <c r="L3841" s="240">
        <v>44671</v>
      </c>
      <c r="M3841" s="239" t="s">
        <v>887</v>
      </c>
    </row>
    <row r="3842" spans="1:13" x14ac:dyDescent="0.35">
      <c r="A3842" s="237" t="s">
        <v>157</v>
      </c>
      <c r="B3842" s="237" t="s">
        <v>158</v>
      </c>
      <c r="C3842" s="237" t="s">
        <v>159</v>
      </c>
      <c r="D3842" s="237" t="s">
        <v>55</v>
      </c>
      <c r="E3842" s="237">
        <v>88</v>
      </c>
      <c r="F3842" s="237" t="s">
        <v>6500</v>
      </c>
      <c r="G3842" s="237" t="s">
        <v>22</v>
      </c>
      <c r="H3842" s="237">
        <v>3</v>
      </c>
      <c r="I3842" s="237" t="s">
        <v>1690</v>
      </c>
      <c r="J3842" s="237" t="s">
        <v>6501</v>
      </c>
      <c r="K3842" s="237" t="s">
        <v>6503</v>
      </c>
      <c r="L3842" s="238">
        <v>44671</v>
      </c>
      <c r="M3842" s="237" t="s">
        <v>887</v>
      </c>
    </row>
    <row r="3843" spans="1:13" x14ac:dyDescent="0.35">
      <c r="A3843" s="239" t="s">
        <v>157</v>
      </c>
      <c r="B3843" s="239" t="s">
        <v>158</v>
      </c>
      <c r="C3843" s="239" t="s">
        <v>159</v>
      </c>
      <c r="D3843" s="239" t="s">
        <v>702</v>
      </c>
      <c r="E3843" s="239">
        <v>18900</v>
      </c>
      <c r="F3843" s="239" t="s">
        <v>6504</v>
      </c>
      <c r="G3843" s="239" t="s">
        <v>22</v>
      </c>
      <c r="H3843" s="239">
        <v>3</v>
      </c>
      <c r="I3843" s="239" t="s">
        <v>6505</v>
      </c>
      <c r="J3843" s="239" t="s">
        <v>6506</v>
      </c>
      <c r="K3843" s="239" t="s">
        <v>6507</v>
      </c>
      <c r="L3843" s="240">
        <v>44671</v>
      </c>
      <c r="M3843" s="239" t="s">
        <v>887</v>
      </c>
    </row>
    <row r="3844" spans="1:13" x14ac:dyDescent="0.35">
      <c r="A3844" s="237" t="s">
        <v>157</v>
      </c>
      <c r="B3844" s="237" t="s">
        <v>158</v>
      </c>
      <c r="C3844" s="237" t="s">
        <v>159</v>
      </c>
      <c r="D3844" s="237" t="s">
        <v>696</v>
      </c>
      <c r="E3844" s="237">
        <v>245037</v>
      </c>
      <c r="F3844" s="237" t="s">
        <v>6504</v>
      </c>
      <c r="G3844" s="237" t="s">
        <v>22</v>
      </c>
      <c r="H3844" s="237">
        <v>3</v>
      </c>
      <c r="I3844" s="237" t="s">
        <v>6505</v>
      </c>
      <c r="J3844" s="237" t="s">
        <v>6506</v>
      </c>
      <c r="K3844" s="237" t="s">
        <v>6508</v>
      </c>
      <c r="L3844" s="238">
        <v>44671</v>
      </c>
      <c r="M3844" s="237" t="s">
        <v>887</v>
      </c>
    </row>
    <row r="3845" spans="1:13" x14ac:dyDescent="0.35">
      <c r="A3845" s="239" t="s">
        <v>157</v>
      </c>
      <c r="B3845" s="239" t="s">
        <v>158</v>
      </c>
      <c r="C3845" s="239" t="s">
        <v>159</v>
      </c>
      <c r="D3845" s="239" t="s">
        <v>706</v>
      </c>
      <c r="E3845" s="239">
        <v>147224</v>
      </c>
      <c r="F3845" s="239" t="s">
        <v>6504</v>
      </c>
      <c r="G3845" s="239" t="s">
        <v>22</v>
      </c>
      <c r="H3845" s="239">
        <v>3</v>
      </c>
      <c r="I3845" s="239" t="s">
        <v>6505</v>
      </c>
      <c r="J3845" s="239" t="s">
        <v>6506</v>
      </c>
      <c r="K3845" s="239" t="s">
        <v>6509</v>
      </c>
      <c r="L3845" s="240">
        <v>44671</v>
      </c>
      <c r="M3845" s="239" t="s">
        <v>887</v>
      </c>
    </row>
    <row r="3846" spans="1:13" x14ac:dyDescent="0.35">
      <c r="A3846" s="237" t="s">
        <v>157</v>
      </c>
      <c r="B3846" s="237" t="s">
        <v>158</v>
      </c>
      <c r="C3846" s="237" t="s">
        <v>159</v>
      </c>
      <c r="D3846" s="237" t="s">
        <v>698</v>
      </c>
      <c r="E3846" s="237">
        <v>18900</v>
      </c>
      <c r="F3846" s="237" t="s">
        <v>6504</v>
      </c>
      <c r="G3846" s="237" t="s">
        <v>22</v>
      </c>
      <c r="H3846" s="237">
        <v>3</v>
      </c>
      <c r="I3846" s="237" t="s">
        <v>6505</v>
      </c>
      <c r="J3846" s="237" t="s">
        <v>6506</v>
      </c>
      <c r="K3846" s="237" t="s">
        <v>6510</v>
      </c>
      <c r="L3846" s="238">
        <v>44671</v>
      </c>
      <c r="M3846" s="237" t="s">
        <v>887</v>
      </c>
    </row>
    <row r="3847" spans="1:13" x14ac:dyDescent="0.35">
      <c r="A3847" s="239" t="s">
        <v>157</v>
      </c>
      <c r="B3847" s="239" t="s">
        <v>158</v>
      </c>
      <c r="C3847" s="239" t="s">
        <v>159</v>
      </c>
      <c r="D3847" s="239" t="s">
        <v>704</v>
      </c>
      <c r="E3847" s="239">
        <v>0</v>
      </c>
      <c r="F3847" s="239" t="s">
        <v>6504</v>
      </c>
      <c r="G3847" s="239" t="s">
        <v>22</v>
      </c>
      <c r="H3847" s="239">
        <v>3</v>
      </c>
      <c r="I3847" s="239" t="s">
        <v>6505</v>
      </c>
      <c r="J3847" s="239" t="s">
        <v>6506</v>
      </c>
      <c r="K3847" s="239" t="s">
        <v>6511</v>
      </c>
      <c r="L3847" s="240">
        <v>44671</v>
      </c>
      <c r="M3847" s="239" t="s">
        <v>887</v>
      </c>
    </row>
    <row r="3848" spans="1:13" x14ac:dyDescent="0.35">
      <c r="A3848" s="237" t="s">
        <v>157</v>
      </c>
      <c r="B3848" s="237" t="s">
        <v>158</v>
      </c>
      <c r="C3848" s="237" t="s">
        <v>159</v>
      </c>
      <c r="D3848" s="237" t="s">
        <v>692</v>
      </c>
      <c r="E3848" s="237">
        <v>0</v>
      </c>
      <c r="F3848" s="237" t="s">
        <v>6504</v>
      </c>
      <c r="G3848" s="237" t="s">
        <v>22</v>
      </c>
      <c r="H3848" s="237">
        <v>3</v>
      </c>
      <c r="I3848" s="237" t="s">
        <v>6505</v>
      </c>
      <c r="J3848" s="237" t="s">
        <v>6506</v>
      </c>
      <c r="K3848" s="237" t="s">
        <v>6512</v>
      </c>
      <c r="L3848" s="238">
        <v>44671</v>
      </c>
      <c r="M3848" s="237" t="s">
        <v>887</v>
      </c>
    </row>
    <row r="3849" spans="1:13" x14ac:dyDescent="0.35">
      <c r="A3849" s="239" t="s">
        <v>708</v>
      </c>
      <c r="B3849" s="239" t="s">
        <v>709</v>
      </c>
      <c r="C3849" s="239" t="s">
        <v>710</v>
      </c>
      <c r="D3849" s="239" t="s">
        <v>779</v>
      </c>
      <c r="E3849" s="239">
        <v>12593565</v>
      </c>
      <c r="F3849" s="239" t="s">
        <v>6513</v>
      </c>
      <c r="G3849" s="239" t="s">
        <v>25</v>
      </c>
      <c r="H3849" s="239">
        <v>2</v>
      </c>
      <c r="I3849" s="239" t="s">
        <v>6514</v>
      </c>
      <c r="J3849" s="239" t="s">
        <v>6515</v>
      </c>
      <c r="K3849" s="239" t="s">
        <v>6516</v>
      </c>
      <c r="L3849" s="240">
        <v>44671</v>
      </c>
      <c r="M3849" s="239" t="s">
        <v>887</v>
      </c>
    </row>
    <row r="3850" spans="1:13" x14ac:dyDescent="0.35">
      <c r="A3850" s="237" t="s">
        <v>708</v>
      </c>
      <c r="B3850" s="237" t="s">
        <v>709</v>
      </c>
      <c r="C3850" s="237" t="s">
        <v>710</v>
      </c>
      <c r="D3850" s="237" t="s">
        <v>682</v>
      </c>
      <c r="E3850" s="237">
        <v>4093565</v>
      </c>
      <c r="F3850" s="237" t="s">
        <v>6517</v>
      </c>
      <c r="G3850" s="237" t="s">
        <v>25</v>
      </c>
      <c r="H3850" s="237">
        <v>2</v>
      </c>
      <c r="I3850" s="237" t="s">
        <v>6518</v>
      </c>
      <c r="J3850" s="237" t="s">
        <v>6519</v>
      </c>
      <c r="K3850" s="237" t="s">
        <v>6520</v>
      </c>
      <c r="L3850" s="238">
        <v>44671</v>
      </c>
      <c r="M3850" s="237" t="s">
        <v>887</v>
      </c>
    </row>
    <row r="3851" spans="1:13" x14ac:dyDescent="0.35">
      <c r="A3851" s="239" t="s">
        <v>708</v>
      </c>
      <c r="B3851" s="239" t="s">
        <v>709</v>
      </c>
      <c r="C3851" s="239" t="s">
        <v>710</v>
      </c>
      <c r="D3851" s="239" t="s">
        <v>57</v>
      </c>
      <c r="E3851" s="239">
        <v>87</v>
      </c>
      <c r="F3851" s="239" t="s">
        <v>6521</v>
      </c>
      <c r="G3851" s="239" t="s">
        <v>22</v>
      </c>
      <c r="H3851" s="239">
        <v>3</v>
      </c>
      <c r="I3851" s="239" t="s">
        <v>6522</v>
      </c>
      <c r="J3851" s="239" t="s">
        <v>6523</v>
      </c>
      <c r="K3851" s="239" t="s">
        <v>6524</v>
      </c>
      <c r="L3851" s="240">
        <v>44671</v>
      </c>
      <c r="M3851" s="239" t="s">
        <v>887</v>
      </c>
    </row>
    <row r="3852" spans="1:13" x14ac:dyDescent="0.35">
      <c r="A3852" s="237" t="s">
        <v>708</v>
      </c>
      <c r="B3852" s="237" t="s">
        <v>709</v>
      </c>
      <c r="C3852" s="237" t="s">
        <v>710</v>
      </c>
      <c r="D3852" s="237" t="s">
        <v>55</v>
      </c>
      <c r="E3852" s="237">
        <v>87</v>
      </c>
      <c r="F3852" s="237" t="s">
        <v>6521</v>
      </c>
      <c r="G3852" s="237" t="s">
        <v>22</v>
      </c>
      <c r="H3852" s="237">
        <v>3</v>
      </c>
      <c r="I3852" s="237" t="s">
        <v>6522</v>
      </c>
      <c r="J3852" s="237" t="s">
        <v>6523</v>
      </c>
      <c r="K3852" s="237" t="s">
        <v>6525</v>
      </c>
      <c r="L3852" s="238">
        <v>44671</v>
      </c>
      <c r="M3852" s="237" t="s">
        <v>887</v>
      </c>
    </row>
    <row r="3853" spans="1:13" x14ac:dyDescent="0.35">
      <c r="A3853" s="239" t="s">
        <v>708</v>
      </c>
      <c r="B3853" s="239" t="s">
        <v>709</v>
      </c>
      <c r="C3853" s="239" t="s">
        <v>710</v>
      </c>
      <c r="D3853" s="239" t="s">
        <v>702</v>
      </c>
      <c r="E3853" s="239">
        <v>2437596</v>
      </c>
      <c r="F3853" s="239" t="s">
        <v>6526</v>
      </c>
      <c r="G3853" s="239" t="s">
        <v>25</v>
      </c>
      <c r="H3853" s="239">
        <v>2</v>
      </c>
      <c r="I3853" s="239" t="s">
        <v>6527</v>
      </c>
      <c r="J3853" s="239" t="s">
        <v>6528</v>
      </c>
      <c r="K3853" s="239" t="s">
        <v>6529</v>
      </c>
      <c r="L3853" s="240">
        <v>44671</v>
      </c>
      <c r="M3853" s="239" t="s">
        <v>887</v>
      </c>
    </row>
    <row r="3854" spans="1:13" x14ac:dyDescent="0.35">
      <c r="A3854" s="237" t="s">
        <v>708</v>
      </c>
      <c r="B3854" s="237" t="s">
        <v>709</v>
      </c>
      <c r="C3854" s="237" t="s">
        <v>710</v>
      </c>
      <c r="D3854" s="237" t="s">
        <v>696</v>
      </c>
      <c r="E3854" s="237">
        <v>46505939</v>
      </c>
      <c r="F3854" s="237" t="s">
        <v>6526</v>
      </c>
      <c r="G3854" s="237" t="s">
        <v>25</v>
      </c>
      <c r="H3854" s="237">
        <v>2</v>
      </c>
      <c r="I3854" s="237" t="s">
        <v>6527</v>
      </c>
      <c r="J3854" s="237" t="s">
        <v>6528</v>
      </c>
      <c r="K3854" s="237" t="s">
        <v>6530</v>
      </c>
      <c r="L3854" s="238">
        <v>44671</v>
      </c>
      <c r="M3854" s="237" t="s">
        <v>887</v>
      </c>
    </row>
    <row r="3855" spans="1:13" x14ac:dyDescent="0.35">
      <c r="A3855" s="239" t="s">
        <v>708</v>
      </c>
      <c r="B3855" s="239" t="s">
        <v>709</v>
      </c>
      <c r="C3855" s="239" t="s">
        <v>710</v>
      </c>
      <c r="D3855" s="239" t="s">
        <v>706</v>
      </c>
      <c r="E3855" s="239">
        <v>1655969</v>
      </c>
      <c r="F3855" s="239" t="s">
        <v>6526</v>
      </c>
      <c r="G3855" s="239" t="s">
        <v>25</v>
      </c>
      <c r="H3855" s="239">
        <v>2</v>
      </c>
      <c r="I3855" s="239" t="s">
        <v>6527</v>
      </c>
      <c r="J3855" s="239" t="s">
        <v>6528</v>
      </c>
      <c r="K3855" s="239" t="s">
        <v>6531</v>
      </c>
      <c r="L3855" s="240">
        <v>44671</v>
      </c>
      <c r="M3855" s="239" t="s">
        <v>887</v>
      </c>
    </row>
    <row r="3856" spans="1:13" x14ac:dyDescent="0.35">
      <c r="A3856" s="237" t="s">
        <v>708</v>
      </c>
      <c r="B3856" s="237" t="s">
        <v>709</v>
      </c>
      <c r="C3856" s="237" t="s">
        <v>710</v>
      </c>
      <c r="D3856" s="237" t="s">
        <v>698</v>
      </c>
      <c r="E3856" s="237">
        <v>1693604</v>
      </c>
      <c r="F3856" s="237" t="s">
        <v>6526</v>
      </c>
      <c r="G3856" s="237" t="s">
        <v>25</v>
      </c>
      <c r="H3856" s="237">
        <v>2</v>
      </c>
      <c r="I3856" s="237" t="s">
        <v>6527</v>
      </c>
      <c r="J3856" s="237" t="s">
        <v>6528</v>
      </c>
      <c r="K3856" s="237" t="s">
        <v>6532</v>
      </c>
      <c r="L3856" s="238">
        <v>44671</v>
      </c>
      <c r="M3856" s="237" t="s">
        <v>887</v>
      </c>
    </row>
    <row r="3857" spans="1:13" x14ac:dyDescent="0.35">
      <c r="A3857" s="239" t="s">
        <v>708</v>
      </c>
      <c r="B3857" s="239" t="s">
        <v>709</v>
      </c>
      <c r="C3857" s="239" t="s">
        <v>710</v>
      </c>
      <c r="D3857" s="239" t="s">
        <v>704</v>
      </c>
      <c r="E3857" s="239">
        <v>743992</v>
      </c>
      <c r="F3857" s="239" t="s">
        <v>6526</v>
      </c>
      <c r="G3857" s="239" t="s">
        <v>25</v>
      </c>
      <c r="H3857" s="239">
        <v>2</v>
      </c>
      <c r="I3857" s="239" t="s">
        <v>6527</v>
      </c>
      <c r="J3857" s="239" t="s">
        <v>6528</v>
      </c>
      <c r="K3857" s="239" t="s">
        <v>6533</v>
      </c>
      <c r="L3857" s="240">
        <v>44671</v>
      </c>
      <c r="M3857" s="239" t="s">
        <v>887</v>
      </c>
    </row>
    <row r="3858" spans="1:13" x14ac:dyDescent="0.35">
      <c r="A3858" s="237" t="s">
        <v>708</v>
      </c>
      <c r="B3858" s="237" t="s">
        <v>709</v>
      </c>
      <c r="C3858" s="237" t="s">
        <v>710</v>
      </c>
      <c r="D3858" s="237" t="s">
        <v>692</v>
      </c>
      <c r="E3858" s="237">
        <v>0</v>
      </c>
      <c r="F3858" s="237" t="s">
        <v>6526</v>
      </c>
      <c r="G3858" s="237" t="s">
        <v>25</v>
      </c>
      <c r="H3858" s="237">
        <v>2</v>
      </c>
      <c r="I3858" s="237" t="s">
        <v>6527</v>
      </c>
      <c r="J3858" s="237" t="s">
        <v>6528</v>
      </c>
      <c r="K3858" s="237" t="s">
        <v>6534</v>
      </c>
      <c r="L3858" s="238">
        <v>44671</v>
      </c>
      <c r="M3858" s="237" t="s">
        <v>887</v>
      </c>
    </row>
    <row r="3859" spans="1:13" x14ac:dyDescent="0.35">
      <c r="A3859" s="239" t="s">
        <v>726</v>
      </c>
      <c r="B3859" s="239" t="s">
        <v>727</v>
      </c>
      <c r="C3859" s="239" t="s">
        <v>710</v>
      </c>
      <c r="D3859" s="239" t="s">
        <v>779</v>
      </c>
      <c r="E3859" s="239">
        <v>12263565</v>
      </c>
      <c r="F3859" s="239" t="s">
        <v>6517</v>
      </c>
      <c r="G3859" s="239" t="s">
        <v>25</v>
      </c>
      <c r="H3859" s="239">
        <v>2</v>
      </c>
      <c r="I3859" s="239" t="s">
        <v>6518</v>
      </c>
      <c r="J3859" s="239" t="s">
        <v>6535</v>
      </c>
      <c r="K3859" s="239" t="s">
        <v>6536</v>
      </c>
      <c r="L3859" s="240">
        <v>44671</v>
      </c>
      <c r="M3859" s="239" t="s">
        <v>887</v>
      </c>
    </row>
    <row r="3860" spans="1:13" x14ac:dyDescent="0.35">
      <c r="A3860" s="237" t="s">
        <v>726</v>
      </c>
      <c r="B3860" s="237" t="s">
        <v>727</v>
      </c>
      <c r="C3860" s="237" t="s">
        <v>710</v>
      </c>
      <c r="D3860" s="237" t="s">
        <v>682</v>
      </c>
      <c r="E3860" s="237">
        <v>3763565</v>
      </c>
      <c r="F3860" s="237" t="s">
        <v>6537</v>
      </c>
      <c r="G3860" s="237" t="s">
        <v>25</v>
      </c>
      <c r="H3860" s="237">
        <v>2</v>
      </c>
      <c r="I3860" s="237" t="s">
        <v>6538</v>
      </c>
      <c r="J3860" s="237" t="s">
        <v>6539</v>
      </c>
      <c r="K3860" s="237" t="s">
        <v>6540</v>
      </c>
      <c r="L3860" s="238">
        <v>44671</v>
      </c>
      <c r="M3860" s="237" t="s">
        <v>887</v>
      </c>
    </row>
    <row r="3861" spans="1:13" x14ac:dyDescent="0.35">
      <c r="A3861" s="239" t="s">
        <v>726</v>
      </c>
      <c r="B3861" s="239" t="s">
        <v>727</v>
      </c>
      <c r="C3861" s="239" t="s">
        <v>710</v>
      </c>
      <c r="D3861" s="239" t="s">
        <v>57</v>
      </c>
      <c r="E3861" s="239" t="s">
        <v>17</v>
      </c>
      <c r="F3861" s="239" t="s">
        <v>1196</v>
      </c>
      <c r="G3861" s="239" t="s">
        <v>17</v>
      </c>
      <c r="H3861" s="239" t="s">
        <v>17</v>
      </c>
      <c r="I3861" s="239" t="s">
        <v>1196</v>
      </c>
      <c r="J3861" s="239" t="s">
        <v>1196</v>
      </c>
      <c r="K3861" s="239" t="s">
        <v>6541</v>
      </c>
      <c r="L3861" s="240">
        <v>44671</v>
      </c>
      <c r="M3861" s="239" t="s">
        <v>887</v>
      </c>
    </row>
    <row r="3862" spans="1:13" x14ac:dyDescent="0.35">
      <c r="A3862" s="237" t="s">
        <v>726</v>
      </c>
      <c r="B3862" s="237" t="s">
        <v>727</v>
      </c>
      <c r="C3862" s="237" t="s">
        <v>710</v>
      </c>
      <c r="D3862" s="237" t="s">
        <v>55</v>
      </c>
      <c r="E3862" s="237">
        <v>87</v>
      </c>
      <c r="F3862" s="237" t="s">
        <v>6521</v>
      </c>
      <c r="G3862" s="237" t="s">
        <v>22</v>
      </c>
      <c r="H3862" s="237">
        <v>3</v>
      </c>
      <c r="I3862" s="237" t="s">
        <v>6522</v>
      </c>
      <c r="J3862" s="237" t="s">
        <v>6523</v>
      </c>
      <c r="K3862" s="237" t="s">
        <v>6542</v>
      </c>
      <c r="L3862" s="238">
        <v>44671</v>
      </c>
      <c r="M3862" s="237" t="s">
        <v>887</v>
      </c>
    </row>
    <row r="3863" spans="1:13" x14ac:dyDescent="0.35">
      <c r="A3863" s="239" t="s">
        <v>726</v>
      </c>
      <c r="B3863" s="239" t="s">
        <v>727</v>
      </c>
      <c r="C3863" s="239" t="s">
        <v>710</v>
      </c>
      <c r="D3863" s="239" t="s">
        <v>702</v>
      </c>
      <c r="E3863" s="239">
        <v>2107596</v>
      </c>
      <c r="F3863" s="239" t="s">
        <v>6543</v>
      </c>
      <c r="G3863" s="239" t="s">
        <v>25</v>
      </c>
      <c r="H3863" s="239">
        <v>2</v>
      </c>
      <c r="I3863" s="239" t="s">
        <v>6544</v>
      </c>
      <c r="J3863" s="239" t="s">
        <v>6545</v>
      </c>
      <c r="K3863" s="239" t="s">
        <v>6546</v>
      </c>
      <c r="L3863" s="240">
        <v>44671</v>
      </c>
      <c r="M3863" s="239" t="s">
        <v>887</v>
      </c>
    </row>
    <row r="3864" spans="1:13" x14ac:dyDescent="0.35">
      <c r="A3864" s="237" t="s">
        <v>726</v>
      </c>
      <c r="B3864" s="237" t="s">
        <v>727</v>
      </c>
      <c r="C3864" s="237" t="s">
        <v>710</v>
      </c>
      <c r="D3864" s="237" t="s">
        <v>696</v>
      </c>
      <c r="E3864" s="237">
        <v>23893964</v>
      </c>
      <c r="F3864" s="237" t="s">
        <v>6543</v>
      </c>
      <c r="G3864" s="237" t="s">
        <v>25</v>
      </c>
      <c r="H3864" s="237">
        <v>2</v>
      </c>
      <c r="I3864" s="237" t="s">
        <v>6544</v>
      </c>
      <c r="J3864" s="237" t="s">
        <v>6545</v>
      </c>
      <c r="K3864" s="237" t="s">
        <v>6547</v>
      </c>
      <c r="L3864" s="238">
        <v>44671</v>
      </c>
      <c r="M3864" s="237" t="s">
        <v>887</v>
      </c>
    </row>
    <row r="3865" spans="1:13" x14ac:dyDescent="0.35">
      <c r="A3865" s="239" t="s">
        <v>726</v>
      </c>
      <c r="B3865" s="239" t="s">
        <v>727</v>
      </c>
      <c r="C3865" s="239" t="s">
        <v>710</v>
      </c>
      <c r="D3865" s="239" t="s">
        <v>706</v>
      </c>
      <c r="E3865" s="239">
        <v>10155969</v>
      </c>
      <c r="F3865" s="239" t="s">
        <v>6543</v>
      </c>
      <c r="G3865" s="239" t="s">
        <v>25</v>
      </c>
      <c r="H3865" s="239">
        <v>2</v>
      </c>
      <c r="I3865" s="239" t="s">
        <v>6544</v>
      </c>
      <c r="J3865" s="239" t="s">
        <v>6545</v>
      </c>
      <c r="K3865" s="239" t="s">
        <v>6548</v>
      </c>
      <c r="L3865" s="240">
        <v>44671</v>
      </c>
      <c r="M3865" s="239" t="s">
        <v>887</v>
      </c>
    </row>
    <row r="3866" spans="1:13" x14ac:dyDescent="0.35">
      <c r="A3866" s="237" t="s">
        <v>726</v>
      </c>
      <c r="B3866" s="237" t="s">
        <v>727</v>
      </c>
      <c r="C3866" s="237" t="s">
        <v>710</v>
      </c>
      <c r="D3866" s="237" t="s">
        <v>698</v>
      </c>
      <c r="E3866" s="237">
        <v>1693604</v>
      </c>
      <c r="F3866" s="237" t="s">
        <v>6543</v>
      </c>
      <c r="G3866" s="237" t="s">
        <v>25</v>
      </c>
      <c r="H3866" s="237">
        <v>2</v>
      </c>
      <c r="I3866" s="237" t="s">
        <v>6544</v>
      </c>
      <c r="J3866" s="237" t="s">
        <v>6545</v>
      </c>
      <c r="K3866" s="237" t="s">
        <v>6549</v>
      </c>
      <c r="L3866" s="238">
        <v>44671</v>
      </c>
      <c r="M3866" s="237" t="s">
        <v>887</v>
      </c>
    </row>
    <row r="3867" spans="1:13" x14ac:dyDescent="0.35">
      <c r="A3867" s="239" t="s">
        <v>726</v>
      </c>
      <c r="B3867" s="239" t="s">
        <v>727</v>
      </c>
      <c r="C3867" s="239" t="s">
        <v>710</v>
      </c>
      <c r="D3867" s="239" t="s">
        <v>704</v>
      </c>
      <c r="E3867" s="239">
        <v>413992</v>
      </c>
      <c r="F3867" s="239" t="s">
        <v>6543</v>
      </c>
      <c r="G3867" s="239" t="s">
        <v>25</v>
      </c>
      <c r="H3867" s="239">
        <v>2</v>
      </c>
      <c r="I3867" s="239" t="s">
        <v>6544</v>
      </c>
      <c r="J3867" s="239" t="s">
        <v>6545</v>
      </c>
      <c r="K3867" s="239" t="s">
        <v>6550</v>
      </c>
      <c r="L3867" s="240">
        <v>44671</v>
      </c>
      <c r="M3867" s="239" t="s">
        <v>887</v>
      </c>
    </row>
    <row r="3868" spans="1:13" x14ac:dyDescent="0.35">
      <c r="A3868" s="237" t="s">
        <v>726</v>
      </c>
      <c r="B3868" s="237" t="s">
        <v>727</v>
      </c>
      <c r="C3868" s="237" t="s">
        <v>710</v>
      </c>
      <c r="D3868" s="237" t="s">
        <v>692</v>
      </c>
      <c r="E3868" s="237">
        <v>0</v>
      </c>
      <c r="F3868" s="237" t="s">
        <v>6543</v>
      </c>
      <c r="G3868" s="237" t="s">
        <v>25</v>
      </c>
      <c r="H3868" s="237">
        <v>2</v>
      </c>
      <c r="I3868" s="237" t="s">
        <v>6544</v>
      </c>
      <c r="J3868" s="237" t="s">
        <v>6545</v>
      </c>
      <c r="K3868" s="237" t="s">
        <v>6551</v>
      </c>
      <c r="L3868" s="238">
        <v>44671</v>
      </c>
      <c r="M3868" s="237" t="s">
        <v>887</v>
      </c>
    </row>
    <row r="3869" spans="1:13" x14ac:dyDescent="0.35">
      <c r="A3869" s="239" t="s">
        <v>747</v>
      </c>
      <c r="B3869" s="239" t="s">
        <v>748</v>
      </c>
      <c r="C3869" s="239" t="s">
        <v>710</v>
      </c>
      <c r="D3869" s="239" t="s">
        <v>779</v>
      </c>
      <c r="E3869" s="239">
        <v>12593565</v>
      </c>
      <c r="F3869" s="239" t="s">
        <v>6513</v>
      </c>
      <c r="G3869" s="239" t="s">
        <v>25</v>
      </c>
      <c r="H3869" s="239">
        <v>2</v>
      </c>
      <c r="I3869" s="239" t="s">
        <v>6514</v>
      </c>
      <c r="J3869" s="239" t="s">
        <v>6552</v>
      </c>
      <c r="K3869" s="239" t="s">
        <v>6553</v>
      </c>
      <c r="L3869" s="240">
        <v>44671</v>
      </c>
      <c r="M3869" s="239" t="s">
        <v>887</v>
      </c>
    </row>
    <row r="3870" spans="1:13" x14ac:dyDescent="0.35">
      <c r="A3870" s="237" t="s">
        <v>747</v>
      </c>
      <c r="B3870" s="237" t="s">
        <v>748</v>
      </c>
      <c r="C3870" s="237" t="s">
        <v>710</v>
      </c>
      <c r="D3870" s="237" t="s">
        <v>682</v>
      </c>
      <c r="E3870" s="237">
        <v>4093565</v>
      </c>
      <c r="F3870" s="237" t="s">
        <v>6517</v>
      </c>
      <c r="G3870" s="237" t="s">
        <v>25</v>
      </c>
      <c r="H3870" s="237">
        <v>2</v>
      </c>
      <c r="I3870" s="237" t="s">
        <v>6518</v>
      </c>
      <c r="J3870" s="237" t="s">
        <v>6554</v>
      </c>
      <c r="K3870" s="237" t="s">
        <v>6555</v>
      </c>
      <c r="L3870" s="238">
        <v>44671</v>
      </c>
      <c r="M3870" s="237" t="s">
        <v>887</v>
      </c>
    </row>
    <row r="3871" spans="1:13" x14ac:dyDescent="0.35">
      <c r="A3871" s="239" t="s">
        <v>747</v>
      </c>
      <c r="B3871" s="239" t="s">
        <v>748</v>
      </c>
      <c r="C3871" s="239" t="s">
        <v>710</v>
      </c>
      <c r="D3871" s="239" t="s">
        <v>57</v>
      </c>
      <c r="E3871" s="239">
        <v>13</v>
      </c>
      <c r="F3871" s="239" t="s">
        <v>6556</v>
      </c>
      <c r="G3871" s="239" t="s">
        <v>22</v>
      </c>
      <c r="H3871" s="239">
        <v>3</v>
      </c>
      <c r="I3871" s="239" t="s">
        <v>1690</v>
      </c>
      <c r="J3871" s="239" t="s">
        <v>6557</v>
      </c>
      <c r="K3871" s="239" t="s">
        <v>6558</v>
      </c>
      <c r="L3871" s="240">
        <v>44671</v>
      </c>
      <c r="M3871" s="239" t="s">
        <v>887</v>
      </c>
    </row>
    <row r="3872" spans="1:13" x14ac:dyDescent="0.35">
      <c r="A3872" s="237" t="s">
        <v>747</v>
      </c>
      <c r="B3872" s="237" t="s">
        <v>748</v>
      </c>
      <c r="C3872" s="237" t="s">
        <v>710</v>
      </c>
      <c r="D3872" s="237" t="s">
        <v>55</v>
      </c>
      <c r="E3872" s="237">
        <v>87</v>
      </c>
      <c r="F3872" s="237" t="s">
        <v>6521</v>
      </c>
      <c r="G3872" s="237" t="s">
        <v>22</v>
      </c>
      <c r="H3872" s="237">
        <v>3</v>
      </c>
      <c r="I3872" s="237" t="s">
        <v>6522</v>
      </c>
      <c r="J3872" s="237" t="s">
        <v>6523</v>
      </c>
      <c r="K3872" s="237" t="s">
        <v>6559</v>
      </c>
      <c r="L3872" s="238">
        <v>44671</v>
      </c>
      <c r="M3872" s="237" t="s">
        <v>887</v>
      </c>
    </row>
    <row r="3873" spans="1:13" x14ac:dyDescent="0.35">
      <c r="A3873" s="239" t="s">
        <v>747</v>
      </c>
      <c r="B3873" s="239" t="s">
        <v>748</v>
      </c>
      <c r="C3873" s="239" t="s">
        <v>710</v>
      </c>
      <c r="D3873" s="239" t="s">
        <v>702</v>
      </c>
      <c r="E3873" s="239">
        <v>2437596</v>
      </c>
      <c r="F3873" s="239" t="s">
        <v>6526</v>
      </c>
      <c r="G3873" s="239" t="s">
        <v>25</v>
      </c>
      <c r="H3873" s="239">
        <v>2</v>
      </c>
      <c r="I3873" s="239" t="s">
        <v>6527</v>
      </c>
      <c r="J3873" s="239" t="s">
        <v>6560</v>
      </c>
      <c r="K3873" s="239" t="s">
        <v>6561</v>
      </c>
      <c r="L3873" s="240">
        <v>44671</v>
      </c>
      <c r="M3873" s="239" t="s">
        <v>887</v>
      </c>
    </row>
    <row r="3874" spans="1:13" x14ac:dyDescent="0.35">
      <c r="A3874" s="237" t="s">
        <v>747</v>
      </c>
      <c r="B3874" s="237" t="s">
        <v>748</v>
      </c>
      <c r="C3874" s="237" t="s">
        <v>710</v>
      </c>
      <c r="D3874" s="237" t="s">
        <v>696</v>
      </c>
      <c r="E3874" s="237">
        <v>25032202</v>
      </c>
      <c r="F3874" s="237" t="s">
        <v>6526</v>
      </c>
      <c r="G3874" s="237" t="s">
        <v>25</v>
      </c>
      <c r="H3874" s="237">
        <v>2</v>
      </c>
      <c r="I3874" s="237" t="s">
        <v>6527</v>
      </c>
      <c r="J3874" s="237" t="s">
        <v>6560</v>
      </c>
      <c r="K3874" s="237" t="s">
        <v>6562</v>
      </c>
      <c r="L3874" s="238">
        <v>44671</v>
      </c>
      <c r="M3874" s="237" t="s">
        <v>887</v>
      </c>
    </row>
    <row r="3875" spans="1:13" x14ac:dyDescent="0.35">
      <c r="A3875" s="239" t="s">
        <v>747</v>
      </c>
      <c r="B3875" s="239" t="s">
        <v>748</v>
      </c>
      <c r="C3875" s="239" t="s">
        <v>710</v>
      </c>
      <c r="D3875" s="239" t="s">
        <v>706</v>
      </c>
      <c r="E3875" s="239">
        <v>10155969</v>
      </c>
      <c r="F3875" s="239" t="s">
        <v>6526</v>
      </c>
      <c r="G3875" s="239" t="s">
        <v>25</v>
      </c>
      <c r="H3875" s="239">
        <v>2</v>
      </c>
      <c r="I3875" s="239" t="s">
        <v>6527</v>
      </c>
      <c r="J3875" s="239" t="s">
        <v>6560</v>
      </c>
      <c r="K3875" s="239" t="s">
        <v>6563</v>
      </c>
      <c r="L3875" s="240">
        <v>44671</v>
      </c>
      <c r="M3875" s="239" t="s">
        <v>887</v>
      </c>
    </row>
    <row r="3876" spans="1:13" x14ac:dyDescent="0.35">
      <c r="A3876" s="237" t="s">
        <v>747</v>
      </c>
      <c r="B3876" s="237" t="s">
        <v>748</v>
      </c>
      <c r="C3876" s="237" t="s">
        <v>710</v>
      </c>
      <c r="D3876" s="237" t="s">
        <v>698</v>
      </c>
      <c r="E3876" s="237">
        <v>1693604</v>
      </c>
      <c r="F3876" s="237" t="s">
        <v>6526</v>
      </c>
      <c r="G3876" s="237" t="s">
        <v>25</v>
      </c>
      <c r="H3876" s="237">
        <v>2</v>
      </c>
      <c r="I3876" s="237" t="s">
        <v>6527</v>
      </c>
      <c r="J3876" s="237" t="s">
        <v>6560</v>
      </c>
      <c r="K3876" s="237" t="s">
        <v>6564</v>
      </c>
      <c r="L3876" s="238">
        <v>44671</v>
      </c>
      <c r="M3876" s="237" t="s">
        <v>887</v>
      </c>
    </row>
    <row r="3877" spans="1:13" x14ac:dyDescent="0.35">
      <c r="A3877" s="239" t="s">
        <v>747</v>
      </c>
      <c r="B3877" s="239" t="s">
        <v>748</v>
      </c>
      <c r="C3877" s="239" t="s">
        <v>710</v>
      </c>
      <c r="D3877" s="239" t="s">
        <v>704</v>
      </c>
      <c r="E3877" s="239">
        <v>743992</v>
      </c>
      <c r="F3877" s="239" t="s">
        <v>6526</v>
      </c>
      <c r="G3877" s="239" t="s">
        <v>25</v>
      </c>
      <c r="H3877" s="239">
        <v>2</v>
      </c>
      <c r="I3877" s="239" t="s">
        <v>6527</v>
      </c>
      <c r="J3877" s="239" t="s">
        <v>6560</v>
      </c>
      <c r="K3877" s="239" t="s">
        <v>6565</v>
      </c>
      <c r="L3877" s="240">
        <v>44671</v>
      </c>
      <c r="M3877" s="239" t="s">
        <v>887</v>
      </c>
    </row>
    <row r="3878" spans="1:13" x14ac:dyDescent="0.35">
      <c r="A3878" s="237" t="s">
        <v>747</v>
      </c>
      <c r="B3878" s="237" t="s">
        <v>748</v>
      </c>
      <c r="C3878" s="237" t="s">
        <v>710</v>
      </c>
      <c r="D3878" s="237" t="s">
        <v>692</v>
      </c>
      <c r="E3878" s="237">
        <v>0</v>
      </c>
      <c r="F3878" s="237" t="s">
        <v>6526</v>
      </c>
      <c r="G3878" s="237" t="s">
        <v>25</v>
      </c>
      <c r="H3878" s="237">
        <v>2</v>
      </c>
      <c r="I3878" s="237" t="s">
        <v>6527</v>
      </c>
      <c r="J3878" s="237" t="s">
        <v>6560</v>
      </c>
      <c r="K3878" s="237" t="s">
        <v>6566</v>
      </c>
      <c r="L3878" s="238">
        <v>44671</v>
      </c>
      <c r="M3878" s="237" t="s">
        <v>887</v>
      </c>
    </row>
    <row r="3879" spans="1:13" x14ac:dyDescent="0.35">
      <c r="A3879" s="239" t="s">
        <v>763</v>
      </c>
      <c r="B3879" s="239" t="s">
        <v>764</v>
      </c>
      <c r="C3879" s="239" t="s">
        <v>710</v>
      </c>
      <c r="D3879" s="239" t="s">
        <v>57</v>
      </c>
      <c r="E3879" s="239">
        <v>74</v>
      </c>
      <c r="F3879" s="239" t="s">
        <v>6329</v>
      </c>
      <c r="G3879" s="239" t="s">
        <v>22</v>
      </c>
      <c r="H3879" s="239">
        <v>3</v>
      </c>
      <c r="I3879" s="239" t="s">
        <v>211</v>
      </c>
      <c r="J3879" s="239" t="s">
        <v>6567</v>
      </c>
      <c r="K3879" s="239" t="s">
        <v>6568</v>
      </c>
      <c r="L3879" s="240">
        <v>44671</v>
      </c>
      <c r="M3879" s="239" t="s">
        <v>887</v>
      </c>
    </row>
    <row r="3880" spans="1:13" x14ac:dyDescent="0.35">
      <c r="A3880" s="237" t="s">
        <v>763</v>
      </c>
      <c r="B3880" s="237" t="s">
        <v>764</v>
      </c>
      <c r="C3880" s="237" t="s">
        <v>710</v>
      </c>
      <c r="D3880" s="237" t="s">
        <v>55</v>
      </c>
      <c r="E3880" s="237">
        <v>87</v>
      </c>
      <c r="F3880" s="237" t="s">
        <v>6521</v>
      </c>
      <c r="G3880" s="237" t="s">
        <v>22</v>
      </c>
      <c r="H3880" s="237">
        <v>3</v>
      </c>
      <c r="I3880" s="237" t="s">
        <v>6522</v>
      </c>
      <c r="J3880" s="237" t="s">
        <v>6523</v>
      </c>
      <c r="K3880" s="237" t="s">
        <v>6569</v>
      </c>
      <c r="L3880" s="238">
        <v>44671</v>
      </c>
      <c r="M3880" s="237" t="s">
        <v>887</v>
      </c>
    </row>
    <row r="3881" spans="1:13" x14ac:dyDescent="0.35">
      <c r="A3881" s="239" t="s">
        <v>1054</v>
      </c>
      <c r="B3881" s="239" t="s">
        <v>1055</v>
      </c>
      <c r="C3881" s="239" t="s">
        <v>1056</v>
      </c>
      <c r="D3881" s="239" t="s">
        <v>875</v>
      </c>
      <c r="E3881" s="239">
        <v>265249167</v>
      </c>
      <c r="F3881" s="239" t="s">
        <v>6570</v>
      </c>
      <c r="G3881" s="239" t="s">
        <v>25</v>
      </c>
      <c r="H3881" s="239">
        <v>2</v>
      </c>
      <c r="I3881" s="239" t="s">
        <v>6570</v>
      </c>
      <c r="J3881" s="239" t="s">
        <v>6571</v>
      </c>
      <c r="K3881" s="239" t="s">
        <v>6572</v>
      </c>
      <c r="L3881" s="240">
        <v>44672</v>
      </c>
      <c r="M3881" s="239" t="s">
        <v>887</v>
      </c>
    </row>
    <row r="3882" spans="1:13" x14ac:dyDescent="0.35">
      <c r="A3882" s="237" t="s">
        <v>1054</v>
      </c>
      <c r="B3882" s="237" t="s">
        <v>1055</v>
      </c>
      <c r="C3882" s="237" t="s">
        <v>1056</v>
      </c>
      <c r="D3882" s="237" t="s">
        <v>242</v>
      </c>
      <c r="E3882" s="237">
        <v>499836</v>
      </c>
      <c r="F3882" s="237" t="s">
        <v>6570</v>
      </c>
      <c r="G3882" s="237" t="s">
        <v>25</v>
      </c>
      <c r="H3882" s="237">
        <v>2</v>
      </c>
      <c r="I3882" s="237" t="s">
        <v>6570</v>
      </c>
      <c r="J3882" s="237" t="s">
        <v>6573</v>
      </c>
      <c r="K3882" s="237" t="s">
        <v>6574</v>
      </c>
      <c r="L3882" s="238">
        <v>44672</v>
      </c>
      <c r="M3882" s="237" t="s">
        <v>887</v>
      </c>
    </row>
    <row r="3883" spans="1:13" x14ac:dyDescent="0.35">
      <c r="A3883" s="239" t="s">
        <v>1054</v>
      </c>
      <c r="B3883" s="239" t="s">
        <v>1055</v>
      </c>
      <c r="C3883" s="239" t="s">
        <v>1056</v>
      </c>
      <c r="D3883" s="239" t="s">
        <v>784</v>
      </c>
      <c r="E3883" s="239">
        <v>101840479</v>
      </c>
      <c r="F3883" s="239" t="s">
        <v>6570</v>
      </c>
      <c r="G3883" s="239" t="s">
        <v>22</v>
      </c>
      <c r="H3883" s="239">
        <v>3</v>
      </c>
      <c r="I3883" s="239" t="s">
        <v>6570</v>
      </c>
      <c r="J3883" s="239" t="s">
        <v>6575</v>
      </c>
      <c r="K3883" s="239" t="s">
        <v>6576</v>
      </c>
      <c r="L3883" s="240">
        <v>44672</v>
      </c>
      <c r="M3883" s="239" t="s">
        <v>887</v>
      </c>
    </row>
    <row r="3884" spans="1:13" x14ac:dyDescent="0.35">
      <c r="A3884" s="237" t="s">
        <v>1054</v>
      </c>
      <c r="B3884" s="237" t="s">
        <v>1055</v>
      </c>
      <c r="C3884" s="237" t="s">
        <v>1056</v>
      </c>
      <c r="D3884" s="237" t="s">
        <v>779</v>
      </c>
      <c r="E3884" s="237">
        <v>44045090</v>
      </c>
      <c r="F3884" s="237" t="s">
        <v>6570</v>
      </c>
      <c r="G3884" s="237" t="s">
        <v>22</v>
      </c>
      <c r="H3884" s="237">
        <v>3</v>
      </c>
      <c r="I3884" s="237" t="s">
        <v>6570</v>
      </c>
      <c r="J3884" s="237" t="s">
        <v>6577</v>
      </c>
      <c r="K3884" s="237" t="s">
        <v>6578</v>
      </c>
      <c r="L3884" s="238">
        <v>44672</v>
      </c>
      <c r="M3884" s="237" t="s">
        <v>887</v>
      </c>
    </row>
    <row r="3885" spans="1:13" x14ac:dyDescent="0.35">
      <c r="A3885" s="239" t="s">
        <v>1054</v>
      </c>
      <c r="B3885" s="239" t="s">
        <v>1055</v>
      </c>
      <c r="C3885" s="239" t="s">
        <v>1056</v>
      </c>
      <c r="D3885" s="239" t="s">
        <v>682</v>
      </c>
      <c r="E3885" s="239">
        <v>30345121</v>
      </c>
      <c r="F3885" s="239" t="s">
        <v>6570</v>
      </c>
      <c r="G3885" s="239" t="s">
        <v>22</v>
      </c>
      <c r="H3885" s="239">
        <v>3</v>
      </c>
      <c r="I3885" s="239" t="s">
        <v>6570</v>
      </c>
      <c r="J3885" s="239" t="s">
        <v>6579</v>
      </c>
      <c r="K3885" s="239" t="s">
        <v>6580</v>
      </c>
      <c r="L3885" s="240">
        <v>44672</v>
      </c>
      <c r="M3885" s="239" t="s">
        <v>887</v>
      </c>
    </row>
    <row r="3886" spans="1:13" x14ac:dyDescent="0.35">
      <c r="A3886" s="237" t="s">
        <v>1054</v>
      </c>
      <c r="B3886" s="237" t="s">
        <v>1055</v>
      </c>
      <c r="C3886" s="237" t="s">
        <v>1056</v>
      </c>
      <c r="D3886" s="237" t="s">
        <v>57</v>
      </c>
      <c r="E3886" s="237">
        <v>2556</v>
      </c>
      <c r="F3886" s="237" t="s">
        <v>6570</v>
      </c>
      <c r="G3886" s="237" t="s">
        <v>22</v>
      </c>
      <c r="H3886" s="237">
        <v>3</v>
      </c>
      <c r="I3886" s="237" t="s">
        <v>6570</v>
      </c>
      <c r="J3886" s="237" t="s">
        <v>6581</v>
      </c>
      <c r="K3886" s="237" t="s">
        <v>6582</v>
      </c>
      <c r="L3886" s="238">
        <v>44672</v>
      </c>
      <c r="M3886" s="237" t="s">
        <v>887</v>
      </c>
    </row>
    <row r="3887" spans="1:13" x14ac:dyDescent="0.35">
      <c r="A3887" s="239" t="s">
        <v>1054</v>
      </c>
      <c r="B3887" s="239" t="s">
        <v>1055</v>
      </c>
      <c r="C3887" s="239" t="s">
        <v>1056</v>
      </c>
      <c r="D3887" s="239" t="s">
        <v>55</v>
      </c>
      <c r="E3887" s="239">
        <v>2643</v>
      </c>
      <c r="F3887" s="239" t="s">
        <v>6570</v>
      </c>
      <c r="G3887" s="239" t="s">
        <v>22</v>
      </c>
      <c r="H3887" s="239">
        <v>3</v>
      </c>
      <c r="I3887" s="239" t="s">
        <v>6570</v>
      </c>
      <c r="J3887" s="239" t="s">
        <v>6583</v>
      </c>
      <c r="K3887" s="239" t="s">
        <v>6584</v>
      </c>
      <c r="L3887" s="240">
        <v>44672</v>
      </c>
      <c r="M3887" s="239" t="s">
        <v>887</v>
      </c>
    </row>
    <row r="3888" spans="1:13" x14ac:dyDescent="0.35">
      <c r="A3888" s="237" t="s">
        <v>1054</v>
      </c>
      <c r="B3888" s="237" t="s">
        <v>1055</v>
      </c>
      <c r="C3888" s="237" t="s">
        <v>1056</v>
      </c>
      <c r="D3888" s="237" t="s">
        <v>702</v>
      </c>
      <c r="E3888" s="237">
        <v>19965453</v>
      </c>
      <c r="F3888" s="237" t="s">
        <v>6570</v>
      </c>
      <c r="G3888" s="237" t="s">
        <v>22</v>
      </c>
      <c r="H3888" s="237">
        <v>3</v>
      </c>
      <c r="I3888" s="237" t="s">
        <v>6570</v>
      </c>
      <c r="J3888" s="237" t="s">
        <v>6585</v>
      </c>
      <c r="K3888" s="237" t="s">
        <v>6586</v>
      </c>
      <c r="L3888" s="238">
        <v>44672</v>
      </c>
      <c r="M3888" s="237" t="s">
        <v>887</v>
      </c>
    </row>
    <row r="3889" spans="1:13" x14ac:dyDescent="0.35">
      <c r="A3889" s="239" t="s">
        <v>1054</v>
      </c>
      <c r="B3889" s="239" t="s">
        <v>1055</v>
      </c>
      <c r="C3889" s="239" t="s">
        <v>1056</v>
      </c>
      <c r="D3889" s="239" t="s">
        <v>696</v>
      </c>
      <c r="E3889" s="239">
        <v>57795389</v>
      </c>
      <c r="F3889" s="239" t="s">
        <v>6570</v>
      </c>
      <c r="G3889" s="239" t="s">
        <v>22</v>
      </c>
      <c r="H3889" s="239">
        <v>3</v>
      </c>
      <c r="I3889" s="239" t="s">
        <v>6570</v>
      </c>
      <c r="J3889" s="239" t="s">
        <v>6587</v>
      </c>
      <c r="K3889" s="239" t="s">
        <v>6588</v>
      </c>
      <c r="L3889" s="240">
        <v>44672</v>
      </c>
      <c r="M3889" s="239" t="s">
        <v>887</v>
      </c>
    </row>
    <row r="3890" spans="1:13" x14ac:dyDescent="0.35">
      <c r="A3890" s="237" t="s">
        <v>1054</v>
      </c>
      <c r="B3890" s="237" t="s">
        <v>1055</v>
      </c>
      <c r="C3890" s="237" t="s">
        <v>1056</v>
      </c>
      <c r="D3890" s="237" t="s">
        <v>706</v>
      </c>
      <c r="E3890" s="237">
        <v>24079637</v>
      </c>
      <c r="F3890" s="237" t="s">
        <v>6570</v>
      </c>
      <c r="G3890" s="237" t="s">
        <v>22</v>
      </c>
      <c r="H3890" s="237">
        <v>3</v>
      </c>
      <c r="I3890" s="237" t="s">
        <v>6570</v>
      </c>
      <c r="J3890" s="237" t="s">
        <v>6587</v>
      </c>
      <c r="K3890" s="237" t="s">
        <v>6589</v>
      </c>
      <c r="L3890" s="238">
        <v>44672</v>
      </c>
      <c r="M3890" s="237" t="s">
        <v>887</v>
      </c>
    </row>
    <row r="3891" spans="1:13" x14ac:dyDescent="0.35">
      <c r="A3891" s="239" t="s">
        <v>1054</v>
      </c>
      <c r="B3891" s="239" t="s">
        <v>1055</v>
      </c>
      <c r="C3891" s="239" t="s">
        <v>1056</v>
      </c>
      <c r="D3891" s="239" t="s">
        <v>698</v>
      </c>
      <c r="E3891" s="239">
        <v>13174217</v>
      </c>
      <c r="F3891" s="239" t="s">
        <v>6570</v>
      </c>
      <c r="G3891" s="239" t="s">
        <v>22</v>
      </c>
      <c r="H3891" s="239">
        <v>3</v>
      </c>
      <c r="I3891" s="239" t="s">
        <v>6570</v>
      </c>
      <c r="J3891" s="239" t="s">
        <v>6587</v>
      </c>
      <c r="K3891" s="239" t="s">
        <v>6590</v>
      </c>
      <c r="L3891" s="240">
        <v>44672</v>
      </c>
      <c r="M3891" s="239" t="s">
        <v>887</v>
      </c>
    </row>
    <row r="3892" spans="1:13" x14ac:dyDescent="0.35">
      <c r="A3892" s="237" t="s">
        <v>1054</v>
      </c>
      <c r="B3892" s="237" t="s">
        <v>1055</v>
      </c>
      <c r="C3892" s="237" t="s">
        <v>1056</v>
      </c>
      <c r="D3892" s="237" t="s">
        <v>704</v>
      </c>
      <c r="E3892" s="237">
        <v>6664817</v>
      </c>
      <c r="F3892" s="237" t="s">
        <v>6570</v>
      </c>
      <c r="G3892" s="237" t="s">
        <v>22</v>
      </c>
      <c r="H3892" s="237">
        <v>3</v>
      </c>
      <c r="I3892" s="237" t="s">
        <v>6570</v>
      </c>
      <c r="J3892" s="237" t="s">
        <v>6587</v>
      </c>
      <c r="K3892" s="237" t="s">
        <v>6591</v>
      </c>
      <c r="L3892" s="238">
        <v>44672</v>
      </c>
      <c r="M3892" s="237" t="s">
        <v>887</v>
      </c>
    </row>
    <row r="3893" spans="1:13" x14ac:dyDescent="0.35">
      <c r="A3893" s="239" t="s">
        <v>1054</v>
      </c>
      <c r="B3893" s="239" t="s">
        <v>1055</v>
      </c>
      <c r="C3893" s="239" t="s">
        <v>1056</v>
      </c>
      <c r="D3893" s="239" t="s">
        <v>692</v>
      </c>
      <c r="E3893" s="239">
        <v>126419</v>
      </c>
      <c r="F3893" s="239" t="s">
        <v>6570</v>
      </c>
      <c r="G3893" s="239" t="s">
        <v>22</v>
      </c>
      <c r="H3893" s="239">
        <v>3</v>
      </c>
      <c r="I3893" s="239" t="s">
        <v>6570</v>
      </c>
      <c r="J3893" s="239" t="s">
        <v>6587</v>
      </c>
      <c r="K3893" s="239" t="s">
        <v>6592</v>
      </c>
      <c r="L3893" s="240">
        <v>44672</v>
      </c>
      <c r="M3893" s="239" t="s">
        <v>887</v>
      </c>
    </row>
    <row r="3894" spans="1:13" x14ac:dyDescent="0.35">
      <c r="A3894" s="237" t="s">
        <v>1042</v>
      </c>
      <c r="B3894" s="237" t="s">
        <v>1043</v>
      </c>
      <c r="C3894" s="237" t="s">
        <v>1044</v>
      </c>
      <c r="D3894" s="237" t="s">
        <v>875</v>
      </c>
      <c r="E3894" s="237">
        <v>95220740</v>
      </c>
      <c r="F3894" s="237" t="s">
        <v>6593</v>
      </c>
      <c r="G3894" s="237" t="s">
        <v>50</v>
      </c>
      <c r="H3894" s="237">
        <v>1</v>
      </c>
      <c r="I3894" s="237" t="s">
        <v>6593</v>
      </c>
      <c r="J3894" s="237" t="s">
        <v>6594</v>
      </c>
      <c r="K3894" s="237" t="s">
        <v>6595</v>
      </c>
      <c r="L3894" s="238">
        <v>44672</v>
      </c>
      <c r="M3894" s="237" t="s">
        <v>887</v>
      </c>
    </row>
    <row r="3895" spans="1:13" x14ac:dyDescent="0.35">
      <c r="A3895" s="239" t="s">
        <v>1042</v>
      </c>
      <c r="B3895" s="239" t="s">
        <v>1043</v>
      </c>
      <c r="C3895" s="239" t="s">
        <v>1044</v>
      </c>
      <c r="D3895" s="239" t="s">
        <v>242</v>
      </c>
      <c r="E3895" s="239">
        <v>180868</v>
      </c>
      <c r="F3895" s="239" t="s">
        <v>6593</v>
      </c>
      <c r="G3895" s="239" t="s">
        <v>25</v>
      </c>
      <c r="H3895" s="239">
        <v>2</v>
      </c>
      <c r="I3895" s="239" t="s">
        <v>6593</v>
      </c>
      <c r="J3895" s="239" t="s">
        <v>6596</v>
      </c>
      <c r="K3895" s="239" t="s">
        <v>6597</v>
      </c>
      <c r="L3895" s="240">
        <v>44672</v>
      </c>
      <c r="M3895" s="239" t="s">
        <v>887</v>
      </c>
    </row>
    <row r="3896" spans="1:13" x14ac:dyDescent="0.35">
      <c r="A3896" s="237" t="s">
        <v>1042</v>
      </c>
      <c r="B3896" s="237" t="s">
        <v>1043</v>
      </c>
      <c r="C3896" s="237" t="s">
        <v>1044</v>
      </c>
      <c r="D3896" s="237" t="s">
        <v>784</v>
      </c>
      <c r="E3896" s="237">
        <v>38036928</v>
      </c>
      <c r="F3896" s="237" t="s">
        <v>6593</v>
      </c>
      <c r="G3896" s="237" t="s">
        <v>25</v>
      </c>
      <c r="H3896" s="237">
        <v>2</v>
      </c>
      <c r="I3896" s="237" t="s">
        <v>6593</v>
      </c>
      <c r="J3896" s="237" t="s">
        <v>6598</v>
      </c>
      <c r="K3896" s="237" t="s">
        <v>6599</v>
      </c>
      <c r="L3896" s="238">
        <v>44672</v>
      </c>
      <c r="M3896" s="237" t="s">
        <v>887</v>
      </c>
    </row>
    <row r="3897" spans="1:13" x14ac:dyDescent="0.35">
      <c r="A3897" s="239" t="s">
        <v>1042</v>
      </c>
      <c r="B3897" s="239" t="s">
        <v>1043</v>
      </c>
      <c r="C3897" s="239" t="s">
        <v>1044</v>
      </c>
      <c r="D3897" s="239" t="s">
        <v>779</v>
      </c>
      <c r="E3897" s="239">
        <v>12759689</v>
      </c>
      <c r="F3897" s="239" t="s">
        <v>6593</v>
      </c>
      <c r="G3897" s="239" t="s">
        <v>25</v>
      </c>
      <c r="H3897" s="239">
        <v>2</v>
      </c>
      <c r="I3897" s="239" t="s">
        <v>6593</v>
      </c>
      <c r="J3897" s="239" t="s">
        <v>6600</v>
      </c>
      <c r="K3897" s="239" t="s">
        <v>6601</v>
      </c>
      <c r="L3897" s="240">
        <v>44672</v>
      </c>
      <c r="M3897" s="239" t="s">
        <v>887</v>
      </c>
    </row>
    <row r="3898" spans="1:13" x14ac:dyDescent="0.35">
      <c r="A3898" s="237" t="s">
        <v>1042</v>
      </c>
      <c r="B3898" s="237" t="s">
        <v>1043</v>
      </c>
      <c r="C3898" s="237" t="s">
        <v>1044</v>
      </c>
      <c r="D3898" s="237" t="s">
        <v>682</v>
      </c>
      <c r="E3898" s="237">
        <v>4259689</v>
      </c>
      <c r="F3898" s="237" t="s">
        <v>6593</v>
      </c>
      <c r="G3898" s="237" t="s">
        <v>25</v>
      </c>
      <c r="H3898" s="237">
        <v>2</v>
      </c>
      <c r="I3898" s="237" t="s">
        <v>6593</v>
      </c>
      <c r="J3898" s="237" t="s">
        <v>6602</v>
      </c>
      <c r="K3898" s="237" t="s">
        <v>6603</v>
      </c>
      <c r="L3898" s="238">
        <v>44672</v>
      </c>
      <c r="M3898" s="237" t="s">
        <v>887</v>
      </c>
    </row>
    <row r="3899" spans="1:13" x14ac:dyDescent="0.35">
      <c r="A3899" s="239" t="s">
        <v>1042</v>
      </c>
      <c r="B3899" s="239" t="s">
        <v>1043</v>
      </c>
      <c r="C3899" s="239" t="s">
        <v>1044</v>
      </c>
      <c r="D3899" s="239" t="s">
        <v>57</v>
      </c>
      <c r="E3899" s="239">
        <v>101</v>
      </c>
      <c r="F3899" s="239" t="s">
        <v>6593</v>
      </c>
      <c r="G3899" s="239" t="s">
        <v>22</v>
      </c>
      <c r="H3899" s="239">
        <v>3</v>
      </c>
      <c r="I3899" s="239" t="s">
        <v>6593</v>
      </c>
      <c r="J3899" s="239" t="s">
        <v>6604</v>
      </c>
      <c r="K3899" s="239" t="s">
        <v>6605</v>
      </c>
      <c r="L3899" s="240">
        <v>44672</v>
      </c>
      <c r="M3899" s="239" t="s">
        <v>887</v>
      </c>
    </row>
    <row r="3900" spans="1:13" x14ac:dyDescent="0.35">
      <c r="A3900" s="237" t="s">
        <v>1042</v>
      </c>
      <c r="B3900" s="237" t="s">
        <v>1043</v>
      </c>
      <c r="C3900" s="237" t="s">
        <v>1044</v>
      </c>
      <c r="D3900" s="237" t="s">
        <v>55</v>
      </c>
      <c r="E3900" s="237">
        <v>175</v>
      </c>
      <c r="F3900" s="237" t="s">
        <v>6593</v>
      </c>
      <c r="G3900" s="237" t="s">
        <v>22</v>
      </c>
      <c r="H3900" s="237">
        <v>3</v>
      </c>
      <c r="I3900" s="237" t="s">
        <v>6593</v>
      </c>
      <c r="J3900" s="237" t="s">
        <v>6604</v>
      </c>
      <c r="K3900" s="237" t="s">
        <v>6606</v>
      </c>
      <c r="L3900" s="238">
        <v>44672</v>
      </c>
      <c r="M3900" s="237" t="s">
        <v>887</v>
      </c>
    </row>
    <row r="3901" spans="1:13" x14ac:dyDescent="0.35">
      <c r="A3901" s="239" t="s">
        <v>1042</v>
      </c>
      <c r="B3901" s="239" t="s">
        <v>1043</v>
      </c>
      <c r="C3901" s="239" t="s">
        <v>1044</v>
      </c>
      <c r="D3901" s="239" t="s">
        <v>702</v>
      </c>
      <c r="E3901" s="239">
        <v>2456496</v>
      </c>
      <c r="F3901" s="239" t="s">
        <v>6593</v>
      </c>
      <c r="G3901" s="239" t="s">
        <v>22</v>
      </c>
      <c r="H3901" s="239">
        <v>3</v>
      </c>
      <c r="I3901" s="239" t="s">
        <v>6593</v>
      </c>
      <c r="J3901" s="239" t="s">
        <v>6607</v>
      </c>
      <c r="K3901" s="239" t="s">
        <v>6608</v>
      </c>
      <c r="L3901" s="240">
        <v>44672</v>
      </c>
      <c r="M3901" s="239" t="s">
        <v>887</v>
      </c>
    </row>
    <row r="3902" spans="1:13" x14ac:dyDescent="0.35">
      <c r="A3902" s="237" t="s">
        <v>1042</v>
      </c>
      <c r="B3902" s="237" t="s">
        <v>1043</v>
      </c>
      <c r="C3902" s="237" t="s">
        <v>1044</v>
      </c>
      <c r="D3902" s="237" t="s">
        <v>696</v>
      </c>
      <c r="E3902" s="237">
        <v>25277239</v>
      </c>
      <c r="F3902" s="237" t="s">
        <v>6593</v>
      </c>
      <c r="G3902" s="237" t="s">
        <v>22</v>
      </c>
      <c r="H3902" s="237">
        <v>3</v>
      </c>
      <c r="I3902" s="237" t="s">
        <v>6593</v>
      </c>
      <c r="J3902" s="237" t="s">
        <v>6609</v>
      </c>
      <c r="K3902" s="237" t="s">
        <v>6610</v>
      </c>
      <c r="L3902" s="238">
        <v>44672</v>
      </c>
      <c r="M3902" s="237" t="s">
        <v>887</v>
      </c>
    </row>
    <row r="3903" spans="1:13" x14ac:dyDescent="0.35">
      <c r="A3903" s="239" t="s">
        <v>1042</v>
      </c>
      <c r="B3903" s="239" t="s">
        <v>1043</v>
      </c>
      <c r="C3903" s="239" t="s">
        <v>1044</v>
      </c>
      <c r="D3903" s="239" t="s">
        <v>706</v>
      </c>
      <c r="E3903" s="239">
        <v>10303193</v>
      </c>
      <c r="F3903" s="239" t="s">
        <v>6593</v>
      </c>
      <c r="G3903" s="239" t="s">
        <v>22</v>
      </c>
      <c r="H3903" s="239">
        <v>3</v>
      </c>
      <c r="I3903" s="239" t="s">
        <v>6593</v>
      </c>
      <c r="J3903" s="239" t="s">
        <v>6609</v>
      </c>
      <c r="K3903" s="239" t="s">
        <v>6611</v>
      </c>
      <c r="L3903" s="240">
        <v>44672</v>
      </c>
      <c r="M3903" s="239" t="s">
        <v>887</v>
      </c>
    </row>
    <row r="3904" spans="1:13" x14ac:dyDescent="0.35">
      <c r="A3904" s="237" t="s">
        <v>1042</v>
      </c>
      <c r="B3904" s="237" t="s">
        <v>1043</v>
      </c>
      <c r="C3904" s="237" t="s">
        <v>1044</v>
      </c>
      <c r="D3904" s="237" t="s">
        <v>698</v>
      </c>
      <c r="E3904" s="237">
        <v>1712504</v>
      </c>
      <c r="F3904" s="237" t="s">
        <v>6593</v>
      </c>
      <c r="G3904" s="237" t="s">
        <v>22</v>
      </c>
      <c r="H3904" s="237">
        <v>3</v>
      </c>
      <c r="I3904" s="237" t="s">
        <v>6593</v>
      </c>
      <c r="J3904" s="237" t="s">
        <v>6609</v>
      </c>
      <c r="K3904" s="237" t="s">
        <v>6612</v>
      </c>
      <c r="L3904" s="238">
        <v>44672</v>
      </c>
      <c r="M3904" s="237" t="s">
        <v>887</v>
      </c>
    </row>
    <row r="3905" spans="1:13" x14ac:dyDescent="0.35">
      <c r="A3905" s="239" t="s">
        <v>1042</v>
      </c>
      <c r="B3905" s="239" t="s">
        <v>1043</v>
      </c>
      <c r="C3905" s="239" t="s">
        <v>1044</v>
      </c>
      <c r="D3905" s="239" t="s">
        <v>704</v>
      </c>
      <c r="E3905" s="239">
        <v>743992</v>
      </c>
      <c r="F3905" s="239" t="s">
        <v>6593</v>
      </c>
      <c r="G3905" s="239" t="s">
        <v>22</v>
      </c>
      <c r="H3905" s="239">
        <v>3</v>
      </c>
      <c r="I3905" s="239" t="s">
        <v>6593</v>
      </c>
      <c r="J3905" s="239" t="s">
        <v>6609</v>
      </c>
      <c r="K3905" s="239" t="s">
        <v>6613</v>
      </c>
      <c r="L3905" s="240">
        <v>44672</v>
      </c>
      <c r="M3905" s="239" t="s">
        <v>887</v>
      </c>
    </row>
    <row r="3906" spans="1:13" x14ac:dyDescent="0.35">
      <c r="A3906" s="237" t="s">
        <v>1042</v>
      </c>
      <c r="B3906" s="237" t="s">
        <v>1043</v>
      </c>
      <c r="C3906" s="237" t="s">
        <v>1044</v>
      </c>
      <c r="D3906" s="237" t="s">
        <v>692</v>
      </c>
      <c r="E3906" s="237">
        <v>0</v>
      </c>
      <c r="F3906" s="237" t="s">
        <v>6593</v>
      </c>
      <c r="G3906" s="237" t="s">
        <v>22</v>
      </c>
      <c r="H3906" s="237">
        <v>3</v>
      </c>
      <c r="I3906" s="237" t="s">
        <v>6593</v>
      </c>
      <c r="J3906" s="237" t="s">
        <v>6609</v>
      </c>
      <c r="K3906" s="237" t="s">
        <v>6614</v>
      </c>
      <c r="L3906" s="238">
        <v>44672</v>
      </c>
      <c r="M3906" s="237" t="s">
        <v>887</v>
      </c>
    </row>
    <row r="3907" spans="1:13" x14ac:dyDescent="0.35">
      <c r="A3907" s="239" t="s">
        <v>867</v>
      </c>
      <c r="B3907" s="239" t="s">
        <v>868</v>
      </c>
      <c r="C3907" s="239" t="s">
        <v>869</v>
      </c>
      <c r="D3907" s="239" t="s">
        <v>682</v>
      </c>
      <c r="E3907" s="239">
        <v>784319</v>
      </c>
      <c r="F3907" s="239" t="s">
        <v>6615</v>
      </c>
      <c r="G3907" s="239" t="s">
        <v>25</v>
      </c>
      <c r="H3907" s="239">
        <v>2</v>
      </c>
      <c r="I3907" s="239" t="s">
        <v>6616</v>
      </c>
      <c r="J3907" s="239" t="s">
        <v>6617</v>
      </c>
      <c r="K3907" s="239" t="s">
        <v>6618</v>
      </c>
      <c r="L3907" s="240">
        <v>44673</v>
      </c>
      <c r="M3907" s="239" t="s">
        <v>20</v>
      </c>
    </row>
    <row r="3908" spans="1:13" x14ac:dyDescent="0.35">
      <c r="A3908" s="237" t="s">
        <v>867</v>
      </c>
      <c r="B3908" s="237" t="s">
        <v>868</v>
      </c>
      <c r="C3908" s="237" t="s">
        <v>869</v>
      </c>
      <c r="D3908" s="237" t="s">
        <v>57</v>
      </c>
      <c r="E3908" s="237">
        <v>505</v>
      </c>
      <c r="F3908" s="237" t="s">
        <v>6619</v>
      </c>
      <c r="G3908" s="237" t="s">
        <v>25</v>
      </c>
      <c r="H3908" s="237">
        <v>2</v>
      </c>
      <c r="I3908" s="237" t="s">
        <v>2316</v>
      </c>
      <c r="J3908" s="237" t="s">
        <v>6620</v>
      </c>
      <c r="K3908" s="237" t="s">
        <v>6621</v>
      </c>
      <c r="L3908" s="238">
        <v>44673</v>
      </c>
      <c r="M3908" s="237" t="s">
        <v>887</v>
      </c>
    </row>
    <row r="3909" spans="1:13" x14ac:dyDescent="0.35">
      <c r="A3909" s="239" t="s">
        <v>867</v>
      </c>
      <c r="B3909" s="239" t="s">
        <v>868</v>
      </c>
      <c r="C3909" s="239" t="s">
        <v>869</v>
      </c>
      <c r="D3909" s="239" t="s">
        <v>55</v>
      </c>
      <c r="E3909" s="239">
        <v>647</v>
      </c>
      <c r="F3909" s="239" t="s">
        <v>6619</v>
      </c>
      <c r="G3909" s="239" t="s">
        <v>25</v>
      </c>
      <c r="H3909" s="239">
        <v>2</v>
      </c>
      <c r="I3909" s="239" t="s">
        <v>6622</v>
      </c>
      <c r="J3909" s="239" t="s">
        <v>6623</v>
      </c>
      <c r="K3909" s="239" t="s">
        <v>6624</v>
      </c>
      <c r="L3909" s="240">
        <v>44673</v>
      </c>
      <c r="M3909" s="239" t="s">
        <v>887</v>
      </c>
    </row>
    <row r="3910" spans="1:13" x14ac:dyDescent="0.35">
      <c r="A3910" s="237" t="s">
        <v>4957</v>
      </c>
      <c r="B3910" s="237" t="s">
        <v>4958</v>
      </c>
      <c r="C3910" s="237" t="s">
        <v>869</v>
      </c>
      <c r="D3910" s="237" t="s">
        <v>779</v>
      </c>
      <c r="E3910" s="237">
        <v>1020519</v>
      </c>
      <c r="F3910" s="237" t="s">
        <v>6625</v>
      </c>
      <c r="G3910" s="237" t="s">
        <v>25</v>
      </c>
      <c r="H3910" s="237">
        <v>2</v>
      </c>
      <c r="I3910" s="237" t="s">
        <v>6626</v>
      </c>
      <c r="J3910" s="237" t="s">
        <v>6627</v>
      </c>
      <c r="K3910" s="237" t="s">
        <v>6628</v>
      </c>
      <c r="L3910" s="238">
        <v>44673</v>
      </c>
      <c r="M3910" s="237" t="s">
        <v>20</v>
      </c>
    </row>
    <row r="3911" spans="1:13" x14ac:dyDescent="0.35">
      <c r="A3911" s="239" t="s">
        <v>4957</v>
      </c>
      <c r="B3911" s="239" t="s">
        <v>4958</v>
      </c>
      <c r="C3911" s="239" t="s">
        <v>869</v>
      </c>
      <c r="D3911" s="239" t="s">
        <v>682</v>
      </c>
      <c r="E3911" s="239">
        <v>6457</v>
      </c>
      <c r="F3911" s="239" t="s">
        <v>6625</v>
      </c>
      <c r="G3911" s="239" t="s">
        <v>25</v>
      </c>
      <c r="H3911" s="239">
        <v>2</v>
      </c>
      <c r="I3911" s="239" t="s">
        <v>6626</v>
      </c>
      <c r="J3911" s="239" t="s">
        <v>6629</v>
      </c>
      <c r="K3911" s="239" t="s">
        <v>6630</v>
      </c>
      <c r="L3911" s="240">
        <v>44673</v>
      </c>
      <c r="M3911" s="239" t="s">
        <v>20</v>
      </c>
    </row>
    <row r="3912" spans="1:13" x14ac:dyDescent="0.35">
      <c r="A3912" s="237" t="s">
        <v>4957</v>
      </c>
      <c r="B3912" s="237" t="s">
        <v>4958</v>
      </c>
      <c r="C3912" s="237" t="s">
        <v>869</v>
      </c>
      <c r="D3912" s="237" t="s">
        <v>61</v>
      </c>
      <c r="E3912" s="237">
        <v>367</v>
      </c>
      <c r="F3912" s="237" t="s">
        <v>6625</v>
      </c>
      <c r="G3912" s="237" t="s">
        <v>25</v>
      </c>
      <c r="H3912" s="237">
        <v>2</v>
      </c>
      <c r="I3912" s="237" t="s">
        <v>6626</v>
      </c>
      <c r="J3912" s="237" t="s">
        <v>6631</v>
      </c>
      <c r="K3912" s="237" t="s">
        <v>6632</v>
      </c>
      <c r="L3912" s="238">
        <v>44673</v>
      </c>
      <c r="M3912" s="237" t="s">
        <v>20</v>
      </c>
    </row>
    <row r="3913" spans="1:13" x14ac:dyDescent="0.35">
      <c r="A3913" s="239" t="s">
        <v>4957</v>
      </c>
      <c r="B3913" s="239" t="s">
        <v>4958</v>
      </c>
      <c r="C3913" s="239" t="s">
        <v>869</v>
      </c>
      <c r="D3913" s="239" t="s">
        <v>57</v>
      </c>
      <c r="E3913" s="239">
        <v>142</v>
      </c>
      <c r="F3913" s="239" t="s">
        <v>6625</v>
      </c>
      <c r="G3913" s="239" t="s">
        <v>25</v>
      </c>
      <c r="H3913" s="239">
        <v>2</v>
      </c>
      <c r="I3913" s="239" t="s">
        <v>6626</v>
      </c>
      <c r="J3913" s="239" t="s">
        <v>6633</v>
      </c>
      <c r="K3913" s="239" t="s">
        <v>6634</v>
      </c>
      <c r="L3913" s="240">
        <v>44673</v>
      </c>
      <c r="M3913" s="239" t="s">
        <v>20</v>
      </c>
    </row>
    <row r="3914" spans="1:13" x14ac:dyDescent="0.35">
      <c r="A3914" s="237" t="s">
        <v>4957</v>
      </c>
      <c r="B3914" s="237" t="s">
        <v>4958</v>
      </c>
      <c r="C3914" s="237" t="s">
        <v>869</v>
      </c>
      <c r="D3914" s="237" t="s">
        <v>55</v>
      </c>
      <c r="E3914" s="237">
        <v>647</v>
      </c>
      <c r="F3914" s="237" t="s">
        <v>6635</v>
      </c>
      <c r="G3914" s="237" t="s">
        <v>25</v>
      </c>
      <c r="H3914" s="237">
        <v>2</v>
      </c>
      <c r="I3914" s="237" t="s">
        <v>6636</v>
      </c>
      <c r="J3914" s="237" t="s">
        <v>6637</v>
      </c>
      <c r="K3914" s="237" t="s">
        <v>6638</v>
      </c>
      <c r="L3914" s="238">
        <v>44673</v>
      </c>
      <c r="M3914" s="237" t="s">
        <v>20</v>
      </c>
    </row>
    <row r="3915" spans="1:13" x14ac:dyDescent="0.35">
      <c r="A3915" s="239" t="s">
        <v>4957</v>
      </c>
      <c r="B3915" s="239" t="s">
        <v>4958</v>
      </c>
      <c r="C3915" s="239" t="s">
        <v>869</v>
      </c>
      <c r="D3915" s="239" t="s">
        <v>702</v>
      </c>
      <c r="E3915" s="239">
        <v>1020519</v>
      </c>
      <c r="F3915" s="239" t="s">
        <v>6625</v>
      </c>
      <c r="G3915" s="239" t="s">
        <v>25</v>
      </c>
      <c r="H3915" s="239">
        <v>2</v>
      </c>
      <c r="I3915" s="239" t="s">
        <v>6626</v>
      </c>
      <c r="J3915" s="239" t="s">
        <v>6639</v>
      </c>
      <c r="K3915" s="239" t="s">
        <v>6640</v>
      </c>
      <c r="L3915" s="240">
        <v>44673</v>
      </c>
      <c r="M3915" s="239" t="s">
        <v>20</v>
      </c>
    </row>
    <row r="3916" spans="1:13" x14ac:dyDescent="0.35">
      <c r="A3916" s="237" t="s">
        <v>4957</v>
      </c>
      <c r="B3916" s="237" t="s">
        <v>4958</v>
      </c>
      <c r="C3916" s="237" t="s">
        <v>869</v>
      </c>
      <c r="D3916" s="237" t="s">
        <v>696</v>
      </c>
      <c r="E3916" s="237">
        <v>17045083</v>
      </c>
      <c r="F3916" s="237" t="s">
        <v>6641</v>
      </c>
      <c r="G3916" s="237" t="s">
        <v>25</v>
      </c>
      <c r="H3916" s="237">
        <v>2</v>
      </c>
      <c r="I3916" s="237" t="s">
        <v>6642</v>
      </c>
      <c r="J3916" s="237" t="s">
        <v>6643</v>
      </c>
      <c r="K3916" s="237" t="s">
        <v>6644</v>
      </c>
      <c r="L3916" s="238">
        <v>44673</v>
      </c>
      <c r="M3916" s="237" t="s">
        <v>20</v>
      </c>
    </row>
    <row r="3917" spans="1:13" x14ac:dyDescent="0.35">
      <c r="A3917" s="239" t="s">
        <v>4957</v>
      </c>
      <c r="B3917" s="239" t="s">
        <v>4958</v>
      </c>
      <c r="C3917" s="239" t="s">
        <v>869</v>
      </c>
      <c r="D3917" s="239" t="s">
        <v>706</v>
      </c>
      <c r="E3917" s="239">
        <v>0</v>
      </c>
      <c r="F3917" s="239" t="s">
        <v>6645</v>
      </c>
      <c r="G3917" s="239" t="s">
        <v>25</v>
      </c>
      <c r="H3917" s="239">
        <v>2</v>
      </c>
      <c r="I3917" s="239" t="s">
        <v>6646</v>
      </c>
      <c r="J3917" s="239" t="s">
        <v>6643</v>
      </c>
      <c r="K3917" s="239" t="s">
        <v>6647</v>
      </c>
      <c r="L3917" s="240">
        <v>44673</v>
      </c>
      <c r="M3917" s="239" t="s">
        <v>20</v>
      </c>
    </row>
    <row r="3918" spans="1:13" x14ac:dyDescent="0.35">
      <c r="A3918" s="237" t="s">
        <v>4957</v>
      </c>
      <c r="B3918" s="237" t="s">
        <v>4958</v>
      </c>
      <c r="C3918" s="237" t="s">
        <v>869</v>
      </c>
      <c r="D3918" s="237" t="s">
        <v>698</v>
      </c>
      <c r="E3918" s="237">
        <v>1020519</v>
      </c>
      <c r="F3918" s="237" t="s">
        <v>6625</v>
      </c>
      <c r="G3918" s="237" t="s">
        <v>25</v>
      </c>
      <c r="H3918" s="237">
        <v>2</v>
      </c>
      <c r="I3918" s="237" t="s">
        <v>6626</v>
      </c>
      <c r="J3918" s="237" t="s">
        <v>6643</v>
      </c>
      <c r="K3918" s="237" t="s">
        <v>6648</v>
      </c>
      <c r="L3918" s="238">
        <v>44673</v>
      </c>
      <c r="M3918" s="237" t="s">
        <v>20</v>
      </c>
    </row>
    <row r="3919" spans="1:13" x14ac:dyDescent="0.35">
      <c r="A3919" s="239" t="s">
        <v>4957</v>
      </c>
      <c r="B3919" s="239" t="s">
        <v>4958</v>
      </c>
      <c r="C3919" s="239" t="s">
        <v>869</v>
      </c>
      <c r="D3919" s="239" t="s">
        <v>704</v>
      </c>
      <c r="E3919" s="239">
        <v>0</v>
      </c>
      <c r="F3919" s="239" t="s">
        <v>1196</v>
      </c>
      <c r="G3919" s="239" t="s">
        <v>22</v>
      </c>
      <c r="H3919" s="239">
        <v>3</v>
      </c>
      <c r="I3919" s="239" t="s">
        <v>1196</v>
      </c>
      <c r="J3919" s="239" t="s">
        <v>6643</v>
      </c>
      <c r="K3919" s="239" t="s">
        <v>6649</v>
      </c>
      <c r="L3919" s="240">
        <v>44673</v>
      </c>
      <c r="M3919" s="239" t="s">
        <v>20</v>
      </c>
    </row>
    <row r="3920" spans="1:13" x14ac:dyDescent="0.35">
      <c r="A3920" s="237" t="s">
        <v>4957</v>
      </c>
      <c r="B3920" s="237" t="s">
        <v>4958</v>
      </c>
      <c r="C3920" s="237" t="s">
        <v>869</v>
      </c>
      <c r="D3920" s="237" t="s">
        <v>692</v>
      </c>
      <c r="E3920" s="237">
        <v>0</v>
      </c>
      <c r="F3920" s="237" t="s">
        <v>1196</v>
      </c>
      <c r="G3920" s="237" t="s">
        <v>22</v>
      </c>
      <c r="H3920" s="237">
        <v>3</v>
      </c>
      <c r="I3920" s="237" t="s">
        <v>1196</v>
      </c>
      <c r="J3920" s="237" t="s">
        <v>6643</v>
      </c>
      <c r="K3920" s="237" t="s">
        <v>6650</v>
      </c>
      <c r="L3920" s="238">
        <v>44673</v>
      </c>
      <c r="M3920" s="237" t="s">
        <v>20</v>
      </c>
    </row>
    <row r="3921" spans="1:13" x14ac:dyDescent="0.35">
      <c r="A3921" s="239" t="s">
        <v>4957</v>
      </c>
      <c r="B3921" s="239" t="s">
        <v>4958</v>
      </c>
      <c r="C3921" s="239" t="s">
        <v>869</v>
      </c>
      <c r="D3921" s="239" t="s">
        <v>16</v>
      </c>
      <c r="E3921" s="239">
        <v>143407</v>
      </c>
      <c r="F3921" s="239" t="s">
        <v>6651</v>
      </c>
      <c r="G3921" s="239" t="s">
        <v>22</v>
      </c>
      <c r="H3921" s="239">
        <v>3</v>
      </c>
      <c r="I3921" s="239" t="s">
        <v>6652</v>
      </c>
      <c r="J3921" s="239" t="s">
        <v>6653</v>
      </c>
      <c r="K3921" s="239" t="s">
        <v>6654</v>
      </c>
      <c r="L3921" s="240">
        <v>44673</v>
      </c>
      <c r="M3921" s="239" t="s">
        <v>20</v>
      </c>
    </row>
    <row r="3922" spans="1:13" x14ac:dyDescent="0.35">
      <c r="A3922" s="237" t="s">
        <v>1178</v>
      </c>
      <c r="B3922" s="237" t="s">
        <v>1179</v>
      </c>
      <c r="C3922" s="237" t="s">
        <v>869</v>
      </c>
      <c r="D3922" s="237" t="s">
        <v>779</v>
      </c>
      <c r="E3922" s="237">
        <v>10884965</v>
      </c>
      <c r="F3922" s="237" t="s">
        <v>6655</v>
      </c>
      <c r="G3922" s="237" t="s">
        <v>25</v>
      </c>
      <c r="H3922" s="237">
        <v>2</v>
      </c>
      <c r="I3922" s="237" t="s">
        <v>6656</v>
      </c>
      <c r="J3922" s="237" t="s">
        <v>6657</v>
      </c>
      <c r="K3922" s="237" t="s">
        <v>6658</v>
      </c>
      <c r="L3922" s="238">
        <v>44673</v>
      </c>
      <c r="M3922" s="237" t="s">
        <v>20</v>
      </c>
    </row>
    <row r="3923" spans="1:13" x14ac:dyDescent="0.35">
      <c r="A3923" s="239" t="s">
        <v>1178</v>
      </c>
      <c r="B3923" s="239" t="s">
        <v>1179</v>
      </c>
      <c r="C3923" s="239" t="s">
        <v>869</v>
      </c>
      <c r="D3923" s="239" t="s">
        <v>682</v>
      </c>
      <c r="E3923" s="239">
        <v>790776</v>
      </c>
      <c r="F3923" s="239" t="s">
        <v>6659</v>
      </c>
      <c r="G3923" s="239" t="s">
        <v>25</v>
      </c>
      <c r="H3923" s="239">
        <v>2</v>
      </c>
      <c r="I3923" s="239" t="s">
        <v>6660</v>
      </c>
      <c r="J3923" s="239" t="s">
        <v>6661</v>
      </c>
      <c r="K3923" s="239" t="s">
        <v>6662</v>
      </c>
      <c r="L3923" s="240">
        <v>44673</v>
      </c>
      <c r="M3923" s="239" t="s">
        <v>20</v>
      </c>
    </row>
    <row r="3924" spans="1:13" x14ac:dyDescent="0.35">
      <c r="A3924" s="237" t="s">
        <v>1178</v>
      </c>
      <c r="B3924" s="237" t="s">
        <v>1179</v>
      </c>
      <c r="C3924" s="237" t="s">
        <v>869</v>
      </c>
      <c r="D3924" s="237" t="s">
        <v>61</v>
      </c>
      <c r="E3924" s="237">
        <v>367</v>
      </c>
      <c r="F3924" s="237" t="s">
        <v>6625</v>
      </c>
      <c r="G3924" s="237" t="s">
        <v>22</v>
      </c>
      <c r="H3924" s="237">
        <v>3</v>
      </c>
      <c r="I3924" s="237" t="s">
        <v>6626</v>
      </c>
      <c r="J3924" s="237" t="s">
        <v>6663</v>
      </c>
      <c r="K3924" s="237" t="s">
        <v>6664</v>
      </c>
      <c r="L3924" s="238">
        <v>44673</v>
      </c>
      <c r="M3924" s="237" t="s">
        <v>20</v>
      </c>
    </row>
    <row r="3925" spans="1:13" x14ac:dyDescent="0.35">
      <c r="A3925" s="239" t="s">
        <v>1178</v>
      </c>
      <c r="B3925" s="239" t="s">
        <v>1179</v>
      </c>
      <c r="C3925" s="239" t="s">
        <v>869</v>
      </c>
      <c r="D3925" s="239" t="s">
        <v>57</v>
      </c>
      <c r="E3925" s="239">
        <v>647</v>
      </c>
      <c r="F3925" s="239" t="s">
        <v>6665</v>
      </c>
      <c r="G3925" s="239" t="s">
        <v>25</v>
      </c>
      <c r="H3925" s="239">
        <v>2</v>
      </c>
      <c r="I3925" s="239" t="s">
        <v>6622</v>
      </c>
      <c r="J3925" s="239" t="s">
        <v>6623</v>
      </c>
      <c r="K3925" s="239" t="s">
        <v>6666</v>
      </c>
      <c r="L3925" s="240">
        <v>44673</v>
      </c>
      <c r="M3925" s="239" t="s">
        <v>887</v>
      </c>
    </row>
    <row r="3926" spans="1:13" x14ac:dyDescent="0.35">
      <c r="A3926" s="237" t="s">
        <v>1178</v>
      </c>
      <c r="B3926" s="237" t="s">
        <v>1179</v>
      </c>
      <c r="C3926" s="237" t="s">
        <v>869</v>
      </c>
      <c r="D3926" s="237" t="s">
        <v>55</v>
      </c>
      <c r="E3926" s="237">
        <v>647</v>
      </c>
      <c r="F3926" s="237" t="s">
        <v>6665</v>
      </c>
      <c r="G3926" s="237" t="s">
        <v>25</v>
      </c>
      <c r="H3926" s="237">
        <v>2</v>
      </c>
      <c r="I3926" s="237" t="s">
        <v>6622</v>
      </c>
      <c r="J3926" s="237" t="s">
        <v>6623</v>
      </c>
      <c r="K3926" s="237" t="s">
        <v>6667</v>
      </c>
      <c r="L3926" s="238">
        <v>44673</v>
      </c>
      <c r="M3926" s="237" t="s">
        <v>887</v>
      </c>
    </row>
    <row r="3927" spans="1:13" x14ac:dyDescent="0.35">
      <c r="A3927" s="239" t="s">
        <v>1178</v>
      </c>
      <c r="B3927" s="239" t="s">
        <v>1179</v>
      </c>
      <c r="C3927" s="239" t="s">
        <v>869</v>
      </c>
      <c r="D3927" s="239" t="s">
        <v>702</v>
      </c>
      <c r="E3927" s="239">
        <v>2489519</v>
      </c>
      <c r="F3927" s="239" t="s">
        <v>6668</v>
      </c>
      <c r="G3927" s="239" t="s">
        <v>25</v>
      </c>
      <c r="H3927" s="239">
        <v>2</v>
      </c>
      <c r="I3927" s="239" t="s">
        <v>6669</v>
      </c>
      <c r="J3927" s="239" t="s">
        <v>6670</v>
      </c>
      <c r="K3927" s="239" t="s">
        <v>6671</v>
      </c>
      <c r="L3927" s="240">
        <v>44673</v>
      </c>
      <c r="M3927" s="239" t="s">
        <v>20</v>
      </c>
    </row>
    <row r="3928" spans="1:13" x14ac:dyDescent="0.35">
      <c r="A3928" s="237" t="s">
        <v>1178</v>
      </c>
      <c r="B3928" s="237" t="s">
        <v>1179</v>
      </c>
      <c r="C3928" s="237" t="s">
        <v>869</v>
      </c>
      <c r="D3928" s="237" t="s">
        <v>696</v>
      </c>
      <c r="E3928" s="237">
        <v>9513915</v>
      </c>
      <c r="F3928" s="237" t="s">
        <v>6672</v>
      </c>
      <c r="G3928" s="237" t="s">
        <v>25</v>
      </c>
      <c r="H3928" s="237">
        <v>2</v>
      </c>
      <c r="I3928" s="237" t="s">
        <v>6673</v>
      </c>
      <c r="J3928" s="237" t="s">
        <v>6674</v>
      </c>
      <c r="K3928" s="237" t="s">
        <v>6675</v>
      </c>
      <c r="L3928" s="238">
        <v>44673</v>
      </c>
      <c r="M3928" s="237" t="s">
        <v>20</v>
      </c>
    </row>
    <row r="3929" spans="1:13" x14ac:dyDescent="0.35">
      <c r="A3929" s="239" t="s">
        <v>1178</v>
      </c>
      <c r="B3929" s="239" t="s">
        <v>1179</v>
      </c>
      <c r="C3929" s="239" t="s">
        <v>869</v>
      </c>
      <c r="D3929" s="239" t="s">
        <v>706</v>
      </c>
      <c r="E3929" s="239">
        <v>8395446</v>
      </c>
      <c r="F3929" s="239" t="s">
        <v>6672</v>
      </c>
      <c r="G3929" s="239" t="s">
        <v>25</v>
      </c>
      <c r="H3929" s="239">
        <v>2</v>
      </c>
      <c r="I3929" s="239" t="s">
        <v>6673</v>
      </c>
      <c r="J3929" s="239" t="s">
        <v>6674</v>
      </c>
      <c r="K3929" s="239" t="s">
        <v>6676</v>
      </c>
      <c r="L3929" s="240">
        <v>44673</v>
      </c>
      <c r="M3929" s="239" t="s">
        <v>20</v>
      </c>
    </row>
    <row r="3930" spans="1:13" x14ac:dyDescent="0.35">
      <c r="A3930" s="237" t="s">
        <v>1178</v>
      </c>
      <c r="B3930" s="237" t="s">
        <v>1179</v>
      </c>
      <c r="C3930" s="237" t="s">
        <v>869</v>
      </c>
      <c r="D3930" s="237" t="s">
        <v>698</v>
      </c>
      <c r="E3930" s="237">
        <v>2465966</v>
      </c>
      <c r="F3930" s="237" t="s">
        <v>6677</v>
      </c>
      <c r="G3930" s="237" t="s">
        <v>25</v>
      </c>
      <c r="H3930" s="237">
        <v>2</v>
      </c>
      <c r="I3930" s="237" t="s">
        <v>6678</v>
      </c>
      <c r="J3930" s="237" t="s">
        <v>6674</v>
      </c>
      <c r="K3930" s="237" t="s">
        <v>6679</v>
      </c>
      <c r="L3930" s="238">
        <v>44673</v>
      </c>
      <c r="M3930" s="237" t="s">
        <v>20</v>
      </c>
    </row>
    <row r="3931" spans="1:13" x14ac:dyDescent="0.35">
      <c r="A3931" s="239" t="s">
        <v>1178</v>
      </c>
      <c r="B3931" s="239" t="s">
        <v>1179</v>
      </c>
      <c r="C3931" s="239" t="s">
        <v>869</v>
      </c>
      <c r="D3931" s="239" t="s">
        <v>704</v>
      </c>
      <c r="E3931" s="239">
        <v>23553</v>
      </c>
      <c r="F3931" s="239" t="s">
        <v>6677</v>
      </c>
      <c r="G3931" s="239" t="s">
        <v>25</v>
      </c>
      <c r="H3931" s="239">
        <v>2</v>
      </c>
      <c r="I3931" s="239" t="s">
        <v>6678</v>
      </c>
      <c r="J3931" s="239" t="s">
        <v>6674</v>
      </c>
      <c r="K3931" s="239" t="s">
        <v>6680</v>
      </c>
      <c r="L3931" s="240">
        <v>44673</v>
      </c>
      <c r="M3931" s="239" t="s">
        <v>20</v>
      </c>
    </row>
    <row r="3932" spans="1:13" x14ac:dyDescent="0.35">
      <c r="A3932" s="237" t="s">
        <v>1178</v>
      </c>
      <c r="B3932" s="237" t="s">
        <v>1179</v>
      </c>
      <c r="C3932" s="237" t="s">
        <v>869</v>
      </c>
      <c r="D3932" s="237" t="s">
        <v>692</v>
      </c>
      <c r="E3932" s="237">
        <v>0</v>
      </c>
      <c r="F3932" s="237" t="s">
        <v>17</v>
      </c>
      <c r="G3932" s="237" t="s">
        <v>22</v>
      </c>
      <c r="H3932" s="237">
        <v>3</v>
      </c>
      <c r="I3932" s="237" t="s">
        <v>17</v>
      </c>
      <c r="J3932" s="237" t="s">
        <v>6674</v>
      </c>
      <c r="K3932" s="237" t="s">
        <v>6681</v>
      </c>
      <c r="L3932" s="238">
        <v>44673</v>
      </c>
      <c r="M3932" s="237" t="s">
        <v>20</v>
      </c>
    </row>
    <row r="3933" spans="1:13" x14ac:dyDescent="0.35">
      <c r="A3933" s="239" t="s">
        <v>1178</v>
      </c>
      <c r="B3933" s="239" t="s">
        <v>1179</v>
      </c>
      <c r="C3933" s="239" t="s">
        <v>869</v>
      </c>
      <c r="D3933" s="239" t="s">
        <v>16</v>
      </c>
      <c r="E3933" s="239">
        <v>143407</v>
      </c>
      <c r="F3933" s="239" t="s">
        <v>6651</v>
      </c>
      <c r="G3933" s="239" t="s">
        <v>22</v>
      </c>
      <c r="H3933" s="239">
        <v>3</v>
      </c>
      <c r="I3933" s="239" t="s">
        <v>6652</v>
      </c>
      <c r="J3933" s="239" t="s">
        <v>6653</v>
      </c>
      <c r="K3933" s="239" t="s">
        <v>6682</v>
      </c>
      <c r="L3933" s="240">
        <v>44673</v>
      </c>
      <c r="M3933" s="239" t="s">
        <v>20</v>
      </c>
    </row>
    <row r="3934" spans="1:13" x14ac:dyDescent="0.35">
      <c r="A3934" s="237" t="s">
        <v>34</v>
      </c>
      <c r="B3934" s="237" t="s">
        <v>35</v>
      </c>
      <c r="C3934" s="237" t="s">
        <v>36</v>
      </c>
      <c r="D3934" s="237" t="s">
        <v>875</v>
      </c>
      <c r="E3934" s="237">
        <v>6450000</v>
      </c>
      <c r="F3934" s="237" t="s">
        <v>6683</v>
      </c>
      <c r="G3934" s="237" t="s">
        <v>25</v>
      </c>
      <c r="H3934" s="237">
        <v>2</v>
      </c>
      <c r="I3934" s="237" t="s">
        <v>6684</v>
      </c>
      <c r="J3934" s="237" t="s">
        <v>6685</v>
      </c>
      <c r="K3934" s="237" t="s">
        <v>6686</v>
      </c>
      <c r="L3934" s="238">
        <v>44673</v>
      </c>
      <c r="M3934" s="237" t="s">
        <v>20</v>
      </c>
    </row>
    <row r="3935" spans="1:13" x14ac:dyDescent="0.35">
      <c r="A3935" s="239" t="s">
        <v>34</v>
      </c>
      <c r="B3935" s="239" t="s">
        <v>35</v>
      </c>
      <c r="C3935" s="239" t="s">
        <v>36</v>
      </c>
      <c r="D3935" s="239" t="s">
        <v>242</v>
      </c>
      <c r="E3935" s="239">
        <v>120300</v>
      </c>
      <c r="F3935" s="239" t="s">
        <v>6687</v>
      </c>
      <c r="G3935" s="239" t="s">
        <v>50</v>
      </c>
      <c r="H3935" s="239">
        <v>1</v>
      </c>
      <c r="I3935" s="239" t="s">
        <v>6688</v>
      </c>
      <c r="J3935" s="239" t="s">
        <v>6689</v>
      </c>
      <c r="K3935" s="239" t="s">
        <v>6690</v>
      </c>
      <c r="L3935" s="240">
        <v>44673</v>
      </c>
      <c r="M3935" s="239" t="s">
        <v>20</v>
      </c>
    </row>
    <row r="3936" spans="1:13" x14ac:dyDescent="0.35">
      <c r="A3936" s="237" t="s">
        <v>34</v>
      </c>
      <c r="B3936" s="237" t="s">
        <v>35</v>
      </c>
      <c r="C3936" s="237" t="s">
        <v>36</v>
      </c>
      <c r="D3936" s="237" t="s">
        <v>784</v>
      </c>
      <c r="E3936" s="237">
        <v>6450000</v>
      </c>
      <c r="F3936" s="237" t="s">
        <v>6683</v>
      </c>
      <c r="G3936" s="237" t="s">
        <v>25</v>
      </c>
      <c r="H3936" s="237">
        <v>2</v>
      </c>
      <c r="I3936" s="237" t="s">
        <v>6684</v>
      </c>
      <c r="J3936" s="237" t="s">
        <v>6691</v>
      </c>
      <c r="K3936" s="237" t="s">
        <v>6692</v>
      </c>
      <c r="L3936" s="238">
        <v>44673</v>
      </c>
      <c r="M3936" s="237" t="s">
        <v>20</v>
      </c>
    </row>
    <row r="3937" spans="1:13" x14ac:dyDescent="0.35">
      <c r="A3937" s="239" t="s">
        <v>34</v>
      </c>
      <c r="B3937" s="239" t="s">
        <v>35</v>
      </c>
      <c r="C3937" s="239" t="s">
        <v>36</v>
      </c>
      <c r="D3937" s="239" t="s">
        <v>779</v>
      </c>
      <c r="E3937" s="239">
        <v>159106</v>
      </c>
      <c r="F3937" s="239" t="s">
        <v>6693</v>
      </c>
      <c r="G3937" s="239" t="s">
        <v>25</v>
      </c>
      <c r="H3937" s="239">
        <v>2</v>
      </c>
      <c r="I3937" s="239" t="s">
        <v>6694</v>
      </c>
      <c r="J3937" s="239" t="s">
        <v>6695</v>
      </c>
      <c r="K3937" s="239" t="s">
        <v>6696</v>
      </c>
      <c r="L3937" s="240">
        <v>44673</v>
      </c>
      <c r="M3937" s="239" t="s">
        <v>20</v>
      </c>
    </row>
    <row r="3938" spans="1:13" x14ac:dyDescent="0.35">
      <c r="A3938" s="237" t="s">
        <v>34</v>
      </c>
      <c r="B3938" s="237" t="s">
        <v>35</v>
      </c>
      <c r="C3938" s="237" t="s">
        <v>36</v>
      </c>
      <c r="D3938" s="237" t="s">
        <v>682</v>
      </c>
      <c r="E3938" s="237">
        <v>159106</v>
      </c>
      <c r="F3938" s="237" t="s">
        <v>6693</v>
      </c>
      <c r="G3938" s="237" t="s">
        <v>25</v>
      </c>
      <c r="H3938" s="237">
        <v>2</v>
      </c>
      <c r="I3938" s="237" t="s">
        <v>6694</v>
      </c>
      <c r="J3938" s="237" t="s">
        <v>6697</v>
      </c>
      <c r="K3938" s="237" t="s">
        <v>6698</v>
      </c>
      <c r="L3938" s="238">
        <v>44673</v>
      </c>
      <c r="M3938" s="237" t="s">
        <v>20</v>
      </c>
    </row>
    <row r="3939" spans="1:13" x14ac:dyDescent="0.35">
      <c r="A3939" s="239" t="s">
        <v>34</v>
      </c>
      <c r="B3939" s="239" t="s">
        <v>35</v>
      </c>
      <c r="C3939" s="239" t="s">
        <v>36</v>
      </c>
      <c r="D3939" s="239" t="s">
        <v>61</v>
      </c>
      <c r="E3939" s="239" t="s">
        <v>17</v>
      </c>
      <c r="F3939" s="239" t="s">
        <v>1196</v>
      </c>
      <c r="G3939" s="239" t="s">
        <v>17</v>
      </c>
      <c r="H3939" s="239" t="s">
        <v>17</v>
      </c>
      <c r="I3939" s="239" t="s">
        <v>1196</v>
      </c>
      <c r="J3939" s="239" t="s">
        <v>6699</v>
      </c>
      <c r="K3939" s="239" t="s">
        <v>6700</v>
      </c>
      <c r="L3939" s="240">
        <v>44673</v>
      </c>
      <c r="M3939" s="239" t="s">
        <v>20</v>
      </c>
    </row>
    <row r="3940" spans="1:13" x14ac:dyDescent="0.35">
      <c r="A3940" s="237" t="s">
        <v>34</v>
      </c>
      <c r="B3940" s="237" t="s">
        <v>35</v>
      </c>
      <c r="C3940" s="237" t="s">
        <v>36</v>
      </c>
      <c r="D3940" s="237" t="s">
        <v>57</v>
      </c>
      <c r="E3940" s="237">
        <v>4</v>
      </c>
      <c r="F3940" s="237" t="s">
        <v>6701</v>
      </c>
      <c r="G3940" s="237" t="s">
        <v>25</v>
      </c>
      <c r="H3940" s="237">
        <v>2</v>
      </c>
      <c r="I3940" s="237" t="s">
        <v>1773</v>
      </c>
      <c r="J3940" s="237" t="s">
        <v>6702</v>
      </c>
      <c r="K3940" s="237" t="s">
        <v>6703</v>
      </c>
      <c r="L3940" s="238">
        <v>44673</v>
      </c>
      <c r="M3940" s="237" t="s">
        <v>20</v>
      </c>
    </row>
    <row r="3941" spans="1:13" x14ac:dyDescent="0.35">
      <c r="A3941" s="239" t="s">
        <v>34</v>
      </c>
      <c r="B3941" s="239" t="s">
        <v>35</v>
      </c>
      <c r="C3941" s="239" t="s">
        <v>36</v>
      </c>
      <c r="D3941" s="239" t="s">
        <v>55</v>
      </c>
      <c r="E3941" s="239">
        <v>4</v>
      </c>
      <c r="F3941" s="239" t="s">
        <v>6701</v>
      </c>
      <c r="G3941" s="239" t="s">
        <v>25</v>
      </c>
      <c r="H3941" s="239">
        <v>2</v>
      </c>
      <c r="I3941" s="239" t="s">
        <v>1773</v>
      </c>
      <c r="J3941" s="239" t="s">
        <v>6704</v>
      </c>
      <c r="K3941" s="239" t="s">
        <v>6705</v>
      </c>
      <c r="L3941" s="240">
        <v>44673</v>
      </c>
      <c r="M3941" s="239" t="s">
        <v>20</v>
      </c>
    </row>
    <row r="3942" spans="1:13" x14ac:dyDescent="0.35">
      <c r="A3942" s="237" t="s">
        <v>34</v>
      </c>
      <c r="B3942" s="237" t="s">
        <v>35</v>
      </c>
      <c r="C3942" s="237" t="s">
        <v>36</v>
      </c>
      <c r="D3942" s="237" t="s">
        <v>702</v>
      </c>
      <c r="E3942" s="237" t="s">
        <v>17</v>
      </c>
      <c r="F3942" s="237" t="s">
        <v>1196</v>
      </c>
      <c r="G3942" s="237" t="s">
        <v>17</v>
      </c>
      <c r="H3942" s="237" t="s">
        <v>17</v>
      </c>
      <c r="I3942" s="237" t="s">
        <v>1196</v>
      </c>
      <c r="J3942" s="237" t="s">
        <v>6706</v>
      </c>
      <c r="K3942" s="237" t="s">
        <v>6707</v>
      </c>
      <c r="L3942" s="238">
        <v>44673</v>
      </c>
      <c r="M3942" s="237" t="s">
        <v>20</v>
      </c>
    </row>
    <row r="3943" spans="1:13" x14ac:dyDescent="0.35">
      <c r="A3943" s="239" t="s">
        <v>34</v>
      </c>
      <c r="B3943" s="239" t="s">
        <v>35</v>
      </c>
      <c r="C3943" s="239" t="s">
        <v>36</v>
      </c>
      <c r="D3943" s="239" t="s">
        <v>696</v>
      </c>
      <c r="E3943" s="239">
        <v>6290894</v>
      </c>
      <c r="F3943" s="239" t="s">
        <v>6683</v>
      </c>
      <c r="G3943" s="239" t="s">
        <v>25</v>
      </c>
      <c r="H3943" s="239">
        <v>2</v>
      </c>
      <c r="I3943" s="239" t="s">
        <v>6684</v>
      </c>
      <c r="J3943" s="239" t="s">
        <v>6708</v>
      </c>
      <c r="K3943" s="239" t="s">
        <v>6709</v>
      </c>
      <c r="L3943" s="240">
        <v>44673</v>
      </c>
      <c r="M3943" s="239" t="s">
        <v>20</v>
      </c>
    </row>
    <row r="3944" spans="1:13" x14ac:dyDescent="0.35">
      <c r="A3944" s="237" t="s">
        <v>34</v>
      </c>
      <c r="B3944" s="237" t="s">
        <v>35</v>
      </c>
      <c r="C3944" s="237" t="s">
        <v>36</v>
      </c>
      <c r="D3944" s="237" t="s">
        <v>706</v>
      </c>
      <c r="E3944" s="237">
        <v>159106</v>
      </c>
      <c r="F3944" s="237" t="s">
        <v>6693</v>
      </c>
      <c r="G3944" s="237" t="s">
        <v>25</v>
      </c>
      <c r="H3944" s="237">
        <v>2</v>
      </c>
      <c r="I3944" s="237" t="s">
        <v>6694</v>
      </c>
      <c r="J3944" s="237" t="s">
        <v>6708</v>
      </c>
      <c r="K3944" s="237" t="s">
        <v>6710</v>
      </c>
      <c r="L3944" s="238">
        <v>44673</v>
      </c>
      <c r="M3944" s="237" t="s">
        <v>20</v>
      </c>
    </row>
    <row r="3945" spans="1:13" x14ac:dyDescent="0.35">
      <c r="A3945" s="239" t="s">
        <v>34</v>
      </c>
      <c r="B3945" s="239" t="s">
        <v>35</v>
      </c>
      <c r="C3945" s="239" t="s">
        <v>36</v>
      </c>
      <c r="D3945" s="239" t="s">
        <v>698</v>
      </c>
      <c r="E3945" s="239">
        <v>0</v>
      </c>
      <c r="F3945" s="239" t="s">
        <v>1196</v>
      </c>
      <c r="G3945" s="239" t="s">
        <v>17</v>
      </c>
      <c r="H3945" s="239" t="s">
        <v>17</v>
      </c>
      <c r="I3945" s="239" t="s">
        <v>1196</v>
      </c>
      <c r="J3945" s="239" t="s">
        <v>6708</v>
      </c>
      <c r="K3945" s="239" t="s">
        <v>6711</v>
      </c>
      <c r="L3945" s="240">
        <v>44673</v>
      </c>
      <c r="M3945" s="239" t="s">
        <v>20</v>
      </c>
    </row>
    <row r="3946" spans="1:13" x14ac:dyDescent="0.35">
      <c r="A3946" s="237" t="s">
        <v>34</v>
      </c>
      <c r="B3946" s="237" t="s">
        <v>35</v>
      </c>
      <c r="C3946" s="237" t="s">
        <v>36</v>
      </c>
      <c r="D3946" s="237" t="s">
        <v>704</v>
      </c>
      <c r="E3946" s="237">
        <v>0</v>
      </c>
      <c r="F3946" s="237" t="s">
        <v>1196</v>
      </c>
      <c r="G3946" s="237" t="s">
        <v>17</v>
      </c>
      <c r="H3946" s="237" t="s">
        <v>17</v>
      </c>
      <c r="I3946" s="237" t="s">
        <v>1196</v>
      </c>
      <c r="J3946" s="237" t="s">
        <v>6708</v>
      </c>
      <c r="K3946" s="237" t="s">
        <v>6712</v>
      </c>
      <c r="L3946" s="238">
        <v>44673</v>
      </c>
      <c r="M3946" s="237" t="s">
        <v>20</v>
      </c>
    </row>
    <row r="3947" spans="1:13" x14ac:dyDescent="0.35">
      <c r="A3947" s="239" t="s">
        <v>34</v>
      </c>
      <c r="B3947" s="239" t="s">
        <v>35</v>
      </c>
      <c r="C3947" s="239" t="s">
        <v>36</v>
      </c>
      <c r="D3947" s="239" t="s">
        <v>692</v>
      </c>
      <c r="E3947" s="239">
        <v>0</v>
      </c>
      <c r="F3947" s="239" t="s">
        <v>1196</v>
      </c>
      <c r="G3947" s="239" t="s">
        <v>17</v>
      </c>
      <c r="H3947" s="239" t="s">
        <v>17</v>
      </c>
      <c r="I3947" s="239" t="s">
        <v>1196</v>
      </c>
      <c r="J3947" s="239" t="s">
        <v>6708</v>
      </c>
      <c r="K3947" s="239" t="s">
        <v>6713</v>
      </c>
      <c r="L3947" s="240">
        <v>44673</v>
      </c>
      <c r="M3947" s="239" t="s">
        <v>20</v>
      </c>
    </row>
    <row r="3948" spans="1:13" x14ac:dyDescent="0.35">
      <c r="A3948" s="237" t="s">
        <v>34</v>
      </c>
      <c r="B3948" s="237" t="s">
        <v>35</v>
      </c>
      <c r="C3948" s="237" t="s">
        <v>36</v>
      </c>
      <c r="D3948" s="237" t="s">
        <v>24</v>
      </c>
      <c r="E3948" s="237">
        <v>3</v>
      </c>
      <c r="F3948" s="237"/>
      <c r="G3948" s="237" t="s">
        <v>50</v>
      </c>
      <c r="H3948" s="237">
        <v>1</v>
      </c>
      <c r="I3948" s="237"/>
      <c r="J3948" s="237" t="s">
        <v>6714</v>
      </c>
      <c r="K3948" s="237" t="s">
        <v>6715</v>
      </c>
      <c r="L3948" s="238">
        <v>44673</v>
      </c>
      <c r="M3948" s="237" t="s">
        <v>20</v>
      </c>
    </row>
    <row r="3949" spans="1:13" x14ac:dyDescent="0.35">
      <c r="A3949" s="239" t="s">
        <v>34</v>
      </c>
      <c r="B3949" s="239" t="s">
        <v>35</v>
      </c>
      <c r="C3949" s="239" t="s">
        <v>36</v>
      </c>
      <c r="D3949" s="239" t="s">
        <v>59</v>
      </c>
      <c r="E3949" s="239" t="s">
        <v>17</v>
      </c>
      <c r="F3949" s="239" t="s">
        <v>1196</v>
      </c>
      <c r="G3949" s="239" t="s">
        <v>17</v>
      </c>
      <c r="H3949" s="239" t="s">
        <v>17</v>
      </c>
      <c r="I3949" s="239" t="s">
        <v>1196</v>
      </c>
      <c r="J3949" s="239" t="s">
        <v>6716</v>
      </c>
      <c r="K3949" s="239" t="s">
        <v>6717</v>
      </c>
      <c r="L3949" s="240">
        <v>44673</v>
      </c>
      <c r="M3949" s="239" t="s">
        <v>20</v>
      </c>
    </row>
    <row r="3950" spans="1:13" x14ac:dyDescent="0.35">
      <c r="A3950" s="237" t="s">
        <v>795</v>
      </c>
      <c r="B3950" s="237" t="s">
        <v>796</v>
      </c>
      <c r="C3950" s="237" t="s">
        <v>797</v>
      </c>
      <c r="D3950" s="237" t="s">
        <v>875</v>
      </c>
      <c r="E3950" s="237">
        <v>36135233</v>
      </c>
      <c r="F3950" s="237" t="s">
        <v>6718</v>
      </c>
      <c r="G3950" s="237" t="s">
        <v>50</v>
      </c>
      <c r="H3950" s="237">
        <v>1</v>
      </c>
      <c r="I3950" s="237" t="s">
        <v>6719</v>
      </c>
      <c r="J3950" s="237" t="s">
        <v>6720</v>
      </c>
      <c r="K3950" s="237" t="s">
        <v>6721</v>
      </c>
      <c r="L3950" s="238">
        <v>44677</v>
      </c>
      <c r="M3950" s="237" t="s">
        <v>887</v>
      </c>
    </row>
    <row r="3951" spans="1:13" x14ac:dyDescent="0.35">
      <c r="A3951" s="239" t="s">
        <v>795</v>
      </c>
      <c r="B3951" s="239" t="s">
        <v>796</v>
      </c>
      <c r="C3951" s="239" t="s">
        <v>797</v>
      </c>
      <c r="D3951" s="239" t="s">
        <v>242</v>
      </c>
      <c r="E3951" s="239">
        <v>603628</v>
      </c>
      <c r="F3951" s="239" t="s">
        <v>1776</v>
      </c>
      <c r="G3951" s="239" t="s">
        <v>50</v>
      </c>
      <c r="H3951" s="239">
        <v>1</v>
      </c>
      <c r="I3951" s="239" t="s">
        <v>6722</v>
      </c>
      <c r="J3951" s="239" t="s">
        <v>6723</v>
      </c>
      <c r="K3951" s="239" t="s">
        <v>6724</v>
      </c>
      <c r="L3951" s="240">
        <v>44677</v>
      </c>
      <c r="M3951" s="239" t="s">
        <v>887</v>
      </c>
    </row>
    <row r="3952" spans="1:13" x14ac:dyDescent="0.35">
      <c r="A3952" s="237" t="s">
        <v>795</v>
      </c>
      <c r="B3952" s="237" t="s">
        <v>796</v>
      </c>
      <c r="C3952" s="237" t="s">
        <v>797</v>
      </c>
      <c r="D3952" s="237" t="s">
        <v>784</v>
      </c>
      <c r="E3952" s="237">
        <v>36135233</v>
      </c>
      <c r="F3952" s="237" t="s">
        <v>6718</v>
      </c>
      <c r="G3952" s="237" t="s">
        <v>50</v>
      </c>
      <c r="H3952" s="237">
        <v>1</v>
      </c>
      <c r="I3952" s="237" t="s">
        <v>6719</v>
      </c>
      <c r="J3952" s="237" t="s">
        <v>6725</v>
      </c>
      <c r="K3952" s="237" t="s">
        <v>6726</v>
      </c>
      <c r="L3952" s="238">
        <v>44677</v>
      </c>
      <c r="M3952" s="237" t="s">
        <v>887</v>
      </c>
    </row>
    <row r="3953" spans="1:13" x14ac:dyDescent="0.35">
      <c r="A3953" s="239" t="s">
        <v>795</v>
      </c>
      <c r="B3953" s="239" t="s">
        <v>796</v>
      </c>
      <c r="C3953" s="239" t="s">
        <v>797</v>
      </c>
      <c r="D3953" s="239" t="s">
        <v>779</v>
      </c>
      <c r="E3953" s="239">
        <v>18000000</v>
      </c>
      <c r="F3953" s="239" t="s">
        <v>6727</v>
      </c>
      <c r="G3953" s="239" t="s">
        <v>25</v>
      </c>
      <c r="H3953" s="239">
        <v>2</v>
      </c>
      <c r="I3953" s="239" t="s">
        <v>6728</v>
      </c>
      <c r="J3953" s="239" t="s">
        <v>6729</v>
      </c>
      <c r="K3953" s="239" t="s">
        <v>6730</v>
      </c>
      <c r="L3953" s="240">
        <v>44677</v>
      </c>
      <c r="M3953" s="239" t="s">
        <v>887</v>
      </c>
    </row>
    <row r="3954" spans="1:13" x14ac:dyDescent="0.35">
      <c r="A3954" s="237" t="s">
        <v>795</v>
      </c>
      <c r="B3954" s="237" t="s">
        <v>796</v>
      </c>
      <c r="C3954" s="237" t="s">
        <v>797</v>
      </c>
      <c r="D3954" s="237" t="s">
        <v>682</v>
      </c>
      <c r="E3954" s="237">
        <v>14176767</v>
      </c>
      <c r="F3954" s="237" t="s">
        <v>6731</v>
      </c>
      <c r="G3954" s="237" t="s">
        <v>25</v>
      </c>
      <c r="H3954" s="237">
        <v>2</v>
      </c>
      <c r="I3954" s="237" t="s">
        <v>6732</v>
      </c>
      <c r="J3954" s="237" t="s">
        <v>6733</v>
      </c>
      <c r="K3954" s="237" t="s">
        <v>6734</v>
      </c>
      <c r="L3954" s="238">
        <v>44677</v>
      </c>
      <c r="M3954" s="237" t="s">
        <v>887</v>
      </c>
    </row>
    <row r="3955" spans="1:13" x14ac:dyDescent="0.35">
      <c r="A3955" s="239" t="s">
        <v>795</v>
      </c>
      <c r="B3955" s="239" t="s">
        <v>796</v>
      </c>
      <c r="C3955" s="239" t="s">
        <v>797</v>
      </c>
      <c r="D3955" s="239" t="s">
        <v>57</v>
      </c>
      <c r="E3955" s="239">
        <v>2729</v>
      </c>
      <c r="F3955" s="239" t="s">
        <v>6735</v>
      </c>
      <c r="G3955" s="239" t="s">
        <v>25</v>
      </c>
      <c r="H3955" s="239">
        <v>2</v>
      </c>
      <c r="I3955" s="239" t="s">
        <v>6736</v>
      </c>
      <c r="J3955" s="239" t="s">
        <v>6737</v>
      </c>
      <c r="K3955" s="239" t="s">
        <v>6738</v>
      </c>
      <c r="L3955" s="240">
        <v>44677</v>
      </c>
      <c r="M3955" s="239" t="s">
        <v>887</v>
      </c>
    </row>
    <row r="3956" spans="1:13" x14ac:dyDescent="0.35">
      <c r="A3956" s="237" t="s">
        <v>795</v>
      </c>
      <c r="B3956" s="237" t="s">
        <v>796</v>
      </c>
      <c r="C3956" s="237" t="s">
        <v>797</v>
      </c>
      <c r="D3956" s="237" t="s">
        <v>55</v>
      </c>
      <c r="E3956" s="237">
        <v>2729</v>
      </c>
      <c r="F3956" s="237" t="s">
        <v>6735</v>
      </c>
      <c r="G3956" s="237" t="s">
        <v>25</v>
      </c>
      <c r="H3956" s="237">
        <v>2</v>
      </c>
      <c r="I3956" s="237" t="s">
        <v>6736</v>
      </c>
      <c r="J3956" s="237" t="s">
        <v>6737</v>
      </c>
      <c r="K3956" s="237" t="s">
        <v>6739</v>
      </c>
      <c r="L3956" s="238">
        <v>44677</v>
      </c>
      <c r="M3956" s="237" t="s">
        <v>887</v>
      </c>
    </row>
    <row r="3957" spans="1:13" x14ac:dyDescent="0.35">
      <c r="A3957" s="239" t="s">
        <v>795</v>
      </c>
      <c r="B3957" s="239" t="s">
        <v>796</v>
      </c>
      <c r="C3957" s="239" t="s">
        <v>797</v>
      </c>
      <c r="D3957" s="239" t="s">
        <v>702</v>
      </c>
      <c r="E3957" s="239">
        <v>12000000</v>
      </c>
      <c r="F3957" s="239" t="s">
        <v>6718</v>
      </c>
      <c r="G3957" s="239" t="s">
        <v>25</v>
      </c>
      <c r="H3957" s="239">
        <v>2</v>
      </c>
      <c r="I3957" s="239" t="s">
        <v>6740</v>
      </c>
      <c r="J3957" s="239" t="s">
        <v>6741</v>
      </c>
      <c r="K3957" s="239" t="s">
        <v>6742</v>
      </c>
      <c r="L3957" s="240">
        <v>44677</v>
      </c>
      <c r="M3957" s="239" t="s">
        <v>887</v>
      </c>
    </row>
    <row r="3958" spans="1:13" x14ac:dyDescent="0.35">
      <c r="A3958" s="237" t="s">
        <v>795</v>
      </c>
      <c r="B3958" s="237" t="s">
        <v>796</v>
      </c>
      <c r="C3958" s="237" t="s">
        <v>797</v>
      </c>
      <c r="D3958" s="237" t="s">
        <v>696</v>
      </c>
      <c r="E3958" s="237">
        <v>18135233</v>
      </c>
      <c r="F3958" s="237" t="s">
        <v>6718</v>
      </c>
      <c r="G3958" s="237" t="s">
        <v>25</v>
      </c>
      <c r="H3958" s="237">
        <v>2</v>
      </c>
      <c r="I3958" s="237" t="s">
        <v>6740</v>
      </c>
      <c r="J3958" s="237" t="s">
        <v>6741</v>
      </c>
      <c r="K3958" s="237" t="s">
        <v>6743</v>
      </c>
      <c r="L3958" s="238">
        <v>44677</v>
      </c>
      <c r="M3958" s="237" t="s">
        <v>887</v>
      </c>
    </row>
    <row r="3959" spans="1:13" x14ac:dyDescent="0.35">
      <c r="A3959" s="239" t="s">
        <v>795</v>
      </c>
      <c r="B3959" s="239" t="s">
        <v>796</v>
      </c>
      <c r="C3959" s="239" t="s">
        <v>797</v>
      </c>
      <c r="D3959" s="239" t="s">
        <v>706</v>
      </c>
      <c r="E3959" s="239">
        <v>6000000</v>
      </c>
      <c r="F3959" s="239" t="s">
        <v>6718</v>
      </c>
      <c r="G3959" s="239" t="s">
        <v>25</v>
      </c>
      <c r="H3959" s="239">
        <v>2</v>
      </c>
      <c r="I3959" s="239" t="s">
        <v>6740</v>
      </c>
      <c r="J3959" s="239" t="s">
        <v>6741</v>
      </c>
      <c r="K3959" s="239" t="s">
        <v>6744</v>
      </c>
      <c r="L3959" s="240">
        <v>44677</v>
      </c>
      <c r="M3959" s="239" t="s">
        <v>887</v>
      </c>
    </row>
    <row r="3960" spans="1:13" x14ac:dyDescent="0.35">
      <c r="A3960" s="237" t="s">
        <v>795</v>
      </c>
      <c r="B3960" s="237" t="s">
        <v>796</v>
      </c>
      <c r="C3960" s="237" t="s">
        <v>797</v>
      </c>
      <c r="D3960" s="237" t="s">
        <v>698</v>
      </c>
      <c r="E3960" s="237">
        <v>9800000</v>
      </c>
      <c r="F3960" s="237" t="s">
        <v>6718</v>
      </c>
      <c r="G3960" s="237" t="s">
        <v>25</v>
      </c>
      <c r="H3960" s="237">
        <v>2</v>
      </c>
      <c r="I3960" s="237" t="s">
        <v>6740</v>
      </c>
      <c r="J3960" s="237" t="s">
        <v>6741</v>
      </c>
      <c r="K3960" s="237" t="s">
        <v>6745</v>
      </c>
      <c r="L3960" s="238">
        <v>44677</v>
      </c>
      <c r="M3960" s="237" t="s">
        <v>887</v>
      </c>
    </row>
    <row r="3961" spans="1:13" x14ac:dyDescent="0.35">
      <c r="A3961" s="239" t="s">
        <v>795</v>
      </c>
      <c r="B3961" s="239" t="s">
        <v>796</v>
      </c>
      <c r="C3961" s="239" t="s">
        <v>797</v>
      </c>
      <c r="D3961" s="239" t="s">
        <v>704</v>
      </c>
      <c r="E3961" s="239">
        <v>200000</v>
      </c>
      <c r="F3961" s="239" t="s">
        <v>6718</v>
      </c>
      <c r="G3961" s="239" t="s">
        <v>25</v>
      </c>
      <c r="H3961" s="239">
        <v>2</v>
      </c>
      <c r="I3961" s="239" t="s">
        <v>6740</v>
      </c>
      <c r="J3961" s="239" t="s">
        <v>6741</v>
      </c>
      <c r="K3961" s="239" t="s">
        <v>6746</v>
      </c>
      <c r="L3961" s="240">
        <v>44677</v>
      </c>
      <c r="M3961" s="239" t="s">
        <v>887</v>
      </c>
    </row>
    <row r="3962" spans="1:13" x14ac:dyDescent="0.35">
      <c r="A3962" s="237" t="s">
        <v>795</v>
      </c>
      <c r="B3962" s="237" t="s">
        <v>796</v>
      </c>
      <c r="C3962" s="237" t="s">
        <v>797</v>
      </c>
      <c r="D3962" s="237" t="s">
        <v>692</v>
      </c>
      <c r="E3962" s="237">
        <v>2000000</v>
      </c>
      <c r="F3962" s="237" t="s">
        <v>6718</v>
      </c>
      <c r="G3962" s="237" t="s">
        <v>25</v>
      </c>
      <c r="H3962" s="237">
        <v>2</v>
      </c>
      <c r="I3962" s="237" t="s">
        <v>6740</v>
      </c>
      <c r="J3962" s="237" t="s">
        <v>6741</v>
      </c>
      <c r="K3962" s="237" t="s">
        <v>6747</v>
      </c>
      <c r="L3962" s="238">
        <v>44677</v>
      </c>
      <c r="M3962" s="237" t="s">
        <v>887</v>
      </c>
    </row>
    <row r="3963" spans="1:13" x14ac:dyDescent="0.35">
      <c r="A3963" s="239" t="s">
        <v>795</v>
      </c>
      <c r="B3963" s="239" t="s">
        <v>796</v>
      </c>
      <c r="C3963" s="239" t="s">
        <v>797</v>
      </c>
      <c r="D3963" s="239" t="s">
        <v>24</v>
      </c>
      <c r="E3963" s="239">
        <v>3</v>
      </c>
      <c r="F3963" s="239" t="s">
        <v>6718</v>
      </c>
      <c r="G3963" s="239" t="s">
        <v>25</v>
      </c>
      <c r="H3963" s="239">
        <v>2</v>
      </c>
      <c r="I3963" s="239" t="s">
        <v>6740</v>
      </c>
      <c r="J3963" s="239" t="s">
        <v>6748</v>
      </c>
      <c r="K3963" s="239" t="s">
        <v>6749</v>
      </c>
      <c r="L3963" s="240">
        <v>44677</v>
      </c>
      <c r="M3963" s="239" t="s">
        <v>887</v>
      </c>
    </row>
    <row r="3964" spans="1:13" x14ac:dyDescent="0.35">
      <c r="A3964" s="237" t="s">
        <v>5020</v>
      </c>
      <c r="B3964" s="237" t="s">
        <v>5021</v>
      </c>
      <c r="C3964" s="237" t="s">
        <v>532</v>
      </c>
      <c r="D3964" s="237" t="s">
        <v>779</v>
      </c>
      <c r="E3964" s="237">
        <v>8000000</v>
      </c>
      <c r="F3964" s="237" t="s">
        <v>6750</v>
      </c>
      <c r="G3964" s="237" t="s">
        <v>25</v>
      </c>
      <c r="H3964" s="237">
        <v>2</v>
      </c>
      <c r="I3964" s="237" t="s">
        <v>6751</v>
      </c>
      <c r="J3964" s="237" t="s">
        <v>6752</v>
      </c>
      <c r="K3964" s="237" t="s">
        <v>6753</v>
      </c>
      <c r="L3964" s="238">
        <v>44679</v>
      </c>
      <c r="M3964" s="237" t="s">
        <v>20</v>
      </c>
    </row>
    <row r="3965" spans="1:13" x14ac:dyDescent="0.35">
      <c r="A3965" s="239" t="s">
        <v>4835</v>
      </c>
      <c r="B3965" s="239" t="s">
        <v>4836</v>
      </c>
      <c r="C3965" s="239" t="s">
        <v>1147</v>
      </c>
      <c r="D3965" s="239" t="s">
        <v>57</v>
      </c>
      <c r="E3965" s="239">
        <v>259</v>
      </c>
      <c r="F3965" s="239" t="s">
        <v>6754</v>
      </c>
      <c r="G3965" s="239" t="s">
        <v>25</v>
      </c>
      <c r="H3965" s="239">
        <v>2</v>
      </c>
      <c r="I3965" s="239" t="s">
        <v>6755</v>
      </c>
      <c r="J3965" s="239" t="s">
        <v>6756</v>
      </c>
      <c r="K3965" s="239" t="s">
        <v>6757</v>
      </c>
      <c r="L3965" s="240">
        <v>44679</v>
      </c>
      <c r="M3965" s="239" t="s">
        <v>20</v>
      </c>
    </row>
    <row r="3966" spans="1:13" x14ac:dyDescent="0.35">
      <c r="A3966" s="237" t="s">
        <v>4835</v>
      </c>
      <c r="B3966" s="237" t="s">
        <v>4836</v>
      </c>
      <c r="C3966" s="237" t="s">
        <v>1147</v>
      </c>
      <c r="D3966" s="237" t="s">
        <v>55</v>
      </c>
      <c r="E3966" s="237">
        <v>259</v>
      </c>
      <c r="F3966" s="237" t="s">
        <v>6754</v>
      </c>
      <c r="G3966" s="237" t="s">
        <v>25</v>
      </c>
      <c r="H3966" s="237">
        <v>2</v>
      </c>
      <c r="I3966" s="237" t="s">
        <v>6755</v>
      </c>
      <c r="J3966" s="237" t="s">
        <v>6756</v>
      </c>
      <c r="K3966" s="237" t="s">
        <v>6758</v>
      </c>
      <c r="L3966" s="238">
        <v>44679</v>
      </c>
      <c r="M3966" s="237" t="s">
        <v>20</v>
      </c>
    </row>
    <row r="3967" spans="1:13" x14ac:dyDescent="0.35">
      <c r="A3967" s="239" t="s">
        <v>1145</v>
      </c>
      <c r="B3967" s="239" t="s">
        <v>1146</v>
      </c>
      <c r="C3967" s="239" t="s">
        <v>1147</v>
      </c>
      <c r="D3967" s="239" t="s">
        <v>57</v>
      </c>
      <c r="E3967" s="239">
        <v>53</v>
      </c>
      <c r="F3967" s="239" t="s">
        <v>6759</v>
      </c>
      <c r="G3967" s="239" t="s">
        <v>25</v>
      </c>
      <c r="H3967" s="239">
        <v>2</v>
      </c>
      <c r="I3967" s="239" t="s">
        <v>1773</v>
      </c>
      <c r="J3967" s="239" t="s">
        <v>6760</v>
      </c>
      <c r="K3967" s="239" t="s">
        <v>6761</v>
      </c>
      <c r="L3967" s="240">
        <v>44679</v>
      </c>
      <c r="M3967" s="239" t="s">
        <v>20</v>
      </c>
    </row>
    <row r="3968" spans="1:13" x14ac:dyDescent="0.35">
      <c r="A3968" s="237" t="s">
        <v>1145</v>
      </c>
      <c r="B3968" s="237" t="s">
        <v>1146</v>
      </c>
      <c r="C3968" s="237" t="s">
        <v>1147</v>
      </c>
      <c r="D3968" s="237" t="s">
        <v>55</v>
      </c>
      <c r="E3968" s="237">
        <v>259</v>
      </c>
      <c r="F3968" s="237" t="s">
        <v>6754</v>
      </c>
      <c r="G3968" s="237" t="s">
        <v>25</v>
      </c>
      <c r="H3968" s="237">
        <v>2</v>
      </c>
      <c r="I3968" s="237" t="s">
        <v>6755</v>
      </c>
      <c r="J3968" s="237" t="s">
        <v>6756</v>
      </c>
      <c r="K3968" s="237" t="s">
        <v>6762</v>
      </c>
      <c r="L3968" s="238">
        <v>44679</v>
      </c>
      <c r="M3968" s="237" t="s">
        <v>20</v>
      </c>
    </row>
    <row r="3969" spans="1:13" x14ac:dyDescent="0.35">
      <c r="A3969" s="239" t="s">
        <v>4797</v>
      </c>
      <c r="B3969" s="239" t="s">
        <v>4798</v>
      </c>
      <c r="C3969" s="239" t="s">
        <v>1147</v>
      </c>
      <c r="D3969" s="239" t="s">
        <v>55</v>
      </c>
      <c r="E3969" s="239">
        <v>259</v>
      </c>
      <c r="F3969" s="239" t="s">
        <v>6754</v>
      </c>
      <c r="G3969" s="239" t="s">
        <v>25</v>
      </c>
      <c r="H3969" s="239">
        <v>2</v>
      </c>
      <c r="I3969" s="239" t="s">
        <v>6755</v>
      </c>
      <c r="J3969" s="239" t="s">
        <v>6756</v>
      </c>
      <c r="K3969" s="239" t="s">
        <v>6763</v>
      </c>
      <c r="L3969" s="240">
        <v>44679</v>
      </c>
      <c r="M3969" s="239" t="s">
        <v>20</v>
      </c>
    </row>
    <row r="3970" spans="1:13" x14ac:dyDescent="0.35">
      <c r="A3970" s="237" t="s">
        <v>4650</v>
      </c>
      <c r="B3970" s="237" t="s">
        <v>4651</v>
      </c>
      <c r="C3970" s="237" t="s">
        <v>4652</v>
      </c>
      <c r="D3970" s="237" t="s">
        <v>55</v>
      </c>
      <c r="E3970" s="237">
        <v>4</v>
      </c>
      <c r="F3970" s="237" t="s">
        <v>6764</v>
      </c>
      <c r="G3970" s="237" t="s">
        <v>22</v>
      </c>
      <c r="H3970" s="237">
        <v>3</v>
      </c>
      <c r="I3970" s="237" t="s">
        <v>6765</v>
      </c>
      <c r="J3970" s="237" t="s">
        <v>6766</v>
      </c>
      <c r="K3970" s="237" t="s">
        <v>6767</v>
      </c>
      <c r="L3970" s="238">
        <v>44679</v>
      </c>
      <c r="M3970" s="237" t="s">
        <v>20</v>
      </c>
    </row>
    <row r="3971" spans="1:13" x14ac:dyDescent="0.35">
      <c r="A3971" s="239" t="s">
        <v>625</v>
      </c>
      <c r="B3971" s="239" t="s">
        <v>626</v>
      </c>
      <c r="C3971" s="239" t="s">
        <v>627</v>
      </c>
      <c r="D3971" s="239" t="s">
        <v>875</v>
      </c>
      <c r="E3971" s="239">
        <v>48000000</v>
      </c>
      <c r="F3971" s="239" t="s">
        <v>4493</v>
      </c>
      <c r="G3971" s="239" t="s">
        <v>50</v>
      </c>
      <c r="H3971" s="239">
        <v>1</v>
      </c>
      <c r="I3971" s="239" t="s">
        <v>4494</v>
      </c>
      <c r="J3971" s="239" t="s">
        <v>6768</v>
      </c>
      <c r="K3971" s="239" t="s">
        <v>6769</v>
      </c>
      <c r="L3971" s="240">
        <v>44680</v>
      </c>
      <c r="M3971" s="239" t="s">
        <v>20</v>
      </c>
    </row>
    <row r="3972" spans="1:13" x14ac:dyDescent="0.35">
      <c r="A3972" s="237" t="s">
        <v>1476</v>
      </c>
      <c r="B3972" s="237" t="s">
        <v>1477</v>
      </c>
      <c r="C3972" s="237" t="s">
        <v>627</v>
      </c>
      <c r="D3972" s="237" t="s">
        <v>875</v>
      </c>
      <c r="E3972" s="237">
        <v>48000000</v>
      </c>
      <c r="F3972" s="237" t="s">
        <v>4493</v>
      </c>
      <c r="G3972" s="237" t="s">
        <v>50</v>
      </c>
      <c r="H3972" s="237">
        <v>1</v>
      </c>
      <c r="I3972" s="237" t="s">
        <v>4494</v>
      </c>
      <c r="J3972" s="237" t="s">
        <v>6768</v>
      </c>
      <c r="K3972" s="237" t="s">
        <v>6770</v>
      </c>
      <c r="L3972" s="238">
        <v>44680</v>
      </c>
      <c r="M3972" s="237" t="s">
        <v>20</v>
      </c>
    </row>
    <row r="3973" spans="1:13" x14ac:dyDescent="0.35">
      <c r="A3973" s="239" t="s">
        <v>1947</v>
      </c>
      <c r="B3973" s="239" t="s">
        <v>1948</v>
      </c>
      <c r="C3973" s="239" t="s">
        <v>627</v>
      </c>
      <c r="D3973" s="239" t="s">
        <v>875</v>
      </c>
      <c r="E3973" s="239">
        <v>48000000</v>
      </c>
      <c r="F3973" s="239" t="s">
        <v>4493</v>
      </c>
      <c r="G3973" s="239" t="s">
        <v>50</v>
      </c>
      <c r="H3973" s="239">
        <v>1</v>
      </c>
      <c r="I3973" s="239" t="s">
        <v>4494</v>
      </c>
      <c r="J3973" s="239" t="s">
        <v>6768</v>
      </c>
      <c r="K3973" s="239" t="s">
        <v>6771</v>
      </c>
      <c r="L3973" s="240">
        <v>44680</v>
      </c>
      <c r="M3973" s="239" t="s">
        <v>20</v>
      </c>
    </row>
    <row r="3974" spans="1:13" x14ac:dyDescent="0.35">
      <c r="A3974" s="237" t="s">
        <v>2410</v>
      </c>
      <c r="B3974" s="237" t="s">
        <v>2411</v>
      </c>
      <c r="C3974" s="237" t="s">
        <v>627</v>
      </c>
      <c r="D3974" s="237" t="s">
        <v>875</v>
      </c>
      <c r="E3974" s="237">
        <v>48000000</v>
      </c>
      <c r="F3974" s="237" t="s">
        <v>4493</v>
      </c>
      <c r="G3974" s="237" t="s">
        <v>50</v>
      </c>
      <c r="H3974" s="237">
        <v>1</v>
      </c>
      <c r="I3974" s="237" t="s">
        <v>4494</v>
      </c>
      <c r="J3974" s="237" t="s">
        <v>6768</v>
      </c>
      <c r="K3974" s="237" t="s">
        <v>6772</v>
      </c>
      <c r="L3974" s="238">
        <v>44680</v>
      </c>
      <c r="M3974" s="237" t="s">
        <v>20</v>
      </c>
    </row>
    <row r="3975" spans="1:13" x14ac:dyDescent="0.35">
      <c r="A3975" s="239" t="s">
        <v>355</v>
      </c>
      <c r="B3975" s="239" t="s">
        <v>356</v>
      </c>
      <c r="C3975" s="239" t="s">
        <v>357</v>
      </c>
      <c r="D3975" s="239" t="s">
        <v>875</v>
      </c>
      <c r="E3975" s="239">
        <v>63878267</v>
      </c>
      <c r="F3975" s="239" t="s">
        <v>6773</v>
      </c>
      <c r="G3975" s="239" t="s">
        <v>22</v>
      </c>
      <c r="H3975" s="239">
        <v>3</v>
      </c>
      <c r="I3975" s="239" t="s">
        <v>1188</v>
      </c>
      <c r="J3975" s="239" t="s">
        <v>6774</v>
      </c>
      <c r="K3975" s="239" t="s">
        <v>6775</v>
      </c>
      <c r="L3975" s="240">
        <v>44683</v>
      </c>
      <c r="M3975" s="239" t="s">
        <v>887</v>
      </c>
    </row>
    <row r="3976" spans="1:13" x14ac:dyDescent="0.35">
      <c r="A3976" s="237" t="s">
        <v>355</v>
      </c>
      <c r="B3976" s="237" t="s">
        <v>356</v>
      </c>
      <c r="C3976" s="237" t="s">
        <v>357</v>
      </c>
      <c r="D3976" s="237" t="s">
        <v>784</v>
      </c>
      <c r="E3976" s="237">
        <v>3800523</v>
      </c>
      <c r="F3976" s="237" t="s">
        <v>6776</v>
      </c>
      <c r="G3976" s="237" t="s">
        <v>25</v>
      </c>
      <c r="H3976" s="237">
        <v>2</v>
      </c>
      <c r="I3976" s="237" t="s">
        <v>6777</v>
      </c>
      <c r="J3976" s="237" t="s">
        <v>6778</v>
      </c>
      <c r="K3976" s="237" t="s">
        <v>6779</v>
      </c>
      <c r="L3976" s="238">
        <v>44683</v>
      </c>
      <c r="M3976" s="237" t="s">
        <v>887</v>
      </c>
    </row>
    <row r="3977" spans="1:13" x14ac:dyDescent="0.35">
      <c r="A3977" s="239" t="s">
        <v>355</v>
      </c>
      <c r="B3977" s="239" t="s">
        <v>356</v>
      </c>
      <c r="C3977" s="239" t="s">
        <v>357</v>
      </c>
      <c r="D3977" s="239" t="s">
        <v>779</v>
      </c>
      <c r="E3977" s="239">
        <v>91349</v>
      </c>
      <c r="F3977" s="239" t="s">
        <v>6780</v>
      </c>
      <c r="G3977" s="239" t="s">
        <v>25</v>
      </c>
      <c r="H3977" s="239">
        <v>2</v>
      </c>
      <c r="I3977" s="239" t="s">
        <v>6781</v>
      </c>
      <c r="J3977" s="239" t="s">
        <v>6782</v>
      </c>
      <c r="K3977" s="239" t="s">
        <v>6783</v>
      </c>
      <c r="L3977" s="240">
        <v>44683</v>
      </c>
      <c r="M3977" s="239" t="s">
        <v>887</v>
      </c>
    </row>
    <row r="3978" spans="1:13" x14ac:dyDescent="0.35">
      <c r="A3978" s="237" t="s">
        <v>355</v>
      </c>
      <c r="B3978" s="237" t="s">
        <v>356</v>
      </c>
      <c r="C3978" s="237" t="s">
        <v>357</v>
      </c>
      <c r="D3978" s="237" t="s">
        <v>682</v>
      </c>
      <c r="E3978" s="237">
        <v>91349</v>
      </c>
      <c r="F3978" s="237" t="s">
        <v>6780</v>
      </c>
      <c r="G3978" s="237" t="s">
        <v>25</v>
      </c>
      <c r="H3978" s="237">
        <v>2</v>
      </c>
      <c r="I3978" s="237" t="s">
        <v>6781</v>
      </c>
      <c r="J3978" s="237" t="s">
        <v>6784</v>
      </c>
      <c r="K3978" s="237" t="s">
        <v>6785</v>
      </c>
      <c r="L3978" s="238">
        <v>44683</v>
      </c>
      <c r="M3978" s="237" t="s">
        <v>887</v>
      </c>
    </row>
    <row r="3979" spans="1:13" x14ac:dyDescent="0.35">
      <c r="A3979" s="239" t="s">
        <v>355</v>
      </c>
      <c r="B3979" s="239" t="s">
        <v>356</v>
      </c>
      <c r="C3979" s="239" t="s">
        <v>357</v>
      </c>
      <c r="D3979" s="239" t="s">
        <v>57</v>
      </c>
      <c r="E3979" s="239">
        <v>19</v>
      </c>
      <c r="F3979" s="239" t="s">
        <v>6786</v>
      </c>
      <c r="G3979" s="239" t="s">
        <v>25</v>
      </c>
      <c r="H3979" s="239">
        <v>2</v>
      </c>
      <c r="I3979" s="239" t="s">
        <v>1773</v>
      </c>
      <c r="J3979" s="239" t="s">
        <v>6787</v>
      </c>
      <c r="K3979" s="239" t="s">
        <v>6788</v>
      </c>
      <c r="L3979" s="240">
        <v>44683</v>
      </c>
      <c r="M3979" s="239" t="s">
        <v>887</v>
      </c>
    </row>
    <row r="3980" spans="1:13" x14ac:dyDescent="0.35">
      <c r="A3980" s="237" t="s">
        <v>355</v>
      </c>
      <c r="B3980" s="237" t="s">
        <v>356</v>
      </c>
      <c r="C3980" s="237" t="s">
        <v>357</v>
      </c>
      <c r="D3980" s="237" t="s">
        <v>55</v>
      </c>
      <c r="E3980" s="237">
        <v>19</v>
      </c>
      <c r="F3980" s="237" t="s">
        <v>6786</v>
      </c>
      <c r="G3980" s="237" t="s">
        <v>25</v>
      </c>
      <c r="H3980" s="237">
        <v>2</v>
      </c>
      <c r="I3980" s="237" t="s">
        <v>1773</v>
      </c>
      <c r="J3980" s="237" t="s">
        <v>6787</v>
      </c>
      <c r="K3980" s="237" t="s">
        <v>6789</v>
      </c>
      <c r="L3980" s="238">
        <v>44683</v>
      </c>
      <c r="M3980" s="237" t="s">
        <v>887</v>
      </c>
    </row>
    <row r="3981" spans="1:13" x14ac:dyDescent="0.35">
      <c r="A3981" s="239" t="s">
        <v>355</v>
      </c>
      <c r="B3981" s="239" t="s">
        <v>356</v>
      </c>
      <c r="C3981" s="239" t="s">
        <v>357</v>
      </c>
      <c r="D3981" s="239" t="s">
        <v>702</v>
      </c>
      <c r="E3981" s="239">
        <v>91349</v>
      </c>
      <c r="F3981" s="239" t="s">
        <v>6780</v>
      </c>
      <c r="G3981" s="239" t="s">
        <v>25</v>
      </c>
      <c r="H3981" s="239">
        <v>2</v>
      </c>
      <c r="I3981" s="239" t="s">
        <v>6781</v>
      </c>
      <c r="J3981" s="239" t="s">
        <v>6790</v>
      </c>
      <c r="K3981" s="239" t="s">
        <v>6791</v>
      </c>
      <c r="L3981" s="240">
        <v>44683</v>
      </c>
      <c r="M3981" s="239" t="s">
        <v>887</v>
      </c>
    </row>
    <row r="3982" spans="1:13" x14ac:dyDescent="0.35">
      <c r="A3982" s="237" t="s">
        <v>355</v>
      </c>
      <c r="B3982" s="237" t="s">
        <v>356</v>
      </c>
      <c r="C3982" s="237" t="s">
        <v>357</v>
      </c>
      <c r="D3982" s="237" t="s">
        <v>696</v>
      </c>
      <c r="E3982" s="237">
        <v>3709174</v>
      </c>
      <c r="F3982" s="237" t="s">
        <v>6792</v>
      </c>
      <c r="G3982" s="237" t="s">
        <v>22</v>
      </c>
      <c r="H3982" s="237">
        <v>3</v>
      </c>
      <c r="I3982" s="237" t="s">
        <v>6793</v>
      </c>
      <c r="J3982" s="237" t="s">
        <v>6794</v>
      </c>
      <c r="K3982" s="237" t="s">
        <v>6795</v>
      </c>
      <c r="L3982" s="238">
        <v>44683</v>
      </c>
      <c r="M3982" s="237" t="s">
        <v>887</v>
      </c>
    </row>
    <row r="3983" spans="1:13" x14ac:dyDescent="0.35">
      <c r="A3983" s="239" t="s">
        <v>355</v>
      </c>
      <c r="B3983" s="239" t="s">
        <v>356</v>
      </c>
      <c r="C3983" s="239" t="s">
        <v>357</v>
      </c>
      <c r="D3983" s="239" t="s">
        <v>706</v>
      </c>
      <c r="E3983" s="239">
        <v>0</v>
      </c>
      <c r="F3983" s="239" t="s">
        <v>17</v>
      </c>
      <c r="G3983" s="239" t="s">
        <v>25</v>
      </c>
      <c r="H3983" s="239">
        <v>2</v>
      </c>
      <c r="I3983" s="239" t="s">
        <v>17</v>
      </c>
      <c r="J3983" s="239" t="s">
        <v>17</v>
      </c>
      <c r="K3983" s="239" t="s">
        <v>6796</v>
      </c>
      <c r="L3983" s="240">
        <v>44683</v>
      </c>
      <c r="M3983" s="239" t="s">
        <v>887</v>
      </c>
    </row>
    <row r="3984" spans="1:13" x14ac:dyDescent="0.35">
      <c r="A3984" s="237" t="s">
        <v>355</v>
      </c>
      <c r="B3984" s="237" t="s">
        <v>356</v>
      </c>
      <c r="C3984" s="237" t="s">
        <v>357</v>
      </c>
      <c r="D3984" s="237" t="s">
        <v>698</v>
      </c>
      <c r="E3984" s="237">
        <v>91349</v>
      </c>
      <c r="F3984" s="237" t="s">
        <v>6780</v>
      </c>
      <c r="G3984" s="237" t="s">
        <v>25</v>
      </c>
      <c r="H3984" s="237">
        <v>2</v>
      </c>
      <c r="I3984" s="237" t="s">
        <v>6781</v>
      </c>
      <c r="J3984" s="237" t="s">
        <v>6790</v>
      </c>
      <c r="K3984" s="237" t="s">
        <v>6797</v>
      </c>
      <c r="L3984" s="238">
        <v>44683</v>
      </c>
      <c r="M3984" s="237" t="s">
        <v>887</v>
      </c>
    </row>
    <row r="3985" spans="1:13" x14ac:dyDescent="0.35">
      <c r="A3985" s="239" t="s">
        <v>355</v>
      </c>
      <c r="B3985" s="239" t="s">
        <v>356</v>
      </c>
      <c r="C3985" s="239" t="s">
        <v>357</v>
      </c>
      <c r="D3985" s="239" t="s">
        <v>704</v>
      </c>
      <c r="E3985" s="239">
        <v>0</v>
      </c>
      <c r="F3985" s="239" t="s">
        <v>17</v>
      </c>
      <c r="G3985" s="239" t="s">
        <v>25</v>
      </c>
      <c r="H3985" s="239">
        <v>2</v>
      </c>
      <c r="I3985" s="239" t="s">
        <v>6798</v>
      </c>
      <c r="J3985" s="239" t="s">
        <v>6790</v>
      </c>
      <c r="K3985" s="239" t="s">
        <v>6799</v>
      </c>
      <c r="L3985" s="240">
        <v>44683</v>
      </c>
      <c r="M3985" s="239" t="s">
        <v>887</v>
      </c>
    </row>
    <row r="3986" spans="1:13" x14ac:dyDescent="0.35">
      <c r="A3986" s="237" t="s">
        <v>355</v>
      </c>
      <c r="B3986" s="237" t="s">
        <v>356</v>
      </c>
      <c r="C3986" s="237" t="s">
        <v>357</v>
      </c>
      <c r="D3986" s="237" t="s">
        <v>692</v>
      </c>
      <c r="E3986" s="237">
        <v>0</v>
      </c>
      <c r="F3986" s="237" t="s">
        <v>17</v>
      </c>
      <c r="G3986" s="237" t="s">
        <v>25</v>
      </c>
      <c r="H3986" s="237">
        <v>2</v>
      </c>
      <c r="I3986" s="237" t="s">
        <v>6798</v>
      </c>
      <c r="J3986" s="237" t="s">
        <v>6790</v>
      </c>
      <c r="K3986" s="237" t="s">
        <v>6800</v>
      </c>
      <c r="L3986" s="238">
        <v>44683</v>
      </c>
      <c r="M3986" s="237" t="s">
        <v>887</v>
      </c>
    </row>
    <row r="3987" spans="1:13" x14ac:dyDescent="0.35">
      <c r="A3987" s="239" t="s">
        <v>368</v>
      </c>
      <c r="B3987" s="239" t="s">
        <v>369</v>
      </c>
      <c r="C3987" s="239" t="s">
        <v>357</v>
      </c>
      <c r="D3987" s="239" t="s">
        <v>875</v>
      </c>
      <c r="E3987" s="239">
        <v>63878267</v>
      </c>
      <c r="F3987" s="239" t="s">
        <v>6773</v>
      </c>
      <c r="G3987" s="239" t="s">
        <v>22</v>
      </c>
      <c r="H3987" s="239">
        <v>3</v>
      </c>
      <c r="I3987" s="239" t="s">
        <v>1188</v>
      </c>
      <c r="J3987" s="239" t="s">
        <v>6774</v>
      </c>
      <c r="K3987" s="239" t="s">
        <v>6801</v>
      </c>
      <c r="L3987" s="240">
        <v>44683</v>
      </c>
      <c r="M3987" s="239" t="s">
        <v>887</v>
      </c>
    </row>
    <row r="3988" spans="1:13" x14ac:dyDescent="0.35">
      <c r="A3988" s="237" t="s">
        <v>368</v>
      </c>
      <c r="B3988" s="237" t="s">
        <v>369</v>
      </c>
      <c r="C3988" s="237" t="s">
        <v>357</v>
      </c>
      <c r="D3988" s="237" t="s">
        <v>57</v>
      </c>
      <c r="E3988" s="237">
        <v>19</v>
      </c>
      <c r="F3988" s="237" t="s">
        <v>6786</v>
      </c>
      <c r="G3988" s="237" t="s">
        <v>25</v>
      </c>
      <c r="H3988" s="237">
        <v>2</v>
      </c>
      <c r="I3988" s="237" t="s">
        <v>1773</v>
      </c>
      <c r="J3988" s="237" t="s">
        <v>6802</v>
      </c>
      <c r="K3988" s="237" t="s">
        <v>6803</v>
      </c>
      <c r="L3988" s="238">
        <v>44683</v>
      </c>
      <c r="M3988" s="237" t="s">
        <v>887</v>
      </c>
    </row>
    <row r="3989" spans="1:13" x14ac:dyDescent="0.35">
      <c r="A3989" s="239" t="s">
        <v>368</v>
      </c>
      <c r="B3989" s="239" t="s">
        <v>369</v>
      </c>
      <c r="C3989" s="239" t="s">
        <v>357</v>
      </c>
      <c r="D3989" s="239" t="s">
        <v>55</v>
      </c>
      <c r="E3989" s="239">
        <v>19</v>
      </c>
      <c r="F3989" s="239" t="s">
        <v>6786</v>
      </c>
      <c r="G3989" s="239" t="s">
        <v>25</v>
      </c>
      <c r="H3989" s="239">
        <v>2</v>
      </c>
      <c r="I3989" s="239" t="s">
        <v>1773</v>
      </c>
      <c r="J3989" s="239" t="s">
        <v>6802</v>
      </c>
      <c r="K3989" s="239" t="s">
        <v>6804</v>
      </c>
      <c r="L3989" s="240">
        <v>44683</v>
      </c>
      <c r="M3989" s="239" t="s">
        <v>887</v>
      </c>
    </row>
    <row r="3990" spans="1:13" x14ac:dyDescent="0.35">
      <c r="A3990" s="237" t="s">
        <v>368</v>
      </c>
      <c r="B3990" s="237" t="s">
        <v>369</v>
      </c>
      <c r="C3990" s="237" t="s">
        <v>357</v>
      </c>
      <c r="D3990" s="237" t="s">
        <v>696</v>
      </c>
      <c r="E3990" s="237">
        <v>3457560</v>
      </c>
      <c r="F3990" s="237" t="s">
        <v>6773</v>
      </c>
      <c r="G3990" s="237" t="s">
        <v>25</v>
      </c>
      <c r="H3990" s="237">
        <v>2</v>
      </c>
      <c r="I3990" s="237" t="s">
        <v>6805</v>
      </c>
      <c r="J3990" s="237" t="s">
        <v>6806</v>
      </c>
      <c r="K3990" s="237" t="s">
        <v>6807</v>
      </c>
      <c r="L3990" s="238">
        <v>44683</v>
      </c>
      <c r="M3990" s="237" t="s">
        <v>887</v>
      </c>
    </row>
    <row r="3991" spans="1:13" x14ac:dyDescent="0.35">
      <c r="A3991" s="239" t="s">
        <v>378</v>
      </c>
      <c r="B3991" s="239" t="s">
        <v>379</v>
      </c>
      <c r="C3991" s="239" t="s">
        <v>357</v>
      </c>
      <c r="D3991" s="239" t="s">
        <v>875</v>
      </c>
      <c r="E3991" s="239">
        <v>63878267</v>
      </c>
      <c r="F3991" s="239" t="s">
        <v>6773</v>
      </c>
      <c r="G3991" s="239" t="s">
        <v>22</v>
      </c>
      <c r="H3991" s="239">
        <v>3</v>
      </c>
      <c r="I3991" s="239" t="s">
        <v>1188</v>
      </c>
      <c r="J3991" s="239" t="s">
        <v>6774</v>
      </c>
      <c r="K3991" s="239" t="s">
        <v>6808</v>
      </c>
      <c r="L3991" s="240">
        <v>44683</v>
      </c>
      <c r="M3991" s="239" t="s">
        <v>887</v>
      </c>
    </row>
    <row r="3992" spans="1:13" x14ac:dyDescent="0.35">
      <c r="A3992" s="237" t="s">
        <v>378</v>
      </c>
      <c r="B3992" s="237" t="s">
        <v>379</v>
      </c>
      <c r="C3992" s="237" t="s">
        <v>357</v>
      </c>
      <c r="D3992" s="237" t="s">
        <v>242</v>
      </c>
      <c r="E3992" s="237">
        <v>12012</v>
      </c>
      <c r="F3992" s="237" t="s">
        <v>6773</v>
      </c>
      <c r="G3992" s="237" t="s">
        <v>25</v>
      </c>
      <c r="H3992" s="237">
        <v>2</v>
      </c>
      <c r="I3992" s="237" t="s">
        <v>6809</v>
      </c>
      <c r="J3992" s="237" t="s">
        <v>6810</v>
      </c>
      <c r="K3992" s="237" t="s">
        <v>6811</v>
      </c>
      <c r="L3992" s="238">
        <v>44683</v>
      </c>
      <c r="M3992" s="237" t="s">
        <v>887</v>
      </c>
    </row>
    <row r="3993" spans="1:13" x14ac:dyDescent="0.35">
      <c r="A3993" s="239" t="s">
        <v>378</v>
      </c>
      <c r="B3993" s="239" t="s">
        <v>379</v>
      </c>
      <c r="C3993" s="239" t="s">
        <v>357</v>
      </c>
      <c r="D3993" s="239" t="s">
        <v>784</v>
      </c>
      <c r="E3993" s="239">
        <v>342963</v>
      </c>
      <c r="F3993" s="239" t="s">
        <v>6812</v>
      </c>
      <c r="G3993" s="239" t="s">
        <v>25</v>
      </c>
      <c r="H3993" s="239">
        <v>2</v>
      </c>
      <c r="I3993" s="239" t="s">
        <v>6793</v>
      </c>
      <c r="J3993" s="239" t="s">
        <v>6813</v>
      </c>
      <c r="K3993" s="239" t="s">
        <v>6814</v>
      </c>
      <c r="L3993" s="240">
        <v>44683</v>
      </c>
      <c r="M3993" s="239" t="s">
        <v>887</v>
      </c>
    </row>
    <row r="3994" spans="1:13" x14ac:dyDescent="0.35">
      <c r="A3994" s="237" t="s">
        <v>378</v>
      </c>
      <c r="B3994" s="237" t="s">
        <v>379</v>
      </c>
      <c r="C3994" s="237" t="s">
        <v>357</v>
      </c>
      <c r="D3994" s="237" t="s">
        <v>779</v>
      </c>
      <c r="E3994" s="237">
        <v>91349</v>
      </c>
      <c r="F3994" s="237" t="s">
        <v>6780</v>
      </c>
      <c r="G3994" s="237" t="s">
        <v>25</v>
      </c>
      <c r="H3994" s="237">
        <v>2</v>
      </c>
      <c r="I3994" s="237" t="s">
        <v>6781</v>
      </c>
      <c r="J3994" s="237" t="s">
        <v>6815</v>
      </c>
      <c r="K3994" s="237" t="s">
        <v>6816</v>
      </c>
      <c r="L3994" s="238">
        <v>44683</v>
      </c>
      <c r="M3994" s="237" t="s">
        <v>887</v>
      </c>
    </row>
    <row r="3995" spans="1:13" x14ac:dyDescent="0.35">
      <c r="A3995" s="239" t="s">
        <v>378</v>
      </c>
      <c r="B3995" s="239" t="s">
        <v>379</v>
      </c>
      <c r="C3995" s="239" t="s">
        <v>357</v>
      </c>
      <c r="D3995" s="239" t="s">
        <v>682</v>
      </c>
      <c r="E3995" s="239">
        <v>91349</v>
      </c>
      <c r="F3995" s="239" t="s">
        <v>6780</v>
      </c>
      <c r="G3995" s="239" t="s">
        <v>25</v>
      </c>
      <c r="H3995" s="239">
        <v>2</v>
      </c>
      <c r="I3995" s="239" t="s">
        <v>6781</v>
      </c>
      <c r="J3995" s="239" t="s">
        <v>6817</v>
      </c>
      <c r="K3995" s="239" t="s">
        <v>6818</v>
      </c>
      <c r="L3995" s="240">
        <v>44683</v>
      </c>
      <c r="M3995" s="239" t="s">
        <v>887</v>
      </c>
    </row>
    <row r="3996" spans="1:13" x14ac:dyDescent="0.35">
      <c r="A3996" s="237" t="s">
        <v>378</v>
      </c>
      <c r="B3996" s="237" t="s">
        <v>379</v>
      </c>
      <c r="C3996" s="237" t="s">
        <v>357</v>
      </c>
      <c r="D3996" s="237" t="s">
        <v>55</v>
      </c>
      <c r="E3996" s="237">
        <v>19</v>
      </c>
      <c r="F3996" s="237" t="s">
        <v>6786</v>
      </c>
      <c r="G3996" s="237" t="s">
        <v>25</v>
      </c>
      <c r="H3996" s="237">
        <v>2</v>
      </c>
      <c r="I3996" s="237" t="s">
        <v>1773</v>
      </c>
      <c r="J3996" s="237" t="s">
        <v>6802</v>
      </c>
      <c r="K3996" s="237" t="s">
        <v>6819</v>
      </c>
      <c r="L3996" s="238">
        <v>44683</v>
      </c>
      <c r="M3996" s="237" t="s">
        <v>887</v>
      </c>
    </row>
    <row r="3997" spans="1:13" x14ac:dyDescent="0.35">
      <c r="A3997" s="239" t="s">
        <v>378</v>
      </c>
      <c r="B3997" s="239" t="s">
        <v>379</v>
      </c>
      <c r="C3997" s="239" t="s">
        <v>357</v>
      </c>
      <c r="D3997" s="239" t="s">
        <v>702</v>
      </c>
      <c r="E3997" s="239">
        <v>91349</v>
      </c>
      <c r="F3997" s="239" t="s">
        <v>6780</v>
      </c>
      <c r="G3997" s="239" t="s">
        <v>25</v>
      </c>
      <c r="H3997" s="239">
        <v>2</v>
      </c>
      <c r="I3997" s="239" t="s">
        <v>6781</v>
      </c>
      <c r="J3997" s="239" t="s">
        <v>6820</v>
      </c>
      <c r="K3997" s="239" t="s">
        <v>6821</v>
      </c>
      <c r="L3997" s="240">
        <v>44683</v>
      </c>
      <c r="M3997" s="239" t="s">
        <v>887</v>
      </c>
    </row>
    <row r="3998" spans="1:13" x14ac:dyDescent="0.35">
      <c r="A3998" s="237" t="s">
        <v>378</v>
      </c>
      <c r="B3998" s="237" t="s">
        <v>379</v>
      </c>
      <c r="C3998" s="237" t="s">
        <v>357</v>
      </c>
      <c r="D3998" s="237" t="s">
        <v>696</v>
      </c>
      <c r="E3998" s="237">
        <v>251614</v>
      </c>
      <c r="F3998" s="237" t="s">
        <v>6792</v>
      </c>
      <c r="G3998" s="237" t="s">
        <v>25</v>
      </c>
      <c r="H3998" s="237">
        <v>2</v>
      </c>
      <c r="I3998" s="237" t="s">
        <v>6793</v>
      </c>
      <c r="J3998" s="237" t="s">
        <v>6794</v>
      </c>
      <c r="K3998" s="237" t="s">
        <v>6822</v>
      </c>
      <c r="L3998" s="238">
        <v>44683</v>
      </c>
      <c r="M3998" s="237" t="s">
        <v>887</v>
      </c>
    </row>
    <row r="3999" spans="1:13" x14ac:dyDescent="0.35">
      <c r="A3999" s="239" t="s">
        <v>378</v>
      </c>
      <c r="B3999" s="239" t="s">
        <v>379</v>
      </c>
      <c r="C3999" s="239" t="s">
        <v>357</v>
      </c>
      <c r="D3999" s="239" t="s">
        <v>706</v>
      </c>
      <c r="E3999" s="239">
        <v>0</v>
      </c>
      <c r="F3999" s="239" t="s">
        <v>17</v>
      </c>
      <c r="G3999" s="239" t="s">
        <v>25</v>
      </c>
      <c r="H3999" s="239">
        <v>2</v>
      </c>
      <c r="I3999" s="239"/>
      <c r="J3999" s="239" t="s">
        <v>6823</v>
      </c>
      <c r="K3999" s="239" t="s">
        <v>6824</v>
      </c>
      <c r="L3999" s="240">
        <v>44683</v>
      </c>
      <c r="M3999" s="239" t="s">
        <v>887</v>
      </c>
    </row>
    <row r="4000" spans="1:13" x14ac:dyDescent="0.35">
      <c r="A4000" s="237" t="s">
        <v>378</v>
      </c>
      <c r="B4000" s="237" t="s">
        <v>379</v>
      </c>
      <c r="C4000" s="237" t="s">
        <v>357</v>
      </c>
      <c r="D4000" s="237" t="s">
        <v>698</v>
      </c>
      <c r="E4000" s="237">
        <v>91349</v>
      </c>
      <c r="F4000" s="237" t="s">
        <v>6825</v>
      </c>
      <c r="G4000" s="237" t="s">
        <v>25</v>
      </c>
      <c r="H4000" s="237">
        <v>2</v>
      </c>
      <c r="I4000" s="237" t="s">
        <v>6781</v>
      </c>
      <c r="J4000" s="237" t="s">
        <v>6823</v>
      </c>
      <c r="K4000" s="237" t="s">
        <v>6826</v>
      </c>
      <c r="L4000" s="238">
        <v>44683</v>
      </c>
      <c r="M4000" s="237" t="s">
        <v>887</v>
      </c>
    </row>
    <row r="4001" spans="1:13" x14ac:dyDescent="0.35">
      <c r="A4001" s="239" t="s">
        <v>378</v>
      </c>
      <c r="B4001" s="239" t="s">
        <v>379</v>
      </c>
      <c r="C4001" s="239" t="s">
        <v>357</v>
      </c>
      <c r="D4001" s="239" t="s">
        <v>704</v>
      </c>
      <c r="E4001" s="239">
        <v>0</v>
      </c>
      <c r="F4001" s="239" t="s">
        <v>17</v>
      </c>
      <c r="G4001" s="239" t="s">
        <v>25</v>
      </c>
      <c r="H4001" s="239">
        <v>2</v>
      </c>
      <c r="I4001" s="239"/>
      <c r="J4001" s="239" t="s">
        <v>6823</v>
      </c>
      <c r="K4001" s="239" t="s">
        <v>6827</v>
      </c>
      <c r="L4001" s="240">
        <v>44683</v>
      </c>
      <c r="M4001" s="239" t="s">
        <v>887</v>
      </c>
    </row>
    <row r="4002" spans="1:13" x14ac:dyDescent="0.35">
      <c r="A4002" s="237" t="s">
        <v>378</v>
      </c>
      <c r="B4002" s="237" t="s">
        <v>379</v>
      </c>
      <c r="C4002" s="237" t="s">
        <v>357</v>
      </c>
      <c r="D4002" s="237" t="s">
        <v>692</v>
      </c>
      <c r="E4002" s="237">
        <v>0</v>
      </c>
      <c r="F4002" s="237" t="s">
        <v>17</v>
      </c>
      <c r="G4002" s="237" t="s">
        <v>25</v>
      </c>
      <c r="H4002" s="237">
        <v>2</v>
      </c>
      <c r="I4002" s="237"/>
      <c r="J4002" s="237" t="s">
        <v>6823</v>
      </c>
      <c r="K4002" s="237" t="s">
        <v>6828</v>
      </c>
      <c r="L4002" s="238">
        <v>44683</v>
      </c>
      <c r="M4002" s="237" t="s">
        <v>887</v>
      </c>
    </row>
    <row r="4003" spans="1:13" x14ac:dyDescent="0.35">
      <c r="A4003" s="239" t="s">
        <v>174</v>
      </c>
      <c r="B4003" s="239" t="s">
        <v>175</v>
      </c>
      <c r="C4003" s="239" t="s">
        <v>176</v>
      </c>
      <c r="D4003" s="239" t="s">
        <v>875</v>
      </c>
      <c r="E4003" s="239">
        <v>164343535</v>
      </c>
      <c r="F4003" s="239" t="s">
        <v>6829</v>
      </c>
      <c r="G4003" s="239" t="s">
        <v>50</v>
      </c>
      <c r="H4003" s="239">
        <v>1</v>
      </c>
      <c r="I4003" s="239"/>
      <c r="J4003" s="239" t="s">
        <v>6830</v>
      </c>
      <c r="K4003" s="239" t="s">
        <v>6831</v>
      </c>
      <c r="L4003" s="240">
        <v>44683</v>
      </c>
      <c r="M4003" s="239" t="s">
        <v>887</v>
      </c>
    </row>
    <row r="4004" spans="1:13" x14ac:dyDescent="0.35">
      <c r="A4004" s="237" t="s">
        <v>174</v>
      </c>
      <c r="B4004" s="237" t="s">
        <v>175</v>
      </c>
      <c r="C4004" s="237" t="s">
        <v>176</v>
      </c>
      <c r="D4004" s="237" t="s">
        <v>242</v>
      </c>
      <c r="E4004" s="237">
        <v>730.46</v>
      </c>
      <c r="F4004" s="237" t="s">
        <v>6832</v>
      </c>
      <c r="G4004" s="237" t="s">
        <v>50</v>
      </c>
      <c r="H4004" s="237">
        <v>1</v>
      </c>
      <c r="I4004" s="237"/>
      <c r="J4004" s="237" t="s">
        <v>6833</v>
      </c>
      <c r="K4004" s="237" t="s">
        <v>6834</v>
      </c>
      <c r="L4004" s="238">
        <v>44683</v>
      </c>
      <c r="M4004" s="237" t="s">
        <v>887</v>
      </c>
    </row>
    <row r="4005" spans="1:13" x14ac:dyDescent="0.35">
      <c r="A4005" s="239" t="s">
        <v>174</v>
      </c>
      <c r="B4005" s="239" t="s">
        <v>175</v>
      </c>
      <c r="C4005" s="239" t="s">
        <v>176</v>
      </c>
      <c r="D4005" s="239" t="s">
        <v>61</v>
      </c>
      <c r="E4005" s="239">
        <v>0</v>
      </c>
      <c r="F4005" s="239" t="s">
        <v>17</v>
      </c>
      <c r="G4005" s="239" t="s">
        <v>22</v>
      </c>
      <c r="H4005" s="239">
        <v>3</v>
      </c>
      <c r="I4005" s="239" t="s">
        <v>17</v>
      </c>
      <c r="J4005" s="239" t="s">
        <v>18</v>
      </c>
      <c r="K4005" s="239" t="s">
        <v>6835</v>
      </c>
      <c r="L4005" s="240">
        <v>44683</v>
      </c>
      <c r="M4005" s="239"/>
    </row>
    <row r="4006" spans="1:13" x14ac:dyDescent="0.35">
      <c r="A4006" s="237" t="s">
        <v>174</v>
      </c>
      <c r="B4006" s="237" t="s">
        <v>175</v>
      </c>
      <c r="C4006" s="237" t="s">
        <v>176</v>
      </c>
      <c r="D4006" s="237" t="s">
        <v>696</v>
      </c>
      <c r="E4006" s="237">
        <v>4338</v>
      </c>
      <c r="F4006" s="237" t="s">
        <v>6836</v>
      </c>
      <c r="G4006" s="237" t="s">
        <v>25</v>
      </c>
      <c r="H4006" s="237">
        <v>2</v>
      </c>
      <c r="I4006" s="237" t="s">
        <v>6837</v>
      </c>
      <c r="J4006" s="237" t="s">
        <v>6838</v>
      </c>
      <c r="K4006" s="237" t="s">
        <v>6839</v>
      </c>
      <c r="L4006" s="238">
        <v>44683</v>
      </c>
      <c r="M4006" s="237" t="s">
        <v>887</v>
      </c>
    </row>
    <row r="4007" spans="1:13" x14ac:dyDescent="0.35">
      <c r="A4007" s="239" t="s">
        <v>1166</v>
      </c>
      <c r="B4007" s="239" t="s">
        <v>1167</v>
      </c>
      <c r="C4007" s="239" t="s">
        <v>1168</v>
      </c>
      <c r="D4007" s="239" t="s">
        <v>875</v>
      </c>
      <c r="E4007" s="239">
        <v>270213174</v>
      </c>
      <c r="F4007" s="239" t="s">
        <v>6840</v>
      </c>
      <c r="G4007" s="239" t="s">
        <v>25</v>
      </c>
      <c r="H4007" s="239">
        <v>2</v>
      </c>
      <c r="I4007" s="239" t="s">
        <v>6841</v>
      </c>
      <c r="J4007" s="239" t="s">
        <v>6842</v>
      </c>
      <c r="K4007" s="239" t="s">
        <v>6843</v>
      </c>
      <c r="L4007" s="240">
        <v>44683</v>
      </c>
      <c r="M4007" s="239" t="s">
        <v>887</v>
      </c>
    </row>
    <row r="4008" spans="1:13" x14ac:dyDescent="0.35">
      <c r="A4008" s="237" t="s">
        <v>1166</v>
      </c>
      <c r="B4008" s="237" t="s">
        <v>1167</v>
      </c>
      <c r="C4008" s="237" t="s">
        <v>1168</v>
      </c>
      <c r="D4008" s="237" t="s">
        <v>242</v>
      </c>
      <c r="E4008" s="237">
        <v>421991</v>
      </c>
      <c r="F4008" s="237" t="s">
        <v>6844</v>
      </c>
      <c r="G4008" s="237" t="s">
        <v>50</v>
      </c>
      <c r="H4008" s="237">
        <v>1</v>
      </c>
      <c r="I4008" s="237" t="s">
        <v>6845</v>
      </c>
      <c r="J4008" s="237" t="s">
        <v>6846</v>
      </c>
      <c r="K4008" s="237" t="s">
        <v>6847</v>
      </c>
      <c r="L4008" s="238">
        <v>44683</v>
      </c>
      <c r="M4008" s="237" t="s">
        <v>887</v>
      </c>
    </row>
    <row r="4009" spans="1:13" x14ac:dyDescent="0.35">
      <c r="A4009" s="239" t="s">
        <v>1166</v>
      </c>
      <c r="B4009" s="239" t="s">
        <v>1167</v>
      </c>
      <c r="C4009" s="239" t="s">
        <v>1168</v>
      </c>
      <c r="D4009" s="239" t="s">
        <v>784</v>
      </c>
      <c r="E4009" s="239">
        <v>5437800</v>
      </c>
      <c r="F4009" s="239" t="s">
        <v>6844</v>
      </c>
      <c r="G4009" s="239" t="s">
        <v>25</v>
      </c>
      <c r="H4009" s="239">
        <v>2</v>
      </c>
      <c r="I4009" s="239" t="s">
        <v>6845</v>
      </c>
      <c r="J4009" s="239" t="s">
        <v>6848</v>
      </c>
      <c r="K4009" s="239" t="s">
        <v>6849</v>
      </c>
      <c r="L4009" s="240">
        <v>44683</v>
      </c>
      <c r="M4009" s="239" t="s">
        <v>887</v>
      </c>
    </row>
    <row r="4010" spans="1:13" x14ac:dyDescent="0.35">
      <c r="A4010" s="237" t="s">
        <v>1166</v>
      </c>
      <c r="B4010" s="237" t="s">
        <v>1167</v>
      </c>
      <c r="C4010" s="237" t="s">
        <v>1168</v>
      </c>
      <c r="D4010" s="237" t="s">
        <v>779</v>
      </c>
      <c r="E4010" s="237">
        <v>5437800</v>
      </c>
      <c r="F4010" s="237" t="s">
        <v>6844</v>
      </c>
      <c r="G4010" s="237" t="s">
        <v>25</v>
      </c>
      <c r="H4010" s="237">
        <v>2</v>
      </c>
      <c r="I4010" s="237" t="s">
        <v>6845</v>
      </c>
      <c r="J4010" s="237" t="s">
        <v>6850</v>
      </c>
      <c r="K4010" s="237" t="s">
        <v>6851</v>
      </c>
      <c r="L4010" s="238">
        <v>44683</v>
      </c>
      <c r="M4010" s="237" t="s">
        <v>887</v>
      </c>
    </row>
    <row r="4011" spans="1:13" x14ac:dyDescent="0.35">
      <c r="A4011" s="239" t="s">
        <v>1166</v>
      </c>
      <c r="B4011" s="239" t="s">
        <v>1167</v>
      </c>
      <c r="C4011" s="239" t="s">
        <v>1168</v>
      </c>
      <c r="D4011" s="239" t="s">
        <v>702</v>
      </c>
      <c r="E4011" s="239">
        <v>100000</v>
      </c>
      <c r="F4011" s="239" t="s">
        <v>5590</v>
      </c>
      <c r="G4011" s="239" t="s">
        <v>22</v>
      </c>
      <c r="H4011" s="239">
        <v>3</v>
      </c>
      <c r="I4011" s="239" t="s">
        <v>5591</v>
      </c>
      <c r="J4011" s="239" t="s">
        <v>6852</v>
      </c>
      <c r="K4011" s="239" t="s">
        <v>6853</v>
      </c>
      <c r="L4011" s="240">
        <v>44683</v>
      </c>
      <c r="M4011" s="239" t="s">
        <v>887</v>
      </c>
    </row>
    <row r="4012" spans="1:13" x14ac:dyDescent="0.35">
      <c r="A4012" s="237" t="s">
        <v>1166</v>
      </c>
      <c r="B4012" s="237" t="s">
        <v>1167</v>
      </c>
      <c r="C4012" s="237" t="s">
        <v>1168</v>
      </c>
      <c r="D4012" s="237" t="s">
        <v>696</v>
      </c>
      <c r="E4012" s="237">
        <v>5337800</v>
      </c>
      <c r="F4012" s="237" t="s">
        <v>6854</v>
      </c>
      <c r="G4012" s="237" t="s">
        <v>25</v>
      </c>
      <c r="H4012" s="237">
        <v>2</v>
      </c>
      <c r="I4012" s="237" t="s">
        <v>6855</v>
      </c>
      <c r="J4012" s="237" t="s">
        <v>6856</v>
      </c>
      <c r="K4012" s="237" t="s">
        <v>6857</v>
      </c>
      <c r="L4012" s="238">
        <v>44683</v>
      </c>
      <c r="M4012" s="237" t="s">
        <v>887</v>
      </c>
    </row>
    <row r="4013" spans="1:13" x14ac:dyDescent="0.35">
      <c r="A4013" s="239" t="s">
        <v>1166</v>
      </c>
      <c r="B4013" s="239" t="s">
        <v>1167</v>
      </c>
      <c r="C4013" s="239" t="s">
        <v>1168</v>
      </c>
      <c r="D4013" s="239" t="s">
        <v>706</v>
      </c>
      <c r="E4013" s="239">
        <v>0</v>
      </c>
      <c r="F4013" s="239" t="s">
        <v>17</v>
      </c>
      <c r="G4013" s="239" t="s">
        <v>22</v>
      </c>
      <c r="H4013" s="239">
        <v>3</v>
      </c>
      <c r="I4013" s="239" t="s">
        <v>17</v>
      </c>
      <c r="J4013" s="239" t="s">
        <v>6858</v>
      </c>
      <c r="K4013" s="239" t="s">
        <v>6859</v>
      </c>
      <c r="L4013" s="240">
        <v>44683</v>
      </c>
      <c r="M4013" s="239" t="s">
        <v>887</v>
      </c>
    </row>
    <row r="4014" spans="1:13" x14ac:dyDescent="0.35">
      <c r="A4014" s="237" t="s">
        <v>1166</v>
      </c>
      <c r="B4014" s="237" t="s">
        <v>1167</v>
      </c>
      <c r="C4014" s="237" t="s">
        <v>1168</v>
      </c>
      <c r="D4014" s="237" t="s">
        <v>698</v>
      </c>
      <c r="E4014" s="237">
        <v>100000</v>
      </c>
      <c r="F4014" s="237" t="s">
        <v>5590</v>
      </c>
      <c r="G4014" s="237" t="s">
        <v>22</v>
      </c>
      <c r="H4014" s="237">
        <v>3</v>
      </c>
      <c r="I4014" s="237" t="s">
        <v>5591</v>
      </c>
      <c r="J4014" s="237" t="s">
        <v>6860</v>
      </c>
      <c r="K4014" s="237" t="s">
        <v>6861</v>
      </c>
      <c r="L4014" s="238">
        <v>44683</v>
      </c>
      <c r="M4014" s="237" t="s">
        <v>887</v>
      </c>
    </row>
    <row r="4015" spans="1:13" x14ac:dyDescent="0.35">
      <c r="A4015" s="239" t="s">
        <v>1166</v>
      </c>
      <c r="B4015" s="239" t="s">
        <v>1167</v>
      </c>
      <c r="C4015" s="239" t="s">
        <v>1168</v>
      </c>
      <c r="D4015" s="239" t="s">
        <v>704</v>
      </c>
      <c r="E4015" s="239">
        <v>0</v>
      </c>
      <c r="F4015" s="239" t="s">
        <v>17</v>
      </c>
      <c r="G4015" s="239" t="s">
        <v>22</v>
      </c>
      <c r="H4015" s="239">
        <v>3</v>
      </c>
      <c r="I4015" s="239" t="s">
        <v>17</v>
      </c>
      <c r="J4015" s="239" t="s">
        <v>6858</v>
      </c>
      <c r="K4015" s="239" t="s">
        <v>6862</v>
      </c>
      <c r="L4015" s="240">
        <v>44683</v>
      </c>
      <c r="M4015" s="239" t="s">
        <v>887</v>
      </c>
    </row>
    <row r="4016" spans="1:13" x14ac:dyDescent="0.35">
      <c r="A4016" s="237" t="s">
        <v>1166</v>
      </c>
      <c r="B4016" s="237" t="s">
        <v>1167</v>
      </c>
      <c r="C4016" s="237" t="s">
        <v>1168</v>
      </c>
      <c r="D4016" s="237" t="s">
        <v>692</v>
      </c>
      <c r="E4016" s="237">
        <v>0</v>
      </c>
      <c r="F4016" s="237" t="s">
        <v>17</v>
      </c>
      <c r="G4016" s="237" t="s">
        <v>22</v>
      </c>
      <c r="H4016" s="237">
        <v>3</v>
      </c>
      <c r="I4016" s="237" t="s">
        <v>17</v>
      </c>
      <c r="J4016" s="237" t="s">
        <v>6858</v>
      </c>
      <c r="K4016" s="237" t="s">
        <v>6863</v>
      </c>
      <c r="L4016" s="238">
        <v>44683</v>
      </c>
      <c r="M4016" s="237" t="s">
        <v>887</v>
      </c>
    </row>
    <row r="4017" spans="1:13" x14ac:dyDescent="0.35">
      <c r="A4017" s="239" t="s">
        <v>1845</v>
      </c>
      <c r="B4017" s="239" t="s">
        <v>1846</v>
      </c>
      <c r="C4017" s="239" t="s">
        <v>1847</v>
      </c>
      <c r="D4017" s="239" t="s">
        <v>875</v>
      </c>
      <c r="E4017" s="239">
        <v>10040375</v>
      </c>
      <c r="F4017" s="239" t="s">
        <v>6864</v>
      </c>
      <c r="G4017" s="239" t="s">
        <v>25</v>
      </c>
      <c r="H4017" s="239">
        <v>2</v>
      </c>
      <c r="I4017" s="239" t="s">
        <v>6865</v>
      </c>
      <c r="J4017" s="239" t="s">
        <v>6866</v>
      </c>
      <c r="K4017" s="239" t="s">
        <v>6867</v>
      </c>
      <c r="L4017" s="240">
        <v>44683</v>
      </c>
      <c r="M4017" s="239" t="s">
        <v>887</v>
      </c>
    </row>
    <row r="4018" spans="1:13" x14ac:dyDescent="0.35">
      <c r="A4018" s="237" t="s">
        <v>63</v>
      </c>
      <c r="B4018" s="237" t="s">
        <v>64</v>
      </c>
      <c r="C4018" s="237" t="s">
        <v>65</v>
      </c>
      <c r="D4018" s="237" t="s">
        <v>875</v>
      </c>
      <c r="E4018" s="237">
        <v>11400000</v>
      </c>
      <c r="F4018" s="237" t="s">
        <v>6868</v>
      </c>
      <c r="G4018" s="237" t="s">
        <v>25</v>
      </c>
      <c r="H4018" s="237">
        <v>2</v>
      </c>
      <c r="I4018" s="237" t="s">
        <v>6869</v>
      </c>
      <c r="J4018" s="237" t="s">
        <v>6870</v>
      </c>
      <c r="K4018" s="237" t="s">
        <v>6871</v>
      </c>
      <c r="L4018" s="238">
        <v>44686</v>
      </c>
      <c r="M4018" s="237" t="s">
        <v>887</v>
      </c>
    </row>
    <row r="4019" spans="1:13" x14ac:dyDescent="0.35">
      <c r="A4019" s="239" t="s">
        <v>63</v>
      </c>
      <c r="B4019" s="239" t="s">
        <v>64</v>
      </c>
      <c r="C4019" s="239" t="s">
        <v>65</v>
      </c>
      <c r="D4019" s="239" t="s">
        <v>242</v>
      </c>
      <c r="E4019" s="239">
        <v>27560</v>
      </c>
      <c r="F4019" s="239" t="s">
        <v>6872</v>
      </c>
      <c r="G4019" s="239" t="s">
        <v>50</v>
      </c>
      <c r="H4019" s="239">
        <v>1</v>
      </c>
      <c r="I4019" s="239" t="s">
        <v>6873</v>
      </c>
      <c r="J4019" s="239" t="s">
        <v>6874</v>
      </c>
      <c r="K4019" s="239" t="s">
        <v>6875</v>
      </c>
      <c r="L4019" s="240">
        <v>44686</v>
      </c>
      <c r="M4019" s="239" t="s">
        <v>887</v>
      </c>
    </row>
    <row r="4020" spans="1:13" x14ac:dyDescent="0.35">
      <c r="A4020" s="237" t="s">
        <v>63</v>
      </c>
      <c r="B4020" s="237" t="s">
        <v>64</v>
      </c>
      <c r="C4020" s="237" t="s">
        <v>65</v>
      </c>
      <c r="D4020" s="237" t="s">
        <v>784</v>
      </c>
      <c r="E4020" s="237">
        <v>11400000</v>
      </c>
      <c r="F4020" s="237" t="s">
        <v>6868</v>
      </c>
      <c r="G4020" s="237" t="s">
        <v>22</v>
      </c>
      <c r="H4020" s="237">
        <v>3</v>
      </c>
      <c r="I4020" s="237" t="s">
        <v>6869</v>
      </c>
      <c r="J4020" s="237" t="s">
        <v>6876</v>
      </c>
      <c r="K4020" s="237" t="s">
        <v>6877</v>
      </c>
      <c r="L4020" s="238">
        <v>44686</v>
      </c>
      <c r="M4020" s="237" t="s">
        <v>887</v>
      </c>
    </row>
    <row r="4021" spans="1:13" x14ac:dyDescent="0.35">
      <c r="A4021" s="239" t="s">
        <v>63</v>
      </c>
      <c r="B4021" s="239" t="s">
        <v>64</v>
      </c>
      <c r="C4021" s="239" t="s">
        <v>65</v>
      </c>
      <c r="D4021" s="239" t="s">
        <v>779</v>
      </c>
      <c r="E4021" s="239">
        <v>7500000</v>
      </c>
      <c r="F4021" s="239" t="s">
        <v>6868</v>
      </c>
      <c r="G4021" s="239" t="s">
        <v>25</v>
      </c>
      <c r="H4021" s="239">
        <v>2</v>
      </c>
      <c r="I4021" s="239" t="s">
        <v>6869</v>
      </c>
      <c r="J4021" s="239"/>
      <c r="K4021" s="239" t="s">
        <v>6878</v>
      </c>
      <c r="L4021" s="240">
        <v>44686</v>
      </c>
      <c r="M4021" s="239" t="s">
        <v>887</v>
      </c>
    </row>
    <row r="4022" spans="1:13" x14ac:dyDescent="0.35">
      <c r="A4022" s="237" t="s">
        <v>63</v>
      </c>
      <c r="B4022" s="237" t="s">
        <v>64</v>
      </c>
      <c r="C4022" s="237" t="s">
        <v>65</v>
      </c>
      <c r="D4022" s="237" t="s">
        <v>682</v>
      </c>
      <c r="E4022" s="237">
        <v>85000</v>
      </c>
      <c r="F4022" s="237" t="s">
        <v>6868</v>
      </c>
      <c r="G4022" s="237" t="s">
        <v>22</v>
      </c>
      <c r="H4022" s="237">
        <v>3</v>
      </c>
      <c r="I4022" s="237" t="s">
        <v>6869</v>
      </c>
      <c r="J4022" s="237" t="s">
        <v>6879</v>
      </c>
      <c r="K4022" s="237" t="s">
        <v>6880</v>
      </c>
      <c r="L4022" s="238">
        <v>44686</v>
      </c>
      <c r="M4022" s="237" t="s">
        <v>887</v>
      </c>
    </row>
    <row r="4023" spans="1:13" x14ac:dyDescent="0.35">
      <c r="A4023" s="239" t="s">
        <v>63</v>
      </c>
      <c r="B4023" s="239" t="s">
        <v>64</v>
      </c>
      <c r="C4023" s="239" t="s">
        <v>65</v>
      </c>
      <c r="D4023" s="239" t="s">
        <v>59</v>
      </c>
      <c r="E4023" s="239" t="s">
        <v>17</v>
      </c>
      <c r="F4023" s="239" t="s">
        <v>1196</v>
      </c>
      <c r="G4023" s="239" t="s">
        <v>17</v>
      </c>
      <c r="H4023" s="239" t="s">
        <v>17</v>
      </c>
      <c r="I4023" s="239" t="s">
        <v>1196</v>
      </c>
      <c r="J4023" s="239"/>
      <c r="K4023" s="239" t="s">
        <v>6881</v>
      </c>
      <c r="L4023" s="240">
        <v>44686</v>
      </c>
      <c r="M4023" s="239" t="s">
        <v>887</v>
      </c>
    </row>
    <row r="4024" spans="1:13" x14ac:dyDescent="0.35">
      <c r="A4024" s="237" t="s">
        <v>63</v>
      </c>
      <c r="B4024" s="237" t="s">
        <v>64</v>
      </c>
      <c r="C4024" s="237" t="s">
        <v>65</v>
      </c>
      <c r="D4024" s="237" t="s">
        <v>61</v>
      </c>
      <c r="E4024" s="237">
        <v>12763</v>
      </c>
      <c r="F4024" s="237" t="s">
        <v>6882</v>
      </c>
      <c r="G4024" s="237" t="s">
        <v>25</v>
      </c>
      <c r="H4024" s="237">
        <v>2</v>
      </c>
      <c r="I4024" s="237" t="s">
        <v>6883</v>
      </c>
      <c r="J4024" s="237" t="s">
        <v>6884</v>
      </c>
      <c r="K4024" s="237" t="s">
        <v>6885</v>
      </c>
      <c r="L4024" s="238">
        <v>44686</v>
      </c>
      <c r="M4024" s="237" t="s">
        <v>887</v>
      </c>
    </row>
    <row r="4025" spans="1:13" x14ac:dyDescent="0.35">
      <c r="A4025" s="239" t="s">
        <v>63</v>
      </c>
      <c r="B4025" s="239" t="s">
        <v>64</v>
      </c>
      <c r="C4025" s="239" t="s">
        <v>65</v>
      </c>
      <c r="D4025" s="239" t="s">
        <v>57</v>
      </c>
      <c r="E4025" s="239">
        <v>242</v>
      </c>
      <c r="F4025" s="239" t="s">
        <v>6886</v>
      </c>
      <c r="G4025" s="239" t="s">
        <v>25</v>
      </c>
      <c r="H4025" s="239">
        <v>2</v>
      </c>
      <c r="I4025" s="239" t="s">
        <v>2316</v>
      </c>
      <c r="J4025" s="239" t="s">
        <v>6887</v>
      </c>
      <c r="K4025" s="239" t="s">
        <v>6888</v>
      </c>
      <c r="L4025" s="240">
        <v>44686</v>
      </c>
      <c r="M4025" s="239" t="s">
        <v>887</v>
      </c>
    </row>
    <row r="4026" spans="1:13" x14ac:dyDescent="0.35">
      <c r="A4026" s="237" t="s">
        <v>63</v>
      </c>
      <c r="B4026" s="237" t="s">
        <v>64</v>
      </c>
      <c r="C4026" s="237" t="s">
        <v>65</v>
      </c>
      <c r="D4026" s="237" t="s">
        <v>55</v>
      </c>
      <c r="E4026" s="237">
        <v>2490</v>
      </c>
      <c r="F4026" s="237" t="s">
        <v>6889</v>
      </c>
      <c r="G4026" s="237" t="s">
        <v>25</v>
      </c>
      <c r="H4026" s="237">
        <v>2</v>
      </c>
      <c r="I4026" s="237" t="s">
        <v>6883</v>
      </c>
      <c r="J4026" s="237" t="s">
        <v>6890</v>
      </c>
      <c r="K4026" s="237" t="s">
        <v>6891</v>
      </c>
      <c r="L4026" s="238">
        <v>44686</v>
      </c>
      <c r="M4026" s="237" t="s">
        <v>887</v>
      </c>
    </row>
    <row r="4027" spans="1:13" x14ac:dyDescent="0.35">
      <c r="A4027" s="239" t="s">
        <v>63</v>
      </c>
      <c r="B4027" s="239" t="s">
        <v>64</v>
      </c>
      <c r="C4027" s="239" t="s">
        <v>65</v>
      </c>
      <c r="D4027" s="239" t="s">
        <v>16</v>
      </c>
      <c r="E4027" s="239">
        <v>75150</v>
      </c>
      <c r="F4027" s="239" t="s">
        <v>6868</v>
      </c>
      <c r="G4027" s="239" t="s">
        <v>25</v>
      </c>
      <c r="H4027" s="239">
        <v>2</v>
      </c>
      <c r="I4027" s="239" t="s">
        <v>6869</v>
      </c>
      <c r="J4027" s="239" t="s">
        <v>6892</v>
      </c>
      <c r="K4027" s="239" t="s">
        <v>6893</v>
      </c>
      <c r="L4027" s="240">
        <v>44686</v>
      </c>
      <c r="M4027" s="239" t="s">
        <v>887</v>
      </c>
    </row>
    <row r="4028" spans="1:13" x14ac:dyDescent="0.35">
      <c r="A4028" s="237" t="s">
        <v>63</v>
      </c>
      <c r="B4028" s="237" t="s">
        <v>64</v>
      </c>
      <c r="C4028" s="237" t="s">
        <v>65</v>
      </c>
      <c r="D4028" s="237" t="s">
        <v>21</v>
      </c>
      <c r="E4028" s="237">
        <v>39850</v>
      </c>
      <c r="F4028" s="237" t="s">
        <v>6868</v>
      </c>
      <c r="G4028" s="237" t="s">
        <v>25</v>
      </c>
      <c r="H4028" s="237">
        <v>2</v>
      </c>
      <c r="I4028" s="237" t="s">
        <v>6869</v>
      </c>
      <c r="J4028" s="237" t="s">
        <v>6894</v>
      </c>
      <c r="K4028" s="237" t="s">
        <v>6895</v>
      </c>
      <c r="L4028" s="238">
        <v>44686</v>
      </c>
      <c r="M4028" s="237" t="s">
        <v>887</v>
      </c>
    </row>
    <row r="4029" spans="1:13" x14ac:dyDescent="0.35">
      <c r="A4029" s="239" t="s">
        <v>63</v>
      </c>
      <c r="B4029" s="239" t="s">
        <v>64</v>
      </c>
      <c r="C4029" s="239" t="s">
        <v>65</v>
      </c>
      <c r="D4029" s="239" t="s">
        <v>702</v>
      </c>
      <c r="E4029" s="239">
        <v>4900000</v>
      </c>
      <c r="F4029" s="239" t="s">
        <v>6868</v>
      </c>
      <c r="G4029" s="239" t="s">
        <v>25</v>
      </c>
      <c r="H4029" s="239">
        <v>2</v>
      </c>
      <c r="I4029" s="239" t="s">
        <v>6869</v>
      </c>
      <c r="J4029" s="239" t="s">
        <v>6896</v>
      </c>
      <c r="K4029" s="239" t="s">
        <v>6897</v>
      </c>
      <c r="L4029" s="240">
        <v>44686</v>
      </c>
      <c r="M4029" s="239" t="s">
        <v>887</v>
      </c>
    </row>
    <row r="4030" spans="1:13" x14ac:dyDescent="0.35">
      <c r="A4030" s="237" t="s">
        <v>63</v>
      </c>
      <c r="B4030" s="237" t="s">
        <v>64</v>
      </c>
      <c r="C4030" s="237" t="s">
        <v>65</v>
      </c>
      <c r="D4030" s="237" t="s">
        <v>696</v>
      </c>
      <c r="E4030" s="237">
        <v>3900000</v>
      </c>
      <c r="F4030" s="237" t="s">
        <v>6868</v>
      </c>
      <c r="G4030" s="237" t="s">
        <v>25</v>
      </c>
      <c r="H4030" s="237">
        <v>2</v>
      </c>
      <c r="I4030" s="237" t="s">
        <v>6869</v>
      </c>
      <c r="J4030" s="237" t="s">
        <v>6898</v>
      </c>
      <c r="K4030" s="237" t="s">
        <v>6899</v>
      </c>
      <c r="L4030" s="238">
        <v>44686</v>
      </c>
      <c r="M4030" s="237" t="s">
        <v>887</v>
      </c>
    </row>
    <row r="4031" spans="1:13" x14ac:dyDescent="0.35">
      <c r="A4031" s="239" t="s">
        <v>63</v>
      </c>
      <c r="B4031" s="239" t="s">
        <v>64</v>
      </c>
      <c r="C4031" s="239" t="s">
        <v>65</v>
      </c>
      <c r="D4031" s="239" t="s">
        <v>706</v>
      </c>
      <c r="E4031" s="239">
        <v>2600000</v>
      </c>
      <c r="F4031" s="239" t="s">
        <v>6868</v>
      </c>
      <c r="G4031" s="239" t="s">
        <v>25</v>
      </c>
      <c r="H4031" s="239">
        <v>2</v>
      </c>
      <c r="I4031" s="239" t="s">
        <v>6869</v>
      </c>
      <c r="J4031" s="239" t="s">
        <v>6900</v>
      </c>
      <c r="K4031" s="239" t="s">
        <v>6901</v>
      </c>
      <c r="L4031" s="240">
        <v>44686</v>
      </c>
      <c r="M4031" s="239" t="s">
        <v>887</v>
      </c>
    </row>
    <row r="4032" spans="1:13" x14ac:dyDescent="0.35">
      <c r="A4032" s="237" t="s">
        <v>63</v>
      </c>
      <c r="B4032" s="237" t="s">
        <v>64</v>
      </c>
      <c r="C4032" s="237" t="s">
        <v>65</v>
      </c>
      <c r="D4032" s="237" t="s">
        <v>698</v>
      </c>
      <c r="E4032" s="237">
        <v>2700000</v>
      </c>
      <c r="F4032" s="237" t="s">
        <v>6868</v>
      </c>
      <c r="G4032" s="237" t="s">
        <v>25</v>
      </c>
      <c r="H4032" s="237">
        <v>2</v>
      </c>
      <c r="I4032" s="237" t="s">
        <v>6869</v>
      </c>
      <c r="J4032" s="237" t="s">
        <v>6902</v>
      </c>
      <c r="K4032" s="237" t="s">
        <v>6903</v>
      </c>
      <c r="L4032" s="238">
        <v>44686</v>
      </c>
      <c r="M4032" s="237" t="s">
        <v>887</v>
      </c>
    </row>
    <row r="4033" spans="1:13" x14ac:dyDescent="0.35">
      <c r="A4033" s="239" t="s">
        <v>63</v>
      </c>
      <c r="B4033" s="239" t="s">
        <v>64</v>
      </c>
      <c r="C4033" s="239" t="s">
        <v>65</v>
      </c>
      <c r="D4033" s="239" t="s">
        <v>704</v>
      </c>
      <c r="E4033" s="239">
        <v>1400000</v>
      </c>
      <c r="F4033" s="239" t="s">
        <v>6868</v>
      </c>
      <c r="G4033" s="239" t="s">
        <v>25</v>
      </c>
      <c r="H4033" s="239">
        <v>2</v>
      </c>
      <c r="I4033" s="239" t="s">
        <v>6869</v>
      </c>
      <c r="J4033" s="239" t="s">
        <v>6904</v>
      </c>
      <c r="K4033" s="239" t="s">
        <v>6905</v>
      </c>
      <c r="L4033" s="240">
        <v>44686</v>
      </c>
      <c r="M4033" s="239" t="s">
        <v>887</v>
      </c>
    </row>
    <row r="4034" spans="1:13" x14ac:dyDescent="0.35">
      <c r="A4034" s="237" t="s">
        <v>63</v>
      </c>
      <c r="B4034" s="237" t="s">
        <v>64</v>
      </c>
      <c r="C4034" s="237" t="s">
        <v>65</v>
      </c>
      <c r="D4034" s="237" t="s">
        <v>692</v>
      </c>
      <c r="E4034" s="237">
        <v>800000</v>
      </c>
      <c r="F4034" s="237" t="s">
        <v>6868</v>
      </c>
      <c r="G4034" s="237" t="s">
        <v>25</v>
      </c>
      <c r="H4034" s="237">
        <v>2</v>
      </c>
      <c r="I4034" s="237" t="s">
        <v>6869</v>
      </c>
      <c r="J4034" s="237" t="s">
        <v>6906</v>
      </c>
      <c r="K4034" s="237" t="s">
        <v>6907</v>
      </c>
      <c r="L4034" s="238">
        <v>44686</v>
      </c>
      <c r="M4034" s="237" t="s">
        <v>887</v>
      </c>
    </row>
    <row r="4035" spans="1:13" x14ac:dyDescent="0.35">
      <c r="A4035" s="239" t="s">
        <v>63</v>
      </c>
      <c r="B4035" s="239" t="s">
        <v>64</v>
      </c>
      <c r="C4035" s="239" t="s">
        <v>65</v>
      </c>
      <c r="D4035" s="239" t="s">
        <v>24</v>
      </c>
      <c r="E4035" s="239">
        <v>3</v>
      </c>
      <c r="F4035" s="239" t="s">
        <v>6868</v>
      </c>
      <c r="G4035" s="239" t="s">
        <v>50</v>
      </c>
      <c r="H4035" s="239">
        <v>1</v>
      </c>
      <c r="I4035" s="239" t="s">
        <v>6869</v>
      </c>
      <c r="J4035" s="239" t="s">
        <v>6908</v>
      </c>
      <c r="K4035" s="239" t="s">
        <v>6909</v>
      </c>
      <c r="L4035" s="240">
        <v>44686</v>
      </c>
      <c r="M4035" s="239" t="s">
        <v>887</v>
      </c>
    </row>
    <row r="4036" spans="1:13" x14ac:dyDescent="0.35">
      <c r="A4036" s="237" t="s">
        <v>2790</v>
      </c>
      <c r="B4036" s="237" t="s">
        <v>2791</v>
      </c>
      <c r="C4036" s="237" t="s">
        <v>65</v>
      </c>
      <c r="D4036" s="237" t="s">
        <v>875</v>
      </c>
      <c r="E4036" s="237">
        <v>11400000</v>
      </c>
      <c r="F4036" s="237" t="s">
        <v>6868</v>
      </c>
      <c r="G4036" s="237" t="s">
        <v>25</v>
      </c>
      <c r="H4036" s="237">
        <v>2</v>
      </c>
      <c r="I4036" s="237" t="s">
        <v>6869</v>
      </c>
      <c r="J4036" s="237" t="s">
        <v>6870</v>
      </c>
      <c r="K4036" s="237" t="s">
        <v>6910</v>
      </c>
      <c r="L4036" s="238">
        <v>44686</v>
      </c>
      <c r="M4036" s="237" t="s">
        <v>887</v>
      </c>
    </row>
    <row r="4037" spans="1:13" x14ac:dyDescent="0.35">
      <c r="A4037" s="239" t="s">
        <v>2790</v>
      </c>
      <c r="B4037" s="239" t="s">
        <v>2791</v>
      </c>
      <c r="C4037" s="239" t="s">
        <v>65</v>
      </c>
      <c r="D4037" s="239" t="s">
        <v>242</v>
      </c>
      <c r="E4037" s="239">
        <v>12851</v>
      </c>
      <c r="F4037" s="239" t="s">
        <v>6911</v>
      </c>
      <c r="G4037" s="239" t="s">
        <v>50</v>
      </c>
      <c r="H4037" s="239">
        <v>1</v>
      </c>
      <c r="I4037" s="239" t="s">
        <v>6912</v>
      </c>
      <c r="J4037" s="239" t="s">
        <v>6913</v>
      </c>
      <c r="K4037" s="239" t="s">
        <v>6914</v>
      </c>
      <c r="L4037" s="240">
        <v>44686</v>
      </c>
      <c r="M4037" s="239" t="s">
        <v>887</v>
      </c>
    </row>
    <row r="4038" spans="1:13" x14ac:dyDescent="0.35">
      <c r="A4038" s="237" t="s">
        <v>2790</v>
      </c>
      <c r="B4038" s="237" t="s">
        <v>2791</v>
      </c>
      <c r="C4038" s="237" t="s">
        <v>65</v>
      </c>
      <c r="D4038" s="237" t="s">
        <v>784</v>
      </c>
      <c r="E4038" s="237">
        <v>6429103</v>
      </c>
      <c r="F4038" s="237" t="s">
        <v>6915</v>
      </c>
      <c r="G4038" s="237" t="s">
        <v>22</v>
      </c>
      <c r="H4038" s="237">
        <v>3</v>
      </c>
      <c r="I4038" s="237" t="s">
        <v>6916</v>
      </c>
      <c r="J4038" s="237" t="s">
        <v>6917</v>
      </c>
      <c r="K4038" s="237" t="s">
        <v>6918</v>
      </c>
      <c r="L4038" s="238">
        <v>44686</v>
      </c>
      <c r="M4038" s="237" t="s">
        <v>887</v>
      </c>
    </row>
    <row r="4039" spans="1:13" x14ac:dyDescent="0.35">
      <c r="A4039" s="239" t="s">
        <v>2790</v>
      </c>
      <c r="B4039" s="239" t="s">
        <v>2791</v>
      </c>
      <c r="C4039" s="239" t="s">
        <v>65</v>
      </c>
      <c r="D4039" s="239" t="s">
        <v>779</v>
      </c>
      <c r="E4039" s="239">
        <v>800000</v>
      </c>
      <c r="F4039" s="239" t="s">
        <v>6141</v>
      </c>
      <c r="G4039" s="239" t="s">
        <v>25</v>
      </c>
      <c r="H4039" s="239">
        <v>2</v>
      </c>
      <c r="I4039" s="239" t="s">
        <v>6869</v>
      </c>
      <c r="J4039" s="239" t="s">
        <v>6919</v>
      </c>
      <c r="K4039" s="239" t="s">
        <v>6920</v>
      </c>
      <c r="L4039" s="240">
        <v>44686</v>
      </c>
      <c r="M4039" s="239" t="s">
        <v>887</v>
      </c>
    </row>
    <row r="4040" spans="1:13" x14ac:dyDescent="0.35">
      <c r="A4040" s="237" t="s">
        <v>2790</v>
      </c>
      <c r="B4040" s="237" t="s">
        <v>2791</v>
      </c>
      <c r="C4040" s="237" t="s">
        <v>65</v>
      </c>
      <c r="D4040" s="237" t="s">
        <v>682</v>
      </c>
      <c r="E4040" s="237">
        <v>38777</v>
      </c>
      <c r="F4040" s="237" t="s">
        <v>6921</v>
      </c>
      <c r="G4040" s="237" t="s">
        <v>25</v>
      </c>
      <c r="H4040" s="237">
        <v>2</v>
      </c>
      <c r="I4040" s="237" t="s">
        <v>6922</v>
      </c>
      <c r="J4040" s="237" t="s">
        <v>6923</v>
      </c>
      <c r="K4040" s="237" t="s">
        <v>6924</v>
      </c>
      <c r="L4040" s="238">
        <v>44686</v>
      </c>
      <c r="M4040" s="237" t="s">
        <v>887</v>
      </c>
    </row>
    <row r="4041" spans="1:13" x14ac:dyDescent="0.35">
      <c r="A4041" s="239" t="s">
        <v>2790</v>
      </c>
      <c r="B4041" s="239" t="s">
        <v>2791</v>
      </c>
      <c r="C4041" s="239" t="s">
        <v>65</v>
      </c>
      <c r="D4041" s="239" t="s">
        <v>61</v>
      </c>
      <c r="E4041" s="239">
        <v>12763</v>
      </c>
      <c r="F4041" s="239" t="s">
        <v>6882</v>
      </c>
      <c r="G4041" s="239" t="s">
        <v>25</v>
      </c>
      <c r="H4041" s="239">
        <v>2</v>
      </c>
      <c r="I4041" s="239" t="s">
        <v>6883</v>
      </c>
      <c r="J4041" s="239" t="s">
        <v>6884</v>
      </c>
      <c r="K4041" s="239" t="s">
        <v>6925</v>
      </c>
      <c r="L4041" s="240">
        <v>44686</v>
      </c>
      <c r="M4041" s="239" t="s">
        <v>887</v>
      </c>
    </row>
    <row r="4042" spans="1:13" x14ac:dyDescent="0.35">
      <c r="A4042" s="237" t="s">
        <v>2790</v>
      </c>
      <c r="B4042" s="237" t="s">
        <v>2791</v>
      </c>
      <c r="C4042" s="237" t="s">
        <v>65</v>
      </c>
      <c r="D4042" s="237" t="s">
        <v>57</v>
      </c>
      <c r="E4042" s="237">
        <v>2248</v>
      </c>
      <c r="F4042" s="237" t="s">
        <v>6882</v>
      </c>
      <c r="G4042" s="237" t="s">
        <v>25</v>
      </c>
      <c r="H4042" s="237">
        <v>2</v>
      </c>
      <c r="I4042" s="237" t="s">
        <v>6883</v>
      </c>
      <c r="J4042" s="237" t="s">
        <v>6926</v>
      </c>
      <c r="K4042" s="237" t="s">
        <v>6927</v>
      </c>
      <c r="L4042" s="238">
        <v>44686</v>
      </c>
      <c r="M4042" s="237" t="s">
        <v>887</v>
      </c>
    </row>
    <row r="4043" spans="1:13" x14ac:dyDescent="0.35">
      <c r="A4043" s="239" t="s">
        <v>2790</v>
      </c>
      <c r="B4043" s="239" t="s">
        <v>2791</v>
      </c>
      <c r="C4043" s="239" t="s">
        <v>65</v>
      </c>
      <c r="D4043" s="239" t="s">
        <v>55</v>
      </c>
      <c r="E4043" s="239">
        <v>2490</v>
      </c>
      <c r="F4043" s="239" t="s">
        <v>6889</v>
      </c>
      <c r="G4043" s="239" t="s">
        <v>25</v>
      </c>
      <c r="H4043" s="239">
        <v>2</v>
      </c>
      <c r="I4043" s="239" t="s">
        <v>6883</v>
      </c>
      <c r="J4043" s="239" t="s">
        <v>6890</v>
      </c>
      <c r="K4043" s="239" t="s">
        <v>6928</v>
      </c>
      <c r="L4043" s="240">
        <v>44686</v>
      </c>
      <c r="M4043" s="239" t="s">
        <v>887</v>
      </c>
    </row>
    <row r="4044" spans="1:13" x14ac:dyDescent="0.35">
      <c r="A4044" s="237" t="s">
        <v>2790</v>
      </c>
      <c r="B4044" s="237" t="s">
        <v>2791</v>
      </c>
      <c r="C4044" s="237" t="s">
        <v>65</v>
      </c>
      <c r="D4044" s="237" t="s">
        <v>16</v>
      </c>
      <c r="E4044" s="237">
        <v>75150</v>
      </c>
      <c r="F4044" s="237" t="s">
        <v>6868</v>
      </c>
      <c r="G4044" s="237" t="s">
        <v>25</v>
      </c>
      <c r="H4044" s="237">
        <v>2</v>
      </c>
      <c r="I4044" s="237" t="s">
        <v>6869</v>
      </c>
      <c r="J4044" s="237" t="s">
        <v>6892</v>
      </c>
      <c r="K4044" s="237" t="s">
        <v>6929</v>
      </c>
      <c r="L4044" s="238">
        <v>44686</v>
      </c>
      <c r="M4044" s="237" t="s">
        <v>887</v>
      </c>
    </row>
    <row r="4045" spans="1:13" x14ac:dyDescent="0.35">
      <c r="A4045" s="239" t="s">
        <v>2790</v>
      </c>
      <c r="B4045" s="239" t="s">
        <v>2791</v>
      </c>
      <c r="C4045" s="239" t="s">
        <v>65</v>
      </c>
      <c r="D4045" s="239" t="s">
        <v>21</v>
      </c>
      <c r="E4045" s="239">
        <v>39850</v>
      </c>
      <c r="F4045" s="239" t="s">
        <v>6868</v>
      </c>
      <c r="G4045" s="239" t="s">
        <v>25</v>
      </c>
      <c r="H4045" s="239">
        <v>2</v>
      </c>
      <c r="I4045" s="239" t="s">
        <v>6869</v>
      </c>
      <c r="J4045" s="239" t="s">
        <v>6894</v>
      </c>
      <c r="K4045" s="239" t="s">
        <v>6930</v>
      </c>
      <c r="L4045" s="240">
        <v>44686</v>
      </c>
      <c r="M4045" s="239" t="s">
        <v>887</v>
      </c>
    </row>
    <row r="4046" spans="1:13" x14ac:dyDescent="0.35">
      <c r="A4046" s="237" t="s">
        <v>2790</v>
      </c>
      <c r="B4046" s="237" t="s">
        <v>2791</v>
      </c>
      <c r="C4046" s="237" t="s">
        <v>65</v>
      </c>
      <c r="D4046" s="237" t="s">
        <v>702</v>
      </c>
      <c r="E4046" s="237">
        <v>650000</v>
      </c>
      <c r="F4046" s="237" t="s">
        <v>6868</v>
      </c>
      <c r="G4046" s="237" t="s">
        <v>22</v>
      </c>
      <c r="H4046" s="237">
        <v>3</v>
      </c>
      <c r="I4046" s="237" t="s">
        <v>6869</v>
      </c>
      <c r="J4046" s="237" t="s">
        <v>6931</v>
      </c>
      <c r="K4046" s="237" t="s">
        <v>6932</v>
      </c>
      <c r="L4046" s="238">
        <v>44686</v>
      </c>
      <c r="M4046" s="237" t="s">
        <v>887</v>
      </c>
    </row>
    <row r="4047" spans="1:13" x14ac:dyDescent="0.35">
      <c r="A4047" s="239" t="s">
        <v>2790</v>
      </c>
      <c r="B4047" s="239" t="s">
        <v>2791</v>
      </c>
      <c r="C4047" s="239" t="s">
        <v>65</v>
      </c>
      <c r="D4047" s="239" t="s">
        <v>696</v>
      </c>
      <c r="E4047" s="239">
        <v>5629103</v>
      </c>
      <c r="F4047" s="239" t="s">
        <v>6915</v>
      </c>
      <c r="G4047" s="239" t="s">
        <v>25</v>
      </c>
      <c r="H4047" s="239">
        <v>2</v>
      </c>
      <c r="I4047" s="239" t="s">
        <v>6916</v>
      </c>
      <c r="J4047" s="239" t="s">
        <v>6933</v>
      </c>
      <c r="K4047" s="239" t="s">
        <v>6934</v>
      </c>
      <c r="L4047" s="240">
        <v>44686</v>
      </c>
      <c r="M4047" s="239" t="s">
        <v>887</v>
      </c>
    </row>
    <row r="4048" spans="1:13" x14ac:dyDescent="0.35">
      <c r="A4048" s="237" t="s">
        <v>2790</v>
      </c>
      <c r="B4048" s="237" t="s">
        <v>2791</v>
      </c>
      <c r="C4048" s="237" t="s">
        <v>65</v>
      </c>
      <c r="D4048" s="237" t="s">
        <v>706</v>
      </c>
      <c r="E4048" s="237">
        <v>150000</v>
      </c>
      <c r="F4048" s="237" t="s">
        <v>6868</v>
      </c>
      <c r="G4048" s="237" t="s">
        <v>22</v>
      </c>
      <c r="H4048" s="237">
        <v>3</v>
      </c>
      <c r="I4048" s="237" t="s">
        <v>6869</v>
      </c>
      <c r="J4048" s="237" t="s">
        <v>6935</v>
      </c>
      <c r="K4048" s="237" t="s">
        <v>6936</v>
      </c>
      <c r="L4048" s="238">
        <v>44686</v>
      </c>
      <c r="M4048" s="237" t="s">
        <v>887</v>
      </c>
    </row>
    <row r="4049" spans="1:13" x14ac:dyDescent="0.35">
      <c r="A4049" s="239" t="s">
        <v>2790</v>
      </c>
      <c r="B4049" s="239" t="s">
        <v>2791</v>
      </c>
      <c r="C4049" s="239" t="s">
        <v>65</v>
      </c>
      <c r="D4049" s="239" t="s">
        <v>698</v>
      </c>
      <c r="E4049" s="239">
        <v>650000</v>
      </c>
      <c r="F4049" s="239" t="s">
        <v>6868</v>
      </c>
      <c r="G4049" s="239" t="s">
        <v>22</v>
      </c>
      <c r="H4049" s="239">
        <v>3</v>
      </c>
      <c r="I4049" s="239" t="s">
        <v>6869</v>
      </c>
      <c r="J4049" s="239" t="s">
        <v>6931</v>
      </c>
      <c r="K4049" s="239" t="s">
        <v>6937</v>
      </c>
      <c r="L4049" s="240">
        <v>44686</v>
      </c>
      <c r="M4049" s="239" t="s">
        <v>887</v>
      </c>
    </row>
    <row r="4050" spans="1:13" x14ac:dyDescent="0.35">
      <c r="A4050" s="237" t="s">
        <v>2790</v>
      </c>
      <c r="B4050" s="237" t="s">
        <v>2791</v>
      </c>
      <c r="C4050" s="237" t="s">
        <v>65</v>
      </c>
      <c r="D4050" s="237" t="s">
        <v>24</v>
      </c>
      <c r="E4050" s="237">
        <v>3</v>
      </c>
      <c r="F4050" s="237" t="s">
        <v>6868</v>
      </c>
      <c r="G4050" s="237" t="s">
        <v>50</v>
      </c>
      <c r="H4050" s="237">
        <v>1</v>
      </c>
      <c r="I4050" s="237" t="s">
        <v>6869</v>
      </c>
      <c r="J4050" s="237" t="s">
        <v>6908</v>
      </c>
      <c r="K4050" s="237" t="s">
        <v>6938</v>
      </c>
      <c r="L4050" s="238">
        <v>44686</v>
      </c>
      <c r="M4050" s="237" t="s">
        <v>887</v>
      </c>
    </row>
    <row r="4051" spans="1:13" x14ac:dyDescent="0.35">
      <c r="A4051" s="239" t="s">
        <v>2547</v>
      </c>
      <c r="B4051" s="239" t="s">
        <v>2548</v>
      </c>
      <c r="C4051" s="239" t="s">
        <v>455</v>
      </c>
      <c r="D4051" s="239" t="s">
        <v>875</v>
      </c>
      <c r="E4051" s="239">
        <v>55529284</v>
      </c>
      <c r="F4051" s="239" t="s">
        <v>6939</v>
      </c>
      <c r="G4051" s="239" t="s">
        <v>25</v>
      </c>
      <c r="H4051" s="239">
        <v>2</v>
      </c>
      <c r="I4051" s="239" t="s">
        <v>6940</v>
      </c>
      <c r="J4051" s="239" t="s">
        <v>6941</v>
      </c>
      <c r="K4051" s="239" t="s">
        <v>6942</v>
      </c>
      <c r="L4051" s="240">
        <v>44690</v>
      </c>
      <c r="M4051" s="239" t="s">
        <v>887</v>
      </c>
    </row>
    <row r="4052" spans="1:13" x14ac:dyDescent="0.35">
      <c r="A4052" s="237" t="s">
        <v>2547</v>
      </c>
      <c r="B4052" s="237" t="s">
        <v>2548</v>
      </c>
      <c r="C4052" s="237" t="s">
        <v>455</v>
      </c>
      <c r="D4052" s="237" t="s">
        <v>242</v>
      </c>
      <c r="E4052" s="237">
        <v>379957</v>
      </c>
      <c r="F4052" s="237" t="s">
        <v>6943</v>
      </c>
      <c r="G4052" s="237" t="s">
        <v>50</v>
      </c>
      <c r="H4052" s="237">
        <v>1</v>
      </c>
      <c r="I4052" s="237" t="s">
        <v>6944</v>
      </c>
      <c r="J4052" s="237" t="s">
        <v>6945</v>
      </c>
      <c r="K4052" s="237" t="s">
        <v>6946</v>
      </c>
      <c r="L4052" s="238">
        <v>44690</v>
      </c>
      <c r="M4052" s="237" t="s">
        <v>887</v>
      </c>
    </row>
    <row r="4053" spans="1:13" x14ac:dyDescent="0.35">
      <c r="A4053" s="239" t="s">
        <v>2547</v>
      </c>
      <c r="B4053" s="239" t="s">
        <v>2548</v>
      </c>
      <c r="C4053" s="239" t="s">
        <v>455</v>
      </c>
      <c r="D4053" s="239" t="s">
        <v>784</v>
      </c>
      <c r="E4053" s="239">
        <v>43365535</v>
      </c>
      <c r="F4053" s="239" t="s">
        <v>4702</v>
      </c>
      <c r="G4053" s="239" t="s">
        <v>25</v>
      </c>
      <c r="H4053" s="239">
        <v>2</v>
      </c>
      <c r="I4053" s="239" t="s">
        <v>4703</v>
      </c>
      <c r="J4053" s="239" t="s">
        <v>6947</v>
      </c>
      <c r="K4053" s="239" t="s">
        <v>6948</v>
      </c>
      <c r="L4053" s="240">
        <v>44690</v>
      </c>
      <c r="M4053" s="239" t="s">
        <v>887</v>
      </c>
    </row>
    <row r="4054" spans="1:13" x14ac:dyDescent="0.35">
      <c r="A4054" s="237" t="s">
        <v>2547</v>
      </c>
      <c r="B4054" s="237" t="s">
        <v>2548</v>
      </c>
      <c r="C4054" s="237" t="s">
        <v>455</v>
      </c>
      <c r="D4054" s="237" t="s">
        <v>779</v>
      </c>
      <c r="E4054" s="237">
        <v>30428000</v>
      </c>
      <c r="F4054" s="237" t="s">
        <v>4702</v>
      </c>
      <c r="G4054" s="237" t="s">
        <v>25</v>
      </c>
      <c r="H4054" s="237">
        <v>2</v>
      </c>
      <c r="I4054" s="237" t="s">
        <v>4703</v>
      </c>
      <c r="J4054" s="237" t="s">
        <v>6949</v>
      </c>
      <c r="K4054" s="237" t="s">
        <v>6950</v>
      </c>
      <c r="L4054" s="238">
        <v>44690</v>
      </c>
      <c r="M4054" s="237" t="s">
        <v>887</v>
      </c>
    </row>
    <row r="4055" spans="1:13" x14ac:dyDescent="0.35">
      <c r="A4055" s="239" t="s">
        <v>2547</v>
      </c>
      <c r="B4055" s="239" t="s">
        <v>2548</v>
      </c>
      <c r="C4055" s="239" t="s">
        <v>455</v>
      </c>
      <c r="D4055" s="239" t="s">
        <v>682</v>
      </c>
      <c r="E4055" s="239">
        <v>490300</v>
      </c>
      <c r="F4055" s="239" t="s">
        <v>6951</v>
      </c>
      <c r="G4055" s="239" t="s">
        <v>25</v>
      </c>
      <c r="H4055" s="239">
        <v>2</v>
      </c>
      <c r="I4055" s="239" t="s">
        <v>6952</v>
      </c>
      <c r="J4055" s="239" t="s">
        <v>6953</v>
      </c>
      <c r="K4055" s="239" t="s">
        <v>6954</v>
      </c>
      <c r="L4055" s="240">
        <v>44690</v>
      </c>
      <c r="M4055" s="239" t="s">
        <v>887</v>
      </c>
    </row>
    <row r="4056" spans="1:13" x14ac:dyDescent="0.35">
      <c r="A4056" s="237" t="s">
        <v>2547</v>
      </c>
      <c r="B4056" s="237" t="s">
        <v>2548</v>
      </c>
      <c r="C4056" s="237" t="s">
        <v>455</v>
      </c>
      <c r="D4056" s="237" t="s">
        <v>702</v>
      </c>
      <c r="E4056" s="237">
        <v>9860000</v>
      </c>
      <c r="F4056" s="237" t="s">
        <v>4702</v>
      </c>
      <c r="G4056" s="237" t="s">
        <v>25</v>
      </c>
      <c r="H4056" s="237">
        <v>2</v>
      </c>
      <c r="I4056" s="237" t="s">
        <v>4703</v>
      </c>
      <c r="J4056" s="237" t="s">
        <v>6955</v>
      </c>
      <c r="K4056" s="237" t="s">
        <v>6956</v>
      </c>
      <c r="L4056" s="238">
        <v>44690</v>
      </c>
      <c r="M4056" s="237" t="s">
        <v>887</v>
      </c>
    </row>
    <row r="4057" spans="1:13" x14ac:dyDescent="0.35">
      <c r="A4057" s="239" t="s">
        <v>2547</v>
      </c>
      <c r="B4057" s="239" t="s">
        <v>2548</v>
      </c>
      <c r="C4057" s="239" t="s">
        <v>455</v>
      </c>
      <c r="D4057" s="239" t="s">
        <v>696</v>
      </c>
      <c r="E4057" s="239">
        <v>12937535</v>
      </c>
      <c r="F4057" s="239" t="s">
        <v>4702</v>
      </c>
      <c r="G4057" s="239" t="s">
        <v>25</v>
      </c>
      <c r="H4057" s="239">
        <v>2</v>
      </c>
      <c r="I4057" s="239" t="s">
        <v>4703</v>
      </c>
      <c r="J4057" s="239" t="s">
        <v>6957</v>
      </c>
      <c r="K4057" s="239" t="s">
        <v>6958</v>
      </c>
      <c r="L4057" s="240">
        <v>44690</v>
      </c>
      <c r="M4057" s="239" t="s">
        <v>887</v>
      </c>
    </row>
    <row r="4058" spans="1:13" x14ac:dyDescent="0.35">
      <c r="A4058" s="237" t="s">
        <v>2547</v>
      </c>
      <c r="B4058" s="237" t="s">
        <v>2548</v>
      </c>
      <c r="C4058" s="237" t="s">
        <v>455</v>
      </c>
      <c r="D4058" s="237" t="s">
        <v>706</v>
      </c>
      <c r="E4058" s="237">
        <v>20568000</v>
      </c>
      <c r="F4058" s="237" t="s">
        <v>4702</v>
      </c>
      <c r="G4058" s="237" t="s">
        <v>25</v>
      </c>
      <c r="H4058" s="237">
        <v>2</v>
      </c>
      <c r="I4058" s="237" t="s">
        <v>4703</v>
      </c>
      <c r="J4058" s="237" t="s">
        <v>6959</v>
      </c>
      <c r="K4058" s="237" t="s">
        <v>6960</v>
      </c>
      <c r="L4058" s="238">
        <v>44690</v>
      </c>
      <c r="M4058" s="237" t="s">
        <v>887</v>
      </c>
    </row>
    <row r="4059" spans="1:13" x14ac:dyDescent="0.35">
      <c r="A4059" s="239" t="s">
        <v>2547</v>
      </c>
      <c r="B4059" s="239" t="s">
        <v>2548</v>
      </c>
      <c r="C4059" s="239" t="s">
        <v>455</v>
      </c>
      <c r="D4059" s="239" t="s">
        <v>698</v>
      </c>
      <c r="E4059" s="239">
        <v>2030000</v>
      </c>
      <c r="F4059" s="239" t="s">
        <v>4702</v>
      </c>
      <c r="G4059" s="239" t="s">
        <v>25</v>
      </c>
      <c r="H4059" s="239">
        <v>2</v>
      </c>
      <c r="I4059" s="239" t="s">
        <v>4703</v>
      </c>
      <c r="J4059" s="239" t="s">
        <v>6961</v>
      </c>
      <c r="K4059" s="239" t="s">
        <v>6962</v>
      </c>
      <c r="L4059" s="240">
        <v>44690</v>
      </c>
      <c r="M4059" s="239" t="s">
        <v>887</v>
      </c>
    </row>
    <row r="4060" spans="1:13" x14ac:dyDescent="0.35">
      <c r="A4060" s="237" t="s">
        <v>2547</v>
      </c>
      <c r="B4060" s="237" t="s">
        <v>2548</v>
      </c>
      <c r="C4060" s="237" t="s">
        <v>455</v>
      </c>
      <c r="D4060" s="237" t="s">
        <v>704</v>
      </c>
      <c r="E4060" s="237">
        <v>5519000</v>
      </c>
      <c r="F4060" s="237" t="s">
        <v>4702</v>
      </c>
      <c r="G4060" s="237" t="s">
        <v>25</v>
      </c>
      <c r="H4060" s="237">
        <v>2</v>
      </c>
      <c r="I4060" s="237" t="s">
        <v>4703</v>
      </c>
      <c r="J4060" s="237" t="s">
        <v>6963</v>
      </c>
      <c r="K4060" s="237" t="s">
        <v>6964</v>
      </c>
      <c r="L4060" s="238">
        <v>44690</v>
      </c>
      <c r="M4060" s="237" t="s">
        <v>887</v>
      </c>
    </row>
    <row r="4061" spans="1:13" x14ac:dyDescent="0.35">
      <c r="A4061" s="239" t="s">
        <v>2547</v>
      </c>
      <c r="B4061" s="239" t="s">
        <v>2548</v>
      </c>
      <c r="C4061" s="239" t="s">
        <v>455</v>
      </c>
      <c r="D4061" s="239" t="s">
        <v>692</v>
      </c>
      <c r="E4061" s="239">
        <v>2311000</v>
      </c>
      <c r="F4061" s="239" t="s">
        <v>4702</v>
      </c>
      <c r="G4061" s="239" t="s">
        <v>25</v>
      </c>
      <c r="H4061" s="239">
        <v>2</v>
      </c>
      <c r="I4061" s="239" t="s">
        <v>4703</v>
      </c>
      <c r="J4061" s="239" t="s">
        <v>6965</v>
      </c>
      <c r="K4061" s="239" t="s">
        <v>6966</v>
      </c>
      <c r="L4061" s="240">
        <v>44690</v>
      </c>
      <c r="M4061" s="239" t="s">
        <v>887</v>
      </c>
    </row>
    <row r="4062" spans="1:13" x14ac:dyDescent="0.35">
      <c r="A4062" s="237" t="s">
        <v>461</v>
      </c>
      <c r="B4062" s="237" t="s">
        <v>462</v>
      </c>
      <c r="C4062" s="237" t="s">
        <v>455</v>
      </c>
      <c r="D4062" s="237" t="s">
        <v>875</v>
      </c>
      <c r="E4062" s="237">
        <v>55529284</v>
      </c>
      <c r="F4062" s="237" t="s">
        <v>6967</v>
      </c>
      <c r="G4062" s="237" t="s">
        <v>25</v>
      </c>
      <c r="H4062" s="237">
        <v>2</v>
      </c>
      <c r="I4062" s="237" t="s">
        <v>6940</v>
      </c>
      <c r="J4062" s="237" t="s">
        <v>6968</v>
      </c>
      <c r="K4062" s="237" t="s">
        <v>6969</v>
      </c>
      <c r="L4062" s="238">
        <v>44690</v>
      </c>
      <c r="M4062" s="237" t="s">
        <v>887</v>
      </c>
    </row>
    <row r="4063" spans="1:13" x14ac:dyDescent="0.35">
      <c r="A4063" s="239" t="s">
        <v>461</v>
      </c>
      <c r="B4063" s="239" t="s">
        <v>462</v>
      </c>
      <c r="C4063" s="239" t="s">
        <v>455</v>
      </c>
      <c r="D4063" s="239" t="s">
        <v>682</v>
      </c>
      <c r="E4063" s="239">
        <v>108773</v>
      </c>
      <c r="F4063" s="239" t="s">
        <v>6970</v>
      </c>
      <c r="G4063" s="239" t="s">
        <v>25</v>
      </c>
      <c r="H4063" s="239">
        <v>2</v>
      </c>
      <c r="I4063" s="239" t="s">
        <v>6971</v>
      </c>
      <c r="J4063" s="239" t="s">
        <v>6972</v>
      </c>
      <c r="K4063" s="239" t="s">
        <v>6973</v>
      </c>
      <c r="L4063" s="240">
        <v>44690</v>
      </c>
      <c r="M4063" s="239" t="s">
        <v>887</v>
      </c>
    </row>
    <row r="4064" spans="1:13" x14ac:dyDescent="0.35">
      <c r="A4064" s="237" t="s">
        <v>453</v>
      </c>
      <c r="B4064" s="237" t="s">
        <v>454</v>
      </c>
      <c r="C4064" s="237" t="s">
        <v>455</v>
      </c>
      <c r="D4064" s="237" t="s">
        <v>242</v>
      </c>
      <c r="E4064" s="237">
        <v>40755</v>
      </c>
      <c r="F4064" s="237" t="s">
        <v>6974</v>
      </c>
      <c r="G4064" s="237" t="s">
        <v>50</v>
      </c>
      <c r="H4064" s="237">
        <v>1</v>
      </c>
      <c r="I4064" s="237" t="s">
        <v>6975</v>
      </c>
      <c r="J4064" s="237" t="s">
        <v>6976</v>
      </c>
      <c r="K4064" s="237" t="s">
        <v>6977</v>
      </c>
      <c r="L4064" s="238">
        <v>44690</v>
      </c>
      <c r="M4064" s="237" t="s">
        <v>887</v>
      </c>
    </row>
    <row r="4065" spans="1:13" x14ac:dyDescent="0.35">
      <c r="A4065" s="239" t="s">
        <v>453</v>
      </c>
      <c r="B4065" s="239" t="s">
        <v>454</v>
      </c>
      <c r="C4065" s="239" t="s">
        <v>455</v>
      </c>
      <c r="D4065" s="239" t="s">
        <v>682</v>
      </c>
      <c r="E4065" s="239">
        <v>1237785</v>
      </c>
      <c r="F4065" s="239" t="s">
        <v>6978</v>
      </c>
      <c r="G4065" s="239" t="s">
        <v>25</v>
      </c>
      <c r="H4065" s="239">
        <v>2</v>
      </c>
      <c r="I4065" s="239" t="s">
        <v>6979</v>
      </c>
      <c r="J4065" s="239" t="s">
        <v>6980</v>
      </c>
      <c r="K4065" s="239" t="s">
        <v>6981</v>
      </c>
      <c r="L4065" s="240">
        <v>44690</v>
      </c>
      <c r="M4065" s="239" t="s">
        <v>887</v>
      </c>
    </row>
    <row r="4066" spans="1:13" x14ac:dyDescent="0.35">
      <c r="A4066" s="237" t="s">
        <v>1555</v>
      </c>
      <c r="B4066" s="237" t="s">
        <v>1556</v>
      </c>
      <c r="C4066" s="237" t="s">
        <v>455</v>
      </c>
      <c r="D4066" s="237" t="s">
        <v>875</v>
      </c>
      <c r="E4066" s="237">
        <v>55529284</v>
      </c>
      <c r="F4066" s="237" t="s">
        <v>6967</v>
      </c>
      <c r="G4066" s="237" t="s">
        <v>25</v>
      </c>
      <c r="H4066" s="237">
        <v>2</v>
      </c>
      <c r="I4066" s="237" t="s">
        <v>6940</v>
      </c>
      <c r="J4066" s="237" t="s">
        <v>6941</v>
      </c>
      <c r="K4066" s="237" t="s">
        <v>6982</v>
      </c>
      <c r="L4066" s="238">
        <v>44690</v>
      </c>
      <c r="M4066" s="237" t="s">
        <v>887</v>
      </c>
    </row>
    <row r="4067" spans="1:13" x14ac:dyDescent="0.35">
      <c r="A4067" s="239" t="s">
        <v>1555</v>
      </c>
      <c r="B4067" s="239" t="s">
        <v>1556</v>
      </c>
      <c r="C4067" s="239" t="s">
        <v>455</v>
      </c>
      <c r="D4067" s="239" t="s">
        <v>242</v>
      </c>
      <c r="E4067" s="239">
        <v>661578</v>
      </c>
      <c r="F4067" s="239" t="s">
        <v>6983</v>
      </c>
      <c r="G4067" s="239" t="s">
        <v>50</v>
      </c>
      <c r="H4067" s="239">
        <v>1</v>
      </c>
      <c r="I4067" s="239" t="s">
        <v>6984</v>
      </c>
      <c r="J4067" s="239" t="s">
        <v>6985</v>
      </c>
      <c r="K4067" s="239" t="s">
        <v>6986</v>
      </c>
      <c r="L4067" s="240">
        <v>44690</v>
      </c>
      <c r="M4067" s="239" t="s">
        <v>887</v>
      </c>
    </row>
    <row r="4068" spans="1:13" x14ac:dyDescent="0.35">
      <c r="A4068" s="237" t="s">
        <v>1555</v>
      </c>
      <c r="B4068" s="237" t="s">
        <v>1556</v>
      </c>
      <c r="C4068" s="237" t="s">
        <v>455</v>
      </c>
      <c r="D4068" s="237" t="s">
        <v>784</v>
      </c>
      <c r="E4068" s="237">
        <v>55482313</v>
      </c>
      <c r="F4068" s="237" t="s">
        <v>6987</v>
      </c>
      <c r="G4068" s="237" t="s">
        <v>25</v>
      </c>
      <c r="H4068" s="237">
        <v>2</v>
      </c>
      <c r="I4068" s="237" t="s">
        <v>6988</v>
      </c>
      <c r="J4068" s="237" t="s">
        <v>6989</v>
      </c>
      <c r="K4068" s="237" t="s">
        <v>6990</v>
      </c>
      <c r="L4068" s="238">
        <v>44690</v>
      </c>
      <c r="M4068" s="237" t="s">
        <v>887</v>
      </c>
    </row>
    <row r="4069" spans="1:13" x14ac:dyDescent="0.35">
      <c r="A4069" s="239" t="s">
        <v>1555</v>
      </c>
      <c r="B4069" s="239" t="s">
        <v>1556</v>
      </c>
      <c r="C4069" s="239" t="s">
        <v>455</v>
      </c>
      <c r="D4069" s="239" t="s">
        <v>779</v>
      </c>
      <c r="E4069" s="239">
        <v>34974335</v>
      </c>
      <c r="F4069" s="239" t="s">
        <v>4702</v>
      </c>
      <c r="G4069" s="239" t="s">
        <v>25</v>
      </c>
      <c r="H4069" s="239">
        <v>2</v>
      </c>
      <c r="I4069" s="239" t="s">
        <v>4703</v>
      </c>
      <c r="J4069" s="239" t="s">
        <v>6991</v>
      </c>
      <c r="K4069" s="239" t="s">
        <v>6992</v>
      </c>
      <c r="L4069" s="240">
        <v>44690</v>
      </c>
      <c r="M4069" s="239" t="s">
        <v>887</v>
      </c>
    </row>
    <row r="4070" spans="1:13" x14ac:dyDescent="0.35">
      <c r="A4070" s="237" t="s">
        <v>1555</v>
      </c>
      <c r="B4070" s="237" t="s">
        <v>1556</v>
      </c>
      <c r="C4070" s="237" t="s">
        <v>455</v>
      </c>
      <c r="D4070" s="237" t="s">
        <v>682</v>
      </c>
      <c r="E4070" s="237">
        <v>1836858</v>
      </c>
      <c r="F4070" s="237" t="s">
        <v>6993</v>
      </c>
      <c r="G4070" s="237" t="s">
        <v>25</v>
      </c>
      <c r="H4070" s="237">
        <v>2</v>
      </c>
      <c r="I4070" s="237" t="s">
        <v>6994</v>
      </c>
      <c r="J4070" s="237" t="s">
        <v>6995</v>
      </c>
      <c r="K4070" s="237" t="s">
        <v>6996</v>
      </c>
      <c r="L4070" s="238">
        <v>44690</v>
      </c>
      <c r="M4070" s="237" t="s">
        <v>887</v>
      </c>
    </row>
    <row r="4071" spans="1:13" x14ac:dyDescent="0.35">
      <c r="A4071" s="239" t="s">
        <v>1555</v>
      </c>
      <c r="B4071" s="239" t="s">
        <v>1556</v>
      </c>
      <c r="C4071" s="239" t="s">
        <v>455</v>
      </c>
      <c r="D4071" s="239" t="s">
        <v>702</v>
      </c>
      <c r="E4071" s="239">
        <v>14406335</v>
      </c>
      <c r="F4071" s="239" t="s">
        <v>6997</v>
      </c>
      <c r="G4071" s="239" t="s">
        <v>25</v>
      </c>
      <c r="H4071" s="239">
        <v>2</v>
      </c>
      <c r="I4071" s="239" t="s">
        <v>6998</v>
      </c>
      <c r="J4071" s="239" t="s">
        <v>6999</v>
      </c>
      <c r="K4071" s="239" t="s">
        <v>7000</v>
      </c>
      <c r="L4071" s="240">
        <v>44690</v>
      </c>
      <c r="M4071" s="239" t="s">
        <v>887</v>
      </c>
    </row>
    <row r="4072" spans="1:13" x14ac:dyDescent="0.35">
      <c r="A4072" s="237" t="s">
        <v>1555</v>
      </c>
      <c r="B4072" s="237" t="s">
        <v>1556</v>
      </c>
      <c r="C4072" s="237" t="s">
        <v>455</v>
      </c>
      <c r="D4072" s="237" t="s">
        <v>696</v>
      </c>
      <c r="E4072" s="237">
        <v>20507978</v>
      </c>
      <c r="F4072" s="237" t="s">
        <v>4702</v>
      </c>
      <c r="G4072" s="237" t="s">
        <v>25</v>
      </c>
      <c r="H4072" s="237">
        <v>2</v>
      </c>
      <c r="I4072" s="237" t="s">
        <v>4703</v>
      </c>
      <c r="J4072" s="237" t="s">
        <v>7001</v>
      </c>
      <c r="K4072" s="237" t="s">
        <v>7002</v>
      </c>
      <c r="L4072" s="238">
        <v>44690</v>
      </c>
      <c r="M4072" s="237" t="s">
        <v>887</v>
      </c>
    </row>
    <row r="4073" spans="1:13" x14ac:dyDescent="0.35">
      <c r="A4073" s="239" t="s">
        <v>1555</v>
      </c>
      <c r="B4073" s="239" t="s">
        <v>1556</v>
      </c>
      <c r="C4073" s="239" t="s">
        <v>455</v>
      </c>
      <c r="D4073" s="239" t="s">
        <v>706</v>
      </c>
      <c r="E4073" s="239">
        <v>20568000</v>
      </c>
      <c r="F4073" s="239" t="s">
        <v>7003</v>
      </c>
      <c r="G4073" s="239" t="s">
        <v>25</v>
      </c>
      <c r="H4073" s="239">
        <v>2</v>
      </c>
      <c r="I4073" s="239" t="s">
        <v>4703</v>
      </c>
      <c r="J4073" s="239" t="s">
        <v>7004</v>
      </c>
      <c r="K4073" s="239" t="s">
        <v>7005</v>
      </c>
      <c r="L4073" s="240">
        <v>44690</v>
      </c>
      <c r="M4073" s="239" t="s">
        <v>887</v>
      </c>
    </row>
    <row r="4074" spans="1:13" x14ac:dyDescent="0.35">
      <c r="A4074" s="237" t="s">
        <v>1555</v>
      </c>
      <c r="B4074" s="237" t="s">
        <v>1556</v>
      </c>
      <c r="C4074" s="237" t="s">
        <v>455</v>
      </c>
      <c r="D4074" s="237" t="s">
        <v>698</v>
      </c>
      <c r="E4074" s="237">
        <v>2807000</v>
      </c>
      <c r="F4074" s="237" t="s">
        <v>4702</v>
      </c>
      <c r="G4074" s="237" t="s">
        <v>25</v>
      </c>
      <c r="H4074" s="237">
        <v>2</v>
      </c>
      <c r="I4074" s="237" t="s">
        <v>4703</v>
      </c>
      <c r="J4074" s="237" t="s">
        <v>7006</v>
      </c>
      <c r="K4074" s="237" t="s">
        <v>7007</v>
      </c>
      <c r="L4074" s="238">
        <v>44690</v>
      </c>
      <c r="M4074" s="237" t="s">
        <v>887</v>
      </c>
    </row>
    <row r="4075" spans="1:13" x14ac:dyDescent="0.35">
      <c r="A4075" s="239" t="s">
        <v>1555</v>
      </c>
      <c r="B4075" s="239" t="s">
        <v>1556</v>
      </c>
      <c r="C4075" s="239" t="s">
        <v>455</v>
      </c>
      <c r="D4075" s="239" t="s">
        <v>704</v>
      </c>
      <c r="E4075" s="239">
        <v>9137335</v>
      </c>
      <c r="F4075" s="239" t="s">
        <v>6997</v>
      </c>
      <c r="G4075" s="239" t="s">
        <v>25</v>
      </c>
      <c r="H4075" s="239">
        <v>2</v>
      </c>
      <c r="I4075" s="239" t="s">
        <v>6998</v>
      </c>
      <c r="J4075" s="239" t="s">
        <v>7008</v>
      </c>
      <c r="K4075" s="239" t="s">
        <v>7009</v>
      </c>
      <c r="L4075" s="240">
        <v>44690</v>
      </c>
      <c r="M4075" s="239" t="s">
        <v>887</v>
      </c>
    </row>
    <row r="4076" spans="1:13" x14ac:dyDescent="0.35">
      <c r="A4076" s="237" t="s">
        <v>1555</v>
      </c>
      <c r="B4076" s="237" t="s">
        <v>1556</v>
      </c>
      <c r="C4076" s="237" t="s">
        <v>455</v>
      </c>
      <c r="D4076" s="237" t="s">
        <v>692</v>
      </c>
      <c r="E4076" s="237">
        <v>2462000</v>
      </c>
      <c r="F4076" s="237" t="s">
        <v>4702</v>
      </c>
      <c r="G4076" s="237" t="s">
        <v>25</v>
      </c>
      <c r="H4076" s="237">
        <v>2</v>
      </c>
      <c r="I4076" s="237" t="s">
        <v>4703</v>
      </c>
      <c r="J4076" s="237" t="s">
        <v>7010</v>
      </c>
      <c r="K4076" s="237" t="s">
        <v>7011</v>
      </c>
      <c r="L4076" s="238">
        <v>44690</v>
      </c>
      <c r="M4076" s="237" t="s">
        <v>887</v>
      </c>
    </row>
    <row r="4077" spans="1:13" x14ac:dyDescent="0.35">
      <c r="A4077" s="239" t="s">
        <v>525</v>
      </c>
      <c r="B4077" s="239" t="s">
        <v>526</v>
      </c>
      <c r="C4077" s="239" t="s">
        <v>517</v>
      </c>
      <c r="D4077" s="239" t="s">
        <v>875</v>
      </c>
      <c r="E4077" s="239">
        <v>44035646</v>
      </c>
      <c r="F4077" s="239" t="s">
        <v>7012</v>
      </c>
      <c r="G4077" s="239" t="s">
        <v>25</v>
      </c>
      <c r="H4077" s="239">
        <v>2</v>
      </c>
      <c r="I4077" s="239" t="s">
        <v>7013</v>
      </c>
      <c r="J4077" s="239" t="s">
        <v>7014</v>
      </c>
      <c r="K4077" s="239" t="s">
        <v>7015</v>
      </c>
      <c r="L4077" s="240">
        <v>44696</v>
      </c>
      <c r="M4077" s="239" t="s">
        <v>887</v>
      </c>
    </row>
    <row r="4078" spans="1:13" x14ac:dyDescent="0.35">
      <c r="A4078" s="237" t="s">
        <v>525</v>
      </c>
      <c r="B4078" s="237" t="s">
        <v>526</v>
      </c>
      <c r="C4078" s="237" t="s">
        <v>517</v>
      </c>
      <c r="D4078" s="237" t="s">
        <v>242</v>
      </c>
      <c r="E4078" s="237">
        <v>159000</v>
      </c>
      <c r="F4078" s="237" t="s">
        <v>7016</v>
      </c>
      <c r="G4078" s="237" t="s">
        <v>25</v>
      </c>
      <c r="H4078" s="237">
        <v>2</v>
      </c>
      <c r="I4078" s="237" t="s">
        <v>7017</v>
      </c>
      <c r="J4078" s="237" t="s">
        <v>7018</v>
      </c>
      <c r="K4078" s="237" t="s">
        <v>7019</v>
      </c>
      <c r="L4078" s="238">
        <v>44696</v>
      </c>
      <c r="M4078" s="237" t="s">
        <v>887</v>
      </c>
    </row>
    <row r="4079" spans="1:13" x14ac:dyDescent="0.35">
      <c r="A4079" s="239" t="s">
        <v>525</v>
      </c>
      <c r="B4079" s="239" t="s">
        <v>526</v>
      </c>
      <c r="C4079" s="239" t="s">
        <v>517</v>
      </c>
      <c r="D4079" s="239" t="s">
        <v>784</v>
      </c>
      <c r="E4079" s="239">
        <v>222749</v>
      </c>
      <c r="F4079" s="239" t="s">
        <v>7020</v>
      </c>
      <c r="G4079" s="239" t="s">
        <v>25</v>
      </c>
      <c r="H4079" s="239">
        <v>2</v>
      </c>
      <c r="I4079" s="239" t="s">
        <v>7021</v>
      </c>
      <c r="J4079" s="239" t="s">
        <v>7022</v>
      </c>
      <c r="K4079" s="239" t="s">
        <v>7023</v>
      </c>
      <c r="L4079" s="240">
        <v>44696</v>
      </c>
      <c r="M4079" s="239" t="s">
        <v>887</v>
      </c>
    </row>
    <row r="4080" spans="1:13" x14ac:dyDescent="0.35">
      <c r="A4080" s="237" t="s">
        <v>525</v>
      </c>
      <c r="B4080" s="237" t="s">
        <v>526</v>
      </c>
      <c r="C4080" s="237" t="s">
        <v>517</v>
      </c>
      <c r="D4080" s="237" t="s">
        <v>779</v>
      </c>
      <c r="E4080" s="237">
        <v>173600</v>
      </c>
      <c r="F4080" s="237" t="s">
        <v>7024</v>
      </c>
      <c r="G4080" s="237" t="s">
        <v>25</v>
      </c>
      <c r="H4080" s="237">
        <v>2</v>
      </c>
      <c r="I4080" s="237" t="s">
        <v>7025</v>
      </c>
      <c r="J4080" s="237" t="s">
        <v>7026</v>
      </c>
      <c r="K4080" s="237" t="s">
        <v>7027</v>
      </c>
      <c r="L4080" s="238">
        <v>44696</v>
      </c>
      <c r="M4080" s="237" t="s">
        <v>887</v>
      </c>
    </row>
    <row r="4081" spans="1:13" x14ac:dyDescent="0.35">
      <c r="A4081" s="239" t="s">
        <v>525</v>
      </c>
      <c r="B4081" s="239" t="s">
        <v>526</v>
      </c>
      <c r="C4081" s="239" t="s">
        <v>517</v>
      </c>
      <c r="D4081" s="239" t="s">
        <v>682</v>
      </c>
      <c r="E4081" s="239">
        <v>173600</v>
      </c>
      <c r="F4081" s="239" t="s">
        <v>7024</v>
      </c>
      <c r="G4081" s="239" t="s">
        <v>25</v>
      </c>
      <c r="H4081" s="239">
        <v>2</v>
      </c>
      <c r="I4081" s="239" t="s">
        <v>7025</v>
      </c>
      <c r="J4081" s="239" t="s">
        <v>7026</v>
      </c>
      <c r="K4081" s="239" t="s">
        <v>7028</v>
      </c>
      <c r="L4081" s="240">
        <v>44696</v>
      </c>
      <c r="M4081" s="239" t="s">
        <v>887</v>
      </c>
    </row>
    <row r="4082" spans="1:13" x14ac:dyDescent="0.35">
      <c r="A4082" s="237" t="s">
        <v>525</v>
      </c>
      <c r="B4082" s="237" t="s">
        <v>526</v>
      </c>
      <c r="C4082" s="237" t="s">
        <v>517</v>
      </c>
      <c r="D4082" s="237" t="s">
        <v>57</v>
      </c>
      <c r="E4082" s="237">
        <v>1</v>
      </c>
      <c r="F4082" s="237" t="s">
        <v>7029</v>
      </c>
      <c r="G4082" s="237" t="s">
        <v>25</v>
      </c>
      <c r="H4082" s="237">
        <v>2</v>
      </c>
      <c r="I4082" s="237" t="s">
        <v>6038</v>
      </c>
      <c r="J4082" s="237" t="s">
        <v>7030</v>
      </c>
      <c r="K4082" s="237" t="s">
        <v>7031</v>
      </c>
      <c r="L4082" s="238">
        <v>44696</v>
      </c>
      <c r="M4082" s="237" t="s">
        <v>887</v>
      </c>
    </row>
    <row r="4083" spans="1:13" x14ac:dyDescent="0.35">
      <c r="A4083" s="239" t="s">
        <v>525</v>
      </c>
      <c r="B4083" s="239" t="s">
        <v>526</v>
      </c>
      <c r="C4083" s="239" t="s">
        <v>517</v>
      </c>
      <c r="D4083" s="239" t="s">
        <v>55</v>
      </c>
      <c r="E4083" s="239">
        <v>152</v>
      </c>
      <c r="F4083" s="239" t="s">
        <v>7032</v>
      </c>
      <c r="G4083" s="239" t="s">
        <v>25</v>
      </c>
      <c r="H4083" s="239">
        <v>2</v>
      </c>
      <c r="I4083" s="239" t="s">
        <v>7033</v>
      </c>
      <c r="J4083" s="239" t="s">
        <v>7034</v>
      </c>
      <c r="K4083" s="239" t="s">
        <v>7035</v>
      </c>
      <c r="L4083" s="240">
        <v>44696</v>
      </c>
      <c r="M4083" s="239" t="s">
        <v>887</v>
      </c>
    </row>
    <row r="4084" spans="1:13" x14ac:dyDescent="0.35">
      <c r="A4084" s="237" t="s">
        <v>525</v>
      </c>
      <c r="B4084" s="237" t="s">
        <v>526</v>
      </c>
      <c r="C4084" s="237" t="s">
        <v>517</v>
      </c>
      <c r="D4084" s="237" t="s">
        <v>702</v>
      </c>
      <c r="E4084" s="237">
        <v>90000</v>
      </c>
      <c r="F4084" s="237" t="s">
        <v>7036</v>
      </c>
      <c r="G4084" s="237" t="s">
        <v>22</v>
      </c>
      <c r="H4084" s="237">
        <v>3</v>
      </c>
      <c r="I4084" s="237" t="s">
        <v>7037</v>
      </c>
      <c r="J4084" s="237" t="s">
        <v>7038</v>
      </c>
      <c r="K4084" s="237" t="s">
        <v>7039</v>
      </c>
      <c r="L4084" s="238">
        <v>44696</v>
      </c>
      <c r="M4084" s="237" t="s">
        <v>887</v>
      </c>
    </row>
    <row r="4085" spans="1:13" x14ac:dyDescent="0.35">
      <c r="A4085" s="239" t="s">
        <v>525</v>
      </c>
      <c r="B4085" s="239" t="s">
        <v>526</v>
      </c>
      <c r="C4085" s="239" t="s">
        <v>517</v>
      </c>
      <c r="D4085" s="239" t="s">
        <v>696</v>
      </c>
      <c r="E4085" s="239">
        <v>49149</v>
      </c>
      <c r="F4085" s="239" t="s">
        <v>7036</v>
      </c>
      <c r="G4085" s="239" t="s">
        <v>22</v>
      </c>
      <c r="H4085" s="239">
        <v>3</v>
      </c>
      <c r="I4085" s="239" t="s">
        <v>7037</v>
      </c>
      <c r="J4085" s="239" t="s">
        <v>7038</v>
      </c>
      <c r="K4085" s="239" t="s">
        <v>7040</v>
      </c>
      <c r="L4085" s="240">
        <v>44696</v>
      </c>
      <c r="M4085" s="239" t="s">
        <v>887</v>
      </c>
    </row>
    <row r="4086" spans="1:13" x14ac:dyDescent="0.35">
      <c r="A4086" s="237" t="s">
        <v>525</v>
      </c>
      <c r="B4086" s="237" t="s">
        <v>526</v>
      </c>
      <c r="C4086" s="237" t="s">
        <v>517</v>
      </c>
      <c r="D4086" s="237" t="s">
        <v>706</v>
      </c>
      <c r="E4086" s="237">
        <v>83600</v>
      </c>
      <c r="F4086" s="237" t="s">
        <v>7036</v>
      </c>
      <c r="G4086" s="237" t="s">
        <v>22</v>
      </c>
      <c r="H4086" s="237">
        <v>3</v>
      </c>
      <c r="I4086" s="237" t="s">
        <v>7037</v>
      </c>
      <c r="J4086" s="237" t="s">
        <v>7038</v>
      </c>
      <c r="K4086" s="237" t="s">
        <v>7041</v>
      </c>
      <c r="L4086" s="238">
        <v>44696</v>
      </c>
      <c r="M4086" s="237" t="s">
        <v>887</v>
      </c>
    </row>
    <row r="4087" spans="1:13" x14ac:dyDescent="0.35">
      <c r="A4087" s="239" t="s">
        <v>525</v>
      </c>
      <c r="B4087" s="239" t="s">
        <v>526</v>
      </c>
      <c r="C4087" s="239" t="s">
        <v>517</v>
      </c>
      <c r="D4087" s="239" t="s">
        <v>698</v>
      </c>
      <c r="E4087" s="239">
        <v>90000</v>
      </c>
      <c r="F4087" s="239" t="s">
        <v>7036</v>
      </c>
      <c r="G4087" s="239" t="s">
        <v>22</v>
      </c>
      <c r="H4087" s="239">
        <v>3</v>
      </c>
      <c r="I4087" s="239" t="s">
        <v>7037</v>
      </c>
      <c r="J4087" s="239" t="s">
        <v>7038</v>
      </c>
      <c r="K4087" s="239" t="s">
        <v>7042</v>
      </c>
      <c r="L4087" s="240">
        <v>44696</v>
      </c>
      <c r="M4087" s="239" t="s">
        <v>887</v>
      </c>
    </row>
    <row r="4088" spans="1:13" x14ac:dyDescent="0.35">
      <c r="A4088" s="237" t="s">
        <v>525</v>
      </c>
      <c r="B4088" s="237" t="s">
        <v>526</v>
      </c>
      <c r="C4088" s="237" t="s">
        <v>517</v>
      </c>
      <c r="D4088" s="237" t="s">
        <v>704</v>
      </c>
      <c r="E4088" s="237">
        <v>0</v>
      </c>
      <c r="F4088" s="237" t="s">
        <v>7036</v>
      </c>
      <c r="G4088" s="237" t="s">
        <v>22</v>
      </c>
      <c r="H4088" s="237">
        <v>3</v>
      </c>
      <c r="I4088" s="237" t="s">
        <v>7037</v>
      </c>
      <c r="J4088" s="237" t="s">
        <v>7038</v>
      </c>
      <c r="K4088" s="237" t="s">
        <v>7043</v>
      </c>
      <c r="L4088" s="238">
        <v>44696</v>
      </c>
      <c r="M4088" s="237" t="s">
        <v>887</v>
      </c>
    </row>
    <row r="4089" spans="1:13" x14ac:dyDescent="0.35">
      <c r="A4089" s="239" t="s">
        <v>525</v>
      </c>
      <c r="B4089" s="239" t="s">
        <v>526</v>
      </c>
      <c r="C4089" s="239" t="s">
        <v>517</v>
      </c>
      <c r="D4089" s="239" t="s">
        <v>692</v>
      </c>
      <c r="E4089" s="239">
        <v>0</v>
      </c>
      <c r="F4089" s="239" t="s">
        <v>7036</v>
      </c>
      <c r="G4089" s="239" t="s">
        <v>22</v>
      </c>
      <c r="H4089" s="239">
        <v>3</v>
      </c>
      <c r="I4089" s="239" t="s">
        <v>7037</v>
      </c>
      <c r="J4089" s="239" t="s">
        <v>7038</v>
      </c>
      <c r="K4089" s="239" t="s">
        <v>7044</v>
      </c>
      <c r="L4089" s="240">
        <v>44696</v>
      </c>
      <c r="M4089" s="239" t="s">
        <v>887</v>
      </c>
    </row>
    <row r="4090" spans="1:13" x14ac:dyDescent="0.35">
      <c r="A4090" s="237" t="s">
        <v>525</v>
      </c>
      <c r="B4090" s="237" t="s">
        <v>526</v>
      </c>
      <c r="C4090" s="237" t="s">
        <v>517</v>
      </c>
      <c r="D4090" s="237" t="s">
        <v>24</v>
      </c>
      <c r="E4090" s="237">
        <v>1</v>
      </c>
      <c r="F4090" s="237" t="s">
        <v>7036</v>
      </c>
      <c r="G4090" s="237" t="s">
        <v>22</v>
      </c>
      <c r="H4090" s="237">
        <v>3</v>
      </c>
      <c r="I4090" s="237" t="s">
        <v>7037</v>
      </c>
      <c r="J4090" s="237" t="s">
        <v>7045</v>
      </c>
      <c r="K4090" s="237" t="s">
        <v>7046</v>
      </c>
      <c r="L4090" s="238">
        <v>44696</v>
      </c>
      <c r="M4090" s="237" t="s">
        <v>887</v>
      </c>
    </row>
    <row r="4091" spans="1:13" x14ac:dyDescent="0.35">
      <c r="A4091" s="239" t="s">
        <v>515</v>
      </c>
      <c r="B4091" s="239" t="s">
        <v>516</v>
      </c>
      <c r="C4091" s="239" t="s">
        <v>517</v>
      </c>
      <c r="D4091" s="239" t="s">
        <v>875</v>
      </c>
      <c r="E4091" s="239">
        <v>44035646</v>
      </c>
      <c r="F4091" s="239" t="s">
        <v>7012</v>
      </c>
      <c r="G4091" s="239" t="s">
        <v>25</v>
      </c>
      <c r="H4091" s="239">
        <v>2</v>
      </c>
      <c r="I4091" s="239" t="s">
        <v>7013</v>
      </c>
      <c r="J4091" s="239" t="s">
        <v>7014</v>
      </c>
      <c r="K4091" s="239" t="s">
        <v>7047</v>
      </c>
      <c r="L4091" s="240">
        <v>44696</v>
      </c>
      <c r="M4091" s="239" t="s">
        <v>887</v>
      </c>
    </row>
    <row r="4092" spans="1:13" x14ac:dyDescent="0.35">
      <c r="A4092" s="237" t="s">
        <v>515</v>
      </c>
      <c r="B4092" s="237" t="s">
        <v>516</v>
      </c>
      <c r="C4092" s="237" t="s">
        <v>517</v>
      </c>
      <c r="D4092" s="237" t="s">
        <v>242</v>
      </c>
      <c r="E4092" s="237">
        <v>2381000</v>
      </c>
      <c r="F4092" s="237" t="s">
        <v>7048</v>
      </c>
      <c r="G4092" s="237" t="s">
        <v>25</v>
      </c>
      <c r="H4092" s="237">
        <v>2</v>
      </c>
      <c r="I4092" s="237" t="s">
        <v>7049</v>
      </c>
      <c r="J4092" s="237" t="s">
        <v>7050</v>
      </c>
      <c r="K4092" s="237" t="s">
        <v>7051</v>
      </c>
      <c r="L4092" s="238">
        <v>44696</v>
      </c>
      <c r="M4092" s="237" t="s">
        <v>887</v>
      </c>
    </row>
    <row r="4093" spans="1:13" x14ac:dyDescent="0.35">
      <c r="A4093" s="239" t="s">
        <v>515</v>
      </c>
      <c r="B4093" s="239" t="s">
        <v>516</v>
      </c>
      <c r="C4093" s="239" t="s">
        <v>517</v>
      </c>
      <c r="D4093" s="239" t="s">
        <v>784</v>
      </c>
      <c r="E4093" s="239">
        <v>44035646</v>
      </c>
      <c r="F4093" s="239" t="s">
        <v>7012</v>
      </c>
      <c r="G4093" s="239" t="s">
        <v>25</v>
      </c>
      <c r="H4093" s="239">
        <v>2</v>
      </c>
      <c r="I4093" s="239" t="s">
        <v>7013</v>
      </c>
      <c r="J4093" s="239" t="s">
        <v>7052</v>
      </c>
      <c r="K4093" s="239" t="s">
        <v>7053</v>
      </c>
      <c r="L4093" s="240">
        <v>44696</v>
      </c>
      <c r="M4093" s="239" t="s">
        <v>887</v>
      </c>
    </row>
    <row r="4094" spans="1:13" x14ac:dyDescent="0.35">
      <c r="A4094" s="237" t="s">
        <v>515</v>
      </c>
      <c r="B4094" s="237" t="s">
        <v>516</v>
      </c>
      <c r="C4094" s="237" t="s">
        <v>517</v>
      </c>
      <c r="D4094" s="237" t="s">
        <v>779</v>
      </c>
      <c r="E4094" s="237" t="s">
        <v>17</v>
      </c>
      <c r="F4094" s="237" t="s">
        <v>7054</v>
      </c>
      <c r="G4094" s="237" t="s">
        <v>17</v>
      </c>
      <c r="H4094" s="237" t="s">
        <v>17</v>
      </c>
      <c r="I4094" s="237" t="s">
        <v>7055</v>
      </c>
      <c r="J4094" s="237" t="s">
        <v>7056</v>
      </c>
      <c r="K4094" s="237" t="s">
        <v>7057</v>
      </c>
      <c r="L4094" s="238">
        <v>44696</v>
      </c>
      <c r="M4094" s="237" t="s">
        <v>887</v>
      </c>
    </row>
    <row r="4095" spans="1:13" x14ac:dyDescent="0.35">
      <c r="A4095" s="239" t="s">
        <v>515</v>
      </c>
      <c r="B4095" s="239" t="s">
        <v>516</v>
      </c>
      <c r="C4095" s="239" t="s">
        <v>517</v>
      </c>
      <c r="D4095" s="239" t="s">
        <v>682</v>
      </c>
      <c r="E4095" s="239" t="s">
        <v>17</v>
      </c>
      <c r="F4095" s="239" t="s">
        <v>7054</v>
      </c>
      <c r="G4095" s="239" t="s">
        <v>17</v>
      </c>
      <c r="H4095" s="239" t="s">
        <v>17</v>
      </c>
      <c r="I4095" s="239" t="s">
        <v>7055</v>
      </c>
      <c r="J4095" s="239" t="s">
        <v>7056</v>
      </c>
      <c r="K4095" s="239" t="s">
        <v>7058</v>
      </c>
      <c r="L4095" s="240">
        <v>44696</v>
      </c>
      <c r="M4095" s="239" t="s">
        <v>887</v>
      </c>
    </row>
    <row r="4096" spans="1:13" x14ac:dyDescent="0.35">
      <c r="A4096" s="237" t="s">
        <v>515</v>
      </c>
      <c r="B4096" s="237" t="s">
        <v>516</v>
      </c>
      <c r="C4096" s="237" t="s">
        <v>517</v>
      </c>
      <c r="D4096" s="237" t="s">
        <v>57</v>
      </c>
      <c r="E4096" s="237">
        <v>151</v>
      </c>
      <c r="F4096" s="237" t="s">
        <v>7032</v>
      </c>
      <c r="G4096" s="237" t="s">
        <v>25</v>
      </c>
      <c r="H4096" s="237">
        <v>2</v>
      </c>
      <c r="I4096" s="237" t="s">
        <v>7033</v>
      </c>
      <c r="J4096" s="237" t="s">
        <v>7034</v>
      </c>
      <c r="K4096" s="237" t="s">
        <v>7059</v>
      </c>
      <c r="L4096" s="238">
        <v>44696</v>
      </c>
      <c r="M4096" s="237" t="s">
        <v>887</v>
      </c>
    </row>
    <row r="4097" spans="1:13" x14ac:dyDescent="0.35">
      <c r="A4097" s="239" t="s">
        <v>515</v>
      </c>
      <c r="B4097" s="239" t="s">
        <v>516</v>
      </c>
      <c r="C4097" s="239" t="s">
        <v>517</v>
      </c>
      <c r="D4097" s="239" t="s">
        <v>55</v>
      </c>
      <c r="E4097" s="239">
        <v>152</v>
      </c>
      <c r="F4097" s="239" t="s">
        <v>7032</v>
      </c>
      <c r="G4097" s="239" t="s">
        <v>25</v>
      </c>
      <c r="H4097" s="239">
        <v>2</v>
      </c>
      <c r="I4097" s="239" t="s">
        <v>7033</v>
      </c>
      <c r="J4097" s="239" t="s">
        <v>7060</v>
      </c>
      <c r="K4097" s="239" t="s">
        <v>7061</v>
      </c>
      <c r="L4097" s="240">
        <v>44696</v>
      </c>
      <c r="M4097" s="239" t="s">
        <v>887</v>
      </c>
    </row>
    <row r="4098" spans="1:13" x14ac:dyDescent="0.35">
      <c r="A4098" s="237" t="s">
        <v>515</v>
      </c>
      <c r="B4098" s="237" t="s">
        <v>516</v>
      </c>
      <c r="C4098" s="237" t="s">
        <v>517</v>
      </c>
      <c r="D4098" s="237" t="s">
        <v>702</v>
      </c>
      <c r="E4098" s="237" t="s">
        <v>17</v>
      </c>
      <c r="F4098" s="237"/>
      <c r="G4098" s="237" t="s">
        <v>17</v>
      </c>
      <c r="H4098" s="237" t="s">
        <v>17</v>
      </c>
      <c r="I4098" s="237"/>
      <c r="J4098" s="237" t="s">
        <v>7062</v>
      </c>
      <c r="K4098" s="237" t="s">
        <v>7063</v>
      </c>
      <c r="L4098" s="238">
        <v>44696</v>
      </c>
      <c r="M4098" s="237" t="s">
        <v>887</v>
      </c>
    </row>
    <row r="4099" spans="1:13" x14ac:dyDescent="0.35">
      <c r="A4099" s="239" t="s">
        <v>515</v>
      </c>
      <c r="B4099" s="239" t="s">
        <v>516</v>
      </c>
      <c r="C4099" s="239" t="s">
        <v>517</v>
      </c>
      <c r="D4099" s="239" t="s">
        <v>696</v>
      </c>
      <c r="E4099" s="239" t="s">
        <v>17</v>
      </c>
      <c r="F4099" s="239"/>
      <c r="G4099" s="239" t="s">
        <v>17</v>
      </c>
      <c r="H4099" s="239" t="s">
        <v>17</v>
      </c>
      <c r="I4099" s="239"/>
      <c r="J4099" s="239" t="s">
        <v>7062</v>
      </c>
      <c r="K4099" s="239" t="s">
        <v>7064</v>
      </c>
      <c r="L4099" s="240">
        <v>44696</v>
      </c>
      <c r="M4099" s="239" t="s">
        <v>887</v>
      </c>
    </row>
    <row r="4100" spans="1:13" x14ac:dyDescent="0.35">
      <c r="A4100" s="237" t="s">
        <v>515</v>
      </c>
      <c r="B4100" s="237" t="s">
        <v>516</v>
      </c>
      <c r="C4100" s="237" t="s">
        <v>517</v>
      </c>
      <c r="D4100" s="237" t="s">
        <v>706</v>
      </c>
      <c r="E4100" s="237" t="s">
        <v>17</v>
      </c>
      <c r="F4100" s="237"/>
      <c r="G4100" s="237" t="s">
        <v>17</v>
      </c>
      <c r="H4100" s="237" t="s">
        <v>17</v>
      </c>
      <c r="I4100" s="237"/>
      <c r="J4100" s="237" t="s">
        <v>7062</v>
      </c>
      <c r="K4100" s="237" t="s">
        <v>7065</v>
      </c>
      <c r="L4100" s="238">
        <v>44696</v>
      </c>
      <c r="M4100" s="237" t="s">
        <v>887</v>
      </c>
    </row>
    <row r="4101" spans="1:13" x14ac:dyDescent="0.35">
      <c r="A4101" s="239" t="s">
        <v>515</v>
      </c>
      <c r="B4101" s="239" t="s">
        <v>516</v>
      </c>
      <c r="C4101" s="239" t="s">
        <v>517</v>
      </c>
      <c r="D4101" s="239" t="s">
        <v>698</v>
      </c>
      <c r="E4101" s="239" t="s">
        <v>17</v>
      </c>
      <c r="F4101" s="239"/>
      <c r="G4101" s="239" t="s">
        <v>17</v>
      </c>
      <c r="H4101" s="239" t="s">
        <v>17</v>
      </c>
      <c r="I4101" s="239"/>
      <c r="J4101" s="239" t="s">
        <v>7062</v>
      </c>
      <c r="K4101" s="239" t="s">
        <v>7066</v>
      </c>
      <c r="L4101" s="240">
        <v>44696</v>
      </c>
      <c r="M4101" s="239" t="s">
        <v>887</v>
      </c>
    </row>
    <row r="4102" spans="1:13" x14ac:dyDescent="0.35">
      <c r="A4102" s="237" t="s">
        <v>515</v>
      </c>
      <c r="B4102" s="237" t="s">
        <v>516</v>
      </c>
      <c r="C4102" s="237" t="s">
        <v>517</v>
      </c>
      <c r="D4102" s="237" t="s">
        <v>704</v>
      </c>
      <c r="E4102" s="237" t="s">
        <v>17</v>
      </c>
      <c r="F4102" s="237"/>
      <c r="G4102" s="237" t="s">
        <v>17</v>
      </c>
      <c r="H4102" s="237" t="s">
        <v>17</v>
      </c>
      <c r="I4102" s="237"/>
      <c r="J4102" s="237" t="s">
        <v>7062</v>
      </c>
      <c r="K4102" s="237" t="s">
        <v>7067</v>
      </c>
      <c r="L4102" s="238">
        <v>44696</v>
      </c>
      <c r="M4102" s="237" t="s">
        <v>887</v>
      </c>
    </row>
    <row r="4103" spans="1:13" x14ac:dyDescent="0.35">
      <c r="A4103" s="239" t="s">
        <v>515</v>
      </c>
      <c r="B4103" s="239" t="s">
        <v>516</v>
      </c>
      <c r="C4103" s="239" t="s">
        <v>517</v>
      </c>
      <c r="D4103" s="239" t="s">
        <v>692</v>
      </c>
      <c r="E4103" s="239" t="s">
        <v>17</v>
      </c>
      <c r="F4103" s="239"/>
      <c r="G4103" s="239" t="s">
        <v>17</v>
      </c>
      <c r="H4103" s="239" t="s">
        <v>17</v>
      </c>
      <c r="I4103" s="239"/>
      <c r="J4103" s="239" t="s">
        <v>7062</v>
      </c>
      <c r="K4103" s="239" t="s">
        <v>7068</v>
      </c>
      <c r="L4103" s="240">
        <v>44696</v>
      </c>
      <c r="M4103" s="239" t="s">
        <v>887</v>
      </c>
    </row>
    <row r="4104" spans="1:13" x14ac:dyDescent="0.35">
      <c r="A4104" s="237" t="s">
        <v>515</v>
      </c>
      <c r="B4104" s="237" t="s">
        <v>516</v>
      </c>
      <c r="C4104" s="237" t="s">
        <v>517</v>
      </c>
      <c r="D4104" s="237" t="s">
        <v>24</v>
      </c>
      <c r="E4104" s="237">
        <v>2</v>
      </c>
      <c r="F4104" s="237" t="s">
        <v>5786</v>
      </c>
      <c r="G4104" s="237" t="s">
        <v>25</v>
      </c>
      <c r="H4104" s="237">
        <v>2</v>
      </c>
      <c r="I4104" s="237" t="s">
        <v>7069</v>
      </c>
      <c r="J4104" s="237" t="s">
        <v>7070</v>
      </c>
      <c r="K4104" s="237" t="s">
        <v>7071</v>
      </c>
      <c r="L4104" s="238">
        <v>44696</v>
      </c>
      <c r="M4104" s="237" t="s">
        <v>887</v>
      </c>
    </row>
    <row r="4105" spans="1:13" x14ac:dyDescent="0.35">
      <c r="A4105" s="239" t="s">
        <v>1673</v>
      </c>
      <c r="B4105" s="239" t="s">
        <v>1674</v>
      </c>
      <c r="C4105" s="239" t="s">
        <v>517</v>
      </c>
      <c r="D4105" s="239" t="s">
        <v>875</v>
      </c>
      <c r="E4105" s="239">
        <v>44035646</v>
      </c>
      <c r="F4105" s="239" t="s">
        <v>7012</v>
      </c>
      <c r="G4105" s="239" t="s">
        <v>25</v>
      </c>
      <c r="H4105" s="239">
        <v>2</v>
      </c>
      <c r="I4105" s="239" t="s">
        <v>7013</v>
      </c>
      <c r="J4105" s="239" t="s">
        <v>7014</v>
      </c>
      <c r="K4105" s="239" t="s">
        <v>7072</v>
      </c>
      <c r="L4105" s="240">
        <v>44696</v>
      </c>
      <c r="M4105" s="239" t="s">
        <v>887</v>
      </c>
    </row>
    <row r="4106" spans="1:13" x14ac:dyDescent="0.35">
      <c r="A4106" s="237" t="s">
        <v>1673</v>
      </c>
      <c r="B4106" s="237" t="s">
        <v>1674</v>
      </c>
      <c r="C4106" s="237" t="s">
        <v>517</v>
      </c>
      <c r="D4106" s="237" t="s">
        <v>242</v>
      </c>
      <c r="E4106" s="237">
        <v>2381000</v>
      </c>
      <c r="F4106" s="237" t="s">
        <v>7048</v>
      </c>
      <c r="G4106" s="237" t="s">
        <v>25</v>
      </c>
      <c r="H4106" s="237">
        <v>2</v>
      </c>
      <c r="I4106" s="237" t="s">
        <v>7049</v>
      </c>
      <c r="J4106" s="237" t="s">
        <v>7073</v>
      </c>
      <c r="K4106" s="237" t="s">
        <v>7074</v>
      </c>
      <c r="L4106" s="238">
        <v>44696</v>
      </c>
      <c r="M4106" s="237" t="s">
        <v>887</v>
      </c>
    </row>
    <row r="4107" spans="1:13" x14ac:dyDescent="0.35">
      <c r="A4107" s="239" t="s">
        <v>1673</v>
      </c>
      <c r="B4107" s="239" t="s">
        <v>1674</v>
      </c>
      <c r="C4107" s="239" t="s">
        <v>517</v>
      </c>
      <c r="D4107" s="239" t="s">
        <v>784</v>
      </c>
      <c r="E4107" s="239">
        <v>44035646</v>
      </c>
      <c r="F4107" s="239" t="s">
        <v>7012</v>
      </c>
      <c r="G4107" s="239" t="s">
        <v>25</v>
      </c>
      <c r="H4107" s="239">
        <v>2</v>
      </c>
      <c r="I4107" s="239" t="s">
        <v>7013</v>
      </c>
      <c r="J4107" s="239" t="s">
        <v>7014</v>
      </c>
      <c r="K4107" s="239" t="s">
        <v>7075</v>
      </c>
      <c r="L4107" s="240">
        <v>44696</v>
      </c>
      <c r="M4107" s="239" t="s">
        <v>887</v>
      </c>
    </row>
    <row r="4108" spans="1:13" x14ac:dyDescent="0.35">
      <c r="A4108" s="237" t="s">
        <v>1673</v>
      </c>
      <c r="B4108" s="237" t="s">
        <v>1674</v>
      </c>
      <c r="C4108" s="237" t="s">
        <v>517</v>
      </c>
      <c r="D4108" s="237" t="s">
        <v>779</v>
      </c>
      <c r="E4108" s="237" t="s">
        <v>17</v>
      </c>
      <c r="F4108" s="237" t="s">
        <v>7076</v>
      </c>
      <c r="G4108" s="237" t="s">
        <v>17</v>
      </c>
      <c r="H4108" s="237" t="s">
        <v>17</v>
      </c>
      <c r="I4108" s="237" t="s">
        <v>7077</v>
      </c>
      <c r="J4108" s="237" t="s">
        <v>7078</v>
      </c>
      <c r="K4108" s="237" t="s">
        <v>7079</v>
      </c>
      <c r="L4108" s="238">
        <v>44696</v>
      </c>
      <c r="M4108" s="237" t="s">
        <v>887</v>
      </c>
    </row>
    <row r="4109" spans="1:13" x14ac:dyDescent="0.35">
      <c r="A4109" s="239" t="s">
        <v>1673</v>
      </c>
      <c r="B4109" s="239" t="s">
        <v>1674</v>
      </c>
      <c r="C4109" s="239" t="s">
        <v>517</v>
      </c>
      <c r="D4109" s="239" t="s">
        <v>682</v>
      </c>
      <c r="E4109" s="239" t="s">
        <v>17</v>
      </c>
      <c r="F4109" s="239" t="s">
        <v>7076</v>
      </c>
      <c r="G4109" s="239" t="s">
        <v>17</v>
      </c>
      <c r="H4109" s="239" t="s">
        <v>17</v>
      </c>
      <c r="I4109" s="239" t="s">
        <v>7077</v>
      </c>
      <c r="J4109" s="239" t="s">
        <v>7078</v>
      </c>
      <c r="K4109" s="239" t="s">
        <v>7080</v>
      </c>
      <c r="L4109" s="240">
        <v>44696</v>
      </c>
      <c r="M4109" s="239" t="s">
        <v>887</v>
      </c>
    </row>
    <row r="4110" spans="1:13" x14ac:dyDescent="0.35">
      <c r="A4110" s="237" t="s">
        <v>1673</v>
      </c>
      <c r="B4110" s="237" t="s">
        <v>1674</v>
      </c>
      <c r="C4110" s="237" t="s">
        <v>517</v>
      </c>
      <c r="D4110" s="237" t="s">
        <v>57</v>
      </c>
      <c r="E4110" s="237">
        <v>152</v>
      </c>
      <c r="F4110" s="237" t="s">
        <v>7032</v>
      </c>
      <c r="G4110" s="237" t="s">
        <v>25</v>
      </c>
      <c r="H4110" s="237">
        <v>2</v>
      </c>
      <c r="I4110" s="237" t="s">
        <v>7033</v>
      </c>
      <c r="J4110" s="237" t="s">
        <v>7081</v>
      </c>
      <c r="K4110" s="237" t="s">
        <v>7082</v>
      </c>
      <c r="L4110" s="238">
        <v>44696</v>
      </c>
      <c r="M4110" s="237" t="s">
        <v>887</v>
      </c>
    </row>
    <row r="4111" spans="1:13" x14ac:dyDescent="0.35">
      <c r="A4111" s="239" t="s">
        <v>1673</v>
      </c>
      <c r="B4111" s="239" t="s">
        <v>1674</v>
      </c>
      <c r="C4111" s="239" t="s">
        <v>517</v>
      </c>
      <c r="D4111" s="239" t="s">
        <v>55</v>
      </c>
      <c r="E4111" s="239">
        <v>152</v>
      </c>
      <c r="F4111" s="239" t="s">
        <v>7032</v>
      </c>
      <c r="G4111" s="239" t="s">
        <v>25</v>
      </c>
      <c r="H4111" s="239">
        <v>2</v>
      </c>
      <c r="I4111" s="239" t="s">
        <v>7033</v>
      </c>
      <c r="J4111" s="239" t="s">
        <v>7081</v>
      </c>
      <c r="K4111" s="239" t="s">
        <v>7083</v>
      </c>
      <c r="L4111" s="240">
        <v>44696</v>
      </c>
      <c r="M4111" s="239" t="s">
        <v>887</v>
      </c>
    </row>
    <row r="4112" spans="1:13" x14ac:dyDescent="0.35">
      <c r="A4112" s="237" t="s">
        <v>1673</v>
      </c>
      <c r="B4112" s="237" t="s">
        <v>1674</v>
      </c>
      <c r="C4112" s="237" t="s">
        <v>517</v>
      </c>
      <c r="D4112" s="237" t="s">
        <v>702</v>
      </c>
      <c r="E4112" s="237" t="s">
        <v>17</v>
      </c>
      <c r="F4112" s="237" t="s">
        <v>7012</v>
      </c>
      <c r="G4112" s="237" t="s">
        <v>17</v>
      </c>
      <c r="H4112" s="237" t="s">
        <v>17</v>
      </c>
      <c r="I4112" s="237" t="s">
        <v>7084</v>
      </c>
      <c r="J4112" s="237" t="s">
        <v>7085</v>
      </c>
      <c r="K4112" s="237" t="s">
        <v>7086</v>
      </c>
      <c r="L4112" s="238">
        <v>44696</v>
      </c>
      <c r="M4112" s="237" t="s">
        <v>887</v>
      </c>
    </row>
    <row r="4113" spans="1:13" x14ac:dyDescent="0.35">
      <c r="A4113" s="239" t="s">
        <v>1673</v>
      </c>
      <c r="B4113" s="239" t="s">
        <v>1674</v>
      </c>
      <c r="C4113" s="239" t="s">
        <v>517</v>
      </c>
      <c r="D4113" s="239" t="s">
        <v>696</v>
      </c>
      <c r="E4113" s="239" t="s">
        <v>17</v>
      </c>
      <c r="F4113" s="239" t="s">
        <v>7012</v>
      </c>
      <c r="G4113" s="239" t="s">
        <v>17</v>
      </c>
      <c r="H4113" s="239" t="s">
        <v>17</v>
      </c>
      <c r="I4113" s="239" t="s">
        <v>7084</v>
      </c>
      <c r="J4113" s="239" t="s">
        <v>7085</v>
      </c>
      <c r="K4113" s="239" t="s">
        <v>7087</v>
      </c>
      <c r="L4113" s="240">
        <v>44696</v>
      </c>
      <c r="M4113" s="239" t="s">
        <v>887</v>
      </c>
    </row>
    <row r="4114" spans="1:13" x14ac:dyDescent="0.35">
      <c r="A4114" s="237" t="s">
        <v>1673</v>
      </c>
      <c r="B4114" s="237" t="s">
        <v>1674</v>
      </c>
      <c r="C4114" s="237" t="s">
        <v>517</v>
      </c>
      <c r="D4114" s="237" t="s">
        <v>706</v>
      </c>
      <c r="E4114" s="237" t="s">
        <v>17</v>
      </c>
      <c r="F4114" s="237" t="s">
        <v>7012</v>
      </c>
      <c r="G4114" s="237" t="s">
        <v>17</v>
      </c>
      <c r="H4114" s="237" t="s">
        <v>17</v>
      </c>
      <c r="I4114" s="237" t="s">
        <v>7084</v>
      </c>
      <c r="J4114" s="237" t="s">
        <v>7085</v>
      </c>
      <c r="K4114" s="237" t="s">
        <v>7088</v>
      </c>
      <c r="L4114" s="238">
        <v>44696</v>
      </c>
      <c r="M4114" s="237" t="s">
        <v>887</v>
      </c>
    </row>
    <row r="4115" spans="1:13" x14ac:dyDescent="0.35">
      <c r="A4115" s="239" t="s">
        <v>1673</v>
      </c>
      <c r="B4115" s="239" t="s">
        <v>1674</v>
      </c>
      <c r="C4115" s="239" t="s">
        <v>517</v>
      </c>
      <c r="D4115" s="239" t="s">
        <v>698</v>
      </c>
      <c r="E4115" s="239" t="s">
        <v>17</v>
      </c>
      <c r="F4115" s="239" t="s">
        <v>7012</v>
      </c>
      <c r="G4115" s="239" t="s">
        <v>17</v>
      </c>
      <c r="H4115" s="239" t="s">
        <v>17</v>
      </c>
      <c r="I4115" s="239" t="s">
        <v>7084</v>
      </c>
      <c r="J4115" s="239" t="s">
        <v>7085</v>
      </c>
      <c r="K4115" s="239" t="s">
        <v>7089</v>
      </c>
      <c r="L4115" s="240">
        <v>44696</v>
      </c>
      <c r="M4115" s="239" t="s">
        <v>887</v>
      </c>
    </row>
    <row r="4116" spans="1:13" x14ac:dyDescent="0.35">
      <c r="A4116" s="237" t="s">
        <v>1673</v>
      </c>
      <c r="B4116" s="237" t="s">
        <v>1674</v>
      </c>
      <c r="C4116" s="237" t="s">
        <v>517</v>
      </c>
      <c r="D4116" s="237" t="s">
        <v>704</v>
      </c>
      <c r="E4116" s="237" t="s">
        <v>17</v>
      </c>
      <c r="F4116" s="237" t="s">
        <v>7012</v>
      </c>
      <c r="G4116" s="237" t="s">
        <v>17</v>
      </c>
      <c r="H4116" s="237" t="s">
        <v>17</v>
      </c>
      <c r="I4116" s="237" t="s">
        <v>7084</v>
      </c>
      <c r="J4116" s="237" t="s">
        <v>7085</v>
      </c>
      <c r="K4116" s="237" t="s">
        <v>7090</v>
      </c>
      <c r="L4116" s="238">
        <v>44696</v>
      </c>
      <c r="M4116" s="237" t="s">
        <v>887</v>
      </c>
    </row>
    <row r="4117" spans="1:13" x14ac:dyDescent="0.35">
      <c r="A4117" s="239" t="s">
        <v>1673</v>
      </c>
      <c r="B4117" s="239" t="s">
        <v>1674</v>
      </c>
      <c r="C4117" s="239" t="s">
        <v>517</v>
      </c>
      <c r="D4117" s="239" t="s">
        <v>692</v>
      </c>
      <c r="E4117" s="239" t="s">
        <v>17</v>
      </c>
      <c r="F4117" s="239" t="s">
        <v>7012</v>
      </c>
      <c r="G4117" s="239" t="s">
        <v>17</v>
      </c>
      <c r="H4117" s="239" t="s">
        <v>17</v>
      </c>
      <c r="I4117" s="239" t="s">
        <v>7084</v>
      </c>
      <c r="J4117" s="239" t="s">
        <v>7085</v>
      </c>
      <c r="K4117" s="239" t="s">
        <v>7091</v>
      </c>
      <c r="L4117" s="240">
        <v>44696</v>
      </c>
      <c r="M4117" s="239" t="s">
        <v>887</v>
      </c>
    </row>
    <row r="4118" spans="1:13" x14ac:dyDescent="0.35">
      <c r="A4118" s="237" t="s">
        <v>1673</v>
      </c>
      <c r="B4118" s="237" t="s">
        <v>1674</v>
      </c>
      <c r="C4118" s="237" t="s">
        <v>517</v>
      </c>
      <c r="D4118" s="237" t="s">
        <v>24</v>
      </c>
      <c r="E4118" s="237">
        <v>3</v>
      </c>
      <c r="F4118" s="237" t="s">
        <v>7012</v>
      </c>
      <c r="G4118" s="237" t="s">
        <v>50</v>
      </c>
      <c r="H4118" s="237">
        <v>1</v>
      </c>
      <c r="I4118" s="237" t="s">
        <v>7084</v>
      </c>
      <c r="J4118" s="237" t="s">
        <v>7092</v>
      </c>
      <c r="K4118" s="237" t="s">
        <v>7093</v>
      </c>
      <c r="L4118" s="238">
        <v>44696</v>
      </c>
      <c r="M4118" s="237" t="s">
        <v>887</v>
      </c>
    </row>
    <row r="4119" spans="1:13" x14ac:dyDescent="0.35">
      <c r="A4119" s="239" t="s">
        <v>229</v>
      </c>
      <c r="B4119" s="239" t="s">
        <v>230</v>
      </c>
      <c r="C4119" s="239" t="s">
        <v>231</v>
      </c>
      <c r="D4119" s="239" t="s">
        <v>875</v>
      </c>
      <c r="E4119" s="239">
        <v>102334403</v>
      </c>
      <c r="F4119" s="239" t="s">
        <v>7094</v>
      </c>
      <c r="G4119" s="239" t="s">
        <v>25</v>
      </c>
      <c r="H4119" s="239">
        <v>2</v>
      </c>
      <c r="I4119" s="239" t="s">
        <v>7095</v>
      </c>
      <c r="J4119" s="239" t="s">
        <v>7096</v>
      </c>
      <c r="K4119" s="239" t="s">
        <v>7097</v>
      </c>
      <c r="L4119" s="240">
        <v>44697</v>
      </c>
      <c r="M4119" s="239" t="s">
        <v>887</v>
      </c>
    </row>
    <row r="4120" spans="1:13" x14ac:dyDescent="0.35">
      <c r="A4120" s="237" t="s">
        <v>229</v>
      </c>
      <c r="B4120" s="237" t="s">
        <v>230</v>
      </c>
      <c r="C4120" s="237" t="s">
        <v>231</v>
      </c>
      <c r="D4120" s="237" t="s">
        <v>242</v>
      </c>
      <c r="E4120" s="237">
        <v>91072</v>
      </c>
      <c r="F4120" s="237" t="s">
        <v>7098</v>
      </c>
      <c r="G4120" s="237" t="s">
        <v>25</v>
      </c>
      <c r="H4120" s="237">
        <v>2</v>
      </c>
      <c r="I4120" s="237" t="s">
        <v>7099</v>
      </c>
      <c r="J4120" s="237" t="s">
        <v>7100</v>
      </c>
      <c r="K4120" s="237" t="s">
        <v>7101</v>
      </c>
      <c r="L4120" s="238">
        <v>44697</v>
      </c>
      <c r="M4120" s="237" t="s">
        <v>887</v>
      </c>
    </row>
    <row r="4121" spans="1:13" x14ac:dyDescent="0.35">
      <c r="A4121" s="239" t="s">
        <v>229</v>
      </c>
      <c r="B4121" s="239" t="s">
        <v>230</v>
      </c>
      <c r="C4121" s="239" t="s">
        <v>231</v>
      </c>
      <c r="D4121" s="239" t="s">
        <v>784</v>
      </c>
      <c r="E4121" s="239">
        <v>23800000</v>
      </c>
      <c r="F4121" s="239" t="s">
        <v>7102</v>
      </c>
      <c r="G4121" s="239" t="s">
        <v>22</v>
      </c>
      <c r="H4121" s="239">
        <v>3</v>
      </c>
      <c r="I4121" s="239" t="s">
        <v>7103</v>
      </c>
      <c r="J4121" s="239" t="s">
        <v>7104</v>
      </c>
      <c r="K4121" s="239" t="s">
        <v>7105</v>
      </c>
      <c r="L4121" s="240">
        <v>44697</v>
      </c>
      <c r="M4121" s="239" t="s">
        <v>887</v>
      </c>
    </row>
    <row r="4122" spans="1:13" x14ac:dyDescent="0.35">
      <c r="A4122" s="237" t="s">
        <v>229</v>
      </c>
      <c r="B4122" s="237" t="s">
        <v>230</v>
      </c>
      <c r="C4122" s="237" t="s">
        <v>231</v>
      </c>
      <c r="D4122" s="237" t="s">
        <v>779</v>
      </c>
      <c r="E4122" s="237">
        <v>2811513</v>
      </c>
      <c r="F4122" s="237" t="s">
        <v>7106</v>
      </c>
      <c r="G4122" s="237" t="s">
        <v>22</v>
      </c>
      <c r="H4122" s="237">
        <v>3</v>
      </c>
      <c r="I4122" s="237" t="s">
        <v>7107</v>
      </c>
      <c r="J4122" s="237" t="s">
        <v>7108</v>
      </c>
      <c r="K4122" s="237" t="s">
        <v>7109</v>
      </c>
      <c r="L4122" s="238">
        <v>44697</v>
      </c>
      <c r="M4122" s="237" t="s">
        <v>887</v>
      </c>
    </row>
    <row r="4123" spans="1:13" x14ac:dyDescent="0.35">
      <c r="A4123" s="239" t="s">
        <v>229</v>
      </c>
      <c r="B4123" s="239" t="s">
        <v>230</v>
      </c>
      <c r="C4123" s="239" t="s">
        <v>231</v>
      </c>
      <c r="D4123" s="239" t="s">
        <v>682</v>
      </c>
      <c r="E4123" s="239">
        <v>500000</v>
      </c>
      <c r="F4123" s="239" t="s">
        <v>7110</v>
      </c>
      <c r="G4123" s="239" t="s">
        <v>22</v>
      </c>
      <c r="H4123" s="239">
        <v>3</v>
      </c>
      <c r="I4123" s="239" t="s">
        <v>7107</v>
      </c>
      <c r="J4123" s="239" t="s">
        <v>7111</v>
      </c>
      <c r="K4123" s="239" t="s">
        <v>7112</v>
      </c>
      <c r="L4123" s="240">
        <v>44697</v>
      </c>
      <c r="M4123" s="239" t="s">
        <v>887</v>
      </c>
    </row>
    <row r="4124" spans="1:13" x14ac:dyDescent="0.35">
      <c r="A4124" s="237" t="s">
        <v>229</v>
      </c>
      <c r="B4124" s="237" t="s">
        <v>230</v>
      </c>
      <c r="C4124" s="237" t="s">
        <v>231</v>
      </c>
      <c r="D4124" s="237" t="s">
        <v>57</v>
      </c>
      <c r="E4124" s="237">
        <v>0</v>
      </c>
      <c r="F4124" s="237" t="s">
        <v>7113</v>
      </c>
      <c r="G4124" s="237" t="s">
        <v>25</v>
      </c>
      <c r="H4124" s="237">
        <v>2</v>
      </c>
      <c r="I4124" s="237" t="s">
        <v>1773</v>
      </c>
      <c r="J4124" s="237" t="s">
        <v>7114</v>
      </c>
      <c r="K4124" s="237" t="s">
        <v>7115</v>
      </c>
      <c r="L4124" s="238">
        <v>44697</v>
      </c>
      <c r="M4124" s="237" t="s">
        <v>887</v>
      </c>
    </row>
    <row r="4125" spans="1:13" x14ac:dyDescent="0.35">
      <c r="A4125" s="239" t="s">
        <v>229</v>
      </c>
      <c r="B4125" s="239" t="s">
        <v>230</v>
      </c>
      <c r="C4125" s="239" t="s">
        <v>231</v>
      </c>
      <c r="D4125" s="239" t="s">
        <v>702</v>
      </c>
      <c r="E4125" s="239">
        <v>2671200</v>
      </c>
      <c r="F4125" s="239" t="s">
        <v>7116</v>
      </c>
      <c r="G4125" s="239" t="s">
        <v>25</v>
      </c>
      <c r="H4125" s="239">
        <v>2</v>
      </c>
      <c r="I4125" s="239" t="s">
        <v>7107</v>
      </c>
      <c r="J4125" s="239" t="s">
        <v>7117</v>
      </c>
      <c r="K4125" s="239" t="s">
        <v>7118</v>
      </c>
      <c r="L4125" s="240">
        <v>44697</v>
      </c>
      <c r="M4125" s="239" t="s">
        <v>887</v>
      </c>
    </row>
    <row r="4126" spans="1:13" x14ac:dyDescent="0.35">
      <c r="A4126" s="237" t="s">
        <v>229</v>
      </c>
      <c r="B4126" s="237" t="s">
        <v>230</v>
      </c>
      <c r="C4126" s="237" t="s">
        <v>231</v>
      </c>
      <c r="D4126" s="237" t="s">
        <v>696</v>
      </c>
      <c r="E4126" s="237">
        <v>20988487</v>
      </c>
      <c r="F4126" s="237" t="s">
        <v>7116</v>
      </c>
      <c r="G4126" s="237" t="s">
        <v>25</v>
      </c>
      <c r="H4126" s="237">
        <v>2</v>
      </c>
      <c r="I4126" s="237" t="s">
        <v>7107</v>
      </c>
      <c r="J4126" s="237" t="s">
        <v>7117</v>
      </c>
      <c r="K4126" s="237" t="s">
        <v>7119</v>
      </c>
      <c r="L4126" s="238">
        <v>44697</v>
      </c>
      <c r="M4126" s="237" t="s">
        <v>887</v>
      </c>
    </row>
    <row r="4127" spans="1:13" x14ac:dyDescent="0.35">
      <c r="A4127" s="239" t="s">
        <v>229</v>
      </c>
      <c r="B4127" s="239" t="s">
        <v>230</v>
      </c>
      <c r="C4127" s="239" t="s">
        <v>231</v>
      </c>
      <c r="D4127" s="239" t="s">
        <v>706</v>
      </c>
      <c r="E4127" s="239">
        <v>140313</v>
      </c>
      <c r="F4127" s="239" t="s">
        <v>7116</v>
      </c>
      <c r="G4127" s="239" t="s">
        <v>25</v>
      </c>
      <c r="H4127" s="239">
        <v>2</v>
      </c>
      <c r="I4127" s="239" t="s">
        <v>7107</v>
      </c>
      <c r="J4127" s="239" t="s">
        <v>7117</v>
      </c>
      <c r="K4127" s="239" t="s">
        <v>7120</v>
      </c>
      <c r="L4127" s="240">
        <v>44697</v>
      </c>
      <c r="M4127" s="239" t="s">
        <v>887</v>
      </c>
    </row>
    <row r="4128" spans="1:13" x14ac:dyDescent="0.35">
      <c r="A4128" s="237" t="s">
        <v>229</v>
      </c>
      <c r="B4128" s="237" t="s">
        <v>230</v>
      </c>
      <c r="C4128" s="237" t="s">
        <v>231</v>
      </c>
      <c r="D4128" s="237" t="s">
        <v>698</v>
      </c>
      <c r="E4128" s="237">
        <v>2671200</v>
      </c>
      <c r="F4128" s="237" t="s">
        <v>7116</v>
      </c>
      <c r="G4128" s="237" t="s">
        <v>25</v>
      </c>
      <c r="H4128" s="237">
        <v>2</v>
      </c>
      <c r="I4128" s="237" t="s">
        <v>7107</v>
      </c>
      <c r="J4128" s="237" t="s">
        <v>7117</v>
      </c>
      <c r="K4128" s="237" t="s">
        <v>7121</v>
      </c>
      <c r="L4128" s="238">
        <v>44697</v>
      </c>
      <c r="M4128" s="237" t="s">
        <v>887</v>
      </c>
    </row>
    <row r="4129" spans="1:13" x14ac:dyDescent="0.35">
      <c r="A4129" s="239" t="s">
        <v>229</v>
      </c>
      <c r="B4129" s="239" t="s">
        <v>230</v>
      </c>
      <c r="C4129" s="239" t="s">
        <v>231</v>
      </c>
      <c r="D4129" s="239" t="s">
        <v>704</v>
      </c>
      <c r="E4129" s="239">
        <v>0</v>
      </c>
      <c r="F4129" s="239" t="s">
        <v>7116</v>
      </c>
      <c r="G4129" s="239" t="s">
        <v>25</v>
      </c>
      <c r="H4129" s="239">
        <v>2</v>
      </c>
      <c r="I4129" s="239" t="s">
        <v>7107</v>
      </c>
      <c r="J4129" s="239" t="s">
        <v>7117</v>
      </c>
      <c r="K4129" s="239" t="s">
        <v>7122</v>
      </c>
      <c r="L4129" s="240">
        <v>44697</v>
      </c>
      <c r="M4129" s="239" t="s">
        <v>887</v>
      </c>
    </row>
    <row r="4130" spans="1:13" x14ac:dyDescent="0.35">
      <c r="A4130" s="237" t="s">
        <v>229</v>
      </c>
      <c r="B4130" s="237" t="s">
        <v>230</v>
      </c>
      <c r="C4130" s="237" t="s">
        <v>231</v>
      </c>
      <c r="D4130" s="237" t="s">
        <v>692</v>
      </c>
      <c r="E4130" s="237">
        <v>0</v>
      </c>
      <c r="F4130" s="237" t="s">
        <v>7116</v>
      </c>
      <c r="G4130" s="237" t="s">
        <v>25</v>
      </c>
      <c r="H4130" s="237">
        <v>2</v>
      </c>
      <c r="I4130" s="237" t="s">
        <v>7107</v>
      </c>
      <c r="J4130" s="237" t="s">
        <v>7117</v>
      </c>
      <c r="K4130" s="237" t="s">
        <v>7123</v>
      </c>
      <c r="L4130" s="238">
        <v>44697</v>
      </c>
      <c r="M4130" s="237" t="s">
        <v>887</v>
      </c>
    </row>
    <row r="4131" spans="1:13" x14ac:dyDescent="0.35">
      <c r="A4131" s="239" t="s">
        <v>229</v>
      </c>
      <c r="B4131" s="239" t="s">
        <v>230</v>
      </c>
      <c r="C4131" s="239" t="s">
        <v>231</v>
      </c>
      <c r="D4131" s="239" t="s">
        <v>24</v>
      </c>
      <c r="E4131" s="239">
        <v>2</v>
      </c>
      <c r="F4131" s="239" t="s">
        <v>7116</v>
      </c>
      <c r="G4131" s="239" t="s">
        <v>50</v>
      </c>
      <c r="H4131" s="239">
        <v>1</v>
      </c>
      <c r="I4131" s="239" t="s">
        <v>7107</v>
      </c>
      <c r="J4131" s="239" t="s">
        <v>7124</v>
      </c>
      <c r="K4131" s="239" t="s">
        <v>7125</v>
      </c>
      <c r="L4131" s="240">
        <v>44697</v>
      </c>
      <c r="M4131" s="239" t="s">
        <v>887</v>
      </c>
    </row>
    <row r="4132" spans="1:13" x14ac:dyDescent="0.35">
      <c r="A4132" s="237" t="s">
        <v>332</v>
      </c>
      <c r="B4132" s="237" t="s">
        <v>333</v>
      </c>
      <c r="C4132" s="237" t="s">
        <v>334</v>
      </c>
      <c r="D4132" s="237" t="s">
        <v>875</v>
      </c>
      <c r="E4132" s="237">
        <v>6209262</v>
      </c>
      <c r="F4132" s="237" t="s">
        <v>7126</v>
      </c>
      <c r="G4132" s="237" t="s">
        <v>25</v>
      </c>
      <c r="H4132" s="237">
        <v>2</v>
      </c>
      <c r="I4132" s="237" t="s">
        <v>7127</v>
      </c>
      <c r="J4132" s="237" t="s">
        <v>7128</v>
      </c>
      <c r="K4132" s="237" t="s">
        <v>7129</v>
      </c>
      <c r="L4132" s="238">
        <v>44699</v>
      </c>
      <c r="M4132" s="237" t="s">
        <v>887</v>
      </c>
    </row>
    <row r="4133" spans="1:13" x14ac:dyDescent="0.35">
      <c r="A4133" s="239" t="s">
        <v>332</v>
      </c>
      <c r="B4133" s="239" t="s">
        <v>333</v>
      </c>
      <c r="C4133" s="239" t="s">
        <v>334</v>
      </c>
      <c r="D4133" s="239" t="s">
        <v>242</v>
      </c>
      <c r="E4133" s="239">
        <v>101000</v>
      </c>
      <c r="F4133" s="239" t="s">
        <v>7130</v>
      </c>
      <c r="G4133" s="239" t="s">
        <v>25</v>
      </c>
      <c r="H4133" s="239">
        <v>2</v>
      </c>
      <c r="I4133" s="239" t="s">
        <v>7131</v>
      </c>
      <c r="J4133" s="239" t="s">
        <v>7132</v>
      </c>
      <c r="K4133" s="239" t="s">
        <v>7133</v>
      </c>
      <c r="L4133" s="240">
        <v>44699</v>
      </c>
      <c r="M4133" s="239" t="s">
        <v>887</v>
      </c>
    </row>
    <row r="4134" spans="1:13" x14ac:dyDescent="0.35">
      <c r="A4134" s="237" t="s">
        <v>332</v>
      </c>
      <c r="B4134" s="237" t="s">
        <v>333</v>
      </c>
      <c r="C4134" s="237" t="s">
        <v>334</v>
      </c>
      <c r="D4134" s="237" t="s">
        <v>784</v>
      </c>
      <c r="E4134" s="237">
        <v>6209262</v>
      </c>
      <c r="F4134" s="237" t="s">
        <v>7126</v>
      </c>
      <c r="G4134" s="237" t="s">
        <v>25</v>
      </c>
      <c r="H4134" s="237">
        <v>2</v>
      </c>
      <c r="I4134" s="237" t="s">
        <v>7127</v>
      </c>
      <c r="J4134" s="237" t="s">
        <v>7134</v>
      </c>
      <c r="K4134" s="237" t="s">
        <v>7135</v>
      </c>
      <c r="L4134" s="238">
        <v>44699</v>
      </c>
      <c r="M4134" s="237" t="s">
        <v>20</v>
      </c>
    </row>
    <row r="4135" spans="1:13" x14ac:dyDescent="0.35">
      <c r="A4135" s="239" t="s">
        <v>332</v>
      </c>
      <c r="B4135" s="239" t="s">
        <v>333</v>
      </c>
      <c r="C4135" s="239" t="s">
        <v>334</v>
      </c>
      <c r="D4135" s="239" t="s">
        <v>779</v>
      </c>
      <c r="E4135" s="239">
        <v>1200000</v>
      </c>
      <c r="F4135" s="239" t="s">
        <v>7136</v>
      </c>
      <c r="G4135" s="239" t="s">
        <v>22</v>
      </c>
      <c r="H4135" s="239">
        <v>3</v>
      </c>
      <c r="I4135" s="239" t="s">
        <v>7137</v>
      </c>
      <c r="J4135" s="239" t="s">
        <v>7138</v>
      </c>
      <c r="K4135" s="239" t="s">
        <v>7139</v>
      </c>
      <c r="L4135" s="240">
        <v>44699</v>
      </c>
      <c r="M4135" s="239" t="s">
        <v>20</v>
      </c>
    </row>
    <row r="4136" spans="1:13" x14ac:dyDescent="0.35">
      <c r="A4136" s="237" t="s">
        <v>332</v>
      </c>
      <c r="B4136" s="237" t="s">
        <v>333</v>
      </c>
      <c r="C4136" s="237" t="s">
        <v>334</v>
      </c>
      <c r="D4136" s="237" t="s">
        <v>682</v>
      </c>
      <c r="E4136" s="237">
        <v>320647</v>
      </c>
      <c r="F4136" s="237" t="s">
        <v>7140</v>
      </c>
      <c r="G4136" s="237" t="s">
        <v>22</v>
      </c>
      <c r="H4136" s="237">
        <v>3</v>
      </c>
      <c r="I4136" s="237" t="s">
        <v>7141</v>
      </c>
      <c r="J4136" s="237" t="s">
        <v>7142</v>
      </c>
      <c r="K4136" s="237" t="s">
        <v>7143</v>
      </c>
      <c r="L4136" s="238">
        <v>44699</v>
      </c>
      <c r="M4136" s="237" t="s">
        <v>20</v>
      </c>
    </row>
    <row r="4137" spans="1:13" x14ac:dyDescent="0.35">
      <c r="A4137" s="239" t="s">
        <v>332</v>
      </c>
      <c r="B4137" s="239" t="s">
        <v>333</v>
      </c>
      <c r="C4137" s="239" t="s">
        <v>334</v>
      </c>
      <c r="D4137" s="239" t="s">
        <v>61</v>
      </c>
      <c r="E4137" s="239" t="s">
        <v>17</v>
      </c>
      <c r="F4137" s="239" t="s">
        <v>1196</v>
      </c>
      <c r="G4137" s="239" t="s">
        <v>17</v>
      </c>
      <c r="H4137" s="239" t="s">
        <v>17</v>
      </c>
      <c r="I4137" s="239" t="s">
        <v>1196</v>
      </c>
      <c r="J4137" s="239" t="s">
        <v>7144</v>
      </c>
      <c r="K4137" s="239" t="s">
        <v>7145</v>
      </c>
      <c r="L4137" s="240">
        <v>44699</v>
      </c>
      <c r="M4137" s="239" t="s">
        <v>20</v>
      </c>
    </row>
    <row r="4138" spans="1:13" x14ac:dyDescent="0.35">
      <c r="A4138" s="237" t="s">
        <v>332</v>
      </c>
      <c r="B4138" s="237" t="s">
        <v>333</v>
      </c>
      <c r="C4138" s="237" t="s">
        <v>334</v>
      </c>
      <c r="D4138" s="237" t="s">
        <v>57</v>
      </c>
      <c r="E4138" s="237" t="s">
        <v>17</v>
      </c>
      <c r="F4138" s="237" t="s">
        <v>1196</v>
      </c>
      <c r="G4138" s="237" t="s">
        <v>17</v>
      </c>
      <c r="H4138" s="237" t="s">
        <v>17</v>
      </c>
      <c r="I4138" s="237" t="s">
        <v>1196</v>
      </c>
      <c r="J4138" s="237" t="s">
        <v>7144</v>
      </c>
      <c r="K4138" s="237" t="s">
        <v>7146</v>
      </c>
      <c r="L4138" s="238">
        <v>44699</v>
      </c>
      <c r="M4138" s="237" t="s">
        <v>20</v>
      </c>
    </row>
    <row r="4139" spans="1:13" x14ac:dyDescent="0.35">
      <c r="A4139" s="239" t="s">
        <v>332</v>
      </c>
      <c r="B4139" s="239" t="s">
        <v>333</v>
      </c>
      <c r="C4139" s="239" t="s">
        <v>334</v>
      </c>
      <c r="D4139" s="239" t="s">
        <v>696</v>
      </c>
      <c r="E4139" s="239">
        <v>5009262</v>
      </c>
      <c r="F4139" s="239" t="s">
        <v>7126</v>
      </c>
      <c r="G4139" s="239" t="s">
        <v>25</v>
      </c>
      <c r="H4139" s="239">
        <v>2</v>
      </c>
      <c r="I4139" s="239" t="s">
        <v>7127</v>
      </c>
      <c r="J4139" s="239" t="s">
        <v>6643</v>
      </c>
      <c r="K4139" s="239" t="s">
        <v>7147</v>
      </c>
      <c r="L4139" s="240">
        <v>44699</v>
      </c>
      <c r="M4139" s="239" t="s">
        <v>20</v>
      </c>
    </row>
    <row r="4140" spans="1:13" x14ac:dyDescent="0.35">
      <c r="A4140" s="237" t="s">
        <v>332</v>
      </c>
      <c r="B4140" s="237" t="s">
        <v>333</v>
      </c>
      <c r="C4140" s="237" t="s">
        <v>334</v>
      </c>
      <c r="D4140" s="237" t="s">
        <v>706</v>
      </c>
      <c r="E4140" s="237">
        <v>0</v>
      </c>
      <c r="F4140" s="237" t="s">
        <v>7136</v>
      </c>
      <c r="G4140" s="237" t="s">
        <v>25</v>
      </c>
      <c r="H4140" s="237">
        <v>2</v>
      </c>
      <c r="I4140" s="237" t="s">
        <v>7137</v>
      </c>
      <c r="J4140" s="237" t="s">
        <v>6643</v>
      </c>
      <c r="K4140" s="237" t="s">
        <v>7148</v>
      </c>
      <c r="L4140" s="238">
        <v>44699</v>
      </c>
      <c r="M4140" s="237" t="s">
        <v>20</v>
      </c>
    </row>
    <row r="4141" spans="1:13" x14ac:dyDescent="0.35">
      <c r="A4141" s="239" t="s">
        <v>332</v>
      </c>
      <c r="B4141" s="239" t="s">
        <v>333</v>
      </c>
      <c r="C4141" s="239" t="s">
        <v>334</v>
      </c>
      <c r="D4141" s="239" t="s">
        <v>698</v>
      </c>
      <c r="E4141" s="239">
        <v>1200000</v>
      </c>
      <c r="F4141" s="239" t="s">
        <v>7136</v>
      </c>
      <c r="G4141" s="239" t="s">
        <v>22</v>
      </c>
      <c r="H4141" s="239">
        <v>3</v>
      </c>
      <c r="I4141" s="239" t="s">
        <v>7137</v>
      </c>
      <c r="J4141" s="239" t="s">
        <v>6643</v>
      </c>
      <c r="K4141" s="239" t="s">
        <v>7149</v>
      </c>
      <c r="L4141" s="240">
        <v>44699</v>
      </c>
      <c r="M4141" s="239" t="s">
        <v>20</v>
      </c>
    </row>
    <row r="4142" spans="1:13" x14ac:dyDescent="0.35">
      <c r="A4142" s="237" t="s">
        <v>332</v>
      </c>
      <c r="B4142" s="237" t="s">
        <v>333</v>
      </c>
      <c r="C4142" s="237" t="s">
        <v>334</v>
      </c>
      <c r="D4142" s="237" t="s">
        <v>704</v>
      </c>
      <c r="E4142" s="237">
        <v>0</v>
      </c>
      <c r="F4142" s="237" t="s">
        <v>1196</v>
      </c>
      <c r="G4142" s="237" t="s">
        <v>17</v>
      </c>
      <c r="H4142" s="237" t="s">
        <v>17</v>
      </c>
      <c r="I4142" s="237" t="s">
        <v>1196</v>
      </c>
      <c r="J4142" s="237" t="s">
        <v>6643</v>
      </c>
      <c r="K4142" s="237" t="s">
        <v>7150</v>
      </c>
      <c r="L4142" s="238">
        <v>44699</v>
      </c>
      <c r="M4142" s="237" t="s">
        <v>20</v>
      </c>
    </row>
    <row r="4143" spans="1:13" x14ac:dyDescent="0.35">
      <c r="A4143" s="239" t="s">
        <v>332</v>
      </c>
      <c r="B4143" s="239" t="s">
        <v>333</v>
      </c>
      <c r="C4143" s="239" t="s">
        <v>334</v>
      </c>
      <c r="D4143" s="239" t="s">
        <v>692</v>
      </c>
      <c r="E4143" s="239">
        <v>0</v>
      </c>
      <c r="F4143" s="239" t="s">
        <v>1196</v>
      </c>
      <c r="G4143" s="239" t="s">
        <v>17</v>
      </c>
      <c r="H4143" s="239" t="s">
        <v>17</v>
      </c>
      <c r="I4143" s="239" t="s">
        <v>1196</v>
      </c>
      <c r="J4143" s="239" t="s">
        <v>6643</v>
      </c>
      <c r="K4143" s="239" t="s">
        <v>7151</v>
      </c>
      <c r="L4143" s="240">
        <v>44699</v>
      </c>
      <c r="M4143" s="239" t="s">
        <v>20</v>
      </c>
    </row>
    <row r="4144" spans="1:13" x14ac:dyDescent="0.35">
      <c r="A4144" s="237" t="s">
        <v>332</v>
      </c>
      <c r="B4144" s="237" t="s">
        <v>333</v>
      </c>
      <c r="C4144" s="237" t="s">
        <v>334</v>
      </c>
      <c r="D4144" s="237" t="s">
        <v>24</v>
      </c>
      <c r="E4144" s="237">
        <v>5</v>
      </c>
      <c r="F4144" s="237" t="s">
        <v>1196</v>
      </c>
      <c r="G4144" s="237" t="s">
        <v>25</v>
      </c>
      <c r="H4144" s="237">
        <v>2</v>
      </c>
      <c r="I4144" s="237" t="s">
        <v>1196</v>
      </c>
      <c r="J4144" s="237" t="s">
        <v>7152</v>
      </c>
      <c r="K4144" s="237" t="s">
        <v>7153</v>
      </c>
      <c r="L4144" s="238">
        <v>44699</v>
      </c>
      <c r="M4144" s="237" t="s">
        <v>20</v>
      </c>
    </row>
    <row r="4145" spans="1:13" x14ac:dyDescent="0.35">
      <c r="A4145" s="239" t="s">
        <v>332</v>
      </c>
      <c r="B4145" s="239" t="s">
        <v>333</v>
      </c>
      <c r="C4145" s="239" t="s">
        <v>334</v>
      </c>
      <c r="D4145" s="239" t="s">
        <v>59</v>
      </c>
      <c r="E4145" s="239" t="s">
        <v>17</v>
      </c>
      <c r="F4145" s="239" t="s">
        <v>1196</v>
      </c>
      <c r="G4145" s="239" t="s">
        <v>17</v>
      </c>
      <c r="H4145" s="239" t="s">
        <v>17</v>
      </c>
      <c r="I4145" s="239" t="s">
        <v>1196</v>
      </c>
      <c r="J4145" s="239" t="s">
        <v>7144</v>
      </c>
      <c r="K4145" s="239" t="s">
        <v>7154</v>
      </c>
      <c r="L4145" s="240">
        <v>44699</v>
      </c>
      <c r="M4145" s="239" t="s">
        <v>20</v>
      </c>
    </row>
    <row r="4146" spans="1:13" x14ac:dyDescent="0.35">
      <c r="A4146" s="237" t="s">
        <v>332</v>
      </c>
      <c r="B4146" s="237" t="s">
        <v>333</v>
      </c>
      <c r="C4146" s="237" t="s">
        <v>334</v>
      </c>
      <c r="D4146" s="237" t="s">
        <v>2423</v>
      </c>
      <c r="E4146" s="237" t="s">
        <v>17</v>
      </c>
      <c r="F4146" s="237" t="s">
        <v>1196</v>
      </c>
      <c r="G4146" s="237" t="s">
        <v>17</v>
      </c>
      <c r="H4146" s="237" t="s">
        <v>17</v>
      </c>
      <c r="I4146" s="237" t="s">
        <v>1196</v>
      </c>
      <c r="J4146" s="237" t="s">
        <v>7144</v>
      </c>
      <c r="K4146" s="237" t="s">
        <v>7155</v>
      </c>
      <c r="L4146" s="238">
        <v>44699</v>
      </c>
      <c r="M4146" s="237" t="s">
        <v>20</v>
      </c>
    </row>
    <row r="4147" spans="1:13" x14ac:dyDescent="0.35">
      <c r="A4147" s="239" t="s">
        <v>332</v>
      </c>
      <c r="B4147" s="239" t="s">
        <v>333</v>
      </c>
      <c r="C4147" s="239" t="s">
        <v>334</v>
      </c>
      <c r="D4147" s="239" t="s">
        <v>702</v>
      </c>
      <c r="E4147" s="239">
        <v>1200000</v>
      </c>
      <c r="F4147" s="239" t="s">
        <v>7136</v>
      </c>
      <c r="G4147" s="239" t="s">
        <v>22</v>
      </c>
      <c r="H4147" s="239">
        <v>3</v>
      </c>
      <c r="I4147" s="239" t="s">
        <v>7137</v>
      </c>
      <c r="J4147" s="239" t="s">
        <v>7156</v>
      </c>
      <c r="K4147" s="239" t="s">
        <v>7157</v>
      </c>
      <c r="L4147" s="240">
        <v>44699</v>
      </c>
      <c r="M4147" s="239" t="s">
        <v>20</v>
      </c>
    </row>
    <row r="4148" spans="1:13" x14ac:dyDescent="0.35">
      <c r="A4148" s="237" t="s">
        <v>332</v>
      </c>
      <c r="B4148" s="237" t="s">
        <v>333</v>
      </c>
      <c r="C4148" s="237" t="s">
        <v>334</v>
      </c>
      <c r="D4148" s="237" t="s">
        <v>28</v>
      </c>
      <c r="E4148" s="237" t="s">
        <v>17</v>
      </c>
      <c r="F4148" s="237" t="s">
        <v>1196</v>
      </c>
      <c r="G4148" s="237" t="s">
        <v>17</v>
      </c>
      <c r="H4148" s="237" t="s">
        <v>17</v>
      </c>
      <c r="I4148" s="237" t="s">
        <v>1196</v>
      </c>
      <c r="J4148" s="237" t="s">
        <v>7144</v>
      </c>
      <c r="K4148" s="237" t="s">
        <v>7158</v>
      </c>
      <c r="L4148" s="238">
        <v>44699</v>
      </c>
      <c r="M4148" s="237" t="s">
        <v>20</v>
      </c>
    </row>
    <row r="4149" spans="1:13" x14ac:dyDescent="0.35">
      <c r="A4149" s="239" t="s">
        <v>1845</v>
      </c>
      <c r="B4149" s="239" t="s">
        <v>1846</v>
      </c>
      <c r="C4149" s="239" t="s">
        <v>1847</v>
      </c>
      <c r="D4149" s="239" t="s">
        <v>57</v>
      </c>
      <c r="E4149" s="239">
        <v>7</v>
      </c>
      <c r="F4149" s="239" t="s">
        <v>7159</v>
      </c>
      <c r="G4149" s="239" t="s">
        <v>25</v>
      </c>
      <c r="H4149" s="239">
        <v>2</v>
      </c>
      <c r="I4149" s="239" t="s">
        <v>2316</v>
      </c>
      <c r="J4149" s="239" t="s">
        <v>7160</v>
      </c>
      <c r="K4149" s="239" t="s">
        <v>7161</v>
      </c>
      <c r="L4149" s="240">
        <v>44700</v>
      </c>
      <c r="M4149" s="239" t="s">
        <v>887</v>
      </c>
    </row>
    <row r="4150" spans="1:13" x14ac:dyDescent="0.35">
      <c r="A4150" s="237" t="s">
        <v>1845</v>
      </c>
      <c r="B4150" s="237" t="s">
        <v>1846</v>
      </c>
      <c r="C4150" s="237" t="s">
        <v>1847</v>
      </c>
      <c r="D4150" s="237" t="s">
        <v>55</v>
      </c>
      <c r="E4150" s="237">
        <v>7</v>
      </c>
      <c r="F4150" s="237" t="s">
        <v>7159</v>
      </c>
      <c r="G4150" s="237" t="s">
        <v>25</v>
      </c>
      <c r="H4150" s="237">
        <v>2</v>
      </c>
      <c r="I4150" s="237" t="s">
        <v>2316</v>
      </c>
      <c r="J4150" s="237" t="s">
        <v>7160</v>
      </c>
      <c r="K4150" s="237" t="s">
        <v>7162</v>
      </c>
      <c r="L4150" s="238">
        <v>44700</v>
      </c>
      <c r="M4150" s="237" t="s">
        <v>887</v>
      </c>
    </row>
    <row r="4151" spans="1:13" x14ac:dyDescent="0.35">
      <c r="A4151" s="239" t="s">
        <v>149</v>
      </c>
      <c r="B4151" s="239" t="s">
        <v>150</v>
      </c>
      <c r="C4151" s="239" t="s">
        <v>151</v>
      </c>
      <c r="D4151" s="239" t="s">
        <v>682</v>
      </c>
      <c r="E4151" s="239">
        <v>3784844</v>
      </c>
      <c r="F4151" s="239" t="s">
        <v>7163</v>
      </c>
      <c r="G4151" s="239" t="s">
        <v>22</v>
      </c>
      <c r="H4151" s="239">
        <v>3</v>
      </c>
      <c r="I4151" s="239" t="s">
        <v>7164</v>
      </c>
      <c r="J4151" s="239" t="s">
        <v>7165</v>
      </c>
      <c r="K4151" s="239" t="s">
        <v>7166</v>
      </c>
      <c r="L4151" s="240">
        <v>44704</v>
      </c>
      <c r="M4151" s="239" t="s">
        <v>20</v>
      </c>
    </row>
    <row r="4152" spans="1:13" x14ac:dyDescent="0.35">
      <c r="A4152" s="237" t="s">
        <v>149</v>
      </c>
      <c r="B4152" s="237" t="s">
        <v>150</v>
      </c>
      <c r="C4152" s="237" t="s">
        <v>151</v>
      </c>
      <c r="D4152" s="237" t="s">
        <v>57</v>
      </c>
      <c r="E4152" s="237">
        <v>1799</v>
      </c>
      <c r="F4152" s="237" t="s">
        <v>7167</v>
      </c>
      <c r="G4152" s="237" t="s">
        <v>25</v>
      </c>
      <c r="H4152" s="237">
        <v>2</v>
      </c>
      <c r="I4152" s="237" t="s">
        <v>1773</v>
      </c>
      <c r="J4152" s="237" t="s">
        <v>7168</v>
      </c>
      <c r="K4152" s="237" t="s">
        <v>7169</v>
      </c>
      <c r="L4152" s="238">
        <v>44704</v>
      </c>
      <c r="M4152" s="237" t="s">
        <v>887</v>
      </c>
    </row>
    <row r="4153" spans="1:13" x14ac:dyDescent="0.35">
      <c r="A4153" s="239" t="s">
        <v>149</v>
      </c>
      <c r="B4153" s="239" t="s">
        <v>150</v>
      </c>
      <c r="C4153" s="239" t="s">
        <v>151</v>
      </c>
      <c r="D4153" s="239" t="s">
        <v>55</v>
      </c>
      <c r="E4153" s="239">
        <v>1799</v>
      </c>
      <c r="F4153" s="239" t="s">
        <v>7167</v>
      </c>
      <c r="G4153" s="239" t="s">
        <v>25</v>
      </c>
      <c r="H4153" s="239">
        <v>2</v>
      </c>
      <c r="I4153" s="239" t="s">
        <v>1773</v>
      </c>
      <c r="J4153" s="239" t="s">
        <v>7168</v>
      </c>
      <c r="K4153" s="239" t="s">
        <v>7170</v>
      </c>
      <c r="L4153" s="240">
        <v>44704</v>
      </c>
      <c r="M4153" s="239" t="s">
        <v>887</v>
      </c>
    </row>
    <row r="4154" spans="1:13" x14ac:dyDescent="0.35">
      <c r="A4154" s="237" t="s">
        <v>149</v>
      </c>
      <c r="B4154" s="237" t="s">
        <v>150</v>
      </c>
      <c r="C4154" s="237" t="s">
        <v>151</v>
      </c>
      <c r="D4154" s="237" t="s">
        <v>696</v>
      </c>
      <c r="E4154" s="237">
        <v>18700</v>
      </c>
      <c r="F4154" s="237" t="s">
        <v>4260</v>
      </c>
      <c r="G4154" s="237" t="s">
        <v>25</v>
      </c>
      <c r="H4154" s="237">
        <v>2</v>
      </c>
      <c r="I4154" s="237" t="s">
        <v>4261</v>
      </c>
      <c r="J4154" s="237" t="s">
        <v>7171</v>
      </c>
      <c r="K4154" s="237" t="s">
        <v>7172</v>
      </c>
      <c r="L4154" s="238">
        <v>44704</v>
      </c>
      <c r="M4154" s="237" t="s">
        <v>20</v>
      </c>
    </row>
    <row r="4155" spans="1:13" x14ac:dyDescent="0.35">
      <c r="A4155" s="239" t="s">
        <v>149</v>
      </c>
      <c r="B4155" s="239" t="s">
        <v>150</v>
      </c>
      <c r="C4155" s="239" t="s">
        <v>151</v>
      </c>
      <c r="D4155" s="239" t="s">
        <v>706</v>
      </c>
      <c r="E4155" s="239">
        <v>8000000</v>
      </c>
      <c r="F4155" s="239" t="s">
        <v>4260</v>
      </c>
      <c r="G4155" s="239" t="s">
        <v>25</v>
      </c>
      <c r="H4155" s="239">
        <v>2</v>
      </c>
      <c r="I4155" s="239" t="s">
        <v>4261</v>
      </c>
      <c r="J4155" s="239" t="s">
        <v>7171</v>
      </c>
      <c r="K4155" s="239" t="s">
        <v>7173</v>
      </c>
      <c r="L4155" s="240">
        <v>44704</v>
      </c>
      <c r="M4155" s="239" t="s">
        <v>20</v>
      </c>
    </row>
    <row r="4156" spans="1:13" x14ac:dyDescent="0.35">
      <c r="A4156" s="237" t="s">
        <v>149</v>
      </c>
      <c r="B4156" s="237" t="s">
        <v>150</v>
      </c>
      <c r="C4156" s="237" t="s">
        <v>151</v>
      </c>
      <c r="D4156" s="237" t="s">
        <v>698</v>
      </c>
      <c r="E4156" s="237">
        <v>5915130</v>
      </c>
      <c r="F4156" s="237" t="s">
        <v>7174</v>
      </c>
      <c r="G4156" s="237" t="s">
        <v>25</v>
      </c>
      <c r="H4156" s="237">
        <v>2</v>
      </c>
      <c r="I4156" s="237" t="s">
        <v>7175</v>
      </c>
      <c r="J4156" s="237" t="s">
        <v>7171</v>
      </c>
      <c r="K4156" s="237" t="s">
        <v>7176</v>
      </c>
      <c r="L4156" s="238">
        <v>44704</v>
      </c>
      <c r="M4156" s="237" t="s">
        <v>20</v>
      </c>
    </row>
    <row r="4157" spans="1:13" x14ac:dyDescent="0.35">
      <c r="A4157" s="239" t="s">
        <v>149</v>
      </c>
      <c r="B4157" s="239" t="s">
        <v>150</v>
      </c>
      <c r="C4157" s="239" t="s">
        <v>151</v>
      </c>
      <c r="D4157" s="239" t="s">
        <v>704</v>
      </c>
      <c r="E4157" s="239">
        <v>1740170</v>
      </c>
      <c r="F4157" s="239" t="s">
        <v>7177</v>
      </c>
      <c r="G4157" s="239" t="s">
        <v>25</v>
      </c>
      <c r="H4157" s="239">
        <v>2</v>
      </c>
      <c r="I4157" s="239" t="s">
        <v>7178</v>
      </c>
      <c r="J4157" s="239" t="s">
        <v>7171</v>
      </c>
      <c r="K4157" s="239" t="s">
        <v>7179</v>
      </c>
      <c r="L4157" s="240">
        <v>44704</v>
      </c>
      <c r="M4157" s="239" t="s">
        <v>20</v>
      </c>
    </row>
    <row r="4158" spans="1:13" x14ac:dyDescent="0.35">
      <c r="A4158" s="237" t="s">
        <v>149</v>
      </c>
      <c r="B4158" s="237" t="s">
        <v>150</v>
      </c>
      <c r="C4158" s="237" t="s">
        <v>151</v>
      </c>
      <c r="D4158" s="237" t="s">
        <v>692</v>
      </c>
      <c r="E4158" s="237">
        <v>81100</v>
      </c>
      <c r="F4158" s="237" t="s">
        <v>7177</v>
      </c>
      <c r="G4158" s="237" t="s">
        <v>25</v>
      </c>
      <c r="H4158" s="237">
        <v>2</v>
      </c>
      <c r="I4158" s="237" t="s">
        <v>7178</v>
      </c>
      <c r="J4158" s="237" t="s">
        <v>7171</v>
      </c>
      <c r="K4158" s="237" t="s">
        <v>7180</v>
      </c>
      <c r="L4158" s="238">
        <v>44704</v>
      </c>
      <c r="M4158" s="237" t="s">
        <v>20</v>
      </c>
    </row>
    <row r="4159" spans="1:13" x14ac:dyDescent="0.35">
      <c r="A4159" s="239" t="s">
        <v>187</v>
      </c>
      <c r="B4159" s="239" t="s">
        <v>188</v>
      </c>
      <c r="C4159" s="239" t="s">
        <v>189</v>
      </c>
      <c r="D4159" s="239" t="s">
        <v>875</v>
      </c>
      <c r="E4159" s="239">
        <v>8200000</v>
      </c>
      <c r="F4159" s="239" t="s">
        <v>7181</v>
      </c>
      <c r="G4159" s="239" t="s">
        <v>50</v>
      </c>
      <c r="H4159" s="239">
        <v>1</v>
      </c>
      <c r="I4159" s="239" t="s">
        <v>7182</v>
      </c>
      <c r="J4159" s="239" t="s">
        <v>7183</v>
      </c>
      <c r="K4159" s="239" t="s">
        <v>7184</v>
      </c>
      <c r="L4159" s="240">
        <v>44705</v>
      </c>
      <c r="M4159" s="239" t="s">
        <v>887</v>
      </c>
    </row>
    <row r="4160" spans="1:13" x14ac:dyDescent="0.35">
      <c r="A4160" s="237" t="s">
        <v>187</v>
      </c>
      <c r="B4160" s="237" t="s">
        <v>188</v>
      </c>
      <c r="C4160" s="237" t="s">
        <v>189</v>
      </c>
      <c r="D4160" s="237" t="s">
        <v>242</v>
      </c>
      <c r="E4160" s="237">
        <v>1759540</v>
      </c>
      <c r="F4160" s="237" t="s">
        <v>1776</v>
      </c>
      <c r="G4160" s="237" t="s">
        <v>50</v>
      </c>
      <c r="H4160" s="237">
        <v>1</v>
      </c>
      <c r="I4160" s="237" t="s">
        <v>7185</v>
      </c>
      <c r="J4160" s="237" t="s">
        <v>7186</v>
      </c>
      <c r="K4160" s="237" t="s">
        <v>7187</v>
      </c>
      <c r="L4160" s="238">
        <v>44705</v>
      </c>
      <c r="M4160" s="237" t="s">
        <v>887</v>
      </c>
    </row>
    <row r="4161" spans="1:13" x14ac:dyDescent="0.35">
      <c r="A4161" s="239" t="s">
        <v>187</v>
      </c>
      <c r="B4161" s="239" t="s">
        <v>188</v>
      </c>
      <c r="C4161" s="239" t="s">
        <v>189</v>
      </c>
      <c r="D4161" s="239" t="s">
        <v>784</v>
      </c>
      <c r="E4161" s="239">
        <v>8200000</v>
      </c>
      <c r="F4161" s="239" t="s">
        <v>7181</v>
      </c>
      <c r="G4161" s="239" t="s">
        <v>50</v>
      </c>
      <c r="H4161" s="239">
        <v>1</v>
      </c>
      <c r="I4161" s="239" t="s">
        <v>7182</v>
      </c>
      <c r="J4161" s="239" t="s">
        <v>7188</v>
      </c>
      <c r="K4161" s="239" t="s">
        <v>7189</v>
      </c>
      <c r="L4161" s="240">
        <v>44705</v>
      </c>
      <c r="M4161" s="239" t="s">
        <v>887</v>
      </c>
    </row>
    <row r="4162" spans="1:13" x14ac:dyDescent="0.35">
      <c r="A4162" s="237" t="s">
        <v>187</v>
      </c>
      <c r="B4162" s="237" t="s">
        <v>188</v>
      </c>
      <c r="C4162" s="237" t="s">
        <v>189</v>
      </c>
      <c r="D4162" s="237" t="s">
        <v>779</v>
      </c>
      <c r="E4162" s="237">
        <v>1500000</v>
      </c>
      <c r="F4162" s="237" t="s">
        <v>7181</v>
      </c>
      <c r="G4162" s="237" t="s">
        <v>25</v>
      </c>
      <c r="H4162" s="237">
        <v>2</v>
      </c>
      <c r="I4162" s="237" t="s">
        <v>7182</v>
      </c>
      <c r="J4162" s="237" t="s">
        <v>7190</v>
      </c>
      <c r="K4162" s="237" t="s">
        <v>7191</v>
      </c>
      <c r="L4162" s="238">
        <v>44705</v>
      </c>
      <c r="M4162" s="237" t="s">
        <v>887</v>
      </c>
    </row>
    <row r="4163" spans="1:13" x14ac:dyDescent="0.35">
      <c r="A4163" s="239" t="s">
        <v>187</v>
      </c>
      <c r="B4163" s="239" t="s">
        <v>188</v>
      </c>
      <c r="C4163" s="239" t="s">
        <v>189</v>
      </c>
      <c r="D4163" s="239" t="s">
        <v>682</v>
      </c>
      <c r="E4163" s="239">
        <v>1544766</v>
      </c>
      <c r="F4163" s="239" t="s">
        <v>7192</v>
      </c>
      <c r="G4163" s="239" t="s">
        <v>25</v>
      </c>
      <c r="H4163" s="239">
        <v>2</v>
      </c>
      <c r="I4163" s="239" t="s">
        <v>7193</v>
      </c>
      <c r="J4163" s="239" t="s">
        <v>7194</v>
      </c>
      <c r="K4163" s="239" t="s">
        <v>7195</v>
      </c>
      <c r="L4163" s="240">
        <v>44705</v>
      </c>
      <c r="M4163" s="239" t="s">
        <v>887</v>
      </c>
    </row>
    <row r="4164" spans="1:13" x14ac:dyDescent="0.35">
      <c r="A4164" s="237" t="s">
        <v>187</v>
      </c>
      <c r="B4164" s="237" t="s">
        <v>188</v>
      </c>
      <c r="C4164" s="237" t="s">
        <v>189</v>
      </c>
      <c r="D4164" s="237" t="s">
        <v>57</v>
      </c>
      <c r="E4164" s="237">
        <v>925</v>
      </c>
      <c r="F4164" s="237" t="s">
        <v>7196</v>
      </c>
      <c r="G4164" s="237" t="s">
        <v>22</v>
      </c>
      <c r="H4164" s="237">
        <v>3</v>
      </c>
      <c r="I4164" s="237" t="s">
        <v>7197</v>
      </c>
      <c r="J4164" s="237" t="s">
        <v>7198</v>
      </c>
      <c r="K4164" s="237" t="s">
        <v>7199</v>
      </c>
      <c r="L4164" s="238">
        <v>44705</v>
      </c>
      <c r="M4164" s="237" t="s">
        <v>887</v>
      </c>
    </row>
    <row r="4165" spans="1:13" x14ac:dyDescent="0.35">
      <c r="A4165" s="239" t="s">
        <v>187</v>
      </c>
      <c r="B4165" s="239" t="s">
        <v>188</v>
      </c>
      <c r="C4165" s="239" t="s">
        <v>189</v>
      </c>
      <c r="D4165" s="239" t="s">
        <v>55</v>
      </c>
      <c r="E4165" s="239">
        <v>925</v>
      </c>
      <c r="F4165" s="239" t="s">
        <v>7196</v>
      </c>
      <c r="G4165" s="239" t="s">
        <v>22</v>
      </c>
      <c r="H4165" s="239">
        <v>3</v>
      </c>
      <c r="I4165" s="239" t="s">
        <v>7197</v>
      </c>
      <c r="J4165" s="239" t="s">
        <v>7198</v>
      </c>
      <c r="K4165" s="239" t="s">
        <v>7200</v>
      </c>
      <c r="L4165" s="240">
        <v>44705</v>
      </c>
      <c r="M4165" s="239" t="s">
        <v>887</v>
      </c>
    </row>
    <row r="4166" spans="1:13" x14ac:dyDescent="0.35">
      <c r="A4166" s="237" t="s">
        <v>187</v>
      </c>
      <c r="B4166" s="237" t="s">
        <v>188</v>
      </c>
      <c r="C4166" s="237" t="s">
        <v>189</v>
      </c>
      <c r="D4166" s="237" t="s">
        <v>702</v>
      </c>
      <c r="E4166" s="237">
        <v>800000</v>
      </c>
      <c r="F4166" s="237" t="s">
        <v>4702</v>
      </c>
      <c r="G4166" s="237" t="s">
        <v>25</v>
      </c>
      <c r="H4166" s="237">
        <v>2</v>
      </c>
      <c r="I4166" s="237" t="s">
        <v>7182</v>
      </c>
      <c r="J4166" s="237" t="s">
        <v>7201</v>
      </c>
      <c r="K4166" s="237" t="s">
        <v>7202</v>
      </c>
      <c r="L4166" s="238">
        <v>44705</v>
      </c>
      <c r="M4166" s="237" t="s">
        <v>887</v>
      </c>
    </row>
    <row r="4167" spans="1:13" x14ac:dyDescent="0.35">
      <c r="A4167" s="239" t="s">
        <v>187</v>
      </c>
      <c r="B4167" s="239" t="s">
        <v>188</v>
      </c>
      <c r="C4167" s="239" t="s">
        <v>189</v>
      </c>
      <c r="D4167" s="239" t="s">
        <v>696</v>
      </c>
      <c r="E4167" s="239">
        <v>6700000</v>
      </c>
      <c r="F4167" s="239" t="s">
        <v>4702</v>
      </c>
      <c r="G4167" s="239" t="s">
        <v>25</v>
      </c>
      <c r="H4167" s="239">
        <v>2</v>
      </c>
      <c r="I4167" s="239" t="s">
        <v>7182</v>
      </c>
      <c r="J4167" s="239" t="s">
        <v>7201</v>
      </c>
      <c r="K4167" s="239" t="s">
        <v>7203</v>
      </c>
      <c r="L4167" s="240">
        <v>44705</v>
      </c>
      <c r="M4167" s="239" t="s">
        <v>887</v>
      </c>
    </row>
    <row r="4168" spans="1:13" x14ac:dyDescent="0.35">
      <c r="A4168" s="237" t="s">
        <v>187</v>
      </c>
      <c r="B4168" s="237" t="s">
        <v>188</v>
      </c>
      <c r="C4168" s="237" t="s">
        <v>189</v>
      </c>
      <c r="D4168" s="237" t="s">
        <v>706</v>
      </c>
      <c r="E4168" s="237">
        <v>700000</v>
      </c>
      <c r="F4168" s="237" t="s">
        <v>4702</v>
      </c>
      <c r="G4168" s="237" t="s">
        <v>25</v>
      </c>
      <c r="H4168" s="237">
        <v>2</v>
      </c>
      <c r="I4168" s="237" t="s">
        <v>7182</v>
      </c>
      <c r="J4168" s="237" t="s">
        <v>7201</v>
      </c>
      <c r="K4168" s="237" t="s">
        <v>7204</v>
      </c>
      <c r="L4168" s="238">
        <v>44705</v>
      </c>
      <c r="M4168" s="237" t="s">
        <v>887</v>
      </c>
    </row>
    <row r="4169" spans="1:13" x14ac:dyDescent="0.35">
      <c r="A4169" s="239" t="s">
        <v>187</v>
      </c>
      <c r="B4169" s="239" t="s">
        <v>188</v>
      </c>
      <c r="C4169" s="239" t="s">
        <v>189</v>
      </c>
      <c r="D4169" s="239" t="s">
        <v>698</v>
      </c>
      <c r="E4169" s="239">
        <v>792000</v>
      </c>
      <c r="F4169" s="239" t="s">
        <v>4702</v>
      </c>
      <c r="G4169" s="239" t="s">
        <v>25</v>
      </c>
      <c r="H4169" s="239">
        <v>2</v>
      </c>
      <c r="I4169" s="239" t="s">
        <v>7182</v>
      </c>
      <c r="J4169" s="239" t="s">
        <v>7201</v>
      </c>
      <c r="K4169" s="239" t="s">
        <v>7205</v>
      </c>
      <c r="L4169" s="240">
        <v>44705</v>
      </c>
      <c r="M4169" s="239" t="s">
        <v>887</v>
      </c>
    </row>
    <row r="4170" spans="1:13" x14ac:dyDescent="0.35">
      <c r="A4170" s="237" t="s">
        <v>187</v>
      </c>
      <c r="B4170" s="237" t="s">
        <v>188</v>
      </c>
      <c r="C4170" s="237" t="s">
        <v>189</v>
      </c>
      <c r="D4170" s="237" t="s">
        <v>704</v>
      </c>
      <c r="E4170" s="237">
        <v>8000</v>
      </c>
      <c r="F4170" s="237" t="s">
        <v>4702</v>
      </c>
      <c r="G4170" s="237" t="s">
        <v>25</v>
      </c>
      <c r="H4170" s="237">
        <v>2</v>
      </c>
      <c r="I4170" s="237" t="s">
        <v>7182</v>
      </c>
      <c r="J4170" s="237" t="s">
        <v>7201</v>
      </c>
      <c r="K4170" s="237" t="s">
        <v>7206</v>
      </c>
      <c r="L4170" s="238">
        <v>44705</v>
      </c>
      <c r="M4170" s="237" t="s">
        <v>887</v>
      </c>
    </row>
    <row r="4171" spans="1:13" x14ac:dyDescent="0.35">
      <c r="A4171" s="239" t="s">
        <v>187</v>
      </c>
      <c r="B4171" s="239" t="s">
        <v>188</v>
      </c>
      <c r="C4171" s="239" t="s">
        <v>189</v>
      </c>
      <c r="D4171" s="239" t="s">
        <v>692</v>
      </c>
      <c r="E4171" s="239">
        <v>0</v>
      </c>
      <c r="F4171" s="239" t="s">
        <v>4702</v>
      </c>
      <c r="G4171" s="239" t="s">
        <v>25</v>
      </c>
      <c r="H4171" s="239">
        <v>2</v>
      </c>
      <c r="I4171" s="239" t="s">
        <v>7182</v>
      </c>
      <c r="J4171" s="239" t="s">
        <v>7201</v>
      </c>
      <c r="K4171" s="239" t="s">
        <v>7207</v>
      </c>
      <c r="L4171" s="240">
        <v>44705</v>
      </c>
      <c r="M4171" s="239" t="s">
        <v>887</v>
      </c>
    </row>
    <row r="4172" spans="1:13" x14ac:dyDescent="0.35">
      <c r="A4172" s="237" t="s">
        <v>187</v>
      </c>
      <c r="B4172" s="237" t="s">
        <v>188</v>
      </c>
      <c r="C4172" s="237" t="s">
        <v>189</v>
      </c>
      <c r="D4172" s="237" t="s">
        <v>24</v>
      </c>
      <c r="E4172" s="237">
        <v>5</v>
      </c>
      <c r="F4172" s="237" t="s">
        <v>4702</v>
      </c>
      <c r="G4172" s="237" t="s">
        <v>50</v>
      </c>
      <c r="H4172" s="237">
        <v>1</v>
      </c>
      <c r="I4172" s="237" t="s">
        <v>7182</v>
      </c>
      <c r="J4172" s="237" t="s">
        <v>7208</v>
      </c>
      <c r="K4172" s="237" t="s">
        <v>7209</v>
      </c>
      <c r="L4172" s="238">
        <v>44705</v>
      </c>
      <c r="M4172" s="237" t="s">
        <v>887</v>
      </c>
    </row>
    <row r="4173" spans="1:13" x14ac:dyDescent="0.35">
      <c r="A4173" s="239" t="s">
        <v>194</v>
      </c>
      <c r="B4173" s="239" t="s">
        <v>195</v>
      </c>
      <c r="C4173" s="239" t="s">
        <v>189</v>
      </c>
      <c r="D4173" s="239" t="s">
        <v>875</v>
      </c>
      <c r="E4173" s="239">
        <v>8200000</v>
      </c>
      <c r="F4173" s="239" t="s">
        <v>7181</v>
      </c>
      <c r="G4173" s="239" t="s">
        <v>50</v>
      </c>
      <c r="H4173" s="239">
        <v>1</v>
      </c>
      <c r="I4173" s="239" t="s">
        <v>7182</v>
      </c>
      <c r="J4173" s="239" t="s">
        <v>7183</v>
      </c>
      <c r="K4173" s="239" t="s">
        <v>7210</v>
      </c>
      <c r="L4173" s="240">
        <v>44705</v>
      </c>
      <c r="M4173" s="239" t="s">
        <v>887</v>
      </c>
    </row>
    <row r="4174" spans="1:13" x14ac:dyDescent="0.35">
      <c r="A4174" s="237" t="s">
        <v>194</v>
      </c>
      <c r="B4174" s="237" t="s">
        <v>195</v>
      </c>
      <c r="C4174" s="237" t="s">
        <v>189</v>
      </c>
      <c r="D4174" s="237" t="s">
        <v>242</v>
      </c>
      <c r="E4174" s="237">
        <v>1759540</v>
      </c>
      <c r="F4174" s="237" t="s">
        <v>7211</v>
      </c>
      <c r="G4174" s="237" t="s">
        <v>50</v>
      </c>
      <c r="H4174" s="237">
        <v>1</v>
      </c>
      <c r="I4174" s="237" t="s">
        <v>7212</v>
      </c>
      <c r="J4174" s="237" t="s">
        <v>7213</v>
      </c>
      <c r="K4174" s="237" t="s">
        <v>7214</v>
      </c>
      <c r="L4174" s="238">
        <v>44705</v>
      </c>
      <c r="M4174" s="237" t="s">
        <v>887</v>
      </c>
    </row>
    <row r="4175" spans="1:13" x14ac:dyDescent="0.35">
      <c r="A4175" s="239" t="s">
        <v>194</v>
      </c>
      <c r="B4175" s="239" t="s">
        <v>195</v>
      </c>
      <c r="C4175" s="239" t="s">
        <v>189</v>
      </c>
      <c r="D4175" s="239" t="s">
        <v>784</v>
      </c>
      <c r="E4175" s="239">
        <v>8200000</v>
      </c>
      <c r="F4175" s="239" t="s">
        <v>7181</v>
      </c>
      <c r="G4175" s="239" t="s">
        <v>25</v>
      </c>
      <c r="H4175" s="239">
        <v>2</v>
      </c>
      <c r="I4175" s="239" t="s">
        <v>7182</v>
      </c>
      <c r="J4175" s="239" t="s">
        <v>7188</v>
      </c>
      <c r="K4175" s="239" t="s">
        <v>7215</v>
      </c>
      <c r="L4175" s="240">
        <v>44705</v>
      </c>
      <c r="M4175" s="239" t="s">
        <v>887</v>
      </c>
    </row>
    <row r="4176" spans="1:13" x14ac:dyDescent="0.35">
      <c r="A4176" s="237" t="s">
        <v>194</v>
      </c>
      <c r="B4176" s="237" t="s">
        <v>195</v>
      </c>
      <c r="C4176" s="237" t="s">
        <v>189</v>
      </c>
      <c r="D4176" s="237" t="s">
        <v>779</v>
      </c>
      <c r="E4176" s="237">
        <v>679254</v>
      </c>
      <c r="F4176" s="237" t="s">
        <v>7216</v>
      </c>
      <c r="G4176" s="237" t="s">
        <v>25</v>
      </c>
      <c r="H4176" s="237">
        <v>2</v>
      </c>
      <c r="I4176" s="237" t="s">
        <v>7217</v>
      </c>
      <c r="J4176" s="237" t="s">
        <v>7218</v>
      </c>
      <c r="K4176" s="237" t="s">
        <v>7219</v>
      </c>
      <c r="L4176" s="238">
        <v>44705</v>
      </c>
      <c r="M4176" s="237" t="s">
        <v>887</v>
      </c>
    </row>
    <row r="4177" spans="1:13" x14ac:dyDescent="0.35">
      <c r="A4177" s="239" t="s">
        <v>194</v>
      </c>
      <c r="B4177" s="239" t="s">
        <v>195</v>
      </c>
      <c r="C4177" s="239" t="s">
        <v>189</v>
      </c>
      <c r="D4177" s="239" t="s">
        <v>682</v>
      </c>
      <c r="E4177" s="239">
        <v>679254</v>
      </c>
      <c r="F4177" s="239" t="s">
        <v>7216</v>
      </c>
      <c r="G4177" s="239" t="s">
        <v>25</v>
      </c>
      <c r="H4177" s="239">
        <v>2</v>
      </c>
      <c r="I4177" s="239" t="s">
        <v>7217</v>
      </c>
      <c r="J4177" s="239" t="s">
        <v>7220</v>
      </c>
      <c r="K4177" s="239" t="s">
        <v>7221</v>
      </c>
      <c r="L4177" s="240">
        <v>44705</v>
      </c>
      <c r="M4177" s="239" t="s">
        <v>887</v>
      </c>
    </row>
    <row r="4178" spans="1:13" x14ac:dyDescent="0.35">
      <c r="A4178" s="237" t="s">
        <v>194</v>
      </c>
      <c r="B4178" s="237" t="s">
        <v>195</v>
      </c>
      <c r="C4178" s="237" t="s">
        <v>189</v>
      </c>
      <c r="D4178" s="237" t="s">
        <v>57</v>
      </c>
      <c r="E4178" s="237">
        <v>892</v>
      </c>
      <c r="F4178" s="237" t="s">
        <v>7222</v>
      </c>
      <c r="G4178" s="237" t="s">
        <v>22</v>
      </c>
      <c r="H4178" s="237">
        <v>3</v>
      </c>
      <c r="I4178" s="237" t="s">
        <v>7223</v>
      </c>
      <c r="J4178" s="237" t="s">
        <v>7224</v>
      </c>
      <c r="K4178" s="237" t="s">
        <v>7225</v>
      </c>
      <c r="L4178" s="238">
        <v>44705</v>
      </c>
      <c r="M4178" s="237" t="s">
        <v>887</v>
      </c>
    </row>
    <row r="4179" spans="1:13" x14ac:dyDescent="0.35">
      <c r="A4179" s="239" t="s">
        <v>194</v>
      </c>
      <c r="B4179" s="239" t="s">
        <v>195</v>
      </c>
      <c r="C4179" s="239" t="s">
        <v>189</v>
      </c>
      <c r="D4179" s="239" t="s">
        <v>55</v>
      </c>
      <c r="E4179" s="239">
        <v>925</v>
      </c>
      <c r="F4179" s="239" t="s">
        <v>7196</v>
      </c>
      <c r="G4179" s="239" t="s">
        <v>22</v>
      </c>
      <c r="H4179" s="239">
        <v>3</v>
      </c>
      <c r="I4179" s="239" t="s">
        <v>7197</v>
      </c>
      <c r="J4179" s="239" t="s">
        <v>7198</v>
      </c>
      <c r="K4179" s="239" t="s">
        <v>7226</v>
      </c>
      <c r="L4179" s="240">
        <v>44705</v>
      </c>
      <c r="M4179" s="239" t="s">
        <v>887</v>
      </c>
    </row>
    <row r="4180" spans="1:13" x14ac:dyDescent="0.35">
      <c r="A4180" s="237" t="s">
        <v>194</v>
      </c>
      <c r="B4180" s="237" t="s">
        <v>195</v>
      </c>
      <c r="C4180" s="237" t="s">
        <v>189</v>
      </c>
      <c r="D4180" s="237" t="s">
        <v>702</v>
      </c>
      <c r="E4180" s="237">
        <v>275000</v>
      </c>
      <c r="F4180" s="237" t="s">
        <v>7227</v>
      </c>
      <c r="G4180" s="237" t="s">
        <v>25</v>
      </c>
      <c r="H4180" s="237">
        <v>2</v>
      </c>
      <c r="I4180" s="237" t="s">
        <v>7228</v>
      </c>
      <c r="J4180" s="237" t="s">
        <v>7229</v>
      </c>
      <c r="K4180" s="237" t="s">
        <v>7230</v>
      </c>
      <c r="L4180" s="238">
        <v>44705</v>
      </c>
      <c r="M4180" s="237" t="s">
        <v>887</v>
      </c>
    </row>
    <row r="4181" spans="1:13" x14ac:dyDescent="0.35">
      <c r="A4181" s="239" t="s">
        <v>194</v>
      </c>
      <c r="B4181" s="239" t="s">
        <v>195</v>
      </c>
      <c r="C4181" s="239" t="s">
        <v>189</v>
      </c>
      <c r="D4181" s="239" t="s">
        <v>696</v>
      </c>
      <c r="E4181" s="239">
        <v>7520746</v>
      </c>
      <c r="F4181" s="239" t="s">
        <v>7227</v>
      </c>
      <c r="G4181" s="239" t="s">
        <v>25</v>
      </c>
      <c r="H4181" s="239">
        <v>2</v>
      </c>
      <c r="I4181" s="239" t="s">
        <v>7228</v>
      </c>
      <c r="J4181" s="239" t="s">
        <v>7229</v>
      </c>
      <c r="K4181" s="239" t="s">
        <v>7231</v>
      </c>
      <c r="L4181" s="240">
        <v>44705</v>
      </c>
      <c r="M4181" s="239" t="s">
        <v>887</v>
      </c>
    </row>
    <row r="4182" spans="1:13" x14ac:dyDescent="0.35">
      <c r="A4182" s="237" t="s">
        <v>194</v>
      </c>
      <c r="B4182" s="237" t="s">
        <v>195</v>
      </c>
      <c r="C4182" s="237" t="s">
        <v>189</v>
      </c>
      <c r="D4182" s="237" t="s">
        <v>706</v>
      </c>
      <c r="E4182" s="237">
        <v>404254</v>
      </c>
      <c r="F4182" s="237" t="s">
        <v>7227</v>
      </c>
      <c r="G4182" s="237" t="s">
        <v>25</v>
      </c>
      <c r="H4182" s="237">
        <v>2</v>
      </c>
      <c r="I4182" s="237" t="s">
        <v>7228</v>
      </c>
      <c r="J4182" s="237" t="s">
        <v>7229</v>
      </c>
      <c r="K4182" s="237" t="s">
        <v>7232</v>
      </c>
      <c r="L4182" s="238">
        <v>44705</v>
      </c>
      <c r="M4182" s="237" t="s">
        <v>887</v>
      </c>
    </row>
    <row r="4183" spans="1:13" x14ac:dyDescent="0.35">
      <c r="A4183" s="239" t="s">
        <v>194</v>
      </c>
      <c r="B4183" s="239" t="s">
        <v>195</v>
      </c>
      <c r="C4183" s="239" t="s">
        <v>189</v>
      </c>
      <c r="D4183" s="239" t="s">
        <v>698</v>
      </c>
      <c r="E4183" s="239">
        <v>271130</v>
      </c>
      <c r="F4183" s="239" t="s">
        <v>7227</v>
      </c>
      <c r="G4183" s="239" t="s">
        <v>25</v>
      </c>
      <c r="H4183" s="239">
        <v>2</v>
      </c>
      <c r="I4183" s="239" t="s">
        <v>7228</v>
      </c>
      <c r="J4183" s="239" t="s">
        <v>7229</v>
      </c>
      <c r="K4183" s="239" t="s">
        <v>7233</v>
      </c>
      <c r="L4183" s="240">
        <v>44705</v>
      </c>
      <c r="M4183" s="239" t="s">
        <v>887</v>
      </c>
    </row>
    <row r="4184" spans="1:13" x14ac:dyDescent="0.35">
      <c r="A4184" s="237" t="s">
        <v>194</v>
      </c>
      <c r="B4184" s="237" t="s">
        <v>195</v>
      </c>
      <c r="C4184" s="237" t="s">
        <v>189</v>
      </c>
      <c r="D4184" s="237" t="s">
        <v>704</v>
      </c>
      <c r="E4184" s="237">
        <v>3870</v>
      </c>
      <c r="F4184" s="237" t="s">
        <v>7227</v>
      </c>
      <c r="G4184" s="237" t="s">
        <v>25</v>
      </c>
      <c r="H4184" s="237">
        <v>2</v>
      </c>
      <c r="I4184" s="237" t="s">
        <v>7228</v>
      </c>
      <c r="J4184" s="237" t="s">
        <v>7229</v>
      </c>
      <c r="K4184" s="237" t="s">
        <v>7234</v>
      </c>
      <c r="L4184" s="238">
        <v>44705</v>
      </c>
      <c r="M4184" s="237" t="s">
        <v>887</v>
      </c>
    </row>
    <row r="4185" spans="1:13" x14ac:dyDescent="0.35">
      <c r="A4185" s="239" t="s">
        <v>194</v>
      </c>
      <c r="B4185" s="239" t="s">
        <v>195</v>
      </c>
      <c r="C4185" s="239" t="s">
        <v>189</v>
      </c>
      <c r="D4185" s="239" t="s">
        <v>692</v>
      </c>
      <c r="E4185" s="239">
        <v>0</v>
      </c>
      <c r="F4185" s="239" t="s">
        <v>7227</v>
      </c>
      <c r="G4185" s="239" t="s">
        <v>25</v>
      </c>
      <c r="H4185" s="239">
        <v>2</v>
      </c>
      <c r="I4185" s="239" t="s">
        <v>7228</v>
      </c>
      <c r="J4185" s="239" t="s">
        <v>7229</v>
      </c>
      <c r="K4185" s="239" t="s">
        <v>7235</v>
      </c>
      <c r="L4185" s="240">
        <v>44705</v>
      </c>
      <c r="M4185" s="239" t="s">
        <v>887</v>
      </c>
    </row>
    <row r="4186" spans="1:13" x14ac:dyDescent="0.35">
      <c r="A4186" s="237" t="s">
        <v>194</v>
      </c>
      <c r="B4186" s="237" t="s">
        <v>195</v>
      </c>
      <c r="C4186" s="237" t="s">
        <v>189</v>
      </c>
      <c r="D4186" s="237" t="s">
        <v>24</v>
      </c>
      <c r="E4186" s="237">
        <v>5</v>
      </c>
      <c r="F4186" s="237" t="s">
        <v>4702</v>
      </c>
      <c r="G4186" s="237" t="s">
        <v>25</v>
      </c>
      <c r="H4186" s="237">
        <v>2</v>
      </c>
      <c r="I4186" s="237" t="s">
        <v>7182</v>
      </c>
      <c r="J4186" s="237" t="s">
        <v>7208</v>
      </c>
      <c r="K4186" s="237" t="s">
        <v>7236</v>
      </c>
      <c r="L4186" s="238">
        <v>44705</v>
      </c>
      <c r="M4186" s="237" t="s">
        <v>887</v>
      </c>
    </row>
    <row r="4187" spans="1:13" x14ac:dyDescent="0.35">
      <c r="A4187" s="239" t="s">
        <v>578</v>
      </c>
      <c r="B4187" s="239" t="s">
        <v>579</v>
      </c>
      <c r="C4187" s="239" t="s">
        <v>580</v>
      </c>
      <c r="D4187" s="239" t="s">
        <v>875</v>
      </c>
      <c r="E4187" s="239">
        <v>36910558</v>
      </c>
      <c r="F4187" s="239" t="s">
        <v>7237</v>
      </c>
      <c r="G4187" s="239" t="s">
        <v>25</v>
      </c>
      <c r="H4187" s="239">
        <v>2</v>
      </c>
      <c r="I4187" s="239" t="s">
        <v>7238</v>
      </c>
      <c r="J4187" s="239" t="s">
        <v>5750</v>
      </c>
      <c r="K4187" s="239" t="s">
        <v>7239</v>
      </c>
      <c r="L4187" s="240">
        <v>44705</v>
      </c>
      <c r="M4187" s="239" t="s">
        <v>887</v>
      </c>
    </row>
    <row r="4188" spans="1:13" x14ac:dyDescent="0.35">
      <c r="A4188" s="237" t="s">
        <v>578</v>
      </c>
      <c r="B4188" s="237" t="s">
        <v>579</v>
      </c>
      <c r="C4188" s="237" t="s">
        <v>580</v>
      </c>
      <c r="D4188" s="237" t="s">
        <v>242</v>
      </c>
      <c r="E4188" s="237">
        <v>446300</v>
      </c>
      <c r="F4188" s="237" t="s">
        <v>7240</v>
      </c>
      <c r="G4188" s="237" t="s">
        <v>22</v>
      </c>
      <c r="H4188" s="237">
        <v>3</v>
      </c>
      <c r="I4188" s="237" t="s">
        <v>7241</v>
      </c>
      <c r="J4188" s="237" t="s">
        <v>7242</v>
      </c>
      <c r="K4188" s="237" t="s">
        <v>7243</v>
      </c>
      <c r="L4188" s="238">
        <v>44705</v>
      </c>
      <c r="M4188" s="237" t="s">
        <v>887</v>
      </c>
    </row>
    <row r="4189" spans="1:13" x14ac:dyDescent="0.35">
      <c r="A4189" s="239" t="s">
        <v>625</v>
      </c>
      <c r="B4189" s="239" t="s">
        <v>626</v>
      </c>
      <c r="C4189" s="239" t="s">
        <v>627</v>
      </c>
      <c r="D4189" s="239" t="s">
        <v>682</v>
      </c>
      <c r="E4189" s="239">
        <v>4878000</v>
      </c>
      <c r="F4189" s="239" t="s">
        <v>7244</v>
      </c>
      <c r="G4189" s="239" t="s">
        <v>50</v>
      </c>
      <c r="H4189" s="239">
        <v>1</v>
      </c>
      <c r="I4189" s="239" t="s">
        <v>7245</v>
      </c>
      <c r="J4189" s="239" t="s">
        <v>7246</v>
      </c>
      <c r="K4189" s="239" t="s">
        <v>7247</v>
      </c>
      <c r="L4189" s="240">
        <v>44705</v>
      </c>
      <c r="M4189" s="239" t="s">
        <v>20</v>
      </c>
    </row>
    <row r="4190" spans="1:13" x14ac:dyDescent="0.35">
      <c r="A4190" s="237" t="s">
        <v>625</v>
      </c>
      <c r="B4190" s="237" t="s">
        <v>626</v>
      </c>
      <c r="C4190" s="237" t="s">
        <v>627</v>
      </c>
      <c r="D4190" s="237" t="s">
        <v>57</v>
      </c>
      <c r="E4190" s="237">
        <v>988</v>
      </c>
      <c r="F4190" s="237" t="s">
        <v>7248</v>
      </c>
      <c r="G4190" s="237" t="s">
        <v>25</v>
      </c>
      <c r="H4190" s="237">
        <v>2</v>
      </c>
      <c r="I4190" s="237" t="s">
        <v>2316</v>
      </c>
      <c r="J4190" s="237" t="s">
        <v>7249</v>
      </c>
      <c r="K4190" s="237" t="s">
        <v>7250</v>
      </c>
      <c r="L4190" s="238">
        <v>44705</v>
      </c>
      <c r="M4190" s="237" t="s">
        <v>20</v>
      </c>
    </row>
    <row r="4191" spans="1:13" x14ac:dyDescent="0.35">
      <c r="A4191" s="239" t="s">
        <v>625</v>
      </c>
      <c r="B4191" s="239" t="s">
        <v>626</v>
      </c>
      <c r="C4191" s="239" t="s">
        <v>627</v>
      </c>
      <c r="D4191" s="239" t="s">
        <v>55</v>
      </c>
      <c r="E4191" s="239">
        <v>988</v>
      </c>
      <c r="F4191" s="239" t="s">
        <v>7248</v>
      </c>
      <c r="G4191" s="239" t="s">
        <v>25</v>
      </c>
      <c r="H4191" s="239">
        <v>2</v>
      </c>
      <c r="I4191" s="239" t="s">
        <v>2316</v>
      </c>
      <c r="J4191" s="239" t="s">
        <v>7251</v>
      </c>
      <c r="K4191" s="239" t="s">
        <v>7252</v>
      </c>
      <c r="L4191" s="240">
        <v>44705</v>
      </c>
      <c r="M4191" s="239" t="s">
        <v>20</v>
      </c>
    </row>
    <row r="4192" spans="1:13" x14ac:dyDescent="0.35">
      <c r="A4192" s="237" t="s">
        <v>1476</v>
      </c>
      <c r="B4192" s="237" t="s">
        <v>1477</v>
      </c>
      <c r="C4192" s="237" t="s">
        <v>627</v>
      </c>
      <c r="D4192" s="237" t="s">
        <v>682</v>
      </c>
      <c r="E4192" s="237">
        <v>1063000</v>
      </c>
      <c r="F4192" s="237" t="s">
        <v>7253</v>
      </c>
      <c r="G4192" s="237" t="s">
        <v>25</v>
      </c>
      <c r="H4192" s="237">
        <v>2</v>
      </c>
      <c r="I4192" s="237" t="s">
        <v>7254</v>
      </c>
      <c r="J4192" s="237" t="s">
        <v>7255</v>
      </c>
      <c r="K4192" s="237" t="s">
        <v>7256</v>
      </c>
      <c r="L4192" s="238">
        <v>44705</v>
      </c>
      <c r="M4192" s="237" t="s">
        <v>20</v>
      </c>
    </row>
    <row r="4193" spans="1:13" x14ac:dyDescent="0.35">
      <c r="A4193" s="239" t="s">
        <v>1476</v>
      </c>
      <c r="B4193" s="239" t="s">
        <v>1477</v>
      </c>
      <c r="C4193" s="239" t="s">
        <v>627</v>
      </c>
      <c r="D4193" s="239" t="s">
        <v>57</v>
      </c>
      <c r="E4193" s="239">
        <v>0</v>
      </c>
      <c r="F4193" s="239" t="s">
        <v>7248</v>
      </c>
      <c r="G4193" s="239" t="s">
        <v>25</v>
      </c>
      <c r="H4193" s="239">
        <v>2</v>
      </c>
      <c r="I4193" s="239" t="s">
        <v>1773</v>
      </c>
      <c r="J4193" s="239" t="s">
        <v>7257</v>
      </c>
      <c r="K4193" s="239" t="s">
        <v>7258</v>
      </c>
      <c r="L4193" s="240">
        <v>44705</v>
      </c>
      <c r="M4193" s="239" t="s">
        <v>20</v>
      </c>
    </row>
    <row r="4194" spans="1:13" x14ac:dyDescent="0.35">
      <c r="A4194" s="237" t="s">
        <v>1476</v>
      </c>
      <c r="B4194" s="237" t="s">
        <v>1477</v>
      </c>
      <c r="C4194" s="237" t="s">
        <v>627</v>
      </c>
      <c r="D4194" s="237" t="s">
        <v>55</v>
      </c>
      <c r="E4194" s="237">
        <v>988</v>
      </c>
      <c r="F4194" s="237" t="s">
        <v>7248</v>
      </c>
      <c r="G4194" s="237" t="s">
        <v>25</v>
      </c>
      <c r="H4194" s="237">
        <v>2</v>
      </c>
      <c r="I4194" s="237" t="s">
        <v>2316</v>
      </c>
      <c r="J4194" s="237" t="s">
        <v>7251</v>
      </c>
      <c r="K4194" s="237" t="s">
        <v>7259</v>
      </c>
      <c r="L4194" s="238">
        <v>44705</v>
      </c>
      <c r="M4194" s="237" t="s">
        <v>20</v>
      </c>
    </row>
    <row r="4195" spans="1:13" x14ac:dyDescent="0.35">
      <c r="A4195" s="239" t="s">
        <v>1476</v>
      </c>
      <c r="B4195" s="239" t="s">
        <v>1477</v>
      </c>
      <c r="C4195" s="239" t="s">
        <v>627</v>
      </c>
      <c r="D4195" s="239" t="s">
        <v>702</v>
      </c>
      <c r="E4195" s="239">
        <v>1063000</v>
      </c>
      <c r="F4195" s="239" t="s">
        <v>7253</v>
      </c>
      <c r="G4195" s="239" t="s">
        <v>25</v>
      </c>
      <c r="H4195" s="239">
        <v>2</v>
      </c>
      <c r="I4195" s="239" t="s">
        <v>7254</v>
      </c>
      <c r="J4195" s="239" t="s">
        <v>7260</v>
      </c>
      <c r="K4195" s="239" t="s">
        <v>7261</v>
      </c>
      <c r="L4195" s="240">
        <v>44705</v>
      </c>
      <c r="M4195" s="239" t="s">
        <v>20</v>
      </c>
    </row>
    <row r="4196" spans="1:13" x14ac:dyDescent="0.35">
      <c r="A4196" s="237" t="s">
        <v>1476</v>
      </c>
      <c r="B4196" s="237" t="s">
        <v>1477</v>
      </c>
      <c r="C4196" s="237" t="s">
        <v>627</v>
      </c>
      <c r="D4196" s="237" t="s">
        <v>696</v>
      </c>
      <c r="E4196" s="237">
        <v>0</v>
      </c>
      <c r="F4196" s="237" t="s">
        <v>7253</v>
      </c>
      <c r="G4196" s="237" t="s">
        <v>25</v>
      </c>
      <c r="H4196" s="237">
        <v>2</v>
      </c>
      <c r="I4196" s="237" t="s">
        <v>7254</v>
      </c>
      <c r="J4196" s="237" t="s">
        <v>7262</v>
      </c>
      <c r="K4196" s="237" t="s">
        <v>7263</v>
      </c>
      <c r="L4196" s="238">
        <v>44705</v>
      </c>
      <c r="M4196" s="237" t="s">
        <v>20</v>
      </c>
    </row>
    <row r="4197" spans="1:13" x14ac:dyDescent="0.35">
      <c r="A4197" s="239" t="s">
        <v>1476</v>
      </c>
      <c r="B4197" s="239" t="s">
        <v>1477</v>
      </c>
      <c r="C4197" s="239" t="s">
        <v>627</v>
      </c>
      <c r="D4197" s="239" t="s">
        <v>706</v>
      </c>
      <c r="E4197" s="239">
        <v>11943900</v>
      </c>
      <c r="F4197" s="239" t="s">
        <v>7253</v>
      </c>
      <c r="G4197" s="239" t="s">
        <v>25</v>
      </c>
      <c r="H4197" s="239">
        <v>2</v>
      </c>
      <c r="I4197" s="239" t="s">
        <v>7254</v>
      </c>
      <c r="J4197" s="239" t="s">
        <v>7264</v>
      </c>
      <c r="K4197" s="239" t="s">
        <v>7265</v>
      </c>
      <c r="L4197" s="240">
        <v>44705</v>
      </c>
      <c r="M4197" s="239" t="s">
        <v>20</v>
      </c>
    </row>
    <row r="4198" spans="1:13" x14ac:dyDescent="0.35">
      <c r="A4198" s="237" t="s">
        <v>1476</v>
      </c>
      <c r="B4198" s="237" t="s">
        <v>1477</v>
      </c>
      <c r="C4198" s="237" t="s">
        <v>627</v>
      </c>
      <c r="D4198" s="237" t="s">
        <v>698</v>
      </c>
      <c r="E4198" s="237">
        <v>1063000</v>
      </c>
      <c r="F4198" s="237" t="s">
        <v>7253</v>
      </c>
      <c r="G4198" s="237" t="s">
        <v>25</v>
      </c>
      <c r="H4198" s="237">
        <v>2</v>
      </c>
      <c r="I4198" s="237" t="s">
        <v>7254</v>
      </c>
      <c r="J4198" s="237" t="s">
        <v>7266</v>
      </c>
      <c r="K4198" s="237" t="s">
        <v>7267</v>
      </c>
      <c r="L4198" s="238">
        <v>44705</v>
      </c>
      <c r="M4198" s="237" t="s">
        <v>20</v>
      </c>
    </row>
    <row r="4199" spans="1:13" x14ac:dyDescent="0.35">
      <c r="A4199" s="239" t="s">
        <v>1476</v>
      </c>
      <c r="B4199" s="239" t="s">
        <v>1477</v>
      </c>
      <c r="C4199" s="239" t="s">
        <v>627</v>
      </c>
      <c r="D4199" s="239" t="s">
        <v>704</v>
      </c>
      <c r="E4199" s="239">
        <v>0</v>
      </c>
      <c r="F4199" s="239" t="s">
        <v>7253</v>
      </c>
      <c r="G4199" s="239" t="s">
        <v>25</v>
      </c>
      <c r="H4199" s="239">
        <v>2</v>
      </c>
      <c r="I4199" s="239" t="s">
        <v>7254</v>
      </c>
      <c r="J4199" s="239" t="s">
        <v>7268</v>
      </c>
      <c r="K4199" s="239" t="s">
        <v>7269</v>
      </c>
      <c r="L4199" s="240">
        <v>44705</v>
      </c>
      <c r="M4199" s="239" t="s">
        <v>20</v>
      </c>
    </row>
    <row r="4200" spans="1:13" x14ac:dyDescent="0.35">
      <c r="A4200" s="237" t="s">
        <v>1476</v>
      </c>
      <c r="B4200" s="237" t="s">
        <v>1477</v>
      </c>
      <c r="C4200" s="237" t="s">
        <v>627</v>
      </c>
      <c r="D4200" s="237" t="s">
        <v>692</v>
      </c>
      <c r="E4200" s="237">
        <v>0</v>
      </c>
      <c r="F4200" s="237" t="s">
        <v>7270</v>
      </c>
      <c r="G4200" s="237" t="s">
        <v>25</v>
      </c>
      <c r="H4200" s="237">
        <v>2</v>
      </c>
      <c r="I4200" s="237" t="s">
        <v>7254</v>
      </c>
      <c r="J4200" s="237" t="s">
        <v>7266</v>
      </c>
      <c r="K4200" s="237" t="s">
        <v>7271</v>
      </c>
      <c r="L4200" s="238">
        <v>44705</v>
      </c>
      <c r="M4200" s="237" t="s">
        <v>20</v>
      </c>
    </row>
    <row r="4201" spans="1:13" x14ac:dyDescent="0.35">
      <c r="A4201" s="239" t="s">
        <v>1947</v>
      </c>
      <c r="B4201" s="239" t="s">
        <v>1948</v>
      </c>
      <c r="C4201" s="239" t="s">
        <v>627</v>
      </c>
      <c r="D4201" s="239" t="s">
        <v>682</v>
      </c>
      <c r="E4201" s="239">
        <v>72000</v>
      </c>
      <c r="F4201" s="239" t="s">
        <v>7272</v>
      </c>
      <c r="G4201" s="239" t="s">
        <v>50</v>
      </c>
      <c r="H4201" s="239">
        <v>1</v>
      </c>
      <c r="I4201" s="239" t="s">
        <v>7254</v>
      </c>
      <c r="J4201" s="239" t="s">
        <v>7273</v>
      </c>
      <c r="K4201" s="239" t="s">
        <v>7274</v>
      </c>
      <c r="L4201" s="240">
        <v>44705</v>
      </c>
      <c r="M4201" s="239" t="s">
        <v>20</v>
      </c>
    </row>
    <row r="4202" spans="1:13" x14ac:dyDescent="0.35">
      <c r="A4202" s="237" t="s">
        <v>1947</v>
      </c>
      <c r="B4202" s="237" t="s">
        <v>1948</v>
      </c>
      <c r="C4202" s="237" t="s">
        <v>627</v>
      </c>
      <c r="D4202" s="237" t="s">
        <v>57</v>
      </c>
      <c r="E4202" s="237">
        <v>0</v>
      </c>
      <c r="F4202" s="237" t="s">
        <v>7248</v>
      </c>
      <c r="G4202" s="237" t="s">
        <v>25</v>
      </c>
      <c r="H4202" s="237">
        <v>2</v>
      </c>
      <c r="I4202" s="237" t="s">
        <v>1773</v>
      </c>
      <c r="J4202" s="237" t="s">
        <v>7275</v>
      </c>
      <c r="K4202" s="237" t="s">
        <v>7276</v>
      </c>
      <c r="L4202" s="238">
        <v>44705</v>
      </c>
      <c r="M4202" s="237" t="s">
        <v>20</v>
      </c>
    </row>
    <row r="4203" spans="1:13" x14ac:dyDescent="0.35">
      <c r="A4203" s="239" t="s">
        <v>1947</v>
      </c>
      <c r="B4203" s="239" t="s">
        <v>1948</v>
      </c>
      <c r="C4203" s="239" t="s">
        <v>627</v>
      </c>
      <c r="D4203" s="239" t="s">
        <v>55</v>
      </c>
      <c r="E4203" s="239">
        <v>988</v>
      </c>
      <c r="F4203" s="239" t="s">
        <v>7248</v>
      </c>
      <c r="G4203" s="239" t="s">
        <v>25</v>
      </c>
      <c r="H4203" s="239">
        <v>2</v>
      </c>
      <c r="I4203" s="239" t="s">
        <v>2316</v>
      </c>
      <c r="J4203" s="239" t="s">
        <v>7251</v>
      </c>
      <c r="K4203" s="239" t="s">
        <v>7277</v>
      </c>
      <c r="L4203" s="240">
        <v>44705</v>
      </c>
      <c r="M4203" s="239" t="s">
        <v>20</v>
      </c>
    </row>
    <row r="4204" spans="1:13" x14ac:dyDescent="0.35">
      <c r="A4204" s="237" t="s">
        <v>1947</v>
      </c>
      <c r="B4204" s="237" t="s">
        <v>1948</v>
      </c>
      <c r="C4204" s="237" t="s">
        <v>627</v>
      </c>
      <c r="D4204" s="237" t="s">
        <v>702</v>
      </c>
      <c r="E4204" s="237">
        <v>72000</v>
      </c>
      <c r="F4204" s="237" t="s">
        <v>7272</v>
      </c>
      <c r="G4204" s="237" t="s">
        <v>50</v>
      </c>
      <c r="H4204" s="237">
        <v>1</v>
      </c>
      <c r="I4204" s="237" t="s">
        <v>7254</v>
      </c>
      <c r="J4204" s="237" t="s">
        <v>7278</v>
      </c>
      <c r="K4204" s="237" t="s">
        <v>7279</v>
      </c>
      <c r="L4204" s="238">
        <v>44705</v>
      </c>
      <c r="M4204" s="237" t="s">
        <v>20</v>
      </c>
    </row>
    <row r="4205" spans="1:13" x14ac:dyDescent="0.35">
      <c r="A4205" s="239" t="s">
        <v>1947</v>
      </c>
      <c r="B4205" s="239" t="s">
        <v>1948</v>
      </c>
      <c r="C4205" s="239" t="s">
        <v>627</v>
      </c>
      <c r="D4205" s="239" t="s">
        <v>696</v>
      </c>
      <c r="E4205" s="239">
        <v>0</v>
      </c>
      <c r="F4205" s="239" t="s">
        <v>7272</v>
      </c>
      <c r="G4205" s="239" t="s">
        <v>50</v>
      </c>
      <c r="H4205" s="239">
        <v>1</v>
      </c>
      <c r="I4205" s="239" t="s">
        <v>7254</v>
      </c>
      <c r="J4205" s="239" t="s">
        <v>7262</v>
      </c>
      <c r="K4205" s="239" t="s">
        <v>7280</v>
      </c>
      <c r="L4205" s="240">
        <v>44705</v>
      </c>
      <c r="M4205" s="239" t="s">
        <v>20</v>
      </c>
    </row>
    <row r="4206" spans="1:13" x14ac:dyDescent="0.35">
      <c r="A4206" s="237" t="s">
        <v>1947</v>
      </c>
      <c r="B4206" s="237" t="s">
        <v>1948</v>
      </c>
      <c r="C4206" s="237" t="s">
        <v>627</v>
      </c>
      <c r="D4206" s="237" t="s">
        <v>706</v>
      </c>
      <c r="E4206" s="237">
        <v>13757800</v>
      </c>
      <c r="F4206" s="237" t="s">
        <v>7272</v>
      </c>
      <c r="G4206" s="237" t="s">
        <v>50</v>
      </c>
      <c r="H4206" s="237">
        <v>1</v>
      </c>
      <c r="I4206" s="237" t="s">
        <v>7254</v>
      </c>
      <c r="J4206" s="237" t="s">
        <v>7264</v>
      </c>
      <c r="K4206" s="237" t="s">
        <v>7281</v>
      </c>
      <c r="L4206" s="238">
        <v>44705</v>
      </c>
      <c r="M4206" s="237" t="s">
        <v>20</v>
      </c>
    </row>
    <row r="4207" spans="1:13" x14ac:dyDescent="0.35">
      <c r="A4207" s="239" t="s">
        <v>1947</v>
      </c>
      <c r="B4207" s="239" t="s">
        <v>1948</v>
      </c>
      <c r="C4207" s="239" t="s">
        <v>627</v>
      </c>
      <c r="D4207" s="239" t="s">
        <v>698</v>
      </c>
      <c r="E4207" s="239">
        <v>72000</v>
      </c>
      <c r="F4207" s="239" t="s">
        <v>7272</v>
      </c>
      <c r="G4207" s="239" t="s">
        <v>50</v>
      </c>
      <c r="H4207" s="239">
        <v>1</v>
      </c>
      <c r="I4207" s="239" t="s">
        <v>7254</v>
      </c>
      <c r="J4207" s="239" t="s">
        <v>7282</v>
      </c>
      <c r="K4207" s="239" t="s">
        <v>7283</v>
      </c>
      <c r="L4207" s="240">
        <v>44705</v>
      </c>
      <c r="M4207" s="239" t="s">
        <v>20</v>
      </c>
    </row>
    <row r="4208" spans="1:13" x14ac:dyDescent="0.35">
      <c r="A4208" s="237" t="s">
        <v>1947</v>
      </c>
      <c r="B4208" s="237" t="s">
        <v>1948</v>
      </c>
      <c r="C4208" s="237" t="s">
        <v>627</v>
      </c>
      <c r="D4208" s="237" t="s">
        <v>704</v>
      </c>
      <c r="E4208" s="237">
        <v>0</v>
      </c>
      <c r="F4208" s="237" t="s">
        <v>7272</v>
      </c>
      <c r="G4208" s="237" t="s">
        <v>50</v>
      </c>
      <c r="H4208" s="237">
        <v>1</v>
      </c>
      <c r="I4208" s="237" t="s">
        <v>7254</v>
      </c>
      <c r="J4208" s="237" t="s">
        <v>7282</v>
      </c>
      <c r="K4208" s="237" t="s">
        <v>7284</v>
      </c>
      <c r="L4208" s="238">
        <v>44705</v>
      </c>
      <c r="M4208" s="237" t="s">
        <v>20</v>
      </c>
    </row>
    <row r="4209" spans="1:13" x14ac:dyDescent="0.35">
      <c r="A4209" s="239" t="s">
        <v>1947</v>
      </c>
      <c r="B4209" s="239" t="s">
        <v>1948</v>
      </c>
      <c r="C4209" s="239" t="s">
        <v>627</v>
      </c>
      <c r="D4209" s="239" t="s">
        <v>692</v>
      </c>
      <c r="E4209" s="239">
        <v>0</v>
      </c>
      <c r="F4209" s="239" t="s">
        <v>7272</v>
      </c>
      <c r="G4209" s="239" t="s">
        <v>50</v>
      </c>
      <c r="H4209" s="239">
        <v>1</v>
      </c>
      <c r="I4209" s="239" t="s">
        <v>7254</v>
      </c>
      <c r="J4209" s="239" t="s">
        <v>7282</v>
      </c>
      <c r="K4209" s="239" t="s">
        <v>7285</v>
      </c>
      <c r="L4209" s="240">
        <v>44705</v>
      </c>
      <c r="M4209" s="239" t="s">
        <v>20</v>
      </c>
    </row>
    <row r="4210" spans="1:13" x14ac:dyDescent="0.35">
      <c r="A4210" s="237" t="s">
        <v>578</v>
      </c>
      <c r="B4210" s="237" t="s">
        <v>579</v>
      </c>
      <c r="C4210" s="237" t="s">
        <v>580</v>
      </c>
      <c r="D4210" s="237" t="s">
        <v>784</v>
      </c>
      <c r="E4210" s="237">
        <v>36910558</v>
      </c>
      <c r="F4210" s="237" t="s">
        <v>7237</v>
      </c>
      <c r="G4210" s="237" t="s">
        <v>22</v>
      </c>
      <c r="H4210" s="237">
        <v>3</v>
      </c>
      <c r="I4210" s="237" t="s">
        <v>7238</v>
      </c>
      <c r="J4210" s="237" t="s">
        <v>7286</v>
      </c>
      <c r="K4210" s="237" t="s">
        <v>7287</v>
      </c>
      <c r="L4210" s="238">
        <v>44706</v>
      </c>
      <c r="M4210" s="237" t="s">
        <v>887</v>
      </c>
    </row>
    <row r="4211" spans="1:13" x14ac:dyDescent="0.35">
      <c r="A4211" s="239" t="s">
        <v>578</v>
      </c>
      <c r="B4211" s="239" t="s">
        <v>579</v>
      </c>
      <c r="C4211" s="239" t="s">
        <v>580</v>
      </c>
      <c r="D4211" s="239" t="s">
        <v>57</v>
      </c>
      <c r="E4211" s="239">
        <v>89</v>
      </c>
      <c r="F4211" s="239" t="s">
        <v>7288</v>
      </c>
      <c r="G4211" s="239" t="s">
        <v>25</v>
      </c>
      <c r="H4211" s="239">
        <v>2</v>
      </c>
      <c r="I4211" s="239" t="s">
        <v>7289</v>
      </c>
      <c r="J4211" s="239" t="s">
        <v>7290</v>
      </c>
      <c r="K4211" s="239" t="s">
        <v>7291</v>
      </c>
      <c r="L4211" s="240">
        <v>44706</v>
      </c>
      <c r="M4211" s="239" t="s">
        <v>887</v>
      </c>
    </row>
    <row r="4212" spans="1:13" x14ac:dyDescent="0.35">
      <c r="A4212" s="237" t="s">
        <v>578</v>
      </c>
      <c r="B4212" s="237" t="s">
        <v>579</v>
      </c>
      <c r="C4212" s="237" t="s">
        <v>580</v>
      </c>
      <c r="D4212" s="237" t="s">
        <v>55</v>
      </c>
      <c r="E4212" s="237">
        <v>122</v>
      </c>
      <c r="F4212" s="237" t="s">
        <v>7292</v>
      </c>
      <c r="G4212" s="237" t="s">
        <v>25</v>
      </c>
      <c r="H4212" s="237">
        <v>2</v>
      </c>
      <c r="I4212" s="237" t="s">
        <v>7293</v>
      </c>
      <c r="J4212" s="237" t="s">
        <v>7294</v>
      </c>
      <c r="K4212" s="237" t="s">
        <v>7295</v>
      </c>
      <c r="L4212" s="238">
        <v>44706</v>
      </c>
      <c r="M4212" s="237" t="s">
        <v>887</v>
      </c>
    </row>
    <row r="4213" spans="1:13" x14ac:dyDescent="0.35">
      <c r="A4213" s="239" t="s">
        <v>578</v>
      </c>
      <c r="B4213" s="239" t="s">
        <v>579</v>
      </c>
      <c r="C4213" s="239" t="s">
        <v>580</v>
      </c>
      <c r="D4213" s="239" t="s">
        <v>24</v>
      </c>
      <c r="E4213" s="239">
        <v>2</v>
      </c>
      <c r="F4213" s="239" t="s">
        <v>5786</v>
      </c>
      <c r="G4213" s="239" t="s">
        <v>50</v>
      </c>
      <c r="H4213" s="239">
        <v>1</v>
      </c>
      <c r="I4213" s="239" t="s">
        <v>7296</v>
      </c>
      <c r="J4213" s="239" t="s">
        <v>7297</v>
      </c>
      <c r="K4213" s="239" t="s">
        <v>7298</v>
      </c>
      <c r="L4213" s="240">
        <v>44706</v>
      </c>
      <c r="M4213" s="239" t="s">
        <v>887</v>
      </c>
    </row>
    <row r="4214" spans="1:13" x14ac:dyDescent="0.35">
      <c r="A4214" s="237" t="s">
        <v>2410</v>
      </c>
      <c r="B4214" s="237" t="s">
        <v>2411</v>
      </c>
      <c r="C4214" s="237" t="s">
        <v>627</v>
      </c>
      <c r="D4214" s="237" t="s">
        <v>57</v>
      </c>
      <c r="E4214" s="237">
        <v>494</v>
      </c>
      <c r="F4214" s="237" t="s">
        <v>7299</v>
      </c>
      <c r="G4214" s="237" t="s">
        <v>25</v>
      </c>
      <c r="H4214" s="237">
        <v>2</v>
      </c>
      <c r="I4214" s="237" t="s">
        <v>1773</v>
      </c>
      <c r="J4214" s="237" t="s">
        <v>7300</v>
      </c>
      <c r="K4214" s="237" t="s">
        <v>7301</v>
      </c>
      <c r="L4214" s="238">
        <v>44706</v>
      </c>
      <c r="M4214" s="237" t="s">
        <v>20</v>
      </c>
    </row>
    <row r="4215" spans="1:13" x14ac:dyDescent="0.35">
      <c r="A4215" s="239" t="s">
        <v>2410</v>
      </c>
      <c r="B4215" s="239" t="s">
        <v>2411</v>
      </c>
      <c r="C4215" s="239" t="s">
        <v>627</v>
      </c>
      <c r="D4215" s="239" t="s">
        <v>55</v>
      </c>
      <c r="E4215" s="239">
        <v>988</v>
      </c>
      <c r="F4215" s="239" t="s">
        <v>7248</v>
      </c>
      <c r="G4215" s="239" t="s">
        <v>25</v>
      </c>
      <c r="H4215" s="239">
        <v>2</v>
      </c>
      <c r="I4215" s="239" t="s">
        <v>2316</v>
      </c>
      <c r="J4215" s="239" t="s">
        <v>7302</v>
      </c>
      <c r="K4215" s="239" t="s">
        <v>7303</v>
      </c>
      <c r="L4215" s="240">
        <v>44706</v>
      </c>
      <c r="M4215" s="239" t="s">
        <v>20</v>
      </c>
    </row>
    <row r="4216" spans="1:13" x14ac:dyDescent="0.35">
      <c r="A4216" s="237" t="s">
        <v>5677</v>
      </c>
      <c r="B4216" s="237" t="s">
        <v>5678</v>
      </c>
      <c r="C4216" s="237" t="s">
        <v>142</v>
      </c>
      <c r="D4216" s="237" t="s">
        <v>784</v>
      </c>
      <c r="E4216" s="237">
        <v>14911000</v>
      </c>
      <c r="F4216" s="237" t="s">
        <v>7304</v>
      </c>
      <c r="G4216" s="237" t="s">
        <v>25</v>
      </c>
      <c r="H4216" s="237">
        <v>2</v>
      </c>
      <c r="I4216" s="237" t="s">
        <v>7305</v>
      </c>
      <c r="J4216" s="237" t="s">
        <v>7306</v>
      </c>
      <c r="K4216" s="237" t="s">
        <v>7307</v>
      </c>
      <c r="L4216" s="238">
        <v>44706</v>
      </c>
      <c r="M4216" s="237" t="s">
        <v>20</v>
      </c>
    </row>
    <row r="4217" spans="1:13" x14ac:dyDescent="0.35">
      <c r="A4217" s="239" t="s">
        <v>1399</v>
      </c>
      <c r="B4217" s="239" t="s">
        <v>1400</v>
      </c>
      <c r="C4217" s="239" t="s">
        <v>411</v>
      </c>
      <c r="D4217" s="239" t="s">
        <v>875</v>
      </c>
      <c r="E4217" s="239">
        <v>1024000</v>
      </c>
      <c r="F4217" s="239" t="s">
        <v>7308</v>
      </c>
      <c r="G4217" s="239" t="s">
        <v>25</v>
      </c>
      <c r="H4217" s="239">
        <v>2</v>
      </c>
      <c r="I4217" s="239" t="s">
        <v>7309</v>
      </c>
      <c r="J4217" s="239" t="s">
        <v>7310</v>
      </c>
      <c r="K4217" s="239" t="s">
        <v>7311</v>
      </c>
      <c r="L4217" s="240">
        <v>44706</v>
      </c>
      <c r="M4217" s="239" t="s">
        <v>20</v>
      </c>
    </row>
    <row r="4218" spans="1:13" x14ac:dyDescent="0.35">
      <c r="A4218" s="237" t="s">
        <v>1399</v>
      </c>
      <c r="B4218" s="237" t="s">
        <v>1400</v>
      </c>
      <c r="C4218" s="237" t="s">
        <v>411</v>
      </c>
      <c r="D4218" s="237" t="s">
        <v>784</v>
      </c>
      <c r="E4218" s="237">
        <v>1024000</v>
      </c>
      <c r="F4218" s="237" t="s">
        <v>7308</v>
      </c>
      <c r="G4218" s="237" t="s">
        <v>25</v>
      </c>
      <c r="H4218" s="237">
        <v>2</v>
      </c>
      <c r="I4218" s="237" t="s">
        <v>7309</v>
      </c>
      <c r="J4218" s="237" t="s">
        <v>7310</v>
      </c>
      <c r="K4218" s="237" t="s">
        <v>7312</v>
      </c>
      <c r="L4218" s="238">
        <v>44706</v>
      </c>
      <c r="M4218" s="237" t="s">
        <v>20</v>
      </c>
    </row>
    <row r="4219" spans="1:13" x14ac:dyDescent="0.35">
      <c r="A4219" s="239" t="s">
        <v>1399</v>
      </c>
      <c r="B4219" s="239" t="s">
        <v>1400</v>
      </c>
      <c r="C4219" s="239" t="s">
        <v>411</v>
      </c>
      <c r="D4219" s="239" t="s">
        <v>779</v>
      </c>
      <c r="E4219" s="239">
        <v>590000</v>
      </c>
      <c r="F4219" s="239" t="s">
        <v>7313</v>
      </c>
      <c r="G4219" s="239" t="s">
        <v>25</v>
      </c>
      <c r="H4219" s="239">
        <v>2</v>
      </c>
      <c r="I4219" s="239" t="s">
        <v>7314</v>
      </c>
      <c r="J4219" s="239" t="s">
        <v>7315</v>
      </c>
      <c r="K4219" s="239" t="s">
        <v>7316</v>
      </c>
      <c r="L4219" s="240">
        <v>44706</v>
      </c>
      <c r="M4219" s="239" t="s">
        <v>20</v>
      </c>
    </row>
    <row r="4220" spans="1:13" x14ac:dyDescent="0.35">
      <c r="A4220" s="237" t="s">
        <v>1399</v>
      </c>
      <c r="B4220" s="237" t="s">
        <v>1400</v>
      </c>
      <c r="C4220" s="237" t="s">
        <v>411</v>
      </c>
      <c r="D4220" s="237" t="s">
        <v>682</v>
      </c>
      <c r="E4220" s="237">
        <v>36000</v>
      </c>
      <c r="F4220" s="237" t="s">
        <v>7317</v>
      </c>
      <c r="G4220" s="237" t="s">
        <v>25</v>
      </c>
      <c r="H4220" s="237">
        <v>2</v>
      </c>
      <c r="I4220" s="237" t="s">
        <v>7318</v>
      </c>
      <c r="J4220" s="237" t="s">
        <v>7319</v>
      </c>
      <c r="K4220" s="237" t="s">
        <v>7320</v>
      </c>
      <c r="L4220" s="238">
        <v>44706</v>
      </c>
      <c r="M4220" s="237" t="s">
        <v>20</v>
      </c>
    </row>
    <row r="4221" spans="1:13" x14ac:dyDescent="0.35">
      <c r="A4221" s="239" t="s">
        <v>1399</v>
      </c>
      <c r="B4221" s="239" t="s">
        <v>1400</v>
      </c>
      <c r="C4221" s="239" t="s">
        <v>411</v>
      </c>
      <c r="D4221" s="239" t="s">
        <v>57</v>
      </c>
      <c r="E4221" s="239">
        <v>0</v>
      </c>
      <c r="F4221" s="239" t="s">
        <v>7321</v>
      </c>
      <c r="G4221" s="239" t="s">
        <v>25</v>
      </c>
      <c r="H4221" s="239">
        <v>2</v>
      </c>
      <c r="I4221" s="239" t="s">
        <v>1773</v>
      </c>
      <c r="J4221" s="239" t="s">
        <v>7322</v>
      </c>
      <c r="K4221" s="239" t="s">
        <v>7323</v>
      </c>
      <c r="L4221" s="240">
        <v>44706</v>
      </c>
      <c r="M4221" s="239" t="s">
        <v>20</v>
      </c>
    </row>
    <row r="4222" spans="1:13" x14ac:dyDescent="0.35">
      <c r="A4222" s="237" t="s">
        <v>1399</v>
      </c>
      <c r="B4222" s="237" t="s">
        <v>1400</v>
      </c>
      <c r="C4222" s="237" t="s">
        <v>411</v>
      </c>
      <c r="D4222" s="237" t="s">
        <v>55</v>
      </c>
      <c r="E4222" s="237">
        <v>0</v>
      </c>
      <c r="F4222" s="237" t="s">
        <v>7321</v>
      </c>
      <c r="G4222" s="237" t="s">
        <v>25</v>
      </c>
      <c r="H4222" s="237">
        <v>2</v>
      </c>
      <c r="I4222" s="237" t="s">
        <v>1773</v>
      </c>
      <c r="J4222" s="237" t="s">
        <v>7322</v>
      </c>
      <c r="K4222" s="237" t="s">
        <v>7324</v>
      </c>
      <c r="L4222" s="238">
        <v>44706</v>
      </c>
      <c r="M4222" s="237" t="s">
        <v>20</v>
      </c>
    </row>
    <row r="4223" spans="1:13" x14ac:dyDescent="0.35">
      <c r="A4223" s="239" t="s">
        <v>1399</v>
      </c>
      <c r="B4223" s="239" t="s">
        <v>1400</v>
      </c>
      <c r="C4223" s="239" t="s">
        <v>411</v>
      </c>
      <c r="D4223" s="239" t="s">
        <v>702</v>
      </c>
      <c r="E4223" s="239">
        <v>168000</v>
      </c>
      <c r="F4223" s="239" t="s">
        <v>7313</v>
      </c>
      <c r="G4223" s="239" t="s">
        <v>25</v>
      </c>
      <c r="H4223" s="239">
        <v>2</v>
      </c>
      <c r="I4223" s="239" t="s">
        <v>7314</v>
      </c>
      <c r="J4223" s="239" t="s">
        <v>7325</v>
      </c>
      <c r="K4223" s="239" t="s">
        <v>7326</v>
      </c>
      <c r="L4223" s="240">
        <v>44706</v>
      </c>
      <c r="M4223" s="239" t="s">
        <v>20</v>
      </c>
    </row>
    <row r="4224" spans="1:13" x14ac:dyDescent="0.35">
      <c r="A4224" s="237" t="s">
        <v>1399</v>
      </c>
      <c r="B4224" s="237" t="s">
        <v>1400</v>
      </c>
      <c r="C4224" s="237" t="s">
        <v>411</v>
      </c>
      <c r="D4224" s="237" t="s">
        <v>696</v>
      </c>
      <c r="E4224" s="237">
        <v>434000</v>
      </c>
      <c r="F4224" s="237" t="s">
        <v>7313</v>
      </c>
      <c r="G4224" s="237" t="s">
        <v>25</v>
      </c>
      <c r="H4224" s="237">
        <v>2</v>
      </c>
      <c r="I4224" s="237" t="s">
        <v>7314</v>
      </c>
      <c r="J4224" s="237" t="s">
        <v>4474</v>
      </c>
      <c r="K4224" s="237" t="s">
        <v>7327</v>
      </c>
      <c r="L4224" s="238">
        <v>44706</v>
      </c>
      <c r="M4224" s="237" t="s">
        <v>20</v>
      </c>
    </row>
    <row r="4225" spans="1:13" x14ac:dyDescent="0.35">
      <c r="A4225" s="239" t="s">
        <v>1399</v>
      </c>
      <c r="B4225" s="239" t="s">
        <v>1400</v>
      </c>
      <c r="C4225" s="239" t="s">
        <v>411</v>
      </c>
      <c r="D4225" s="239" t="s">
        <v>706</v>
      </c>
      <c r="E4225" s="239">
        <v>422000</v>
      </c>
      <c r="F4225" s="239" t="s">
        <v>7313</v>
      </c>
      <c r="G4225" s="239" t="s">
        <v>25</v>
      </c>
      <c r="H4225" s="239">
        <v>2</v>
      </c>
      <c r="I4225" s="239" t="s">
        <v>7314</v>
      </c>
      <c r="J4225" s="239" t="s">
        <v>7328</v>
      </c>
      <c r="K4225" s="239" t="s">
        <v>7329</v>
      </c>
      <c r="L4225" s="240">
        <v>44706</v>
      </c>
      <c r="M4225" s="239" t="s">
        <v>20</v>
      </c>
    </row>
    <row r="4226" spans="1:13" x14ac:dyDescent="0.35">
      <c r="A4226" s="237" t="s">
        <v>1399</v>
      </c>
      <c r="B4226" s="237" t="s">
        <v>1400</v>
      </c>
      <c r="C4226" s="237" t="s">
        <v>411</v>
      </c>
      <c r="D4226" s="237" t="s">
        <v>698</v>
      </c>
      <c r="E4226" s="237">
        <v>163000</v>
      </c>
      <c r="F4226" s="237" t="s">
        <v>7313</v>
      </c>
      <c r="G4226" s="237" t="s">
        <v>25</v>
      </c>
      <c r="H4226" s="237">
        <v>2</v>
      </c>
      <c r="I4226" s="237" t="s">
        <v>7314</v>
      </c>
      <c r="J4226" s="237" t="s">
        <v>7330</v>
      </c>
      <c r="K4226" s="237" t="s">
        <v>7331</v>
      </c>
      <c r="L4226" s="238">
        <v>44706</v>
      </c>
      <c r="M4226" s="237" t="s">
        <v>20</v>
      </c>
    </row>
    <row r="4227" spans="1:13" x14ac:dyDescent="0.35">
      <c r="A4227" s="239" t="s">
        <v>1399</v>
      </c>
      <c r="B4227" s="239" t="s">
        <v>1400</v>
      </c>
      <c r="C4227" s="239" t="s">
        <v>411</v>
      </c>
      <c r="D4227" s="239" t="s">
        <v>704</v>
      </c>
      <c r="E4227" s="239">
        <v>5000</v>
      </c>
      <c r="F4227" s="239" t="s">
        <v>7332</v>
      </c>
      <c r="G4227" s="239" t="s">
        <v>25</v>
      </c>
      <c r="H4227" s="239">
        <v>2</v>
      </c>
      <c r="I4227" s="239" t="s">
        <v>7333</v>
      </c>
      <c r="J4227" s="239" t="s">
        <v>7334</v>
      </c>
      <c r="K4227" s="239" t="s">
        <v>7335</v>
      </c>
      <c r="L4227" s="240">
        <v>44706</v>
      </c>
      <c r="M4227" s="239" t="s">
        <v>20</v>
      </c>
    </row>
    <row r="4228" spans="1:13" x14ac:dyDescent="0.35">
      <c r="A4228" s="237" t="s">
        <v>1399</v>
      </c>
      <c r="B4228" s="237" t="s">
        <v>1400</v>
      </c>
      <c r="C4228" s="237" t="s">
        <v>411</v>
      </c>
      <c r="D4228" s="237" t="s">
        <v>692</v>
      </c>
      <c r="E4228" s="237">
        <v>0</v>
      </c>
      <c r="F4228" s="237" t="s">
        <v>7332</v>
      </c>
      <c r="G4228" s="237" t="s">
        <v>25</v>
      </c>
      <c r="H4228" s="237">
        <v>2</v>
      </c>
      <c r="I4228" s="237" t="s">
        <v>7333</v>
      </c>
      <c r="J4228" s="237" t="s">
        <v>7336</v>
      </c>
      <c r="K4228" s="237" t="s">
        <v>7337</v>
      </c>
      <c r="L4228" s="238">
        <v>44706</v>
      </c>
      <c r="M4228" s="237" t="s">
        <v>20</v>
      </c>
    </row>
    <row r="4229" spans="1:13" x14ac:dyDescent="0.35">
      <c r="A4229" s="239" t="s">
        <v>409</v>
      </c>
      <c r="B4229" s="239" t="s">
        <v>410</v>
      </c>
      <c r="C4229" s="239" t="s">
        <v>411</v>
      </c>
      <c r="D4229" s="239" t="s">
        <v>875</v>
      </c>
      <c r="E4229" s="239">
        <v>1024000</v>
      </c>
      <c r="F4229" s="239" t="s">
        <v>7308</v>
      </c>
      <c r="G4229" s="239" t="s">
        <v>25</v>
      </c>
      <c r="H4229" s="239">
        <v>2</v>
      </c>
      <c r="I4229" s="239" t="s">
        <v>7309</v>
      </c>
      <c r="J4229" s="239" t="s">
        <v>7310</v>
      </c>
      <c r="K4229" s="239" t="s">
        <v>7338</v>
      </c>
      <c r="L4229" s="240">
        <v>44706</v>
      </c>
      <c r="M4229" s="239" t="s">
        <v>20</v>
      </c>
    </row>
    <row r="4230" spans="1:13" x14ac:dyDescent="0.35">
      <c r="A4230" s="237" t="s">
        <v>409</v>
      </c>
      <c r="B4230" s="237" t="s">
        <v>410</v>
      </c>
      <c r="C4230" s="237" t="s">
        <v>411</v>
      </c>
      <c r="D4230" s="237" t="s">
        <v>784</v>
      </c>
      <c r="E4230" s="237">
        <v>1024000</v>
      </c>
      <c r="F4230" s="237" t="s">
        <v>7308</v>
      </c>
      <c r="G4230" s="237" t="s">
        <v>25</v>
      </c>
      <c r="H4230" s="237">
        <v>2</v>
      </c>
      <c r="I4230" s="237" t="s">
        <v>7309</v>
      </c>
      <c r="J4230" s="237" t="s">
        <v>7339</v>
      </c>
      <c r="K4230" s="237" t="s">
        <v>7340</v>
      </c>
      <c r="L4230" s="238">
        <v>44706</v>
      </c>
      <c r="M4230" s="237" t="s">
        <v>20</v>
      </c>
    </row>
    <row r="4231" spans="1:13" x14ac:dyDescent="0.35">
      <c r="A4231" s="239" t="s">
        <v>409</v>
      </c>
      <c r="B4231" s="239" t="s">
        <v>410</v>
      </c>
      <c r="C4231" s="239" t="s">
        <v>411</v>
      </c>
      <c r="D4231" s="239" t="s">
        <v>779</v>
      </c>
      <c r="E4231" s="239">
        <v>36000</v>
      </c>
      <c r="F4231" s="239" t="s">
        <v>7317</v>
      </c>
      <c r="G4231" s="239" t="s">
        <v>25</v>
      </c>
      <c r="H4231" s="239">
        <v>2</v>
      </c>
      <c r="I4231" s="239" t="s">
        <v>7341</v>
      </c>
      <c r="J4231" s="239" t="s">
        <v>7319</v>
      </c>
      <c r="K4231" s="239" t="s">
        <v>7342</v>
      </c>
      <c r="L4231" s="240">
        <v>44706</v>
      </c>
      <c r="M4231" s="239" t="s">
        <v>20</v>
      </c>
    </row>
    <row r="4232" spans="1:13" x14ac:dyDescent="0.35">
      <c r="A4232" s="237" t="s">
        <v>409</v>
      </c>
      <c r="B4232" s="237" t="s">
        <v>410</v>
      </c>
      <c r="C4232" s="237" t="s">
        <v>411</v>
      </c>
      <c r="D4232" s="237" t="s">
        <v>682</v>
      </c>
      <c r="E4232" s="237">
        <v>36000</v>
      </c>
      <c r="F4232" s="237" t="s">
        <v>7317</v>
      </c>
      <c r="G4232" s="237" t="s">
        <v>25</v>
      </c>
      <c r="H4232" s="237">
        <v>2</v>
      </c>
      <c r="I4232" s="237" t="s">
        <v>7341</v>
      </c>
      <c r="J4232" s="237" t="s">
        <v>7319</v>
      </c>
      <c r="K4232" s="237" t="s">
        <v>7343</v>
      </c>
      <c r="L4232" s="238">
        <v>44706</v>
      </c>
      <c r="M4232" s="237" t="s">
        <v>20</v>
      </c>
    </row>
    <row r="4233" spans="1:13" x14ac:dyDescent="0.35">
      <c r="A4233" s="239" t="s">
        <v>409</v>
      </c>
      <c r="B4233" s="239" t="s">
        <v>410</v>
      </c>
      <c r="C4233" s="239" t="s">
        <v>411</v>
      </c>
      <c r="D4233" s="239" t="s">
        <v>57</v>
      </c>
      <c r="E4233" s="239">
        <v>0</v>
      </c>
      <c r="F4233" s="239" t="s">
        <v>7321</v>
      </c>
      <c r="G4233" s="239" t="s">
        <v>25</v>
      </c>
      <c r="H4233" s="239">
        <v>2</v>
      </c>
      <c r="I4233" s="239" t="s">
        <v>1773</v>
      </c>
      <c r="J4233" s="239" t="s">
        <v>7322</v>
      </c>
      <c r="K4233" s="239" t="s">
        <v>7344</v>
      </c>
      <c r="L4233" s="240">
        <v>44706</v>
      </c>
      <c r="M4233" s="239" t="s">
        <v>20</v>
      </c>
    </row>
    <row r="4234" spans="1:13" x14ac:dyDescent="0.35">
      <c r="A4234" s="237" t="s">
        <v>409</v>
      </c>
      <c r="B4234" s="237" t="s">
        <v>410</v>
      </c>
      <c r="C4234" s="237" t="s">
        <v>411</v>
      </c>
      <c r="D4234" s="237" t="s">
        <v>55</v>
      </c>
      <c r="E4234" s="237">
        <v>0</v>
      </c>
      <c r="F4234" s="237" t="s">
        <v>7321</v>
      </c>
      <c r="G4234" s="237" t="s">
        <v>25</v>
      </c>
      <c r="H4234" s="237">
        <v>2</v>
      </c>
      <c r="I4234" s="237" t="s">
        <v>1773</v>
      </c>
      <c r="J4234" s="237" t="s">
        <v>7322</v>
      </c>
      <c r="K4234" s="237" t="s">
        <v>7345</v>
      </c>
      <c r="L4234" s="238">
        <v>44706</v>
      </c>
      <c r="M4234" s="237" t="s">
        <v>20</v>
      </c>
    </row>
    <row r="4235" spans="1:13" x14ac:dyDescent="0.35">
      <c r="A4235" s="239" t="s">
        <v>409</v>
      </c>
      <c r="B4235" s="239" t="s">
        <v>410</v>
      </c>
      <c r="C4235" s="239" t="s">
        <v>411</v>
      </c>
      <c r="D4235" s="239" t="s">
        <v>702</v>
      </c>
      <c r="E4235" s="239">
        <v>36000</v>
      </c>
      <c r="F4235" s="239" t="s">
        <v>7317</v>
      </c>
      <c r="G4235" s="239" t="s">
        <v>25</v>
      </c>
      <c r="H4235" s="239">
        <v>2</v>
      </c>
      <c r="I4235" s="239" t="s">
        <v>7341</v>
      </c>
      <c r="J4235" s="239" t="s">
        <v>7319</v>
      </c>
      <c r="K4235" s="239" t="s">
        <v>7346</v>
      </c>
      <c r="L4235" s="240">
        <v>44706</v>
      </c>
      <c r="M4235" s="239" t="s">
        <v>20</v>
      </c>
    </row>
    <row r="4236" spans="1:13" x14ac:dyDescent="0.35">
      <c r="A4236" s="237" t="s">
        <v>409</v>
      </c>
      <c r="B4236" s="237" t="s">
        <v>410</v>
      </c>
      <c r="C4236" s="237" t="s">
        <v>411</v>
      </c>
      <c r="D4236" s="237" t="s">
        <v>696</v>
      </c>
      <c r="E4236" s="237">
        <v>988000</v>
      </c>
      <c r="F4236" s="237" t="s">
        <v>7317</v>
      </c>
      <c r="G4236" s="237" t="s">
        <v>25</v>
      </c>
      <c r="H4236" s="237">
        <v>2</v>
      </c>
      <c r="I4236" s="237" t="s">
        <v>7341</v>
      </c>
      <c r="J4236" s="237" t="s">
        <v>4474</v>
      </c>
      <c r="K4236" s="237" t="s">
        <v>7347</v>
      </c>
      <c r="L4236" s="238">
        <v>44706</v>
      </c>
      <c r="M4236" s="237" t="s">
        <v>20</v>
      </c>
    </row>
    <row r="4237" spans="1:13" x14ac:dyDescent="0.35">
      <c r="A4237" s="239" t="s">
        <v>409</v>
      </c>
      <c r="B4237" s="239" t="s">
        <v>410</v>
      </c>
      <c r="C4237" s="239" t="s">
        <v>411</v>
      </c>
      <c r="D4237" s="239" t="s">
        <v>706</v>
      </c>
      <c r="E4237" s="239">
        <v>0</v>
      </c>
      <c r="F4237" s="239" t="s">
        <v>7317</v>
      </c>
      <c r="G4237" s="239" t="s">
        <v>25</v>
      </c>
      <c r="H4237" s="239">
        <v>2</v>
      </c>
      <c r="I4237" s="239" t="s">
        <v>7341</v>
      </c>
      <c r="J4237" s="239" t="s">
        <v>7328</v>
      </c>
      <c r="K4237" s="239" t="s">
        <v>7348</v>
      </c>
      <c r="L4237" s="240">
        <v>44706</v>
      </c>
      <c r="M4237" s="239" t="s">
        <v>20</v>
      </c>
    </row>
    <row r="4238" spans="1:13" x14ac:dyDescent="0.35">
      <c r="A4238" s="237" t="s">
        <v>409</v>
      </c>
      <c r="B4238" s="237" t="s">
        <v>410</v>
      </c>
      <c r="C4238" s="237" t="s">
        <v>411</v>
      </c>
      <c r="D4238" s="237" t="s">
        <v>698</v>
      </c>
      <c r="E4238" s="237">
        <v>36000</v>
      </c>
      <c r="F4238" s="237" t="s">
        <v>7317</v>
      </c>
      <c r="G4238" s="237" t="s">
        <v>25</v>
      </c>
      <c r="H4238" s="237">
        <v>2</v>
      </c>
      <c r="I4238" s="237" t="s">
        <v>7341</v>
      </c>
      <c r="J4238" s="237" t="s">
        <v>7319</v>
      </c>
      <c r="K4238" s="237" t="s">
        <v>7349</v>
      </c>
      <c r="L4238" s="238">
        <v>44706</v>
      </c>
      <c r="M4238" s="237" t="s">
        <v>20</v>
      </c>
    </row>
    <row r="4239" spans="1:13" x14ac:dyDescent="0.35">
      <c r="A4239" s="239" t="s">
        <v>409</v>
      </c>
      <c r="B4239" s="239" t="s">
        <v>410</v>
      </c>
      <c r="C4239" s="239" t="s">
        <v>411</v>
      </c>
      <c r="D4239" s="239" t="s">
        <v>704</v>
      </c>
      <c r="E4239" s="239">
        <v>0</v>
      </c>
      <c r="F4239" s="239" t="s">
        <v>7317</v>
      </c>
      <c r="G4239" s="239" t="s">
        <v>25</v>
      </c>
      <c r="H4239" s="239">
        <v>2</v>
      </c>
      <c r="I4239" s="239" t="s">
        <v>7341</v>
      </c>
      <c r="J4239" s="239" t="s">
        <v>7350</v>
      </c>
      <c r="K4239" s="239" t="s">
        <v>7351</v>
      </c>
      <c r="L4239" s="240">
        <v>44706</v>
      </c>
      <c r="M4239" s="239" t="s">
        <v>20</v>
      </c>
    </row>
    <row r="4240" spans="1:13" x14ac:dyDescent="0.35">
      <c r="A4240" s="237" t="s">
        <v>409</v>
      </c>
      <c r="B4240" s="237" t="s">
        <v>410</v>
      </c>
      <c r="C4240" s="237" t="s">
        <v>411</v>
      </c>
      <c r="D4240" s="237" t="s">
        <v>692</v>
      </c>
      <c r="E4240" s="237">
        <v>0</v>
      </c>
      <c r="F4240" s="237" t="s">
        <v>7317</v>
      </c>
      <c r="G4240" s="237" t="s">
        <v>25</v>
      </c>
      <c r="H4240" s="237">
        <v>2</v>
      </c>
      <c r="I4240" s="237" t="s">
        <v>7341</v>
      </c>
      <c r="J4240" s="237" t="s">
        <v>7350</v>
      </c>
      <c r="K4240" s="237" t="s">
        <v>7352</v>
      </c>
      <c r="L4240" s="238">
        <v>44706</v>
      </c>
      <c r="M4240" s="237" t="s">
        <v>20</v>
      </c>
    </row>
    <row r="4241" spans="1:13" x14ac:dyDescent="0.35">
      <c r="A4241" s="239" t="s">
        <v>418</v>
      </c>
      <c r="B4241" s="239" t="s">
        <v>419</v>
      </c>
      <c r="C4241" s="239" t="s">
        <v>411</v>
      </c>
      <c r="D4241" s="239" t="s">
        <v>875</v>
      </c>
      <c r="E4241" s="239">
        <v>1024000</v>
      </c>
      <c r="F4241" s="239" t="s">
        <v>7308</v>
      </c>
      <c r="G4241" s="239" t="s">
        <v>25</v>
      </c>
      <c r="H4241" s="239">
        <v>2</v>
      </c>
      <c r="I4241" s="239" t="s">
        <v>7309</v>
      </c>
      <c r="J4241" s="239" t="s">
        <v>7310</v>
      </c>
      <c r="K4241" s="239" t="s">
        <v>7353</v>
      </c>
      <c r="L4241" s="240">
        <v>44706</v>
      </c>
      <c r="M4241" s="239" t="s">
        <v>20</v>
      </c>
    </row>
    <row r="4242" spans="1:13" x14ac:dyDescent="0.35">
      <c r="A4242" s="237" t="s">
        <v>418</v>
      </c>
      <c r="B4242" s="237" t="s">
        <v>419</v>
      </c>
      <c r="C4242" s="237" t="s">
        <v>411</v>
      </c>
      <c r="D4242" s="237" t="s">
        <v>784</v>
      </c>
      <c r="E4242" s="237">
        <v>1024000</v>
      </c>
      <c r="F4242" s="237" t="s">
        <v>7308</v>
      </c>
      <c r="G4242" s="237" t="s">
        <v>25</v>
      </c>
      <c r="H4242" s="237">
        <v>2</v>
      </c>
      <c r="I4242" s="237" t="s">
        <v>7309</v>
      </c>
      <c r="J4242" s="237" t="s">
        <v>7354</v>
      </c>
      <c r="K4242" s="237" t="s">
        <v>7355</v>
      </c>
      <c r="L4242" s="238">
        <v>44706</v>
      </c>
      <c r="M4242" s="237" t="s">
        <v>20</v>
      </c>
    </row>
    <row r="4243" spans="1:13" x14ac:dyDescent="0.35">
      <c r="A4243" s="239" t="s">
        <v>418</v>
      </c>
      <c r="B4243" s="239" t="s">
        <v>419</v>
      </c>
      <c r="C4243" s="239" t="s">
        <v>411</v>
      </c>
      <c r="D4243" s="239" t="s">
        <v>779</v>
      </c>
      <c r="E4243" s="239">
        <v>554000</v>
      </c>
      <c r="F4243" s="239" t="s">
        <v>7356</v>
      </c>
      <c r="G4243" s="239" t="s">
        <v>25</v>
      </c>
      <c r="H4243" s="239">
        <v>2</v>
      </c>
      <c r="I4243" s="239" t="s">
        <v>7333</v>
      </c>
      <c r="J4243" s="239" t="s">
        <v>7357</v>
      </c>
      <c r="K4243" s="239" t="s">
        <v>7358</v>
      </c>
      <c r="L4243" s="240">
        <v>44706</v>
      </c>
      <c r="M4243" s="239" t="s">
        <v>20</v>
      </c>
    </row>
    <row r="4244" spans="1:13" x14ac:dyDescent="0.35">
      <c r="A4244" s="237" t="s">
        <v>418</v>
      </c>
      <c r="B4244" s="237" t="s">
        <v>419</v>
      </c>
      <c r="C4244" s="237" t="s">
        <v>411</v>
      </c>
      <c r="D4244" s="237" t="s">
        <v>57</v>
      </c>
      <c r="E4244" s="237">
        <v>0</v>
      </c>
      <c r="F4244" s="237" t="s">
        <v>7321</v>
      </c>
      <c r="G4244" s="237" t="s">
        <v>25</v>
      </c>
      <c r="H4244" s="237">
        <v>2</v>
      </c>
      <c r="I4244" s="237" t="s">
        <v>1773</v>
      </c>
      <c r="J4244" s="237" t="s">
        <v>7322</v>
      </c>
      <c r="K4244" s="237" t="s">
        <v>7359</v>
      </c>
      <c r="L4244" s="238">
        <v>44706</v>
      </c>
      <c r="M4244" s="237" t="s">
        <v>20</v>
      </c>
    </row>
    <row r="4245" spans="1:13" x14ac:dyDescent="0.35">
      <c r="A4245" s="239" t="s">
        <v>418</v>
      </c>
      <c r="B4245" s="239" t="s">
        <v>419</v>
      </c>
      <c r="C4245" s="239" t="s">
        <v>411</v>
      </c>
      <c r="D4245" s="239" t="s">
        <v>55</v>
      </c>
      <c r="E4245" s="239">
        <v>0</v>
      </c>
      <c r="F4245" s="239" t="s">
        <v>7321</v>
      </c>
      <c r="G4245" s="239" t="s">
        <v>25</v>
      </c>
      <c r="H4245" s="239">
        <v>2</v>
      </c>
      <c r="I4245" s="239" t="s">
        <v>1773</v>
      </c>
      <c r="J4245" s="239" t="s">
        <v>7322</v>
      </c>
      <c r="K4245" s="239" t="s">
        <v>7360</v>
      </c>
      <c r="L4245" s="240">
        <v>44706</v>
      </c>
      <c r="M4245" s="239" t="s">
        <v>20</v>
      </c>
    </row>
    <row r="4246" spans="1:13" x14ac:dyDescent="0.35">
      <c r="A4246" s="237" t="s">
        <v>418</v>
      </c>
      <c r="B4246" s="237" t="s">
        <v>419</v>
      </c>
      <c r="C4246" s="237" t="s">
        <v>411</v>
      </c>
      <c r="D4246" s="237" t="s">
        <v>702</v>
      </c>
      <c r="E4246" s="237">
        <v>132000</v>
      </c>
      <c r="F4246" s="237" t="s">
        <v>7356</v>
      </c>
      <c r="G4246" s="237" t="s">
        <v>25</v>
      </c>
      <c r="H4246" s="237">
        <v>2</v>
      </c>
      <c r="I4246" s="237" t="s">
        <v>7333</v>
      </c>
      <c r="J4246" s="237" t="s">
        <v>7361</v>
      </c>
      <c r="K4246" s="237" t="s">
        <v>7362</v>
      </c>
      <c r="L4246" s="238">
        <v>44706</v>
      </c>
      <c r="M4246" s="237" t="s">
        <v>20</v>
      </c>
    </row>
    <row r="4247" spans="1:13" x14ac:dyDescent="0.35">
      <c r="A4247" s="239" t="s">
        <v>418</v>
      </c>
      <c r="B4247" s="239" t="s">
        <v>419</v>
      </c>
      <c r="C4247" s="239" t="s">
        <v>411</v>
      </c>
      <c r="D4247" s="239" t="s">
        <v>696</v>
      </c>
      <c r="E4247" s="239">
        <v>470000</v>
      </c>
      <c r="F4247" s="239" t="s">
        <v>7363</v>
      </c>
      <c r="G4247" s="239" t="s">
        <v>25</v>
      </c>
      <c r="H4247" s="239">
        <v>2</v>
      </c>
      <c r="I4247" s="239" t="s">
        <v>7364</v>
      </c>
      <c r="J4247" s="239" t="s">
        <v>4474</v>
      </c>
      <c r="K4247" s="239" t="s">
        <v>7365</v>
      </c>
      <c r="L4247" s="240">
        <v>44706</v>
      </c>
      <c r="M4247" s="239" t="s">
        <v>20</v>
      </c>
    </row>
    <row r="4248" spans="1:13" x14ac:dyDescent="0.35">
      <c r="A4248" s="237" t="s">
        <v>418</v>
      </c>
      <c r="B4248" s="237" t="s">
        <v>419</v>
      </c>
      <c r="C4248" s="237" t="s">
        <v>411</v>
      </c>
      <c r="D4248" s="237" t="s">
        <v>706</v>
      </c>
      <c r="E4248" s="237">
        <v>422000</v>
      </c>
      <c r="F4248" s="237" t="s">
        <v>7356</v>
      </c>
      <c r="G4248" s="237" t="s">
        <v>25</v>
      </c>
      <c r="H4248" s="237">
        <v>2</v>
      </c>
      <c r="I4248" s="237" t="s">
        <v>7333</v>
      </c>
      <c r="J4248" s="237" t="s">
        <v>7328</v>
      </c>
      <c r="K4248" s="237" t="s">
        <v>7366</v>
      </c>
      <c r="L4248" s="238">
        <v>44706</v>
      </c>
      <c r="M4248" s="237" t="s">
        <v>20</v>
      </c>
    </row>
    <row r="4249" spans="1:13" x14ac:dyDescent="0.35">
      <c r="A4249" s="239" t="s">
        <v>418</v>
      </c>
      <c r="B4249" s="239" t="s">
        <v>419</v>
      </c>
      <c r="C4249" s="239" t="s">
        <v>411</v>
      </c>
      <c r="D4249" s="239" t="s">
        <v>698</v>
      </c>
      <c r="E4249" s="239">
        <v>127000</v>
      </c>
      <c r="F4249" s="239" t="s">
        <v>7356</v>
      </c>
      <c r="G4249" s="239" t="s">
        <v>25</v>
      </c>
      <c r="H4249" s="239">
        <v>2</v>
      </c>
      <c r="I4249" s="239" t="s">
        <v>7333</v>
      </c>
      <c r="J4249" s="239" t="s">
        <v>7367</v>
      </c>
      <c r="K4249" s="239" t="s">
        <v>7368</v>
      </c>
      <c r="L4249" s="240">
        <v>44706</v>
      </c>
      <c r="M4249" s="239" t="s">
        <v>20</v>
      </c>
    </row>
    <row r="4250" spans="1:13" x14ac:dyDescent="0.35">
      <c r="A4250" s="237" t="s">
        <v>418</v>
      </c>
      <c r="B4250" s="237" t="s">
        <v>419</v>
      </c>
      <c r="C4250" s="237" t="s">
        <v>411</v>
      </c>
      <c r="D4250" s="237" t="s">
        <v>704</v>
      </c>
      <c r="E4250" s="237">
        <v>5000</v>
      </c>
      <c r="F4250" s="237" t="s">
        <v>7356</v>
      </c>
      <c r="G4250" s="237" t="s">
        <v>25</v>
      </c>
      <c r="H4250" s="237">
        <v>2</v>
      </c>
      <c r="I4250" s="237" t="s">
        <v>7333</v>
      </c>
      <c r="J4250" s="237" t="s">
        <v>7334</v>
      </c>
      <c r="K4250" s="237" t="s">
        <v>7369</v>
      </c>
      <c r="L4250" s="238">
        <v>44706</v>
      </c>
      <c r="M4250" s="237" t="s">
        <v>20</v>
      </c>
    </row>
    <row r="4251" spans="1:13" x14ac:dyDescent="0.35">
      <c r="A4251" s="239" t="s">
        <v>418</v>
      </c>
      <c r="B4251" s="239" t="s">
        <v>419</v>
      </c>
      <c r="C4251" s="239" t="s">
        <v>411</v>
      </c>
      <c r="D4251" s="239" t="s">
        <v>692</v>
      </c>
      <c r="E4251" s="239">
        <v>0</v>
      </c>
      <c r="F4251" s="239" t="s">
        <v>17</v>
      </c>
      <c r="G4251" s="239" t="s">
        <v>25</v>
      </c>
      <c r="H4251" s="239">
        <v>2</v>
      </c>
      <c r="I4251" s="239" t="s">
        <v>17</v>
      </c>
      <c r="J4251" s="239" t="s">
        <v>7336</v>
      </c>
      <c r="K4251" s="239" t="s">
        <v>7370</v>
      </c>
      <c r="L4251" s="240">
        <v>44706</v>
      </c>
      <c r="M4251" s="239" t="s">
        <v>20</v>
      </c>
    </row>
    <row r="4252" spans="1:13" x14ac:dyDescent="0.35">
      <c r="A4252" s="237" t="s">
        <v>67</v>
      </c>
      <c r="B4252" s="237" t="s">
        <v>68</v>
      </c>
      <c r="C4252" s="237" t="s">
        <v>69</v>
      </c>
      <c r="D4252" s="237" t="s">
        <v>57</v>
      </c>
      <c r="E4252" s="237">
        <v>22</v>
      </c>
      <c r="F4252" s="237" t="s">
        <v>7371</v>
      </c>
      <c r="G4252" s="237" t="s">
        <v>25</v>
      </c>
      <c r="H4252" s="237">
        <v>2</v>
      </c>
      <c r="I4252" s="237" t="s">
        <v>2316</v>
      </c>
      <c r="J4252" s="237" t="s">
        <v>7372</v>
      </c>
      <c r="K4252" s="237" t="s">
        <v>7373</v>
      </c>
      <c r="L4252" s="238">
        <v>44706</v>
      </c>
      <c r="M4252" s="237" t="s">
        <v>887</v>
      </c>
    </row>
    <row r="4253" spans="1:13" x14ac:dyDescent="0.35">
      <c r="A4253" s="239" t="s">
        <v>67</v>
      </c>
      <c r="B4253" s="239" t="s">
        <v>68</v>
      </c>
      <c r="C4253" s="239" t="s">
        <v>69</v>
      </c>
      <c r="D4253" s="239" t="s">
        <v>55</v>
      </c>
      <c r="E4253" s="239">
        <v>22</v>
      </c>
      <c r="F4253" s="239" t="s">
        <v>7371</v>
      </c>
      <c r="G4253" s="239" t="s">
        <v>25</v>
      </c>
      <c r="H4253" s="239">
        <v>2</v>
      </c>
      <c r="I4253" s="239" t="s">
        <v>2316</v>
      </c>
      <c r="J4253" s="239" t="s">
        <v>7372</v>
      </c>
      <c r="K4253" s="239" t="s">
        <v>7374</v>
      </c>
      <c r="L4253" s="240">
        <v>44706</v>
      </c>
      <c r="M4253" s="239" t="s">
        <v>887</v>
      </c>
    </row>
    <row r="4254" spans="1:13" x14ac:dyDescent="0.35">
      <c r="A4254" s="237" t="s">
        <v>686</v>
      </c>
      <c r="B4254" s="237" t="s">
        <v>687</v>
      </c>
      <c r="C4254" s="237" t="s">
        <v>688</v>
      </c>
      <c r="D4254" s="237" t="s">
        <v>875</v>
      </c>
      <c r="E4254" s="237">
        <v>11818618</v>
      </c>
      <c r="F4254" s="237" t="s">
        <v>2820</v>
      </c>
      <c r="G4254" s="237" t="s">
        <v>50</v>
      </c>
      <c r="H4254" s="237">
        <v>1</v>
      </c>
      <c r="I4254" s="237" t="s">
        <v>7375</v>
      </c>
      <c r="J4254" s="237" t="s">
        <v>7376</v>
      </c>
      <c r="K4254" s="237" t="s">
        <v>7377</v>
      </c>
      <c r="L4254" s="238">
        <v>44708</v>
      </c>
      <c r="M4254" s="237" t="s">
        <v>887</v>
      </c>
    </row>
    <row r="4255" spans="1:13" x14ac:dyDescent="0.35">
      <c r="A4255" s="239" t="s">
        <v>686</v>
      </c>
      <c r="B4255" s="239" t="s">
        <v>687</v>
      </c>
      <c r="C4255" s="239" t="s">
        <v>688</v>
      </c>
      <c r="D4255" s="239" t="s">
        <v>242</v>
      </c>
      <c r="E4255" s="239">
        <v>163610</v>
      </c>
      <c r="F4255" s="239" t="s">
        <v>2820</v>
      </c>
      <c r="G4255" s="239" t="s">
        <v>25</v>
      </c>
      <c r="H4255" s="239">
        <v>2</v>
      </c>
      <c r="I4255" s="239" t="s">
        <v>7378</v>
      </c>
      <c r="J4255" s="239" t="s">
        <v>7379</v>
      </c>
      <c r="K4255" s="239" t="s">
        <v>7380</v>
      </c>
      <c r="L4255" s="240">
        <v>44708</v>
      </c>
      <c r="M4255" s="239" t="s">
        <v>887</v>
      </c>
    </row>
    <row r="4256" spans="1:13" x14ac:dyDescent="0.35">
      <c r="A4256" s="237" t="s">
        <v>686</v>
      </c>
      <c r="B4256" s="237" t="s">
        <v>687</v>
      </c>
      <c r="C4256" s="237" t="s">
        <v>688</v>
      </c>
      <c r="D4256" s="237" t="s">
        <v>784</v>
      </c>
      <c r="E4256" s="237">
        <v>11818618</v>
      </c>
      <c r="F4256" s="237" t="s">
        <v>2820</v>
      </c>
      <c r="G4256" s="237" t="s">
        <v>25</v>
      </c>
      <c r="H4256" s="237">
        <v>2</v>
      </c>
      <c r="I4256" s="237" t="s">
        <v>7375</v>
      </c>
      <c r="J4256" s="237" t="s">
        <v>7376</v>
      </c>
      <c r="K4256" s="237" t="s">
        <v>7381</v>
      </c>
      <c r="L4256" s="238">
        <v>44708</v>
      </c>
      <c r="M4256" s="237" t="s">
        <v>887</v>
      </c>
    </row>
    <row r="4257" spans="1:13" x14ac:dyDescent="0.35">
      <c r="A4257" s="239" t="s">
        <v>686</v>
      </c>
      <c r="B4257" s="239" t="s">
        <v>687</v>
      </c>
      <c r="C4257" s="239" t="s">
        <v>688</v>
      </c>
      <c r="D4257" s="239" t="s">
        <v>57</v>
      </c>
      <c r="E4257" s="239">
        <v>34</v>
      </c>
      <c r="F4257" s="239" t="s">
        <v>7382</v>
      </c>
      <c r="G4257" s="239" t="s">
        <v>22</v>
      </c>
      <c r="H4257" s="239">
        <v>3</v>
      </c>
      <c r="I4257" s="239" t="s">
        <v>1690</v>
      </c>
      <c r="J4257" s="239" t="s">
        <v>7383</v>
      </c>
      <c r="K4257" s="239" t="s">
        <v>7384</v>
      </c>
      <c r="L4257" s="240">
        <v>44708</v>
      </c>
      <c r="M4257" s="239" t="s">
        <v>887</v>
      </c>
    </row>
    <row r="4258" spans="1:13" x14ac:dyDescent="0.35">
      <c r="A4258" s="237" t="s">
        <v>686</v>
      </c>
      <c r="B4258" s="237" t="s">
        <v>687</v>
      </c>
      <c r="C4258" s="237" t="s">
        <v>688</v>
      </c>
      <c r="D4258" s="237" t="s">
        <v>55</v>
      </c>
      <c r="E4258" s="237">
        <v>34</v>
      </c>
      <c r="F4258" s="237" t="s">
        <v>7385</v>
      </c>
      <c r="G4258" s="237" t="s">
        <v>22</v>
      </c>
      <c r="H4258" s="237">
        <v>3</v>
      </c>
      <c r="I4258" s="237" t="s">
        <v>7386</v>
      </c>
      <c r="J4258" s="237" t="s">
        <v>7387</v>
      </c>
      <c r="K4258" s="237" t="s">
        <v>7388</v>
      </c>
      <c r="L4258" s="238">
        <v>44708</v>
      </c>
      <c r="M4258" s="237" t="s">
        <v>887</v>
      </c>
    </row>
    <row r="4259" spans="1:13" x14ac:dyDescent="0.35">
      <c r="A4259" s="239" t="s">
        <v>686</v>
      </c>
      <c r="B4259" s="239" t="s">
        <v>687</v>
      </c>
      <c r="C4259" s="239" t="s">
        <v>688</v>
      </c>
      <c r="D4259" s="239" t="s">
        <v>24</v>
      </c>
      <c r="E4259" s="239">
        <v>1</v>
      </c>
      <c r="F4259" s="239" t="s">
        <v>7389</v>
      </c>
      <c r="G4259" s="239" t="s">
        <v>25</v>
      </c>
      <c r="H4259" s="239">
        <v>2</v>
      </c>
      <c r="I4259" s="239" t="s">
        <v>7390</v>
      </c>
      <c r="J4259" s="239" t="s">
        <v>7391</v>
      </c>
      <c r="K4259" s="239" t="s">
        <v>7392</v>
      </c>
      <c r="L4259" s="240">
        <v>44708</v>
      </c>
      <c r="M4259" s="239" t="s">
        <v>887</v>
      </c>
    </row>
    <row r="4260" spans="1:13" x14ac:dyDescent="0.35">
      <c r="A4260" s="237" t="s">
        <v>113</v>
      </c>
      <c r="B4260" s="237" t="s">
        <v>114</v>
      </c>
      <c r="C4260" s="237" t="s">
        <v>115</v>
      </c>
      <c r="D4260" s="237" t="s">
        <v>57</v>
      </c>
      <c r="E4260" s="237">
        <v>0</v>
      </c>
      <c r="F4260" s="237" t="s">
        <v>7393</v>
      </c>
      <c r="G4260" s="237" t="s">
        <v>25</v>
      </c>
      <c r="H4260" s="237">
        <v>2</v>
      </c>
      <c r="I4260" s="237" t="s">
        <v>1773</v>
      </c>
      <c r="J4260" s="237" t="s">
        <v>7394</v>
      </c>
      <c r="K4260" s="237" t="s">
        <v>7395</v>
      </c>
      <c r="L4260" s="238">
        <v>44709</v>
      </c>
      <c r="M4260" s="237" t="s">
        <v>20</v>
      </c>
    </row>
    <row r="4261" spans="1:13" x14ac:dyDescent="0.35">
      <c r="A4261" s="239" t="s">
        <v>113</v>
      </c>
      <c r="B4261" s="239" t="s">
        <v>114</v>
      </c>
      <c r="C4261" s="239" t="s">
        <v>115</v>
      </c>
      <c r="D4261" s="239" t="s">
        <v>55</v>
      </c>
      <c r="E4261" s="239">
        <v>12</v>
      </c>
      <c r="F4261" s="239" t="s">
        <v>7393</v>
      </c>
      <c r="G4261" s="239" t="s">
        <v>25</v>
      </c>
      <c r="H4261" s="239">
        <v>2</v>
      </c>
      <c r="I4261" s="239" t="s">
        <v>1773</v>
      </c>
      <c r="J4261" s="239" t="s">
        <v>7394</v>
      </c>
      <c r="K4261" s="239" t="s">
        <v>7396</v>
      </c>
      <c r="L4261" s="240">
        <v>44709</v>
      </c>
      <c r="M4261" s="239" t="s">
        <v>20</v>
      </c>
    </row>
    <row r="4262" spans="1:13" x14ac:dyDescent="0.35">
      <c r="A4262" s="237" t="s">
        <v>804</v>
      </c>
      <c r="B4262" s="237" t="s">
        <v>805</v>
      </c>
      <c r="C4262" s="237" t="s">
        <v>806</v>
      </c>
      <c r="D4262" s="237" t="s">
        <v>875</v>
      </c>
      <c r="E4262" s="237">
        <v>13000000</v>
      </c>
      <c r="F4262" s="237" t="s">
        <v>7397</v>
      </c>
      <c r="G4262" s="237" t="s">
        <v>25</v>
      </c>
      <c r="H4262" s="237">
        <v>2</v>
      </c>
      <c r="I4262" s="237" t="s">
        <v>7398</v>
      </c>
      <c r="J4262" s="237" t="s">
        <v>7399</v>
      </c>
      <c r="K4262" s="237" t="s">
        <v>7400</v>
      </c>
      <c r="L4262" s="238">
        <v>44711</v>
      </c>
      <c r="M4262" s="237" t="s">
        <v>887</v>
      </c>
    </row>
    <row r="4263" spans="1:13" x14ac:dyDescent="0.35">
      <c r="A4263" s="239" t="s">
        <v>804</v>
      </c>
      <c r="B4263" s="239" t="s">
        <v>805</v>
      </c>
      <c r="C4263" s="239" t="s">
        <v>806</v>
      </c>
      <c r="D4263" s="239" t="s">
        <v>242</v>
      </c>
      <c r="E4263" s="239">
        <v>25680</v>
      </c>
      <c r="F4263" s="239" t="s">
        <v>7401</v>
      </c>
      <c r="G4263" s="239" t="s">
        <v>25</v>
      </c>
      <c r="H4263" s="239">
        <v>2</v>
      </c>
      <c r="I4263" s="239" t="s">
        <v>7402</v>
      </c>
      <c r="J4263" s="239" t="s">
        <v>7403</v>
      </c>
      <c r="K4263" s="239" t="s">
        <v>7404</v>
      </c>
      <c r="L4263" s="240">
        <v>44711</v>
      </c>
      <c r="M4263" s="239" t="s">
        <v>887</v>
      </c>
    </row>
    <row r="4264" spans="1:13" x14ac:dyDescent="0.35">
      <c r="A4264" s="237" t="s">
        <v>804</v>
      </c>
      <c r="B4264" s="237" t="s">
        <v>805</v>
      </c>
      <c r="C4264" s="237" t="s">
        <v>806</v>
      </c>
      <c r="D4264" s="237" t="s">
        <v>784</v>
      </c>
      <c r="E4264" s="237">
        <v>13000000</v>
      </c>
      <c r="F4264" s="237" t="s">
        <v>6057</v>
      </c>
      <c r="G4264" s="237" t="s">
        <v>25</v>
      </c>
      <c r="H4264" s="237">
        <v>2</v>
      </c>
      <c r="I4264" s="237" t="s">
        <v>7398</v>
      </c>
      <c r="J4264" s="237" t="s">
        <v>7405</v>
      </c>
      <c r="K4264" s="237" t="s">
        <v>7406</v>
      </c>
      <c r="L4264" s="238">
        <v>44711</v>
      </c>
      <c r="M4264" s="237" t="s">
        <v>20</v>
      </c>
    </row>
    <row r="4265" spans="1:13" x14ac:dyDescent="0.35">
      <c r="A4265" s="239" t="s">
        <v>804</v>
      </c>
      <c r="B4265" s="239" t="s">
        <v>805</v>
      </c>
      <c r="C4265" s="239" t="s">
        <v>806</v>
      </c>
      <c r="D4265" s="239" t="s">
        <v>779</v>
      </c>
      <c r="E4265" s="239">
        <v>13000000</v>
      </c>
      <c r="F4265" s="239" t="s">
        <v>6057</v>
      </c>
      <c r="G4265" s="239" t="s">
        <v>25</v>
      </c>
      <c r="H4265" s="239">
        <v>2</v>
      </c>
      <c r="I4265" s="239" t="s">
        <v>7398</v>
      </c>
      <c r="J4265" s="239" t="s">
        <v>7405</v>
      </c>
      <c r="K4265" s="239" t="s">
        <v>7407</v>
      </c>
      <c r="L4265" s="240">
        <v>44711</v>
      </c>
      <c r="M4265" s="239" t="s">
        <v>20</v>
      </c>
    </row>
    <row r="4266" spans="1:13" x14ac:dyDescent="0.35">
      <c r="A4266" s="237" t="s">
        <v>804</v>
      </c>
      <c r="B4266" s="237" t="s">
        <v>805</v>
      </c>
      <c r="C4266" s="237" t="s">
        <v>806</v>
      </c>
      <c r="D4266" s="237" t="s">
        <v>682</v>
      </c>
      <c r="E4266" s="237">
        <v>678000</v>
      </c>
      <c r="F4266" s="237" t="s">
        <v>7408</v>
      </c>
      <c r="G4266" s="237" t="s">
        <v>25</v>
      </c>
      <c r="H4266" s="237">
        <v>2</v>
      </c>
      <c r="I4266" s="237" t="s">
        <v>7409</v>
      </c>
      <c r="J4266" s="237" t="s">
        <v>7410</v>
      </c>
      <c r="K4266" s="237" t="s">
        <v>7411</v>
      </c>
      <c r="L4266" s="238">
        <v>44711</v>
      </c>
      <c r="M4266" s="237" t="s">
        <v>20</v>
      </c>
    </row>
    <row r="4267" spans="1:13" x14ac:dyDescent="0.35">
      <c r="A4267" s="239" t="s">
        <v>804</v>
      </c>
      <c r="B4267" s="239" t="s">
        <v>805</v>
      </c>
      <c r="C4267" s="239" t="s">
        <v>806</v>
      </c>
      <c r="D4267" s="239" t="s">
        <v>61</v>
      </c>
      <c r="E4267" s="239" t="s">
        <v>17</v>
      </c>
      <c r="F4267" s="239" t="s">
        <v>1196</v>
      </c>
      <c r="G4267" s="239" t="s">
        <v>17</v>
      </c>
      <c r="H4267" s="239" t="s">
        <v>17</v>
      </c>
      <c r="I4267" s="239" t="s">
        <v>1196</v>
      </c>
      <c r="J4267" s="239" t="s">
        <v>7412</v>
      </c>
      <c r="K4267" s="239" t="s">
        <v>7413</v>
      </c>
      <c r="L4267" s="240">
        <v>44711</v>
      </c>
      <c r="M4267" s="239" t="s">
        <v>20</v>
      </c>
    </row>
    <row r="4268" spans="1:13" x14ac:dyDescent="0.35">
      <c r="A4268" s="237" t="s">
        <v>804</v>
      </c>
      <c r="B4268" s="237" t="s">
        <v>805</v>
      </c>
      <c r="C4268" s="237" t="s">
        <v>806</v>
      </c>
      <c r="D4268" s="237" t="s">
        <v>57</v>
      </c>
      <c r="E4268" s="237">
        <v>124</v>
      </c>
      <c r="F4268" s="237" t="s">
        <v>7414</v>
      </c>
      <c r="G4268" s="237" t="s">
        <v>25</v>
      </c>
      <c r="H4268" s="237">
        <v>2</v>
      </c>
      <c r="I4268" s="237" t="s">
        <v>7415</v>
      </c>
      <c r="J4268" s="237" t="s">
        <v>7416</v>
      </c>
      <c r="K4268" s="237" t="s">
        <v>7417</v>
      </c>
      <c r="L4268" s="238">
        <v>44711</v>
      </c>
      <c r="M4268" s="237" t="s">
        <v>20</v>
      </c>
    </row>
    <row r="4269" spans="1:13" x14ac:dyDescent="0.35">
      <c r="A4269" s="239" t="s">
        <v>804</v>
      </c>
      <c r="B4269" s="239" t="s">
        <v>805</v>
      </c>
      <c r="C4269" s="239" t="s">
        <v>806</v>
      </c>
      <c r="D4269" s="239" t="s">
        <v>55</v>
      </c>
      <c r="E4269" s="239">
        <v>124</v>
      </c>
      <c r="F4269" s="239" t="s">
        <v>7414</v>
      </c>
      <c r="G4269" s="239" t="s">
        <v>25</v>
      </c>
      <c r="H4269" s="239">
        <v>2</v>
      </c>
      <c r="I4269" s="239" t="s">
        <v>7415</v>
      </c>
      <c r="J4269" s="239" t="s">
        <v>7416</v>
      </c>
      <c r="K4269" s="239" t="s">
        <v>7418</v>
      </c>
      <c r="L4269" s="240">
        <v>44711</v>
      </c>
      <c r="M4269" s="239" t="s">
        <v>20</v>
      </c>
    </row>
    <row r="4270" spans="1:13" x14ac:dyDescent="0.35">
      <c r="A4270" s="237" t="s">
        <v>804</v>
      </c>
      <c r="B4270" s="237" t="s">
        <v>805</v>
      </c>
      <c r="C4270" s="237" t="s">
        <v>806</v>
      </c>
      <c r="D4270" s="237" t="s">
        <v>702</v>
      </c>
      <c r="E4270" s="237">
        <v>1800000</v>
      </c>
      <c r="F4270" s="237" t="s">
        <v>6057</v>
      </c>
      <c r="G4270" s="237" t="s">
        <v>25</v>
      </c>
      <c r="H4270" s="237">
        <v>2</v>
      </c>
      <c r="I4270" s="237" t="s">
        <v>2997</v>
      </c>
      <c r="J4270" s="237" t="s">
        <v>7419</v>
      </c>
      <c r="K4270" s="237" t="s">
        <v>7420</v>
      </c>
      <c r="L4270" s="238">
        <v>44711</v>
      </c>
      <c r="M4270" s="237" t="s">
        <v>20</v>
      </c>
    </row>
    <row r="4271" spans="1:13" x14ac:dyDescent="0.35">
      <c r="A4271" s="239" t="s">
        <v>804</v>
      </c>
      <c r="B4271" s="239" t="s">
        <v>805</v>
      </c>
      <c r="C4271" s="239" t="s">
        <v>806</v>
      </c>
      <c r="D4271" s="239" t="s">
        <v>696</v>
      </c>
      <c r="E4271" s="239">
        <v>0</v>
      </c>
      <c r="F4271" s="239" t="s">
        <v>6057</v>
      </c>
      <c r="G4271" s="239" t="s">
        <v>25</v>
      </c>
      <c r="H4271" s="239">
        <v>2</v>
      </c>
      <c r="I4271" s="239" t="s">
        <v>7398</v>
      </c>
      <c r="J4271" s="239" t="s">
        <v>7421</v>
      </c>
      <c r="K4271" s="239" t="s">
        <v>7422</v>
      </c>
      <c r="L4271" s="240">
        <v>44711</v>
      </c>
      <c r="M4271" s="239" t="s">
        <v>20</v>
      </c>
    </row>
    <row r="4272" spans="1:13" x14ac:dyDescent="0.35">
      <c r="A4272" s="237" t="s">
        <v>804</v>
      </c>
      <c r="B4272" s="237" t="s">
        <v>805</v>
      </c>
      <c r="C4272" s="237" t="s">
        <v>806</v>
      </c>
      <c r="D4272" s="237" t="s">
        <v>706</v>
      </c>
      <c r="E4272" s="237">
        <v>11200000</v>
      </c>
      <c r="F4272" s="237" t="s">
        <v>6057</v>
      </c>
      <c r="G4272" s="237" t="s">
        <v>25</v>
      </c>
      <c r="H4272" s="237">
        <v>2</v>
      </c>
      <c r="I4272" s="237" t="s">
        <v>7398</v>
      </c>
      <c r="J4272" s="237" t="s">
        <v>7421</v>
      </c>
      <c r="K4272" s="237" t="s">
        <v>7423</v>
      </c>
      <c r="L4272" s="238">
        <v>44711</v>
      </c>
      <c r="M4272" s="237" t="s">
        <v>20</v>
      </c>
    </row>
    <row r="4273" spans="1:13" x14ac:dyDescent="0.35">
      <c r="A4273" s="239" t="s">
        <v>804</v>
      </c>
      <c r="B4273" s="239" t="s">
        <v>805</v>
      </c>
      <c r="C4273" s="239" t="s">
        <v>806</v>
      </c>
      <c r="D4273" s="239" t="s">
        <v>698</v>
      </c>
      <c r="E4273" s="239">
        <v>1692000</v>
      </c>
      <c r="F4273" s="239" t="s">
        <v>6057</v>
      </c>
      <c r="G4273" s="239" t="s">
        <v>25</v>
      </c>
      <c r="H4273" s="239">
        <v>2</v>
      </c>
      <c r="I4273" s="239" t="s">
        <v>7398</v>
      </c>
      <c r="J4273" s="239" t="s">
        <v>7421</v>
      </c>
      <c r="K4273" s="239" t="s">
        <v>7424</v>
      </c>
      <c r="L4273" s="240">
        <v>44711</v>
      </c>
      <c r="M4273" s="239" t="s">
        <v>20</v>
      </c>
    </row>
    <row r="4274" spans="1:13" x14ac:dyDescent="0.35">
      <c r="A4274" s="237" t="s">
        <v>804</v>
      </c>
      <c r="B4274" s="237" t="s">
        <v>805</v>
      </c>
      <c r="C4274" s="237" t="s">
        <v>806</v>
      </c>
      <c r="D4274" s="237" t="s">
        <v>704</v>
      </c>
      <c r="E4274" s="237">
        <v>108000</v>
      </c>
      <c r="F4274" s="237" t="s">
        <v>6057</v>
      </c>
      <c r="G4274" s="237" t="s">
        <v>25</v>
      </c>
      <c r="H4274" s="237">
        <v>2</v>
      </c>
      <c r="I4274" s="237" t="s">
        <v>7398</v>
      </c>
      <c r="J4274" s="237" t="s">
        <v>7421</v>
      </c>
      <c r="K4274" s="237" t="s">
        <v>7425</v>
      </c>
      <c r="L4274" s="238">
        <v>44711</v>
      </c>
      <c r="M4274" s="237" t="s">
        <v>20</v>
      </c>
    </row>
    <row r="4275" spans="1:13" x14ac:dyDescent="0.35">
      <c r="A4275" s="239" t="s">
        <v>804</v>
      </c>
      <c r="B4275" s="239" t="s">
        <v>805</v>
      </c>
      <c r="C4275" s="239" t="s">
        <v>806</v>
      </c>
      <c r="D4275" s="239" t="s">
        <v>692</v>
      </c>
      <c r="E4275" s="239">
        <v>0</v>
      </c>
      <c r="F4275" s="239" t="s">
        <v>6057</v>
      </c>
      <c r="G4275" s="239" t="s">
        <v>25</v>
      </c>
      <c r="H4275" s="239">
        <v>2</v>
      </c>
      <c r="I4275" s="239" t="s">
        <v>7398</v>
      </c>
      <c r="J4275" s="239" t="s">
        <v>7421</v>
      </c>
      <c r="K4275" s="239" t="s">
        <v>7426</v>
      </c>
      <c r="L4275" s="240">
        <v>44711</v>
      </c>
      <c r="M4275" s="239" t="s">
        <v>20</v>
      </c>
    </row>
    <row r="4276" spans="1:13" x14ac:dyDescent="0.35">
      <c r="A4276" s="237" t="s">
        <v>804</v>
      </c>
      <c r="B4276" s="237" t="s">
        <v>805</v>
      </c>
      <c r="C4276" s="237" t="s">
        <v>806</v>
      </c>
      <c r="D4276" s="237" t="s">
        <v>24</v>
      </c>
      <c r="E4276" s="237">
        <v>5</v>
      </c>
      <c r="F4276" s="237" t="s">
        <v>6057</v>
      </c>
      <c r="G4276" s="237" t="s">
        <v>50</v>
      </c>
      <c r="H4276" s="237">
        <v>1</v>
      </c>
      <c r="I4276" s="237" t="s">
        <v>7427</v>
      </c>
      <c r="J4276" s="237" t="s">
        <v>7428</v>
      </c>
      <c r="K4276" s="237" t="s">
        <v>7429</v>
      </c>
      <c r="L4276" s="238">
        <v>44711</v>
      </c>
      <c r="M4276" s="237" t="s">
        <v>20</v>
      </c>
    </row>
    <row r="4277" spans="1:13" x14ac:dyDescent="0.35">
      <c r="A4277" s="239" t="s">
        <v>804</v>
      </c>
      <c r="B4277" s="239" t="s">
        <v>805</v>
      </c>
      <c r="C4277" s="239" t="s">
        <v>806</v>
      </c>
      <c r="D4277" s="239" t="s">
        <v>59</v>
      </c>
      <c r="E4277" s="239" t="s">
        <v>17</v>
      </c>
      <c r="F4277" s="239" t="s">
        <v>17</v>
      </c>
      <c r="G4277" s="239" t="s">
        <v>17</v>
      </c>
      <c r="H4277" s="239" t="s">
        <v>17</v>
      </c>
      <c r="I4277" s="239" t="s">
        <v>17</v>
      </c>
      <c r="J4277" s="239" t="s">
        <v>7430</v>
      </c>
      <c r="K4277" s="239" t="s">
        <v>7431</v>
      </c>
      <c r="L4277" s="240">
        <v>44711</v>
      </c>
      <c r="M4277" s="239" t="s">
        <v>20</v>
      </c>
    </row>
    <row r="4278" spans="1:13" x14ac:dyDescent="0.35">
      <c r="A4278" s="237" t="s">
        <v>5677</v>
      </c>
      <c r="B4278" s="237" t="s">
        <v>5678</v>
      </c>
      <c r="C4278" s="237" t="s">
        <v>142</v>
      </c>
      <c r="D4278" s="237" t="s">
        <v>779</v>
      </c>
      <c r="E4278" s="237">
        <v>12914000</v>
      </c>
      <c r="F4278" s="237" t="s">
        <v>7304</v>
      </c>
      <c r="G4278" s="237" t="s">
        <v>25</v>
      </c>
      <c r="H4278" s="237">
        <v>2</v>
      </c>
      <c r="I4278" s="237" t="s">
        <v>7305</v>
      </c>
      <c r="J4278" s="237" t="s">
        <v>7432</v>
      </c>
      <c r="K4278" s="237" t="s">
        <v>7433</v>
      </c>
      <c r="L4278" s="238">
        <v>44711</v>
      </c>
      <c r="M4278" s="237" t="s">
        <v>20</v>
      </c>
    </row>
    <row r="4279" spans="1:13" x14ac:dyDescent="0.35">
      <c r="A4279" s="239" t="s">
        <v>5677</v>
      </c>
      <c r="B4279" s="239" t="s">
        <v>5678</v>
      </c>
      <c r="C4279" s="239" t="s">
        <v>142</v>
      </c>
      <c r="D4279" s="239" t="s">
        <v>682</v>
      </c>
      <c r="E4279" s="239">
        <v>249000</v>
      </c>
      <c r="F4279" s="239" t="s">
        <v>7434</v>
      </c>
      <c r="G4279" s="239" t="s">
        <v>50</v>
      </c>
      <c r="H4279" s="239">
        <v>1</v>
      </c>
      <c r="I4279" s="239" t="s">
        <v>6485</v>
      </c>
      <c r="J4279" s="239" t="s">
        <v>7435</v>
      </c>
      <c r="K4279" s="239" t="s">
        <v>7436</v>
      </c>
      <c r="L4279" s="240">
        <v>44711</v>
      </c>
      <c r="M4279" s="239" t="s">
        <v>20</v>
      </c>
    </row>
    <row r="4280" spans="1:13" x14ac:dyDescent="0.35">
      <c r="A4280" s="237" t="s">
        <v>5677</v>
      </c>
      <c r="B4280" s="237" t="s">
        <v>5678</v>
      </c>
      <c r="C4280" s="237" t="s">
        <v>142</v>
      </c>
      <c r="D4280" s="237" t="s">
        <v>57</v>
      </c>
      <c r="E4280" s="237">
        <v>1</v>
      </c>
      <c r="F4280" s="237" t="s">
        <v>7437</v>
      </c>
      <c r="G4280" s="237" t="s">
        <v>25</v>
      </c>
      <c r="H4280" s="237">
        <v>2</v>
      </c>
      <c r="I4280" s="237" t="s">
        <v>1773</v>
      </c>
      <c r="J4280" s="237" t="s">
        <v>7438</v>
      </c>
      <c r="K4280" s="237" t="s">
        <v>7439</v>
      </c>
      <c r="L4280" s="238">
        <v>44711</v>
      </c>
      <c r="M4280" s="237" t="s">
        <v>20</v>
      </c>
    </row>
    <row r="4281" spans="1:13" x14ac:dyDescent="0.35">
      <c r="A4281" s="239" t="s">
        <v>5677</v>
      </c>
      <c r="B4281" s="239" t="s">
        <v>5678</v>
      </c>
      <c r="C4281" s="239" t="s">
        <v>142</v>
      </c>
      <c r="D4281" s="239" t="s">
        <v>55</v>
      </c>
      <c r="E4281" s="239">
        <v>34</v>
      </c>
      <c r="F4281" s="239" t="s">
        <v>7440</v>
      </c>
      <c r="G4281" s="239" t="s">
        <v>25</v>
      </c>
      <c r="H4281" s="239">
        <v>2</v>
      </c>
      <c r="I4281" s="239" t="s">
        <v>2316</v>
      </c>
      <c r="J4281" s="239" t="s">
        <v>7441</v>
      </c>
      <c r="K4281" s="239" t="s">
        <v>7442</v>
      </c>
      <c r="L4281" s="240">
        <v>44711</v>
      </c>
      <c r="M4281" s="239" t="s">
        <v>20</v>
      </c>
    </row>
    <row r="4282" spans="1:13" x14ac:dyDescent="0.35">
      <c r="A4282" s="237" t="s">
        <v>5677</v>
      </c>
      <c r="B4282" s="237" t="s">
        <v>5678</v>
      </c>
      <c r="C4282" s="237" t="s">
        <v>142</v>
      </c>
      <c r="D4282" s="237" t="s">
        <v>702</v>
      </c>
      <c r="E4282" s="237">
        <v>841000</v>
      </c>
      <c r="F4282" s="237" t="s">
        <v>7304</v>
      </c>
      <c r="G4282" s="237" t="s">
        <v>25</v>
      </c>
      <c r="H4282" s="237">
        <v>2</v>
      </c>
      <c r="I4282" s="237" t="s">
        <v>7305</v>
      </c>
      <c r="J4282" s="237" t="s">
        <v>7443</v>
      </c>
      <c r="K4282" s="237" t="s">
        <v>7444</v>
      </c>
      <c r="L4282" s="238">
        <v>44711</v>
      </c>
      <c r="M4282" s="237" t="s">
        <v>20</v>
      </c>
    </row>
    <row r="4283" spans="1:13" x14ac:dyDescent="0.35">
      <c r="A4283" s="239" t="s">
        <v>5677</v>
      </c>
      <c r="B4283" s="239" t="s">
        <v>5678</v>
      </c>
      <c r="C4283" s="239" t="s">
        <v>142</v>
      </c>
      <c r="D4283" s="239" t="s">
        <v>696</v>
      </c>
      <c r="E4283" s="239">
        <v>1997000</v>
      </c>
      <c r="F4283" s="239" t="s">
        <v>7304</v>
      </c>
      <c r="G4283" s="239" t="s">
        <v>25</v>
      </c>
      <c r="H4283" s="239">
        <v>2</v>
      </c>
      <c r="I4283" s="239" t="s">
        <v>7305</v>
      </c>
      <c r="J4283" s="239" t="s">
        <v>7445</v>
      </c>
      <c r="K4283" s="239" t="s">
        <v>7446</v>
      </c>
      <c r="L4283" s="240">
        <v>44711</v>
      </c>
      <c r="M4283" s="239" t="s">
        <v>20</v>
      </c>
    </row>
    <row r="4284" spans="1:13" x14ac:dyDescent="0.35">
      <c r="A4284" s="237" t="s">
        <v>5677</v>
      </c>
      <c r="B4284" s="237" t="s">
        <v>5678</v>
      </c>
      <c r="C4284" s="237" t="s">
        <v>142</v>
      </c>
      <c r="D4284" s="237" t="s">
        <v>706</v>
      </c>
      <c r="E4284" s="237">
        <v>12073000</v>
      </c>
      <c r="F4284" s="237" t="s">
        <v>7304</v>
      </c>
      <c r="G4284" s="237" t="s">
        <v>25</v>
      </c>
      <c r="H4284" s="237">
        <v>2</v>
      </c>
      <c r="I4284" s="237" t="s">
        <v>7305</v>
      </c>
      <c r="J4284" s="237" t="s">
        <v>7447</v>
      </c>
      <c r="K4284" s="237" t="s">
        <v>7448</v>
      </c>
      <c r="L4284" s="238">
        <v>44711</v>
      </c>
      <c r="M4284" s="237" t="s">
        <v>20</v>
      </c>
    </row>
    <row r="4285" spans="1:13" x14ac:dyDescent="0.35">
      <c r="A4285" s="239" t="s">
        <v>5677</v>
      </c>
      <c r="B4285" s="239" t="s">
        <v>5678</v>
      </c>
      <c r="C4285" s="239" t="s">
        <v>142</v>
      </c>
      <c r="D4285" s="239" t="s">
        <v>698</v>
      </c>
      <c r="E4285" s="239">
        <v>746000</v>
      </c>
      <c r="F4285" s="239" t="s">
        <v>7304</v>
      </c>
      <c r="G4285" s="239" t="s">
        <v>25</v>
      </c>
      <c r="H4285" s="239">
        <v>2</v>
      </c>
      <c r="I4285" s="239" t="s">
        <v>7305</v>
      </c>
      <c r="J4285" s="239" t="s">
        <v>7449</v>
      </c>
      <c r="K4285" s="239" t="s">
        <v>7450</v>
      </c>
      <c r="L4285" s="240">
        <v>44711</v>
      </c>
      <c r="M4285" s="239" t="s">
        <v>20</v>
      </c>
    </row>
    <row r="4286" spans="1:13" x14ac:dyDescent="0.35">
      <c r="A4286" s="237" t="s">
        <v>5677</v>
      </c>
      <c r="B4286" s="237" t="s">
        <v>5678</v>
      </c>
      <c r="C4286" s="237" t="s">
        <v>142</v>
      </c>
      <c r="D4286" s="237" t="s">
        <v>704</v>
      </c>
      <c r="E4286" s="237">
        <v>95000</v>
      </c>
      <c r="F4286" s="237" t="s">
        <v>7304</v>
      </c>
      <c r="G4286" s="237" t="s">
        <v>25</v>
      </c>
      <c r="H4286" s="237">
        <v>2</v>
      </c>
      <c r="I4286" s="237" t="s">
        <v>7451</v>
      </c>
      <c r="J4286" s="237" t="s">
        <v>7452</v>
      </c>
      <c r="K4286" s="237" t="s">
        <v>7453</v>
      </c>
      <c r="L4286" s="238">
        <v>44711</v>
      </c>
      <c r="M4286" s="237" t="s">
        <v>20</v>
      </c>
    </row>
    <row r="4287" spans="1:13" x14ac:dyDescent="0.35">
      <c r="A4287" s="239" t="s">
        <v>5677</v>
      </c>
      <c r="B4287" s="239" t="s">
        <v>5678</v>
      </c>
      <c r="C4287" s="239" t="s">
        <v>142</v>
      </c>
      <c r="D4287" s="239" t="s">
        <v>692</v>
      </c>
      <c r="E4287" s="239">
        <v>0</v>
      </c>
      <c r="F4287" s="239" t="s">
        <v>7304</v>
      </c>
      <c r="G4287" s="239" t="s">
        <v>25</v>
      </c>
      <c r="H4287" s="239">
        <v>2</v>
      </c>
      <c r="I4287" s="239" t="s">
        <v>7305</v>
      </c>
      <c r="J4287" s="239" t="s">
        <v>7454</v>
      </c>
      <c r="K4287" s="239" t="s">
        <v>7455</v>
      </c>
      <c r="L4287" s="240">
        <v>44711</v>
      </c>
      <c r="M4287" s="239" t="s">
        <v>20</v>
      </c>
    </row>
    <row r="4288" spans="1:13" x14ac:dyDescent="0.35">
      <c r="A4288" s="237" t="s">
        <v>5693</v>
      </c>
      <c r="B4288" s="237" t="s">
        <v>5694</v>
      </c>
      <c r="C4288" s="237" t="s">
        <v>142</v>
      </c>
      <c r="D4288" s="237" t="s">
        <v>784</v>
      </c>
      <c r="E4288" s="237">
        <v>3518000</v>
      </c>
      <c r="F4288" s="237" t="s">
        <v>7456</v>
      </c>
      <c r="G4288" s="237" t="s">
        <v>50</v>
      </c>
      <c r="H4288" s="237">
        <v>1</v>
      </c>
      <c r="I4288" s="237" t="s">
        <v>7457</v>
      </c>
      <c r="J4288" s="237" t="s">
        <v>7458</v>
      </c>
      <c r="K4288" s="237" t="s">
        <v>7459</v>
      </c>
      <c r="L4288" s="238">
        <v>44711</v>
      </c>
      <c r="M4288" s="237" t="s">
        <v>20</v>
      </c>
    </row>
    <row r="4289" spans="1:13" x14ac:dyDescent="0.35">
      <c r="A4289" s="239" t="s">
        <v>5693</v>
      </c>
      <c r="B4289" s="239" t="s">
        <v>5694</v>
      </c>
      <c r="C4289" s="239" t="s">
        <v>142</v>
      </c>
      <c r="D4289" s="239" t="s">
        <v>779</v>
      </c>
      <c r="E4289" s="239">
        <v>1521000</v>
      </c>
      <c r="F4289" s="239" t="s">
        <v>7456</v>
      </c>
      <c r="G4289" s="239" t="s">
        <v>50</v>
      </c>
      <c r="H4289" s="239">
        <v>1</v>
      </c>
      <c r="I4289" s="239" t="s">
        <v>7457</v>
      </c>
      <c r="J4289" s="239" t="s">
        <v>7432</v>
      </c>
      <c r="K4289" s="239" t="s">
        <v>7460</v>
      </c>
      <c r="L4289" s="240">
        <v>44711</v>
      </c>
      <c r="M4289" s="239" t="s">
        <v>20</v>
      </c>
    </row>
    <row r="4290" spans="1:13" x14ac:dyDescent="0.35">
      <c r="A4290" s="237" t="s">
        <v>5693</v>
      </c>
      <c r="B4290" s="237" t="s">
        <v>5694</v>
      </c>
      <c r="C4290" s="237" t="s">
        <v>142</v>
      </c>
      <c r="D4290" s="237" t="s">
        <v>57</v>
      </c>
      <c r="E4290" s="237">
        <v>0</v>
      </c>
      <c r="F4290" s="237" t="s">
        <v>7461</v>
      </c>
      <c r="G4290" s="237" t="s">
        <v>25</v>
      </c>
      <c r="H4290" s="237">
        <v>2</v>
      </c>
      <c r="I4290" s="237" t="s">
        <v>1773</v>
      </c>
      <c r="J4290" s="237" t="s">
        <v>7462</v>
      </c>
      <c r="K4290" s="237" t="s">
        <v>7463</v>
      </c>
      <c r="L4290" s="238">
        <v>44711</v>
      </c>
      <c r="M4290" s="237" t="s">
        <v>20</v>
      </c>
    </row>
    <row r="4291" spans="1:13" x14ac:dyDescent="0.35">
      <c r="A4291" s="239" t="s">
        <v>5693</v>
      </c>
      <c r="B4291" s="239" t="s">
        <v>5694</v>
      </c>
      <c r="C4291" s="239" t="s">
        <v>142</v>
      </c>
      <c r="D4291" s="239" t="s">
        <v>55</v>
      </c>
      <c r="E4291" s="239">
        <v>34</v>
      </c>
      <c r="F4291" s="239" t="s">
        <v>7464</v>
      </c>
      <c r="G4291" s="239" t="s">
        <v>25</v>
      </c>
      <c r="H4291" s="239">
        <v>2</v>
      </c>
      <c r="I4291" s="239" t="s">
        <v>2316</v>
      </c>
      <c r="J4291" s="239" t="s">
        <v>7441</v>
      </c>
      <c r="K4291" s="239" t="s">
        <v>7465</v>
      </c>
      <c r="L4291" s="240">
        <v>44711</v>
      </c>
      <c r="M4291" s="239" t="s">
        <v>20</v>
      </c>
    </row>
    <row r="4292" spans="1:13" x14ac:dyDescent="0.35">
      <c r="A4292" s="237" t="s">
        <v>5693</v>
      </c>
      <c r="B4292" s="237" t="s">
        <v>5694</v>
      </c>
      <c r="C4292" s="237" t="s">
        <v>142</v>
      </c>
      <c r="D4292" s="237" t="s">
        <v>702</v>
      </c>
      <c r="E4292" s="237">
        <v>592000</v>
      </c>
      <c r="F4292" s="237" t="s">
        <v>7456</v>
      </c>
      <c r="G4292" s="237" t="s">
        <v>50</v>
      </c>
      <c r="H4292" s="237">
        <v>1</v>
      </c>
      <c r="I4292" s="237" t="s">
        <v>7457</v>
      </c>
      <c r="J4292" s="237" t="s">
        <v>7466</v>
      </c>
      <c r="K4292" s="237" t="s">
        <v>7467</v>
      </c>
      <c r="L4292" s="238">
        <v>44711</v>
      </c>
      <c r="M4292" s="237" t="s">
        <v>20</v>
      </c>
    </row>
    <row r="4293" spans="1:13" x14ac:dyDescent="0.35">
      <c r="A4293" s="239" t="s">
        <v>5693</v>
      </c>
      <c r="B4293" s="239" t="s">
        <v>5694</v>
      </c>
      <c r="C4293" s="239" t="s">
        <v>142</v>
      </c>
      <c r="D4293" s="239" t="s">
        <v>696</v>
      </c>
      <c r="E4293" s="239">
        <v>1997000</v>
      </c>
      <c r="F4293" s="239" t="s">
        <v>7456</v>
      </c>
      <c r="G4293" s="239" t="s">
        <v>50</v>
      </c>
      <c r="H4293" s="239">
        <v>1</v>
      </c>
      <c r="I4293" s="239" t="s">
        <v>7457</v>
      </c>
      <c r="J4293" s="239" t="s">
        <v>7468</v>
      </c>
      <c r="K4293" s="239" t="s">
        <v>7469</v>
      </c>
      <c r="L4293" s="240">
        <v>44711</v>
      </c>
      <c r="M4293" s="239" t="s">
        <v>20</v>
      </c>
    </row>
    <row r="4294" spans="1:13" x14ac:dyDescent="0.35">
      <c r="A4294" s="237" t="s">
        <v>5693</v>
      </c>
      <c r="B4294" s="237" t="s">
        <v>5694</v>
      </c>
      <c r="C4294" s="237" t="s">
        <v>142</v>
      </c>
      <c r="D4294" s="237" t="s">
        <v>706</v>
      </c>
      <c r="E4294" s="237">
        <v>929000</v>
      </c>
      <c r="F4294" s="237" t="s">
        <v>7456</v>
      </c>
      <c r="G4294" s="237" t="s">
        <v>50</v>
      </c>
      <c r="H4294" s="237">
        <v>1</v>
      </c>
      <c r="I4294" s="237" t="s">
        <v>7457</v>
      </c>
      <c r="J4294" s="237" t="s">
        <v>7470</v>
      </c>
      <c r="K4294" s="237" t="s">
        <v>7471</v>
      </c>
      <c r="L4294" s="238">
        <v>44711</v>
      </c>
      <c r="M4294" s="237" t="s">
        <v>20</v>
      </c>
    </row>
    <row r="4295" spans="1:13" x14ac:dyDescent="0.35">
      <c r="A4295" s="239" t="s">
        <v>5693</v>
      </c>
      <c r="B4295" s="239" t="s">
        <v>5694</v>
      </c>
      <c r="C4295" s="239" t="s">
        <v>142</v>
      </c>
      <c r="D4295" s="239" t="s">
        <v>698</v>
      </c>
      <c r="E4295" s="239">
        <v>497000</v>
      </c>
      <c r="F4295" s="239" t="s">
        <v>7456</v>
      </c>
      <c r="G4295" s="239" t="s">
        <v>50</v>
      </c>
      <c r="H4295" s="239">
        <v>1</v>
      </c>
      <c r="I4295" s="239" t="s">
        <v>7457</v>
      </c>
      <c r="J4295" s="239" t="s">
        <v>7472</v>
      </c>
      <c r="K4295" s="239" t="s">
        <v>7473</v>
      </c>
      <c r="L4295" s="240">
        <v>44711</v>
      </c>
      <c r="M4295" s="239" t="s">
        <v>20</v>
      </c>
    </row>
    <row r="4296" spans="1:13" x14ac:dyDescent="0.35">
      <c r="A4296" s="237" t="s">
        <v>5693</v>
      </c>
      <c r="B4296" s="237" t="s">
        <v>5694</v>
      </c>
      <c r="C4296" s="237" t="s">
        <v>142</v>
      </c>
      <c r="D4296" s="237" t="s">
        <v>704</v>
      </c>
      <c r="E4296" s="237">
        <v>95000</v>
      </c>
      <c r="F4296" s="237" t="s">
        <v>7456</v>
      </c>
      <c r="G4296" s="237" t="s">
        <v>50</v>
      </c>
      <c r="H4296" s="237">
        <v>1</v>
      </c>
      <c r="I4296" s="237" t="s">
        <v>7457</v>
      </c>
      <c r="J4296" s="237" t="s">
        <v>7474</v>
      </c>
      <c r="K4296" s="237" t="s">
        <v>7475</v>
      </c>
      <c r="L4296" s="238">
        <v>44711</v>
      </c>
      <c r="M4296" s="237" t="s">
        <v>20</v>
      </c>
    </row>
    <row r="4297" spans="1:13" x14ac:dyDescent="0.35">
      <c r="A4297" s="239" t="s">
        <v>5693</v>
      </c>
      <c r="B4297" s="239" t="s">
        <v>5694</v>
      </c>
      <c r="C4297" s="239" t="s">
        <v>142</v>
      </c>
      <c r="D4297" s="239" t="s">
        <v>692</v>
      </c>
      <c r="E4297" s="239">
        <v>0</v>
      </c>
      <c r="F4297" s="239" t="s">
        <v>7456</v>
      </c>
      <c r="G4297" s="239" t="s">
        <v>50</v>
      </c>
      <c r="H4297" s="239">
        <v>1</v>
      </c>
      <c r="I4297" s="239" t="s">
        <v>7457</v>
      </c>
      <c r="J4297" s="239" t="s">
        <v>7476</v>
      </c>
      <c r="K4297" s="239" t="s">
        <v>7477</v>
      </c>
      <c r="L4297" s="240">
        <v>44711</v>
      </c>
      <c r="M4297" s="239" t="s">
        <v>20</v>
      </c>
    </row>
    <row r="4298" spans="1:13" x14ac:dyDescent="0.35">
      <c r="A4298" s="237" t="s">
        <v>140</v>
      </c>
      <c r="B4298" s="237" t="s">
        <v>141</v>
      </c>
      <c r="C4298" s="237" t="s">
        <v>142</v>
      </c>
      <c r="D4298" s="237" t="s">
        <v>682</v>
      </c>
      <c r="E4298" s="237">
        <v>249000</v>
      </c>
      <c r="F4298" s="237" t="s">
        <v>7478</v>
      </c>
      <c r="G4298" s="237" t="s">
        <v>50</v>
      </c>
      <c r="H4298" s="237">
        <v>1</v>
      </c>
      <c r="I4298" s="237" t="s">
        <v>6485</v>
      </c>
      <c r="J4298" s="237" t="s">
        <v>7479</v>
      </c>
      <c r="K4298" s="237" t="s">
        <v>7480</v>
      </c>
      <c r="L4298" s="238">
        <v>44711</v>
      </c>
      <c r="M4298" s="237" t="s">
        <v>20</v>
      </c>
    </row>
    <row r="4299" spans="1:13" x14ac:dyDescent="0.35">
      <c r="A4299" s="239" t="s">
        <v>140</v>
      </c>
      <c r="B4299" s="239" t="s">
        <v>141</v>
      </c>
      <c r="C4299" s="239" t="s">
        <v>142</v>
      </c>
      <c r="D4299" s="239" t="s">
        <v>57</v>
      </c>
      <c r="E4299" s="239">
        <v>1</v>
      </c>
      <c r="F4299" s="239" t="s">
        <v>7461</v>
      </c>
      <c r="G4299" s="239" t="s">
        <v>25</v>
      </c>
      <c r="H4299" s="239">
        <v>2</v>
      </c>
      <c r="I4299" s="239" t="s">
        <v>1773</v>
      </c>
      <c r="J4299" s="239" t="s">
        <v>7481</v>
      </c>
      <c r="K4299" s="239" t="s">
        <v>7482</v>
      </c>
      <c r="L4299" s="240">
        <v>44711</v>
      </c>
      <c r="M4299" s="239" t="s">
        <v>20</v>
      </c>
    </row>
    <row r="4300" spans="1:13" x14ac:dyDescent="0.35">
      <c r="A4300" s="237" t="s">
        <v>140</v>
      </c>
      <c r="B4300" s="237" t="s">
        <v>141</v>
      </c>
      <c r="C4300" s="237" t="s">
        <v>142</v>
      </c>
      <c r="D4300" s="237" t="s">
        <v>55</v>
      </c>
      <c r="E4300" s="237">
        <v>34</v>
      </c>
      <c r="F4300" s="237" t="s">
        <v>7464</v>
      </c>
      <c r="G4300" s="237" t="s">
        <v>25</v>
      </c>
      <c r="H4300" s="237">
        <v>2</v>
      </c>
      <c r="I4300" s="237" t="s">
        <v>2316</v>
      </c>
      <c r="J4300" s="237" t="s">
        <v>7483</v>
      </c>
      <c r="K4300" s="237" t="s">
        <v>7484</v>
      </c>
      <c r="L4300" s="238">
        <v>44711</v>
      </c>
      <c r="M4300" s="237" t="s">
        <v>20</v>
      </c>
    </row>
    <row r="4301" spans="1:13" x14ac:dyDescent="0.35">
      <c r="A4301" s="239" t="s">
        <v>140</v>
      </c>
      <c r="B4301" s="239" t="s">
        <v>141</v>
      </c>
      <c r="C4301" s="239" t="s">
        <v>142</v>
      </c>
      <c r="D4301" s="239" t="s">
        <v>702</v>
      </c>
      <c r="E4301" s="239">
        <v>249000</v>
      </c>
      <c r="F4301" s="239" t="s">
        <v>7478</v>
      </c>
      <c r="G4301" s="239" t="s">
        <v>50</v>
      </c>
      <c r="H4301" s="239">
        <v>1</v>
      </c>
      <c r="I4301" s="239" t="s">
        <v>6485</v>
      </c>
      <c r="J4301" s="239" t="s">
        <v>7485</v>
      </c>
      <c r="K4301" s="239" t="s">
        <v>7486</v>
      </c>
      <c r="L4301" s="240">
        <v>44711</v>
      </c>
      <c r="M4301" s="239" t="s">
        <v>20</v>
      </c>
    </row>
    <row r="4302" spans="1:13" x14ac:dyDescent="0.35">
      <c r="A4302" s="237" t="s">
        <v>140</v>
      </c>
      <c r="B4302" s="237" t="s">
        <v>141</v>
      </c>
      <c r="C4302" s="237" t="s">
        <v>142</v>
      </c>
      <c r="D4302" s="237" t="s">
        <v>696</v>
      </c>
      <c r="E4302" s="237">
        <v>0</v>
      </c>
      <c r="F4302" s="237" t="s">
        <v>7478</v>
      </c>
      <c r="G4302" s="237" t="s">
        <v>50</v>
      </c>
      <c r="H4302" s="237">
        <v>1</v>
      </c>
      <c r="I4302" s="237" t="s">
        <v>6485</v>
      </c>
      <c r="J4302" s="237" t="s">
        <v>4474</v>
      </c>
      <c r="K4302" s="237" t="s">
        <v>7487</v>
      </c>
      <c r="L4302" s="238">
        <v>44711</v>
      </c>
      <c r="M4302" s="237" t="s">
        <v>20</v>
      </c>
    </row>
    <row r="4303" spans="1:13" x14ac:dyDescent="0.35">
      <c r="A4303" s="239" t="s">
        <v>140</v>
      </c>
      <c r="B4303" s="239" t="s">
        <v>141</v>
      </c>
      <c r="C4303" s="239" t="s">
        <v>142</v>
      </c>
      <c r="D4303" s="239" t="s">
        <v>706</v>
      </c>
      <c r="E4303" s="239">
        <v>11144000</v>
      </c>
      <c r="F4303" s="239" t="s">
        <v>7478</v>
      </c>
      <c r="G4303" s="239" t="s">
        <v>50</v>
      </c>
      <c r="H4303" s="239">
        <v>1</v>
      </c>
      <c r="I4303" s="239" t="s">
        <v>6485</v>
      </c>
      <c r="J4303" s="239" t="s">
        <v>4476</v>
      </c>
      <c r="K4303" s="239" t="s">
        <v>7488</v>
      </c>
      <c r="L4303" s="240">
        <v>44711</v>
      </c>
      <c r="M4303" s="239" t="s">
        <v>20</v>
      </c>
    </row>
    <row r="4304" spans="1:13" x14ac:dyDescent="0.35">
      <c r="A4304" s="237" t="s">
        <v>140</v>
      </c>
      <c r="B4304" s="237" t="s">
        <v>141</v>
      </c>
      <c r="C4304" s="237" t="s">
        <v>142</v>
      </c>
      <c r="D4304" s="237" t="s">
        <v>698</v>
      </c>
      <c r="E4304" s="237">
        <v>249000</v>
      </c>
      <c r="F4304" s="237" t="s">
        <v>7478</v>
      </c>
      <c r="G4304" s="237" t="s">
        <v>50</v>
      </c>
      <c r="H4304" s="237">
        <v>1</v>
      </c>
      <c r="I4304" s="237" t="s">
        <v>6485</v>
      </c>
      <c r="J4304" s="237" t="s">
        <v>7489</v>
      </c>
      <c r="K4304" s="237" t="s">
        <v>7490</v>
      </c>
      <c r="L4304" s="238">
        <v>44711</v>
      </c>
      <c r="M4304" s="237" t="s">
        <v>20</v>
      </c>
    </row>
    <row r="4305" spans="1:13" x14ac:dyDescent="0.35">
      <c r="A4305" s="239" t="s">
        <v>140</v>
      </c>
      <c r="B4305" s="239" t="s">
        <v>141</v>
      </c>
      <c r="C4305" s="239" t="s">
        <v>142</v>
      </c>
      <c r="D4305" s="239" t="s">
        <v>704</v>
      </c>
      <c r="E4305" s="239">
        <v>0</v>
      </c>
      <c r="F4305" s="239" t="s">
        <v>7478</v>
      </c>
      <c r="G4305" s="239" t="s">
        <v>50</v>
      </c>
      <c r="H4305" s="239">
        <v>1</v>
      </c>
      <c r="I4305" s="239" t="s">
        <v>6485</v>
      </c>
      <c r="J4305" s="239" t="s">
        <v>7491</v>
      </c>
      <c r="K4305" s="239" t="s">
        <v>7492</v>
      </c>
      <c r="L4305" s="240">
        <v>44711</v>
      </c>
      <c r="M4305" s="239" t="s">
        <v>20</v>
      </c>
    </row>
    <row r="4306" spans="1:13" x14ac:dyDescent="0.35">
      <c r="A4306" s="237" t="s">
        <v>168</v>
      </c>
      <c r="B4306" s="237" t="s">
        <v>169</v>
      </c>
      <c r="C4306" s="237" t="s">
        <v>170</v>
      </c>
      <c r="D4306" s="237" t="s">
        <v>57</v>
      </c>
      <c r="E4306" s="237">
        <v>19</v>
      </c>
      <c r="F4306" s="237" t="s">
        <v>7493</v>
      </c>
      <c r="G4306" s="237" t="s">
        <v>25</v>
      </c>
      <c r="H4306" s="237">
        <v>2</v>
      </c>
      <c r="I4306" s="237" t="s">
        <v>2316</v>
      </c>
      <c r="J4306" s="237" t="s">
        <v>7494</v>
      </c>
      <c r="K4306" s="237" t="s">
        <v>7495</v>
      </c>
      <c r="L4306" s="238">
        <v>44711</v>
      </c>
      <c r="M4306" s="237" t="s">
        <v>20</v>
      </c>
    </row>
    <row r="4307" spans="1:13" x14ac:dyDescent="0.35">
      <c r="A4307" s="239" t="s">
        <v>168</v>
      </c>
      <c r="B4307" s="239" t="s">
        <v>169</v>
      </c>
      <c r="C4307" s="239" t="s">
        <v>170</v>
      </c>
      <c r="D4307" s="239" t="s">
        <v>55</v>
      </c>
      <c r="E4307" s="239">
        <v>19</v>
      </c>
      <c r="F4307" s="239" t="s">
        <v>7493</v>
      </c>
      <c r="G4307" s="239" t="s">
        <v>25</v>
      </c>
      <c r="H4307" s="239">
        <v>2</v>
      </c>
      <c r="I4307" s="239" t="s">
        <v>2316</v>
      </c>
      <c r="J4307" s="239" t="s">
        <v>7441</v>
      </c>
      <c r="K4307" s="239" t="s">
        <v>7496</v>
      </c>
      <c r="L4307" s="240">
        <v>44711</v>
      </c>
      <c r="M4307" s="239" t="s">
        <v>20</v>
      </c>
    </row>
    <row r="4308" spans="1:13" x14ac:dyDescent="0.35">
      <c r="A4308" s="237" t="s">
        <v>127</v>
      </c>
      <c r="B4308" s="237" t="s">
        <v>128</v>
      </c>
      <c r="C4308" s="237" t="s">
        <v>129</v>
      </c>
      <c r="D4308" s="237" t="s">
        <v>57</v>
      </c>
      <c r="E4308" s="237">
        <v>2624</v>
      </c>
      <c r="F4308" s="237" t="s">
        <v>7497</v>
      </c>
      <c r="G4308" s="237" t="s">
        <v>22</v>
      </c>
      <c r="H4308" s="237">
        <v>3</v>
      </c>
      <c r="I4308" s="237" t="s">
        <v>649</v>
      </c>
      <c r="J4308" s="237" t="s">
        <v>7498</v>
      </c>
      <c r="K4308" s="237" t="s">
        <v>7499</v>
      </c>
      <c r="L4308" s="238">
        <v>44712</v>
      </c>
      <c r="M4308" s="237" t="s">
        <v>20</v>
      </c>
    </row>
    <row r="4309" spans="1:13" x14ac:dyDescent="0.35">
      <c r="A4309" s="239" t="s">
        <v>127</v>
      </c>
      <c r="B4309" s="239" t="s">
        <v>128</v>
      </c>
      <c r="C4309" s="239" t="s">
        <v>129</v>
      </c>
      <c r="D4309" s="239" t="s">
        <v>55</v>
      </c>
      <c r="E4309" s="239">
        <v>2624</v>
      </c>
      <c r="F4309" s="239" t="s">
        <v>7497</v>
      </c>
      <c r="G4309" s="239" t="s">
        <v>22</v>
      </c>
      <c r="H4309" s="239">
        <v>3</v>
      </c>
      <c r="I4309" s="239" t="s">
        <v>649</v>
      </c>
      <c r="J4309" s="239" t="s">
        <v>7498</v>
      </c>
      <c r="K4309" s="239" t="s">
        <v>7500</v>
      </c>
      <c r="L4309" s="240">
        <v>44712</v>
      </c>
      <c r="M4309" s="239" t="s">
        <v>20</v>
      </c>
    </row>
    <row r="4310" spans="1:13" x14ac:dyDescent="0.35">
      <c r="A4310" s="237" t="s">
        <v>1588</v>
      </c>
      <c r="B4310" s="237" t="s">
        <v>1589</v>
      </c>
      <c r="C4310" s="237" t="s">
        <v>542</v>
      </c>
      <c r="D4310" s="237" t="s">
        <v>57</v>
      </c>
      <c r="E4310" s="237">
        <v>1462</v>
      </c>
      <c r="F4310" s="237" t="s">
        <v>7497</v>
      </c>
      <c r="G4310" s="237" t="s">
        <v>22</v>
      </c>
      <c r="H4310" s="237">
        <v>3</v>
      </c>
      <c r="I4310" s="237" t="s">
        <v>649</v>
      </c>
      <c r="J4310" s="237" t="s">
        <v>7501</v>
      </c>
      <c r="K4310" s="237" t="s">
        <v>7502</v>
      </c>
      <c r="L4310" s="238">
        <v>44712</v>
      </c>
      <c r="M4310" s="237" t="s">
        <v>20</v>
      </c>
    </row>
    <row r="4311" spans="1:13" x14ac:dyDescent="0.35">
      <c r="A4311" s="239" t="s">
        <v>1588</v>
      </c>
      <c r="B4311" s="239" t="s">
        <v>1589</v>
      </c>
      <c r="C4311" s="239" t="s">
        <v>542</v>
      </c>
      <c r="D4311" s="239" t="s">
        <v>55</v>
      </c>
      <c r="E4311" s="239">
        <v>1462</v>
      </c>
      <c r="F4311" s="239" t="s">
        <v>7497</v>
      </c>
      <c r="G4311" s="239" t="s">
        <v>22</v>
      </c>
      <c r="H4311" s="239">
        <v>3</v>
      </c>
      <c r="I4311" s="239" t="s">
        <v>649</v>
      </c>
      <c r="J4311" s="239" t="s">
        <v>7503</v>
      </c>
      <c r="K4311" s="239" t="s">
        <v>7504</v>
      </c>
      <c r="L4311" s="240">
        <v>44712</v>
      </c>
      <c r="M4311" s="239" t="s">
        <v>20</v>
      </c>
    </row>
    <row r="4312" spans="1:13" x14ac:dyDescent="0.35">
      <c r="A4312" s="237" t="s">
        <v>540</v>
      </c>
      <c r="B4312" s="237" t="s">
        <v>541</v>
      </c>
      <c r="C4312" s="237" t="s">
        <v>542</v>
      </c>
      <c r="D4312" s="237" t="s">
        <v>57</v>
      </c>
      <c r="E4312" s="237">
        <v>1462</v>
      </c>
      <c r="F4312" s="237" t="s">
        <v>7497</v>
      </c>
      <c r="G4312" s="237" t="s">
        <v>22</v>
      </c>
      <c r="H4312" s="237">
        <v>3</v>
      </c>
      <c r="I4312" s="237" t="s">
        <v>649</v>
      </c>
      <c r="J4312" s="237" t="s">
        <v>7501</v>
      </c>
      <c r="K4312" s="237" t="s">
        <v>7505</v>
      </c>
      <c r="L4312" s="238">
        <v>44712</v>
      </c>
      <c r="M4312" s="237" t="s">
        <v>20</v>
      </c>
    </row>
    <row r="4313" spans="1:13" x14ac:dyDescent="0.35">
      <c r="A4313" s="239" t="s">
        <v>540</v>
      </c>
      <c r="B4313" s="239" t="s">
        <v>541</v>
      </c>
      <c r="C4313" s="239" t="s">
        <v>542</v>
      </c>
      <c r="D4313" s="239" t="s">
        <v>55</v>
      </c>
      <c r="E4313" s="239">
        <v>1462</v>
      </c>
      <c r="F4313" s="239" t="s">
        <v>7497</v>
      </c>
      <c r="G4313" s="239" t="s">
        <v>22</v>
      </c>
      <c r="H4313" s="239">
        <v>3</v>
      </c>
      <c r="I4313" s="239" t="s">
        <v>649</v>
      </c>
      <c r="J4313" s="239" t="s">
        <v>7503</v>
      </c>
      <c r="K4313" s="239" t="s">
        <v>7506</v>
      </c>
      <c r="L4313" s="240">
        <v>44712</v>
      </c>
      <c r="M4313" s="239" t="s">
        <v>20</v>
      </c>
    </row>
    <row r="4314" spans="1:13" x14ac:dyDescent="0.35">
      <c r="A4314" s="237" t="s">
        <v>546</v>
      </c>
      <c r="B4314" s="237" t="s">
        <v>547</v>
      </c>
      <c r="C4314" s="237" t="s">
        <v>542</v>
      </c>
      <c r="D4314" s="237" t="s">
        <v>55</v>
      </c>
      <c r="E4314" s="237">
        <v>1462</v>
      </c>
      <c r="F4314" s="237" t="s">
        <v>7497</v>
      </c>
      <c r="G4314" s="237" t="s">
        <v>22</v>
      </c>
      <c r="H4314" s="237">
        <v>3</v>
      </c>
      <c r="I4314" s="237" t="s">
        <v>649</v>
      </c>
      <c r="J4314" s="237" t="s">
        <v>7503</v>
      </c>
      <c r="K4314" s="237" t="s">
        <v>7507</v>
      </c>
      <c r="L4314" s="238">
        <v>44712</v>
      </c>
      <c r="M4314" s="237" t="s">
        <v>20</v>
      </c>
    </row>
    <row r="4315" spans="1:13" x14ac:dyDescent="0.35">
      <c r="A4315" s="239" t="s">
        <v>214</v>
      </c>
      <c r="B4315" s="239" t="s">
        <v>215</v>
      </c>
      <c r="C4315" s="239" t="s">
        <v>216</v>
      </c>
      <c r="D4315" s="239" t="s">
        <v>61</v>
      </c>
      <c r="E4315" s="239">
        <v>5752</v>
      </c>
      <c r="F4315" s="239" t="s">
        <v>7508</v>
      </c>
      <c r="G4315" s="239" t="s">
        <v>25</v>
      </c>
      <c r="H4315" s="239">
        <v>2</v>
      </c>
      <c r="I4315" s="239" t="s">
        <v>7509</v>
      </c>
      <c r="J4315" s="239" t="s">
        <v>7510</v>
      </c>
      <c r="K4315" s="239" t="s">
        <v>7511</v>
      </c>
      <c r="L4315" s="240">
        <v>44712</v>
      </c>
      <c r="M4315" s="239" t="s">
        <v>20</v>
      </c>
    </row>
    <row r="4316" spans="1:13" x14ac:dyDescent="0.35">
      <c r="A4316" s="237" t="s">
        <v>214</v>
      </c>
      <c r="B4316" s="237" t="s">
        <v>215</v>
      </c>
      <c r="C4316" s="237" t="s">
        <v>216</v>
      </c>
      <c r="D4316" s="237" t="s">
        <v>57</v>
      </c>
      <c r="E4316" s="237">
        <v>54</v>
      </c>
      <c r="F4316" s="237" t="s">
        <v>7508</v>
      </c>
      <c r="G4316" s="237" t="s">
        <v>25</v>
      </c>
      <c r="H4316" s="237">
        <v>2</v>
      </c>
      <c r="I4316" s="237" t="s">
        <v>7509</v>
      </c>
      <c r="J4316" s="237" t="s">
        <v>7512</v>
      </c>
      <c r="K4316" s="237" t="s">
        <v>7513</v>
      </c>
      <c r="L4316" s="238">
        <v>44712</v>
      </c>
      <c r="M4316" s="237" t="s">
        <v>20</v>
      </c>
    </row>
    <row r="4317" spans="1:13" x14ac:dyDescent="0.35">
      <c r="A4317" s="239" t="s">
        <v>214</v>
      </c>
      <c r="B4317" s="239" t="s">
        <v>215</v>
      </c>
      <c r="C4317" s="239" t="s">
        <v>216</v>
      </c>
      <c r="D4317" s="239" t="s">
        <v>55</v>
      </c>
      <c r="E4317" s="239">
        <v>54</v>
      </c>
      <c r="F4317" s="239" t="s">
        <v>7508</v>
      </c>
      <c r="G4317" s="239" t="s">
        <v>25</v>
      </c>
      <c r="H4317" s="239">
        <v>2</v>
      </c>
      <c r="I4317" s="239" t="s">
        <v>7509</v>
      </c>
      <c r="J4317" s="239" t="s">
        <v>7512</v>
      </c>
      <c r="K4317" s="239" t="s">
        <v>7514</v>
      </c>
      <c r="L4317" s="240">
        <v>44712</v>
      </c>
      <c r="M4317" s="239" t="s">
        <v>20</v>
      </c>
    </row>
    <row r="4318" spans="1:13" x14ac:dyDescent="0.35">
      <c r="A4318" s="237" t="s">
        <v>1492</v>
      </c>
      <c r="B4318" s="237" t="s">
        <v>1493</v>
      </c>
      <c r="C4318" s="237" t="s">
        <v>1494</v>
      </c>
      <c r="D4318" s="237" t="s">
        <v>57</v>
      </c>
      <c r="E4318" s="237">
        <v>0</v>
      </c>
      <c r="F4318" s="237" t="s">
        <v>7515</v>
      </c>
      <c r="G4318" s="237" t="s">
        <v>25</v>
      </c>
      <c r="H4318" s="237">
        <v>2</v>
      </c>
      <c r="I4318" s="237" t="s">
        <v>2316</v>
      </c>
      <c r="J4318" s="237" t="s">
        <v>7462</v>
      </c>
      <c r="K4318" s="237" t="s">
        <v>7516</v>
      </c>
      <c r="L4318" s="238">
        <v>44712</v>
      </c>
      <c r="M4318" s="237" t="s">
        <v>20</v>
      </c>
    </row>
    <row r="4319" spans="1:13" x14ac:dyDescent="0.35">
      <c r="A4319" s="239" t="s">
        <v>1492</v>
      </c>
      <c r="B4319" s="239" t="s">
        <v>1493</v>
      </c>
      <c r="C4319" s="239" t="s">
        <v>1494</v>
      </c>
      <c r="D4319" s="239" t="s">
        <v>55</v>
      </c>
      <c r="E4319" s="239">
        <v>6</v>
      </c>
      <c r="F4319" s="239" t="s">
        <v>7515</v>
      </c>
      <c r="G4319" s="239" t="s">
        <v>25</v>
      </c>
      <c r="H4319" s="239">
        <v>2</v>
      </c>
      <c r="I4319" s="239" t="s">
        <v>2316</v>
      </c>
      <c r="J4319" s="239" t="s">
        <v>7441</v>
      </c>
      <c r="K4319" s="239" t="s">
        <v>7517</v>
      </c>
      <c r="L4319" s="240">
        <v>44712</v>
      </c>
      <c r="M4319" s="239" t="s">
        <v>20</v>
      </c>
    </row>
    <row r="4320" spans="1:13" x14ac:dyDescent="0.35">
      <c r="A4320" s="237" t="s">
        <v>1467</v>
      </c>
      <c r="B4320" s="237" t="s">
        <v>1468</v>
      </c>
      <c r="C4320" s="237" t="s">
        <v>1469</v>
      </c>
      <c r="D4320" s="237" t="s">
        <v>57</v>
      </c>
      <c r="E4320" s="237">
        <v>0</v>
      </c>
      <c r="F4320" s="237" t="s">
        <v>7515</v>
      </c>
      <c r="G4320" s="237" t="s">
        <v>25</v>
      </c>
      <c r="H4320" s="237">
        <v>2</v>
      </c>
      <c r="I4320" s="237" t="s">
        <v>2316</v>
      </c>
      <c r="J4320" s="237" t="s">
        <v>7462</v>
      </c>
      <c r="K4320" s="237" t="s">
        <v>7518</v>
      </c>
      <c r="L4320" s="238">
        <v>44712</v>
      </c>
      <c r="M4320" s="237" t="s">
        <v>20</v>
      </c>
    </row>
    <row r="4321" spans="1:13" x14ac:dyDescent="0.35">
      <c r="A4321" s="239" t="s">
        <v>1467</v>
      </c>
      <c r="B4321" s="239" t="s">
        <v>1468</v>
      </c>
      <c r="C4321" s="239" t="s">
        <v>1469</v>
      </c>
      <c r="D4321" s="239" t="s">
        <v>55</v>
      </c>
      <c r="E4321" s="239">
        <v>3</v>
      </c>
      <c r="F4321" s="239" t="s">
        <v>7519</v>
      </c>
      <c r="G4321" s="239" t="s">
        <v>25</v>
      </c>
      <c r="H4321" s="239">
        <v>2</v>
      </c>
      <c r="I4321" s="239" t="s">
        <v>2316</v>
      </c>
      <c r="J4321" s="239" t="s">
        <v>7520</v>
      </c>
      <c r="K4321" s="239" t="s">
        <v>7521</v>
      </c>
      <c r="L4321" s="240">
        <v>44712</v>
      </c>
      <c r="M4321" s="239" t="s">
        <v>20</v>
      </c>
    </row>
    <row r="4322" spans="1:13" x14ac:dyDescent="0.35">
      <c r="A4322" s="237" t="s">
        <v>388</v>
      </c>
      <c r="B4322" s="237" t="s">
        <v>389</v>
      </c>
      <c r="C4322" s="237" t="s">
        <v>390</v>
      </c>
      <c r="D4322" s="237" t="s">
        <v>57</v>
      </c>
      <c r="E4322" s="237">
        <v>0</v>
      </c>
      <c r="F4322" s="237" t="s">
        <v>7515</v>
      </c>
      <c r="G4322" s="237" t="s">
        <v>25</v>
      </c>
      <c r="H4322" s="237">
        <v>2</v>
      </c>
      <c r="I4322" s="237" t="s">
        <v>2316</v>
      </c>
      <c r="J4322" s="237" t="s">
        <v>7522</v>
      </c>
      <c r="K4322" s="237" t="s">
        <v>7523</v>
      </c>
      <c r="L4322" s="238">
        <v>44712</v>
      </c>
      <c r="M4322" s="237" t="s">
        <v>20</v>
      </c>
    </row>
    <row r="4323" spans="1:13" x14ac:dyDescent="0.35">
      <c r="A4323" s="239" t="s">
        <v>388</v>
      </c>
      <c r="B4323" s="239" t="s">
        <v>389</v>
      </c>
      <c r="C4323" s="239" t="s">
        <v>390</v>
      </c>
      <c r="D4323" s="239" t="s">
        <v>55</v>
      </c>
      <c r="E4323" s="239">
        <v>7</v>
      </c>
      <c r="F4323" s="239" t="s">
        <v>7515</v>
      </c>
      <c r="G4323" s="239" t="s">
        <v>25</v>
      </c>
      <c r="H4323" s="239">
        <v>2</v>
      </c>
      <c r="I4323" s="239" t="s">
        <v>2316</v>
      </c>
      <c r="J4323" s="239" t="s">
        <v>7524</v>
      </c>
      <c r="K4323" s="239" t="s">
        <v>7525</v>
      </c>
      <c r="L4323" s="240">
        <v>44712</v>
      </c>
      <c r="M4323" s="239" t="s">
        <v>20</v>
      </c>
    </row>
    <row r="4324" spans="1:13" x14ac:dyDescent="0.35">
      <c r="A4324" s="237" t="s">
        <v>589</v>
      </c>
      <c r="B4324" s="237" t="s">
        <v>590</v>
      </c>
      <c r="C4324" s="237" t="s">
        <v>591</v>
      </c>
      <c r="D4324" s="237" t="s">
        <v>57</v>
      </c>
      <c r="E4324" s="237">
        <v>71</v>
      </c>
      <c r="F4324" s="237" t="s">
        <v>7526</v>
      </c>
      <c r="G4324" s="237" t="s">
        <v>25</v>
      </c>
      <c r="H4324" s="237">
        <v>2</v>
      </c>
      <c r="I4324" s="237" t="s">
        <v>7527</v>
      </c>
      <c r="J4324" s="237" t="s">
        <v>7528</v>
      </c>
      <c r="K4324" s="237" t="s">
        <v>7529</v>
      </c>
      <c r="L4324" s="238">
        <v>44712</v>
      </c>
      <c r="M4324" s="237" t="s">
        <v>20</v>
      </c>
    </row>
    <row r="4325" spans="1:13" x14ac:dyDescent="0.35">
      <c r="A4325" s="239" t="s">
        <v>589</v>
      </c>
      <c r="B4325" s="239" t="s">
        <v>590</v>
      </c>
      <c r="C4325" s="239" t="s">
        <v>591</v>
      </c>
      <c r="D4325" s="239" t="s">
        <v>55</v>
      </c>
      <c r="E4325" s="239">
        <v>71</v>
      </c>
      <c r="F4325" s="239" t="s">
        <v>7526</v>
      </c>
      <c r="G4325" s="239" t="s">
        <v>25</v>
      </c>
      <c r="H4325" s="239">
        <v>2</v>
      </c>
      <c r="I4325" s="239" t="s">
        <v>7530</v>
      </c>
      <c r="J4325" s="239" t="s">
        <v>7531</v>
      </c>
      <c r="K4325" s="239" t="s">
        <v>7532</v>
      </c>
      <c r="L4325" s="240">
        <v>44712</v>
      </c>
      <c r="M4325" s="239" t="s">
        <v>20</v>
      </c>
    </row>
    <row r="4326" spans="1:13" x14ac:dyDescent="0.35">
      <c r="A4326" s="237" t="s">
        <v>4906</v>
      </c>
      <c r="B4326" s="237" t="s">
        <v>4907</v>
      </c>
      <c r="C4326" s="237" t="s">
        <v>591</v>
      </c>
      <c r="D4326" s="237" t="s">
        <v>55</v>
      </c>
      <c r="E4326" s="237">
        <v>71</v>
      </c>
      <c r="F4326" s="237" t="s">
        <v>7526</v>
      </c>
      <c r="G4326" s="237" t="s">
        <v>25</v>
      </c>
      <c r="H4326" s="237">
        <v>2</v>
      </c>
      <c r="I4326" s="237" t="s">
        <v>7527</v>
      </c>
      <c r="J4326" s="237" t="s">
        <v>7533</v>
      </c>
      <c r="K4326" s="237" t="s">
        <v>7534</v>
      </c>
      <c r="L4326" s="238">
        <v>44712</v>
      </c>
      <c r="M4326" s="237" t="s">
        <v>20</v>
      </c>
    </row>
    <row r="4327" spans="1:13" x14ac:dyDescent="0.35">
      <c r="A4327" s="239" t="s">
        <v>102</v>
      </c>
      <c r="B4327" s="239" t="s">
        <v>103</v>
      </c>
      <c r="C4327" s="239" t="s">
        <v>104</v>
      </c>
      <c r="D4327" s="239" t="s">
        <v>682</v>
      </c>
      <c r="E4327" s="239">
        <v>12310981</v>
      </c>
      <c r="F4327" s="239" t="s">
        <v>7535</v>
      </c>
      <c r="G4327" s="239" t="s">
        <v>22</v>
      </c>
      <c r="H4327" s="239">
        <v>3</v>
      </c>
      <c r="I4327" s="239" t="s">
        <v>7536</v>
      </c>
      <c r="J4327" s="239" t="s">
        <v>7537</v>
      </c>
      <c r="K4327" s="239" t="s">
        <v>7538</v>
      </c>
      <c r="L4327" s="240">
        <v>44712</v>
      </c>
      <c r="M4327" s="239" t="s">
        <v>887</v>
      </c>
    </row>
    <row r="4328" spans="1:13" x14ac:dyDescent="0.35">
      <c r="A4328" s="237" t="s">
        <v>102</v>
      </c>
      <c r="B4328" s="237" t="s">
        <v>103</v>
      </c>
      <c r="C4328" s="237" t="s">
        <v>104</v>
      </c>
      <c r="D4328" s="237" t="s">
        <v>57</v>
      </c>
      <c r="E4328" s="237">
        <v>1732</v>
      </c>
      <c r="F4328" s="237" t="s">
        <v>7539</v>
      </c>
      <c r="G4328" s="237" t="s">
        <v>22</v>
      </c>
      <c r="H4328" s="237">
        <v>3</v>
      </c>
      <c r="I4328" s="237" t="s">
        <v>7540</v>
      </c>
      <c r="J4328" s="237" t="s">
        <v>7541</v>
      </c>
      <c r="K4328" s="237" t="s">
        <v>7542</v>
      </c>
      <c r="L4328" s="238">
        <v>44712</v>
      </c>
      <c r="M4328" s="237" t="s">
        <v>887</v>
      </c>
    </row>
    <row r="4329" spans="1:13" x14ac:dyDescent="0.35">
      <c r="A4329" s="239" t="s">
        <v>102</v>
      </c>
      <c r="B4329" s="239" t="s">
        <v>103</v>
      </c>
      <c r="C4329" s="239" t="s">
        <v>104</v>
      </c>
      <c r="D4329" s="239" t="s">
        <v>55</v>
      </c>
      <c r="E4329" s="239">
        <v>1732</v>
      </c>
      <c r="F4329" s="239" t="s">
        <v>7539</v>
      </c>
      <c r="G4329" s="239" t="s">
        <v>22</v>
      </c>
      <c r="H4329" s="239">
        <v>3</v>
      </c>
      <c r="I4329" s="239" t="s">
        <v>7540</v>
      </c>
      <c r="J4329" s="239" t="s">
        <v>7541</v>
      </c>
      <c r="K4329" s="239" t="s">
        <v>7543</v>
      </c>
      <c r="L4329" s="240">
        <v>44712</v>
      </c>
      <c r="M4329" s="239" t="s">
        <v>887</v>
      </c>
    </row>
    <row r="4330" spans="1:13" x14ac:dyDescent="0.35">
      <c r="A4330" s="237" t="s">
        <v>102</v>
      </c>
      <c r="B4330" s="237" t="s">
        <v>103</v>
      </c>
      <c r="C4330" s="237" t="s">
        <v>104</v>
      </c>
      <c r="D4330" s="237" t="s">
        <v>696</v>
      </c>
      <c r="E4330" s="237">
        <v>5880000</v>
      </c>
      <c r="F4330" s="237" t="s">
        <v>4602</v>
      </c>
      <c r="G4330" s="237" t="s">
        <v>25</v>
      </c>
      <c r="H4330" s="237">
        <v>2</v>
      </c>
      <c r="I4330" s="237" t="s">
        <v>4603</v>
      </c>
      <c r="J4330" s="237" t="s">
        <v>6324</v>
      </c>
      <c r="K4330" s="237" t="s">
        <v>7544</v>
      </c>
      <c r="L4330" s="238">
        <v>44712</v>
      </c>
      <c r="M4330" s="237" t="s">
        <v>887</v>
      </c>
    </row>
    <row r="4331" spans="1:13" x14ac:dyDescent="0.35">
      <c r="A4331" s="239" t="s">
        <v>102</v>
      </c>
      <c r="B4331" s="239" t="s">
        <v>103</v>
      </c>
      <c r="C4331" s="239" t="s">
        <v>104</v>
      </c>
      <c r="D4331" s="239" t="s">
        <v>692</v>
      </c>
      <c r="E4331" s="239">
        <v>20000</v>
      </c>
      <c r="F4331" s="239" t="s">
        <v>7545</v>
      </c>
      <c r="G4331" s="239" t="s">
        <v>25</v>
      </c>
      <c r="H4331" s="239">
        <v>2</v>
      </c>
      <c r="I4331" s="239" t="s">
        <v>7546</v>
      </c>
      <c r="J4331" s="239" t="s">
        <v>7547</v>
      </c>
      <c r="K4331" s="239" t="s">
        <v>7548</v>
      </c>
      <c r="L4331" s="240">
        <v>44712</v>
      </c>
      <c r="M4331" s="239" t="s">
        <v>887</v>
      </c>
    </row>
    <row r="4332" spans="1:13" x14ac:dyDescent="0.35">
      <c r="A4332" s="237" t="s">
        <v>1545</v>
      </c>
      <c r="B4332" s="237" t="s">
        <v>1546</v>
      </c>
      <c r="C4332" s="237" t="s">
        <v>1547</v>
      </c>
      <c r="D4332" s="237" t="s">
        <v>55</v>
      </c>
      <c r="E4332" s="237">
        <v>94</v>
      </c>
      <c r="F4332" s="237" t="s">
        <v>7371</v>
      </c>
      <c r="G4332" s="237" t="s">
        <v>25</v>
      </c>
      <c r="H4332" s="237">
        <v>2</v>
      </c>
      <c r="I4332" s="237" t="s">
        <v>1773</v>
      </c>
      <c r="J4332" s="237" t="s">
        <v>7549</v>
      </c>
      <c r="K4332" s="237" t="s">
        <v>7550</v>
      </c>
      <c r="L4332" s="238">
        <v>44712</v>
      </c>
      <c r="M4332" s="237" t="s">
        <v>887</v>
      </c>
    </row>
    <row r="4333" spans="1:13" x14ac:dyDescent="0.35">
      <c r="A4333" s="239" t="s">
        <v>201</v>
      </c>
      <c r="B4333" s="239" t="s">
        <v>202</v>
      </c>
      <c r="C4333" s="239" t="s">
        <v>203</v>
      </c>
      <c r="D4333" s="239" t="s">
        <v>57</v>
      </c>
      <c r="E4333" s="239">
        <v>822</v>
      </c>
      <c r="F4333" s="239" t="s">
        <v>7551</v>
      </c>
      <c r="G4333" s="239" t="s">
        <v>22</v>
      </c>
      <c r="H4333" s="239">
        <v>3</v>
      </c>
      <c r="I4333" s="239" t="s">
        <v>1773</v>
      </c>
      <c r="J4333" s="239" t="s">
        <v>7552</v>
      </c>
      <c r="K4333" s="239" t="s">
        <v>7553</v>
      </c>
      <c r="L4333" s="240">
        <v>44712</v>
      </c>
      <c r="M4333" s="239" t="s">
        <v>887</v>
      </c>
    </row>
    <row r="4334" spans="1:13" x14ac:dyDescent="0.35">
      <c r="A4334" s="237" t="s">
        <v>201</v>
      </c>
      <c r="B4334" s="237" t="s">
        <v>202</v>
      </c>
      <c r="C4334" s="237" t="s">
        <v>203</v>
      </c>
      <c r="D4334" s="237" t="s">
        <v>55</v>
      </c>
      <c r="E4334" s="237">
        <v>822</v>
      </c>
      <c r="F4334" s="237" t="s">
        <v>7551</v>
      </c>
      <c r="G4334" s="237" t="s">
        <v>22</v>
      </c>
      <c r="H4334" s="237">
        <v>3</v>
      </c>
      <c r="I4334" s="237" t="s">
        <v>1773</v>
      </c>
      <c r="J4334" s="237" t="s">
        <v>7554</v>
      </c>
      <c r="K4334" s="237" t="s">
        <v>7555</v>
      </c>
      <c r="L4334" s="238">
        <v>44712</v>
      </c>
      <c r="M4334" s="237" t="s">
        <v>887</v>
      </c>
    </row>
    <row r="4335" spans="1:13" x14ac:dyDescent="0.35">
      <c r="A4335" s="239" t="s">
        <v>816</v>
      </c>
      <c r="B4335" s="239" t="s">
        <v>817</v>
      </c>
      <c r="C4335" s="239" t="s">
        <v>203</v>
      </c>
      <c r="D4335" s="239" t="s">
        <v>55</v>
      </c>
      <c r="E4335" s="239">
        <v>822</v>
      </c>
      <c r="F4335" s="239" t="s">
        <v>7551</v>
      </c>
      <c r="G4335" s="239" t="s">
        <v>22</v>
      </c>
      <c r="H4335" s="239">
        <v>3</v>
      </c>
      <c r="I4335" s="239" t="s">
        <v>1773</v>
      </c>
      <c r="J4335" s="239" t="s">
        <v>7554</v>
      </c>
      <c r="K4335" s="239" t="s">
        <v>7556</v>
      </c>
      <c r="L4335" s="240">
        <v>44712</v>
      </c>
      <c r="M4335" s="239" t="s">
        <v>887</v>
      </c>
    </row>
    <row r="4336" spans="1:13" x14ac:dyDescent="0.35">
      <c r="A4336" s="237" t="s">
        <v>322</v>
      </c>
      <c r="B4336" s="237" t="s">
        <v>323</v>
      </c>
      <c r="C4336" s="237" t="s">
        <v>324</v>
      </c>
      <c r="D4336" s="237" t="s">
        <v>57</v>
      </c>
      <c r="E4336" s="237">
        <v>3144</v>
      </c>
      <c r="F4336" s="237" t="s">
        <v>7557</v>
      </c>
      <c r="G4336" s="237" t="s">
        <v>25</v>
      </c>
      <c r="H4336" s="237">
        <v>2</v>
      </c>
      <c r="I4336" s="237" t="s">
        <v>649</v>
      </c>
      <c r="J4336" s="237" t="s">
        <v>7558</v>
      </c>
      <c r="K4336" s="237" t="s">
        <v>7559</v>
      </c>
      <c r="L4336" s="238">
        <v>44712</v>
      </c>
      <c r="M4336" s="237" t="s">
        <v>887</v>
      </c>
    </row>
    <row r="4337" spans="1:13" x14ac:dyDescent="0.35">
      <c r="A4337" s="239" t="s">
        <v>322</v>
      </c>
      <c r="B4337" s="239" t="s">
        <v>323</v>
      </c>
      <c r="C4337" s="239" t="s">
        <v>324</v>
      </c>
      <c r="D4337" s="239" t="s">
        <v>55</v>
      </c>
      <c r="E4337" s="239">
        <v>3144</v>
      </c>
      <c r="F4337" s="239" t="s">
        <v>7557</v>
      </c>
      <c r="G4337" s="239" t="s">
        <v>25</v>
      </c>
      <c r="H4337" s="239">
        <v>2</v>
      </c>
      <c r="I4337" s="239" t="s">
        <v>649</v>
      </c>
      <c r="J4337" s="239" t="s">
        <v>7558</v>
      </c>
      <c r="K4337" s="239" t="s">
        <v>7560</v>
      </c>
      <c r="L4337" s="240">
        <v>44712</v>
      </c>
      <c r="M4337" s="239" t="s">
        <v>887</v>
      </c>
    </row>
    <row r="4338" spans="1:13" x14ac:dyDescent="0.35">
      <c r="A4338" s="237" t="s">
        <v>2377</v>
      </c>
      <c r="B4338" s="237" t="s">
        <v>2378</v>
      </c>
      <c r="C4338" s="237" t="s">
        <v>2379</v>
      </c>
      <c r="D4338" s="237" t="s">
        <v>875</v>
      </c>
      <c r="E4338" s="237">
        <v>32694359</v>
      </c>
      <c r="F4338" s="237" t="s">
        <v>7561</v>
      </c>
      <c r="G4338" s="237" t="s">
        <v>25</v>
      </c>
      <c r="H4338" s="237">
        <v>2</v>
      </c>
      <c r="I4338" s="237" t="s">
        <v>7562</v>
      </c>
      <c r="J4338" s="237" t="s">
        <v>7563</v>
      </c>
      <c r="K4338" s="237" t="s">
        <v>7564</v>
      </c>
      <c r="L4338" s="238">
        <v>44712</v>
      </c>
      <c r="M4338" s="237" t="s">
        <v>887</v>
      </c>
    </row>
    <row r="4339" spans="1:13" x14ac:dyDescent="0.35">
      <c r="A4339" s="239" t="s">
        <v>2377</v>
      </c>
      <c r="B4339" s="239" t="s">
        <v>2378</v>
      </c>
      <c r="C4339" s="239" t="s">
        <v>2379</v>
      </c>
      <c r="D4339" s="239" t="s">
        <v>242</v>
      </c>
      <c r="E4339" s="239">
        <v>9206</v>
      </c>
      <c r="F4339" s="239" t="s">
        <v>7565</v>
      </c>
      <c r="G4339" s="239" t="s">
        <v>22</v>
      </c>
      <c r="H4339" s="239">
        <v>3</v>
      </c>
      <c r="I4339" s="239" t="s">
        <v>7566</v>
      </c>
      <c r="J4339" s="239" t="s">
        <v>7567</v>
      </c>
      <c r="K4339" s="239" t="s">
        <v>7568</v>
      </c>
      <c r="L4339" s="240">
        <v>44712</v>
      </c>
      <c r="M4339" s="239" t="s">
        <v>887</v>
      </c>
    </row>
    <row r="4340" spans="1:13" x14ac:dyDescent="0.35">
      <c r="A4340" s="237" t="s">
        <v>2377</v>
      </c>
      <c r="B4340" s="237" t="s">
        <v>2378</v>
      </c>
      <c r="C4340" s="237" t="s">
        <v>2379</v>
      </c>
      <c r="D4340" s="237" t="s">
        <v>784</v>
      </c>
      <c r="E4340" s="237">
        <v>10090282</v>
      </c>
      <c r="F4340" s="237" t="s">
        <v>7569</v>
      </c>
      <c r="G4340" s="237" t="s">
        <v>22</v>
      </c>
      <c r="H4340" s="237">
        <v>3</v>
      </c>
      <c r="I4340" s="237" t="s">
        <v>7570</v>
      </c>
      <c r="J4340" s="237" t="s">
        <v>7571</v>
      </c>
      <c r="K4340" s="237" t="s">
        <v>7572</v>
      </c>
      <c r="L4340" s="238">
        <v>44712</v>
      </c>
      <c r="M4340" s="237" t="s">
        <v>887</v>
      </c>
    </row>
    <row r="4341" spans="1:13" x14ac:dyDescent="0.35">
      <c r="A4341" s="239" t="s">
        <v>2377</v>
      </c>
      <c r="B4341" s="239" t="s">
        <v>2378</v>
      </c>
      <c r="C4341" s="239" t="s">
        <v>2379</v>
      </c>
      <c r="D4341" s="239" t="s">
        <v>779</v>
      </c>
      <c r="E4341" s="239">
        <v>10090282</v>
      </c>
      <c r="F4341" s="239" t="s">
        <v>7573</v>
      </c>
      <c r="G4341" s="239" t="s">
        <v>22</v>
      </c>
      <c r="H4341" s="239">
        <v>3</v>
      </c>
      <c r="I4341" s="239" t="s">
        <v>7570</v>
      </c>
      <c r="J4341" s="239" t="s">
        <v>7574</v>
      </c>
      <c r="K4341" s="239" t="s">
        <v>7575</v>
      </c>
      <c r="L4341" s="240">
        <v>44712</v>
      </c>
      <c r="M4341" s="239" t="s">
        <v>887</v>
      </c>
    </row>
    <row r="4342" spans="1:13" x14ac:dyDescent="0.35">
      <c r="A4342" s="237" t="s">
        <v>2377</v>
      </c>
      <c r="B4342" s="237" t="s">
        <v>2378</v>
      </c>
      <c r="C4342" s="237" t="s">
        <v>2379</v>
      </c>
      <c r="D4342" s="237" t="s">
        <v>682</v>
      </c>
      <c r="E4342" s="237">
        <v>182230</v>
      </c>
      <c r="F4342" s="237" t="s">
        <v>7576</v>
      </c>
      <c r="G4342" s="237" t="s">
        <v>25</v>
      </c>
      <c r="H4342" s="237">
        <v>2</v>
      </c>
      <c r="I4342" s="237" t="s">
        <v>6472</v>
      </c>
      <c r="J4342" s="237" t="s">
        <v>7577</v>
      </c>
      <c r="K4342" s="237" t="s">
        <v>7578</v>
      </c>
      <c r="L4342" s="238">
        <v>44712</v>
      </c>
      <c r="M4342" s="237" t="s">
        <v>887</v>
      </c>
    </row>
    <row r="4343" spans="1:13" x14ac:dyDescent="0.35">
      <c r="A4343" s="239" t="s">
        <v>2377</v>
      </c>
      <c r="B4343" s="239" t="s">
        <v>2378</v>
      </c>
      <c r="C4343" s="239" t="s">
        <v>2379</v>
      </c>
      <c r="D4343" s="239" t="s">
        <v>57</v>
      </c>
      <c r="E4343" s="239">
        <v>5</v>
      </c>
      <c r="F4343" s="239" t="s">
        <v>7159</v>
      </c>
      <c r="G4343" s="239" t="s">
        <v>22</v>
      </c>
      <c r="H4343" s="239">
        <v>3</v>
      </c>
      <c r="I4343" s="239" t="s">
        <v>1773</v>
      </c>
      <c r="J4343" s="239" t="s">
        <v>7579</v>
      </c>
      <c r="K4343" s="239" t="s">
        <v>7580</v>
      </c>
      <c r="L4343" s="240">
        <v>44712</v>
      </c>
      <c r="M4343" s="239" t="s">
        <v>887</v>
      </c>
    </row>
    <row r="4344" spans="1:13" x14ac:dyDescent="0.35">
      <c r="A4344" s="237" t="s">
        <v>2377</v>
      </c>
      <c r="B4344" s="237" t="s">
        <v>2378</v>
      </c>
      <c r="C4344" s="237" t="s">
        <v>2379</v>
      </c>
      <c r="D4344" s="237" t="s">
        <v>55</v>
      </c>
      <c r="E4344" s="237">
        <v>5</v>
      </c>
      <c r="F4344" s="237" t="s">
        <v>7159</v>
      </c>
      <c r="G4344" s="237" t="s">
        <v>22</v>
      </c>
      <c r="H4344" s="237">
        <v>3</v>
      </c>
      <c r="I4344" s="237" t="s">
        <v>1773</v>
      </c>
      <c r="J4344" s="237" t="s">
        <v>7581</v>
      </c>
      <c r="K4344" s="237" t="s">
        <v>7582</v>
      </c>
      <c r="L4344" s="238">
        <v>44712</v>
      </c>
      <c r="M4344" s="237" t="s">
        <v>887</v>
      </c>
    </row>
    <row r="4345" spans="1:13" x14ac:dyDescent="0.35">
      <c r="A4345" s="239" t="s">
        <v>2377</v>
      </c>
      <c r="B4345" s="239" t="s">
        <v>2378</v>
      </c>
      <c r="C4345" s="239" t="s">
        <v>2379</v>
      </c>
      <c r="D4345" s="239" t="s">
        <v>706</v>
      </c>
      <c r="E4345" s="239">
        <v>9908052</v>
      </c>
      <c r="F4345" s="239" t="s">
        <v>7569</v>
      </c>
      <c r="G4345" s="239" t="s">
        <v>25</v>
      </c>
      <c r="H4345" s="239">
        <v>2</v>
      </c>
      <c r="I4345" s="239" t="s">
        <v>7570</v>
      </c>
      <c r="J4345" s="239" t="s">
        <v>7264</v>
      </c>
      <c r="K4345" s="239" t="s">
        <v>7583</v>
      </c>
      <c r="L4345" s="240">
        <v>44712</v>
      </c>
      <c r="M4345" s="239" t="s">
        <v>887</v>
      </c>
    </row>
    <row r="4346" spans="1:13" x14ac:dyDescent="0.35">
      <c r="A4346" s="237" t="s">
        <v>2377</v>
      </c>
      <c r="B4346" s="237" t="s">
        <v>2378</v>
      </c>
      <c r="C4346" s="237" t="s">
        <v>2379</v>
      </c>
      <c r="D4346" s="237" t="s">
        <v>698</v>
      </c>
      <c r="E4346" s="237">
        <v>182230</v>
      </c>
      <c r="F4346" s="237" t="s">
        <v>7576</v>
      </c>
      <c r="G4346" s="237" t="s">
        <v>25</v>
      </c>
      <c r="H4346" s="237">
        <v>2</v>
      </c>
      <c r="I4346" s="237" t="s">
        <v>6472</v>
      </c>
      <c r="J4346" s="237" t="s">
        <v>7584</v>
      </c>
      <c r="K4346" s="237" t="s">
        <v>7585</v>
      </c>
      <c r="L4346" s="238">
        <v>44712</v>
      </c>
      <c r="M4346" s="237" t="s">
        <v>887</v>
      </c>
    </row>
    <row r="4347" spans="1:13" x14ac:dyDescent="0.35">
      <c r="A4347" s="239" t="s">
        <v>174</v>
      </c>
      <c r="B4347" s="239" t="s">
        <v>175</v>
      </c>
      <c r="C4347" s="239" t="s">
        <v>176</v>
      </c>
      <c r="D4347" s="239" t="s">
        <v>784</v>
      </c>
      <c r="E4347" s="239">
        <v>1466329</v>
      </c>
      <c r="F4347" s="239" t="s">
        <v>7586</v>
      </c>
      <c r="G4347" s="239" t="s">
        <v>25</v>
      </c>
      <c r="H4347" s="239">
        <v>2</v>
      </c>
      <c r="I4347" s="239" t="s">
        <v>7587</v>
      </c>
      <c r="J4347" s="239" t="s">
        <v>7588</v>
      </c>
      <c r="K4347" s="239" t="s">
        <v>7589</v>
      </c>
      <c r="L4347" s="240">
        <v>44712</v>
      </c>
      <c r="M4347" s="239" t="s">
        <v>887</v>
      </c>
    </row>
    <row r="4348" spans="1:13" x14ac:dyDescent="0.35">
      <c r="A4348" s="237" t="s">
        <v>174</v>
      </c>
      <c r="B4348" s="237" t="s">
        <v>175</v>
      </c>
      <c r="C4348" s="237" t="s">
        <v>176</v>
      </c>
      <c r="D4348" s="237" t="s">
        <v>779</v>
      </c>
      <c r="E4348" s="237">
        <v>1466329</v>
      </c>
      <c r="F4348" s="237" t="s">
        <v>7586</v>
      </c>
      <c r="G4348" s="237" t="s">
        <v>25</v>
      </c>
      <c r="H4348" s="237">
        <v>2</v>
      </c>
      <c r="I4348" s="237" t="s">
        <v>7587</v>
      </c>
      <c r="J4348" s="237" t="s">
        <v>7590</v>
      </c>
      <c r="K4348" s="237" t="s">
        <v>7591</v>
      </c>
      <c r="L4348" s="238">
        <v>44712</v>
      </c>
      <c r="M4348" s="237" t="s">
        <v>887</v>
      </c>
    </row>
    <row r="4349" spans="1:13" x14ac:dyDescent="0.35">
      <c r="A4349" s="239" t="s">
        <v>174</v>
      </c>
      <c r="B4349" s="239" t="s">
        <v>175</v>
      </c>
      <c r="C4349" s="239" t="s">
        <v>176</v>
      </c>
      <c r="D4349" s="239" t="s">
        <v>682</v>
      </c>
      <c r="E4349" s="239">
        <v>925380</v>
      </c>
      <c r="F4349" s="239" t="s">
        <v>7592</v>
      </c>
      <c r="G4349" s="239" t="s">
        <v>50</v>
      </c>
      <c r="H4349" s="239">
        <v>1</v>
      </c>
      <c r="I4349" s="239" t="s">
        <v>7593</v>
      </c>
      <c r="J4349" s="239" t="s">
        <v>7594</v>
      </c>
      <c r="K4349" s="239" t="s">
        <v>7595</v>
      </c>
      <c r="L4349" s="240">
        <v>44712</v>
      </c>
      <c r="M4349" s="239" t="s">
        <v>887</v>
      </c>
    </row>
    <row r="4350" spans="1:13" x14ac:dyDescent="0.35">
      <c r="A4350" s="237" t="s">
        <v>174</v>
      </c>
      <c r="B4350" s="237" t="s">
        <v>175</v>
      </c>
      <c r="C4350" s="237" t="s">
        <v>176</v>
      </c>
      <c r="D4350" s="237" t="s">
        <v>57</v>
      </c>
      <c r="E4350" s="237">
        <v>5</v>
      </c>
      <c r="F4350" s="237" t="s">
        <v>7159</v>
      </c>
      <c r="G4350" s="237" t="s">
        <v>25</v>
      </c>
      <c r="H4350" s="237">
        <v>2</v>
      </c>
      <c r="I4350" s="237" t="s">
        <v>1773</v>
      </c>
      <c r="J4350" s="237" t="s">
        <v>7596</v>
      </c>
      <c r="K4350" s="237" t="s">
        <v>7597</v>
      </c>
      <c r="L4350" s="238">
        <v>44712</v>
      </c>
      <c r="M4350" s="237" t="s">
        <v>887</v>
      </c>
    </row>
    <row r="4351" spans="1:13" x14ac:dyDescent="0.35">
      <c r="A4351" s="239" t="s">
        <v>174</v>
      </c>
      <c r="B4351" s="239" t="s">
        <v>175</v>
      </c>
      <c r="C4351" s="239" t="s">
        <v>176</v>
      </c>
      <c r="D4351" s="239" t="s">
        <v>55</v>
      </c>
      <c r="E4351" s="239">
        <v>5</v>
      </c>
      <c r="F4351" s="239" t="s">
        <v>7159</v>
      </c>
      <c r="G4351" s="239" t="s">
        <v>25</v>
      </c>
      <c r="H4351" s="239">
        <v>2</v>
      </c>
      <c r="I4351" s="239" t="s">
        <v>1773</v>
      </c>
      <c r="J4351" s="239" t="s">
        <v>7596</v>
      </c>
      <c r="K4351" s="239" t="s">
        <v>7598</v>
      </c>
      <c r="L4351" s="240">
        <v>44712</v>
      </c>
      <c r="M4351" s="239" t="s">
        <v>887</v>
      </c>
    </row>
    <row r="4352" spans="1:13" x14ac:dyDescent="0.35">
      <c r="A4352" s="237" t="s">
        <v>174</v>
      </c>
      <c r="B4352" s="237" t="s">
        <v>175</v>
      </c>
      <c r="C4352" s="237" t="s">
        <v>176</v>
      </c>
      <c r="D4352" s="237" t="s">
        <v>702</v>
      </c>
      <c r="E4352" s="237">
        <v>1466329</v>
      </c>
      <c r="F4352" s="237" t="s">
        <v>7586</v>
      </c>
      <c r="G4352" s="237" t="s">
        <v>25</v>
      </c>
      <c r="H4352" s="237">
        <v>2</v>
      </c>
      <c r="I4352" s="237" t="s">
        <v>7587</v>
      </c>
      <c r="J4352" s="237" t="s">
        <v>7599</v>
      </c>
      <c r="K4352" s="237" t="s">
        <v>7600</v>
      </c>
      <c r="L4352" s="238">
        <v>44712</v>
      </c>
      <c r="M4352" s="237" t="s">
        <v>887</v>
      </c>
    </row>
    <row r="4353" spans="1:13" x14ac:dyDescent="0.35">
      <c r="A4353" s="239" t="s">
        <v>174</v>
      </c>
      <c r="B4353" s="239" t="s">
        <v>175</v>
      </c>
      <c r="C4353" s="239" t="s">
        <v>176</v>
      </c>
      <c r="D4353" s="239" t="s">
        <v>698</v>
      </c>
      <c r="E4353" s="239">
        <v>1466329</v>
      </c>
      <c r="F4353" s="239" t="s">
        <v>7586</v>
      </c>
      <c r="G4353" s="239" t="s">
        <v>25</v>
      </c>
      <c r="H4353" s="239">
        <v>2</v>
      </c>
      <c r="I4353" s="239" t="s">
        <v>7587</v>
      </c>
      <c r="J4353" s="239" t="s">
        <v>7601</v>
      </c>
      <c r="K4353" s="239" t="s">
        <v>7602</v>
      </c>
      <c r="L4353" s="240">
        <v>44712</v>
      </c>
      <c r="M4353" s="239" t="s">
        <v>887</v>
      </c>
    </row>
    <row r="4354" spans="1:13" x14ac:dyDescent="0.35">
      <c r="A4354" s="237" t="s">
        <v>883</v>
      </c>
      <c r="B4354" s="237" t="s">
        <v>884</v>
      </c>
      <c r="C4354" s="237" t="s">
        <v>885</v>
      </c>
      <c r="D4354" s="237" t="s">
        <v>57</v>
      </c>
      <c r="E4354" s="237">
        <v>3</v>
      </c>
      <c r="F4354" s="237" t="s">
        <v>7159</v>
      </c>
      <c r="G4354" s="237" t="s">
        <v>22</v>
      </c>
      <c r="H4354" s="237">
        <v>3</v>
      </c>
      <c r="I4354" s="237" t="s">
        <v>7603</v>
      </c>
      <c r="J4354" s="237" t="s">
        <v>7604</v>
      </c>
      <c r="K4354" s="237" t="s">
        <v>7605</v>
      </c>
      <c r="L4354" s="238">
        <v>44712</v>
      </c>
      <c r="M4354" s="237" t="s">
        <v>887</v>
      </c>
    </row>
    <row r="4355" spans="1:13" x14ac:dyDescent="0.35">
      <c r="A4355" s="239" t="s">
        <v>883</v>
      </c>
      <c r="B4355" s="239" t="s">
        <v>884</v>
      </c>
      <c r="C4355" s="239" t="s">
        <v>885</v>
      </c>
      <c r="D4355" s="239" t="s">
        <v>55</v>
      </c>
      <c r="E4355" s="239">
        <v>3</v>
      </c>
      <c r="F4355" s="239" t="s">
        <v>7159</v>
      </c>
      <c r="G4355" s="239" t="s">
        <v>22</v>
      </c>
      <c r="H4355" s="239">
        <v>3</v>
      </c>
      <c r="I4355" s="239" t="s">
        <v>7603</v>
      </c>
      <c r="J4355" s="239" t="s">
        <v>7604</v>
      </c>
      <c r="K4355" s="239" t="s">
        <v>7606</v>
      </c>
      <c r="L4355" s="240">
        <v>44712</v>
      </c>
      <c r="M4355" s="239" t="s">
        <v>887</v>
      </c>
    </row>
    <row r="4356" spans="1:13" x14ac:dyDescent="0.35">
      <c r="A4356" s="237" t="s">
        <v>1166</v>
      </c>
      <c r="B4356" s="237" t="s">
        <v>1167</v>
      </c>
      <c r="C4356" s="237" t="s">
        <v>1168</v>
      </c>
      <c r="D4356" s="237" t="s">
        <v>57</v>
      </c>
      <c r="E4356" s="237">
        <v>35</v>
      </c>
      <c r="F4356" s="237" t="s">
        <v>7159</v>
      </c>
      <c r="G4356" s="237" t="s">
        <v>22</v>
      </c>
      <c r="H4356" s="237">
        <v>3</v>
      </c>
      <c r="I4356" s="237" t="s">
        <v>1773</v>
      </c>
      <c r="J4356" s="237" t="s">
        <v>7607</v>
      </c>
      <c r="K4356" s="237" t="s">
        <v>7608</v>
      </c>
      <c r="L4356" s="238">
        <v>44712</v>
      </c>
      <c r="M4356" s="237" t="s">
        <v>887</v>
      </c>
    </row>
    <row r="4357" spans="1:13" x14ac:dyDescent="0.35">
      <c r="A4357" s="239" t="s">
        <v>1166</v>
      </c>
      <c r="B4357" s="239" t="s">
        <v>1167</v>
      </c>
      <c r="C4357" s="239" t="s">
        <v>1168</v>
      </c>
      <c r="D4357" s="239" t="s">
        <v>55</v>
      </c>
      <c r="E4357" s="239">
        <v>35</v>
      </c>
      <c r="F4357" s="239" t="s">
        <v>7609</v>
      </c>
      <c r="G4357" s="239" t="s">
        <v>22</v>
      </c>
      <c r="H4357" s="239">
        <v>3</v>
      </c>
      <c r="I4357" s="239" t="s">
        <v>1773</v>
      </c>
      <c r="J4357" s="239" t="s">
        <v>7607</v>
      </c>
      <c r="K4357" s="239" t="s">
        <v>7610</v>
      </c>
      <c r="L4357" s="240">
        <v>44712</v>
      </c>
      <c r="M4357" s="239" t="s">
        <v>887</v>
      </c>
    </row>
    <row r="4358" spans="1:13" x14ac:dyDescent="0.35">
      <c r="A4358" s="237" t="s">
        <v>4399</v>
      </c>
      <c r="B4358" s="237" t="s">
        <v>4400</v>
      </c>
      <c r="C4358" s="237" t="s">
        <v>918</v>
      </c>
      <c r="D4358" s="237" t="s">
        <v>779</v>
      </c>
      <c r="E4358" s="237">
        <v>12139731</v>
      </c>
      <c r="F4358" s="237" t="s">
        <v>7611</v>
      </c>
      <c r="G4358" s="237" t="s">
        <v>25</v>
      </c>
      <c r="H4358" s="237">
        <v>2</v>
      </c>
      <c r="I4358" s="237" t="s">
        <v>7612</v>
      </c>
      <c r="J4358" s="237" t="s">
        <v>7613</v>
      </c>
      <c r="K4358" s="237" t="s">
        <v>7614</v>
      </c>
      <c r="L4358" s="238">
        <v>44712</v>
      </c>
      <c r="M4358" s="237" t="s">
        <v>887</v>
      </c>
    </row>
    <row r="4359" spans="1:13" x14ac:dyDescent="0.35">
      <c r="A4359" s="239" t="s">
        <v>530</v>
      </c>
      <c r="B4359" s="239" t="s">
        <v>531</v>
      </c>
      <c r="C4359" s="239" t="s">
        <v>532</v>
      </c>
      <c r="D4359" s="239" t="s">
        <v>682</v>
      </c>
      <c r="E4359" s="239">
        <v>6726787</v>
      </c>
      <c r="F4359" s="239" t="s">
        <v>7615</v>
      </c>
      <c r="G4359" s="239" t="s">
        <v>25</v>
      </c>
      <c r="H4359" s="239">
        <v>2</v>
      </c>
      <c r="I4359" s="239" t="s">
        <v>7616</v>
      </c>
      <c r="J4359" s="239" t="s">
        <v>7617</v>
      </c>
      <c r="K4359" s="239" t="s">
        <v>7618</v>
      </c>
      <c r="L4359" s="240">
        <v>44712</v>
      </c>
      <c r="M4359" s="239" t="s">
        <v>20</v>
      </c>
    </row>
    <row r="4360" spans="1:13" x14ac:dyDescent="0.35">
      <c r="A4360" s="237" t="s">
        <v>530</v>
      </c>
      <c r="B4360" s="237" t="s">
        <v>531</v>
      </c>
      <c r="C4360" s="237" t="s">
        <v>532</v>
      </c>
      <c r="D4360" s="237" t="s">
        <v>57</v>
      </c>
      <c r="E4360" s="237">
        <v>5596</v>
      </c>
      <c r="F4360" s="237" t="s">
        <v>7619</v>
      </c>
      <c r="G4360" s="237" t="s">
        <v>25</v>
      </c>
      <c r="H4360" s="237">
        <v>2</v>
      </c>
      <c r="I4360" s="237" t="s">
        <v>1773</v>
      </c>
      <c r="J4360" s="237" t="s">
        <v>7620</v>
      </c>
      <c r="K4360" s="237" t="s">
        <v>7621</v>
      </c>
      <c r="L4360" s="238">
        <v>44712</v>
      </c>
      <c r="M4360" s="237" t="s">
        <v>20</v>
      </c>
    </row>
    <row r="4361" spans="1:13" x14ac:dyDescent="0.35">
      <c r="A4361" s="239" t="s">
        <v>530</v>
      </c>
      <c r="B4361" s="239" t="s">
        <v>531</v>
      </c>
      <c r="C4361" s="239" t="s">
        <v>532</v>
      </c>
      <c r="D4361" s="239" t="s">
        <v>55</v>
      </c>
      <c r="E4361" s="239">
        <v>5596</v>
      </c>
      <c r="F4361" s="239" t="s">
        <v>7619</v>
      </c>
      <c r="G4361" s="239" t="s">
        <v>25</v>
      </c>
      <c r="H4361" s="239">
        <v>2</v>
      </c>
      <c r="I4361" s="239" t="s">
        <v>1773</v>
      </c>
      <c r="J4361" s="239" t="s">
        <v>7620</v>
      </c>
      <c r="K4361" s="239" t="s">
        <v>7622</v>
      </c>
      <c r="L4361" s="240">
        <v>44712</v>
      </c>
      <c r="M4361" s="239" t="s">
        <v>20</v>
      </c>
    </row>
    <row r="4362" spans="1:13" x14ac:dyDescent="0.35">
      <c r="A4362" s="237" t="s">
        <v>1694</v>
      </c>
      <c r="B4362" s="237" t="s">
        <v>1695</v>
      </c>
      <c r="C4362" s="237" t="s">
        <v>532</v>
      </c>
      <c r="D4362" s="237" t="s">
        <v>682</v>
      </c>
      <c r="E4362" s="237">
        <v>854471</v>
      </c>
      <c r="F4362" s="237" t="s">
        <v>7623</v>
      </c>
      <c r="G4362" s="237" t="s">
        <v>25</v>
      </c>
      <c r="H4362" s="237">
        <v>2</v>
      </c>
      <c r="I4362" s="237" t="s">
        <v>7624</v>
      </c>
      <c r="J4362" s="237" t="s">
        <v>7625</v>
      </c>
      <c r="K4362" s="237" t="s">
        <v>7626</v>
      </c>
      <c r="L4362" s="238">
        <v>44712</v>
      </c>
      <c r="M4362" s="237" t="s">
        <v>20</v>
      </c>
    </row>
    <row r="4363" spans="1:13" x14ac:dyDescent="0.35">
      <c r="A4363" s="239" t="s">
        <v>1694</v>
      </c>
      <c r="B4363" s="239" t="s">
        <v>1695</v>
      </c>
      <c r="C4363" s="239" t="s">
        <v>532</v>
      </c>
      <c r="D4363" s="239" t="s">
        <v>57</v>
      </c>
      <c r="E4363" s="239">
        <v>24</v>
      </c>
      <c r="F4363" s="239" t="s">
        <v>7619</v>
      </c>
      <c r="G4363" s="239" t="s">
        <v>25</v>
      </c>
      <c r="H4363" s="239">
        <v>2</v>
      </c>
      <c r="I4363" s="239" t="s">
        <v>1773</v>
      </c>
      <c r="J4363" s="239" t="s">
        <v>7627</v>
      </c>
      <c r="K4363" s="239" t="s">
        <v>7628</v>
      </c>
      <c r="L4363" s="240">
        <v>44712</v>
      </c>
      <c r="M4363" s="239" t="s">
        <v>20</v>
      </c>
    </row>
    <row r="4364" spans="1:13" x14ac:dyDescent="0.35">
      <c r="A4364" s="237" t="s">
        <v>1694</v>
      </c>
      <c r="B4364" s="237" t="s">
        <v>1695</v>
      </c>
      <c r="C4364" s="237" t="s">
        <v>532</v>
      </c>
      <c r="D4364" s="237" t="s">
        <v>55</v>
      </c>
      <c r="E4364" s="237">
        <v>5596</v>
      </c>
      <c r="F4364" s="237" t="s">
        <v>7619</v>
      </c>
      <c r="G4364" s="237" t="s">
        <v>25</v>
      </c>
      <c r="H4364" s="237">
        <v>2</v>
      </c>
      <c r="I4364" s="237" t="s">
        <v>1773</v>
      </c>
      <c r="J4364" s="237" t="s">
        <v>7620</v>
      </c>
      <c r="K4364" s="237" t="s">
        <v>7629</v>
      </c>
      <c r="L4364" s="238">
        <v>44712</v>
      </c>
      <c r="M4364" s="237" t="s">
        <v>20</v>
      </c>
    </row>
    <row r="4365" spans="1:13" x14ac:dyDescent="0.35">
      <c r="A4365" s="239" t="s">
        <v>1694</v>
      </c>
      <c r="B4365" s="239" t="s">
        <v>1695</v>
      </c>
      <c r="C4365" s="239" t="s">
        <v>532</v>
      </c>
      <c r="D4365" s="239" t="s">
        <v>702</v>
      </c>
      <c r="E4365" s="239">
        <v>854471</v>
      </c>
      <c r="F4365" s="239" t="s">
        <v>7623</v>
      </c>
      <c r="G4365" s="239" t="s">
        <v>25</v>
      </c>
      <c r="H4365" s="239">
        <v>2</v>
      </c>
      <c r="I4365" s="239" t="s">
        <v>7630</v>
      </c>
      <c r="J4365" s="239" t="s">
        <v>7631</v>
      </c>
      <c r="K4365" s="239" t="s">
        <v>7632</v>
      </c>
      <c r="L4365" s="240">
        <v>44712</v>
      </c>
      <c r="M4365" s="239" t="s">
        <v>20</v>
      </c>
    </row>
    <row r="4366" spans="1:13" x14ac:dyDescent="0.35">
      <c r="A4366" s="237" t="s">
        <v>1694</v>
      </c>
      <c r="B4366" s="237" t="s">
        <v>1695</v>
      </c>
      <c r="C4366" s="237" t="s">
        <v>532</v>
      </c>
      <c r="D4366" s="237" t="s">
        <v>696</v>
      </c>
      <c r="E4366" s="237">
        <v>86000000</v>
      </c>
      <c r="F4366" s="237" t="s">
        <v>7633</v>
      </c>
      <c r="G4366" s="237" t="s">
        <v>25</v>
      </c>
      <c r="H4366" s="237">
        <v>2</v>
      </c>
      <c r="I4366" s="237" t="s">
        <v>2526</v>
      </c>
      <c r="J4366" s="237" t="s">
        <v>4488</v>
      </c>
      <c r="K4366" s="237" t="s">
        <v>7634</v>
      </c>
      <c r="L4366" s="238">
        <v>44712</v>
      </c>
      <c r="M4366" s="237" t="s">
        <v>20</v>
      </c>
    </row>
    <row r="4367" spans="1:13" x14ac:dyDescent="0.35">
      <c r="A4367" s="239" t="s">
        <v>1694</v>
      </c>
      <c r="B4367" s="239" t="s">
        <v>1695</v>
      </c>
      <c r="C4367" s="239" t="s">
        <v>532</v>
      </c>
      <c r="D4367" s="239" t="s">
        <v>706</v>
      </c>
      <c r="E4367" s="239">
        <v>16845529</v>
      </c>
      <c r="F4367" s="239" t="s">
        <v>7633</v>
      </c>
      <c r="G4367" s="239" t="s">
        <v>25</v>
      </c>
      <c r="H4367" s="239">
        <v>2</v>
      </c>
      <c r="I4367" s="239" t="s">
        <v>2526</v>
      </c>
      <c r="J4367" s="239" t="s">
        <v>2506</v>
      </c>
      <c r="K4367" s="239" t="s">
        <v>7635</v>
      </c>
      <c r="L4367" s="240">
        <v>44712</v>
      </c>
      <c r="M4367" s="239" t="s">
        <v>20</v>
      </c>
    </row>
    <row r="4368" spans="1:13" x14ac:dyDescent="0.35">
      <c r="A4368" s="237" t="s">
        <v>1694</v>
      </c>
      <c r="B4368" s="237" t="s">
        <v>1695</v>
      </c>
      <c r="C4368" s="237" t="s">
        <v>532</v>
      </c>
      <c r="D4368" s="237" t="s">
        <v>698</v>
      </c>
      <c r="E4368" s="237">
        <v>854471</v>
      </c>
      <c r="F4368" s="237" t="s">
        <v>7623</v>
      </c>
      <c r="G4368" s="237" t="s">
        <v>25</v>
      </c>
      <c r="H4368" s="237">
        <v>2</v>
      </c>
      <c r="I4368" s="237" t="s">
        <v>7630</v>
      </c>
      <c r="J4368" s="237" t="s">
        <v>7636</v>
      </c>
      <c r="K4368" s="237" t="s">
        <v>7637</v>
      </c>
      <c r="L4368" s="238">
        <v>44712</v>
      </c>
      <c r="M4368" s="237" t="s">
        <v>20</v>
      </c>
    </row>
    <row r="4369" spans="1:13" x14ac:dyDescent="0.35">
      <c r="A4369" s="239" t="s">
        <v>1694</v>
      </c>
      <c r="B4369" s="239" t="s">
        <v>1695</v>
      </c>
      <c r="C4369" s="239" t="s">
        <v>532</v>
      </c>
      <c r="D4369" s="239" t="s">
        <v>704</v>
      </c>
      <c r="E4369" s="239">
        <v>0</v>
      </c>
      <c r="F4369" s="239" t="s">
        <v>7638</v>
      </c>
      <c r="G4369" s="239" t="s">
        <v>25</v>
      </c>
      <c r="H4369" s="239">
        <v>2</v>
      </c>
      <c r="I4369" s="239" t="s">
        <v>7630</v>
      </c>
      <c r="J4369" s="239" t="s">
        <v>7639</v>
      </c>
      <c r="K4369" s="239" t="s">
        <v>7640</v>
      </c>
      <c r="L4369" s="240">
        <v>44712</v>
      </c>
      <c r="M4369" s="239" t="s">
        <v>20</v>
      </c>
    </row>
    <row r="4370" spans="1:13" x14ac:dyDescent="0.35">
      <c r="A4370" s="237" t="s">
        <v>1694</v>
      </c>
      <c r="B4370" s="237" t="s">
        <v>1695</v>
      </c>
      <c r="C4370" s="237" t="s">
        <v>532</v>
      </c>
      <c r="D4370" s="237" t="s">
        <v>692</v>
      </c>
      <c r="E4370" s="237">
        <v>0</v>
      </c>
      <c r="F4370" s="237" t="s">
        <v>7638</v>
      </c>
      <c r="G4370" s="237" t="s">
        <v>25</v>
      </c>
      <c r="H4370" s="237">
        <v>2</v>
      </c>
      <c r="I4370" s="237" t="s">
        <v>7630</v>
      </c>
      <c r="J4370" s="237" t="s">
        <v>7639</v>
      </c>
      <c r="K4370" s="237" t="s">
        <v>7641</v>
      </c>
      <c r="L4370" s="238">
        <v>44712</v>
      </c>
      <c r="M4370" s="237" t="s">
        <v>20</v>
      </c>
    </row>
    <row r="4371" spans="1:13" x14ac:dyDescent="0.35">
      <c r="A4371" s="239" t="s">
        <v>2538</v>
      </c>
      <c r="B4371" s="239" t="s">
        <v>2539</v>
      </c>
      <c r="C4371" s="239" t="s">
        <v>532</v>
      </c>
      <c r="D4371" s="239" t="s">
        <v>682</v>
      </c>
      <c r="E4371" s="239">
        <v>2500000</v>
      </c>
      <c r="F4371" s="239" t="s">
        <v>7642</v>
      </c>
      <c r="G4371" s="239" t="s">
        <v>25</v>
      </c>
      <c r="H4371" s="239">
        <v>2</v>
      </c>
      <c r="I4371" s="239" t="s">
        <v>7643</v>
      </c>
      <c r="J4371" s="239" t="s">
        <v>7643</v>
      </c>
      <c r="K4371" s="239" t="s">
        <v>7644</v>
      </c>
      <c r="L4371" s="240">
        <v>44712</v>
      </c>
      <c r="M4371" s="239" t="s">
        <v>20</v>
      </c>
    </row>
    <row r="4372" spans="1:13" x14ac:dyDescent="0.35">
      <c r="A4372" s="237" t="s">
        <v>2538</v>
      </c>
      <c r="B4372" s="237" t="s">
        <v>2539</v>
      </c>
      <c r="C4372" s="237" t="s">
        <v>532</v>
      </c>
      <c r="D4372" s="237" t="s">
        <v>57</v>
      </c>
      <c r="E4372" s="237">
        <v>2154</v>
      </c>
      <c r="F4372" s="237" t="s">
        <v>7619</v>
      </c>
      <c r="G4372" s="237" t="s">
        <v>25</v>
      </c>
      <c r="H4372" s="237">
        <v>2</v>
      </c>
      <c r="I4372" s="237" t="s">
        <v>7645</v>
      </c>
      <c r="J4372" s="237" t="s">
        <v>7645</v>
      </c>
      <c r="K4372" s="237" t="s">
        <v>7646</v>
      </c>
      <c r="L4372" s="238">
        <v>44712</v>
      </c>
      <c r="M4372" s="237" t="s">
        <v>20</v>
      </c>
    </row>
    <row r="4373" spans="1:13" x14ac:dyDescent="0.35">
      <c r="A4373" s="239" t="s">
        <v>2538</v>
      </c>
      <c r="B4373" s="239" t="s">
        <v>2539</v>
      </c>
      <c r="C4373" s="239" t="s">
        <v>532</v>
      </c>
      <c r="D4373" s="239" t="s">
        <v>55</v>
      </c>
      <c r="E4373" s="239">
        <v>5596</v>
      </c>
      <c r="F4373" s="239" t="s">
        <v>7619</v>
      </c>
      <c r="G4373" s="239" t="s">
        <v>25</v>
      </c>
      <c r="H4373" s="239">
        <v>2</v>
      </c>
      <c r="I4373" s="239" t="s">
        <v>7620</v>
      </c>
      <c r="J4373" s="239" t="s">
        <v>7620</v>
      </c>
      <c r="K4373" s="239" t="s">
        <v>7647</v>
      </c>
      <c r="L4373" s="240">
        <v>44712</v>
      </c>
      <c r="M4373" s="239" t="s">
        <v>20</v>
      </c>
    </row>
    <row r="4374" spans="1:13" x14ac:dyDescent="0.35">
      <c r="A4374" s="237" t="s">
        <v>2538</v>
      </c>
      <c r="B4374" s="237" t="s">
        <v>2539</v>
      </c>
      <c r="C4374" s="237" t="s">
        <v>532</v>
      </c>
      <c r="D4374" s="237" t="s">
        <v>698</v>
      </c>
      <c r="E4374" s="237">
        <v>6499000</v>
      </c>
      <c r="F4374" s="237" t="s">
        <v>7648</v>
      </c>
      <c r="G4374" s="237" t="s">
        <v>22</v>
      </c>
      <c r="H4374" s="237">
        <v>3</v>
      </c>
      <c r="I4374" s="237" t="s">
        <v>7649</v>
      </c>
      <c r="J4374" s="237" t="s">
        <v>7649</v>
      </c>
      <c r="K4374" s="237" t="s">
        <v>7650</v>
      </c>
      <c r="L4374" s="238">
        <v>44712</v>
      </c>
      <c r="M4374" s="237" t="s">
        <v>20</v>
      </c>
    </row>
    <row r="4375" spans="1:13" x14ac:dyDescent="0.35">
      <c r="A4375" s="239" t="s">
        <v>2538</v>
      </c>
      <c r="B4375" s="239" t="s">
        <v>2539</v>
      </c>
      <c r="C4375" s="239" t="s">
        <v>532</v>
      </c>
      <c r="D4375" s="239" t="s">
        <v>704</v>
      </c>
      <c r="E4375" s="239">
        <v>2500000</v>
      </c>
      <c r="F4375" s="239" t="s">
        <v>7648</v>
      </c>
      <c r="G4375" s="239" t="s">
        <v>22</v>
      </c>
      <c r="H4375" s="239">
        <v>3</v>
      </c>
      <c r="I4375" s="239" t="s">
        <v>7651</v>
      </c>
      <c r="J4375" s="239" t="s">
        <v>7651</v>
      </c>
      <c r="K4375" s="239" t="s">
        <v>7652</v>
      </c>
      <c r="L4375" s="240">
        <v>44712</v>
      </c>
      <c r="M4375" s="239" t="s">
        <v>20</v>
      </c>
    </row>
    <row r="4376" spans="1:13" x14ac:dyDescent="0.35">
      <c r="A4376" s="237" t="s">
        <v>5020</v>
      </c>
      <c r="B4376" s="237" t="s">
        <v>5021</v>
      </c>
      <c r="C4376" s="237" t="s">
        <v>532</v>
      </c>
      <c r="D4376" s="237" t="s">
        <v>682</v>
      </c>
      <c r="E4376" s="237">
        <v>413000</v>
      </c>
      <c r="F4376" s="237" t="s">
        <v>7653</v>
      </c>
      <c r="G4376" s="237" t="s">
        <v>25</v>
      </c>
      <c r="H4376" s="237">
        <v>2</v>
      </c>
      <c r="I4376" s="237" t="s">
        <v>7654</v>
      </c>
      <c r="J4376" s="237" t="s">
        <v>7655</v>
      </c>
      <c r="K4376" s="237" t="s">
        <v>7656</v>
      </c>
      <c r="L4376" s="238">
        <v>44712</v>
      </c>
      <c r="M4376" s="237" t="s">
        <v>20</v>
      </c>
    </row>
    <row r="4377" spans="1:13" x14ac:dyDescent="0.35">
      <c r="A4377" s="239" t="s">
        <v>5020</v>
      </c>
      <c r="B4377" s="239" t="s">
        <v>5021</v>
      </c>
      <c r="C4377" s="239" t="s">
        <v>532</v>
      </c>
      <c r="D4377" s="239" t="s">
        <v>57</v>
      </c>
      <c r="E4377" s="239">
        <v>0</v>
      </c>
      <c r="F4377" s="239" t="s">
        <v>7619</v>
      </c>
      <c r="G4377" s="239" t="s">
        <v>25</v>
      </c>
      <c r="H4377" s="239">
        <v>2</v>
      </c>
      <c r="I4377" s="239" t="s">
        <v>1773</v>
      </c>
      <c r="J4377" s="239" t="s">
        <v>7657</v>
      </c>
      <c r="K4377" s="239" t="s">
        <v>7658</v>
      </c>
      <c r="L4377" s="240">
        <v>44712</v>
      </c>
      <c r="M4377" s="239" t="s">
        <v>20</v>
      </c>
    </row>
    <row r="4378" spans="1:13" x14ac:dyDescent="0.35">
      <c r="A4378" s="237" t="s">
        <v>5020</v>
      </c>
      <c r="B4378" s="237" t="s">
        <v>5021</v>
      </c>
      <c r="C4378" s="237" t="s">
        <v>532</v>
      </c>
      <c r="D4378" s="237" t="s">
        <v>55</v>
      </c>
      <c r="E4378" s="237">
        <v>5596</v>
      </c>
      <c r="F4378" s="237" t="s">
        <v>7619</v>
      </c>
      <c r="G4378" s="237" t="s">
        <v>25</v>
      </c>
      <c r="H4378" s="237">
        <v>2</v>
      </c>
      <c r="I4378" s="237" t="s">
        <v>1773</v>
      </c>
      <c r="J4378" s="237" t="s">
        <v>7620</v>
      </c>
      <c r="K4378" s="237" t="s">
        <v>7659</v>
      </c>
      <c r="L4378" s="238">
        <v>44712</v>
      </c>
      <c r="M4378" s="237" t="s">
        <v>20</v>
      </c>
    </row>
    <row r="4379" spans="1:13" x14ac:dyDescent="0.35">
      <c r="A4379" s="239" t="s">
        <v>5020</v>
      </c>
      <c r="B4379" s="239" t="s">
        <v>5021</v>
      </c>
      <c r="C4379" s="239" t="s">
        <v>532</v>
      </c>
      <c r="D4379" s="239" t="s">
        <v>702</v>
      </c>
      <c r="E4379" s="239">
        <v>413000</v>
      </c>
      <c r="F4379" s="239" t="s">
        <v>7653</v>
      </c>
      <c r="G4379" s="239" t="s">
        <v>25</v>
      </c>
      <c r="H4379" s="239">
        <v>2</v>
      </c>
      <c r="I4379" s="239" t="s">
        <v>7654</v>
      </c>
      <c r="J4379" s="239" t="s">
        <v>7660</v>
      </c>
      <c r="K4379" s="239" t="s">
        <v>7661</v>
      </c>
      <c r="L4379" s="240">
        <v>44712</v>
      </c>
      <c r="M4379" s="239" t="s">
        <v>20</v>
      </c>
    </row>
    <row r="4380" spans="1:13" x14ac:dyDescent="0.35">
      <c r="A4380" s="237" t="s">
        <v>5020</v>
      </c>
      <c r="B4380" s="237" t="s">
        <v>5021</v>
      </c>
      <c r="C4380" s="237" t="s">
        <v>532</v>
      </c>
      <c r="D4380" s="237" t="s">
        <v>696</v>
      </c>
      <c r="E4380" s="237">
        <v>54500000</v>
      </c>
      <c r="F4380" s="237" t="s">
        <v>7662</v>
      </c>
      <c r="G4380" s="237" t="s">
        <v>22</v>
      </c>
      <c r="H4380" s="237">
        <v>3</v>
      </c>
      <c r="I4380" s="237" t="s">
        <v>7663</v>
      </c>
      <c r="J4380" s="237" t="s">
        <v>4488</v>
      </c>
      <c r="K4380" s="237" t="s">
        <v>7664</v>
      </c>
      <c r="L4380" s="238">
        <v>44712</v>
      </c>
      <c r="M4380" s="237" t="s">
        <v>20</v>
      </c>
    </row>
    <row r="4381" spans="1:13" x14ac:dyDescent="0.35">
      <c r="A4381" s="239" t="s">
        <v>5020</v>
      </c>
      <c r="B4381" s="239" t="s">
        <v>5021</v>
      </c>
      <c r="C4381" s="239" t="s">
        <v>532</v>
      </c>
      <c r="D4381" s="239" t="s">
        <v>706</v>
      </c>
      <c r="E4381" s="239">
        <v>7587000</v>
      </c>
      <c r="F4381" s="239" t="s">
        <v>7665</v>
      </c>
      <c r="G4381" s="239" t="s">
        <v>22</v>
      </c>
      <c r="H4381" s="239">
        <v>3</v>
      </c>
      <c r="I4381" s="239" t="s">
        <v>7666</v>
      </c>
      <c r="J4381" s="239" t="s">
        <v>2506</v>
      </c>
      <c r="K4381" s="239" t="s">
        <v>7667</v>
      </c>
      <c r="L4381" s="240">
        <v>44712</v>
      </c>
      <c r="M4381" s="239" t="s">
        <v>20</v>
      </c>
    </row>
    <row r="4382" spans="1:13" x14ac:dyDescent="0.35">
      <c r="A4382" s="237" t="s">
        <v>5020</v>
      </c>
      <c r="B4382" s="237" t="s">
        <v>5021</v>
      </c>
      <c r="C4382" s="237" t="s">
        <v>532</v>
      </c>
      <c r="D4382" s="237" t="s">
        <v>698</v>
      </c>
      <c r="E4382" s="237">
        <v>413000</v>
      </c>
      <c r="F4382" s="237" t="s">
        <v>7653</v>
      </c>
      <c r="G4382" s="237" t="s">
        <v>25</v>
      </c>
      <c r="H4382" s="237">
        <v>2</v>
      </c>
      <c r="I4382" s="237" t="s">
        <v>7654</v>
      </c>
      <c r="J4382" s="237" t="s">
        <v>7668</v>
      </c>
      <c r="K4382" s="237" t="s">
        <v>7669</v>
      </c>
      <c r="L4382" s="238">
        <v>44712</v>
      </c>
      <c r="M4382" s="237" t="s">
        <v>20</v>
      </c>
    </row>
    <row r="4383" spans="1:13" x14ac:dyDescent="0.35">
      <c r="A4383" s="239" t="s">
        <v>5020</v>
      </c>
      <c r="B4383" s="239" t="s">
        <v>5021</v>
      </c>
      <c r="C4383" s="239" t="s">
        <v>532</v>
      </c>
      <c r="D4383" s="239" t="s">
        <v>704</v>
      </c>
      <c r="E4383" s="239">
        <v>0</v>
      </c>
      <c r="F4383" s="239" t="s">
        <v>7665</v>
      </c>
      <c r="G4383" s="239" t="s">
        <v>22</v>
      </c>
      <c r="H4383" s="239">
        <v>3</v>
      </c>
      <c r="I4383" s="239" t="s">
        <v>7666</v>
      </c>
      <c r="J4383" s="239" t="s">
        <v>7668</v>
      </c>
      <c r="K4383" s="239" t="s">
        <v>7670</v>
      </c>
      <c r="L4383" s="240">
        <v>44712</v>
      </c>
      <c r="M4383" s="239" t="s">
        <v>20</v>
      </c>
    </row>
    <row r="4384" spans="1:13" x14ac:dyDescent="0.35">
      <c r="A4384" s="237" t="s">
        <v>5020</v>
      </c>
      <c r="B4384" s="237" t="s">
        <v>5021</v>
      </c>
      <c r="C4384" s="237" t="s">
        <v>532</v>
      </c>
      <c r="D4384" s="237" t="s">
        <v>692</v>
      </c>
      <c r="E4384" s="237">
        <v>0</v>
      </c>
      <c r="F4384" s="237" t="s">
        <v>7665</v>
      </c>
      <c r="G4384" s="237" t="s">
        <v>22</v>
      </c>
      <c r="H4384" s="237">
        <v>3</v>
      </c>
      <c r="I4384" s="237" t="s">
        <v>7666</v>
      </c>
      <c r="J4384" s="237" t="s">
        <v>7668</v>
      </c>
      <c r="K4384" s="237" t="s">
        <v>7671</v>
      </c>
      <c r="L4384" s="238">
        <v>44712</v>
      </c>
      <c r="M4384" s="237" t="s">
        <v>20</v>
      </c>
    </row>
    <row r="4385" spans="1:13" x14ac:dyDescent="0.35">
      <c r="A4385" s="239" t="s">
        <v>234</v>
      </c>
      <c r="B4385" s="239" t="s">
        <v>235</v>
      </c>
      <c r="C4385" s="239" t="s">
        <v>236</v>
      </c>
      <c r="D4385" s="239" t="s">
        <v>875</v>
      </c>
      <c r="E4385" s="239">
        <v>4900000</v>
      </c>
      <c r="F4385" s="239" t="s">
        <v>7672</v>
      </c>
      <c r="G4385" s="239" t="s">
        <v>25</v>
      </c>
      <c r="H4385" s="239">
        <v>2</v>
      </c>
      <c r="I4385" s="239" t="s">
        <v>7673</v>
      </c>
      <c r="J4385" s="239" t="s">
        <v>7674</v>
      </c>
      <c r="K4385" s="239" t="s">
        <v>7675</v>
      </c>
      <c r="L4385" s="240">
        <v>44712</v>
      </c>
      <c r="M4385" s="239" t="s">
        <v>20</v>
      </c>
    </row>
    <row r="4386" spans="1:13" x14ac:dyDescent="0.35">
      <c r="A4386" s="237" t="s">
        <v>234</v>
      </c>
      <c r="B4386" s="237" t="s">
        <v>235</v>
      </c>
      <c r="C4386" s="237" t="s">
        <v>236</v>
      </c>
      <c r="D4386" s="237" t="s">
        <v>682</v>
      </c>
      <c r="E4386" s="237">
        <v>1814320</v>
      </c>
      <c r="F4386" s="237" t="s">
        <v>7676</v>
      </c>
      <c r="G4386" s="237" t="s">
        <v>25</v>
      </c>
      <c r="H4386" s="237">
        <v>2</v>
      </c>
      <c r="I4386" s="237" t="s">
        <v>7673</v>
      </c>
      <c r="J4386" s="237" t="s">
        <v>7677</v>
      </c>
      <c r="K4386" s="237" t="s">
        <v>7678</v>
      </c>
      <c r="L4386" s="238">
        <v>44712</v>
      </c>
      <c r="M4386" s="237" t="s">
        <v>20</v>
      </c>
    </row>
    <row r="4387" spans="1:13" x14ac:dyDescent="0.35">
      <c r="A4387" s="239" t="s">
        <v>234</v>
      </c>
      <c r="B4387" s="239" t="s">
        <v>235</v>
      </c>
      <c r="C4387" s="239" t="s">
        <v>236</v>
      </c>
      <c r="D4387" s="239" t="s">
        <v>57</v>
      </c>
      <c r="E4387" s="239">
        <v>775</v>
      </c>
      <c r="F4387" s="239" t="s">
        <v>7679</v>
      </c>
      <c r="G4387" s="239" t="s">
        <v>25</v>
      </c>
      <c r="H4387" s="239">
        <v>2</v>
      </c>
      <c r="I4387" s="239" t="s">
        <v>649</v>
      </c>
      <c r="J4387" s="239" t="s">
        <v>7680</v>
      </c>
      <c r="K4387" s="239" t="s">
        <v>7681</v>
      </c>
      <c r="L4387" s="240">
        <v>44712</v>
      </c>
      <c r="M4387" s="239" t="s">
        <v>20</v>
      </c>
    </row>
    <row r="4388" spans="1:13" x14ac:dyDescent="0.35">
      <c r="A4388" s="237" t="s">
        <v>234</v>
      </c>
      <c r="B4388" s="237" t="s">
        <v>235</v>
      </c>
      <c r="C4388" s="237" t="s">
        <v>236</v>
      </c>
      <c r="D4388" s="237" t="s">
        <v>55</v>
      </c>
      <c r="E4388" s="237">
        <v>1020</v>
      </c>
      <c r="F4388" s="237" t="s">
        <v>7679</v>
      </c>
      <c r="G4388" s="237" t="s">
        <v>25</v>
      </c>
      <c r="H4388" s="237">
        <v>2</v>
      </c>
      <c r="I4388" s="237" t="s">
        <v>649</v>
      </c>
      <c r="J4388" s="237" t="s">
        <v>7682</v>
      </c>
      <c r="K4388" s="237" t="s">
        <v>7683</v>
      </c>
      <c r="L4388" s="238">
        <v>44712</v>
      </c>
      <c r="M4388" s="237" t="s">
        <v>20</v>
      </c>
    </row>
    <row r="4389" spans="1:13" x14ac:dyDescent="0.35">
      <c r="A4389" s="239" t="s">
        <v>234</v>
      </c>
      <c r="B4389" s="239" t="s">
        <v>235</v>
      </c>
      <c r="C4389" s="239" t="s">
        <v>236</v>
      </c>
      <c r="D4389" s="239" t="s">
        <v>702</v>
      </c>
      <c r="E4389" s="239">
        <v>3100000</v>
      </c>
      <c r="F4389" s="239" t="s">
        <v>7408</v>
      </c>
      <c r="G4389" s="239" t="s">
        <v>25</v>
      </c>
      <c r="H4389" s="239">
        <v>2</v>
      </c>
      <c r="I4389" s="239" t="s">
        <v>7684</v>
      </c>
      <c r="J4389" s="239" t="s">
        <v>1823</v>
      </c>
      <c r="K4389" s="239" t="s">
        <v>7685</v>
      </c>
      <c r="L4389" s="240">
        <v>44712</v>
      </c>
      <c r="M4389" s="239" t="s">
        <v>20</v>
      </c>
    </row>
    <row r="4390" spans="1:13" x14ac:dyDescent="0.35">
      <c r="A4390" s="237" t="s">
        <v>234</v>
      </c>
      <c r="B4390" s="237" t="s">
        <v>235</v>
      </c>
      <c r="C4390" s="237" t="s">
        <v>236</v>
      </c>
      <c r="D4390" s="237" t="s">
        <v>704</v>
      </c>
      <c r="E4390" s="237">
        <v>2200000</v>
      </c>
      <c r="F4390" s="237" t="s">
        <v>7672</v>
      </c>
      <c r="G4390" s="237" t="s">
        <v>25</v>
      </c>
      <c r="H4390" s="237">
        <v>2</v>
      </c>
      <c r="I4390" s="237" t="s">
        <v>7673</v>
      </c>
      <c r="J4390" s="237" t="s">
        <v>1823</v>
      </c>
      <c r="K4390" s="237" t="s">
        <v>7686</v>
      </c>
      <c r="L4390" s="238">
        <v>44712</v>
      </c>
      <c r="M4390" s="237" t="s">
        <v>20</v>
      </c>
    </row>
    <row r="4391" spans="1:13" x14ac:dyDescent="0.35">
      <c r="A4391" s="239" t="s">
        <v>4399</v>
      </c>
      <c r="B4391" s="239" t="s">
        <v>4400</v>
      </c>
      <c r="C4391" s="239" t="s">
        <v>918</v>
      </c>
      <c r="D4391" s="239" t="s">
        <v>682</v>
      </c>
      <c r="E4391" s="239">
        <v>126021</v>
      </c>
      <c r="F4391" s="239" t="s">
        <v>7611</v>
      </c>
      <c r="G4391" s="239" t="s">
        <v>25</v>
      </c>
      <c r="H4391" s="239">
        <v>2</v>
      </c>
      <c r="I4391" s="239" t="s">
        <v>7612</v>
      </c>
      <c r="J4391" s="239" t="s">
        <v>7687</v>
      </c>
      <c r="K4391" s="239" t="s">
        <v>7688</v>
      </c>
      <c r="L4391" s="240">
        <v>44712</v>
      </c>
      <c r="M4391" s="239" t="s">
        <v>887</v>
      </c>
    </row>
    <row r="4392" spans="1:13" x14ac:dyDescent="0.35">
      <c r="A4392" s="237" t="s">
        <v>4399</v>
      </c>
      <c r="B4392" s="237" t="s">
        <v>4400</v>
      </c>
      <c r="C4392" s="237" t="s">
        <v>918</v>
      </c>
      <c r="D4392" s="237" t="s">
        <v>57</v>
      </c>
      <c r="E4392" s="237">
        <v>496</v>
      </c>
      <c r="F4392" s="237" t="s">
        <v>7689</v>
      </c>
      <c r="G4392" s="237" t="s">
        <v>25</v>
      </c>
      <c r="H4392" s="237">
        <v>2</v>
      </c>
      <c r="I4392" s="237" t="s">
        <v>7690</v>
      </c>
      <c r="J4392" s="237" t="s">
        <v>7691</v>
      </c>
      <c r="K4392" s="237" t="s">
        <v>7692</v>
      </c>
      <c r="L4392" s="238">
        <v>44712</v>
      </c>
      <c r="M4392" s="237" t="s">
        <v>887</v>
      </c>
    </row>
    <row r="4393" spans="1:13" x14ac:dyDescent="0.35">
      <c r="A4393" s="239" t="s">
        <v>4399</v>
      </c>
      <c r="B4393" s="239" t="s">
        <v>4400</v>
      </c>
      <c r="C4393" s="239" t="s">
        <v>918</v>
      </c>
      <c r="D4393" s="239" t="s">
        <v>55</v>
      </c>
      <c r="E4393" s="239">
        <v>496</v>
      </c>
      <c r="F4393" s="239" t="s">
        <v>7689</v>
      </c>
      <c r="G4393" s="239" t="s">
        <v>25</v>
      </c>
      <c r="H4393" s="239">
        <v>2</v>
      </c>
      <c r="I4393" s="239" t="s">
        <v>7690</v>
      </c>
      <c r="J4393" s="239" t="s">
        <v>7693</v>
      </c>
      <c r="K4393" s="239" t="s">
        <v>7694</v>
      </c>
      <c r="L4393" s="240">
        <v>44712</v>
      </c>
      <c r="M4393" s="239" t="s">
        <v>887</v>
      </c>
    </row>
    <row r="4394" spans="1:13" x14ac:dyDescent="0.35">
      <c r="A4394" s="237" t="s">
        <v>4399</v>
      </c>
      <c r="B4394" s="237" t="s">
        <v>4400</v>
      </c>
      <c r="C4394" s="237" t="s">
        <v>918</v>
      </c>
      <c r="D4394" s="237" t="s">
        <v>702</v>
      </c>
      <c r="E4394" s="237">
        <v>2519186</v>
      </c>
      <c r="F4394" s="237" t="s">
        <v>7695</v>
      </c>
      <c r="G4394" s="237" t="s">
        <v>25</v>
      </c>
      <c r="H4394" s="237">
        <v>2</v>
      </c>
      <c r="I4394" s="237" t="s">
        <v>7696</v>
      </c>
      <c r="J4394" s="237" t="s">
        <v>7697</v>
      </c>
      <c r="K4394" s="237" t="s">
        <v>7698</v>
      </c>
      <c r="L4394" s="238">
        <v>44712</v>
      </c>
      <c r="M4394" s="237" t="s">
        <v>887</v>
      </c>
    </row>
    <row r="4395" spans="1:13" x14ac:dyDescent="0.35">
      <c r="A4395" s="239" t="s">
        <v>4399</v>
      </c>
      <c r="B4395" s="239" t="s">
        <v>4400</v>
      </c>
      <c r="C4395" s="239" t="s">
        <v>918</v>
      </c>
      <c r="D4395" s="239" t="s">
        <v>696</v>
      </c>
      <c r="E4395" s="239">
        <v>32775195</v>
      </c>
      <c r="F4395" s="239" t="s">
        <v>7699</v>
      </c>
      <c r="G4395" s="239" t="s">
        <v>22</v>
      </c>
      <c r="H4395" s="239">
        <v>3</v>
      </c>
      <c r="I4395" s="239" t="s">
        <v>7700</v>
      </c>
      <c r="J4395" s="239" t="s">
        <v>7701</v>
      </c>
      <c r="K4395" s="239" t="s">
        <v>7702</v>
      </c>
      <c r="L4395" s="240">
        <v>44712</v>
      </c>
      <c r="M4395" s="239" t="s">
        <v>887</v>
      </c>
    </row>
    <row r="4396" spans="1:13" x14ac:dyDescent="0.35">
      <c r="A4396" s="237" t="s">
        <v>4399</v>
      </c>
      <c r="B4396" s="237" t="s">
        <v>4400</v>
      </c>
      <c r="C4396" s="237" t="s">
        <v>918</v>
      </c>
      <c r="D4396" s="237" t="s">
        <v>706</v>
      </c>
      <c r="E4396" s="237">
        <v>9620545</v>
      </c>
      <c r="F4396" s="237" t="s">
        <v>7703</v>
      </c>
      <c r="G4396" s="237" t="s">
        <v>22</v>
      </c>
      <c r="H4396" s="237">
        <v>3</v>
      </c>
      <c r="I4396" s="237" t="s">
        <v>7704</v>
      </c>
      <c r="J4396" s="237" t="s">
        <v>7705</v>
      </c>
      <c r="K4396" s="237" t="s">
        <v>7706</v>
      </c>
      <c r="L4396" s="238">
        <v>44712</v>
      </c>
      <c r="M4396" s="237" t="s">
        <v>887</v>
      </c>
    </row>
    <row r="4397" spans="1:13" x14ac:dyDescent="0.35">
      <c r="A4397" s="239" t="s">
        <v>4399</v>
      </c>
      <c r="B4397" s="239" t="s">
        <v>4400</v>
      </c>
      <c r="C4397" s="239" t="s">
        <v>918</v>
      </c>
      <c r="D4397" s="239" t="s">
        <v>698</v>
      </c>
      <c r="E4397" s="239">
        <v>2519186</v>
      </c>
      <c r="F4397" s="239" t="s">
        <v>7695</v>
      </c>
      <c r="G4397" s="239" t="s">
        <v>22</v>
      </c>
      <c r="H4397" s="239">
        <v>3</v>
      </c>
      <c r="I4397" s="239" t="s">
        <v>7696</v>
      </c>
      <c r="J4397" s="239" t="s">
        <v>7707</v>
      </c>
      <c r="K4397" s="239" t="s">
        <v>7708</v>
      </c>
      <c r="L4397" s="240">
        <v>44712</v>
      </c>
      <c r="M4397" s="239" t="s">
        <v>887</v>
      </c>
    </row>
    <row r="4398" spans="1:13" x14ac:dyDescent="0.35">
      <c r="A4398" s="237" t="s">
        <v>4399</v>
      </c>
      <c r="B4398" s="237" t="s">
        <v>4400</v>
      </c>
      <c r="C4398" s="237" t="s">
        <v>918</v>
      </c>
      <c r="D4398" s="237" t="s">
        <v>16</v>
      </c>
      <c r="E4398" s="237">
        <v>1704139</v>
      </c>
      <c r="F4398" s="237" t="s">
        <v>7709</v>
      </c>
      <c r="G4398" s="237" t="s">
        <v>25</v>
      </c>
      <c r="H4398" s="237">
        <v>2</v>
      </c>
      <c r="I4398" s="237" t="s">
        <v>7710</v>
      </c>
      <c r="J4398" s="237" t="s">
        <v>7711</v>
      </c>
      <c r="K4398" s="237" t="s">
        <v>7712</v>
      </c>
      <c r="L4398" s="238">
        <v>44712</v>
      </c>
      <c r="M4398" s="237" t="s">
        <v>887</v>
      </c>
    </row>
    <row r="4399" spans="1:13" x14ac:dyDescent="0.35">
      <c r="A4399" s="239" t="s">
        <v>4399</v>
      </c>
      <c r="B4399" s="239" t="s">
        <v>4400</v>
      </c>
      <c r="C4399" s="239" t="s">
        <v>918</v>
      </c>
      <c r="D4399" s="239" t="s">
        <v>21</v>
      </c>
      <c r="E4399" s="239">
        <v>404513</v>
      </c>
      <c r="F4399" s="239" t="s">
        <v>7709</v>
      </c>
      <c r="G4399" s="239" t="s">
        <v>25</v>
      </c>
      <c r="H4399" s="239">
        <v>2</v>
      </c>
      <c r="I4399" s="239" t="s">
        <v>7710</v>
      </c>
      <c r="J4399" s="239" t="s">
        <v>7713</v>
      </c>
      <c r="K4399" s="239" t="s">
        <v>7714</v>
      </c>
      <c r="L4399" s="240">
        <v>44712</v>
      </c>
      <c r="M4399" s="239" t="s">
        <v>887</v>
      </c>
    </row>
    <row r="4400" spans="1:13" x14ac:dyDescent="0.35">
      <c r="A4400" s="237" t="s">
        <v>916</v>
      </c>
      <c r="B4400" s="237" t="s">
        <v>917</v>
      </c>
      <c r="C4400" s="237" t="s">
        <v>918</v>
      </c>
      <c r="D4400" s="237" t="s">
        <v>779</v>
      </c>
      <c r="E4400" s="237">
        <v>119186</v>
      </c>
      <c r="F4400" s="237" t="s">
        <v>7715</v>
      </c>
      <c r="G4400" s="237" t="s">
        <v>22</v>
      </c>
      <c r="H4400" s="237">
        <v>3</v>
      </c>
      <c r="I4400" s="237" t="s">
        <v>7716</v>
      </c>
      <c r="J4400" s="237" t="s">
        <v>7717</v>
      </c>
      <c r="K4400" s="237" t="s">
        <v>7718</v>
      </c>
      <c r="L4400" s="238">
        <v>44712</v>
      </c>
      <c r="M4400" s="237" t="s">
        <v>887</v>
      </c>
    </row>
    <row r="4401" spans="1:13" x14ac:dyDescent="0.35">
      <c r="A4401" s="239" t="s">
        <v>916</v>
      </c>
      <c r="B4401" s="239" t="s">
        <v>917</v>
      </c>
      <c r="C4401" s="239" t="s">
        <v>918</v>
      </c>
      <c r="D4401" s="239" t="s">
        <v>682</v>
      </c>
      <c r="E4401" s="239">
        <v>119186</v>
      </c>
      <c r="F4401" s="239" t="s">
        <v>7715</v>
      </c>
      <c r="G4401" s="239" t="s">
        <v>25</v>
      </c>
      <c r="H4401" s="239">
        <v>2</v>
      </c>
      <c r="I4401" s="239" t="s">
        <v>7716</v>
      </c>
      <c r="J4401" s="239" t="s">
        <v>7719</v>
      </c>
      <c r="K4401" s="239" t="s">
        <v>7720</v>
      </c>
      <c r="L4401" s="240">
        <v>44712</v>
      </c>
      <c r="M4401" s="239" t="s">
        <v>887</v>
      </c>
    </row>
    <row r="4402" spans="1:13" x14ac:dyDescent="0.35">
      <c r="A4402" s="237" t="s">
        <v>916</v>
      </c>
      <c r="B4402" s="237" t="s">
        <v>917</v>
      </c>
      <c r="C4402" s="237" t="s">
        <v>918</v>
      </c>
      <c r="D4402" s="237" t="s">
        <v>57</v>
      </c>
      <c r="E4402" s="237">
        <v>91</v>
      </c>
      <c r="F4402" s="237" t="s">
        <v>7159</v>
      </c>
      <c r="G4402" s="237" t="s">
        <v>22</v>
      </c>
      <c r="H4402" s="237">
        <v>3</v>
      </c>
      <c r="I4402" s="237" t="s">
        <v>2316</v>
      </c>
      <c r="J4402" s="237" t="s">
        <v>7721</v>
      </c>
      <c r="K4402" s="237" t="s">
        <v>7722</v>
      </c>
      <c r="L4402" s="238">
        <v>44712</v>
      </c>
      <c r="M4402" s="237" t="s">
        <v>887</v>
      </c>
    </row>
    <row r="4403" spans="1:13" x14ac:dyDescent="0.35">
      <c r="A4403" s="239" t="s">
        <v>916</v>
      </c>
      <c r="B4403" s="239" t="s">
        <v>917</v>
      </c>
      <c r="C4403" s="239" t="s">
        <v>918</v>
      </c>
      <c r="D4403" s="239" t="s">
        <v>55</v>
      </c>
      <c r="E4403" s="239">
        <v>496</v>
      </c>
      <c r="F4403" s="239" t="s">
        <v>7689</v>
      </c>
      <c r="G4403" s="239" t="s">
        <v>25</v>
      </c>
      <c r="H4403" s="239">
        <v>2</v>
      </c>
      <c r="I4403" s="239" t="s">
        <v>7690</v>
      </c>
      <c r="J4403" s="239" t="s">
        <v>7693</v>
      </c>
      <c r="K4403" s="239" t="s">
        <v>7723</v>
      </c>
      <c r="L4403" s="240">
        <v>44712</v>
      </c>
      <c r="M4403" s="239" t="s">
        <v>887</v>
      </c>
    </row>
    <row r="4404" spans="1:13" x14ac:dyDescent="0.35">
      <c r="A4404" s="237" t="s">
        <v>916</v>
      </c>
      <c r="B4404" s="237" t="s">
        <v>917</v>
      </c>
      <c r="C4404" s="237" t="s">
        <v>918</v>
      </c>
      <c r="D4404" s="237" t="s">
        <v>702</v>
      </c>
      <c r="E4404" s="237">
        <v>119186</v>
      </c>
      <c r="F4404" s="237" t="s">
        <v>7715</v>
      </c>
      <c r="G4404" s="237" t="s">
        <v>22</v>
      </c>
      <c r="H4404" s="237">
        <v>3</v>
      </c>
      <c r="I4404" s="237" t="s">
        <v>7716</v>
      </c>
      <c r="J4404" s="237" t="s">
        <v>7717</v>
      </c>
      <c r="K4404" s="237" t="s">
        <v>7724</v>
      </c>
      <c r="L4404" s="238">
        <v>44712</v>
      </c>
      <c r="M4404" s="237" t="s">
        <v>887</v>
      </c>
    </row>
    <row r="4405" spans="1:13" x14ac:dyDescent="0.35">
      <c r="A4405" s="239" t="s">
        <v>916</v>
      </c>
      <c r="B4405" s="239" t="s">
        <v>917</v>
      </c>
      <c r="C4405" s="239" t="s">
        <v>918</v>
      </c>
      <c r="D4405" s="239" t="s">
        <v>696</v>
      </c>
      <c r="E4405" s="239">
        <v>26133256</v>
      </c>
      <c r="F4405" s="239" t="s">
        <v>7725</v>
      </c>
      <c r="G4405" s="239" t="s">
        <v>22</v>
      </c>
      <c r="H4405" s="239">
        <v>3</v>
      </c>
      <c r="I4405" s="239" t="s">
        <v>7726</v>
      </c>
      <c r="J4405" s="239" t="s">
        <v>7727</v>
      </c>
      <c r="K4405" s="239" t="s">
        <v>7728</v>
      </c>
      <c r="L4405" s="240">
        <v>44712</v>
      </c>
      <c r="M4405" s="239" t="s">
        <v>887</v>
      </c>
    </row>
    <row r="4406" spans="1:13" x14ac:dyDescent="0.35">
      <c r="A4406" s="237" t="s">
        <v>916</v>
      </c>
      <c r="B4406" s="237" t="s">
        <v>917</v>
      </c>
      <c r="C4406" s="237" t="s">
        <v>918</v>
      </c>
      <c r="D4406" s="237" t="s">
        <v>698</v>
      </c>
      <c r="E4406" s="237">
        <v>119186</v>
      </c>
      <c r="F4406" s="237" t="s">
        <v>7715</v>
      </c>
      <c r="G4406" s="237" t="s">
        <v>22</v>
      </c>
      <c r="H4406" s="237">
        <v>3</v>
      </c>
      <c r="I4406" s="237" t="s">
        <v>7716</v>
      </c>
      <c r="J4406" s="237" t="s">
        <v>7729</v>
      </c>
      <c r="K4406" s="237" t="s">
        <v>7730</v>
      </c>
      <c r="L4406" s="238">
        <v>44712</v>
      </c>
      <c r="M4406" s="237" t="s">
        <v>887</v>
      </c>
    </row>
    <row r="4407" spans="1:13" x14ac:dyDescent="0.35">
      <c r="A4407" s="239" t="s">
        <v>4413</v>
      </c>
      <c r="B4407" s="239" t="s">
        <v>4414</v>
      </c>
      <c r="C4407" s="239" t="s">
        <v>918</v>
      </c>
      <c r="D4407" s="239" t="s">
        <v>779</v>
      </c>
      <c r="E4407" s="239">
        <v>12020545</v>
      </c>
      <c r="F4407" s="239" t="s">
        <v>7709</v>
      </c>
      <c r="G4407" s="239" t="s">
        <v>25</v>
      </c>
      <c r="H4407" s="239">
        <v>2</v>
      </c>
      <c r="I4407" s="239" t="s">
        <v>7710</v>
      </c>
      <c r="J4407" s="239" t="s">
        <v>7731</v>
      </c>
      <c r="K4407" s="239" t="s">
        <v>7732</v>
      </c>
      <c r="L4407" s="240">
        <v>44712</v>
      </c>
      <c r="M4407" s="239" t="s">
        <v>887</v>
      </c>
    </row>
    <row r="4408" spans="1:13" x14ac:dyDescent="0.35">
      <c r="A4408" s="237" t="s">
        <v>4413</v>
      </c>
      <c r="B4408" s="237" t="s">
        <v>4414</v>
      </c>
      <c r="C4408" s="237" t="s">
        <v>918</v>
      </c>
      <c r="D4408" s="237" t="s">
        <v>682</v>
      </c>
      <c r="E4408" s="237">
        <v>6835</v>
      </c>
      <c r="F4408" s="237" t="s">
        <v>7709</v>
      </c>
      <c r="G4408" s="237" t="s">
        <v>25</v>
      </c>
      <c r="H4408" s="237">
        <v>2</v>
      </c>
      <c r="I4408" s="237" t="s">
        <v>7710</v>
      </c>
      <c r="J4408" s="237" t="s">
        <v>7733</v>
      </c>
      <c r="K4408" s="237" t="s">
        <v>7734</v>
      </c>
      <c r="L4408" s="238">
        <v>44712</v>
      </c>
      <c r="M4408" s="237" t="s">
        <v>887</v>
      </c>
    </row>
    <row r="4409" spans="1:13" x14ac:dyDescent="0.35">
      <c r="A4409" s="239" t="s">
        <v>4413</v>
      </c>
      <c r="B4409" s="239" t="s">
        <v>4414</v>
      </c>
      <c r="C4409" s="239" t="s">
        <v>918</v>
      </c>
      <c r="D4409" s="239" t="s">
        <v>55</v>
      </c>
      <c r="E4409" s="239">
        <v>496</v>
      </c>
      <c r="F4409" s="239" t="s">
        <v>7689</v>
      </c>
      <c r="G4409" s="239" t="s">
        <v>25</v>
      </c>
      <c r="H4409" s="239">
        <v>2</v>
      </c>
      <c r="I4409" s="239" t="s">
        <v>7690</v>
      </c>
      <c r="J4409" s="239" t="s">
        <v>7735</v>
      </c>
      <c r="K4409" s="239" t="s">
        <v>7736</v>
      </c>
      <c r="L4409" s="240">
        <v>44712</v>
      </c>
      <c r="M4409" s="239" t="s">
        <v>887</v>
      </c>
    </row>
    <row r="4410" spans="1:13" x14ac:dyDescent="0.35">
      <c r="A4410" s="237" t="s">
        <v>4413</v>
      </c>
      <c r="B4410" s="237" t="s">
        <v>4414</v>
      </c>
      <c r="C4410" s="237" t="s">
        <v>918</v>
      </c>
      <c r="D4410" s="237" t="s">
        <v>696</v>
      </c>
      <c r="E4410" s="237">
        <v>6641939</v>
      </c>
      <c r="F4410" s="237" t="s">
        <v>7737</v>
      </c>
      <c r="G4410" s="237" t="s">
        <v>22</v>
      </c>
      <c r="H4410" s="237">
        <v>3</v>
      </c>
      <c r="I4410" s="237" t="s">
        <v>7738</v>
      </c>
      <c r="J4410" s="237" t="s">
        <v>7739</v>
      </c>
      <c r="K4410" s="237" t="s">
        <v>7740</v>
      </c>
      <c r="L4410" s="238">
        <v>44712</v>
      </c>
      <c r="M4410" s="237" t="s">
        <v>887</v>
      </c>
    </row>
    <row r="4411" spans="1:13" x14ac:dyDescent="0.35">
      <c r="A4411" s="239" t="s">
        <v>4413</v>
      </c>
      <c r="B4411" s="239" t="s">
        <v>4414</v>
      </c>
      <c r="C4411" s="239" t="s">
        <v>918</v>
      </c>
      <c r="D4411" s="239" t="s">
        <v>706</v>
      </c>
      <c r="E4411" s="239">
        <v>9620545</v>
      </c>
      <c r="F4411" s="239" t="s">
        <v>7737</v>
      </c>
      <c r="G4411" s="239" t="s">
        <v>22</v>
      </c>
      <c r="H4411" s="239">
        <v>3</v>
      </c>
      <c r="I4411" s="239" t="s">
        <v>7738</v>
      </c>
      <c r="J4411" s="239" t="s">
        <v>7741</v>
      </c>
      <c r="K4411" s="239" t="s">
        <v>7742</v>
      </c>
      <c r="L4411" s="240">
        <v>44712</v>
      </c>
      <c r="M4411" s="239" t="s">
        <v>887</v>
      </c>
    </row>
    <row r="4412" spans="1:13" x14ac:dyDescent="0.35">
      <c r="A4412" s="237" t="s">
        <v>1555</v>
      </c>
      <c r="B4412" s="237" t="s">
        <v>1556</v>
      </c>
      <c r="C4412" s="237" t="s">
        <v>455</v>
      </c>
      <c r="D4412" s="237" t="s">
        <v>57</v>
      </c>
      <c r="E4412" s="237">
        <v>11460</v>
      </c>
      <c r="F4412" s="237" t="s">
        <v>7159</v>
      </c>
      <c r="G4412" s="237" t="s">
        <v>22</v>
      </c>
      <c r="H4412" s="237">
        <v>3</v>
      </c>
      <c r="I4412" s="237" t="s">
        <v>2316</v>
      </c>
      <c r="J4412" s="237" t="s">
        <v>7743</v>
      </c>
      <c r="K4412" s="237" t="s">
        <v>7744</v>
      </c>
      <c r="L4412" s="238">
        <v>44712</v>
      </c>
      <c r="M4412" s="237" t="s">
        <v>887</v>
      </c>
    </row>
    <row r="4413" spans="1:13" x14ac:dyDescent="0.35">
      <c r="A4413" s="239" t="s">
        <v>1555</v>
      </c>
      <c r="B4413" s="239" t="s">
        <v>1556</v>
      </c>
      <c r="C4413" s="239" t="s">
        <v>455</v>
      </c>
      <c r="D4413" s="239" t="s">
        <v>55</v>
      </c>
      <c r="E4413" s="239">
        <v>11460</v>
      </c>
      <c r="F4413" s="239" t="s">
        <v>7609</v>
      </c>
      <c r="G4413" s="239" t="s">
        <v>22</v>
      </c>
      <c r="H4413" s="239">
        <v>3</v>
      </c>
      <c r="I4413" s="239" t="s">
        <v>2316</v>
      </c>
      <c r="J4413" s="239" t="s">
        <v>7743</v>
      </c>
      <c r="K4413" s="239" t="s">
        <v>7745</v>
      </c>
      <c r="L4413" s="240">
        <v>44712</v>
      </c>
      <c r="M4413" s="239" t="s">
        <v>887</v>
      </c>
    </row>
    <row r="4414" spans="1:13" x14ac:dyDescent="0.35">
      <c r="A4414" s="237" t="s">
        <v>453</v>
      </c>
      <c r="B4414" s="237" t="s">
        <v>454</v>
      </c>
      <c r="C4414" s="237" t="s">
        <v>455</v>
      </c>
      <c r="D4414" s="237" t="s">
        <v>57</v>
      </c>
      <c r="E4414" s="237">
        <v>40</v>
      </c>
      <c r="F4414" s="237" t="s">
        <v>7159</v>
      </c>
      <c r="G4414" s="237" t="s">
        <v>22</v>
      </c>
      <c r="H4414" s="237">
        <v>3</v>
      </c>
      <c r="I4414" s="237" t="s">
        <v>2316</v>
      </c>
      <c r="J4414" s="237" t="s">
        <v>7746</v>
      </c>
      <c r="K4414" s="237" t="s">
        <v>7747</v>
      </c>
      <c r="L4414" s="238">
        <v>44712</v>
      </c>
      <c r="M4414" s="237" t="s">
        <v>887</v>
      </c>
    </row>
    <row r="4415" spans="1:13" x14ac:dyDescent="0.35">
      <c r="A4415" s="239" t="s">
        <v>453</v>
      </c>
      <c r="B4415" s="239" t="s">
        <v>454</v>
      </c>
      <c r="C4415" s="239" t="s">
        <v>455</v>
      </c>
      <c r="D4415" s="239" t="s">
        <v>55</v>
      </c>
      <c r="E4415" s="239">
        <v>11460</v>
      </c>
      <c r="F4415" s="239" t="s">
        <v>7609</v>
      </c>
      <c r="G4415" s="239" t="s">
        <v>22</v>
      </c>
      <c r="H4415" s="239">
        <v>3</v>
      </c>
      <c r="I4415" s="239" t="s">
        <v>2316</v>
      </c>
      <c r="J4415" s="239" t="s">
        <v>7748</v>
      </c>
      <c r="K4415" s="239" t="s">
        <v>7749</v>
      </c>
      <c r="L4415" s="240">
        <v>44712</v>
      </c>
      <c r="M4415" s="239" t="s">
        <v>887</v>
      </c>
    </row>
    <row r="4416" spans="1:13" x14ac:dyDescent="0.35">
      <c r="A4416" s="237" t="s">
        <v>461</v>
      </c>
      <c r="B4416" s="237" t="s">
        <v>462</v>
      </c>
      <c r="C4416" s="237" t="s">
        <v>455</v>
      </c>
      <c r="D4416" s="237" t="s">
        <v>57</v>
      </c>
      <c r="E4416" s="237">
        <v>882</v>
      </c>
      <c r="F4416" s="237" t="s">
        <v>7159</v>
      </c>
      <c r="G4416" s="237" t="s">
        <v>25</v>
      </c>
      <c r="H4416" s="237">
        <v>2</v>
      </c>
      <c r="I4416" s="237" t="s">
        <v>2316</v>
      </c>
      <c r="J4416" s="237" t="s">
        <v>7750</v>
      </c>
      <c r="K4416" s="237" t="s">
        <v>7751</v>
      </c>
      <c r="L4416" s="238">
        <v>44712</v>
      </c>
      <c r="M4416" s="237" t="s">
        <v>887</v>
      </c>
    </row>
    <row r="4417" spans="1:13" x14ac:dyDescent="0.35">
      <c r="A4417" s="239" t="s">
        <v>461</v>
      </c>
      <c r="B4417" s="239" t="s">
        <v>462</v>
      </c>
      <c r="C4417" s="239" t="s">
        <v>455</v>
      </c>
      <c r="D4417" s="239" t="s">
        <v>55</v>
      </c>
      <c r="E4417" s="239">
        <v>11460</v>
      </c>
      <c r="F4417" s="239" t="s">
        <v>7609</v>
      </c>
      <c r="G4417" s="239" t="s">
        <v>25</v>
      </c>
      <c r="H4417" s="239">
        <v>2</v>
      </c>
      <c r="I4417" s="239" t="s">
        <v>2316</v>
      </c>
      <c r="J4417" s="239" t="s">
        <v>7743</v>
      </c>
      <c r="K4417" s="239" t="s">
        <v>7752</v>
      </c>
      <c r="L4417" s="240">
        <v>44712</v>
      </c>
      <c r="M4417" s="239" t="s">
        <v>887</v>
      </c>
    </row>
    <row r="4418" spans="1:13" x14ac:dyDescent="0.35">
      <c r="A4418" s="237" t="s">
        <v>2547</v>
      </c>
      <c r="B4418" s="237" t="s">
        <v>2548</v>
      </c>
      <c r="C4418" s="237" t="s">
        <v>455</v>
      </c>
      <c r="D4418" s="237" t="s">
        <v>57</v>
      </c>
      <c r="E4418" s="237">
        <v>10538</v>
      </c>
      <c r="F4418" s="237" t="s">
        <v>7609</v>
      </c>
      <c r="G4418" s="237" t="s">
        <v>22</v>
      </c>
      <c r="H4418" s="237">
        <v>3</v>
      </c>
      <c r="I4418" s="237" t="s">
        <v>2316</v>
      </c>
      <c r="J4418" s="237" t="s">
        <v>7750</v>
      </c>
      <c r="K4418" s="237" t="s">
        <v>7753</v>
      </c>
      <c r="L4418" s="238">
        <v>44712</v>
      </c>
      <c r="M4418" s="237" t="s">
        <v>887</v>
      </c>
    </row>
    <row r="4419" spans="1:13" x14ac:dyDescent="0.35">
      <c r="A4419" s="239" t="s">
        <v>2547</v>
      </c>
      <c r="B4419" s="239" t="s">
        <v>2548</v>
      </c>
      <c r="C4419" s="239" t="s">
        <v>455</v>
      </c>
      <c r="D4419" s="239" t="s">
        <v>55</v>
      </c>
      <c r="E4419" s="239">
        <v>11460</v>
      </c>
      <c r="F4419" s="239" t="s">
        <v>7609</v>
      </c>
      <c r="G4419" s="239" t="s">
        <v>22</v>
      </c>
      <c r="H4419" s="239">
        <v>3</v>
      </c>
      <c r="I4419" s="239" t="s">
        <v>2316</v>
      </c>
      <c r="J4419" s="239" t="s">
        <v>7743</v>
      </c>
      <c r="K4419" s="239" t="s">
        <v>7754</v>
      </c>
      <c r="L4419" s="240">
        <v>44712</v>
      </c>
      <c r="M4419" s="239" t="s">
        <v>887</v>
      </c>
    </row>
  </sheetData>
  <autoFilter ref="A1:M4419" xr:uid="{00000000-0009-0000-0000-000000000000}"/>
  <pageMargins left="0.75" right="0.75" top="1" bottom="1" header="0.5" footer="0.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4A2B54"/>
    <pageSetUpPr fitToPage="1"/>
  </sheetPr>
  <dimension ref="A1:V154"/>
  <sheetViews>
    <sheetView workbookViewId="0">
      <selection activeCell="A142" sqref="A142:V250"/>
    </sheetView>
  </sheetViews>
  <sheetFormatPr defaultColWidth="9.453125" defaultRowHeight="14.5" x14ac:dyDescent="0.35"/>
  <cols>
    <col min="1" max="1" width="37.54296875" style="42" customWidth="1"/>
    <col min="2" max="2" width="23.7265625" style="42" customWidth="1"/>
    <col min="3" max="3" width="11" style="42" bestFit="1" customWidth="1"/>
    <col min="4" max="4" width="15.453125" style="42" customWidth="1"/>
    <col min="5" max="5" width="9.453125" style="42" customWidth="1"/>
    <col min="6" max="6" width="26.453125" style="42" customWidth="1"/>
    <col min="7" max="7" width="8.7265625" style="42" bestFit="1" customWidth="1"/>
    <col min="8" max="8" width="8.453125" style="42" bestFit="1" customWidth="1"/>
    <col min="9" max="9" width="11.453125" style="42" customWidth="1"/>
    <col min="10" max="10" width="12.54296875" style="42" customWidth="1"/>
    <col min="11" max="11" width="10.54296875" style="42" customWidth="1"/>
    <col min="12" max="15" width="8.453125" style="42" customWidth="1"/>
    <col min="16" max="17" width="8.453125" style="43" customWidth="1"/>
    <col min="18" max="20" width="8.453125" style="42" customWidth="1"/>
    <col min="21" max="21" width="9.453125" style="42" customWidth="1"/>
    <col min="22" max="22" width="12" style="42" customWidth="1"/>
    <col min="23" max="23" width="9.453125" style="42" customWidth="1"/>
    <col min="24" max="16384" width="9.453125" style="42"/>
  </cols>
  <sheetData>
    <row r="1" spans="1:22" s="47" customFormat="1" ht="15.75" customHeight="1" x14ac:dyDescent="0.45">
      <c r="A1" s="297"/>
      <c r="B1" s="298"/>
      <c r="C1" s="298"/>
      <c r="D1" s="298"/>
      <c r="E1" s="298"/>
      <c r="F1" s="298"/>
      <c r="G1" s="298"/>
      <c r="H1" s="298"/>
      <c r="I1" s="298"/>
      <c r="J1" s="298"/>
      <c r="K1" s="298"/>
      <c r="L1" s="298"/>
      <c r="M1" s="298"/>
      <c r="N1" s="298"/>
      <c r="O1" s="298"/>
      <c r="P1" s="298"/>
      <c r="Q1" s="298"/>
      <c r="R1" s="298"/>
      <c r="S1" s="298"/>
      <c r="T1" s="298"/>
      <c r="U1" s="48"/>
      <c r="V1" s="48"/>
    </row>
    <row r="2" spans="1:22" s="1" customFormat="1" ht="107.25" customHeight="1" thickBot="1" x14ac:dyDescent="0.45">
      <c r="A2" s="11" t="s">
        <v>7770</v>
      </c>
      <c r="B2" s="11" t="s">
        <v>7771</v>
      </c>
      <c r="C2" s="11" t="s">
        <v>7772</v>
      </c>
      <c r="D2" s="11" t="s">
        <v>7773</v>
      </c>
      <c r="E2" s="5" t="s">
        <v>7774</v>
      </c>
      <c r="F2" s="11" t="s">
        <v>7775</v>
      </c>
      <c r="G2" s="109" t="s">
        <v>7776</v>
      </c>
      <c r="H2" s="73" t="s">
        <v>7777</v>
      </c>
      <c r="I2" s="72" t="s">
        <v>7777</v>
      </c>
      <c r="J2" s="74" t="s">
        <v>7778</v>
      </c>
      <c r="K2" s="74" t="s">
        <v>6</v>
      </c>
      <c r="L2" s="76" t="s">
        <v>7779</v>
      </c>
      <c r="M2" s="75" t="s">
        <v>7780</v>
      </c>
      <c r="N2" s="75" t="s">
        <v>7781</v>
      </c>
      <c r="O2" s="49" t="s">
        <v>7782</v>
      </c>
      <c r="P2" s="77" t="s">
        <v>7783</v>
      </c>
      <c r="Q2" s="77" t="s">
        <v>7784</v>
      </c>
      <c r="R2" s="78" t="s">
        <v>7785</v>
      </c>
      <c r="S2" s="79" t="s">
        <v>7786</v>
      </c>
      <c r="T2" s="79" t="s">
        <v>7787</v>
      </c>
      <c r="U2" s="53" t="s">
        <v>7788</v>
      </c>
      <c r="V2" s="127" t="s">
        <v>7789</v>
      </c>
    </row>
    <row r="3" spans="1:22" s="1" customFormat="1" ht="16.5" hidden="1" customHeight="1" thickTop="1" x14ac:dyDescent="0.4">
      <c r="A3" s="46" t="s">
        <v>7790</v>
      </c>
      <c r="B3" s="46"/>
      <c r="C3" s="46"/>
      <c r="D3" s="46"/>
      <c r="E3" s="46"/>
      <c r="F3" s="46"/>
      <c r="G3" s="41"/>
      <c r="H3" s="41"/>
      <c r="I3" s="41"/>
      <c r="J3" s="41"/>
      <c r="K3" s="69"/>
      <c r="L3" s="40"/>
      <c r="M3" s="39"/>
      <c r="N3" s="39"/>
      <c r="O3" s="40"/>
      <c r="P3" s="41"/>
      <c r="Q3" s="41"/>
      <c r="R3" s="40">
        <v>0.3</v>
      </c>
      <c r="S3" s="39"/>
      <c r="T3" s="39"/>
      <c r="U3" s="123"/>
      <c r="V3" s="124"/>
    </row>
    <row r="4" spans="1:22" s="1" customFormat="1" ht="15" customHeight="1" thickTop="1" x14ac:dyDescent="0.4">
      <c r="A4" s="12" t="s">
        <v>7791</v>
      </c>
      <c r="B4" s="12"/>
      <c r="C4" s="12"/>
      <c r="D4" s="12"/>
      <c r="E4" s="6" t="s">
        <v>7791</v>
      </c>
      <c r="F4" s="12"/>
      <c r="G4" s="34" t="s">
        <v>7792</v>
      </c>
      <c r="H4" s="34" t="s">
        <v>7792</v>
      </c>
      <c r="I4" s="34" t="s">
        <v>7793</v>
      </c>
      <c r="J4" s="34" t="s">
        <v>7794</v>
      </c>
      <c r="K4" s="34" t="s">
        <v>7793</v>
      </c>
      <c r="L4" s="34" t="s">
        <v>7792</v>
      </c>
      <c r="M4" s="34" t="s">
        <v>7792</v>
      </c>
      <c r="N4" s="34" t="s">
        <v>7792</v>
      </c>
      <c r="O4" s="34" t="s">
        <v>7792</v>
      </c>
      <c r="P4" s="34" t="s">
        <v>7792</v>
      </c>
      <c r="Q4" s="34" t="s">
        <v>7792</v>
      </c>
      <c r="R4" s="34" t="s">
        <v>7792</v>
      </c>
      <c r="S4" s="34" t="s">
        <v>7792</v>
      </c>
      <c r="T4" s="34" t="s">
        <v>7792</v>
      </c>
      <c r="U4" s="123"/>
      <c r="V4" s="124"/>
    </row>
    <row r="5" spans="1:22" ht="15.75" customHeight="1" x14ac:dyDescent="0.35">
      <c r="A5" s="45" t="str">
        <f>'Crisis Indicator Data'!A3</f>
        <v>Complex crisis in Afghanistan</v>
      </c>
      <c r="B5" s="45" t="str">
        <f>Lists!G3</f>
        <v>Complex crisis</v>
      </c>
      <c r="C5" s="45" t="str">
        <f>'Crisis Indicator Data'!C3</f>
        <v>AFG001</v>
      </c>
      <c r="D5" s="45" t="str">
        <f>'Crisis Indicator Data'!D3</f>
        <v>Afghanistan</v>
      </c>
      <c r="E5" s="45" t="str">
        <f>'Crisis Indicator Data'!E3</f>
        <v>AFG</v>
      </c>
      <c r="F5" s="45" t="str">
        <f>'Crisis Indicator Data'!B3</f>
        <v>Complex crisis</v>
      </c>
      <c r="G5" s="241">
        <f t="shared" ref="G5:G36" si="0">IF(OR(O5="x",L5="x"),"x",ROUND((5-GEOMEAN(((5-L5)/5*4+1),((5-O5)/5*4+1),((5-O5)/5*4+1)))/4*3.5+R5*0.3,1))</f>
        <v>4.5</v>
      </c>
      <c r="H5" s="44">
        <f t="shared" ref="H5:H36" si="1">IF(G5="x","x",ROUNDUP(G5,0))</f>
        <v>5</v>
      </c>
      <c r="I5" s="117" t="str">
        <f t="shared" ref="I5:I36" si="2">IF(O5="x","x",IF(L5="x","x",(IF(H5=5,"Very High",IF(H5=4,"High",IF(H5=3,"Medium",IF(H5=2,"Low","Very Low")))))))</f>
        <v>Very High</v>
      </c>
      <c r="J5" s="242" t="str">
        <f>INDEX(Trends!$D$3:$D$404,MATCH(C5,Trends!$C$3:$C$404,0))</f>
        <v>Decreasing</v>
      </c>
      <c r="K5" s="110" t="str">
        <f>IF(Reliability!B3="x","x",(IF(ROUNDUP(Reliability!B3,0)=1,"Very High",IF(ROUNDUP(Reliability!B3,0)=2,"High",IF(ROUNDUP(Reliability!B3,0)=3,"Medium",IF(ROUNDUP(Reliability!B3,0)=4,"Low","Very Low"))))))</f>
        <v>High</v>
      </c>
      <c r="L5" s="243">
        <f t="shared" ref="L5:L36" si="3">IF(OR(N5="x",M5="x"),"x",ROUND((5-GEOMEAN(((5-M5)/5*4+1),((5-N5)/5*4+1),((5-N5)/5*4+1)))/4*5,1))</f>
        <v>4.5999999999999996</v>
      </c>
      <c r="M5" s="244">
        <f>'Impact of the crisis'!N6</f>
        <v>4.9000000000000004</v>
      </c>
      <c r="N5" s="244">
        <f>'Impact of the crisis'!AB6</f>
        <v>4.5</v>
      </c>
      <c r="O5" s="243">
        <f>'Conditions of people affected'!R6</f>
        <v>4.5</v>
      </c>
      <c r="P5" s="244">
        <f>'Conditions of people affected'!K6</f>
        <v>5</v>
      </c>
      <c r="Q5" s="244">
        <f>'Conditions of people affected'!Q6</f>
        <v>4</v>
      </c>
      <c r="R5" s="244">
        <f t="shared" ref="R5:R36" si="4">IF(OR(T5="x",S5="x"),S5,ROUND((5-GEOMEAN(((5-S5)/5*4+1),((5-T5)/5*4+1)))/4*5,1))</f>
        <v>4.5</v>
      </c>
      <c r="S5" s="244">
        <f>'Complexity of the crisis'!X6</f>
        <v>3.9</v>
      </c>
      <c r="T5" s="244">
        <f>'Complexity of the crisis'!AN6</f>
        <v>5</v>
      </c>
      <c r="U5" s="125" t="str">
        <f>VLOOKUP(C5,Lists!$C$3:$E$160,3,FALSE)</f>
        <v>Asia</v>
      </c>
      <c r="V5" s="126">
        <f t="array" ref="V5">LOOKUP(2,1/(Log!B:B=C5),Log!L:L)</f>
        <v>44712</v>
      </c>
    </row>
    <row r="6" spans="1:22" ht="15.75" customHeight="1" x14ac:dyDescent="0.35">
      <c r="A6" s="45" t="str">
        <f>'Crisis Indicator Data'!A4</f>
        <v>Drought in South-West Angola</v>
      </c>
      <c r="B6" s="45" t="str">
        <f>Lists!G4</f>
        <v>Drought in South-West</v>
      </c>
      <c r="C6" s="45" t="str">
        <f>'Crisis Indicator Data'!C4</f>
        <v>AGO002</v>
      </c>
      <c r="D6" s="45" t="str">
        <f>'Crisis Indicator Data'!D4</f>
        <v>Angola</v>
      </c>
      <c r="E6" s="45" t="str">
        <f>'Crisis Indicator Data'!E4</f>
        <v>AGO</v>
      </c>
      <c r="F6" s="45" t="str">
        <f>'Crisis Indicator Data'!B4</f>
        <v>Food Security</v>
      </c>
      <c r="G6" s="241">
        <f t="shared" si="0"/>
        <v>3.1</v>
      </c>
      <c r="H6" s="44">
        <f t="shared" si="1"/>
        <v>4</v>
      </c>
      <c r="I6" s="117" t="str">
        <f t="shared" si="2"/>
        <v>High</v>
      </c>
      <c r="J6" s="242" t="str">
        <f>INDEX(Trends!$D$3:$D$404,MATCH(C6,Trends!$C$3:$C$404,0))</f>
        <v>Stable</v>
      </c>
      <c r="K6" s="110" t="str">
        <f>IF(Reliability!B4="x","x",(IF(ROUNDUP(Reliability!B4,0)=1,"Very High",IF(ROUNDUP(Reliability!B4,0)=2,"High",IF(ROUNDUP(Reliability!B4,0)=3,"Medium",IF(ROUNDUP(Reliability!B4,0)=4,"Low","Very Low"))))))</f>
        <v>Very High</v>
      </c>
      <c r="L6" s="243">
        <f t="shared" si="3"/>
        <v>2</v>
      </c>
      <c r="M6" s="244">
        <f>'Impact of the crisis'!N7</f>
        <v>1.7</v>
      </c>
      <c r="N6" s="244">
        <f>'Impact of the crisis'!AB7</f>
        <v>2.2000000000000002</v>
      </c>
      <c r="O6" s="243">
        <f>'Conditions of people affected'!R7</f>
        <v>3.8</v>
      </c>
      <c r="P6" s="244">
        <f>'Conditions of people affected'!K7</f>
        <v>3.6</v>
      </c>
      <c r="Q6" s="244">
        <f>'Conditions of people affected'!Q7</f>
        <v>4</v>
      </c>
      <c r="R6" s="244">
        <f t="shared" si="4"/>
        <v>2.6</v>
      </c>
      <c r="S6" s="244">
        <f>'Complexity of the crisis'!X7</f>
        <v>3.1</v>
      </c>
      <c r="T6" s="244">
        <f>'Complexity of the crisis'!AN7</f>
        <v>2</v>
      </c>
      <c r="U6" s="125" t="str">
        <f>VLOOKUP(C6,Lists!$C$3:$E$160,3,FALSE)</f>
        <v>Africa</v>
      </c>
      <c r="V6" s="126">
        <f t="array" ref="V6">LOOKUP(2,1/(Log!B:B=C6),Log!L:L)</f>
        <v>44550</v>
      </c>
    </row>
    <row r="7" spans="1:22" ht="15.75" customHeight="1" x14ac:dyDescent="0.35">
      <c r="A7" s="45" t="str">
        <f>'Crisis Indicator Data'!A5</f>
        <v>Nagorno-Karabakh Conflict in Armenia</v>
      </c>
      <c r="B7" s="45" t="str">
        <f>Lists!G5</f>
        <v>Nagorno-Karabakh Conflict in Armenia</v>
      </c>
      <c r="C7" s="45" t="str">
        <f>'Crisis Indicator Data'!C5</f>
        <v>ARM002</v>
      </c>
      <c r="D7" s="45" t="str">
        <f>'Crisis Indicator Data'!D5</f>
        <v>Armenia</v>
      </c>
      <c r="E7" s="45" t="str">
        <f>'Crisis Indicator Data'!E5</f>
        <v>ARM</v>
      </c>
      <c r="F7" s="45" t="str">
        <f>'Crisis Indicator Data'!B5</f>
        <v>Conflict</v>
      </c>
      <c r="G7" s="241">
        <f t="shared" si="0"/>
        <v>1.5</v>
      </c>
      <c r="H7" s="44">
        <f t="shared" si="1"/>
        <v>2</v>
      </c>
      <c r="I7" s="117" t="str">
        <f t="shared" si="2"/>
        <v>Low</v>
      </c>
      <c r="J7" s="242" t="str">
        <f>INDEX(Trends!$D$3:$D$404,MATCH(C7,Trends!$C$3:$C$404,0))</f>
        <v>Stable</v>
      </c>
      <c r="K7" s="110" t="str">
        <f>IF(Reliability!B5="x","x",(IF(ROUNDUP(Reliability!B5,0)=1,"Very High",IF(ROUNDUP(Reliability!B5,0)=2,"High",IF(ROUNDUP(Reliability!B5,0)=3,"Medium",IF(ROUNDUP(Reliability!B5,0)=4,"Low","Very Low"))))))</f>
        <v>Medium</v>
      </c>
      <c r="L7" s="243">
        <f t="shared" si="3"/>
        <v>2.2999999999999998</v>
      </c>
      <c r="M7" s="244">
        <f>'Impact of the crisis'!N8</f>
        <v>3.5</v>
      </c>
      <c r="N7" s="244">
        <f>'Impact of the crisis'!AB8</f>
        <v>1.5</v>
      </c>
      <c r="O7" s="243">
        <f>'Conditions of people affected'!R8</f>
        <v>1.2</v>
      </c>
      <c r="P7" s="244">
        <f>'Conditions of people affected'!K8</f>
        <v>1.4</v>
      </c>
      <c r="Q7" s="244">
        <f>'Conditions of people affected'!Q8</f>
        <v>1</v>
      </c>
      <c r="R7" s="244">
        <f t="shared" si="4"/>
        <v>1.4</v>
      </c>
      <c r="S7" s="244">
        <f>'Complexity of the crisis'!X8</f>
        <v>1.7</v>
      </c>
      <c r="T7" s="244">
        <f>'Complexity of the crisis'!AN8</f>
        <v>1</v>
      </c>
      <c r="U7" s="125" t="str">
        <f>VLOOKUP(C7,Lists!$C$3:$E$160,3,FALSE)</f>
        <v>Middle east</v>
      </c>
      <c r="V7" s="126">
        <f t="array" ref="V7">LOOKUP(2,1/(Log!B:B=C7),Log!L:L)</f>
        <v>44496</v>
      </c>
    </row>
    <row r="8" spans="1:22" ht="15.75" customHeight="1" x14ac:dyDescent="0.35">
      <c r="A8" s="45" t="str">
        <f>'Crisis Indicator Data'!A6</f>
        <v>Nagorno-Karabakh conflict in Azerbaijan</v>
      </c>
      <c r="B8" s="45" t="str">
        <f>Lists!G6</f>
        <v>Nagorno-Karabakh conflict in Azerbaijan</v>
      </c>
      <c r="C8" s="45" t="str">
        <f>'Crisis Indicator Data'!C6</f>
        <v>AZE002</v>
      </c>
      <c r="D8" s="45" t="str">
        <f>'Crisis Indicator Data'!D6</f>
        <v>Azerbaijan</v>
      </c>
      <c r="E8" s="45" t="str">
        <f>'Crisis Indicator Data'!E6</f>
        <v>AZE</v>
      </c>
      <c r="F8" s="45" t="str">
        <f>'Crisis Indicator Data'!B6</f>
        <v>Conflict</v>
      </c>
      <c r="G8" s="241" t="str">
        <f t="shared" si="0"/>
        <v>x</v>
      </c>
      <c r="H8" s="44" t="str">
        <f t="shared" si="1"/>
        <v>x</v>
      </c>
      <c r="I8" s="117" t="str">
        <f t="shared" si="2"/>
        <v>x</v>
      </c>
      <c r="J8" s="242" t="str">
        <f>INDEX(Trends!$D$3:$D$404,MATCH(C8,Trends!$C$3:$C$404,0))</f>
        <v>-</v>
      </c>
      <c r="K8" s="110" t="str">
        <f>IF(Reliability!B6="x","x",(IF(ROUNDUP(Reliability!B6,0)=1,"Very High",IF(ROUNDUP(Reliability!B6,0)=2,"High",IF(ROUNDUP(Reliability!B6,0)=3,"Medium",IF(ROUNDUP(Reliability!B6,0)=4,"Low","Very Low"))))))</f>
        <v>Very Low</v>
      </c>
      <c r="L8" s="243">
        <f t="shared" si="3"/>
        <v>3</v>
      </c>
      <c r="M8" s="244">
        <f>'Impact of the crisis'!N9</f>
        <v>2.5</v>
      </c>
      <c r="N8" s="244">
        <f>'Impact of the crisis'!AB9</f>
        <v>3.2</v>
      </c>
      <c r="O8" s="243" t="str">
        <f>'Conditions of people affected'!R9</f>
        <v>x</v>
      </c>
      <c r="P8" s="244" t="str">
        <f>'Conditions of people affected'!K9</f>
        <v>x</v>
      </c>
      <c r="Q8" s="244" t="str">
        <f>'Conditions of people affected'!Q9</f>
        <v>x</v>
      </c>
      <c r="R8" s="244">
        <f t="shared" si="4"/>
        <v>2.5</v>
      </c>
      <c r="S8" s="244">
        <f>'Complexity of the crisis'!X9</f>
        <v>2.5</v>
      </c>
      <c r="T8" s="244">
        <f>'Complexity of the crisis'!AN9</f>
        <v>2.5</v>
      </c>
      <c r="U8" s="125" t="str">
        <f>VLOOKUP(C8,Lists!$C$3:$E$160,3,FALSE)</f>
        <v>Middle east</v>
      </c>
      <c r="V8" s="126">
        <f t="array" ref="V8">LOOKUP(2,1/(Log!B:B=C8),Log!L:L)</f>
        <v>44700</v>
      </c>
    </row>
    <row r="9" spans="1:22" ht="15.75" customHeight="1" x14ac:dyDescent="0.35">
      <c r="A9" s="45" t="str">
        <f>'Crisis Indicator Data'!A7</f>
        <v>Complex in Burundi</v>
      </c>
      <c r="B9" s="45" t="str">
        <f>Lists!G7</f>
        <v xml:space="preserve">Complex crisis </v>
      </c>
      <c r="C9" s="45" t="str">
        <f>'Crisis Indicator Data'!C7</f>
        <v>BDI001</v>
      </c>
      <c r="D9" s="45" t="str">
        <f>'Crisis Indicator Data'!D7</f>
        <v>Burundi</v>
      </c>
      <c r="E9" s="45" t="str">
        <f>'Crisis Indicator Data'!E7</f>
        <v>BDI</v>
      </c>
      <c r="F9" s="45" t="str">
        <f>'Crisis Indicator Data'!B7</f>
        <v>Complex crisis</v>
      </c>
      <c r="G9" s="241">
        <f t="shared" si="0"/>
        <v>3.5</v>
      </c>
      <c r="H9" s="44">
        <f t="shared" si="1"/>
        <v>4</v>
      </c>
      <c r="I9" s="117" t="str">
        <f t="shared" si="2"/>
        <v>High</v>
      </c>
      <c r="J9" s="242" t="str">
        <f>INDEX(Trends!$D$3:$D$404,MATCH(C9,Trends!$C$3:$C$404,0))</f>
        <v>Decreasing</v>
      </c>
      <c r="K9" s="110" t="str">
        <f>IF(Reliability!B7="x","x",(IF(ROUNDUP(Reliability!B7,0)=1,"Very High",IF(ROUNDUP(Reliability!B7,0)=2,"High",IF(ROUNDUP(Reliability!B7,0)=3,"Medium",IF(ROUNDUP(Reliability!B7,0)=4,"Low","Very Low"))))))</f>
        <v>Very High</v>
      </c>
      <c r="L9" s="243">
        <f t="shared" si="3"/>
        <v>3.9</v>
      </c>
      <c r="M9" s="244">
        <f>'Impact of the crisis'!N10</f>
        <v>4</v>
      </c>
      <c r="N9" s="244">
        <f>'Impact of the crisis'!AB10</f>
        <v>3.8</v>
      </c>
      <c r="O9" s="243">
        <f>'Conditions of people affected'!R10</f>
        <v>3.4</v>
      </c>
      <c r="P9" s="244">
        <f>'Conditions of people affected'!K10</f>
        <v>3.8</v>
      </c>
      <c r="Q9" s="244">
        <f>'Conditions of people affected'!Q10</f>
        <v>3</v>
      </c>
      <c r="R9" s="244">
        <f t="shared" si="4"/>
        <v>3.3</v>
      </c>
      <c r="S9" s="244">
        <f>'Complexity of the crisis'!X10</f>
        <v>3</v>
      </c>
      <c r="T9" s="244">
        <f>'Complexity of the crisis'!AN10</f>
        <v>3.5</v>
      </c>
      <c r="U9" s="125" t="str">
        <f>VLOOKUP(C9,Lists!$C$3:$E$160,3,FALSE)</f>
        <v>Africa</v>
      </c>
      <c r="V9" s="126">
        <f t="array" ref="V9">LOOKUP(2,1/(Log!B:B=C9),Log!L:L)</f>
        <v>44711</v>
      </c>
    </row>
    <row r="10" spans="1:22" ht="15.75" customHeight="1" x14ac:dyDescent="0.35">
      <c r="A10" s="45" t="str">
        <f>'Crisis Indicator Data'!A8</f>
        <v>Conflict in Burkina Faso</v>
      </c>
      <c r="B10" s="45" t="str">
        <f>Lists!G8</f>
        <v>Conflict</v>
      </c>
      <c r="C10" s="45" t="str">
        <f>'Crisis Indicator Data'!C8</f>
        <v>BFA002</v>
      </c>
      <c r="D10" s="45" t="str">
        <f>'Crisis Indicator Data'!D8</f>
        <v>Burkina Faso</v>
      </c>
      <c r="E10" s="45" t="str">
        <f>'Crisis Indicator Data'!E8</f>
        <v>BFA</v>
      </c>
      <c r="F10" s="45" t="str">
        <f>'Crisis Indicator Data'!B8</f>
        <v>Conflict</v>
      </c>
      <c r="G10" s="241">
        <f t="shared" si="0"/>
        <v>3.9</v>
      </c>
      <c r="H10" s="44">
        <f t="shared" si="1"/>
        <v>4</v>
      </c>
      <c r="I10" s="117" t="str">
        <f t="shared" si="2"/>
        <v>High</v>
      </c>
      <c r="J10" s="242" t="str">
        <f>INDEX(Trends!$D$3:$D$404,MATCH(C10,Trends!$C$3:$C$404,0))</f>
        <v>Stable</v>
      </c>
      <c r="K10" s="110" t="str">
        <f>IF(Reliability!B8="x","x",(IF(ROUNDUP(Reliability!B8,0)=1,"Very High",IF(ROUNDUP(Reliability!B8,0)=2,"High",IF(ROUNDUP(Reliability!B8,0)=3,"Medium",IF(ROUNDUP(Reliability!B8,0)=4,"Low","Very Low"))))))</f>
        <v>High</v>
      </c>
      <c r="L10" s="243">
        <f t="shared" si="3"/>
        <v>4</v>
      </c>
      <c r="M10" s="244">
        <f>'Impact of the crisis'!N11</f>
        <v>2.5</v>
      </c>
      <c r="N10" s="244">
        <f>'Impact of the crisis'!AB11</f>
        <v>4.5</v>
      </c>
      <c r="O10" s="243">
        <f>'Conditions of people affected'!R11</f>
        <v>4.3</v>
      </c>
      <c r="P10" s="244">
        <f>'Conditions of people affected'!K11</f>
        <v>3.6</v>
      </c>
      <c r="Q10" s="244">
        <f>'Conditions of people affected'!Q11</f>
        <v>5</v>
      </c>
      <c r="R10" s="244">
        <f t="shared" si="4"/>
        <v>3.3</v>
      </c>
      <c r="S10" s="244">
        <f>'Complexity of the crisis'!X11</f>
        <v>3.1</v>
      </c>
      <c r="T10" s="244">
        <f>'Complexity of the crisis'!AN11</f>
        <v>3.5</v>
      </c>
      <c r="U10" s="125" t="str">
        <f>VLOOKUP(C10,Lists!$C$3:$E$160,3,FALSE)</f>
        <v>Africa</v>
      </c>
      <c r="V10" s="126">
        <f t="array" ref="V10">LOOKUP(2,1/(Log!B:B=C10),Log!L:L)</f>
        <v>44620</v>
      </c>
    </row>
    <row r="11" spans="1:22" ht="15.75" customHeight="1" x14ac:dyDescent="0.35">
      <c r="A11" s="45" t="str">
        <f>'Crisis Indicator Data'!A9</f>
        <v>Rohingya refugee crisis</v>
      </c>
      <c r="B11" s="45" t="str">
        <f>Lists!G9</f>
        <v>Rohingya Refugees</v>
      </c>
      <c r="C11" s="45" t="str">
        <f>'Crisis Indicator Data'!C9</f>
        <v>BGD002</v>
      </c>
      <c r="D11" s="45" t="str">
        <f>'Crisis Indicator Data'!D9</f>
        <v>Bangladesh</v>
      </c>
      <c r="E11" s="45" t="str">
        <f>'Crisis Indicator Data'!E9</f>
        <v>BGD</v>
      </c>
      <c r="F11" s="45" t="str">
        <f>'Crisis Indicator Data'!B9</f>
        <v>International displacement</v>
      </c>
      <c r="G11" s="241">
        <f t="shared" si="0"/>
        <v>3</v>
      </c>
      <c r="H11" s="44">
        <f t="shared" si="1"/>
        <v>3</v>
      </c>
      <c r="I11" s="117" t="str">
        <f t="shared" si="2"/>
        <v>Medium</v>
      </c>
      <c r="J11" s="242" t="str">
        <f>INDEX(Trends!$D$3:$D$404,MATCH(C11,Trends!$C$3:$C$404,0))</f>
        <v>Decreasing</v>
      </c>
      <c r="K11" s="110" t="str">
        <f>IF(Reliability!B9="x","x",(IF(ROUNDUP(Reliability!B9,0)=1,"Very High",IF(ROUNDUP(Reliability!B9,0)=2,"High",IF(ROUNDUP(Reliability!B9,0)=3,"Medium",IF(ROUNDUP(Reliability!B9,0)=4,"Low","Very Low"))))))</f>
        <v>High</v>
      </c>
      <c r="L11" s="243">
        <f t="shared" si="3"/>
        <v>2.8</v>
      </c>
      <c r="M11" s="244">
        <f>'Impact of the crisis'!N12</f>
        <v>0.2</v>
      </c>
      <c r="N11" s="244">
        <f>'Impact of the crisis'!AB12</f>
        <v>3.6</v>
      </c>
      <c r="O11" s="243">
        <f>'Conditions of people affected'!R12</f>
        <v>3.3</v>
      </c>
      <c r="P11" s="244">
        <f>'Conditions of people affected'!K12</f>
        <v>3.6</v>
      </c>
      <c r="Q11" s="244">
        <f>'Conditions of people affected'!Q12</f>
        <v>3</v>
      </c>
      <c r="R11" s="244">
        <f t="shared" si="4"/>
        <v>2.7</v>
      </c>
      <c r="S11" s="244">
        <f>'Complexity of the crisis'!X12</f>
        <v>2.4</v>
      </c>
      <c r="T11" s="244">
        <f>'Complexity of the crisis'!AN12</f>
        <v>3</v>
      </c>
      <c r="U11" s="125" t="str">
        <f>VLOOKUP(C11,Lists!$C$3:$E$160,3,FALSE)</f>
        <v>Asia</v>
      </c>
      <c r="V11" s="126">
        <f t="array" ref="V11">LOOKUP(2,1/(Log!B:B=C11),Log!L:L)</f>
        <v>44712</v>
      </c>
    </row>
    <row r="12" spans="1:22" ht="15.75" customHeight="1" x14ac:dyDescent="0.35">
      <c r="A12" s="45" t="str">
        <f>'Crisis Indicator Data'!A10</f>
        <v>Country level Brazil</v>
      </c>
      <c r="B12" s="45" t="str">
        <f>Lists!G10</f>
        <v>Country level</v>
      </c>
      <c r="C12" s="45" t="str">
        <f>'Crisis Indicator Data'!C10</f>
        <v>BRA001</v>
      </c>
      <c r="D12" s="45" t="str">
        <f>'Crisis Indicator Data'!D10</f>
        <v>Brazil</v>
      </c>
      <c r="E12" s="45" t="str">
        <f>'Crisis Indicator Data'!E10</f>
        <v>BRA</v>
      </c>
      <c r="F12" s="45" t="str">
        <f>'Crisis Indicator Data'!B10</f>
        <v>Multiple crises country</v>
      </c>
      <c r="G12" s="241">
        <f t="shared" si="0"/>
        <v>2.1</v>
      </c>
      <c r="H12" s="44">
        <f t="shared" si="1"/>
        <v>3</v>
      </c>
      <c r="I12" s="117" t="str">
        <f t="shared" si="2"/>
        <v>Medium</v>
      </c>
      <c r="J12" s="242" t="str">
        <f>INDEX(Trends!$D$3:$D$404,MATCH(C12,Trends!$C$3:$C$404,0))</f>
        <v>Decreasing</v>
      </c>
      <c r="K12" s="110" t="str">
        <f>IF(Reliability!B10="x","x",(IF(ROUNDUP(Reliability!B10,0)=1,"Very High",IF(ROUNDUP(Reliability!B10,0)=2,"High",IF(ROUNDUP(Reliability!B10,0)=3,"Medium",IF(ROUNDUP(Reliability!B10,0)=4,"Low","Very Low"))))))</f>
        <v>High</v>
      </c>
      <c r="L12" s="243">
        <f t="shared" si="3"/>
        <v>2.4</v>
      </c>
      <c r="M12" s="244">
        <f>'Impact of the crisis'!N13</f>
        <v>3</v>
      </c>
      <c r="N12" s="244">
        <f>'Impact of the crisis'!AB13</f>
        <v>2.1</v>
      </c>
      <c r="O12" s="243">
        <f>'Conditions of people affected'!R13</f>
        <v>1.9</v>
      </c>
      <c r="P12" s="244">
        <f>'Conditions of people affected'!K13</f>
        <v>2.8</v>
      </c>
      <c r="Q12" s="244">
        <f>'Conditions of people affected'!Q13</f>
        <v>1</v>
      </c>
      <c r="R12" s="244">
        <f t="shared" si="4"/>
        <v>2.2999999999999998</v>
      </c>
      <c r="S12" s="244">
        <f>'Complexity of the crisis'!X13</f>
        <v>2.6</v>
      </c>
      <c r="T12" s="244">
        <f>'Complexity of the crisis'!AN13</f>
        <v>2</v>
      </c>
      <c r="U12" s="125" t="str">
        <f>VLOOKUP(C12,Lists!$C$3:$E$160,3,FALSE)</f>
        <v>Americas</v>
      </c>
      <c r="V12" s="126">
        <f t="array" ref="V12">LOOKUP(2,1/(Log!B:B=C12),Log!L:L)</f>
        <v>44614</v>
      </c>
    </row>
    <row r="13" spans="1:22" ht="15.75" customHeight="1" x14ac:dyDescent="0.35">
      <c r="A13" s="45" t="str">
        <f>'Crisis Indicator Data'!A11</f>
        <v>Venezuela displacement in Brazil</v>
      </c>
      <c r="B13" s="45" t="str">
        <f>Lists!G11</f>
        <v>Venezuelan refugees</v>
      </c>
      <c r="C13" s="45" t="str">
        <f>'Crisis Indicator Data'!C11</f>
        <v>BRA002</v>
      </c>
      <c r="D13" s="45" t="str">
        <f>'Crisis Indicator Data'!D11</f>
        <v>Brazil</v>
      </c>
      <c r="E13" s="45" t="str">
        <f>'Crisis Indicator Data'!E11</f>
        <v>BRA</v>
      </c>
      <c r="F13" s="45" t="str">
        <f>'Crisis Indicator Data'!B11</f>
        <v>International displacement</v>
      </c>
      <c r="G13" s="241">
        <f t="shared" si="0"/>
        <v>2.4</v>
      </c>
      <c r="H13" s="44">
        <f t="shared" si="1"/>
        <v>3</v>
      </c>
      <c r="I13" s="117" t="str">
        <f t="shared" si="2"/>
        <v>Medium</v>
      </c>
      <c r="J13" s="242" t="str">
        <f>INDEX(Trends!$D$3:$D$404,MATCH(C13,Trends!$C$3:$C$404,0))</f>
        <v>Decreasing</v>
      </c>
      <c r="K13" s="110" t="str">
        <f>IF(Reliability!B11="x","x",(IF(ROUNDUP(Reliability!B11,0)=1,"Very High",IF(ROUNDUP(Reliability!B11,0)=2,"High",IF(ROUNDUP(Reliability!B11,0)=3,"Medium",IF(ROUNDUP(Reliability!B11,0)=4,"Low","Very Low"))))))</f>
        <v>Medium</v>
      </c>
      <c r="L13" s="243">
        <f t="shared" si="3"/>
        <v>2.2000000000000002</v>
      </c>
      <c r="M13" s="244">
        <f>'Impact of the crisis'!N14</f>
        <v>1.1000000000000001</v>
      </c>
      <c r="N13" s="244">
        <f>'Impact of the crisis'!AB14</f>
        <v>2.6</v>
      </c>
      <c r="O13" s="243">
        <f>'Conditions of people affected'!R14</f>
        <v>2.75</v>
      </c>
      <c r="P13" s="244">
        <f>'Conditions of people affected'!K14</f>
        <v>2.5</v>
      </c>
      <c r="Q13" s="244">
        <f>'Conditions of people affected'!Q14</f>
        <v>3</v>
      </c>
      <c r="R13" s="244">
        <f t="shared" si="4"/>
        <v>2.1</v>
      </c>
      <c r="S13" s="244">
        <f>'Complexity of the crisis'!X14</f>
        <v>2.6</v>
      </c>
      <c r="T13" s="244">
        <f>'Complexity of the crisis'!AN14</f>
        <v>1.5</v>
      </c>
      <c r="U13" s="125" t="str">
        <f>VLOOKUP(C13,Lists!$C$3:$E$160,3,FALSE)</f>
        <v>Americas</v>
      </c>
      <c r="V13" s="126">
        <f t="array" ref="V13">LOOKUP(2,1/(Log!B:B=C13),Log!L:L)</f>
        <v>44615</v>
      </c>
    </row>
    <row r="14" spans="1:22" ht="15.75" customHeight="1" x14ac:dyDescent="0.35">
      <c r="A14" s="45" t="str">
        <f>'Crisis Indicator Data'!A12</f>
        <v>Floods in rainy season 2022</v>
      </c>
      <c r="B14" s="45" t="str">
        <f>Lists!G12</f>
        <v>Floods</v>
      </c>
      <c r="C14" s="45" t="str">
        <f>'Crisis Indicator Data'!C12</f>
        <v>BRA003</v>
      </c>
      <c r="D14" s="45" t="str">
        <f>'Crisis Indicator Data'!D12</f>
        <v>Brazil</v>
      </c>
      <c r="E14" s="45" t="str">
        <f>'Crisis Indicator Data'!E12</f>
        <v>BRA</v>
      </c>
      <c r="F14" s="45" t="str">
        <f>'Crisis Indicator Data'!B12</f>
        <v>Flood</v>
      </c>
      <c r="G14" s="241">
        <f t="shared" si="0"/>
        <v>2</v>
      </c>
      <c r="H14" s="44">
        <f t="shared" si="1"/>
        <v>2</v>
      </c>
      <c r="I14" s="117" t="str">
        <f t="shared" si="2"/>
        <v>Low</v>
      </c>
      <c r="J14" s="242" t="str">
        <f>INDEX(Trends!$D$3:$D$404,MATCH(C14,Trends!$C$3:$C$404,0))</f>
        <v>Stable</v>
      </c>
      <c r="K14" s="110" t="str">
        <f>IF(Reliability!B12="x","x",(IF(ROUNDUP(Reliability!B12,0)=1,"Very High",IF(ROUNDUP(Reliability!B12,0)=2,"High",IF(ROUNDUP(Reliability!B12,0)=3,"Medium",IF(ROUNDUP(Reliability!B12,0)=4,"Low","Very Low"))))))</f>
        <v>High</v>
      </c>
      <c r="L14" s="243">
        <f t="shared" si="3"/>
        <v>2.8</v>
      </c>
      <c r="M14" s="244">
        <f>'Impact of the crisis'!N15</f>
        <v>3</v>
      </c>
      <c r="N14" s="244">
        <f>'Impact of the crisis'!AB15</f>
        <v>2.7</v>
      </c>
      <c r="O14" s="243">
        <f>'Conditions of people affected'!R15</f>
        <v>1.35</v>
      </c>
      <c r="P14" s="244">
        <f>'Conditions of people affected'!K15</f>
        <v>1.7</v>
      </c>
      <c r="Q14" s="244">
        <f>'Conditions of people affected'!Q15</f>
        <v>1</v>
      </c>
      <c r="R14" s="244">
        <f t="shared" si="4"/>
        <v>2.2999999999999998</v>
      </c>
      <c r="S14" s="244">
        <f>'Complexity of the crisis'!X15</f>
        <v>2.6</v>
      </c>
      <c r="T14" s="244">
        <f>'Complexity of the crisis'!AN15</f>
        <v>2</v>
      </c>
      <c r="U14" s="125" t="str">
        <f>VLOOKUP(C14,Lists!$C$3:$E$160,3,FALSE)</f>
        <v>Americas</v>
      </c>
      <c r="V14" s="126">
        <f t="array" ref="V14">LOOKUP(2,1/(Log!B:B=C14),Log!L:L)</f>
        <v>44614</v>
      </c>
    </row>
    <row r="15" spans="1:22" ht="15.75" customHeight="1" x14ac:dyDescent="0.35">
      <c r="A15" s="45" t="str">
        <f>'Crisis Indicator Data'!A13</f>
        <v>Complex crisis in CAR</v>
      </c>
      <c r="B15" s="45" t="str">
        <f>Lists!G13</f>
        <v>Complex crisis</v>
      </c>
      <c r="C15" s="45" t="str">
        <f>'Crisis Indicator Data'!C13</f>
        <v>CAF001</v>
      </c>
      <c r="D15" s="45" t="str">
        <f>'Crisis Indicator Data'!D13</f>
        <v>CAR</v>
      </c>
      <c r="E15" s="45" t="str">
        <f>'Crisis Indicator Data'!E13</f>
        <v>CAF</v>
      </c>
      <c r="F15" s="45" t="str">
        <f>'Crisis Indicator Data'!B13</f>
        <v>Complex crisis</v>
      </c>
      <c r="G15" s="241">
        <f t="shared" si="0"/>
        <v>4.3</v>
      </c>
      <c r="H15" s="44">
        <f t="shared" si="1"/>
        <v>5</v>
      </c>
      <c r="I15" s="117" t="str">
        <f t="shared" si="2"/>
        <v>Very High</v>
      </c>
      <c r="J15" s="242" t="str">
        <f>INDEX(Trends!$D$3:$D$404,MATCH(C15,Trends!$C$3:$C$404,0))</f>
        <v>Stable</v>
      </c>
      <c r="K15" s="110" t="str">
        <f>IF(Reliability!B13="x","x",(IF(ROUNDUP(Reliability!B13,0)=1,"Very High",IF(ROUNDUP(Reliability!B13,0)=2,"High",IF(ROUNDUP(Reliability!B13,0)=3,"Medium",IF(ROUNDUP(Reliability!B13,0)=4,"Low","Very Low"))))))</f>
        <v>Medium</v>
      </c>
      <c r="L15" s="243">
        <f t="shared" si="3"/>
        <v>4.5</v>
      </c>
      <c r="M15" s="244">
        <f>'Impact of the crisis'!N16</f>
        <v>4.3</v>
      </c>
      <c r="N15" s="244">
        <f>'Impact of the crisis'!AB16</f>
        <v>4.5999999999999996</v>
      </c>
      <c r="O15" s="243">
        <f>'Conditions of people affected'!R16</f>
        <v>4.0999999999999996</v>
      </c>
      <c r="P15" s="244">
        <f>'Conditions of people affected'!K16</f>
        <v>4.2</v>
      </c>
      <c r="Q15" s="244">
        <f>'Conditions of people affected'!Q16</f>
        <v>4</v>
      </c>
      <c r="R15" s="244">
        <f t="shared" si="4"/>
        <v>4.3</v>
      </c>
      <c r="S15" s="244">
        <f>'Complexity of the crisis'!X16</f>
        <v>4.0999999999999996</v>
      </c>
      <c r="T15" s="244">
        <f>'Complexity of the crisis'!AN16</f>
        <v>4.5</v>
      </c>
      <c r="U15" s="125" t="str">
        <f>VLOOKUP(C15,Lists!$C$3:$E$160,3,FALSE)</f>
        <v>Africa</v>
      </c>
      <c r="V15" s="126">
        <f t="array" ref="V15">LOOKUP(2,1/(Log!B:B=C15),Log!L:L)</f>
        <v>44712</v>
      </c>
    </row>
    <row r="16" spans="1:22" ht="15.75" customHeight="1" x14ac:dyDescent="0.35">
      <c r="A16" s="45" t="str">
        <f>'Crisis Indicator Data'!A14</f>
        <v>Venezuela displacement in Chile</v>
      </c>
      <c r="B16" s="45" t="str">
        <f>Lists!G14</f>
        <v>Venezuelan refugees</v>
      </c>
      <c r="C16" s="45" t="str">
        <f>'Crisis Indicator Data'!C14</f>
        <v>CHL002</v>
      </c>
      <c r="D16" s="45" t="str">
        <f>'Crisis Indicator Data'!D14</f>
        <v>Chile</v>
      </c>
      <c r="E16" s="45" t="str">
        <f>'Crisis Indicator Data'!E14</f>
        <v>CHL</v>
      </c>
      <c r="F16" s="45" t="str">
        <f>'Crisis Indicator Data'!B14</f>
        <v>International displacement</v>
      </c>
      <c r="G16" s="241">
        <f t="shared" si="0"/>
        <v>2.1</v>
      </c>
      <c r="H16" s="44">
        <f t="shared" si="1"/>
        <v>3</v>
      </c>
      <c r="I16" s="117" t="str">
        <f t="shared" si="2"/>
        <v>Medium</v>
      </c>
      <c r="J16" s="242" t="str">
        <f>INDEX(Trends!$D$3:$D$404,MATCH(C16,Trends!$C$3:$C$404,0))</f>
        <v>Stable</v>
      </c>
      <c r="K16" s="110" t="str">
        <f>IF(Reliability!B14="x","x",(IF(ROUNDUP(Reliability!B14,0)=1,"Very High",IF(ROUNDUP(Reliability!B14,0)=2,"High",IF(ROUNDUP(Reliability!B14,0)=3,"Medium",IF(ROUNDUP(Reliability!B14,0)=4,"Low","Very Low"))))))</f>
        <v>High</v>
      </c>
      <c r="L16" s="243">
        <f t="shared" si="3"/>
        <v>2.4</v>
      </c>
      <c r="M16" s="244">
        <f>'Impact of the crisis'!N17</f>
        <v>2.4</v>
      </c>
      <c r="N16" s="244">
        <f>'Impact of the crisis'!AB17</f>
        <v>2.4</v>
      </c>
      <c r="O16" s="243">
        <f>'Conditions of people affected'!R17</f>
        <v>2.4</v>
      </c>
      <c r="P16" s="244">
        <f>'Conditions of people affected'!K17</f>
        <v>2.8</v>
      </c>
      <c r="Q16" s="244">
        <f>'Conditions of people affected'!Q17</f>
        <v>2</v>
      </c>
      <c r="R16" s="244">
        <f t="shared" si="4"/>
        <v>1.5</v>
      </c>
      <c r="S16" s="244">
        <f>'Complexity of the crisis'!X17</f>
        <v>1.5</v>
      </c>
      <c r="T16" s="244">
        <f>'Complexity of the crisis'!AN17</f>
        <v>1.5</v>
      </c>
      <c r="U16" s="125" t="str">
        <f>VLOOKUP(C16,Lists!$C$3:$E$160,3,FALSE)</f>
        <v>Americas</v>
      </c>
      <c r="V16" s="126">
        <f t="array" ref="V16">LOOKUP(2,1/(Log!B:B=C16),Log!L:L)</f>
        <v>44613</v>
      </c>
    </row>
    <row r="17" spans="1:22" ht="15.75" customHeight="1" x14ac:dyDescent="0.35">
      <c r="A17" s="45" t="str">
        <f>'Crisis Indicator Data'!A15</f>
        <v>Multiple crises in Cameroon</v>
      </c>
      <c r="B17" s="45" t="str">
        <f>Lists!G15</f>
        <v>Country level</v>
      </c>
      <c r="C17" s="45" t="str">
        <f>'Crisis Indicator Data'!C15</f>
        <v>CMR001</v>
      </c>
      <c r="D17" s="45" t="str">
        <f>'Crisis Indicator Data'!D15</f>
        <v>Cameroon</v>
      </c>
      <c r="E17" s="45" t="str">
        <f>'Crisis Indicator Data'!E15</f>
        <v>CMR</v>
      </c>
      <c r="F17" s="45" t="str">
        <f>'Crisis Indicator Data'!B15</f>
        <v>Multiple crises country</v>
      </c>
      <c r="G17" s="241">
        <f t="shared" si="0"/>
        <v>4.2</v>
      </c>
      <c r="H17" s="44">
        <f t="shared" si="1"/>
        <v>5</v>
      </c>
      <c r="I17" s="117" t="str">
        <f t="shared" si="2"/>
        <v>Very High</v>
      </c>
      <c r="J17" s="242" t="str">
        <f>INDEX(Trends!$D$3:$D$404,MATCH(C17,Trends!$C$3:$C$404,0))</f>
        <v>Stable</v>
      </c>
      <c r="K17" s="110" t="str">
        <f>IF(Reliability!B15="x","x",(IF(ROUNDUP(Reliability!B15,0)=1,"Very High",IF(ROUNDUP(Reliability!B15,0)=2,"High",IF(ROUNDUP(Reliability!B15,0)=3,"Medium",IF(ROUNDUP(Reliability!B15,0)=4,"Low","Very Low"))))))</f>
        <v>High</v>
      </c>
      <c r="L17" s="243">
        <f t="shared" si="3"/>
        <v>4.0999999999999996</v>
      </c>
      <c r="M17" s="244">
        <f>'Impact of the crisis'!N18</f>
        <v>4.7</v>
      </c>
      <c r="N17" s="244">
        <f>'Impact of the crisis'!AB18</f>
        <v>3.7</v>
      </c>
      <c r="O17" s="243">
        <f>'Conditions of people affected'!R18</f>
        <v>4.1500000000000004</v>
      </c>
      <c r="P17" s="244">
        <f>'Conditions of people affected'!K18</f>
        <v>4.3</v>
      </c>
      <c r="Q17" s="244">
        <f>'Conditions of people affected'!Q18</f>
        <v>4</v>
      </c>
      <c r="R17" s="244">
        <f t="shared" si="4"/>
        <v>4.5</v>
      </c>
      <c r="S17" s="244">
        <f>'Complexity of the crisis'!X18</f>
        <v>3.7</v>
      </c>
      <c r="T17" s="244">
        <f>'Complexity of the crisis'!AN18</f>
        <v>5</v>
      </c>
      <c r="U17" s="125" t="str">
        <f>VLOOKUP(C17,Lists!$C$3:$E$160,3,FALSE)</f>
        <v>Africa</v>
      </c>
      <c r="V17" s="126">
        <f t="array" ref="V17">LOOKUP(2,1/(Log!B:B=C17),Log!L:L)</f>
        <v>44522</v>
      </c>
    </row>
    <row r="18" spans="1:22" ht="15.75" customHeight="1" x14ac:dyDescent="0.35">
      <c r="A18" s="45" t="str">
        <f>'Crisis Indicator Data'!A16</f>
        <v>Boko Haram in Cameroon</v>
      </c>
      <c r="B18" s="45" t="str">
        <f>Lists!G16</f>
        <v>Boko Haram</v>
      </c>
      <c r="C18" s="45" t="str">
        <f>'Crisis Indicator Data'!C16</f>
        <v>CMR002</v>
      </c>
      <c r="D18" s="45" t="str">
        <f>'Crisis Indicator Data'!D16</f>
        <v>Cameroon</v>
      </c>
      <c r="E18" s="45" t="str">
        <f>'Crisis Indicator Data'!E16</f>
        <v>CMR</v>
      </c>
      <c r="F18" s="45" t="str">
        <f>'Crisis Indicator Data'!B16</f>
        <v>Conflict</v>
      </c>
      <c r="G18" s="241">
        <f t="shared" si="0"/>
        <v>3.6</v>
      </c>
      <c r="H18" s="44">
        <f t="shared" si="1"/>
        <v>4</v>
      </c>
      <c r="I18" s="117" t="str">
        <f t="shared" si="2"/>
        <v>High</v>
      </c>
      <c r="J18" s="242" t="str">
        <f>INDEX(Trends!$D$3:$D$404,MATCH(C18,Trends!$C$3:$C$404,0))</f>
        <v>Stable</v>
      </c>
      <c r="K18" s="110" t="str">
        <f>IF(Reliability!B16="x","x",(IF(ROUNDUP(Reliability!B16,0)=1,"Very High",IF(ROUNDUP(Reliability!B16,0)=2,"High",IF(ROUNDUP(Reliability!B16,0)=3,"Medium",IF(ROUNDUP(Reliability!B16,0)=4,"Low","Very Low"))))))</f>
        <v>High</v>
      </c>
      <c r="L18" s="243">
        <f t="shared" si="3"/>
        <v>2.9</v>
      </c>
      <c r="M18" s="244">
        <f>'Impact of the crisis'!N19</f>
        <v>1.3</v>
      </c>
      <c r="N18" s="244">
        <f>'Impact of the crisis'!AB19</f>
        <v>3.5</v>
      </c>
      <c r="O18" s="243">
        <f>'Conditions of people affected'!R19</f>
        <v>3.75</v>
      </c>
      <c r="P18" s="244">
        <f>'Conditions of people affected'!K19</f>
        <v>3.5</v>
      </c>
      <c r="Q18" s="244">
        <f>'Conditions of people affected'!Q19</f>
        <v>4</v>
      </c>
      <c r="R18" s="244">
        <f t="shared" si="4"/>
        <v>3.9</v>
      </c>
      <c r="S18" s="244">
        <f>'Complexity of the crisis'!X19</f>
        <v>3.7</v>
      </c>
      <c r="T18" s="244">
        <f>'Complexity of the crisis'!AN19</f>
        <v>4</v>
      </c>
      <c r="U18" s="125" t="str">
        <f>VLOOKUP(C18,Lists!$C$3:$E$160,3,FALSE)</f>
        <v>Africa</v>
      </c>
      <c r="V18" s="126">
        <f t="array" ref="V18">LOOKUP(2,1/(Log!B:B=C18),Log!L:L)</f>
        <v>44522</v>
      </c>
    </row>
    <row r="19" spans="1:22" ht="15.75" customHeight="1" x14ac:dyDescent="0.35">
      <c r="A19" s="45" t="str">
        <f>'Crisis Indicator Data'!A17</f>
        <v>Anglophone Crisis in Cameroon</v>
      </c>
      <c r="B19" s="45" t="str">
        <f>Lists!G17</f>
        <v>Anglophone crisis</v>
      </c>
      <c r="C19" s="45" t="str">
        <f>'Crisis Indicator Data'!C17</f>
        <v>CMR003</v>
      </c>
      <c r="D19" s="45" t="str">
        <f>'Crisis Indicator Data'!D17</f>
        <v>Cameroon</v>
      </c>
      <c r="E19" s="45" t="str">
        <f>'Crisis Indicator Data'!E17</f>
        <v>CMR</v>
      </c>
      <c r="F19" s="45" t="str">
        <f>'Crisis Indicator Data'!B17</f>
        <v>Conflict</v>
      </c>
      <c r="G19" s="241">
        <f t="shared" si="0"/>
        <v>3.8</v>
      </c>
      <c r="H19" s="44">
        <f t="shared" si="1"/>
        <v>4</v>
      </c>
      <c r="I19" s="117" t="str">
        <f t="shared" si="2"/>
        <v>High</v>
      </c>
      <c r="J19" s="242" t="str">
        <f>INDEX(Trends!$D$3:$D$404,MATCH(C19,Trends!$C$3:$C$404,0))</f>
        <v>Increasing</v>
      </c>
      <c r="K19" s="110" t="str">
        <f>IF(Reliability!B17="x","x",(IF(ROUNDUP(Reliability!B17,0)=1,"Very High",IF(ROUNDUP(Reliability!B17,0)=2,"High",IF(ROUNDUP(Reliability!B17,0)=3,"Medium",IF(ROUNDUP(Reliability!B17,0)=4,"Low","Very Low"))))))</f>
        <v>High</v>
      </c>
      <c r="L19" s="243">
        <f t="shared" si="3"/>
        <v>3.1</v>
      </c>
      <c r="M19" s="244">
        <f>'Impact of the crisis'!N20</f>
        <v>2.2999999999999998</v>
      </c>
      <c r="N19" s="244">
        <f>'Impact of the crisis'!AB20</f>
        <v>3.5</v>
      </c>
      <c r="O19" s="243">
        <f>'Conditions of people affected'!R20</f>
        <v>3.85</v>
      </c>
      <c r="P19" s="244">
        <f>'Conditions of people affected'!K20</f>
        <v>3.7</v>
      </c>
      <c r="Q19" s="244">
        <f>'Conditions of people affected'!Q20</f>
        <v>4</v>
      </c>
      <c r="R19" s="244">
        <f t="shared" si="4"/>
        <v>4.0999999999999996</v>
      </c>
      <c r="S19" s="244">
        <f>'Complexity of the crisis'!X20</f>
        <v>3.7</v>
      </c>
      <c r="T19" s="244">
        <f>'Complexity of the crisis'!AN20</f>
        <v>4.5</v>
      </c>
      <c r="U19" s="125" t="str">
        <f>VLOOKUP(C19,Lists!$C$3:$E$160,3,FALSE)</f>
        <v>Africa</v>
      </c>
      <c r="V19" s="126">
        <f t="array" ref="V19">LOOKUP(2,1/(Log!B:B=C19),Log!L:L)</f>
        <v>44641</v>
      </c>
    </row>
    <row r="20" spans="1:22" ht="15.75" customHeight="1" x14ac:dyDescent="0.35">
      <c r="A20" s="45" t="str">
        <f>'Crisis Indicator Data'!A18</f>
        <v>CAR refugees in Cameroon</v>
      </c>
      <c r="B20" s="45" t="str">
        <f>Lists!G18</f>
        <v>CAR refugees</v>
      </c>
      <c r="C20" s="45" t="str">
        <f>'Crisis Indicator Data'!C18</f>
        <v>CMR004</v>
      </c>
      <c r="D20" s="45" t="str">
        <f>'Crisis Indicator Data'!D18</f>
        <v>Cameroon</v>
      </c>
      <c r="E20" s="45" t="str">
        <f>'Crisis Indicator Data'!E18</f>
        <v>CMR</v>
      </c>
      <c r="F20" s="45" t="str">
        <f>'Crisis Indicator Data'!B18</f>
        <v>International displacement</v>
      </c>
      <c r="G20" s="241">
        <f t="shared" si="0"/>
        <v>3.1</v>
      </c>
      <c r="H20" s="44">
        <f t="shared" si="1"/>
        <v>4</v>
      </c>
      <c r="I20" s="117" t="str">
        <f t="shared" si="2"/>
        <v>High</v>
      </c>
      <c r="J20" s="242" t="str">
        <f>INDEX(Trends!$D$3:$D$404,MATCH(C20,Trends!$C$3:$C$404,0))</f>
        <v>Increasing</v>
      </c>
      <c r="K20" s="110" t="str">
        <f>IF(Reliability!B18="x","x",(IF(ROUNDUP(Reliability!B18,0)=1,"Very High",IF(ROUNDUP(Reliability!B18,0)=2,"High",IF(ROUNDUP(Reliability!B18,0)=3,"Medium",IF(ROUNDUP(Reliability!B18,0)=4,"Low","Very Low"))))))</f>
        <v>High</v>
      </c>
      <c r="L20" s="243">
        <f t="shared" si="3"/>
        <v>3</v>
      </c>
      <c r="M20" s="244">
        <f>'Impact of the crisis'!N21</f>
        <v>2.4</v>
      </c>
      <c r="N20" s="244">
        <f>'Impact of the crisis'!AB21</f>
        <v>3.2</v>
      </c>
      <c r="O20" s="243">
        <f>'Conditions of people affected'!R21</f>
        <v>3</v>
      </c>
      <c r="P20" s="244">
        <f>'Conditions of people affected'!K21</f>
        <v>3</v>
      </c>
      <c r="Q20" s="244">
        <f>'Conditions of people affected'!Q21</f>
        <v>3</v>
      </c>
      <c r="R20" s="244">
        <f t="shared" si="4"/>
        <v>3.2</v>
      </c>
      <c r="S20" s="244">
        <f>'Complexity of the crisis'!X21</f>
        <v>3.7</v>
      </c>
      <c r="T20" s="244">
        <f>'Complexity of the crisis'!AN21</f>
        <v>2.5</v>
      </c>
      <c r="U20" s="125" t="str">
        <f>VLOOKUP(C20,Lists!$C$3:$E$160,3,FALSE)</f>
        <v>Africa</v>
      </c>
      <c r="V20" s="126">
        <f t="array" ref="V20">LOOKUP(2,1/(Log!B:B=C20),Log!L:L)</f>
        <v>44641</v>
      </c>
    </row>
    <row r="21" spans="1:22" ht="15.75" customHeight="1" x14ac:dyDescent="0.35">
      <c r="A21" s="45" t="str">
        <f>'Crisis Indicator Data'!A19</f>
        <v>Complex crisis in DRC</v>
      </c>
      <c r="B21" s="45" t="str">
        <f>Lists!G19</f>
        <v>Complex crisis</v>
      </c>
      <c r="C21" s="45" t="str">
        <f>'Crisis Indicator Data'!C19</f>
        <v>COD001</v>
      </c>
      <c r="D21" s="45" t="str">
        <f>'Crisis Indicator Data'!D19</f>
        <v>DRC</v>
      </c>
      <c r="E21" s="45" t="str">
        <f>'Crisis Indicator Data'!E19</f>
        <v>COD</v>
      </c>
      <c r="F21" s="45" t="str">
        <f>'Crisis Indicator Data'!B19</f>
        <v>Complex crisis</v>
      </c>
      <c r="G21" s="241">
        <f t="shared" si="0"/>
        <v>4.5</v>
      </c>
      <c r="H21" s="44">
        <f t="shared" si="1"/>
        <v>5</v>
      </c>
      <c r="I21" s="117" t="str">
        <f t="shared" si="2"/>
        <v>Very High</v>
      </c>
      <c r="J21" s="242" t="str">
        <f>INDEX(Trends!$D$3:$D$404,MATCH(C21,Trends!$C$3:$C$404,0))</f>
        <v>Stable</v>
      </c>
      <c r="K21" s="110" t="str">
        <f>IF(Reliability!B19="x","x",(IF(ROUNDUP(Reliability!B19,0)=1,"Very High",IF(ROUNDUP(Reliability!B19,0)=2,"High",IF(ROUNDUP(Reliability!B19,0)=3,"Medium",IF(ROUNDUP(Reliability!B19,0)=4,"Low","Very Low"))))))</f>
        <v>High</v>
      </c>
      <c r="L21" s="243">
        <f t="shared" si="3"/>
        <v>4.7</v>
      </c>
      <c r="M21" s="244">
        <f>'Impact of the crisis'!N22</f>
        <v>4.3</v>
      </c>
      <c r="N21" s="244">
        <f>'Impact of the crisis'!AB22</f>
        <v>4.9000000000000004</v>
      </c>
      <c r="O21" s="243">
        <f>'Conditions of people affected'!R22</f>
        <v>4.5</v>
      </c>
      <c r="P21" s="244">
        <f>'Conditions of people affected'!K22</f>
        <v>5</v>
      </c>
      <c r="Q21" s="244">
        <f>'Conditions of people affected'!Q22</f>
        <v>4</v>
      </c>
      <c r="R21" s="244">
        <f t="shared" si="4"/>
        <v>4.4000000000000004</v>
      </c>
      <c r="S21" s="244">
        <f>'Complexity of the crisis'!X22</f>
        <v>4.3</v>
      </c>
      <c r="T21" s="244">
        <f>'Complexity of the crisis'!AN22</f>
        <v>4.5</v>
      </c>
      <c r="U21" s="125" t="str">
        <f>VLOOKUP(C21,Lists!$C$3:$E$160,3,FALSE)</f>
        <v>Africa</v>
      </c>
      <c r="V21" s="126">
        <f t="array" ref="V21">LOOKUP(2,1/(Log!B:B=C21),Log!L:L)</f>
        <v>44712</v>
      </c>
    </row>
    <row r="22" spans="1:22" ht="15.75" customHeight="1" x14ac:dyDescent="0.35">
      <c r="A22" s="45" t="str">
        <f>'Crisis Indicator Data'!A20</f>
        <v>Complex crisis in Congo</v>
      </c>
      <c r="B22" s="45" t="str">
        <f>Lists!G20</f>
        <v>Complex crisis</v>
      </c>
      <c r="C22" s="45" t="str">
        <f>'Crisis Indicator Data'!C20</f>
        <v>COG001</v>
      </c>
      <c r="D22" s="45" t="str">
        <f>'Crisis Indicator Data'!D20</f>
        <v>Congo</v>
      </c>
      <c r="E22" s="45" t="str">
        <f>'Crisis Indicator Data'!E20</f>
        <v>COG</v>
      </c>
      <c r="F22" s="45" t="str">
        <f>'Crisis Indicator Data'!B20</f>
        <v>Complex crisis</v>
      </c>
      <c r="G22" s="241">
        <f t="shared" si="0"/>
        <v>3.3</v>
      </c>
      <c r="H22" s="44">
        <f t="shared" si="1"/>
        <v>4</v>
      </c>
      <c r="I22" s="117" t="str">
        <f t="shared" si="2"/>
        <v>High</v>
      </c>
      <c r="J22" s="242" t="str">
        <f>INDEX(Trends!$D$3:$D$404,MATCH(C22,Trends!$C$3:$C$404,0))</f>
        <v>Stable</v>
      </c>
      <c r="K22" s="110" t="str">
        <f>IF(Reliability!B20="x","x",(IF(ROUNDUP(Reliability!B20,0)=1,"Very High",IF(ROUNDUP(Reliability!B20,0)=2,"High",IF(ROUNDUP(Reliability!B20,0)=3,"Medium",IF(ROUNDUP(Reliability!B20,0)=4,"Low","Very Low"))))))</f>
        <v>Low</v>
      </c>
      <c r="L22" s="243">
        <f t="shared" si="3"/>
        <v>3.6</v>
      </c>
      <c r="M22" s="244">
        <f>'Impact of the crisis'!N23</f>
        <v>4.2</v>
      </c>
      <c r="N22" s="244">
        <f>'Impact of the crisis'!AB23</f>
        <v>3.3</v>
      </c>
      <c r="O22" s="243">
        <f>'Conditions of people affected'!R23</f>
        <v>3.25</v>
      </c>
      <c r="P22" s="244">
        <f>'Conditions of people affected'!K23</f>
        <v>3.5</v>
      </c>
      <c r="Q22" s="244">
        <f>'Conditions of people affected'!Q23</f>
        <v>3</v>
      </c>
      <c r="R22" s="244">
        <f t="shared" si="4"/>
        <v>3.2</v>
      </c>
      <c r="S22" s="244">
        <f>'Complexity of the crisis'!X23</f>
        <v>2.8</v>
      </c>
      <c r="T22" s="244">
        <f>'Complexity of the crisis'!AN23</f>
        <v>3.5</v>
      </c>
      <c r="U22" s="125" t="str">
        <f>VLOOKUP(C22,Lists!$C$3:$E$160,3,FALSE)</f>
        <v>Africa</v>
      </c>
      <c r="V22" s="126">
        <f t="array" ref="V22">LOOKUP(2,1/(Log!B:B=C22),Log!L:L)</f>
        <v>44497</v>
      </c>
    </row>
    <row r="23" spans="1:22" ht="15.75" customHeight="1" x14ac:dyDescent="0.35">
      <c r="A23" s="45" t="str">
        <f>'Crisis Indicator Data'!A21</f>
        <v>Complex crisis in Colombia</v>
      </c>
      <c r="B23" s="45" t="str">
        <f>Lists!G21</f>
        <v>Complex crisis</v>
      </c>
      <c r="C23" s="45" t="str">
        <f>'Crisis Indicator Data'!C21</f>
        <v>COL001</v>
      </c>
      <c r="D23" s="45" t="str">
        <f>'Crisis Indicator Data'!D21</f>
        <v>Colombia</v>
      </c>
      <c r="E23" s="45" t="str">
        <f>'Crisis Indicator Data'!E21</f>
        <v>COL</v>
      </c>
      <c r="F23" s="45" t="str">
        <f>'Crisis Indicator Data'!B21</f>
        <v>Complex crisis</v>
      </c>
      <c r="G23" s="241">
        <f t="shared" si="0"/>
        <v>3.9</v>
      </c>
      <c r="H23" s="44">
        <f t="shared" si="1"/>
        <v>4</v>
      </c>
      <c r="I23" s="117" t="str">
        <f t="shared" si="2"/>
        <v>High</v>
      </c>
      <c r="J23" s="242" t="str">
        <f>INDEX(Trends!$D$3:$D$404,MATCH(C23,Trends!$C$3:$C$404,0))</f>
        <v>Decreasing</v>
      </c>
      <c r="K23" s="110" t="str">
        <f>IF(Reliability!B21="x","x",(IF(ROUNDUP(Reliability!B21,0)=1,"Very High",IF(ROUNDUP(Reliability!B21,0)=2,"High",IF(ROUNDUP(Reliability!B21,0)=3,"Medium",IF(ROUNDUP(Reliability!B21,0)=4,"Low","Very Low"))))))</f>
        <v>Very High</v>
      </c>
      <c r="L23" s="243">
        <f t="shared" si="3"/>
        <v>3.7</v>
      </c>
      <c r="M23" s="244">
        <f>'Impact of the crisis'!N24</f>
        <v>5</v>
      </c>
      <c r="N23" s="244">
        <f>'Impact of the crisis'!AB24</f>
        <v>2.7</v>
      </c>
      <c r="O23" s="243">
        <f>'Conditions of people affected'!R24</f>
        <v>4.4000000000000004</v>
      </c>
      <c r="P23" s="244">
        <f>'Conditions of people affected'!K24</f>
        <v>4.8</v>
      </c>
      <c r="Q23" s="244">
        <f>'Conditions of people affected'!Q24</f>
        <v>4</v>
      </c>
      <c r="R23" s="244">
        <f t="shared" si="4"/>
        <v>3.2</v>
      </c>
      <c r="S23" s="244">
        <f>'Complexity of the crisis'!X24</f>
        <v>2.9</v>
      </c>
      <c r="T23" s="244">
        <f>'Complexity of the crisis'!AN24</f>
        <v>3.5</v>
      </c>
      <c r="U23" s="125" t="str">
        <f>VLOOKUP(C23,Lists!$C$3:$E$160,3,FALSE)</f>
        <v>Americas</v>
      </c>
      <c r="V23" s="126">
        <f t="array" ref="V23">LOOKUP(2,1/(Log!B:B=C23),Log!L:L)</f>
        <v>44651</v>
      </c>
    </row>
    <row r="24" spans="1:22" ht="15.75" customHeight="1" x14ac:dyDescent="0.35">
      <c r="A24" s="45" t="str">
        <f>'Crisis Indicator Data'!A22</f>
        <v>Venezuela displacement in Colombia</v>
      </c>
      <c r="B24" s="45" t="str">
        <f>Lists!G22</f>
        <v xml:space="preserve">Venezuelan refugees </v>
      </c>
      <c r="C24" s="45" t="str">
        <f>'Crisis Indicator Data'!C22</f>
        <v>COL002</v>
      </c>
      <c r="D24" s="45" t="str">
        <f>'Crisis Indicator Data'!D22</f>
        <v>Colombia</v>
      </c>
      <c r="E24" s="45" t="str">
        <f>'Crisis Indicator Data'!E22</f>
        <v>COL</v>
      </c>
      <c r="F24" s="45" t="str">
        <f>'Crisis Indicator Data'!B22</f>
        <v>International displacement</v>
      </c>
      <c r="G24" s="241">
        <f t="shared" si="0"/>
        <v>3.5</v>
      </c>
      <c r="H24" s="44">
        <f t="shared" si="1"/>
        <v>4</v>
      </c>
      <c r="I24" s="117" t="str">
        <f t="shared" si="2"/>
        <v>High</v>
      </c>
      <c r="J24" s="242" t="str">
        <f>INDEX(Trends!$D$3:$D$404,MATCH(C24,Trends!$C$3:$C$404,0))</f>
        <v>Stable</v>
      </c>
      <c r="K24" s="110" t="str">
        <f>IF(Reliability!B22="x","x",(IF(ROUNDUP(Reliability!B22,0)=1,"Very High",IF(ROUNDUP(Reliability!B22,0)=2,"High",IF(ROUNDUP(Reliability!B22,0)=3,"Medium",IF(ROUNDUP(Reliability!B22,0)=4,"Low","Very Low"))))))</f>
        <v>High</v>
      </c>
      <c r="L24" s="243">
        <f t="shared" si="3"/>
        <v>3.3</v>
      </c>
      <c r="M24" s="244">
        <f>'Impact of the crisis'!N25</f>
        <v>2.7</v>
      </c>
      <c r="N24" s="244">
        <f>'Impact of the crisis'!AB25</f>
        <v>3.5</v>
      </c>
      <c r="O24" s="243">
        <f>'Conditions of people affected'!R25</f>
        <v>3.75</v>
      </c>
      <c r="P24" s="244">
        <f>'Conditions of people affected'!K25</f>
        <v>4.5</v>
      </c>
      <c r="Q24" s="244">
        <f>'Conditions of people affected'!Q25</f>
        <v>3</v>
      </c>
      <c r="R24" s="244">
        <f t="shared" si="4"/>
        <v>3.2</v>
      </c>
      <c r="S24" s="244">
        <f>'Complexity of the crisis'!X25</f>
        <v>2.9</v>
      </c>
      <c r="T24" s="244">
        <f>'Complexity of the crisis'!AN25</f>
        <v>3.5</v>
      </c>
      <c r="U24" s="125" t="str">
        <f>VLOOKUP(C24,Lists!$C$3:$E$160,3,FALSE)</f>
        <v>Americas</v>
      </c>
      <c r="V24" s="126">
        <f t="array" ref="V24">LOOKUP(2,1/(Log!B:B=C24),Log!L:L)</f>
        <v>44651</v>
      </c>
    </row>
    <row r="25" spans="1:22" ht="15.75" customHeight="1" x14ac:dyDescent="0.35">
      <c r="A25" s="45" t="str">
        <f>'Crisis Indicator Data'!A23</f>
        <v>Nicaraguan refugees in Costa Rica</v>
      </c>
      <c r="B25" s="45" t="str">
        <f>Lists!G23</f>
        <v>Nicaraguan refugees</v>
      </c>
      <c r="C25" s="45" t="str">
        <f>'Crisis Indicator Data'!C23</f>
        <v>CRI002</v>
      </c>
      <c r="D25" s="45" t="str">
        <f>'Crisis Indicator Data'!D23</f>
        <v>Costa Rica</v>
      </c>
      <c r="E25" s="45" t="str">
        <f>'Crisis Indicator Data'!E23</f>
        <v>CRI</v>
      </c>
      <c r="F25" s="45" t="str">
        <f>'Crisis Indicator Data'!B23</f>
        <v>International displacement</v>
      </c>
      <c r="G25" s="241">
        <f t="shared" si="0"/>
        <v>1.1000000000000001</v>
      </c>
      <c r="H25" s="44">
        <f t="shared" si="1"/>
        <v>2</v>
      </c>
      <c r="I25" s="117" t="str">
        <f t="shared" si="2"/>
        <v>Low</v>
      </c>
      <c r="J25" s="242" t="str">
        <f>INDEX(Trends!$D$3:$D$404,MATCH(C25,Trends!$C$3:$C$404,0))</f>
        <v>Stable</v>
      </c>
      <c r="K25" s="110" t="str">
        <f>IF(Reliability!B23="x","x",(IF(ROUNDUP(Reliability!B23,0)=1,"Very High",IF(ROUNDUP(Reliability!B23,0)=2,"High",IF(ROUNDUP(Reliability!B23,0)=3,"Medium",IF(ROUNDUP(Reliability!B23,0)=4,"Low","Very Low"))))))</f>
        <v>Medium</v>
      </c>
      <c r="L25" s="243">
        <f t="shared" si="3"/>
        <v>1.3</v>
      </c>
      <c r="M25" s="244">
        <f>'Impact of the crisis'!N26</f>
        <v>1</v>
      </c>
      <c r="N25" s="244">
        <f>'Impact of the crisis'!AB26</f>
        <v>1.5</v>
      </c>
      <c r="O25" s="243">
        <f>'Conditions of people affected'!R26</f>
        <v>1.05</v>
      </c>
      <c r="P25" s="244">
        <f>'Conditions of people affected'!K26</f>
        <v>1.1000000000000001</v>
      </c>
      <c r="Q25" s="244">
        <f>'Conditions of people affected'!Q26</f>
        <v>1</v>
      </c>
      <c r="R25" s="244">
        <f t="shared" si="4"/>
        <v>1</v>
      </c>
      <c r="S25" s="244">
        <f>'Complexity of the crisis'!X26</f>
        <v>0.9</v>
      </c>
      <c r="T25" s="244">
        <f>'Complexity of the crisis'!AN26</f>
        <v>1</v>
      </c>
      <c r="U25" s="125" t="str">
        <f>VLOOKUP(C25,Lists!$C$3:$E$160,3,FALSE)</f>
        <v>Americas</v>
      </c>
      <c r="V25" s="126">
        <f t="array" ref="V25">LOOKUP(2,1/(Log!B:B=C25),Log!L:L)</f>
        <v>44495</v>
      </c>
    </row>
    <row r="26" spans="1:22" ht="15.75" customHeight="1" x14ac:dyDescent="0.35">
      <c r="A26" s="45" t="str">
        <f>'Crisis Indicator Data'!A24</f>
        <v>Multiple crises in Djibouti</v>
      </c>
      <c r="B26" s="45" t="str">
        <f>Lists!G24</f>
        <v>Country level</v>
      </c>
      <c r="C26" s="45" t="str">
        <f>'Crisis Indicator Data'!C24</f>
        <v>DJI001</v>
      </c>
      <c r="D26" s="45" t="str">
        <f>'Crisis Indicator Data'!D24</f>
        <v>Djibouti</v>
      </c>
      <c r="E26" s="45" t="str">
        <f>'Crisis Indicator Data'!E24</f>
        <v>DJI</v>
      </c>
      <c r="F26" s="45" t="str">
        <f>'Crisis Indicator Data'!B24</f>
        <v>Multiple crises country</v>
      </c>
      <c r="G26" s="241">
        <f t="shared" si="0"/>
        <v>2.6</v>
      </c>
      <c r="H26" s="44">
        <f t="shared" si="1"/>
        <v>3</v>
      </c>
      <c r="I26" s="117" t="str">
        <f t="shared" si="2"/>
        <v>Medium</v>
      </c>
      <c r="J26" s="242" t="str">
        <f>INDEX(Trends!$D$3:$D$404,MATCH(C26,Trends!$C$3:$C$404,0))</f>
        <v>Stable</v>
      </c>
      <c r="K26" s="110" t="str">
        <f>IF(Reliability!B24="x","x",(IF(ROUNDUP(Reliability!B24,0)=1,"Very High",IF(ROUNDUP(Reliability!B24,0)=2,"High",IF(ROUNDUP(Reliability!B24,0)=3,"Medium",IF(ROUNDUP(Reliability!B24,0)=4,"Low","Very Low"))))))</f>
        <v>Very High</v>
      </c>
      <c r="L26" s="243">
        <f t="shared" si="3"/>
        <v>2.2999999999999998</v>
      </c>
      <c r="M26" s="244">
        <f>'Impact of the crisis'!N27</f>
        <v>3.1</v>
      </c>
      <c r="N26" s="244">
        <f>'Impact of the crisis'!AB27</f>
        <v>1.9</v>
      </c>
      <c r="O26" s="243">
        <f>'Conditions of people affected'!R27</f>
        <v>2.5</v>
      </c>
      <c r="P26" s="244">
        <f>'Conditions of people affected'!K27</f>
        <v>2</v>
      </c>
      <c r="Q26" s="244">
        <f>'Conditions of people affected'!Q27</f>
        <v>3</v>
      </c>
      <c r="R26" s="244">
        <f t="shared" si="4"/>
        <v>3</v>
      </c>
      <c r="S26" s="244">
        <f>'Complexity of the crisis'!X27</f>
        <v>2.4</v>
      </c>
      <c r="T26" s="244">
        <f>'Complexity of the crisis'!AN27</f>
        <v>3.5</v>
      </c>
      <c r="U26" s="125" t="str">
        <f>VLOOKUP(C26,Lists!$C$3:$E$160,3,FALSE)</f>
        <v>Africa</v>
      </c>
      <c r="V26" s="126">
        <f t="array" ref="V26">LOOKUP(2,1/(Log!B:B=C26),Log!L:L)</f>
        <v>44706</v>
      </c>
    </row>
    <row r="27" spans="1:22" ht="15.75" customHeight="1" x14ac:dyDescent="0.35">
      <c r="A27" s="45" t="str">
        <f>'Crisis Indicator Data'!A25</f>
        <v>Mixed migration in Djibouti</v>
      </c>
      <c r="B27" s="45" t="str">
        <f>Lists!G25</f>
        <v>Mixed Migration</v>
      </c>
      <c r="C27" s="45" t="str">
        <f>'Crisis Indicator Data'!C25</f>
        <v>DJI002</v>
      </c>
      <c r="D27" s="45" t="str">
        <f>'Crisis Indicator Data'!D25</f>
        <v>Djibouti</v>
      </c>
      <c r="E27" s="45" t="str">
        <f>'Crisis Indicator Data'!E25</f>
        <v>DJI</v>
      </c>
      <c r="F27" s="45" t="str">
        <f>'Crisis Indicator Data'!B25</f>
        <v>International displacement</v>
      </c>
      <c r="G27" s="241">
        <f t="shared" si="0"/>
        <v>1.7</v>
      </c>
      <c r="H27" s="44">
        <f t="shared" si="1"/>
        <v>2</v>
      </c>
      <c r="I27" s="117" t="str">
        <f t="shared" si="2"/>
        <v>Low</v>
      </c>
      <c r="J27" s="242" t="str">
        <f>INDEX(Trends!$D$3:$D$404,MATCH(C27,Trends!$C$3:$C$404,0))</f>
        <v>Stable</v>
      </c>
      <c r="K27" s="110" t="str">
        <f>IF(Reliability!B25="x","x",(IF(ROUNDUP(Reliability!B25,0)=1,"Very High",IF(ROUNDUP(Reliability!B25,0)=2,"High",IF(ROUNDUP(Reliability!B25,0)=3,"Medium",IF(ROUNDUP(Reliability!B25,0)=4,"Low","Very Low"))))))</f>
        <v>Very High</v>
      </c>
      <c r="L27" s="243">
        <f t="shared" si="3"/>
        <v>2</v>
      </c>
      <c r="M27" s="244">
        <f>'Impact of the crisis'!N28</f>
        <v>3.1</v>
      </c>
      <c r="N27" s="244">
        <f>'Impact of the crisis'!AB28</f>
        <v>1.3</v>
      </c>
      <c r="O27" s="243">
        <f>'Conditions of people affected'!R28</f>
        <v>0.95</v>
      </c>
      <c r="P27" s="244">
        <f>'Conditions of people affected'!K28</f>
        <v>0.9</v>
      </c>
      <c r="Q27" s="244">
        <f>'Conditions of people affected'!Q28</f>
        <v>1</v>
      </c>
      <c r="R27" s="244">
        <f t="shared" si="4"/>
        <v>2.5</v>
      </c>
      <c r="S27" s="244">
        <f>'Complexity of the crisis'!X28</f>
        <v>2.4</v>
      </c>
      <c r="T27" s="244">
        <f>'Complexity of the crisis'!AN28</f>
        <v>2.5</v>
      </c>
      <c r="U27" s="125" t="str">
        <f>VLOOKUP(C27,Lists!$C$3:$E$160,3,FALSE)</f>
        <v>Africa</v>
      </c>
      <c r="V27" s="126">
        <f t="array" ref="V27">LOOKUP(2,1/(Log!B:B=C27),Log!L:L)</f>
        <v>44706</v>
      </c>
    </row>
    <row r="28" spans="1:22" ht="15.75" customHeight="1" x14ac:dyDescent="0.35">
      <c r="A28" s="45" t="str">
        <f>'Crisis Indicator Data'!A26</f>
        <v>Drought in Djibouti</v>
      </c>
      <c r="B28" s="45" t="str">
        <f>Lists!G26</f>
        <v>Drought</v>
      </c>
      <c r="C28" s="45" t="str">
        <f>'Crisis Indicator Data'!C26</f>
        <v>DJI003</v>
      </c>
      <c r="D28" s="45" t="str">
        <f>'Crisis Indicator Data'!D26</f>
        <v>Djibouti</v>
      </c>
      <c r="E28" s="45" t="str">
        <f>'Crisis Indicator Data'!E26</f>
        <v>DJI</v>
      </c>
      <c r="F28" s="45" t="str">
        <f>'Crisis Indicator Data'!B26</f>
        <v>Drought</v>
      </c>
      <c r="G28" s="241">
        <f t="shared" si="0"/>
        <v>2.5</v>
      </c>
      <c r="H28" s="44">
        <f t="shared" si="1"/>
        <v>3</v>
      </c>
      <c r="I28" s="117" t="str">
        <f t="shared" si="2"/>
        <v>Medium</v>
      </c>
      <c r="J28" s="242" t="str">
        <f>INDEX(Trends!$D$3:$D$404,MATCH(C28,Trends!$C$3:$C$404,0))</f>
        <v>Stable</v>
      </c>
      <c r="K28" s="110" t="str">
        <f>IF(Reliability!B26="x","x",(IF(ROUNDUP(Reliability!B26,0)=1,"Very High",IF(ROUNDUP(Reliability!B26,0)=2,"High",IF(ROUNDUP(Reliability!B26,0)=3,"Medium",IF(ROUNDUP(Reliability!B26,0)=4,"Low","Very Low"))))))</f>
        <v>High</v>
      </c>
      <c r="L28" s="243">
        <f t="shared" si="3"/>
        <v>2</v>
      </c>
      <c r="M28" s="244">
        <f>'Impact of the crisis'!N29</f>
        <v>3.1</v>
      </c>
      <c r="N28" s="244">
        <f>'Impact of the crisis'!AB29</f>
        <v>1.3</v>
      </c>
      <c r="O28" s="243">
        <f>'Conditions of people affected'!R29</f>
        <v>2.4500000000000002</v>
      </c>
      <c r="P28" s="244">
        <f>'Conditions of people affected'!K29</f>
        <v>1.9</v>
      </c>
      <c r="Q28" s="244">
        <f>'Conditions of people affected'!Q29</f>
        <v>3</v>
      </c>
      <c r="R28" s="244">
        <f t="shared" si="4"/>
        <v>3</v>
      </c>
      <c r="S28" s="244">
        <f>'Complexity of the crisis'!X29</f>
        <v>2.4</v>
      </c>
      <c r="T28" s="244">
        <f>'Complexity of the crisis'!AN29</f>
        <v>3.5</v>
      </c>
      <c r="U28" s="125" t="str">
        <f>VLOOKUP(C28,Lists!$C$3:$E$160,3,FALSE)</f>
        <v>Africa</v>
      </c>
      <c r="V28" s="126">
        <f t="array" ref="V28">LOOKUP(2,1/(Log!B:B=C28),Log!L:L)</f>
        <v>44706</v>
      </c>
    </row>
    <row r="29" spans="1:22" ht="15.75" customHeight="1" x14ac:dyDescent="0.35">
      <c r="A29" s="45" t="str">
        <f>'Crisis Indicator Data'!A27</f>
        <v>Venezuela displacement in Dominican Republic</v>
      </c>
      <c r="B29" s="45" t="str">
        <f>Lists!G27</f>
        <v xml:space="preserve">Venezuelan refugees </v>
      </c>
      <c r="C29" s="45" t="str">
        <f>'Crisis Indicator Data'!C27</f>
        <v>DOM002</v>
      </c>
      <c r="D29" s="45" t="str">
        <f>'Crisis Indicator Data'!D27</f>
        <v>Dominican Republic</v>
      </c>
      <c r="E29" s="45" t="str">
        <f>'Crisis Indicator Data'!E27</f>
        <v>DOM</v>
      </c>
      <c r="F29" s="45" t="str">
        <f>'Crisis Indicator Data'!B27</f>
        <v>International displacement</v>
      </c>
      <c r="G29" s="241">
        <f t="shared" si="0"/>
        <v>1.8</v>
      </c>
      <c r="H29" s="44">
        <f t="shared" si="1"/>
        <v>2</v>
      </c>
      <c r="I29" s="117" t="str">
        <f t="shared" si="2"/>
        <v>Low</v>
      </c>
      <c r="J29" s="242" t="str">
        <f>INDEX(Trends!$D$3:$D$404,MATCH(C29,Trends!$C$3:$C$404,0))</f>
        <v>Decreasing</v>
      </c>
      <c r="K29" s="110" t="str">
        <f>IF(Reliability!B27="x","x",(IF(ROUNDUP(Reliability!B27,0)=1,"Very High",IF(ROUNDUP(Reliability!B27,0)=2,"High",IF(ROUNDUP(Reliability!B27,0)=3,"Medium",IF(ROUNDUP(Reliability!B27,0)=4,"Low","Very Low"))))))</f>
        <v>Medium</v>
      </c>
      <c r="L29" s="243">
        <f t="shared" si="3"/>
        <v>3.2</v>
      </c>
      <c r="M29" s="244">
        <f>'Impact of the crisis'!N30</f>
        <v>4.0999999999999996</v>
      </c>
      <c r="N29" s="244">
        <f>'Impact of the crisis'!AB30</f>
        <v>2.7</v>
      </c>
      <c r="O29" s="243">
        <f>'Conditions of people affected'!R30</f>
        <v>1.35</v>
      </c>
      <c r="P29" s="244">
        <f>'Conditions of people affected'!K30</f>
        <v>1.7</v>
      </c>
      <c r="Q29" s="244">
        <f>'Conditions of people affected'!Q30</f>
        <v>1</v>
      </c>
      <c r="R29" s="244">
        <f t="shared" si="4"/>
        <v>1.2</v>
      </c>
      <c r="S29" s="244">
        <f>'Complexity of the crisis'!X30</f>
        <v>1.4</v>
      </c>
      <c r="T29" s="244">
        <f>'Complexity of the crisis'!AN30</f>
        <v>1</v>
      </c>
      <c r="U29" s="125" t="str">
        <f>VLOOKUP(C29,Lists!$C$3:$E$160,3,FALSE)</f>
        <v>Americas</v>
      </c>
      <c r="V29" s="126">
        <f t="array" ref="V29">LOOKUP(2,1/(Log!B:B=C29),Log!L:L)</f>
        <v>44613</v>
      </c>
    </row>
    <row r="30" spans="1:22" ht="15.75" customHeight="1" x14ac:dyDescent="0.35">
      <c r="A30" s="45" t="str">
        <f>'Crisis Indicator Data'!A28</f>
        <v>Mixed migration flows in Algeria</v>
      </c>
      <c r="B30" s="45" t="str">
        <f>Lists!G28</f>
        <v>Mixed Migration</v>
      </c>
      <c r="C30" s="45" t="str">
        <f>'Crisis Indicator Data'!C28</f>
        <v>DZA002</v>
      </c>
      <c r="D30" s="45" t="str">
        <f>'Crisis Indicator Data'!D28</f>
        <v>Algeria</v>
      </c>
      <c r="E30" s="45" t="str">
        <f>'Crisis Indicator Data'!E28</f>
        <v>DZA</v>
      </c>
      <c r="F30" s="45" t="str">
        <f>'Crisis Indicator Data'!B28</f>
        <v>International displacement</v>
      </c>
      <c r="G30" s="241" t="str">
        <f t="shared" si="0"/>
        <v>x</v>
      </c>
      <c r="H30" s="44" t="str">
        <f t="shared" si="1"/>
        <v>x</v>
      </c>
      <c r="I30" s="117" t="str">
        <f t="shared" si="2"/>
        <v>x</v>
      </c>
      <c r="J30" s="242" t="str">
        <f>INDEX(Trends!$D$3:$D$404,MATCH(C30,Trends!$C$3:$C$404,0))</f>
        <v>-</v>
      </c>
      <c r="K30" s="110" t="str">
        <f>IF(Reliability!B28="x","x",(IF(ROUNDUP(Reliability!B28,0)=1,"Very High",IF(ROUNDUP(Reliability!B28,0)=2,"High",IF(ROUNDUP(Reliability!B28,0)=3,"Medium",IF(ROUNDUP(Reliability!B28,0)=4,"Low","Very Low"))))))</f>
        <v>Medium</v>
      </c>
      <c r="L30" s="243">
        <f t="shared" si="3"/>
        <v>3.9</v>
      </c>
      <c r="M30" s="244">
        <f>'Impact of the crisis'!N31</f>
        <v>5</v>
      </c>
      <c r="N30" s="244">
        <f>'Impact of the crisis'!AB31</f>
        <v>3.1</v>
      </c>
      <c r="O30" s="243" t="str">
        <f>'Conditions of people affected'!R31</f>
        <v>x</v>
      </c>
      <c r="P30" s="244" t="str">
        <f>'Conditions of people affected'!K31</f>
        <v>x</v>
      </c>
      <c r="Q30" s="244" t="str">
        <f>'Conditions of people affected'!Q31</f>
        <v>x</v>
      </c>
      <c r="R30" s="244">
        <f t="shared" si="4"/>
        <v>2.2999999999999998</v>
      </c>
      <c r="S30" s="244">
        <f>'Complexity of the crisis'!X31</f>
        <v>2.9</v>
      </c>
      <c r="T30" s="244">
        <f>'Complexity of the crisis'!AN31</f>
        <v>1.5</v>
      </c>
      <c r="U30" s="125" t="str">
        <f>VLOOKUP(C30,Lists!$C$3:$E$160,3,FALSE)</f>
        <v>Africa</v>
      </c>
      <c r="V30" s="126">
        <f t="array" ref="V30">LOOKUP(2,1/(Log!B:B=C30),Log!L:L)</f>
        <v>44696</v>
      </c>
    </row>
    <row r="31" spans="1:22" x14ac:dyDescent="0.35">
      <c r="A31" s="45" t="str">
        <f>'Crisis Indicator Data'!A29</f>
        <v>Sahrawi refugees in Algeria</v>
      </c>
      <c r="B31" s="45" t="str">
        <f>Lists!G29</f>
        <v>Sahrawi refugees</v>
      </c>
      <c r="C31" s="45" t="str">
        <f>'Crisis Indicator Data'!C29</f>
        <v>DZA003</v>
      </c>
      <c r="D31" s="45" t="str">
        <f>'Crisis Indicator Data'!D29</f>
        <v>Algeria</v>
      </c>
      <c r="E31" s="45" t="str">
        <f>'Crisis Indicator Data'!E29</f>
        <v>DZA</v>
      </c>
      <c r="F31" s="45" t="str">
        <f>'Crisis Indicator Data'!B29</f>
        <v>International displacement</v>
      </c>
      <c r="G31" s="241">
        <f t="shared" si="0"/>
        <v>2.2999999999999998</v>
      </c>
      <c r="H31" s="44">
        <f t="shared" si="1"/>
        <v>3</v>
      </c>
      <c r="I31" s="117" t="str">
        <f t="shared" si="2"/>
        <v>Medium</v>
      </c>
      <c r="J31" s="242" t="str">
        <f>INDEX(Trends!$D$3:$D$404,MATCH(C31,Trends!$C$3:$C$404,0))</f>
        <v>Stable</v>
      </c>
      <c r="K31" s="110" t="str">
        <f>IF(Reliability!B29="x","x",(IF(ROUNDUP(Reliability!B29,0)=1,"Very High",IF(ROUNDUP(Reliability!B29,0)=2,"High",IF(ROUNDUP(Reliability!B29,0)=3,"Medium",IF(ROUNDUP(Reliability!B29,0)=4,"Low","Very Low"))))))</f>
        <v>High</v>
      </c>
      <c r="L31" s="243">
        <f t="shared" si="3"/>
        <v>2.2000000000000002</v>
      </c>
      <c r="M31" s="244">
        <f>'Impact of the crisis'!N32</f>
        <v>1.1000000000000001</v>
      </c>
      <c r="N31" s="244">
        <f>'Impact of the crisis'!AB32</f>
        <v>2.6</v>
      </c>
      <c r="O31" s="243">
        <f>'Conditions of people affected'!R32</f>
        <v>2.2999999999999998</v>
      </c>
      <c r="P31" s="244">
        <f>'Conditions of people affected'!K32</f>
        <v>1.6</v>
      </c>
      <c r="Q31" s="244">
        <f>'Conditions of people affected'!Q32</f>
        <v>3</v>
      </c>
      <c r="R31" s="244">
        <f t="shared" si="4"/>
        <v>2.2999999999999998</v>
      </c>
      <c r="S31" s="244">
        <f>'Complexity of the crisis'!X32</f>
        <v>2.9</v>
      </c>
      <c r="T31" s="244">
        <f>'Complexity of the crisis'!AN32</f>
        <v>1.5</v>
      </c>
      <c r="U31" s="125" t="str">
        <f>VLOOKUP(C31,Lists!$C$3:$E$160,3,FALSE)</f>
        <v>Africa</v>
      </c>
      <c r="V31" s="126">
        <f t="array" ref="V31">LOOKUP(2,1/(Log!B:B=C31),Log!L:L)</f>
        <v>44696</v>
      </c>
    </row>
    <row r="32" spans="1:22" x14ac:dyDescent="0.35">
      <c r="A32" s="45" t="str">
        <f>'Crisis Indicator Data'!A30</f>
        <v>Multiple crises in Algeria</v>
      </c>
      <c r="B32" s="45" t="str">
        <f>Lists!G30</f>
        <v>Country level</v>
      </c>
      <c r="C32" s="45" t="str">
        <f>'Crisis Indicator Data'!C30</f>
        <v>DZA004</v>
      </c>
      <c r="D32" s="45" t="str">
        <f>'Crisis Indicator Data'!D30</f>
        <v>Algeria</v>
      </c>
      <c r="E32" s="45" t="str">
        <f>'Crisis Indicator Data'!E30</f>
        <v>DZA</v>
      </c>
      <c r="F32" s="45" t="str">
        <f>'Crisis Indicator Data'!B30</f>
        <v>Multiple crises country</v>
      </c>
      <c r="G32" s="241" t="str">
        <f t="shared" si="0"/>
        <v>x</v>
      </c>
      <c r="H32" s="44" t="str">
        <f t="shared" si="1"/>
        <v>x</v>
      </c>
      <c r="I32" s="117" t="str">
        <f t="shared" si="2"/>
        <v>x</v>
      </c>
      <c r="J32" s="242" t="str">
        <f>INDEX(Trends!$D$3:$D$404,MATCH(C32,Trends!$C$3:$C$404,0))</f>
        <v>-</v>
      </c>
      <c r="K32" s="110" t="str">
        <f>IF(Reliability!B30="x","x",(IF(ROUNDUP(Reliability!B30,0)=1,"Very High",IF(ROUNDUP(Reliability!B30,0)=2,"High",IF(ROUNDUP(Reliability!B30,0)=3,"Medium",IF(ROUNDUP(Reliability!B30,0)=4,"Low","Very Low"))))))</f>
        <v>Medium</v>
      </c>
      <c r="L32" s="243">
        <f t="shared" si="3"/>
        <v>3.9</v>
      </c>
      <c r="M32" s="244">
        <f>'Impact of the crisis'!N33</f>
        <v>5</v>
      </c>
      <c r="N32" s="244">
        <f>'Impact of the crisis'!AB33</f>
        <v>3.1</v>
      </c>
      <c r="O32" s="243" t="str">
        <f>'Conditions of people affected'!R33</f>
        <v>x</v>
      </c>
      <c r="P32" s="244" t="str">
        <f>'Conditions of people affected'!K33</f>
        <v>x</v>
      </c>
      <c r="Q32" s="244" t="str">
        <f>'Conditions of people affected'!Q33</f>
        <v>x</v>
      </c>
      <c r="R32" s="244">
        <f t="shared" si="4"/>
        <v>2.7</v>
      </c>
      <c r="S32" s="244">
        <f>'Complexity of the crisis'!X33</f>
        <v>2.9</v>
      </c>
      <c r="T32" s="244">
        <f>'Complexity of the crisis'!AN33</f>
        <v>2.5</v>
      </c>
      <c r="U32" s="125" t="str">
        <f>VLOOKUP(C32,Lists!$C$3:$E$160,3,FALSE)</f>
        <v>Africa</v>
      </c>
      <c r="V32" s="126">
        <f t="array" ref="V32">LOOKUP(2,1/(Log!B:B=C32),Log!L:L)</f>
        <v>44696</v>
      </c>
    </row>
    <row r="33" spans="1:22" x14ac:dyDescent="0.35">
      <c r="A33" s="45" t="str">
        <f>'Crisis Indicator Data'!A31</f>
        <v>Venezuela displacement in Ecuador</v>
      </c>
      <c r="B33" s="45" t="str">
        <f>Lists!G31</f>
        <v xml:space="preserve">Venezuelan refugees </v>
      </c>
      <c r="C33" s="45" t="str">
        <f>'Crisis Indicator Data'!C31</f>
        <v>ECU002</v>
      </c>
      <c r="D33" s="45" t="str">
        <f>'Crisis Indicator Data'!D31</f>
        <v>Ecuador</v>
      </c>
      <c r="E33" s="45" t="str">
        <f>'Crisis Indicator Data'!E31</f>
        <v>ECU</v>
      </c>
      <c r="F33" s="45" t="str">
        <f>'Crisis Indicator Data'!B31</f>
        <v>International displacement</v>
      </c>
      <c r="G33" s="241">
        <f t="shared" si="0"/>
        <v>2.5</v>
      </c>
      <c r="H33" s="44">
        <f t="shared" si="1"/>
        <v>3</v>
      </c>
      <c r="I33" s="117" t="str">
        <f t="shared" si="2"/>
        <v>Medium</v>
      </c>
      <c r="J33" s="242" t="str">
        <f>INDEX(Trends!$D$3:$D$404,MATCH(C33,Trends!$C$3:$C$404,0))</f>
        <v>Increasing</v>
      </c>
      <c r="K33" s="110" t="str">
        <f>IF(Reliability!B31="x","x",(IF(ROUNDUP(Reliability!B31,0)=1,"Very High",IF(ROUNDUP(Reliability!B31,0)=2,"High",IF(ROUNDUP(Reliability!B31,0)=3,"Medium",IF(ROUNDUP(Reliability!B31,0)=4,"Low","Very Low"))))))</f>
        <v>Medium</v>
      </c>
      <c r="L33" s="243">
        <f t="shared" si="3"/>
        <v>2</v>
      </c>
      <c r="M33" s="244">
        <f>'Impact of the crisis'!N34</f>
        <v>1.7</v>
      </c>
      <c r="N33" s="244">
        <f>'Impact of the crisis'!AB34</f>
        <v>2.2000000000000002</v>
      </c>
      <c r="O33" s="243">
        <f>'Conditions of people affected'!R34</f>
        <v>3.1</v>
      </c>
      <c r="P33" s="244">
        <f>'Conditions of people affected'!K34</f>
        <v>3.2</v>
      </c>
      <c r="Q33" s="244">
        <f>'Conditions of people affected'!Q34</f>
        <v>3</v>
      </c>
      <c r="R33" s="244">
        <f t="shared" si="4"/>
        <v>1.8</v>
      </c>
      <c r="S33" s="244">
        <f>'Complexity of the crisis'!X34</f>
        <v>2.1</v>
      </c>
      <c r="T33" s="244">
        <f>'Complexity of the crisis'!AN34</f>
        <v>1.5</v>
      </c>
      <c r="U33" s="125" t="str">
        <f>VLOOKUP(C33,Lists!$C$3:$E$160,3,FALSE)</f>
        <v>Americas</v>
      </c>
      <c r="V33" s="126">
        <f t="array" ref="V33">LOOKUP(2,1/(Log!B:B=C33),Log!L:L)</f>
        <v>44609</v>
      </c>
    </row>
    <row r="34" spans="1:22" x14ac:dyDescent="0.35">
      <c r="A34" s="45" t="str">
        <f>'Crisis Indicator Data'!A32</f>
        <v>Syrian Refugee Crisis in Egypt</v>
      </c>
      <c r="B34" s="45" t="str">
        <f>Lists!G32</f>
        <v>Refugee crisis</v>
      </c>
      <c r="C34" s="45" t="str">
        <f>'Crisis Indicator Data'!C32</f>
        <v>EGY002</v>
      </c>
      <c r="D34" s="45" t="str">
        <f>'Crisis Indicator Data'!D32</f>
        <v>Egypt</v>
      </c>
      <c r="E34" s="45" t="str">
        <f>'Crisis Indicator Data'!E32</f>
        <v>EGY</v>
      </c>
      <c r="F34" s="45" t="str">
        <f>'Crisis Indicator Data'!B32</f>
        <v>International displacement</v>
      </c>
      <c r="G34" s="241">
        <f t="shared" si="0"/>
        <v>2.9</v>
      </c>
      <c r="H34" s="44">
        <f t="shared" si="1"/>
        <v>3</v>
      </c>
      <c r="I34" s="117" t="str">
        <f t="shared" si="2"/>
        <v>Medium</v>
      </c>
      <c r="J34" s="242" t="str">
        <f>INDEX(Trends!$D$3:$D$404,MATCH(C34,Trends!$C$3:$C$404,0))</f>
        <v>Increasing</v>
      </c>
      <c r="K34" s="110" t="str">
        <f>IF(Reliability!B32="x","x",(IF(ROUNDUP(Reliability!B32,0)=1,"Very High",IF(ROUNDUP(Reliability!B32,0)=2,"High",IF(ROUNDUP(Reliability!B32,0)=3,"Medium",IF(ROUNDUP(Reliability!B32,0)=4,"Low","Very Low"))))))</f>
        <v>Very High</v>
      </c>
      <c r="L34" s="243">
        <f t="shared" si="3"/>
        <v>2.4</v>
      </c>
      <c r="M34" s="244">
        <f>'Impact of the crisis'!N35</f>
        <v>2.4</v>
      </c>
      <c r="N34" s="244">
        <f>'Impact of the crisis'!AB35</f>
        <v>2.4</v>
      </c>
      <c r="O34" s="243">
        <f>'Conditions of people affected'!R35</f>
        <v>3.5</v>
      </c>
      <c r="P34" s="244">
        <f>'Conditions of people affected'!K35</f>
        <v>4</v>
      </c>
      <c r="Q34" s="244">
        <f>'Conditions of people affected'!Q35</f>
        <v>3</v>
      </c>
      <c r="R34" s="244">
        <f t="shared" si="4"/>
        <v>2.2000000000000002</v>
      </c>
      <c r="S34" s="244">
        <f>'Complexity of the crisis'!X35</f>
        <v>2.8</v>
      </c>
      <c r="T34" s="244">
        <f>'Complexity of the crisis'!AN35</f>
        <v>1.5</v>
      </c>
      <c r="U34" s="125" t="str">
        <f>VLOOKUP(C34,Lists!$C$3:$E$160,3,FALSE)</f>
        <v>Africa</v>
      </c>
      <c r="V34" s="126">
        <f t="array" ref="V34">LOOKUP(2,1/(Log!B:B=C34),Log!L:L)</f>
        <v>44697</v>
      </c>
    </row>
    <row r="35" spans="1:22" x14ac:dyDescent="0.35">
      <c r="A35" s="45" t="str">
        <f>'Crisis Indicator Data'!A33</f>
        <v>Complex crisis in Eritrea</v>
      </c>
      <c r="B35" s="45" t="str">
        <f>Lists!G33</f>
        <v>Complex crisis</v>
      </c>
      <c r="C35" s="45" t="str">
        <f>'Crisis Indicator Data'!C33</f>
        <v>ERI001</v>
      </c>
      <c r="D35" s="45" t="str">
        <f>'Crisis Indicator Data'!D33</f>
        <v>Eritrea</v>
      </c>
      <c r="E35" s="45" t="str">
        <f>'Crisis Indicator Data'!E33</f>
        <v>ERI</v>
      </c>
      <c r="F35" s="45" t="str">
        <f>'Crisis Indicator Data'!B33</f>
        <v>Complex crisis</v>
      </c>
      <c r="G35" s="241">
        <f t="shared" si="0"/>
        <v>3.7</v>
      </c>
      <c r="H35" s="44">
        <f t="shared" si="1"/>
        <v>4</v>
      </c>
      <c r="I35" s="117" t="str">
        <f t="shared" si="2"/>
        <v>High</v>
      </c>
      <c r="J35" s="242" t="str">
        <f>INDEX(Trends!$D$3:$D$404,MATCH(C35,Trends!$C$3:$C$404,0))</f>
        <v>Stable</v>
      </c>
      <c r="K35" s="110" t="str">
        <f>IF(Reliability!B33="x","x",(IF(ROUNDUP(Reliability!B33,0)=1,"Very High",IF(ROUNDUP(Reliability!B33,0)=2,"High",IF(ROUNDUP(Reliability!B33,0)=3,"Medium",IF(ROUNDUP(Reliability!B33,0)=4,"Low","Very Low"))))))</f>
        <v>High</v>
      </c>
      <c r="L35" s="243">
        <f t="shared" si="3"/>
        <v>3.6</v>
      </c>
      <c r="M35" s="244">
        <f>'Impact of the crisis'!N36</f>
        <v>4</v>
      </c>
      <c r="N35" s="244">
        <f>'Impact of the crisis'!AB36</f>
        <v>3.3</v>
      </c>
      <c r="O35" s="243">
        <f>'Conditions of people affected'!R36</f>
        <v>3.25</v>
      </c>
      <c r="P35" s="244">
        <f>'Conditions of people affected'!K36</f>
        <v>3.5</v>
      </c>
      <c r="Q35" s="244">
        <f>'Conditions of people affected'!Q36</f>
        <v>3</v>
      </c>
      <c r="R35" s="244">
        <f t="shared" si="4"/>
        <v>4.3</v>
      </c>
      <c r="S35" s="244">
        <f>'Complexity of the crisis'!X36</f>
        <v>3.3</v>
      </c>
      <c r="T35" s="244">
        <f>'Complexity of the crisis'!AN36</f>
        <v>5</v>
      </c>
      <c r="U35" s="125" t="str">
        <f>VLOOKUP(C35,Lists!$C$3:$E$160,3,FALSE)</f>
        <v>Africa</v>
      </c>
      <c r="V35" s="126">
        <f t="array" ref="V35">LOOKUP(2,1/(Log!B:B=C35),Log!L:L)</f>
        <v>44699</v>
      </c>
    </row>
    <row r="36" spans="1:22" x14ac:dyDescent="0.35">
      <c r="A36" s="45" t="str">
        <f>'Crisis Indicator Data'!A34</f>
        <v>Mixed migration flows in spain</v>
      </c>
      <c r="B36" s="45" t="str">
        <f>Lists!G34</f>
        <v>Mixed Migration</v>
      </c>
      <c r="C36" s="45" t="str">
        <f>'Crisis Indicator Data'!C34</f>
        <v>ESP002</v>
      </c>
      <c r="D36" s="45" t="str">
        <f>'Crisis Indicator Data'!D34</f>
        <v>Spain</v>
      </c>
      <c r="E36" s="45" t="str">
        <f>'Crisis Indicator Data'!E34</f>
        <v>ESP</v>
      </c>
      <c r="F36" s="45" t="str">
        <f>'Crisis Indicator Data'!B34</f>
        <v>International displacement</v>
      </c>
      <c r="G36" s="241">
        <f t="shared" si="0"/>
        <v>1.7</v>
      </c>
      <c r="H36" s="44">
        <f t="shared" si="1"/>
        <v>2</v>
      </c>
      <c r="I36" s="117" t="str">
        <f t="shared" si="2"/>
        <v>Low</v>
      </c>
      <c r="J36" s="242" t="str">
        <f>INDEX(Trends!$D$3:$D$404,MATCH(C36,Trends!$C$3:$C$404,0))</f>
        <v>Decreasing</v>
      </c>
      <c r="K36" s="110" t="str">
        <f>IF(Reliability!B34="x","x",(IF(ROUNDUP(Reliability!B34,0)=1,"Very High",IF(ROUNDUP(Reliability!B34,0)=2,"High",IF(ROUNDUP(Reliability!B34,0)=3,"Medium",IF(ROUNDUP(Reliability!B34,0)=4,"Low","Very Low"))))))</f>
        <v>Medium</v>
      </c>
      <c r="L36" s="243">
        <f t="shared" si="3"/>
        <v>2.5</v>
      </c>
      <c r="M36" s="244">
        <f>'Impact of the crisis'!N37</f>
        <v>2.2000000000000002</v>
      </c>
      <c r="N36" s="244">
        <f>'Impact of the crisis'!AB37</f>
        <v>2.6</v>
      </c>
      <c r="O36" s="243">
        <f>'Conditions of people affected'!R37</f>
        <v>1.4</v>
      </c>
      <c r="P36" s="244">
        <f>'Conditions of people affected'!K37</f>
        <v>1.8</v>
      </c>
      <c r="Q36" s="244">
        <f>'Conditions of people affected'!Q37</f>
        <v>1</v>
      </c>
      <c r="R36" s="244">
        <f t="shared" si="4"/>
        <v>1.6</v>
      </c>
      <c r="S36" s="244">
        <f>'Complexity of the crisis'!X37</f>
        <v>1.6</v>
      </c>
      <c r="T36" s="244">
        <f>'Complexity of the crisis'!AN37</f>
        <v>1.5</v>
      </c>
      <c r="U36" s="125" t="str">
        <f>VLOOKUP(C36,Lists!$C$3:$E$160,3,FALSE)</f>
        <v>Europe</v>
      </c>
      <c r="V36" s="126">
        <f t="array" ref="V36">LOOKUP(2,1/(Log!B:B=C36),Log!L:L)</f>
        <v>44494</v>
      </c>
    </row>
    <row r="37" spans="1:22" s="225" customFormat="1" x14ac:dyDescent="0.35">
      <c r="A37" s="219" t="str">
        <f>'Crisis Indicator Data'!A35</f>
        <v>Complex crisis in Ethiopia</v>
      </c>
      <c r="B37" s="219" t="str">
        <f>Lists!G35</f>
        <v>Complex crisis</v>
      </c>
      <c r="C37" s="219" t="str">
        <f>'Crisis Indicator Data'!C35</f>
        <v>ETH001</v>
      </c>
      <c r="D37" s="219" t="str">
        <f>'Crisis Indicator Data'!D35</f>
        <v>Ethiopia</v>
      </c>
      <c r="E37" s="219" t="str">
        <f>'Crisis Indicator Data'!E35</f>
        <v>ETH</v>
      </c>
      <c r="F37" s="219" t="str">
        <f>'Crisis Indicator Data'!B35</f>
        <v>Complex crisis</v>
      </c>
      <c r="G37" s="245">
        <f t="shared" ref="G37:G68" si="5">IF(OR(O37="x",L37="x"),"x",ROUND((5-GEOMEAN(((5-L37)/5*4+1),((5-O37)/5*4+1),((5-O37)/5*4+1)))/4*3.5+R37*0.3,1))</f>
        <v>4.7</v>
      </c>
      <c r="H37" s="220">
        <f t="shared" ref="H37:H68" si="6">IF(G37="x","x",ROUNDUP(G37,0))</f>
        <v>5</v>
      </c>
      <c r="I37" s="221" t="str">
        <f t="shared" ref="I37:I68" si="7">IF(O37="x","x",IF(L37="x","x",(IF(H37=5,"Very High",IF(H37=4,"High",IF(H37=3,"Medium",IF(H37=2,"Low","Very Low")))))))</f>
        <v>Very High</v>
      </c>
      <c r="J37" s="246" t="str">
        <f>INDEX(Trends!$D$3:$D$404,MATCH(C37,Trends!$C$3:$C$404,0))</f>
        <v>Stable</v>
      </c>
      <c r="K37" s="222" t="str">
        <f>IF(Reliability!B35="x","x",(IF(ROUNDUP(Reliability!B35,0)=1,"Very High",IF(ROUNDUP(Reliability!B35,0)=2,"High",IF(ROUNDUP(Reliability!B35,0)=3,"Medium",IF(ROUNDUP(Reliability!B35,0)=4,"Low","Very Low"))))))</f>
        <v>High</v>
      </c>
      <c r="L37" s="247">
        <f t="shared" ref="L37:L68" si="8">IF(OR(N37="x",M37="x"),"x",ROUND((5-GEOMEAN(((5-M37)/5*4+1),((5-N37)/5*4+1),((5-N37)/5*4+1)))/4*5,1))</f>
        <v>4.7</v>
      </c>
      <c r="M37" s="248">
        <f>'Impact of the crisis'!N38</f>
        <v>5</v>
      </c>
      <c r="N37" s="248">
        <f>'Impact of the crisis'!AB38</f>
        <v>4.5</v>
      </c>
      <c r="O37" s="247">
        <f>'Conditions of people affected'!R38</f>
        <v>5</v>
      </c>
      <c r="P37" s="248">
        <f>'Conditions of people affected'!K38</f>
        <v>5</v>
      </c>
      <c r="Q37" s="248">
        <f>'Conditions of people affected'!Q38</f>
        <v>5</v>
      </c>
      <c r="R37" s="248">
        <f t="shared" ref="R37:R68" si="9">IF(OR(T37="x",S37="x"),S37,ROUND((5-GEOMEAN(((5-S37)/5*4+1),((5-T37)/5*4+1)))/4*5,1))</f>
        <v>4.2</v>
      </c>
      <c r="S37" s="248">
        <f>'Complexity of the crisis'!X38</f>
        <v>3.8</v>
      </c>
      <c r="T37" s="248">
        <f>'Complexity of the crisis'!AN38</f>
        <v>4.5</v>
      </c>
      <c r="U37" s="223" t="str">
        <f>VLOOKUP(C37,Lists!$C$3:$E$160,3,FALSE)</f>
        <v>Africa</v>
      </c>
      <c r="V37" s="224">
        <f t="array" ref="V37">LOOKUP(2,1/(Log!B:B=C37),Log!L:L)</f>
        <v>44712</v>
      </c>
    </row>
    <row r="38" spans="1:22" x14ac:dyDescent="0.35">
      <c r="A38" s="45" t="str">
        <f>'Crisis Indicator Data'!A36</f>
        <v>International Displacement</v>
      </c>
      <c r="B38" s="45" t="str">
        <f>Lists!G36</f>
        <v>International Displacement</v>
      </c>
      <c r="C38" s="45" t="str">
        <f>'Crisis Indicator Data'!C36</f>
        <v>ETH003</v>
      </c>
      <c r="D38" s="45" t="str">
        <f>'Crisis Indicator Data'!D36</f>
        <v>Ethiopia</v>
      </c>
      <c r="E38" s="45" t="str">
        <f>'Crisis Indicator Data'!E36</f>
        <v>ETH</v>
      </c>
      <c r="F38" s="45" t="str">
        <f>'Crisis Indicator Data'!B36</f>
        <v>International displacement</v>
      </c>
      <c r="G38" s="241">
        <f t="shared" si="5"/>
        <v>3.1</v>
      </c>
      <c r="H38" s="44">
        <f t="shared" si="6"/>
        <v>4</v>
      </c>
      <c r="I38" s="117" t="str">
        <f t="shared" si="7"/>
        <v>High</v>
      </c>
      <c r="J38" s="242" t="str">
        <f>INDEX(Trends!$D$3:$D$404,MATCH(C38,Trends!$C$3:$C$404,0))</f>
        <v>Stable</v>
      </c>
      <c r="K38" s="110" t="str">
        <f>IF(Reliability!B36="x","x",(IF(ROUNDUP(Reliability!B36,0)=1,"Very High",IF(ROUNDUP(Reliability!B36,0)=2,"High",IF(ROUNDUP(Reliability!B36,0)=3,"Medium",IF(ROUNDUP(Reliability!B36,0)=4,"Low","Very Low"))))))</f>
        <v>High</v>
      </c>
      <c r="L38" s="243">
        <f t="shared" si="8"/>
        <v>3.6</v>
      </c>
      <c r="M38" s="244">
        <f>'Impact of the crisis'!N39</f>
        <v>5</v>
      </c>
      <c r="N38" s="244">
        <f>'Impact of the crisis'!AB39</f>
        <v>2.4</v>
      </c>
      <c r="O38" s="243">
        <f>'Conditions of people affected'!R39</f>
        <v>2.6</v>
      </c>
      <c r="P38" s="244">
        <f>'Conditions of people affected'!K39</f>
        <v>3.2</v>
      </c>
      <c r="Q38" s="244">
        <f>'Conditions of people affected'!Q39</f>
        <v>2</v>
      </c>
      <c r="R38" s="244">
        <f t="shared" si="9"/>
        <v>3.4</v>
      </c>
      <c r="S38" s="244">
        <f>'Complexity of the crisis'!X39</f>
        <v>3.8</v>
      </c>
      <c r="T38" s="244">
        <f>'Complexity of the crisis'!AN39</f>
        <v>3</v>
      </c>
      <c r="U38" s="125" t="str">
        <f>VLOOKUP(C38,Lists!$C$3:$E$160,3,FALSE)</f>
        <v>Africa</v>
      </c>
      <c r="V38" s="126">
        <f t="array" ref="V38">LOOKUP(2,1/(Log!B:B=C38),Log!L:L)</f>
        <v>44712</v>
      </c>
    </row>
    <row r="39" spans="1:22" x14ac:dyDescent="0.35">
      <c r="A39" s="45" t="str">
        <f>'Crisis Indicator Data'!A37</f>
        <v>Northern Ethiopia Conflict</v>
      </c>
      <c r="B39" s="45" t="str">
        <f>Lists!G37</f>
        <v>Northern Ethiopia Conflict</v>
      </c>
      <c r="C39" s="45" t="str">
        <f>'Crisis Indicator Data'!C37</f>
        <v>ETH004</v>
      </c>
      <c r="D39" s="45" t="str">
        <f>'Crisis Indicator Data'!D37</f>
        <v>Ethiopia</v>
      </c>
      <c r="E39" s="45" t="str">
        <f>'Crisis Indicator Data'!E37</f>
        <v>ETH</v>
      </c>
      <c r="F39" s="45" t="str">
        <f>'Crisis Indicator Data'!B37</f>
        <v>Conflict</v>
      </c>
      <c r="G39" s="241">
        <f t="shared" si="5"/>
        <v>4.3</v>
      </c>
      <c r="H39" s="44">
        <f t="shared" si="6"/>
        <v>5</v>
      </c>
      <c r="I39" s="117" t="str">
        <f t="shared" si="7"/>
        <v>Very High</v>
      </c>
      <c r="J39" s="242" t="str">
        <f>INDEX(Trends!$D$3:$D$404,MATCH(C39,Trends!$C$3:$C$404,0))</f>
        <v>Stable</v>
      </c>
      <c r="K39" s="110" t="str">
        <f>IF(Reliability!B37="x","x",(IF(ROUNDUP(Reliability!B37,0)=1,"Very High",IF(ROUNDUP(Reliability!B37,0)=2,"High",IF(ROUNDUP(Reliability!B37,0)=3,"Medium",IF(ROUNDUP(Reliability!B37,0)=4,"Low","Very Low"))))))</f>
        <v>High</v>
      </c>
      <c r="L39" s="243">
        <f t="shared" si="8"/>
        <v>4.2</v>
      </c>
      <c r="M39" s="244">
        <f>'Impact of the crisis'!N40</f>
        <v>3</v>
      </c>
      <c r="N39" s="244">
        <f>'Impact of the crisis'!AB40</f>
        <v>4.5999999999999996</v>
      </c>
      <c r="O39" s="243">
        <f>'Conditions of people affected'!R40</f>
        <v>4.5</v>
      </c>
      <c r="P39" s="244">
        <f>'Conditions of people affected'!K40</f>
        <v>5</v>
      </c>
      <c r="Q39" s="244">
        <f>'Conditions of people affected'!Q40</f>
        <v>4</v>
      </c>
      <c r="R39" s="244">
        <f t="shared" si="9"/>
        <v>4.2</v>
      </c>
      <c r="S39" s="244">
        <f>'Complexity of the crisis'!X40</f>
        <v>3.8</v>
      </c>
      <c r="T39" s="244">
        <f>'Complexity of the crisis'!AN40</f>
        <v>4.5</v>
      </c>
      <c r="U39" s="125" t="str">
        <f>VLOOKUP(C39,Lists!$C$3:$E$160,3,FALSE)</f>
        <v>Africa</v>
      </c>
      <c r="V39" s="126">
        <f t="array" ref="V39">LOOKUP(2,1/(Log!B:B=C39),Log!L:L)</f>
        <v>44712</v>
      </c>
    </row>
    <row r="40" spans="1:22" x14ac:dyDescent="0.35">
      <c r="A40" s="45" t="str">
        <f>'Crisis Indicator Data'!A38</f>
        <v>Drought in Ethiopia</v>
      </c>
      <c r="B40" s="45" t="str">
        <f>Lists!G38</f>
        <v>Drought</v>
      </c>
      <c r="C40" s="45" t="str">
        <f>'Crisis Indicator Data'!C38</f>
        <v>ETH005</v>
      </c>
      <c r="D40" s="45" t="str">
        <f>'Crisis Indicator Data'!D38</f>
        <v>Ethiopia</v>
      </c>
      <c r="E40" s="45" t="str">
        <f>'Crisis Indicator Data'!E38</f>
        <v>ETH</v>
      </c>
      <c r="F40" s="45" t="str">
        <f>'Crisis Indicator Data'!B38</f>
        <v>Drought</v>
      </c>
      <c r="G40" s="241">
        <f t="shared" si="5"/>
        <v>2.8</v>
      </c>
      <c r="H40" s="44">
        <f t="shared" si="6"/>
        <v>3</v>
      </c>
      <c r="I40" s="117" t="str">
        <f t="shared" si="7"/>
        <v>Medium</v>
      </c>
      <c r="J40" s="242" t="str">
        <f>INDEX(Trends!$D$3:$D$404,MATCH(C40,Trends!$C$3:$C$404,0))</f>
        <v>Stable</v>
      </c>
      <c r="K40" s="110" t="str">
        <f>IF(Reliability!B38="x","x",(IF(ROUNDUP(Reliability!B38,0)=1,"Very High",IF(ROUNDUP(Reliability!B38,0)=2,"High",IF(ROUNDUP(Reliability!B38,0)=3,"Medium",IF(ROUNDUP(Reliability!B38,0)=4,"Low","Very Low"))))))</f>
        <v>High</v>
      </c>
      <c r="L40" s="243">
        <f t="shared" si="8"/>
        <v>2.8</v>
      </c>
      <c r="M40" s="244">
        <f>'Impact of the crisis'!N41</f>
        <v>4</v>
      </c>
      <c r="N40" s="244">
        <f>'Impact of the crisis'!AB41</f>
        <v>1.9</v>
      </c>
      <c r="O40" s="243">
        <f>'Conditions of people affected'!R41</f>
        <v>2.35</v>
      </c>
      <c r="P40" s="244">
        <f>'Conditions of people affected'!K41</f>
        <v>2.7</v>
      </c>
      <c r="Q40" s="244">
        <f>'Conditions of people affected'!Q41</f>
        <v>2</v>
      </c>
      <c r="R40" s="244">
        <f t="shared" si="9"/>
        <v>3.4</v>
      </c>
      <c r="S40" s="244">
        <f>'Complexity of the crisis'!X41</f>
        <v>3.8</v>
      </c>
      <c r="T40" s="244">
        <f>'Complexity of the crisis'!AN41</f>
        <v>3</v>
      </c>
      <c r="U40" s="125" t="str">
        <f>VLOOKUP(C40,Lists!$C$3:$E$160,3,FALSE)</f>
        <v>Africa</v>
      </c>
      <c r="V40" s="126">
        <f t="array" ref="V40">LOOKUP(2,1/(Log!B:B=C40),Log!L:L)</f>
        <v>44712</v>
      </c>
    </row>
    <row r="41" spans="1:22" x14ac:dyDescent="0.35">
      <c r="A41" s="45" t="str">
        <f>'Crisis Indicator Data'!A39</f>
        <v>Mixed migration flows in Greece</v>
      </c>
      <c r="B41" s="45" t="str">
        <f>Lists!G39</f>
        <v>Mixed Migration</v>
      </c>
      <c r="C41" s="45" t="str">
        <f>'Crisis Indicator Data'!C39</f>
        <v>GRC002</v>
      </c>
      <c r="D41" s="45" t="str">
        <f>'Crisis Indicator Data'!D39</f>
        <v>Greece</v>
      </c>
      <c r="E41" s="45" t="str">
        <f>'Crisis Indicator Data'!E39</f>
        <v>GRC</v>
      </c>
      <c r="F41" s="45" t="str">
        <f>'Crisis Indicator Data'!B39</f>
        <v>International displacement</v>
      </c>
      <c r="G41" s="241">
        <f t="shared" si="5"/>
        <v>1.7</v>
      </c>
      <c r="H41" s="44">
        <f t="shared" si="6"/>
        <v>2</v>
      </c>
      <c r="I41" s="117" t="str">
        <f t="shared" si="7"/>
        <v>Low</v>
      </c>
      <c r="J41" s="242" t="str">
        <f>INDEX(Trends!$D$3:$D$404,MATCH(C41,Trends!$C$3:$C$404,0))</f>
        <v>Increasing</v>
      </c>
      <c r="K41" s="110" t="str">
        <f>IF(Reliability!B39="x","x",(IF(ROUNDUP(Reliability!B39,0)=1,"Very High",IF(ROUNDUP(Reliability!B39,0)=2,"High",IF(ROUNDUP(Reliability!B39,0)=3,"Medium",IF(ROUNDUP(Reliability!B39,0)=4,"Low","Very Low"))))))</f>
        <v>High</v>
      </c>
      <c r="L41" s="243">
        <f t="shared" si="8"/>
        <v>2.2999999999999998</v>
      </c>
      <c r="M41" s="244">
        <f>'Impact of the crisis'!N42</f>
        <v>0.3</v>
      </c>
      <c r="N41" s="244">
        <f>'Impact of the crisis'!AB42</f>
        <v>3</v>
      </c>
      <c r="O41" s="243">
        <f>'Conditions of people affected'!R42</f>
        <v>1.25</v>
      </c>
      <c r="P41" s="244">
        <f>'Conditions of people affected'!K42</f>
        <v>0.5</v>
      </c>
      <c r="Q41" s="244">
        <f>'Conditions of people affected'!Q42</f>
        <v>2</v>
      </c>
      <c r="R41" s="244">
        <f t="shared" si="9"/>
        <v>2</v>
      </c>
      <c r="S41" s="244">
        <f>'Complexity of the crisis'!X42</f>
        <v>1.9</v>
      </c>
      <c r="T41" s="244">
        <f>'Complexity of the crisis'!AN42</f>
        <v>2</v>
      </c>
      <c r="U41" s="125" t="str">
        <f>VLOOKUP(C41,Lists!$C$3:$E$160,3,FALSE)</f>
        <v>Europe</v>
      </c>
      <c r="V41" s="126">
        <f t="array" ref="V41">LOOKUP(2,1/(Log!B:B=C41),Log!L:L)</f>
        <v>44671</v>
      </c>
    </row>
    <row r="42" spans="1:22" x14ac:dyDescent="0.35">
      <c r="A42" s="45" t="str">
        <f>'Crisis Indicator Data'!A40</f>
        <v>Complex crisis in Guatemala</v>
      </c>
      <c r="B42" s="45" t="str">
        <f>Lists!G40</f>
        <v>Complex crisis</v>
      </c>
      <c r="C42" s="45" t="str">
        <f>'Crisis Indicator Data'!C40</f>
        <v>GTM001</v>
      </c>
      <c r="D42" s="45" t="str">
        <f>'Crisis Indicator Data'!D40</f>
        <v>Guatemala</v>
      </c>
      <c r="E42" s="45" t="str">
        <f>'Crisis Indicator Data'!E40</f>
        <v>GTM</v>
      </c>
      <c r="F42" s="45" t="str">
        <f>'Crisis Indicator Data'!B40</f>
        <v>Complex crisis</v>
      </c>
      <c r="G42" s="241">
        <f t="shared" si="5"/>
        <v>3.5</v>
      </c>
      <c r="H42" s="44">
        <f t="shared" si="6"/>
        <v>4</v>
      </c>
      <c r="I42" s="117" t="str">
        <f t="shared" si="7"/>
        <v>High</v>
      </c>
      <c r="J42" s="242" t="str">
        <f>INDEX(Trends!$D$3:$D$404,MATCH(C42,Trends!$C$3:$C$404,0))</f>
        <v>Stable</v>
      </c>
      <c r="K42" s="110" t="str">
        <f>IF(Reliability!B40="x","x",(IF(ROUNDUP(Reliability!B40,0)=1,"Very High",IF(ROUNDUP(Reliability!B40,0)=2,"High",IF(ROUNDUP(Reliability!B40,0)=3,"Medium",IF(ROUNDUP(Reliability!B40,0)=4,"Low","Very Low"))))))</f>
        <v>High</v>
      </c>
      <c r="L42" s="243">
        <f t="shared" si="8"/>
        <v>3.8</v>
      </c>
      <c r="M42" s="244">
        <f>'Impact of the crisis'!N43</f>
        <v>4.4000000000000004</v>
      </c>
      <c r="N42" s="244">
        <f>'Impact of the crisis'!AB43</f>
        <v>3.5</v>
      </c>
      <c r="O42" s="243">
        <f>'Conditions of people affected'!R43</f>
        <v>3.65</v>
      </c>
      <c r="P42" s="244">
        <f>'Conditions of people affected'!K43</f>
        <v>4.3</v>
      </c>
      <c r="Q42" s="244">
        <f>'Conditions of people affected'!Q43</f>
        <v>3</v>
      </c>
      <c r="R42" s="244">
        <f t="shared" si="9"/>
        <v>2.9</v>
      </c>
      <c r="S42" s="244">
        <f>'Complexity of the crisis'!X43</f>
        <v>3.3</v>
      </c>
      <c r="T42" s="244">
        <f>'Complexity of the crisis'!AN43</f>
        <v>2.5</v>
      </c>
      <c r="U42" s="125" t="str">
        <f>VLOOKUP(C42,Lists!$C$3:$E$160,3,FALSE)</f>
        <v>Americas</v>
      </c>
      <c r="V42" s="126">
        <f t="array" ref="V42">LOOKUP(2,1/(Log!B:B=C42),Log!L:L)</f>
        <v>44516</v>
      </c>
    </row>
    <row r="43" spans="1:22" x14ac:dyDescent="0.35">
      <c r="A43" s="45" t="str">
        <f>'Crisis Indicator Data'!A41</f>
        <v>Complex crisis in Honduras</v>
      </c>
      <c r="B43" s="45" t="str">
        <f>Lists!G41</f>
        <v>Complex crisis</v>
      </c>
      <c r="C43" s="45" t="str">
        <f>'Crisis Indicator Data'!C41</f>
        <v>HND001</v>
      </c>
      <c r="D43" s="45" t="str">
        <f>'Crisis Indicator Data'!D41</f>
        <v>Honduras</v>
      </c>
      <c r="E43" s="45" t="str">
        <f>'Crisis Indicator Data'!E41</f>
        <v>HND</v>
      </c>
      <c r="F43" s="45" t="str">
        <f>'Crisis Indicator Data'!B41</f>
        <v>Complex crisis</v>
      </c>
      <c r="G43" s="241">
        <f t="shared" si="5"/>
        <v>3.7</v>
      </c>
      <c r="H43" s="44">
        <f t="shared" si="6"/>
        <v>4</v>
      </c>
      <c r="I43" s="117" t="str">
        <f t="shared" si="7"/>
        <v>High</v>
      </c>
      <c r="J43" s="242" t="str">
        <f>INDEX(Trends!$D$3:$D$404,MATCH(C43,Trends!$C$3:$C$404,0))</f>
        <v>Stable</v>
      </c>
      <c r="K43" s="110" t="str">
        <f>IF(Reliability!B41="x","x",(IF(ROUNDUP(Reliability!B41,0)=1,"Very High",IF(ROUNDUP(Reliability!B41,0)=2,"High",IF(ROUNDUP(Reliability!B41,0)=3,"Medium",IF(ROUNDUP(Reliability!B41,0)=4,"Low","Very Low"))))))</f>
        <v>High</v>
      </c>
      <c r="L43" s="243">
        <f t="shared" si="8"/>
        <v>3.8</v>
      </c>
      <c r="M43" s="244">
        <f>'Impact of the crisis'!N44</f>
        <v>4.2</v>
      </c>
      <c r="N43" s="244">
        <f>'Impact of the crisis'!AB44</f>
        <v>3.5</v>
      </c>
      <c r="O43" s="243">
        <f>'Conditions of people affected'!R44</f>
        <v>4.0999999999999996</v>
      </c>
      <c r="P43" s="244">
        <f>'Conditions of people affected'!K44</f>
        <v>4.2</v>
      </c>
      <c r="Q43" s="244">
        <f>'Conditions of people affected'!Q44</f>
        <v>4</v>
      </c>
      <c r="R43" s="244">
        <f t="shared" si="9"/>
        <v>3.1</v>
      </c>
      <c r="S43" s="244">
        <f>'Complexity of the crisis'!X44</f>
        <v>3.1</v>
      </c>
      <c r="T43" s="244">
        <f>'Complexity of the crisis'!AN44</f>
        <v>3</v>
      </c>
      <c r="U43" s="125" t="str">
        <f>VLOOKUP(C43,Lists!$C$3:$E$160,3,FALSE)</f>
        <v>Americas</v>
      </c>
      <c r="V43" s="126">
        <f t="array" ref="V43">LOOKUP(2,1/(Log!B:B=C43),Log!L:L)</f>
        <v>44517</v>
      </c>
    </row>
    <row r="44" spans="1:22" x14ac:dyDescent="0.35">
      <c r="A44" s="45" t="str">
        <f>'Crisis Indicator Data'!A42</f>
        <v>Complex crisis in Haiti</v>
      </c>
      <c r="B44" s="45" t="str">
        <f>Lists!G42</f>
        <v>Complex crisis</v>
      </c>
      <c r="C44" s="45" t="str">
        <f>'Crisis Indicator Data'!C42</f>
        <v>HTI001</v>
      </c>
      <c r="D44" s="45" t="str">
        <f>'Crisis Indicator Data'!D42</f>
        <v>Haiti</v>
      </c>
      <c r="E44" s="45" t="str">
        <f>'Crisis Indicator Data'!E42</f>
        <v>HTI</v>
      </c>
      <c r="F44" s="45" t="str">
        <f>'Crisis Indicator Data'!B42</f>
        <v>Complex crisis</v>
      </c>
      <c r="G44" s="241">
        <f t="shared" si="5"/>
        <v>4</v>
      </c>
      <c r="H44" s="44">
        <f t="shared" si="6"/>
        <v>4</v>
      </c>
      <c r="I44" s="117" t="str">
        <f t="shared" si="7"/>
        <v>High</v>
      </c>
      <c r="J44" s="242" t="str">
        <f>INDEX(Trends!$D$3:$D$404,MATCH(C44,Trends!$C$3:$C$404,0))</f>
        <v>Stable</v>
      </c>
      <c r="K44" s="110" t="str">
        <f>IF(Reliability!B42="x","x",(IF(ROUNDUP(Reliability!B42,0)=1,"Very High",IF(ROUNDUP(Reliability!B42,0)=2,"High",IF(ROUNDUP(Reliability!B42,0)=3,"Medium",IF(ROUNDUP(Reliability!B42,0)=4,"Low","Very Low"))))))</f>
        <v>Very High</v>
      </c>
      <c r="L44" s="243">
        <f t="shared" si="8"/>
        <v>3.4</v>
      </c>
      <c r="M44" s="244">
        <f>'Impact of the crisis'!N45</f>
        <v>4</v>
      </c>
      <c r="N44" s="244">
        <f>'Impact of the crisis'!AB45</f>
        <v>3</v>
      </c>
      <c r="O44" s="243">
        <f>'Conditions of people affected'!R45</f>
        <v>4.75</v>
      </c>
      <c r="P44" s="244">
        <f>'Conditions of people affected'!K45</f>
        <v>4.5</v>
      </c>
      <c r="Q44" s="244">
        <f>'Conditions of people affected'!Q45</f>
        <v>5</v>
      </c>
      <c r="R44" s="244">
        <f t="shared" si="9"/>
        <v>3.1</v>
      </c>
      <c r="S44" s="244">
        <f>'Complexity of the crisis'!X45</f>
        <v>3.1</v>
      </c>
      <c r="T44" s="244">
        <f>'Complexity of the crisis'!AN45</f>
        <v>3</v>
      </c>
      <c r="U44" s="125" t="str">
        <f>VLOOKUP(C44,Lists!$C$3:$E$160,3,FALSE)</f>
        <v>Americas</v>
      </c>
      <c r="V44" s="126">
        <f t="array" ref="V44">LOOKUP(2,1/(Log!B:B=C44),Log!L:L)</f>
        <v>44686</v>
      </c>
    </row>
    <row r="45" spans="1:22" x14ac:dyDescent="0.35">
      <c r="A45" s="45" t="str">
        <f>'Crisis Indicator Data'!A43</f>
        <v xml:space="preserve">Nippes Earthquake </v>
      </c>
      <c r="B45" s="45" t="str">
        <f>Lists!G43</f>
        <v>Earthquake</v>
      </c>
      <c r="C45" s="45" t="str">
        <f>'Crisis Indicator Data'!C43</f>
        <v>HTI002</v>
      </c>
      <c r="D45" s="45" t="str">
        <f>'Crisis Indicator Data'!D43</f>
        <v>Haiti</v>
      </c>
      <c r="E45" s="45" t="str">
        <f>'Crisis Indicator Data'!E43</f>
        <v>HTI</v>
      </c>
      <c r="F45" s="45" t="str">
        <f>'Crisis Indicator Data'!B43</f>
        <v>Earthquake</v>
      </c>
      <c r="G45" s="241">
        <f t="shared" si="5"/>
        <v>3</v>
      </c>
      <c r="H45" s="44">
        <f t="shared" si="6"/>
        <v>3</v>
      </c>
      <c r="I45" s="117" t="str">
        <f t="shared" si="7"/>
        <v>Medium</v>
      </c>
      <c r="J45" s="242" t="str">
        <f>INDEX(Trends!$D$3:$D$404,MATCH(C45,Trends!$C$3:$C$404,0))</f>
        <v>Stable</v>
      </c>
      <c r="K45" s="110" t="str">
        <f>IF(Reliability!B43="x","x",(IF(ROUNDUP(Reliability!B43,0)=1,"Very High",IF(ROUNDUP(Reliability!B43,0)=2,"High",IF(ROUNDUP(Reliability!B43,0)=3,"Medium",IF(ROUNDUP(Reliability!B43,0)=4,"Low","Very Low"))))))</f>
        <v>High</v>
      </c>
      <c r="L45" s="243">
        <f t="shared" si="8"/>
        <v>2.7</v>
      </c>
      <c r="M45" s="244">
        <f>'Impact of the crisis'!N46</f>
        <v>2.4</v>
      </c>
      <c r="N45" s="244">
        <f>'Impact of the crisis'!AB46</f>
        <v>2.9</v>
      </c>
      <c r="O45" s="243">
        <f>'Conditions of people affected'!R46</f>
        <v>3</v>
      </c>
      <c r="P45" s="244">
        <f>'Conditions of people affected'!K46</f>
        <v>3</v>
      </c>
      <c r="Q45" s="244">
        <f>'Conditions of people affected'!Q46</f>
        <v>3</v>
      </c>
      <c r="R45" s="244">
        <f t="shared" si="9"/>
        <v>3.1</v>
      </c>
      <c r="S45" s="244">
        <f>'Complexity of the crisis'!X46</f>
        <v>3.1</v>
      </c>
      <c r="T45" s="244">
        <f>'Complexity of the crisis'!AN46</f>
        <v>3</v>
      </c>
      <c r="U45" s="125" t="str">
        <f>VLOOKUP(C45,Lists!$C$3:$E$160,3,FALSE)</f>
        <v>Americas</v>
      </c>
      <c r="V45" s="126">
        <f t="array" ref="V45">LOOKUP(2,1/(Log!B:B=C45),Log!L:L)</f>
        <v>44686</v>
      </c>
    </row>
    <row r="46" spans="1:22" x14ac:dyDescent="0.35">
      <c r="A46" s="45" t="str">
        <f>'Crisis Indicator Data'!A44</f>
        <v>Displacement from Ukraine conflict in Hungary</v>
      </c>
      <c r="B46" s="45" t="str">
        <f>Lists!G44</f>
        <v>Displacement from Ukraine conflict</v>
      </c>
      <c r="C46" s="45" t="str">
        <f>'Crisis Indicator Data'!C44</f>
        <v>HUN002</v>
      </c>
      <c r="D46" s="45" t="str">
        <f>'Crisis Indicator Data'!D44</f>
        <v>Hungary</v>
      </c>
      <c r="E46" s="45" t="str">
        <f>'Crisis Indicator Data'!E44</f>
        <v>HUN</v>
      </c>
      <c r="F46" s="45" t="str">
        <f>'Crisis Indicator Data'!B44</f>
        <v>International displacement</v>
      </c>
      <c r="G46" s="241">
        <f t="shared" si="5"/>
        <v>1.3</v>
      </c>
      <c r="H46" s="44">
        <f t="shared" si="6"/>
        <v>2</v>
      </c>
      <c r="I46" s="117" t="str">
        <f t="shared" si="7"/>
        <v>Low</v>
      </c>
      <c r="J46" s="242" t="str">
        <f>INDEX(Trends!$D$3:$D$404,MATCH(C46,Trends!$C$3:$C$404,0))</f>
        <v>Increasing</v>
      </c>
      <c r="K46" s="110" t="str">
        <f>IF(Reliability!B44="x","x",(IF(ROUNDUP(Reliability!B44,0)=1,"Very High",IF(ROUNDUP(Reliability!B44,0)=2,"High",IF(ROUNDUP(Reliability!B44,0)=3,"Medium",IF(ROUNDUP(Reliability!B44,0)=4,"Low","Very Low"))))))</f>
        <v>Very High</v>
      </c>
      <c r="L46" s="243">
        <f t="shared" si="8"/>
        <v>2.1</v>
      </c>
      <c r="M46" s="244">
        <f>'Impact of the crisis'!N47</f>
        <v>0.1</v>
      </c>
      <c r="N46" s="244">
        <f>'Impact of the crisis'!AB47</f>
        <v>2.8</v>
      </c>
      <c r="O46" s="243">
        <f>'Conditions of people affected'!R47</f>
        <v>1</v>
      </c>
      <c r="P46" s="244">
        <f>'Conditions of people affected'!K47</f>
        <v>0</v>
      </c>
      <c r="Q46" s="244">
        <f>'Conditions of people affected'!Q47</f>
        <v>2</v>
      </c>
      <c r="R46" s="244">
        <f t="shared" si="9"/>
        <v>1.2</v>
      </c>
      <c r="S46" s="244">
        <f>'Complexity of the crisis'!X47</f>
        <v>1.4</v>
      </c>
      <c r="T46" s="244">
        <f>'Complexity of the crisis'!AN47</f>
        <v>1</v>
      </c>
      <c r="U46" s="125" t="str">
        <f>VLOOKUP(C46,Lists!$C$3:$E$160,3,FALSE)</f>
        <v>Europe</v>
      </c>
      <c r="V46" s="126">
        <f t="array" ref="V46">LOOKUP(2,1/(Log!B:B=C46),Log!L:L)</f>
        <v>44658</v>
      </c>
    </row>
    <row r="47" spans="1:22" x14ac:dyDescent="0.35">
      <c r="A47" s="45" t="str">
        <f>'Crisis Indicator Data'!A45</f>
        <v>Papua Conflict</v>
      </c>
      <c r="B47" s="45" t="str">
        <f>Lists!G45</f>
        <v>Papua Conflict</v>
      </c>
      <c r="C47" s="45" t="str">
        <f>'Crisis Indicator Data'!C45</f>
        <v>IDN002</v>
      </c>
      <c r="D47" s="45" t="str">
        <f>'Crisis Indicator Data'!D45</f>
        <v>Indonesia</v>
      </c>
      <c r="E47" s="45" t="str">
        <f>'Crisis Indicator Data'!E45</f>
        <v>IDN</v>
      </c>
      <c r="F47" s="45" t="str">
        <f>'Crisis Indicator Data'!B45</f>
        <v>Conflict</v>
      </c>
      <c r="G47" s="241">
        <f t="shared" si="5"/>
        <v>2.2999999999999998</v>
      </c>
      <c r="H47" s="44">
        <f t="shared" si="6"/>
        <v>3</v>
      </c>
      <c r="I47" s="117" t="str">
        <f t="shared" si="7"/>
        <v>Medium</v>
      </c>
      <c r="J47" s="242" t="str">
        <f>INDEX(Trends!$D$3:$D$404,MATCH(C47,Trends!$C$3:$C$404,0))</f>
        <v>Increasing</v>
      </c>
      <c r="K47" s="110" t="str">
        <f>IF(Reliability!B45="x","x",(IF(ROUNDUP(Reliability!B45,0)=1,"Very High",IF(ROUNDUP(Reliability!B45,0)=2,"High",IF(ROUNDUP(Reliability!B45,0)=3,"Medium",IF(ROUNDUP(Reliability!B45,0)=4,"Low","Very Low"))))))</f>
        <v>High</v>
      </c>
      <c r="L47" s="243">
        <f t="shared" si="8"/>
        <v>2.9</v>
      </c>
      <c r="M47" s="244">
        <f>'Impact of the crisis'!N48</f>
        <v>2.1</v>
      </c>
      <c r="N47" s="244">
        <f>'Impact of the crisis'!AB48</f>
        <v>3.3</v>
      </c>
      <c r="O47" s="243">
        <f>'Conditions of people affected'!R48</f>
        <v>1.35</v>
      </c>
      <c r="P47" s="244">
        <f>'Conditions of people affected'!K48</f>
        <v>1.7</v>
      </c>
      <c r="Q47" s="244">
        <f>'Conditions of people affected'!Q48</f>
        <v>1</v>
      </c>
      <c r="R47" s="244">
        <f t="shared" si="9"/>
        <v>3</v>
      </c>
      <c r="S47" s="244">
        <f>'Complexity of the crisis'!X48</f>
        <v>2.5</v>
      </c>
      <c r="T47" s="244">
        <f>'Complexity of the crisis'!AN48</f>
        <v>3.5</v>
      </c>
      <c r="U47" s="125" t="str">
        <f>VLOOKUP(C47,Lists!$C$3:$E$160,3,FALSE)</f>
        <v>Asia</v>
      </c>
      <c r="V47" s="126">
        <f t="array" ref="V47">LOOKUP(2,1/(Log!B:B=C47),Log!L:L)</f>
        <v>44712</v>
      </c>
    </row>
    <row r="48" spans="1:22" x14ac:dyDescent="0.35">
      <c r="A48" s="45" t="str">
        <f>'Crisis Indicator Data'!A46</f>
        <v>Conflict in Jammu and Kashmir</v>
      </c>
      <c r="B48" s="45" t="str">
        <f>Lists!G46</f>
        <v xml:space="preserve">Kashmir conflict </v>
      </c>
      <c r="C48" s="45" t="str">
        <f>'Crisis Indicator Data'!C46</f>
        <v>IND002</v>
      </c>
      <c r="D48" s="45" t="str">
        <f>'Crisis Indicator Data'!D46</f>
        <v>India</v>
      </c>
      <c r="E48" s="45" t="str">
        <f>'Crisis Indicator Data'!E46</f>
        <v>IND</v>
      </c>
      <c r="F48" s="45" t="str">
        <f>'Crisis Indicator Data'!B46</f>
        <v>Conflict</v>
      </c>
      <c r="G48" s="241" t="str">
        <f t="shared" si="5"/>
        <v>x</v>
      </c>
      <c r="H48" s="44" t="str">
        <f t="shared" si="6"/>
        <v>x</v>
      </c>
      <c r="I48" s="117" t="str">
        <f t="shared" si="7"/>
        <v>x</v>
      </c>
      <c r="J48" s="242" t="str">
        <f>INDEX(Trends!$D$3:$D$404,MATCH(C48,Trends!$C$3:$C$404,0))</f>
        <v>-</v>
      </c>
      <c r="K48" s="110" t="str">
        <f>IF(Reliability!B46="x","x",(IF(ROUNDUP(Reliability!B46,0)=1,"Very High",IF(ROUNDUP(Reliability!B46,0)=2,"High",IF(ROUNDUP(Reliability!B46,0)=3,"Medium",IF(ROUNDUP(Reliability!B46,0)=4,"Low","Very Low"))))))</f>
        <v>Very Low</v>
      </c>
      <c r="L48" s="243">
        <f t="shared" si="8"/>
        <v>1.2</v>
      </c>
      <c r="M48" s="244">
        <f>'Impact of the crisis'!N49</f>
        <v>2</v>
      </c>
      <c r="N48" s="244">
        <f>'Impact of the crisis'!AB49</f>
        <v>0.7</v>
      </c>
      <c r="O48" s="243" t="str">
        <f>'Conditions of people affected'!R49</f>
        <v>x</v>
      </c>
      <c r="P48" s="244" t="str">
        <f>'Conditions of people affected'!K49</f>
        <v>x</v>
      </c>
      <c r="Q48" s="244" t="str">
        <f>'Conditions of people affected'!Q49</f>
        <v>x</v>
      </c>
      <c r="R48" s="244">
        <f t="shared" si="9"/>
        <v>1.5</v>
      </c>
      <c r="S48" s="244">
        <f>'Complexity of the crisis'!X49</f>
        <v>2</v>
      </c>
      <c r="T48" s="244">
        <f>'Complexity of the crisis'!AN49</f>
        <v>1</v>
      </c>
      <c r="U48" s="125" t="str">
        <f>VLOOKUP(C48,Lists!$C$3:$E$160,3,FALSE)</f>
        <v>Asia</v>
      </c>
      <c r="V48" s="126">
        <f t="array" ref="V48">LOOKUP(2,1/(Log!B:B=C48),Log!L:L)</f>
        <v>44712</v>
      </c>
    </row>
    <row r="49" spans="1:22" x14ac:dyDescent="0.35">
      <c r="A49" s="45" t="str">
        <f>'Crisis Indicator Data'!A47</f>
        <v>Afghan Refugees in Iran</v>
      </c>
      <c r="B49" s="45" t="str">
        <f>Lists!G47</f>
        <v>Afghan Refugees</v>
      </c>
      <c r="C49" s="45" t="str">
        <f>'Crisis Indicator Data'!C47</f>
        <v>IRN004</v>
      </c>
      <c r="D49" s="45" t="str">
        <f>'Crisis Indicator Data'!D47</f>
        <v>Iran</v>
      </c>
      <c r="E49" s="45" t="str">
        <f>'Crisis Indicator Data'!E47</f>
        <v>IRN</v>
      </c>
      <c r="F49" s="45" t="str">
        <f>'Crisis Indicator Data'!B47</f>
        <v>International displacement</v>
      </c>
      <c r="G49" s="241">
        <f t="shared" si="5"/>
        <v>3.6</v>
      </c>
      <c r="H49" s="44">
        <f t="shared" si="6"/>
        <v>4</v>
      </c>
      <c r="I49" s="117" t="str">
        <f t="shared" si="7"/>
        <v>High</v>
      </c>
      <c r="J49" s="242" t="str">
        <f>INDEX(Trends!$D$3:$D$404,MATCH(C49,Trends!$C$3:$C$404,0))</f>
        <v>Increasing</v>
      </c>
      <c r="K49" s="110" t="str">
        <f>IF(Reliability!B47="x","x",(IF(ROUNDUP(Reliability!B47,0)=1,"Very High",IF(ROUNDUP(Reliability!B47,0)=2,"High",IF(ROUNDUP(Reliability!B47,0)=3,"Medium",IF(ROUNDUP(Reliability!B47,0)=4,"Low","Very Low"))))))</f>
        <v>Medium</v>
      </c>
      <c r="L49" s="243">
        <f t="shared" si="8"/>
        <v>3.6</v>
      </c>
      <c r="M49" s="244">
        <f>'Impact of the crisis'!N50</f>
        <v>2.7</v>
      </c>
      <c r="N49" s="244">
        <f>'Impact of the crisis'!AB50</f>
        <v>3.9</v>
      </c>
      <c r="O49" s="243">
        <f>'Conditions of people affected'!R50</f>
        <v>4.0999999999999996</v>
      </c>
      <c r="P49" s="244">
        <f>'Conditions of people affected'!K50</f>
        <v>4.2</v>
      </c>
      <c r="Q49" s="244">
        <f>'Conditions of people affected'!Q50</f>
        <v>4</v>
      </c>
      <c r="R49" s="244">
        <f t="shared" si="9"/>
        <v>2.9</v>
      </c>
      <c r="S49" s="244">
        <f>'Complexity of the crisis'!X50</f>
        <v>3.3</v>
      </c>
      <c r="T49" s="244">
        <f>'Complexity of the crisis'!AN50</f>
        <v>2.5</v>
      </c>
      <c r="U49" s="125" t="str">
        <f>VLOOKUP(C49,Lists!$C$3:$E$160,3,FALSE)</f>
        <v>Middle east</v>
      </c>
      <c r="V49" s="126">
        <f t="array" ref="V49">LOOKUP(2,1/(Log!B:B=C49),Log!L:L)</f>
        <v>44712</v>
      </c>
    </row>
    <row r="50" spans="1:22" x14ac:dyDescent="0.35">
      <c r="A50" s="45" t="str">
        <f>'Crisis Indicator Data'!A48</f>
        <v>Multiple crises in Iraq</v>
      </c>
      <c r="B50" s="45" t="str">
        <f>Lists!G48</f>
        <v>Country level</v>
      </c>
      <c r="C50" s="45" t="str">
        <f>'Crisis Indicator Data'!C48</f>
        <v>IRQ001</v>
      </c>
      <c r="D50" s="45" t="str">
        <f>'Crisis Indicator Data'!D48</f>
        <v>Iraq</v>
      </c>
      <c r="E50" s="45" t="str">
        <f>'Crisis Indicator Data'!E48</f>
        <v>IRQ</v>
      </c>
      <c r="F50" s="45" t="str">
        <f>'Crisis Indicator Data'!B48</f>
        <v>Multiple crises country</v>
      </c>
      <c r="G50" s="241">
        <f t="shared" si="5"/>
        <v>3.9</v>
      </c>
      <c r="H50" s="44">
        <f t="shared" si="6"/>
        <v>4</v>
      </c>
      <c r="I50" s="117" t="str">
        <f t="shared" si="7"/>
        <v>High</v>
      </c>
      <c r="J50" s="242" t="str">
        <f>INDEX(Trends!$D$3:$D$404,MATCH(C50,Trends!$C$3:$C$404,0))</f>
        <v>Decreasing</v>
      </c>
      <c r="K50" s="110" t="str">
        <f>IF(Reliability!B48="x","x",(IF(ROUNDUP(Reliability!B48,0)=1,"Very High",IF(ROUNDUP(Reliability!B48,0)=2,"High",IF(ROUNDUP(Reliability!B48,0)=3,"Medium",IF(ROUNDUP(Reliability!B48,0)=4,"Low","Very Low"))))))</f>
        <v>High</v>
      </c>
      <c r="L50" s="243">
        <f t="shared" si="8"/>
        <v>4.2</v>
      </c>
      <c r="M50" s="244">
        <f>'Impact of the crisis'!N51</f>
        <v>4.7</v>
      </c>
      <c r="N50" s="244">
        <f>'Impact of the crisis'!AB51</f>
        <v>3.9</v>
      </c>
      <c r="O50" s="243">
        <f>'Conditions of people affected'!R51</f>
        <v>3.55</v>
      </c>
      <c r="P50" s="244">
        <f>'Conditions of people affected'!K51</f>
        <v>4.0999999999999996</v>
      </c>
      <c r="Q50" s="244">
        <f>'Conditions of people affected'!Q51</f>
        <v>3</v>
      </c>
      <c r="R50" s="244">
        <f t="shared" si="9"/>
        <v>4.0999999999999996</v>
      </c>
      <c r="S50" s="244">
        <f>'Complexity of the crisis'!X51</f>
        <v>3.6</v>
      </c>
      <c r="T50" s="244">
        <f>'Complexity of the crisis'!AN51</f>
        <v>4.5</v>
      </c>
      <c r="U50" s="125" t="str">
        <f>VLOOKUP(C50,Lists!$C$3:$E$160,3,FALSE)</f>
        <v>Middle east</v>
      </c>
      <c r="V50" s="126">
        <f t="array" ref="V50">LOOKUP(2,1/(Log!B:B=C50),Log!L:L)</f>
        <v>44712</v>
      </c>
    </row>
    <row r="51" spans="1:22" ht="14.15" customHeight="1" x14ac:dyDescent="0.35">
      <c r="A51" s="45" t="str">
        <f>'Crisis Indicator Data'!A49</f>
        <v>Conflict  in Iraq</v>
      </c>
      <c r="B51" s="45" t="str">
        <f>Lists!G49</f>
        <v>Conflict</v>
      </c>
      <c r="C51" s="45" t="str">
        <f>'Crisis Indicator Data'!C49</f>
        <v>IRQ002</v>
      </c>
      <c r="D51" s="45" t="str">
        <f>'Crisis Indicator Data'!D49</f>
        <v>Iraq</v>
      </c>
      <c r="E51" s="45" t="str">
        <f>'Crisis Indicator Data'!E49</f>
        <v>IRQ</v>
      </c>
      <c r="F51" s="45" t="str">
        <f>'Crisis Indicator Data'!B49</f>
        <v>Conflict</v>
      </c>
      <c r="G51" s="241">
        <f t="shared" si="5"/>
        <v>3.9</v>
      </c>
      <c r="H51" s="44">
        <f t="shared" si="6"/>
        <v>4</v>
      </c>
      <c r="I51" s="117" t="str">
        <f t="shared" si="7"/>
        <v>High</v>
      </c>
      <c r="J51" s="242" t="str">
        <f>INDEX(Trends!$D$3:$D$404,MATCH(C51,Trends!$C$3:$C$404,0))</f>
        <v>Decreasing</v>
      </c>
      <c r="K51" s="110" t="str">
        <f>IF(Reliability!B49="x","x",(IF(ROUNDUP(Reliability!B49,0)=1,"Very High",IF(ROUNDUP(Reliability!B49,0)=2,"High",IF(ROUNDUP(Reliability!B49,0)=3,"Medium",IF(ROUNDUP(Reliability!B49,0)=4,"Low","Very Low"))))))</f>
        <v>High</v>
      </c>
      <c r="L51" s="243">
        <f t="shared" si="8"/>
        <v>4.2</v>
      </c>
      <c r="M51" s="244">
        <f>'Impact of the crisis'!N52</f>
        <v>4.7</v>
      </c>
      <c r="N51" s="244">
        <f>'Impact of the crisis'!AB52</f>
        <v>3.9</v>
      </c>
      <c r="O51" s="243">
        <f>'Conditions of people affected'!R52</f>
        <v>3.5</v>
      </c>
      <c r="P51" s="244">
        <f>'Conditions of people affected'!K52</f>
        <v>4</v>
      </c>
      <c r="Q51" s="244">
        <f>'Conditions of people affected'!Q52</f>
        <v>3</v>
      </c>
      <c r="R51" s="244">
        <f t="shared" si="9"/>
        <v>4.0999999999999996</v>
      </c>
      <c r="S51" s="244">
        <f>'Complexity of the crisis'!X52</f>
        <v>3.6</v>
      </c>
      <c r="T51" s="244">
        <f>'Complexity of the crisis'!AN52</f>
        <v>4.5</v>
      </c>
      <c r="U51" s="125" t="str">
        <f>VLOOKUP(C51,Lists!$C$3:$E$160,3,FALSE)</f>
        <v>Middle east</v>
      </c>
      <c r="V51" s="126">
        <f t="array" ref="V51">LOOKUP(2,1/(Log!B:B=C51),Log!L:L)</f>
        <v>44712</v>
      </c>
    </row>
    <row r="52" spans="1:22" ht="14.15" customHeight="1" x14ac:dyDescent="0.35">
      <c r="A52" s="45" t="str">
        <f>'Crisis Indicator Data'!A50</f>
        <v>Syrian and Palestinian refugees in iraq</v>
      </c>
      <c r="B52" s="45" t="str">
        <f>Lists!G50</f>
        <v>Syrian Refugees</v>
      </c>
      <c r="C52" s="45" t="str">
        <f>'Crisis Indicator Data'!C50</f>
        <v>IRQ003</v>
      </c>
      <c r="D52" s="45" t="str">
        <f>'Crisis Indicator Data'!D50</f>
        <v>Iraq</v>
      </c>
      <c r="E52" s="45" t="str">
        <f>'Crisis Indicator Data'!E50</f>
        <v>IRQ</v>
      </c>
      <c r="F52" s="45" t="str">
        <f>'Crisis Indicator Data'!B50</f>
        <v>International displacement</v>
      </c>
      <c r="G52" s="241">
        <f t="shared" si="5"/>
        <v>3</v>
      </c>
      <c r="H52" s="44">
        <f t="shared" si="6"/>
        <v>3</v>
      </c>
      <c r="I52" s="117" t="str">
        <f t="shared" si="7"/>
        <v>Medium</v>
      </c>
      <c r="J52" s="242" t="str">
        <f>INDEX(Trends!$D$3:$D$404,MATCH(C52,Trends!$C$3:$C$404,0))</f>
        <v>Increasing</v>
      </c>
      <c r="K52" s="110" t="str">
        <f>IF(Reliability!B50="x","x",(IF(ROUNDUP(Reliability!B50,0)=1,"Very High",IF(ROUNDUP(Reliability!B50,0)=2,"High",IF(ROUNDUP(Reliability!B50,0)=3,"Medium",IF(ROUNDUP(Reliability!B50,0)=4,"Low","Very Low"))))))</f>
        <v>Medium</v>
      </c>
      <c r="L52" s="243">
        <f t="shared" si="8"/>
        <v>2.6</v>
      </c>
      <c r="M52" s="244">
        <f>'Impact of the crisis'!N53</f>
        <v>1.5</v>
      </c>
      <c r="N52" s="244">
        <f>'Impact of the crisis'!AB53</f>
        <v>3</v>
      </c>
      <c r="O52" s="243">
        <f>'Conditions of people affected'!R53</f>
        <v>2.9</v>
      </c>
      <c r="P52" s="244">
        <f>'Conditions of people affected'!K53</f>
        <v>2.8</v>
      </c>
      <c r="Q52" s="244">
        <f>'Conditions of people affected'!Q53</f>
        <v>3</v>
      </c>
      <c r="R52" s="244">
        <f t="shared" si="9"/>
        <v>3.6</v>
      </c>
      <c r="S52" s="244">
        <f>'Complexity of the crisis'!X53</f>
        <v>3.6</v>
      </c>
      <c r="T52" s="244">
        <f>'Complexity of the crisis'!AN53</f>
        <v>3.5</v>
      </c>
      <c r="U52" s="125" t="str">
        <f>VLOOKUP(C52,Lists!$C$3:$E$160,3,FALSE)</f>
        <v>Middle east</v>
      </c>
      <c r="V52" s="126">
        <f t="array" ref="V52">LOOKUP(2,1/(Log!B:B=C52),Log!L:L)</f>
        <v>44712</v>
      </c>
    </row>
    <row r="53" spans="1:22" x14ac:dyDescent="0.35">
      <c r="A53" s="45" t="str">
        <f>'Crisis Indicator Data'!A51</f>
        <v>Mixed migration flows in Italy</v>
      </c>
      <c r="B53" s="45" t="str">
        <f>Lists!G51</f>
        <v>Mixed Migration</v>
      </c>
      <c r="C53" s="45" t="str">
        <f>'Crisis Indicator Data'!C51</f>
        <v>ITA002</v>
      </c>
      <c r="D53" s="45" t="str">
        <f>'Crisis Indicator Data'!D51</f>
        <v>Italy</v>
      </c>
      <c r="E53" s="45" t="str">
        <f>'Crisis Indicator Data'!E51</f>
        <v>ITA</v>
      </c>
      <c r="F53" s="45" t="str">
        <f>'Crisis Indicator Data'!B51</f>
        <v>International displacement</v>
      </c>
      <c r="G53" s="241">
        <f t="shared" si="5"/>
        <v>1.9</v>
      </c>
      <c r="H53" s="44">
        <f t="shared" si="6"/>
        <v>2</v>
      </c>
      <c r="I53" s="117" t="str">
        <f t="shared" si="7"/>
        <v>Low</v>
      </c>
      <c r="J53" s="242" t="str">
        <f>INDEX(Trends!$D$3:$D$404,MATCH(C53,Trends!$C$3:$C$404,0))</f>
        <v>Stable</v>
      </c>
      <c r="K53" s="110" t="str">
        <f>IF(Reliability!B51="x","x",(IF(ROUNDUP(Reliability!B51,0)=1,"Very High",IF(ROUNDUP(Reliability!B51,0)=2,"High",IF(ROUNDUP(Reliability!B51,0)=3,"Medium",IF(ROUNDUP(Reliability!B51,0)=4,"Low","Very Low"))))))</f>
        <v>Medium</v>
      </c>
      <c r="L53" s="243">
        <f t="shared" si="8"/>
        <v>2.7</v>
      </c>
      <c r="M53" s="244">
        <f>'Impact of the crisis'!N54</f>
        <v>1.7</v>
      </c>
      <c r="N53" s="244">
        <f>'Impact of the crisis'!AB54</f>
        <v>3.1</v>
      </c>
      <c r="O53" s="243">
        <f>'Conditions of people affected'!R54</f>
        <v>1.6</v>
      </c>
      <c r="P53" s="244">
        <f>'Conditions of people affected'!K54</f>
        <v>2.2000000000000002</v>
      </c>
      <c r="Q53" s="244">
        <f>'Conditions of people affected'!Q54</f>
        <v>1</v>
      </c>
      <c r="R53" s="244">
        <f t="shared" si="9"/>
        <v>1.5</v>
      </c>
      <c r="S53" s="244">
        <f>'Complexity of the crisis'!X54</f>
        <v>1.5</v>
      </c>
      <c r="T53" s="244">
        <f>'Complexity of the crisis'!AN54</f>
        <v>1.5</v>
      </c>
      <c r="U53" s="125" t="str">
        <f>VLOOKUP(C53,Lists!$C$3:$E$160,3,FALSE)</f>
        <v>Europe</v>
      </c>
      <c r="V53" s="126">
        <f t="array" ref="V53">LOOKUP(2,1/(Log!B:B=C53),Log!L:L)</f>
        <v>44494</v>
      </c>
    </row>
    <row r="54" spans="1:22" x14ac:dyDescent="0.35">
      <c r="A54" s="45" t="str">
        <f>'Crisis Indicator Data'!A52</f>
        <v>Syrian refugees in Jordan</v>
      </c>
      <c r="B54" s="45" t="str">
        <f>Lists!G52</f>
        <v>Syrian refugees</v>
      </c>
      <c r="C54" s="45" t="str">
        <f>'Crisis Indicator Data'!C52</f>
        <v>JOR002</v>
      </c>
      <c r="D54" s="45" t="str">
        <f>'Crisis Indicator Data'!D52</f>
        <v>Jordan</v>
      </c>
      <c r="E54" s="45" t="str">
        <f>'Crisis Indicator Data'!E52</f>
        <v>JOR</v>
      </c>
      <c r="F54" s="45" t="str">
        <f>'Crisis Indicator Data'!B52</f>
        <v>International displacement</v>
      </c>
      <c r="G54" s="241">
        <f t="shared" si="5"/>
        <v>2.7</v>
      </c>
      <c r="H54" s="44">
        <f t="shared" si="6"/>
        <v>3</v>
      </c>
      <c r="I54" s="117" t="str">
        <f t="shared" si="7"/>
        <v>Medium</v>
      </c>
      <c r="J54" s="242" t="str">
        <f>INDEX(Trends!$D$3:$D$404,MATCH(C54,Trends!$C$3:$C$404,0))</f>
        <v>Stable</v>
      </c>
      <c r="K54" s="110" t="str">
        <f>IF(Reliability!B52="x","x",(IF(ROUNDUP(Reliability!B52,0)=1,"Very High",IF(ROUNDUP(Reliability!B52,0)=2,"High",IF(ROUNDUP(Reliability!B52,0)=3,"Medium",IF(ROUNDUP(Reliability!B52,0)=4,"Low","Very Low"))))))</f>
        <v>Medium</v>
      </c>
      <c r="L54" s="243">
        <f t="shared" si="8"/>
        <v>2.7</v>
      </c>
      <c r="M54" s="244">
        <f>'Impact of the crisis'!N55</f>
        <v>3</v>
      </c>
      <c r="N54" s="244">
        <f>'Impact of the crisis'!AB55</f>
        <v>2.6</v>
      </c>
      <c r="O54" s="243">
        <f>'Conditions of people affected'!R55</f>
        <v>3.1</v>
      </c>
      <c r="P54" s="244">
        <f>'Conditions of people affected'!K55</f>
        <v>3.2</v>
      </c>
      <c r="Q54" s="244">
        <f>'Conditions of people affected'!Q55</f>
        <v>3</v>
      </c>
      <c r="R54" s="244">
        <f t="shared" si="9"/>
        <v>2</v>
      </c>
      <c r="S54" s="244">
        <f>'Complexity of the crisis'!X55</f>
        <v>2.5</v>
      </c>
      <c r="T54" s="244">
        <f>'Complexity of the crisis'!AN55</f>
        <v>1.5</v>
      </c>
      <c r="U54" s="125" t="str">
        <f>VLOOKUP(C54,Lists!$C$3:$E$160,3,FALSE)</f>
        <v>Middle east</v>
      </c>
      <c r="V54" s="126">
        <f t="array" ref="V54">LOOKUP(2,1/(Log!B:B=C54),Log!L:L)</f>
        <v>44658</v>
      </c>
    </row>
    <row r="55" spans="1:22" x14ac:dyDescent="0.35">
      <c r="A55" s="45" t="str">
        <f>'Crisis Indicator Data'!A53</f>
        <v xml:space="preserve">Multiple crisis in Kenya </v>
      </c>
      <c r="B55" s="45" t="str">
        <f>Lists!G53</f>
        <v xml:space="preserve">Country level </v>
      </c>
      <c r="C55" s="45" t="str">
        <f>'Crisis Indicator Data'!C53</f>
        <v>KEN001</v>
      </c>
      <c r="D55" s="45" t="str">
        <f>'Crisis Indicator Data'!D53</f>
        <v>Kenya</v>
      </c>
      <c r="E55" s="45" t="str">
        <f>'Crisis Indicator Data'!E53</f>
        <v>KEN</v>
      </c>
      <c r="F55" s="45" t="str">
        <f>'Crisis Indicator Data'!B53</f>
        <v>Multiple crises country</v>
      </c>
      <c r="G55" s="241">
        <f t="shared" si="5"/>
        <v>3.3</v>
      </c>
      <c r="H55" s="44">
        <f t="shared" si="6"/>
        <v>4</v>
      </c>
      <c r="I55" s="117" t="str">
        <f t="shared" si="7"/>
        <v>High</v>
      </c>
      <c r="J55" s="242" t="str">
        <f>INDEX(Trends!$D$3:$D$404,MATCH(C55,Trends!$C$3:$C$404,0))</f>
        <v>Increasing</v>
      </c>
      <c r="K55" s="110" t="str">
        <f>IF(Reliability!B53="x","x",(IF(ROUNDUP(Reliability!B53,0)=1,"Very High",IF(ROUNDUP(Reliability!B53,0)=2,"High",IF(ROUNDUP(Reliability!B53,0)=3,"Medium",IF(ROUNDUP(Reliability!B53,0)=4,"Low","Very Low"))))))</f>
        <v>High</v>
      </c>
      <c r="L55" s="243">
        <f t="shared" si="8"/>
        <v>3.6</v>
      </c>
      <c r="M55" s="244">
        <f>'Impact of the crisis'!N56</f>
        <v>3.8</v>
      </c>
      <c r="N55" s="244">
        <f>'Impact of the crisis'!AB56</f>
        <v>3.5</v>
      </c>
      <c r="O55" s="243">
        <f>'Conditions of people affected'!R56</f>
        <v>3.65</v>
      </c>
      <c r="P55" s="244">
        <f>'Conditions of people affected'!K56</f>
        <v>4.3</v>
      </c>
      <c r="Q55" s="244">
        <f>'Conditions of people affected'!Q56</f>
        <v>3</v>
      </c>
      <c r="R55" s="244">
        <f t="shared" si="9"/>
        <v>2.6</v>
      </c>
      <c r="S55" s="244">
        <f>'Complexity of the crisis'!X56</f>
        <v>2.7</v>
      </c>
      <c r="T55" s="244">
        <f>'Complexity of the crisis'!AN56</f>
        <v>2.5</v>
      </c>
      <c r="U55" s="125" t="str">
        <f>VLOOKUP(C55,Lists!$C$3:$E$160,3,FALSE)</f>
        <v>Africa</v>
      </c>
      <c r="V55" s="126">
        <f t="array" ref="V55">LOOKUP(2,1/(Log!B:B=C55),Log!L:L)</f>
        <v>44638</v>
      </c>
    </row>
    <row r="56" spans="1:22" x14ac:dyDescent="0.35">
      <c r="A56" s="45" t="str">
        <f>'Crisis Indicator Data'!A54</f>
        <v>Refugee situation in Kenya</v>
      </c>
      <c r="B56" s="45" t="str">
        <f>Lists!G54</f>
        <v>Refugee situation</v>
      </c>
      <c r="C56" s="45" t="str">
        <f>'Crisis Indicator Data'!C54</f>
        <v>KEN002</v>
      </c>
      <c r="D56" s="45" t="str">
        <f>'Crisis Indicator Data'!D54</f>
        <v>Kenya</v>
      </c>
      <c r="E56" s="45" t="str">
        <f>'Crisis Indicator Data'!E54</f>
        <v>KEN</v>
      </c>
      <c r="F56" s="45" t="str">
        <f>'Crisis Indicator Data'!B54</f>
        <v>International displacement</v>
      </c>
      <c r="G56" s="241">
        <f t="shared" si="5"/>
        <v>2.6</v>
      </c>
      <c r="H56" s="44">
        <f t="shared" si="6"/>
        <v>3</v>
      </c>
      <c r="I56" s="117" t="str">
        <f t="shared" si="7"/>
        <v>Medium</v>
      </c>
      <c r="J56" s="242" t="str">
        <f>INDEX(Trends!$D$3:$D$404,MATCH(C56,Trends!$C$3:$C$404,0))</f>
        <v>Stable</v>
      </c>
      <c r="K56" s="110" t="str">
        <f>IF(Reliability!B54="x","x",(IF(ROUNDUP(Reliability!B54,0)=1,"Very High",IF(ROUNDUP(Reliability!B54,0)=2,"High",IF(ROUNDUP(Reliability!B54,0)=3,"Medium",IF(ROUNDUP(Reliability!B54,0)=4,"Low","Very Low"))))))</f>
        <v>Medium</v>
      </c>
      <c r="L56" s="243">
        <f t="shared" si="8"/>
        <v>2.1</v>
      </c>
      <c r="M56" s="244">
        <f>'Impact of the crisis'!N57</f>
        <v>0.8</v>
      </c>
      <c r="N56" s="244">
        <f>'Impact of the crisis'!AB57</f>
        <v>2.6</v>
      </c>
      <c r="O56" s="243">
        <f>'Conditions of people affected'!R57</f>
        <v>2.95</v>
      </c>
      <c r="P56" s="244">
        <f>'Conditions of people affected'!K57</f>
        <v>2.9</v>
      </c>
      <c r="Q56" s="244">
        <f>'Conditions of people affected'!Q57</f>
        <v>3</v>
      </c>
      <c r="R56" s="244">
        <f t="shared" si="9"/>
        <v>2.4</v>
      </c>
      <c r="S56" s="244">
        <f>'Complexity of the crisis'!X57</f>
        <v>2.7</v>
      </c>
      <c r="T56" s="244">
        <f>'Complexity of the crisis'!AN57</f>
        <v>2</v>
      </c>
      <c r="U56" s="125" t="str">
        <f>VLOOKUP(C56,Lists!$C$3:$E$160,3,FALSE)</f>
        <v>Africa</v>
      </c>
      <c r="V56" s="126">
        <f t="array" ref="V56">LOOKUP(2,1/(Log!B:B=C56),Log!L:L)</f>
        <v>44638</v>
      </c>
    </row>
    <row r="57" spans="1:22" x14ac:dyDescent="0.35">
      <c r="A57" s="45" t="str">
        <f>'Crisis Indicator Data'!A55</f>
        <v>Drought in Kenya</v>
      </c>
      <c r="B57" s="45" t="str">
        <f>Lists!G55</f>
        <v>Drought</v>
      </c>
      <c r="C57" s="45" t="str">
        <f>'Crisis Indicator Data'!C55</f>
        <v>KEN003</v>
      </c>
      <c r="D57" s="45" t="str">
        <f>'Crisis Indicator Data'!D55</f>
        <v>Kenya</v>
      </c>
      <c r="E57" s="45" t="str">
        <f>'Crisis Indicator Data'!E55</f>
        <v>KEN</v>
      </c>
      <c r="F57" s="45" t="str">
        <f>'Crisis Indicator Data'!B55</f>
        <v>Drought</v>
      </c>
      <c r="G57" s="241">
        <f t="shared" si="5"/>
        <v>3.2</v>
      </c>
      <c r="H57" s="44">
        <f t="shared" si="6"/>
        <v>4</v>
      </c>
      <c r="I57" s="117" t="str">
        <f t="shared" si="7"/>
        <v>High</v>
      </c>
      <c r="J57" s="242" t="str">
        <f>INDEX(Trends!$D$3:$D$404,MATCH(C57,Trends!$C$3:$C$404,0))</f>
        <v>Increasing</v>
      </c>
      <c r="K57" s="110" t="str">
        <f>IF(Reliability!B55="x","x",(IF(ROUNDUP(Reliability!B55,0)=1,"Very High",IF(ROUNDUP(Reliability!B55,0)=2,"High",IF(ROUNDUP(Reliability!B55,0)=3,"Medium",IF(ROUNDUP(Reliability!B55,0)=4,"Low","Very Low"))))))</f>
        <v>Medium</v>
      </c>
      <c r="L57" s="243">
        <f t="shared" si="8"/>
        <v>3.3</v>
      </c>
      <c r="M57" s="244">
        <f>'Impact of the crisis'!N58</f>
        <v>3.8</v>
      </c>
      <c r="N57" s="244">
        <f>'Impact of the crisis'!AB58</f>
        <v>3</v>
      </c>
      <c r="O57" s="243">
        <f>'Conditions of people affected'!R58</f>
        <v>3.6</v>
      </c>
      <c r="P57" s="244">
        <f>'Conditions of people affected'!K58</f>
        <v>4.2</v>
      </c>
      <c r="Q57" s="244">
        <f>'Conditions of people affected'!Q58</f>
        <v>3</v>
      </c>
      <c r="R57" s="244">
        <f t="shared" si="9"/>
        <v>2.4</v>
      </c>
      <c r="S57" s="244">
        <f>'Complexity of the crisis'!X58</f>
        <v>2.7</v>
      </c>
      <c r="T57" s="244">
        <f>'Complexity of the crisis'!AN58</f>
        <v>2</v>
      </c>
      <c r="U57" s="125" t="str">
        <f>VLOOKUP(C57,Lists!$C$3:$E$160,3,FALSE)</f>
        <v>Africa</v>
      </c>
      <c r="V57" s="126">
        <f t="array" ref="V57">LOOKUP(2,1/(Log!B:B=C57),Log!L:L)</f>
        <v>44638</v>
      </c>
    </row>
    <row r="58" spans="1:22" x14ac:dyDescent="0.35">
      <c r="A58" s="45" t="str">
        <f>'Crisis Indicator Data'!A56</f>
        <v>Syrian refugees in Lebanon</v>
      </c>
      <c r="B58" s="45" t="str">
        <f>Lists!G56</f>
        <v>Syrian refugees</v>
      </c>
      <c r="C58" s="45" t="str">
        <f>'Crisis Indicator Data'!C56</f>
        <v>LBN002</v>
      </c>
      <c r="D58" s="45" t="str">
        <f>'Crisis Indicator Data'!D56</f>
        <v>Lebanon</v>
      </c>
      <c r="E58" s="45" t="str">
        <f>'Crisis Indicator Data'!E56</f>
        <v>LBN</v>
      </c>
      <c r="F58" s="45" t="str">
        <f>'Crisis Indicator Data'!B56</f>
        <v>International displacement</v>
      </c>
      <c r="G58" s="241">
        <f t="shared" si="5"/>
        <v>3.6</v>
      </c>
      <c r="H58" s="44">
        <f t="shared" si="6"/>
        <v>4</v>
      </c>
      <c r="I58" s="117" t="str">
        <f t="shared" si="7"/>
        <v>High</v>
      </c>
      <c r="J58" s="242" t="str">
        <f>INDEX(Trends!$D$3:$D$404,MATCH(C58,Trends!$C$3:$C$404,0))</f>
        <v>Increasing</v>
      </c>
      <c r="K58" s="110" t="str">
        <f>IF(Reliability!B56="x","x",(IF(ROUNDUP(Reliability!B56,0)=1,"Very High",IF(ROUNDUP(Reliability!B56,0)=2,"High",IF(ROUNDUP(Reliability!B56,0)=3,"Medium",IF(ROUNDUP(Reliability!B56,0)=4,"Low","Very Low"))))))</f>
        <v>Medium</v>
      </c>
      <c r="L58" s="243">
        <f t="shared" si="8"/>
        <v>4.2</v>
      </c>
      <c r="M58" s="244">
        <f>'Impact of the crisis'!N59</f>
        <v>3.6</v>
      </c>
      <c r="N58" s="244">
        <f>'Impact of the crisis'!AB59</f>
        <v>4.5</v>
      </c>
      <c r="O58" s="243">
        <f>'Conditions of people affected'!R59</f>
        <v>3.8</v>
      </c>
      <c r="P58" s="244">
        <f>'Conditions of people affected'!K59</f>
        <v>3.6</v>
      </c>
      <c r="Q58" s="244">
        <f>'Conditions of people affected'!Q59</f>
        <v>4</v>
      </c>
      <c r="R58" s="244">
        <f t="shared" si="9"/>
        <v>2.7</v>
      </c>
      <c r="S58" s="244">
        <f>'Complexity of the crisis'!X59</f>
        <v>2.8</v>
      </c>
      <c r="T58" s="244">
        <f>'Complexity of the crisis'!AN59</f>
        <v>2.5</v>
      </c>
      <c r="U58" s="125" t="str">
        <f>VLOOKUP(C58,Lists!$C$3:$E$160,3,FALSE)</f>
        <v>Middle east</v>
      </c>
      <c r="V58" s="126">
        <f t="array" ref="V58">LOOKUP(2,1/(Log!B:B=C58),Log!L:L)</f>
        <v>44664</v>
      </c>
    </row>
    <row r="59" spans="1:22" x14ac:dyDescent="0.35">
      <c r="A59" s="45" t="str">
        <f>'Crisis Indicator Data'!A57</f>
        <v>Socioeconomic crisis in Lebanon</v>
      </c>
      <c r="B59" s="45" t="str">
        <f>Lists!G57</f>
        <v>Socioeconomic crisis</v>
      </c>
      <c r="C59" s="45" t="str">
        <f>'Crisis Indicator Data'!C57</f>
        <v>LBN004</v>
      </c>
      <c r="D59" s="45" t="str">
        <f>'Crisis Indicator Data'!D57</f>
        <v>Lebanon</v>
      </c>
      <c r="E59" s="45" t="str">
        <f>'Crisis Indicator Data'!E57</f>
        <v>LBN</v>
      </c>
      <c r="F59" s="45" t="str">
        <f>'Crisis Indicator Data'!B57</f>
        <v>Political and economic crisis</v>
      </c>
      <c r="G59" s="241">
        <f t="shared" si="5"/>
        <v>3.6</v>
      </c>
      <c r="H59" s="44">
        <f t="shared" si="6"/>
        <v>4</v>
      </c>
      <c r="I59" s="117" t="str">
        <f t="shared" si="7"/>
        <v>High</v>
      </c>
      <c r="J59" s="242" t="str">
        <f>INDEX(Trends!$D$3:$D$404,MATCH(C59,Trends!$C$3:$C$404,0))</f>
        <v>Increasing</v>
      </c>
      <c r="K59" s="110" t="str">
        <f>IF(Reliability!B57="x","x",(IF(ROUNDUP(Reliability!B57,0)=1,"Very High",IF(ROUNDUP(Reliability!B57,0)=2,"High",IF(ROUNDUP(Reliability!B57,0)=3,"Medium",IF(ROUNDUP(Reliability!B57,0)=4,"Low","Very Low"))))))</f>
        <v>Medium</v>
      </c>
      <c r="L59" s="243">
        <f t="shared" si="8"/>
        <v>3.2</v>
      </c>
      <c r="M59" s="244">
        <f>'Impact of the crisis'!N60</f>
        <v>3.6</v>
      </c>
      <c r="N59" s="244">
        <f>'Impact of the crisis'!AB60</f>
        <v>3</v>
      </c>
      <c r="O59" s="243">
        <f>'Conditions of people affected'!R60</f>
        <v>4.0999999999999996</v>
      </c>
      <c r="P59" s="244">
        <f>'Conditions of people affected'!K60</f>
        <v>4.2</v>
      </c>
      <c r="Q59" s="244">
        <f>'Conditions of people affected'!Q60</f>
        <v>4</v>
      </c>
      <c r="R59" s="244">
        <f t="shared" si="9"/>
        <v>2.9</v>
      </c>
      <c r="S59" s="244">
        <f>'Complexity of the crisis'!X60</f>
        <v>2.8</v>
      </c>
      <c r="T59" s="244">
        <f>'Complexity of the crisis'!AN60</f>
        <v>3</v>
      </c>
      <c r="U59" s="125" t="str">
        <f>VLOOKUP(C59,Lists!$C$3:$E$160,3,FALSE)</f>
        <v>Middle east</v>
      </c>
      <c r="V59" s="126">
        <f t="array" ref="V59">LOOKUP(2,1/(Log!B:B=C59),Log!L:L)</f>
        <v>44664</v>
      </c>
    </row>
    <row r="60" spans="1:22" x14ac:dyDescent="0.35">
      <c r="A60" s="54" t="str">
        <f>'Crisis Indicator Data'!A58</f>
        <v>Complex crisis in Libya</v>
      </c>
      <c r="B60" s="45" t="str">
        <f>Lists!G58</f>
        <v>Complex crisis</v>
      </c>
      <c r="C60" s="54" t="str">
        <f>'Crisis Indicator Data'!C58</f>
        <v>LBY001</v>
      </c>
      <c r="D60" s="54" t="str">
        <f>'Crisis Indicator Data'!D58</f>
        <v>Libya</v>
      </c>
      <c r="E60" s="54" t="str">
        <f>'Crisis Indicator Data'!E58</f>
        <v>LBY</v>
      </c>
      <c r="F60" s="54" t="str">
        <f>'Crisis Indicator Data'!B58</f>
        <v>Multiple crises country</v>
      </c>
      <c r="G60" s="241">
        <f t="shared" si="5"/>
        <v>3.5</v>
      </c>
      <c r="H60" s="55">
        <f t="shared" si="6"/>
        <v>4</v>
      </c>
      <c r="I60" s="118" t="str">
        <f t="shared" si="7"/>
        <v>High</v>
      </c>
      <c r="J60" s="242" t="str">
        <f>INDEX(Trends!$D$3:$D$404,MATCH(C60,Trends!$C$3:$C$404,0))</f>
        <v>Decreasing</v>
      </c>
      <c r="K60" s="110" t="str">
        <f>IF(Reliability!B58="x","x",(IF(ROUNDUP(Reliability!B58,0)=1,"Very High",IF(ROUNDUP(Reliability!B58,0)=2,"High",IF(ROUNDUP(Reliability!B58,0)=3,"Medium",IF(ROUNDUP(Reliability!B58,0)=4,"Low","Very Low"))))))</f>
        <v>Very High</v>
      </c>
      <c r="L60" s="243">
        <f t="shared" si="8"/>
        <v>4</v>
      </c>
      <c r="M60" s="249">
        <f>'Impact of the crisis'!N61</f>
        <v>4.5999999999999996</v>
      </c>
      <c r="N60" s="249">
        <f>'Impact of the crisis'!AB61</f>
        <v>3.6</v>
      </c>
      <c r="O60" s="243">
        <f>'Conditions of people affected'!R61</f>
        <v>3.1</v>
      </c>
      <c r="P60" s="249">
        <f>'Conditions of people affected'!K61</f>
        <v>3.2</v>
      </c>
      <c r="Q60" s="249">
        <f>'Conditions of people affected'!Q61</f>
        <v>3</v>
      </c>
      <c r="R60" s="244">
        <f t="shared" si="9"/>
        <v>3.7</v>
      </c>
      <c r="S60" s="244">
        <f>'Complexity of the crisis'!X61</f>
        <v>3.3</v>
      </c>
      <c r="T60" s="244">
        <f>'Complexity of the crisis'!AN61</f>
        <v>4</v>
      </c>
      <c r="U60" s="125" t="str">
        <f>VLOOKUP(C60,Lists!$C$3:$E$160,3,FALSE)</f>
        <v>Africa</v>
      </c>
      <c r="V60" s="126">
        <f t="array" ref="V60">LOOKUP(2,1/(Log!B:B=C60),Log!L:L)</f>
        <v>44705</v>
      </c>
    </row>
    <row r="61" spans="1:22" x14ac:dyDescent="0.35">
      <c r="A61" s="54" t="str">
        <f>'Crisis Indicator Data'!A59</f>
        <v>Mixed migration flows in Libya</v>
      </c>
      <c r="B61" s="45" t="str">
        <f>Lists!G59</f>
        <v>Mixed Migration</v>
      </c>
      <c r="C61" s="54" t="str">
        <f>'Crisis Indicator Data'!C59</f>
        <v>LBY002</v>
      </c>
      <c r="D61" s="54" t="str">
        <f>'Crisis Indicator Data'!D59</f>
        <v>Libya</v>
      </c>
      <c r="E61" s="54" t="str">
        <f>'Crisis Indicator Data'!E59</f>
        <v>LBY</v>
      </c>
      <c r="F61" s="54" t="str">
        <f>'Crisis Indicator Data'!B59</f>
        <v>International displacement</v>
      </c>
      <c r="G61" s="241">
        <f t="shared" si="5"/>
        <v>3.1</v>
      </c>
      <c r="H61" s="55">
        <f t="shared" si="6"/>
        <v>4</v>
      </c>
      <c r="I61" s="118" t="str">
        <f t="shared" si="7"/>
        <v>High</v>
      </c>
      <c r="J61" s="242" t="str">
        <f>INDEX(Trends!$D$3:$D$404,MATCH(C61,Trends!$C$3:$C$404,0))</f>
        <v>Decreasing</v>
      </c>
      <c r="K61" s="110" t="str">
        <f>IF(Reliability!B59="x","x",(IF(ROUNDUP(Reliability!B59,0)=1,"Very High",IF(ROUNDUP(Reliability!B59,0)=2,"High",IF(ROUNDUP(Reliability!B59,0)=3,"Medium",IF(ROUNDUP(Reliability!B59,0)=4,"Low","Very Low"))))))</f>
        <v>Very High</v>
      </c>
      <c r="L61" s="243">
        <f t="shared" si="8"/>
        <v>3.9</v>
      </c>
      <c r="M61" s="249">
        <f>'Impact of the crisis'!N62</f>
        <v>4.5999999999999996</v>
      </c>
      <c r="N61" s="249">
        <f>'Impact of the crisis'!AB62</f>
        <v>3.4</v>
      </c>
      <c r="O61" s="243">
        <f>'Conditions of people affected'!R62</f>
        <v>2.2000000000000002</v>
      </c>
      <c r="P61" s="249">
        <f>'Conditions of people affected'!K62</f>
        <v>2.4</v>
      </c>
      <c r="Q61" s="249">
        <f>'Conditions of people affected'!Q62</f>
        <v>2</v>
      </c>
      <c r="R61" s="244">
        <f t="shared" si="9"/>
        <v>3.7</v>
      </c>
      <c r="S61" s="244">
        <f>'Complexity of the crisis'!X62</f>
        <v>3.3</v>
      </c>
      <c r="T61" s="244">
        <f>'Complexity of the crisis'!AN62</f>
        <v>4</v>
      </c>
      <c r="U61" s="125" t="str">
        <f>VLOOKUP(C61,Lists!$C$3:$E$160,3,FALSE)</f>
        <v>Africa</v>
      </c>
      <c r="V61" s="126">
        <f t="array" ref="V61">LOOKUP(2,1/(Log!B:B=C61),Log!L:L)</f>
        <v>44705</v>
      </c>
    </row>
    <row r="62" spans="1:22" ht="13.4" customHeight="1" x14ac:dyDescent="0.35">
      <c r="A62" s="54" t="str">
        <f>'Crisis Indicator Data'!A60</f>
        <v>Drought in Lesotho</v>
      </c>
      <c r="B62" s="45" t="str">
        <f>Lists!G60</f>
        <v>Drought</v>
      </c>
      <c r="C62" s="54" t="str">
        <f>'Crisis Indicator Data'!C60</f>
        <v>LSO002</v>
      </c>
      <c r="D62" s="54" t="str">
        <f>'Crisis Indicator Data'!D60</f>
        <v>Lesotho</v>
      </c>
      <c r="E62" s="54" t="str">
        <f>'Crisis Indicator Data'!E60</f>
        <v>LSO</v>
      </c>
      <c r="F62" s="54" t="str">
        <f>'Crisis Indicator Data'!B60</f>
        <v>Drought</v>
      </c>
      <c r="G62" s="241">
        <f t="shared" si="5"/>
        <v>2.2000000000000002</v>
      </c>
      <c r="H62" s="55">
        <f t="shared" si="6"/>
        <v>3</v>
      </c>
      <c r="I62" s="118" t="str">
        <f t="shared" si="7"/>
        <v>Medium</v>
      </c>
      <c r="J62" s="242" t="str">
        <f>INDEX(Trends!$D$3:$D$404,MATCH(C62,Trends!$C$3:$C$404,0))</f>
        <v>Stable</v>
      </c>
      <c r="K62" s="110" t="str">
        <f>IF(Reliability!B60="x","x",(IF(ROUNDUP(Reliability!B60,0)=1,"Very High",IF(ROUNDUP(Reliability!B60,0)=2,"High",IF(ROUNDUP(Reliability!B60,0)=3,"Medium",IF(ROUNDUP(Reliability!B60,0)=4,"Low","Very Low"))))))</f>
        <v>High</v>
      </c>
      <c r="L62" s="243">
        <f t="shared" si="8"/>
        <v>2.1</v>
      </c>
      <c r="M62" s="249">
        <f>'Impact of the crisis'!N63</f>
        <v>3</v>
      </c>
      <c r="N62" s="249">
        <f>'Impact of the crisis'!AB63</f>
        <v>1.5</v>
      </c>
      <c r="O62" s="243">
        <f>'Conditions of people affected'!R63</f>
        <v>2.75</v>
      </c>
      <c r="P62" s="249">
        <f>'Conditions of people affected'!K63</f>
        <v>2.5</v>
      </c>
      <c r="Q62" s="249">
        <f>'Conditions of people affected'!Q63</f>
        <v>3</v>
      </c>
      <c r="R62" s="244">
        <f t="shared" si="9"/>
        <v>1.4</v>
      </c>
      <c r="S62" s="244">
        <f>'Complexity of the crisis'!X63</f>
        <v>1.7</v>
      </c>
      <c r="T62" s="244">
        <f>'Complexity of the crisis'!AN63</f>
        <v>1</v>
      </c>
      <c r="U62" s="125" t="str">
        <f>VLOOKUP(C62,Lists!$C$3:$E$160,3,FALSE)</f>
        <v>Africa</v>
      </c>
      <c r="V62" s="126">
        <f t="array" ref="V62">LOOKUP(2,1/(Log!B:B=C62),Log!L:L)</f>
        <v>44709</v>
      </c>
    </row>
    <row r="63" spans="1:22" x14ac:dyDescent="0.35">
      <c r="A63" s="54" t="str">
        <f>'Crisis Indicator Data'!A61</f>
        <v>Mixed migration flows in Morocco</v>
      </c>
      <c r="B63" s="45" t="str">
        <f>Lists!G61</f>
        <v>Mixed Migration</v>
      </c>
      <c r="C63" s="54" t="str">
        <f>'Crisis Indicator Data'!C61</f>
        <v>MAR002</v>
      </c>
      <c r="D63" s="54" t="str">
        <f>'Crisis Indicator Data'!D61</f>
        <v>Morocco</v>
      </c>
      <c r="E63" s="54" t="str">
        <f>'Crisis Indicator Data'!E61</f>
        <v>MAR</v>
      </c>
      <c r="F63" s="54" t="str">
        <f>'Crisis Indicator Data'!B61</f>
        <v>International displacement</v>
      </c>
      <c r="G63" s="241" t="str">
        <f t="shared" si="5"/>
        <v>x</v>
      </c>
      <c r="H63" s="55" t="str">
        <f t="shared" si="6"/>
        <v>x</v>
      </c>
      <c r="I63" s="118" t="str">
        <f t="shared" si="7"/>
        <v>x</v>
      </c>
      <c r="J63" s="242" t="str">
        <f>INDEX(Trends!$D$3:$D$404,MATCH(C63,Trends!$C$3:$C$404,0))</f>
        <v>-</v>
      </c>
      <c r="K63" s="110" t="str">
        <f>IF(Reliability!B61="x","x",(IF(ROUNDUP(Reliability!B61,0)=1,"Very High",IF(ROUNDUP(Reliability!B61,0)=2,"High",IF(ROUNDUP(Reliability!B61,0)=3,"Medium",IF(ROUNDUP(Reliability!B61,0)=4,"Low","Very Low"))))))</f>
        <v>Very Low</v>
      </c>
      <c r="L63" s="243">
        <f t="shared" si="8"/>
        <v>3.7</v>
      </c>
      <c r="M63" s="249">
        <f>'Impact of the crisis'!N64</f>
        <v>4.9000000000000004</v>
      </c>
      <c r="N63" s="249">
        <f>'Impact of the crisis'!AB64</f>
        <v>2.8</v>
      </c>
      <c r="O63" s="243" t="str">
        <f>'Conditions of people affected'!R64</f>
        <v>x</v>
      </c>
      <c r="P63" s="249" t="str">
        <f>'Conditions of people affected'!K64</f>
        <v>x</v>
      </c>
      <c r="Q63" s="249" t="str">
        <f>'Conditions of people affected'!Q64</f>
        <v>x</v>
      </c>
      <c r="R63" s="244">
        <f t="shared" si="9"/>
        <v>2.5</v>
      </c>
      <c r="S63" s="244">
        <f>'Complexity of the crisis'!X64</f>
        <v>3</v>
      </c>
      <c r="T63" s="244">
        <f>'Complexity of the crisis'!AN64</f>
        <v>2</v>
      </c>
      <c r="U63" s="125" t="str">
        <f>VLOOKUP(C63,Lists!$C$3:$E$160,3,FALSE)</f>
        <v>Africa</v>
      </c>
      <c r="V63" s="126">
        <f t="array" ref="V63">LOOKUP(2,1/(Log!B:B=C63),Log!L:L)</f>
        <v>44706</v>
      </c>
    </row>
    <row r="64" spans="1:22" x14ac:dyDescent="0.35">
      <c r="A64" s="54" t="str">
        <f>'Crisis Indicator Data'!A62</f>
        <v>DIsplacement from Ukraine conflict in Moldova</v>
      </c>
      <c r="B64" s="45" t="str">
        <f>Lists!G62</f>
        <v>Displacement from Ukraine conflict</v>
      </c>
      <c r="C64" s="54" t="str">
        <f>'Crisis Indicator Data'!C62</f>
        <v>MDA002</v>
      </c>
      <c r="D64" s="54" t="str">
        <f>'Crisis Indicator Data'!D62</f>
        <v>Moldova</v>
      </c>
      <c r="E64" s="54" t="str">
        <f>'Crisis Indicator Data'!E62</f>
        <v>MDA</v>
      </c>
      <c r="F64" s="54" t="str">
        <f>'Crisis Indicator Data'!B62</f>
        <v>International displacement</v>
      </c>
      <c r="G64" s="241">
        <f t="shared" si="5"/>
        <v>1.2</v>
      </c>
      <c r="H64" s="55">
        <f t="shared" si="6"/>
        <v>2</v>
      </c>
      <c r="I64" s="118" t="str">
        <f t="shared" si="7"/>
        <v>Low</v>
      </c>
      <c r="J64" s="242" t="str">
        <f>INDEX(Trends!$D$3:$D$404,MATCH(C64,Trends!$C$3:$C$404,0))</f>
        <v>-</v>
      </c>
      <c r="K64" s="110" t="str">
        <f>IF(Reliability!B62="x","x",(IF(ROUNDUP(Reliability!B62,0)=1,"Very High",IF(ROUNDUP(Reliability!B62,0)=2,"High",IF(ROUNDUP(Reliability!B62,0)=3,"Medium",IF(ROUNDUP(Reliability!B62,0)=4,"Low","Very Low"))))))</f>
        <v>Very High</v>
      </c>
      <c r="L64" s="243">
        <f t="shared" si="8"/>
        <v>1.5</v>
      </c>
      <c r="M64" s="249">
        <f>'Impact of the crisis'!N65</f>
        <v>0.2</v>
      </c>
      <c r="N64" s="249">
        <f>'Impact of the crisis'!AB65</f>
        <v>2</v>
      </c>
      <c r="O64" s="243">
        <f>'Conditions of people affected'!R65</f>
        <v>1</v>
      </c>
      <c r="P64" s="249">
        <f>'Conditions of people affected'!K65</f>
        <v>0</v>
      </c>
      <c r="Q64" s="249">
        <f>'Conditions of people affected'!Q65</f>
        <v>2</v>
      </c>
      <c r="R64" s="244">
        <f t="shared" si="9"/>
        <v>1.4</v>
      </c>
      <c r="S64" s="244">
        <f>'Complexity of the crisis'!X65</f>
        <v>1.8</v>
      </c>
      <c r="T64" s="244">
        <f>'Complexity of the crisis'!AN65</f>
        <v>1</v>
      </c>
      <c r="U64" s="125" t="str">
        <f>VLOOKUP(C64,Lists!$C$3:$E$160,3,FALSE)</f>
        <v>Europe</v>
      </c>
      <c r="V64" s="126">
        <f t="array" ref="V64">LOOKUP(2,1/(Log!B:B=C64),Log!L:L)</f>
        <v>44659</v>
      </c>
    </row>
    <row r="65" spans="1:22" x14ac:dyDescent="0.35">
      <c r="A65" s="54" t="str">
        <f>'Crisis Indicator Data'!A63</f>
        <v>Multiple crisis in Madagascar</v>
      </c>
      <c r="B65" s="45" t="str">
        <f>Lists!G63</f>
        <v>Country level</v>
      </c>
      <c r="C65" s="54" t="str">
        <f>'Crisis Indicator Data'!C63</f>
        <v>MDG001</v>
      </c>
      <c r="D65" s="54" t="str">
        <f>'Crisis Indicator Data'!D63</f>
        <v>Madagascar</v>
      </c>
      <c r="E65" s="54" t="str">
        <f>'Crisis Indicator Data'!E63</f>
        <v>MDG</v>
      </c>
      <c r="F65" s="54" t="str">
        <f>'Crisis Indicator Data'!B63</f>
        <v>Multiple crises country</v>
      </c>
      <c r="G65" s="241">
        <f t="shared" si="5"/>
        <v>3</v>
      </c>
      <c r="H65" s="55">
        <f t="shared" si="6"/>
        <v>3</v>
      </c>
      <c r="I65" s="118" t="str">
        <f t="shared" si="7"/>
        <v>Medium</v>
      </c>
      <c r="J65" s="242" t="str">
        <f>INDEX(Trends!$D$3:$D$404,MATCH(C65,Trends!$C$3:$C$404,0))</f>
        <v>Increasing</v>
      </c>
      <c r="K65" s="110" t="str">
        <f>IF(Reliability!B63="x","x",(IF(ROUNDUP(Reliability!B63,0)=1,"Very High",IF(ROUNDUP(Reliability!B63,0)=2,"High",IF(ROUNDUP(Reliability!B63,0)=3,"Medium",IF(ROUNDUP(Reliability!B63,0)=4,"Low","Very Low"))))))</f>
        <v>Very High</v>
      </c>
      <c r="L65" s="243">
        <f t="shared" si="8"/>
        <v>3.5</v>
      </c>
      <c r="M65" s="249">
        <f>'Impact of the crisis'!N66</f>
        <v>4.9000000000000004</v>
      </c>
      <c r="N65" s="249">
        <f>'Impact of the crisis'!AB66</f>
        <v>2.2999999999999998</v>
      </c>
      <c r="O65" s="243">
        <f>'Conditions of people affected'!R66</f>
        <v>3.35</v>
      </c>
      <c r="P65" s="249">
        <f>'Conditions of people affected'!K66</f>
        <v>3.7</v>
      </c>
      <c r="Q65" s="249">
        <f>'Conditions of people affected'!Q66</f>
        <v>3</v>
      </c>
      <c r="R65" s="244">
        <f t="shared" si="9"/>
        <v>1.9</v>
      </c>
      <c r="S65" s="244">
        <f>'Complexity of the crisis'!X66</f>
        <v>2.2999999999999998</v>
      </c>
      <c r="T65" s="244">
        <f>'Complexity of the crisis'!AN66</f>
        <v>1.5</v>
      </c>
      <c r="U65" s="125" t="str">
        <f>VLOOKUP(C65,Lists!$C$3:$E$160,3,FALSE)</f>
        <v>Africa</v>
      </c>
      <c r="V65" s="126">
        <f t="array" ref="V65">LOOKUP(2,1/(Log!B:B=C65),Log!L:L)</f>
        <v>44679</v>
      </c>
    </row>
    <row r="66" spans="1:22" x14ac:dyDescent="0.35">
      <c r="A66" s="54" t="str">
        <f>'Crisis Indicator Data'!A64</f>
        <v>Drought in Madagascar</v>
      </c>
      <c r="B66" s="45" t="str">
        <f>Lists!G64</f>
        <v>Drought</v>
      </c>
      <c r="C66" s="54" t="str">
        <f>'Crisis Indicator Data'!C64</f>
        <v>MDG002</v>
      </c>
      <c r="D66" s="54" t="str">
        <f>'Crisis Indicator Data'!D64</f>
        <v>Madagascar</v>
      </c>
      <c r="E66" s="54" t="str">
        <f>'Crisis Indicator Data'!E64</f>
        <v>MDG</v>
      </c>
      <c r="F66" s="54" t="str">
        <f>'Crisis Indicator Data'!B64</f>
        <v>Drought</v>
      </c>
      <c r="G66" s="241">
        <f t="shared" si="5"/>
        <v>2.9</v>
      </c>
      <c r="H66" s="55">
        <f t="shared" si="6"/>
        <v>3</v>
      </c>
      <c r="I66" s="118" t="str">
        <f t="shared" si="7"/>
        <v>Medium</v>
      </c>
      <c r="J66" s="242" t="str">
        <f>INDEX(Trends!$D$3:$D$404,MATCH(C66,Trends!$C$3:$C$404,0))</f>
        <v>Stable</v>
      </c>
      <c r="K66" s="110" t="str">
        <f>IF(Reliability!B64="x","x",(IF(ROUNDUP(Reliability!B64,0)=1,"Very High",IF(ROUNDUP(Reliability!B64,0)=2,"High",IF(ROUNDUP(Reliability!B64,0)=3,"Medium",IF(ROUNDUP(Reliability!B64,0)=4,"Low","Very Low"))))))</f>
        <v>Very High</v>
      </c>
      <c r="L66" s="243">
        <f t="shared" si="8"/>
        <v>2.2000000000000002</v>
      </c>
      <c r="M66" s="249">
        <f>'Impact of the crisis'!N67</f>
        <v>2.2000000000000002</v>
      </c>
      <c r="N66" s="249">
        <f>'Impact of the crisis'!AB67</f>
        <v>2.2000000000000002</v>
      </c>
      <c r="O66" s="243">
        <f>'Conditions of people affected'!R67</f>
        <v>3.85</v>
      </c>
      <c r="P66" s="249">
        <f>'Conditions of people affected'!K67</f>
        <v>3.7</v>
      </c>
      <c r="Q66" s="249">
        <f>'Conditions of people affected'!Q67</f>
        <v>4</v>
      </c>
      <c r="R66" s="244">
        <f t="shared" si="9"/>
        <v>1.9</v>
      </c>
      <c r="S66" s="244">
        <f>'Complexity of the crisis'!X67</f>
        <v>2.2999999999999998</v>
      </c>
      <c r="T66" s="244">
        <f>'Complexity of the crisis'!AN67</f>
        <v>1.5</v>
      </c>
      <c r="U66" s="125" t="str">
        <f>VLOOKUP(C66,Lists!$C$3:$E$160,3,FALSE)</f>
        <v>Africa</v>
      </c>
      <c r="V66" s="126">
        <f t="array" ref="V66">LOOKUP(2,1/(Log!B:B=C66),Log!L:L)</f>
        <v>44679</v>
      </c>
    </row>
    <row r="67" spans="1:22" x14ac:dyDescent="0.35">
      <c r="A67" s="54" t="str">
        <f>'Crisis Indicator Data'!A65</f>
        <v>Tropical Cyclones Season in 2022 in Madagascar</v>
      </c>
      <c r="B67" s="45" t="str">
        <f>Lists!G65</f>
        <v>Tropical Cyclones Season in 2022</v>
      </c>
      <c r="C67" s="54" t="str">
        <f>'Crisis Indicator Data'!C65</f>
        <v>MDG006</v>
      </c>
      <c r="D67" s="54" t="str">
        <f>'Crisis Indicator Data'!D65</f>
        <v>Madagascar</v>
      </c>
      <c r="E67" s="54" t="str">
        <f>'Crisis Indicator Data'!E65</f>
        <v>MDG</v>
      </c>
      <c r="F67" s="54" t="str">
        <f>'Crisis Indicator Data'!B65</f>
        <v>Tropical cyclone</v>
      </c>
      <c r="G67" s="241">
        <f t="shared" si="5"/>
        <v>1.8</v>
      </c>
      <c r="H67" s="55">
        <f t="shared" si="6"/>
        <v>2</v>
      </c>
      <c r="I67" s="118" t="str">
        <f t="shared" si="7"/>
        <v>Low</v>
      </c>
      <c r="J67" s="242" t="str">
        <f>INDEX(Trends!$D$3:$D$404,MATCH(C67,Trends!$C$3:$C$404,0))</f>
        <v>Decreasing</v>
      </c>
      <c r="K67" s="110" t="str">
        <f>IF(Reliability!B65="x","x",(IF(ROUNDUP(Reliability!B65,0)=1,"Very High",IF(ROUNDUP(Reliability!B65,0)=2,"High",IF(ROUNDUP(Reliability!B65,0)=3,"Medium",IF(ROUNDUP(Reliability!B65,0)=4,"Low","Very Low"))))))</f>
        <v>Very High</v>
      </c>
      <c r="L67" s="243">
        <f t="shared" si="8"/>
        <v>3.5</v>
      </c>
      <c r="M67" s="249">
        <f>'Impact of the crisis'!N68</f>
        <v>4.9000000000000004</v>
      </c>
      <c r="N67" s="249">
        <f>'Impact of the crisis'!AB68</f>
        <v>2.2999999999999998</v>
      </c>
      <c r="O67" s="243">
        <f>'Conditions of people affected'!R68</f>
        <v>0.8</v>
      </c>
      <c r="P67" s="249">
        <f>'Conditions of people affected'!K68</f>
        <v>0.6</v>
      </c>
      <c r="Q67" s="249">
        <f>'Conditions of people affected'!Q68</f>
        <v>1</v>
      </c>
      <c r="R67" s="244">
        <f t="shared" si="9"/>
        <v>1.7</v>
      </c>
      <c r="S67" s="244">
        <f>'Complexity of the crisis'!X68</f>
        <v>2.2999999999999998</v>
      </c>
      <c r="T67" s="244">
        <f>'Complexity of the crisis'!AN68</f>
        <v>1</v>
      </c>
      <c r="U67" s="125" t="str">
        <f>VLOOKUP(C67,Lists!$C$3:$E$160,3,FALSE)</f>
        <v>Africa</v>
      </c>
      <c r="V67" s="126">
        <f t="array" ref="V67">LOOKUP(2,1/(Log!B:B=C67),Log!L:L)</f>
        <v>44679</v>
      </c>
    </row>
    <row r="68" spans="1:22" x14ac:dyDescent="0.35">
      <c r="A68" s="54" t="str">
        <f>'Crisis Indicator Data'!A66</f>
        <v>Multiple crisis in Mexico</v>
      </c>
      <c r="B68" s="45" t="str">
        <f>Lists!G66</f>
        <v>Country Level</v>
      </c>
      <c r="C68" s="54" t="str">
        <f>'Crisis Indicator Data'!C66</f>
        <v>MEX001</v>
      </c>
      <c r="D68" s="54" t="str">
        <f>'Crisis Indicator Data'!D66</f>
        <v>Mexico</v>
      </c>
      <c r="E68" s="54" t="str">
        <f>'Crisis Indicator Data'!E66</f>
        <v>MEX</v>
      </c>
      <c r="F68" s="54" t="str">
        <f>'Crisis Indicator Data'!B66</f>
        <v>Multiple crises country</v>
      </c>
      <c r="G68" s="241" t="str">
        <f t="shared" si="5"/>
        <v>x</v>
      </c>
      <c r="H68" s="55" t="str">
        <f t="shared" si="6"/>
        <v>x</v>
      </c>
      <c r="I68" s="118" t="str">
        <f t="shared" si="7"/>
        <v>x</v>
      </c>
      <c r="J68" s="242" t="str">
        <f>INDEX(Trends!$D$3:$D$404,MATCH(C68,Trends!$C$3:$C$404,0))</f>
        <v>-</v>
      </c>
      <c r="K68" s="110" t="str">
        <f>IF(Reliability!B66="x","x",(IF(ROUNDUP(Reliability!B66,0)=1,"Very High",IF(ROUNDUP(Reliability!B66,0)=2,"High",IF(ROUNDUP(Reliability!B66,0)=3,"Medium",IF(ROUNDUP(Reliability!B66,0)=4,"Low","Very Low"))))))</f>
        <v>Medium</v>
      </c>
      <c r="L68" s="243">
        <f t="shared" si="8"/>
        <v>3.8</v>
      </c>
      <c r="M68" s="249">
        <f>'Impact of the crisis'!N69</f>
        <v>5</v>
      </c>
      <c r="N68" s="249">
        <f>'Impact of the crisis'!AB69</f>
        <v>2.8</v>
      </c>
      <c r="O68" s="243" t="str">
        <f>'Conditions of people affected'!R69</f>
        <v>x</v>
      </c>
      <c r="P68" s="249" t="str">
        <f>'Conditions of people affected'!K69</f>
        <v>x</v>
      </c>
      <c r="Q68" s="249" t="str">
        <f>'Conditions of people affected'!Q69</f>
        <v>x</v>
      </c>
      <c r="R68" s="244">
        <f t="shared" si="9"/>
        <v>3</v>
      </c>
      <c r="S68" s="244">
        <f>'Complexity of the crisis'!X69</f>
        <v>3</v>
      </c>
      <c r="T68" s="244">
        <f>'Complexity of the crisis'!AN69</f>
        <v>3</v>
      </c>
      <c r="U68" s="125" t="str">
        <f>VLOOKUP(C68,Lists!$C$3:$E$160,3,FALSE)</f>
        <v>Americas</v>
      </c>
      <c r="V68" s="126">
        <f t="array" ref="V68">LOOKUP(2,1/(Log!B:B=C68),Log!L:L)</f>
        <v>44489</v>
      </c>
    </row>
    <row r="69" spans="1:22" x14ac:dyDescent="0.35">
      <c r="A69" s="54" t="str">
        <f>'Crisis Indicator Data'!A67</f>
        <v>Criminal Violence in Mexico</v>
      </c>
      <c r="B69" s="45" t="str">
        <f>Lists!G67</f>
        <v>Criminal Violence</v>
      </c>
      <c r="C69" s="54" t="str">
        <f>'Crisis Indicator Data'!C67</f>
        <v>MEX002</v>
      </c>
      <c r="D69" s="54" t="str">
        <f>'Crisis Indicator Data'!D67</f>
        <v>Mexico</v>
      </c>
      <c r="E69" s="54" t="str">
        <f>'Crisis Indicator Data'!E67</f>
        <v>MEX</v>
      </c>
      <c r="F69" s="54" t="str">
        <f>'Crisis Indicator Data'!B67</f>
        <v>Other type of violence</v>
      </c>
      <c r="G69" s="241" t="str">
        <f t="shared" ref="G69:G100" si="10">IF(OR(O69="x",L69="x"),"x",ROUND((5-GEOMEAN(((5-L69)/5*4+1),((5-O69)/5*4+1),((5-O69)/5*4+1)))/4*3.5+R69*0.3,1))</f>
        <v>x</v>
      </c>
      <c r="H69" s="55" t="str">
        <f t="shared" ref="H69:H100" si="11">IF(G69="x","x",ROUNDUP(G69,0))</f>
        <v>x</v>
      </c>
      <c r="I69" s="118" t="str">
        <f t="shared" ref="I69:I100" si="12">IF(O69="x","x",IF(L69="x","x",(IF(H69=5,"Very High",IF(H69=4,"High",IF(H69=3,"Medium",IF(H69=2,"Low","Very Low")))))))</f>
        <v>x</v>
      </c>
      <c r="J69" s="242" t="str">
        <f>INDEX(Trends!$D$3:$D$404,MATCH(C69,Trends!$C$3:$C$404,0))</f>
        <v>-</v>
      </c>
      <c r="K69" s="110" t="str">
        <f>IF(Reliability!B67="x","x",(IF(ROUNDUP(Reliability!B67,0)=1,"Very High",IF(ROUNDUP(Reliability!B67,0)=2,"High",IF(ROUNDUP(Reliability!B67,0)=3,"Medium",IF(ROUNDUP(Reliability!B67,0)=4,"Low","Very Low"))))))</f>
        <v>Low</v>
      </c>
      <c r="L69" s="243">
        <f t="shared" ref="L69:L100" si="13">IF(OR(N69="x",M69="x"),"x",ROUND((5-GEOMEAN(((5-M69)/5*4+1),((5-N69)/5*4+1),((5-N69)/5*4+1)))/4*5,1))</f>
        <v>4.0999999999999996</v>
      </c>
      <c r="M69" s="249">
        <f>'Impact of the crisis'!N70</f>
        <v>5</v>
      </c>
      <c r="N69" s="249">
        <f>'Impact of the crisis'!AB70</f>
        <v>3.4</v>
      </c>
      <c r="O69" s="243" t="str">
        <f>'Conditions of people affected'!R70</f>
        <v>x</v>
      </c>
      <c r="P69" s="249" t="str">
        <f>'Conditions of people affected'!K70</f>
        <v>x</v>
      </c>
      <c r="Q69" s="249" t="str">
        <f>'Conditions of people affected'!Q70</f>
        <v>x</v>
      </c>
      <c r="R69" s="244">
        <f t="shared" ref="R69:R100" si="14">IF(OR(T69="x",S69="x"),S69,ROUND((5-GEOMEAN(((5-S69)/5*4+1),((5-T69)/5*4+1)))/4*5,1))</f>
        <v>3.3</v>
      </c>
      <c r="S69" s="244">
        <f>'Complexity of the crisis'!X70</f>
        <v>3</v>
      </c>
      <c r="T69" s="244">
        <f>'Complexity of the crisis'!AN70</f>
        <v>3.5</v>
      </c>
      <c r="U69" s="125" t="str">
        <f>VLOOKUP(C69,Lists!$C$3:$E$160,3,FALSE)</f>
        <v>Americas</v>
      </c>
      <c r="V69" s="126">
        <f t="array" ref="V69">LOOKUP(2,1/(Log!B:B=C69),Log!L:L)</f>
        <v>44488</v>
      </c>
    </row>
    <row r="70" spans="1:22" x14ac:dyDescent="0.35">
      <c r="A70" s="54" t="str">
        <f>'Crisis Indicator Data'!A68</f>
        <v>Mixed Migration in Mexico</v>
      </c>
      <c r="B70" s="45" t="str">
        <f>Lists!G68</f>
        <v>Mixed Migration</v>
      </c>
      <c r="C70" s="54" t="str">
        <f>'Crisis Indicator Data'!C68</f>
        <v>MEX003</v>
      </c>
      <c r="D70" s="54" t="str">
        <f>'Crisis Indicator Data'!D68</f>
        <v>Mexico</v>
      </c>
      <c r="E70" s="54" t="str">
        <f>'Crisis Indicator Data'!E68</f>
        <v>MEX</v>
      </c>
      <c r="F70" s="54" t="str">
        <f>'Crisis Indicator Data'!B68</f>
        <v>International displacement</v>
      </c>
      <c r="G70" s="241">
        <f t="shared" si="10"/>
        <v>2.4</v>
      </c>
      <c r="H70" s="55">
        <f t="shared" si="11"/>
        <v>3</v>
      </c>
      <c r="I70" s="118" t="str">
        <f t="shared" si="12"/>
        <v>Medium</v>
      </c>
      <c r="J70" s="242" t="str">
        <f>INDEX(Trends!$D$3:$D$404,MATCH(C70,Trends!$C$3:$C$404,0))</f>
        <v>Stable</v>
      </c>
      <c r="K70" s="110" t="str">
        <f>IF(Reliability!B68="x","x",(IF(ROUNDUP(Reliability!B68,0)=1,"Very High",IF(ROUNDUP(Reliability!B68,0)=2,"High",IF(ROUNDUP(Reliability!B68,0)=3,"Medium",IF(ROUNDUP(Reliability!B68,0)=4,"Low","Very Low"))))))</f>
        <v>High</v>
      </c>
      <c r="L70" s="243">
        <f t="shared" si="13"/>
        <v>3.7</v>
      </c>
      <c r="M70" s="249">
        <f>'Impact of the crisis'!N71</f>
        <v>5</v>
      </c>
      <c r="N70" s="249">
        <f>'Impact of the crisis'!AB71</f>
        <v>2.7</v>
      </c>
      <c r="O70" s="243">
        <f>'Conditions of people affected'!R71</f>
        <v>1.1000000000000001</v>
      </c>
      <c r="P70" s="249">
        <f>'Conditions of people affected'!K71</f>
        <v>1.2</v>
      </c>
      <c r="Q70" s="249">
        <f>'Conditions of people affected'!Q71</f>
        <v>1</v>
      </c>
      <c r="R70" s="244">
        <f t="shared" si="14"/>
        <v>3</v>
      </c>
      <c r="S70" s="244">
        <f>'Complexity of the crisis'!X71</f>
        <v>3</v>
      </c>
      <c r="T70" s="244">
        <f>'Complexity of the crisis'!AN71</f>
        <v>3</v>
      </c>
      <c r="U70" s="125" t="str">
        <f>VLOOKUP(C70,Lists!$C$3:$E$160,3,FALSE)</f>
        <v>Americas</v>
      </c>
      <c r="V70" s="126">
        <f t="array" ref="V70">LOOKUP(2,1/(Log!B:B=C70),Log!L:L)</f>
        <v>44609</v>
      </c>
    </row>
    <row r="71" spans="1:22" x14ac:dyDescent="0.35">
      <c r="A71" s="54" t="str">
        <f>'Crisis Indicator Data'!A69</f>
        <v>Complex crisis in Mali</v>
      </c>
      <c r="B71" s="45" t="str">
        <f>Lists!G69</f>
        <v>Complex crisis</v>
      </c>
      <c r="C71" s="54" t="str">
        <f>'Crisis Indicator Data'!C69</f>
        <v>MLI001</v>
      </c>
      <c r="D71" s="54" t="str">
        <f>'Crisis Indicator Data'!D69</f>
        <v>Mali</v>
      </c>
      <c r="E71" s="54" t="str">
        <f>'Crisis Indicator Data'!E69</f>
        <v>MLI</v>
      </c>
      <c r="F71" s="54" t="str">
        <f>'Crisis Indicator Data'!B69</f>
        <v>Complex crisis</v>
      </c>
      <c r="G71" s="241">
        <f t="shared" si="10"/>
        <v>4.3</v>
      </c>
      <c r="H71" s="55">
        <f t="shared" si="11"/>
        <v>5</v>
      </c>
      <c r="I71" s="118" t="str">
        <f t="shared" si="12"/>
        <v>Very High</v>
      </c>
      <c r="J71" s="242" t="str">
        <f>INDEX(Trends!$D$3:$D$404,MATCH(C71,Trends!$C$3:$C$404,0))</f>
        <v>Stable</v>
      </c>
      <c r="K71" s="110" t="str">
        <f>IF(Reliability!B69="x","x",(IF(ROUNDUP(Reliability!B69,0)=1,"Very High",IF(ROUNDUP(Reliability!B69,0)=2,"High",IF(ROUNDUP(Reliability!B69,0)=3,"Medium",IF(ROUNDUP(Reliability!B69,0)=4,"Low","Very Low"))))))</f>
        <v>Medium</v>
      </c>
      <c r="L71" s="243">
        <f t="shared" si="13"/>
        <v>4.3</v>
      </c>
      <c r="M71" s="249">
        <f>'Impact of the crisis'!N72</f>
        <v>4.9000000000000004</v>
      </c>
      <c r="N71" s="249">
        <f>'Impact of the crisis'!AB72</f>
        <v>3.9</v>
      </c>
      <c r="O71" s="243">
        <f>'Conditions of people affected'!R72</f>
        <v>4.3</v>
      </c>
      <c r="P71" s="249">
        <f>'Conditions of people affected'!K72</f>
        <v>4.5999999999999996</v>
      </c>
      <c r="Q71" s="249">
        <f>'Conditions of people affected'!Q72</f>
        <v>4</v>
      </c>
      <c r="R71" s="244">
        <f t="shared" si="14"/>
        <v>4.3</v>
      </c>
      <c r="S71" s="244">
        <f>'Complexity of the crisis'!X72</f>
        <v>3.1</v>
      </c>
      <c r="T71" s="244">
        <f>'Complexity of the crisis'!AN72</f>
        <v>5</v>
      </c>
      <c r="U71" s="125" t="str">
        <f>VLOOKUP(C71,Lists!$C$3:$E$160,3,FALSE)</f>
        <v>Africa</v>
      </c>
      <c r="V71" s="126">
        <f t="array" ref="V71">LOOKUP(2,1/(Log!B:B=C71),Log!L:L)</f>
        <v>44620</v>
      </c>
    </row>
    <row r="72" spans="1:22" x14ac:dyDescent="0.35">
      <c r="A72" s="54" t="str">
        <f>'Crisis Indicator Data'!A70</f>
        <v>Multiple crises in Myanmar</v>
      </c>
      <c r="B72" s="45" t="str">
        <f>Lists!G70</f>
        <v>Country level</v>
      </c>
      <c r="C72" s="54" t="str">
        <f>'Crisis Indicator Data'!C70</f>
        <v>MMR001</v>
      </c>
      <c r="D72" s="54" t="str">
        <f>'Crisis Indicator Data'!D70</f>
        <v>Myanmar</v>
      </c>
      <c r="E72" s="54" t="str">
        <f>'Crisis Indicator Data'!E70</f>
        <v>MMR</v>
      </c>
      <c r="F72" s="54" t="str">
        <f>'Crisis Indicator Data'!B70</f>
        <v>Multiple crises country</v>
      </c>
      <c r="G72" s="241">
        <f t="shared" si="10"/>
        <v>4.4000000000000004</v>
      </c>
      <c r="H72" s="55">
        <f t="shared" si="11"/>
        <v>5</v>
      </c>
      <c r="I72" s="118" t="str">
        <f t="shared" si="12"/>
        <v>Very High</v>
      </c>
      <c r="J72" s="242" t="str">
        <f>INDEX(Trends!$D$3:$D$404,MATCH(C72,Trends!$C$3:$C$404,0))</f>
        <v>Increasing</v>
      </c>
      <c r="K72" s="110" t="str">
        <f>IF(Reliability!B70="x","x",(IF(ROUNDUP(Reliability!B70,0)=1,"Very High",IF(ROUNDUP(Reliability!B70,0)=2,"High",IF(ROUNDUP(Reliability!B70,0)=3,"Medium",IF(ROUNDUP(Reliability!B70,0)=4,"Low","Very Low"))))))</f>
        <v>High</v>
      </c>
      <c r="L72" s="243">
        <f t="shared" si="13"/>
        <v>4.5</v>
      </c>
      <c r="M72" s="249">
        <f>'Impact of the crisis'!N73</f>
        <v>4.9000000000000004</v>
      </c>
      <c r="N72" s="249">
        <f>'Impact of the crisis'!AB73</f>
        <v>4.2</v>
      </c>
      <c r="O72" s="243">
        <f>'Conditions of people affected'!R73</f>
        <v>4.5</v>
      </c>
      <c r="P72" s="249">
        <f>'Conditions of people affected'!K73</f>
        <v>5</v>
      </c>
      <c r="Q72" s="249">
        <f>'Conditions of people affected'!Q73</f>
        <v>4</v>
      </c>
      <c r="R72" s="244">
        <f t="shared" si="14"/>
        <v>4</v>
      </c>
      <c r="S72" s="244">
        <f>'Complexity of the crisis'!X73</f>
        <v>3.9</v>
      </c>
      <c r="T72" s="244">
        <f>'Complexity of the crisis'!AN73</f>
        <v>4</v>
      </c>
      <c r="U72" s="125" t="str">
        <f>VLOOKUP(C72,Lists!$C$3:$E$160,3,FALSE)</f>
        <v>Asia</v>
      </c>
      <c r="V72" s="126">
        <f t="array" ref="V72">LOOKUP(2,1/(Log!B:B=C72),Log!L:L)</f>
        <v>44712</v>
      </c>
    </row>
    <row r="73" spans="1:22" x14ac:dyDescent="0.35">
      <c r="A73" s="54" t="str">
        <f>'Crisis Indicator Data'!A71</f>
        <v>Rakhine Conflict</v>
      </c>
      <c r="B73" s="45" t="str">
        <f>Lists!G71</f>
        <v>Rakhine conflict</v>
      </c>
      <c r="C73" s="54" t="str">
        <f>'Crisis Indicator Data'!C71</f>
        <v>MMR002</v>
      </c>
      <c r="D73" s="54" t="str">
        <f>'Crisis Indicator Data'!D71</f>
        <v>Myanmar</v>
      </c>
      <c r="E73" s="54" t="str">
        <f>'Crisis Indicator Data'!E71</f>
        <v>MMR</v>
      </c>
      <c r="F73" s="54" t="str">
        <f>'Crisis Indicator Data'!B71</f>
        <v>Conflict</v>
      </c>
      <c r="G73" s="241">
        <f t="shared" si="10"/>
        <v>3.7</v>
      </c>
      <c r="H73" s="55">
        <f t="shared" si="11"/>
        <v>4</v>
      </c>
      <c r="I73" s="118" t="str">
        <f t="shared" si="12"/>
        <v>High</v>
      </c>
      <c r="J73" s="242" t="str">
        <f>INDEX(Trends!$D$3:$D$404,MATCH(C73,Trends!$C$3:$C$404,0))</f>
        <v>Increasing</v>
      </c>
      <c r="K73" s="110" t="str">
        <f>IF(Reliability!B71="x","x",(IF(ROUNDUP(Reliability!B71,0)=1,"Very High",IF(ROUNDUP(Reliability!B71,0)=2,"High",IF(ROUNDUP(Reliability!B71,0)=3,"Medium",IF(ROUNDUP(Reliability!B71,0)=4,"Low","Very Low"))))))</f>
        <v>High</v>
      </c>
      <c r="L73" s="243">
        <f t="shared" si="13"/>
        <v>2.9</v>
      </c>
      <c r="M73" s="249">
        <f>'Impact of the crisis'!N74</f>
        <v>1.3</v>
      </c>
      <c r="N73" s="249">
        <f>'Impact of the crisis'!AB74</f>
        <v>3.5</v>
      </c>
      <c r="O73" s="243">
        <f>'Conditions of people affected'!R74</f>
        <v>3.8</v>
      </c>
      <c r="P73" s="249">
        <f>'Conditions of people affected'!K74</f>
        <v>3.6</v>
      </c>
      <c r="Q73" s="249">
        <f>'Conditions of people affected'!Q74</f>
        <v>4</v>
      </c>
      <c r="R73" s="244">
        <f t="shared" si="14"/>
        <v>4</v>
      </c>
      <c r="S73" s="244">
        <f>'Complexity of the crisis'!X74</f>
        <v>3.9</v>
      </c>
      <c r="T73" s="244">
        <f>'Complexity of the crisis'!AN74</f>
        <v>4</v>
      </c>
      <c r="U73" s="125" t="str">
        <f>VLOOKUP(C73,Lists!$C$3:$E$160,3,FALSE)</f>
        <v>Asia</v>
      </c>
      <c r="V73" s="126">
        <f t="array" ref="V73">LOOKUP(2,1/(Log!B:B=C73),Log!L:L)</f>
        <v>44712</v>
      </c>
    </row>
    <row r="74" spans="1:22" x14ac:dyDescent="0.35">
      <c r="A74" s="54" t="str">
        <f>'Crisis Indicator Data'!A72</f>
        <v>Kachin and Shan Conflict</v>
      </c>
      <c r="B74" s="45" t="str">
        <f>Lists!G72</f>
        <v>Kachin and Shan conflict</v>
      </c>
      <c r="C74" s="54" t="str">
        <f>'Crisis Indicator Data'!C72</f>
        <v>MMR003</v>
      </c>
      <c r="D74" s="54" t="str">
        <f>'Crisis Indicator Data'!D72</f>
        <v>Myanmar</v>
      </c>
      <c r="E74" s="54" t="str">
        <f>'Crisis Indicator Data'!E72</f>
        <v>MMR</v>
      </c>
      <c r="F74" s="54" t="str">
        <f>'Crisis Indicator Data'!B72</f>
        <v>Conflict</v>
      </c>
      <c r="G74" s="241">
        <f t="shared" si="10"/>
        <v>3.8</v>
      </c>
      <c r="H74" s="55">
        <f t="shared" si="11"/>
        <v>4</v>
      </c>
      <c r="I74" s="118" t="str">
        <f t="shared" si="12"/>
        <v>High</v>
      </c>
      <c r="J74" s="242" t="str">
        <f>INDEX(Trends!$D$3:$D$404,MATCH(C74,Trends!$C$3:$C$404,0))</f>
        <v>Increasing</v>
      </c>
      <c r="K74" s="110" t="str">
        <f>IF(Reliability!B72="x","x",(IF(ROUNDUP(Reliability!B72,0)=1,"Very High",IF(ROUNDUP(Reliability!B72,0)=2,"High",IF(ROUNDUP(Reliability!B72,0)=3,"Medium",IF(ROUNDUP(Reliability!B72,0)=4,"Low","Very Low"))))))</f>
        <v>High</v>
      </c>
      <c r="L74" s="243">
        <f t="shared" si="13"/>
        <v>3.6</v>
      </c>
      <c r="M74" s="249">
        <f>'Impact of the crisis'!N75</f>
        <v>2.4</v>
      </c>
      <c r="N74" s="249">
        <f>'Impact of the crisis'!AB75</f>
        <v>4.0999999999999996</v>
      </c>
      <c r="O74" s="243">
        <f>'Conditions of people affected'!R75</f>
        <v>4.05</v>
      </c>
      <c r="P74" s="249">
        <f>'Conditions of people affected'!K75</f>
        <v>4.0999999999999996</v>
      </c>
      <c r="Q74" s="249">
        <f>'Conditions of people affected'!Q75</f>
        <v>4</v>
      </c>
      <c r="R74" s="244">
        <f t="shared" si="14"/>
        <v>3.7</v>
      </c>
      <c r="S74" s="244">
        <f>'Complexity of the crisis'!X75</f>
        <v>3.9</v>
      </c>
      <c r="T74" s="244">
        <f>'Complexity of the crisis'!AN75</f>
        <v>3.5</v>
      </c>
      <c r="U74" s="125" t="str">
        <f>VLOOKUP(C74,Lists!$C$3:$E$160,3,FALSE)</f>
        <v>Asia</v>
      </c>
      <c r="V74" s="126">
        <f t="array" ref="V74">LOOKUP(2,1/(Log!B:B=C74),Log!L:L)</f>
        <v>44712</v>
      </c>
    </row>
    <row r="75" spans="1:22" x14ac:dyDescent="0.35">
      <c r="A75" s="54" t="str">
        <f>'Crisis Indicator Data'!A73</f>
        <v>Post-coup conflict in Myanmar</v>
      </c>
      <c r="B75" s="45" t="str">
        <f>Lists!G73</f>
        <v>Post-coup conflict</v>
      </c>
      <c r="C75" s="54" t="str">
        <f>'Crisis Indicator Data'!C73</f>
        <v>MMR004</v>
      </c>
      <c r="D75" s="54" t="str">
        <f>'Crisis Indicator Data'!D73</f>
        <v>Myanmar</v>
      </c>
      <c r="E75" s="54" t="str">
        <f>'Crisis Indicator Data'!E73</f>
        <v>MMR</v>
      </c>
      <c r="F75" s="54" t="str">
        <f>'Crisis Indicator Data'!B73</f>
        <v>Conflict</v>
      </c>
      <c r="G75" s="241">
        <f t="shared" si="10"/>
        <v>4.4000000000000004</v>
      </c>
      <c r="H75" s="55">
        <f t="shared" si="11"/>
        <v>5</v>
      </c>
      <c r="I75" s="118" t="str">
        <f t="shared" si="12"/>
        <v>Very High</v>
      </c>
      <c r="J75" s="242" t="str">
        <f>INDEX(Trends!$D$3:$D$404,MATCH(C75,Trends!$C$3:$C$404,0))</f>
        <v>Increasing</v>
      </c>
      <c r="K75" s="110" t="str">
        <f>IF(Reliability!B73="x","x",(IF(ROUNDUP(Reliability!B73,0)=1,"Very High",IF(ROUNDUP(Reliability!B73,0)=2,"High",IF(ROUNDUP(Reliability!B73,0)=3,"Medium",IF(ROUNDUP(Reliability!B73,0)=4,"Low","Very Low"))))))</f>
        <v>Very High</v>
      </c>
      <c r="L75" s="243">
        <f t="shared" si="13"/>
        <v>4.0999999999999996</v>
      </c>
      <c r="M75" s="249">
        <f>'Impact of the crisis'!N76</f>
        <v>4.0999999999999996</v>
      </c>
      <c r="N75" s="249">
        <f>'Impact of the crisis'!AB76</f>
        <v>4.0999999999999996</v>
      </c>
      <c r="O75" s="243">
        <f>'Conditions of people affected'!R76</f>
        <v>5</v>
      </c>
      <c r="P75" s="249">
        <f>'Conditions of people affected'!K76</f>
        <v>5</v>
      </c>
      <c r="Q75" s="249">
        <f>'Conditions of people affected'!Q76</f>
        <v>5</v>
      </c>
      <c r="R75" s="244">
        <f t="shared" si="14"/>
        <v>3.7</v>
      </c>
      <c r="S75" s="244">
        <f>'Complexity of the crisis'!X76</f>
        <v>3.9</v>
      </c>
      <c r="T75" s="244">
        <f>'Complexity of the crisis'!AN76</f>
        <v>3.5</v>
      </c>
      <c r="U75" s="125" t="str">
        <f>VLOOKUP(C75,Lists!$C$3:$E$160,3,FALSE)</f>
        <v>Asia</v>
      </c>
      <c r="V75" s="126">
        <f t="array" ref="V75">LOOKUP(2,1/(Log!B:B=C75),Log!L:L)</f>
        <v>44712</v>
      </c>
    </row>
    <row r="76" spans="1:22" x14ac:dyDescent="0.35">
      <c r="A76" s="54" t="str">
        <f>'Crisis Indicator Data'!A74</f>
        <v>Multiple Crises in Mozambique</v>
      </c>
      <c r="B76" s="45" t="str">
        <f>Lists!G74</f>
        <v>Multiple Crises</v>
      </c>
      <c r="C76" s="54" t="str">
        <f>'Crisis Indicator Data'!C74</f>
        <v>MOZ001</v>
      </c>
      <c r="D76" s="54" t="str">
        <f>'Crisis Indicator Data'!D74</f>
        <v>Mozambique</v>
      </c>
      <c r="E76" s="54" t="str">
        <f>'Crisis Indicator Data'!E74</f>
        <v>MOZ</v>
      </c>
      <c r="F76" s="54" t="str">
        <f>'Crisis Indicator Data'!B74</f>
        <v>Multiple crises country</v>
      </c>
      <c r="G76" s="241">
        <f t="shared" si="10"/>
        <v>3.6</v>
      </c>
      <c r="H76" s="55">
        <f t="shared" si="11"/>
        <v>4</v>
      </c>
      <c r="I76" s="118" t="str">
        <f t="shared" si="12"/>
        <v>High</v>
      </c>
      <c r="J76" s="242" t="str">
        <f>INDEX(Trends!$D$3:$D$404,MATCH(C76,Trends!$C$3:$C$404,0))</f>
        <v>Increasing</v>
      </c>
      <c r="K76" s="110" t="str">
        <f>IF(Reliability!B74="x","x",(IF(ROUNDUP(Reliability!B74,0)=1,"Very High",IF(ROUNDUP(Reliability!B74,0)=2,"High",IF(ROUNDUP(Reliability!B74,0)=3,"Medium",IF(ROUNDUP(Reliability!B74,0)=4,"Low","Very Low"))))))</f>
        <v>High</v>
      </c>
      <c r="L76" s="243">
        <f t="shared" si="13"/>
        <v>3.6</v>
      </c>
      <c r="M76" s="249">
        <f>'Impact of the crisis'!N77</f>
        <v>4</v>
      </c>
      <c r="N76" s="249">
        <f>'Impact of the crisis'!AB77</f>
        <v>3.4</v>
      </c>
      <c r="O76" s="243">
        <f>'Conditions of people affected'!R77</f>
        <v>3.5</v>
      </c>
      <c r="P76" s="249">
        <f>'Conditions of people affected'!K77</f>
        <v>4</v>
      </c>
      <c r="Q76" s="249">
        <f>'Conditions of people affected'!Q77</f>
        <v>3</v>
      </c>
      <c r="R76" s="244">
        <f t="shared" si="14"/>
        <v>3.9</v>
      </c>
      <c r="S76" s="244">
        <f>'Complexity of the crisis'!X77</f>
        <v>3.7</v>
      </c>
      <c r="T76" s="244">
        <f>'Complexity of the crisis'!AN77</f>
        <v>4</v>
      </c>
      <c r="U76" s="125" t="str">
        <f>VLOOKUP(C76,Lists!$C$3:$E$160,3,FALSE)</f>
        <v>Africa</v>
      </c>
      <c r="V76" s="126">
        <f t="array" ref="V76">LOOKUP(2,1/(Log!B:B=C76),Log!L:L)</f>
        <v>44673</v>
      </c>
    </row>
    <row r="77" spans="1:22" x14ac:dyDescent="0.35">
      <c r="A77" s="54" t="str">
        <f>'Crisis Indicator Data'!A75</f>
        <v>Cabo Delgado Islamist Insurgency</v>
      </c>
      <c r="B77" s="45" t="str">
        <f>Lists!G75</f>
        <v>Violent Insurgency in Cabo Delgado</v>
      </c>
      <c r="C77" s="54" t="str">
        <f>'Crisis Indicator Data'!C75</f>
        <v>MOZ004</v>
      </c>
      <c r="D77" s="54" t="str">
        <f>'Crisis Indicator Data'!D75</f>
        <v>Mozambique</v>
      </c>
      <c r="E77" s="54" t="str">
        <f>'Crisis Indicator Data'!E75</f>
        <v>MOZ</v>
      </c>
      <c r="F77" s="54" t="str">
        <f>'Crisis Indicator Data'!B75</f>
        <v>Other type of violence</v>
      </c>
      <c r="G77" s="241">
        <f t="shared" si="10"/>
        <v>3.4</v>
      </c>
      <c r="H77" s="55">
        <f t="shared" si="11"/>
        <v>4</v>
      </c>
      <c r="I77" s="118" t="str">
        <f t="shared" si="12"/>
        <v>High</v>
      </c>
      <c r="J77" s="242" t="str">
        <f>INDEX(Trends!$D$3:$D$404,MATCH(C77,Trends!$C$3:$C$404,0))</f>
        <v>Stable</v>
      </c>
      <c r="K77" s="110" t="str">
        <f>IF(Reliability!B75="x","x",(IF(ROUNDUP(Reliability!B75,0)=1,"Very High",IF(ROUNDUP(Reliability!B75,0)=2,"High",IF(ROUNDUP(Reliability!B75,0)=3,"Medium",IF(ROUNDUP(Reliability!B75,0)=4,"Low","Very Low"))))))</f>
        <v>High</v>
      </c>
      <c r="L77" s="243">
        <f t="shared" si="13"/>
        <v>3.7</v>
      </c>
      <c r="M77" s="249">
        <f>'Impact of the crisis'!N78</f>
        <v>2.8</v>
      </c>
      <c r="N77" s="249">
        <f>'Impact of the crisis'!AB78</f>
        <v>4</v>
      </c>
      <c r="O77" s="243">
        <f>'Conditions of people affected'!R78</f>
        <v>3.3</v>
      </c>
      <c r="P77" s="249">
        <f>'Conditions of people affected'!K78</f>
        <v>3.6</v>
      </c>
      <c r="Q77" s="249">
        <f>'Conditions of people affected'!Q78</f>
        <v>3</v>
      </c>
      <c r="R77" s="244">
        <f t="shared" si="14"/>
        <v>3.4</v>
      </c>
      <c r="S77" s="244">
        <f>'Complexity of the crisis'!X78</f>
        <v>3.7</v>
      </c>
      <c r="T77" s="244">
        <f>'Complexity of the crisis'!AN78</f>
        <v>3</v>
      </c>
      <c r="U77" s="125" t="str">
        <f>VLOOKUP(C77,Lists!$C$3:$E$160,3,FALSE)</f>
        <v>Africa</v>
      </c>
      <c r="V77" s="126">
        <f t="array" ref="V77">LOOKUP(2,1/(Log!B:B=C77),Log!L:L)</f>
        <v>44673</v>
      </c>
    </row>
    <row r="78" spans="1:22" x14ac:dyDescent="0.35">
      <c r="A78" s="54" t="str">
        <f>'Crisis Indicator Data'!A76</f>
        <v>2022 Tropical Cyclone Seasons in Mozambique</v>
      </c>
      <c r="B78" s="45" t="str">
        <f>Lists!G76</f>
        <v>Tropical Cyclones Season</v>
      </c>
      <c r="C78" s="54" t="str">
        <f>'Crisis Indicator Data'!C76</f>
        <v>MOZ008</v>
      </c>
      <c r="D78" s="54" t="str">
        <f>'Crisis Indicator Data'!D76</f>
        <v>Mozambique</v>
      </c>
      <c r="E78" s="54" t="str">
        <f>'Crisis Indicator Data'!E76</f>
        <v>MOZ</v>
      </c>
      <c r="F78" s="54" t="str">
        <f>'Crisis Indicator Data'!B76</f>
        <v>Tropical cyclone</v>
      </c>
      <c r="G78" s="241">
        <f t="shared" si="10"/>
        <v>3.1</v>
      </c>
      <c r="H78" s="55">
        <f t="shared" si="11"/>
        <v>4</v>
      </c>
      <c r="I78" s="118" t="str">
        <f t="shared" si="12"/>
        <v>High</v>
      </c>
      <c r="J78" s="242" t="str">
        <f>INDEX(Trends!$D$3:$D$404,MATCH(C78,Trends!$C$3:$C$404,0))</f>
        <v>Increasing</v>
      </c>
      <c r="K78" s="110" t="str">
        <f>IF(Reliability!B76="x","x",(IF(ROUNDUP(Reliability!B76,0)=1,"Very High",IF(ROUNDUP(Reliability!B76,0)=2,"High",IF(ROUNDUP(Reliability!B76,0)=3,"Medium",IF(ROUNDUP(Reliability!B76,0)=4,"Low","Very Low"))))))</f>
        <v>High</v>
      </c>
      <c r="L78" s="243">
        <f t="shared" si="13"/>
        <v>2.7</v>
      </c>
      <c r="M78" s="249">
        <f>'Impact of the crisis'!N79</f>
        <v>3.7</v>
      </c>
      <c r="N78" s="249">
        <f>'Impact of the crisis'!AB79</f>
        <v>2.1</v>
      </c>
      <c r="O78" s="243">
        <f>'Conditions of people affected'!R79</f>
        <v>3.15</v>
      </c>
      <c r="P78" s="249">
        <f>'Conditions of people affected'!K79</f>
        <v>3.3</v>
      </c>
      <c r="Q78" s="249">
        <f>'Conditions of people affected'!Q79</f>
        <v>3</v>
      </c>
      <c r="R78" s="244">
        <f t="shared" si="14"/>
        <v>3.4</v>
      </c>
      <c r="S78" s="244">
        <f>'Complexity of the crisis'!X79</f>
        <v>3.7</v>
      </c>
      <c r="T78" s="244">
        <f>'Complexity of the crisis'!AN79</f>
        <v>3</v>
      </c>
      <c r="U78" s="125" t="str">
        <f>VLOOKUP(C78,Lists!$C$3:$E$160,3,FALSE)</f>
        <v>Africa</v>
      </c>
      <c r="V78" s="126">
        <f t="array" ref="V78">LOOKUP(2,1/(Log!B:B=C78),Log!L:L)</f>
        <v>44673</v>
      </c>
    </row>
    <row r="79" spans="1:22" x14ac:dyDescent="0.35">
      <c r="A79" s="54" t="str">
        <f>'Crisis Indicator Data'!A77</f>
        <v>Refugees from Mali in Mauritania</v>
      </c>
      <c r="B79" s="45" t="str">
        <f>Lists!G77</f>
        <v>Malian refugees</v>
      </c>
      <c r="C79" s="54" t="str">
        <f>'Crisis Indicator Data'!C77</f>
        <v>MRT002</v>
      </c>
      <c r="D79" s="54" t="str">
        <f>'Crisis Indicator Data'!D77</f>
        <v>Mauritania</v>
      </c>
      <c r="E79" s="54" t="str">
        <f>'Crisis Indicator Data'!E77</f>
        <v>MRT</v>
      </c>
      <c r="F79" s="54" t="str">
        <f>'Crisis Indicator Data'!B77</f>
        <v>International displacement</v>
      </c>
      <c r="G79" s="241">
        <f t="shared" si="10"/>
        <v>2.1</v>
      </c>
      <c r="H79" s="55">
        <f t="shared" si="11"/>
        <v>3</v>
      </c>
      <c r="I79" s="118" t="str">
        <f t="shared" si="12"/>
        <v>Medium</v>
      </c>
      <c r="J79" s="242" t="str">
        <f>INDEX(Trends!$D$3:$D$404,MATCH(C79,Trends!$C$3:$C$404,0))</f>
        <v>Stable</v>
      </c>
      <c r="K79" s="110" t="str">
        <f>IF(Reliability!B77="x","x",(IF(ROUNDUP(Reliability!B77,0)=1,"Very High",IF(ROUNDUP(Reliability!B77,0)=2,"High",IF(ROUNDUP(Reliability!B77,0)=3,"Medium",IF(ROUNDUP(Reliability!B77,0)=4,"Low","Very Low"))))))</f>
        <v>Medium</v>
      </c>
      <c r="L79" s="243">
        <f t="shared" si="13"/>
        <v>1.8</v>
      </c>
      <c r="M79" s="249">
        <f>'Impact of the crisis'!N80</f>
        <v>0</v>
      </c>
      <c r="N79" s="249">
        <f>'Impact of the crisis'!AB80</f>
        <v>2.5</v>
      </c>
      <c r="O79" s="243">
        <f>'Conditions of people affected'!R80</f>
        <v>2.25</v>
      </c>
      <c r="P79" s="249">
        <f>'Conditions of people affected'!K80</f>
        <v>1.5</v>
      </c>
      <c r="Q79" s="249">
        <f>'Conditions of people affected'!Q80</f>
        <v>3</v>
      </c>
      <c r="R79" s="244">
        <f t="shared" si="14"/>
        <v>2.2000000000000002</v>
      </c>
      <c r="S79" s="244">
        <f>'Complexity of the crisis'!X80</f>
        <v>2.4</v>
      </c>
      <c r="T79" s="244">
        <f>'Complexity of the crisis'!AN80</f>
        <v>2</v>
      </c>
      <c r="U79" s="125" t="str">
        <f>VLOOKUP(C79,Lists!$C$3:$E$160,3,FALSE)</f>
        <v>Africa</v>
      </c>
      <c r="V79" s="126">
        <f t="array" ref="V79">LOOKUP(2,1/(Log!B:B=C79),Log!L:L)</f>
        <v>44494</v>
      </c>
    </row>
    <row r="80" spans="1:22" x14ac:dyDescent="0.35">
      <c r="A80" s="54" t="str">
        <f>'Crisis Indicator Data'!A78</f>
        <v>Food Security in Mauritania</v>
      </c>
      <c r="B80" s="45" t="str">
        <f>Lists!G78</f>
        <v>Food security</v>
      </c>
      <c r="C80" s="54" t="str">
        <f>'Crisis Indicator Data'!C78</f>
        <v>MRT003</v>
      </c>
      <c r="D80" s="54" t="str">
        <f>'Crisis Indicator Data'!D78</f>
        <v>Mauritania</v>
      </c>
      <c r="E80" s="54" t="str">
        <f>'Crisis Indicator Data'!E78</f>
        <v>MRT</v>
      </c>
      <c r="F80" s="54" t="str">
        <f>'Crisis Indicator Data'!B78</f>
        <v>Drought</v>
      </c>
      <c r="G80" s="241">
        <f t="shared" si="10"/>
        <v>2.8</v>
      </c>
      <c r="H80" s="55">
        <f t="shared" si="11"/>
        <v>3</v>
      </c>
      <c r="I80" s="118" t="str">
        <f t="shared" si="12"/>
        <v>Medium</v>
      </c>
      <c r="J80" s="242" t="str">
        <f>INDEX(Trends!$D$3:$D$404,MATCH(C80,Trends!$C$3:$C$404,0))</f>
        <v>Stable</v>
      </c>
      <c r="K80" s="110" t="str">
        <f>IF(Reliability!B78="x","x",(IF(ROUNDUP(Reliability!B78,0)=1,"Very High",IF(ROUNDUP(Reliability!B78,0)=2,"High",IF(ROUNDUP(Reliability!B78,0)=3,"Medium",IF(ROUNDUP(Reliability!B78,0)=4,"Low","Very Low"))))))</f>
        <v>Low</v>
      </c>
      <c r="L80" s="243">
        <f t="shared" si="13"/>
        <v>3.4</v>
      </c>
      <c r="M80" s="249">
        <f>'Impact of the crisis'!N81</f>
        <v>4.4000000000000004</v>
      </c>
      <c r="N80" s="249">
        <f>'Impact of the crisis'!AB81</f>
        <v>2.8</v>
      </c>
      <c r="O80" s="243">
        <f>'Conditions of people affected'!R81</f>
        <v>2.9</v>
      </c>
      <c r="P80" s="249">
        <f>'Conditions of people affected'!K81</f>
        <v>2.8</v>
      </c>
      <c r="Q80" s="249">
        <f>'Conditions of people affected'!Q81</f>
        <v>3</v>
      </c>
      <c r="R80" s="244">
        <f t="shared" si="14"/>
        <v>2.2000000000000002</v>
      </c>
      <c r="S80" s="244">
        <f>'Complexity of the crisis'!X81</f>
        <v>2.4</v>
      </c>
      <c r="T80" s="244">
        <f>'Complexity of the crisis'!AN81</f>
        <v>2</v>
      </c>
      <c r="U80" s="125" t="str">
        <f>VLOOKUP(C80,Lists!$C$3:$E$160,3,FALSE)</f>
        <v>Africa</v>
      </c>
      <c r="V80" s="126">
        <f t="array" ref="V80">LOOKUP(2,1/(Log!B:B=C80),Log!L:L)</f>
        <v>44494</v>
      </c>
    </row>
    <row r="81" spans="1:22" x14ac:dyDescent="0.35">
      <c r="A81" s="54" t="str">
        <f>'Crisis Indicator Data'!A79</f>
        <v>Complex crisis in Malawi</v>
      </c>
      <c r="B81" s="45" t="str">
        <f>Lists!G79</f>
        <v>Complex</v>
      </c>
      <c r="C81" s="54" t="str">
        <f>'Crisis Indicator Data'!C79</f>
        <v>MWI002</v>
      </c>
      <c r="D81" s="54" t="str">
        <f>'Crisis Indicator Data'!D79</f>
        <v>Malawi</v>
      </c>
      <c r="E81" s="54" t="str">
        <f>'Crisis Indicator Data'!E79</f>
        <v>MWI</v>
      </c>
      <c r="F81" s="54" t="str">
        <f>'Crisis Indicator Data'!B79</f>
        <v>Complex crisis</v>
      </c>
      <c r="G81" s="241">
        <f t="shared" si="10"/>
        <v>2.5</v>
      </c>
      <c r="H81" s="55">
        <f t="shared" si="11"/>
        <v>3</v>
      </c>
      <c r="I81" s="118" t="str">
        <f t="shared" si="12"/>
        <v>Medium</v>
      </c>
      <c r="J81" s="242" t="str">
        <f>INDEX(Trends!$D$3:$D$404,MATCH(C81,Trends!$C$3:$C$404,0))</f>
        <v>Decreasing</v>
      </c>
      <c r="K81" s="110" t="str">
        <f>IF(Reliability!B79="x","x",(IF(ROUNDUP(Reliability!B79,0)=1,"Very High",IF(ROUNDUP(Reliability!B79,0)=2,"High",IF(ROUNDUP(Reliability!B79,0)=3,"Medium",IF(ROUNDUP(Reliability!B79,0)=4,"Low","Very Low"))))))</f>
        <v>Very High</v>
      </c>
      <c r="L81" s="243">
        <f t="shared" si="13"/>
        <v>3.4</v>
      </c>
      <c r="M81" s="249">
        <f>'Impact of the crisis'!N82</f>
        <v>4.4000000000000004</v>
      </c>
      <c r="N81" s="249">
        <f>'Impact of the crisis'!AB82</f>
        <v>2.7</v>
      </c>
      <c r="O81" s="243">
        <f>'Conditions of people affected'!R82</f>
        <v>2.0499999999999998</v>
      </c>
      <c r="P81" s="249">
        <f>'Conditions of people affected'!K82</f>
        <v>2.1</v>
      </c>
      <c r="Q81" s="249">
        <f>'Conditions of people affected'!Q82</f>
        <v>2</v>
      </c>
      <c r="R81" s="244">
        <f t="shared" si="14"/>
        <v>2.2999999999999998</v>
      </c>
      <c r="S81" s="244">
        <f>'Complexity of the crisis'!X82</f>
        <v>2</v>
      </c>
      <c r="T81" s="244">
        <f>'Complexity of the crisis'!AN82</f>
        <v>2.5</v>
      </c>
      <c r="U81" s="125" t="str">
        <f>VLOOKUP(C81,Lists!$C$3:$E$160,3,FALSE)</f>
        <v>Africa</v>
      </c>
      <c r="V81" s="126">
        <f t="array" ref="V81">LOOKUP(2,1/(Log!B:B=C81),Log!L:L)</f>
        <v>44712</v>
      </c>
    </row>
    <row r="82" spans="1:22" x14ac:dyDescent="0.35">
      <c r="A82" s="54" t="str">
        <f>'Crisis Indicator Data'!A80</f>
        <v>Tropical Cyclone Ana in Malawi</v>
      </c>
      <c r="B82" s="45" t="str">
        <f>Lists!G80</f>
        <v>Tropical Cyclone Ana</v>
      </c>
      <c r="C82" s="54" t="str">
        <f>'Crisis Indicator Data'!C80</f>
        <v>MWI004</v>
      </c>
      <c r="D82" s="54" t="str">
        <f>'Crisis Indicator Data'!D80</f>
        <v>Malawi</v>
      </c>
      <c r="E82" s="54" t="str">
        <f>'Crisis Indicator Data'!E80</f>
        <v>MWI</v>
      </c>
      <c r="F82" s="54" t="str">
        <f>'Crisis Indicator Data'!B80</f>
        <v>Tropical cyclone</v>
      </c>
      <c r="G82" s="241">
        <f t="shared" si="10"/>
        <v>2.1</v>
      </c>
      <c r="H82" s="55">
        <f t="shared" si="11"/>
        <v>3</v>
      </c>
      <c r="I82" s="118" t="str">
        <f t="shared" si="12"/>
        <v>Medium</v>
      </c>
      <c r="J82" s="242" t="str">
        <f>INDEX(Trends!$D$3:$D$404,MATCH(C82,Trends!$C$3:$C$404,0))</f>
        <v>Stable</v>
      </c>
      <c r="K82" s="110" t="str">
        <f>IF(Reliability!B80="x","x",(IF(ROUNDUP(Reliability!B80,0)=1,"Very High",IF(ROUNDUP(Reliability!B80,0)=2,"High",IF(ROUNDUP(Reliability!B80,0)=3,"Medium",IF(ROUNDUP(Reliability!B80,0)=4,"Low","Very Low"))))))</f>
        <v>High</v>
      </c>
      <c r="L82" s="243">
        <f t="shared" si="13"/>
        <v>3.2</v>
      </c>
      <c r="M82" s="249">
        <f>'Impact of the crisis'!N83</f>
        <v>4.2</v>
      </c>
      <c r="N82" s="249">
        <f>'Impact of the crisis'!AB83</f>
        <v>2.5</v>
      </c>
      <c r="O82" s="243">
        <f>'Conditions of people affected'!R83</f>
        <v>1.25</v>
      </c>
      <c r="P82" s="249">
        <f>'Conditions of people affected'!K83</f>
        <v>1.5</v>
      </c>
      <c r="Q82" s="249">
        <f>'Conditions of people affected'!Q83</f>
        <v>1</v>
      </c>
      <c r="R82" s="244">
        <f t="shared" si="14"/>
        <v>2.2999999999999998</v>
      </c>
      <c r="S82" s="244">
        <f>'Complexity of the crisis'!X83</f>
        <v>2</v>
      </c>
      <c r="T82" s="244">
        <f>'Complexity of the crisis'!AN83</f>
        <v>2.5</v>
      </c>
      <c r="U82" s="125" t="str">
        <f>VLOOKUP(C82,Lists!$C$3:$E$160,3,FALSE)</f>
        <v>Africa</v>
      </c>
      <c r="V82" s="126">
        <f t="array" ref="V82">LOOKUP(2,1/(Log!B:B=C82),Log!L:L)</f>
        <v>44712</v>
      </c>
    </row>
    <row r="83" spans="1:22" x14ac:dyDescent="0.35">
      <c r="A83" s="54" t="str">
        <f>'Crisis Indicator Data'!A81</f>
        <v>International Refugees in Malaysia</v>
      </c>
      <c r="B83" s="45" t="str">
        <f>Lists!G81</f>
        <v>International Refugees</v>
      </c>
      <c r="C83" s="54" t="str">
        <f>'Crisis Indicator Data'!C81</f>
        <v>MYS001</v>
      </c>
      <c r="D83" s="54" t="str">
        <f>'Crisis Indicator Data'!D81</f>
        <v>Malaysia</v>
      </c>
      <c r="E83" s="54" t="str">
        <f>'Crisis Indicator Data'!E81</f>
        <v>MYS</v>
      </c>
      <c r="F83" s="54" t="str">
        <f>'Crisis Indicator Data'!B81</f>
        <v>International displacement</v>
      </c>
      <c r="G83" s="241">
        <f t="shared" si="10"/>
        <v>2.2000000000000002</v>
      </c>
      <c r="H83" s="55">
        <f t="shared" si="11"/>
        <v>3</v>
      </c>
      <c r="I83" s="118" t="str">
        <f t="shared" si="12"/>
        <v>Medium</v>
      </c>
      <c r="J83" s="242" t="str">
        <f>INDEX(Trends!$D$3:$D$404,MATCH(C83,Trends!$C$3:$C$404,0))</f>
        <v>Increasing</v>
      </c>
      <c r="K83" s="110" t="str">
        <f>IF(Reliability!B81="x","x",(IF(ROUNDUP(Reliability!B81,0)=1,"Very High",IF(ROUNDUP(Reliability!B81,0)=2,"High",IF(ROUNDUP(Reliability!B81,0)=3,"Medium",IF(ROUNDUP(Reliability!B81,0)=4,"Low","Very Low"))))))</f>
        <v>High</v>
      </c>
      <c r="L83" s="243">
        <f t="shared" si="13"/>
        <v>2.9</v>
      </c>
      <c r="M83" s="249">
        <f>'Impact of the crisis'!N84</f>
        <v>1.7</v>
      </c>
      <c r="N83" s="249">
        <f>'Impact of the crisis'!AB84</f>
        <v>3.4</v>
      </c>
      <c r="O83" s="243">
        <f>'Conditions of people affected'!R84</f>
        <v>2.0499999999999998</v>
      </c>
      <c r="P83" s="249">
        <f>'Conditions of people affected'!K84</f>
        <v>2.1</v>
      </c>
      <c r="Q83" s="249">
        <f>'Conditions of people affected'!Q84</f>
        <v>2</v>
      </c>
      <c r="R83" s="244">
        <f t="shared" si="14"/>
        <v>1.9</v>
      </c>
      <c r="S83" s="244">
        <f>'Complexity of the crisis'!X84</f>
        <v>1.8</v>
      </c>
      <c r="T83" s="244">
        <f>'Complexity of the crisis'!AN84</f>
        <v>2</v>
      </c>
      <c r="U83" s="125" t="str">
        <f>VLOOKUP(C83,Lists!$C$3:$E$160,3,FALSE)</f>
        <v>Asia</v>
      </c>
      <c r="V83" s="126">
        <f t="array" ref="V83">LOOKUP(2,1/(Log!B:B=C83),Log!L:L)</f>
        <v>44712</v>
      </c>
    </row>
    <row r="84" spans="1:22" x14ac:dyDescent="0.35">
      <c r="A84" s="54" t="str">
        <f>'Crisis Indicator Data'!A82</f>
        <v>Food Security Crisis in Namibia</v>
      </c>
      <c r="B84" s="45" t="str">
        <f>Lists!G82</f>
        <v>Food Security Crisis</v>
      </c>
      <c r="C84" s="54" t="str">
        <f>'Crisis Indicator Data'!C82</f>
        <v>NAM002</v>
      </c>
      <c r="D84" s="54" t="str">
        <f>'Crisis Indicator Data'!D82</f>
        <v>Namibia</v>
      </c>
      <c r="E84" s="54" t="str">
        <f>'Crisis Indicator Data'!E82</f>
        <v>NAM</v>
      </c>
      <c r="F84" s="54" t="str">
        <f>'Crisis Indicator Data'!B82</f>
        <v>Food Security</v>
      </c>
      <c r="G84" s="241">
        <f t="shared" si="10"/>
        <v>2.4</v>
      </c>
      <c r="H84" s="55">
        <f t="shared" si="11"/>
        <v>3</v>
      </c>
      <c r="I84" s="118" t="str">
        <f t="shared" si="12"/>
        <v>Medium</v>
      </c>
      <c r="J84" s="242" t="str">
        <f>INDEX(Trends!$D$3:$D$404,MATCH(C84,Trends!$C$3:$C$404,0))</f>
        <v>Stable</v>
      </c>
      <c r="K84" s="110" t="str">
        <f>IF(Reliability!B82="x","x",(IF(ROUNDUP(Reliability!B82,0)=1,"Very High",IF(ROUNDUP(Reliability!B82,0)=2,"High",IF(ROUNDUP(Reliability!B82,0)=3,"Medium",IF(ROUNDUP(Reliability!B82,0)=4,"Low","Very Low"))))))</f>
        <v>Medium</v>
      </c>
      <c r="L84" s="243">
        <f t="shared" si="13"/>
        <v>2.8</v>
      </c>
      <c r="M84" s="249">
        <f>'Impact of the crisis'!N85</f>
        <v>4.3</v>
      </c>
      <c r="N84" s="249">
        <f>'Impact of the crisis'!AB85</f>
        <v>1.7</v>
      </c>
      <c r="O84" s="243">
        <f>'Conditions of people affected'!R85</f>
        <v>3.05</v>
      </c>
      <c r="P84" s="249">
        <f>'Conditions of people affected'!K85</f>
        <v>3.1</v>
      </c>
      <c r="Q84" s="249">
        <f>'Conditions of people affected'!Q85</f>
        <v>3</v>
      </c>
      <c r="R84" s="244">
        <f t="shared" si="14"/>
        <v>1.1000000000000001</v>
      </c>
      <c r="S84" s="244">
        <f>'Complexity of the crisis'!X85</f>
        <v>1.6</v>
      </c>
      <c r="T84" s="244">
        <f>'Complexity of the crisis'!AN85</f>
        <v>0.5</v>
      </c>
      <c r="U84" s="125" t="str">
        <f>VLOOKUP(C84,Lists!$C$3:$E$160,3,FALSE)</f>
        <v>Africa</v>
      </c>
      <c r="V84" s="126">
        <f t="array" ref="V84">LOOKUP(2,1/(Log!B:B=C84),Log!L:L)</f>
        <v>44712</v>
      </c>
    </row>
    <row r="85" spans="1:22" x14ac:dyDescent="0.35">
      <c r="A85" s="54" t="str">
        <f>'Crisis Indicator Data'!A83</f>
        <v>Multiple crises in Niger</v>
      </c>
      <c r="B85" s="45" t="str">
        <f>Lists!G83</f>
        <v>Country level</v>
      </c>
      <c r="C85" s="54" t="str">
        <f>'Crisis Indicator Data'!C83</f>
        <v>NER001</v>
      </c>
      <c r="D85" s="54" t="str">
        <f>'Crisis Indicator Data'!D83</f>
        <v>Niger</v>
      </c>
      <c r="E85" s="54" t="str">
        <f>'Crisis Indicator Data'!E83</f>
        <v>NER</v>
      </c>
      <c r="F85" s="54" t="str">
        <f>'Crisis Indicator Data'!B83</f>
        <v>Multiple crises country</v>
      </c>
      <c r="G85" s="241">
        <f t="shared" si="10"/>
        <v>3.8</v>
      </c>
      <c r="H85" s="55">
        <f t="shared" si="11"/>
        <v>4</v>
      </c>
      <c r="I85" s="118" t="str">
        <f t="shared" si="12"/>
        <v>High</v>
      </c>
      <c r="J85" s="242" t="str">
        <f>INDEX(Trends!$D$3:$D$404,MATCH(C85,Trends!$C$3:$C$404,0))</f>
        <v>Stable</v>
      </c>
      <c r="K85" s="110" t="str">
        <f>IF(Reliability!B83="x","x",(IF(ROUNDUP(Reliability!B83,0)=1,"Very High",IF(ROUNDUP(Reliability!B83,0)=2,"High",IF(ROUNDUP(Reliability!B83,0)=3,"Medium",IF(ROUNDUP(Reliability!B83,0)=4,"Low","Very Low"))))))</f>
        <v>Medium</v>
      </c>
      <c r="L85" s="243">
        <f t="shared" si="13"/>
        <v>4.0999999999999996</v>
      </c>
      <c r="M85" s="249">
        <f>'Impact of the crisis'!N86</f>
        <v>4.9000000000000004</v>
      </c>
      <c r="N85" s="249">
        <f>'Impact of the crisis'!AB86</f>
        <v>3.6</v>
      </c>
      <c r="O85" s="243">
        <f>'Conditions of people affected'!R86</f>
        <v>3.65</v>
      </c>
      <c r="P85" s="249">
        <f>'Conditions of people affected'!K86</f>
        <v>4.3</v>
      </c>
      <c r="Q85" s="249">
        <f>'Conditions of people affected'!Q86</f>
        <v>3</v>
      </c>
      <c r="R85" s="244">
        <f t="shared" si="14"/>
        <v>3.8</v>
      </c>
      <c r="S85" s="244">
        <f>'Complexity of the crisis'!X86</f>
        <v>2.8</v>
      </c>
      <c r="T85" s="244">
        <f>'Complexity of the crisis'!AN86</f>
        <v>4.5</v>
      </c>
      <c r="U85" s="125" t="str">
        <f>VLOOKUP(C85,Lists!$C$3:$E$160,3,FALSE)</f>
        <v>Africa</v>
      </c>
      <c r="V85" s="126">
        <f t="array" ref="V85">LOOKUP(2,1/(Log!B:B=C85),Log!L:L)</f>
        <v>44620</v>
      </c>
    </row>
    <row r="86" spans="1:22" x14ac:dyDescent="0.35">
      <c r="A86" s="54" t="str">
        <f>'Crisis Indicator Data'!A84</f>
        <v>Boko Haram in Niger</v>
      </c>
      <c r="B86" s="45" t="str">
        <f>Lists!G84</f>
        <v>Boko Haram</v>
      </c>
      <c r="C86" s="54" t="str">
        <f>'Crisis Indicator Data'!C84</f>
        <v>NER002</v>
      </c>
      <c r="D86" s="54" t="str">
        <f>'Crisis Indicator Data'!D84</f>
        <v>Niger</v>
      </c>
      <c r="E86" s="54" t="str">
        <f>'Crisis Indicator Data'!E84</f>
        <v>NER</v>
      </c>
      <c r="F86" s="54" t="str">
        <f>'Crisis Indicator Data'!B84</f>
        <v>Conflict</v>
      </c>
      <c r="G86" s="241">
        <f t="shared" si="10"/>
        <v>3</v>
      </c>
      <c r="H86" s="55">
        <f t="shared" si="11"/>
        <v>3</v>
      </c>
      <c r="I86" s="118" t="str">
        <f t="shared" si="12"/>
        <v>Medium</v>
      </c>
      <c r="J86" s="242" t="str">
        <f>INDEX(Trends!$D$3:$D$404,MATCH(C86,Trends!$C$3:$C$404,0))</f>
        <v>Stable</v>
      </c>
      <c r="K86" s="110" t="str">
        <f>IF(Reliability!B84="x","x",(IF(ROUNDUP(Reliability!B84,0)=1,"Very High",IF(ROUNDUP(Reliability!B84,0)=2,"High",IF(ROUNDUP(Reliability!B84,0)=3,"Medium",IF(ROUNDUP(Reliability!B84,0)=4,"Low","Very Low"))))))</f>
        <v>Medium</v>
      </c>
      <c r="L86" s="243">
        <f t="shared" si="13"/>
        <v>2.6</v>
      </c>
      <c r="M86" s="249">
        <f>'Impact of the crisis'!N87</f>
        <v>1.2</v>
      </c>
      <c r="N86" s="249">
        <f>'Impact of the crisis'!AB87</f>
        <v>3.1</v>
      </c>
      <c r="O86" s="243">
        <f>'Conditions of people affected'!R87</f>
        <v>2.7</v>
      </c>
      <c r="P86" s="249">
        <f>'Conditions of people affected'!K87</f>
        <v>2.4</v>
      </c>
      <c r="Q86" s="249">
        <f>'Conditions of people affected'!Q87</f>
        <v>3</v>
      </c>
      <c r="R86" s="244">
        <f t="shared" si="14"/>
        <v>3.8</v>
      </c>
      <c r="S86" s="244">
        <f>'Complexity of the crisis'!X87</f>
        <v>2.8</v>
      </c>
      <c r="T86" s="244">
        <f>'Complexity of the crisis'!AN87</f>
        <v>4.5</v>
      </c>
      <c r="U86" s="125" t="str">
        <f>VLOOKUP(C86,Lists!$C$3:$E$160,3,FALSE)</f>
        <v>Africa</v>
      </c>
      <c r="V86" s="126">
        <f t="array" ref="V86">LOOKUP(2,1/(Log!B:B=C86),Log!L:L)</f>
        <v>44620</v>
      </c>
    </row>
    <row r="87" spans="1:22" x14ac:dyDescent="0.35">
      <c r="A87" s="54" t="str">
        <f>'Crisis Indicator Data'!A85</f>
        <v>Mali/Burkina Faso conflict</v>
      </c>
      <c r="B87" s="45" t="str">
        <f>Lists!G85</f>
        <v xml:space="preserve">Cross-border violence </v>
      </c>
      <c r="C87" s="54" t="str">
        <f>'Crisis Indicator Data'!C85</f>
        <v>NER003</v>
      </c>
      <c r="D87" s="54" t="str">
        <f>'Crisis Indicator Data'!D85</f>
        <v>Niger</v>
      </c>
      <c r="E87" s="54" t="str">
        <f>'Crisis Indicator Data'!E85</f>
        <v>NER</v>
      </c>
      <c r="F87" s="54" t="str">
        <f>'Crisis Indicator Data'!B85</f>
        <v>Conflict</v>
      </c>
      <c r="G87" s="241">
        <f t="shared" si="10"/>
        <v>3.3</v>
      </c>
      <c r="H87" s="55">
        <f t="shared" si="11"/>
        <v>4</v>
      </c>
      <c r="I87" s="118" t="str">
        <f t="shared" si="12"/>
        <v>High</v>
      </c>
      <c r="J87" s="242" t="str">
        <f>INDEX(Trends!$D$3:$D$404,MATCH(C87,Trends!$C$3:$C$404,0))</f>
        <v>Stable</v>
      </c>
      <c r="K87" s="110" t="str">
        <f>IF(Reliability!B85="x","x",(IF(ROUNDUP(Reliability!B85,0)=1,"Very High",IF(ROUNDUP(Reliability!B85,0)=2,"High",IF(ROUNDUP(Reliability!B85,0)=3,"Medium",IF(ROUNDUP(Reliability!B85,0)=4,"Low","Very Low"))))))</f>
        <v>Medium</v>
      </c>
      <c r="L87" s="243">
        <f t="shared" si="13"/>
        <v>3</v>
      </c>
      <c r="M87" s="249">
        <f>'Impact of the crisis'!N88</f>
        <v>2.4</v>
      </c>
      <c r="N87" s="249">
        <f>'Impact of the crisis'!AB88</f>
        <v>3.3</v>
      </c>
      <c r="O87" s="243">
        <f>'Conditions of people affected'!R88</f>
        <v>3.25</v>
      </c>
      <c r="P87" s="249">
        <f>'Conditions of people affected'!K88</f>
        <v>3.5</v>
      </c>
      <c r="Q87" s="249">
        <f>'Conditions of people affected'!Q88</f>
        <v>3</v>
      </c>
      <c r="R87" s="244">
        <f t="shared" si="14"/>
        <v>3.5</v>
      </c>
      <c r="S87" s="244">
        <f>'Complexity of the crisis'!X88</f>
        <v>2.8</v>
      </c>
      <c r="T87" s="244">
        <f>'Complexity of the crisis'!AN88</f>
        <v>4</v>
      </c>
      <c r="U87" s="125" t="str">
        <f>VLOOKUP(C87,Lists!$C$3:$E$160,3,FALSE)</f>
        <v>Africa</v>
      </c>
      <c r="V87" s="126">
        <f t="array" ref="V87">LOOKUP(2,1/(Log!B:B=C87),Log!L:L)</f>
        <v>44620</v>
      </c>
    </row>
    <row r="88" spans="1:22" x14ac:dyDescent="0.35">
      <c r="A88" s="54" t="str">
        <f>'Crisis Indicator Data'!A86</f>
        <v>Nigerian Refugees</v>
      </c>
      <c r="B88" s="45" t="str">
        <f>Lists!G86</f>
        <v>Nigerian Refugees</v>
      </c>
      <c r="C88" s="54" t="str">
        <f>'Crisis Indicator Data'!C86</f>
        <v>NER004</v>
      </c>
      <c r="D88" s="54" t="str">
        <f>'Crisis Indicator Data'!D86</f>
        <v>Niger</v>
      </c>
      <c r="E88" s="54" t="str">
        <f>'Crisis Indicator Data'!E86</f>
        <v>NER</v>
      </c>
      <c r="F88" s="54" t="str">
        <f>'Crisis Indicator Data'!B86</f>
        <v>International displacement</v>
      </c>
      <c r="G88" s="241">
        <f t="shared" si="10"/>
        <v>2.7</v>
      </c>
      <c r="H88" s="55">
        <f t="shared" si="11"/>
        <v>3</v>
      </c>
      <c r="I88" s="118" t="str">
        <f t="shared" si="12"/>
        <v>Medium</v>
      </c>
      <c r="J88" s="242" t="str">
        <f>INDEX(Trends!$D$3:$D$404,MATCH(C88,Trends!$C$3:$C$404,0))</f>
        <v>Stable</v>
      </c>
      <c r="K88" s="110" t="str">
        <f>IF(Reliability!B86="x","x",(IF(ROUNDUP(Reliability!B86,0)=1,"Very High",IF(ROUNDUP(Reliability!B86,0)=2,"High",IF(ROUNDUP(Reliability!B86,0)=3,"Medium",IF(ROUNDUP(Reliability!B86,0)=4,"Low","Very Low"))))))</f>
        <v>Medium</v>
      </c>
      <c r="L88" s="243">
        <f t="shared" si="13"/>
        <v>2.1</v>
      </c>
      <c r="M88" s="249">
        <f>'Impact of the crisis'!N89</f>
        <v>0.6</v>
      </c>
      <c r="N88" s="249">
        <f>'Impact of the crisis'!AB89</f>
        <v>2.7</v>
      </c>
      <c r="O88" s="243">
        <f>'Conditions of people affected'!R89</f>
        <v>3.05</v>
      </c>
      <c r="P88" s="249">
        <f>'Conditions of people affected'!K89</f>
        <v>3.1</v>
      </c>
      <c r="Q88" s="249">
        <f>'Conditions of people affected'!Q89</f>
        <v>3</v>
      </c>
      <c r="R88" s="244">
        <f t="shared" si="14"/>
        <v>2.7</v>
      </c>
      <c r="S88" s="244">
        <f>'Complexity of the crisis'!X89</f>
        <v>2.8</v>
      </c>
      <c r="T88" s="244">
        <f>'Complexity of the crisis'!AN89</f>
        <v>2.5</v>
      </c>
      <c r="U88" s="125" t="str">
        <f>VLOOKUP(C88,Lists!$C$3:$E$160,3,FALSE)</f>
        <v>Africa</v>
      </c>
      <c r="V88" s="126">
        <f t="array" ref="V88">LOOKUP(2,1/(Log!B:B=C88),Log!L:L)</f>
        <v>44499</v>
      </c>
    </row>
    <row r="89" spans="1:22" x14ac:dyDescent="0.35">
      <c r="A89" s="54" t="str">
        <f>'Crisis Indicator Data'!A87</f>
        <v>Complex crisis in Nigeria</v>
      </c>
      <c r="B89" s="45" t="str">
        <f>Lists!G87</f>
        <v>Complex crisis</v>
      </c>
      <c r="C89" s="54" t="str">
        <f>'Crisis Indicator Data'!C87</f>
        <v>NGA001</v>
      </c>
      <c r="D89" s="54" t="str">
        <f>'Crisis Indicator Data'!D87</f>
        <v>Nigeria</v>
      </c>
      <c r="E89" s="54" t="str">
        <f>'Crisis Indicator Data'!E87</f>
        <v>NGA</v>
      </c>
      <c r="F89" s="54" t="str">
        <f>'Crisis Indicator Data'!B87</f>
        <v>Complex crisis</v>
      </c>
      <c r="G89" s="241">
        <f t="shared" si="10"/>
        <v>4.2</v>
      </c>
      <c r="H89" s="55">
        <f t="shared" si="11"/>
        <v>5</v>
      </c>
      <c r="I89" s="118" t="str">
        <f t="shared" si="12"/>
        <v>Very High</v>
      </c>
      <c r="J89" s="242" t="str">
        <f>INDEX(Trends!$D$3:$D$404,MATCH(C89,Trends!$C$3:$C$404,0))</f>
        <v>Stable</v>
      </c>
      <c r="K89" s="110" t="str">
        <f>IF(Reliability!B87="x","x",(IF(ROUNDUP(Reliability!B87,0)=1,"Very High",IF(ROUNDUP(Reliability!B87,0)=2,"High",IF(ROUNDUP(Reliability!B87,0)=3,"Medium",IF(ROUNDUP(Reliability!B87,0)=4,"Low","Very Low"))))))</f>
        <v>Medium</v>
      </c>
      <c r="L89" s="243">
        <f t="shared" si="13"/>
        <v>4.5</v>
      </c>
      <c r="M89" s="249">
        <f>'Impact of the crisis'!N90</f>
        <v>5</v>
      </c>
      <c r="N89" s="249">
        <f>'Impact of the crisis'!AB90</f>
        <v>4.0999999999999996</v>
      </c>
      <c r="O89" s="243">
        <f>'Conditions of people affected'!R90</f>
        <v>4</v>
      </c>
      <c r="P89" s="249">
        <f>'Conditions of people affected'!K90</f>
        <v>5</v>
      </c>
      <c r="Q89" s="249">
        <f>'Conditions of people affected'!Q90</f>
        <v>3</v>
      </c>
      <c r="R89" s="244">
        <f t="shared" si="14"/>
        <v>4.4000000000000004</v>
      </c>
      <c r="S89" s="244">
        <f>'Complexity of the crisis'!X90</f>
        <v>3.4</v>
      </c>
      <c r="T89" s="244">
        <f>'Complexity of the crisis'!AN90</f>
        <v>5</v>
      </c>
      <c r="U89" s="125" t="str">
        <f>VLOOKUP(C89,Lists!$C$3:$E$160,3,FALSE)</f>
        <v>Africa</v>
      </c>
      <c r="V89" s="126">
        <f t="array" ref="V89">LOOKUP(2,1/(Log!B:B=C89),Log!L:L)</f>
        <v>44615</v>
      </c>
    </row>
    <row r="90" spans="1:22" x14ac:dyDescent="0.35">
      <c r="A90" s="54" t="str">
        <f>'Crisis Indicator Data'!A88</f>
        <v>Middle belt conflict</v>
      </c>
      <c r="B90" s="45" t="str">
        <f>Lists!G88</f>
        <v>Middle Belt</v>
      </c>
      <c r="C90" s="54" t="str">
        <f>'Crisis Indicator Data'!C88</f>
        <v>NGA003</v>
      </c>
      <c r="D90" s="54" t="str">
        <f>'Crisis Indicator Data'!D88</f>
        <v>Nigeria</v>
      </c>
      <c r="E90" s="54" t="str">
        <f>'Crisis Indicator Data'!E88</f>
        <v>NGA</v>
      </c>
      <c r="F90" s="54" t="str">
        <f>'Crisis Indicator Data'!B88</f>
        <v>Conflict</v>
      </c>
      <c r="G90" s="241">
        <f t="shared" si="10"/>
        <v>3.2</v>
      </c>
      <c r="H90" s="55">
        <f t="shared" si="11"/>
        <v>4</v>
      </c>
      <c r="I90" s="118" t="str">
        <f t="shared" si="12"/>
        <v>High</v>
      </c>
      <c r="J90" s="242" t="str">
        <f>INDEX(Trends!$D$3:$D$404,MATCH(C90,Trends!$C$3:$C$404,0))</f>
        <v>Stable</v>
      </c>
      <c r="K90" s="110" t="str">
        <f>IF(Reliability!B88="x","x",(IF(ROUNDUP(Reliability!B88,0)=1,"Very High",IF(ROUNDUP(Reliability!B88,0)=2,"High",IF(ROUNDUP(Reliability!B88,0)=3,"Medium",IF(ROUNDUP(Reliability!B88,0)=4,"Low","Very Low"))))))</f>
        <v>Medium</v>
      </c>
      <c r="L90" s="243">
        <f t="shared" si="13"/>
        <v>3</v>
      </c>
      <c r="M90" s="249">
        <f>'Impact of the crisis'!N91</f>
        <v>2.2999999999999998</v>
      </c>
      <c r="N90" s="249">
        <f>'Impact of the crisis'!AB91</f>
        <v>3.3</v>
      </c>
      <c r="O90" s="243">
        <f>'Conditions of people affected'!R91</f>
        <v>3.15</v>
      </c>
      <c r="P90" s="249">
        <f>'Conditions of people affected'!K91</f>
        <v>3.3</v>
      </c>
      <c r="Q90" s="249">
        <f>'Conditions of people affected'!Q91</f>
        <v>3</v>
      </c>
      <c r="R90" s="244">
        <f t="shared" si="14"/>
        <v>3.5</v>
      </c>
      <c r="S90" s="244">
        <f>'Complexity of the crisis'!X91</f>
        <v>3.4</v>
      </c>
      <c r="T90" s="244">
        <f>'Complexity of the crisis'!AN91</f>
        <v>3.5</v>
      </c>
      <c r="U90" s="125" t="str">
        <f>VLOOKUP(C90,Lists!$C$3:$E$160,3,FALSE)</f>
        <v>Africa</v>
      </c>
      <c r="V90" s="126">
        <f t="array" ref="V90">LOOKUP(2,1/(Log!B:B=C90),Log!L:L)</f>
        <v>44615</v>
      </c>
    </row>
    <row r="91" spans="1:22" x14ac:dyDescent="0.35">
      <c r="A91" s="54" t="str">
        <f>'Crisis Indicator Data'!A89</f>
        <v>Boko Haram crisis in Nigeria</v>
      </c>
      <c r="B91" s="45" t="str">
        <f>Lists!G89</f>
        <v xml:space="preserve">Boko Haram </v>
      </c>
      <c r="C91" s="54" t="str">
        <f>'Crisis Indicator Data'!C89</f>
        <v>NGA004</v>
      </c>
      <c r="D91" s="54" t="str">
        <f>'Crisis Indicator Data'!D89</f>
        <v>Nigeria</v>
      </c>
      <c r="E91" s="54" t="str">
        <f>'Crisis Indicator Data'!E89</f>
        <v>NGA</v>
      </c>
      <c r="F91" s="54" t="str">
        <f>'Crisis Indicator Data'!B89</f>
        <v>Conflict</v>
      </c>
      <c r="G91" s="241">
        <f t="shared" si="10"/>
        <v>4.2</v>
      </c>
      <c r="H91" s="55">
        <f t="shared" si="11"/>
        <v>5</v>
      </c>
      <c r="I91" s="118" t="str">
        <f t="shared" si="12"/>
        <v>Very High</v>
      </c>
      <c r="J91" s="242" t="str">
        <f>INDEX(Trends!$D$3:$D$404,MATCH(C91,Trends!$C$3:$C$404,0))</f>
        <v>Increasing</v>
      </c>
      <c r="K91" s="110" t="str">
        <f>IF(Reliability!B89="x","x",(IF(ROUNDUP(Reliability!B89,0)=1,"Very High",IF(ROUNDUP(Reliability!B89,0)=2,"High",IF(ROUNDUP(Reliability!B89,0)=3,"Medium",IF(ROUNDUP(Reliability!B89,0)=4,"Low","Very Low"))))))</f>
        <v>Medium</v>
      </c>
      <c r="L91" s="243">
        <f t="shared" si="13"/>
        <v>4.2</v>
      </c>
      <c r="M91" s="249">
        <f>'Impact of the crisis'!N92</f>
        <v>2.2000000000000002</v>
      </c>
      <c r="N91" s="249">
        <f>'Impact of the crisis'!AB92</f>
        <v>4.8</v>
      </c>
      <c r="O91" s="243">
        <f>'Conditions of people affected'!R92</f>
        <v>4.45</v>
      </c>
      <c r="P91" s="249">
        <f>'Conditions of people affected'!K92</f>
        <v>4.9000000000000004</v>
      </c>
      <c r="Q91" s="249">
        <f>'Conditions of people affected'!Q92</f>
        <v>4</v>
      </c>
      <c r="R91" s="244">
        <f t="shared" si="14"/>
        <v>3.7</v>
      </c>
      <c r="S91" s="244">
        <f>'Complexity of the crisis'!X92</f>
        <v>3.4</v>
      </c>
      <c r="T91" s="244">
        <f>'Complexity of the crisis'!AN92</f>
        <v>4</v>
      </c>
      <c r="U91" s="125" t="str">
        <f>VLOOKUP(C91,Lists!$C$3:$E$160,3,FALSE)</f>
        <v>Africa</v>
      </c>
      <c r="V91" s="126">
        <f t="array" ref="V91">LOOKUP(2,1/(Log!B:B=C91),Log!L:L)</f>
        <v>44615</v>
      </c>
    </row>
    <row r="92" spans="1:22" x14ac:dyDescent="0.35">
      <c r="A92" s="54" t="str">
        <f>'Crisis Indicator Data'!A90</f>
        <v>Northwest Banditry</v>
      </c>
      <c r="B92" s="45" t="str">
        <f>Lists!G90</f>
        <v>Northwest Banditry</v>
      </c>
      <c r="C92" s="54" t="str">
        <f>'Crisis Indicator Data'!C90</f>
        <v>NGA007</v>
      </c>
      <c r="D92" s="54" t="str">
        <f>'Crisis Indicator Data'!D90</f>
        <v>Nigeria</v>
      </c>
      <c r="E92" s="54" t="str">
        <f>'Crisis Indicator Data'!E90</f>
        <v>NGA</v>
      </c>
      <c r="F92" s="54" t="str">
        <f>'Crisis Indicator Data'!B90</f>
        <v>Other type of violence</v>
      </c>
      <c r="G92" s="241">
        <f t="shared" si="10"/>
        <v>3.6</v>
      </c>
      <c r="H92" s="55">
        <f t="shared" si="11"/>
        <v>4</v>
      </c>
      <c r="I92" s="118" t="str">
        <f t="shared" si="12"/>
        <v>High</v>
      </c>
      <c r="J92" s="242" t="str">
        <f>INDEX(Trends!$D$3:$D$404,MATCH(C92,Trends!$C$3:$C$404,0))</f>
        <v>Stable</v>
      </c>
      <c r="K92" s="110" t="str">
        <f>IF(Reliability!B90="x","x",(IF(ROUNDUP(Reliability!B90,0)=1,"Very High",IF(ROUNDUP(Reliability!B90,0)=2,"High",IF(ROUNDUP(Reliability!B90,0)=3,"Medium",IF(ROUNDUP(Reliability!B90,0)=4,"Low","Very Low"))))))</f>
        <v>Medium</v>
      </c>
      <c r="L92" s="243">
        <f t="shared" si="13"/>
        <v>3.2</v>
      </c>
      <c r="M92" s="249">
        <f>'Impact of the crisis'!N93</f>
        <v>2.8</v>
      </c>
      <c r="N92" s="249">
        <f>'Impact of the crisis'!AB93</f>
        <v>3.4</v>
      </c>
      <c r="O92" s="243">
        <f>'Conditions of people affected'!R93</f>
        <v>3.65</v>
      </c>
      <c r="P92" s="249">
        <f>'Conditions of people affected'!K93</f>
        <v>4.3</v>
      </c>
      <c r="Q92" s="249">
        <f>'Conditions of people affected'!Q93</f>
        <v>3</v>
      </c>
      <c r="R92" s="244">
        <f t="shared" si="14"/>
        <v>3.7</v>
      </c>
      <c r="S92" s="244">
        <f>'Complexity of the crisis'!X93</f>
        <v>3.4</v>
      </c>
      <c r="T92" s="244">
        <f>'Complexity of the crisis'!AN93</f>
        <v>4</v>
      </c>
      <c r="U92" s="125" t="str">
        <f>VLOOKUP(C92,Lists!$C$3:$E$160,3,FALSE)</f>
        <v>Africa</v>
      </c>
      <c r="V92" s="126">
        <f t="array" ref="V92">LOOKUP(2,1/(Log!B:B=C92),Log!L:L)</f>
        <v>44615</v>
      </c>
    </row>
    <row r="93" spans="1:22" x14ac:dyDescent="0.35">
      <c r="A93" s="54" t="str">
        <f>'Crisis Indicator Data'!A91</f>
        <v>Cameroonian Refugees in Nigeria</v>
      </c>
      <c r="B93" s="45" t="str">
        <f>Lists!G91</f>
        <v>Cameroonian Refugees</v>
      </c>
      <c r="C93" s="54" t="str">
        <f>'Crisis Indicator Data'!C91</f>
        <v>NGA008</v>
      </c>
      <c r="D93" s="54" t="str">
        <f>'Crisis Indicator Data'!D91</f>
        <v>Nigeria</v>
      </c>
      <c r="E93" s="54" t="str">
        <f>'Crisis Indicator Data'!E91</f>
        <v>NGA</v>
      </c>
      <c r="F93" s="54" t="str">
        <f>'Crisis Indicator Data'!B91</f>
        <v>International displacement</v>
      </c>
      <c r="G93" s="241">
        <f t="shared" si="10"/>
        <v>2</v>
      </c>
      <c r="H93" s="55">
        <f t="shared" si="11"/>
        <v>2</v>
      </c>
      <c r="I93" s="118" t="str">
        <f t="shared" si="12"/>
        <v>Low</v>
      </c>
      <c r="J93" s="242" t="str">
        <f>INDEX(Trends!$D$3:$D$404,MATCH(C93,Trends!$C$3:$C$404,0))</f>
        <v>Stable</v>
      </c>
      <c r="K93" s="110" t="str">
        <f>IF(Reliability!B91="x","x",(IF(ROUNDUP(Reliability!B91,0)=1,"Very High",IF(ROUNDUP(Reliability!B91,0)=2,"High",IF(ROUNDUP(Reliability!B91,0)=3,"Medium",IF(ROUNDUP(Reliability!B91,0)=4,"Low","Very Low"))))))</f>
        <v>Medium</v>
      </c>
      <c r="L93" s="243">
        <f t="shared" si="13"/>
        <v>1.6</v>
      </c>
      <c r="M93" s="249">
        <f>'Impact of the crisis'!N94</f>
        <v>2</v>
      </c>
      <c r="N93" s="249">
        <f>'Impact of the crisis'!AB94</f>
        <v>1.4</v>
      </c>
      <c r="O93" s="243">
        <f>'Conditions of people affected'!R94</f>
        <v>1.2</v>
      </c>
      <c r="P93" s="249">
        <f>'Conditions of people affected'!K94</f>
        <v>1.4</v>
      </c>
      <c r="Q93" s="249">
        <f>'Conditions of people affected'!Q94</f>
        <v>1</v>
      </c>
      <c r="R93" s="244">
        <f t="shared" si="14"/>
        <v>3.5</v>
      </c>
      <c r="S93" s="244">
        <f>'Complexity of the crisis'!X94</f>
        <v>3.4</v>
      </c>
      <c r="T93" s="244">
        <f>'Complexity of the crisis'!AN94</f>
        <v>3.5</v>
      </c>
      <c r="U93" s="125" t="str">
        <f>VLOOKUP(C93,Lists!$C$3:$E$160,3,FALSE)</f>
        <v>Africa</v>
      </c>
      <c r="V93" s="126">
        <f t="array" ref="V93">LOOKUP(2,1/(Log!B:B=C93),Log!L:L)</f>
        <v>44615</v>
      </c>
    </row>
    <row r="94" spans="1:22" x14ac:dyDescent="0.35">
      <c r="A94" s="54" t="str">
        <f>'Crisis Indicator Data'!A92</f>
        <v>Socioeconomic crisis in Nicaragua</v>
      </c>
      <c r="B94" s="45" t="str">
        <f>Lists!G92</f>
        <v>Socioeconomic crisis</v>
      </c>
      <c r="C94" s="54" t="str">
        <f>'Crisis Indicator Data'!C92</f>
        <v>NIC001</v>
      </c>
      <c r="D94" s="54" t="str">
        <f>'Crisis Indicator Data'!D92</f>
        <v>Nicaragua</v>
      </c>
      <c r="E94" s="54" t="str">
        <f>'Crisis Indicator Data'!E92</f>
        <v>NIC</v>
      </c>
      <c r="F94" s="54" t="str">
        <f>'Crisis Indicator Data'!B92</f>
        <v>Political and economic crisis</v>
      </c>
      <c r="G94" s="241">
        <f t="shared" si="10"/>
        <v>1.9</v>
      </c>
      <c r="H94" s="55">
        <f t="shared" si="11"/>
        <v>2</v>
      </c>
      <c r="I94" s="118" t="str">
        <f t="shared" si="12"/>
        <v>Low</v>
      </c>
      <c r="J94" s="242" t="str">
        <f>INDEX(Trends!$D$3:$D$404,MATCH(C94,Trends!$C$3:$C$404,0))</f>
        <v>-</v>
      </c>
      <c r="K94" s="110" t="str">
        <f>IF(Reliability!B92="x","x",(IF(ROUNDUP(Reliability!B92,0)=1,"Very High",IF(ROUNDUP(Reliability!B92,0)=2,"High",IF(ROUNDUP(Reliability!B92,0)=3,"Medium",IF(ROUNDUP(Reliability!B92,0)=4,"Low","Very Low"))))))</f>
        <v>Very High</v>
      </c>
      <c r="L94" s="243">
        <f t="shared" si="13"/>
        <v>2.8</v>
      </c>
      <c r="M94" s="249">
        <f>'Impact of the crisis'!N95</f>
        <v>4.0999999999999996</v>
      </c>
      <c r="N94" s="249">
        <f>'Impact of the crisis'!AB95</f>
        <v>1.9</v>
      </c>
      <c r="O94" s="243">
        <f>'Conditions of people affected'!R95</f>
        <v>0.5</v>
      </c>
      <c r="P94" s="249">
        <f>'Conditions of people affected'!K95</f>
        <v>0</v>
      </c>
      <c r="Q94" s="249">
        <f>'Conditions of people affected'!Q95</f>
        <v>1</v>
      </c>
      <c r="R94" s="244">
        <f t="shared" si="14"/>
        <v>2.9</v>
      </c>
      <c r="S94" s="244">
        <f>'Complexity of the crisis'!X95</f>
        <v>2.7</v>
      </c>
      <c r="T94" s="244">
        <f>'Complexity of the crisis'!AN95</f>
        <v>3</v>
      </c>
      <c r="U94" s="125" t="str">
        <f>VLOOKUP(C94,Lists!$C$3:$E$160,3,FALSE)</f>
        <v>Americas</v>
      </c>
      <c r="V94" s="126">
        <f t="array" ref="V94">LOOKUP(2,1/(Log!B:B=C94),Log!L:L)</f>
        <v>44673</v>
      </c>
    </row>
    <row r="95" spans="1:22" x14ac:dyDescent="0.35">
      <c r="A95" s="54" t="str">
        <f>'Crisis Indicator Data'!A93</f>
        <v>Complex crisis in Pakistan</v>
      </c>
      <c r="B95" s="45" t="str">
        <f>Lists!G93</f>
        <v>Complex crisis</v>
      </c>
      <c r="C95" s="54" t="str">
        <f>'Crisis Indicator Data'!C93</f>
        <v>PAK001</v>
      </c>
      <c r="D95" s="54" t="str">
        <f>'Crisis Indicator Data'!D93</f>
        <v>Pakistan</v>
      </c>
      <c r="E95" s="54" t="str">
        <f>'Crisis Indicator Data'!E93</f>
        <v>PAK</v>
      </c>
      <c r="F95" s="54" t="str">
        <f>'Crisis Indicator Data'!B93</f>
        <v>Complex crisis</v>
      </c>
      <c r="G95" s="241">
        <f t="shared" si="10"/>
        <v>3.6</v>
      </c>
      <c r="H95" s="55">
        <f t="shared" si="11"/>
        <v>4</v>
      </c>
      <c r="I95" s="118" t="str">
        <f t="shared" si="12"/>
        <v>High</v>
      </c>
      <c r="J95" s="242" t="str">
        <f>INDEX(Trends!$D$3:$D$404,MATCH(C95,Trends!$C$3:$C$404,0))</f>
        <v>Stable</v>
      </c>
      <c r="K95" s="110" t="str">
        <f>IF(Reliability!B93="x","x",(IF(ROUNDUP(Reliability!B93,0)=1,"Very High",IF(ROUNDUP(Reliability!B93,0)=2,"High",IF(ROUNDUP(Reliability!B93,0)=3,"Medium",IF(ROUNDUP(Reliability!B93,0)=4,"Low","Very Low"))))))</f>
        <v>High</v>
      </c>
      <c r="L95" s="243">
        <f t="shared" si="13"/>
        <v>4.2</v>
      </c>
      <c r="M95" s="249">
        <f>'Impact of the crisis'!N96</f>
        <v>5</v>
      </c>
      <c r="N95" s="249">
        <f>'Impact of the crisis'!AB96</f>
        <v>3.7</v>
      </c>
      <c r="O95" s="243">
        <f>'Conditions of people affected'!R96</f>
        <v>3.5</v>
      </c>
      <c r="P95" s="249">
        <f>'Conditions of people affected'!K96</f>
        <v>5</v>
      </c>
      <c r="Q95" s="249">
        <f>'Conditions of people affected'!Q96</f>
        <v>2</v>
      </c>
      <c r="R95" s="244">
        <f t="shared" si="14"/>
        <v>3.4</v>
      </c>
      <c r="S95" s="244">
        <f>'Complexity of the crisis'!X96</f>
        <v>3.2</v>
      </c>
      <c r="T95" s="244">
        <f>'Complexity of the crisis'!AN96</f>
        <v>3.5</v>
      </c>
      <c r="U95" s="125" t="str">
        <f>VLOOKUP(C95,Lists!$C$3:$E$160,3,FALSE)</f>
        <v>Asia</v>
      </c>
      <c r="V95" s="126">
        <f t="array" ref="V95">LOOKUP(2,1/(Log!B:B=C95),Log!L:L)</f>
        <v>44712</v>
      </c>
    </row>
    <row r="96" spans="1:22" x14ac:dyDescent="0.35">
      <c r="A96" s="54" t="str">
        <f>'Crisis Indicator Data'!A94</f>
        <v>Kashmir conflict in Pakistan</v>
      </c>
      <c r="B96" s="45" t="str">
        <f>Lists!G94</f>
        <v>Kashmir conflict</v>
      </c>
      <c r="C96" s="54" t="str">
        <f>'Crisis Indicator Data'!C94</f>
        <v>PAK004</v>
      </c>
      <c r="D96" s="54" t="str">
        <f>'Crisis Indicator Data'!D94</f>
        <v>Pakistan</v>
      </c>
      <c r="E96" s="54" t="str">
        <f>'Crisis Indicator Data'!E94</f>
        <v>PAK</v>
      </c>
      <c r="F96" s="54" t="str">
        <f>'Crisis Indicator Data'!B94</f>
        <v>Conflict</v>
      </c>
      <c r="G96" s="241" t="str">
        <f t="shared" si="10"/>
        <v>x</v>
      </c>
      <c r="H96" s="55" t="str">
        <f t="shared" si="11"/>
        <v>x</v>
      </c>
      <c r="I96" s="118" t="str">
        <f t="shared" si="12"/>
        <v>x</v>
      </c>
      <c r="J96" s="242" t="str">
        <f>INDEX(Trends!$D$3:$D$404,MATCH(C96,Trends!$C$3:$C$404,0))</f>
        <v>-</v>
      </c>
      <c r="K96" s="110" t="str">
        <f>IF(Reliability!B94="x","x",(IF(ROUNDUP(Reliability!B94,0)=1,"Very High",IF(ROUNDUP(Reliability!B94,0)=2,"High",IF(ROUNDUP(Reliability!B94,0)=3,"Medium",IF(ROUNDUP(Reliability!B94,0)=4,"Low","Very Low"))))))</f>
        <v>Very Low</v>
      </c>
      <c r="L96" s="243">
        <f t="shared" si="13"/>
        <v>0.4</v>
      </c>
      <c r="M96" s="249">
        <f>'Impact of the crisis'!N97</f>
        <v>1</v>
      </c>
      <c r="N96" s="249">
        <f>'Impact of the crisis'!AB97</f>
        <v>0</v>
      </c>
      <c r="O96" s="243" t="str">
        <f>'Conditions of people affected'!R97</f>
        <v>x</v>
      </c>
      <c r="P96" s="249" t="str">
        <f>'Conditions of people affected'!K97</f>
        <v>x</v>
      </c>
      <c r="Q96" s="249" t="str">
        <f>'Conditions of people affected'!Q97</f>
        <v>x</v>
      </c>
      <c r="R96" s="244">
        <f t="shared" si="14"/>
        <v>2.9</v>
      </c>
      <c r="S96" s="244">
        <f>'Complexity of the crisis'!X97</f>
        <v>3.2</v>
      </c>
      <c r="T96" s="244">
        <f>'Complexity of the crisis'!AN97</f>
        <v>2.5</v>
      </c>
      <c r="U96" s="125" t="str">
        <f>VLOOKUP(C96,Lists!$C$3:$E$160,3,FALSE)</f>
        <v>Asia</v>
      </c>
      <c r="V96" s="126">
        <f t="array" ref="V96">LOOKUP(2,1/(Log!B:B=C96),Log!L:L)</f>
        <v>44712</v>
      </c>
    </row>
    <row r="97" spans="1:22" x14ac:dyDescent="0.35">
      <c r="A97" s="54" t="str">
        <f>'Crisis Indicator Data'!A95</f>
        <v>Venezuela displacement in Panama</v>
      </c>
      <c r="B97" s="45" t="str">
        <f>Lists!G95</f>
        <v>Venezuelan refugees</v>
      </c>
      <c r="C97" s="54" t="str">
        <f>'Crisis Indicator Data'!C95</f>
        <v>PAN002</v>
      </c>
      <c r="D97" s="54" t="str">
        <f>'Crisis Indicator Data'!D95</f>
        <v>Panama</v>
      </c>
      <c r="E97" s="54" t="str">
        <f>'Crisis Indicator Data'!E95</f>
        <v>PAN</v>
      </c>
      <c r="F97" s="54" t="str">
        <f>'Crisis Indicator Data'!B95</f>
        <v>International displacement</v>
      </c>
      <c r="G97" s="241">
        <f t="shared" si="10"/>
        <v>2.1</v>
      </c>
      <c r="H97" s="55">
        <f t="shared" si="11"/>
        <v>3</v>
      </c>
      <c r="I97" s="118" t="str">
        <f t="shared" si="12"/>
        <v>Medium</v>
      </c>
      <c r="J97" s="242" t="str">
        <f>INDEX(Trends!$D$3:$D$404,MATCH(C97,Trends!$C$3:$C$404,0))</f>
        <v>Stable</v>
      </c>
      <c r="K97" s="110" t="str">
        <f>IF(Reliability!B95="x","x",(IF(ROUNDUP(Reliability!B95,0)=1,"Very High",IF(ROUNDUP(Reliability!B95,0)=2,"High",IF(ROUNDUP(Reliability!B95,0)=3,"Medium",IF(ROUNDUP(Reliability!B95,0)=4,"Low","Very Low"))))))</f>
        <v>High</v>
      </c>
      <c r="L97" s="243">
        <f t="shared" si="13"/>
        <v>2.5</v>
      </c>
      <c r="M97" s="249">
        <f>'Impact of the crisis'!N98</f>
        <v>2.6</v>
      </c>
      <c r="N97" s="249">
        <f>'Impact of the crisis'!AB98</f>
        <v>2.4</v>
      </c>
      <c r="O97" s="243">
        <f>'Conditions of people affected'!R98</f>
        <v>2.2999999999999998</v>
      </c>
      <c r="P97" s="249">
        <f>'Conditions of people affected'!K98</f>
        <v>1.6</v>
      </c>
      <c r="Q97" s="249">
        <f>'Conditions of people affected'!Q98</f>
        <v>3</v>
      </c>
      <c r="R97" s="244">
        <f t="shared" si="14"/>
        <v>1.4</v>
      </c>
      <c r="S97" s="244">
        <f>'Complexity of the crisis'!X98</f>
        <v>1.7</v>
      </c>
      <c r="T97" s="244">
        <f>'Complexity of the crisis'!AN98</f>
        <v>1</v>
      </c>
      <c r="U97" s="125" t="str">
        <f>VLOOKUP(C97,Lists!$C$3:$E$160,3,FALSE)</f>
        <v>Americas</v>
      </c>
      <c r="V97" s="126">
        <f t="array" ref="V97">LOOKUP(2,1/(Log!B:B=C97),Log!L:L)</f>
        <v>44616</v>
      </c>
    </row>
    <row r="98" spans="1:22" x14ac:dyDescent="0.35">
      <c r="A98" s="54" t="str">
        <f>'Crisis Indicator Data'!A96</f>
        <v>Venezuela displacement in Peru</v>
      </c>
      <c r="B98" s="45" t="str">
        <f>Lists!G96</f>
        <v>Venezuelan refugees</v>
      </c>
      <c r="C98" s="54" t="str">
        <f>'Crisis Indicator Data'!C96</f>
        <v>PER002</v>
      </c>
      <c r="D98" s="54" t="str">
        <f>'Crisis Indicator Data'!D96</f>
        <v>Peru</v>
      </c>
      <c r="E98" s="54" t="str">
        <f>'Crisis Indicator Data'!E96</f>
        <v>PER</v>
      </c>
      <c r="F98" s="54" t="str">
        <f>'Crisis Indicator Data'!B96</f>
        <v>International displacement</v>
      </c>
      <c r="G98" s="241">
        <f t="shared" si="10"/>
        <v>3</v>
      </c>
      <c r="H98" s="55">
        <f t="shared" si="11"/>
        <v>3</v>
      </c>
      <c r="I98" s="118" t="str">
        <f t="shared" si="12"/>
        <v>Medium</v>
      </c>
      <c r="J98" s="242" t="str">
        <f>INDEX(Trends!$D$3:$D$404,MATCH(C98,Trends!$C$3:$C$404,0))</f>
        <v>Increasing</v>
      </c>
      <c r="K98" s="110" t="str">
        <f>IF(Reliability!B96="x","x",(IF(ROUNDUP(Reliability!B96,0)=1,"Very High",IF(ROUNDUP(Reliability!B96,0)=2,"High",IF(ROUNDUP(Reliability!B96,0)=3,"Medium",IF(ROUNDUP(Reliability!B96,0)=4,"Low","Very Low"))))))</f>
        <v>Medium</v>
      </c>
      <c r="L98" s="243">
        <f t="shared" si="13"/>
        <v>3.3</v>
      </c>
      <c r="M98" s="249">
        <f>'Impact of the crisis'!N99</f>
        <v>2.4</v>
      </c>
      <c r="N98" s="249">
        <f>'Impact of the crisis'!AB99</f>
        <v>3.7</v>
      </c>
      <c r="O98" s="243">
        <f>'Conditions of people affected'!R99</f>
        <v>3.35</v>
      </c>
      <c r="P98" s="249">
        <f>'Conditions of people affected'!K99</f>
        <v>3.7</v>
      </c>
      <c r="Q98" s="249">
        <f>'Conditions of people affected'!Q99</f>
        <v>3</v>
      </c>
      <c r="R98" s="244">
        <f t="shared" si="14"/>
        <v>2.1</v>
      </c>
      <c r="S98" s="244">
        <f>'Complexity of the crisis'!X99</f>
        <v>2.7</v>
      </c>
      <c r="T98" s="244">
        <f>'Complexity of the crisis'!AN99</f>
        <v>1.5</v>
      </c>
      <c r="U98" s="125" t="str">
        <f>VLOOKUP(C98,Lists!$C$3:$E$160,3,FALSE)</f>
        <v>Americas</v>
      </c>
      <c r="V98" s="126">
        <f t="array" ref="V98">LOOKUP(2,1/(Log!B:B=C98),Log!L:L)</f>
        <v>44609</v>
      </c>
    </row>
    <row r="99" spans="1:22" x14ac:dyDescent="0.35">
      <c r="A99" s="54" t="str">
        <f>'Crisis Indicator Data'!A97</f>
        <v>Multiple crises in the Philippines</v>
      </c>
      <c r="B99" s="45" t="str">
        <f>Lists!G97</f>
        <v>Country level</v>
      </c>
      <c r="C99" s="54" t="str">
        <f>'Crisis Indicator Data'!C97</f>
        <v>PHL001</v>
      </c>
      <c r="D99" s="54" t="str">
        <f>'Crisis Indicator Data'!D97</f>
        <v>Philippines</v>
      </c>
      <c r="E99" s="54" t="str">
        <f>'Crisis Indicator Data'!E97</f>
        <v>PHL</v>
      </c>
      <c r="F99" s="54" t="str">
        <f>'Crisis Indicator Data'!B97</f>
        <v>Multiple crises country</v>
      </c>
      <c r="G99" s="241">
        <f t="shared" si="10"/>
        <v>3.2</v>
      </c>
      <c r="H99" s="55">
        <f t="shared" si="11"/>
        <v>4</v>
      </c>
      <c r="I99" s="118" t="str">
        <f t="shared" si="12"/>
        <v>High</v>
      </c>
      <c r="J99" s="242" t="str">
        <f>INDEX(Trends!$D$3:$D$404,MATCH(C99,Trends!$C$3:$C$404,0))</f>
        <v>Stable</v>
      </c>
      <c r="K99" s="110" t="str">
        <f>IF(Reliability!B97="x","x",(IF(ROUNDUP(Reliability!B97,0)=1,"Very High",IF(ROUNDUP(Reliability!B97,0)=2,"High",IF(ROUNDUP(Reliability!B97,0)=3,"Medium",IF(ROUNDUP(Reliability!B97,0)=4,"Low","Very Low"))))))</f>
        <v>High</v>
      </c>
      <c r="L99" s="243">
        <f t="shared" si="13"/>
        <v>3</v>
      </c>
      <c r="M99" s="249">
        <f>'Impact of the crisis'!N100</f>
        <v>3.7</v>
      </c>
      <c r="N99" s="249">
        <f>'Impact of the crisis'!AB100</f>
        <v>2.6</v>
      </c>
      <c r="O99" s="243">
        <f>'Conditions of people affected'!R100</f>
        <v>3.5</v>
      </c>
      <c r="P99" s="249">
        <f>'Conditions of people affected'!K100</f>
        <v>4</v>
      </c>
      <c r="Q99" s="249">
        <f>'Conditions of people affected'!Q100</f>
        <v>3</v>
      </c>
      <c r="R99" s="244">
        <f t="shared" si="14"/>
        <v>3</v>
      </c>
      <c r="S99" s="244">
        <f>'Complexity of the crisis'!X100</f>
        <v>2.9</v>
      </c>
      <c r="T99" s="244">
        <f>'Complexity of the crisis'!AN100</f>
        <v>3</v>
      </c>
      <c r="U99" s="125" t="str">
        <f>VLOOKUP(C99,Lists!$C$3:$E$160,3,FALSE)</f>
        <v>Asia</v>
      </c>
      <c r="V99" s="126">
        <f t="array" ref="V99">LOOKUP(2,1/(Log!B:B=C99),Log!L:L)</f>
        <v>44712</v>
      </c>
    </row>
    <row r="100" spans="1:22" x14ac:dyDescent="0.35">
      <c r="A100" s="54" t="str">
        <f>'Crisis Indicator Data'!A98</f>
        <v>Mindanao conflict</v>
      </c>
      <c r="B100" s="45" t="str">
        <f>Lists!G98</f>
        <v>Mindanao Conflict</v>
      </c>
      <c r="C100" s="54" t="str">
        <f>'Crisis Indicator Data'!C98</f>
        <v>PHL003</v>
      </c>
      <c r="D100" s="54" t="str">
        <f>'Crisis Indicator Data'!D98</f>
        <v>Philippines</v>
      </c>
      <c r="E100" s="54" t="str">
        <f>'Crisis Indicator Data'!E98</f>
        <v>PHL</v>
      </c>
      <c r="F100" s="54" t="str">
        <f>'Crisis Indicator Data'!B98</f>
        <v>Conflict</v>
      </c>
      <c r="G100" s="241">
        <f t="shared" si="10"/>
        <v>2.2000000000000002</v>
      </c>
      <c r="H100" s="55">
        <f t="shared" si="11"/>
        <v>3</v>
      </c>
      <c r="I100" s="118" t="str">
        <f t="shared" si="12"/>
        <v>Medium</v>
      </c>
      <c r="J100" s="242" t="str">
        <f>INDEX(Trends!$D$3:$D$404,MATCH(C100,Trends!$C$3:$C$404,0))</f>
        <v>Increasing</v>
      </c>
      <c r="K100" s="110" t="str">
        <f>IF(Reliability!B98="x","x",(IF(ROUNDUP(Reliability!B98,0)=1,"Very High",IF(ROUNDUP(Reliability!B98,0)=2,"High",IF(ROUNDUP(Reliability!B98,0)=3,"Medium",IF(ROUNDUP(Reliability!B98,0)=4,"Low","Very Low"))))))</f>
        <v>Medium</v>
      </c>
      <c r="L100" s="243">
        <f t="shared" si="13"/>
        <v>2.8</v>
      </c>
      <c r="M100" s="249">
        <f>'Impact of the crisis'!N101</f>
        <v>3</v>
      </c>
      <c r="N100" s="249">
        <f>'Impact of the crisis'!AB101</f>
        <v>2.7</v>
      </c>
      <c r="O100" s="243">
        <f>'Conditions of people affected'!R101</f>
        <v>1.4</v>
      </c>
      <c r="P100" s="249">
        <f>'Conditions of people affected'!K101</f>
        <v>1.8</v>
      </c>
      <c r="Q100" s="249">
        <f>'Conditions of people affected'!Q101</f>
        <v>1</v>
      </c>
      <c r="R100" s="244">
        <f t="shared" si="14"/>
        <v>2.7</v>
      </c>
      <c r="S100" s="244">
        <f>'Complexity of the crisis'!X101</f>
        <v>2.9</v>
      </c>
      <c r="T100" s="244">
        <f>'Complexity of the crisis'!AN101</f>
        <v>2.5</v>
      </c>
      <c r="U100" s="125" t="str">
        <f>VLOOKUP(C100,Lists!$C$3:$E$160,3,FALSE)</f>
        <v>Asia</v>
      </c>
      <c r="V100" s="126">
        <f t="array" ref="V100">LOOKUP(2,1/(Log!B:B=C100),Log!L:L)</f>
        <v>44712</v>
      </c>
    </row>
    <row r="101" spans="1:22" x14ac:dyDescent="0.35">
      <c r="A101" s="54" t="str">
        <f>'Crisis Indicator Data'!A99</f>
        <v>Typhoon RAI</v>
      </c>
      <c r="B101" s="45" t="str">
        <f>Lists!G99</f>
        <v>Typhoon RAI (Odette)</v>
      </c>
      <c r="C101" s="54" t="str">
        <f>'Crisis Indicator Data'!C99</f>
        <v>PHL010</v>
      </c>
      <c r="D101" s="54" t="str">
        <f>'Crisis Indicator Data'!D99</f>
        <v>Philippines</v>
      </c>
      <c r="E101" s="54" t="str">
        <f>'Crisis Indicator Data'!E99</f>
        <v>PHL</v>
      </c>
      <c r="F101" s="54" t="str">
        <f>'Crisis Indicator Data'!B99</f>
        <v>Tropical cyclone</v>
      </c>
      <c r="G101" s="241">
        <f t="shared" ref="G101:G132" si="15">IF(OR(O101="x",L101="x"),"x",ROUND((5-GEOMEAN(((5-L101)/5*4+1),((5-O101)/5*4+1),((5-O101)/5*4+1)))/4*3.5+R101*0.3,1))</f>
        <v>3.1</v>
      </c>
      <c r="H101" s="55">
        <f t="shared" ref="H101:H132" si="16">IF(G101="x","x",ROUNDUP(G101,0))</f>
        <v>4</v>
      </c>
      <c r="I101" s="118" t="str">
        <f t="shared" ref="I101:I132" si="17">IF(O101="x","x",IF(L101="x","x",(IF(H101=5,"Very High",IF(H101=4,"High",IF(H101=3,"Medium",IF(H101=2,"Low","Very Low")))))))</f>
        <v>High</v>
      </c>
      <c r="J101" s="242" t="str">
        <f>INDEX(Trends!$D$3:$D$404,MATCH(C101,Trends!$C$3:$C$404,0))</f>
        <v>Stable</v>
      </c>
      <c r="K101" s="110" t="str">
        <f>IF(Reliability!B99="x","x",(IF(ROUNDUP(Reliability!B99,0)=1,"Very High",IF(ROUNDUP(Reliability!B99,0)=2,"High",IF(ROUNDUP(Reliability!B99,0)=3,"Medium",IF(ROUNDUP(Reliability!B99,0)=4,"Low","Very Low"))))))</f>
        <v>High</v>
      </c>
      <c r="L101" s="243">
        <f t="shared" ref="L101:L132" si="18">IF(OR(N101="x",M101="x"),"x",ROUND((5-GEOMEAN(((5-M101)/5*4+1),((5-N101)/5*4+1),((5-N101)/5*4+1)))/4*5,1))</f>
        <v>2.9</v>
      </c>
      <c r="M101" s="249">
        <f>'Impact of the crisis'!N102</f>
        <v>3</v>
      </c>
      <c r="N101" s="249">
        <f>'Impact of the crisis'!AB102</f>
        <v>2.9</v>
      </c>
      <c r="O101" s="243">
        <f>'Conditions of people affected'!R102</f>
        <v>3.5</v>
      </c>
      <c r="P101" s="249">
        <f>'Conditions of people affected'!K102</f>
        <v>4</v>
      </c>
      <c r="Q101" s="249">
        <f>'Conditions of people affected'!Q102</f>
        <v>3</v>
      </c>
      <c r="R101" s="244">
        <f t="shared" ref="R101:R132" si="19">IF(OR(T101="x",S101="x"),S101,ROUND((5-GEOMEAN(((5-S101)/5*4+1),((5-T101)/5*4+1)))/4*5,1))</f>
        <v>2.7</v>
      </c>
      <c r="S101" s="244">
        <f>'Complexity of the crisis'!X102</f>
        <v>2.9</v>
      </c>
      <c r="T101" s="244">
        <f>'Complexity of the crisis'!AN102</f>
        <v>2.5</v>
      </c>
      <c r="U101" s="125" t="str">
        <f>VLOOKUP(C101,Lists!$C$3:$E$160,3,FALSE)</f>
        <v>Asia</v>
      </c>
      <c r="V101" s="126">
        <f t="array" ref="V101">LOOKUP(2,1/(Log!B:B=C101),Log!L:L)</f>
        <v>44712</v>
      </c>
    </row>
    <row r="102" spans="1:22" x14ac:dyDescent="0.35">
      <c r="A102" s="54" t="str">
        <f>'Crisis Indicator Data'!A100</f>
        <v>Displacement from Ukraine conflict in Poland</v>
      </c>
      <c r="B102" s="45" t="str">
        <f>Lists!G100</f>
        <v>Displacement from Ukraine conflict</v>
      </c>
      <c r="C102" s="54" t="str">
        <f>'Crisis Indicator Data'!C100</f>
        <v>POL002</v>
      </c>
      <c r="D102" s="54" t="str">
        <f>'Crisis Indicator Data'!D100</f>
        <v>Poland</v>
      </c>
      <c r="E102" s="54" t="str">
        <f>'Crisis Indicator Data'!E100</f>
        <v>POL</v>
      </c>
      <c r="F102" s="54" t="str">
        <f>'Crisis Indicator Data'!B100</f>
        <v>International displacement</v>
      </c>
      <c r="G102" s="241">
        <f t="shared" si="15"/>
        <v>1.6</v>
      </c>
      <c r="H102" s="55">
        <f t="shared" si="16"/>
        <v>2</v>
      </c>
      <c r="I102" s="118" t="str">
        <f t="shared" si="17"/>
        <v>Low</v>
      </c>
      <c r="J102" s="242" t="str">
        <f>INDEX(Trends!$D$3:$D$404,MATCH(C102,Trends!$C$3:$C$404,0))</f>
        <v>Increasing</v>
      </c>
      <c r="K102" s="110" t="str">
        <f>IF(Reliability!B100="x","x",(IF(ROUNDUP(Reliability!B100,0)=1,"Very High",IF(ROUNDUP(Reliability!B100,0)=2,"High",IF(ROUNDUP(Reliability!B100,0)=3,"Medium",IF(ROUNDUP(Reliability!B100,0)=4,"Low","Very Low"))))))</f>
        <v>Very High</v>
      </c>
      <c r="L102" s="243">
        <f t="shared" si="18"/>
        <v>3.1</v>
      </c>
      <c r="M102" s="249">
        <f>'Impact of the crisis'!N103</f>
        <v>2.1</v>
      </c>
      <c r="N102" s="249">
        <f>'Impact of the crisis'!AB103</f>
        <v>3.5</v>
      </c>
      <c r="O102" s="243">
        <f>'Conditions of people affected'!R103</f>
        <v>1</v>
      </c>
      <c r="P102" s="249">
        <f>'Conditions of people affected'!K103</f>
        <v>0</v>
      </c>
      <c r="Q102" s="249">
        <f>'Conditions of people affected'!Q103</f>
        <v>2</v>
      </c>
      <c r="R102" s="244">
        <f t="shared" si="19"/>
        <v>1</v>
      </c>
      <c r="S102" s="244">
        <f>'Complexity of the crisis'!X103</f>
        <v>1</v>
      </c>
      <c r="T102" s="244">
        <f>'Complexity of the crisis'!AN103</f>
        <v>1</v>
      </c>
      <c r="U102" s="125" t="str">
        <f>VLOOKUP(C102,Lists!$C$3:$E$160,3,FALSE)</f>
        <v>Europe</v>
      </c>
      <c r="V102" s="126">
        <f t="array" ref="V102">LOOKUP(2,1/(Log!B:B=C102),Log!L:L)</f>
        <v>44651</v>
      </c>
    </row>
    <row r="103" spans="1:22" x14ac:dyDescent="0.35">
      <c r="A103" s="54" t="str">
        <f>'Crisis Indicator Data'!A101</f>
        <v>Complex crisis in DPRK</v>
      </c>
      <c r="B103" s="45" t="str">
        <f>Lists!G101</f>
        <v>Complex crisis</v>
      </c>
      <c r="C103" s="54" t="str">
        <f>'Crisis Indicator Data'!C101</f>
        <v>PRK001</v>
      </c>
      <c r="D103" s="54" t="str">
        <f>'Crisis Indicator Data'!D101</f>
        <v>DPRK</v>
      </c>
      <c r="E103" s="54" t="str">
        <f>'Crisis Indicator Data'!E101</f>
        <v>PRK</v>
      </c>
      <c r="F103" s="54" t="str">
        <f>'Crisis Indicator Data'!B101</f>
        <v>Complex crisis</v>
      </c>
      <c r="G103" s="241">
        <f t="shared" si="15"/>
        <v>3.8</v>
      </c>
      <c r="H103" s="55">
        <f t="shared" si="16"/>
        <v>4</v>
      </c>
      <c r="I103" s="118" t="str">
        <f t="shared" si="17"/>
        <v>High</v>
      </c>
      <c r="J103" s="242" t="str">
        <f>INDEX(Trends!$D$3:$D$404,MATCH(C103,Trends!$C$3:$C$404,0))</f>
        <v>Stable</v>
      </c>
      <c r="K103" s="110" t="str">
        <f>IF(Reliability!B101="x","x",(IF(ROUNDUP(Reliability!B101,0)=1,"Very High",IF(ROUNDUP(Reliability!B101,0)=2,"High",IF(ROUNDUP(Reliability!B101,0)=3,"Medium",IF(ROUNDUP(Reliability!B101,0)=4,"Low","Very Low"))))))</f>
        <v>Medium</v>
      </c>
      <c r="L103" s="243">
        <f t="shared" si="18"/>
        <v>4</v>
      </c>
      <c r="M103" s="249">
        <f>'Impact of the crisis'!N104</f>
        <v>4.5999999999999996</v>
      </c>
      <c r="N103" s="249">
        <f>'Impact of the crisis'!AB104</f>
        <v>3.6</v>
      </c>
      <c r="O103" s="243">
        <f>'Conditions of people affected'!R104</f>
        <v>4.5</v>
      </c>
      <c r="P103" s="249">
        <f>'Conditions of people affected'!K104</f>
        <v>5</v>
      </c>
      <c r="Q103" s="249">
        <f>'Conditions of people affected'!Q104</f>
        <v>4</v>
      </c>
      <c r="R103" s="244">
        <f t="shared" si="19"/>
        <v>2.6</v>
      </c>
      <c r="S103" s="244">
        <f>'Complexity of the crisis'!X104</f>
        <v>2.7</v>
      </c>
      <c r="T103" s="244">
        <f>'Complexity of the crisis'!AN104</f>
        <v>2.5</v>
      </c>
      <c r="U103" s="125" t="str">
        <f>VLOOKUP(C103,Lists!$C$3:$E$160,3,FALSE)</f>
        <v>Asia</v>
      </c>
      <c r="V103" s="126">
        <f t="array" ref="V103">LOOKUP(2,1/(Log!B:B=C103),Log!L:L)</f>
        <v>44706</v>
      </c>
    </row>
    <row r="104" spans="1:22" x14ac:dyDescent="0.35">
      <c r="A104" s="54" t="str">
        <f>'Crisis Indicator Data'!A102</f>
        <v>Conflict in Palestine</v>
      </c>
      <c r="B104" s="45" t="str">
        <f>Lists!G102</f>
        <v>Conflict</v>
      </c>
      <c r="C104" s="54" t="str">
        <f>'Crisis Indicator Data'!C102</f>
        <v>PSE002</v>
      </c>
      <c r="D104" s="54" t="str">
        <f>'Crisis Indicator Data'!D102</f>
        <v>Palestine</v>
      </c>
      <c r="E104" s="54" t="str">
        <f>'Crisis Indicator Data'!E102</f>
        <v>PSE</v>
      </c>
      <c r="F104" s="54" t="str">
        <f>'Crisis Indicator Data'!B102</f>
        <v>Conflict</v>
      </c>
      <c r="G104" s="241">
        <f t="shared" si="15"/>
        <v>3.8</v>
      </c>
      <c r="H104" s="55">
        <f t="shared" si="16"/>
        <v>4</v>
      </c>
      <c r="I104" s="118" t="str">
        <f t="shared" si="17"/>
        <v>High</v>
      </c>
      <c r="J104" s="242" t="str">
        <f>INDEX(Trends!$D$3:$D$404,MATCH(C104,Trends!$C$3:$C$404,0))</f>
        <v>Stable</v>
      </c>
      <c r="K104" s="110" t="str">
        <f>IF(Reliability!B102="x","x",(IF(ROUNDUP(Reliability!B102,0)=1,"Very High",IF(ROUNDUP(Reliability!B102,0)=2,"High",IF(ROUNDUP(Reliability!B102,0)=3,"Medium",IF(ROUNDUP(Reliability!B102,0)=4,"Low","Very Low"))))))</f>
        <v>High</v>
      </c>
      <c r="L104" s="243">
        <f t="shared" si="18"/>
        <v>3.7</v>
      </c>
      <c r="M104" s="249">
        <f>'Impact of the crisis'!N105</f>
        <v>3.4</v>
      </c>
      <c r="N104" s="249">
        <f>'Impact of the crisis'!AB105</f>
        <v>3.9</v>
      </c>
      <c r="O104" s="243">
        <f>'Conditions of people affected'!R105</f>
        <v>4</v>
      </c>
      <c r="P104" s="249">
        <f>'Conditions of people affected'!K105</f>
        <v>4</v>
      </c>
      <c r="Q104" s="249">
        <f>'Conditions of people affected'!Q105</f>
        <v>4</v>
      </c>
      <c r="R104" s="244">
        <f t="shared" si="19"/>
        <v>3.6</v>
      </c>
      <c r="S104" s="244">
        <f>'Complexity of the crisis'!X105</f>
        <v>2.2000000000000002</v>
      </c>
      <c r="T104" s="244">
        <f>'Complexity of the crisis'!AN105</f>
        <v>4.5</v>
      </c>
      <c r="U104" s="125" t="str">
        <f>VLOOKUP(C104,Lists!$C$3:$E$160,3,FALSE)</f>
        <v>Middle east</v>
      </c>
      <c r="V104" s="126">
        <f t="array" ref="V104">LOOKUP(2,1/(Log!B:B=C104),Log!L:L)</f>
        <v>44712</v>
      </c>
    </row>
    <row r="105" spans="1:22" x14ac:dyDescent="0.35">
      <c r="A105" s="54" t="str">
        <f>'Crisis Indicator Data'!A103</f>
        <v>Regional Boko Haram Crisis</v>
      </c>
      <c r="B105" s="45" t="str">
        <f>Lists!G103</f>
        <v>Regional Boko Haram</v>
      </c>
      <c r="C105" s="54" t="str">
        <f>'Crisis Indicator Data'!C103</f>
        <v>REG001</v>
      </c>
      <c r="D105" s="54" t="str">
        <f>'Crisis Indicator Data'!D103</f>
        <v>Nigeria,Niger,Chad,Cameroon</v>
      </c>
      <c r="E105" s="54" t="str">
        <f>'Crisis Indicator Data'!E103</f>
        <v>NGA,NER,TCD,CMR</v>
      </c>
      <c r="F105" s="54" t="str">
        <f>'Crisis Indicator Data'!B103</f>
        <v>Regional crisis</v>
      </c>
      <c r="G105" s="241">
        <f t="shared" si="15"/>
        <v>4.2</v>
      </c>
      <c r="H105" s="55">
        <f t="shared" si="16"/>
        <v>5</v>
      </c>
      <c r="I105" s="118" t="str">
        <f t="shared" si="17"/>
        <v>Very High</v>
      </c>
      <c r="J105" s="242" t="str">
        <f>INDEX(Trends!$D$3:$D$404,MATCH(C105,Trends!$C$3:$C$404,0))</f>
        <v>Stable</v>
      </c>
      <c r="K105" s="110" t="str">
        <f>IF(Reliability!B103="x","x",(IF(ROUNDUP(Reliability!B103,0)=1,"Very High",IF(ROUNDUP(Reliability!B103,0)=2,"High",IF(ROUNDUP(Reliability!B103,0)=3,"Medium",IF(ROUNDUP(Reliability!B103,0)=4,"Low","Very Low"))))))</f>
        <v>Medium</v>
      </c>
      <c r="L105" s="243">
        <f t="shared" si="18"/>
        <v>4</v>
      </c>
      <c r="M105" s="249">
        <f>'Impact of the crisis'!N106</f>
        <v>2.2999999999999998</v>
      </c>
      <c r="N105" s="249">
        <f>'Impact of the crisis'!AB106</f>
        <v>4.5</v>
      </c>
      <c r="O105" s="243">
        <f>'Conditions of people affected'!R106</f>
        <v>4.45</v>
      </c>
      <c r="P105" s="249">
        <f>'Conditions of people affected'!K106</f>
        <v>4.9000000000000004</v>
      </c>
      <c r="Q105" s="249">
        <f>'Conditions of people affected'!Q106</f>
        <v>4</v>
      </c>
      <c r="R105" s="244">
        <f t="shared" si="19"/>
        <v>4.0999999999999996</v>
      </c>
      <c r="S105" s="244">
        <f>'Complexity of the crisis'!X106</f>
        <v>3.6</v>
      </c>
      <c r="T105" s="244">
        <f>'Complexity of the crisis'!AN106</f>
        <v>4.5</v>
      </c>
      <c r="U105" s="125" t="str">
        <f>VLOOKUP(C105,Lists!$C$3:$E$160,3,FALSE)</f>
        <v>Africa,Africa,Africa,Africa</v>
      </c>
      <c r="V105" s="126">
        <f t="array" ref="V105">LOOKUP(2,1/(Log!B:B=C105),Log!L:L)</f>
        <v>44499</v>
      </c>
    </row>
    <row r="106" spans="1:22" x14ac:dyDescent="0.35">
      <c r="A106" s="54" t="str">
        <f>'Crisis Indicator Data'!A104</f>
        <v>Venezuela Regional Crisis</v>
      </c>
      <c r="B106" s="45" t="str">
        <f>Lists!G104</f>
        <v>Venezuela Regional Crisis</v>
      </c>
      <c r="C106" s="54" t="str">
        <f>'Crisis Indicator Data'!C104</f>
        <v>REG002</v>
      </c>
      <c r="D106" s="54" t="str">
        <f>'Crisis Indicator Data'!D104</f>
        <v>Venezuela,Brazil,Colombia,Ecuador,Peru,Trinidad and Tobago,Chile,Dominican Republic,Panama</v>
      </c>
      <c r="E106" s="54" t="str">
        <f>'Crisis Indicator Data'!E104</f>
        <v>VEN,BRA,COL,ECU,PER,TTO,CHL,DOM,PAN</v>
      </c>
      <c r="F106" s="54" t="str">
        <f>'Crisis Indicator Data'!B104</f>
        <v>Regional crisis</v>
      </c>
      <c r="G106" s="241">
        <f t="shared" si="15"/>
        <v>3.9</v>
      </c>
      <c r="H106" s="55">
        <f t="shared" si="16"/>
        <v>4</v>
      </c>
      <c r="I106" s="118" t="str">
        <f t="shared" si="17"/>
        <v>High</v>
      </c>
      <c r="J106" s="242" t="str">
        <f>INDEX(Trends!$D$3:$D$404,MATCH(C106,Trends!$C$3:$C$404,0))</f>
        <v>Stable</v>
      </c>
      <c r="K106" s="110" t="str">
        <f>IF(Reliability!B104="x","x",(IF(ROUNDUP(Reliability!B104,0)=1,"Very High",IF(ROUNDUP(Reliability!B104,0)=2,"High",IF(ROUNDUP(Reliability!B104,0)=3,"Medium",IF(ROUNDUP(Reliability!B104,0)=4,"Low","Very Low"))))))</f>
        <v>High</v>
      </c>
      <c r="L106" s="243">
        <f t="shared" si="18"/>
        <v>4</v>
      </c>
      <c r="M106" s="249">
        <f>'Impact of the crisis'!N107</f>
        <v>2.9</v>
      </c>
      <c r="N106" s="249">
        <f>'Impact of the crisis'!AB107</f>
        <v>4.4000000000000004</v>
      </c>
      <c r="O106" s="243">
        <f>'Conditions of people affected'!R107</f>
        <v>4</v>
      </c>
      <c r="P106" s="249">
        <f>'Conditions of people affected'!K107</f>
        <v>5</v>
      </c>
      <c r="Q106" s="249">
        <f>'Conditions of people affected'!Q107</f>
        <v>3</v>
      </c>
      <c r="R106" s="244">
        <f t="shared" si="19"/>
        <v>3.8</v>
      </c>
      <c r="S106" s="244">
        <f>'Complexity of the crisis'!X107</f>
        <v>2.7</v>
      </c>
      <c r="T106" s="244">
        <f>'Complexity of the crisis'!AN107</f>
        <v>4.5</v>
      </c>
      <c r="U106" s="125" t="str">
        <f>VLOOKUP(C106,Lists!$C$3:$E$160,3,FALSE)</f>
        <v>Americas,Americas,Americas,Americas,Americas,Americas,Americas,Americas,Americas</v>
      </c>
      <c r="V106" s="126">
        <f t="array" ref="V106">LOOKUP(2,1/(Log!B:B=C106),Log!L:L)</f>
        <v>44634</v>
      </c>
    </row>
    <row r="107" spans="1:22" x14ac:dyDescent="0.35">
      <c r="A107" s="54" t="str">
        <f>'Crisis Indicator Data'!A105</f>
        <v>Regional Kashmir conflict</v>
      </c>
      <c r="B107" s="45" t="str">
        <f>Lists!G105</f>
        <v>Regional Kashmir conflict</v>
      </c>
      <c r="C107" s="54" t="str">
        <f>'Crisis Indicator Data'!C105</f>
        <v>REG003</v>
      </c>
      <c r="D107" s="54" t="str">
        <f>'Crisis Indicator Data'!D105</f>
        <v>India,Pakistan</v>
      </c>
      <c r="E107" s="54" t="str">
        <f>'Crisis Indicator Data'!E105</f>
        <v>IND,PAK</v>
      </c>
      <c r="F107" s="54" t="str">
        <f>'Crisis Indicator Data'!B105</f>
        <v>Regional crisis</v>
      </c>
      <c r="G107" s="241" t="str">
        <f t="shared" si="15"/>
        <v>x</v>
      </c>
      <c r="H107" s="55" t="str">
        <f t="shared" si="16"/>
        <v>x</v>
      </c>
      <c r="I107" s="118" t="str">
        <f t="shared" si="17"/>
        <v>x</v>
      </c>
      <c r="J107" s="242" t="str">
        <f>INDEX(Trends!$D$3:$D$404,MATCH(C107,Trends!$C$3:$C$404,0))</f>
        <v>-</v>
      </c>
      <c r="K107" s="110" t="str">
        <f>IF(Reliability!B105="x","x",(IF(ROUNDUP(Reliability!B105,0)=1,"Very High",IF(ROUNDUP(Reliability!B105,0)=2,"High",IF(ROUNDUP(Reliability!B105,0)=3,"Medium",IF(ROUNDUP(Reliability!B105,0)=4,"Low","Very Low"))))))</f>
        <v>Very Low</v>
      </c>
      <c r="L107" s="243">
        <f t="shared" si="18"/>
        <v>3.9</v>
      </c>
      <c r="M107" s="249">
        <f>'Impact of the crisis'!N108</f>
        <v>2.1</v>
      </c>
      <c r="N107" s="249">
        <f>'Impact of the crisis'!AB108</f>
        <v>4.5</v>
      </c>
      <c r="O107" s="243" t="str">
        <f>'Conditions of people affected'!R108</f>
        <v>x</v>
      </c>
      <c r="P107" s="249" t="str">
        <f>'Conditions of people affected'!K108</f>
        <v>x</v>
      </c>
      <c r="Q107" s="249" t="str">
        <f>'Conditions of people affected'!Q108</f>
        <v>x</v>
      </c>
      <c r="R107" s="244">
        <f t="shared" si="19"/>
        <v>2.7</v>
      </c>
      <c r="S107" s="244">
        <f>'Complexity of the crisis'!X108</f>
        <v>2.8</v>
      </c>
      <c r="T107" s="244">
        <f>'Complexity of the crisis'!AN108</f>
        <v>2.5</v>
      </c>
      <c r="U107" s="125" t="str">
        <f>VLOOKUP(C107,Lists!$C$3:$E$160,3,FALSE)</f>
        <v>Asia,Asia</v>
      </c>
      <c r="V107" s="126">
        <f t="array" ref="V107">LOOKUP(2,1/(Log!B:B=C107),Log!L:L)</f>
        <v>44636</v>
      </c>
    </row>
    <row r="108" spans="1:22" x14ac:dyDescent="0.35">
      <c r="A108" s="54" t="str">
        <f>'Crisis Indicator Data'!A106</f>
        <v>Syrian Regional Crisis</v>
      </c>
      <c r="B108" s="45" t="str">
        <f>Lists!G106</f>
        <v>Syrian Regional Crisis</v>
      </c>
      <c r="C108" s="54" t="str">
        <f>'Crisis Indicator Data'!C106</f>
        <v>REG004</v>
      </c>
      <c r="D108" s="54" t="str">
        <f>'Crisis Indicator Data'!D106</f>
        <v>Syria,Turkey,Iraq,Egypt,Jordan,Lebanon</v>
      </c>
      <c r="E108" s="54" t="str">
        <f>'Crisis Indicator Data'!E106</f>
        <v>SYR,TUR,IRQ,EGY,JOR,LBN</v>
      </c>
      <c r="F108" s="54" t="str">
        <f>'Crisis Indicator Data'!B106</f>
        <v>Regional crisis</v>
      </c>
      <c r="G108" s="241">
        <f t="shared" si="15"/>
        <v>4.3</v>
      </c>
      <c r="H108" s="55">
        <f t="shared" si="16"/>
        <v>5</v>
      </c>
      <c r="I108" s="118" t="str">
        <f t="shared" si="17"/>
        <v>Very High</v>
      </c>
      <c r="J108" s="242" t="str">
        <f>INDEX(Trends!$D$3:$D$404,MATCH(C108,Trends!$C$3:$C$404,0))</f>
        <v>Stable</v>
      </c>
      <c r="K108" s="110" t="str">
        <f>IF(Reliability!B106="x","x",(IF(ROUNDUP(Reliability!B106,0)=1,"Very High",IF(ROUNDUP(Reliability!B106,0)=2,"High",IF(ROUNDUP(Reliability!B106,0)=3,"Medium",IF(ROUNDUP(Reliability!B106,0)=4,"Low","Very Low"))))))</f>
        <v>Medium</v>
      </c>
      <c r="L108" s="243">
        <f t="shared" si="18"/>
        <v>3.8</v>
      </c>
      <c r="M108" s="249">
        <f>'Impact of the crisis'!N109</f>
        <v>3.1</v>
      </c>
      <c r="N108" s="249">
        <f>'Impact of the crisis'!AB109</f>
        <v>4.0999999999999996</v>
      </c>
      <c r="O108" s="243">
        <f>'Conditions of people affected'!R109</f>
        <v>4.5</v>
      </c>
      <c r="P108" s="249">
        <f>'Conditions of people affected'!K109</f>
        <v>5</v>
      </c>
      <c r="Q108" s="249">
        <f>'Conditions of people affected'!Q109</f>
        <v>4</v>
      </c>
      <c r="R108" s="244">
        <f t="shared" si="19"/>
        <v>4.4000000000000004</v>
      </c>
      <c r="S108" s="244">
        <f>'Complexity of the crisis'!X109</f>
        <v>3.6</v>
      </c>
      <c r="T108" s="244">
        <f>'Complexity of the crisis'!AN109</f>
        <v>5</v>
      </c>
      <c r="U108" s="125" t="str">
        <f>VLOOKUP(C108,Lists!$C$3:$E$160,3,FALSE)</f>
        <v>Middle east,Middle east,Middle east,Africa,Middle east,Middle east</v>
      </c>
      <c r="V108" s="126">
        <f t="array" ref="V108">LOOKUP(2,1/(Log!B:B=C108),Log!L:L)</f>
        <v>44672</v>
      </c>
    </row>
    <row r="109" spans="1:22" x14ac:dyDescent="0.35">
      <c r="A109" s="54" t="str">
        <f>'Crisis Indicator Data'!A107</f>
        <v xml:space="preserve">Eastern Mediterranean Route </v>
      </c>
      <c r="B109" s="45" t="str">
        <f>Lists!G107</f>
        <v xml:space="preserve">Eastern Mediterranean Route </v>
      </c>
      <c r="C109" s="54" t="str">
        <f>'Crisis Indicator Data'!C107</f>
        <v>REG006</v>
      </c>
      <c r="D109" s="54" t="str">
        <f>'Crisis Indicator Data'!D107</f>
        <v>Turkey,Greece</v>
      </c>
      <c r="E109" s="54" t="str">
        <f>'Crisis Indicator Data'!E107</f>
        <v>TUR,GRC</v>
      </c>
      <c r="F109" s="54" t="str">
        <f>'Crisis Indicator Data'!B107</f>
        <v>Regional crisis</v>
      </c>
      <c r="G109" s="241">
        <f t="shared" si="15"/>
        <v>3.2</v>
      </c>
      <c r="H109" s="55">
        <f t="shared" si="16"/>
        <v>4</v>
      </c>
      <c r="I109" s="118" t="str">
        <f t="shared" si="17"/>
        <v>High</v>
      </c>
      <c r="J109" s="242" t="str">
        <f>INDEX(Trends!$D$3:$D$404,MATCH(C109,Trends!$C$3:$C$404,0))</f>
        <v>Decreasing</v>
      </c>
      <c r="K109" s="110" t="str">
        <f>IF(Reliability!B107="x","x",(IF(ROUNDUP(Reliability!B107,0)=1,"Very High",IF(ROUNDUP(Reliability!B107,0)=2,"High",IF(ROUNDUP(Reliability!B107,0)=3,"Medium",IF(ROUNDUP(Reliability!B107,0)=4,"Low","Very Low"))))))</f>
        <v>Medium</v>
      </c>
      <c r="L109" s="243">
        <f t="shared" si="18"/>
        <v>3.3</v>
      </c>
      <c r="M109" s="249">
        <f>'Impact of the crisis'!N110</f>
        <v>3</v>
      </c>
      <c r="N109" s="249">
        <f>'Impact of the crisis'!AB110</f>
        <v>3.5</v>
      </c>
      <c r="O109" s="243">
        <f>'Conditions of people affected'!R110</f>
        <v>3.5</v>
      </c>
      <c r="P109" s="249">
        <f>'Conditions of people affected'!K110</f>
        <v>4</v>
      </c>
      <c r="Q109" s="249">
        <f>'Conditions of people affected'!Q110</f>
        <v>3</v>
      </c>
      <c r="R109" s="244">
        <f t="shared" si="19"/>
        <v>2.8</v>
      </c>
      <c r="S109" s="244">
        <f>'Complexity of the crisis'!X110</f>
        <v>2.6</v>
      </c>
      <c r="T109" s="244">
        <f>'Complexity of the crisis'!AN110</f>
        <v>3</v>
      </c>
      <c r="U109" s="125" t="str">
        <f>VLOOKUP(C109,Lists!$C$3:$E$160,3,FALSE)</f>
        <v>Middle east,Europe</v>
      </c>
      <c r="V109" s="126">
        <f t="array" ref="V109">LOOKUP(2,1/(Log!B:B=C109),Log!L:L)</f>
        <v>44672</v>
      </c>
    </row>
    <row r="110" spans="1:22" x14ac:dyDescent="0.35">
      <c r="A110" s="54" t="str">
        <f>'Crisis Indicator Data'!A108</f>
        <v>Central Mediterranean Route</v>
      </c>
      <c r="B110" s="45" t="str">
        <f>Lists!G108</f>
        <v>Central Mediterranean Route</v>
      </c>
      <c r="C110" s="54" t="str">
        <f>'Crisis Indicator Data'!C108</f>
        <v>REG007</v>
      </c>
      <c r="D110" s="54" t="str">
        <f>'Crisis Indicator Data'!D108</f>
        <v>Algeria,Tunisia,Libya,Italy</v>
      </c>
      <c r="E110" s="54" t="str">
        <f>'Crisis Indicator Data'!E108</f>
        <v>DZA,TUN,LBY,ITA</v>
      </c>
      <c r="F110" s="54" t="str">
        <f>'Crisis Indicator Data'!B108</f>
        <v>Regional crisis</v>
      </c>
      <c r="G110" s="241" t="str">
        <f t="shared" si="15"/>
        <v>x</v>
      </c>
      <c r="H110" s="55" t="str">
        <f t="shared" si="16"/>
        <v>x</v>
      </c>
      <c r="I110" s="118" t="str">
        <f t="shared" si="17"/>
        <v>x</v>
      </c>
      <c r="J110" s="242" t="str">
        <f>INDEX(Trends!$D$3:$D$404,MATCH(C110,Trends!$C$3:$C$404,0))</f>
        <v>-</v>
      </c>
      <c r="K110" s="110" t="str">
        <f>IF(Reliability!B108="x","x",(IF(ROUNDUP(Reliability!B108,0)=1,"Very High",IF(ROUNDUP(Reliability!B108,0)=2,"High",IF(ROUNDUP(Reliability!B108,0)=3,"Medium",IF(ROUNDUP(Reliability!B108,0)=4,"Low","Very Low"))))))</f>
        <v>Very Low</v>
      </c>
      <c r="L110" s="243" t="str">
        <f t="shared" si="18"/>
        <v>x</v>
      </c>
      <c r="M110" s="249" t="str">
        <f>'Impact of the crisis'!N111</f>
        <v>x</v>
      </c>
      <c r="N110" s="249">
        <f>'Impact of the crisis'!AB111</f>
        <v>4</v>
      </c>
      <c r="O110" s="243" t="str">
        <f>'Conditions of people affected'!R111</f>
        <v>x</v>
      </c>
      <c r="P110" s="249" t="str">
        <f>'Conditions of people affected'!K111</f>
        <v>x</v>
      </c>
      <c r="Q110" s="249" t="str">
        <f>'Conditions of people affected'!Q111</f>
        <v>x</v>
      </c>
      <c r="R110" s="244">
        <f t="shared" si="19"/>
        <v>2.6</v>
      </c>
      <c r="S110" s="244">
        <f>'Complexity of the crisis'!X111</f>
        <v>2.6</v>
      </c>
      <c r="T110" s="244">
        <f>'Complexity of the crisis'!AN111</f>
        <v>2.5</v>
      </c>
      <c r="U110" s="125" t="str">
        <f>VLOOKUP(C110,Lists!$C$3:$E$160,3,FALSE)</f>
        <v>Africa,Africa,Africa,Europe</v>
      </c>
      <c r="V110" s="126">
        <f t="array" ref="V110">LOOKUP(2,1/(Log!B:B=C110),Log!L:L)</f>
        <v>44500</v>
      </c>
    </row>
    <row r="111" spans="1:22" x14ac:dyDescent="0.35">
      <c r="A111" s="54" t="str">
        <f>'Crisis Indicator Data'!A109</f>
        <v>Western Mediterranean Route</v>
      </c>
      <c r="B111" s="45" t="str">
        <f>Lists!G109</f>
        <v>Western Mediterranean Route</v>
      </c>
      <c r="C111" s="54" t="str">
        <f>'Crisis Indicator Data'!C109</f>
        <v>REG008</v>
      </c>
      <c r="D111" s="54" t="str">
        <f>'Crisis Indicator Data'!D109</f>
        <v>Algeria,Morocco,Spain</v>
      </c>
      <c r="E111" s="54" t="str">
        <f>'Crisis Indicator Data'!E109</f>
        <v>DZA,MAR,ESP</v>
      </c>
      <c r="F111" s="54" t="str">
        <f>'Crisis Indicator Data'!B109</f>
        <v>Regional crisis</v>
      </c>
      <c r="G111" s="241" t="str">
        <f t="shared" si="15"/>
        <v>x</v>
      </c>
      <c r="H111" s="55" t="str">
        <f t="shared" si="16"/>
        <v>x</v>
      </c>
      <c r="I111" s="118" t="str">
        <f t="shared" si="17"/>
        <v>x</v>
      </c>
      <c r="J111" s="242" t="str">
        <f>INDEX(Trends!$D$3:$D$404,MATCH(C111,Trends!$C$3:$C$404,0))</f>
        <v>-</v>
      </c>
      <c r="K111" s="110" t="str">
        <f>IF(Reliability!B109="x","x",(IF(ROUNDUP(Reliability!B109,0)=1,"Very High",IF(ROUNDUP(Reliability!B109,0)=2,"High",IF(ROUNDUP(Reliability!B109,0)=3,"Medium",IF(ROUNDUP(Reliability!B109,0)=4,"Low","Very Low"))))))</f>
        <v>Very Low</v>
      </c>
      <c r="L111" s="243" t="str">
        <f t="shared" si="18"/>
        <v>x</v>
      </c>
      <c r="M111" s="249" t="str">
        <f>'Impact of the crisis'!N112</f>
        <v>x</v>
      </c>
      <c r="N111" s="249">
        <f>'Impact of the crisis'!AB112</f>
        <v>3.2</v>
      </c>
      <c r="O111" s="243" t="str">
        <f>'Conditions of people affected'!R112</f>
        <v>x</v>
      </c>
      <c r="P111" s="249" t="str">
        <f>'Conditions of people affected'!K112</f>
        <v>x</v>
      </c>
      <c r="Q111" s="249" t="str">
        <f>'Conditions of people affected'!Q112</f>
        <v>x</v>
      </c>
      <c r="R111" s="244">
        <f t="shared" si="19"/>
        <v>2.6</v>
      </c>
      <c r="S111" s="244">
        <f>'Complexity of the crisis'!X112</f>
        <v>2.6</v>
      </c>
      <c r="T111" s="244">
        <f>'Complexity of the crisis'!AN112</f>
        <v>2.5</v>
      </c>
      <c r="U111" s="125" t="str">
        <f>VLOOKUP(C111,Lists!$C$3:$E$160,3,FALSE)</f>
        <v>Africa,Africa,Europe</v>
      </c>
      <c r="V111" s="126">
        <f t="array" ref="V111">LOOKUP(2,1/(Log!B:B=C111),Log!L:L)</f>
        <v>44500</v>
      </c>
    </row>
    <row r="112" spans="1:22" x14ac:dyDescent="0.35">
      <c r="A112" s="54" t="str">
        <f>'Crisis Indicator Data'!A110</f>
        <v>Rohingya Regional Crisis</v>
      </c>
      <c r="B112" s="45" t="str">
        <f>Lists!G110</f>
        <v>Rohingya Regional Crisis</v>
      </c>
      <c r="C112" s="54" t="str">
        <f>'Crisis Indicator Data'!C110</f>
        <v>REG011</v>
      </c>
      <c r="D112" s="54" t="str">
        <f>'Crisis Indicator Data'!D110</f>
        <v>Bangladesh,Myanmar</v>
      </c>
      <c r="E112" s="54" t="str">
        <f>'Crisis Indicator Data'!E110</f>
        <v>BGD,MMR</v>
      </c>
      <c r="F112" s="54" t="str">
        <f>'Crisis Indicator Data'!B110</f>
        <v>Regional crisis</v>
      </c>
      <c r="G112" s="241">
        <f t="shared" si="15"/>
        <v>3.9</v>
      </c>
      <c r="H112" s="55">
        <f t="shared" si="16"/>
        <v>4</v>
      </c>
      <c r="I112" s="118" t="str">
        <f t="shared" si="17"/>
        <v>High</v>
      </c>
      <c r="J112" s="242" t="str">
        <f>INDEX(Trends!$D$3:$D$404,MATCH(C112,Trends!$C$3:$C$404,0))</f>
        <v>Increasing</v>
      </c>
      <c r="K112" s="110" t="str">
        <f>IF(Reliability!B110="x","x",(IF(ROUNDUP(Reliability!B110,0)=1,"Very High",IF(ROUNDUP(Reliability!B110,0)=2,"High",IF(ROUNDUP(Reliability!B110,0)=3,"Medium",IF(ROUNDUP(Reliability!B110,0)=4,"Low","Very Low"))))))</f>
        <v>High</v>
      </c>
      <c r="L112" s="243">
        <f t="shared" si="18"/>
        <v>3.1</v>
      </c>
      <c r="M112" s="249">
        <f>'Impact of the crisis'!N113</f>
        <v>1.4</v>
      </c>
      <c r="N112" s="249">
        <f>'Impact of the crisis'!AB113</f>
        <v>3.7</v>
      </c>
      <c r="O112" s="243">
        <f>'Conditions of people affected'!R113</f>
        <v>4.05</v>
      </c>
      <c r="P112" s="249">
        <f>'Conditions of people affected'!K113</f>
        <v>4.0999999999999996</v>
      </c>
      <c r="Q112" s="249">
        <f>'Conditions of people affected'!Q113</f>
        <v>4</v>
      </c>
      <c r="R112" s="244">
        <f t="shared" si="19"/>
        <v>4.0999999999999996</v>
      </c>
      <c r="S112" s="244">
        <f>'Complexity of the crisis'!X113</f>
        <v>3.5</v>
      </c>
      <c r="T112" s="244">
        <f>'Complexity of the crisis'!AN113</f>
        <v>4.5</v>
      </c>
      <c r="U112" s="125" t="str">
        <f>VLOOKUP(C112,Lists!$C$3:$E$160,3,FALSE)</f>
        <v>Asia,Asia</v>
      </c>
      <c r="V112" s="126">
        <f t="array" ref="V112">LOOKUP(2,1/(Log!B:B=C112),Log!L:L)</f>
        <v>44636</v>
      </c>
    </row>
    <row r="113" spans="1:22" x14ac:dyDescent="0.35">
      <c r="A113" s="54" t="str">
        <f>'Crisis Indicator Data'!A111</f>
        <v>Southern Africa Regional Food Security Crisis</v>
      </c>
      <c r="B113" s="45" t="str">
        <f>Lists!G111</f>
        <v>Southern Africa Regional Food Security Crisis</v>
      </c>
      <c r="C113" s="54" t="str">
        <f>'Crisis Indicator Data'!C111</f>
        <v>REG012</v>
      </c>
      <c r="D113" s="54" t="str">
        <f>'Crisis Indicator Data'!D111</f>
        <v>Lesotho,Madagascar,Malawi,Namibia,Eswatini,Zambia,Zimbabwe,Tanzania</v>
      </c>
      <c r="E113" s="54" t="str">
        <f>'Crisis Indicator Data'!E111</f>
        <v>LSO,MDG,MWI,NAM,SWZ,ZMB,ZWE,TZA</v>
      </c>
      <c r="F113" s="54" t="str">
        <f>'Crisis Indicator Data'!B111</f>
        <v>Regional crisis</v>
      </c>
      <c r="G113" s="241">
        <f t="shared" si="15"/>
        <v>3.5</v>
      </c>
      <c r="H113" s="55">
        <f t="shared" si="16"/>
        <v>4</v>
      </c>
      <c r="I113" s="118" t="str">
        <f t="shared" si="17"/>
        <v>High</v>
      </c>
      <c r="J113" s="242" t="str">
        <f>INDEX(Trends!$D$3:$D$404,MATCH(C113,Trends!$C$3:$C$404,0))</f>
        <v>Decreasing</v>
      </c>
      <c r="K113" s="110" t="str">
        <f>IF(Reliability!B111="x","x",(IF(ROUNDUP(Reliability!B111,0)=1,"Very High",IF(ROUNDUP(Reliability!B111,0)=2,"High",IF(ROUNDUP(Reliability!B111,0)=3,"Medium",IF(ROUNDUP(Reliability!B111,0)=4,"Low","Very Low"))))))</f>
        <v>High</v>
      </c>
      <c r="L113" s="243">
        <f t="shared" si="18"/>
        <v>3.4</v>
      </c>
      <c r="M113" s="249">
        <f>'Impact of the crisis'!N114</f>
        <v>3.9</v>
      </c>
      <c r="N113" s="249">
        <f>'Impact of the crisis'!AB114</f>
        <v>3.1</v>
      </c>
      <c r="O113" s="243">
        <f>'Conditions of people affected'!R114</f>
        <v>4</v>
      </c>
      <c r="P113" s="249">
        <f>'Conditions of people affected'!K114</f>
        <v>5</v>
      </c>
      <c r="Q113" s="249">
        <f>'Conditions of people affected'!Q114</f>
        <v>3</v>
      </c>
      <c r="R113" s="244">
        <f t="shared" si="19"/>
        <v>2.8</v>
      </c>
      <c r="S113" s="244">
        <f>'Complexity of the crisis'!X114</f>
        <v>2.5</v>
      </c>
      <c r="T113" s="244">
        <f>'Complexity of the crisis'!AN114</f>
        <v>3</v>
      </c>
      <c r="U113" s="125" t="str">
        <f>VLOOKUP(C113,Lists!$C$3:$E$160,3,FALSE)</f>
        <v>Africa,Africa,Africa,Africa,Africa,Africa,Africa,Africa</v>
      </c>
      <c r="V113" s="126">
        <f t="array" ref="V113">LOOKUP(2,1/(Log!B:B=C113),Log!L:L)</f>
        <v>44648</v>
      </c>
    </row>
    <row r="114" spans="1:22" x14ac:dyDescent="0.35">
      <c r="A114" s="54" t="str">
        <f>'Crisis Indicator Data'!A112</f>
        <v>Nagorno-Karabakh Conflict</v>
      </c>
      <c r="B114" s="45" t="str">
        <f>Lists!G112</f>
        <v>Regional Nagorno-Karabakh Conflict</v>
      </c>
      <c r="C114" s="54" t="str">
        <f>'Crisis Indicator Data'!C112</f>
        <v>REG013</v>
      </c>
      <c r="D114" s="54" t="str">
        <f>'Crisis Indicator Data'!D112</f>
        <v>Armenia,Azerbaijan</v>
      </c>
      <c r="E114" s="54" t="str">
        <f>'Crisis Indicator Data'!E112</f>
        <v>ARM,AZE</v>
      </c>
      <c r="F114" s="54" t="str">
        <f>'Crisis Indicator Data'!B112</f>
        <v>Regional crisis</v>
      </c>
      <c r="G114" s="241" t="str">
        <f t="shared" si="15"/>
        <v>x</v>
      </c>
      <c r="H114" s="55" t="str">
        <f t="shared" si="16"/>
        <v>x</v>
      </c>
      <c r="I114" s="118" t="str">
        <f t="shared" si="17"/>
        <v>x</v>
      </c>
      <c r="J114" s="242" t="str">
        <f>INDEX(Trends!$D$3:$D$404,MATCH(C114,Trends!$C$3:$C$404,0))</f>
        <v>-</v>
      </c>
      <c r="K114" s="110" t="str">
        <f>IF(Reliability!B112="x","x",(IF(ROUNDUP(Reliability!B112,0)=1,"Very High",IF(ROUNDUP(Reliability!B112,0)=2,"High",IF(ROUNDUP(Reliability!B112,0)=3,"Medium",IF(ROUNDUP(Reliability!B112,0)=4,"Low","Very Low"))))))</f>
        <v>Very Low</v>
      </c>
      <c r="L114" s="243">
        <f t="shared" si="18"/>
        <v>2.7</v>
      </c>
      <c r="M114" s="249">
        <f>'Impact of the crisis'!N115</f>
        <v>2.6</v>
      </c>
      <c r="N114" s="249">
        <f>'Impact of the crisis'!AB115</f>
        <v>2.7</v>
      </c>
      <c r="O114" s="243" t="str">
        <f>'Conditions of people affected'!R115</f>
        <v>x</v>
      </c>
      <c r="P114" s="249" t="str">
        <f>'Conditions of people affected'!K115</f>
        <v>x</v>
      </c>
      <c r="Q114" s="249" t="str">
        <f>'Conditions of people affected'!Q115</f>
        <v>x</v>
      </c>
      <c r="R114" s="244">
        <f t="shared" si="19"/>
        <v>2.5</v>
      </c>
      <c r="S114" s="244">
        <f>'Complexity of the crisis'!X115</f>
        <v>2.5</v>
      </c>
      <c r="T114" s="244">
        <f>'Complexity of the crisis'!AN115</f>
        <v>2.5</v>
      </c>
      <c r="U114" s="125" t="str">
        <f>VLOOKUP(C114,Lists!$C$3:$E$160,3,FALSE)</f>
        <v>Middle east,Middle east</v>
      </c>
      <c r="V114" s="126">
        <f t="array" ref="V114">LOOKUP(2,1/(Log!B:B=C114),Log!L:L)</f>
        <v>44500</v>
      </c>
    </row>
    <row r="115" spans="1:22" x14ac:dyDescent="0.35">
      <c r="A115" s="54" t="str">
        <f>'Crisis Indicator Data'!A113</f>
        <v>Eastern Africa Regional Drought Crisis</v>
      </c>
      <c r="B115" s="45" t="str">
        <f>Lists!G113</f>
        <v>Eastern Africa Regional Drought Crisis</v>
      </c>
      <c r="C115" s="54" t="str">
        <f>'Crisis Indicator Data'!C113</f>
        <v>REG014</v>
      </c>
      <c r="D115" s="54" t="str">
        <f>'Crisis Indicator Data'!D113</f>
        <v>Ethiopia,Somalia,Kenya</v>
      </c>
      <c r="E115" s="54" t="str">
        <f>'Crisis Indicator Data'!E113</f>
        <v>ETH,SOM,KEN</v>
      </c>
      <c r="F115" s="54" t="str">
        <f>'Crisis Indicator Data'!B113</f>
        <v>Regional crisis</v>
      </c>
      <c r="G115" s="241">
        <f t="shared" si="15"/>
        <v>3.9</v>
      </c>
      <c r="H115" s="55">
        <f t="shared" si="16"/>
        <v>4</v>
      </c>
      <c r="I115" s="118" t="str">
        <f t="shared" si="17"/>
        <v>High</v>
      </c>
      <c r="J115" s="242" t="str">
        <f>INDEX(Trends!$D$3:$D$404,MATCH(C115,Trends!$C$3:$C$404,0))</f>
        <v>-</v>
      </c>
      <c r="K115" s="110" t="str">
        <f>IF(Reliability!B113="x","x",(IF(ROUNDUP(Reliability!B113,0)=1,"Very High",IF(ROUNDUP(Reliability!B113,0)=2,"High",IF(ROUNDUP(Reliability!B113,0)=3,"Medium",IF(ROUNDUP(Reliability!B113,0)=4,"Low","Very Low"))))))</f>
        <v>High</v>
      </c>
      <c r="L115" s="243">
        <f t="shared" si="18"/>
        <v>3.6</v>
      </c>
      <c r="M115" s="249">
        <f>'Impact of the crisis'!N116</f>
        <v>4.8</v>
      </c>
      <c r="N115" s="249">
        <f>'Impact of the crisis'!AB116</f>
        <v>2.6</v>
      </c>
      <c r="O115" s="243">
        <f>'Conditions of people affected'!R116</f>
        <v>3.9</v>
      </c>
      <c r="P115" s="249">
        <f>'Conditions of people affected'!K116</f>
        <v>4.8</v>
      </c>
      <c r="Q115" s="249">
        <f>'Conditions of people affected'!Q116</f>
        <v>3</v>
      </c>
      <c r="R115" s="244">
        <f t="shared" si="19"/>
        <v>4.2</v>
      </c>
      <c r="S115" s="244">
        <f>'Complexity of the crisis'!X116</f>
        <v>3.8</v>
      </c>
      <c r="T115" s="244">
        <f>'Complexity of the crisis'!AN116</f>
        <v>4.5</v>
      </c>
      <c r="U115" s="125" t="str">
        <f>VLOOKUP(C115,Lists!$C$3:$E$160,3,FALSE)</f>
        <v>Africa,Africa,Africa</v>
      </c>
      <c r="V115" s="126">
        <f t="array" ref="V115">LOOKUP(2,1/(Log!B:B=C115),Log!L:L)</f>
        <v>44648</v>
      </c>
    </row>
    <row r="116" spans="1:22" x14ac:dyDescent="0.35">
      <c r="A116" s="54" t="str">
        <f>'Crisis Indicator Data'!A114</f>
        <v>Displacement from Ukraine conflict in Romania</v>
      </c>
      <c r="B116" s="45" t="str">
        <f>Lists!G114</f>
        <v>Displacement from Ukraine conflict</v>
      </c>
      <c r="C116" s="54" t="str">
        <f>'Crisis Indicator Data'!C114</f>
        <v>ROU002</v>
      </c>
      <c r="D116" s="54" t="str">
        <f>'Crisis Indicator Data'!D114</f>
        <v>Romania</v>
      </c>
      <c r="E116" s="54" t="str">
        <f>'Crisis Indicator Data'!E114</f>
        <v>ROU</v>
      </c>
      <c r="F116" s="54" t="str">
        <f>'Crisis Indicator Data'!B114</f>
        <v>International displacement</v>
      </c>
      <c r="G116" s="241">
        <f t="shared" si="15"/>
        <v>1</v>
      </c>
      <c r="H116" s="55">
        <f t="shared" si="16"/>
        <v>1</v>
      </c>
      <c r="I116" s="118" t="str">
        <f t="shared" si="17"/>
        <v>Very Low</v>
      </c>
      <c r="J116" s="242" t="str">
        <f>INDEX(Trends!$D$3:$D$404,MATCH(C116,Trends!$C$3:$C$404,0))</f>
        <v>-</v>
      </c>
      <c r="K116" s="110" t="str">
        <f>IF(Reliability!B114="x","x",(IF(ROUNDUP(Reliability!B114,0)=1,"Very High",IF(ROUNDUP(Reliability!B114,0)=2,"High",IF(ROUNDUP(Reliability!B114,0)=3,"Medium",IF(ROUNDUP(Reliability!B114,0)=4,"Low","Very Low"))))))</f>
        <v>High</v>
      </c>
      <c r="L116" s="243">
        <f t="shared" si="18"/>
        <v>1.5</v>
      </c>
      <c r="M116" s="249">
        <f>'Impact of the crisis'!N117</f>
        <v>1.5</v>
      </c>
      <c r="N116" s="249">
        <f>'Impact of the crisis'!AB117</f>
        <v>1.5</v>
      </c>
      <c r="O116" s="243">
        <f>'Conditions of people affected'!R117</f>
        <v>0.5</v>
      </c>
      <c r="P116" s="249">
        <f>'Conditions of people affected'!K117</f>
        <v>0</v>
      </c>
      <c r="Q116" s="249">
        <f>'Conditions of people affected'!Q117</f>
        <v>1</v>
      </c>
      <c r="R116" s="244">
        <f t="shared" si="19"/>
        <v>1.2</v>
      </c>
      <c r="S116" s="244">
        <f>'Complexity of the crisis'!X117</f>
        <v>1.3</v>
      </c>
      <c r="T116" s="244">
        <f>'Complexity of the crisis'!AN117</f>
        <v>1</v>
      </c>
      <c r="U116" s="125" t="str">
        <f>VLOOKUP(C116,Lists!$C$3:$E$160,3,FALSE)</f>
        <v>Europe</v>
      </c>
      <c r="V116" s="126">
        <f t="array" ref="V116">LOOKUP(2,1/(Log!B:B=C116),Log!L:L)</f>
        <v>44630</v>
      </c>
    </row>
    <row r="117" spans="1:22" x14ac:dyDescent="0.35">
      <c r="A117" s="54" t="str">
        <f>'Crisis Indicator Data'!A115</f>
        <v>Burundi and DRC refugees in Rwanda</v>
      </c>
      <c r="B117" s="45" t="str">
        <f>Lists!G115</f>
        <v>Refugees</v>
      </c>
      <c r="C117" s="54" t="str">
        <f>'Crisis Indicator Data'!C115</f>
        <v>RWA002</v>
      </c>
      <c r="D117" s="54" t="str">
        <f>'Crisis Indicator Data'!D115</f>
        <v>Rwanda</v>
      </c>
      <c r="E117" s="54" t="str">
        <f>'Crisis Indicator Data'!E115</f>
        <v>RWA</v>
      </c>
      <c r="F117" s="54" t="str">
        <f>'Crisis Indicator Data'!B115</f>
        <v>International displacement</v>
      </c>
      <c r="G117" s="241">
        <f t="shared" si="15"/>
        <v>2.4</v>
      </c>
      <c r="H117" s="55">
        <f t="shared" si="16"/>
        <v>3</v>
      </c>
      <c r="I117" s="118" t="str">
        <f t="shared" si="17"/>
        <v>Medium</v>
      </c>
      <c r="J117" s="242" t="str">
        <f>INDEX(Trends!$D$3:$D$404,MATCH(C117,Trends!$C$3:$C$404,0))</f>
        <v>Increasing</v>
      </c>
      <c r="K117" s="110" t="str">
        <f>IF(Reliability!B115="x","x",(IF(ROUNDUP(Reliability!B115,0)=1,"Very High",IF(ROUNDUP(Reliability!B115,0)=2,"High",IF(ROUNDUP(Reliability!B115,0)=3,"Medium",IF(ROUNDUP(Reliability!B115,0)=4,"Low","Very Low"))))))</f>
        <v>Medium</v>
      </c>
      <c r="L117" s="243">
        <f t="shared" si="18"/>
        <v>2.5</v>
      </c>
      <c r="M117" s="249">
        <f>'Impact of the crisis'!N118</f>
        <v>2.2000000000000002</v>
      </c>
      <c r="N117" s="249">
        <f>'Impact of the crisis'!AB118</f>
        <v>2.7</v>
      </c>
      <c r="O117" s="243">
        <f>'Conditions of people affected'!R118</f>
        <v>2.4</v>
      </c>
      <c r="P117" s="249">
        <f>'Conditions of people affected'!K118</f>
        <v>1.8</v>
      </c>
      <c r="Q117" s="249">
        <f>'Conditions of people affected'!Q118</f>
        <v>3</v>
      </c>
      <c r="R117" s="244">
        <f t="shared" si="19"/>
        <v>2.2999999999999998</v>
      </c>
      <c r="S117" s="244">
        <f>'Complexity of the crisis'!X118</f>
        <v>3</v>
      </c>
      <c r="T117" s="244">
        <f>'Complexity of the crisis'!AN118</f>
        <v>1.5</v>
      </c>
      <c r="U117" s="125" t="str">
        <f>VLOOKUP(C117,Lists!$C$3:$E$160,3,FALSE)</f>
        <v>Africa</v>
      </c>
      <c r="V117" s="126">
        <f t="array" ref="V117">LOOKUP(2,1/(Log!B:B=C117),Log!L:L)</f>
        <v>44650</v>
      </c>
    </row>
    <row r="118" spans="1:22" x14ac:dyDescent="0.35">
      <c r="A118" s="54" t="str">
        <f>'Crisis Indicator Data'!A116</f>
        <v>Complex crisis in Sudan</v>
      </c>
      <c r="B118" s="45" t="str">
        <f>Lists!G116</f>
        <v>Complex crisis</v>
      </c>
      <c r="C118" s="54" t="str">
        <f>'Crisis Indicator Data'!C116</f>
        <v>SDN001</v>
      </c>
      <c r="D118" s="54" t="str">
        <f>'Crisis Indicator Data'!D116</f>
        <v>Sudan</v>
      </c>
      <c r="E118" s="54" t="str">
        <f>'Crisis Indicator Data'!E116</f>
        <v>SDN</v>
      </c>
      <c r="F118" s="54" t="str">
        <f>'Crisis Indicator Data'!B116</f>
        <v>Multiple crises country</v>
      </c>
      <c r="G118" s="241">
        <f t="shared" si="15"/>
        <v>4.4000000000000004</v>
      </c>
      <c r="H118" s="55">
        <f t="shared" si="16"/>
        <v>5</v>
      </c>
      <c r="I118" s="118" t="str">
        <f t="shared" si="17"/>
        <v>Very High</v>
      </c>
      <c r="J118" s="242" t="str">
        <f>INDEX(Trends!$D$3:$D$404,MATCH(C118,Trends!$C$3:$C$404,0))</f>
        <v>Increasing</v>
      </c>
      <c r="K118" s="110" t="str">
        <f>IF(Reliability!B116="x","x",(IF(ROUNDUP(Reliability!B116,0)=1,"Very High",IF(ROUNDUP(Reliability!B116,0)=2,"High",IF(ROUNDUP(Reliability!B116,0)=3,"Medium",IF(ROUNDUP(Reliability!B116,0)=4,"Low","Very Low"))))))</f>
        <v>Very High</v>
      </c>
      <c r="L118" s="243">
        <f t="shared" si="18"/>
        <v>4.4000000000000004</v>
      </c>
      <c r="M118" s="249">
        <f>'Impact of the crisis'!N119</f>
        <v>4.8</v>
      </c>
      <c r="N118" s="249">
        <f>'Impact of the crisis'!AB119</f>
        <v>4.0999999999999996</v>
      </c>
      <c r="O118" s="243">
        <f>'Conditions of people affected'!R119</f>
        <v>4.5</v>
      </c>
      <c r="P118" s="249">
        <f>'Conditions of people affected'!K119</f>
        <v>5</v>
      </c>
      <c r="Q118" s="249">
        <f>'Conditions of people affected'!Q119</f>
        <v>4</v>
      </c>
      <c r="R118" s="244">
        <f t="shared" si="19"/>
        <v>4.0999999999999996</v>
      </c>
      <c r="S118" s="244">
        <f>'Complexity of the crisis'!X119</f>
        <v>4.0999999999999996</v>
      </c>
      <c r="T118" s="244">
        <f>'Complexity of the crisis'!AN119</f>
        <v>4</v>
      </c>
      <c r="U118" s="125" t="str">
        <f>VLOOKUP(C118,Lists!$C$3:$E$160,3,FALSE)</f>
        <v>Africa</v>
      </c>
      <c r="V118" s="126">
        <f t="array" ref="V118">LOOKUP(2,1/(Log!B:B=C118),Log!L:L)</f>
        <v>44705</v>
      </c>
    </row>
    <row r="119" spans="1:22" ht="13.5" customHeight="1" x14ac:dyDescent="0.35">
      <c r="A119" s="54" t="str">
        <f>'Crisis Indicator Data'!A117</f>
        <v>Refugees in Sudan</v>
      </c>
      <c r="B119" s="45" t="str">
        <f>Lists!G117</f>
        <v>Refugees</v>
      </c>
      <c r="C119" s="54" t="str">
        <f>'Crisis Indicator Data'!C117</f>
        <v>SDN005</v>
      </c>
      <c r="D119" s="54" t="str">
        <f>'Crisis Indicator Data'!D117</f>
        <v>Sudan</v>
      </c>
      <c r="E119" s="54" t="str">
        <f>'Crisis Indicator Data'!E117</f>
        <v>SDN</v>
      </c>
      <c r="F119" s="54" t="str">
        <f>'Crisis Indicator Data'!B117</f>
        <v>International displacement</v>
      </c>
      <c r="G119" s="241">
        <f t="shared" si="15"/>
        <v>3.2</v>
      </c>
      <c r="H119" s="55">
        <f t="shared" si="16"/>
        <v>4</v>
      </c>
      <c r="I119" s="118" t="str">
        <f t="shared" si="17"/>
        <v>High</v>
      </c>
      <c r="J119" s="242" t="str">
        <f>INDEX(Trends!$D$3:$D$404,MATCH(C119,Trends!$C$3:$C$404,0))</f>
        <v>Increasing</v>
      </c>
      <c r="K119" s="110" t="str">
        <f>IF(Reliability!B117="x","x",(IF(ROUNDUP(Reliability!B117,0)=1,"Very High",IF(ROUNDUP(Reliability!B117,0)=2,"High",IF(ROUNDUP(Reliability!B117,0)=3,"Medium",IF(ROUNDUP(Reliability!B117,0)=4,"Low","Very Low"))))))</f>
        <v>High</v>
      </c>
      <c r="L119" s="243">
        <f t="shared" si="18"/>
        <v>3.3</v>
      </c>
      <c r="M119" s="249">
        <f>'Impact of the crisis'!N120</f>
        <v>2.1</v>
      </c>
      <c r="N119" s="249">
        <f>'Impact of the crisis'!AB120</f>
        <v>3.7</v>
      </c>
      <c r="O119" s="243">
        <f>'Conditions of people affected'!R120</f>
        <v>3.2</v>
      </c>
      <c r="P119" s="249">
        <f>'Conditions of people affected'!K120</f>
        <v>3.4</v>
      </c>
      <c r="Q119" s="249">
        <f>'Conditions of people affected'!Q120</f>
        <v>3</v>
      </c>
      <c r="R119" s="244">
        <f t="shared" si="19"/>
        <v>3.2</v>
      </c>
      <c r="S119" s="244">
        <f>'Complexity of the crisis'!X120</f>
        <v>4.0999999999999996</v>
      </c>
      <c r="T119" s="244">
        <f>'Complexity of the crisis'!AN120</f>
        <v>2</v>
      </c>
      <c r="U119" s="125" t="str">
        <f>VLOOKUP(C119,Lists!$C$3:$E$160,3,FALSE)</f>
        <v>Africa</v>
      </c>
      <c r="V119" s="126">
        <f t="array" ref="V119">LOOKUP(2,1/(Log!B:B=C119),Log!L:L)</f>
        <v>44705</v>
      </c>
    </row>
    <row r="120" spans="1:22" x14ac:dyDescent="0.35">
      <c r="A120" s="54" t="str">
        <f>'Crisis Indicator Data'!A118</f>
        <v>Refugees from Ethiopia</v>
      </c>
      <c r="B120" s="45" t="str">
        <f>Lists!G118</f>
        <v>Refugee influx from Tigray</v>
      </c>
      <c r="C120" s="54" t="str">
        <f>'Crisis Indicator Data'!C118</f>
        <v>SDN007</v>
      </c>
      <c r="D120" s="54" t="str">
        <f>'Crisis Indicator Data'!D118</f>
        <v>Sudan</v>
      </c>
      <c r="E120" s="54" t="str">
        <f>'Crisis Indicator Data'!E118</f>
        <v>SDN</v>
      </c>
      <c r="F120" s="54" t="str">
        <f>'Crisis Indicator Data'!B118</f>
        <v>International displacement</v>
      </c>
      <c r="G120" s="241">
        <f t="shared" si="15"/>
        <v>2.5</v>
      </c>
      <c r="H120" s="55">
        <f t="shared" si="16"/>
        <v>3</v>
      </c>
      <c r="I120" s="118" t="str">
        <f t="shared" si="17"/>
        <v>Medium</v>
      </c>
      <c r="J120" s="242" t="str">
        <f>INDEX(Trends!$D$3:$D$404,MATCH(C120,Trends!$C$3:$C$404,0))</f>
        <v>Stable</v>
      </c>
      <c r="K120" s="110" t="str">
        <f>IF(Reliability!B118="x","x",(IF(ROUNDUP(Reliability!B118,0)=1,"Very High",IF(ROUNDUP(Reliability!B118,0)=2,"High",IF(ROUNDUP(Reliability!B118,0)=3,"Medium",IF(ROUNDUP(Reliability!B118,0)=4,"Low","Very Low"))))))</f>
        <v>Very High</v>
      </c>
      <c r="L120" s="243">
        <f t="shared" si="18"/>
        <v>3</v>
      </c>
      <c r="M120" s="249">
        <f>'Impact of the crisis'!N121</f>
        <v>2.2999999999999998</v>
      </c>
      <c r="N120" s="249">
        <f>'Impact of the crisis'!AB121</f>
        <v>3.3</v>
      </c>
      <c r="O120" s="243">
        <f>'Conditions of people affected'!R121</f>
        <v>1.7</v>
      </c>
      <c r="P120" s="249">
        <f>'Conditions of people affected'!K121</f>
        <v>1.4</v>
      </c>
      <c r="Q120" s="249">
        <f>'Conditions of people affected'!Q121</f>
        <v>2</v>
      </c>
      <c r="R120" s="244">
        <f t="shared" si="19"/>
        <v>3.2</v>
      </c>
      <c r="S120" s="244">
        <f>'Complexity of the crisis'!X121</f>
        <v>4.0999999999999996</v>
      </c>
      <c r="T120" s="244">
        <f>'Complexity of the crisis'!AN121</f>
        <v>2</v>
      </c>
      <c r="U120" s="125" t="str">
        <f>VLOOKUP(C120,Lists!$C$3:$E$160,3,FALSE)</f>
        <v>Africa</v>
      </c>
      <c r="V120" s="126">
        <f t="array" ref="V120">LOOKUP(2,1/(Log!B:B=C120),Log!L:L)</f>
        <v>44705</v>
      </c>
    </row>
    <row r="121" spans="1:22" x14ac:dyDescent="0.35">
      <c r="A121" s="54" t="str">
        <f>'Crisis Indicator Data'!A119</f>
        <v>Violence West-Darfur</v>
      </c>
      <c r="B121" s="45" t="str">
        <f>Lists!G119</f>
        <v>West-Darfur Violence</v>
      </c>
      <c r="C121" s="54" t="str">
        <f>'Crisis Indicator Data'!C119</f>
        <v>SDN008</v>
      </c>
      <c r="D121" s="54" t="str">
        <f>'Crisis Indicator Data'!D119</f>
        <v>Sudan</v>
      </c>
      <c r="E121" s="54" t="str">
        <f>'Crisis Indicator Data'!E119</f>
        <v>SDN</v>
      </c>
      <c r="F121" s="54" t="str">
        <f>'Crisis Indicator Data'!B119</f>
        <v>Other type of violence</v>
      </c>
      <c r="G121" s="241">
        <f t="shared" si="15"/>
        <v>3.5</v>
      </c>
      <c r="H121" s="55">
        <f t="shared" si="16"/>
        <v>4</v>
      </c>
      <c r="I121" s="118" t="str">
        <f t="shared" si="17"/>
        <v>High</v>
      </c>
      <c r="J121" s="242" t="str">
        <f>INDEX(Trends!$D$3:$D$404,MATCH(C121,Trends!$C$3:$C$404,0))</f>
        <v>Increasing</v>
      </c>
      <c r="K121" s="110" t="str">
        <f>IF(Reliability!B119="x","x",(IF(ROUNDUP(Reliability!B119,0)=1,"Very High",IF(ROUNDUP(Reliability!B119,0)=2,"High",IF(ROUNDUP(Reliability!B119,0)=3,"Medium",IF(ROUNDUP(Reliability!B119,0)=4,"Low","Very Low"))))))</f>
        <v>Very High</v>
      </c>
      <c r="L121" s="243">
        <f t="shared" si="18"/>
        <v>3.5</v>
      </c>
      <c r="M121" s="249">
        <f>'Impact of the crisis'!N122</f>
        <v>1.1000000000000001</v>
      </c>
      <c r="N121" s="249">
        <f>'Impact of the crisis'!AB122</f>
        <v>4.2</v>
      </c>
      <c r="O121" s="243">
        <f>'Conditions of people affected'!R122</f>
        <v>3.65</v>
      </c>
      <c r="P121" s="249">
        <f>'Conditions of people affected'!K122</f>
        <v>3.3</v>
      </c>
      <c r="Q121" s="249">
        <f>'Conditions of people affected'!Q122</f>
        <v>4</v>
      </c>
      <c r="R121" s="244">
        <f t="shared" si="19"/>
        <v>3.4</v>
      </c>
      <c r="S121" s="244">
        <f>'Complexity of the crisis'!X122</f>
        <v>4.0999999999999996</v>
      </c>
      <c r="T121" s="244">
        <f>'Complexity of the crisis'!AN122</f>
        <v>2.5</v>
      </c>
      <c r="U121" s="125" t="str">
        <f>VLOOKUP(C121,Lists!$C$3:$E$160,3,FALSE)</f>
        <v>Africa</v>
      </c>
      <c r="V121" s="126">
        <f t="array" ref="V121">LOOKUP(2,1/(Log!B:B=C121),Log!L:L)</f>
        <v>44706</v>
      </c>
    </row>
    <row r="122" spans="1:22" x14ac:dyDescent="0.35">
      <c r="A122" s="54" t="str">
        <f>'Crisis Indicator Data'!A120</f>
        <v>Drought in Senegal</v>
      </c>
      <c r="B122" s="45" t="str">
        <f>Lists!G120</f>
        <v>Drought</v>
      </c>
      <c r="C122" s="54" t="str">
        <f>'Crisis Indicator Data'!C120</f>
        <v>SEN002</v>
      </c>
      <c r="D122" s="54" t="str">
        <f>'Crisis Indicator Data'!D120</f>
        <v>Senegal</v>
      </c>
      <c r="E122" s="54" t="str">
        <f>'Crisis Indicator Data'!E120</f>
        <v>SEN</v>
      </c>
      <c r="F122" s="54" t="str">
        <f>'Crisis Indicator Data'!B120</f>
        <v>Drought</v>
      </c>
      <c r="G122" s="241">
        <f t="shared" si="15"/>
        <v>2.4</v>
      </c>
      <c r="H122" s="55">
        <f t="shared" si="16"/>
        <v>3</v>
      </c>
      <c r="I122" s="118" t="str">
        <f t="shared" si="17"/>
        <v>Medium</v>
      </c>
      <c r="J122" s="242" t="str">
        <f>INDEX(Trends!$D$3:$D$404,MATCH(C122,Trends!$C$3:$C$404,0))</f>
        <v>Stable</v>
      </c>
      <c r="K122" s="110" t="str">
        <f>IF(Reliability!B120="x","x",(IF(ROUNDUP(Reliability!B120,0)=1,"Very High",IF(ROUNDUP(Reliability!B120,0)=2,"High",IF(ROUNDUP(Reliability!B120,0)=3,"Medium",IF(ROUNDUP(Reliability!B120,0)=4,"Low","Very Low"))))))</f>
        <v>Medium</v>
      </c>
      <c r="L122" s="243">
        <f t="shared" si="18"/>
        <v>2.7</v>
      </c>
      <c r="M122" s="249">
        <f>'Impact of the crisis'!N123</f>
        <v>4.5</v>
      </c>
      <c r="N122" s="249">
        <f>'Impact of the crisis'!AB123</f>
        <v>1.2</v>
      </c>
      <c r="O122" s="243">
        <f>'Conditions of people affected'!R123</f>
        <v>2.4</v>
      </c>
      <c r="P122" s="249">
        <f>'Conditions of people affected'!K123</f>
        <v>2.8</v>
      </c>
      <c r="Q122" s="249">
        <f>'Conditions of people affected'!Q123</f>
        <v>2</v>
      </c>
      <c r="R122" s="244">
        <f t="shared" si="19"/>
        <v>2.2999999999999998</v>
      </c>
      <c r="S122" s="244">
        <f>'Complexity of the crisis'!X123</f>
        <v>2</v>
      </c>
      <c r="T122" s="244">
        <f>'Complexity of the crisis'!AN123</f>
        <v>2.5</v>
      </c>
      <c r="U122" s="125" t="str">
        <f>VLOOKUP(C122,Lists!$C$3:$E$160,3,FALSE)</f>
        <v>Africa</v>
      </c>
      <c r="V122" s="126">
        <f t="array" ref="V122">LOOKUP(2,1/(Log!B:B=C122),Log!L:L)</f>
        <v>44496</v>
      </c>
    </row>
    <row r="123" spans="1:22" x14ac:dyDescent="0.35">
      <c r="A123" s="54" t="str">
        <f>'Crisis Indicator Data'!A121</f>
        <v>Complex crisis in El Salvador</v>
      </c>
      <c r="B123" s="45" t="str">
        <f>Lists!G121</f>
        <v>Complex crisis</v>
      </c>
      <c r="C123" s="54" t="str">
        <f>'Crisis Indicator Data'!C121</f>
        <v>SLV001</v>
      </c>
      <c r="D123" s="54" t="str">
        <f>'Crisis Indicator Data'!D121</f>
        <v>El Salvador</v>
      </c>
      <c r="E123" s="54" t="str">
        <f>'Crisis Indicator Data'!E121</f>
        <v>SLV</v>
      </c>
      <c r="F123" s="54" t="str">
        <f>'Crisis Indicator Data'!B121</f>
        <v>Complex crisis</v>
      </c>
      <c r="G123" s="241">
        <f t="shared" si="15"/>
        <v>3.1</v>
      </c>
      <c r="H123" s="55">
        <f t="shared" si="16"/>
        <v>4</v>
      </c>
      <c r="I123" s="118" t="str">
        <f t="shared" si="17"/>
        <v>High</v>
      </c>
      <c r="J123" s="242" t="str">
        <f>INDEX(Trends!$D$3:$D$404,MATCH(C123,Trends!$C$3:$C$404,0))</f>
        <v>Stable</v>
      </c>
      <c r="K123" s="110" t="str">
        <f>IF(Reliability!B121="x","x",(IF(ROUNDUP(Reliability!B121,0)=1,"Very High",IF(ROUNDUP(Reliability!B121,0)=2,"High",IF(ROUNDUP(Reliability!B121,0)=3,"Medium",IF(ROUNDUP(Reliability!B121,0)=4,"Low","Very Low"))))))</f>
        <v>High</v>
      </c>
      <c r="L123" s="243">
        <f t="shared" si="18"/>
        <v>3.4</v>
      </c>
      <c r="M123" s="249">
        <f>'Impact of the crisis'!N124</f>
        <v>3.8</v>
      </c>
      <c r="N123" s="249">
        <f>'Impact of the crisis'!AB124</f>
        <v>3.1</v>
      </c>
      <c r="O123" s="243">
        <f>'Conditions of people affected'!R124</f>
        <v>3.35</v>
      </c>
      <c r="P123" s="249">
        <f>'Conditions of people affected'!K124</f>
        <v>3.7</v>
      </c>
      <c r="Q123" s="249">
        <f>'Conditions of people affected'!Q124</f>
        <v>3</v>
      </c>
      <c r="R123" s="244">
        <f t="shared" si="19"/>
        <v>2.5</v>
      </c>
      <c r="S123" s="244">
        <f>'Complexity of the crisis'!X124</f>
        <v>2.5</v>
      </c>
      <c r="T123" s="244">
        <f>'Complexity of the crisis'!AN124</f>
        <v>2.5</v>
      </c>
      <c r="U123" s="125" t="str">
        <f>VLOOKUP(C123,Lists!$C$3:$E$160,3,FALSE)</f>
        <v>Americas</v>
      </c>
      <c r="V123" s="126">
        <f t="array" ref="V123">LOOKUP(2,1/(Log!B:B=C123),Log!L:L)</f>
        <v>44516</v>
      </c>
    </row>
    <row r="124" spans="1:22" x14ac:dyDescent="0.35">
      <c r="A124" s="54" t="str">
        <f>'Crisis Indicator Data'!A122</f>
        <v>Complex crisis in Somalia</v>
      </c>
      <c r="B124" s="45" t="str">
        <f>Lists!G122</f>
        <v>Complex crisis</v>
      </c>
      <c r="C124" s="54" t="str">
        <f>'Crisis Indicator Data'!C122</f>
        <v>SOM001</v>
      </c>
      <c r="D124" s="54" t="str">
        <f>'Crisis Indicator Data'!D122</f>
        <v>Somalia</v>
      </c>
      <c r="E124" s="54" t="str">
        <f>'Crisis Indicator Data'!E122</f>
        <v>SOM</v>
      </c>
      <c r="F124" s="54" t="str">
        <f>'Crisis Indicator Data'!B122</f>
        <v>Complex crisis</v>
      </c>
      <c r="G124" s="241">
        <f t="shared" si="15"/>
        <v>4.4000000000000004</v>
      </c>
      <c r="H124" s="55">
        <f t="shared" si="16"/>
        <v>5</v>
      </c>
      <c r="I124" s="118" t="str">
        <f t="shared" si="17"/>
        <v>Very High</v>
      </c>
      <c r="J124" s="242" t="str">
        <f>INDEX(Trends!$D$3:$D$404,MATCH(C124,Trends!$C$3:$C$404,0))</f>
        <v>Increasing</v>
      </c>
      <c r="K124" s="110" t="str">
        <f>IF(Reliability!B122="x","x",(IF(ROUNDUP(Reliability!B122,0)=1,"Very High",IF(ROUNDUP(Reliability!B122,0)=2,"High",IF(ROUNDUP(Reliability!B122,0)=3,"Medium",IF(ROUNDUP(Reliability!B122,0)=4,"Low","Very Low"))))))</f>
        <v>High</v>
      </c>
      <c r="L124" s="243">
        <f t="shared" si="18"/>
        <v>4.8</v>
      </c>
      <c r="M124" s="249">
        <f>'Impact of the crisis'!N125</f>
        <v>4.7</v>
      </c>
      <c r="N124" s="249">
        <f>'Impact of the crisis'!AB125</f>
        <v>4.9000000000000004</v>
      </c>
      <c r="O124" s="243">
        <f>'Conditions of people affected'!R125</f>
        <v>4.4000000000000004</v>
      </c>
      <c r="P124" s="249">
        <f>'Conditions of people affected'!K125</f>
        <v>4.8</v>
      </c>
      <c r="Q124" s="249">
        <f>'Conditions of people affected'!Q125</f>
        <v>4</v>
      </c>
      <c r="R124" s="244">
        <f t="shared" si="19"/>
        <v>4.2</v>
      </c>
      <c r="S124" s="244">
        <f>'Complexity of the crisis'!X125</f>
        <v>3.8</v>
      </c>
      <c r="T124" s="244">
        <f>'Complexity of the crisis'!AN125</f>
        <v>4.5</v>
      </c>
      <c r="U124" s="125" t="str">
        <f>VLOOKUP(C124,Lists!$C$3:$E$160,3,FALSE)</f>
        <v>Africa</v>
      </c>
      <c r="V124" s="126">
        <f t="array" ref="V124">LOOKUP(2,1/(Log!B:B=C124),Log!L:L)</f>
        <v>44704</v>
      </c>
    </row>
    <row r="125" spans="1:22" x14ac:dyDescent="0.35">
      <c r="A125" s="54" t="str">
        <f>'Crisis Indicator Data'!A123</f>
        <v>Mixed Migration Flows in Somalia</v>
      </c>
      <c r="B125" s="45" t="str">
        <f>Lists!G123</f>
        <v>Mixed Migration</v>
      </c>
      <c r="C125" s="54" t="str">
        <f>'Crisis Indicator Data'!C123</f>
        <v>SOM002</v>
      </c>
      <c r="D125" s="54" t="str">
        <f>'Crisis Indicator Data'!D123</f>
        <v>Somalia</v>
      </c>
      <c r="E125" s="54" t="str">
        <f>'Crisis Indicator Data'!E123</f>
        <v>SOM</v>
      </c>
      <c r="F125" s="54" t="str">
        <f>'Crisis Indicator Data'!B123</f>
        <v>International displacement</v>
      </c>
      <c r="G125" s="241">
        <f t="shared" si="15"/>
        <v>1.7</v>
      </c>
      <c r="H125" s="55">
        <f t="shared" si="16"/>
        <v>2</v>
      </c>
      <c r="I125" s="118" t="str">
        <f t="shared" si="17"/>
        <v>Low</v>
      </c>
      <c r="J125" s="242" t="str">
        <f>INDEX(Trends!$D$3:$D$404,MATCH(C125,Trends!$C$3:$C$404,0))</f>
        <v>Stable</v>
      </c>
      <c r="K125" s="110" t="str">
        <f>IF(Reliability!B123="x","x",(IF(ROUNDUP(Reliability!B123,0)=1,"Very High",IF(ROUNDUP(Reliability!B123,0)=2,"High",IF(ROUNDUP(Reliability!B123,0)=3,"Medium",IF(ROUNDUP(Reliability!B123,0)=4,"Low","Very Low"))))))</f>
        <v>Medium</v>
      </c>
      <c r="L125" s="243">
        <f t="shared" si="18"/>
        <v>1.4</v>
      </c>
      <c r="M125" s="249">
        <f>'Impact of the crisis'!N126</f>
        <v>0.8</v>
      </c>
      <c r="N125" s="249">
        <f>'Impact of the crisis'!AB126</f>
        <v>1.7</v>
      </c>
      <c r="O125" s="243">
        <f>'Conditions of people affected'!R126</f>
        <v>0.85</v>
      </c>
      <c r="P125" s="249">
        <f>'Conditions of people affected'!K126</f>
        <v>0.7</v>
      </c>
      <c r="Q125" s="249">
        <f>'Conditions of people affected'!Q126</f>
        <v>1</v>
      </c>
      <c r="R125" s="244">
        <f t="shared" si="19"/>
        <v>3.2</v>
      </c>
      <c r="S125" s="244">
        <f>'Complexity of the crisis'!X126</f>
        <v>3.8</v>
      </c>
      <c r="T125" s="244">
        <f>'Complexity of the crisis'!AN126</f>
        <v>2.5</v>
      </c>
      <c r="U125" s="125" t="str">
        <f>VLOOKUP(C125,Lists!$C$3:$E$160,3,FALSE)</f>
        <v>Africa</v>
      </c>
      <c r="V125" s="126">
        <f t="array" ref="V125">LOOKUP(2,1/(Log!B:B=C125),Log!L:L)</f>
        <v>44588</v>
      </c>
    </row>
    <row r="126" spans="1:22" x14ac:dyDescent="0.35">
      <c r="A126" s="54" t="str">
        <f>'Crisis Indicator Data'!A124</f>
        <v>Complex crisis in South Sudan</v>
      </c>
      <c r="B126" s="45" t="str">
        <f>Lists!G124</f>
        <v>Complex crisis</v>
      </c>
      <c r="C126" s="54" t="str">
        <f>'Crisis Indicator Data'!C124</f>
        <v>SSD001</v>
      </c>
      <c r="D126" s="54" t="str">
        <f>'Crisis Indicator Data'!D124</f>
        <v>South Sudan</v>
      </c>
      <c r="E126" s="54" t="str">
        <f>'Crisis Indicator Data'!E124</f>
        <v>SSD</v>
      </c>
      <c r="F126" s="54" t="str">
        <f>'Crisis Indicator Data'!B124</f>
        <v>Complex crisis</v>
      </c>
      <c r="G126" s="241">
        <f t="shared" si="15"/>
        <v>4.5999999999999996</v>
      </c>
      <c r="H126" s="55">
        <f t="shared" si="16"/>
        <v>5</v>
      </c>
      <c r="I126" s="118" t="str">
        <f t="shared" si="17"/>
        <v>Very High</v>
      </c>
      <c r="J126" s="242" t="str">
        <f>INDEX(Trends!$D$3:$D$404,MATCH(C126,Trends!$C$3:$C$404,0))</f>
        <v>Increasing</v>
      </c>
      <c r="K126" s="110" t="str">
        <f>IF(Reliability!B124="x","x",(IF(ROUNDUP(Reliability!B124,0)=1,"Very High",IF(ROUNDUP(Reliability!B124,0)=2,"High",IF(ROUNDUP(Reliability!B124,0)=3,"Medium",IF(ROUNDUP(Reliability!B124,0)=4,"Low","Very Low"))))))</f>
        <v>Very High</v>
      </c>
      <c r="L126" s="243">
        <f t="shared" si="18"/>
        <v>4.5999999999999996</v>
      </c>
      <c r="M126" s="249">
        <f>'Impact of the crisis'!N127</f>
        <v>4.5999999999999996</v>
      </c>
      <c r="N126" s="249">
        <f>'Impact of the crisis'!AB127</f>
        <v>4.5999999999999996</v>
      </c>
      <c r="O126" s="243">
        <f>'Conditions of people affected'!R127</f>
        <v>4.95</v>
      </c>
      <c r="P126" s="249">
        <f>'Conditions of people affected'!K127</f>
        <v>4.9000000000000004</v>
      </c>
      <c r="Q126" s="249">
        <f>'Conditions of people affected'!Q127</f>
        <v>5</v>
      </c>
      <c r="R126" s="244">
        <f t="shared" si="19"/>
        <v>4.2</v>
      </c>
      <c r="S126" s="244">
        <f>'Complexity of the crisis'!X127</f>
        <v>3.8</v>
      </c>
      <c r="T126" s="244">
        <f>'Complexity of the crisis'!AN127</f>
        <v>4.5</v>
      </c>
      <c r="U126" s="125" t="str">
        <f>VLOOKUP(C126,Lists!$C$3:$E$160,3,FALSE)</f>
        <v>Africa</v>
      </c>
      <c r="V126" s="126">
        <f t="array" ref="V126">LOOKUP(2,1/(Log!B:B=C126),Log!L:L)</f>
        <v>44650</v>
      </c>
    </row>
    <row r="127" spans="1:22" x14ac:dyDescent="0.35">
      <c r="A127" s="54" t="str">
        <f>'Crisis Indicator Data'!A125</f>
        <v>Displacement from Ukraine conflict in Slovakia</v>
      </c>
      <c r="B127" s="45" t="str">
        <f>Lists!G125</f>
        <v>Displacement from Ukraine conflict</v>
      </c>
      <c r="C127" s="54" t="str">
        <f>'Crisis Indicator Data'!C125</f>
        <v>SVK002</v>
      </c>
      <c r="D127" s="54" t="str">
        <f>'Crisis Indicator Data'!D125</f>
        <v>Slovakia</v>
      </c>
      <c r="E127" s="54" t="str">
        <f>'Crisis Indicator Data'!E125</f>
        <v>SVK</v>
      </c>
      <c r="F127" s="54" t="str">
        <f>'Crisis Indicator Data'!B125</f>
        <v>International displacement</v>
      </c>
      <c r="G127" s="241">
        <f t="shared" si="15"/>
        <v>1.2</v>
      </c>
      <c r="H127" s="55">
        <f t="shared" si="16"/>
        <v>2</v>
      </c>
      <c r="I127" s="118" t="str">
        <f t="shared" si="17"/>
        <v>Low</v>
      </c>
      <c r="J127" s="242" t="str">
        <f>INDEX(Trends!$D$3:$D$404,MATCH(C127,Trends!$C$3:$C$404,0))</f>
        <v>-</v>
      </c>
      <c r="K127" s="110" t="str">
        <f>IF(Reliability!B125="x","x",(IF(ROUNDUP(Reliability!B125,0)=1,"Very High",IF(ROUNDUP(Reliability!B125,0)=2,"High",IF(ROUNDUP(Reliability!B125,0)=3,"Medium",IF(ROUNDUP(Reliability!B125,0)=4,"Low","Very Low"))))))</f>
        <v>Very High</v>
      </c>
      <c r="L127" s="243">
        <f t="shared" si="18"/>
        <v>1.8</v>
      </c>
      <c r="M127" s="249">
        <f>'Impact of the crisis'!N128</f>
        <v>1.5</v>
      </c>
      <c r="N127" s="249">
        <f>'Impact of the crisis'!AB128</f>
        <v>2</v>
      </c>
      <c r="O127" s="243">
        <f>'Conditions of people affected'!R128</f>
        <v>1</v>
      </c>
      <c r="P127" s="249">
        <f>'Conditions of people affected'!K128</f>
        <v>0</v>
      </c>
      <c r="Q127" s="249">
        <f>'Conditions of people affected'!Q128</f>
        <v>2</v>
      </c>
      <c r="R127" s="244">
        <f t="shared" si="19"/>
        <v>1.1000000000000001</v>
      </c>
      <c r="S127" s="244">
        <f>'Complexity of the crisis'!X128</f>
        <v>1.1000000000000001</v>
      </c>
      <c r="T127" s="244">
        <f>'Complexity of the crisis'!AN128</f>
        <v>1</v>
      </c>
      <c r="U127" s="125" t="str">
        <f>VLOOKUP(C127,Lists!$C$3:$E$160,3,FALSE)</f>
        <v>Europe</v>
      </c>
      <c r="V127" s="126">
        <f t="array" ref="V127">LOOKUP(2,1/(Log!B:B=C127),Log!L:L)</f>
        <v>44651</v>
      </c>
    </row>
    <row r="128" spans="1:22" x14ac:dyDescent="0.35">
      <c r="A128" s="54" t="str">
        <f>'Crisis Indicator Data'!A126</f>
        <v>Food Security Crisis in Eswatini</v>
      </c>
      <c r="B128" s="45" t="str">
        <f>Lists!G126</f>
        <v>Food Security Crisis</v>
      </c>
      <c r="C128" s="54" t="str">
        <f>'Crisis Indicator Data'!C126</f>
        <v>SWZ001</v>
      </c>
      <c r="D128" s="54" t="str">
        <f>'Crisis Indicator Data'!D126</f>
        <v>Eswatini</v>
      </c>
      <c r="E128" s="54" t="str">
        <f>'Crisis Indicator Data'!E126</f>
        <v>SWZ</v>
      </c>
      <c r="F128" s="54" t="str">
        <f>'Crisis Indicator Data'!B126</f>
        <v>Food Security</v>
      </c>
      <c r="G128" s="241">
        <f t="shared" si="15"/>
        <v>2.4</v>
      </c>
      <c r="H128" s="55">
        <f t="shared" si="16"/>
        <v>3</v>
      </c>
      <c r="I128" s="118" t="str">
        <f t="shared" si="17"/>
        <v>Medium</v>
      </c>
      <c r="J128" s="242" t="str">
        <f>INDEX(Trends!$D$3:$D$404,MATCH(C128,Trends!$C$3:$C$404,0))</f>
        <v>Stable</v>
      </c>
      <c r="K128" s="110" t="str">
        <f>IF(Reliability!B126="x","x",(IF(ROUNDUP(Reliability!B126,0)=1,"Very High",IF(ROUNDUP(Reliability!B126,0)=2,"High",IF(ROUNDUP(Reliability!B126,0)=3,"Medium",IF(ROUNDUP(Reliability!B126,0)=4,"Low","Very Low"))))))</f>
        <v>High</v>
      </c>
      <c r="L128" s="243">
        <f t="shared" si="18"/>
        <v>2.1</v>
      </c>
      <c r="M128" s="249">
        <f>'Impact of the crisis'!N129</f>
        <v>3.1</v>
      </c>
      <c r="N128" s="249">
        <f>'Impact of the crisis'!AB129</f>
        <v>1.5</v>
      </c>
      <c r="O128" s="243">
        <f>'Conditions of people affected'!R129</f>
        <v>2.75</v>
      </c>
      <c r="P128" s="249">
        <f>'Conditions of people affected'!K129</f>
        <v>2.5</v>
      </c>
      <c r="Q128" s="249">
        <f>'Conditions of people affected'!Q129</f>
        <v>3</v>
      </c>
      <c r="R128" s="244">
        <f t="shared" si="19"/>
        <v>2.1</v>
      </c>
      <c r="S128" s="244">
        <f>'Complexity of the crisis'!X129</f>
        <v>2.7</v>
      </c>
      <c r="T128" s="244">
        <f>'Complexity of the crisis'!AN129</f>
        <v>1.5</v>
      </c>
      <c r="U128" s="125" t="str">
        <f>VLOOKUP(C128,Lists!$C$3:$E$160,3,FALSE)</f>
        <v>Africa</v>
      </c>
      <c r="V128" s="126">
        <f t="array" ref="V128">LOOKUP(2,1/(Log!B:B=C128),Log!L:L)</f>
        <v>44712</v>
      </c>
    </row>
    <row r="129" spans="1:22" x14ac:dyDescent="0.35">
      <c r="A129" s="54" t="str">
        <f>'Crisis Indicator Data'!A127</f>
        <v>Syrian conflict</v>
      </c>
      <c r="B129" s="45" t="str">
        <f>Lists!G127</f>
        <v>Conflict</v>
      </c>
      <c r="C129" s="54" t="str">
        <f>'Crisis Indicator Data'!C127</f>
        <v>SYR001</v>
      </c>
      <c r="D129" s="54" t="str">
        <f>'Crisis Indicator Data'!D127</f>
        <v>Syria</v>
      </c>
      <c r="E129" s="54" t="str">
        <f>'Crisis Indicator Data'!E127</f>
        <v>SYR</v>
      </c>
      <c r="F129" s="54" t="str">
        <f>'Crisis Indicator Data'!B127</f>
        <v>Complex crisis</v>
      </c>
      <c r="G129" s="241">
        <f t="shared" si="15"/>
        <v>4.5999999999999996</v>
      </c>
      <c r="H129" s="55">
        <f t="shared" si="16"/>
        <v>5</v>
      </c>
      <c r="I129" s="118" t="str">
        <f t="shared" si="17"/>
        <v>Very High</v>
      </c>
      <c r="J129" s="242" t="str">
        <f>INDEX(Trends!$D$3:$D$404,MATCH(C129,Trends!$C$3:$C$404,0))</f>
        <v>Decreasing</v>
      </c>
      <c r="K129" s="110" t="str">
        <f>IF(Reliability!B127="x","x",(IF(ROUNDUP(Reliability!B127,0)=1,"Very High",IF(ROUNDUP(Reliability!B127,0)=2,"High",IF(ROUNDUP(Reliability!B127,0)=3,"Medium",IF(ROUNDUP(Reliability!B127,0)=4,"Low","Very Low"))))))</f>
        <v>High</v>
      </c>
      <c r="L129" s="243">
        <f t="shared" si="18"/>
        <v>4.8</v>
      </c>
      <c r="M129" s="249">
        <f>'Impact of the crisis'!N130</f>
        <v>4.5999999999999996</v>
      </c>
      <c r="N129" s="249">
        <f>'Impact of the crisis'!AB130</f>
        <v>4.9000000000000004</v>
      </c>
      <c r="O129" s="243">
        <f>'Conditions of people affected'!R130</f>
        <v>4.5</v>
      </c>
      <c r="P129" s="249">
        <f>'Conditions of people affected'!K130</f>
        <v>5</v>
      </c>
      <c r="Q129" s="249">
        <f>'Conditions of people affected'!Q130</f>
        <v>4</v>
      </c>
      <c r="R129" s="244">
        <f t="shared" si="19"/>
        <v>4.7</v>
      </c>
      <c r="S129" s="244">
        <f>'Complexity of the crisis'!X130</f>
        <v>4.4000000000000004</v>
      </c>
      <c r="T129" s="244">
        <f>'Complexity of the crisis'!AN130</f>
        <v>5</v>
      </c>
      <c r="U129" s="125" t="str">
        <f>VLOOKUP(C129,Lists!$C$3:$E$160,3,FALSE)</f>
        <v>Middle east</v>
      </c>
      <c r="V129" s="126">
        <f t="array" ref="V129">LOOKUP(2,1/(Log!B:B=C129),Log!L:L)</f>
        <v>44712</v>
      </c>
    </row>
    <row r="130" spans="1:22" x14ac:dyDescent="0.35">
      <c r="A130" s="54" t="str">
        <f>'Crisis Indicator Data'!A128</f>
        <v>Complex crisis in Chad</v>
      </c>
      <c r="B130" s="45" t="str">
        <f>Lists!G128</f>
        <v>Complex crisis</v>
      </c>
      <c r="C130" s="54" t="str">
        <f>'Crisis Indicator Data'!C128</f>
        <v>TCD001</v>
      </c>
      <c r="D130" s="54" t="str">
        <f>'Crisis Indicator Data'!D128</f>
        <v>Chad</v>
      </c>
      <c r="E130" s="54" t="str">
        <f>'Crisis Indicator Data'!E128</f>
        <v>TCD</v>
      </c>
      <c r="F130" s="54" t="str">
        <f>'Crisis Indicator Data'!B128</f>
        <v>Multiple crises country</v>
      </c>
      <c r="G130" s="241">
        <f t="shared" si="15"/>
        <v>4.0999999999999996</v>
      </c>
      <c r="H130" s="55">
        <f t="shared" si="16"/>
        <v>5</v>
      </c>
      <c r="I130" s="118" t="str">
        <f t="shared" si="17"/>
        <v>Very High</v>
      </c>
      <c r="J130" s="242" t="str">
        <f>INDEX(Trends!$D$3:$D$404,MATCH(C130,Trends!$C$3:$C$404,0))</f>
        <v>Stable</v>
      </c>
      <c r="K130" s="110" t="str">
        <f>IF(Reliability!B128="x","x",(IF(ROUNDUP(Reliability!B128,0)=1,"Very High",IF(ROUNDUP(Reliability!B128,0)=2,"High",IF(ROUNDUP(Reliability!B128,0)=3,"Medium",IF(ROUNDUP(Reliability!B128,0)=4,"Low","Very Low"))))))</f>
        <v>Medium</v>
      </c>
      <c r="L130" s="243">
        <f t="shared" si="18"/>
        <v>4</v>
      </c>
      <c r="M130" s="249">
        <f>'Impact of the crisis'!N131</f>
        <v>4.8</v>
      </c>
      <c r="N130" s="249">
        <f>'Impact of the crisis'!AB131</f>
        <v>3.4</v>
      </c>
      <c r="O130" s="243">
        <f>'Conditions of people affected'!R131</f>
        <v>4.3499999999999996</v>
      </c>
      <c r="P130" s="249">
        <f>'Conditions of people affected'!K131</f>
        <v>4.7</v>
      </c>
      <c r="Q130" s="249">
        <f>'Conditions of people affected'!Q131</f>
        <v>4</v>
      </c>
      <c r="R130" s="244">
        <f t="shared" si="19"/>
        <v>3.9</v>
      </c>
      <c r="S130" s="244">
        <f>'Complexity of the crisis'!X131</f>
        <v>3.8</v>
      </c>
      <c r="T130" s="244">
        <f>'Complexity of the crisis'!AN131</f>
        <v>4</v>
      </c>
      <c r="U130" s="125" t="str">
        <f>VLOOKUP(C130,Lists!$C$3:$E$160,3,FALSE)</f>
        <v>Africa</v>
      </c>
      <c r="V130" s="126">
        <f t="array" ref="V130">LOOKUP(2,1/(Log!B:B=C130),Log!L:L)</f>
        <v>44522</v>
      </c>
    </row>
    <row r="131" spans="1:22" x14ac:dyDescent="0.35">
      <c r="A131" s="54" t="str">
        <f>'Crisis Indicator Data'!A129</f>
        <v>Boko Haram in Chad</v>
      </c>
      <c r="B131" s="45" t="str">
        <f>Lists!G129</f>
        <v xml:space="preserve">Boko Haram </v>
      </c>
      <c r="C131" s="54" t="str">
        <f>'Crisis Indicator Data'!C129</f>
        <v>TCD003</v>
      </c>
      <c r="D131" s="54" t="str">
        <f>'Crisis Indicator Data'!D129</f>
        <v>Chad</v>
      </c>
      <c r="E131" s="54" t="str">
        <f>'Crisis Indicator Data'!E129</f>
        <v>TCD</v>
      </c>
      <c r="F131" s="54" t="str">
        <f>'Crisis Indicator Data'!B129</f>
        <v>Conflict</v>
      </c>
      <c r="G131" s="241">
        <f t="shared" si="15"/>
        <v>3.7</v>
      </c>
      <c r="H131" s="55">
        <f t="shared" si="16"/>
        <v>4</v>
      </c>
      <c r="I131" s="118" t="str">
        <f t="shared" si="17"/>
        <v>High</v>
      </c>
      <c r="J131" s="242" t="str">
        <f>INDEX(Trends!$D$3:$D$404,MATCH(C131,Trends!$C$3:$C$404,0))</f>
        <v>Stable</v>
      </c>
      <c r="K131" s="110" t="str">
        <f>IF(Reliability!B129="x","x",(IF(ROUNDUP(Reliability!B129,0)=1,"Very High",IF(ROUNDUP(Reliability!B129,0)=2,"High",IF(ROUNDUP(Reliability!B129,0)=3,"Medium",IF(ROUNDUP(Reliability!B129,0)=4,"Low","Very Low"))))))</f>
        <v>Medium</v>
      </c>
      <c r="L131" s="243">
        <f t="shared" si="18"/>
        <v>3.1</v>
      </c>
      <c r="M131" s="249">
        <f>'Impact of the crisis'!N132</f>
        <v>0.6</v>
      </c>
      <c r="N131" s="249">
        <f>'Impact of the crisis'!AB132</f>
        <v>3.9</v>
      </c>
      <c r="O131" s="243">
        <f>'Conditions of people affected'!R132</f>
        <v>3.8</v>
      </c>
      <c r="P131" s="249">
        <f>'Conditions of people affected'!K132</f>
        <v>2.6</v>
      </c>
      <c r="Q131" s="249">
        <f>'Conditions of people affected'!Q132</f>
        <v>5</v>
      </c>
      <c r="R131" s="244">
        <f t="shared" si="19"/>
        <v>3.9</v>
      </c>
      <c r="S131" s="244">
        <f>'Complexity of the crisis'!X132</f>
        <v>3.8</v>
      </c>
      <c r="T131" s="244">
        <f>'Complexity of the crisis'!AN132</f>
        <v>4</v>
      </c>
      <c r="U131" s="125" t="str">
        <f>VLOOKUP(C131,Lists!$C$3:$E$160,3,FALSE)</f>
        <v>Africa</v>
      </c>
      <c r="V131" s="126">
        <f t="array" ref="V131">LOOKUP(2,1/(Log!B:B=C131),Log!L:L)</f>
        <v>44498</v>
      </c>
    </row>
    <row r="132" spans="1:22" x14ac:dyDescent="0.35">
      <c r="A132" s="54" t="str">
        <f>'Crisis Indicator Data'!A130</f>
        <v>CAR refugees in Chad</v>
      </c>
      <c r="B132" s="45" t="str">
        <f>Lists!G130</f>
        <v>CAR refugees</v>
      </c>
      <c r="C132" s="54" t="str">
        <f>'Crisis Indicator Data'!C130</f>
        <v>TCD004</v>
      </c>
      <c r="D132" s="54" t="str">
        <f>'Crisis Indicator Data'!D130</f>
        <v>Chad</v>
      </c>
      <c r="E132" s="54" t="str">
        <f>'Crisis Indicator Data'!E130</f>
        <v>TCD</v>
      </c>
      <c r="F132" s="54" t="str">
        <f>'Crisis Indicator Data'!B130</f>
        <v>International displacement</v>
      </c>
      <c r="G132" s="241">
        <f t="shared" si="15"/>
        <v>3.3</v>
      </c>
      <c r="H132" s="55">
        <f t="shared" si="16"/>
        <v>4</v>
      </c>
      <c r="I132" s="118" t="str">
        <f t="shared" si="17"/>
        <v>High</v>
      </c>
      <c r="J132" s="242" t="str">
        <f>INDEX(Trends!$D$3:$D$404,MATCH(C132,Trends!$C$3:$C$404,0))</f>
        <v>Stable</v>
      </c>
      <c r="K132" s="110" t="str">
        <f>IF(Reliability!B130="x","x",(IF(ROUNDUP(Reliability!B130,0)=1,"Very High",IF(ROUNDUP(Reliability!B130,0)=2,"High",IF(ROUNDUP(Reliability!B130,0)=3,"Medium",IF(ROUNDUP(Reliability!B130,0)=4,"Low","Very Low"))))))</f>
        <v>Medium</v>
      </c>
      <c r="L132" s="243">
        <f t="shared" si="18"/>
        <v>2.8</v>
      </c>
      <c r="M132" s="249">
        <f>'Impact of the crisis'!N133</f>
        <v>1.9</v>
      </c>
      <c r="N132" s="249">
        <f>'Impact of the crisis'!AB133</f>
        <v>3.2</v>
      </c>
      <c r="O132" s="243">
        <f>'Conditions of people affected'!R133</f>
        <v>3.65</v>
      </c>
      <c r="P132" s="249">
        <f>'Conditions of people affected'!K133</f>
        <v>3.3</v>
      </c>
      <c r="Q132" s="249">
        <f>'Conditions of people affected'!Q133</f>
        <v>4</v>
      </c>
      <c r="R132" s="244">
        <f t="shared" si="19"/>
        <v>3.2</v>
      </c>
      <c r="S132" s="244">
        <f>'Complexity of the crisis'!X133</f>
        <v>3.8</v>
      </c>
      <c r="T132" s="244">
        <f>'Complexity of the crisis'!AN133</f>
        <v>2.5</v>
      </c>
      <c r="U132" s="125" t="str">
        <f>VLOOKUP(C132,Lists!$C$3:$E$160,3,FALSE)</f>
        <v>Africa</v>
      </c>
      <c r="V132" s="126">
        <f t="array" ref="V132">LOOKUP(2,1/(Log!B:B=C132),Log!L:L)</f>
        <v>44498</v>
      </c>
    </row>
    <row r="133" spans="1:22" x14ac:dyDescent="0.35">
      <c r="A133" s="54" t="str">
        <f>'Crisis Indicator Data'!A131</f>
        <v>Darfur refugees in Chad</v>
      </c>
      <c r="B133" s="45" t="str">
        <f>Lists!G131</f>
        <v>Darfur refugees</v>
      </c>
      <c r="C133" s="54" t="str">
        <f>'Crisis Indicator Data'!C131</f>
        <v>TCD005</v>
      </c>
      <c r="D133" s="54" t="str">
        <f>'Crisis Indicator Data'!D131</f>
        <v>Chad</v>
      </c>
      <c r="E133" s="54" t="str">
        <f>'Crisis Indicator Data'!E131</f>
        <v>TCD</v>
      </c>
      <c r="F133" s="54" t="str">
        <f>'Crisis Indicator Data'!B131</f>
        <v>International displacement</v>
      </c>
      <c r="G133" s="241">
        <f t="shared" ref="G133:G154" si="20">IF(OR(O133="x",L133="x"),"x",ROUND((5-GEOMEAN(((5-L133)/5*4+1),((5-O133)/5*4+1),((5-O133)/5*4+1)))/4*3.5+R133*0.3,1))</f>
        <v>3.2</v>
      </c>
      <c r="H133" s="55">
        <f t="shared" ref="H133:H154" si="21">IF(G133="x","x",ROUNDUP(G133,0))</f>
        <v>4</v>
      </c>
      <c r="I133" s="118" t="str">
        <f t="shared" ref="I133:I154" si="22">IF(O133="x","x",IF(L133="x","x",(IF(H133=5,"Very High",IF(H133=4,"High",IF(H133=3,"Medium",IF(H133=2,"Low","Very Low")))))))</f>
        <v>High</v>
      </c>
      <c r="J133" s="242" t="str">
        <f>INDEX(Trends!$D$3:$D$404,MATCH(C133,Trends!$C$3:$C$404,0))</f>
        <v>Stable</v>
      </c>
      <c r="K133" s="110" t="str">
        <f>IF(Reliability!B131="x","x",(IF(ROUNDUP(Reliability!B131,0)=1,"Very High",IF(ROUNDUP(Reliability!B131,0)=2,"High",IF(ROUNDUP(Reliability!B131,0)=3,"Medium",IF(ROUNDUP(Reliability!B131,0)=4,"Low","Very Low"))))))</f>
        <v>Medium</v>
      </c>
      <c r="L133" s="243">
        <f t="shared" ref="L133:L154" si="23">IF(OR(N133="x",M133="x"),"x",ROUND((5-GEOMEAN(((5-M133)/5*4+1),((5-N133)/5*4+1),((5-N133)/5*4+1)))/4*5,1))</f>
        <v>2.5</v>
      </c>
      <c r="M133" s="249">
        <f>'Impact of the crisis'!N134</f>
        <v>1.7</v>
      </c>
      <c r="N133" s="249">
        <f>'Impact of the crisis'!AB134</f>
        <v>2.9</v>
      </c>
      <c r="O133" s="243">
        <f>'Conditions of people affected'!R134</f>
        <v>3.7</v>
      </c>
      <c r="P133" s="249">
        <f>'Conditions of people affected'!K134</f>
        <v>3.4</v>
      </c>
      <c r="Q133" s="249">
        <f>'Conditions of people affected'!Q134</f>
        <v>4</v>
      </c>
      <c r="R133" s="244">
        <f t="shared" ref="R133:R154" si="24">IF(OR(T133="x",S133="x"),S133,ROUND((5-GEOMEAN(((5-S133)/5*4+1),((5-T133)/5*4+1)))/4*5,1))</f>
        <v>3</v>
      </c>
      <c r="S133" s="244">
        <f>'Complexity of the crisis'!X134</f>
        <v>3.8</v>
      </c>
      <c r="T133" s="244">
        <f>'Complexity of the crisis'!AN134</f>
        <v>2</v>
      </c>
      <c r="U133" s="125" t="str">
        <f>VLOOKUP(C133,Lists!$C$3:$E$160,3,FALSE)</f>
        <v>Africa</v>
      </c>
      <c r="V133" s="126">
        <f t="array" ref="V133">LOOKUP(2,1/(Log!B:B=C133),Log!L:L)</f>
        <v>44498</v>
      </c>
    </row>
    <row r="134" spans="1:22" x14ac:dyDescent="0.35">
      <c r="A134" s="54" t="str">
        <f>'Crisis Indicator Data'!A132</f>
        <v>Tibesti Conflict in Chad</v>
      </c>
      <c r="B134" s="45" t="str">
        <f>Lists!G132</f>
        <v>Tibesti conflict</v>
      </c>
      <c r="C134" s="54" t="str">
        <f>'Crisis Indicator Data'!C132</f>
        <v>TCD006</v>
      </c>
      <c r="D134" s="54" t="str">
        <f>'Crisis Indicator Data'!D132</f>
        <v>Chad</v>
      </c>
      <c r="E134" s="54" t="str">
        <f>'Crisis Indicator Data'!E132</f>
        <v>TCD</v>
      </c>
      <c r="F134" s="54" t="str">
        <f>'Crisis Indicator Data'!B132</f>
        <v>Conflict</v>
      </c>
      <c r="G134" s="241">
        <f t="shared" si="20"/>
        <v>2.5</v>
      </c>
      <c r="H134" s="55">
        <f t="shared" si="21"/>
        <v>3</v>
      </c>
      <c r="I134" s="118" t="str">
        <f t="shared" si="22"/>
        <v>Medium</v>
      </c>
      <c r="J134" s="242" t="str">
        <f>INDEX(Trends!$D$3:$D$404,MATCH(C134,Trends!$C$3:$C$404,0))</f>
        <v>Stable</v>
      </c>
      <c r="K134" s="110" t="str">
        <f>IF(Reliability!B132="x","x",(IF(ROUNDUP(Reliability!B132,0)=1,"Very High",IF(ROUNDUP(Reliability!B132,0)=2,"High",IF(ROUNDUP(Reliability!B132,0)=3,"Medium",IF(ROUNDUP(Reliability!B132,0)=4,"Low","Very Low"))))))</f>
        <v>Medium</v>
      </c>
      <c r="L134" s="243">
        <f t="shared" si="23"/>
        <v>2.4</v>
      </c>
      <c r="M134" s="249">
        <f>'Impact of the crisis'!N135</f>
        <v>1.3</v>
      </c>
      <c r="N134" s="249">
        <f>'Impact of the crisis'!AB135</f>
        <v>2.8</v>
      </c>
      <c r="O134" s="243">
        <f>'Conditions of people affected'!R135</f>
        <v>2.2000000000000002</v>
      </c>
      <c r="P134" s="249">
        <f>'Conditions of people affected'!K135</f>
        <v>0.4</v>
      </c>
      <c r="Q134" s="249">
        <f>'Conditions of people affected'!Q135</f>
        <v>4</v>
      </c>
      <c r="R134" s="244">
        <f t="shared" si="24"/>
        <v>3.2</v>
      </c>
      <c r="S134" s="244">
        <f>'Complexity of the crisis'!X135</f>
        <v>3.8</v>
      </c>
      <c r="T134" s="244">
        <f>'Complexity of the crisis'!AN135</f>
        <v>2.5</v>
      </c>
      <c r="U134" s="125" t="str">
        <f>VLOOKUP(C134,Lists!$C$3:$E$160,3,FALSE)</f>
        <v>Africa</v>
      </c>
      <c r="V134" s="126">
        <f t="array" ref="V134">LOOKUP(2,1/(Log!B:B=C134),Log!L:L)</f>
        <v>44498</v>
      </c>
    </row>
    <row r="135" spans="1:22" x14ac:dyDescent="0.35">
      <c r="A135" s="54" t="str">
        <f>'Crisis Indicator Data'!A133</f>
        <v>Multiple situations in Thailand</v>
      </c>
      <c r="B135" s="45" t="str">
        <f>Lists!G133</f>
        <v>Country level</v>
      </c>
      <c r="C135" s="54" t="str">
        <f>'Crisis Indicator Data'!C133</f>
        <v>THA001</v>
      </c>
      <c r="D135" s="54" t="str">
        <f>'Crisis Indicator Data'!D133</f>
        <v>Thailand</v>
      </c>
      <c r="E135" s="54" t="str">
        <f>'Crisis Indicator Data'!E133</f>
        <v>THA</v>
      </c>
      <c r="F135" s="54" t="str">
        <f>'Crisis Indicator Data'!B133</f>
        <v>Multiple crises country</v>
      </c>
      <c r="G135" s="241">
        <f t="shared" si="20"/>
        <v>1.8</v>
      </c>
      <c r="H135" s="55">
        <f t="shared" si="21"/>
        <v>2</v>
      </c>
      <c r="I135" s="118" t="str">
        <f t="shared" si="22"/>
        <v>Low</v>
      </c>
      <c r="J135" s="242" t="str">
        <f>INDEX(Trends!$D$3:$D$404,MATCH(C135,Trends!$C$3:$C$404,0))</f>
        <v>Decreasing</v>
      </c>
      <c r="K135" s="110" t="str">
        <f>IF(Reliability!B133="x","x",(IF(ROUNDUP(Reliability!B133,0)=1,"Very High",IF(ROUNDUP(Reliability!B133,0)=2,"High",IF(ROUNDUP(Reliability!B133,0)=3,"Medium",IF(ROUNDUP(Reliability!B133,0)=4,"Low","Very Low"))))))</f>
        <v>High</v>
      </c>
      <c r="L135" s="243">
        <f t="shared" si="23"/>
        <v>2</v>
      </c>
      <c r="M135" s="249">
        <f>'Impact of the crisis'!N136</f>
        <v>1.2</v>
      </c>
      <c r="N135" s="249">
        <f>'Impact of the crisis'!AB136</f>
        <v>2.4</v>
      </c>
      <c r="O135" s="243">
        <f>'Conditions of people affected'!R136</f>
        <v>1.3</v>
      </c>
      <c r="P135" s="249">
        <f>'Conditions of people affected'!K136</f>
        <v>1.6</v>
      </c>
      <c r="Q135" s="249">
        <f>'Conditions of people affected'!Q136</f>
        <v>1</v>
      </c>
      <c r="R135" s="244">
        <f t="shared" si="24"/>
        <v>2.5</v>
      </c>
      <c r="S135" s="244">
        <f>'Complexity of the crisis'!X136</f>
        <v>2.5</v>
      </c>
      <c r="T135" s="244">
        <f>'Complexity of the crisis'!AN136</f>
        <v>2.5</v>
      </c>
      <c r="U135" s="125" t="str">
        <f>VLOOKUP(C135,Lists!$C$3:$E$160,3,FALSE)</f>
        <v>Asia</v>
      </c>
      <c r="V135" s="126">
        <f t="array" ref="V135">LOOKUP(2,1/(Log!B:B=C135),Log!L:L)</f>
        <v>44683</v>
      </c>
    </row>
    <row r="136" spans="1:22" x14ac:dyDescent="0.35">
      <c r="A136" s="54" t="str">
        <f>'Crisis Indicator Data'!A134</f>
        <v xml:space="preserve">Conflict in southern Thailand </v>
      </c>
      <c r="B136" s="45" t="str">
        <f>Lists!G134</f>
        <v>Conflict</v>
      </c>
      <c r="C136" s="54" t="str">
        <f>'Crisis Indicator Data'!C134</f>
        <v>THA002</v>
      </c>
      <c r="D136" s="54" t="str">
        <f>'Crisis Indicator Data'!D134</f>
        <v>Thailand</v>
      </c>
      <c r="E136" s="54" t="str">
        <f>'Crisis Indicator Data'!E134</f>
        <v>THA</v>
      </c>
      <c r="F136" s="54" t="str">
        <f>'Crisis Indicator Data'!B134</f>
        <v>Conflict</v>
      </c>
      <c r="G136" s="241" t="str">
        <f t="shared" si="20"/>
        <v>x</v>
      </c>
      <c r="H136" s="55" t="str">
        <f t="shared" si="21"/>
        <v>x</v>
      </c>
      <c r="I136" s="118" t="str">
        <f t="shared" si="22"/>
        <v>x</v>
      </c>
      <c r="J136" s="242" t="str">
        <f>INDEX(Trends!$D$3:$D$404,MATCH(C136,Trends!$C$3:$C$404,0))</f>
        <v>-</v>
      </c>
      <c r="K136" s="110" t="str">
        <f>IF(Reliability!B134="x","x",(IF(ROUNDUP(Reliability!B134,0)=1,"Very High",IF(ROUNDUP(Reliability!B134,0)=2,"High",IF(ROUNDUP(Reliability!B134,0)=3,"Medium",IF(ROUNDUP(Reliability!B134,0)=4,"Low","Very Low"))))))</f>
        <v>Low</v>
      </c>
      <c r="L136" s="243">
        <f t="shared" si="23"/>
        <v>1.6</v>
      </c>
      <c r="M136" s="249">
        <f>'Impact of the crisis'!N137</f>
        <v>1.1000000000000001</v>
      </c>
      <c r="N136" s="249">
        <f>'Impact of the crisis'!AB137</f>
        <v>1.8</v>
      </c>
      <c r="O136" s="243" t="str">
        <f>'Conditions of people affected'!R137</f>
        <v>x</v>
      </c>
      <c r="P136" s="249" t="str">
        <f>'Conditions of people affected'!K137</f>
        <v>x</v>
      </c>
      <c r="Q136" s="249" t="str">
        <f>'Conditions of people affected'!Q137</f>
        <v>x</v>
      </c>
      <c r="R136" s="244">
        <f t="shared" si="24"/>
        <v>2</v>
      </c>
      <c r="S136" s="244">
        <f>'Complexity of the crisis'!X137</f>
        <v>2.5</v>
      </c>
      <c r="T136" s="244">
        <f>'Complexity of the crisis'!AN137</f>
        <v>1.5</v>
      </c>
      <c r="U136" s="125" t="str">
        <f>VLOOKUP(C136,Lists!$C$3:$E$160,3,FALSE)</f>
        <v>Asia</v>
      </c>
      <c r="V136" s="126">
        <f t="array" ref="V136">LOOKUP(2,1/(Log!B:B=C136),Log!L:L)</f>
        <v>44683</v>
      </c>
    </row>
    <row r="137" spans="1:22" x14ac:dyDescent="0.35">
      <c r="A137" s="54" t="str">
        <f>'Crisis Indicator Data'!A135</f>
        <v>Myanmar refugees in Thailand</v>
      </c>
      <c r="B137" s="45" t="str">
        <f>Lists!G135</f>
        <v>Refugees</v>
      </c>
      <c r="C137" s="54" t="str">
        <f>'Crisis Indicator Data'!C135</f>
        <v>THA003</v>
      </c>
      <c r="D137" s="54" t="str">
        <f>'Crisis Indicator Data'!D135</f>
        <v>Thailand</v>
      </c>
      <c r="E137" s="54" t="str">
        <f>'Crisis Indicator Data'!E135</f>
        <v>THA</v>
      </c>
      <c r="F137" s="54" t="str">
        <f>'Crisis Indicator Data'!B135</f>
        <v>International displacement</v>
      </c>
      <c r="G137" s="241">
        <f t="shared" si="20"/>
        <v>2.2000000000000002</v>
      </c>
      <c r="H137" s="55">
        <f t="shared" si="21"/>
        <v>3</v>
      </c>
      <c r="I137" s="118" t="str">
        <f t="shared" si="22"/>
        <v>Medium</v>
      </c>
      <c r="J137" s="242" t="str">
        <f>INDEX(Trends!$D$3:$D$404,MATCH(C137,Trends!$C$3:$C$404,0))</f>
        <v>Stable</v>
      </c>
      <c r="K137" s="110" t="str">
        <f>IF(Reliability!B135="x","x",(IF(ROUNDUP(Reliability!B135,0)=1,"Very High",IF(ROUNDUP(Reliability!B135,0)=2,"High",IF(ROUNDUP(Reliability!B135,0)=3,"Medium",IF(ROUNDUP(Reliability!B135,0)=4,"Low","Very Low"))))))</f>
        <v>Medium</v>
      </c>
      <c r="L137" s="243">
        <f t="shared" si="23"/>
        <v>2.2000000000000002</v>
      </c>
      <c r="M137" s="249">
        <f>'Impact of the crisis'!N138</f>
        <v>0.5</v>
      </c>
      <c r="N137" s="249">
        <f>'Impact of the crisis'!AB138</f>
        <v>2.8</v>
      </c>
      <c r="O137" s="243">
        <f>'Conditions of people affected'!R138</f>
        <v>2.2999999999999998</v>
      </c>
      <c r="P137" s="249">
        <f>'Conditions of people affected'!K138</f>
        <v>1.6</v>
      </c>
      <c r="Q137" s="249">
        <f>'Conditions of people affected'!Q138</f>
        <v>3</v>
      </c>
      <c r="R137" s="244">
        <f t="shared" si="24"/>
        <v>2</v>
      </c>
      <c r="S137" s="244">
        <f>'Complexity of the crisis'!X138</f>
        <v>2.5</v>
      </c>
      <c r="T137" s="244">
        <f>'Complexity of the crisis'!AN138</f>
        <v>1.5</v>
      </c>
      <c r="U137" s="125" t="str">
        <f>VLOOKUP(C137,Lists!$C$3:$E$160,3,FALSE)</f>
        <v>Asia</v>
      </c>
      <c r="V137" s="126">
        <f t="array" ref="V137">LOOKUP(2,1/(Log!B:B=C137),Log!L:L)</f>
        <v>44683</v>
      </c>
    </row>
    <row r="138" spans="1:22" x14ac:dyDescent="0.35">
      <c r="A138" s="54" t="str">
        <f>'Crisis Indicator Data'!A136</f>
        <v>Tonga Volcano Eruption</v>
      </c>
      <c r="B138" s="45" t="str">
        <f>Lists!G136</f>
        <v>Volcano Eruption</v>
      </c>
      <c r="C138" s="54" t="str">
        <f>'Crisis Indicator Data'!C136</f>
        <v>TON002</v>
      </c>
      <c r="D138" s="54" t="str">
        <f>'Crisis Indicator Data'!D136</f>
        <v>Tonga</v>
      </c>
      <c r="E138" s="54" t="str">
        <f>'Crisis Indicator Data'!E136</f>
        <v>TON</v>
      </c>
      <c r="F138" s="54" t="str">
        <f>'Crisis Indicator Data'!B136</f>
        <v>Volcano</v>
      </c>
      <c r="G138" s="241">
        <f t="shared" si="20"/>
        <v>1.3</v>
      </c>
      <c r="H138" s="55">
        <f t="shared" si="21"/>
        <v>2</v>
      </c>
      <c r="I138" s="118" t="str">
        <f t="shared" si="22"/>
        <v>Low</v>
      </c>
      <c r="J138" s="242" t="str">
        <f>INDEX(Trends!$D$3:$D$404,MATCH(C138,Trends!$C$3:$C$404,0))</f>
        <v>Stable</v>
      </c>
      <c r="K138" s="110" t="str">
        <f>IF(Reliability!B136="x","x",(IF(ROUNDUP(Reliability!B136,0)=1,"Very High",IF(ROUNDUP(Reliability!B136,0)=2,"High",IF(ROUNDUP(Reliability!B136,0)=3,"Medium",IF(ROUNDUP(Reliability!B136,0)=4,"Low","Very Low"))))))</f>
        <v>Very High</v>
      </c>
      <c r="L138" s="243">
        <f t="shared" si="23"/>
        <v>2</v>
      </c>
      <c r="M138" s="249">
        <f>'Impact of the crisis'!N139</f>
        <v>2.5</v>
      </c>
      <c r="N138" s="249">
        <f>'Impact of the crisis'!AB139</f>
        <v>1.7</v>
      </c>
      <c r="O138" s="243">
        <f>'Conditions of people affected'!R139</f>
        <v>1</v>
      </c>
      <c r="P138" s="249">
        <f>'Conditions of people affected'!K139</f>
        <v>0</v>
      </c>
      <c r="Q138" s="249">
        <f>'Conditions of people affected'!Q139</f>
        <v>2</v>
      </c>
      <c r="R138" s="244">
        <f t="shared" si="24"/>
        <v>1.3</v>
      </c>
      <c r="S138" s="244">
        <f>'Complexity of the crisis'!X139</f>
        <v>1.1000000000000001</v>
      </c>
      <c r="T138" s="244">
        <f>'Complexity of the crisis'!AN139</f>
        <v>1.5</v>
      </c>
      <c r="U138" s="125" t="str">
        <f>VLOOKUP(C138,Lists!$C$3:$E$160,3,FALSE)</f>
        <v>Pacific</v>
      </c>
      <c r="V138" s="126">
        <f t="array" ref="V138">LOOKUP(2,1/(Log!B:B=C138),Log!L:L)</f>
        <v>44679</v>
      </c>
    </row>
    <row r="139" spans="1:22" x14ac:dyDescent="0.35">
      <c r="A139" s="57" t="str">
        <f>'Crisis Indicator Data'!A137</f>
        <v>Venezuelan refugees in Trinidad and Tobago</v>
      </c>
      <c r="B139" s="45" t="str">
        <f>Lists!G137</f>
        <v>Venezuelan refugees</v>
      </c>
      <c r="C139" s="57" t="str">
        <f>'Crisis Indicator Data'!C137</f>
        <v>TTO002</v>
      </c>
      <c r="D139" s="57" t="str">
        <f>'Crisis Indicator Data'!D137</f>
        <v>Trinidad and Tobago</v>
      </c>
      <c r="E139" s="57" t="str">
        <f>'Crisis Indicator Data'!E137</f>
        <v>TTO</v>
      </c>
      <c r="F139" s="57" t="str">
        <f>'Crisis Indicator Data'!B137</f>
        <v>International displacement</v>
      </c>
      <c r="G139" s="241">
        <f t="shared" si="20"/>
        <v>1.6</v>
      </c>
      <c r="H139" s="58">
        <f t="shared" si="21"/>
        <v>2</v>
      </c>
      <c r="I139" s="119" t="str">
        <f t="shared" si="22"/>
        <v>Low</v>
      </c>
      <c r="J139" s="242" t="str">
        <f>INDEX(Trends!$D$3:$D$404,MATCH(C139,Trends!$C$3:$C$404,0))</f>
        <v>Decreasing</v>
      </c>
      <c r="K139" s="110" t="str">
        <f>IF(Reliability!B137="x","x",(IF(ROUNDUP(Reliability!B137,0)=1,"Very High",IF(ROUNDUP(Reliability!B137,0)=2,"High",IF(ROUNDUP(Reliability!B137,0)=3,"Medium",IF(ROUNDUP(Reliability!B137,0)=4,"Low","Very Low"))))))</f>
        <v>High</v>
      </c>
      <c r="L139" s="243">
        <f t="shared" si="23"/>
        <v>2.5</v>
      </c>
      <c r="M139" s="250">
        <f>'Impact of the crisis'!N140</f>
        <v>2.9</v>
      </c>
      <c r="N139" s="250">
        <f>'Impact of the crisis'!AB140</f>
        <v>2.2999999999999998</v>
      </c>
      <c r="O139" s="243">
        <f>'Conditions of people affected'!R140</f>
        <v>0.95</v>
      </c>
      <c r="P139" s="250">
        <f>'Conditions of people affected'!K140</f>
        <v>0.9</v>
      </c>
      <c r="Q139" s="250">
        <f>'Conditions of people affected'!Q140</f>
        <v>1</v>
      </c>
      <c r="R139" s="244">
        <f t="shared" si="24"/>
        <v>1.9</v>
      </c>
      <c r="S139" s="244">
        <f>'Complexity of the crisis'!X140</f>
        <v>1.8</v>
      </c>
      <c r="T139" s="244">
        <f>'Complexity of the crisis'!AN140</f>
        <v>2</v>
      </c>
      <c r="U139" s="125" t="str">
        <f>VLOOKUP(C139,Lists!$C$3:$E$160,3,FALSE)</f>
        <v>Americas</v>
      </c>
      <c r="V139" s="126">
        <f t="array" ref="V139">LOOKUP(2,1/(Log!B:B=C139),Log!L:L)</f>
        <v>44615</v>
      </c>
    </row>
    <row r="140" spans="1:22" x14ac:dyDescent="0.35">
      <c r="A140" s="57" t="str">
        <f>'Crisis Indicator Data'!A138</f>
        <v>Mixed migration flows in Tunisia</v>
      </c>
      <c r="B140" s="45" t="str">
        <f>Lists!G138</f>
        <v>Mixed Migration</v>
      </c>
      <c r="C140" s="57" t="str">
        <f>'Crisis Indicator Data'!C138</f>
        <v>TUN002</v>
      </c>
      <c r="D140" s="57" t="str">
        <f>'Crisis Indicator Data'!D138</f>
        <v>Tunisia</v>
      </c>
      <c r="E140" s="57" t="str">
        <f>'Crisis Indicator Data'!E138</f>
        <v>TUN</v>
      </c>
      <c r="F140" s="57" t="str">
        <f>'Crisis Indicator Data'!B138</f>
        <v>International displacement</v>
      </c>
      <c r="G140" s="241" t="str">
        <f t="shared" si="20"/>
        <v>x</v>
      </c>
      <c r="H140" s="58" t="str">
        <f t="shared" si="21"/>
        <v>x</v>
      </c>
      <c r="I140" s="119" t="str">
        <f t="shared" si="22"/>
        <v>x</v>
      </c>
      <c r="J140" s="242" t="str">
        <f>INDEX(Trends!$D$3:$D$404,MATCH(C140,Trends!$C$3:$C$404,0))</f>
        <v>-</v>
      </c>
      <c r="K140" s="110" t="str">
        <f>IF(Reliability!B138="x","x",(IF(ROUNDUP(Reliability!B138,0)=1,"Very High",IF(ROUNDUP(Reliability!B138,0)=2,"High",IF(ROUNDUP(Reliability!B138,0)=3,"Medium",IF(ROUNDUP(Reliability!B138,0)=4,"Low","Very Low"))))))</f>
        <v>Low</v>
      </c>
      <c r="L140" s="243">
        <f t="shared" si="23"/>
        <v>3.1</v>
      </c>
      <c r="M140" s="250">
        <f>'Impact of the crisis'!N141</f>
        <v>4.3</v>
      </c>
      <c r="N140" s="250">
        <f>'Impact of the crisis'!AB141</f>
        <v>2.2000000000000002</v>
      </c>
      <c r="O140" s="243" t="str">
        <f>'Conditions of people affected'!R141</f>
        <v>x</v>
      </c>
      <c r="P140" s="250" t="str">
        <f>'Conditions of people affected'!K141</f>
        <v>x</v>
      </c>
      <c r="Q140" s="250" t="str">
        <f>'Conditions of people affected'!Q141</f>
        <v>x</v>
      </c>
      <c r="R140" s="244">
        <f t="shared" si="24"/>
        <v>1.3</v>
      </c>
      <c r="S140" s="244">
        <f>'Complexity of the crisis'!X141</f>
        <v>2</v>
      </c>
      <c r="T140" s="244">
        <f>'Complexity of the crisis'!AN141</f>
        <v>0.5</v>
      </c>
      <c r="U140" s="125" t="str">
        <f>VLOOKUP(C140,Lists!$C$3:$E$160,3,FALSE)</f>
        <v>Africa</v>
      </c>
      <c r="V140" s="126">
        <f t="array" ref="V140">LOOKUP(2,1/(Log!B:B=C140),Log!L:L)</f>
        <v>44708</v>
      </c>
    </row>
    <row r="141" spans="1:22" x14ac:dyDescent="0.35">
      <c r="A141" s="57" t="str">
        <f>'Crisis Indicator Data'!A139</f>
        <v>Complex situation in Turkey</v>
      </c>
      <c r="B141" s="45" t="str">
        <f>Lists!G139</f>
        <v>Country level</v>
      </c>
      <c r="C141" s="57" t="str">
        <f>'Crisis Indicator Data'!C139</f>
        <v>TUR001</v>
      </c>
      <c r="D141" s="57" t="str">
        <f>'Crisis Indicator Data'!D139</f>
        <v>Turkey</v>
      </c>
      <c r="E141" s="57" t="str">
        <f>'Crisis Indicator Data'!E139</f>
        <v>TUR</v>
      </c>
      <c r="F141" s="57" t="str">
        <f>'Crisis Indicator Data'!B139</f>
        <v>Multiple crises country</v>
      </c>
      <c r="G141" s="241">
        <f t="shared" si="20"/>
        <v>3.2</v>
      </c>
      <c r="H141" s="58">
        <f t="shared" si="21"/>
        <v>4</v>
      </c>
      <c r="I141" s="119" t="str">
        <f t="shared" si="22"/>
        <v>High</v>
      </c>
      <c r="J141" s="242" t="str">
        <f>INDEX(Trends!$D$3:$D$404,MATCH(C141,Trends!$C$3:$C$404,0))</f>
        <v>Stable</v>
      </c>
      <c r="K141" s="110" t="str">
        <f>IF(Reliability!B139="x","x",(IF(ROUNDUP(Reliability!B139,0)=1,"Very High",IF(ROUNDUP(Reliability!B139,0)=2,"High",IF(ROUNDUP(Reliability!B139,0)=3,"Medium",IF(ROUNDUP(Reliability!B139,0)=4,"Low","Very Low"))))))</f>
        <v>High</v>
      </c>
      <c r="L141" s="243">
        <f t="shared" si="23"/>
        <v>3.4</v>
      </c>
      <c r="M141" s="250">
        <f>'Impact of the crisis'!N142</f>
        <v>3.7</v>
      </c>
      <c r="N141" s="250">
        <f>'Impact of the crisis'!AB142</f>
        <v>3.3</v>
      </c>
      <c r="O141" s="243">
        <f>'Conditions of people affected'!R142</f>
        <v>3</v>
      </c>
      <c r="P141" s="250">
        <f>'Conditions of people affected'!K142</f>
        <v>4</v>
      </c>
      <c r="Q141" s="250">
        <f>'Conditions of people affected'!Q142</f>
        <v>2</v>
      </c>
      <c r="R141" s="244">
        <f t="shared" si="24"/>
        <v>3.3</v>
      </c>
      <c r="S141" s="244">
        <f>'Complexity of the crisis'!X142</f>
        <v>3</v>
      </c>
      <c r="T141" s="244">
        <f>'Complexity of the crisis'!AN142</f>
        <v>3.5</v>
      </c>
      <c r="U141" s="125" t="str">
        <f>VLOOKUP(C141,Lists!$C$3:$E$160,3,FALSE)</f>
        <v>Middle east</v>
      </c>
      <c r="V141" s="126">
        <f t="array" ref="V141">LOOKUP(2,1/(Log!B:B=C141),Log!L:L)</f>
        <v>44671</v>
      </c>
    </row>
    <row r="142" spans="1:22" x14ac:dyDescent="0.35">
      <c r="A142" s="57" t="str">
        <f>'Crisis Indicator Data'!A140</f>
        <v>Syrian Refugees in Turkey</v>
      </c>
      <c r="B142" s="45" t="str">
        <f>Lists!G140</f>
        <v>Syrian refugees</v>
      </c>
      <c r="C142" s="57" t="str">
        <f>'Crisis Indicator Data'!C140</f>
        <v>TUR002</v>
      </c>
      <c r="D142" s="57" t="str">
        <f>'Crisis Indicator Data'!D140</f>
        <v>Turkey</v>
      </c>
      <c r="E142" s="57" t="str">
        <f>'Crisis Indicator Data'!E140</f>
        <v>TUR</v>
      </c>
      <c r="F142" s="57" t="str">
        <f>'Crisis Indicator Data'!B140</f>
        <v>International displacement</v>
      </c>
      <c r="G142" s="241">
        <f t="shared" si="20"/>
        <v>3.3</v>
      </c>
      <c r="H142" s="58">
        <f t="shared" si="21"/>
        <v>4</v>
      </c>
      <c r="I142" s="119" t="str">
        <f t="shared" si="22"/>
        <v>High</v>
      </c>
      <c r="J142" s="242" t="str">
        <f>INDEX(Trends!$D$3:$D$404,MATCH(C142,Trends!$C$3:$C$404,0))</f>
        <v>Increasing</v>
      </c>
      <c r="K142" s="110" t="str">
        <f>IF(Reliability!B140="x","x",(IF(ROUNDUP(Reliability!B140,0)=1,"Very High",IF(ROUNDUP(Reliability!B140,0)=2,"High",IF(ROUNDUP(Reliability!B140,0)=3,"Medium",IF(ROUNDUP(Reliability!B140,0)=4,"Low","Very Low"))))))</f>
        <v>Medium</v>
      </c>
      <c r="L142" s="243">
        <f t="shared" si="23"/>
        <v>3.8</v>
      </c>
      <c r="M142" s="250">
        <f>'Impact of the crisis'!N143</f>
        <v>2.9</v>
      </c>
      <c r="N142" s="250">
        <f>'Impact of the crisis'!AB143</f>
        <v>4.2</v>
      </c>
      <c r="O142" s="243">
        <f>'Conditions of people affected'!R143</f>
        <v>3.45</v>
      </c>
      <c r="P142" s="250">
        <f>'Conditions of people affected'!K143</f>
        <v>3.9</v>
      </c>
      <c r="Q142" s="250">
        <f>'Conditions of people affected'!Q143</f>
        <v>3</v>
      </c>
      <c r="R142" s="244">
        <f t="shared" si="24"/>
        <v>2.8</v>
      </c>
      <c r="S142" s="244">
        <f>'Complexity of the crisis'!X143</f>
        <v>3</v>
      </c>
      <c r="T142" s="244">
        <f>'Complexity of the crisis'!AN143</f>
        <v>2.5</v>
      </c>
      <c r="U142" s="125" t="str">
        <f>VLOOKUP(C142,Lists!$C$3:$E$160,3,FALSE)</f>
        <v>Middle east</v>
      </c>
      <c r="V142" s="126">
        <f t="array" ref="V142">LOOKUP(2,1/(Log!B:B=C142),Log!L:L)</f>
        <v>44671</v>
      </c>
    </row>
    <row r="143" spans="1:22" x14ac:dyDescent="0.35">
      <c r="A143" s="57" t="str">
        <f>'Crisis Indicator Data'!A141</f>
        <v>Mixed Migration Flows in Turkey</v>
      </c>
      <c r="B143" s="45" t="str">
        <f>Lists!G141</f>
        <v>Mixed Migration</v>
      </c>
      <c r="C143" s="57" t="str">
        <f>'Crisis Indicator Data'!C141</f>
        <v>TUR003</v>
      </c>
      <c r="D143" s="57" t="str">
        <f>'Crisis Indicator Data'!D141</f>
        <v>Turkey</v>
      </c>
      <c r="E143" s="57" t="str">
        <f>'Crisis Indicator Data'!E141</f>
        <v>TUR</v>
      </c>
      <c r="F143" s="57" t="str">
        <f>'Crisis Indicator Data'!B141</f>
        <v>International displacement</v>
      </c>
      <c r="G143" s="241">
        <f t="shared" si="20"/>
        <v>3.2</v>
      </c>
      <c r="H143" s="58">
        <f t="shared" si="21"/>
        <v>4</v>
      </c>
      <c r="I143" s="119" t="str">
        <f t="shared" si="22"/>
        <v>High</v>
      </c>
      <c r="J143" s="242" t="str">
        <f>INDEX(Trends!$D$3:$D$404,MATCH(C143,Trends!$C$3:$C$404,0))</f>
        <v>Decreasing</v>
      </c>
      <c r="K143" s="110" t="str">
        <f>IF(Reliability!B141="x","x",(IF(ROUNDUP(Reliability!B141,0)=1,"Very High",IF(ROUNDUP(Reliability!B141,0)=2,"High",IF(ROUNDUP(Reliability!B141,0)=3,"Medium",IF(ROUNDUP(Reliability!B141,0)=4,"Low","Very Low"))))))</f>
        <v>High</v>
      </c>
      <c r="L143" s="243">
        <f t="shared" si="23"/>
        <v>3.2</v>
      </c>
      <c r="M143" s="250">
        <f>'Impact of the crisis'!N144</f>
        <v>3.1</v>
      </c>
      <c r="N143" s="250">
        <f>'Impact of the crisis'!AB144</f>
        <v>3.3</v>
      </c>
      <c r="O143" s="243">
        <f>'Conditions of people affected'!R144</f>
        <v>3.5</v>
      </c>
      <c r="P143" s="250">
        <f>'Conditions of people affected'!K144</f>
        <v>4</v>
      </c>
      <c r="Q143" s="250">
        <f>'Conditions of people affected'!Q144</f>
        <v>3</v>
      </c>
      <c r="R143" s="244">
        <f t="shared" si="24"/>
        <v>2.8</v>
      </c>
      <c r="S143" s="244">
        <f>'Complexity of the crisis'!X144</f>
        <v>3</v>
      </c>
      <c r="T143" s="244">
        <f>'Complexity of the crisis'!AN144</f>
        <v>2.5</v>
      </c>
      <c r="U143" s="125" t="str">
        <f>VLOOKUP(C143,Lists!$C$3:$E$160,3,FALSE)</f>
        <v>Middle east</v>
      </c>
      <c r="V143" s="126">
        <f t="array" ref="V143">LOOKUP(2,1/(Log!B:B=C143),Log!L:L)</f>
        <v>44671</v>
      </c>
    </row>
    <row r="144" spans="1:22" x14ac:dyDescent="0.35">
      <c r="A144" s="57" t="str">
        <f>'Crisis Indicator Data'!A142</f>
        <v>Kurdish Conflict</v>
      </c>
      <c r="B144" s="45" t="str">
        <f>Lists!G142</f>
        <v>Kurdish conflict</v>
      </c>
      <c r="C144" s="57" t="str">
        <f>'Crisis Indicator Data'!C142</f>
        <v>TUR004</v>
      </c>
      <c r="D144" s="57" t="str">
        <f>'Crisis Indicator Data'!D142</f>
        <v>Turkey</v>
      </c>
      <c r="E144" s="57" t="str">
        <f>'Crisis Indicator Data'!E142</f>
        <v>TUR</v>
      </c>
      <c r="F144" s="57" t="str">
        <f>'Crisis Indicator Data'!B142</f>
        <v>Conflict</v>
      </c>
      <c r="G144" s="241" t="str">
        <f t="shared" si="20"/>
        <v>x</v>
      </c>
      <c r="H144" s="58" t="str">
        <f t="shared" si="21"/>
        <v>x</v>
      </c>
      <c r="I144" s="119" t="str">
        <f t="shared" si="22"/>
        <v>x</v>
      </c>
      <c r="J144" s="242" t="str">
        <f>INDEX(Trends!$D$3:$D$404,MATCH(C144,Trends!$C$3:$C$404,0))</f>
        <v>-</v>
      </c>
      <c r="K144" s="110" t="str">
        <f>IF(Reliability!B142="x","x",(IF(ROUNDUP(Reliability!B142,0)=1,"Very High",IF(ROUNDUP(Reliability!B142,0)=2,"High",IF(ROUNDUP(Reliability!B142,0)=3,"Medium",IF(ROUNDUP(Reliability!B142,0)=4,"Low","Very Low"))))))</f>
        <v>Medium</v>
      </c>
      <c r="L144" s="243">
        <f t="shared" si="23"/>
        <v>2.6</v>
      </c>
      <c r="M144" s="250">
        <f>'Impact of the crisis'!N145</f>
        <v>2.4</v>
      </c>
      <c r="N144" s="250">
        <f>'Impact of the crisis'!AB145</f>
        <v>2.7</v>
      </c>
      <c r="O144" s="243" t="str">
        <f>'Conditions of people affected'!R145</f>
        <v>x</v>
      </c>
      <c r="P144" s="250" t="str">
        <f>'Conditions of people affected'!K145</f>
        <v>x</v>
      </c>
      <c r="Q144" s="250" t="str">
        <f>'Conditions of people affected'!Q145</f>
        <v>x</v>
      </c>
      <c r="R144" s="244">
        <f t="shared" si="24"/>
        <v>2.8</v>
      </c>
      <c r="S144" s="244">
        <f>'Complexity of the crisis'!X145</f>
        <v>3</v>
      </c>
      <c r="T144" s="244">
        <f>'Complexity of the crisis'!AN145</f>
        <v>2.5</v>
      </c>
      <c r="U144" s="125" t="str">
        <f>VLOOKUP(C144,Lists!$C$3:$E$160,3,FALSE)</f>
        <v>Middle east</v>
      </c>
      <c r="V144" s="126">
        <f t="array" ref="V144">LOOKUP(2,1/(Log!B:B=C144),Log!L:L)</f>
        <v>44671</v>
      </c>
    </row>
    <row r="145" spans="1:22" x14ac:dyDescent="0.35">
      <c r="A145" s="57" t="str">
        <f>'Crisis Indicator Data'!A143</f>
        <v>Multiple Crises in Tanzania</v>
      </c>
      <c r="B145" s="45" t="str">
        <f>Lists!G143</f>
        <v>Country level</v>
      </c>
      <c r="C145" s="57" t="str">
        <f>'Crisis Indicator Data'!C143</f>
        <v>TZA001</v>
      </c>
      <c r="D145" s="57" t="str">
        <f>'Crisis Indicator Data'!D143</f>
        <v>Tanzania</v>
      </c>
      <c r="E145" s="57" t="str">
        <f>'Crisis Indicator Data'!E143</f>
        <v>TZA</v>
      </c>
      <c r="F145" s="57" t="str">
        <f>'Crisis Indicator Data'!B143</f>
        <v>Multiple crises country</v>
      </c>
      <c r="G145" s="241">
        <f t="shared" si="20"/>
        <v>2.6</v>
      </c>
      <c r="H145" s="58">
        <f t="shared" si="21"/>
        <v>3</v>
      </c>
      <c r="I145" s="119" t="str">
        <f t="shared" si="22"/>
        <v>Medium</v>
      </c>
      <c r="J145" s="242" t="str">
        <f>INDEX(Trends!$D$3:$D$404,MATCH(C145,Trends!$C$3:$C$404,0))</f>
        <v>-</v>
      </c>
      <c r="K145" s="110" t="str">
        <f>IF(Reliability!B143="x","x",(IF(ROUNDUP(Reliability!B143,0)=1,"Very High",IF(ROUNDUP(Reliability!B143,0)=2,"High",IF(ROUNDUP(Reliability!B143,0)=3,"Medium",IF(ROUNDUP(Reliability!B143,0)=4,"Low","Very Low"))))))</f>
        <v>Very High</v>
      </c>
      <c r="L145" s="243">
        <f t="shared" si="23"/>
        <v>2.9</v>
      </c>
      <c r="M145" s="250">
        <f>'Impact of the crisis'!N146</f>
        <v>2.4</v>
      </c>
      <c r="N145" s="250">
        <f>'Impact of the crisis'!AB146</f>
        <v>3.1</v>
      </c>
      <c r="O145" s="243">
        <f>'Conditions of people affected'!R146</f>
        <v>3.1</v>
      </c>
      <c r="P145" s="250">
        <f>'Conditions of people affected'!K146</f>
        <v>3.2</v>
      </c>
      <c r="Q145" s="250">
        <f>'Conditions of people affected'!Q146</f>
        <v>3</v>
      </c>
      <c r="R145" s="244">
        <f t="shared" si="24"/>
        <v>1.6</v>
      </c>
      <c r="S145" s="244">
        <f>'Complexity of the crisis'!X146</f>
        <v>2.2000000000000002</v>
      </c>
      <c r="T145" s="244">
        <f>'Complexity of the crisis'!AN146</f>
        <v>1</v>
      </c>
      <c r="U145" s="125" t="str">
        <f>VLOOKUP(C145,Lists!$C$3:$E$160,3,FALSE)</f>
        <v>Africa</v>
      </c>
      <c r="V145" s="126">
        <f t="array" ref="V145">LOOKUP(2,1/(Log!B:B=C145),Log!L:L)</f>
        <v>44711</v>
      </c>
    </row>
    <row r="146" spans="1:22" x14ac:dyDescent="0.35">
      <c r="A146" s="57" t="str">
        <f>'Crisis Indicator Data'!A144</f>
        <v>International Displacement in Tanzania</v>
      </c>
      <c r="B146" s="45" t="str">
        <f>Lists!G144</f>
        <v>Refugees</v>
      </c>
      <c r="C146" s="57" t="str">
        <f>'Crisis Indicator Data'!C144</f>
        <v>TZA002</v>
      </c>
      <c r="D146" s="57" t="str">
        <f>'Crisis Indicator Data'!D144</f>
        <v>Tanzania</v>
      </c>
      <c r="E146" s="57" t="str">
        <f>'Crisis Indicator Data'!E144</f>
        <v>TZA</v>
      </c>
      <c r="F146" s="57" t="str">
        <f>'Crisis Indicator Data'!B144</f>
        <v>International displacement</v>
      </c>
      <c r="G146" s="241">
        <f t="shared" si="20"/>
        <v>2.2999999999999998</v>
      </c>
      <c r="H146" s="58">
        <f t="shared" si="21"/>
        <v>3</v>
      </c>
      <c r="I146" s="119" t="str">
        <f t="shared" si="22"/>
        <v>Medium</v>
      </c>
      <c r="J146" s="242" t="str">
        <f>INDEX(Trends!$D$3:$D$404,MATCH(C146,Trends!$C$3:$C$404,0))</f>
        <v>Decreasing</v>
      </c>
      <c r="K146" s="110" t="str">
        <f>IF(Reliability!B144="x","x",(IF(ROUNDUP(Reliability!B144,0)=1,"Very High",IF(ROUNDUP(Reliability!B144,0)=2,"High",IF(ROUNDUP(Reliability!B144,0)=3,"Medium",IF(ROUNDUP(Reliability!B144,0)=4,"Low","Very Low"))))))</f>
        <v>Very High</v>
      </c>
      <c r="L146" s="243">
        <f t="shared" si="23"/>
        <v>3</v>
      </c>
      <c r="M146" s="250">
        <f>'Impact of the crisis'!N147</f>
        <v>2</v>
      </c>
      <c r="N146" s="250">
        <f>'Impact of the crisis'!AB147</f>
        <v>3.4</v>
      </c>
      <c r="O146" s="243">
        <f>'Conditions of people affected'!R147</f>
        <v>2.15</v>
      </c>
      <c r="P146" s="250">
        <f>'Conditions of people affected'!K147</f>
        <v>2.2999999999999998</v>
      </c>
      <c r="Q146" s="250">
        <f>'Conditions of people affected'!Q147</f>
        <v>2</v>
      </c>
      <c r="R146" s="244">
        <f t="shared" si="24"/>
        <v>1.9</v>
      </c>
      <c r="S146" s="244">
        <f>'Complexity of the crisis'!X147</f>
        <v>2.2000000000000002</v>
      </c>
      <c r="T146" s="244">
        <f>'Complexity of the crisis'!AN147</f>
        <v>1.5</v>
      </c>
      <c r="U146" s="125" t="str">
        <f>VLOOKUP(C146,Lists!$C$3:$E$160,3,FALSE)</f>
        <v>Africa</v>
      </c>
      <c r="V146" s="126">
        <f t="array" ref="V146">LOOKUP(2,1/(Log!B:B=C146),Log!L:L)</f>
        <v>44711</v>
      </c>
    </row>
    <row r="147" spans="1:22" x14ac:dyDescent="0.35">
      <c r="A147" s="57" t="str">
        <f>'Crisis Indicator Data'!A145</f>
        <v>Food Security Crisis in North-East Tanzania</v>
      </c>
      <c r="B147" s="45" t="str">
        <f>Lists!G145</f>
        <v>Food security in North-East</v>
      </c>
      <c r="C147" s="57" t="str">
        <f>'Crisis Indicator Data'!C145</f>
        <v>TZA003</v>
      </c>
      <c r="D147" s="57" t="str">
        <f>'Crisis Indicator Data'!D145</f>
        <v>Tanzania</v>
      </c>
      <c r="E147" s="57" t="str">
        <f>'Crisis Indicator Data'!E145</f>
        <v>TZA</v>
      </c>
      <c r="F147" s="57" t="str">
        <f>'Crisis Indicator Data'!B145</f>
        <v>Food Security</v>
      </c>
      <c r="G147" s="241">
        <f t="shared" si="20"/>
        <v>2.2999999999999998</v>
      </c>
      <c r="H147" s="58">
        <f t="shared" si="21"/>
        <v>3</v>
      </c>
      <c r="I147" s="119" t="str">
        <f t="shared" si="22"/>
        <v>Medium</v>
      </c>
      <c r="J147" s="242" t="str">
        <f>INDEX(Trends!$D$3:$D$404,MATCH(C147,Trends!$C$3:$C$404,0))</f>
        <v>-</v>
      </c>
      <c r="K147" s="110" t="str">
        <f>IF(Reliability!B145="x","x",(IF(ROUNDUP(Reliability!B145,0)=1,"Very High",IF(ROUNDUP(Reliability!B145,0)=2,"High",IF(ROUNDUP(Reliability!B145,0)=3,"Medium",IF(ROUNDUP(Reliability!B145,0)=4,"Low","Very Low"))))))</f>
        <v>Very High</v>
      </c>
      <c r="L147" s="243">
        <f t="shared" si="23"/>
        <v>1.4</v>
      </c>
      <c r="M147" s="250">
        <f>'Impact of the crisis'!N148</f>
        <v>1.4</v>
      </c>
      <c r="N147" s="250">
        <f>'Impact of the crisis'!AB148</f>
        <v>1.4</v>
      </c>
      <c r="O147" s="243">
        <f>'Conditions of people affected'!R148</f>
        <v>3</v>
      </c>
      <c r="P147" s="250">
        <f>'Conditions of people affected'!K148</f>
        <v>3</v>
      </c>
      <c r="Q147" s="250">
        <f>'Conditions of people affected'!Q148</f>
        <v>3</v>
      </c>
      <c r="R147" s="244">
        <f t="shared" si="24"/>
        <v>1.9</v>
      </c>
      <c r="S147" s="244">
        <f>'Complexity of the crisis'!X148</f>
        <v>2.2000000000000002</v>
      </c>
      <c r="T147" s="244">
        <f>'Complexity of the crisis'!AN148</f>
        <v>1.5</v>
      </c>
      <c r="U147" s="125" t="str">
        <f>VLOOKUP(C147,Lists!$C$3:$E$160,3,FALSE)</f>
        <v>Africa</v>
      </c>
      <c r="V147" s="126">
        <f t="array" ref="V147">LOOKUP(2,1/(Log!B:B=C147),Log!L:L)</f>
        <v>44711</v>
      </c>
    </row>
    <row r="148" spans="1:22" x14ac:dyDescent="0.35">
      <c r="A148" s="57" t="str">
        <f>'Crisis Indicator Data'!A146</f>
        <v>International Displacement in Uganda</v>
      </c>
      <c r="B148" s="45" t="str">
        <f>Lists!G146</f>
        <v>Refugees</v>
      </c>
      <c r="C148" s="57" t="str">
        <f>'Crisis Indicator Data'!C146</f>
        <v>UGA005</v>
      </c>
      <c r="D148" s="57" t="str">
        <f>'Crisis Indicator Data'!D146</f>
        <v>Uganda</v>
      </c>
      <c r="E148" s="57" t="str">
        <f>'Crisis Indicator Data'!E146</f>
        <v>UGA</v>
      </c>
      <c r="F148" s="57" t="str">
        <f>'Crisis Indicator Data'!B146</f>
        <v>International displacement</v>
      </c>
      <c r="G148" s="241">
        <f t="shared" si="20"/>
        <v>3.1</v>
      </c>
      <c r="H148" s="58">
        <f t="shared" si="21"/>
        <v>4</v>
      </c>
      <c r="I148" s="119" t="str">
        <f t="shared" si="22"/>
        <v>High</v>
      </c>
      <c r="J148" s="242" t="str">
        <f>INDEX(Trends!$D$3:$D$404,MATCH(C148,Trends!$C$3:$C$404,0))</f>
        <v>Stable</v>
      </c>
      <c r="K148" s="110" t="str">
        <f>IF(Reliability!B146="x","x",(IF(ROUNDUP(Reliability!B146,0)=1,"Very High",IF(ROUNDUP(Reliability!B146,0)=2,"High",IF(ROUNDUP(Reliability!B146,0)=3,"Medium",IF(ROUNDUP(Reliability!B146,0)=4,"Low","Very Low"))))))</f>
        <v>Medium</v>
      </c>
      <c r="L148" s="243">
        <f t="shared" si="23"/>
        <v>3.3</v>
      </c>
      <c r="M148" s="250">
        <f>'Impact of the crisis'!N149</f>
        <v>2.1</v>
      </c>
      <c r="N148" s="250">
        <f>'Impact of the crisis'!AB149</f>
        <v>3.7</v>
      </c>
      <c r="O148" s="243">
        <f>'Conditions of people affected'!R149</f>
        <v>3.35</v>
      </c>
      <c r="P148" s="250">
        <f>'Conditions of people affected'!K149</f>
        <v>3.7</v>
      </c>
      <c r="Q148" s="250">
        <f>'Conditions of people affected'!Q149</f>
        <v>3</v>
      </c>
      <c r="R148" s="244">
        <f t="shared" si="24"/>
        <v>2.7</v>
      </c>
      <c r="S148" s="244">
        <f>'Complexity of the crisis'!X149</f>
        <v>3.3</v>
      </c>
      <c r="T148" s="244">
        <f>'Complexity of the crisis'!AN149</f>
        <v>2</v>
      </c>
      <c r="U148" s="125" t="str">
        <f>VLOOKUP(C148,Lists!$C$3:$E$160,3,FALSE)</f>
        <v>Africa</v>
      </c>
      <c r="V148" s="126">
        <f t="array" ref="V148">LOOKUP(2,1/(Log!B:B=C148),Log!L:L)</f>
        <v>44622</v>
      </c>
    </row>
    <row r="149" spans="1:22" x14ac:dyDescent="0.35">
      <c r="A149" s="57" t="str">
        <f>'Crisis Indicator Data'!A147</f>
        <v>Conflict in Ukraine</v>
      </c>
      <c r="B149" s="45" t="str">
        <f>Lists!G147</f>
        <v>Conflict</v>
      </c>
      <c r="C149" s="57" t="str">
        <f>'Crisis Indicator Data'!C147</f>
        <v>UKR002</v>
      </c>
      <c r="D149" s="57" t="str">
        <f>'Crisis Indicator Data'!D147</f>
        <v>Ukraine</v>
      </c>
      <c r="E149" s="57" t="str">
        <f>'Crisis Indicator Data'!E147</f>
        <v>UKR</v>
      </c>
      <c r="F149" s="57" t="str">
        <f>'Crisis Indicator Data'!B147</f>
        <v>Conflict</v>
      </c>
      <c r="G149" s="241">
        <f t="shared" si="20"/>
        <v>4.3</v>
      </c>
      <c r="H149" s="58">
        <f t="shared" si="21"/>
        <v>5</v>
      </c>
      <c r="I149" s="119" t="str">
        <f t="shared" si="22"/>
        <v>Very High</v>
      </c>
      <c r="J149" s="242" t="str">
        <f>INDEX(Trends!$D$3:$D$404,MATCH(C149,Trends!$C$3:$C$404,0))</f>
        <v>Increasing</v>
      </c>
      <c r="K149" s="110" t="str">
        <f>IF(Reliability!B147="x","x",(IF(ROUNDUP(Reliability!B147,0)=1,"Very High",IF(ROUNDUP(Reliability!B147,0)=2,"High",IF(ROUNDUP(Reliability!B147,0)=3,"Medium",IF(ROUNDUP(Reliability!B147,0)=4,"Low","Very Low"))))))</f>
        <v>Very High</v>
      </c>
      <c r="L149" s="243">
        <f t="shared" si="23"/>
        <v>4.5999999999999996</v>
      </c>
      <c r="M149" s="250">
        <f>'Impact of the crisis'!N150</f>
        <v>4.9000000000000004</v>
      </c>
      <c r="N149" s="250">
        <f>'Impact of the crisis'!AB150</f>
        <v>4.4000000000000004</v>
      </c>
      <c r="O149" s="243">
        <f>'Conditions of people affected'!R150</f>
        <v>5</v>
      </c>
      <c r="P149" s="250">
        <f>'Conditions of people affected'!K150</f>
        <v>5</v>
      </c>
      <c r="Q149" s="250">
        <f>'Conditions of people affected'!Q150</f>
        <v>5</v>
      </c>
      <c r="R149" s="244">
        <f t="shared" si="24"/>
        <v>3.1</v>
      </c>
      <c r="S149" s="244">
        <f>'Complexity of the crisis'!X150</f>
        <v>2.6</v>
      </c>
      <c r="T149" s="244">
        <f>'Complexity of the crisis'!AN150</f>
        <v>3.5</v>
      </c>
      <c r="U149" s="125" t="str">
        <f>VLOOKUP(C149,Lists!$C$3:$E$160,3,FALSE)</f>
        <v>Europe</v>
      </c>
      <c r="V149" s="126">
        <f t="array" ref="V149">LOOKUP(2,1/(Log!B:B=C149),Log!L:L)</f>
        <v>44677</v>
      </c>
    </row>
    <row r="150" spans="1:22" x14ac:dyDescent="0.35">
      <c r="A150" s="57" t="str">
        <f>'Crisis Indicator Data'!A148</f>
        <v>Complex crisis in Venezuela</v>
      </c>
      <c r="B150" s="45" t="str">
        <f>Lists!G148</f>
        <v>Complex crisis</v>
      </c>
      <c r="C150" s="57" t="str">
        <f>'Crisis Indicator Data'!C148</f>
        <v>VEN001</v>
      </c>
      <c r="D150" s="57" t="str">
        <f>'Crisis Indicator Data'!D148</f>
        <v>Venezuela</v>
      </c>
      <c r="E150" s="57" t="str">
        <f>'Crisis Indicator Data'!E148</f>
        <v>VEN</v>
      </c>
      <c r="F150" s="57" t="str">
        <f>'Crisis Indicator Data'!B148</f>
        <v>Complex crisis</v>
      </c>
      <c r="G150" s="241">
        <f t="shared" si="20"/>
        <v>4.2</v>
      </c>
      <c r="H150" s="58">
        <f t="shared" si="21"/>
        <v>5</v>
      </c>
      <c r="I150" s="119" t="str">
        <f t="shared" si="22"/>
        <v>Very High</v>
      </c>
      <c r="J150" s="242" t="str">
        <f>INDEX(Trends!$D$3:$D$404,MATCH(C150,Trends!$C$3:$C$404,0))</f>
        <v>Stable</v>
      </c>
      <c r="K150" s="110" t="str">
        <f>IF(Reliability!B148="x","x",(IF(ROUNDUP(Reliability!B148,0)=1,"Very High",IF(ROUNDUP(Reliability!B148,0)=2,"High",IF(ROUNDUP(Reliability!B148,0)=3,"Medium",IF(ROUNDUP(Reliability!B148,0)=4,"Low","Very Low"))))))</f>
        <v>Medium</v>
      </c>
      <c r="L150" s="243">
        <f t="shared" si="23"/>
        <v>5</v>
      </c>
      <c r="M150" s="250">
        <f>'Impact of the crisis'!N151</f>
        <v>4.9000000000000004</v>
      </c>
      <c r="N150" s="250">
        <f>'Impact of the crisis'!AB151</f>
        <v>5</v>
      </c>
      <c r="O150" s="243">
        <f>'Conditions of people affected'!R151</f>
        <v>4</v>
      </c>
      <c r="P150" s="250">
        <f>'Conditions of people affected'!K151</f>
        <v>5</v>
      </c>
      <c r="Q150" s="250">
        <f>'Conditions of people affected'!Q151</f>
        <v>3</v>
      </c>
      <c r="R150" s="244">
        <f t="shared" si="24"/>
        <v>3.6</v>
      </c>
      <c r="S150" s="244">
        <f>'Complexity of the crisis'!X151</f>
        <v>3.7</v>
      </c>
      <c r="T150" s="244">
        <f>'Complexity of the crisis'!AN151</f>
        <v>3.5</v>
      </c>
      <c r="U150" s="125" t="str">
        <f>VLOOKUP(C150,Lists!$C$3:$E$160,3,FALSE)</f>
        <v>Americas</v>
      </c>
      <c r="V150" s="126">
        <f t="array" ref="V150">LOOKUP(2,1/(Log!B:B=C150),Log!L:L)</f>
        <v>44489</v>
      </c>
    </row>
    <row r="151" spans="1:22" x14ac:dyDescent="0.35">
      <c r="A151" s="57" t="str">
        <f>'Crisis Indicator Data'!A149</f>
        <v>Conflict in Yemen</v>
      </c>
      <c r="B151" s="45" t="str">
        <f>Lists!G149</f>
        <v>Complex crisis</v>
      </c>
      <c r="C151" s="57" t="str">
        <f>'Crisis Indicator Data'!C149</f>
        <v>YEM001</v>
      </c>
      <c r="D151" s="57" t="str">
        <f>'Crisis Indicator Data'!D149</f>
        <v>Yemen</v>
      </c>
      <c r="E151" s="57" t="str">
        <f>'Crisis Indicator Data'!E149</f>
        <v>YEM</v>
      </c>
      <c r="F151" s="57" t="str">
        <f>'Crisis Indicator Data'!B149</f>
        <v>Complex crisis</v>
      </c>
      <c r="G151" s="241">
        <f t="shared" si="20"/>
        <v>4.7</v>
      </c>
      <c r="H151" s="58">
        <f t="shared" si="21"/>
        <v>5</v>
      </c>
      <c r="I151" s="119" t="str">
        <f t="shared" si="22"/>
        <v>Very High</v>
      </c>
      <c r="J151" s="242" t="str">
        <f>INDEX(Trends!$D$3:$D$404,MATCH(C151,Trends!$C$3:$C$404,0))</f>
        <v>Stable</v>
      </c>
      <c r="K151" s="110" t="str">
        <f>IF(Reliability!B149="x","x",(IF(ROUNDUP(Reliability!B149,0)=1,"Very High",IF(ROUNDUP(Reliability!B149,0)=2,"High",IF(ROUNDUP(Reliability!B149,0)=3,"Medium",IF(ROUNDUP(Reliability!B149,0)=4,"Low","Very Low"))))))</f>
        <v>High</v>
      </c>
      <c r="L151" s="243">
        <f t="shared" si="23"/>
        <v>4.5999999999999996</v>
      </c>
      <c r="M151" s="250">
        <f>'Impact of the crisis'!N152</f>
        <v>4.9000000000000004</v>
      </c>
      <c r="N151" s="250">
        <f>'Impact of the crisis'!AB152</f>
        <v>4.4000000000000004</v>
      </c>
      <c r="O151" s="243">
        <f>'Conditions of people affected'!R152</f>
        <v>5</v>
      </c>
      <c r="P151" s="250">
        <f>'Conditions of people affected'!K152</f>
        <v>5</v>
      </c>
      <c r="Q151" s="250">
        <f>'Conditions of people affected'!Q152</f>
        <v>5</v>
      </c>
      <c r="R151" s="244">
        <f t="shared" si="24"/>
        <v>4.2</v>
      </c>
      <c r="S151" s="244">
        <f>'Complexity of the crisis'!X152</f>
        <v>3.9</v>
      </c>
      <c r="T151" s="244">
        <f>'Complexity of the crisis'!AN152</f>
        <v>4.5</v>
      </c>
      <c r="U151" s="125" t="str">
        <f>VLOOKUP(C151,Lists!$C$3:$E$160,3,FALSE)</f>
        <v>Middle east</v>
      </c>
      <c r="V151" s="126">
        <f t="array" ref="V151">LOOKUP(2,1/(Log!B:B=C151),Log!L:L)</f>
        <v>44585</v>
      </c>
    </row>
    <row r="152" spans="1:22" x14ac:dyDescent="0.35">
      <c r="A152" s="57" t="str">
        <f>'Crisis Indicator Data'!A150</f>
        <v>Mixed migration flows in Yemen</v>
      </c>
      <c r="B152" s="45" t="str">
        <f>Lists!G150</f>
        <v>Mixed Migration</v>
      </c>
      <c r="C152" s="57" t="str">
        <f>'Crisis Indicator Data'!C150</f>
        <v>YEM002</v>
      </c>
      <c r="D152" s="57" t="str">
        <f>'Crisis Indicator Data'!D150</f>
        <v>Yemen</v>
      </c>
      <c r="E152" s="57" t="str">
        <f>'Crisis Indicator Data'!E150</f>
        <v>YEM</v>
      </c>
      <c r="F152" s="57" t="str">
        <f>'Crisis Indicator Data'!B150</f>
        <v>International displacement</v>
      </c>
      <c r="G152" s="241">
        <f t="shared" si="20"/>
        <v>4.5</v>
      </c>
      <c r="H152" s="58">
        <f t="shared" si="21"/>
        <v>5</v>
      </c>
      <c r="I152" s="119" t="str">
        <f t="shared" si="22"/>
        <v>Very High</v>
      </c>
      <c r="J152" s="242" t="str">
        <f>INDEX(Trends!$D$3:$D$404,MATCH(C152,Trends!$C$3:$C$404,0))</f>
        <v>Stable</v>
      </c>
      <c r="K152" s="110" t="str">
        <f>IF(Reliability!B150="x","x",(IF(ROUNDUP(Reliability!B150,0)=1,"Very High",IF(ROUNDUP(Reliability!B150,0)=2,"High",IF(ROUNDUP(Reliability!B150,0)=3,"Medium",IF(ROUNDUP(Reliability!B150,0)=4,"Low","Very Low"))))))</f>
        <v>High</v>
      </c>
      <c r="L152" s="243">
        <f t="shared" si="23"/>
        <v>4.5999999999999996</v>
      </c>
      <c r="M152" s="250">
        <f>'Impact of the crisis'!N153</f>
        <v>4.9000000000000004</v>
      </c>
      <c r="N152" s="250">
        <f>'Impact of the crisis'!AB153</f>
        <v>4.4000000000000004</v>
      </c>
      <c r="O152" s="243">
        <f>'Conditions of people affected'!R153</f>
        <v>5</v>
      </c>
      <c r="P152" s="250">
        <f>'Conditions of people affected'!K153</f>
        <v>5</v>
      </c>
      <c r="Q152" s="250">
        <f>'Conditions of people affected'!Q153</f>
        <v>5</v>
      </c>
      <c r="R152" s="244">
        <f t="shared" si="24"/>
        <v>3.5</v>
      </c>
      <c r="S152" s="244">
        <f>'Complexity of the crisis'!X153</f>
        <v>3.9</v>
      </c>
      <c r="T152" s="244">
        <f>'Complexity of the crisis'!AN153</f>
        <v>3</v>
      </c>
      <c r="U152" s="125" t="str">
        <f>VLOOKUP(C152,Lists!$C$3:$E$160,3,FALSE)</f>
        <v>Middle east</v>
      </c>
      <c r="V152" s="126">
        <f t="array" ref="V152">LOOKUP(2,1/(Log!B:B=C152),Log!L:L)</f>
        <v>44585</v>
      </c>
    </row>
    <row r="153" spans="1:22" x14ac:dyDescent="0.35">
      <c r="A153" s="57" t="str">
        <f>'Crisis Indicator Data'!A151</f>
        <v>Drought in Zambia</v>
      </c>
      <c r="B153" s="45" t="str">
        <f>Lists!G151</f>
        <v>Drought</v>
      </c>
      <c r="C153" s="57" t="str">
        <f>'Crisis Indicator Data'!C151</f>
        <v>ZMB002</v>
      </c>
      <c r="D153" s="57" t="str">
        <f>'Crisis Indicator Data'!D151</f>
        <v>Zambia</v>
      </c>
      <c r="E153" s="57" t="str">
        <f>'Crisis Indicator Data'!E151</f>
        <v>ZMB</v>
      </c>
      <c r="F153" s="57" t="str">
        <f>'Crisis Indicator Data'!B151</f>
        <v>Drought</v>
      </c>
      <c r="G153" s="241">
        <f t="shared" si="20"/>
        <v>2.9</v>
      </c>
      <c r="H153" s="58">
        <f t="shared" si="21"/>
        <v>3</v>
      </c>
      <c r="I153" s="119" t="str">
        <f t="shared" si="22"/>
        <v>Medium</v>
      </c>
      <c r="J153" s="242" t="str">
        <f>INDEX(Trends!$D$3:$D$404,MATCH(C153,Trends!$C$3:$C$404,0))</f>
        <v>Stable</v>
      </c>
      <c r="K153" s="110" t="str">
        <f>IF(Reliability!B151="x","x",(IF(ROUNDUP(Reliability!B151,0)=1,"Very High",IF(ROUNDUP(Reliability!B151,0)=2,"High",IF(ROUNDUP(Reliability!B151,0)=3,"Medium",IF(ROUNDUP(Reliability!B151,0)=4,"Low","Very Low"))))))</f>
        <v>High</v>
      </c>
      <c r="L153" s="243">
        <f t="shared" si="23"/>
        <v>3</v>
      </c>
      <c r="M153" s="250">
        <f>'Impact of the crisis'!N154</f>
        <v>4.3</v>
      </c>
      <c r="N153" s="250">
        <f>'Impact of the crisis'!AB154</f>
        <v>2</v>
      </c>
      <c r="O153" s="243">
        <f>'Conditions of people affected'!R154</f>
        <v>3.35</v>
      </c>
      <c r="P153" s="250">
        <f>'Conditions of people affected'!K154</f>
        <v>3.7</v>
      </c>
      <c r="Q153" s="250">
        <f>'Conditions of people affected'!Q154</f>
        <v>3</v>
      </c>
      <c r="R153" s="244">
        <f t="shared" si="24"/>
        <v>2</v>
      </c>
      <c r="S153" s="244">
        <f>'Complexity of the crisis'!X154</f>
        <v>2</v>
      </c>
      <c r="T153" s="244">
        <f>'Complexity of the crisis'!AN154</f>
        <v>2</v>
      </c>
      <c r="U153" s="125" t="str">
        <f>VLOOKUP(C153,Lists!$C$3:$E$160,3,FALSE)</f>
        <v>Africa</v>
      </c>
      <c r="V153" s="126">
        <f t="array" ref="V153">LOOKUP(2,1/(Log!B:B=C153),Log!L:L)</f>
        <v>44712</v>
      </c>
    </row>
    <row r="154" spans="1:22" x14ac:dyDescent="0.35">
      <c r="A154" s="57" t="str">
        <f>'Crisis Indicator Data'!A152</f>
        <v>Complex crisis in Zimbabwe</v>
      </c>
      <c r="B154" s="45" t="str">
        <f>Lists!G152</f>
        <v>Complex crisis</v>
      </c>
      <c r="C154" s="57" t="str">
        <f>'Crisis Indicator Data'!C152</f>
        <v>ZWE001</v>
      </c>
      <c r="D154" s="57" t="str">
        <f>'Crisis Indicator Data'!D152</f>
        <v>Zimbabwe</v>
      </c>
      <c r="E154" s="57" t="str">
        <f>'Crisis Indicator Data'!E152</f>
        <v>ZWE</v>
      </c>
      <c r="F154" s="57" t="str">
        <f>'Crisis Indicator Data'!B152</f>
        <v>Complex crisis</v>
      </c>
      <c r="G154" s="241">
        <f t="shared" si="20"/>
        <v>3.8</v>
      </c>
      <c r="H154" s="58">
        <f t="shared" si="21"/>
        <v>4</v>
      </c>
      <c r="I154" s="119" t="str">
        <f t="shared" si="22"/>
        <v>High</v>
      </c>
      <c r="J154" s="242" t="str">
        <f>INDEX(Trends!$D$3:$D$404,MATCH(C154,Trends!$C$3:$C$404,0))</f>
        <v>Stable</v>
      </c>
      <c r="K154" s="110" t="str">
        <f>IF(Reliability!B152="x","x",(IF(ROUNDUP(Reliability!B152,0)=1,"Very High",IF(ROUNDUP(Reliability!B152,0)=2,"High",IF(ROUNDUP(Reliability!B152,0)=3,"Medium",IF(ROUNDUP(Reliability!B152,0)=4,"Low","Very Low"))))))</f>
        <v>High</v>
      </c>
      <c r="L154" s="243">
        <f t="shared" si="23"/>
        <v>3.4</v>
      </c>
      <c r="M154" s="250">
        <f>'Impact of the crisis'!N155</f>
        <v>4.5999999999999996</v>
      </c>
      <c r="N154" s="250">
        <f>'Impact of the crisis'!AB155</f>
        <v>2.6</v>
      </c>
      <c r="O154" s="243">
        <f>'Conditions of people affected'!R155</f>
        <v>4.3499999999999996</v>
      </c>
      <c r="P154" s="250">
        <f>'Conditions of people affected'!K155</f>
        <v>4.7</v>
      </c>
      <c r="Q154" s="250">
        <f>'Conditions of people affected'!Q155</f>
        <v>4</v>
      </c>
      <c r="R154" s="244">
        <f t="shared" si="24"/>
        <v>3</v>
      </c>
      <c r="S154" s="244">
        <f>'Complexity of the crisis'!X155</f>
        <v>2.9</v>
      </c>
      <c r="T154" s="244">
        <f>'Complexity of the crisis'!AN155</f>
        <v>3</v>
      </c>
      <c r="U154" s="125" t="str">
        <f>VLOOKUP(C154,Lists!$C$3:$E$160,3,FALSE)</f>
        <v>Africa</v>
      </c>
      <c r="V154" s="126">
        <f t="array" ref="V154">LOOKUP(2,1/(Log!B:B=C154),Log!L:L)</f>
        <v>44711</v>
      </c>
    </row>
  </sheetData>
  <autoFilter ref="A4:T155" xr:uid="{00000000-0009-0000-0000-000002000000}"/>
  <mergeCells count="1">
    <mergeCell ref="A1:T1"/>
  </mergeCells>
  <conditionalFormatting sqref="L5:L250">
    <cfRule type="cellIs" dxfId="624" priority="81" stopIfTrue="1" operator="between">
      <formula>4</formula>
      <formula>5</formula>
    </cfRule>
    <cfRule type="cellIs" dxfId="623" priority="92" stopIfTrue="1" operator="between">
      <formula>3</formula>
      <formula>4</formula>
    </cfRule>
    <cfRule type="cellIs" dxfId="622" priority="93" stopIfTrue="1" operator="between">
      <formula>2</formula>
      <formula>3</formula>
    </cfRule>
    <cfRule type="cellIs" dxfId="621" priority="94" stopIfTrue="1" operator="between">
      <formula>1</formula>
      <formula>2</formula>
    </cfRule>
    <cfRule type="cellIs" dxfId="620" priority="95" stopIfTrue="1" operator="between">
      <formula>0</formula>
      <formula>1</formula>
    </cfRule>
  </conditionalFormatting>
  <conditionalFormatting sqref="M5:N250">
    <cfRule type="cellIs" dxfId="619" priority="82" stopIfTrue="1" operator="between">
      <formula>4</formula>
      <formula>5</formula>
    </cfRule>
    <cfRule type="cellIs" dxfId="618" priority="88" stopIfTrue="1" operator="between">
      <formula>3</formula>
      <formula>4</formula>
    </cfRule>
    <cfRule type="cellIs" dxfId="617" priority="89" stopIfTrue="1" operator="between">
      <formula>2</formula>
      <formula>3</formula>
    </cfRule>
    <cfRule type="cellIs" dxfId="616" priority="90" stopIfTrue="1" operator="between">
      <formula>1</formula>
      <formula>2</formula>
    </cfRule>
    <cfRule type="cellIs" dxfId="615" priority="91" stopIfTrue="1" operator="between">
      <formula>0</formula>
      <formula>1</formula>
    </cfRule>
  </conditionalFormatting>
  <conditionalFormatting sqref="H5:H250">
    <cfRule type="cellIs" dxfId="614" priority="76" stopIfTrue="1" operator="equal">
      <formula>5</formula>
    </cfRule>
    <cfRule type="cellIs" dxfId="613" priority="77" stopIfTrue="1" operator="equal">
      <formula>4</formula>
    </cfRule>
    <cfRule type="cellIs" dxfId="612" priority="78" stopIfTrue="1" operator="equal">
      <formula>3</formula>
    </cfRule>
    <cfRule type="cellIs" dxfId="611" priority="79" stopIfTrue="1" operator="equal">
      <formula>2</formula>
    </cfRule>
    <cfRule type="cellIs" dxfId="610" priority="80" stopIfTrue="1" operator="equal">
      <formula>1</formula>
    </cfRule>
  </conditionalFormatting>
  <conditionalFormatting sqref="P5:Q250">
    <cfRule type="cellIs" dxfId="609" priority="71" stopIfTrue="1" operator="between">
      <formula>7.1</formula>
      <formula>10</formula>
    </cfRule>
    <cfRule type="cellIs" dxfId="608" priority="72" stopIfTrue="1" operator="between">
      <formula>5.4</formula>
      <formula>7</formula>
    </cfRule>
    <cfRule type="cellIs" dxfId="607" priority="73" stopIfTrue="1" operator="between">
      <formula>3.5</formula>
      <formula>5.3</formula>
    </cfRule>
    <cfRule type="cellIs" dxfId="606" priority="74" stopIfTrue="1" operator="between">
      <formula>1.8</formula>
      <formula>3.4</formula>
    </cfRule>
    <cfRule type="cellIs" dxfId="605" priority="75" stopIfTrue="1" operator="between">
      <formula>0</formula>
      <formula>1.7</formula>
    </cfRule>
  </conditionalFormatting>
  <conditionalFormatting sqref="T5:T250">
    <cfRule type="cellIs" dxfId="604" priority="61" stopIfTrue="1" operator="between">
      <formula>4</formula>
      <formula>5</formula>
    </cfRule>
    <cfRule type="cellIs" dxfId="603" priority="62" stopIfTrue="1" operator="between">
      <formula>3</formula>
      <formula>4</formula>
    </cfRule>
    <cfRule type="cellIs" dxfId="602" priority="63" stopIfTrue="1" operator="between">
      <formula>2</formula>
      <formula>3</formula>
    </cfRule>
    <cfRule type="cellIs" dxfId="601" priority="64" stopIfTrue="1" operator="between">
      <formula>1</formula>
      <formula>2</formula>
    </cfRule>
    <cfRule type="cellIs" dxfId="600" priority="65" stopIfTrue="1" operator="between">
      <formula>0</formula>
      <formula>1</formula>
    </cfRule>
  </conditionalFormatting>
  <conditionalFormatting sqref="R5:R250">
    <cfRule type="cellIs" dxfId="599" priority="31" stopIfTrue="1" operator="between">
      <formula>4</formula>
      <formula>5</formula>
    </cfRule>
    <cfRule type="cellIs" dxfId="598" priority="32" stopIfTrue="1" operator="between">
      <formula>3</formula>
      <formula>4</formula>
    </cfRule>
    <cfRule type="cellIs" dxfId="597" priority="33" stopIfTrue="1" operator="between">
      <formula>2</formula>
      <formula>3</formula>
    </cfRule>
    <cfRule type="cellIs" dxfId="596" priority="34" stopIfTrue="1" operator="between">
      <formula>1</formula>
      <formula>2</formula>
    </cfRule>
    <cfRule type="cellIs" dxfId="595" priority="35" stopIfTrue="1" operator="between">
      <formula>0</formula>
      <formula>1</formula>
    </cfRule>
  </conditionalFormatting>
  <conditionalFormatting sqref="J5:J250">
    <cfRule type="cellIs" dxfId="594" priority="11" operator="equal">
      <formula>"Increasing"</formula>
    </cfRule>
    <cfRule type="cellIs" dxfId="593" priority="12" operator="equal">
      <formula>"Stable"</formula>
    </cfRule>
    <cfRule type="cellIs" dxfId="592" priority="13" operator="equal">
      <formula>"Decreasing"</formula>
    </cfRule>
  </conditionalFormatting>
  <conditionalFormatting sqref="I5:I250">
    <cfRule type="cellIs" dxfId="591" priority="41" stopIfTrue="1" operator="equal">
      <formula>"Very High"</formula>
    </cfRule>
    <cfRule type="cellIs" dxfId="590" priority="42" stopIfTrue="1" operator="equal">
      <formula>"High"</formula>
    </cfRule>
    <cfRule type="cellIs" dxfId="589" priority="43" stopIfTrue="1" operator="equal">
      <formula>"Medium"</formula>
    </cfRule>
    <cfRule type="cellIs" dxfId="588" priority="44" stopIfTrue="1" operator="equal">
      <formula>"Low"</formula>
    </cfRule>
    <cfRule type="cellIs" dxfId="587" priority="45" stopIfTrue="1" operator="equal">
      <formula>"Very Low"</formula>
    </cfRule>
  </conditionalFormatting>
  <conditionalFormatting sqref="O5:O250">
    <cfRule type="cellIs" dxfId="586" priority="6" stopIfTrue="1" operator="between">
      <formula>5</formula>
      <formula>5.9</formula>
    </cfRule>
    <cfRule type="cellIs" dxfId="585" priority="7" stopIfTrue="1" operator="between">
      <formula>4</formula>
      <formula>4.9</formula>
    </cfRule>
    <cfRule type="cellIs" dxfId="584" priority="8" stopIfTrue="1" operator="between">
      <formula>3</formula>
      <formula>3.9</formula>
    </cfRule>
    <cfRule type="cellIs" dxfId="583" priority="9" stopIfTrue="1" operator="between">
      <formula>2</formula>
      <formula>2.9</formula>
    </cfRule>
    <cfRule type="cellIs" dxfId="582" priority="10" stopIfTrue="1" operator="between">
      <formula>0</formula>
      <formula>1.9</formula>
    </cfRule>
  </conditionalFormatting>
  <conditionalFormatting sqref="S5:T250">
    <cfRule type="cellIs" dxfId="581" priority="51" stopIfTrue="1" operator="between">
      <formula>4</formula>
      <formula>5</formula>
    </cfRule>
    <cfRule type="cellIs" dxfId="580" priority="52" stopIfTrue="1" operator="between">
      <formula>3</formula>
      <formula>4</formula>
    </cfRule>
    <cfRule type="cellIs" dxfId="579" priority="53" stopIfTrue="1" operator="between">
      <formula>2</formula>
      <formula>3</formula>
    </cfRule>
    <cfRule type="cellIs" dxfId="578" priority="54" stopIfTrue="1" operator="between">
      <formula>1</formula>
      <formula>2</formula>
    </cfRule>
    <cfRule type="cellIs" dxfId="577" priority="55" stopIfTrue="1" operator="between">
      <formula>0</formula>
      <formula>1</formula>
    </cfRule>
  </conditionalFormatting>
  <conditionalFormatting sqref="K5:K250">
    <cfRule type="cellIs" dxfId="576" priority="1" stopIfTrue="1" operator="equal">
      <formula>"Very Low"</formula>
    </cfRule>
    <cfRule type="cellIs" dxfId="575" priority="2" stopIfTrue="1" operator="equal">
      <formula>"Low"</formula>
    </cfRule>
    <cfRule type="cellIs" dxfId="574" priority="3" stopIfTrue="1" operator="equal">
      <formula>"Medium"</formula>
    </cfRule>
    <cfRule type="cellIs" dxfId="573" priority="4" stopIfTrue="1" operator="equal">
      <formula>"High"</formula>
    </cfRule>
    <cfRule type="cellIs" dxfId="572" priority="5" stopIfTrue="1" operator="equal">
      <formula>"Very High"</formula>
    </cfRule>
  </conditionalFormatting>
  <pageMargins left="0.70866141732283472" right="0.70866141732283472" top="0.74803149606299213" bottom="0.74803149606299213" header="0.31496062992125978" footer="0.31496062992125978"/>
  <pageSetup paperSize="9" scale="57" fitToHeight="0" orientation="landscape"/>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1"/>
  <dimension ref="A1:BF194"/>
  <sheetViews>
    <sheetView workbookViewId="0">
      <selection sqref="A1:BE1"/>
    </sheetView>
  </sheetViews>
  <sheetFormatPr defaultColWidth="9.453125" defaultRowHeight="14.5" x14ac:dyDescent="0.35"/>
  <cols>
    <col min="1" max="1" width="49.453125" style="52" bestFit="1" customWidth="1"/>
    <col min="2" max="2" width="5.453125" style="52" bestFit="1" customWidth="1"/>
    <col min="3" max="57" width="5.453125" style="52" customWidth="1"/>
    <col min="58" max="58" width="9.453125" style="52" customWidth="1"/>
    <col min="59" max="16384" width="9.453125" style="52"/>
  </cols>
  <sheetData>
    <row r="1" spans="1:58" x14ac:dyDescent="0.35">
      <c r="A1" s="323"/>
      <c r="B1" s="322"/>
      <c r="C1" s="322"/>
      <c r="D1" s="322"/>
      <c r="E1" s="322"/>
      <c r="F1" s="322"/>
      <c r="G1" s="322"/>
      <c r="H1" s="322"/>
      <c r="I1" s="322"/>
      <c r="J1" s="322"/>
      <c r="K1" s="322"/>
      <c r="L1" s="322"/>
      <c r="M1" s="322"/>
      <c r="N1" s="322"/>
      <c r="O1" s="322"/>
      <c r="P1" s="322"/>
      <c r="Q1" s="322"/>
      <c r="R1" s="322"/>
      <c r="S1" s="322"/>
      <c r="T1" s="322"/>
      <c r="U1" s="322"/>
      <c r="V1" s="322"/>
      <c r="W1" s="322"/>
      <c r="X1" s="322"/>
      <c r="Y1" s="322"/>
      <c r="Z1" s="322"/>
      <c r="AA1" s="322"/>
      <c r="AB1" s="322"/>
      <c r="AC1" s="322"/>
      <c r="AD1" s="322"/>
      <c r="AE1" s="322"/>
      <c r="AF1" s="322"/>
      <c r="AG1" s="322"/>
      <c r="AH1" s="322"/>
      <c r="AI1" s="322"/>
      <c r="AJ1" s="322"/>
      <c r="AK1" s="322"/>
      <c r="AL1" s="322"/>
      <c r="AM1" s="322"/>
      <c r="AN1" s="322"/>
      <c r="AO1" s="322"/>
      <c r="AP1" s="322"/>
      <c r="AQ1" s="322"/>
      <c r="AR1" s="322"/>
      <c r="AS1" s="322"/>
      <c r="AT1" s="322"/>
      <c r="AU1" s="322"/>
      <c r="AV1" s="322"/>
      <c r="AW1" s="322"/>
      <c r="AX1" s="322"/>
      <c r="AY1" s="322"/>
      <c r="AZ1" s="322"/>
      <c r="BA1" s="322"/>
      <c r="BB1" s="322"/>
      <c r="BC1" s="322"/>
      <c r="BD1" s="322"/>
      <c r="BE1" s="322"/>
    </row>
    <row r="2" spans="1:58" s="4" customFormat="1" ht="121.5" customHeight="1" x14ac:dyDescent="0.25">
      <c r="A2" s="13" t="s">
        <v>7773</v>
      </c>
      <c r="B2" s="187" t="s">
        <v>7774</v>
      </c>
      <c r="C2" s="16" t="s">
        <v>8947</v>
      </c>
      <c r="D2" s="16" t="s">
        <v>8948</v>
      </c>
      <c r="E2" s="16" t="s">
        <v>8949</v>
      </c>
      <c r="F2" s="16" t="s">
        <v>8950</v>
      </c>
      <c r="G2" s="16" t="s">
        <v>8951</v>
      </c>
      <c r="H2" s="16" t="s">
        <v>8952</v>
      </c>
      <c r="I2" s="16" t="s">
        <v>8953</v>
      </c>
      <c r="J2" s="16" t="s">
        <v>8954</v>
      </c>
      <c r="K2" s="16" t="s">
        <v>8955</v>
      </c>
      <c r="L2" s="16" t="s">
        <v>8956</v>
      </c>
      <c r="M2" s="16" t="s">
        <v>8957</v>
      </c>
      <c r="N2" s="16" t="s">
        <v>8958</v>
      </c>
      <c r="O2" s="16" t="s">
        <v>8959</v>
      </c>
      <c r="P2" s="16" t="s">
        <v>8960</v>
      </c>
      <c r="Q2" s="16" t="s">
        <v>8961</v>
      </c>
      <c r="R2" s="16" t="s">
        <v>8962</v>
      </c>
      <c r="S2" s="16" t="s">
        <v>8963</v>
      </c>
      <c r="T2" s="16" t="s">
        <v>8964</v>
      </c>
      <c r="U2" s="16" t="s">
        <v>8964</v>
      </c>
      <c r="V2" s="16" t="s">
        <v>8965</v>
      </c>
      <c r="W2" s="16" t="s">
        <v>8966</v>
      </c>
      <c r="X2" s="16" t="s">
        <v>8967</v>
      </c>
      <c r="Y2" s="16" t="s">
        <v>8968</v>
      </c>
      <c r="Z2" s="16" t="s">
        <v>8969</v>
      </c>
      <c r="AA2" s="16" t="s">
        <v>8970</v>
      </c>
      <c r="AB2" s="16" t="s">
        <v>8971</v>
      </c>
      <c r="AC2" s="16" t="s">
        <v>8972</v>
      </c>
      <c r="AD2" s="16" t="s">
        <v>8973</v>
      </c>
      <c r="AE2" s="16" t="s">
        <v>8974</v>
      </c>
      <c r="AF2" s="16" t="s">
        <v>7920</v>
      </c>
      <c r="AG2" s="16" t="s">
        <v>7836</v>
      </c>
      <c r="AH2" s="16" t="s">
        <v>8975</v>
      </c>
      <c r="AI2" s="16" t="s">
        <v>8975</v>
      </c>
      <c r="AJ2" s="16" t="s">
        <v>8975</v>
      </c>
      <c r="AK2" s="16" t="s">
        <v>8976</v>
      </c>
      <c r="AL2" s="16" t="s">
        <v>8977</v>
      </c>
      <c r="AM2" s="16" t="s">
        <v>8978</v>
      </c>
      <c r="AN2" s="16" t="s">
        <v>8979</v>
      </c>
      <c r="AO2" s="16" t="s">
        <v>8980</v>
      </c>
      <c r="AP2" s="16" t="s">
        <v>8981</v>
      </c>
      <c r="AQ2" s="16" t="s">
        <v>8982</v>
      </c>
      <c r="AR2" s="16" t="s">
        <v>8983</v>
      </c>
      <c r="AS2" s="16" t="s">
        <v>8984</v>
      </c>
      <c r="AT2" s="16" t="s">
        <v>8985</v>
      </c>
      <c r="AU2" s="16" t="s">
        <v>8986</v>
      </c>
      <c r="AV2" s="16" t="s">
        <v>8987</v>
      </c>
      <c r="AW2" s="16" t="s">
        <v>8988</v>
      </c>
      <c r="AX2" s="16" t="s">
        <v>8989</v>
      </c>
      <c r="AY2" s="16" t="s">
        <v>8990</v>
      </c>
      <c r="AZ2" s="16" t="s">
        <v>8991</v>
      </c>
      <c r="BA2" s="16" t="s">
        <v>8992</v>
      </c>
      <c r="BB2" s="16" t="s">
        <v>8993</v>
      </c>
      <c r="BC2" s="16" t="s">
        <v>7925</v>
      </c>
      <c r="BD2" s="16" t="s">
        <v>8994</v>
      </c>
      <c r="BE2" s="16" t="s">
        <v>7926</v>
      </c>
    </row>
    <row r="3" spans="1:58" x14ac:dyDescent="0.35">
      <c r="A3" s="14" t="s">
        <v>8995</v>
      </c>
      <c r="B3" s="187"/>
      <c r="C3" s="10">
        <v>2014</v>
      </c>
      <c r="D3" s="10">
        <v>2014</v>
      </c>
      <c r="E3" s="10">
        <v>2014</v>
      </c>
      <c r="F3" s="10">
        <v>2014</v>
      </c>
      <c r="G3" s="10">
        <v>2014</v>
      </c>
      <c r="H3" s="10">
        <v>2014</v>
      </c>
      <c r="I3" s="10">
        <v>2014</v>
      </c>
      <c r="J3" s="10">
        <v>2015</v>
      </c>
      <c r="K3" s="10">
        <v>2015</v>
      </c>
      <c r="L3" s="10">
        <v>2015</v>
      </c>
      <c r="M3" s="10">
        <v>2016</v>
      </c>
      <c r="N3" s="10">
        <v>2016</v>
      </c>
      <c r="O3" s="10">
        <v>2015</v>
      </c>
      <c r="P3" s="10">
        <v>2015</v>
      </c>
      <c r="Q3" s="10">
        <v>2014</v>
      </c>
      <c r="R3" s="10">
        <v>2014</v>
      </c>
      <c r="S3" s="10">
        <v>2016</v>
      </c>
      <c r="T3" s="10">
        <v>2013</v>
      </c>
      <c r="U3" s="10">
        <v>2014</v>
      </c>
      <c r="V3" s="10">
        <v>2014</v>
      </c>
      <c r="W3" s="10">
        <v>2015</v>
      </c>
      <c r="X3" s="10">
        <v>2014</v>
      </c>
      <c r="Y3" s="10">
        <v>2014</v>
      </c>
      <c r="Z3" s="10">
        <v>2014</v>
      </c>
      <c r="AA3" s="10">
        <v>2014</v>
      </c>
      <c r="AB3" s="10">
        <v>2014</v>
      </c>
      <c r="AC3" s="10">
        <v>2014</v>
      </c>
      <c r="AD3" s="10">
        <v>2015</v>
      </c>
      <c r="AE3" s="10">
        <v>2012</v>
      </c>
      <c r="AF3" s="10">
        <v>2014</v>
      </c>
      <c r="AG3" s="10">
        <v>2013</v>
      </c>
      <c r="AH3" s="10">
        <v>2014</v>
      </c>
      <c r="AI3" s="10">
        <v>2015</v>
      </c>
      <c r="AJ3" s="10">
        <v>2016</v>
      </c>
      <c r="AK3" s="10">
        <v>2016</v>
      </c>
      <c r="AL3" s="10">
        <v>2016</v>
      </c>
      <c r="AM3" s="10">
        <v>2015</v>
      </c>
      <c r="AN3" s="10">
        <v>2014</v>
      </c>
      <c r="AO3" s="10">
        <v>2014</v>
      </c>
      <c r="AP3" s="10">
        <v>2014</v>
      </c>
      <c r="AQ3" s="10">
        <v>2014</v>
      </c>
      <c r="AR3" s="10">
        <v>2015</v>
      </c>
      <c r="AS3" s="10">
        <v>2014</v>
      </c>
      <c r="AT3" s="10">
        <v>2015</v>
      </c>
      <c r="AU3" s="10">
        <v>2012</v>
      </c>
      <c r="AV3" s="10">
        <v>2014</v>
      </c>
      <c r="AW3" s="10">
        <v>2014</v>
      </c>
      <c r="AX3" s="10">
        <v>2014</v>
      </c>
      <c r="AY3" s="10">
        <v>2014</v>
      </c>
      <c r="AZ3" s="10">
        <v>2015</v>
      </c>
      <c r="BA3" s="10">
        <v>2015</v>
      </c>
      <c r="BB3" s="10">
        <v>2015</v>
      </c>
      <c r="BC3" s="10">
        <v>2015</v>
      </c>
      <c r="BD3" s="10">
        <v>2014</v>
      </c>
      <c r="BE3" s="10">
        <v>2014</v>
      </c>
    </row>
    <row r="4" spans="1:58" x14ac:dyDescent="0.35">
      <c r="A4" s="13" t="s">
        <v>104</v>
      </c>
      <c r="B4" s="187" t="s">
        <v>7938</v>
      </c>
      <c r="C4" s="17">
        <v>2014</v>
      </c>
      <c r="D4" s="17">
        <v>2014</v>
      </c>
      <c r="E4" s="17">
        <v>2014</v>
      </c>
      <c r="F4" s="17">
        <v>2014</v>
      </c>
      <c r="G4" s="17">
        <v>2014</v>
      </c>
      <c r="H4" s="17">
        <v>2014</v>
      </c>
      <c r="I4" s="17">
        <v>2014</v>
      </c>
      <c r="J4" s="17">
        <v>2015</v>
      </c>
      <c r="K4" s="17">
        <v>2015</v>
      </c>
      <c r="L4" s="17">
        <v>2015</v>
      </c>
      <c r="M4" s="19">
        <v>2016</v>
      </c>
      <c r="N4" s="19">
        <v>2016</v>
      </c>
      <c r="O4" s="19">
        <v>2015</v>
      </c>
      <c r="P4" s="19">
        <v>2015</v>
      </c>
      <c r="Q4" s="19">
        <v>2014</v>
      </c>
      <c r="R4" s="19">
        <v>2011</v>
      </c>
      <c r="S4" s="19">
        <v>2016</v>
      </c>
      <c r="T4" s="19">
        <v>2013</v>
      </c>
      <c r="U4" s="19">
        <v>2014</v>
      </c>
      <c r="V4" s="19">
        <v>2014</v>
      </c>
      <c r="W4" s="19">
        <v>2015</v>
      </c>
      <c r="X4" s="19">
        <v>2004</v>
      </c>
      <c r="Y4" s="19">
        <v>2013</v>
      </c>
      <c r="Z4" s="19">
        <v>2014</v>
      </c>
      <c r="AA4" s="19">
        <v>2014</v>
      </c>
      <c r="AB4" s="19">
        <v>2014</v>
      </c>
      <c r="AC4" s="19">
        <v>2014</v>
      </c>
      <c r="AD4" s="19">
        <v>2015</v>
      </c>
      <c r="AE4" s="19">
        <v>2012</v>
      </c>
      <c r="AF4" s="19">
        <v>2014</v>
      </c>
      <c r="AG4" s="18">
        <v>2007</v>
      </c>
      <c r="AH4" s="19">
        <v>2014</v>
      </c>
      <c r="AI4" s="19">
        <v>2015</v>
      </c>
      <c r="AJ4" s="19">
        <v>2016</v>
      </c>
      <c r="AK4" s="20">
        <v>2015</v>
      </c>
      <c r="AL4" s="20">
        <v>2015</v>
      </c>
      <c r="AM4" s="19">
        <v>2015</v>
      </c>
      <c r="AN4" s="19">
        <v>2014</v>
      </c>
      <c r="AO4" s="19">
        <v>2014</v>
      </c>
      <c r="AP4" s="19" t="s">
        <v>17</v>
      </c>
      <c r="AQ4" s="19" t="s">
        <v>17</v>
      </c>
      <c r="AR4" s="19">
        <v>2015</v>
      </c>
      <c r="AS4" s="19">
        <v>2014</v>
      </c>
      <c r="AT4" s="19">
        <v>2015</v>
      </c>
      <c r="AU4" s="19">
        <v>2012</v>
      </c>
      <c r="AV4" s="19">
        <v>2011</v>
      </c>
      <c r="AW4" s="19">
        <v>2014</v>
      </c>
      <c r="AX4" s="19">
        <v>2014</v>
      </c>
      <c r="AY4" s="19">
        <v>2014</v>
      </c>
      <c r="AZ4" s="19">
        <v>2015</v>
      </c>
      <c r="BA4" s="19">
        <v>2015</v>
      </c>
      <c r="BB4" s="19">
        <v>2015</v>
      </c>
      <c r="BC4" s="19">
        <v>2015</v>
      </c>
      <c r="BD4" s="19">
        <v>2014</v>
      </c>
      <c r="BE4" s="19">
        <v>2014</v>
      </c>
      <c r="BF4" s="9"/>
    </row>
    <row r="5" spans="1:58" x14ac:dyDescent="0.35">
      <c r="A5" s="13" t="s">
        <v>7940</v>
      </c>
      <c r="B5" s="187" t="s">
        <v>7941</v>
      </c>
      <c r="C5" s="17">
        <v>2014</v>
      </c>
      <c r="D5" s="17">
        <v>2014</v>
      </c>
      <c r="E5" s="17">
        <v>2014</v>
      </c>
      <c r="F5" s="17">
        <v>2014</v>
      </c>
      <c r="G5" s="17">
        <v>2014</v>
      </c>
      <c r="H5" s="17">
        <v>2014</v>
      </c>
      <c r="I5" s="17">
        <v>2014</v>
      </c>
      <c r="J5" s="17">
        <v>2015</v>
      </c>
      <c r="K5" s="17">
        <v>2015</v>
      </c>
      <c r="L5" s="17">
        <v>2015</v>
      </c>
      <c r="M5" s="19">
        <v>2016</v>
      </c>
      <c r="N5" s="19">
        <v>2016</v>
      </c>
      <c r="O5" s="19">
        <v>2015</v>
      </c>
      <c r="P5" s="19">
        <v>2015</v>
      </c>
      <c r="Q5" s="19">
        <v>2014</v>
      </c>
      <c r="R5" s="19">
        <v>2009</v>
      </c>
      <c r="S5" s="19">
        <v>2016</v>
      </c>
      <c r="T5" s="19">
        <v>2013</v>
      </c>
      <c r="U5" s="19">
        <v>2014</v>
      </c>
      <c r="V5" s="19">
        <v>2014</v>
      </c>
      <c r="W5" s="19">
        <v>2015</v>
      </c>
      <c r="X5" s="19">
        <v>2009</v>
      </c>
      <c r="Y5" s="19">
        <v>2013</v>
      </c>
      <c r="Z5" s="19">
        <v>2014</v>
      </c>
      <c r="AA5" s="19">
        <v>2014</v>
      </c>
      <c r="AB5" s="19">
        <v>2013</v>
      </c>
      <c r="AC5" s="19">
        <v>2014</v>
      </c>
      <c r="AD5" s="19">
        <v>2015</v>
      </c>
      <c r="AE5" s="19" t="s">
        <v>17</v>
      </c>
      <c r="AF5" s="19">
        <v>2014</v>
      </c>
      <c r="AG5" s="18">
        <v>2012</v>
      </c>
      <c r="AH5" s="19">
        <v>2014</v>
      </c>
      <c r="AI5" s="19">
        <v>2015</v>
      </c>
      <c r="AJ5" s="19">
        <v>2016</v>
      </c>
      <c r="AK5" s="20" t="s">
        <v>17</v>
      </c>
      <c r="AL5" s="20">
        <v>2015</v>
      </c>
      <c r="AM5" s="19">
        <v>2015</v>
      </c>
      <c r="AN5" s="19">
        <v>2014</v>
      </c>
      <c r="AO5" s="19">
        <v>2014</v>
      </c>
      <c r="AP5" s="19">
        <v>2014</v>
      </c>
      <c r="AQ5" s="19">
        <v>2014</v>
      </c>
      <c r="AR5" s="19" t="s">
        <v>17</v>
      </c>
      <c r="AS5" s="19">
        <v>2014</v>
      </c>
      <c r="AT5" s="19">
        <v>2015</v>
      </c>
      <c r="AU5" s="19">
        <v>2012</v>
      </c>
      <c r="AV5" s="19">
        <v>2012</v>
      </c>
      <c r="AW5" s="19">
        <v>2014</v>
      </c>
      <c r="AX5" s="19">
        <v>2014</v>
      </c>
      <c r="AY5" s="19">
        <v>2014</v>
      </c>
      <c r="AZ5" s="19">
        <v>2015</v>
      </c>
      <c r="BA5" s="19">
        <v>2015</v>
      </c>
      <c r="BB5" s="19">
        <v>2015</v>
      </c>
      <c r="BC5" s="19">
        <v>2015</v>
      </c>
      <c r="BD5" s="19">
        <v>2014</v>
      </c>
      <c r="BE5" s="19">
        <v>2014</v>
      </c>
      <c r="BF5" s="9"/>
    </row>
    <row r="6" spans="1:58" x14ac:dyDescent="0.35">
      <c r="A6" s="13" t="s">
        <v>517</v>
      </c>
      <c r="B6" s="187" t="s">
        <v>8017</v>
      </c>
      <c r="C6" s="17">
        <v>2014</v>
      </c>
      <c r="D6" s="17">
        <v>2014</v>
      </c>
      <c r="E6" s="17">
        <v>2014</v>
      </c>
      <c r="F6" s="17">
        <v>2014</v>
      </c>
      <c r="G6" s="17">
        <v>2014</v>
      </c>
      <c r="H6" s="17">
        <v>2014</v>
      </c>
      <c r="I6" s="17">
        <v>2014</v>
      </c>
      <c r="J6" s="17">
        <v>2015</v>
      </c>
      <c r="K6" s="17">
        <v>2015</v>
      </c>
      <c r="L6" s="17">
        <v>2015</v>
      </c>
      <c r="M6" s="19">
        <v>2016</v>
      </c>
      <c r="N6" s="19">
        <v>2016</v>
      </c>
      <c r="O6" s="19">
        <v>2015</v>
      </c>
      <c r="P6" s="19">
        <v>2015</v>
      </c>
      <c r="Q6" s="19">
        <v>2014</v>
      </c>
      <c r="R6" s="19" t="s">
        <v>17</v>
      </c>
      <c r="S6" s="19">
        <v>2016</v>
      </c>
      <c r="T6" s="19">
        <v>2013</v>
      </c>
      <c r="U6" s="19">
        <v>2014</v>
      </c>
      <c r="V6" s="19">
        <v>2014</v>
      </c>
      <c r="W6" s="19">
        <v>2015</v>
      </c>
      <c r="X6" s="19">
        <v>2012</v>
      </c>
      <c r="Y6" s="19">
        <v>2010</v>
      </c>
      <c r="Z6" s="19">
        <v>2014</v>
      </c>
      <c r="AA6" s="19">
        <v>2014</v>
      </c>
      <c r="AB6" s="19">
        <v>2014</v>
      </c>
      <c r="AC6" s="19">
        <v>2014</v>
      </c>
      <c r="AD6" s="19">
        <v>2015</v>
      </c>
      <c r="AE6" s="19">
        <v>2012</v>
      </c>
      <c r="AF6" s="19">
        <v>2014</v>
      </c>
      <c r="AG6" s="18" t="s">
        <v>17</v>
      </c>
      <c r="AH6" s="19">
        <v>2014</v>
      </c>
      <c r="AI6" s="19">
        <v>2015</v>
      </c>
      <c r="AJ6" s="19">
        <v>2016</v>
      </c>
      <c r="AK6" s="20">
        <v>2015</v>
      </c>
      <c r="AL6" s="20">
        <v>2015</v>
      </c>
      <c r="AM6" s="19">
        <v>2015</v>
      </c>
      <c r="AN6" s="19">
        <v>2014</v>
      </c>
      <c r="AO6" s="19">
        <v>2014</v>
      </c>
      <c r="AP6" s="19">
        <v>2014</v>
      </c>
      <c r="AQ6" s="19">
        <v>2014</v>
      </c>
      <c r="AR6" s="19">
        <v>2011</v>
      </c>
      <c r="AS6" s="19">
        <v>2014</v>
      </c>
      <c r="AT6" s="19">
        <v>2015</v>
      </c>
      <c r="AU6" s="19">
        <v>2012</v>
      </c>
      <c r="AV6" s="19">
        <v>2006</v>
      </c>
      <c r="AW6" s="19">
        <v>2014</v>
      </c>
      <c r="AX6" s="19">
        <v>2014</v>
      </c>
      <c r="AY6" s="19">
        <v>2014</v>
      </c>
      <c r="AZ6" s="19">
        <v>2015</v>
      </c>
      <c r="BA6" s="19">
        <v>2015</v>
      </c>
      <c r="BB6" s="19">
        <v>2015</v>
      </c>
      <c r="BC6" s="19">
        <v>2015</v>
      </c>
      <c r="BD6" s="19">
        <v>2014</v>
      </c>
      <c r="BE6" s="19">
        <v>2014</v>
      </c>
      <c r="BF6" s="9"/>
    </row>
    <row r="7" spans="1:58" x14ac:dyDescent="0.35">
      <c r="A7" s="13" t="s">
        <v>4362</v>
      </c>
      <c r="B7" s="187" t="s">
        <v>7939</v>
      </c>
      <c r="C7" s="17">
        <v>2014</v>
      </c>
      <c r="D7" s="17">
        <v>2014</v>
      </c>
      <c r="E7" s="17">
        <v>2014</v>
      </c>
      <c r="F7" s="17">
        <v>2014</v>
      </c>
      <c r="G7" s="17">
        <v>2014</v>
      </c>
      <c r="H7" s="17">
        <v>2014</v>
      </c>
      <c r="I7" s="17">
        <v>2014</v>
      </c>
      <c r="J7" s="17">
        <v>2015</v>
      </c>
      <c r="K7" s="17">
        <v>2015</v>
      </c>
      <c r="L7" s="17">
        <v>2015</v>
      </c>
      <c r="M7" s="19">
        <v>2016</v>
      </c>
      <c r="N7" s="19">
        <v>2016</v>
      </c>
      <c r="O7" s="19">
        <v>2015</v>
      </c>
      <c r="P7" s="19">
        <v>2015</v>
      </c>
      <c r="Q7" s="19">
        <v>2014</v>
      </c>
      <c r="R7" s="19" t="s">
        <v>17</v>
      </c>
      <c r="S7" s="19">
        <v>2016</v>
      </c>
      <c r="T7" s="19">
        <v>2013</v>
      </c>
      <c r="U7" s="19">
        <v>2014</v>
      </c>
      <c r="V7" s="19">
        <v>2014</v>
      </c>
      <c r="W7" s="19">
        <v>2015</v>
      </c>
      <c r="X7" s="19">
        <v>2007</v>
      </c>
      <c r="Y7" s="19">
        <v>2009</v>
      </c>
      <c r="Z7" s="19">
        <v>2014</v>
      </c>
      <c r="AA7" s="19">
        <v>2014</v>
      </c>
      <c r="AB7" s="19">
        <v>2014</v>
      </c>
      <c r="AC7" s="19">
        <v>2014</v>
      </c>
      <c r="AD7" s="19">
        <v>2015</v>
      </c>
      <c r="AE7" s="19">
        <v>2012</v>
      </c>
      <c r="AF7" s="19" t="s">
        <v>17</v>
      </c>
      <c r="AG7" s="18">
        <v>2008</v>
      </c>
      <c r="AH7" s="19">
        <v>2014</v>
      </c>
      <c r="AI7" s="19">
        <v>2015</v>
      </c>
      <c r="AJ7" s="19">
        <v>2016</v>
      </c>
      <c r="AK7" s="20" t="s">
        <v>17</v>
      </c>
      <c r="AL7" s="20">
        <v>2015</v>
      </c>
      <c r="AM7" s="19">
        <v>2015</v>
      </c>
      <c r="AN7" s="19">
        <v>2014</v>
      </c>
      <c r="AO7" s="19">
        <v>2014</v>
      </c>
      <c r="AP7" s="19">
        <v>2013</v>
      </c>
      <c r="AQ7" s="19">
        <v>2013</v>
      </c>
      <c r="AR7" s="19">
        <v>2007</v>
      </c>
      <c r="AS7" s="19">
        <v>2014</v>
      </c>
      <c r="AT7" s="19">
        <v>2015</v>
      </c>
      <c r="AU7" s="19">
        <v>2012</v>
      </c>
      <c r="AV7" s="19">
        <v>2013</v>
      </c>
      <c r="AW7" s="19">
        <v>2014</v>
      </c>
      <c r="AX7" s="19">
        <v>2014</v>
      </c>
      <c r="AY7" s="19">
        <v>2014</v>
      </c>
      <c r="AZ7" s="19">
        <v>2015</v>
      </c>
      <c r="BA7" s="19">
        <v>2015</v>
      </c>
      <c r="BB7" s="19">
        <v>2015</v>
      </c>
      <c r="BC7" s="19">
        <v>2015</v>
      </c>
      <c r="BD7" s="19">
        <v>2014</v>
      </c>
      <c r="BE7" s="19">
        <v>2014</v>
      </c>
      <c r="BF7" s="9"/>
    </row>
    <row r="8" spans="1:58" x14ac:dyDescent="0.35">
      <c r="A8" s="13" t="s">
        <v>7947</v>
      </c>
      <c r="B8" s="187" t="s">
        <v>7948</v>
      </c>
      <c r="C8" s="17">
        <v>2014</v>
      </c>
      <c r="D8" s="17">
        <v>2014</v>
      </c>
      <c r="E8" s="17">
        <v>2014</v>
      </c>
      <c r="F8" s="17">
        <v>2014</v>
      </c>
      <c r="G8" s="17">
        <v>2014</v>
      </c>
      <c r="H8" s="17">
        <v>2014</v>
      </c>
      <c r="I8" s="17">
        <v>2014</v>
      </c>
      <c r="J8" s="17">
        <v>2015</v>
      </c>
      <c r="K8" s="17">
        <v>2015</v>
      </c>
      <c r="L8" s="17">
        <v>2015</v>
      </c>
      <c r="M8" s="19">
        <v>2016</v>
      </c>
      <c r="N8" s="19">
        <v>2016</v>
      </c>
      <c r="O8" s="19">
        <v>2015</v>
      </c>
      <c r="P8" s="19">
        <v>2015</v>
      </c>
      <c r="Q8" s="19">
        <v>2014</v>
      </c>
      <c r="R8" s="19" t="s">
        <v>17</v>
      </c>
      <c r="S8" s="19">
        <v>2016</v>
      </c>
      <c r="T8" s="19">
        <v>2013</v>
      </c>
      <c r="U8" s="19">
        <v>2014</v>
      </c>
      <c r="V8" s="19">
        <v>2014</v>
      </c>
      <c r="W8" s="19">
        <v>2015</v>
      </c>
      <c r="X8" s="19" t="s">
        <v>17</v>
      </c>
      <c r="Y8" s="19" t="s">
        <v>17</v>
      </c>
      <c r="Z8" s="19">
        <v>2014</v>
      </c>
      <c r="AA8" s="19">
        <v>2014</v>
      </c>
      <c r="AB8" s="19" t="s">
        <v>17</v>
      </c>
      <c r="AC8" s="19">
        <v>2014</v>
      </c>
      <c r="AD8" s="19">
        <v>2015</v>
      </c>
      <c r="AE8" s="19" t="s">
        <v>17</v>
      </c>
      <c r="AF8" s="19" t="s">
        <v>17</v>
      </c>
      <c r="AG8" s="18" t="s">
        <v>17</v>
      </c>
      <c r="AH8" s="19">
        <v>2014</v>
      </c>
      <c r="AI8" s="19">
        <v>2015</v>
      </c>
      <c r="AJ8" s="19">
        <v>2016</v>
      </c>
      <c r="AK8" s="20" t="s">
        <v>17</v>
      </c>
      <c r="AL8" s="20">
        <v>2015</v>
      </c>
      <c r="AM8" s="19">
        <v>2015</v>
      </c>
      <c r="AN8" s="19">
        <v>2014</v>
      </c>
      <c r="AO8" s="19">
        <v>2014</v>
      </c>
      <c r="AP8" s="19">
        <v>2014</v>
      </c>
      <c r="AQ8" s="19" t="s">
        <v>17</v>
      </c>
      <c r="AR8" s="19">
        <v>2009</v>
      </c>
      <c r="AS8" s="19">
        <v>2014</v>
      </c>
      <c r="AT8" s="19" t="s">
        <v>17</v>
      </c>
      <c r="AU8" s="19">
        <v>2012</v>
      </c>
      <c r="AV8" s="19">
        <v>2013</v>
      </c>
      <c r="AW8" s="19">
        <v>2014</v>
      </c>
      <c r="AX8" s="19">
        <v>2014</v>
      </c>
      <c r="AY8" s="19">
        <v>2014</v>
      </c>
      <c r="AZ8" s="19">
        <v>2011</v>
      </c>
      <c r="BA8" s="19">
        <v>2015</v>
      </c>
      <c r="BB8" s="19">
        <v>2015</v>
      </c>
      <c r="BC8" s="19">
        <v>2015</v>
      </c>
      <c r="BD8" s="19">
        <v>2014</v>
      </c>
      <c r="BE8" s="19">
        <v>2014</v>
      </c>
      <c r="BF8" s="9"/>
    </row>
    <row r="9" spans="1:58" x14ac:dyDescent="0.35">
      <c r="A9" s="13" t="s">
        <v>7944</v>
      </c>
      <c r="B9" s="187" t="s">
        <v>7945</v>
      </c>
      <c r="C9" s="17">
        <v>2014</v>
      </c>
      <c r="D9" s="17">
        <v>2014</v>
      </c>
      <c r="E9" s="17">
        <v>2014</v>
      </c>
      <c r="F9" s="17">
        <v>2014</v>
      </c>
      <c r="G9" s="17">
        <v>2014</v>
      </c>
      <c r="H9" s="17">
        <v>2014</v>
      </c>
      <c r="I9" s="17">
        <v>2014</v>
      </c>
      <c r="J9" s="17">
        <v>2015</v>
      </c>
      <c r="K9" s="17">
        <v>2015</v>
      </c>
      <c r="L9" s="17">
        <v>2015</v>
      </c>
      <c r="M9" s="19">
        <v>2016</v>
      </c>
      <c r="N9" s="19">
        <v>2016</v>
      </c>
      <c r="O9" s="19">
        <v>2015</v>
      </c>
      <c r="P9" s="19">
        <v>2015</v>
      </c>
      <c r="Q9" s="19">
        <v>2014</v>
      </c>
      <c r="R9" s="19">
        <v>2005</v>
      </c>
      <c r="S9" s="19">
        <v>2016</v>
      </c>
      <c r="T9" s="19">
        <v>2013</v>
      </c>
      <c r="U9" s="19">
        <v>2014</v>
      </c>
      <c r="V9" s="19">
        <v>2014</v>
      </c>
      <c r="W9" s="19">
        <v>2015</v>
      </c>
      <c r="X9" s="19">
        <v>2005</v>
      </c>
      <c r="Y9" s="19">
        <v>2013</v>
      </c>
      <c r="Z9" s="19">
        <v>2014</v>
      </c>
      <c r="AA9" s="19">
        <v>2014</v>
      </c>
      <c r="AB9" s="19">
        <v>2014</v>
      </c>
      <c r="AC9" s="19">
        <v>2014</v>
      </c>
      <c r="AD9" s="19">
        <v>2015</v>
      </c>
      <c r="AE9" s="19" t="s">
        <v>17</v>
      </c>
      <c r="AF9" s="19">
        <v>2014</v>
      </c>
      <c r="AG9" s="18">
        <v>2013</v>
      </c>
      <c r="AH9" s="19">
        <v>2014</v>
      </c>
      <c r="AI9" s="19">
        <v>2015</v>
      </c>
      <c r="AJ9" s="19">
        <v>2016</v>
      </c>
      <c r="AK9" s="20" t="s">
        <v>17</v>
      </c>
      <c r="AL9" s="20">
        <v>2015</v>
      </c>
      <c r="AM9" s="19">
        <v>2015</v>
      </c>
      <c r="AN9" s="19">
        <v>2014</v>
      </c>
      <c r="AO9" s="19">
        <v>2014</v>
      </c>
      <c r="AP9" s="19" t="s">
        <v>17</v>
      </c>
      <c r="AQ9" s="19" t="s">
        <v>17</v>
      </c>
      <c r="AR9" s="19">
        <v>2015</v>
      </c>
      <c r="AS9" s="19">
        <v>2014</v>
      </c>
      <c r="AT9" s="19">
        <v>2015</v>
      </c>
      <c r="AU9" s="19">
        <v>2012</v>
      </c>
      <c r="AV9" s="19">
        <v>2013</v>
      </c>
      <c r="AW9" s="19">
        <v>2014</v>
      </c>
      <c r="AX9" s="19">
        <v>2014</v>
      </c>
      <c r="AY9" s="19">
        <v>2014</v>
      </c>
      <c r="AZ9" s="19">
        <v>2015</v>
      </c>
      <c r="BA9" s="19">
        <v>2015</v>
      </c>
      <c r="BB9" s="19" t="s">
        <v>17</v>
      </c>
      <c r="BC9" s="19">
        <v>2015</v>
      </c>
      <c r="BD9" s="19">
        <v>2014</v>
      </c>
      <c r="BE9" s="19">
        <v>2014</v>
      </c>
      <c r="BF9" s="9"/>
    </row>
    <row r="10" spans="1:58" x14ac:dyDescent="0.35">
      <c r="A10" s="13" t="s">
        <v>1837</v>
      </c>
      <c r="B10" s="187" t="s">
        <v>7946</v>
      </c>
      <c r="C10" s="17">
        <v>2014</v>
      </c>
      <c r="D10" s="17">
        <v>2014</v>
      </c>
      <c r="E10" s="17">
        <v>2014</v>
      </c>
      <c r="F10" s="17">
        <v>2014</v>
      </c>
      <c r="G10" s="17">
        <v>2014</v>
      </c>
      <c r="H10" s="17">
        <v>2014</v>
      </c>
      <c r="I10" s="17">
        <v>2014</v>
      </c>
      <c r="J10" s="17">
        <v>2015</v>
      </c>
      <c r="K10" s="17">
        <v>2015</v>
      </c>
      <c r="L10" s="17">
        <v>2015</v>
      </c>
      <c r="M10" s="19">
        <v>2016</v>
      </c>
      <c r="N10" s="19">
        <v>2016</v>
      </c>
      <c r="O10" s="19">
        <v>2015</v>
      </c>
      <c r="P10" s="19">
        <v>2015</v>
      </c>
      <c r="Q10" s="19">
        <v>2014</v>
      </c>
      <c r="R10" s="19">
        <v>2010</v>
      </c>
      <c r="S10" s="19">
        <v>2016</v>
      </c>
      <c r="T10" s="19">
        <v>2013</v>
      </c>
      <c r="U10" s="19">
        <v>2014</v>
      </c>
      <c r="V10" s="19">
        <v>2014</v>
      </c>
      <c r="W10" s="19">
        <v>2015</v>
      </c>
      <c r="X10" s="19">
        <v>2010</v>
      </c>
      <c r="Y10" s="19">
        <v>2013</v>
      </c>
      <c r="Z10" s="19">
        <v>2014</v>
      </c>
      <c r="AA10" s="19">
        <v>2014</v>
      </c>
      <c r="AB10" s="19">
        <v>2014</v>
      </c>
      <c r="AC10" s="19">
        <v>2014</v>
      </c>
      <c r="AD10" s="19">
        <v>2015</v>
      </c>
      <c r="AE10" s="19" t="s">
        <v>17</v>
      </c>
      <c r="AF10" s="19">
        <v>2014</v>
      </c>
      <c r="AG10" s="18">
        <v>2013</v>
      </c>
      <c r="AH10" s="19">
        <v>2014</v>
      </c>
      <c r="AI10" s="19">
        <v>2015</v>
      </c>
      <c r="AJ10" s="19">
        <v>2016</v>
      </c>
      <c r="AK10" s="20">
        <v>2015</v>
      </c>
      <c r="AL10" s="20">
        <v>2015</v>
      </c>
      <c r="AM10" s="19">
        <v>2015</v>
      </c>
      <c r="AN10" s="19">
        <v>2014</v>
      </c>
      <c r="AO10" s="19">
        <v>2014</v>
      </c>
      <c r="AP10" s="19">
        <v>2014</v>
      </c>
      <c r="AQ10" s="19">
        <v>2014</v>
      </c>
      <c r="AR10" s="19">
        <v>2011</v>
      </c>
      <c r="AS10" s="19">
        <v>2014</v>
      </c>
      <c r="AT10" s="19">
        <v>2015</v>
      </c>
      <c r="AU10" s="19">
        <v>2012</v>
      </c>
      <c r="AV10" s="19">
        <v>2011</v>
      </c>
      <c r="AW10" s="19">
        <v>2014</v>
      </c>
      <c r="AX10" s="19">
        <v>2014</v>
      </c>
      <c r="AY10" s="19">
        <v>2014</v>
      </c>
      <c r="AZ10" s="19">
        <v>2015</v>
      </c>
      <c r="BA10" s="19">
        <v>2015</v>
      </c>
      <c r="BB10" s="19">
        <v>2015</v>
      </c>
      <c r="BC10" s="19">
        <v>2015</v>
      </c>
      <c r="BD10" s="19">
        <v>2014</v>
      </c>
      <c r="BE10" s="19">
        <v>2014</v>
      </c>
      <c r="BF10" s="9"/>
    </row>
    <row r="11" spans="1:58" x14ac:dyDescent="0.35">
      <c r="A11" s="13" t="s">
        <v>7949</v>
      </c>
      <c r="B11" s="187" t="s">
        <v>7950</v>
      </c>
      <c r="C11" s="17">
        <v>2014</v>
      </c>
      <c r="D11" s="17">
        <v>2014</v>
      </c>
      <c r="E11" s="17">
        <v>2014</v>
      </c>
      <c r="F11" s="17">
        <v>2014</v>
      </c>
      <c r="G11" s="17">
        <v>2014</v>
      </c>
      <c r="H11" s="17">
        <v>2014</v>
      </c>
      <c r="I11" s="17">
        <v>2014</v>
      </c>
      <c r="J11" s="17">
        <v>2015</v>
      </c>
      <c r="K11" s="17">
        <v>2015</v>
      </c>
      <c r="L11" s="17">
        <v>2015</v>
      </c>
      <c r="M11" s="19">
        <v>2016</v>
      </c>
      <c r="N11" s="19">
        <v>2016</v>
      </c>
      <c r="O11" s="19">
        <v>2015</v>
      </c>
      <c r="P11" s="19">
        <v>2015</v>
      </c>
      <c r="Q11" s="19">
        <v>2014</v>
      </c>
      <c r="R11" s="19" t="s">
        <v>17</v>
      </c>
      <c r="S11" s="19">
        <v>2016</v>
      </c>
      <c r="T11" s="19">
        <v>2013</v>
      </c>
      <c r="U11" s="19">
        <v>2014</v>
      </c>
      <c r="V11" s="19" t="s">
        <v>17</v>
      </c>
      <c r="W11" s="19">
        <v>2015</v>
      </c>
      <c r="X11" s="19">
        <v>2007</v>
      </c>
      <c r="Y11" s="19">
        <v>2011</v>
      </c>
      <c r="Z11" s="19">
        <v>2014</v>
      </c>
      <c r="AA11" s="19">
        <v>2014</v>
      </c>
      <c r="AB11" s="19">
        <v>2013</v>
      </c>
      <c r="AC11" s="19">
        <v>2014</v>
      </c>
      <c r="AD11" s="19">
        <v>2015</v>
      </c>
      <c r="AE11" s="19" t="s">
        <v>17</v>
      </c>
      <c r="AF11" s="19">
        <v>2014</v>
      </c>
      <c r="AG11" s="18">
        <v>2010</v>
      </c>
      <c r="AH11" s="19">
        <v>2014</v>
      </c>
      <c r="AI11" s="19">
        <v>2015</v>
      </c>
      <c r="AJ11" s="19">
        <v>2016</v>
      </c>
      <c r="AK11" s="20" t="s">
        <v>17</v>
      </c>
      <c r="AL11" s="20">
        <v>2015</v>
      </c>
      <c r="AM11" s="19">
        <v>2015</v>
      </c>
      <c r="AN11" s="19">
        <v>2014</v>
      </c>
      <c r="AO11" s="19">
        <v>2014</v>
      </c>
      <c r="AP11" s="19">
        <v>2014</v>
      </c>
      <c r="AQ11" s="19" t="s">
        <v>17</v>
      </c>
      <c r="AR11" s="19">
        <v>2015</v>
      </c>
      <c r="AS11" s="19">
        <v>2014</v>
      </c>
      <c r="AT11" s="19">
        <v>2015</v>
      </c>
      <c r="AU11" s="19">
        <v>2012</v>
      </c>
      <c r="AV11" s="19" t="s">
        <v>17</v>
      </c>
      <c r="AW11" s="19">
        <v>2014</v>
      </c>
      <c r="AX11" s="19">
        <v>2014</v>
      </c>
      <c r="AY11" s="19">
        <v>2014</v>
      </c>
      <c r="AZ11" s="19">
        <v>2015</v>
      </c>
      <c r="BA11" s="19">
        <v>2015</v>
      </c>
      <c r="BB11" s="19">
        <v>2015</v>
      </c>
      <c r="BC11" s="19">
        <v>2015</v>
      </c>
      <c r="BD11" s="19">
        <v>2014</v>
      </c>
      <c r="BE11" s="19">
        <v>2014</v>
      </c>
      <c r="BF11" s="9"/>
    </row>
    <row r="12" spans="1:58" x14ac:dyDescent="0.35">
      <c r="A12" s="13" t="s">
        <v>7951</v>
      </c>
      <c r="B12" s="187" t="s">
        <v>7952</v>
      </c>
      <c r="C12" s="17">
        <v>2014</v>
      </c>
      <c r="D12" s="17">
        <v>2014</v>
      </c>
      <c r="E12" s="17">
        <v>2014</v>
      </c>
      <c r="F12" s="17">
        <v>2014</v>
      </c>
      <c r="G12" s="17">
        <v>2014</v>
      </c>
      <c r="H12" s="17">
        <v>2014</v>
      </c>
      <c r="I12" s="17">
        <v>2014</v>
      </c>
      <c r="J12" s="17">
        <v>2015</v>
      </c>
      <c r="K12" s="17">
        <v>2015</v>
      </c>
      <c r="L12" s="17">
        <v>2015</v>
      </c>
      <c r="M12" s="19">
        <v>2016</v>
      </c>
      <c r="N12" s="19">
        <v>2016</v>
      </c>
      <c r="O12" s="19">
        <v>2015</v>
      </c>
      <c r="P12" s="19">
        <v>2015</v>
      </c>
      <c r="Q12" s="19">
        <v>2014</v>
      </c>
      <c r="R12" s="19" t="s">
        <v>17</v>
      </c>
      <c r="S12" s="19">
        <v>2016</v>
      </c>
      <c r="T12" s="19">
        <v>2013</v>
      </c>
      <c r="U12" s="19">
        <v>2014</v>
      </c>
      <c r="V12" s="19" t="s">
        <v>17</v>
      </c>
      <c r="W12" s="19">
        <v>2015</v>
      </c>
      <c r="X12" s="19" t="s">
        <v>17</v>
      </c>
      <c r="Y12" s="19">
        <v>2011</v>
      </c>
      <c r="Z12" s="19">
        <v>2014</v>
      </c>
      <c r="AA12" s="19">
        <v>2014</v>
      </c>
      <c r="AB12" s="19" t="s">
        <v>17</v>
      </c>
      <c r="AC12" s="19">
        <v>2014</v>
      </c>
      <c r="AD12" s="19">
        <v>2015</v>
      </c>
      <c r="AE12" s="19" t="s">
        <v>17</v>
      </c>
      <c r="AF12" s="19">
        <v>2014</v>
      </c>
      <c r="AG12" s="18">
        <v>2012</v>
      </c>
      <c r="AH12" s="19">
        <v>2014</v>
      </c>
      <c r="AI12" s="19">
        <v>2015</v>
      </c>
      <c r="AJ12" s="19">
        <v>2016</v>
      </c>
      <c r="AK12" s="20" t="s">
        <v>17</v>
      </c>
      <c r="AL12" s="20">
        <v>2015</v>
      </c>
      <c r="AM12" s="19">
        <v>2015</v>
      </c>
      <c r="AN12" s="19">
        <v>2014</v>
      </c>
      <c r="AO12" s="19">
        <v>2014</v>
      </c>
      <c r="AP12" s="19">
        <v>2014</v>
      </c>
      <c r="AQ12" s="19">
        <v>2014</v>
      </c>
      <c r="AR12" s="19">
        <v>2015</v>
      </c>
      <c r="AS12" s="19">
        <v>2014</v>
      </c>
      <c r="AT12" s="19">
        <v>2015</v>
      </c>
      <c r="AU12" s="19">
        <v>2012</v>
      </c>
      <c r="AV12" s="19" t="s">
        <v>17</v>
      </c>
      <c r="AW12" s="19">
        <v>2014</v>
      </c>
      <c r="AX12" s="19">
        <v>2014</v>
      </c>
      <c r="AY12" s="19">
        <v>2014</v>
      </c>
      <c r="AZ12" s="19">
        <v>2015</v>
      </c>
      <c r="BA12" s="19">
        <v>2015</v>
      </c>
      <c r="BB12" s="19">
        <v>2015</v>
      </c>
      <c r="BC12" s="19">
        <v>2015</v>
      </c>
      <c r="BD12" s="19">
        <v>2014</v>
      </c>
      <c r="BE12" s="19">
        <v>2014</v>
      </c>
      <c r="BF12" s="9"/>
    </row>
    <row r="13" spans="1:58" x14ac:dyDescent="0.35">
      <c r="A13" s="13" t="s">
        <v>1847</v>
      </c>
      <c r="B13" s="187" t="s">
        <v>7953</v>
      </c>
      <c r="C13" s="17">
        <v>2014</v>
      </c>
      <c r="D13" s="17">
        <v>2014</v>
      </c>
      <c r="E13" s="17">
        <v>2014</v>
      </c>
      <c r="F13" s="17">
        <v>2014</v>
      </c>
      <c r="G13" s="17">
        <v>2014</v>
      </c>
      <c r="H13" s="17">
        <v>2014</v>
      </c>
      <c r="I13" s="17">
        <v>2014</v>
      </c>
      <c r="J13" s="17">
        <v>2015</v>
      </c>
      <c r="K13" s="17">
        <v>2015</v>
      </c>
      <c r="L13" s="17">
        <v>2015</v>
      </c>
      <c r="M13" s="19">
        <v>2016</v>
      </c>
      <c r="N13" s="19">
        <v>2016</v>
      </c>
      <c r="O13" s="19">
        <v>2015</v>
      </c>
      <c r="P13" s="19">
        <v>2015</v>
      </c>
      <c r="Q13" s="19">
        <v>2014</v>
      </c>
      <c r="R13" s="19">
        <v>2006</v>
      </c>
      <c r="S13" s="19">
        <v>2016</v>
      </c>
      <c r="T13" s="19">
        <v>2013</v>
      </c>
      <c r="U13" s="19">
        <v>2014</v>
      </c>
      <c r="V13" s="19">
        <v>2014</v>
      </c>
      <c r="W13" s="19">
        <v>2015</v>
      </c>
      <c r="X13" s="19">
        <v>2013</v>
      </c>
      <c r="Y13" s="19">
        <v>2013</v>
      </c>
      <c r="Z13" s="19">
        <v>2014</v>
      </c>
      <c r="AA13" s="19">
        <v>2014</v>
      </c>
      <c r="AB13" s="19">
        <v>2014</v>
      </c>
      <c r="AC13" s="19">
        <v>2014</v>
      </c>
      <c r="AD13" s="19">
        <v>2015</v>
      </c>
      <c r="AE13" s="19">
        <v>2012</v>
      </c>
      <c r="AF13" s="19">
        <v>2014</v>
      </c>
      <c r="AG13" s="18">
        <v>2008</v>
      </c>
      <c r="AH13" s="19">
        <v>2014</v>
      </c>
      <c r="AI13" s="19">
        <v>2015</v>
      </c>
      <c r="AJ13" s="19">
        <v>2016</v>
      </c>
      <c r="AK13" s="20">
        <v>2015</v>
      </c>
      <c r="AL13" s="20">
        <v>2015</v>
      </c>
      <c r="AM13" s="19">
        <v>2015</v>
      </c>
      <c r="AN13" s="19">
        <v>2014</v>
      </c>
      <c r="AO13" s="19">
        <v>2014</v>
      </c>
      <c r="AP13" s="19" t="s">
        <v>17</v>
      </c>
      <c r="AQ13" s="19" t="s">
        <v>17</v>
      </c>
      <c r="AR13" s="19" t="s">
        <v>17</v>
      </c>
      <c r="AS13" s="19">
        <v>2014</v>
      </c>
      <c r="AT13" s="19">
        <v>2015</v>
      </c>
      <c r="AU13" s="19">
        <v>2012</v>
      </c>
      <c r="AV13" s="19">
        <v>2014</v>
      </c>
      <c r="AW13" s="19">
        <v>2014</v>
      </c>
      <c r="AX13" s="19">
        <v>2014</v>
      </c>
      <c r="AY13" s="19">
        <v>2014</v>
      </c>
      <c r="AZ13" s="19">
        <v>2015</v>
      </c>
      <c r="BA13" s="19">
        <v>2015</v>
      </c>
      <c r="BB13" s="19">
        <v>2015</v>
      </c>
      <c r="BC13" s="19">
        <v>2015</v>
      </c>
      <c r="BD13" s="19">
        <v>2014</v>
      </c>
      <c r="BE13" s="19">
        <v>2014</v>
      </c>
      <c r="BF13" s="9"/>
    </row>
    <row r="14" spans="1:58" x14ac:dyDescent="0.35">
      <c r="A14" s="13" t="s">
        <v>7965</v>
      </c>
      <c r="B14" s="187" t="s">
        <v>7966</v>
      </c>
      <c r="C14" s="17">
        <v>2014</v>
      </c>
      <c r="D14" s="17">
        <v>2014</v>
      </c>
      <c r="E14" s="17">
        <v>2014</v>
      </c>
      <c r="F14" s="17">
        <v>2014</v>
      </c>
      <c r="G14" s="17">
        <v>2014</v>
      </c>
      <c r="H14" s="17">
        <v>2014</v>
      </c>
      <c r="I14" s="17">
        <v>2014</v>
      </c>
      <c r="J14" s="17">
        <v>2015</v>
      </c>
      <c r="K14" s="17">
        <v>2015</v>
      </c>
      <c r="L14" s="17">
        <v>2015</v>
      </c>
      <c r="M14" s="19">
        <v>2016</v>
      </c>
      <c r="N14" s="19">
        <v>2016</v>
      </c>
      <c r="O14" s="19">
        <v>2015</v>
      </c>
      <c r="P14" s="19">
        <v>2015</v>
      </c>
      <c r="Q14" s="19">
        <v>2014</v>
      </c>
      <c r="R14" s="19" t="s">
        <v>17</v>
      </c>
      <c r="S14" s="19">
        <v>2016</v>
      </c>
      <c r="T14" s="19">
        <v>2013</v>
      </c>
      <c r="U14" s="19">
        <v>2014</v>
      </c>
      <c r="V14" s="19" t="s">
        <v>17</v>
      </c>
      <c r="W14" s="19">
        <v>2015</v>
      </c>
      <c r="X14" s="19" t="s">
        <v>17</v>
      </c>
      <c r="Y14" s="19">
        <v>2008</v>
      </c>
      <c r="Z14" s="19">
        <v>2014</v>
      </c>
      <c r="AA14" s="19">
        <v>2014</v>
      </c>
      <c r="AB14" s="19">
        <v>2013</v>
      </c>
      <c r="AC14" s="19">
        <v>2014</v>
      </c>
      <c r="AD14" s="19">
        <v>2015</v>
      </c>
      <c r="AE14" s="19" t="s">
        <v>17</v>
      </c>
      <c r="AF14" s="19">
        <v>2014</v>
      </c>
      <c r="AG14" s="18" t="s">
        <v>17</v>
      </c>
      <c r="AH14" s="19">
        <v>2014</v>
      </c>
      <c r="AI14" s="19">
        <v>2015</v>
      </c>
      <c r="AJ14" s="19">
        <v>2016</v>
      </c>
      <c r="AK14" s="20" t="s">
        <v>17</v>
      </c>
      <c r="AL14" s="20">
        <v>2015</v>
      </c>
      <c r="AM14" s="19">
        <v>2015</v>
      </c>
      <c r="AN14" s="19">
        <v>2014</v>
      </c>
      <c r="AO14" s="19">
        <v>2014</v>
      </c>
      <c r="AP14" s="19">
        <v>2014</v>
      </c>
      <c r="AQ14" s="19">
        <v>2014</v>
      </c>
      <c r="AR14" s="19" t="s">
        <v>17</v>
      </c>
      <c r="AS14" s="19">
        <v>2014</v>
      </c>
      <c r="AT14" s="19">
        <v>2015</v>
      </c>
      <c r="AU14" s="19">
        <v>2012</v>
      </c>
      <c r="AV14" s="19" t="s">
        <v>17</v>
      </c>
      <c r="AW14" s="19">
        <v>2014</v>
      </c>
      <c r="AX14" s="19">
        <v>2014</v>
      </c>
      <c r="AY14" s="19">
        <v>2014</v>
      </c>
      <c r="AZ14" s="19">
        <v>2015</v>
      </c>
      <c r="BA14" s="19">
        <v>2015</v>
      </c>
      <c r="BB14" s="19">
        <v>2015</v>
      </c>
      <c r="BC14" s="19">
        <v>2015</v>
      </c>
      <c r="BD14" s="19">
        <v>2014</v>
      </c>
      <c r="BE14" s="19">
        <v>2014</v>
      </c>
      <c r="BF14" s="9"/>
    </row>
    <row r="15" spans="1:58" x14ac:dyDescent="0.35">
      <c r="A15" s="13" t="s">
        <v>7963</v>
      </c>
      <c r="B15" s="187" t="s">
        <v>7964</v>
      </c>
      <c r="C15" s="17">
        <v>2014</v>
      </c>
      <c r="D15" s="17">
        <v>2014</v>
      </c>
      <c r="E15" s="17">
        <v>2014</v>
      </c>
      <c r="F15" s="17">
        <v>2014</v>
      </c>
      <c r="G15" s="17">
        <v>2014</v>
      </c>
      <c r="H15" s="17">
        <v>2014</v>
      </c>
      <c r="I15" s="17">
        <v>2014</v>
      </c>
      <c r="J15" s="17">
        <v>2015</v>
      </c>
      <c r="K15" s="17">
        <v>2015</v>
      </c>
      <c r="L15" s="17">
        <v>2015</v>
      </c>
      <c r="M15" s="19">
        <v>2016</v>
      </c>
      <c r="N15" s="19">
        <v>2016</v>
      </c>
      <c r="O15" s="19">
        <v>2015</v>
      </c>
      <c r="P15" s="19">
        <v>2015</v>
      </c>
      <c r="Q15" s="19">
        <v>2014</v>
      </c>
      <c r="R15" s="19" t="s">
        <v>17</v>
      </c>
      <c r="S15" s="19">
        <v>2016</v>
      </c>
      <c r="T15" s="19">
        <v>2013</v>
      </c>
      <c r="U15" s="19">
        <v>2014</v>
      </c>
      <c r="V15" s="19" t="s">
        <v>17</v>
      </c>
      <c r="W15" s="19">
        <v>2015</v>
      </c>
      <c r="X15" s="19" t="s">
        <v>17</v>
      </c>
      <c r="Y15" s="19">
        <v>2012</v>
      </c>
      <c r="Z15" s="19">
        <v>2014</v>
      </c>
      <c r="AA15" s="19">
        <v>2014</v>
      </c>
      <c r="AB15" s="19" t="s">
        <v>17</v>
      </c>
      <c r="AC15" s="19">
        <v>2014</v>
      </c>
      <c r="AD15" s="19">
        <v>2015</v>
      </c>
      <c r="AE15" s="19" t="s">
        <v>17</v>
      </c>
      <c r="AF15" s="19">
        <v>2014</v>
      </c>
      <c r="AG15" s="18" t="s">
        <v>17</v>
      </c>
      <c r="AH15" s="19">
        <v>2014</v>
      </c>
      <c r="AI15" s="19">
        <v>2015</v>
      </c>
      <c r="AJ15" s="19">
        <v>2016</v>
      </c>
      <c r="AK15" s="20" t="s">
        <v>17</v>
      </c>
      <c r="AL15" s="20">
        <v>2015</v>
      </c>
      <c r="AM15" s="19">
        <v>2015</v>
      </c>
      <c r="AN15" s="19">
        <v>2014</v>
      </c>
      <c r="AO15" s="19">
        <v>2014</v>
      </c>
      <c r="AP15" s="19">
        <v>2014</v>
      </c>
      <c r="AQ15" s="19">
        <v>2014</v>
      </c>
      <c r="AR15" s="19">
        <v>2011</v>
      </c>
      <c r="AS15" s="19">
        <v>2014</v>
      </c>
      <c r="AT15" s="19">
        <v>2015</v>
      </c>
      <c r="AU15" s="19">
        <v>2012</v>
      </c>
      <c r="AV15" s="19">
        <v>2010</v>
      </c>
      <c r="AW15" s="19">
        <v>2014</v>
      </c>
      <c r="AX15" s="19">
        <v>2014</v>
      </c>
      <c r="AY15" s="19">
        <v>2014</v>
      </c>
      <c r="AZ15" s="19">
        <v>2015</v>
      </c>
      <c r="BA15" s="19">
        <v>2015</v>
      </c>
      <c r="BB15" s="19">
        <v>2015</v>
      </c>
      <c r="BC15" s="19">
        <v>2015</v>
      </c>
      <c r="BD15" s="19">
        <v>2014</v>
      </c>
      <c r="BE15" s="19">
        <v>2014</v>
      </c>
      <c r="BF15" s="9"/>
    </row>
    <row r="16" spans="1:58" x14ac:dyDescent="0.35">
      <c r="A16" s="13" t="s">
        <v>176</v>
      </c>
      <c r="B16" s="187" t="s">
        <v>7960</v>
      </c>
      <c r="C16" s="17">
        <v>2014</v>
      </c>
      <c r="D16" s="17">
        <v>2014</v>
      </c>
      <c r="E16" s="17">
        <v>2014</v>
      </c>
      <c r="F16" s="17">
        <v>2014</v>
      </c>
      <c r="G16" s="17">
        <v>2014</v>
      </c>
      <c r="H16" s="17">
        <v>2014</v>
      </c>
      <c r="I16" s="17">
        <v>2014</v>
      </c>
      <c r="J16" s="17">
        <v>2015</v>
      </c>
      <c r="K16" s="17">
        <v>2015</v>
      </c>
      <c r="L16" s="17">
        <v>2015</v>
      </c>
      <c r="M16" s="19">
        <v>2016</v>
      </c>
      <c r="N16" s="19">
        <v>2016</v>
      </c>
      <c r="O16" s="19">
        <v>2015</v>
      </c>
      <c r="P16" s="19">
        <v>2015</v>
      </c>
      <c r="Q16" s="19">
        <v>2014</v>
      </c>
      <c r="R16" s="19">
        <v>2011</v>
      </c>
      <c r="S16" s="19">
        <v>2016</v>
      </c>
      <c r="T16" s="19">
        <v>2013</v>
      </c>
      <c r="U16" s="19">
        <v>2014</v>
      </c>
      <c r="V16" s="19">
        <v>2014</v>
      </c>
      <c r="W16" s="19">
        <v>2015</v>
      </c>
      <c r="X16" s="19">
        <v>2014</v>
      </c>
      <c r="Y16" s="19">
        <v>2011</v>
      </c>
      <c r="Z16" s="19">
        <v>2014</v>
      </c>
      <c r="AA16" s="19">
        <v>2014</v>
      </c>
      <c r="AB16" s="19">
        <v>2014</v>
      </c>
      <c r="AC16" s="19">
        <v>2014</v>
      </c>
      <c r="AD16" s="19">
        <v>2015</v>
      </c>
      <c r="AE16" s="19">
        <v>2012</v>
      </c>
      <c r="AF16" s="19">
        <v>2014</v>
      </c>
      <c r="AG16" s="18">
        <v>2010</v>
      </c>
      <c r="AH16" s="19">
        <v>2014</v>
      </c>
      <c r="AI16" s="19">
        <v>2015</v>
      </c>
      <c r="AJ16" s="19">
        <v>2016</v>
      </c>
      <c r="AK16" s="20">
        <v>2015</v>
      </c>
      <c r="AL16" s="20">
        <v>2015</v>
      </c>
      <c r="AM16" s="19">
        <v>2015</v>
      </c>
      <c r="AN16" s="19">
        <v>2014</v>
      </c>
      <c r="AO16" s="19">
        <v>2014</v>
      </c>
      <c r="AP16" s="19">
        <v>2014</v>
      </c>
      <c r="AQ16" s="19">
        <v>2014</v>
      </c>
      <c r="AR16" s="19">
        <v>2015</v>
      </c>
      <c r="AS16" s="19">
        <v>2014</v>
      </c>
      <c r="AT16" s="19">
        <v>2015</v>
      </c>
      <c r="AU16" s="19">
        <v>2012</v>
      </c>
      <c r="AV16" s="19">
        <v>2013</v>
      </c>
      <c r="AW16" s="19">
        <v>2014</v>
      </c>
      <c r="AX16" s="19">
        <v>2014</v>
      </c>
      <c r="AY16" s="19">
        <v>2014</v>
      </c>
      <c r="AZ16" s="19">
        <v>2015</v>
      </c>
      <c r="BA16" s="19">
        <v>2015</v>
      </c>
      <c r="BB16" s="19">
        <v>2015</v>
      </c>
      <c r="BC16" s="19">
        <v>2015</v>
      </c>
      <c r="BD16" s="19">
        <v>2014</v>
      </c>
      <c r="BE16" s="19">
        <v>2014</v>
      </c>
      <c r="BF16" s="9"/>
    </row>
    <row r="17" spans="1:58" x14ac:dyDescent="0.35">
      <c r="A17" s="13" t="s">
        <v>7976</v>
      </c>
      <c r="B17" s="187" t="s">
        <v>7977</v>
      </c>
      <c r="C17" s="17">
        <v>2014</v>
      </c>
      <c r="D17" s="17">
        <v>2014</v>
      </c>
      <c r="E17" s="17">
        <v>2014</v>
      </c>
      <c r="F17" s="17">
        <v>2014</v>
      </c>
      <c r="G17" s="17">
        <v>2014</v>
      </c>
      <c r="H17" s="17">
        <v>2014</v>
      </c>
      <c r="I17" s="17">
        <v>2014</v>
      </c>
      <c r="J17" s="17">
        <v>2015</v>
      </c>
      <c r="K17" s="17">
        <v>2015</v>
      </c>
      <c r="L17" s="17">
        <v>2015</v>
      </c>
      <c r="M17" s="19">
        <v>2016</v>
      </c>
      <c r="N17" s="19">
        <v>2016</v>
      </c>
      <c r="O17" s="19">
        <v>2015</v>
      </c>
      <c r="P17" s="19">
        <v>2015</v>
      </c>
      <c r="Q17" s="19">
        <v>2014</v>
      </c>
      <c r="R17" s="19">
        <v>2012</v>
      </c>
      <c r="S17" s="19">
        <v>2016</v>
      </c>
      <c r="T17" s="19">
        <v>2013</v>
      </c>
      <c r="U17" s="19">
        <v>2014</v>
      </c>
      <c r="V17" s="19" t="s">
        <v>17</v>
      </c>
      <c r="W17" s="19">
        <v>2015</v>
      </c>
      <c r="X17" s="19">
        <v>2013</v>
      </c>
      <c r="Y17" s="19">
        <v>2010</v>
      </c>
      <c r="Z17" s="19">
        <v>2014</v>
      </c>
      <c r="AA17" s="19">
        <v>2014</v>
      </c>
      <c r="AB17" s="19">
        <v>2013</v>
      </c>
      <c r="AC17" s="19">
        <v>2014</v>
      </c>
      <c r="AD17" s="19">
        <v>2015</v>
      </c>
      <c r="AE17" s="19" t="s">
        <v>17</v>
      </c>
      <c r="AF17" s="19">
        <v>2014</v>
      </c>
      <c r="AG17" s="18" t="s">
        <v>17</v>
      </c>
      <c r="AH17" s="19">
        <v>2014</v>
      </c>
      <c r="AI17" s="19">
        <v>2015</v>
      </c>
      <c r="AJ17" s="19">
        <v>2016</v>
      </c>
      <c r="AK17" s="20" t="s">
        <v>17</v>
      </c>
      <c r="AL17" s="20">
        <v>2015</v>
      </c>
      <c r="AM17" s="19">
        <v>2015</v>
      </c>
      <c r="AN17" s="19">
        <v>2014</v>
      </c>
      <c r="AO17" s="19">
        <v>2014</v>
      </c>
      <c r="AP17" s="19">
        <v>2014</v>
      </c>
      <c r="AQ17" s="19">
        <v>2014</v>
      </c>
      <c r="AR17" s="19">
        <v>2011</v>
      </c>
      <c r="AS17" s="19">
        <v>2014</v>
      </c>
      <c r="AT17" s="19">
        <v>2015</v>
      </c>
      <c r="AU17" s="19">
        <v>2012</v>
      </c>
      <c r="AV17" s="19" t="s">
        <v>17</v>
      </c>
      <c r="AW17" s="19">
        <v>2014</v>
      </c>
      <c r="AX17" s="19">
        <v>2014</v>
      </c>
      <c r="AY17" s="19">
        <v>2014</v>
      </c>
      <c r="AZ17" s="19">
        <v>2015</v>
      </c>
      <c r="BA17" s="19">
        <v>2015</v>
      </c>
      <c r="BB17" s="19">
        <v>2015</v>
      </c>
      <c r="BC17" s="19">
        <v>2015</v>
      </c>
      <c r="BD17" s="19">
        <v>2014</v>
      </c>
      <c r="BE17" s="19">
        <v>2014</v>
      </c>
      <c r="BF17" s="9"/>
    </row>
    <row r="18" spans="1:58" x14ac:dyDescent="0.35">
      <c r="A18" s="13" t="s">
        <v>7969</v>
      </c>
      <c r="B18" s="187" t="s">
        <v>7970</v>
      </c>
      <c r="C18" s="17">
        <v>2014</v>
      </c>
      <c r="D18" s="17">
        <v>2014</v>
      </c>
      <c r="E18" s="17">
        <v>2014</v>
      </c>
      <c r="F18" s="17">
        <v>2014</v>
      </c>
      <c r="G18" s="17">
        <v>2014</v>
      </c>
      <c r="H18" s="17">
        <v>2014</v>
      </c>
      <c r="I18" s="17">
        <v>2014</v>
      </c>
      <c r="J18" s="17">
        <v>2015</v>
      </c>
      <c r="K18" s="17">
        <v>2015</v>
      </c>
      <c r="L18" s="17">
        <v>2015</v>
      </c>
      <c r="M18" s="19">
        <v>2016</v>
      </c>
      <c r="N18" s="19">
        <v>2016</v>
      </c>
      <c r="O18" s="19">
        <v>2015</v>
      </c>
      <c r="P18" s="19">
        <v>2015</v>
      </c>
      <c r="Q18" s="19">
        <v>2014</v>
      </c>
      <c r="R18" s="19">
        <v>2005</v>
      </c>
      <c r="S18" s="19">
        <v>2016</v>
      </c>
      <c r="T18" s="19">
        <v>2013</v>
      </c>
      <c r="U18" s="19">
        <v>2014</v>
      </c>
      <c r="V18" s="19">
        <v>2014</v>
      </c>
      <c r="W18" s="19">
        <v>2015</v>
      </c>
      <c r="X18" s="19">
        <v>2005</v>
      </c>
      <c r="Y18" s="19">
        <v>2013</v>
      </c>
      <c r="Z18" s="19">
        <v>2014</v>
      </c>
      <c r="AA18" s="19">
        <v>2014</v>
      </c>
      <c r="AB18" s="19">
        <v>2014</v>
      </c>
      <c r="AC18" s="19">
        <v>2014</v>
      </c>
      <c r="AD18" s="19">
        <v>2015</v>
      </c>
      <c r="AE18" s="19" t="s">
        <v>17</v>
      </c>
      <c r="AF18" s="19">
        <v>2014</v>
      </c>
      <c r="AG18" s="18">
        <v>2012</v>
      </c>
      <c r="AH18" s="19">
        <v>2014</v>
      </c>
      <c r="AI18" s="19">
        <v>2015</v>
      </c>
      <c r="AJ18" s="19">
        <v>2016</v>
      </c>
      <c r="AK18" s="20" t="s">
        <v>17</v>
      </c>
      <c r="AL18" s="20">
        <v>2015</v>
      </c>
      <c r="AM18" s="19">
        <v>2015</v>
      </c>
      <c r="AN18" s="19">
        <v>2014</v>
      </c>
      <c r="AO18" s="19">
        <v>2014</v>
      </c>
      <c r="AP18" s="19" t="s">
        <v>17</v>
      </c>
      <c r="AQ18" s="19" t="s">
        <v>17</v>
      </c>
      <c r="AR18" s="19">
        <v>2015</v>
      </c>
      <c r="AS18" s="19">
        <v>2014</v>
      </c>
      <c r="AT18" s="19">
        <v>2015</v>
      </c>
      <c r="AU18" s="19">
        <v>2012</v>
      </c>
      <c r="AV18" s="19">
        <v>2009</v>
      </c>
      <c r="AW18" s="19">
        <v>2014</v>
      </c>
      <c r="AX18" s="19">
        <v>2014</v>
      </c>
      <c r="AY18" s="19">
        <v>2014</v>
      </c>
      <c r="AZ18" s="19">
        <v>2015</v>
      </c>
      <c r="BA18" s="19">
        <v>2015</v>
      </c>
      <c r="BB18" s="19">
        <v>2015</v>
      </c>
      <c r="BC18" s="19">
        <v>2015</v>
      </c>
      <c r="BD18" s="19">
        <v>2014</v>
      </c>
      <c r="BE18" s="19">
        <v>2014</v>
      </c>
      <c r="BF18" s="9"/>
    </row>
    <row r="19" spans="1:58" x14ac:dyDescent="0.35">
      <c r="A19" s="13" t="s">
        <v>7955</v>
      </c>
      <c r="B19" s="187" t="s">
        <v>7956</v>
      </c>
      <c r="C19" s="17">
        <v>2014</v>
      </c>
      <c r="D19" s="17">
        <v>2014</v>
      </c>
      <c r="E19" s="17">
        <v>2014</v>
      </c>
      <c r="F19" s="17">
        <v>2014</v>
      </c>
      <c r="G19" s="17">
        <v>2014</v>
      </c>
      <c r="H19" s="17">
        <v>2014</v>
      </c>
      <c r="I19" s="17">
        <v>2014</v>
      </c>
      <c r="J19" s="17">
        <v>2015</v>
      </c>
      <c r="K19" s="17">
        <v>2015</v>
      </c>
      <c r="L19" s="17">
        <v>2015</v>
      </c>
      <c r="M19" s="19">
        <v>2016</v>
      </c>
      <c r="N19" s="19">
        <v>2016</v>
      </c>
      <c r="O19" s="19">
        <v>2015</v>
      </c>
      <c r="P19" s="19">
        <v>2015</v>
      </c>
      <c r="Q19" s="19">
        <v>2014</v>
      </c>
      <c r="R19" s="19" t="s">
        <v>17</v>
      </c>
      <c r="S19" s="19">
        <v>2016</v>
      </c>
      <c r="T19" s="19">
        <v>2013</v>
      </c>
      <c r="U19" s="19">
        <v>2014</v>
      </c>
      <c r="V19" s="19" t="s">
        <v>17</v>
      </c>
      <c r="W19" s="19">
        <v>2015</v>
      </c>
      <c r="X19" s="19" t="s">
        <v>17</v>
      </c>
      <c r="Y19" s="19">
        <v>2013</v>
      </c>
      <c r="Z19" s="19">
        <v>2014</v>
      </c>
      <c r="AA19" s="19">
        <v>2014</v>
      </c>
      <c r="AB19" s="19" t="s">
        <v>17</v>
      </c>
      <c r="AC19" s="19">
        <v>2014</v>
      </c>
      <c r="AD19" s="19">
        <v>2015</v>
      </c>
      <c r="AE19" s="19" t="s">
        <v>17</v>
      </c>
      <c r="AF19" s="19">
        <v>2014</v>
      </c>
      <c r="AG19" s="18">
        <v>2012</v>
      </c>
      <c r="AH19" s="19">
        <v>2014</v>
      </c>
      <c r="AI19" s="19">
        <v>2015</v>
      </c>
      <c r="AJ19" s="19">
        <v>2016</v>
      </c>
      <c r="AK19" s="20" t="s">
        <v>17</v>
      </c>
      <c r="AL19" s="20">
        <v>2015</v>
      </c>
      <c r="AM19" s="19">
        <v>2015</v>
      </c>
      <c r="AN19" s="19">
        <v>2014</v>
      </c>
      <c r="AO19" s="19">
        <v>2014</v>
      </c>
      <c r="AP19" s="19">
        <v>2014</v>
      </c>
      <c r="AQ19" s="19">
        <v>2014</v>
      </c>
      <c r="AR19" s="19" t="s">
        <v>17</v>
      </c>
      <c r="AS19" s="19">
        <v>2014</v>
      </c>
      <c r="AT19" s="19">
        <v>2015</v>
      </c>
      <c r="AU19" s="19">
        <v>2012</v>
      </c>
      <c r="AV19" s="19" t="s">
        <v>17</v>
      </c>
      <c r="AW19" s="19">
        <v>2014</v>
      </c>
      <c r="AX19" s="19">
        <v>2014</v>
      </c>
      <c r="AY19" s="19">
        <v>2014</v>
      </c>
      <c r="AZ19" s="19">
        <v>2015</v>
      </c>
      <c r="BA19" s="19">
        <v>2015</v>
      </c>
      <c r="BB19" s="19">
        <v>2015</v>
      </c>
      <c r="BC19" s="19">
        <v>2015</v>
      </c>
      <c r="BD19" s="19">
        <v>2014</v>
      </c>
      <c r="BE19" s="19">
        <v>2014</v>
      </c>
      <c r="BF19" s="9"/>
    </row>
    <row r="20" spans="1:58" x14ac:dyDescent="0.35">
      <c r="A20" s="13" t="s">
        <v>7971</v>
      </c>
      <c r="B20" s="187" t="s">
        <v>7972</v>
      </c>
      <c r="C20" s="17">
        <v>2014</v>
      </c>
      <c r="D20" s="17">
        <v>2014</v>
      </c>
      <c r="E20" s="17">
        <v>2014</v>
      </c>
      <c r="F20" s="17">
        <v>2014</v>
      </c>
      <c r="G20" s="17">
        <v>2014</v>
      </c>
      <c r="H20" s="17">
        <v>2014</v>
      </c>
      <c r="I20" s="17">
        <v>2014</v>
      </c>
      <c r="J20" s="17">
        <v>2015</v>
      </c>
      <c r="K20" s="17">
        <v>2015</v>
      </c>
      <c r="L20" s="17">
        <v>2015</v>
      </c>
      <c r="M20" s="19">
        <v>2016</v>
      </c>
      <c r="N20" s="19">
        <v>2016</v>
      </c>
      <c r="O20" s="19">
        <v>2015</v>
      </c>
      <c r="P20" s="19">
        <v>2015</v>
      </c>
      <c r="Q20" s="19">
        <v>2014</v>
      </c>
      <c r="R20" s="19">
        <v>2011</v>
      </c>
      <c r="S20" s="19">
        <v>2016</v>
      </c>
      <c r="T20" s="19">
        <v>2013</v>
      </c>
      <c r="U20" s="19">
        <v>2014</v>
      </c>
      <c r="V20" s="19">
        <v>2014</v>
      </c>
      <c r="W20" s="19">
        <v>2015</v>
      </c>
      <c r="X20" s="19">
        <v>2011</v>
      </c>
      <c r="Y20" s="19">
        <v>2010</v>
      </c>
      <c r="Z20" s="19">
        <v>2014</v>
      </c>
      <c r="AA20" s="19">
        <v>2014</v>
      </c>
      <c r="AB20" s="19">
        <v>2014</v>
      </c>
      <c r="AC20" s="19">
        <v>2014</v>
      </c>
      <c r="AD20" s="19">
        <v>2015</v>
      </c>
      <c r="AE20" s="19">
        <v>2012</v>
      </c>
      <c r="AF20" s="19">
        <v>2014</v>
      </c>
      <c r="AG20" s="18" t="s">
        <v>17</v>
      </c>
      <c r="AH20" s="19">
        <v>2014</v>
      </c>
      <c r="AI20" s="19">
        <v>2015</v>
      </c>
      <c r="AJ20" s="19">
        <v>2016</v>
      </c>
      <c r="AK20" s="20" t="s">
        <v>17</v>
      </c>
      <c r="AL20" s="20">
        <v>2015</v>
      </c>
      <c r="AM20" s="19">
        <v>2015</v>
      </c>
      <c r="AN20" s="19">
        <v>2014</v>
      </c>
      <c r="AO20" s="19">
        <v>2014</v>
      </c>
      <c r="AP20" s="19" t="s">
        <v>17</v>
      </c>
      <c r="AQ20" s="19">
        <v>2012</v>
      </c>
      <c r="AR20" s="19" t="s">
        <v>17</v>
      </c>
      <c r="AS20" s="19">
        <v>2014</v>
      </c>
      <c r="AT20" s="19" t="s">
        <v>17</v>
      </c>
      <c r="AU20" s="19">
        <v>2012</v>
      </c>
      <c r="AV20" s="19" t="s">
        <v>17</v>
      </c>
      <c r="AW20" s="19">
        <v>2014</v>
      </c>
      <c r="AX20" s="19">
        <v>2014</v>
      </c>
      <c r="AY20" s="19">
        <v>2014</v>
      </c>
      <c r="AZ20" s="19">
        <v>2015</v>
      </c>
      <c r="BA20" s="19">
        <v>2015</v>
      </c>
      <c r="BB20" s="19">
        <v>2015</v>
      </c>
      <c r="BC20" s="19">
        <v>2015</v>
      </c>
      <c r="BD20" s="19">
        <v>2014</v>
      </c>
      <c r="BE20" s="19">
        <v>2014</v>
      </c>
      <c r="BF20" s="9"/>
    </row>
    <row r="21" spans="1:58" x14ac:dyDescent="0.35">
      <c r="A21" s="13" t="s">
        <v>7957</v>
      </c>
      <c r="B21" s="187" t="s">
        <v>7958</v>
      </c>
      <c r="C21" s="17">
        <v>2014</v>
      </c>
      <c r="D21" s="17">
        <v>2014</v>
      </c>
      <c r="E21" s="17">
        <v>2014</v>
      </c>
      <c r="F21" s="17">
        <v>2014</v>
      </c>
      <c r="G21" s="17">
        <v>2014</v>
      </c>
      <c r="H21" s="17">
        <v>2014</v>
      </c>
      <c r="I21" s="17">
        <v>2014</v>
      </c>
      <c r="J21" s="17">
        <v>2015</v>
      </c>
      <c r="K21" s="17">
        <v>2015</v>
      </c>
      <c r="L21" s="17">
        <v>2015</v>
      </c>
      <c r="M21" s="19">
        <v>2016</v>
      </c>
      <c r="N21" s="19">
        <v>2016</v>
      </c>
      <c r="O21" s="19">
        <v>2015</v>
      </c>
      <c r="P21" s="19">
        <v>2015</v>
      </c>
      <c r="Q21" s="19">
        <v>2014</v>
      </c>
      <c r="R21" s="19">
        <v>2012</v>
      </c>
      <c r="S21" s="19">
        <v>2016</v>
      </c>
      <c r="T21" s="19">
        <v>2013</v>
      </c>
      <c r="U21" s="19">
        <v>2014</v>
      </c>
      <c r="V21" s="19">
        <v>2014</v>
      </c>
      <c r="W21" s="19">
        <v>2015</v>
      </c>
      <c r="X21" s="19">
        <v>2014</v>
      </c>
      <c r="Y21" s="19">
        <v>2010</v>
      </c>
      <c r="Z21" s="19">
        <v>2014</v>
      </c>
      <c r="AA21" s="19">
        <v>2014</v>
      </c>
      <c r="AB21" s="19">
        <v>2014</v>
      </c>
      <c r="AC21" s="19">
        <v>2014</v>
      </c>
      <c r="AD21" s="19">
        <v>2015</v>
      </c>
      <c r="AE21" s="19">
        <v>2012</v>
      </c>
      <c r="AF21" s="19">
        <v>2014</v>
      </c>
      <c r="AG21" s="18">
        <v>2011</v>
      </c>
      <c r="AH21" s="19">
        <v>2014</v>
      </c>
      <c r="AI21" s="19">
        <v>2015</v>
      </c>
      <c r="AJ21" s="19">
        <v>2016</v>
      </c>
      <c r="AK21" s="20" t="s">
        <v>17</v>
      </c>
      <c r="AL21" s="20">
        <v>2015</v>
      </c>
      <c r="AM21" s="19">
        <v>2015</v>
      </c>
      <c r="AN21" s="19">
        <v>2014</v>
      </c>
      <c r="AO21" s="19">
        <v>2014</v>
      </c>
      <c r="AP21" s="19">
        <v>2014</v>
      </c>
      <c r="AQ21" s="19">
        <v>2014</v>
      </c>
      <c r="AR21" s="19">
        <v>2015</v>
      </c>
      <c r="AS21" s="19">
        <v>2014</v>
      </c>
      <c r="AT21" s="19">
        <v>2015</v>
      </c>
      <c r="AU21" s="19">
        <v>2012</v>
      </c>
      <c r="AV21" s="19">
        <v>2006</v>
      </c>
      <c r="AW21" s="19">
        <v>2014</v>
      </c>
      <c r="AX21" s="19">
        <v>2014</v>
      </c>
      <c r="AY21" s="19">
        <v>2014</v>
      </c>
      <c r="AZ21" s="19">
        <v>2015</v>
      </c>
      <c r="BA21" s="19">
        <v>2015</v>
      </c>
      <c r="BB21" s="19">
        <v>2015</v>
      </c>
      <c r="BC21" s="19">
        <v>2015</v>
      </c>
      <c r="BD21" s="19">
        <v>2014</v>
      </c>
      <c r="BE21" s="19">
        <v>2014</v>
      </c>
      <c r="BF21" s="9"/>
    </row>
    <row r="22" spans="1:58" x14ac:dyDescent="0.35">
      <c r="A22" s="13" t="s">
        <v>7980</v>
      </c>
      <c r="B22" s="187" t="s">
        <v>7981</v>
      </c>
      <c r="C22" s="17">
        <v>2014</v>
      </c>
      <c r="D22" s="17">
        <v>2014</v>
      </c>
      <c r="E22" s="17">
        <v>2014</v>
      </c>
      <c r="F22" s="17">
        <v>2014</v>
      </c>
      <c r="G22" s="17">
        <v>2014</v>
      </c>
      <c r="H22" s="17">
        <v>2014</v>
      </c>
      <c r="I22" s="17">
        <v>2014</v>
      </c>
      <c r="J22" s="17">
        <v>2015</v>
      </c>
      <c r="K22" s="17">
        <v>2015</v>
      </c>
      <c r="L22" s="17">
        <v>2015</v>
      </c>
      <c r="M22" s="19">
        <v>2016</v>
      </c>
      <c r="N22" s="19">
        <v>2016</v>
      </c>
      <c r="O22" s="19">
        <v>2015</v>
      </c>
      <c r="P22" s="19">
        <v>2015</v>
      </c>
      <c r="Q22" s="19">
        <v>2014</v>
      </c>
      <c r="R22" s="19">
        <v>2010</v>
      </c>
      <c r="S22" s="19">
        <v>2016</v>
      </c>
      <c r="T22" s="19">
        <v>2013</v>
      </c>
      <c r="U22" s="19">
        <v>2014</v>
      </c>
      <c r="V22" s="19">
        <v>2014</v>
      </c>
      <c r="W22" s="19">
        <v>2015</v>
      </c>
      <c r="X22" s="19">
        <v>2010</v>
      </c>
      <c r="Y22" s="19">
        <v>2012</v>
      </c>
      <c r="Z22" s="19">
        <v>2014</v>
      </c>
      <c r="AA22" s="19">
        <v>2014</v>
      </c>
      <c r="AB22" s="19">
        <v>2013</v>
      </c>
      <c r="AC22" s="19">
        <v>2014</v>
      </c>
      <c r="AD22" s="19">
        <v>2015</v>
      </c>
      <c r="AE22" s="19">
        <v>2012</v>
      </c>
      <c r="AF22" s="19">
        <v>2014</v>
      </c>
      <c r="AG22" s="18">
        <v>2012</v>
      </c>
      <c r="AH22" s="19">
        <v>2014</v>
      </c>
      <c r="AI22" s="19">
        <v>2015</v>
      </c>
      <c r="AJ22" s="19">
        <v>2016</v>
      </c>
      <c r="AK22" s="20" t="s">
        <v>17</v>
      </c>
      <c r="AL22" s="20" t="s">
        <v>17</v>
      </c>
      <c r="AM22" s="19">
        <v>2015</v>
      </c>
      <c r="AN22" s="19">
        <v>2014</v>
      </c>
      <c r="AO22" s="19">
        <v>2014</v>
      </c>
      <c r="AP22" s="19">
        <v>2014</v>
      </c>
      <c r="AQ22" s="19">
        <v>2014</v>
      </c>
      <c r="AR22" s="19">
        <v>2015</v>
      </c>
      <c r="AS22" s="19">
        <v>2014</v>
      </c>
      <c r="AT22" s="19">
        <v>2015</v>
      </c>
      <c r="AU22" s="19">
        <v>2012</v>
      </c>
      <c r="AV22" s="19" t="s">
        <v>17</v>
      </c>
      <c r="AW22" s="19">
        <v>2014</v>
      </c>
      <c r="AX22" s="19">
        <v>2014</v>
      </c>
      <c r="AY22" s="19">
        <v>2014</v>
      </c>
      <c r="AZ22" s="19">
        <v>2015</v>
      </c>
      <c r="BA22" s="19">
        <v>2015</v>
      </c>
      <c r="BB22" s="19">
        <v>2015</v>
      </c>
      <c r="BC22" s="19">
        <v>2015</v>
      </c>
      <c r="BD22" s="19">
        <v>2014</v>
      </c>
      <c r="BE22" s="19">
        <v>2014</v>
      </c>
      <c r="BF22" s="9"/>
    </row>
    <row r="23" spans="1:58" x14ac:dyDescent="0.35">
      <c r="A23" s="13" t="s">
        <v>7973</v>
      </c>
      <c r="B23" s="187" t="s">
        <v>7974</v>
      </c>
      <c r="C23" s="17">
        <v>2014</v>
      </c>
      <c r="D23" s="17">
        <v>2014</v>
      </c>
      <c r="E23" s="17">
        <v>2014</v>
      </c>
      <c r="F23" s="17">
        <v>2014</v>
      </c>
      <c r="G23" s="17">
        <v>2014</v>
      </c>
      <c r="H23" s="17">
        <v>2014</v>
      </c>
      <c r="I23" s="17">
        <v>2014</v>
      </c>
      <c r="J23" s="17">
        <v>2015</v>
      </c>
      <c r="K23" s="17">
        <v>2015</v>
      </c>
      <c r="L23" s="17">
        <v>2015</v>
      </c>
      <c r="M23" s="19">
        <v>2016</v>
      </c>
      <c r="N23" s="19">
        <v>2016</v>
      </c>
      <c r="O23" s="19">
        <v>2015</v>
      </c>
      <c r="P23" s="19">
        <v>2015</v>
      </c>
      <c r="Q23" s="19">
        <v>2014</v>
      </c>
      <c r="R23" s="19">
        <v>2008</v>
      </c>
      <c r="S23" s="19">
        <v>2016</v>
      </c>
      <c r="T23" s="19">
        <v>2013</v>
      </c>
      <c r="U23" s="19">
        <v>2014</v>
      </c>
      <c r="V23" s="19">
        <v>2014</v>
      </c>
      <c r="W23" s="19">
        <v>2015</v>
      </c>
      <c r="X23" s="19">
        <v>2008</v>
      </c>
      <c r="Y23" s="19">
        <v>2012</v>
      </c>
      <c r="Z23" s="19">
        <v>2014</v>
      </c>
      <c r="AA23" s="19">
        <v>2014</v>
      </c>
      <c r="AB23" s="19">
        <v>2014</v>
      </c>
      <c r="AC23" s="19">
        <v>2014</v>
      </c>
      <c r="AD23" s="19">
        <v>2015</v>
      </c>
      <c r="AE23" s="19">
        <v>2012</v>
      </c>
      <c r="AF23" s="19">
        <v>2014</v>
      </c>
      <c r="AG23" s="18">
        <v>2013</v>
      </c>
      <c r="AH23" s="19">
        <v>2014</v>
      </c>
      <c r="AI23" s="19">
        <v>2015</v>
      </c>
      <c r="AJ23" s="19">
        <v>2016</v>
      </c>
      <c r="AK23" s="20" t="s">
        <v>17</v>
      </c>
      <c r="AL23" s="20">
        <v>2015</v>
      </c>
      <c r="AM23" s="19">
        <v>2015</v>
      </c>
      <c r="AN23" s="19">
        <v>2014</v>
      </c>
      <c r="AO23" s="19">
        <v>2014</v>
      </c>
      <c r="AP23" s="19">
        <v>2014</v>
      </c>
      <c r="AQ23" s="19">
        <v>2014</v>
      </c>
      <c r="AR23" s="19">
        <v>2011</v>
      </c>
      <c r="AS23" s="19">
        <v>2014</v>
      </c>
      <c r="AT23" s="19">
        <v>2015</v>
      </c>
      <c r="AU23" s="19">
        <v>2012</v>
      </c>
      <c r="AV23" s="19">
        <v>2012</v>
      </c>
      <c r="AW23" s="19">
        <v>2014</v>
      </c>
      <c r="AX23" s="19">
        <v>2014</v>
      </c>
      <c r="AY23" s="19">
        <v>2014</v>
      </c>
      <c r="AZ23" s="19">
        <v>2015</v>
      </c>
      <c r="BA23" s="19">
        <v>2015</v>
      </c>
      <c r="BB23" s="19">
        <v>2015</v>
      </c>
      <c r="BC23" s="19">
        <v>2015</v>
      </c>
      <c r="BD23" s="19">
        <v>2014</v>
      </c>
      <c r="BE23" s="19">
        <v>2014</v>
      </c>
      <c r="BF23" s="9"/>
    </row>
    <row r="24" spans="1:58" x14ac:dyDescent="0.35">
      <c r="A24" s="13" t="s">
        <v>7967</v>
      </c>
      <c r="B24" s="187" t="s">
        <v>7968</v>
      </c>
      <c r="C24" s="17">
        <v>2014</v>
      </c>
      <c r="D24" s="17">
        <v>2014</v>
      </c>
      <c r="E24" s="17">
        <v>2014</v>
      </c>
      <c r="F24" s="17">
        <v>2014</v>
      </c>
      <c r="G24" s="17">
        <v>2014</v>
      </c>
      <c r="H24" s="17">
        <v>2014</v>
      </c>
      <c r="I24" s="17">
        <v>2014</v>
      </c>
      <c r="J24" s="17">
        <v>2015</v>
      </c>
      <c r="K24" s="17">
        <v>2015</v>
      </c>
      <c r="L24" s="17">
        <v>2015</v>
      </c>
      <c r="M24" s="19">
        <v>2016</v>
      </c>
      <c r="N24" s="19">
        <v>2016</v>
      </c>
      <c r="O24" s="19">
        <v>2015</v>
      </c>
      <c r="P24" s="19">
        <v>2015</v>
      </c>
      <c r="Q24" s="19">
        <v>2014</v>
      </c>
      <c r="R24" s="19">
        <v>2012</v>
      </c>
      <c r="S24" s="19">
        <v>2016</v>
      </c>
      <c r="T24" s="19">
        <v>2013</v>
      </c>
      <c r="U24" s="19">
        <v>2014</v>
      </c>
      <c r="V24" s="19">
        <v>2014</v>
      </c>
      <c r="W24" s="19">
        <v>2015</v>
      </c>
      <c r="X24" s="19">
        <v>2012</v>
      </c>
      <c r="Y24" s="19">
        <v>2013</v>
      </c>
      <c r="Z24" s="19">
        <v>2014</v>
      </c>
      <c r="AA24" s="19">
        <v>2014</v>
      </c>
      <c r="AB24" s="19" t="s">
        <v>17</v>
      </c>
      <c r="AC24" s="19">
        <v>2014</v>
      </c>
      <c r="AD24" s="19">
        <v>2015</v>
      </c>
      <c r="AE24" s="19" t="s">
        <v>17</v>
      </c>
      <c r="AF24" s="19">
        <v>2014</v>
      </c>
      <c r="AG24" s="18">
        <v>2007</v>
      </c>
      <c r="AH24" s="19">
        <v>2014</v>
      </c>
      <c r="AI24" s="19">
        <v>2015</v>
      </c>
      <c r="AJ24" s="19">
        <v>2016</v>
      </c>
      <c r="AK24" s="20">
        <v>2015</v>
      </c>
      <c r="AL24" s="20">
        <v>2015</v>
      </c>
      <c r="AM24" s="19">
        <v>2015</v>
      </c>
      <c r="AN24" s="19">
        <v>2014</v>
      </c>
      <c r="AO24" s="19">
        <v>2014</v>
      </c>
      <c r="AP24" s="19" t="s">
        <v>17</v>
      </c>
      <c r="AQ24" s="19">
        <v>2012</v>
      </c>
      <c r="AR24" s="19" t="s">
        <v>17</v>
      </c>
      <c r="AS24" s="19">
        <v>2014</v>
      </c>
      <c r="AT24" s="19">
        <v>2015</v>
      </c>
      <c r="AU24" s="19">
        <v>2012</v>
      </c>
      <c r="AV24" s="19">
        <v>2013</v>
      </c>
      <c r="AW24" s="19">
        <v>2014</v>
      </c>
      <c r="AX24" s="19">
        <v>2014</v>
      </c>
      <c r="AY24" s="19">
        <v>2014</v>
      </c>
      <c r="AZ24" s="19">
        <v>2015</v>
      </c>
      <c r="BA24" s="19">
        <v>2015</v>
      </c>
      <c r="BB24" s="19">
        <v>2015</v>
      </c>
      <c r="BC24" s="19">
        <v>2015</v>
      </c>
      <c r="BD24" s="19">
        <v>2014</v>
      </c>
      <c r="BE24" s="19">
        <v>2014</v>
      </c>
      <c r="BF24" s="9"/>
    </row>
    <row r="25" spans="1:58" x14ac:dyDescent="0.35">
      <c r="A25" s="13" t="s">
        <v>7982</v>
      </c>
      <c r="B25" s="187" t="s">
        <v>7983</v>
      </c>
      <c r="C25" s="17">
        <v>2014</v>
      </c>
      <c r="D25" s="17">
        <v>2014</v>
      </c>
      <c r="E25" s="17">
        <v>2014</v>
      </c>
      <c r="F25" s="17">
        <v>2014</v>
      </c>
      <c r="G25" s="17">
        <v>2014</v>
      </c>
      <c r="H25" s="17">
        <v>2014</v>
      </c>
      <c r="I25" s="17">
        <v>2014</v>
      </c>
      <c r="J25" s="17">
        <v>2015</v>
      </c>
      <c r="K25" s="17">
        <v>2015</v>
      </c>
      <c r="L25" s="17">
        <v>2015</v>
      </c>
      <c r="M25" s="19">
        <v>2016</v>
      </c>
      <c r="N25" s="19">
        <v>2016</v>
      </c>
      <c r="O25" s="19">
        <v>2015</v>
      </c>
      <c r="P25" s="19">
        <v>2015</v>
      </c>
      <c r="Q25" s="19">
        <v>2014</v>
      </c>
      <c r="R25" s="19" t="s">
        <v>17</v>
      </c>
      <c r="S25" s="19">
        <v>2016</v>
      </c>
      <c r="T25" s="19">
        <v>2013</v>
      </c>
      <c r="U25" s="19">
        <v>2014</v>
      </c>
      <c r="V25" s="19">
        <v>2014</v>
      </c>
      <c r="W25" s="19">
        <v>2015</v>
      </c>
      <c r="X25" s="19">
        <v>2007</v>
      </c>
      <c r="Y25" s="19">
        <v>2010</v>
      </c>
      <c r="Z25" s="19">
        <v>2014</v>
      </c>
      <c r="AA25" s="19">
        <v>2014</v>
      </c>
      <c r="AB25" s="19">
        <v>2014</v>
      </c>
      <c r="AC25" s="19">
        <v>2014</v>
      </c>
      <c r="AD25" s="19">
        <v>2015</v>
      </c>
      <c r="AE25" s="19">
        <v>2012</v>
      </c>
      <c r="AF25" s="19">
        <v>2014</v>
      </c>
      <c r="AG25" s="18">
        <v>2009</v>
      </c>
      <c r="AH25" s="19">
        <v>2014</v>
      </c>
      <c r="AI25" s="19">
        <v>2015</v>
      </c>
      <c r="AJ25" s="19">
        <v>2016</v>
      </c>
      <c r="AK25" s="20" t="s">
        <v>17</v>
      </c>
      <c r="AL25" s="20">
        <v>2015</v>
      </c>
      <c r="AM25" s="19">
        <v>2015</v>
      </c>
      <c r="AN25" s="19">
        <v>2014</v>
      </c>
      <c r="AO25" s="19">
        <v>2014</v>
      </c>
      <c r="AP25" s="19">
        <v>2014</v>
      </c>
      <c r="AQ25" s="19">
        <v>2014</v>
      </c>
      <c r="AR25" s="19">
        <v>2015</v>
      </c>
      <c r="AS25" s="19">
        <v>2014</v>
      </c>
      <c r="AT25" s="19">
        <v>2015</v>
      </c>
      <c r="AU25" s="19">
        <v>2012</v>
      </c>
      <c r="AV25" s="19">
        <v>2013</v>
      </c>
      <c r="AW25" s="19">
        <v>2014</v>
      </c>
      <c r="AX25" s="19">
        <v>2014</v>
      </c>
      <c r="AY25" s="19">
        <v>2014</v>
      </c>
      <c r="AZ25" s="19">
        <v>2015</v>
      </c>
      <c r="BA25" s="19">
        <v>2015</v>
      </c>
      <c r="BB25" s="19">
        <v>2015</v>
      </c>
      <c r="BC25" s="19">
        <v>2015</v>
      </c>
      <c r="BD25" s="19">
        <v>2014</v>
      </c>
      <c r="BE25" s="19">
        <v>2014</v>
      </c>
      <c r="BF25" s="9"/>
    </row>
    <row r="26" spans="1:58" x14ac:dyDescent="0.35">
      <c r="A26" s="13" t="s">
        <v>507</v>
      </c>
      <c r="B26" s="187" t="s">
        <v>7975</v>
      </c>
      <c r="C26" s="17">
        <v>2014</v>
      </c>
      <c r="D26" s="17">
        <v>2014</v>
      </c>
      <c r="E26" s="17">
        <v>2014</v>
      </c>
      <c r="F26" s="17">
        <v>2014</v>
      </c>
      <c r="G26" s="17">
        <v>2014</v>
      </c>
      <c r="H26" s="17">
        <v>2014</v>
      </c>
      <c r="I26" s="17">
        <v>2014</v>
      </c>
      <c r="J26" s="17">
        <v>2015</v>
      </c>
      <c r="K26" s="17">
        <v>2015</v>
      </c>
      <c r="L26" s="17">
        <v>2015</v>
      </c>
      <c r="M26" s="19">
        <v>2016</v>
      </c>
      <c r="N26" s="19">
        <v>2016</v>
      </c>
      <c r="O26" s="19">
        <v>2015</v>
      </c>
      <c r="P26" s="19">
        <v>2015</v>
      </c>
      <c r="Q26" s="19">
        <v>2014</v>
      </c>
      <c r="R26" s="19">
        <v>2013</v>
      </c>
      <c r="S26" s="19">
        <v>2016</v>
      </c>
      <c r="T26" s="19">
        <v>2013</v>
      </c>
      <c r="U26" s="19">
        <v>2014</v>
      </c>
      <c r="V26" s="19">
        <v>2014</v>
      </c>
      <c r="W26" s="19">
        <v>2015</v>
      </c>
      <c r="X26" s="19">
        <v>2007</v>
      </c>
      <c r="Y26" s="19">
        <v>2013</v>
      </c>
      <c r="Z26" s="19">
        <v>2014</v>
      </c>
      <c r="AA26" s="19">
        <v>2014</v>
      </c>
      <c r="AB26" s="19">
        <v>2013</v>
      </c>
      <c r="AC26" s="19">
        <v>2014</v>
      </c>
      <c r="AD26" s="19">
        <v>2015</v>
      </c>
      <c r="AE26" s="19">
        <v>2012</v>
      </c>
      <c r="AF26" s="19">
        <v>2014</v>
      </c>
      <c r="AG26" s="18">
        <v>2013</v>
      </c>
      <c r="AH26" s="19">
        <v>2014</v>
      </c>
      <c r="AI26" s="19">
        <v>2015</v>
      </c>
      <c r="AJ26" s="19">
        <v>2016</v>
      </c>
      <c r="AK26" s="20" t="s">
        <v>17</v>
      </c>
      <c r="AL26" s="20">
        <v>2015</v>
      </c>
      <c r="AM26" s="19">
        <v>2015</v>
      </c>
      <c r="AN26" s="19">
        <v>2014</v>
      </c>
      <c r="AO26" s="19">
        <v>2014</v>
      </c>
      <c r="AP26" s="19">
        <v>2014</v>
      </c>
      <c r="AQ26" s="19">
        <v>2014</v>
      </c>
      <c r="AR26" s="19">
        <v>2011</v>
      </c>
      <c r="AS26" s="19">
        <v>2014</v>
      </c>
      <c r="AT26" s="19">
        <v>2015</v>
      </c>
      <c r="AU26" s="19">
        <v>2012</v>
      </c>
      <c r="AV26" s="19">
        <v>2013</v>
      </c>
      <c r="AW26" s="19">
        <v>2014</v>
      </c>
      <c r="AX26" s="19">
        <v>2014</v>
      </c>
      <c r="AY26" s="19">
        <v>2014</v>
      </c>
      <c r="AZ26" s="19">
        <v>2015</v>
      </c>
      <c r="BA26" s="19">
        <v>2015</v>
      </c>
      <c r="BB26" s="19">
        <v>2015</v>
      </c>
      <c r="BC26" s="19">
        <v>2015</v>
      </c>
      <c r="BD26" s="19">
        <v>2014</v>
      </c>
      <c r="BE26" s="19">
        <v>2014</v>
      </c>
      <c r="BF26" s="9"/>
    </row>
    <row r="27" spans="1:58" x14ac:dyDescent="0.35">
      <c r="A27" s="13" t="s">
        <v>8996</v>
      </c>
      <c r="B27" s="187" t="s">
        <v>7979</v>
      </c>
      <c r="C27" s="17">
        <v>2014</v>
      </c>
      <c r="D27" s="17">
        <v>2014</v>
      </c>
      <c r="E27" s="17">
        <v>2014</v>
      </c>
      <c r="F27" s="17">
        <v>2014</v>
      </c>
      <c r="G27" s="17">
        <v>2014</v>
      </c>
      <c r="H27" s="17">
        <v>2014</v>
      </c>
      <c r="I27" s="17">
        <v>2014</v>
      </c>
      <c r="J27" s="17">
        <v>2015</v>
      </c>
      <c r="K27" s="17">
        <v>2015</v>
      </c>
      <c r="L27" s="17">
        <v>2015</v>
      </c>
      <c r="M27" s="19">
        <v>2016</v>
      </c>
      <c r="N27" s="19">
        <v>2016</v>
      </c>
      <c r="O27" s="19">
        <v>2015</v>
      </c>
      <c r="P27" s="19">
        <v>2015</v>
      </c>
      <c r="Q27" s="19">
        <v>2014</v>
      </c>
      <c r="R27" s="19" t="s">
        <v>17</v>
      </c>
      <c r="S27" s="19">
        <v>2016</v>
      </c>
      <c r="T27" s="19">
        <v>2013</v>
      </c>
      <c r="U27" s="19">
        <v>2014</v>
      </c>
      <c r="V27" s="19" t="s">
        <v>17</v>
      </c>
      <c r="W27" s="19">
        <v>2015</v>
      </c>
      <c r="X27" s="19">
        <v>2009</v>
      </c>
      <c r="Y27" s="19">
        <v>2012</v>
      </c>
      <c r="Z27" s="19">
        <v>2014</v>
      </c>
      <c r="AA27" s="19">
        <v>2014</v>
      </c>
      <c r="AB27" s="19" t="s">
        <v>17</v>
      </c>
      <c r="AC27" s="19">
        <v>2014</v>
      </c>
      <c r="AD27" s="19">
        <v>2015</v>
      </c>
      <c r="AE27" s="19" t="s">
        <v>17</v>
      </c>
      <c r="AF27" s="19" t="s">
        <v>17</v>
      </c>
      <c r="AG27" s="18" t="s">
        <v>17</v>
      </c>
      <c r="AH27" s="19">
        <v>2014</v>
      </c>
      <c r="AI27" s="19">
        <v>2015</v>
      </c>
      <c r="AJ27" s="19">
        <v>2016</v>
      </c>
      <c r="AK27" s="20" t="s">
        <v>17</v>
      </c>
      <c r="AL27" s="20">
        <v>2015</v>
      </c>
      <c r="AM27" s="19">
        <v>2015</v>
      </c>
      <c r="AN27" s="19">
        <v>2014</v>
      </c>
      <c r="AO27" s="19">
        <v>2014</v>
      </c>
      <c r="AP27" s="19">
        <v>2014</v>
      </c>
      <c r="AQ27" s="19">
        <v>2014</v>
      </c>
      <c r="AR27" s="19">
        <v>2009</v>
      </c>
      <c r="AS27" s="19">
        <v>2014</v>
      </c>
      <c r="AT27" s="19">
        <v>2013</v>
      </c>
      <c r="AU27" s="19">
        <v>2012</v>
      </c>
      <c r="AV27" s="19">
        <v>2011</v>
      </c>
      <c r="AW27" s="19">
        <v>2014</v>
      </c>
      <c r="AX27" s="19">
        <v>2014</v>
      </c>
      <c r="AY27" s="19">
        <v>2014</v>
      </c>
      <c r="AZ27" s="19" t="s">
        <v>17</v>
      </c>
      <c r="BA27" s="19" t="s">
        <v>17</v>
      </c>
      <c r="BB27" s="19">
        <v>2015</v>
      </c>
      <c r="BC27" s="19">
        <v>2015</v>
      </c>
      <c r="BD27" s="19">
        <v>2014</v>
      </c>
      <c r="BE27" s="19">
        <v>2014</v>
      </c>
      <c r="BF27" s="9"/>
    </row>
    <row r="28" spans="1:58" x14ac:dyDescent="0.35">
      <c r="A28" s="13" t="s">
        <v>7961</v>
      </c>
      <c r="B28" s="187" t="s">
        <v>7962</v>
      </c>
      <c r="C28" s="17">
        <v>2014</v>
      </c>
      <c r="D28" s="17">
        <v>2014</v>
      </c>
      <c r="E28" s="17">
        <v>2014</v>
      </c>
      <c r="F28" s="17">
        <v>2014</v>
      </c>
      <c r="G28" s="17">
        <v>2014</v>
      </c>
      <c r="H28" s="17">
        <v>2014</v>
      </c>
      <c r="I28" s="17">
        <v>2014</v>
      </c>
      <c r="J28" s="17">
        <v>2015</v>
      </c>
      <c r="K28" s="17">
        <v>2015</v>
      </c>
      <c r="L28" s="17">
        <v>2015</v>
      </c>
      <c r="M28" s="19">
        <v>2016</v>
      </c>
      <c r="N28" s="19">
        <v>2016</v>
      </c>
      <c r="O28" s="19">
        <v>2015</v>
      </c>
      <c r="P28" s="19">
        <v>2015</v>
      </c>
      <c r="Q28" s="19">
        <v>2014</v>
      </c>
      <c r="R28" s="19" t="s">
        <v>17</v>
      </c>
      <c r="S28" s="19">
        <v>2016</v>
      </c>
      <c r="T28" s="19">
        <v>2013</v>
      </c>
      <c r="U28" s="19">
        <v>2014</v>
      </c>
      <c r="V28" s="19" t="s">
        <v>17</v>
      </c>
      <c r="W28" s="19">
        <v>2015</v>
      </c>
      <c r="X28" s="19">
        <v>2004</v>
      </c>
      <c r="Y28" s="19">
        <v>2012</v>
      </c>
      <c r="Z28" s="19">
        <v>2014</v>
      </c>
      <c r="AA28" s="19">
        <v>2014</v>
      </c>
      <c r="AB28" s="19" t="s">
        <v>17</v>
      </c>
      <c r="AC28" s="19">
        <v>2014</v>
      </c>
      <c r="AD28" s="19">
        <v>2015</v>
      </c>
      <c r="AE28" s="19" t="s">
        <v>17</v>
      </c>
      <c r="AF28" s="19">
        <v>2014</v>
      </c>
      <c r="AG28" s="18">
        <v>2012</v>
      </c>
      <c r="AH28" s="19">
        <v>2014</v>
      </c>
      <c r="AI28" s="19">
        <v>2015</v>
      </c>
      <c r="AJ28" s="19">
        <v>2016</v>
      </c>
      <c r="AK28" s="20" t="s">
        <v>17</v>
      </c>
      <c r="AL28" s="20">
        <v>2015</v>
      </c>
      <c r="AM28" s="19">
        <v>2015</v>
      </c>
      <c r="AN28" s="19">
        <v>2014</v>
      </c>
      <c r="AO28" s="19">
        <v>2014</v>
      </c>
      <c r="AP28" s="19">
        <v>2014</v>
      </c>
      <c r="AQ28" s="19">
        <v>2014</v>
      </c>
      <c r="AR28" s="19">
        <v>2015</v>
      </c>
      <c r="AS28" s="19">
        <v>2014</v>
      </c>
      <c r="AT28" s="19">
        <v>2015</v>
      </c>
      <c r="AU28" s="19">
        <v>2012</v>
      </c>
      <c r="AV28" s="19">
        <v>2011</v>
      </c>
      <c r="AW28" s="19">
        <v>2014</v>
      </c>
      <c r="AX28" s="19">
        <v>2014</v>
      </c>
      <c r="AY28" s="19">
        <v>2014</v>
      </c>
      <c r="AZ28" s="19">
        <v>2015</v>
      </c>
      <c r="BA28" s="19">
        <v>2015</v>
      </c>
      <c r="BB28" s="19">
        <v>2015</v>
      </c>
      <c r="BC28" s="19">
        <v>2015</v>
      </c>
      <c r="BD28" s="19">
        <v>2014</v>
      </c>
      <c r="BE28" s="19">
        <v>2014</v>
      </c>
      <c r="BF28" s="9"/>
    </row>
    <row r="29" spans="1:58" x14ac:dyDescent="0.35">
      <c r="A29" s="13" t="s">
        <v>497</v>
      </c>
      <c r="B29" s="187" t="s">
        <v>7959</v>
      </c>
      <c r="C29" s="17">
        <v>2014</v>
      </c>
      <c r="D29" s="17">
        <v>2014</v>
      </c>
      <c r="E29" s="17">
        <v>2014</v>
      </c>
      <c r="F29" s="17">
        <v>2014</v>
      </c>
      <c r="G29" s="17">
        <v>2014</v>
      </c>
      <c r="H29" s="17">
        <v>2014</v>
      </c>
      <c r="I29" s="17">
        <v>2014</v>
      </c>
      <c r="J29" s="17">
        <v>2015</v>
      </c>
      <c r="K29" s="17">
        <v>2015</v>
      </c>
      <c r="L29" s="17">
        <v>2015</v>
      </c>
      <c r="M29" s="19">
        <v>2016</v>
      </c>
      <c r="N29" s="19">
        <v>2016</v>
      </c>
      <c r="O29" s="19">
        <v>2015</v>
      </c>
      <c r="P29" s="19">
        <v>2015</v>
      </c>
      <c r="Q29" s="19">
        <v>2014</v>
      </c>
      <c r="R29" s="19">
        <v>2010</v>
      </c>
      <c r="S29" s="19">
        <v>2016</v>
      </c>
      <c r="T29" s="19">
        <v>2013</v>
      </c>
      <c r="U29" s="19">
        <v>2014</v>
      </c>
      <c r="V29" s="19">
        <v>2014</v>
      </c>
      <c r="W29" s="19">
        <v>2015</v>
      </c>
      <c r="X29" s="19">
        <v>2010</v>
      </c>
      <c r="Y29" s="19">
        <v>2010</v>
      </c>
      <c r="Z29" s="19">
        <v>2014</v>
      </c>
      <c r="AA29" s="19">
        <v>2014</v>
      </c>
      <c r="AB29" s="19">
        <v>2014</v>
      </c>
      <c r="AC29" s="19">
        <v>2014</v>
      </c>
      <c r="AD29" s="19">
        <v>2015</v>
      </c>
      <c r="AE29" s="19">
        <v>2012</v>
      </c>
      <c r="AF29" s="19">
        <v>2014</v>
      </c>
      <c r="AG29" s="18">
        <v>2009</v>
      </c>
      <c r="AH29" s="19">
        <v>2014</v>
      </c>
      <c r="AI29" s="19">
        <v>2015</v>
      </c>
      <c r="AJ29" s="19">
        <v>2016</v>
      </c>
      <c r="AK29" s="20" t="s">
        <v>17</v>
      </c>
      <c r="AL29" s="20">
        <v>2016</v>
      </c>
      <c r="AM29" s="19">
        <v>2015</v>
      </c>
      <c r="AN29" s="19">
        <v>2014</v>
      </c>
      <c r="AO29" s="19">
        <v>2014</v>
      </c>
      <c r="AP29" s="19">
        <v>2014</v>
      </c>
      <c r="AQ29" s="19">
        <v>2014</v>
      </c>
      <c r="AR29" s="19">
        <v>2015</v>
      </c>
      <c r="AS29" s="19">
        <v>2014</v>
      </c>
      <c r="AT29" s="19">
        <v>2015</v>
      </c>
      <c r="AU29" s="19">
        <v>2012</v>
      </c>
      <c r="AV29" s="19">
        <v>2007</v>
      </c>
      <c r="AW29" s="19">
        <v>2014</v>
      </c>
      <c r="AX29" s="19">
        <v>2014</v>
      </c>
      <c r="AY29" s="19">
        <v>2014</v>
      </c>
      <c r="AZ29" s="19">
        <v>2015</v>
      </c>
      <c r="BA29" s="19">
        <v>2015</v>
      </c>
      <c r="BB29" s="19">
        <v>2015</v>
      </c>
      <c r="BC29" s="19">
        <v>2015</v>
      </c>
      <c r="BD29" s="19">
        <v>2014</v>
      </c>
      <c r="BE29" s="19">
        <v>2014</v>
      </c>
      <c r="BF29" s="9"/>
    </row>
    <row r="30" spans="1:58" x14ac:dyDescent="0.35">
      <c r="A30" s="13" t="s">
        <v>806</v>
      </c>
      <c r="B30" s="187" t="s">
        <v>7954</v>
      </c>
      <c r="C30" s="17">
        <v>2014</v>
      </c>
      <c r="D30" s="17">
        <v>2014</v>
      </c>
      <c r="E30" s="17">
        <v>2014</v>
      </c>
      <c r="F30" s="17">
        <v>2014</v>
      </c>
      <c r="G30" s="17">
        <v>2014</v>
      </c>
      <c r="H30" s="17">
        <v>2014</v>
      </c>
      <c r="I30" s="17">
        <v>2014</v>
      </c>
      <c r="J30" s="17">
        <v>2015</v>
      </c>
      <c r="K30" s="17">
        <v>2015</v>
      </c>
      <c r="L30" s="17">
        <v>2015</v>
      </c>
      <c r="M30" s="19">
        <v>2016</v>
      </c>
      <c r="N30" s="19">
        <v>2016</v>
      </c>
      <c r="O30" s="19">
        <v>2015</v>
      </c>
      <c r="P30" s="19">
        <v>2015</v>
      </c>
      <c r="Q30" s="19">
        <v>2014</v>
      </c>
      <c r="R30" s="19">
        <v>2010</v>
      </c>
      <c r="S30" s="19">
        <v>2016</v>
      </c>
      <c r="T30" s="19">
        <v>2013</v>
      </c>
      <c r="U30" s="19">
        <v>2014</v>
      </c>
      <c r="V30" s="19">
        <v>2014</v>
      </c>
      <c r="W30" s="19">
        <v>2015</v>
      </c>
      <c r="X30" s="19">
        <v>2010</v>
      </c>
      <c r="Y30" s="19" t="s">
        <v>17</v>
      </c>
      <c r="Z30" s="19">
        <v>2014</v>
      </c>
      <c r="AA30" s="19">
        <v>2014</v>
      </c>
      <c r="AB30" s="19">
        <v>2014</v>
      </c>
      <c r="AC30" s="19">
        <v>2014</v>
      </c>
      <c r="AD30" s="19">
        <v>2015</v>
      </c>
      <c r="AE30" s="19">
        <v>2012</v>
      </c>
      <c r="AF30" s="19">
        <v>2014</v>
      </c>
      <c r="AG30" s="18">
        <v>2006</v>
      </c>
      <c r="AH30" s="19">
        <v>2014</v>
      </c>
      <c r="AI30" s="19">
        <v>2015</v>
      </c>
      <c r="AJ30" s="19">
        <v>2016</v>
      </c>
      <c r="AK30" s="20">
        <v>2015</v>
      </c>
      <c r="AL30" s="20">
        <v>2016</v>
      </c>
      <c r="AM30" s="19">
        <v>2015</v>
      </c>
      <c r="AN30" s="19">
        <v>2014</v>
      </c>
      <c r="AO30" s="19">
        <v>2014</v>
      </c>
      <c r="AP30" s="19">
        <v>2014</v>
      </c>
      <c r="AQ30" s="19">
        <v>2014</v>
      </c>
      <c r="AR30" s="19">
        <v>2015</v>
      </c>
      <c r="AS30" s="19">
        <v>2014</v>
      </c>
      <c r="AT30" s="19">
        <v>2015</v>
      </c>
      <c r="AU30" s="19">
        <v>2012</v>
      </c>
      <c r="AV30" s="19">
        <v>2008</v>
      </c>
      <c r="AW30" s="19">
        <v>2014</v>
      </c>
      <c r="AX30" s="19">
        <v>2014</v>
      </c>
      <c r="AY30" s="19">
        <v>2014</v>
      </c>
      <c r="AZ30" s="19">
        <v>2015</v>
      </c>
      <c r="BA30" s="19">
        <v>2015</v>
      </c>
      <c r="BB30" s="19">
        <v>2015</v>
      </c>
      <c r="BC30" s="19">
        <v>2015</v>
      </c>
      <c r="BD30" s="19">
        <v>2014</v>
      </c>
      <c r="BE30" s="19">
        <v>2014</v>
      </c>
      <c r="BF30" s="9"/>
    </row>
    <row r="31" spans="1:58" x14ac:dyDescent="0.35">
      <c r="A31" s="13" t="s">
        <v>8997</v>
      </c>
      <c r="B31" s="187" t="s">
        <v>8001</v>
      </c>
      <c r="C31" s="17">
        <v>2014</v>
      </c>
      <c r="D31" s="17">
        <v>2014</v>
      </c>
      <c r="E31" s="17">
        <v>2014</v>
      </c>
      <c r="F31" s="17">
        <v>2014</v>
      </c>
      <c r="G31" s="17">
        <v>2014</v>
      </c>
      <c r="H31" s="17">
        <v>2014</v>
      </c>
      <c r="I31" s="17">
        <v>2014</v>
      </c>
      <c r="J31" s="17">
        <v>2015</v>
      </c>
      <c r="K31" s="17">
        <v>2015</v>
      </c>
      <c r="L31" s="17">
        <v>2015</v>
      </c>
      <c r="M31" s="19">
        <v>2016</v>
      </c>
      <c r="N31" s="19">
        <v>2016</v>
      </c>
      <c r="O31" s="19">
        <v>2015</v>
      </c>
      <c r="P31" s="19">
        <v>2015</v>
      </c>
      <c r="Q31" s="19">
        <v>2014</v>
      </c>
      <c r="R31" s="19" t="s">
        <v>17</v>
      </c>
      <c r="S31" s="19">
        <v>2016</v>
      </c>
      <c r="T31" s="19">
        <v>2013</v>
      </c>
      <c r="U31" s="19">
        <v>2014</v>
      </c>
      <c r="V31" s="19">
        <v>2014</v>
      </c>
      <c r="W31" s="19">
        <v>2015</v>
      </c>
      <c r="X31" s="19" t="s">
        <v>17</v>
      </c>
      <c r="Y31" s="19">
        <v>2011</v>
      </c>
      <c r="Z31" s="19">
        <v>2014</v>
      </c>
      <c r="AA31" s="19">
        <v>2014</v>
      </c>
      <c r="AB31" s="19">
        <v>2014</v>
      </c>
      <c r="AC31" s="19">
        <v>2014</v>
      </c>
      <c r="AD31" s="19">
        <v>2015</v>
      </c>
      <c r="AE31" s="19">
        <v>2012</v>
      </c>
      <c r="AF31" s="19" t="s">
        <v>17</v>
      </c>
      <c r="AG31" s="18">
        <v>2007</v>
      </c>
      <c r="AH31" s="19">
        <v>2014</v>
      </c>
      <c r="AI31" s="19">
        <v>2015</v>
      </c>
      <c r="AJ31" s="19">
        <v>2016</v>
      </c>
      <c r="AK31" s="20" t="s">
        <v>17</v>
      </c>
      <c r="AL31" s="20" t="s">
        <v>17</v>
      </c>
      <c r="AM31" s="19">
        <v>2015</v>
      </c>
      <c r="AN31" s="19">
        <v>2014</v>
      </c>
      <c r="AO31" s="19">
        <v>2014</v>
      </c>
      <c r="AP31" s="19">
        <v>2014</v>
      </c>
      <c r="AQ31" s="19">
        <v>2014</v>
      </c>
      <c r="AR31" s="19">
        <v>2015</v>
      </c>
      <c r="AS31" s="19">
        <v>2014</v>
      </c>
      <c r="AT31" s="19">
        <v>2015</v>
      </c>
      <c r="AU31" s="19">
        <v>2012</v>
      </c>
      <c r="AV31" s="19">
        <v>2012</v>
      </c>
      <c r="AW31" s="19">
        <v>2014</v>
      </c>
      <c r="AX31" s="19">
        <v>2014</v>
      </c>
      <c r="AY31" s="19">
        <v>2014</v>
      </c>
      <c r="AZ31" s="19">
        <v>2015</v>
      </c>
      <c r="BA31" s="19">
        <v>2015</v>
      </c>
      <c r="BB31" s="19">
        <v>2015</v>
      </c>
      <c r="BC31" s="19">
        <v>2015</v>
      </c>
      <c r="BD31" s="19">
        <v>2014</v>
      </c>
      <c r="BE31" s="19">
        <v>2014</v>
      </c>
      <c r="BF31" s="9"/>
    </row>
    <row r="32" spans="1:58" x14ac:dyDescent="0.35">
      <c r="A32" s="13" t="s">
        <v>8081</v>
      </c>
      <c r="B32" s="187" t="s">
        <v>8082</v>
      </c>
      <c r="C32" s="17">
        <v>2014</v>
      </c>
      <c r="D32" s="17">
        <v>2014</v>
      </c>
      <c r="E32" s="17">
        <v>2014</v>
      </c>
      <c r="F32" s="17">
        <v>2014</v>
      </c>
      <c r="G32" s="17">
        <v>2014</v>
      </c>
      <c r="H32" s="17">
        <v>2014</v>
      </c>
      <c r="I32" s="17">
        <v>2014</v>
      </c>
      <c r="J32" s="17">
        <v>2015</v>
      </c>
      <c r="K32" s="17">
        <v>2015</v>
      </c>
      <c r="L32" s="17">
        <v>2015</v>
      </c>
      <c r="M32" s="19">
        <v>2016</v>
      </c>
      <c r="N32" s="19">
        <v>2016</v>
      </c>
      <c r="O32" s="19">
        <v>2015</v>
      </c>
      <c r="P32" s="19">
        <v>2015</v>
      </c>
      <c r="Q32" s="19">
        <v>2014</v>
      </c>
      <c r="R32" s="19">
        <v>2010</v>
      </c>
      <c r="S32" s="19">
        <v>2016</v>
      </c>
      <c r="T32" s="19">
        <v>2013</v>
      </c>
      <c r="U32" s="19">
        <v>2014</v>
      </c>
      <c r="V32" s="19">
        <v>2014</v>
      </c>
      <c r="W32" s="19">
        <v>2015</v>
      </c>
      <c r="X32" s="19">
        <v>2014</v>
      </c>
      <c r="Y32" s="19">
        <v>2012</v>
      </c>
      <c r="Z32" s="19">
        <v>2014</v>
      </c>
      <c r="AA32" s="19">
        <v>2014</v>
      </c>
      <c r="AB32" s="19">
        <v>2014</v>
      </c>
      <c r="AC32" s="19">
        <v>2014</v>
      </c>
      <c r="AD32" s="19">
        <v>2015</v>
      </c>
      <c r="AE32" s="19">
        <v>2012</v>
      </c>
      <c r="AF32" s="19">
        <v>2014</v>
      </c>
      <c r="AG32" s="18">
        <v>2012</v>
      </c>
      <c r="AH32" s="19">
        <v>2014</v>
      </c>
      <c r="AI32" s="19">
        <v>2015</v>
      </c>
      <c r="AJ32" s="19">
        <v>2016</v>
      </c>
      <c r="AK32" s="20" t="s">
        <v>17</v>
      </c>
      <c r="AL32" s="20">
        <v>2015</v>
      </c>
      <c r="AM32" s="19">
        <v>2015</v>
      </c>
      <c r="AN32" s="19">
        <v>2014</v>
      </c>
      <c r="AO32" s="19">
        <v>2014</v>
      </c>
      <c r="AP32" s="19">
        <v>2014</v>
      </c>
      <c r="AQ32" s="19">
        <v>2014</v>
      </c>
      <c r="AR32" s="19">
        <v>2007</v>
      </c>
      <c r="AS32" s="19">
        <v>2014</v>
      </c>
      <c r="AT32" s="19">
        <v>2015</v>
      </c>
      <c r="AU32" s="19">
        <v>2012</v>
      </c>
      <c r="AV32" s="19">
        <v>2009</v>
      </c>
      <c r="AW32" s="19">
        <v>2014</v>
      </c>
      <c r="AX32" s="19">
        <v>2014</v>
      </c>
      <c r="AY32" s="19">
        <v>2014</v>
      </c>
      <c r="AZ32" s="19">
        <v>2015</v>
      </c>
      <c r="BA32" s="19">
        <v>2015</v>
      </c>
      <c r="BB32" s="19">
        <v>2015</v>
      </c>
      <c r="BC32" s="19">
        <v>2015</v>
      </c>
      <c r="BD32" s="19">
        <v>2014</v>
      </c>
      <c r="BE32" s="19">
        <v>2014</v>
      </c>
      <c r="BF32" s="9"/>
    </row>
    <row r="33" spans="1:58" x14ac:dyDescent="0.35">
      <c r="A33" s="13" t="s">
        <v>292</v>
      </c>
      <c r="B33" s="187" t="s">
        <v>7994</v>
      </c>
      <c r="C33" s="17">
        <v>2014</v>
      </c>
      <c r="D33" s="17">
        <v>2014</v>
      </c>
      <c r="E33" s="17">
        <v>2014</v>
      </c>
      <c r="F33" s="17">
        <v>2014</v>
      </c>
      <c r="G33" s="17">
        <v>2014</v>
      </c>
      <c r="H33" s="17">
        <v>2014</v>
      </c>
      <c r="I33" s="17">
        <v>2014</v>
      </c>
      <c r="J33" s="17">
        <v>2015</v>
      </c>
      <c r="K33" s="17">
        <v>2015</v>
      </c>
      <c r="L33" s="17">
        <v>2015</v>
      </c>
      <c r="M33" s="19">
        <v>2016</v>
      </c>
      <c r="N33" s="19">
        <v>2016</v>
      </c>
      <c r="O33" s="19">
        <v>2015</v>
      </c>
      <c r="P33" s="19">
        <v>2015</v>
      </c>
      <c r="Q33" s="19">
        <v>2014</v>
      </c>
      <c r="R33" s="19">
        <v>2011</v>
      </c>
      <c r="S33" s="19">
        <v>2016</v>
      </c>
      <c r="T33" s="19">
        <v>2013</v>
      </c>
      <c r="U33" s="19">
        <v>2014</v>
      </c>
      <c r="V33" s="19">
        <v>2014</v>
      </c>
      <c r="W33" s="19">
        <v>2015</v>
      </c>
      <c r="X33" s="19">
        <v>2011</v>
      </c>
      <c r="Y33" s="19">
        <v>2009</v>
      </c>
      <c r="Z33" s="19">
        <v>2014</v>
      </c>
      <c r="AA33" s="19">
        <v>2014</v>
      </c>
      <c r="AB33" s="19">
        <v>2014</v>
      </c>
      <c r="AC33" s="19">
        <v>2014</v>
      </c>
      <c r="AD33" s="19">
        <v>2015</v>
      </c>
      <c r="AE33" s="19">
        <v>2012</v>
      </c>
      <c r="AF33" s="19">
        <v>2014</v>
      </c>
      <c r="AG33" s="18">
        <v>2007</v>
      </c>
      <c r="AH33" s="19">
        <v>2014</v>
      </c>
      <c r="AI33" s="19">
        <v>2015</v>
      </c>
      <c r="AJ33" s="19">
        <v>2016</v>
      </c>
      <c r="AK33" s="20">
        <v>2016</v>
      </c>
      <c r="AL33" s="20">
        <v>2016</v>
      </c>
      <c r="AM33" s="19">
        <v>2015</v>
      </c>
      <c r="AN33" s="19">
        <v>2014</v>
      </c>
      <c r="AO33" s="19">
        <v>2014</v>
      </c>
      <c r="AP33" s="19">
        <v>2014</v>
      </c>
      <c r="AQ33" s="19">
        <v>2014</v>
      </c>
      <c r="AR33" s="19">
        <v>2015</v>
      </c>
      <c r="AS33" s="19">
        <v>2014</v>
      </c>
      <c r="AT33" s="19">
        <v>2015</v>
      </c>
      <c r="AU33" s="19">
        <v>2012</v>
      </c>
      <c r="AV33" s="19">
        <v>2010</v>
      </c>
      <c r="AW33" s="19">
        <v>2014</v>
      </c>
      <c r="AX33" s="19">
        <v>2014</v>
      </c>
      <c r="AY33" s="19">
        <v>2014</v>
      </c>
      <c r="AZ33" s="19">
        <v>2015</v>
      </c>
      <c r="BA33" s="19">
        <v>2015</v>
      </c>
      <c r="BB33" s="19">
        <v>2015</v>
      </c>
      <c r="BC33" s="19">
        <v>2015</v>
      </c>
      <c r="BD33" s="19">
        <v>2014</v>
      </c>
      <c r="BE33" s="19">
        <v>2014</v>
      </c>
      <c r="BF33" s="9"/>
    </row>
    <row r="34" spans="1:58" x14ac:dyDescent="0.35">
      <c r="A34" s="13" t="s">
        <v>7985</v>
      </c>
      <c r="B34" s="187" t="s">
        <v>7986</v>
      </c>
      <c r="C34" s="17">
        <v>2014</v>
      </c>
      <c r="D34" s="17">
        <v>2014</v>
      </c>
      <c r="E34" s="17">
        <v>2014</v>
      </c>
      <c r="F34" s="17">
        <v>2014</v>
      </c>
      <c r="G34" s="17">
        <v>2014</v>
      </c>
      <c r="H34" s="17">
        <v>2014</v>
      </c>
      <c r="I34" s="17">
        <v>2014</v>
      </c>
      <c r="J34" s="17">
        <v>2015</v>
      </c>
      <c r="K34" s="17">
        <v>2015</v>
      </c>
      <c r="L34" s="17">
        <v>2015</v>
      </c>
      <c r="M34" s="19">
        <v>2016</v>
      </c>
      <c r="N34" s="19">
        <v>2016</v>
      </c>
      <c r="O34" s="19">
        <v>2015</v>
      </c>
      <c r="P34" s="19">
        <v>2015</v>
      </c>
      <c r="Q34" s="19">
        <v>2014</v>
      </c>
      <c r="R34" s="19" t="s">
        <v>17</v>
      </c>
      <c r="S34" s="19">
        <v>2016</v>
      </c>
      <c r="T34" s="19">
        <v>2013</v>
      </c>
      <c r="U34" s="19">
        <v>2014</v>
      </c>
      <c r="V34" s="19" t="s">
        <v>17</v>
      </c>
      <c r="W34" s="19">
        <v>2015</v>
      </c>
      <c r="X34" s="19" t="s">
        <v>17</v>
      </c>
      <c r="Y34" s="19">
        <v>2010</v>
      </c>
      <c r="Z34" s="19">
        <v>2014</v>
      </c>
      <c r="AA34" s="19">
        <v>2014</v>
      </c>
      <c r="AB34" s="19" t="s">
        <v>17</v>
      </c>
      <c r="AC34" s="19">
        <v>2014</v>
      </c>
      <c r="AD34" s="19">
        <v>2015</v>
      </c>
      <c r="AE34" s="19" t="s">
        <v>17</v>
      </c>
      <c r="AF34" s="19">
        <v>2014</v>
      </c>
      <c r="AG34" s="18">
        <v>2010</v>
      </c>
      <c r="AH34" s="19">
        <v>2014</v>
      </c>
      <c r="AI34" s="19">
        <v>2015</v>
      </c>
      <c r="AJ34" s="19">
        <v>2016</v>
      </c>
      <c r="AK34" s="20" t="s">
        <v>17</v>
      </c>
      <c r="AL34" s="20">
        <v>2015</v>
      </c>
      <c r="AM34" s="19">
        <v>2015</v>
      </c>
      <c r="AN34" s="19">
        <v>2014</v>
      </c>
      <c r="AO34" s="19">
        <v>2014</v>
      </c>
      <c r="AP34" s="19">
        <v>2014</v>
      </c>
      <c r="AQ34" s="19">
        <v>2014</v>
      </c>
      <c r="AR34" s="19">
        <v>2011</v>
      </c>
      <c r="AS34" s="19">
        <v>2014</v>
      </c>
      <c r="AT34" s="19">
        <v>2015</v>
      </c>
      <c r="AU34" s="19">
        <v>2012</v>
      </c>
      <c r="AV34" s="19" t="s">
        <v>17</v>
      </c>
      <c r="AW34" s="19">
        <v>2014</v>
      </c>
      <c r="AX34" s="19">
        <v>2014</v>
      </c>
      <c r="AY34" s="19">
        <v>2014</v>
      </c>
      <c r="AZ34" s="19">
        <v>2015</v>
      </c>
      <c r="BA34" s="19">
        <v>2015</v>
      </c>
      <c r="BB34" s="19">
        <v>2015</v>
      </c>
      <c r="BC34" s="19">
        <v>2015</v>
      </c>
      <c r="BD34" s="19">
        <v>2014</v>
      </c>
      <c r="BE34" s="19">
        <v>2014</v>
      </c>
      <c r="BF34" s="9"/>
    </row>
    <row r="35" spans="1:58" x14ac:dyDescent="0.35">
      <c r="A35" s="13" t="s">
        <v>8998</v>
      </c>
      <c r="B35" s="187" t="s">
        <v>7984</v>
      </c>
      <c r="C35" s="17">
        <v>2014</v>
      </c>
      <c r="D35" s="17">
        <v>2014</v>
      </c>
      <c r="E35" s="17">
        <v>2014</v>
      </c>
      <c r="F35" s="17">
        <v>2014</v>
      </c>
      <c r="G35" s="17">
        <v>2014</v>
      </c>
      <c r="H35" s="17">
        <v>2014</v>
      </c>
      <c r="I35" s="17">
        <v>2014</v>
      </c>
      <c r="J35" s="17">
        <v>2015</v>
      </c>
      <c r="K35" s="17">
        <v>2015</v>
      </c>
      <c r="L35" s="17">
        <v>2015</v>
      </c>
      <c r="M35" s="19">
        <v>2016</v>
      </c>
      <c r="N35" s="19">
        <v>2016</v>
      </c>
      <c r="O35" s="19">
        <v>2015</v>
      </c>
      <c r="P35" s="19">
        <v>2015</v>
      </c>
      <c r="Q35" s="19">
        <v>2014</v>
      </c>
      <c r="R35" s="19">
        <v>2010</v>
      </c>
      <c r="S35" s="19">
        <v>2016</v>
      </c>
      <c r="T35" s="19">
        <v>2013</v>
      </c>
      <c r="U35" s="19">
        <v>2014</v>
      </c>
      <c r="V35" s="19">
        <v>2014</v>
      </c>
      <c r="W35" s="19">
        <v>2015</v>
      </c>
      <c r="X35" s="19">
        <v>2010</v>
      </c>
      <c r="Y35" s="19">
        <v>2009</v>
      </c>
      <c r="Z35" s="19">
        <v>2014</v>
      </c>
      <c r="AA35" s="19">
        <v>2014</v>
      </c>
      <c r="AB35" s="19">
        <v>2014</v>
      </c>
      <c r="AC35" s="19">
        <v>2014</v>
      </c>
      <c r="AD35" s="19">
        <v>2015</v>
      </c>
      <c r="AE35" s="19">
        <v>2012</v>
      </c>
      <c r="AF35" s="19">
        <v>2014</v>
      </c>
      <c r="AG35" s="18">
        <v>2008</v>
      </c>
      <c r="AH35" s="19">
        <v>2014</v>
      </c>
      <c r="AI35" s="19">
        <v>2015</v>
      </c>
      <c r="AJ35" s="19">
        <v>2016</v>
      </c>
      <c r="AK35" s="20">
        <v>2016</v>
      </c>
      <c r="AL35" s="20">
        <v>2015</v>
      </c>
      <c r="AM35" s="19">
        <v>2015</v>
      </c>
      <c r="AN35" s="19">
        <v>2014</v>
      </c>
      <c r="AO35" s="19">
        <v>2014</v>
      </c>
      <c r="AP35" s="19" t="s">
        <v>17</v>
      </c>
      <c r="AQ35" s="19" t="s">
        <v>17</v>
      </c>
      <c r="AR35" s="19" t="s">
        <v>17</v>
      </c>
      <c r="AS35" s="19">
        <v>2014</v>
      </c>
      <c r="AT35" s="19">
        <v>2015</v>
      </c>
      <c r="AU35" s="19">
        <v>2012</v>
      </c>
      <c r="AV35" s="19">
        <v>2010</v>
      </c>
      <c r="AW35" s="19">
        <v>2014</v>
      </c>
      <c r="AX35" s="19">
        <v>2014</v>
      </c>
      <c r="AY35" s="19">
        <v>2014</v>
      </c>
      <c r="AZ35" s="19">
        <v>2015</v>
      </c>
      <c r="BA35" s="19">
        <v>2015</v>
      </c>
      <c r="BB35" s="19">
        <v>2015</v>
      </c>
      <c r="BC35" s="19">
        <v>2015</v>
      </c>
      <c r="BD35" s="19">
        <v>2014</v>
      </c>
      <c r="BE35" s="19">
        <v>2014</v>
      </c>
      <c r="BF35" s="9"/>
    </row>
    <row r="36" spans="1:58" x14ac:dyDescent="0.35">
      <c r="A36" s="13" t="s">
        <v>632</v>
      </c>
      <c r="B36" s="187" t="s">
        <v>8201</v>
      </c>
      <c r="C36" s="17">
        <v>2014</v>
      </c>
      <c r="D36" s="17">
        <v>2014</v>
      </c>
      <c r="E36" s="17">
        <v>2014</v>
      </c>
      <c r="F36" s="17">
        <v>2014</v>
      </c>
      <c r="G36" s="17">
        <v>2014</v>
      </c>
      <c r="H36" s="17">
        <v>2014</v>
      </c>
      <c r="I36" s="17">
        <v>2014</v>
      </c>
      <c r="J36" s="17">
        <v>2015</v>
      </c>
      <c r="K36" s="17">
        <v>2015</v>
      </c>
      <c r="L36" s="17">
        <v>2015</v>
      </c>
      <c r="M36" s="19">
        <v>2016</v>
      </c>
      <c r="N36" s="19">
        <v>2016</v>
      </c>
      <c r="O36" s="19">
        <v>2015</v>
      </c>
      <c r="P36" s="19">
        <v>2015</v>
      </c>
      <c r="Q36" s="19">
        <v>2014</v>
      </c>
      <c r="R36" s="19">
        <v>2010</v>
      </c>
      <c r="S36" s="19">
        <v>2016</v>
      </c>
      <c r="T36" s="19">
        <v>2013</v>
      </c>
      <c r="U36" s="19">
        <v>2014</v>
      </c>
      <c r="V36" s="19">
        <v>2014</v>
      </c>
      <c r="W36" s="19">
        <v>2015</v>
      </c>
      <c r="X36" s="19">
        <v>2010</v>
      </c>
      <c r="Y36" s="19" t="s">
        <v>17</v>
      </c>
      <c r="Z36" s="19">
        <v>2014</v>
      </c>
      <c r="AA36" s="19">
        <v>2014</v>
      </c>
      <c r="AB36" s="19">
        <v>2014</v>
      </c>
      <c r="AC36" s="19">
        <v>2014</v>
      </c>
      <c r="AD36" s="19">
        <v>2015</v>
      </c>
      <c r="AE36" s="19">
        <v>2012</v>
      </c>
      <c r="AF36" s="19">
        <v>2014</v>
      </c>
      <c r="AG36" s="18">
        <v>2011</v>
      </c>
      <c r="AH36" s="19">
        <v>2014</v>
      </c>
      <c r="AI36" s="19">
        <v>2015</v>
      </c>
      <c r="AJ36" s="19">
        <v>2016</v>
      </c>
      <c r="AK36" s="20">
        <v>2015</v>
      </c>
      <c r="AL36" s="20">
        <v>2016</v>
      </c>
      <c r="AM36" s="19">
        <v>2015</v>
      </c>
      <c r="AN36" s="19">
        <v>2014</v>
      </c>
      <c r="AO36" s="19">
        <v>2014</v>
      </c>
      <c r="AP36" s="19" t="s">
        <v>17</v>
      </c>
      <c r="AQ36" s="19" t="s">
        <v>17</v>
      </c>
      <c r="AR36" s="19" t="s">
        <v>17</v>
      </c>
      <c r="AS36" s="19">
        <v>2014</v>
      </c>
      <c r="AT36" s="19">
        <v>2015</v>
      </c>
      <c r="AU36" s="19">
        <v>2012</v>
      </c>
      <c r="AV36" s="19">
        <v>2013</v>
      </c>
      <c r="AW36" s="19">
        <v>2014</v>
      </c>
      <c r="AX36" s="19">
        <v>2014</v>
      </c>
      <c r="AY36" s="19">
        <v>2014</v>
      </c>
      <c r="AZ36" s="19">
        <v>2015</v>
      </c>
      <c r="BA36" s="19">
        <v>2015</v>
      </c>
      <c r="BB36" s="19">
        <v>2015</v>
      </c>
      <c r="BC36" s="19">
        <v>2015</v>
      </c>
      <c r="BD36" s="19">
        <v>2014</v>
      </c>
      <c r="BE36" s="19">
        <v>2014</v>
      </c>
      <c r="BF36" s="9"/>
    </row>
    <row r="37" spans="1:58" x14ac:dyDescent="0.35">
      <c r="A37" s="13" t="s">
        <v>5134</v>
      </c>
      <c r="B37" s="187" t="s">
        <v>7989</v>
      </c>
      <c r="C37" s="17">
        <v>2014</v>
      </c>
      <c r="D37" s="17">
        <v>2014</v>
      </c>
      <c r="E37" s="17">
        <v>2014</v>
      </c>
      <c r="F37" s="17">
        <v>2014</v>
      </c>
      <c r="G37" s="17">
        <v>2014</v>
      </c>
      <c r="H37" s="17">
        <v>2014</v>
      </c>
      <c r="I37" s="17">
        <v>2014</v>
      </c>
      <c r="J37" s="17">
        <v>2015</v>
      </c>
      <c r="K37" s="17">
        <v>2015</v>
      </c>
      <c r="L37" s="17">
        <v>2015</v>
      </c>
      <c r="M37" s="19">
        <v>2016</v>
      </c>
      <c r="N37" s="19">
        <v>2016</v>
      </c>
      <c r="O37" s="19">
        <v>2015</v>
      </c>
      <c r="P37" s="19">
        <v>2015</v>
      </c>
      <c r="Q37" s="19">
        <v>2014</v>
      </c>
      <c r="R37" s="19" t="s">
        <v>17</v>
      </c>
      <c r="S37" s="19">
        <v>2016</v>
      </c>
      <c r="T37" s="19">
        <v>2013</v>
      </c>
      <c r="U37" s="19">
        <v>2014</v>
      </c>
      <c r="V37" s="19">
        <v>2014</v>
      </c>
      <c r="W37" s="19">
        <v>2015</v>
      </c>
      <c r="X37" s="19">
        <v>2014</v>
      </c>
      <c r="Y37" s="19">
        <v>2010</v>
      </c>
      <c r="Z37" s="19">
        <v>2014</v>
      </c>
      <c r="AA37" s="19">
        <v>2014</v>
      </c>
      <c r="AB37" s="19">
        <v>2014</v>
      </c>
      <c r="AC37" s="19">
        <v>2014</v>
      </c>
      <c r="AD37" s="19">
        <v>2015</v>
      </c>
      <c r="AE37" s="19" t="s">
        <v>17</v>
      </c>
      <c r="AF37" s="19">
        <v>2014</v>
      </c>
      <c r="AG37" s="18">
        <v>2013</v>
      </c>
      <c r="AH37" s="19">
        <v>2014</v>
      </c>
      <c r="AI37" s="19">
        <v>2015</v>
      </c>
      <c r="AJ37" s="19">
        <v>2016</v>
      </c>
      <c r="AK37" s="20" t="s">
        <v>17</v>
      </c>
      <c r="AL37" s="20">
        <v>2015</v>
      </c>
      <c r="AM37" s="19">
        <v>2015</v>
      </c>
      <c r="AN37" s="19">
        <v>2014</v>
      </c>
      <c r="AO37" s="19">
        <v>2014</v>
      </c>
      <c r="AP37" s="19">
        <v>2014</v>
      </c>
      <c r="AQ37" s="19">
        <v>2014</v>
      </c>
      <c r="AR37" s="19">
        <v>2011</v>
      </c>
      <c r="AS37" s="19">
        <v>2014</v>
      </c>
      <c r="AT37" s="19">
        <v>2015</v>
      </c>
      <c r="AU37" s="19">
        <v>2012</v>
      </c>
      <c r="AV37" s="19">
        <v>2011</v>
      </c>
      <c r="AW37" s="19">
        <v>2014</v>
      </c>
      <c r="AX37" s="19">
        <v>2014</v>
      </c>
      <c r="AY37" s="19">
        <v>2014</v>
      </c>
      <c r="AZ37" s="19">
        <v>2015</v>
      </c>
      <c r="BA37" s="19">
        <v>2015</v>
      </c>
      <c r="BB37" s="19">
        <v>2015</v>
      </c>
      <c r="BC37" s="19">
        <v>2015</v>
      </c>
      <c r="BD37" s="19">
        <v>2014</v>
      </c>
      <c r="BE37" s="19">
        <v>2014</v>
      </c>
      <c r="BF37" s="9"/>
    </row>
    <row r="38" spans="1:58" x14ac:dyDescent="0.35">
      <c r="A38" s="13" t="s">
        <v>7990</v>
      </c>
      <c r="B38" s="187" t="s">
        <v>7991</v>
      </c>
      <c r="C38" s="17">
        <v>2014</v>
      </c>
      <c r="D38" s="17">
        <v>2014</v>
      </c>
      <c r="E38" s="17">
        <v>2014</v>
      </c>
      <c r="F38" s="17">
        <v>2014</v>
      </c>
      <c r="G38" s="17">
        <v>2014</v>
      </c>
      <c r="H38" s="17">
        <v>2014</v>
      </c>
      <c r="I38" s="17">
        <v>2014</v>
      </c>
      <c r="J38" s="17">
        <v>2015</v>
      </c>
      <c r="K38" s="17">
        <v>2015</v>
      </c>
      <c r="L38" s="17">
        <v>2015</v>
      </c>
      <c r="M38" s="19">
        <v>2016</v>
      </c>
      <c r="N38" s="19">
        <v>2016</v>
      </c>
      <c r="O38" s="19">
        <v>2015</v>
      </c>
      <c r="P38" s="19">
        <v>2015</v>
      </c>
      <c r="Q38" s="19">
        <v>2014</v>
      </c>
      <c r="R38" s="19">
        <v>2012</v>
      </c>
      <c r="S38" s="19">
        <v>2016</v>
      </c>
      <c r="T38" s="19">
        <v>2013</v>
      </c>
      <c r="U38" s="19">
        <v>2014</v>
      </c>
      <c r="V38" s="19">
        <v>2014</v>
      </c>
      <c r="W38" s="19">
        <v>2015</v>
      </c>
      <c r="X38" s="19">
        <v>2010</v>
      </c>
      <c r="Y38" s="19">
        <v>2012</v>
      </c>
      <c r="Z38" s="19">
        <v>2014</v>
      </c>
      <c r="AA38" s="19">
        <v>2014</v>
      </c>
      <c r="AB38" s="19">
        <v>2011</v>
      </c>
      <c r="AC38" s="19">
        <v>2014</v>
      </c>
      <c r="AD38" s="19">
        <v>2015</v>
      </c>
      <c r="AE38" s="19">
        <v>2012</v>
      </c>
      <c r="AF38" s="19">
        <v>2014</v>
      </c>
      <c r="AG38" s="18">
        <v>2011</v>
      </c>
      <c r="AH38" s="19">
        <v>2014</v>
      </c>
      <c r="AI38" s="19">
        <v>2015</v>
      </c>
      <c r="AJ38" s="19">
        <v>2016</v>
      </c>
      <c r="AK38" s="20" t="s">
        <v>17</v>
      </c>
      <c r="AL38" s="20">
        <v>2015</v>
      </c>
      <c r="AM38" s="19">
        <v>2015</v>
      </c>
      <c r="AN38" s="19">
        <v>2014</v>
      </c>
      <c r="AO38" s="19">
        <v>2014</v>
      </c>
      <c r="AP38" s="19">
        <v>2014</v>
      </c>
      <c r="AQ38" s="19">
        <v>2014</v>
      </c>
      <c r="AR38" s="19">
        <v>2011</v>
      </c>
      <c r="AS38" s="19">
        <v>2014</v>
      </c>
      <c r="AT38" s="19">
        <v>2015</v>
      </c>
      <c r="AU38" s="19">
        <v>2012</v>
      </c>
      <c r="AV38" s="19">
        <v>2010</v>
      </c>
      <c r="AW38" s="19">
        <v>2014</v>
      </c>
      <c r="AX38" s="19">
        <v>2014</v>
      </c>
      <c r="AY38" s="19">
        <v>2014</v>
      </c>
      <c r="AZ38" s="19">
        <v>2015</v>
      </c>
      <c r="BA38" s="19">
        <v>2015</v>
      </c>
      <c r="BB38" s="19">
        <v>2015</v>
      </c>
      <c r="BC38" s="19">
        <v>2015</v>
      </c>
      <c r="BD38" s="19">
        <v>2014</v>
      </c>
      <c r="BE38" s="19">
        <v>2014</v>
      </c>
      <c r="BF38" s="9"/>
    </row>
    <row r="39" spans="1:58" x14ac:dyDescent="0.35">
      <c r="A39" s="13" t="s">
        <v>396</v>
      </c>
      <c r="B39" s="187" t="s">
        <v>7997</v>
      </c>
      <c r="C39" s="17">
        <v>2014</v>
      </c>
      <c r="D39" s="17">
        <v>2014</v>
      </c>
      <c r="E39" s="17">
        <v>2014</v>
      </c>
      <c r="F39" s="17">
        <v>2014</v>
      </c>
      <c r="G39" s="17">
        <v>2014</v>
      </c>
      <c r="H39" s="17">
        <v>2014</v>
      </c>
      <c r="I39" s="17">
        <v>2014</v>
      </c>
      <c r="J39" s="17">
        <v>2015</v>
      </c>
      <c r="K39" s="17">
        <v>2015</v>
      </c>
      <c r="L39" s="17">
        <v>2015</v>
      </c>
      <c r="M39" s="19">
        <v>2016</v>
      </c>
      <c r="N39" s="19">
        <v>2016</v>
      </c>
      <c r="O39" s="19">
        <v>2015</v>
      </c>
      <c r="P39" s="19">
        <v>2015</v>
      </c>
      <c r="Q39" s="19">
        <v>2014</v>
      </c>
      <c r="R39" s="19">
        <v>2010</v>
      </c>
      <c r="S39" s="19">
        <v>2016</v>
      </c>
      <c r="T39" s="19">
        <v>2013</v>
      </c>
      <c r="U39" s="19">
        <v>2014</v>
      </c>
      <c r="V39" s="19">
        <v>2014</v>
      </c>
      <c r="W39" s="19">
        <v>2015</v>
      </c>
      <c r="X39" s="19">
        <v>2010</v>
      </c>
      <c r="Y39" s="19">
        <v>2010</v>
      </c>
      <c r="Z39" s="19">
        <v>2014</v>
      </c>
      <c r="AA39" s="19">
        <v>2014</v>
      </c>
      <c r="AB39" s="19">
        <v>2014</v>
      </c>
      <c r="AC39" s="19">
        <v>2014</v>
      </c>
      <c r="AD39" s="19">
        <v>2015</v>
      </c>
      <c r="AE39" s="19">
        <v>2012</v>
      </c>
      <c r="AF39" s="19">
        <v>2014</v>
      </c>
      <c r="AG39" s="18">
        <v>2013</v>
      </c>
      <c r="AH39" s="19">
        <v>2014</v>
      </c>
      <c r="AI39" s="19">
        <v>2015</v>
      </c>
      <c r="AJ39" s="19">
        <v>2016</v>
      </c>
      <c r="AK39" s="20">
        <v>2015</v>
      </c>
      <c r="AL39" s="20">
        <v>2015</v>
      </c>
      <c r="AM39" s="19">
        <v>2015</v>
      </c>
      <c r="AN39" s="19">
        <v>2014</v>
      </c>
      <c r="AO39" s="19">
        <v>2014</v>
      </c>
      <c r="AP39" s="19">
        <v>2014</v>
      </c>
      <c r="AQ39" s="19">
        <v>2014</v>
      </c>
      <c r="AR39" s="19">
        <v>2015</v>
      </c>
      <c r="AS39" s="19">
        <v>2014</v>
      </c>
      <c r="AT39" s="19">
        <v>2015</v>
      </c>
      <c r="AU39" s="19">
        <v>2012</v>
      </c>
      <c r="AV39" s="19">
        <v>2011</v>
      </c>
      <c r="AW39" s="19">
        <v>2014</v>
      </c>
      <c r="AX39" s="19">
        <v>2014</v>
      </c>
      <c r="AY39" s="19">
        <v>2014</v>
      </c>
      <c r="AZ39" s="19">
        <v>2015</v>
      </c>
      <c r="BA39" s="19">
        <v>2015</v>
      </c>
      <c r="BB39" s="19">
        <v>2015</v>
      </c>
      <c r="BC39" s="19">
        <v>2015</v>
      </c>
      <c r="BD39" s="19">
        <v>2014</v>
      </c>
      <c r="BE39" s="19">
        <v>2014</v>
      </c>
      <c r="BF39" s="9"/>
    </row>
    <row r="40" spans="1:58" x14ac:dyDescent="0.35">
      <c r="A40" s="13" t="s">
        <v>7998</v>
      </c>
      <c r="B40" s="187" t="s">
        <v>7999</v>
      </c>
      <c r="C40" s="17">
        <v>2014</v>
      </c>
      <c r="D40" s="17">
        <v>2014</v>
      </c>
      <c r="E40" s="17">
        <v>2014</v>
      </c>
      <c r="F40" s="17">
        <v>2014</v>
      </c>
      <c r="G40" s="17">
        <v>2014</v>
      </c>
      <c r="H40" s="17">
        <v>2014</v>
      </c>
      <c r="I40" s="17">
        <v>2014</v>
      </c>
      <c r="J40" s="17">
        <v>2015</v>
      </c>
      <c r="K40" s="17">
        <v>2015</v>
      </c>
      <c r="L40" s="17">
        <v>2015</v>
      </c>
      <c r="M40" s="19">
        <v>2016</v>
      </c>
      <c r="N40" s="19">
        <v>2016</v>
      </c>
      <c r="O40" s="19">
        <v>2015</v>
      </c>
      <c r="P40" s="19">
        <v>2015</v>
      </c>
      <c r="Q40" s="19">
        <v>2014</v>
      </c>
      <c r="R40" s="19">
        <v>2012</v>
      </c>
      <c r="S40" s="19">
        <v>2016</v>
      </c>
      <c r="T40" s="19">
        <v>2013</v>
      </c>
      <c r="U40" s="19">
        <v>2014</v>
      </c>
      <c r="V40" s="19">
        <v>2014</v>
      </c>
      <c r="W40" s="19">
        <v>2015</v>
      </c>
      <c r="X40" s="19">
        <v>2012</v>
      </c>
      <c r="Y40" s="19" t="s">
        <v>17</v>
      </c>
      <c r="Z40" s="19">
        <v>2014</v>
      </c>
      <c r="AA40" s="19">
        <v>2014</v>
      </c>
      <c r="AB40" s="19" t="s">
        <v>17</v>
      </c>
      <c r="AC40" s="19">
        <v>2014</v>
      </c>
      <c r="AD40" s="19">
        <v>2015</v>
      </c>
      <c r="AE40" s="19">
        <v>2012</v>
      </c>
      <c r="AF40" s="19" t="s">
        <v>17</v>
      </c>
      <c r="AG40" s="18">
        <v>2004</v>
      </c>
      <c r="AH40" s="19">
        <v>2014</v>
      </c>
      <c r="AI40" s="19">
        <v>2015</v>
      </c>
      <c r="AJ40" s="19">
        <v>2016</v>
      </c>
      <c r="AK40" s="20" t="s">
        <v>17</v>
      </c>
      <c r="AL40" s="20">
        <v>2015</v>
      </c>
      <c r="AM40" s="19">
        <v>2015</v>
      </c>
      <c r="AN40" s="19">
        <v>2014</v>
      </c>
      <c r="AO40" s="19">
        <v>2014</v>
      </c>
      <c r="AP40" s="19" t="s">
        <v>17</v>
      </c>
      <c r="AQ40" s="19" t="s">
        <v>17</v>
      </c>
      <c r="AR40" s="19">
        <v>2009</v>
      </c>
      <c r="AS40" s="19">
        <v>2014</v>
      </c>
      <c r="AT40" s="19">
        <v>2015</v>
      </c>
      <c r="AU40" s="19">
        <v>2012</v>
      </c>
      <c r="AV40" s="19">
        <v>2013</v>
      </c>
      <c r="AW40" s="19">
        <v>2014</v>
      </c>
      <c r="AX40" s="19">
        <v>2014</v>
      </c>
      <c r="AY40" s="19">
        <v>2014</v>
      </c>
      <c r="AZ40" s="19">
        <v>2015</v>
      </c>
      <c r="BA40" s="19">
        <v>2015</v>
      </c>
      <c r="BB40" s="19">
        <v>2014</v>
      </c>
      <c r="BC40" s="19">
        <v>2015</v>
      </c>
      <c r="BD40" s="19">
        <v>2014</v>
      </c>
      <c r="BE40" s="19">
        <v>2014</v>
      </c>
      <c r="BF40" s="9"/>
    </row>
    <row r="41" spans="1:58" x14ac:dyDescent="0.35">
      <c r="A41" s="13" t="s">
        <v>1990</v>
      </c>
      <c r="B41" s="187" t="s">
        <v>7996</v>
      </c>
      <c r="C41" s="17">
        <v>2014</v>
      </c>
      <c r="D41" s="17">
        <v>2014</v>
      </c>
      <c r="E41" s="17">
        <v>2014</v>
      </c>
      <c r="F41" s="17">
        <v>2014</v>
      </c>
      <c r="G41" s="17">
        <v>2014</v>
      </c>
      <c r="H41" s="17">
        <v>2014</v>
      </c>
      <c r="I41" s="17">
        <v>2014</v>
      </c>
      <c r="J41" s="17">
        <v>2015</v>
      </c>
      <c r="K41" s="17">
        <v>2015</v>
      </c>
      <c r="L41" s="17">
        <v>2015</v>
      </c>
      <c r="M41" s="19">
        <v>2016</v>
      </c>
      <c r="N41" s="19">
        <v>2016</v>
      </c>
      <c r="O41" s="19">
        <v>2015</v>
      </c>
      <c r="P41" s="19">
        <v>2015</v>
      </c>
      <c r="Q41" s="19">
        <v>2014</v>
      </c>
      <c r="R41" s="19">
        <v>2012</v>
      </c>
      <c r="S41" s="19">
        <v>2016</v>
      </c>
      <c r="T41" s="19">
        <v>2013</v>
      </c>
      <c r="U41" s="19">
        <v>2014</v>
      </c>
      <c r="V41" s="19">
        <v>2014</v>
      </c>
      <c r="W41" s="19">
        <v>2015</v>
      </c>
      <c r="X41" s="19">
        <v>2011</v>
      </c>
      <c r="Y41" s="19">
        <v>2010</v>
      </c>
      <c r="Z41" s="19">
        <v>2014</v>
      </c>
      <c r="AA41" s="19">
        <v>2014</v>
      </c>
      <c r="AB41" s="19">
        <v>2014</v>
      </c>
      <c r="AC41" s="19">
        <v>2014</v>
      </c>
      <c r="AD41" s="19">
        <v>2015</v>
      </c>
      <c r="AE41" s="19">
        <v>2012</v>
      </c>
      <c r="AF41" s="19">
        <v>2014</v>
      </c>
      <c r="AG41" s="18">
        <v>2011</v>
      </c>
      <c r="AH41" s="19">
        <v>2014</v>
      </c>
      <c r="AI41" s="19">
        <v>2015</v>
      </c>
      <c r="AJ41" s="19">
        <v>2016</v>
      </c>
      <c r="AK41" s="20">
        <v>2015</v>
      </c>
      <c r="AL41" s="20">
        <v>2016</v>
      </c>
      <c r="AM41" s="19">
        <v>2015</v>
      </c>
      <c r="AN41" s="19">
        <v>2014</v>
      </c>
      <c r="AO41" s="19">
        <v>2014</v>
      </c>
      <c r="AP41" s="19">
        <v>2014</v>
      </c>
      <c r="AQ41" s="19">
        <v>2014</v>
      </c>
      <c r="AR41" s="19" t="s">
        <v>17</v>
      </c>
      <c r="AS41" s="19">
        <v>2014</v>
      </c>
      <c r="AT41" s="19">
        <v>2015</v>
      </c>
      <c r="AU41" s="19">
        <v>2012</v>
      </c>
      <c r="AV41" s="19">
        <v>2011</v>
      </c>
      <c r="AW41" s="19">
        <v>2014</v>
      </c>
      <c r="AX41" s="19">
        <v>2014</v>
      </c>
      <c r="AY41" s="19">
        <v>2014</v>
      </c>
      <c r="AZ41" s="19">
        <v>2015</v>
      </c>
      <c r="BA41" s="19">
        <v>2015</v>
      </c>
      <c r="BB41" s="19">
        <v>2015</v>
      </c>
      <c r="BC41" s="19">
        <v>2015</v>
      </c>
      <c r="BD41" s="19">
        <v>2014</v>
      </c>
      <c r="BE41" s="19">
        <v>2014</v>
      </c>
      <c r="BF41" s="9"/>
    </row>
    <row r="42" spans="1:58" x14ac:dyDescent="0.35">
      <c r="A42" s="13" t="s">
        <v>8999</v>
      </c>
      <c r="B42" s="187" t="s">
        <v>7995</v>
      </c>
      <c r="C42" s="17">
        <v>2014</v>
      </c>
      <c r="D42" s="17">
        <v>2014</v>
      </c>
      <c r="E42" s="17">
        <v>2014</v>
      </c>
      <c r="F42" s="17">
        <v>2014</v>
      </c>
      <c r="G42" s="17">
        <v>2014</v>
      </c>
      <c r="H42" s="17">
        <v>2014</v>
      </c>
      <c r="I42" s="17">
        <v>2014</v>
      </c>
      <c r="J42" s="17">
        <v>2015</v>
      </c>
      <c r="K42" s="17">
        <v>2015</v>
      </c>
      <c r="L42" s="17">
        <v>2015</v>
      </c>
      <c r="M42" s="19">
        <v>2016</v>
      </c>
      <c r="N42" s="19">
        <v>2016</v>
      </c>
      <c r="O42" s="19">
        <v>2015</v>
      </c>
      <c r="P42" s="19">
        <v>2015</v>
      </c>
      <c r="Q42" s="19">
        <v>2014</v>
      </c>
      <c r="R42" s="19">
        <v>2014</v>
      </c>
      <c r="S42" s="19">
        <v>2016</v>
      </c>
      <c r="T42" s="19">
        <v>2013</v>
      </c>
      <c r="U42" s="19">
        <v>2014</v>
      </c>
      <c r="V42" s="19">
        <v>2014</v>
      </c>
      <c r="W42" s="19">
        <v>2015</v>
      </c>
      <c r="X42" s="19">
        <v>2013</v>
      </c>
      <c r="Y42" s="19" t="s">
        <v>17</v>
      </c>
      <c r="Z42" s="19">
        <v>2014</v>
      </c>
      <c r="AA42" s="19">
        <v>2014</v>
      </c>
      <c r="AB42" s="19">
        <v>2014</v>
      </c>
      <c r="AC42" s="19">
        <v>2014</v>
      </c>
      <c r="AD42" s="19">
        <v>2015</v>
      </c>
      <c r="AE42" s="19">
        <v>2012</v>
      </c>
      <c r="AF42" s="19">
        <v>2014</v>
      </c>
      <c r="AG42" s="18">
        <v>2012</v>
      </c>
      <c r="AH42" s="19">
        <v>2014</v>
      </c>
      <c r="AI42" s="19">
        <v>2015</v>
      </c>
      <c r="AJ42" s="19">
        <v>2016</v>
      </c>
      <c r="AK42" s="20">
        <v>2015</v>
      </c>
      <c r="AL42" s="20">
        <v>2016</v>
      </c>
      <c r="AM42" s="19">
        <v>2015</v>
      </c>
      <c r="AN42" s="19">
        <v>2014</v>
      </c>
      <c r="AO42" s="19">
        <v>2014</v>
      </c>
      <c r="AP42" s="19" t="s">
        <v>17</v>
      </c>
      <c r="AQ42" s="19" t="s">
        <v>17</v>
      </c>
      <c r="AR42" s="19">
        <v>2015</v>
      </c>
      <c r="AS42" s="19">
        <v>2014</v>
      </c>
      <c r="AT42" s="19">
        <v>2015</v>
      </c>
      <c r="AU42" s="19">
        <v>2012</v>
      </c>
      <c r="AV42" s="19">
        <v>2012</v>
      </c>
      <c r="AW42" s="19">
        <v>2014</v>
      </c>
      <c r="AX42" s="19">
        <v>2014</v>
      </c>
      <c r="AY42" s="19">
        <v>2014</v>
      </c>
      <c r="AZ42" s="19">
        <v>2015</v>
      </c>
      <c r="BA42" s="19">
        <v>2015</v>
      </c>
      <c r="BB42" s="19">
        <v>2015</v>
      </c>
      <c r="BC42" s="19">
        <v>2015</v>
      </c>
      <c r="BD42" s="19">
        <v>2014</v>
      </c>
      <c r="BE42" s="19">
        <v>2014</v>
      </c>
      <c r="BF42" s="9"/>
    </row>
    <row r="43" spans="1:58" x14ac:dyDescent="0.35">
      <c r="A43" s="13" t="s">
        <v>897</v>
      </c>
      <c r="B43" s="187" t="s">
        <v>8002</v>
      </c>
      <c r="C43" s="17">
        <v>2014</v>
      </c>
      <c r="D43" s="17">
        <v>2014</v>
      </c>
      <c r="E43" s="17">
        <v>2014</v>
      </c>
      <c r="F43" s="17">
        <v>2014</v>
      </c>
      <c r="G43" s="17">
        <v>2014</v>
      </c>
      <c r="H43" s="17">
        <v>2014</v>
      </c>
      <c r="I43" s="17">
        <v>2014</v>
      </c>
      <c r="J43" s="17">
        <v>2015</v>
      </c>
      <c r="K43" s="17">
        <v>2015</v>
      </c>
      <c r="L43" s="17">
        <v>2015</v>
      </c>
      <c r="M43" s="19">
        <v>2016</v>
      </c>
      <c r="N43" s="19">
        <v>2016</v>
      </c>
      <c r="O43" s="19">
        <v>2015</v>
      </c>
      <c r="P43" s="19">
        <v>2015</v>
      </c>
      <c r="Q43" s="19">
        <v>2014</v>
      </c>
      <c r="R43" s="19" t="s">
        <v>17</v>
      </c>
      <c r="S43" s="19">
        <v>2016</v>
      </c>
      <c r="T43" s="19">
        <v>2013</v>
      </c>
      <c r="U43" s="19">
        <v>2014</v>
      </c>
      <c r="V43" s="19">
        <v>2014</v>
      </c>
      <c r="W43" s="19">
        <v>2015</v>
      </c>
      <c r="X43" s="19">
        <v>2008</v>
      </c>
      <c r="Y43" s="19">
        <v>2013</v>
      </c>
      <c r="Z43" s="19">
        <v>2014</v>
      </c>
      <c r="AA43" s="19">
        <v>2014</v>
      </c>
      <c r="AB43" s="19">
        <v>2014</v>
      </c>
      <c r="AC43" s="19">
        <v>2014</v>
      </c>
      <c r="AD43" s="19">
        <v>2015</v>
      </c>
      <c r="AE43" s="19">
        <v>2012</v>
      </c>
      <c r="AF43" s="19">
        <v>2014</v>
      </c>
      <c r="AG43" s="18">
        <v>2013</v>
      </c>
      <c r="AH43" s="19">
        <v>2014</v>
      </c>
      <c r="AI43" s="19">
        <v>2015</v>
      </c>
      <c r="AJ43" s="19">
        <v>2016</v>
      </c>
      <c r="AK43" s="20" t="s">
        <v>17</v>
      </c>
      <c r="AL43" s="20">
        <v>2015</v>
      </c>
      <c r="AM43" s="19">
        <v>2015</v>
      </c>
      <c r="AN43" s="19">
        <v>2014</v>
      </c>
      <c r="AO43" s="19">
        <v>2014</v>
      </c>
      <c r="AP43" s="19">
        <v>2014</v>
      </c>
      <c r="AQ43" s="19">
        <v>2014</v>
      </c>
      <c r="AR43" s="19">
        <v>2011</v>
      </c>
      <c r="AS43" s="19">
        <v>2014</v>
      </c>
      <c r="AT43" s="19">
        <v>2015</v>
      </c>
      <c r="AU43" s="19">
        <v>2012</v>
      </c>
      <c r="AV43" s="19">
        <v>2011</v>
      </c>
      <c r="AW43" s="19">
        <v>2014</v>
      </c>
      <c r="AX43" s="19">
        <v>2014</v>
      </c>
      <c r="AY43" s="19">
        <v>2014</v>
      </c>
      <c r="AZ43" s="19">
        <v>2015</v>
      </c>
      <c r="BA43" s="19">
        <v>2015</v>
      </c>
      <c r="BB43" s="19">
        <v>2015</v>
      </c>
      <c r="BC43" s="19">
        <v>2015</v>
      </c>
      <c r="BD43" s="19">
        <v>2014</v>
      </c>
      <c r="BE43" s="19">
        <v>2014</v>
      </c>
      <c r="BF43" s="9"/>
    </row>
    <row r="44" spans="1:58" x14ac:dyDescent="0.35">
      <c r="A44" s="13" t="s">
        <v>7992</v>
      </c>
      <c r="B44" s="187" t="s">
        <v>7993</v>
      </c>
      <c r="C44" s="17">
        <v>2014</v>
      </c>
      <c r="D44" s="17">
        <v>2014</v>
      </c>
      <c r="E44" s="17">
        <v>2014</v>
      </c>
      <c r="F44" s="17">
        <v>2014</v>
      </c>
      <c r="G44" s="17">
        <v>2014</v>
      </c>
      <c r="H44" s="17">
        <v>2014</v>
      </c>
      <c r="I44" s="17">
        <v>2014</v>
      </c>
      <c r="J44" s="17">
        <v>2015</v>
      </c>
      <c r="K44" s="17">
        <v>2015</v>
      </c>
      <c r="L44" s="17">
        <v>2015</v>
      </c>
      <c r="M44" s="19">
        <v>2016</v>
      </c>
      <c r="N44" s="19">
        <v>2016</v>
      </c>
      <c r="O44" s="19">
        <v>2015</v>
      </c>
      <c r="P44" s="19">
        <v>2015</v>
      </c>
      <c r="Q44" s="19">
        <v>2014</v>
      </c>
      <c r="R44" s="19">
        <v>2012</v>
      </c>
      <c r="S44" s="19">
        <v>2016</v>
      </c>
      <c r="T44" s="19">
        <v>2013</v>
      </c>
      <c r="U44" s="19">
        <v>2014</v>
      </c>
      <c r="V44" s="19">
        <v>2014</v>
      </c>
      <c r="W44" s="19">
        <v>2015</v>
      </c>
      <c r="X44" s="19">
        <v>2012</v>
      </c>
      <c r="Y44" s="19">
        <v>2010</v>
      </c>
      <c r="Z44" s="19">
        <v>2014</v>
      </c>
      <c r="AA44" s="19">
        <v>2014</v>
      </c>
      <c r="AB44" s="19">
        <v>2014</v>
      </c>
      <c r="AC44" s="19">
        <v>2014</v>
      </c>
      <c r="AD44" s="19">
        <v>2015</v>
      </c>
      <c r="AE44" s="19">
        <v>2012</v>
      </c>
      <c r="AF44" s="19">
        <v>2014</v>
      </c>
      <c r="AG44" s="18">
        <v>2008</v>
      </c>
      <c r="AH44" s="19">
        <v>2014</v>
      </c>
      <c r="AI44" s="19">
        <v>2015</v>
      </c>
      <c r="AJ44" s="19">
        <v>2016</v>
      </c>
      <c r="AK44" s="20">
        <v>2015</v>
      </c>
      <c r="AL44" s="20">
        <v>2015</v>
      </c>
      <c r="AM44" s="19">
        <v>2015</v>
      </c>
      <c r="AN44" s="19">
        <v>2014</v>
      </c>
      <c r="AO44" s="19">
        <v>2014</v>
      </c>
      <c r="AP44" s="19">
        <v>2014</v>
      </c>
      <c r="AQ44" s="19">
        <v>2014</v>
      </c>
      <c r="AR44" s="19">
        <v>2015</v>
      </c>
      <c r="AS44" s="19">
        <v>2014</v>
      </c>
      <c r="AT44" s="19">
        <v>2015</v>
      </c>
      <c r="AU44" s="19">
        <v>2012</v>
      </c>
      <c r="AV44" s="19">
        <v>2012</v>
      </c>
      <c r="AW44" s="19">
        <v>2014</v>
      </c>
      <c r="AX44" s="19">
        <v>2014</v>
      </c>
      <c r="AY44" s="19">
        <v>2014</v>
      </c>
      <c r="AZ44" s="19">
        <v>2015</v>
      </c>
      <c r="BA44" s="19">
        <v>2015</v>
      </c>
      <c r="BB44" s="19">
        <v>2015</v>
      </c>
      <c r="BC44" s="19">
        <v>2015</v>
      </c>
      <c r="BD44" s="19">
        <v>2014</v>
      </c>
      <c r="BE44" s="19">
        <v>2014</v>
      </c>
      <c r="BF44" s="9"/>
    </row>
    <row r="45" spans="1:58" x14ac:dyDescent="0.35">
      <c r="A45" s="13" t="s">
        <v>8056</v>
      </c>
      <c r="B45" s="187" t="s">
        <v>8057</v>
      </c>
      <c r="C45" s="17">
        <v>2014</v>
      </c>
      <c r="D45" s="17">
        <v>2014</v>
      </c>
      <c r="E45" s="17">
        <v>2014</v>
      </c>
      <c r="F45" s="17">
        <v>2014</v>
      </c>
      <c r="G45" s="17">
        <v>2014</v>
      </c>
      <c r="H45" s="17">
        <v>2014</v>
      </c>
      <c r="I45" s="17">
        <v>2014</v>
      </c>
      <c r="J45" s="17">
        <v>2015</v>
      </c>
      <c r="K45" s="17">
        <v>2015</v>
      </c>
      <c r="L45" s="17">
        <v>2015</v>
      </c>
      <c r="M45" s="19">
        <v>2016</v>
      </c>
      <c r="N45" s="19">
        <v>2016</v>
      </c>
      <c r="O45" s="19">
        <v>2015</v>
      </c>
      <c r="P45" s="19">
        <v>2015</v>
      </c>
      <c r="Q45" s="19">
        <v>2014</v>
      </c>
      <c r="R45" s="19" t="s">
        <v>17</v>
      </c>
      <c r="S45" s="19">
        <v>2016</v>
      </c>
      <c r="T45" s="19">
        <v>2013</v>
      </c>
      <c r="U45" s="19">
        <v>2014</v>
      </c>
      <c r="V45" s="19" t="s">
        <v>17</v>
      </c>
      <c r="W45" s="19">
        <v>2015</v>
      </c>
      <c r="X45" s="19" t="s">
        <v>17</v>
      </c>
      <c r="Y45" s="19">
        <v>2012</v>
      </c>
      <c r="Z45" s="19">
        <v>2014</v>
      </c>
      <c r="AA45" s="19">
        <v>2014</v>
      </c>
      <c r="AB45" s="19" t="s">
        <v>17</v>
      </c>
      <c r="AC45" s="19">
        <v>2014</v>
      </c>
      <c r="AD45" s="19">
        <v>2015</v>
      </c>
      <c r="AE45" s="19" t="s">
        <v>17</v>
      </c>
      <c r="AF45" s="19">
        <v>2014</v>
      </c>
      <c r="AG45" s="18">
        <v>2011</v>
      </c>
      <c r="AH45" s="19">
        <v>2014</v>
      </c>
      <c r="AI45" s="19">
        <v>2015</v>
      </c>
      <c r="AJ45" s="19">
        <v>2016</v>
      </c>
      <c r="AK45" s="20" t="s">
        <v>17</v>
      </c>
      <c r="AL45" s="20">
        <v>2015</v>
      </c>
      <c r="AM45" s="19">
        <v>2015</v>
      </c>
      <c r="AN45" s="19">
        <v>2014</v>
      </c>
      <c r="AO45" s="19">
        <v>2014</v>
      </c>
      <c r="AP45" s="19">
        <v>2014</v>
      </c>
      <c r="AQ45" s="19">
        <v>2014</v>
      </c>
      <c r="AR45" s="19">
        <v>2015</v>
      </c>
      <c r="AS45" s="19">
        <v>2014</v>
      </c>
      <c r="AT45" s="19">
        <v>2015</v>
      </c>
      <c r="AU45" s="19">
        <v>2012</v>
      </c>
      <c r="AV45" s="19">
        <v>2011</v>
      </c>
      <c r="AW45" s="19">
        <v>2014</v>
      </c>
      <c r="AX45" s="19">
        <v>2014</v>
      </c>
      <c r="AY45" s="19">
        <v>2014</v>
      </c>
      <c r="AZ45" s="19">
        <v>2015</v>
      </c>
      <c r="BA45" s="19">
        <v>2015</v>
      </c>
      <c r="BB45" s="19">
        <v>2015</v>
      </c>
      <c r="BC45" s="19">
        <v>2015</v>
      </c>
      <c r="BD45" s="19">
        <v>2014</v>
      </c>
      <c r="BE45" s="19">
        <v>2014</v>
      </c>
      <c r="BF45" s="9"/>
    </row>
    <row r="46" spans="1:58" x14ac:dyDescent="0.35">
      <c r="A46" s="13" t="s">
        <v>8003</v>
      </c>
      <c r="B46" s="187" t="s">
        <v>8004</v>
      </c>
      <c r="C46" s="17">
        <v>2014</v>
      </c>
      <c r="D46" s="17">
        <v>2014</v>
      </c>
      <c r="E46" s="17">
        <v>2014</v>
      </c>
      <c r="F46" s="17">
        <v>2014</v>
      </c>
      <c r="G46" s="17">
        <v>2014</v>
      </c>
      <c r="H46" s="17">
        <v>2014</v>
      </c>
      <c r="I46" s="17">
        <v>2014</v>
      </c>
      <c r="J46" s="17">
        <v>2015</v>
      </c>
      <c r="K46" s="17">
        <v>2015</v>
      </c>
      <c r="L46" s="17">
        <v>2015</v>
      </c>
      <c r="M46" s="19">
        <v>2016</v>
      </c>
      <c r="N46" s="19">
        <v>2016</v>
      </c>
      <c r="O46" s="19">
        <v>2015</v>
      </c>
      <c r="P46" s="19">
        <v>2015</v>
      </c>
      <c r="Q46" s="19">
        <v>2014</v>
      </c>
      <c r="R46" s="19" t="s">
        <v>17</v>
      </c>
      <c r="S46" s="19">
        <v>2016</v>
      </c>
      <c r="T46" s="19">
        <v>2013</v>
      </c>
      <c r="U46" s="19">
        <v>2014</v>
      </c>
      <c r="V46" s="19" t="s">
        <v>17</v>
      </c>
      <c r="W46" s="19">
        <v>2015</v>
      </c>
      <c r="X46" s="19" t="s">
        <v>17</v>
      </c>
      <c r="Y46" s="19">
        <v>2010</v>
      </c>
      <c r="Z46" s="19">
        <v>2014</v>
      </c>
      <c r="AA46" s="19">
        <v>2014</v>
      </c>
      <c r="AB46" s="19">
        <v>2014</v>
      </c>
      <c r="AC46" s="19">
        <v>2014</v>
      </c>
      <c r="AD46" s="19">
        <v>2015</v>
      </c>
      <c r="AE46" s="19" t="s">
        <v>17</v>
      </c>
      <c r="AF46" s="19">
        <v>2014</v>
      </c>
      <c r="AG46" s="18" t="s">
        <v>17</v>
      </c>
      <c r="AH46" s="19">
        <v>2014</v>
      </c>
      <c r="AI46" s="19">
        <v>2015</v>
      </c>
      <c r="AJ46" s="19">
        <v>2016</v>
      </c>
      <c r="AK46" s="20" t="s">
        <v>17</v>
      </c>
      <c r="AL46" s="20">
        <v>2015</v>
      </c>
      <c r="AM46" s="19">
        <v>2015</v>
      </c>
      <c r="AN46" s="19">
        <v>2014</v>
      </c>
      <c r="AO46" s="19">
        <v>2014</v>
      </c>
      <c r="AP46" s="19" t="s">
        <v>17</v>
      </c>
      <c r="AQ46" s="19" t="s">
        <v>17</v>
      </c>
      <c r="AR46" s="19">
        <v>2011</v>
      </c>
      <c r="AS46" s="19">
        <v>2014</v>
      </c>
      <c r="AT46" s="19">
        <v>2015</v>
      </c>
      <c r="AU46" s="19">
        <v>2012</v>
      </c>
      <c r="AV46" s="19">
        <v>2012</v>
      </c>
      <c r="AW46" s="19">
        <v>2014</v>
      </c>
      <c r="AX46" s="19">
        <v>2014</v>
      </c>
      <c r="AY46" s="19">
        <v>2014</v>
      </c>
      <c r="AZ46" s="19">
        <v>2015</v>
      </c>
      <c r="BA46" s="19">
        <v>2015</v>
      </c>
      <c r="BB46" s="19">
        <v>2013</v>
      </c>
      <c r="BC46" s="19">
        <v>2015</v>
      </c>
      <c r="BD46" s="19">
        <v>2014</v>
      </c>
      <c r="BE46" s="19">
        <v>2014</v>
      </c>
      <c r="BF46" s="9"/>
    </row>
    <row r="47" spans="1:58" x14ac:dyDescent="0.35">
      <c r="A47" s="13" t="s">
        <v>8005</v>
      </c>
      <c r="B47" s="187" t="s">
        <v>8006</v>
      </c>
      <c r="C47" s="17">
        <v>2014</v>
      </c>
      <c r="D47" s="17">
        <v>2014</v>
      </c>
      <c r="E47" s="17">
        <v>2014</v>
      </c>
      <c r="F47" s="17">
        <v>2014</v>
      </c>
      <c r="G47" s="17">
        <v>2014</v>
      </c>
      <c r="H47" s="17">
        <v>2014</v>
      </c>
      <c r="I47" s="17">
        <v>2014</v>
      </c>
      <c r="J47" s="17">
        <v>2015</v>
      </c>
      <c r="K47" s="17">
        <v>2015</v>
      </c>
      <c r="L47" s="17">
        <v>2015</v>
      </c>
      <c r="M47" s="19">
        <v>2016</v>
      </c>
      <c r="N47" s="19">
        <v>2016</v>
      </c>
      <c r="O47" s="19">
        <v>2015</v>
      </c>
      <c r="P47" s="19">
        <v>2015</v>
      </c>
      <c r="Q47" s="19">
        <v>2014</v>
      </c>
      <c r="R47" s="19" t="s">
        <v>17</v>
      </c>
      <c r="S47" s="19">
        <v>2016</v>
      </c>
      <c r="T47" s="19">
        <v>2013</v>
      </c>
      <c r="U47" s="19">
        <v>2014</v>
      </c>
      <c r="V47" s="19" t="s">
        <v>17</v>
      </c>
      <c r="W47" s="19">
        <v>2015</v>
      </c>
      <c r="X47" s="19" t="s">
        <v>17</v>
      </c>
      <c r="Y47" s="19">
        <v>2012</v>
      </c>
      <c r="Z47" s="19">
        <v>2014</v>
      </c>
      <c r="AA47" s="19">
        <v>2014</v>
      </c>
      <c r="AB47" s="19">
        <v>2013</v>
      </c>
      <c r="AC47" s="19">
        <v>2014</v>
      </c>
      <c r="AD47" s="19">
        <v>2015</v>
      </c>
      <c r="AE47" s="19" t="s">
        <v>17</v>
      </c>
      <c r="AF47" s="19">
        <v>2014</v>
      </c>
      <c r="AG47" s="18">
        <v>2012</v>
      </c>
      <c r="AH47" s="19">
        <v>2014</v>
      </c>
      <c r="AI47" s="19">
        <v>2015</v>
      </c>
      <c r="AJ47" s="19">
        <v>2016</v>
      </c>
      <c r="AK47" s="20">
        <v>2015</v>
      </c>
      <c r="AL47" s="20">
        <v>2015</v>
      </c>
      <c r="AM47" s="19">
        <v>2015</v>
      </c>
      <c r="AN47" s="19">
        <v>2014</v>
      </c>
      <c r="AO47" s="19">
        <v>2014</v>
      </c>
      <c r="AP47" s="19">
        <v>2014</v>
      </c>
      <c r="AQ47" s="19">
        <v>2014</v>
      </c>
      <c r="AR47" s="19" t="s">
        <v>17</v>
      </c>
      <c r="AS47" s="19">
        <v>2014</v>
      </c>
      <c r="AT47" s="19">
        <v>2015</v>
      </c>
      <c r="AU47" s="19">
        <v>2012</v>
      </c>
      <c r="AV47" s="19">
        <v>2011</v>
      </c>
      <c r="AW47" s="19">
        <v>2014</v>
      </c>
      <c r="AX47" s="19">
        <v>2014</v>
      </c>
      <c r="AY47" s="19">
        <v>2014</v>
      </c>
      <c r="AZ47" s="19">
        <v>2015</v>
      </c>
      <c r="BA47" s="19">
        <v>2015</v>
      </c>
      <c r="BB47" s="19">
        <v>2015</v>
      </c>
      <c r="BC47" s="19">
        <v>2015</v>
      </c>
      <c r="BD47" s="19">
        <v>2014</v>
      </c>
      <c r="BE47" s="19">
        <v>2014</v>
      </c>
      <c r="BF47" s="9"/>
    </row>
    <row r="48" spans="1:58" x14ac:dyDescent="0.35">
      <c r="A48" s="13" t="s">
        <v>8007</v>
      </c>
      <c r="B48" s="187" t="s">
        <v>8008</v>
      </c>
      <c r="C48" s="17">
        <v>2014</v>
      </c>
      <c r="D48" s="17">
        <v>2014</v>
      </c>
      <c r="E48" s="17">
        <v>2014</v>
      </c>
      <c r="F48" s="17">
        <v>2014</v>
      </c>
      <c r="G48" s="17">
        <v>2014</v>
      </c>
      <c r="H48" s="17">
        <v>2014</v>
      </c>
      <c r="I48" s="17">
        <v>2014</v>
      </c>
      <c r="J48" s="17">
        <v>2015</v>
      </c>
      <c r="K48" s="17">
        <v>2015</v>
      </c>
      <c r="L48" s="17">
        <v>2015</v>
      </c>
      <c r="M48" s="19">
        <v>2016</v>
      </c>
      <c r="N48" s="19">
        <v>2016</v>
      </c>
      <c r="O48" s="19">
        <v>2015</v>
      </c>
      <c r="P48" s="19">
        <v>2015</v>
      </c>
      <c r="Q48" s="19">
        <v>2014</v>
      </c>
      <c r="R48" s="19" t="s">
        <v>17</v>
      </c>
      <c r="S48" s="19">
        <v>2016</v>
      </c>
      <c r="T48" s="19">
        <v>2013</v>
      </c>
      <c r="U48" s="19">
        <v>2014</v>
      </c>
      <c r="V48" s="19" t="s">
        <v>17</v>
      </c>
      <c r="W48" s="19">
        <v>2015</v>
      </c>
      <c r="X48" s="19" t="s">
        <v>17</v>
      </c>
      <c r="Y48" s="19">
        <v>2011</v>
      </c>
      <c r="Z48" s="19">
        <v>2014</v>
      </c>
      <c r="AA48" s="19">
        <v>2014</v>
      </c>
      <c r="AB48" s="19">
        <v>2013</v>
      </c>
      <c r="AC48" s="19">
        <v>2014</v>
      </c>
      <c r="AD48" s="19">
        <v>2015</v>
      </c>
      <c r="AE48" s="19" t="s">
        <v>17</v>
      </c>
      <c r="AF48" s="19">
        <v>2014</v>
      </c>
      <c r="AG48" s="18">
        <v>2012</v>
      </c>
      <c r="AH48" s="19">
        <v>2014</v>
      </c>
      <c r="AI48" s="19">
        <v>2015</v>
      </c>
      <c r="AJ48" s="19">
        <v>2016</v>
      </c>
      <c r="AK48" s="20" t="s">
        <v>17</v>
      </c>
      <c r="AL48" s="20">
        <v>2015</v>
      </c>
      <c r="AM48" s="19">
        <v>2015</v>
      </c>
      <c r="AN48" s="19">
        <v>2014</v>
      </c>
      <c r="AO48" s="19">
        <v>2014</v>
      </c>
      <c r="AP48" s="19">
        <v>2014</v>
      </c>
      <c r="AQ48" s="19">
        <v>2014</v>
      </c>
      <c r="AR48" s="19">
        <v>2015</v>
      </c>
      <c r="AS48" s="19">
        <v>2014</v>
      </c>
      <c r="AT48" s="19">
        <v>2015</v>
      </c>
      <c r="AU48" s="19">
        <v>2012</v>
      </c>
      <c r="AV48" s="19" t="s">
        <v>17</v>
      </c>
      <c r="AW48" s="19">
        <v>2014</v>
      </c>
      <c r="AX48" s="19">
        <v>2014</v>
      </c>
      <c r="AY48" s="19">
        <v>2014</v>
      </c>
      <c r="AZ48" s="19">
        <v>2015</v>
      </c>
      <c r="BA48" s="19">
        <v>2015</v>
      </c>
      <c r="BB48" s="19">
        <v>2015</v>
      </c>
      <c r="BC48" s="19">
        <v>2015</v>
      </c>
      <c r="BD48" s="19">
        <v>2014</v>
      </c>
      <c r="BE48" s="19">
        <v>2014</v>
      </c>
      <c r="BF48" s="9"/>
    </row>
    <row r="49" spans="1:58" x14ac:dyDescent="0.35">
      <c r="A49" s="13" t="s">
        <v>8014</v>
      </c>
      <c r="B49" s="187" t="s">
        <v>8015</v>
      </c>
      <c r="C49" s="17">
        <v>2014</v>
      </c>
      <c r="D49" s="17">
        <v>2014</v>
      </c>
      <c r="E49" s="17">
        <v>2014</v>
      </c>
      <c r="F49" s="17">
        <v>2014</v>
      </c>
      <c r="G49" s="17">
        <v>2014</v>
      </c>
      <c r="H49" s="17">
        <v>2014</v>
      </c>
      <c r="I49" s="17">
        <v>2014</v>
      </c>
      <c r="J49" s="17">
        <v>2015</v>
      </c>
      <c r="K49" s="17">
        <v>2015</v>
      </c>
      <c r="L49" s="17">
        <v>2015</v>
      </c>
      <c r="M49" s="19">
        <v>2016</v>
      </c>
      <c r="N49" s="19">
        <v>2016</v>
      </c>
      <c r="O49" s="19">
        <v>2015</v>
      </c>
      <c r="P49" s="19">
        <v>2015</v>
      </c>
      <c r="Q49" s="19">
        <v>2014</v>
      </c>
      <c r="R49" s="19" t="s">
        <v>17</v>
      </c>
      <c r="S49" s="19">
        <v>2016</v>
      </c>
      <c r="T49" s="19">
        <v>2013</v>
      </c>
      <c r="U49" s="19">
        <v>2014</v>
      </c>
      <c r="V49" s="19" t="s">
        <v>17</v>
      </c>
      <c r="W49" s="19">
        <v>2015</v>
      </c>
      <c r="X49" s="19" t="s">
        <v>17</v>
      </c>
      <c r="Y49" s="19">
        <v>2010</v>
      </c>
      <c r="Z49" s="19">
        <v>2014</v>
      </c>
      <c r="AA49" s="19">
        <v>2014</v>
      </c>
      <c r="AB49" s="19">
        <v>2014</v>
      </c>
      <c r="AC49" s="19">
        <v>2014</v>
      </c>
      <c r="AD49" s="19">
        <v>2015</v>
      </c>
      <c r="AE49" s="19" t="s">
        <v>17</v>
      </c>
      <c r="AF49" s="19">
        <v>2014</v>
      </c>
      <c r="AG49" s="18">
        <v>2012</v>
      </c>
      <c r="AH49" s="19">
        <v>2014</v>
      </c>
      <c r="AI49" s="19">
        <v>2015</v>
      </c>
      <c r="AJ49" s="19">
        <v>2016</v>
      </c>
      <c r="AK49" s="20" t="s">
        <v>17</v>
      </c>
      <c r="AL49" s="20">
        <v>2015</v>
      </c>
      <c r="AM49" s="19">
        <v>2015</v>
      </c>
      <c r="AN49" s="19">
        <v>2014</v>
      </c>
      <c r="AO49" s="19">
        <v>2014</v>
      </c>
      <c r="AP49" s="19">
        <v>2014</v>
      </c>
      <c r="AQ49" s="19">
        <v>2014</v>
      </c>
      <c r="AR49" s="19">
        <v>2015</v>
      </c>
      <c r="AS49" s="19">
        <v>2014</v>
      </c>
      <c r="AT49" s="19">
        <v>2015</v>
      </c>
      <c r="AU49" s="19">
        <v>2012</v>
      </c>
      <c r="AV49" s="19" t="s">
        <v>17</v>
      </c>
      <c r="AW49" s="19">
        <v>2014</v>
      </c>
      <c r="AX49" s="19">
        <v>2014</v>
      </c>
      <c r="AY49" s="19">
        <v>2014</v>
      </c>
      <c r="AZ49" s="19">
        <v>2015</v>
      </c>
      <c r="BA49" s="19">
        <v>2015</v>
      </c>
      <c r="BB49" s="19">
        <v>2015</v>
      </c>
      <c r="BC49" s="19">
        <v>2015</v>
      </c>
      <c r="BD49" s="19">
        <v>2014</v>
      </c>
      <c r="BE49" s="19">
        <v>2014</v>
      </c>
      <c r="BF49" s="9"/>
    </row>
    <row r="50" spans="1:58" x14ac:dyDescent="0.35">
      <c r="A50" s="13" t="s">
        <v>411</v>
      </c>
      <c r="B50" s="187" t="s">
        <v>8011</v>
      </c>
      <c r="C50" s="17">
        <v>2014</v>
      </c>
      <c r="D50" s="17">
        <v>2014</v>
      </c>
      <c r="E50" s="17">
        <v>2014</v>
      </c>
      <c r="F50" s="17">
        <v>2014</v>
      </c>
      <c r="G50" s="17">
        <v>2014</v>
      </c>
      <c r="H50" s="17">
        <v>2014</v>
      </c>
      <c r="I50" s="17">
        <v>2014</v>
      </c>
      <c r="J50" s="17">
        <v>2015</v>
      </c>
      <c r="K50" s="17">
        <v>2015</v>
      </c>
      <c r="L50" s="17">
        <v>2015</v>
      </c>
      <c r="M50" s="19">
        <v>2016</v>
      </c>
      <c r="N50" s="19">
        <v>2016</v>
      </c>
      <c r="O50" s="19">
        <v>2015</v>
      </c>
      <c r="P50" s="19">
        <v>2015</v>
      </c>
      <c r="Q50" s="19">
        <v>2014</v>
      </c>
      <c r="R50" s="19">
        <v>2006</v>
      </c>
      <c r="S50" s="19">
        <v>2016</v>
      </c>
      <c r="T50" s="19">
        <v>2013</v>
      </c>
      <c r="U50" s="19">
        <v>2014</v>
      </c>
      <c r="V50" s="19" t="s">
        <v>17</v>
      </c>
      <c r="W50" s="19">
        <v>2015</v>
      </c>
      <c r="X50" s="19">
        <v>2012</v>
      </c>
      <c r="Y50" s="19">
        <v>2010</v>
      </c>
      <c r="Z50" s="19">
        <v>2014</v>
      </c>
      <c r="AA50" s="19">
        <v>2014</v>
      </c>
      <c r="AB50" s="19">
        <v>2014</v>
      </c>
      <c r="AC50" s="19">
        <v>2014</v>
      </c>
      <c r="AD50" s="19">
        <v>2015</v>
      </c>
      <c r="AE50" s="19">
        <v>2012</v>
      </c>
      <c r="AF50" s="19" t="s">
        <v>17</v>
      </c>
      <c r="AG50" s="18">
        <v>2012</v>
      </c>
      <c r="AH50" s="19">
        <v>2014</v>
      </c>
      <c r="AI50" s="19">
        <v>2015</v>
      </c>
      <c r="AJ50" s="19">
        <v>2016</v>
      </c>
      <c r="AK50" s="20" t="s">
        <v>17</v>
      </c>
      <c r="AL50" s="20">
        <v>2016</v>
      </c>
      <c r="AM50" s="19">
        <v>2015</v>
      </c>
      <c r="AN50" s="19">
        <v>2014</v>
      </c>
      <c r="AO50" s="19">
        <v>2014</v>
      </c>
      <c r="AP50" s="19" t="s">
        <v>17</v>
      </c>
      <c r="AQ50" s="19" t="s">
        <v>17</v>
      </c>
      <c r="AR50" s="19">
        <v>2011</v>
      </c>
      <c r="AS50" s="19">
        <v>2014</v>
      </c>
      <c r="AT50" s="19">
        <v>2015</v>
      </c>
      <c r="AU50" s="19">
        <v>2012</v>
      </c>
      <c r="AV50" s="19" t="s">
        <v>17</v>
      </c>
      <c r="AW50" s="19">
        <v>2014</v>
      </c>
      <c r="AX50" s="19">
        <v>2014</v>
      </c>
      <c r="AY50" s="19">
        <v>2014</v>
      </c>
      <c r="AZ50" s="19">
        <v>2015</v>
      </c>
      <c r="BA50" s="19">
        <v>2015</v>
      </c>
      <c r="BB50" s="19">
        <v>2013</v>
      </c>
      <c r="BC50" s="19">
        <v>2015</v>
      </c>
      <c r="BD50" s="19">
        <v>2014</v>
      </c>
      <c r="BE50" s="19">
        <v>2014</v>
      </c>
      <c r="BF50" s="9"/>
    </row>
    <row r="51" spans="1:58" x14ac:dyDescent="0.35">
      <c r="A51" s="13" t="s">
        <v>8012</v>
      </c>
      <c r="B51" s="187" t="s">
        <v>8013</v>
      </c>
      <c r="C51" s="17">
        <v>2014</v>
      </c>
      <c r="D51" s="17">
        <v>2014</v>
      </c>
      <c r="E51" s="17">
        <v>2014</v>
      </c>
      <c r="F51" s="17">
        <v>2014</v>
      </c>
      <c r="G51" s="17">
        <v>2014</v>
      </c>
      <c r="H51" s="17">
        <v>2014</v>
      </c>
      <c r="I51" s="17">
        <v>2014</v>
      </c>
      <c r="J51" s="17">
        <v>2015</v>
      </c>
      <c r="K51" s="17">
        <v>2015</v>
      </c>
      <c r="L51" s="17">
        <v>2015</v>
      </c>
      <c r="M51" s="19">
        <v>2016</v>
      </c>
      <c r="N51" s="19">
        <v>2016</v>
      </c>
      <c r="O51" s="19">
        <v>2015</v>
      </c>
      <c r="P51" s="19">
        <v>2015</v>
      </c>
      <c r="Q51" s="19">
        <v>2014</v>
      </c>
      <c r="R51" s="19" t="s">
        <v>17</v>
      </c>
      <c r="S51" s="19">
        <v>2016</v>
      </c>
      <c r="T51" s="19">
        <v>2013</v>
      </c>
      <c r="U51" s="19">
        <v>2014</v>
      </c>
      <c r="V51" s="19">
        <v>2014</v>
      </c>
      <c r="W51" s="19">
        <v>2015</v>
      </c>
      <c r="X51" s="19" t="s">
        <v>17</v>
      </c>
      <c r="Y51" s="19">
        <v>2011</v>
      </c>
      <c r="Z51" s="19">
        <v>2014</v>
      </c>
      <c r="AA51" s="19">
        <v>2014</v>
      </c>
      <c r="AB51" s="19" t="s">
        <v>17</v>
      </c>
      <c r="AC51" s="19">
        <v>2014</v>
      </c>
      <c r="AD51" s="19">
        <v>2015</v>
      </c>
      <c r="AE51" s="19" t="s">
        <v>17</v>
      </c>
      <c r="AF51" s="19" t="s">
        <v>17</v>
      </c>
      <c r="AG51" s="18" t="s">
        <v>17</v>
      </c>
      <c r="AH51" s="19">
        <v>2014</v>
      </c>
      <c r="AI51" s="19">
        <v>2015</v>
      </c>
      <c r="AJ51" s="19">
        <v>2016</v>
      </c>
      <c r="AK51" s="20" t="s">
        <v>17</v>
      </c>
      <c r="AL51" s="20">
        <v>2015</v>
      </c>
      <c r="AM51" s="19">
        <v>2015</v>
      </c>
      <c r="AN51" s="19">
        <v>2014</v>
      </c>
      <c r="AO51" s="19">
        <v>2014</v>
      </c>
      <c r="AP51" s="19" t="s">
        <v>17</v>
      </c>
      <c r="AQ51" s="19" t="s">
        <v>17</v>
      </c>
      <c r="AR51" s="19" t="s">
        <v>17</v>
      </c>
      <c r="AS51" s="19">
        <v>2014</v>
      </c>
      <c r="AT51" s="19">
        <v>2015</v>
      </c>
      <c r="AU51" s="19">
        <v>2012</v>
      </c>
      <c r="AV51" s="19" t="s">
        <v>17</v>
      </c>
      <c r="AW51" s="19">
        <v>2014</v>
      </c>
      <c r="AX51" s="19">
        <v>2014</v>
      </c>
      <c r="AY51" s="19">
        <v>2014</v>
      </c>
      <c r="AZ51" s="19">
        <v>2007</v>
      </c>
      <c r="BA51" s="19">
        <v>2007</v>
      </c>
      <c r="BB51" s="19">
        <v>2015</v>
      </c>
      <c r="BC51" s="19">
        <v>2015</v>
      </c>
      <c r="BD51" s="19">
        <v>2014</v>
      </c>
      <c r="BE51" s="19">
        <v>2014</v>
      </c>
      <c r="BF51" s="9"/>
    </row>
    <row r="52" spans="1:58" x14ac:dyDescent="0.35">
      <c r="A52" s="13" t="s">
        <v>5180</v>
      </c>
      <c r="B52" s="187" t="s">
        <v>8016</v>
      </c>
      <c r="C52" s="17">
        <v>2014</v>
      </c>
      <c r="D52" s="17">
        <v>2014</v>
      </c>
      <c r="E52" s="17">
        <v>2014</v>
      </c>
      <c r="F52" s="17">
        <v>2014</v>
      </c>
      <c r="G52" s="17">
        <v>2014</v>
      </c>
      <c r="H52" s="17">
        <v>2014</v>
      </c>
      <c r="I52" s="17">
        <v>2014</v>
      </c>
      <c r="J52" s="17">
        <v>2015</v>
      </c>
      <c r="K52" s="17">
        <v>2015</v>
      </c>
      <c r="L52" s="17">
        <v>2015</v>
      </c>
      <c r="M52" s="19">
        <v>2016</v>
      </c>
      <c r="N52" s="19">
        <v>2016</v>
      </c>
      <c r="O52" s="19">
        <v>2015</v>
      </c>
      <c r="P52" s="19">
        <v>2015</v>
      </c>
      <c r="Q52" s="19">
        <v>2014</v>
      </c>
      <c r="R52" s="19">
        <v>2013</v>
      </c>
      <c r="S52" s="19">
        <v>2016</v>
      </c>
      <c r="T52" s="19">
        <v>2013</v>
      </c>
      <c r="U52" s="19">
        <v>2014</v>
      </c>
      <c r="V52" s="19">
        <v>2014</v>
      </c>
      <c r="W52" s="19">
        <v>2015</v>
      </c>
      <c r="X52" s="19">
        <v>2013</v>
      </c>
      <c r="Y52" s="19">
        <v>2012</v>
      </c>
      <c r="Z52" s="19">
        <v>2014</v>
      </c>
      <c r="AA52" s="19">
        <v>2014</v>
      </c>
      <c r="AB52" s="19">
        <v>2014</v>
      </c>
      <c r="AC52" s="19">
        <v>2014</v>
      </c>
      <c r="AD52" s="19">
        <v>2015</v>
      </c>
      <c r="AE52" s="19">
        <v>2012</v>
      </c>
      <c r="AF52" s="19">
        <v>2014</v>
      </c>
      <c r="AG52" s="18">
        <v>2013</v>
      </c>
      <c r="AH52" s="19">
        <v>2014</v>
      </c>
      <c r="AI52" s="19">
        <v>2015</v>
      </c>
      <c r="AJ52" s="19">
        <v>2016</v>
      </c>
      <c r="AK52" s="20" t="s">
        <v>17</v>
      </c>
      <c r="AL52" s="20">
        <v>2015</v>
      </c>
      <c r="AM52" s="19">
        <v>2015</v>
      </c>
      <c r="AN52" s="19">
        <v>2014</v>
      </c>
      <c r="AO52" s="19">
        <v>2014</v>
      </c>
      <c r="AP52" s="19">
        <v>2014</v>
      </c>
      <c r="AQ52" s="19">
        <v>2014</v>
      </c>
      <c r="AR52" s="19">
        <v>2015</v>
      </c>
      <c r="AS52" s="19">
        <v>2014</v>
      </c>
      <c r="AT52" s="19">
        <v>2015</v>
      </c>
      <c r="AU52" s="19">
        <v>2012</v>
      </c>
      <c r="AV52" s="19">
        <v>2013</v>
      </c>
      <c r="AW52" s="19">
        <v>2014</v>
      </c>
      <c r="AX52" s="19">
        <v>2014</v>
      </c>
      <c r="AY52" s="19">
        <v>2014</v>
      </c>
      <c r="AZ52" s="19">
        <v>2015</v>
      </c>
      <c r="BA52" s="19">
        <v>2015</v>
      </c>
      <c r="BB52" s="19">
        <v>2015</v>
      </c>
      <c r="BC52" s="19">
        <v>2015</v>
      </c>
      <c r="BD52" s="19">
        <v>2014</v>
      </c>
      <c r="BE52" s="19">
        <v>2014</v>
      </c>
      <c r="BF52" s="9"/>
    </row>
    <row r="53" spans="1:58" x14ac:dyDescent="0.35">
      <c r="A53" s="13" t="s">
        <v>428</v>
      </c>
      <c r="B53" s="187" t="s">
        <v>8018</v>
      </c>
      <c r="C53" s="17">
        <v>2014</v>
      </c>
      <c r="D53" s="17">
        <v>2014</v>
      </c>
      <c r="E53" s="17">
        <v>2014</v>
      </c>
      <c r="F53" s="17">
        <v>2014</v>
      </c>
      <c r="G53" s="17">
        <v>2014</v>
      </c>
      <c r="H53" s="17">
        <v>2014</v>
      </c>
      <c r="I53" s="17">
        <v>2014</v>
      </c>
      <c r="J53" s="17">
        <v>2015</v>
      </c>
      <c r="K53" s="17">
        <v>2015</v>
      </c>
      <c r="L53" s="17">
        <v>2015</v>
      </c>
      <c r="M53" s="19">
        <v>2016</v>
      </c>
      <c r="N53" s="19">
        <v>2016</v>
      </c>
      <c r="O53" s="19">
        <v>2015</v>
      </c>
      <c r="P53" s="19">
        <v>2015</v>
      </c>
      <c r="Q53" s="19">
        <v>2014</v>
      </c>
      <c r="R53" s="19">
        <v>2014</v>
      </c>
      <c r="S53" s="19">
        <v>2016</v>
      </c>
      <c r="T53" s="19">
        <v>2013</v>
      </c>
      <c r="U53" s="19">
        <v>2014</v>
      </c>
      <c r="V53" s="19">
        <v>2014</v>
      </c>
      <c r="W53" s="19">
        <v>2015</v>
      </c>
      <c r="X53" s="19">
        <v>2012</v>
      </c>
      <c r="Y53" s="19">
        <v>2011</v>
      </c>
      <c r="Z53" s="19">
        <v>2014</v>
      </c>
      <c r="AA53" s="19">
        <v>2014</v>
      </c>
      <c r="AB53" s="19">
        <v>2014</v>
      </c>
      <c r="AC53" s="19">
        <v>2014</v>
      </c>
      <c r="AD53" s="19">
        <v>2015</v>
      </c>
      <c r="AE53" s="19">
        <v>2012</v>
      </c>
      <c r="AF53" s="19">
        <v>2014</v>
      </c>
      <c r="AG53" s="18">
        <v>2013</v>
      </c>
      <c r="AH53" s="19">
        <v>2014</v>
      </c>
      <c r="AI53" s="19">
        <v>2015</v>
      </c>
      <c r="AJ53" s="19">
        <v>2016</v>
      </c>
      <c r="AK53" s="20" t="s">
        <v>17</v>
      </c>
      <c r="AL53" s="20">
        <v>2015</v>
      </c>
      <c r="AM53" s="19">
        <v>2015</v>
      </c>
      <c r="AN53" s="19">
        <v>2014</v>
      </c>
      <c r="AO53" s="19">
        <v>2014</v>
      </c>
      <c r="AP53" s="19">
        <v>2014</v>
      </c>
      <c r="AQ53" s="19">
        <v>2014</v>
      </c>
      <c r="AR53" s="19">
        <v>2015</v>
      </c>
      <c r="AS53" s="19">
        <v>2014</v>
      </c>
      <c r="AT53" s="19">
        <v>2015</v>
      </c>
      <c r="AU53" s="19">
        <v>2012</v>
      </c>
      <c r="AV53" s="19">
        <v>2013</v>
      </c>
      <c r="AW53" s="19">
        <v>2014</v>
      </c>
      <c r="AX53" s="19">
        <v>2014</v>
      </c>
      <c r="AY53" s="19">
        <v>2014</v>
      </c>
      <c r="AZ53" s="19">
        <v>2015</v>
      </c>
      <c r="BA53" s="19">
        <v>2015</v>
      </c>
      <c r="BB53" s="19">
        <v>2015</v>
      </c>
      <c r="BC53" s="19">
        <v>2015</v>
      </c>
      <c r="BD53" s="19">
        <v>2014</v>
      </c>
      <c r="BE53" s="19">
        <v>2014</v>
      </c>
      <c r="BF53" s="9"/>
    </row>
    <row r="54" spans="1:58" x14ac:dyDescent="0.35">
      <c r="A54" s="13" t="s">
        <v>231</v>
      </c>
      <c r="B54" s="187" t="s">
        <v>8019</v>
      </c>
      <c r="C54" s="17">
        <v>2014</v>
      </c>
      <c r="D54" s="17">
        <v>2014</v>
      </c>
      <c r="E54" s="17">
        <v>2014</v>
      </c>
      <c r="F54" s="17">
        <v>2014</v>
      </c>
      <c r="G54" s="17">
        <v>2014</v>
      </c>
      <c r="H54" s="17">
        <v>2014</v>
      </c>
      <c r="I54" s="17">
        <v>2014</v>
      </c>
      <c r="J54" s="17">
        <v>2015</v>
      </c>
      <c r="K54" s="17">
        <v>2015</v>
      </c>
      <c r="L54" s="17">
        <v>2015</v>
      </c>
      <c r="M54" s="19">
        <v>2016</v>
      </c>
      <c r="N54" s="19">
        <v>2016</v>
      </c>
      <c r="O54" s="19">
        <v>2015</v>
      </c>
      <c r="P54" s="19">
        <v>2015</v>
      </c>
      <c r="Q54" s="19">
        <v>2014</v>
      </c>
      <c r="R54" s="19">
        <v>2014</v>
      </c>
      <c r="S54" s="19">
        <v>2016</v>
      </c>
      <c r="T54" s="19">
        <v>2013</v>
      </c>
      <c r="U54" s="19">
        <v>2014</v>
      </c>
      <c r="V54" s="19">
        <v>2014</v>
      </c>
      <c r="W54" s="19">
        <v>2015</v>
      </c>
      <c r="X54" s="19">
        <v>2014</v>
      </c>
      <c r="Y54" s="19">
        <v>2010</v>
      </c>
      <c r="Z54" s="19">
        <v>2014</v>
      </c>
      <c r="AA54" s="19">
        <v>2014</v>
      </c>
      <c r="AB54" s="19">
        <v>2014</v>
      </c>
      <c r="AC54" s="19">
        <v>2014</v>
      </c>
      <c r="AD54" s="19">
        <v>2015</v>
      </c>
      <c r="AE54" s="19" t="s">
        <v>17</v>
      </c>
      <c r="AF54" s="19">
        <v>2014</v>
      </c>
      <c r="AG54" s="18">
        <v>2008</v>
      </c>
      <c r="AH54" s="19">
        <v>2014</v>
      </c>
      <c r="AI54" s="19">
        <v>2015</v>
      </c>
      <c r="AJ54" s="19">
        <v>2016</v>
      </c>
      <c r="AK54" s="20">
        <v>2015</v>
      </c>
      <c r="AL54" s="20">
        <v>2016</v>
      </c>
      <c r="AM54" s="19">
        <v>2015</v>
      </c>
      <c r="AN54" s="19">
        <v>2014</v>
      </c>
      <c r="AO54" s="19">
        <v>2014</v>
      </c>
      <c r="AP54" s="19">
        <v>2014</v>
      </c>
      <c r="AQ54" s="19">
        <v>2014</v>
      </c>
      <c r="AR54" s="19">
        <v>2015</v>
      </c>
      <c r="AS54" s="19">
        <v>2014</v>
      </c>
      <c r="AT54" s="19">
        <v>2015</v>
      </c>
      <c r="AU54" s="19">
        <v>2012</v>
      </c>
      <c r="AV54" s="19">
        <v>2013</v>
      </c>
      <c r="AW54" s="19">
        <v>2014</v>
      </c>
      <c r="AX54" s="19">
        <v>2014</v>
      </c>
      <c r="AY54" s="19">
        <v>2014</v>
      </c>
      <c r="AZ54" s="19">
        <v>2015</v>
      </c>
      <c r="BA54" s="19">
        <v>2015</v>
      </c>
      <c r="BB54" s="19">
        <v>2015</v>
      </c>
      <c r="BC54" s="19">
        <v>2015</v>
      </c>
      <c r="BD54" s="19">
        <v>2014</v>
      </c>
      <c r="BE54" s="19">
        <v>2014</v>
      </c>
      <c r="BF54" s="9"/>
    </row>
    <row r="55" spans="1:58" x14ac:dyDescent="0.35">
      <c r="A55" s="13" t="s">
        <v>351</v>
      </c>
      <c r="B55" s="187" t="s">
        <v>8183</v>
      </c>
      <c r="C55" s="17">
        <v>2014</v>
      </c>
      <c r="D55" s="17">
        <v>2014</v>
      </c>
      <c r="E55" s="17">
        <v>2014</v>
      </c>
      <c r="F55" s="17">
        <v>2014</v>
      </c>
      <c r="G55" s="17">
        <v>2014</v>
      </c>
      <c r="H55" s="17">
        <v>2014</v>
      </c>
      <c r="I55" s="17">
        <v>2014</v>
      </c>
      <c r="J55" s="17">
        <v>2015</v>
      </c>
      <c r="K55" s="17">
        <v>2015</v>
      </c>
      <c r="L55" s="17">
        <v>2015</v>
      </c>
      <c r="M55" s="19">
        <v>2016</v>
      </c>
      <c r="N55" s="19">
        <v>2016</v>
      </c>
      <c r="O55" s="19">
        <v>2015</v>
      </c>
      <c r="P55" s="19">
        <v>2015</v>
      </c>
      <c r="Q55" s="19">
        <v>2014</v>
      </c>
      <c r="R55" s="19" t="s">
        <v>17</v>
      </c>
      <c r="S55" s="19">
        <v>2016</v>
      </c>
      <c r="T55" s="19">
        <v>2013</v>
      </c>
      <c r="U55" s="19">
        <v>2014</v>
      </c>
      <c r="V55" s="19">
        <v>2014</v>
      </c>
      <c r="W55" s="19">
        <v>2015</v>
      </c>
      <c r="X55" s="19">
        <v>2008</v>
      </c>
      <c r="Y55" s="19">
        <v>2010</v>
      </c>
      <c r="Z55" s="19">
        <v>2014</v>
      </c>
      <c r="AA55" s="19">
        <v>2014</v>
      </c>
      <c r="AB55" s="19">
        <v>2014</v>
      </c>
      <c r="AC55" s="19">
        <v>2014</v>
      </c>
      <c r="AD55" s="19">
        <v>2015</v>
      </c>
      <c r="AE55" s="19">
        <v>2012</v>
      </c>
      <c r="AF55" s="19">
        <v>2014</v>
      </c>
      <c r="AG55" s="18">
        <v>2013</v>
      </c>
      <c r="AH55" s="19">
        <v>2014</v>
      </c>
      <c r="AI55" s="19">
        <v>2015</v>
      </c>
      <c r="AJ55" s="19">
        <v>2016</v>
      </c>
      <c r="AK55" s="20">
        <v>2015</v>
      </c>
      <c r="AL55" s="20">
        <v>2015</v>
      </c>
      <c r="AM55" s="19">
        <v>2015</v>
      </c>
      <c r="AN55" s="19">
        <v>2014</v>
      </c>
      <c r="AO55" s="19">
        <v>2014</v>
      </c>
      <c r="AP55" s="19">
        <v>2014</v>
      </c>
      <c r="AQ55" s="19">
        <v>2014</v>
      </c>
      <c r="AR55" s="19">
        <v>2009</v>
      </c>
      <c r="AS55" s="19">
        <v>2014</v>
      </c>
      <c r="AT55" s="19">
        <v>2015</v>
      </c>
      <c r="AU55" s="19">
        <v>2012</v>
      </c>
      <c r="AV55" s="19">
        <v>2013</v>
      </c>
      <c r="AW55" s="19">
        <v>2014</v>
      </c>
      <c r="AX55" s="19">
        <v>2014</v>
      </c>
      <c r="AY55" s="19">
        <v>2014</v>
      </c>
      <c r="AZ55" s="19">
        <v>2015</v>
      </c>
      <c r="BA55" s="19">
        <v>2015</v>
      </c>
      <c r="BB55" s="19">
        <v>2015</v>
      </c>
      <c r="BC55" s="19">
        <v>2015</v>
      </c>
      <c r="BD55" s="19">
        <v>2014</v>
      </c>
      <c r="BE55" s="19">
        <v>2014</v>
      </c>
      <c r="BF55" s="9"/>
    </row>
    <row r="56" spans="1:58" x14ac:dyDescent="0.35">
      <c r="A56" s="13" t="s">
        <v>8047</v>
      </c>
      <c r="B56" s="187" t="s">
        <v>8048</v>
      </c>
      <c r="C56" s="17">
        <v>2014</v>
      </c>
      <c r="D56" s="17">
        <v>2014</v>
      </c>
      <c r="E56" s="17">
        <v>2014</v>
      </c>
      <c r="F56" s="17">
        <v>2014</v>
      </c>
      <c r="G56" s="17">
        <v>2014</v>
      </c>
      <c r="H56" s="17">
        <v>2014</v>
      </c>
      <c r="I56" s="17">
        <v>2014</v>
      </c>
      <c r="J56" s="17">
        <v>2015</v>
      </c>
      <c r="K56" s="17">
        <v>2015</v>
      </c>
      <c r="L56" s="17">
        <v>2015</v>
      </c>
      <c r="M56" s="19">
        <v>2016</v>
      </c>
      <c r="N56" s="19">
        <v>2016</v>
      </c>
      <c r="O56" s="19">
        <v>2015</v>
      </c>
      <c r="P56" s="19">
        <v>2015</v>
      </c>
      <c r="Q56" s="19">
        <v>2014</v>
      </c>
      <c r="R56" s="19" t="s">
        <v>17</v>
      </c>
      <c r="S56" s="19">
        <v>2016</v>
      </c>
      <c r="T56" s="19">
        <v>2013</v>
      </c>
      <c r="U56" s="19">
        <v>2014</v>
      </c>
      <c r="V56" s="19">
        <v>2014</v>
      </c>
      <c r="W56" s="19">
        <v>2015</v>
      </c>
      <c r="X56" s="19">
        <v>2010</v>
      </c>
      <c r="Y56" s="19" t="s">
        <v>17</v>
      </c>
      <c r="Z56" s="19">
        <v>2014</v>
      </c>
      <c r="AA56" s="19">
        <v>2014</v>
      </c>
      <c r="AB56" s="19">
        <v>2014</v>
      </c>
      <c r="AC56" s="19">
        <v>2014</v>
      </c>
      <c r="AD56" s="19">
        <v>2015</v>
      </c>
      <c r="AE56" s="19">
        <v>2012</v>
      </c>
      <c r="AF56" s="19" t="s">
        <v>17</v>
      </c>
      <c r="AG56" s="18" t="s">
        <v>17</v>
      </c>
      <c r="AH56" s="19">
        <v>2014</v>
      </c>
      <c r="AI56" s="19">
        <v>2015</v>
      </c>
      <c r="AJ56" s="19">
        <v>2016</v>
      </c>
      <c r="AK56" s="20" t="s">
        <v>17</v>
      </c>
      <c r="AL56" s="20">
        <v>2015</v>
      </c>
      <c r="AM56" s="19">
        <v>2015</v>
      </c>
      <c r="AN56" s="19">
        <v>2014</v>
      </c>
      <c r="AO56" s="19">
        <v>2014</v>
      </c>
      <c r="AP56" s="19" t="s">
        <v>17</v>
      </c>
      <c r="AQ56" s="19" t="s">
        <v>17</v>
      </c>
      <c r="AR56" s="19" t="s">
        <v>17</v>
      </c>
      <c r="AS56" s="19">
        <v>2014</v>
      </c>
      <c r="AT56" s="19">
        <v>2013</v>
      </c>
      <c r="AU56" s="19">
        <v>2012</v>
      </c>
      <c r="AV56" s="19">
        <v>2013</v>
      </c>
      <c r="AW56" s="19">
        <v>2014</v>
      </c>
      <c r="AX56" s="19">
        <v>2014</v>
      </c>
      <c r="AY56" s="19">
        <v>2014</v>
      </c>
      <c r="AZ56" s="19">
        <v>2015</v>
      </c>
      <c r="BA56" s="19">
        <v>2015</v>
      </c>
      <c r="BB56" s="19">
        <v>2015</v>
      </c>
      <c r="BC56" s="19">
        <v>2015</v>
      </c>
      <c r="BD56" s="19">
        <v>2014</v>
      </c>
      <c r="BE56" s="19">
        <v>2014</v>
      </c>
      <c r="BF56" s="9"/>
    </row>
    <row r="57" spans="1:58" x14ac:dyDescent="0.35">
      <c r="A57" s="13" t="s">
        <v>334</v>
      </c>
      <c r="B57" s="187" t="s">
        <v>8020</v>
      </c>
      <c r="C57" s="17">
        <v>2014</v>
      </c>
      <c r="D57" s="17">
        <v>2014</v>
      </c>
      <c r="E57" s="17">
        <v>2014</v>
      </c>
      <c r="F57" s="17">
        <v>2014</v>
      </c>
      <c r="G57" s="17">
        <v>2014</v>
      </c>
      <c r="H57" s="17">
        <v>2014</v>
      </c>
      <c r="I57" s="17">
        <v>2014</v>
      </c>
      <c r="J57" s="17">
        <v>2015</v>
      </c>
      <c r="K57" s="17">
        <v>2015</v>
      </c>
      <c r="L57" s="17">
        <v>2015</v>
      </c>
      <c r="M57" s="19">
        <v>2016</v>
      </c>
      <c r="N57" s="19">
        <v>2016</v>
      </c>
      <c r="O57" s="19">
        <v>2015</v>
      </c>
      <c r="P57" s="19">
        <v>2015</v>
      </c>
      <c r="Q57" s="19">
        <v>2014</v>
      </c>
      <c r="R57" s="19" t="s">
        <v>17</v>
      </c>
      <c r="S57" s="19">
        <v>2016</v>
      </c>
      <c r="T57" s="19">
        <v>2013</v>
      </c>
      <c r="U57" s="19">
        <v>2014</v>
      </c>
      <c r="V57" s="19" t="s">
        <v>17</v>
      </c>
      <c r="W57" s="19">
        <v>2015</v>
      </c>
      <c r="X57" s="19">
        <v>2010</v>
      </c>
      <c r="Y57" s="19" t="s">
        <v>17</v>
      </c>
      <c r="Z57" s="19">
        <v>2014</v>
      </c>
      <c r="AA57" s="19">
        <v>2014</v>
      </c>
      <c r="AB57" s="19">
        <v>2014</v>
      </c>
      <c r="AC57" s="19">
        <v>2014</v>
      </c>
      <c r="AD57" s="19">
        <v>2015</v>
      </c>
      <c r="AE57" s="19">
        <v>2012</v>
      </c>
      <c r="AF57" s="19" t="s">
        <v>17</v>
      </c>
      <c r="AG57" s="18" t="s">
        <v>17</v>
      </c>
      <c r="AH57" s="19">
        <v>2014</v>
      </c>
      <c r="AI57" s="19">
        <v>2015</v>
      </c>
      <c r="AJ57" s="19">
        <v>2016</v>
      </c>
      <c r="AK57" s="20" t="s">
        <v>17</v>
      </c>
      <c r="AL57" s="20">
        <v>2015</v>
      </c>
      <c r="AM57" s="19">
        <v>2015</v>
      </c>
      <c r="AN57" s="19">
        <v>2014</v>
      </c>
      <c r="AO57" s="19">
        <v>2014</v>
      </c>
      <c r="AP57" s="19" t="s">
        <v>17</v>
      </c>
      <c r="AQ57" s="19" t="s">
        <v>17</v>
      </c>
      <c r="AR57" s="19" t="s">
        <v>17</v>
      </c>
      <c r="AS57" s="19">
        <v>2014</v>
      </c>
      <c r="AT57" s="19">
        <v>2015</v>
      </c>
      <c r="AU57" s="19">
        <v>2012</v>
      </c>
      <c r="AV57" s="19">
        <v>2013</v>
      </c>
      <c r="AW57" s="19">
        <v>2014</v>
      </c>
      <c r="AX57" s="19">
        <v>2014</v>
      </c>
      <c r="AY57" s="19">
        <v>2014</v>
      </c>
      <c r="AZ57" s="19">
        <v>2015</v>
      </c>
      <c r="BA57" s="19">
        <v>2015</v>
      </c>
      <c r="BB57" s="19">
        <v>2011</v>
      </c>
      <c r="BC57" s="19">
        <v>2011</v>
      </c>
      <c r="BD57" s="19">
        <v>2014</v>
      </c>
      <c r="BE57" s="19">
        <v>2014</v>
      </c>
      <c r="BF57" s="9"/>
    </row>
    <row r="58" spans="1:58" x14ac:dyDescent="0.35">
      <c r="A58" s="13" t="s">
        <v>8022</v>
      </c>
      <c r="B58" s="187" t="s">
        <v>8023</v>
      </c>
      <c r="C58" s="17">
        <v>2014</v>
      </c>
      <c r="D58" s="17">
        <v>2014</v>
      </c>
      <c r="E58" s="17">
        <v>2014</v>
      </c>
      <c r="F58" s="17">
        <v>2014</v>
      </c>
      <c r="G58" s="17">
        <v>2014</v>
      </c>
      <c r="H58" s="17">
        <v>2014</v>
      </c>
      <c r="I58" s="17">
        <v>2014</v>
      </c>
      <c r="J58" s="17">
        <v>2015</v>
      </c>
      <c r="K58" s="17">
        <v>2015</v>
      </c>
      <c r="L58" s="17">
        <v>2015</v>
      </c>
      <c r="M58" s="19">
        <v>2016</v>
      </c>
      <c r="N58" s="19">
        <v>2016</v>
      </c>
      <c r="O58" s="19">
        <v>2015</v>
      </c>
      <c r="P58" s="19">
        <v>2015</v>
      </c>
      <c r="Q58" s="19">
        <v>2014</v>
      </c>
      <c r="R58" s="19" t="s">
        <v>17</v>
      </c>
      <c r="S58" s="19">
        <v>2016</v>
      </c>
      <c r="T58" s="19">
        <v>2013</v>
      </c>
      <c r="U58" s="19">
        <v>2014</v>
      </c>
      <c r="V58" s="19" t="s">
        <v>17</v>
      </c>
      <c r="W58" s="19">
        <v>2015</v>
      </c>
      <c r="X58" s="19" t="s">
        <v>17</v>
      </c>
      <c r="Y58" s="19">
        <v>2012</v>
      </c>
      <c r="Z58" s="19">
        <v>2014</v>
      </c>
      <c r="AA58" s="19">
        <v>2014</v>
      </c>
      <c r="AB58" s="19">
        <v>2013</v>
      </c>
      <c r="AC58" s="19">
        <v>2014</v>
      </c>
      <c r="AD58" s="19">
        <v>2015</v>
      </c>
      <c r="AE58" s="19" t="s">
        <v>17</v>
      </c>
      <c r="AF58" s="19">
        <v>2014</v>
      </c>
      <c r="AG58" s="18">
        <v>2012</v>
      </c>
      <c r="AH58" s="19">
        <v>2014</v>
      </c>
      <c r="AI58" s="19">
        <v>2015</v>
      </c>
      <c r="AJ58" s="19">
        <v>2016</v>
      </c>
      <c r="AK58" s="20" t="s">
        <v>17</v>
      </c>
      <c r="AL58" s="20">
        <v>2015</v>
      </c>
      <c r="AM58" s="19">
        <v>2015</v>
      </c>
      <c r="AN58" s="19">
        <v>2014</v>
      </c>
      <c r="AO58" s="19">
        <v>2014</v>
      </c>
      <c r="AP58" s="19">
        <v>2014</v>
      </c>
      <c r="AQ58" s="19">
        <v>2014</v>
      </c>
      <c r="AR58" s="19" t="s">
        <v>17</v>
      </c>
      <c r="AS58" s="19">
        <v>2014</v>
      </c>
      <c r="AT58" s="19">
        <v>2015</v>
      </c>
      <c r="AU58" s="19">
        <v>2012</v>
      </c>
      <c r="AV58" s="19">
        <v>2011</v>
      </c>
      <c r="AW58" s="19">
        <v>2014</v>
      </c>
      <c r="AX58" s="19">
        <v>2014</v>
      </c>
      <c r="AY58" s="19">
        <v>2014</v>
      </c>
      <c r="AZ58" s="19">
        <v>2015</v>
      </c>
      <c r="BA58" s="19">
        <v>2015</v>
      </c>
      <c r="BB58" s="19">
        <v>2015</v>
      </c>
      <c r="BC58" s="19">
        <v>2015</v>
      </c>
      <c r="BD58" s="19">
        <v>2014</v>
      </c>
      <c r="BE58" s="19">
        <v>2014</v>
      </c>
      <c r="BF58" s="9"/>
    </row>
    <row r="59" spans="1:58" x14ac:dyDescent="0.35">
      <c r="A59" s="13" t="s">
        <v>532</v>
      </c>
      <c r="B59" s="187" t="s">
        <v>8024</v>
      </c>
      <c r="C59" s="17">
        <v>2014</v>
      </c>
      <c r="D59" s="17">
        <v>2014</v>
      </c>
      <c r="E59" s="17">
        <v>2014</v>
      </c>
      <c r="F59" s="17">
        <v>2014</v>
      </c>
      <c r="G59" s="17">
        <v>2014</v>
      </c>
      <c r="H59" s="17">
        <v>2014</v>
      </c>
      <c r="I59" s="17">
        <v>2014</v>
      </c>
      <c r="J59" s="17">
        <v>2015</v>
      </c>
      <c r="K59" s="17">
        <v>2015</v>
      </c>
      <c r="L59" s="17">
        <v>2015</v>
      </c>
      <c r="M59" s="19">
        <v>2016</v>
      </c>
      <c r="N59" s="19">
        <v>2016</v>
      </c>
      <c r="O59" s="19">
        <v>2015</v>
      </c>
      <c r="P59" s="19">
        <v>2015</v>
      </c>
      <c r="Q59" s="19">
        <v>2014</v>
      </c>
      <c r="R59" s="19">
        <v>2011</v>
      </c>
      <c r="S59" s="19">
        <v>2016</v>
      </c>
      <c r="T59" s="19">
        <v>2013</v>
      </c>
      <c r="U59" s="19">
        <v>2014</v>
      </c>
      <c r="V59" s="19">
        <v>2014</v>
      </c>
      <c r="W59" s="19">
        <v>2015</v>
      </c>
      <c r="X59" s="19">
        <v>2014</v>
      </c>
      <c r="Y59" s="19">
        <v>2010</v>
      </c>
      <c r="Z59" s="19">
        <v>2014</v>
      </c>
      <c r="AA59" s="19">
        <v>2014</v>
      </c>
      <c r="AB59" s="19">
        <v>2014</v>
      </c>
      <c r="AC59" s="19">
        <v>2014</v>
      </c>
      <c r="AD59" s="19">
        <v>2015</v>
      </c>
      <c r="AE59" s="19">
        <v>2012</v>
      </c>
      <c r="AF59" s="19">
        <v>2014</v>
      </c>
      <c r="AG59" s="18">
        <v>2010</v>
      </c>
      <c r="AH59" s="19">
        <v>2014</v>
      </c>
      <c r="AI59" s="19">
        <v>2015</v>
      </c>
      <c r="AJ59" s="19">
        <v>2016</v>
      </c>
      <c r="AK59" s="20">
        <v>2015</v>
      </c>
      <c r="AL59" s="20">
        <v>2016</v>
      </c>
      <c r="AM59" s="19">
        <v>2015</v>
      </c>
      <c r="AN59" s="19">
        <v>2014</v>
      </c>
      <c r="AO59" s="19">
        <v>2014</v>
      </c>
      <c r="AP59" s="19">
        <v>2014</v>
      </c>
      <c r="AQ59" s="19">
        <v>2014</v>
      </c>
      <c r="AR59" s="19">
        <v>2015</v>
      </c>
      <c r="AS59" s="19">
        <v>2014</v>
      </c>
      <c r="AT59" s="19">
        <v>2015</v>
      </c>
      <c r="AU59" s="19">
        <v>2012</v>
      </c>
      <c r="AV59" s="19">
        <v>2007</v>
      </c>
      <c r="AW59" s="19">
        <v>2014</v>
      </c>
      <c r="AX59" s="19">
        <v>2014</v>
      </c>
      <c r="AY59" s="19">
        <v>2014</v>
      </c>
      <c r="AZ59" s="19">
        <v>2015</v>
      </c>
      <c r="BA59" s="19">
        <v>2015</v>
      </c>
      <c r="BB59" s="19">
        <v>2015</v>
      </c>
      <c r="BC59" s="19">
        <v>2015</v>
      </c>
      <c r="BD59" s="19">
        <v>2014</v>
      </c>
      <c r="BE59" s="19">
        <v>2014</v>
      </c>
      <c r="BF59" s="9"/>
    </row>
    <row r="60" spans="1:58" x14ac:dyDescent="0.35">
      <c r="A60" s="13" t="s">
        <v>8027</v>
      </c>
      <c r="B60" s="187" t="s">
        <v>8028</v>
      </c>
      <c r="C60" s="17">
        <v>2014</v>
      </c>
      <c r="D60" s="17">
        <v>2014</v>
      </c>
      <c r="E60" s="17">
        <v>2014</v>
      </c>
      <c r="F60" s="17">
        <v>2014</v>
      </c>
      <c r="G60" s="17">
        <v>2014</v>
      </c>
      <c r="H60" s="17">
        <v>2014</v>
      </c>
      <c r="I60" s="17">
        <v>2014</v>
      </c>
      <c r="J60" s="17">
        <v>2015</v>
      </c>
      <c r="K60" s="17">
        <v>2015</v>
      </c>
      <c r="L60" s="17">
        <v>2015</v>
      </c>
      <c r="M60" s="19">
        <v>2016</v>
      </c>
      <c r="N60" s="19">
        <v>2016</v>
      </c>
      <c r="O60" s="19">
        <v>2015</v>
      </c>
      <c r="P60" s="19">
        <v>2015</v>
      </c>
      <c r="Q60" s="19">
        <v>2014</v>
      </c>
      <c r="R60" s="19" t="s">
        <v>17</v>
      </c>
      <c r="S60" s="19">
        <v>2016</v>
      </c>
      <c r="T60" s="19">
        <v>2013</v>
      </c>
      <c r="U60" s="19">
        <v>2014</v>
      </c>
      <c r="V60" s="19">
        <v>2014</v>
      </c>
      <c r="W60" s="19">
        <v>2015</v>
      </c>
      <c r="X60" s="19">
        <v>2004</v>
      </c>
      <c r="Y60" s="19">
        <v>2010</v>
      </c>
      <c r="Z60" s="19">
        <v>2014</v>
      </c>
      <c r="AA60" s="19">
        <v>2014</v>
      </c>
      <c r="AB60" s="19">
        <v>2014</v>
      </c>
      <c r="AC60" s="19">
        <v>2014</v>
      </c>
      <c r="AD60" s="19">
        <v>2015</v>
      </c>
      <c r="AE60" s="19" t="s">
        <v>17</v>
      </c>
      <c r="AF60" s="19">
        <v>2014</v>
      </c>
      <c r="AG60" s="18">
        <v>2008</v>
      </c>
      <c r="AH60" s="19">
        <v>2014</v>
      </c>
      <c r="AI60" s="19">
        <v>2015</v>
      </c>
      <c r="AJ60" s="19">
        <v>2016</v>
      </c>
      <c r="AK60" s="20" t="s">
        <v>17</v>
      </c>
      <c r="AL60" s="20">
        <v>2015</v>
      </c>
      <c r="AM60" s="19">
        <v>2015</v>
      </c>
      <c r="AN60" s="19">
        <v>2014</v>
      </c>
      <c r="AO60" s="19">
        <v>2014</v>
      </c>
      <c r="AP60" s="19">
        <v>2014</v>
      </c>
      <c r="AQ60" s="19">
        <v>2014</v>
      </c>
      <c r="AR60" s="19">
        <v>2015</v>
      </c>
      <c r="AS60" s="19">
        <v>2014</v>
      </c>
      <c r="AT60" s="19" t="s">
        <v>17</v>
      </c>
      <c r="AU60" s="19">
        <v>2012</v>
      </c>
      <c r="AV60" s="19" t="s">
        <v>17</v>
      </c>
      <c r="AW60" s="19">
        <v>2014</v>
      </c>
      <c r="AX60" s="19">
        <v>2014</v>
      </c>
      <c r="AY60" s="19">
        <v>2014</v>
      </c>
      <c r="AZ60" s="19">
        <v>2015</v>
      </c>
      <c r="BA60" s="19">
        <v>2015</v>
      </c>
      <c r="BB60" s="19">
        <v>2015</v>
      </c>
      <c r="BC60" s="19">
        <v>2015</v>
      </c>
      <c r="BD60" s="19">
        <v>2014</v>
      </c>
      <c r="BE60" s="19">
        <v>2014</v>
      </c>
      <c r="BF60" s="9"/>
    </row>
    <row r="61" spans="1:58" x14ac:dyDescent="0.35">
      <c r="A61" s="13" t="s">
        <v>8025</v>
      </c>
      <c r="B61" s="187" t="s">
        <v>8026</v>
      </c>
      <c r="C61" s="17">
        <v>2014</v>
      </c>
      <c r="D61" s="17">
        <v>2014</v>
      </c>
      <c r="E61" s="17">
        <v>2014</v>
      </c>
      <c r="F61" s="17">
        <v>2014</v>
      </c>
      <c r="G61" s="17">
        <v>2014</v>
      </c>
      <c r="H61" s="17">
        <v>2014</v>
      </c>
      <c r="I61" s="17">
        <v>2014</v>
      </c>
      <c r="J61" s="17">
        <v>2015</v>
      </c>
      <c r="K61" s="17">
        <v>2015</v>
      </c>
      <c r="L61" s="17">
        <v>2015</v>
      </c>
      <c r="M61" s="19">
        <v>2016</v>
      </c>
      <c r="N61" s="19">
        <v>2016</v>
      </c>
      <c r="O61" s="19">
        <v>2015</v>
      </c>
      <c r="P61" s="19">
        <v>2015</v>
      </c>
      <c r="Q61" s="19">
        <v>2014</v>
      </c>
      <c r="R61" s="19" t="s">
        <v>17</v>
      </c>
      <c r="S61" s="19">
        <v>2016</v>
      </c>
      <c r="T61" s="19">
        <v>2013</v>
      </c>
      <c r="U61" s="19">
        <v>2014</v>
      </c>
      <c r="V61" s="19" t="s">
        <v>17</v>
      </c>
      <c r="W61" s="19">
        <v>2015</v>
      </c>
      <c r="X61" s="19" t="s">
        <v>17</v>
      </c>
      <c r="Y61" s="19">
        <v>2010</v>
      </c>
      <c r="Z61" s="19">
        <v>2014</v>
      </c>
      <c r="AA61" s="19">
        <v>2014</v>
      </c>
      <c r="AB61" s="19" t="s">
        <v>17</v>
      </c>
      <c r="AC61" s="19">
        <v>2014</v>
      </c>
      <c r="AD61" s="19">
        <v>2015</v>
      </c>
      <c r="AE61" s="19" t="s">
        <v>17</v>
      </c>
      <c r="AF61" s="19">
        <v>2014</v>
      </c>
      <c r="AG61" s="18">
        <v>2012</v>
      </c>
      <c r="AH61" s="19">
        <v>2014</v>
      </c>
      <c r="AI61" s="19">
        <v>2015</v>
      </c>
      <c r="AJ61" s="19">
        <v>2016</v>
      </c>
      <c r="AK61" s="20" t="s">
        <v>17</v>
      </c>
      <c r="AL61" s="20">
        <v>2015</v>
      </c>
      <c r="AM61" s="19">
        <v>2015</v>
      </c>
      <c r="AN61" s="19">
        <v>2014</v>
      </c>
      <c r="AO61" s="19">
        <v>2014</v>
      </c>
      <c r="AP61" s="19">
        <v>2014</v>
      </c>
      <c r="AQ61" s="19">
        <v>2014</v>
      </c>
      <c r="AR61" s="19">
        <v>2015</v>
      </c>
      <c r="AS61" s="19">
        <v>2014</v>
      </c>
      <c r="AT61" s="19">
        <v>2015</v>
      </c>
      <c r="AU61" s="19">
        <v>2012</v>
      </c>
      <c r="AV61" s="19" t="s">
        <v>17</v>
      </c>
      <c r="AW61" s="19">
        <v>2014</v>
      </c>
      <c r="AX61" s="19">
        <v>2014</v>
      </c>
      <c r="AY61" s="19">
        <v>2014</v>
      </c>
      <c r="AZ61" s="19">
        <v>2015</v>
      </c>
      <c r="BA61" s="19">
        <v>2015</v>
      </c>
      <c r="BB61" s="19">
        <v>2015</v>
      </c>
      <c r="BC61" s="19">
        <v>2015</v>
      </c>
      <c r="BD61" s="19">
        <v>2014</v>
      </c>
      <c r="BE61" s="19">
        <v>2014</v>
      </c>
      <c r="BF61" s="9"/>
    </row>
    <row r="62" spans="1:58" x14ac:dyDescent="0.35">
      <c r="A62" s="13" t="s">
        <v>8029</v>
      </c>
      <c r="B62" s="187" t="s">
        <v>8030</v>
      </c>
      <c r="C62" s="17">
        <v>2014</v>
      </c>
      <c r="D62" s="17">
        <v>2014</v>
      </c>
      <c r="E62" s="17">
        <v>2014</v>
      </c>
      <c r="F62" s="17">
        <v>2014</v>
      </c>
      <c r="G62" s="17">
        <v>2014</v>
      </c>
      <c r="H62" s="17">
        <v>2014</v>
      </c>
      <c r="I62" s="17">
        <v>2014</v>
      </c>
      <c r="J62" s="17">
        <v>2015</v>
      </c>
      <c r="K62" s="17">
        <v>2015</v>
      </c>
      <c r="L62" s="17">
        <v>2015</v>
      </c>
      <c r="M62" s="19">
        <v>2016</v>
      </c>
      <c r="N62" s="19">
        <v>2016</v>
      </c>
      <c r="O62" s="19">
        <v>2015</v>
      </c>
      <c r="P62" s="19">
        <v>2015</v>
      </c>
      <c r="Q62" s="19">
        <v>2014</v>
      </c>
      <c r="R62" s="19" t="s">
        <v>17</v>
      </c>
      <c r="S62" s="19">
        <v>2016</v>
      </c>
      <c r="T62" s="19">
        <v>2013</v>
      </c>
      <c r="U62" s="19">
        <v>2014</v>
      </c>
      <c r="V62" s="19" t="s">
        <v>17</v>
      </c>
      <c r="W62" s="19">
        <v>2015</v>
      </c>
      <c r="X62" s="19" t="s">
        <v>17</v>
      </c>
      <c r="Y62" s="19">
        <v>2013</v>
      </c>
      <c r="Z62" s="19">
        <v>2014</v>
      </c>
      <c r="AA62" s="19">
        <v>2014</v>
      </c>
      <c r="AB62" s="19" t="s">
        <v>17</v>
      </c>
      <c r="AC62" s="19">
        <v>2014</v>
      </c>
      <c r="AD62" s="19">
        <v>2015</v>
      </c>
      <c r="AE62" s="19" t="s">
        <v>17</v>
      </c>
      <c r="AF62" s="19">
        <v>2014</v>
      </c>
      <c r="AG62" s="18">
        <v>2012</v>
      </c>
      <c r="AH62" s="19">
        <v>2014</v>
      </c>
      <c r="AI62" s="19">
        <v>2015</v>
      </c>
      <c r="AJ62" s="19">
        <v>2016</v>
      </c>
      <c r="AK62" s="20" t="s">
        <v>17</v>
      </c>
      <c r="AL62" s="20">
        <v>2015</v>
      </c>
      <c r="AM62" s="19">
        <v>2015</v>
      </c>
      <c r="AN62" s="19">
        <v>2014</v>
      </c>
      <c r="AO62" s="19">
        <v>2014</v>
      </c>
      <c r="AP62" s="19">
        <v>2014</v>
      </c>
      <c r="AQ62" s="19">
        <v>2014</v>
      </c>
      <c r="AR62" s="19">
        <v>2015</v>
      </c>
      <c r="AS62" s="19">
        <v>2014</v>
      </c>
      <c r="AT62" s="19">
        <v>2015</v>
      </c>
      <c r="AU62" s="19">
        <v>2012</v>
      </c>
      <c r="AV62" s="19" t="s">
        <v>17</v>
      </c>
      <c r="AW62" s="19">
        <v>2014</v>
      </c>
      <c r="AX62" s="19">
        <v>2014</v>
      </c>
      <c r="AY62" s="19">
        <v>2014</v>
      </c>
      <c r="AZ62" s="19">
        <v>2015</v>
      </c>
      <c r="BA62" s="19">
        <v>2015</v>
      </c>
      <c r="BB62" s="19">
        <v>2015</v>
      </c>
      <c r="BC62" s="19">
        <v>2015</v>
      </c>
      <c r="BD62" s="19">
        <v>2014</v>
      </c>
      <c r="BE62" s="19">
        <v>2014</v>
      </c>
      <c r="BF62" s="9"/>
    </row>
    <row r="63" spans="1:58" x14ac:dyDescent="0.35">
      <c r="A63" s="13" t="s">
        <v>8033</v>
      </c>
      <c r="B63" s="187" t="s">
        <v>8034</v>
      </c>
      <c r="C63" s="17">
        <v>2014</v>
      </c>
      <c r="D63" s="17">
        <v>2014</v>
      </c>
      <c r="E63" s="17">
        <v>2014</v>
      </c>
      <c r="F63" s="17">
        <v>2014</v>
      </c>
      <c r="G63" s="17">
        <v>2014</v>
      </c>
      <c r="H63" s="17">
        <v>2014</v>
      </c>
      <c r="I63" s="17">
        <v>2014</v>
      </c>
      <c r="J63" s="17">
        <v>2015</v>
      </c>
      <c r="K63" s="17">
        <v>2015</v>
      </c>
      <c r="L63" s="17">
        <v>2015</v>
      </c>
      <c r="M63" s="19">
        <v>2016</v>
      </c>
      <c r="N63" s="19">
        <v>2016</v>
      </c>
      <c r="O63" s="19">
        <v>2015</v>
      </c>
      <c r="P63" s="19">
        <v>2015</v>
      </c>
      <c r="Q63" s="19">
        <v>2014</v>
      </c>
      <c r="R63" s="19">
        <v>2012</v>
      </c>
      <c r="S63" s="19">
        <v>2016</v>
      </c>
      <c r="T63" s="19">
        <v>2013</v>
      </c>
      <c r="U63" s="19">
        <v>2014</v>
      </c>
      <c r="V63" s="19">
        <v>2014</v>
      </c>
      <c r="W63" s="19">
        <v>2015</v>
      </c>
      <c r="X63" s="19">
        <v>2012</v>
      </c>
      <c r="Y63" s="19" t="s">
        <v>17</v>
      </c>
      <c r="Z63" s="19">
        <v>2014</v>
      </c>
      <c r="AA63" s="19">
        <v>2014</v>
      </c>
      <c r="AB63" s="19">
        <v>2014</v>
      </c>
      <c r="AC63" s="19">
        <v>2014</v>
      </c>
      <c r="AD63" s="19">
        <v>2015</v>
      </c>
      <c r="AE63" s="19">
        <v>2012</v>
      </c>
      <c r="AF63" s="19">
        <v>2014</v>
      </c>
      <c r="AG63" s="18">
        <v>2005</v>
      </c>
      <c r="AH63" s="19">
        <v>2014</v>
      </c>
      <c r="AI63" s="19">
        <v>2015</v>
      </c>
      <c r="AJ63" s="19">
        <v>2016</v>
      </c>
      <c r="AK63" s="20" t="s">
        <v>17</v>
      </c>
      <c r="AL63" s="20">
        <v>2015</v>
      </c>
      <c r="AM63" s="19">
        <v>2015</v>
      </c>
      <c r="AN63" s="19">
        <v>2014</v>
      </c>
      <c r="AO63" s="19">
        <v>2014</v>
      </c>
      <c r="AP63" s="19">
        <v>2014</v>
      </c>
      <c r="AQ63" s="19">
        <v>2014</v>
      </c>
      <c r="AR63" s="19">
        <v>2015</v>
      </c>
      <c r="AS63" s="19">
        <v>2014</v>
      </c>
      <c r="AT63" s="19">
        <v>2015</v>
      </c>
      <c r="AU63" s="19">
        <v>2012</v>
      </c>
      <c r="AV63" s="19">
        <v>2012</v>
      </c>
      <c r="AW63" s="19">
        <v>2014</v>
      </c>
      <c r="AX63" s="19">
        <v>2014</v>
      </c>
      <c r="AY63" s="19">
        <v>2014</v>
      </c>
      <c r="AZ63" s="19">
        <v>2015</v>
      </c>
      <c r="BA63" s="19">
        <v>2015</v>
      </c>
      <c r="BB63" s="19">
        <v>2015</v>
      </c>
      <c r="BC63" s="19">
        <v>2015</v>
      </c>
      <c r="BD63" s="19">
        <v>2014</v>
      </c>
      <c r="BE63" s="19">
        <v>2014</v>
      </c>
      <c r="BF63" s="9"/>
    </row>
    <row r="64" spans="1:58" x14ac:dyDescent="0.35">
      <c r="A64" s="13" t="s">
        <v>8043</v>
      </c>
      <c r="B64" s="187" t="s">
        <v>8044</v>
      </c>
      <c r="C64" s="17">
        <v>2014</v>
      </c>
      <c r="D64" s="17">
        <v>2014</v>
      </c>
      <c r="E64" s="17">
        <v>2014</v>
      </c>
      <c r="F64" s="17">
        <v>2014</v>
      </c>
      <c r="G64" s="17">
        <v>2014</v>
      </c>
      <c r="H64" s="17">
        <v>2014</v>
      </c>
      <c r="I64" s="17">
        <v>2014</v>
      </c>
      <c r="J64" s="17">
        <v>2015</v>
      </c>
      <c r="K64" s="17">
        <v>2015</v>
      </c>
      <c r="L64" s="17">
        <v>2015</v>
      </c>
      <c r="M64" s="19">
        <v>2016</v>
      </c>
      <c r="N64" s="19">
        <v>2016</v>
      </c>
      <c r="O64" s="19">
        <v>2015</v>
      </c>
      <c r="P64" s="19">
        <v>2015</v>
      </c>
      <c r="Q64" s="19">
        <v>2014</v>
      </c>
      <c r="R64" s="19">
        <v>2013</v>
      </c>
      <c r="S64" s="19">
        <v>2016</v>
      </c>
      <c r="T64" s="19">
        <v>2013</v>
      </c>
      <c r="U64" s="19">
        <v>2014</v>
      </c>
      <c r="V64" s="19">
        <v>2014</v>
      </c>
      <c r="W64" s="19">
        <v>2015</v>
      </c>
      <c r="X64" s="19">
        <v>2013</v>
      </c>
      <c r="Y64" s="19">
        <v>2010</v>
      </c>
      <c r="Z64" s="19">
        <v>2014</v>
      </c>
      <c r="AA64" s="19">
        <v>2014</v>
      </c>
      <c r="AB64" s="19">
        <v>2014</v>
      </c>
      <c r="AC64" s="19">
        <v>2014</v>
      </c>
      <c r="AD64" s="19">
        <v>2015</v>
      </c>
      <c r="AE64" s="19">
        <v>2012</v>
      </c>
      <c r="AF64" s="19">
        <v>2014</v>
      </c>
      <c r="AG64" s="18">
        <v>2003</v>
      </c>
      <c r="AH64" s="19">
        <v>2014</v>
      </c>
      <c r="AI64" s="19">
        <v>2015</v>
      </c>
      <c r="AJ64" s="19">
        <v>2016</v>
      </c>
      <c r="AK64" s="20" t="s">
        <v>17</v>
      </c>
      <c r="AL64" s="20">
        <v>2015</v>
      </c>
      <c r="AM64" s="19">
        <v>2015</v>
      </c>
      <c r="AN64" s="19">
        <v>2014</v>
      </c>
      <c r="AO64" s="19">
        <v>2014</v>
      </c>
      <c r="AP64" s="19">
        <v>2014</v>
      </c>
      <c r="AQ64" s="19">
        <v>2014</v>
      </c>
      <c r="AR64" s="19">
        <v>2015</v>
      </c>
      <c r="AS64" s="19">
        <v>2014</v>
      </c>
      <c r="AT64" s="19">
        <v>2015</v>
      </c>
      <c r="AU64" s="19">
        <v>2012</v>
      </c>
      <c r="AV64" s="19">
        <v>2013</v>
      </c>
      <c r="AW64" s="19">
        <v>2014</v>
      </c>
      <c r="AX64" s="19">
        <v>2014</v>
      </c>
      <c r="AY64" s="19">
        <v>2014</v>
      </c>
      <c r="AZ64" s="19">
        <v>2015</v>
      </c>
      <c r="BA64" s="19">
        <v>2015</v>
      </c>
      <c r="BB64" s="19">
        <v>2014</v>
      </c>
      <c r="BC64" s="19">
        <v>2015</v>
      </c>
      <c r="BD64" s="19">
        <v>2014</v>
      </c>
      <c r="BE64" s="19">
        <v>2014</v>
      </c>
      <c r="BF64" s="9"/>
    </row>
    <row r="65" spans="1:58" x14ac:dyDescent="0.35">
      <c r="A65" s="13" t="s">
        <v>8037</v>
      </c>
      <c r="B65" s="187" t="s">
        <v>8038</v>
      </c>
      <c r="C65" s="17">
        <v>2014</v>
      </c>
      <c r="D65" s="17">
        <v>2014</v>
      </c>
      <c r="E65" s="17">
        <v>2014</v>
      </c>
      <c r="F65" s="17">
        <v>2014</v>
      </c>
      <c r="G65" s="17">
        <v>2014</v>
      </c>
      <c r="H65" s="17">
        <v>2014</v>
      </c>
      <c r="I65" s="17">
        <v>2014</v>
      </c>
      <c r="J65" s="17">
        <v>2015</v>
      </c>
      <c r="K65" s="17">
        <v>2015</v>
      </c>
      <c r="L65" s="17">
        <v>2015</v>
      </c>
      <c r="M65" s="19">
        <v>2016</v>
      </c>
      <c r="N65" s="19">
        <v>2016</v>
      </c>
      <c r="O65" s="19">
        <v>2015</v>
      </c>
      <c r="P65" s="19">
        <v>2015</v>
      </c>
      <c r="Q65" s="19">
        <v>2014</v>
      </c>
      <c r="R65" s="19">
        <v>2005</v>
      </c>
      <c r="S65" s="19">
        <v>2016</v>
      </c>
      <c r="T65" s="19">
        <v>2013</v>
      </c>
      <c r="U65" s="19">
        <v>2014</v>
      </c>
      <c r="V65" s="19">
        <v>2014</v>
      </c>
      <c r="W65" s="19">
        <v>2015</v>
      </c>
      <c r="X65" s="19">
        <v>2009</v>
      </c>
      <c r="Y65" s="19">
        <v>2013</v>
      </c>
      <c r="Z65" s="19">
        <v>2014</v>
      </c>
      <c r="AA65" s="19">
        <v>2014</v>
      </c>
      <c r="AB65" s="19">
        <v>2014</v>
      </c>
      <c r="AC65" s="19">
        <v>2014</v>
      </c>
      <c r="AD65" s="19">
        <v>2015</v>
      </c>
      <c r="AE65" s="19">
        <v>2012</v>
      </c>
      <c r="AF65" s="19">
        <v>2014</v>
      </c>
      <c r="AG65" s="18">
        <v>2013</v>
      </c>
      <c r="AH65" s="19">
        <v>2014</v>
      </c>
      <c r="AI65" s="19">
        <v>2015</v>
      </c>
      <c r="AJ65" s="19">
        <v>2016</v>
      </c>
      <c r="AK65" s="20">
        <v>2015</v>
      </c>
      <c r="AL65" s="20">
        <v>2015</v>
      </c>
      <c r="AM65" s="19">
        <v>2015</v>
      </c>
      <c r="AN65" s="19">
        <v>2014</v>
      </c>
      <c r="AO65" s="19">
        <v>2014</v>
      </c>
      <c r="AP65" s="19" t="s">
        <v>17</v>
      </c>
      <c r="AQ65" s="19" t="s">
        <v>17</v>
      </c>
      <c r="AR65" s="19">
        <v>2015</v>
      </c>
      <c r="AS65" s="19">
        <v>2014</v>
      </c>
      <c r="AT65" s="19">
        <v>2015</v>
      </c>
      <c r="AU65" s="19">
        <v>2012</v>
      </c>
      <c r="AV65" s="19">
        <v>2013</v>
      </c>
      <c r="AW65" s="19">
        <v>2014</v>
      </c>
      <c r="AX65" s="19">
        <v>2014</v>
      </c>
      <c r="AY65" s="19">
        <v>2014</v>
      </c>
      <c r="AZ65" s="19">
        <v>2015</v>
      </c>
      <c r="BA65" s="19">
        <v>2015</v>
      </c>
      <c r="BB65" s="19">
        <v>2015</v>
      </c>
      <c r="BC65" s="19">
        <v>2015</v>
      </c>
      <c r="BD65" s="19">
        <v>2014</v>
      </c>
      <c r="BE65" s="19">
        <v>2014</v>
      </c>
      <c r="BF65" s="9"/>
    </row>
    <row r="66" spans="1:58" x14ac:dyDescent="0.35">
      <c r="A66" s="13" t="s">
        <v>8009</v>
      </c>
      <c r="B66" s="187" t="s">
        <v>8010</v>
      </c>
      <c r="C66" s="17">
        <v>2014</v>
      </c>
      <c r="D66" s="17">
        <v>2014</v>
      </c>
      <c r="E66" s="17">
        <v>2014</v>
      </c>
      <c r="F66" s="17">
        <v>2014</v>
      </c>
      <c r="G66" s="17">
        <v>2014</v>
      </c>
      <c r="H66" s="17">
        <v>2014</v>
      </c>
      <c r="I66" s="17">
        <v>2014</v>
      </c>
      <c r="J66" s="17">
        <v>2015</v>
      </c>
      <c r="K66" s="17">
        <v>2015</v>
      </c>
      <c r="L66" s="17">
        <v>2015</v>
      </c>
      <c r="M66" s="19">
        <v>2016</v>
      </c>
      <c r="N66" s="19">
        <v>2016</v>
      </c>
      <c r="O66" s="19">
        <v>2015</v>
      </c>
      <c r="P66" s="19">
        <v>2015</v>
      </c>
      <c r="Q66" s="19">
        <v>2014</v>
      </c>
      <c r="R66" s="19" t="s">
        <v>17</v>
      </c>
      <c r="S66" s="19">
        <v>2016</v>
      </c>
      <c r="T66" s="19">
        <v>2013</v>
      </c>
      <c r="U66" s="19">
        <v>2014</v>
      </c>
      <c r="V66" s="19" t="s">
        <v>17</v>
      </c>
      <c r="W66" s="19">
        <v>2015</v>
      </c>
      <c r="X66" s="19">
        <v>2005</v>
      </c>
      <c r="Y66" s="19">
        <v>2012</v>
      </c>
      <c r="Z66" s="19">
        <v>2014</v>
      </c>
      <c r="AA66" s="19">
        <v>2014</v>
      </c>
      <c r="AB66" s="19" t="s">
        <v>17</v>
      </c>
      <c r="AC66" s="19">
        <v>2014</v>
      </c>
      <c r="AD66" s="19">
        <v>2015</v>
      </c>
      <c r="AE66" s="19" t="s">
        <v>17</v>
      </c>
      <c r="AF66" s="19">
        <v>2014</v>
      </c>
      <c r="AG66" s="18">
        <v>2011</v>
      </c>
      <c r="AH66" s="19">
        <v>2014</v>
      </c>
      <c r="AI66" s="19">
        <v>2015</v>
      </c>
      <c r="AJ66" s="19">
        <v>2016</v>
      </c>
      <c r="AK66" s="20" t="s">
        <v>17</v>
      </c>
      <c r="AL66" s="20">
        <v>2015</v>
      </c>
      <c r="AM66" s="19">
        <v>2015</v>
      </c>
      <c r="AN66" s="19">
        <v>2014</v>
      </c>
      <c r="AO66" s="19">
        <v>2014</v>
      </c>
      <c r="AP66" s="19">
        <v>2014</v>
      </c>
      <c r="AQ66" s="19">
        <v>2014</v>
      </c>
      <c r="AR66" s="19">
        <v>2015</v>
      </c>
      <c r="AS66" s="19">
        <v>2014</v>
      </c>
      <c r="AT66" s="19">
        <v>2015</v>
      </c>
      <c r="AU66" s="19">
        <v>2012</v>
      </c>
      <c r="AV66" s="19" t="s">
        <v>17</v>
      </c>
      <c r="AW66" s="19">
        <v>2014</v>
      </c>
      <c r="AX66" s="19">
        <v>2014</v>
      </c>
      <c r="AY66" s="19">
        <v>2014</v>
      </c>
      <c r="AZ66" s="19">
        <v>2015</v>
      </c>
      <c r="BA66" s="19">
        <v>2015</v>
      </c>
      <c r="BB66" s="19">
        <v>2015</v>
      </c>
      <c r="BC66" s="19">
        <v>2015</v>
      </c>
      <c r="BD66" s="19">
        <v>2014</v>
      </c>
      <c r="BE66" s="19">
        <v>2014</v>
      </c>
      <c r="BF66" s="9"/>
    </row>
    <row r="67" spans="1:58" x14ac:dyDescent="0.35">
      <c r="A67" s="13" t="s">
        <v>8039</v>
      </c>
      <c r="B67" s="187" t="s">
        <v>8040</v>
      </c>
      <c r="C67" s="17">
        <v>2014</v>
      </c>
      <c r="D67" s="17">
        <v>2014</v>
      </c>
      <c r="E67" s="17">
        <v>2014</v>
      </c>
      <c r="F67" s="17">
        <v>2014</v>
      </c>
      <c r="G67" s="17">
        <v>2014</v>
      </c>
      <c r="H67" s="17">
        <v>2014</v>
      </c>
      <c r="I67" s="17">
        <v>2014</v>
      </c>
      <c r="J67" s="17">
        <v>2015</v>
      </c>
      <c r="K67" s="17">
        <v>2015</v>
      </c>
      <c r="L67" s="17">
        <v>2015</v>
      </c>
      <c r="M67" s="19">
        <v>2016</v>
      </c>
      <c r="N67" s="19">
        <v>2016</v>
      </c>
      <c r="O67" s="19">
        <v>2015</v>
      </c>
      <c r="P67" s="19">
        <v>2015</v>
      </c>
      <c r="Q67" s="19">
        <v>2014</v>
      </c>
      <c r="R67" s="19">
        <v>2011</v>
      </c>
      <c r="S67" s="19">
        <v>2016</v>
      </c>
      <c r="T67" s="19">
        <v>2013</v>
      </c>
      <c r="U67" s="19">
        <v>2014</v>
      </c>
      <c r="V67" s="19">
        <v>2014</v>
      </c>
      <c r="W67" s="19">
        <v>2015</v>
      </c>
      <c r="X67" s="19">
        <v>2014</v>
      </c>
      <c r="Y67" s="19">
        <v>2010</v>
      </c>
      <c r="Z67" s="19">
        <v>2014</v>
      </c>
      <c r="AA67" s="19">
        <v>2014</v>
      </c>
      <c r="AB67" s="19">
        <v>2014</v>
      </c>
      <c r="AC67" s="19">
        <v>2014</v>
      </c>
      <c r="AD67" s="19">
        <v>2015</v>
      </c>
      <c r="AE67" s="19">
        <v>2012</v>
      </c>
      <c r="AF67" s="19">
        <v>2014</v>
      </c>
      <c r="AG67" s="18">
        <v>2005</v>
      </c>
      <c r="AH67" s="19">
        <v>2014</v>
      </c>
      <c r="AI67" s="19">
        <v>2015</v>
      </c>
      <c r="AJ67" s="19">
        <v>2016</v>
      </c>
      <c r="AK67" s="20" t="s">
        <v>17</v>
      </c>
      <c r="AL67" s="20">
        <v>2015</v>
      </c>
      <c r="AM67" s="19">
        <v>2015</v>
      </c>
      <c r="AN67" s="19">
        <v>2014</v>
      </c>
      <c r="AO67" s="19">
        <v>2014</v>
      </c>
      <c r="AP67" s="19">
        <v>2014</v>
      </c>
      <c r="AQ67" s="19">
        <v>2014</v>
      </c>
      <c r="AR67" s="19">
        <v>2015</v>
      </c>
      <c r="AS67" s="19">
        <v>2014</v>
      </c>
      <c r="AT67" s="19">
        <v>2015</v>
      </c>
      <c r="AU67" s="19">
        <v>2012</v>
      </c>
      <c r="AV67" s="19">
        <v>2010</v>
      </c>
      <c r="AW67" s="19">
        <v>2014</v>
      </c>
      <c r="AX67" s="19">
        <v>2014</v>
      </c>
      <c r="AY67" s="19">
        <v>2014</v>
      </c>
      <c r="AZ67" s="19">
        <v>2015</v>
      </c>
      <c r="BA67" s="19">
        <v>2015</v>
      </c>
      <c r="BB67" s="19">
        <v>2015</v>
      </c>
      <c r="BC67" s="19">
        <v>2015</v>
      </c>
      <c r="BD67" s="19">
        <v>2014</v>
      </c>
      <c r="BE67" s="19">
        <v>2014</v>
      </c>
      <c r="BF67" s="9"/>
    </row>
    <row r="68" spans="1:58" x14ac:dyDescent="0.35">
      <c r="A68" s="13" t="s">
        <v>159</v>
      </c>
      <c r="B68" s="187" t="s">
        <v>8049</v>
      </c>
      <c r="C68" s="17">
        <v>2014</v>
      </c>
      <c r="D68" s="17">
        <v>2014</v>
      </c>
      <c r="E68" s="17">
        <v>2014</v>
      </c>
      <c r="F68" s="17">
        <v>2014</v>
      </c>
      <c r="G68" s="17">
        <v>2014</v>
      </c>
      <c r="H68" s="17">
        <v>2014</v>
      </c>
      <c r="I68" s="17">
        <v>2014</v>
      </c>
      <c r="J68" s="17">
        <v>2015</v>
      </c>
      <c r="K68" s="17">
        <v>2015</v>
      </c>
      <c r="L68" s="17">
        <v>2015</v>
      </c>
      <c r="M68" s="19">
        <v>2016</v>
      </c>
      <c r="N68" s="19">
        <v>2016</v>
      </c>
      <c r="O68" s="19">
        <v>2015</v>
      </c>
      <c r="P68" s="19">
        <v>2015</v>
      </c>
      <c r="Q68" s="19">
        <v>2014</v>
      </c>
      <c r="R68" s="19" t="s">
        <v>17</v>
      </c>
      <c r="S68" s="19">
        <v>2016</v>
      </c>
      <c r="T68" s="19">
        <v>2013</v>
      </c>
      <c r="U68" s="19">
        <v>2014</v>
      </c>
      <c r="V68" s="19" t="s">
        <v>17</v>
      </c>
      <c r="W68" s="19">
        <v>2015</v>
      </c>
      <c r="X68" s="19" t="s">
        <v>17</v>
      </c>
      <c r="Y68" s="19">
        <v>2010</v>
      </c>
      <c r="Z68" s="19">
        <v>2014</v>
      </c>
      <c r="AA68" s="19">
        <v>2014</v>
      </c>
      <c r="AB68" s="19" t="s">
        <v>17</v>
      </c>
      <c r="AC68" s="19">
        <v>2014</v>
      </c>
      <c r="AD68" s="19">
        <v>2015</v>
      </c>
      <c r="AE68" s="19" t="s">
        <v>17</v>
      </c>
      <c r="AF68" s="19">
        <v>2014</v>
      </c>
      <c r="AG68" s="18">
        <v>2012</v>
      </c>
      <c r="AH68" s="19">
        <v>2014</v>
      </c>
      <c r="AI68" s="19">
        <v>2015</v>
      </c>
      <c r="AJ68" s="19">
        <v>2016</v>
      </c>
      <c r="AK68" s="20" t="s">
        <v>17</v>
      </c>
      <c r="AL68" s="20">
        <v>2015</v>
      </c>
      <c r="AM68" s="19">
        <v>2015</v>
      </c>
      <c r="AN68" s="19">
        <v>2014</v>
      </c>
      <c r="AO68" s="19">
        <v>2014</v>
      </c>
      <c r="AP68" s="19">
        <v>2014</v>
      </c>
      <c r="AQ68" s="19">
        <v>2014</v>
      </c>
      <c r="AR68" s="19">
        <v>2015</v>
      </c>
      <c r="AS68" s="19">
        <v>2014</v>
      </c>
      <c r="AT68" s="19">
        <v>2015</v>
      </c>
      <c r="AU68" s="19">
        <v>2012</v>
      </c>
      <c r="AV68" s="19">
        <v>2013</v>
      </c>
      <c r="AW68" s="19">
        <v>2014</v>
      </c>
      <c r="AX68" s="19">
        <v>2014</v>
      </c>
      <c r="AY68" s="19">
        <v>2014</v>
      </c>
      <c r="AZ68" s="19">
        <v>2015</v>
      </c>
      <c r="BA68" s="19">
        <v>2015</v>
      </c>
      <c r="BB68" s="19">
        <v>2015</v>
      </c>
      <c r="BC68" s="19">
        <v>2015</v>
      </c>
      <c r="BD68" s="19">
        <v>2014</v>
      </c>
      <c r="BE68" s="19">
        <v>2014</v>
      </c>
      <c r="BF68" s="9"/>
    </row>
    <row r="69" spans="1:58" x14ac:dyDescent="0.35">
      <c r="A69" s="13" t="s">
        <v>8050</v>
      </c>
      <c r="B69" s="187" t="s">
        <v>8051</v>
      </c>
      <c r="C69" s="17">
        <v>2014</v>
      </c>
      <c r="D69" s="17">
        <v>2014</v>
      </c>
      <c r="E69" s="17">
        <v>2014</v>
      </c>
      <c r="F69" s="17">
        <v>2014</v>
      </c>
      <c r="G69" s="17">
        <v>2014</v>
      </c>
      <c r="H69" s="17">
        <v>2014</v>
      </c>
      <c r="I69" s="17">
        <v>2014</v>
      </c>
      <c r="J69" s="17">
        <v>2015</v>
      </c>
      <c r="K69" s="17">
        <v>2015</v>
      </c>
      <c r="L69" s="17">
        <v>2015</v>
      </c>
      <c r="M69" s="19">
        <v>2016</v>
      </c>
      <c r="N69" s="19">
        <v>2016</v>
      </c>
      <c r="O69" s="19">
        <v>2015</v>
      </c>
      <c r="P69" s="19">
        <v>2015</v>
      </c>
      <c r="Q69" s="19">
        <v>2014</v>
      </c>
      <c r="R69" s="19" t="s">
        <v>17</v>
      </c>
      <c r="S69" s="19">
        <v>2016</v>
      </c>
      <c r="T69" s="19">
        <v>2013</v>
      </c>
      <c r="U69" s="19">
        <v>2014</v>
      </c>
      <c r="V69" s="19">
        <v>2014</v>
      </c>
      <c r="W69" s="19">
        <v>2015</v>
      </c>
      <c r="X69" s="19" t="s">
        <v>17</v>
      </c>
      <c r="Y69" s="19" t="s">
        <v>17</v>
      </c>
      <c r="Z69" s="19">
        <v>2014</v>
      </c>
      <c r="AA69" s="19">
        <v>2014</v>
      </c>
      <c r="AB69" s="19" t="s">
        <v>17</v>
      </c>
      <c r="AC69" s="19">
        <v>2014</v>
      </c>
      <c r="AD69" s="19">
        <v>2015</v>
      </c>
      <c r="AE69" s="19" t="s">
        <v>17</v>
      </c>
      <c r="AF69" s="19" t="s">
        <v>17</v>
      </c>
      <c r="AG69" s="18" t="s">
        <v>17</v>
      </c>
      <c r="AH69" s="19">
        <v>2014</v>
      </c>
      <c r="AI69" s="19">
        <v>2015</v>
      </c>
      <c r="AJ69" s="19">
        <v>2016</v>
      </c>
      <c r="AK69" s="20" t="s">
        <v>17</v>
      </c>
      <c r="AL69" s="20">
        <v>2015</v>
      </c>
      <c r="AM69" s="19">
        <v>2015</v>
      </c>
      <c r="AN69" s="19">
        <v>2014</v>
      </c>
      <c r="AO69" s="19">
        <v>2014</v>
      </c>
      <c r="AP69" s="19">
        <v>2014</v>
      </c>
      <c r="AQ69" s="19" t="s">
        <v>17</v>
      </c>
      <c r="AR69" s="19">
        <v>2011</v>
      </c>
      <c r="AS69" s="19">
        <v>2014</v>
      </c>
      <c r="AT69" s="19" t="s">
        <v>17</v>
      </c>
      <c r="AU69" s="19">
        <v>2012</v>
      </c>
      <c r="AV69" s="19" t="s">
        <v>17</v>
      </c>
      <c r="AW69" s="19">
        <v>2014</v>
      </c>
      <c r="AX69" s="19">
        <v>2014</v>
      </c>
      <c r="AY69" s="19">
        <v>2014</v>
      </c>
      <c r="AZ69" s="19">
        <v>2015</v>
      </c>
      <c r="BA69" s="19">
        <v>2015</v>
      </c>
      <c r="BB69" s="19">
        <v>2015</v>
      </c>
      <c r="BC69" s="19">
        <v>2015</v>
      </c>
      <c r="BD69" s="19">
        <v>2014</v>
      </c>
      <c r="BE69" s="19">
        <v>2014</v>
      </c>
      <c r="BF69" s="9"/>
    </row>
    <row r="70" spans="1:58" x14ac:dyDescent="0.35">
      <c r="A70" s="13" t="s">
        <v>448</v>
      </c>
      <c r="B70" s="187" t="s">
        <v>8052</v>
      </c>
      <c r="C70" s="17">
        <v>2014</v>
      </c>
      <c r="D70" s="17">
        <v>2014</v>
      </c>
      <c r="E70" s="17">
        <v>2014</v>
      </c>
      <c r="F70" s="17">
        <v>2014</v>
      </c>
      <c r="G70" s="17">
        <v>2014</v>
      </c>
      <c r="H70" s="17">
        <v>2014</v>
      </c>
      <c r="I70" s="17">
        <v>2014</v>
      </c>
      <c r="J70" s="17">
        <v>2015</v>
      </c>
      <c r="K70" s="17">
        <v>2015</v>
      </c>
      <c r="L70" s="17">
        <v>2015</v>
      </c>
      <c r="M70" s="19">
        <v>2016</v>
      </c>
      <c r="N70" s="19">
        <v>2016</v>
      </c>
      <c r="O70" s="19">
        <v>2015</v>
      </c>
      <c r="P70" s="19">
        <v>2015</v>
      </c>
      <c r="Q70" s="19">
        <v>2014</v>
      </c>
      <c r="R70" s="19" t="s">
        <v>17</v>
      </c>
      <c r="S70" s="19">
        <v>2016</v>
      </c>
      <c r="T70" s="19">
        <v>2013</v>
      </c>
      <c r="U70" s="19">
        <v>2014</v>
      </c>
      <c r="V70" s="19">
        <v>2014</v>
      </c>
      <c r="W70" s="19">
        <v>2015</v>
      </c>
      <c r="X70" s="19">
        <v>2009</v>
      </c>
      <c r="Y70" s="19">
        <v>2009</v>
      </c>
      <c r="Z70" s="19">
        <v>2014</v>
      </c>
      <c r="AA70" s="19">
        <v>2014</v>
      </c>
      <c r="AB70" s="19">
        <v>2014</v>
      </c>
      <c r="AC70" s="19">
        <v>2014</v>
      </c>
      <c r="AD70" s="19">
        <v>2015</v>
      </c>
      <c r="AE70" s="19">
        <v>2012</v>
      </c>
      <c r="AF70" s="19">
        <v>2014</v>
      </c>
      <c r="AG70" s="18">
        <v>2011</v>
      </c>
      <c r="AH70" s="19">
        <v>2014</v>
      </c>
      <c r="AI70" s="19">
        <v>2015</v>
      </c>
      <c r="AJ70" s="19">
        <v>2016</v>
      </c>
      <c r="AK70" s="20">
        <v>2015</v>
      </c>
      <c r="AL70" s="20">
        <v>2015</v>
      </c>
      <c r="AM70" s="19">
        <v>2015</v>
      </c>
      <c r="AN70" s="19">
        <v>2014</v>
      </c>
      <c r="AO70" s="19">
        <v>2014</v>
      </c>
      <c r="AP70" s="19">
        <v>2014</v>
      </c>
      <c r="AQ70" s="19">
        <v>2014</v>
      </c>
      <c r="AR70" s="19">
        <v>2015</v>
      </c>
      <c r="AS70" s="19">
        <v>2014</v>
      </c>
      <c r="AT70" s="19">
        <v>2015</v>
      </c>
      <c r="AU70" s="19">
        <v>2012</v>
      </c>
      <c r="AV70" s="19">
        <v>2013</v>
      </c>
      <c r="AW70" s="19">
        <v>2014</v>
      </c>
      <c r="AX70" s="19">
        <v>2014</v>
      </c>
      <c r="AY70" s="19">
        <v>2014</v>
      </c>
      <c r="AZ70" s="19">
        <v>2015</v>
      </c>
      <c r="BA70" s="19">
        <v>2015</v>
      </c>
      <c r="BB70" s="19">
        <v>2015</v>
      </c>
      <c r="BC70" s="19">
        <v>2015</v>
      </c>
      <c r="BD70" s="19">
        <v>2014</v>
      </c>
      <c r="BE70" s="19">
        <v>2014</v>
      </c>
      <c r="BF70" s="9"/>
    </row>
    <row r="71" spans="1:58" x14ac:dyDescent="0.35">
      <c r="A71" s="13" t="s">
        <v>8041</v>
      </c>
      <c r="B71" s="187" t="s">
        <v>8042</v>
      </c>
      <c r="C71" s="17">
        <v>2014</v>
      </c>
      <c r="D71" s="17">
        <v>2014</v>
      </c>
      <c r="E71" s="17">
        <v>2014</v>
      </c>
      <c r="F71" s="17">
        <v>2014</v>
      </c>
      <c r="G71" s="17">
        <v>2014</v>
      </c>
      <c r="H71" s="17">
        <v>2014</v>
      </c>
      <c r="I71" s="17">
        <v>2014</v>
      </c>
      <c r="J71" s="17">
        <v>2015</v>
      </c>
      <c r="K71" s="17">
        <v>2015</v>
      </c>
      <c r="L71" s="17">
        <v>2015</v>
      </c>
      <c r="M71" s="19">
        <v>2016</v>
      </c>
      <c r="N71" s="19">
        <v>2016</v>
      </c>
      <c r="O71" s="19">
        <v>2015</v>
      </c>
      <c r="P71" s="19">
        <v>2015</v>
      </c>
      <c r="Q71" s="19">
        <v>2014</v>
      </c>
      <c r="R71" s="19">
        <v>2012</v>
      </c>
      <c r="S71" s="19">
        <v>2016</v>
      </c>
      <c r="T71" s="19">
        <v>2013</v>
      </c>
      <c r="U71" s="19">
        <v>2014</v>
      </c>
      <c r="V71" s="19">
        <v>2014</v>
      </c>
      <c r="W71" s="19">
        <v>2015</v>
      </c>
      <c r="X71" s="19">
        <v>2012</v>
      </c>
      <c r="Y71" s="19">
        <v>2010</v>
      </c>
      <c r="Z71" s="19">
        <v>2014</v>
      </c>
      <c r="AA71" s="19">
        <v>2014</v>
      </c>
      <c r="AB71" s="19">
        <v>2014</v>
      </c>
      <c r="AC71" s="19">
        <v>2014</v>
      </c>
      <c r="AD71" s="19">
        <v>2015</v>
      </c>
      <c r="AE71" s="19">
        <v>2012</v>
      </c>
      <c r="AF71" s="19" t="s">
        <v>17</v>
      </c>
      <c r="AG71" s="18">
        <v>2012</v>
      </c>
      <c r="AH71" s="19">
        <v>2014</v>
      </c>
      <c r="AI71" s="19">
        <v>2015</v>
      </c>
      <c r="AJ71" s="19">
        <v>2016</v>
      </c>
      <c r="AK71" s="20" t="s">
        <v>17</v>
      </c>
      <c r="AL71" s="20">
        <v>2015</v>
      </c>
      <c r="AM71" s="19">
        <v>2015</v>
      </c>
      <c r="AN71" s="19">
        <v>2014</v>
      </c>
      <c r="AO71" s="19">
        <v>2014</v>
      </c>
      <c r="AP71" s="19">
        <v>2013</v>
      </c>
      <c r="AQ71" s="19">
        <v>2013</v>
      </c>
      <c r="AR71" s="19">
        <v>2015</v>
      </c>
      <c r="AS71" s="19">
        <v>2014</v>
      </c>
      <c r="AT71" s="19">
        <v>2015</v>
      </c>
      <c r="AU71" s="19">
        <v>2012</v>
      </c>
      <c r="AV71" s="19">
        <v>2010</v>
      </c>
      <c r="AW71" s="19">
        <v>2014</v>
      </c>
      <c r="AX71" s="19">
        <v>2014</v>
      </c>
      <c r="AY71" s="19">
        <v>2014</v>
      </c>
      <c r="AZ71" s="19">
        <v>2015</v>
      </c>
      <c r="BA71" s="19">
        <v>2015</v>
      </c>
      <c r="BB71" s="19">
        <v>2015</v>
      </c>
      <c r="BC71" s="19">
        <v>2015</v>
      </c>
      <c r="BD71" s="19">
        <v>2014</v>
      </c>
      <c r="BE71" s="19">
        <v>2014</v>
      </c>
      <c r="BF71" s="9"/>
    </row>
    <row r="72" spans="1:58" x14ac:dyDescent="0.35">
      <c r="A72" s="13" t="s">
        <v>8045</v>
      </c>
      <c r="B72" s="187" t="s">
        <v>8046</v>
      </c>
      <c r="C72" s="17">
        <v>2014</v>
      </c>
      <c r="D72" s="17">
        <v>2014</v>
      </c>
      <c r="E72" s="17">
        <v>2014</v>
      </c>
      <c r="F72" s="17">
        <v>2014</v>
      </c>
      <c r="G72" s="17">
        <v>2014</v>
      </c>
      <c r="H72" s="17">
        <v>2014</v>
      </c>
      <c r="I72" s="17">
        <v>2014</v>
      </c>
      <c r="J72" s="17">
        <v>2015</v>
      </c>
      <c r="K72" s="17">
        <v>2015</v>
      </c>
      <c r="L72" s="17">
        <v>2015</v>
      </c>
      <c r="M72" s="19">
        <v>2016</v>
      </c>
      <c r="N72" s="19">
        <v>2016</v>
      </c>
      <c r="O72" s="19">
        <v>2015</v>
      </c>
      <c r="P72" s="19">
        <v>2015</v>
      </c>
      <c r="Q72" s="19">
        <v>2014</v>
      </c>
      <c r="R72" s="19">
        <v>2006</v>
      </c>
      <c r="S72" s="19">
        <v>2016</v>
      </c>
      <c r="T72" s="19">
        <v>2013</v>
      </c>
      <c r="U72" s="19">
        <v>2014</v>
      </c>
      <c r="V72" s="19">
        <v>2014</v>
      </c>
      <c r="W72" s="19">
        <v>2015</v>
      </c>
      <c r="X72" s="19">
        <v>2014</v>
      </c>
      <c r="Y72" s="19">
        <v>2010</v>
      </c>
      <c r="Z72" s="19">
        <v>2014</v>
      </c>
      <c r="AA72" s="19">
        <v>2014</v>
      </c>
      <c r="AB72" s="19">
        <v>2014</v>
      </c>
      <c r="AC72" s="19">
        <v>2014</v>
      </c>
      <c r="AD72" s="19">
        <v>2015</v>
      </c>
      <c r="AE72" s="19">
        <v>2012</v>
      </c>
      <c r="AF72" s="19" t="s">
        <v>17</v>
      </c>
      <c r="AG72" s="18">
        <v>2010</v>
      </c>
      <c r="AH72" s="19">
        <v>2014</v>
      </c>
      <c r="AI72" s="19">
        <v>2015</v>
      </c>
      <c r="AJ72" s="19">
        <v>2016</v>
      </c>
      <c r="AK72" s="20" t="s">
        <v>17</v>
      </c>
      <c r="AL72" s="20">
        <v>2015</v>
      </c>
      <c r="AM72" s="19">
        <v>2015</v>
      </c>
      <c r="AN72" s="19">
        <v>2014</v>
      </c>
      <c r="AO72" s="19">
        <v>2014</v>
      </c>
      <c r="AP72" s="19" t="s">
        <v>17</v>
      </c>
      <c r="AQ72" s="19" t="s">
        <v>17</v>
      </c>
      <c r="AR72" s="19">
        <v>2015</v>
      </c>
      <c r="AS72" s="19">
        <v>2014</v>
      </c>
      <c r="AT72" s="19">
        <v>2015</v>
      </c>
      <c r="AU72" s="19">
        <v>2012</v>
      </c>
      <c r="AV72" s="19">
        <v>2013</v>
      </c>
      <c r="AW72" s="19">
        <v>2014</v>
      </c>
      <c r="AX72" s="19">
        <v>2014</v>
      </c>
      <c r="AY72" s="19">
        <v>2014</v>
      </c>
      <c r="AZ72" s="19">
        <v>2015</v>
      </c>
      <c r="BA72" s="19">
        <v>2015</v>
      </c>
      <c r="BB72" s="19">
        <v>2015</v>
      </c>
      <c r="BC72" s="19">
        <v>2015</v>
      </c>
      <c r="BD72" s="19">
        <v>2014</v>
      </c>
      <c r="BE72" s="19">
        <v>2014</v>
      </c>
      <c r="BF72" s="9"/>
    </row>
    <row r="73" spans="1:58" x14ac:dyDescent="0.35">
      <c r="A73" s="13" t="s">
        <v>8053</v>
      </c>
      <c r="B73" s="187" t="s">
        <v>8054</v>
      </c>
      <c r="C73" s="17">
        <v>2014</v>
      </c>
      <c r="D73" s="17">
        <v>2014</v>
      </c>
      <c r="E73" s="17">
        <v>2014</v>
      </c>
      <c r="F73" s="17">
        <v>2014</v>
      </c>
      <c r="G73" s="17">
        <v>2014</v>
      </c>
      <c r="H73" s="17">
        <v>2014</v>
      </c>
      <c r="I73" s="17">
        <v>2014</v>
      </c>
      <c r="J73" s="17">
        <v>2015</v>
      </c>
      <c r="K73" s="17">
        <v>2015</v>
      </c>
      <c r="L73" s="17">
        <v>2015</v>
      </c>
      <c r="M73" s="19">
        <v>2016</v>
      </c>
      <c r="N73" s="19">
        <v>2016</v>
      </c>
      <c r="O73" s="19">
        <v>2015</v>
      </c>
      <c r="P73" s="19">
        <v>2015</v>
      </c>
      <c r="Q73" s="19">
        <v>2014</v>
      </c>
      <c r="R73" s="19">
        <v>2009</v>
      </c>
      <c r="S73" s="19">
        <v>2016</v>
      </c>
      <c r="T73" s="19">
        <v>2013</v>
      </c>
      <c r="U73" s="19">
        <v>2014</v>
      </c>
      <c r="V73" s="19">
        <v>2014</v>
      </c>
      <c r="W73" s="19">
        <v>2015</v>
      </c>
      <c r="X73" s="19">
        <v>2014</v>
      </c>
      <c r="Y73" s="19">
        <v>2010</v>
      </c>
      <c r="Z73" s="19">
        <v>2014</v>
      </c>
      <c r="AA73" s="19">
        <v>2014</v>
      </c>
      <c r="AB73" s="19">
        <v>2014</v>
      </c>
      <c r="AC73" s="19">
        <v>2014</v>
      </c>
      <c r="AD73" s="19">
        <v>2015</v>
      </c>
      <c r="AE73" s="19">
        <v>2012</v>
      </c>
      <c r="AF73" s="19">
        <v>2014</v>
      </c>
      <c r="AG73" s="18" t="s">
        <v>17</v>
      </c>
      <c r="AH73" s="19">
        <v>2014</v>
      </c>
      <c r="AI73" s="19">
        <v>2015</v>
      </c>
      <c r="AJ73" s="19">
        <v>2016</v>
      </c>
      <c r="AK73" s="20" t="s">
        <v>17</v>
      </c>
      <c r="AL73" s="20">
        <v>2015</v>
      </c>
      <c r="AM73" s="19">
        <v>2015</v>
      </c>
      <c r="AN73" s="19">
        <v>2014</v>
      </c>
      <c r="AO73" s="19">
        <v>2014</v>
      </c>
      <c r="AP73" s="19" t="s">
        <v>17</v>
      </c>
      <c r="AQ73" s="19" t="s">
        <v>17</v>
      </c>
      <c r="AR73" s="19" t="s">
        <v>17</v>
      </c>
      <c r="AS73" s="19">
        <v>2014</v>
      </c>
      <c r="AT73" s="19">
        <v>2015</v>
      </c>
      <c r="AU73" s="19">
        <v>2012</v>
      </c>
      <c r="AV73" s="19">
        <v>2009</v>
      </c>
      <c r="AW73" s="19">
        <v>2014</v>
      </c>
      <c r="AX73" s="19">
        <v>2014</v>
      </c>
      <c r="AY73" s="19">
        <v>2014</v>
      </c>
      <c r="AZ73" s="19">
        <v>2015</v>
      </c>
      <c r="BA73" s="19">
        <v>2015</v>
      </c>
      <c r="BB73" s="19">
        <v>2015</v>
      </c>
      <c r="BC73" s="19">
        <v>2015</v>
      </c>
      <c r="BD73" s="19">
        <v>2014</v>
      </c>
      <c r="BE73" s="19">
        <v>2014</v>
      </c>
      <c r="BF73" s="9"/>
    </row>
    <row r="74" spans="1:58" x14ac:dyDescent="0.35">
      <c r="A74" s="13" t="s">
        <v>65</v>
      </c>
      <c r="B74" s="187" t="s">
        <v>8058</v>
      </c>
      <c r="C74" s="17">
        <v>2014</v>
      </c>
      <c r="D74" s="17">
        <v>2014</v>
      </c>
      <c r="E74" s="17">
        <v>2014</v>
      </c>
      <c r="F74" s="17">
        <v>2014</v>
      </c>
      <c r="G74" s="17">
        <v>2014</v>
      </c>
      <c r="H74" s="17">
        <v>2014</v>
      </c>
      <c r="I74" s="17">
        <v>2014</v>
      </c>
      <c r="J74" s="17">
        <v>2015</v>
      </c>
      <c r="K74" s="17">
        <v>2015</v>
      </c>
      <c r="L74" s="17">
        <v>2015</v>
      </c>
      <c r="M74" s="19">
        <v>2016</v>
      </c>
      <c r="N74" s="19">
        <v>2016</v>
      </c>
      <c r="O74" s="19">
        <v>2015</v>
      </c>
      <c r="P74" s="19">
        <v>2015</v>
      </c>
      <c r="Q74" s="19">
        <v>2014</v>
      </c>
      <c r="R74" s="19">
        <v>2012</v>
      </c>
      <c r="S74" s="19">
        <v>2016</v>
      </c>
      <c r="T74" s="19">
        <v>2013</v>
      </c>
      <c r="U74" s="19">
        <v>2014</v>
      </c>
      <c r="V74" s="19">
        <v>2014</v>
      </c>
      <c r="W74" s="19">
        <v>2015</v>
      </c>
      <c r="X74" s="19">
        <v>2012</v>
      </c>
      <c r="Y74" s="19">
        <v>2014</v>
      </c>
      <c r="Z74" s="19">
        <v>2014</v>
      </c>
      <c r="AA74" s="19">
        <v>2014</v>
      </c>
      <c r="AB74" s="19">
        <v>2014</v>
      </c>
      <c r="AC74" s="19">
        <v>2014</v>
      </c>
      <c r="AD74" s="19">
        <v>2015</v>
      </c>
      <c r="AE74" s="19">
        <v>2012</v>
      </c>
      <c r="AF74" s="19">
        <v>2014</v>
      </c>
      <c r="AG74" s="18">
        <v>2012</v>
      </c>
      <c r="AH74" s="19">
        <v>2014</v>
      </c>
      <c r="AI74" s="19">
        <v>2015</v>
      </c>
      <c r="AJ74" s="19">
        <v>2016</v>
      </c>
      <c r="AK74" s="20">
        <v>2016</v>
      </c>
      <c r="AL74" s="20">
        <v>2015</v>
      </c>
      <c r="AM74" s="19">
        <v>2015</v>
      </c>
      <c r="AN74" s="19">
        <v>2014</v>
      </c>
      <c r="AO74" s="19">
        <v>2014</v>
      </c>
      <c r="AP74" s="19">
        <v>2014</v>
      </c>
      <c r="AQ74" s="19">
        <v>2014</v>
      </c>
      <c r="AR74" s="19">
        <v>2011</v>
      </c>
      <c r="AS74" s="19">
        <v>2014</v>
      </c>
      <c r="AT74" s="19">
        <v>2015</v>
      </c>
      <c r="AU74" s="19">
        <v>2012</v>
      </c>
      <c r="AV74" s="19">
        <v>2006</v>
      </c>
      <c r="AW74" s="19">
        <v>2014</v>
      </c>
      <c r="AX74" s="19">
        <v>2014</v>
      </c>
      <c r="AY74" s="19">
        <v>2014</v>
      </c>
      <c r="AZ74" s="19">
        <v>2015</v>
      </c>
      <c r="BA74" s="19">
        <v>2015</v>
      </c>
      <c r="BB74" s="19">
        <v>2015</v>
      </c>
      <c r="BC74" s="19">
        <v>2015</v>
      </c>
      <c r="BD74" s="19">
        <v>2014</v>
      </c>
      <c r="BE74" s="19">
        <v>2014</v>
      </c>
      <c r="BF74" s="9"/>
    </row>
    <row r="75" spans="1:58" x14ac:dyDescent="0.35">
      <c r="A75" s="13" t="s">
        <v>342</v>
      </c>
      <c r="B75" s="187" t="s">
        <v>8055</v>
      </c>
      <c r="C75" s="17">
        <v>2014</v>
      </c>
      <c r="D75" s="17">
        <v>2014</v>
      </c>
      <c r="E75" s="17">
        <v>2014</v>
      </c>
      <c r="F75" s="17">
        <v>2014</v>
      </c>
      <c r="G75" s="17">
        <v>2014</v>
      </c>
      <c r="H75" s="17">
        <v>2014</v>
      </c>
      <c r="I75" s="17">
        <v>2014</v>
      </c>
      <c r="J75" s="17">
        <v>2015</v>
      </c>
      <c r="K75" s="17">
        <v>2015</v>
      </c>
      <c r="L75" s="17">
        <v>2015</v>
      </c>
      <c r="M75" s="19">
        <v>2016</v>
      </c>
      <c r="N75" s="19">
        <v>2016</v>
      </c>
      <c r="O75" s="19">
        <v>2015</v>
      </c>
      <c r="P75" s="19">
        <v>2015</v>
      </c>
      <c r="Q75" s="19">
        <v>2014</v>
      </c>
      <c r="R75" s="19">
        <v>2012</v>
      </c>
      <c r="S75" s="19">
        <v>2016</v>
      </c>
      <c r="T75" s="19">
        <v>2013</v>
      </c>
      <c r="U75" s="19">
        <v>2014</v>
      </c>
      <c r="V75" s="19">
        <v>2014</v>
      </c>
      <c r="W75" s="19">
        <v>2015</v>
      </c>
      <c r="X75" s="19">
        <v>2012</v>
      </c>
      <c r="Y75" s="19" t="s">
        <v>17</v>
      </c>
      <c r="Z75" s="19">
        <v>2014</v>
      </c>
      <c r="AA75" s="19">
        <v>2014</v>
      </c>
      <c r="AB75" s="19">
        <v>2014</v>
      </c>
      <c r="AC75" s="19">
        <v>2014</v>
      </c>
      <c r="AD75" s="19">
        <v>2015</v>
      </c>
      <c r="AE75" s="19">
        <v>2012</v>
      </c>
      <c r="AF75" s="19">
        <v>2014</v>
      </c>
      <c r="AG75" s="18">
        <v>2013</v>
      </c>
      <c r="AH75" s="19">
        <v>2014</v>
      </c>
      <c r="AI75" s="19">
        <v>2015</v>
      </c>
      <c r="AJ75" s="19">
        <v>2016</v>
      </c>
      <c r="AK75" s="20">
        <v>2015</v>
      </c>
      <c r="AL75" s="20">
        <v>2015</v>
      </c>
      <c r="AM75" s="19">
        <v>2015</v>
      </c>
      <c r="AN75" s="19">
        <v>2014</v>
      </c>
      <c r="AO75" s="19">
        <v>2014</v>
      </c>
      <c r="AP75" s="19">
        <v>2014</v>
      </c>
      <c r="AQ75" s="19">
        <v>2014</v>
      </c>
      <c r="AR75" s="19">
        <v>2011</v>
      </c>
      <c r="AS75" s="19">
        <v>2014</v>
      </c>
      <c r="AT75" s="19">
        <v>2015</v>
      </c>
      <c r="AU75" s="19">
        <v>2012</v>
      </c>
      <c r="AV75" s="19">
        <v>2014</v>
      </c>
      <c r="AW75" s="19">
        <v>2014</v>
      </c>
      <c r="AX75" s="19">
        <v>2014</v>
      </c>
      <c r="AY75" s="19">
        <v>2014</v>
      </c>
      <c r="AZ75" s="19">
        <v>2015</v>
      </c>
      <c r="BA75" s="19">
        <v>2015</v>
      </c>
      <c r="BB75" s="19">
        <v>2015</v>
      </c>
      <c r="BC75" s="19">
        <v>2015</v>
      </c>
      <c r="BD75" s="19">
        <v>2014</v>
      </c>
      <c r="BE75" s="19">
        <v>2014</v>
      </c>
      <c r="BF75" s="9"/>
    </row>
    <row r="76" spans="1:58" x14ac:dyDescent="0.35">
      <c r="A76" s="13" t="s">
        <v>5489</v>
      </c>
      <c r="B76" s="187" t="s">
        <v>8059</v>
      </c>
      <c r="C76" s="17">
        <v>2014</v>
      </c>
      <c r="D76" s="17">
        <v>2014</v>
      </c>
      <c r="E76" s="17">
        <v>2014</v>
      </c>
      <c r="F76" s="17">
        <v>2014</v>
      </c>
      <c r="G76" s="17">
        <v>2014</v>
      </c>
      <c r="H76" s="17">
        <v>2014</v>
      </c>
      <c r="I76" s="17">
        <v>2014</v>
      </c>
      <c r="J76" s="17">
        <v>2015</v>
      </c>
      <c r="K76" s="17">
        <v>2015</v>
      </c>
      <c r="L76" s="17">
        <v>2015</v>
      </c>
      <c r="M76" s="19">
        <v>2016</v>
      </c>
      <c r="N76" s="19">
        <v>2016</v>
      </c>
      <c r="O76" s="19">
        <v>2015</v>
      </c>
      <c r="P76" s="19">
        <v>2015</v>
      </c>
      <c r="Q76" s="19">
        <v>2014</v>
      </c>
      <c r="R76" s="19" t="s">
        <v>17</v>
      </c>
      <c r="S76" s="19">
        <v>2016</v>
      </c>
      <c r="T76" s="19">
        <v>2013</v>
      </c>
      <c r="U76" s="19">
        <v>2014</v>
      </c>
      <c r="V76" s="19" t="s">
        <v>17</v>
      </c>
      <c r="W76" s="19">
        <v>2015</v>
      </c>
      <c r="X76" s="19" t="s">
        <v>17</v>
      </c>
      <c r="Y76" s="19">
        <v>2012</v>
      </c>
      <c r="Z76" s="19">
        <v>2014</v>
      </c>
      <c r="AA76" s="19">
        <v>2014</v>
      </c>
      <c r="AB76" s="19" t="s">
        <v>17</v>
      </c>
      <c r="AC76" s="19">
        <v>2014</v>
      </c>
      <c r="AD76" s="19">
        <v>2015</v>
      </c>
      <c r="AE76" s="19" t="s">
        <v>17</v>
      </c>
      <c r="AF76" s="19">
        <v>2014</v>
      </c>
      <c r="AG76" s="18">
        <v>2012</v>
      </c>
      <c r="AH76" s="19">
        <v>2014</v>
      </c>
      <c r="AI76" s="19">
        <v>2015</v>
      </c>
      <c r="AJ76" s="19">
        <v>2016</v>
      </c>
      <c r="AK76" s="20" t="s">
        <v>17</v>
      </c>
      <c r="AL76" s="20">
        <v>2015</v>
      </c>
      <c r="AM76" s="19">
        <v>2015</v>
      </c>
      <c r="AN76" s="19">
        <v>2014</v>
      </c>
      <c r="AO76" s="19">
        <v>2014</v>
      </c>
      <c r="AP76" s="19">
        <v>2014</v>
      </c>
      <c r="AQ76" s="19">
        <v>2014</v>
      </c>
      <c r="AR76" s="19">
        <v>2015</v>
      </c>
      <c r="AS76" s="19">
        <v>2014</v>
      </c>
      <c r="AT76" s="19">
        <v>2015</v>
      </c>
      <c r="AU76" s="19">
        <v>2012</v>
      </c>
      <c r="AV76" s="19">
        <v>2013</v>
      </c>
      <c r="AW76" s="19">
        <v>2014</v>
      </c>
      <c r="AX76" s="19">
        <v>2014</v>
      </c>
      <c r="AY76" s="19">
        <v>2014</v>
      </c>
      <c r="AZ76" s="19">
        <v>2015</v>
      </c>
      <c r="BA76" s="19">
        <v>2015</v>
      </c>
      <c r="BB76" s="19">
        <v>2015</v>
      </c>
      <c r="BC76" s="19">
        <v>2015</v>
      </c>
      <c r="BD76" s="19">
        <v>2014</v>
      </c>
      <c r="BE76" s="19">
        <v>2014</v>
      </c>
      <c r="BF76" s="9"/>
    </row>
    <row r="77" spans="1:58" x14ac:dyDescent="0.35">
      <c r="A77" s="13" t="s">
        <v>8066</v>
      </c>
      <c r="B77" s="187" t="s">
        <v>8067</v>
      </c>
      <c r="C77" s="17">
        <v>2014</v>
      </c>
      <c r="D77" s="17">
        <v>2014</v>
      </c>
      <c r="E77" s="17">
        <v>2014</v>
      </c>
      <c r="F77" s="17">
        <v>2014</v>
      </c>
      <c r="G77" s="17">
        <v>2014</v>
      </c>
      <c r="H77" s="17">
        <v>2014</v>
      </c>
      <c r="I77" s="17">
        <v>2014</v>
      </c>
      <c r="J77" s="17">
        <v>2015</v>
      </c>
      <c r="K77" s="17">
        <v>2015</v>
      </c>
      <c r="L77" s="17">
        <v>2015</v>
      </c>
      <c r="M77" s="19">
        <v>2016</v>
      </c>
      <c r="N77" s="19">
        <v>2016</v>
      </c>
      <c r="O77" s="19">
        <v>2015</v>
      </c>
      <c r="P77" s="19">
        <v>2015</v>
      </c>
      <c r="Q77" s="19">
        <v>2014</v>
      </c>
      <c r="R77" s="19" t="s">
        <v>17</v>
      </c>
      <c r="S77" s="19">
        <v>2016</v>
      </c>
      <c r="T77" s="19">
        <v>2013</v>
      </c>
      <c r="U77" s="19">
        <v>2014</v>
      </c>
      <c r="V77" s="19" t="s">
        <v>17</v>
      </c>
      <c r="W77" s="19">
        <v>2015</v>
      </c>
      <c r="X77" s="19" t="s">
        <v>17</v>
      </c>
      <c r="Y77" s="19">
        <v>2012</v>
      </c>
      <c r="Z77" s="19">
        <v>2014</v>
      </c>
      <c r="AA77" s="19">
        <v>2014</v>
      </c>
      <c r="AB77" s="19" t="s">
        <v>17</v>
      </c>
      <c r="AC77" s="19">
        <v>2014</v>
      </c>
      <c r="AD77" s="19">
        <v>2015</v>
      </c>
      <c r="AE77" s="19" t="s">
        <v>17</v>
      </c>
      <c r="AF77" s="19">
        <v>2014</v>
      </c>
      <c r="AG77" s="18">
        <v>2012</v>
      </c>
      <c r="AH77" s="19">
        <v>2014</v>
      </c>
      <c r="AI77" s="19">
        <v>2015</v>
      </c>
      <c r="AJ77" s="19">
        <v>2016</v>
      </c>
      <c r="AK77" s="20" t="s">
        <v>17</v>
      </c>
      <c r="AL77" s="20">
        <v>2015</v>
      </c>
      <c r="AM77" s="19">
        <v>2015</v>
      </c>
      <c r="AN77" s="19">
        <v>2014</v>
      </c>
      <c r="AO77" s="19">
        <v>2014</v>
      </c>
      <c r="AP77" s="19">
        <v>2014</v>
      </c>
      <c r="AQ77" s="19">
        <v>2014</v>
      </c>
      <c r="AR77" s="19" t="s">
        <v>17</v>
      </c>
      <c r="AS77" s="19">
        <v>2014</v>
      </c>
      <c r="AT77" s="19">
        <v>2015</v>
      </c>
      <c r="AU77" s="19">
        <v>2012</v>
      </c>
      <c r="AV77" s="19" t="s">
        <v>17</v>
      </c>
      <c r="AW77" s="19">
        <v>2014</v>
      </c>
      <c r="AX77" s="19">
        <v>2014</v>
      </c>
      <c r="AY77" s="19">
        <v>2014</v>
      </c>
      <c r="AZ77" s="19">
        <v>2015</v>
      </c>
      <c r="BA77" s="19">
        <v>2015</v>
      </c>
      <c r="BB77" s="19">
        <v>2015</v>
      </c>
      <c r="BC77" s="19">
        <v>2015</v>
      </c>
      <c r="BD77" s="19">
        <v>2014</v>
      </c>
      <c r="BE77" s="19">
        <v>2014</v>
      </c>
      <c r="BF77" s="9"/>
    </row>
    <row r="78" spans="1:58" x14ac:dyDescent="0.35">
      <c r="A78" s="13" t="s">
        <v>885</v>
      </c>
      <c r="B78" s="187" t="s">
        <v>8061</v>
      </c>
      <c r="C78" s="17">
        <v>2014</v>
      </c>
      <c r="D78" s="17">
        <v>2014</v>
      </c>
      <c r="E78" s="17">
        <v>2014</v>
      </c>
      <c r="F78" s="17">
        <v>2014</v>
      </c>
      <c r="G78" s="17">
        <v>2014</v>
      </c>
      <c r="H78" s="17">
        <v>2014</v>
      </c>
      <c r="I78" s="17">
        <v>2014</v>
      </c>
      <c r="J78" s="17">
        <v>2015</v>
      </c>
      <c r="K78" s="17">
        <v>2015</v>
      </c>
      <c r="L78" s="17">
        <v>2015</v>
      </c>
      <c r="M78" s="19">
        <v>2016</v>
      </c>
      <c r="N78" s="19">
        <v>2016</v>
      </c>
      <c r="O78" s="19">
        <v>2015</v>
      </c>
      <c r="P78" s="19">
        <v>2015</v>
      </c>
      <c r="Q78" s="19">
        <v>2014</v>
      </c>
      <c r="R78" s="19">
        <v>2006</v>
      </c>
      <c r="S78" s="19">
        <v>2016</v>
      </c>
      <c r="T78" s="19">
        <v>2013</v>
      </c>
      <c r="U78" s="19">
        <v>2014</v>
      </c>
      <c r="V78" s="19">
        <v>2014</v>
      </c>
      <c r="W78" s="19">
        <v>2015</v>
      </c>
      <c r="X78" s="19">
        <v>2006</v>
      </c>
      <c r="Y78" s="19">
        <v>2012</v>
      </c>
      <c r="Z78" s="19">
        <v>2014</v>
      </c>
      <c r="AA78" s="19">
        <v>2014</v>
      </c>
      <c r="AB78" s="19">
        <v>2013</v>
      </c>
      <c r="AC78" s="19">
        <v>2014</v>
      </c>
      <c r="AD78" s="19">
        <v>2015</v>
      </c>
      <c r="AE78" s="19">
        <v>2012</v>
      </c>
      <c r="AF78" s="19">
        <v>2014</v>
      </c>
      <c r="AG78" s="18">
        <v>2011</v>
      </c>
      <c r="AH78" s="19">
        <v>2014</v>
      </c>
      <c r="AI78" s="19">
        <v>2015</v>
      </c>
      <c r="AJ78" s="19">
        <v>2016</v>
      </c>
      <c r="AK78" s="20">
        <v>2015</v>
      </c>
      <c r="AL78" s="20">
        <v>2015</v>
      </c>
      <c r="AM78" s="19">
        <v>2015</v>
      </c>
      <c r="AN78" s="19">
        <v>2014</v>
      </c>
      <c r="AO78" s="19">
        <v>2014</v>
      </c>
      <c r="AP78" s="19">
        <v>2014</v>
      </c>
      <c r="AQ78" s="19">
        <v>2014</v>
      </c>
      <c r="AR78" s="19">
        <v>2015</v>
      </c>
      <c r="AS78" s="19">
        <v>2014</v>
      </c>
      <c r="AT78" s="19">
        <v>2015</v>
      </c>
      <c r="AU78" s="19">
        <v>2012</v>
      </c>
      <c r="AV78" s="19">
        <v>2011</v>
      </c>
      <c r="AW78" s="19">
        <v>2014</v>
      </c>
      <c r="AX78" s="19">
        <v>2014</v>
      </c>
      <c r="AY78" s="19">
        <v>2014</v>
      </c>
      <c r="AZ78" s="19">
        <v>2015</v>
      </c>
      <c r="BA78" s="19">
        <v>2015</v>
      </c>
      <c r="BB78" s="19">
        <v>2015</v>
      </c>
      <c r="BC78" s="19">
        <v>2015</v>
      </c>
      <c r="BD78" s="19">
        <v>2014</v>
      </c>
      <c r="BE78" s="19">
        <v>2014</v>
      </c>
      <c r="BF78" s="9"/>
    </row>
    <row r="79" spans="1:58" x14ac:dyDescent="0.35">
      <c r="A79" s="13" t="s">
        <v>1168</v>
      </c>
      <c r="B79" s="187" t="s">
        <v>8060</v>
      </c>
      <c r="C79" s="17">
        <v>2014</v>
      </c>
      <c r="D79" s="17">
        <v>2014</v>
      </c>
      <c r="E79" s="17">
        <v>2014</v>
      </c>
      <c r="F79" s="17">
        <v>2014</v>
      </c>
      <c r="G79" s="17">
        <v>2014</v>
      </c>
      <c r="H79" s="17">
        <v>2014</v>
      </c>
      <c r="I79" s="17">
        <v>2014</v>
      </c>
      <c r="J79" s="17">
        <v>2015</v>
      </c>
      <c r="K79" s="17">
        <v>2015</v>
      </c>
      <c r="L79" s="17">
        <v>2015</v>
      </c>
      <c r="M79" s="19">
        <v>2016</v>
      </c>
      <c r="N79" s="19">
        <v>2016</v>
      </c>
      <c r="O79" s="19">
        <v>2015</v>
      </c>
      <c r="P79" s="19">
        <v>2015</v>
      </c>
      <c r="Q79" s="19">
        <v>2014</v>
      </c>
      <c r="R79" s="19">
        <v>2012</v>
      </c>
      <c r="S79" s="19">
        <v>2016</v>
      </c>
      <c r="T79" s="19">
        <v>2013</v>
      </c>
      <c r="U79" s="19">
        <v>2014</v>
      </c>
      <c r="V79" s="19">
        <v>2014</v>
      </c>
      <c r="W79" s="19">
        <v>2015</v>
      </c>
      <c r="X79" s="19">
        <v>2013</v>
      </c>
      <c r="Y79" s="19">
        <v>2012</v>
      </c>
      <c r="Z79" s="19">
        <v>2014</v>
      </c>
      <c r="AA79" s="19">
        <v>2014</v>
      </c>
      <c r="AB79" s="19">
        <v>2014</v>
      </c>
      <c r="AC79" s="19">
        <v>2014</v>
      </c>
      <c r="AD79" s="19">
        <v>2015</v>
      </c>
      <c r="AE79" s="19">
        <v>2012</v>
      </c>
      <c r="AF79" s="19">
        <v>2014</v>
      </c>
      <c r="AG79" s="18">
        <v>2011</v>
      </c>
      <c r="AH79" s="19">
        <v>2014</v>
      </c>
      <c r="AI79" s="19">
        <v>2015</v>
      </c>
      <c r="AJ79" s="19">
        <v>2016</v>
      </c>
      <c r="AK79" s="20">
        <v>2015</v>
      </c>
      <c r="AL79" s="20">
        <v>2015</v>
      </c>
      <c r="AM79" s="19">
        <v>2015</v>
      </c>
      <c r="AN79" s="19">
        <v>2014</v>
      </c>
      <c r="AO79" s="19">
        <v>2014</v>
      </c>
      <c r="AP79" s="19">
        <v>2014</v>
      </c>
      <c r="AQ79" s="19">
        <v>2014</v>
      </c>
      <c r="AR79" s="19">
        <v>2015</v>
      </c>
      <c r="AS79" s="19">
        <v>2014</v>
      </c>
      <c r="AT79" s="19">
        <v>2015</v>
      </c>
      <c r="AU79" s="19">
        <v>2012</v>
      </c>
      <c r="AV79" s="19">
        <v>2011</v>
      </c>
      <c r="AW79" s="19">
        <v>2014</v>
      </c>
      <c r="AX79" s="19">
        <v>2014</v>
      </c>
      <c r="AY79" s="19">
        <v>2014</v>
      </c>
      <c r="AZ79" s="19">
        <v>2015</v>
      </c>
      <c r="BA79" s="19">
        <v>2015</v>
      </c>
      <c r="BB79" s="19">
        <v>2015</v>
      </c>
      <c r="BC79" s="19">
        <v>2015</v>
      </c>
      <c r="BD79" s="19">
        <v>2014</v>
      </c>
      <c r="BE79" s="19">
        <v>2014</v>
      </c>
      <c r="BF79" s="9"/>
    </row>
    <row r="80" spans="1:58" x14ac:dyDescent="0.35">
      <c r="A80" s="13" t="s">
        <v>1547</v>
      </c>
      <c r="B80" s="187" t="s">
        <v>8064</v>
      </c>
      <c r="C80" s="17">
        <v>2014</v>
      </c>
      <c r="D80" s="17">
        <v>2014</v>
      </c>
      <c r="E80" s="17">
        <v>2014</v>
      </c>
      <c r="F80" s="17">
        <v>2014</v>
      </c>
      <c r="G80" s="17">
        <v>2014</v>
      </c>
      <c r="H80" s="17">
        <v>2014</v>
      </c>
      <c r="I80" s="17">
        <v>2014</v>
      </c>
      <c r="J80" s="17">
        <v>2015</v>
      </c>
      <c r="K80" s="17">
        <v>2015</v>
      </c>
      <c r="L80" s="17">
        <v>2015</v>
      </c>
      <c r="M80" s="19">
        <v>2016</v>
      </c>
      <c r="N80" s="19">
        <v>2016</v>
      </c>
      <c r="O80" s="19">
        <v>2015</v>
      </c>
      <c r="P80" s="19">
        <v>2015</v>
      </c>
      <c r="Q80" s="19">
        <v>2014</v>
      </c>
      <c r="R80" s="19" t="s">
        <v>17</v>
      </c>
      <c r="S80" s="19">
        <v>2016</v>
      </c>
      <c r="T80" s="19">
        <v>2013</v>
      </c>
      <c r="U80" s="19">
        <v>2014</v>
      </c>
      <c r="V80" s="19">
        <v>2014</v>
      </c>
      <c r="W80" s="19">
        <v>2015</v>
      </c>
      <c r="X80" s="19">
        <v>2004</v>
      </c>
      <c r="Y80" s="19">
        <v>2010</v>
      </c>
      <c r="Z80" s="19">
        <v>2014</v>
      </c>
      <c r="AA80" s="19">
        <v>2014</v>
      </c>
      <c r="AB80" s="19">
        <v>2014</v>
      </c>
      <c r="AC80" s="19">
        <v>2014</v>
      </c>
      <c r="AD80" s="19">
        <v>2015</v>
      </c>
      <c r="AE80" s="19">
        <v>2012</v>
      </c>
      <c r="AF80" s="19">
        <v>2014</v>
      </c>
      <c r="AG80" s="18">
        <v>2013</v>
      </c>
      <c r="AH80" s="19">
        <v>2014</v>
      </c>
      <c r="AI80" s="19">
        <v>2015</v>
      </c>
      <c r="AJ80" s="19">
        <v>2016</v>
      </c>
      <c r="AK80" s="20" t="s">
        <v>17</v>
      </c>
      <c r="AL80" s="20">
        <v>2015</v>
      </c>
      <c r="AM80" s="19">
        <v>2015</v>
      </c>
      <c r="AN80" s="19">
        <v>2014</v>
      </c>
      <c r="AO80" s="19">
        <v>2014</v>
      </c>
      <c r="AP80" s="19">
        <v>2014</v>
      </c>
      <c r="AQ80" s="19">
        <v>2014</v>
      </c>
      <c r="AR80" s="19">
        <v>2011</v>
      </c>
      <c r="AS80" s="19">
        <v>2014</v>
      </c>
      <c r="AT80" s="19">
        <v>2015</v>
      </c>
      <c r="AU80" s="19">
        <v>2012</v>
      </c>
      <c r="AV80" s="19">
        <v>2012</v>
      </c>
      <c r="AW80" s="19">
        <v>2014</v>
      </c>
      <c r="AX80" s="19">
        <v>2014</v>
      </c>
      <c r="AY80" s="19">
        <v>2014</v>
      </c>
      <c r="AZ80" s="19">
        <v>2015</v>
      </c>
      <c r="BA80" s="19">
        <v>2015</v>
      </c>
      <c r="BB80" s="19">
        <v>2014</v>
      </c>
      <c r="BC80" s="19">
        <v>2015</v>
      </c>
      <c r="BD80" s="19">
        <v>2014</v>
      </c>
      <c r="BE80" s="19">
        <v>2014</v>
      </c>
      <c r="BF80" s="9"/>
    </row>
    <row r="81" spans="1:58" x14ac:dyDescent="0.35">
      <c r="A81" s="13" t="s">
        <v>542</v>
      </c>
      <c r="B81" s="187" t="s">
        <v>8065</v>
      </c>
      <c r="C81" s="17">
        <v>2014</v>
      </c>
      <c r="D81" s="17">
        <v>2014</v>
      </c>
      <c r="E81" s="17">
        <v>2014</v>
      </c>
      <c r="F81" s="17">
        <v>2014</v>
      </c>
      <c r="G81" s="17">
        <v>2014</v>
      </c>
      <c r="H81" s="17">
        <v>2014</v>
      </c>
      <c r="I81" s="17">
        <v>2014</v>
      </c>
      <c r="J81" s="17">
        <v>2015</v>
      </c>
      <c r="K81" s="17">
        <v>2015</v>
      </c>
      <c r="L81" s="17">
        <v>2015</v>
      </c>
      <c r="M81" s="19">
        <v>2016</v>
      </c>
      <c r="N81" s="19">
        <v>2016</v>
      </c>
      <c r="O81" s="19">
        <v>2015</v>
      </c>
      <c r="P81" s="19">
        <v>2015</v>
      </c>
      <c r="Q81" s="19">
        <v>2014</v>
      </c>
      <c r="R81" s="19">
        <v>2011</v>
      </c>
      <c r="S81" s="19">
        <v>2016</v>
      </c>
      <c r="T81" s="19">
        <v>2013</v>
      </c>
      <c r="U81" s="19">
        <v>2014</v>
      </c>
      <c r="V81" s="19">
        <v>2014</v>
      </c>
      <c r="W81" s="19">
        <v>2015</v>
      </c>
      <c r="X81" s="19">
        <v>2011</v>
      </c>
      <c r="Y81" s="19">
        <v>2010</v>
      </c>
      <c r="Z81" s="19">
        <v>2014</v>
      </c>
      <c r="AA81" s="19">
        <v>2014</v>
      </c>
      <c r="AB81" s="19" t="s">
        <v>17</v>
      </c>
      <c r="AC81" s="19">
        <v>2014</v>
      </c>
      <c r="AD81" s="19">
        <v>2015</v>
      </c>
      <c r="AE81" s="19" t="s">
        <v>17</v>
      </c>
      <c r="AF81" s="19">
        <v>2014</v>
      </c>
      <c r="AG81" s="18">
        <v>2012</v>
      </c>
      <c r="AH81" s="19">
        <v>2014</v>
      </c>
      <c r="AI81" s="19">
        <v>2015</v>
      </c>
      <c r="AJ81" s="19">
        <v>2016</v>
      </c>
      <c r="AK81" s="20">
        <v>2016</v>
      </c>
      <c r="AL81" s="20">
        <v>2016</v>
      </c>
      <c r="AM81" s="19">
        <v>2015</v>
      </c>
      <c r="AN81" s="19">
        <v>2014</v>
      </c>
      <c r="AO81" s="19">
        <v>2014</v>
      </c>
      <c r="AP81" s="19">
        <v>2014</v>
      </c>
      <c r="AQ81" s="19">
        <v>2014</v>
      </c>
      <c r="AR81" s="19">
        <v>2015</v>
      </c>
      <c r="AS81" s="19">
        <v>2014</v>
      </c>
      <c r="AT81" s="19">
        <v>2015</v>
      </c>
      <c r="AU81" s="19">
        <v>2012</v>
      </c>
      <c r="AV81" s="19">
        <v>2013</v>
      </c>
      <c r="AW81" s="19">
        <v>2014</v>
      </c>
      <c r="AX81" s="19">
        <v>2014</v>
      </c>
      <c r="AY81" s="19">
        <v>2014</v>
      </c>
      <c r="AZ81" s="19">
        <v>2015</v>
      </c>
      <c r="BA81" s="19">
        <v>2015</v>
      </c>
      <c r="BB81" s="19">
        <v>2015</v>
      </c>
      <c r="BC81" s="19">
        <v>2015</v>
      </c>
      <c r="BD81" s="19">
        <v>2014</v>
      </c>
      <c r="BE81" s="19">
        <v>2014</v>
      </c>
      <c r="BF81" s="9"/>
    </row>
    <row r="82" spans="1:58" x14ac:dyDescent="0.35">
      <c r="A82" s="13" t="s">
        <v>8062</v>
      </c>
      <c r="B82" s="187" t="s">
        <v>8063</v>
      </c>
      <c r="C82" s="17">
        <v>2014</v>
      </c>
      <c r="D82" s="17">
        <v>2014</v>
      </c>
      <c r="E82" s="17">
        <v>2014</v>
      </c>
      <c r="F82" s="17">
        <v>2014</v>
      </c>
      <c r="G82" s="17">
        <v>2014</v>
      </c>
      <c r="H82" s="17">
        <v>2014</v>
      </c>
      <c r="I82" s="17">
        <v>2014</v>
      </c>
      <c r="J82" s="17">
        <v>2015</v>
      </c>
      <c r="K82" s="17">
        <v>2015</v>
      </c>
      <c r="L82" s="17">
        <v>2015</v>
      </c>
      <c r="M82" s="19">
        <v>2016</v>
      </c>
      <c r="N82" s="19">
        <v>2016</v>
      </c>
      <c r="O82" s="19">
        <v>2015</v>
      </c>
      <c r="P82" s="19">
        <v>2015</v>
      </c>
      <c r="Q82" s="19">
        <v>2014</v>
      </c>
      <c r="R82" s="19" t="s">
        <v>17</v>
      </c>
      <c r="S82" s="19">
        <v>2016</v>
      </c>
      <c r="T82" s="19">
        <v>2013</v>
      </c>
      <c r="U82" s="19">
        <v>2014</v>
      </c>
      <c r="V82" s="19" t="s">
        <v>17</v>
      </c>
      <c r="W82" s="19">
        <v>2015</v>
      </c>
      <c r="X82" s="19" t="s">
        <v>17</v>
      </c>
      <c r="Y82" s="19">
        <v>2013</v>
      </c>
      <c r="Z82" s="19">
        <v>2014</v>
      </c>
      <c r="AA82" s="19">
        <v>2014</v>
      </c>
      <c r="AB82" s="19">
        <v>2014</v>
      </c>
      <c r="AC82" s="19">
        <v>2014</v>
      </c>
      <c r="AD82" s="19">
        <v>2015</v>
      </c>
      <c r="AE82" s="19" t="s">
        <v>17</v>
      </c>
      <c r="AF82" s="19">
        <v>2014</v>
      </c>
      <c r="AG82" s="18">
        <v>2012</v>
      </c>
      <c r="AH82" s="19">
        <v>2014</v>
      </c>
      <c r="AI82" s="19">
        <v>2015</v>
      </c>
      <c r="AJ82" s="19">
        <v>2016</v>
      </c>
      <c r="AK82" s="20" t="s">
        <v>17</v>
      </c>
      <c r="AL82" s="20">
        <v>2015</v>
      </c>
      <c r="AM82" s="19">
        <v>2015</v>
      </c>
      <c r="AN82" s="19">
        <v>2014</v>
      </c>
      <c r="AO82" s="19">
        <v>2014</v>
      </c>
      <c r="AP82" s="19">
        <v>2014</v>
      </c>
      <c r="AQ82" s="19">
        <v>2014</v>
      </c>
      <c r="AR82" s="19" t="s">
        <v>17</v>
      </c>
      <c r="AS82" s="19">
        <v>2014</v>
      </c>
      <c r="AT82" s="19">
        <v>2015</v>
      </c>
      <c r="AU82" s="19">
        <v>2012</v>
      </c>
      <c r="AV82" s="19" t="s">
        <v>17</v>
      </c>
      <c r="AW82" s="19">
        <v>2014</v>
      </c>
      <c r="AX82" s="19">
        <v>2014</v>
      </c>
      <c r="AY82" s="19">
        <v>2014</v>
      </c>
      <c r="AZ82" s="19">
        <v>2015</v>
      </c>
      <c r="BA82" s="19">
        <v>2015</v>
      </c>
      <c r="BB82" s="19">
        <v>2015</v>
      </c>
      <c r="BC82" s="19">
        <v>2015</v>
      </c>
      <c r="BD82" s="19">
        <v>2014</v>
      </c>
      <c r="BE82" s="19">
        <v>2014</v>
      </c>
      <c r="BF82" s="9"/>
    </row>
    <row r="83" spans="1:58" x14ac:dyDescent="0.35">
      <c r="A83" s="13" t="s">
        <v>8068</v>
      </c>
      <c r="B83" s="187" t="s">
        <v>8069</v>
      </c>
      <c r="C83" s="17">
        <v>2014</v>
      </c>
      <c r="D83" s="17">
        <v>2014</v>
      </c>
      <c r="E83" s="17">
        <v>2014</v>
      </c>
      <c r="F83" s="17">
        <v>2014</v>
      </c>
      <c r="G83" s="17">
        <v>2014</v>
      </c>
      <c r="H83" s="17">
        <v>2014</v>
      </c>
      <c r="I83" s="17">
        <v>2014</v>
      </c>
      <c r="J83" s="17">
        <v>2015</v>
      </c>
      <c r="K83" s="17">
        <v>2015</v>
      </c>
      <c r="L83" s="17">
        <v>2015</v>
      </c>
      <c r="M83" s="19">
        <v>2016</v>
      </c>
      <c r="N83" s="19">
        <v>2016</v>
      </c>
      <c r="O83" s="19">
        <v>2015</v>
      </c>
      <c r="P83" s="19">
        <v>2015</v>
      </c>
      <c r="Q83" s="19">
        <v>2014</v>
      </c>
      <c r="R83" s="19" t="s">
        <v>17</v>
      </c>
      <c r="S83" s="19">
        <v>2016</v>
      </c>
      <c r="T83" s="19">
        <v>2013</v>
      </c>
      <c r="U83" s="19">
        <v>2014</v>
      </c>
      <c r="V83" s="19" t="s">
        <v>17</v>
      </c>
      <c r="W83" s="19">
        <v>2015</v>
      </c>
      <c r="X83" s="19" t="s">
        <v>17</v>
      </c>
      <c r="Y83" s="19">
        <v>2012</v>
      </c>
      <c r="Z83" s="19">
        <v>2014</v>
      </c>
      <c r="AA83" s="19">
        <v>2014</v>
      </c>
      <c r="AB83" s="19" t="s">
        <v>17</v>
      </c>
      <c r="AC83" s="19">
        <v>2014</v>
      </c>
      <c r="AD83" s="19">
        <v>2015</v>
      </c>
      <c r="AE83" s="19" t="s">
        <v>17</v>
      </c>
      <c r="AF83" s="19">
        <v>2014</v>
      </c>
      <c r="AG83" s="18">
        <v>2010</v>
      </c>
      <c r="AH83" s="19">
        <v>2014</v>
      </c>
      <c r="AI83" s="19">
        <v>2015</v>
      </c>
      <c r="AJ83" s="19">
        <v>2016</v>
      </c>
      <c r="AK83" s="20" t="s">
        <v>17</v>
      </c>
      <c r="AL83" s="20">
        <v>2015</v>
      </c>
      <c r="AM83" s="19">
        <v>2015</v>
      </c>
      <c r="AN83" s="19">
        <v>2014</v>
      </c>
      <c r="AO83" s="19">
        <v>2014</v>
      </c>
      <c r="AP83" s="19">
        <v>2014</v>
      </c>
      <c r="AQ83" s="19">
        <v>2014</v>
      </c>
      <c r="AR83" s="19" t="s">
        <v>17</v>
      </c>
      <c r="AS83" s="19">
        <v>2014</v>
      </c>
      <c r="AT83" s="19">
        <v>2015</v>
      </c>
      <c r="AU83" s="19">
        <v>2012</v>
      </c>
      <c r="AV83" s="19" t="s">
        <v>17</v>
      </c>
      <c r="AW83" s="19">
        <v>2014</v>
      </c>
      <c r="AX83" s="19">
        <v>2014</v>
      </c>
      <c r="AY83" s="19">
        <v>2014</v>
      </c>
      <c r="AZ83" s="19">
        <v>2015</v>
      </c>
      <c r="BA83" s="19">
        <v>2015</v>
      </c>
      <c r="BB83" s="19">
        <v>2015</v>
      </c>
      <c r="BC83" s="19">
        <v>2015</v>
      </c>
      <c r="BD83" s="19">
        <v>2014</v>
      </c>
      <c r="BE83" s="19">
        <v>2014</v>
      </c>
      <c r="BF83" s="9"/>
    </row>
    <row r="84" spans="1:58" x14ac:dyDescent="0.35">
      <c r="A84" s="13" t="s">
        <v>560</v>
      </c>
      <c r="B84" s="187" t="s">
        <v>8070</v>
      </c>
      <c r="C84" s="17">
        <v>2014</v>
      </c>
      <c r="D84" s="17">
        <v>2014</v>
      </c>
      <c r="E84" s="17">
        <v>2014</v>
      </c>
      <c r="F84" s="17">
        <v>2014</v>
      </c>
      <c r="G84" s="17">
        <v>2014</v>
      </c>
      <c r="H84" s="17">
        <v>2014</v>
      </c>
      <c r="I84" s="17">
        <v>2014</v>
      </c>
      <c r="J84" s="17">
        <v>2015</v>
      </c>
      <c r="K84" s="17">
        <v>2015</v>
      </c>
      <c r="L84" s="17">
        <v>2015</v>
      </c>
      <c r="M84" s="19">
        <v>2016</v>
      </c>
      <c r="N84" s="19">
        <v>2016</v>
      </c>
      <c r="O84" s="19">
        <v>2015</v>
      </c>
      <c r="P84" s="19">
        <v>2015</v>
      </c>
      <c r="Q84" s="19">
        <v>2014</v>
      </c>
      <c r="R84" s="19" t="s">
        <v>17</v>
      </c>
      <c r="S84" s="19">
        <v>2016</v>
      </c>
      <c r="T84" s="19">
        <v>2013</v>
      </c>
      <c r="U84" s="19">
        <v>2014</v>
      </c>
      <c r="V84" s="19" t="s">
        <v>17</v>
      </c>
      <c r="W84" s="19">
        <v>2015</v>
      </c>
      <c r="X84" s="19" t="s">
        <v>17</v>
      </c>
      <c r="Y84" s="19">
        <v>2012</v>
      </c>
      <c r="Z84" s="19">
        <v>2014</v>
      </c>
      <c r="AA84" s="19">
        <v>2014</v>
      </c>
      <c r="AB84" s="19">
        <v>2013</v>
      </c>
      <c r="AC84" s="19">
        <v>2014</v>
      </c>
      <c r="AD84" s="19">
        <v>2015</v>
      </c>
      <c r="AE84" s="19" t="s">
        <v>17</v>
      </c>
      <c r="AF84" s="19">
        <v>2014</v>
      </c>
      <c r="AG84" s="18">
        <v>2012</v>
      </c>
      <c r="AH84" s="19">
        <v>2014</v>
      </c>
      <c r="AI84" s="19">
        <v>2015</v>
      </c>
      <c r="AJ84" s="19">
        <v>2016</v>
      </c>
      <c r="AK84" s="20" t="s">
        <v>17</v>
      </c>
      <c r="AL84" s="20">
        <v>2015</v>
      </c>
      <c r="AM84" s="19">
        <v>2015</v>
      </c>
      <c r="AN84" s="19">
        <v>2014</v>
      </c>
      <c r="AO84" s="19">
        <v>2014</v>
      </c>
      <c r="AP84" s="19">
        <v>2014</v>
      </c>
      <c r="AQ84" s="19">
        <v>2014</v>
      </c>
      <c r="AR84" s="19">
        <v>2015</v>
      </c>
      <c r="AS84" s="19">
        <v>2014</v>
      </c>
      <c r="AT84" s="19">
        <v>2015</v>
      </c>
      <c r="AU84" s="19">
        <v>2012</v>
      </c>
      <c r="AV84" s="19">
        <v>2013</v>
      </c>
      <c r="AW84" s="19">
        <v>2014</v>
      </c>
      <c r="AX84" s="19">
        <v>2014</v>
      </c>
      <c r="AY84" s="19">
        <v>2014</v>
      </c>
      <c r="AZ84" s="19">
        <v>2015</v>
      </c>
      <c r="BA84" s="19">
        <v>2015</v>
      </c>
      <c r="BB84" s="19">
        <v>2015</v>
      </c>
      <c r="BC84" s="19">
        <v>2015</v>
      </c>
      <c r="BD84" s="19">
        <v>2014</v>
      </c>
      <c r="BE84" s="19">
        <v>2014</v>
      </c>
      <c r="BF84" s="9"/>
    </row>
    <row r="85" spans="1:58" x14ac:dyDescent="0.35">
      <c r="A85" s="13" t="s">
        <v>8071</v>
      </c>
      <c r="B85" s="187" t="s">
        <v>8072</v>
      </c>
      <c r="C85" s="17">
        <v>2014</v>
      </c>
      <c r="D85" s="17">
        <v>2014</v>
      </c>
      <c r="E85" s="17">
        <v>2014</v>
      </c>
      <c r="F85" s="17">
        <v>2014</v>
      </c>
      <c r="G85" s="17">
        <v>2014</v>
      </c>
      <c r="H85" s="17">
        <v>2014</v>
      </c>
      <c r="I85" s="17">
        <v>2014</v>
      </c>
      <c r="J85" s="17">
        <v>2015</v>
      </c>
      <c r="K85" s="17">
        <v>2015</v>
      </c>
      <c r="L85" s="17">
        <v>2015</v>
      </c>
      <c r="M85" s="19">
        <v>2016</v>
      </c>
      <c r="N85" s="19">
        <v>2016</v>
      </c>
      <c r="O85" s="19">
        <v>2015</v>
      </c>
      <c r="P85" s="19">
        <v>2015</v>
      </c>
      <c r="Q85" s="19">
        <v>2014</v>
      </c>
      <c r="R85" s="19">
        <v>2010</v>
      </c>
      <c r="S85" s="19">
        <v>2016</v>
      </c>
      <c r="T85" s="19">
        <v>2013</v>
      </c>
      <c r="U85" s="19">
        <v>2014</v>
      </c>
      <c r="V85" s="19">
        <v>2014</v>
      </c>
      <c r="W85" s="19">
        <v>2015</v>
      </c>
      <c r="X85" s="19">
        <v>2012</v>
      </c>
      <c r="Y85" s="19">
        <v>2008</v>
      </c>
      <c r="Z85" s="19">
        <v>2014</v>
      </c>
      <c r="AA85" s="19">
        <v>2014</v>
      </c>
      <c r="AB85" s="19">
        <v>2014</v>
      </c>
      <c r="AC85" s="19">
        <v>2014</v>
      </c>
      <c r="AD85" s="19">
        <v>2015</v>
      </c>
      <c r="AE85" s="19" t="s">
        <v>17</v>
      </c>
      <c r="AF85" s="19">
        <v>2014</v>
      </c>
      <c r="AG85" s="18">
        <v>2004</v>
      </c>
      <c r="AH85" s="19">
        <v>2014</v>
      </c>
      <c r="AI85" s="19">
        <v>2015</v>
      </c>
      <c r="AJ85" s="19">
        <v>2016</v>
      </c>
      <c r="AK85" s="20" t="s">
        <v>17</v>
      </c>
      <c r="AL85" s="20">
        <v>2015</v>
      </c>
      <c r="AM85" s="19">
        <v>2015</v>
      </c>
      <c r="AN85" s="19">
        <v>2014</v>
      </c>
      <c r="AO85" s="19">
        <v>2014</v>
      </c>
      <c r="AP85" s="19">
        <v>2014</v>
      </c>
      <c r="AQ85" s="19">
        <v>2014</v>
      </c>
      <c r="AR85" s="19">
        <v>2011</v>
      </c>
      <c r="AS85" s="19">
        <v>2014</v>
      </c>
      <c r="AT85" s="19">
        <v>2015</v>
      </c>
      <c r="AU85" s="19">
        <v>2012</v>
      </c>
      <c r="AV85" s="19">
        <v>2013</v>
      </c>
      <c r="AW85" s="19">
        <v>2014</v>
      </c>
      <c r="AX85" s="19">
        <v>2014</v>
      </c>
      <c r="AY85" s="19">
        <v>2014</v>
      </c>
      <c r="AZ85" s="19">
        <v>2015</v>
      </c>
      <c r="BA85" s="19">
        <v>2015</v>
      </c>
      <c r="BB85" s="19">
        <v>2015</v>
      </c>
      <c r="BC85" s="19">
        <v>2015</v>
      </c>
      <c r="BD85" s="19">
        <v>2014</v>
      </c>
      <c r="BE85" s="19">
        <v>2014</v>
      </c>
      <c r="BF85" s="9"/>
    </row>
    <row r="86" spans="1:58" x14ac:dyDescent="0.35">
      <c r="A86" s="13" t="s">
        <v>8074</v>
      </c>
      <c r="B86" s="187" t="s">
        <v>8075</v>
      </c>
      <c r="C86" s="17">
        <v>2014</v>
      </c>
      <c r="D86" s="17">
        <v>2014</v>
      </c>
      <c r="E86" s="17">
        <v>2014</v>
      </c>
      <c r="F86" s="17">
        <v>2014</v>
      </c>
      <c r="G86" s="17">
        <v>2014</v>
      </c>
      <c r="H86" s="17">
        <v>2014</v>
      </c>
      <c r="I86" s="17">
        <v>2014</v>
      </c>
      <c r="J86" s="17">
        <v>2015</v>
      </c>
      <c r="K86" s="17">
        <v>2015</v>
      </c>
      <c r="L86" s="17">
        <v>2015</v>
      </c>
      <c r="M86" s="19">
        <v>2016</v>
      </c>
      <c r="N86" s="19">
        <v>2016</v>
      </c>
      <c r="O86" s="19">
        <v>2015</v>
      </c>
      <c r="P86" s="19">
        <v>2015</v>
      </c>
      <c r="Q86" s="19">
        <v>2014</v>
      </c>
      <c r="R86" s="19" t="s">
        <v>17</v>
      </c>
      <c r="S86" s="19">
        <v>2016</v>
      </c>
      <c r="T86" s="19">
        <v>2013</v>
      </c>
      <c r="U86" s="19">
        <v>2014</v>
      </c>
      <c r="V86" s="19" t="s">
        <v>17</v>
      </c>
      <c r="W86" s="19">
        <v>2015</v>
      </c>
      <c r="X86" s="19">
        <v>2010</v>
      </c>
      <c r="Y86" s="19">
        <v>2010</v>
      </c>
      <c r="Z86" s="19">
        <v>2014</v>
      </c>
      <c r="AA86" s="19">
        <v>2014</v>
      </c>
      <c r="AB86" s="19">
        <v>2011</v>
      </c>
      <c r="AC86" s="19">
        <v>2014</v>
      </c>
      <c r="AD86" s="19">
        <v>2015</v>
      </c>
      <c r="AE86" s="19" t="s">
        <v>17</v>
      </c>
      <c r="AF86" s="19">
        <v>2014</v>
      </c>
      <c r="AG86" s="18">
        <v>2008</v>
      </c>
      <c r="AH86" s="19">
        <v>2014</v>
      </c>
      <c r="AI86" s="19">
        <v>2015</v>
      </c>
      <c r="AJ86" s="19">
        <v>2016</v>
      </c>
      <c r="AK86" s="20" t="s">
        <v>17</v>
      </c>
      <c r="AL86" s="20">
        <v>2015</v>
      </c>
      <c r="AM86" s="19">
        <v>2015</v>
      </c>
      <c r="AN86" s="19">
        <v>2014</v>
      </c>
      <c r="AO86" s="19">
        <v>2014</v>
      </c>
      <c r="AP86" s="19">
        <v>2014</v>
      </c>
      <c r="AQ86" s="19">
        <v>2014</v>
      </c>
      <c r="AR86" s="19">
        <v>2011</v>
      </c>
      <c r="AS86" s="19">
        <v>2014</v>
      </c>
      <c r="AT86" s="19">
        <v>2015</v>
      </c>
      <c r="AU86" s="19">
        <v>2012</v>
      </c>
      <c r="AV86" s="19" t="s">
        <v>17</v>
      </c>
      <c r="AW86" s="19">
        <v>2014</v>
      </c>
      <c r="AX86" s="19">
        <v>2014</v>
      </c>
      <c r="AY86" s="19">
        <v>2014</v>
      </c>
      <c r="AZ86" s="19">
        <v>2015</v>
      </c>
      <c r="BA86" s="19">
        <v>2015</v>
      </c>
      <c r="BB86" s="19">
        <v>2015</v>
      </c>
      <c r="BC86" s="19">
        <v>2015</v>
      </c>
      <c r="BD86" s="19">
        <v>2014</v>
      </c>
      <c r="BE86" s="19">
        <v>2014</v>
      </c>
      <c r="BF86" s="9"/>
    </row>
    <row r="87" spans="1:58" x14ac:dyDescent="0.35">
      <c r="A87" s="13" t="s">
        <v>183</v>
      </c>
      <c r="B87" s="187" t="s">
        <v>8073</v>
      </c>
      <c r="C87" s="17">
        <v>2014</v>
      </c>
      <c r="D87" s="17">
        <v>2014</v>
      </c>
      <c r="E87" s="17">
        <v>2014</v>
      </c>
      <c r="F87" s="17">
        <v>2014</v>
      </c>
      <c r="G87" s="17">
        <v>2014</v>
      </c>
      <c r="H87" s="17">
        <v>2014</v>
      </c>
      <c r="I87" s="17">
        <v>2014</v>
      </c>
      <c r="J87" s="17">
        <v>2015</v>
      </c>
      <c r="K87" s="17">
        <v>2015</v>
      </c>
      <c r="L87" s="17">
        <v>2015</v>
      </c>
      <c r="M87" s="19">
        <v>2016</v>
      </c>
      <c r="N87" s="19">
        <v>2016</v>
      </c>
      <c r="O87" s="19">
        <v>2015</v>
      </c>
      <c r="P87" s="19">
        <v>2015</v>
      </c>
      <c r="Q87" s="19">
        <v>2014</v>
      </c>
      <c r="R87" s="19">
        <v>2012</v>
      </c>
      <c r="S87" s="19">
        <v>2016</v>
      </c>
      <c r="T87" s="19">
        <v>2013</v>
      </c>
      <c r="U87" s="19">
        <v>2014</v>
      </c>
      <c r="V87" s="19">
        <v>2014</v>
      </c>
      <c r="W87" s="19">
        <v>2015</v>
      </c>
      <c r="X87" s="19">
        <v>2012</v>
      </c>
      <c r="Y87" s="19">
        <v>2010</v>
      </c>
      <c r="Z87" s="19">
        <v>2014</v>
      </c>
      <c r="AA87" s="19">
        <v>2014</v>
      </c>
      <c r="AB87" s="19" t="s">
        <v>17</v>
      </c>
      <c r="AC87" s="19">
        <v>2014</v>
      </c>
      <c r="AD87" s="19">
        <v>2015</v>
      </c>
      <c r="AE87" s="19" t="s">
        <v>17</v>
      </c>
      <c r="AF87" s="19">
        <v>2014</v>
      </c>
      <c r="AG87" s="18">
        <v>2010</v>
      </c>
      <c r="AH87" s="19">
        <v>2014</v>
      </c>
      <c r="AI87" s="19">
        <v>2015</v>
      </c>
      <c r="AJ87" s="19">
        <v>2016</v>
      </c>
      <c r="AK87" s="20" t="s">
        <v>17</v>
      </c>
      <c r="AL87" s="20">
        <v>2016</v>
      </c>
      <c r="AM87" s="19">
        <v>2015</v>
      </c>
      <c r="AN87" s="19">
        <v>2014</v>
      </c>
      <c r="AO87" s="19">
        <v>2014</v>
      </c>
      <c r="AP87" s="19">
        <v>2014</v>
      </c>
      <c r="AQ87" s="19">
        <v>2014</v>
      </c>
      <c r="AR87" s="19">
        <v>2011</v>
      </c>
      <c r="AS87" s="19">
        <v>2014</v>
      </c>
      <c r="AT87" s="19">
        <v>2015</v>
      </c>
      <c r="AU87" s="19">
        <v>2012</v>
      </c>
      <c r="AV87" s="19">
        <v>2012</v>
      </c>
      <c r="AW87" s="19">
        <v>2014</v>
      </c>
      <c r="AX87" s="19">
        <v>2014</v>
      </c>
      <c r="AY87" s="19">
        <v>2014</v>
      </c>
      <c r="AZ87" s="19">
        <v>2015</v>
      </c>
      <c r="BA87" s="19">
        <v>2015</v>
      </c>
      <c r="BB87" s="19">
        <v>2015</v>
      </c>
      <c r="BC87" s="19">
        <v>2015</v>
      </c>
      <c r="BD87" s="19">
        <v>2014</v>
      </c>
      <c r="BE87" s="19">
        <v>2014</v>
      </c>
      <c r="BF87" s="9"/>
    </row>
    <row r="88" spans="1:58" x14ac:dyDescent="0.35">
      <c r="A88" s="13" t="s">
        <v>8076</v>
      </c>
      <c r="B88" s="187" t="s">
        <v>8077</v>
      </c>
      <c r="C88" s="17">
        <v>2014</v>
      </c>
      <c r="D88" s="17">
        <v>2014</v>
      </c>
      <c r="E88" s="17">
        <v>2014</v>
      </c>
      <c r="F88" s="17">
        <v>2014</v>
      </c>
      <c r="G88" s="17">
        <v>2014</v>
      </c>
      <c r="H88" s="17">
        <v>2014</v>
      </c>
      <c r="I88" s="17">
        <v>2014</v>
      </c>
      <c r="J88" s="17">
        <v>2015</v>
      </c>
      <c r="K88" s="17">
        <v>2015</v>
      </c>
      <c r="L88" s="17">
        <v>2015</v>
      </c>
      <c r="M88" s="19">
        <v>2016</v>
      </c>
      <c r="N88" s="19">
        <v>2016</v>
      </c>
      <c r="O88" s="19">
        <v>2015</v>
      </c>
      <c r="P88" s="19">
        <v>2015</v>
      </c>
      <c r="Q88" s="19">
        <v>2014</v>
      </c>
      <c r="R88" s="19">
        <v>2011</v>
      </c>
      <c r="S88" s="19">
        <v>2016</v>
      </c>
      <c r="T88" s="19">
        <v>2013</v>
      </c>
      <c r="U88" s="19">
        <v>2014</v>
      </c>
      <c r="V88" s="19">
        <v>2014</v>
      </c>
      <c r="W88" s="19">
        <v>2015</v>
      </c>
      <c r="X88" s="19">
        <v>2010</v>
      </c>
      <c r="Y88" s="19">
        <v>2013</v>
      </c>
      <c r="Z88" s="19">
        <v>2014</v>
      </c>
      <c r="AA88" s="19">
        <v>2014</v>
      </c>
      <c r="AB88" s="19">
        <v>2014</v>
      </c>
      <c r="AC88" s="19">
        <v>2014</v>
      </c>
      <c r="AD88" s="19">
        <v>2015</v>
      </c>
      <c r="AE88" s="19" t="s">
        <v>17</v>
      </c>
      <c r="AF88" s="19">
        <v>2014</v>
      </c>
      <c r="AG88" s="18">
        <v>2013</v>
      </c>
      <c r="AH88" s="19">
        <v>2014</v>
      </c>
      <c r="AI88" s="19">
        <v>2015</v>
      </c>
      <c r="AJ88" s="19">
        <v>2016</v>
      </c>
      <c r="AK88" s="20" t="s">
        <v>17</v>
      </c>
      <c r="AL88" s="20">
        <v>2015</v>
      </c>
      <c r="AM88" s="19">
        <v>2015</v>
      </c>
      <c r="AN88" s="19">
        <v>2014</v>
      </c>
      <c r="AO88" s="19">
        <v>2014</v>
      </c>
      <c r="AP88" s="19" t="s">
        <v>17</v>
      </c>
      <c r="AQ88" s="19" t="s">
        <v>17</v>
      </c>
      <c r="AR88" s="19">
        <v>2011</v>
      </c>
      <c r="AS88" s="19">
        <v>2014</v>
      </c>
      <c r="AT88" s="19">
        <v>2015</v>
      </c>
      <c r="AU88" s="19">
        <v>2012</v>
      </c>
      <c r="AV88" s="19">
        <v>2009</v>
      </c>
      <c r="AW88" s="19">
        <v>2014</v>
      </c>
      <c r="AX88" s="19">
        <v>2014</v>
      </c>
      <c r="AY88" s="19">
        <v>2014</v>
      </c>
      <c r="AZ88" s="19">
        <v>2015</v>
      </c>
      <c r="BA88" s="19">
        <v>2015</v>
      </c>
      <c r="BB88" s="19">
        <v>2015</v>
      </c>
      <c r="BC88" s="19">
        <v>2015</v>
      </c>
      <c r="BD88" s="19">
        <v>2014</v>
      </c>
      <c r="BE88" s="19">
        <v>2014</v>
      </c>
      <c r="BF88" s="9"/>
    </row>
    <row r="89" spans="1:58" x14ac:dyDescent="0.35">
      <c r="A89" s="13" t="s">
        <v>576</v>
      </c>
      <c r="B89" s="187" t="s">
        <v>8078</v>
      </c>
      <c r="C89" s="17">
        <v>2014</v>
      </c>
      <c r="D89" s="17">
        <v>2014</v>
      </c>
      <c r="E89" s="17">
        <v>2014</v>
      </c>
      <c r="F89" s="17">
        <v>2014</v>
      </c>
      <c r="G89" s="17">
        <v>2014</v>
      </c>
      <c r="H89" s="17">
        <v>2014</v>
      </c>
      <c r="I89" s="17">
        <v>2014</v>
      </c>
      <c r="J89" s="17">
        <v>2015</v>
      </c>
      <c r="K89" s="17">
        <v>2015</v>
      </c>
      <c r="L89" s="17">
        <v>2015</v>
      </c>
      <c r="M89" s="19">
        <v>2016</v>
      </c>
      <c r="N89" s="19">
        <v>2016</v>
      </c>
      <c r="O89" s="19">
        <v>2015</v>
      </c>
      <c r="P89" s="19">
        <v>2015</v>
      </c>
      <c r="Q89" s="19">
        <v>2014</v>
      </c>
      <c r="R89" s="19">
        <v>2009</v>
      </c>
      <c r="S89" s="19">
        <v>2016</v>
      </c>
      <c r="T89" s="19">
        <v>2013</v>
      </c>
      <c r="U89" s="19">
        <v>2014</v>
      </c>
      <c r="V89" s="19">
        <v>2014</v>
      </c>
      <c r="W89" s="19">
        <v>2015</v>
      </c>
      <c r="X89" s="19">
        <v>2014</v>
      </c>
      <c r="Y89" s="19">
        <v>2013</v>
      </c>
      <c r="Z89" s="19">
        <v>2014</v>
      </c>
      <c r="AA89" s="19">
        <v>2014</v>
      </c>
      <c r="AB89" s="19">
        <v>2014</v>
      </c>
      <c r="AC89" s="19">
        <v>2014</v>
      </c>
      <c r="AD89" s="19">
        <v>2015</v>
      </c>
      <c r="AE89" s="19">
        <v>2012</v>
      </c>
      <c r="AF89" s="19">
        <v>2014</v>
      </c>
      <c r="AG89" s="18">
        <v>2005</v>
      </c>
      <c r="AH89" s="19">
        <v>2014</v>
      </c>
      <c r="AI89" s="19">
        <v>2015</v>
      </c>
      <c r="AJ89" s="19">
        <v>2016</v>
      </c>
      <c r="AK89" s="20">
        <v>2015</v>
      </c>
      <c r="AL89" s="20">
        <v>2016</v>
      </c>
      <c r="AM89" s="19">
        <v>2015</v>
      </c>
      <c r="AN89" s="19">
        <v>2014</v>
      </c>
      <c r="AO89" s="19">
        <v>2014</v>
      </c>
      <c r="AP89" s="19">
        <v>2013</v>
      </c>
      <c r="AQ89" s="19">
        <v>2014</v>
      </c>
      <c r="AR89" s="19">
        <v>2015</v>
      </c>
      <c r="AS89" s="19">
        <v>2014</v>
      </c>
      <c r="AT89" s="19">
        <v>2015</v>
      </c>
      <c r="AU89" s="19">
        <v>2012</v>
      </c>
      <c r="AV89" s="19">
        <v>2007</v>
      </c>
      <c r="AW89" s="19">
        <v>2014</v>
      </c>
      <c r="AX89" s="19">
        <v>2014</v>
      </c>
      <c r="AY89" s="19">
        <v>2014</v>
      </c>
      <c r="AZ89" s="19">
        <v>2015</v>
      </c>
      <c r="BA89" s="19">
        <v>2015</v>
      </c>
      <c r="BB89" s="19">
        <v>2015</v>
      </c>
      <c r="BC89" s="19">
        <v>2015</v>
      </c>
      <c r="BD89" s="19">
        <v>2014</v>
      </c>
      <c r="BE89" s="19">
        <v>2014</v>
      </c>
      <c r="BF89" s="9"/>
    </row>
    <row r="90" spans="1:58" x14ac:dyDescent="0.35">
      <c r="A90" s="13" t="s">
        <v>8083</v>
      </c>
      <c r="B90" s="187" t="s">
        <v>8084</v>
      </c>
      <c r="C90" s="17">
        <v>2014</v>
      </c>
      <c r="D90" s="17">
        <v>2014</v>
      </c>
      <c r="E90" s="17">
        <v>2014</v>
      </c>
      <c r="F90" s="17">
        <v>2014</v>
      </c>
      <c r="G90" s="17">
        <v>2014</v>
      </c>
      <c r="H90" s="17">
        <v>2014</v>
      </c>
      <c r="I90" s="17">
        <v>2014</v>
      </c>
      <c r="J90" s="17">
        <v>2015</v>
      </c>
      <c r="K90" s="17">
        <v>2015</v>
      </c>
      <c r="L90" s="17">
        <v>2015</v>
      </c>
      <c r="M90" s="19">
        <v>2016</v>
      </c>
      <c r="N90" s="19">
        <v>2016</v>
      </c>
      <c r="O90" s="19">
        <v>2015</v>
      </c>
      <c r="P90" s="19">
        <v>2015</v>
      </c>
      <c r="Q90" s="19">
        <v>2014</v>
      </c>
      <c r="R90" s="19" t="s">
        <v>17</v>
      </c>
      <c r="S90" s="19">
        <v>2016</v>
      </c>
      <c r="T90" s="19">
        <v>2013</v>
      </c>
      <c r="U90" s="19">
        <v>2014</v>
      </c>
      <c r="V90" s="19">
        <v>2014</v>
      </c>
      <c r="W90" s="19">
        <v>2015</v>
      </c>
      <c r="X90" s="19">
        <v>2009</v>
      </c>
      <c r="Y90" s="19">
        <v>2010</v>
      </c>
      <c r="Z90" s="19">
        <v>2014</v>
      </c>
      <c r="AA90" s="19">
        <v>2014</v>
      </c>
      <c r="AB90" s="19" t="s">
        <v>17</v>
      </c>
      <c r="AC90" s="19">
        <v>2014</v>
      </c>
      <c r="AD90" s="19">
        <v>2015</v>
      </c>
      <c r="AE90" s="19" t="s">
        <v>17</v>
      </c>
      <c r="AF90" s="19" t="s">
        <v>17</v>
      </c>
      <c r="AG90" s="18">
        <v>2006</v>
      </c>
      <c r="AH90" s="19">
        <v>2014</v>
      </c>
      <c r="AI90" s="19">
        <v>2015</v>
      </c>
      <c r="AJ90" s="19">
        <v>2016</v>
      </c>
      <c r="AK90" s="20" t="s">
        <v>17</v>
      </c>
      <c r="AL90" s="20" t="s">
        <v>17</v>
      </c>
      <c r="AM90" s="19">
        <v>2015</v>
      </c>
      <c r="AN90" s="19">
        <v>2014</v>
      </c>
      <c r="AO90" s="19">
        <v>2014</v>
      </c>
      <c r="AP90" s="19" t="s">
        <v>17</v>
      </c>
      <c r="AQ90" s="19" t="s">
        <v>17</v>
      </c>
      <c r="AR90" s="19" t="s">
        <v>17</v>
      </c>
      <c r="AS90" s="19">
        <v>2014</v>
      </c>
      <c r="AT90" s="19" t="s">
        <v>17</v>
      </c>
      <c r="AU90" s="19">
        <v>2012</v>
      </c>
      <c r="AV90" s="19" t="s">
        <v>17</v>
      </c>
      <c r="AW90" s="19">
        <v>2014</v>
      </c>
      <c r="AX90" s="19">
        <v>2014</v>
      </c>
      <c r="AY90" s="19">
        <v>2014</v>
      </c>
      <c r="AZ90" s="19">
        <v>2015</v>
      </c>
      <c r="BA90" s="19">
        <v>2015</v>
      </c>
      <c r="BB90" s="19">
        <v>2015</v>
      </c>
      <c r="BC90" s="19">
        <v>2015</v>
      </c>
      <c r="BD90" s="19">
        <v>2014</v>
      </c>
      <c r="BE90" s="19">
        <v>2014</v>
      </c>
      <c r="BF90" s="9"/>
    </row>
    <row r="91" spans="1:58" x14ac:dyDescent="0.35">
      <c r="A91" s="13" t="s">
        <v>9000</v>
      </c>
      <c r="B91" s="187" t="s">
        <v>8159</v>
      </c>
      <c r="C91" s="17">
        <v>2014</v>
      </c>
      <c r="D91" s="17">
        <v>2014</v>
      </c>
      <c r="E91" s="17">
        <v>2014</v>
      </c>
      <c r="F91" s="17">
        <v>2014</v>
      </c>
      <c r="G91" s="17">
        <v>2014</v>
      </c>
      <c r="H91" s="17">
        <v>2014</v>
      </c>
      <c r="I91" s="17">
        <v>2014</v>
      </c>
      <c r="J91" s="17">
        <v>2015</v>
      </c>
      <c r="K91" s="17">
        <v>2015</v>
      </c>
      <c r="L91" s="17">
        <v>2015</v>
      </c>
      <c r="M91" s="19">
        <v>2016</v>
      </c>
      <c r="N91" s="19">
        <v>2016</v>
      </c>
      <c r="O91" s="19">
        <v>2015</v>
      </c>
      <c r="P91" s="19">
        <v>2015</v>
      </c>
      <c r="Q91" s="19" t="s">
        <v>17</v>
      </c>
      <c r="R91" s="19" t="s">
        <v>17</v>
      </c>
      <c r="S91" s="19">
        <v>2016</v>
      </c>
      <c r="T91" s="19">
        <v>2013</v>
      </c>
      <c r="U91" s="19">
        <v>2014</v>
      </c>
      <c r="V91" s="19" t="s">
        <v>17</v>
      </c>
      <c r="W91" s="19">
        <v>2015</v>
      </c>
      <c r="X91" s="19">
        <v>2012</v>
      </c>
      <c r="Y91" s="19" t="s">
        <v>17</v>
      </c>
      <c r="Z91" s="19">
        <v>2014</v>
      </c>
      <c r="AA91" s="19">
        <v>2014</v>
      </c>
      <c r="AB91" s="19" t="s">
        <v>17</v>
      </c>
      <c r="AC91" s="19" t="s">
        <v>17</v>
      </c>
      <c r="AD91" s="19">
        <v>2015</v>
      </c>
      <c r="AE91" s="19">
        <v>2012</v>
      </c>
      <c r="AF91" s="19" t="s">
        <v>17</v>
      </c>
      <c r="AG91" s="18" t="s">
        <v>17</v>
      </c>
      <c r="AH91" s="19">
        <v>2014</v>
      </c>
      <c r="AI91" s="19">
        <v>2015</v>
      </c>
      <c r="AJ91" s="19">
        <v>2016</v>
      </c>
      <c r="AK91" s="20" t="s">
        <v>17</v>
      </c>
      <c r="AL91" s="20" t="s">
        <v>17</v>
      </c>
      <c r="AM91" s="19">
        <v>2015</v>
      </c>
      <c r="AN91" s="19">
        <v>2014</v>
      </c>
      <c r="AO91" s="19">
        <v>2014</v>
      </c>
      <c r="AP91" s="19" t="s">
        <v>17</v>
      </c>
      <c r="AQ91" s="19" t="s">
        <v>17</v>
      </c>
      <c r="AR91" s="19" t="s">
        <v>17</v>
      </c>
      <c r="AS91" s="19">
        <v>2014</v>
      </c>
      <c r="AT91" s="19">
        <v>2015</v>
      </c>
      <c r="AU91" s="19">
        <v>2012</v>
      </c>
      <c r="AV91" s="19">
        <v>2008</v>
      </c>
      <c r="AW91" s="19">
        <v>2014</v>
      </c>
      <c r="AX91" s="19">
        <v>2014</v>
      </c>
      <c r="AY91" s="19">
        <v>2014</v>
      </c>
      <c r="AZ91" s="19">
        <v>2015</v>
      </c>
      <c r="BA91" s="19">
        <v>2015</v>
      </c>
      <c r="BB91" s="19">
        <v>2014</v>
      </c>
      <c r="BC91" s="19">
        <v>2015</v>
      </c>
      <c r="BD91" s="19">
        <v>2014</v>
      </c>
      <c r="BE91" s="19">
        <v>2014</v>
      </c>
      <c r="BF91" s="9"/>
    </row>
    <row r="92" spans="1:58" x14ac:dyDescent="0.35">
      <c r="A92" s="13" t="s">
        <v>9001</v>
      </c>
      <c r="B92" s="187" t="s">
        <v>8088</v>
      </c>
      <c r="C92" s="17">
        <v>2014</v>
      </c>
      <c r="D92" s="17">
        <v>2014</v>
      </c>
      <c r="E92" s="17">
        <v>2014</v>
      </c>
      <c r="F92" s="17">
        <v>2014</v>
      </c>
      <c r="G92" s="17">
        <v>2014</v>
      </c>
      <c r="H92" s="17">
        <v>2014</v>
      </c>
      <c r="I92" s="17">
        <v>2014</v>
      </c>
      <c r="J92" s="17">
        <v>2015</v>
      </c>
      <c r="K92" s="17">
        <v>2015</v>
      </c>
      <c r="L92" s="17">
        <v>2015</v>
      </c>
      <c r="M92" s="19">
        <v>2016</v>
      </c>
      <c r="N92" s="19">
        <v>2016</v>
      </c>
      <c r="O92" s="19">
        <v>2015</v>
      </c>
      <c r="P92" s="19">
        <v>2015</v>
      </c>
      <c r="Q92" s="19">
        <v>2014</v>
      </c>
      <c r="R92" s="19" t="s">
        <v>17</v>
      </c>
      <c r="S92" s="19">
        <v>2016</v>
      </c>
      <c r="T92" s="19">
        <v>2013</v>
      </c>
      <c r="U92" s="19">
        <v>2014</v>
      </c>
      <c r="V92" s="19" t="s">
        <v>17</v>
      </c>
      <c r="W92" s="19">
        <v>2015</v>
      </c>
      <c r="X92" s="19">
        <v>2010</v>
      </c>
      <c r="Y92" s="19">
        <v>2012</v>
      </c>
      <c r="Z92" s="19">
        <v>2014</v>
      </c>
      <c r="AA92" s="19">
        <v>2014</v>
      </c>
      <c r="AB92" s="19" t="s">
        <v>17</v>
      </c>
      <c r="AC92" s="19">
        <v>2014</v>
      </c>
      <c r="AD92" s="19">
        <v>2015</v>
      </c>
      <c r="AE92" s="19">
        <v>2012</v>
      </c>
      <c r="AF92" s="19">
        <v>2014</v>
      </c>
      <c r="AG92" s="18" t="s">
        <v>17</v>
      </c>
      <c r="AH92" s="19">
        <v>2014</v>
      </c>
      <c r="AI92" s="19">
        <v>2015</v>
      </c>
      <c r="AJ92" s="19">
        <v>2016</v>
      </c>
      <c r="AK92" s="20" t="s">
        <v>17</v>
      </c>
      <c r="AL92" s="20">
        <v>2015</v>
      </c>
      <c r="AM92" s="19">
        <v>2015</v>
      </c>
      <c r="AN92" s="19">
        <v>2014</v>
      </c>
      <c r="AO92" s="19">
        <v>2014</v>
      </c>
      <c r="AP92" s="19">
        <v>2014</v>
      </c>
      <c r="AQ92" s="19">
        <v>2014</v>
      </c>
      <c r="AR92" s="19">
        <v>2011</v>
      </c>
      <c r="AS92" s="19">
        <v>2014</v>
      </c>
      <c r="AT92" s="19">
        <v>2015</v>
      </c>
      <c r="AU92" s="19">
        <v>2012</v>
      </c>
      <c r="AV92" s="19" t="s">
        <v>17</v>
      </c>
      <c r="AW92" s="19">
        <v>2014</v>
      </c>
      <c r="AX92" s="19">
        <v>2014</v>
      </c>
      <c r="AY92" s="19">
        <v>2014</v>
      </c>
      <c r="AZ92" s="19">
        <v>2015</v>
      </c>
      <c r="BA92" s="19">
        <v>2012</v>
      </c>
      <c r="BB92" s="19">
        <v>2015</v>
      </c>
      <c r="BC92" s="19">
        <v>2015</v>
      </c>
      <c r="BD92" s="19">
        <v>2014</v>
      </c>
      <c r="BE92" s="19">
        <v>2014</v>
      </c>
      <c r="BF92" s="9"/>
    </row>
    <row r="93" spans="1:58" x14ac:dyDescent="0.35">
      <c r="A93" s="13" t="s">
        <v>8089</v>
      </c>
      <c r="B93" s="187" t="s">
        <v>8090</v>
      </c>
      <c r="C93" s="17">
        <v>2014</v>
      </c>
      <c r="D93" s="17">
        <v>2014</v>
      </c>
      <c r="E93" s="17">
        <v>2014</v>
      </c>
      <c r="F93" s="17">
        <v>2014</v>
      </c>
      <c r="G93" s="17">
        <v>2014</v>
      </c>
      <c r="H93" s="17">
        <v>2014</v>
      </c>
      <c r="I93" s="17">
        <v>2014</v>
      </c>
      <c r="J93" s="17">
        <v>2015</v>
      </c>
      <c r="K93" s="17">
        <v>2015</v>
      </c>
      <c r="L93" s="17">
        <v>2015</v>
      </c>
      <c r="M93" s="19">
        <v>2016</v>
      </c>
      <c r="N93" s="19">
        <v>2016</v>
      </c>
      <c r="O93" s="19">
        <v>2015</v>
      </c>
      <c r="P93" s="19">
        <v>2015</v>
      </c>
      <c r="Q93" s="19">
        <v>2014</v>
      </c>
      <c r="R93" s="19" t="s">
        <v>17</v>
      </c>
      <c r="S93" s="19">
        <v>2016</v>
      </c>
      <c r="T93" s="19">
        <v>2013</v>
      </c>
      <c r="U93" s="19">
        <v>2014</v>
      </c>
      <c r="V93" s="19" t="s">
        <v>17</v>
      </c>
      <c r="W93" s="19">
        <v>2015</v>
      </c>
      <c r="X93" s="19">
        <v>2014</v>
      </c>
      <c r="Y93" s="19">
        <v>2012</v>
      </c>
      <c r="Z93" s="19">
        <v>2014</v>
      </c>
      <c r="AA93" s="19">
        <v>2014</v>
      </c>
      <c r="AB93" s="19" t="s">
        <v>17</v>
      </c>
      <c r="AC93" s="19">
        <v>2014</v>
      </c>
      <c r="AD93" s="19">
        <v>2015</v>
      </c>
      <c r="AE93" s="19" t="s">
        <v>17</v>
      </c>
      <c r="AF93" s="19">
        <v>2014</v>
      </c>
      <c r="AG93" s="18" t="s">
        <v>17</v>
      </c>
      <c r="AH93" s="19">
        <v>2014</v>
      </c>
      <c r="AI93" s="19">
        <v>2015</v>
      </c>
      <c r="AJ93" s="19">
        <v>2016</v>
      </c>
      <c r="AK93" s="20" t="s">
        <v>17</v>
      </c>
      <c r="AL93" s="20">
        <v>2015</v>
      </c>
      <c r="AM93" s="19">
        <v>2015</v>
      </c>
      <c r="AN93" s="19">
        <v>2014</v>
      </c>
      <c r="AO93" s="19">
        <v>2014</v>
      </c>
      <c r="AP93" s="19">
        <v>2014</v>
      </c>
      <c r="AQ93" s="19">
        <v>2014</v>
      </c>
      <c r="AR93" s="19" t="s">
        <v>17</v>
      </c>
      <c r="AS93" s="19">
        <v>2014</v>
      </c>
      <c r="AT93" s="19">
        <v>2015</v>
      </c>
      <c r="AU93" s="19">
        <v>2012</v>
      </c>
      <c r="AV93" s="19">
        <v>2013</v>
      </c>
      <c r="AW93" s="19">
        <v>2014</v>
      </c>
      <c r="AX93" s="19">
        <v>2014</v>
      </c>
      <c r="AY93" s="19">
        <v>2014</v>
      </c>
      <c r="AZ93" s="19">
        <v>2015</v>
      </c>
      <c r="BA93" s="19">
        <v>2015</v>
      </c>
      <c r="BB93" s="19">
        <v>2015</v>
      </c>
      <c r="BC93" s="19">
        <v>2015</v>
      </c>
      <c r="BD93" s="19">
        <v>2014</v>
      </c>
      <c r="BE93" s="19">
        <v>2014</v>
      </c>
      <c r="BF93" s="9"/>
    </row>
    <row r="94" spans="1:58" x14ac:dyDescent="0.35">
      <c r="A94" s="13" t="s">
        <v>8079</v>
      </c>
      <c r="B94" s="187" t="s">
        <v>8080</v>
      </c>
      <c r="C94" s="17">
        <v>2014</v>
      </c>
      <c r="D94" s="17">
        <v>2014</v>
      </c>
      <c r="E94" s="17">
        <v>2014</v>
      </c>
      <c r="F94" s="17">
        <v>2014</v>
      </c>
      <c r="G94" s="17">
        <v>2014</v>
      </c>
      <c r="H94" s="17">
        <v>2014</v>
      </c>
      <c r="I94" s="17">
        <v>2014</v>
      </c>
      <c r="J94" s="17">
        <v>2015</v>
      </c>
      <c r="K94" s="17">
        <v>2015</v>
      </c>
      <c r="L94" s="17">
        <v>2015</v>
      </c>
      <c r="M94" s="19">
        <v>2016</v>
      </c>
      <c r="N94" s="19">
        <v>2016</v>
      </c>
      <c r="O94" s="19">
        <v>2015</v>
      </c>
      <c r="P94" s="19">
        <v>2015</v>
      </c>
      <c r="Q94" s="19">
        <v>2014</v>
      </c>
      <c r="R94" s="19">
        <v>2012</v>
      </c>
      <c r="S94" s="19">
        <v>2016</v>
      </c>
      <c r="T94" s="19">
        <v>2013</v>
      </c>
      <c r="U94" s="19">
        <v>2014</v>
      </c>
      <c r="V94" s="19">
        <v>2014</v>
      </c>
      <c r="W94" s="19">
        <v>2015</v>
      </c>
      <c r="X94" s="19">
        <v>2014</v>
      </c>
      <c r="Y94" s="19">
        <v>2013</v>
      </c>
      <c r="Z94" s="19">
        <v>2014</v>
      </c>
      <c r="AA94" s="19">
        <v>2014</v>
      </c>
      <c r="AB94" s="19">
        <v>2014</v>
      </c>
      <c r="AC94" s="19">
        <v>2014</v>
      </c>
      <c r="AD94" s="19">
        <v>2015</v>
      </c>
      <c r="AE94" s="19">
        <v>2012</v>
      </c>
      <c r="AF94" s="19">
        <v>2014</v>
      </c>
      <c r="AG94" s="18">
        <v>2012</v>
      </c>
      <c r="AH94" s="19">
        <v>2014</v>
      </c>
      <c r="AI94" s="19">
        <v>2015</v>
      </c>
      <c r="AJ94" s="19">
        <v>2016</v>
      </c>
      <c r="AK94" s="20" t="s">
        <v>17</v>
      </c>
      <c r="AL94" s="20">
        <v>2015</v>
      </c>
      <c r="AM94" s="19">
        <v>2015</v>
      </c>
      <c r="AN94" s="19">
        <v>2014</v>
      </c>
      <c r="AO94" s="19">
        <v>2014</v>
      </c>
      <c r="AP94" s="19" t="s">
        <v>17</v>
      </c>
      <c r="AQ94" s="19" t="s">
        <v>17</v>
      </c>
      <c r="AR94" s="19">
        <v>2015</v>
      </c>
      <c r="AS94" s="19">
        <v>2014</v>
      </c>
      <c r="AT94" s="19">
        <v>2015</v>
      </c>
      <c r="AU94" s="19">
        <v>2012</v>
      </c>
      <c r="AV94" s="19">
        <v>2009</v>
      </c>
      <c r="AW94" s="19">
        <v>2014</v>
      </c>
      <c r="AX94" s="19">
        <v>2014</v>
      </c>
      <c r="AY94" s="19">
        <v>2014</v>
      </c>
      <c r="AZ94" s="19">
        <v>2015</v>
      </c>
      <c r="BA94" s="19">
        <v>2015</v>
      </c>
      <c r="BB94" s="19">
        <v>2015</v>
      </c>
      <c r="BC94" s="19">
        <v>2015</v>
      </c>
      <c r="BD94" s="19">
        <v>2014</v>
      </c>
      <c r="BE94" s="19">
        <v>2014</v>
      </c>
      <c r="BF94" s="9"/>
    </row>
    <row r="95" spans="1:58" x14ac:dyDescent="0.35">
      <c r="A95" s="13" t="s">
        <v>9002</v>
      </c>
      <c r="B95" s="187" t="s">
        <v>8092</v>
      </c>
      <c r="C95" s="17">
        <v>2014</v>
      </c>
      <c r="D95" s="17">
        <v>2014</v>
      </c>
      <c r="E95" s="17">
        <v>2014</v>
      </c>
      <c r="F95" s="17">
        <v>2014</v>
      </c>
      <c r="G95" s="17">
        <v>2014</v>
      </c>
      <c r="H95" s="17">
        <v>2014</v>
      </c>
      <c r="I95" s="17">
        <v>2014</v>
      </c>
      <c r="J95" s="17">
        <v>2015</v>
      </c>
      <c r="K95" s="17">
        <v>2015</v>
      </c>
      <c r="L95" s="17">
        <v>2015</v>
      </c>
      <c r="M95" s="19">
        <v>2016</v>
      </c>
      <c r="N95" s="19">
        <v>2016</v>
      </c>
      <c r="O95" s="19">
        <v>2015</v>
      </c>
      <c r="P95" s="19">
        <v>2015</v>
      </c>
      <c r="Q95" s="19">
        <v>2014</v>
      </c>
      <c r="R95" s="19">
        <v>2012</v>
      </c>
      <c r="S95" s="19">
        <v>2016</v>
      </c>
      <c r="T95" s="19">
        <v>2013</v>
      </c>
      <c r="U95" s="19">
        <v>2014</v>
      </c>
      <c r="V95" s="19">
        <v>2014</v>
      </c>
      <c r="W95" s="19">
        <v>2015</v>
      </c>
      <c r="X95" s="19">
        <v>2011</v>
      </c>
      <c r="Y95" s="19">
        <v>2012</v>
      </c>
      <c r="Z95" s="19">
        <v>2014</v>
      </c>
      <c r="AA95" s="19">
        <v>2014</v>
      </c>
      <c r="AB95" s="19">
        <v>2014</v>
      </c>
      <c r="AC95" s="19">
        <v>2014</v>
      </c>
      <c r="AD95" s="19">
        <v>2015</v>
      </c>
      <c r="AE95" s="19">
        <v>2012</v>
      </c>
      <c r="AF95" s="19">
        <v>2013</v>
      </c>
      <c r="AG95" s="18">
        <v>2012</v>
      </c>
      <c r="AH95" s="19">
        <v>2014</v>
      </c>
      <c r="AI95" s="19">
        <v>2015</v>
      </c>
      <c r="AJ95" s="19">
        <v>2016</v>
      </c>
      <c r="AK95" s="20">
        <v>2015</v>
      </c>
      <c r="AL95" s="20">
        <v>2015</v>
      </c>
      <c r="AM95" s="19">
        <v>2015</v>
      </c>
      <c r="AN95" s="19">
        <v>2014</v>
      </c>
      <c r="AO95" s="19">
        <v>2014</v>
      </c>
      <c r="AP95" s="19">
        <v>2012</v>
      </c>
      <c r="AQ95" s="19">
        <v>2013</v>
      </c>
      <c r="AR95" s="19">
        <v>2015</v>
      </c>
      <c r="AS95" s="19">
        <v>2014</v>
      </c>
      <c r="AT95" s="19">
        <v>2015</v>
      </c>
      <c r="AU95" s="19">
        <v>2012</v>
      </c>
      <c r="AV95" s="19" t="s">
        <v>17</v>
      </c>
      <c r="AW95" s="19">
        <v>2014</v>
      </c>
      <c r="AX95" s="19">
        <v>2014</v>
      </c>
      <c r="AY95" s="19">
        <v>2014</v>
      </c>
      <c r="AZ95" s="19">
        <v>2015</v>
      </c>
      <c r="BA95" s="19">
        <v>2015</v>
      </c>
      <c r="BB95" s="19">
        <v>2015</v>
      </c>
      <c r="BC95" s="19">
        <v>2015</v>
      </c>
      <c r="BD95" s="19">
        <v>2014</v>
      </c>
      <c r="BE95" s="19">
        <v>2014</v>
      </c>
      <c r="BF95" s="9"/>
    </row>
    <row r="96" spans="1:58" x14ac:dyDescent="0.35">
      <c r="A96" s="13" t="s">
        <v>8108</v>
      </c>
      <c r="B96" s="187" t="s">
        <v>8109</v>
      </c>
      <c r="C96" s="17">
        <v>2014</v>
      </c>
      <c r="D96" s="17">
        <v>2014</v>
      </c>
      <c r="E96" s="17">
        <v>2014</v>
      </c>
      <c r="F96" s="17">
        <v>2014</v>
      </c>
      <c r="G96" s="17">
        <v>2014</v>
      </c>
      <c r="H96" s="17">
        <v>2014</v>
      </c>
      <c r="I96" s="17">
        <v>2014</v>
      </c>
      <c r="J96" s="17">
        <v>2015</v>
      </c>
      <c r="K96" s="17">
        <v>2015</v>
      </c>
      <c r="L96" s="17">
        <v>2015</v>
      </c>
      <c r="M96" s="19">
        <v>2016</v>
      </c>
      <c r="N96" s="19">
        <v>2016</v>
      </c>
      <c r="O96" s="19">
        <v>2015</v>
      </c>
      <c r="P96" s="19">
        <v>2015</v>
      </c>
      <c r="Q96" s="19">
        <v>2014</v>
      </c>
      <c r="R96" s="19" t="s">
        <v>17</v>
      </c>
      <c r="S96" s="19">
        <v>2016</v>
      </c>
      <c r="T96" s="19">
        <v>2013</v>
      </c>
      <c r="U96" s="19">
        <v>2014</v>
      </c>
      <c r="V96" s="19" t="s">
        <v>17</v>
      </c>
      <c r="W96" s="19">
        <v>2015</v>
      </c>
      <c r="X96" s="19" t="s">
        <v>17</v>
      </c>
      <c r="Y96" s="19">
        <v>2012</v>
      </c>
      <c r="Z96" s="19">
        <v>2014</v>
      </c>
      <c r="AA96" s="19">
        <v>2014</v>
      </c>
      <c r="AB96" s="19" t="s">
        <v>17</v>
      </c>
      <c r="AC96" s="19">
        <v>2014</v>
      </c>
      <c r="AD96" s="19">
        <v>2015</v>
      </c>
      <c r="AE96" s="19" t="s">
        <v>17</v>
      </c>
      <c r="AF96" s="19">
        <v>2014</v>
      </c>
      <c r="AG96" s="18">
        <v>2012</v>
      </c>
      <c r="AH96" s="19">
        <v>2014</v>
      </c>
      <c r="AI96" s="19">
        <v>2015</v>
      </c>
      <c r="AJ96" s="19">
        <v>2016</v>
      </c>
      <c r="AK96" s="20" t="s">
        <v>17</v>
      </c>
      <c r="AL96" s="20">
        <v>2015</v>
      </c>
      <c r="AM96" s="19">
        <v>2015</v>
      </c>
      <c r="AN96" s="19">
        <v>2014</v>
      </c>
      <c r="AO96" s="19">
        <v>2014</v>
      </c>
      <c r="AP96" s="19">
        <v>2014</v>
      </c>
      <c r="AQ96" s="19">
        <v>2014</v>
      </c>
      <c r="AR96" s="19" t="s">
        <v>17</v>
      </c>
      <c r="AS96" s="19">
        <v>2014</v>
      </c>
      <c r="AT96" s="19">
        <v>2015</v>
      </c>
      <c r="AU96" s="19">
        <v>2012</v>
      </c>
      <c r="AV96" s="19">
        <v>2011</v>
      </c>
      <c r="AW96" s="19">
        <v>2014</v>
      </c>
      <c r="AX96" s="19">
        <v>2014</v>
      </c>
      <c r="AY96" s="19">
        <v>2014</v>
      </c>
      <c r="AZ96" s="19">
        <v>2015</v>
      </c>
      <c r="BA96" s="19">
        <v>2015</v>
      </c>
      <c r="BB96" s="19">
        <v>2015</v>
      </c>
      <c r="BC96" s="19">
        <v>2015</v>
      </c>
      <c r="BD96" s="19">
        <v>2014</v>
      </c>
      <c r="BE96" s="19">
        <v>2014</v>
      </c>
      <c r="BF96" s="9"/>
    </row>
    <row r="97" spans="1:58" x14ac:dyDescent="0.35">
      <c r="A97" s="13" t="s">
        <v>1612</v>
      </c>
      <c r="B97" s="187" t="s">
        <v>8093</v>
      </c>
      <c r="C97" s="17">
        <v>2014</v>
      </c>
      <c r="D97" s="17">
        <v>2014</v>
      </c>
      <c r="E97" s="17">
        <v>2014</v>
      </c>
      <c r="F97" s="17">
        <v>2014</v>
      </c>
      <c r="G97" s="17">
        <v>2014</v>
      </c>
      <c r="H97" s="17">
        <v>2014</v>
      </c>
      <c r="I97" s="17">
        <v>2014</v>
      </c>
      <c r="J97" s="17">
        <v>2015</v>
      </c>
      <c r="K97" s="17">
        <v>2015</v>
      </c>
      <c r="L97" s="17">
        <v>2015</v>
      </c>
      <c r="M97" s="19">
        <v>2016</v>
      </c>
      <c r="N97" s="19">
        <v>2016</v>
      </c>
      <c r="O97" s="19">
        <v>2015</v>
      </c>
      <c r="P97" s="19">
        <v>2015</v>
      </c>
      <c r="Q97" s="19">
        <v>2014</v>
      </c>
      <c r="R97" s="19" t="s">
        <v>17</v>
      </c>
      <c r="S97" s="19">
        <v>2016</v>
      </c>
      <c r="T97" s="19">
        <v>2013</v>
      </c>
      <c r="U97" s="19">
        <v>2014</v>
      </c>
      <c r="V97" s="19">
        <v>2014</v>
      </c>
      <c r="W97" s="19">
        <v>2015</v>
      </c>
      <c r="X97" s="19">
        <v>2004</v>
      </c>
      <c r="Y97" s="19">
        <v>2011</v>
      </c>
      <c r="Z97" s="19">
        <v>2014</v>
      </c>
      <c r="AA97" s="19">
        <v>2014</v>
      </c>
      <c r="AB97" s="19">
        <v>2014</v>
      </c>
      <c r="AC97" s="19">
        <v>2014</v>
      </c>
      <c r="AD97" s="19">
        <v>2015</v>
      </c>
      <c r="AE97" s="19" t="s">
        <v>17</v>
      </c>
      <c r="AF97" s="19">
        <v>2014</v>
      </c>
      <c r="AG97" s="18" t="s">
        <v>17</v>
      </c>
      <c r="AH97" s="19">
        <v>2014</v>
      </c>
      <c r="AI97" s="19">
        <v>2015</v>
      </c>
      <c r="AJ97" s="19">
        <v>2016</v>
      </c>
      <c r="AK97" s="20">
        <v>2015</v>
      </c>
      <c r="AL97" s="20">
        <v>2016</v>
      </c>
      <c r="AM97" s="19">
        <v>2015</v>
      </c>
      <c r="AN97" s="19">
        <v>2014</v>
      </c>
      <c r="AO97" s="19">
        <v>2014</v>
      </c>
      <c r="AP97" s="19" t="s">
        <v>17</v>
      </c>
      <c r="AQ97" s="19" t="s">
        <v>17</v>
      </c>
      <c r="AR97" s="19">
        <v>2015</v>
      </c>
      <c r="AS97" s="19">
        <v>2014</v>
      </c>
      <c r="AT97" s="19">
        <v>2015</v>
      </c>
      <c r="AU97" s="19">
        <v>2012</v>
      </c>
      <c r="AV97" s="19">
        <v>2007</v>
      </c>
      <c r="AW97" s="19">
        <v>2014</v>
      </c>
      <c r="AX97" s="19">
        <v>2014</v>
      </c>
      <c r="AY97" s="19">
        <v>2014</v>
      </c>
      <c r="AZ97" s="19">
        <v>2015</v>
      </c>
      <c r="BA97" s="19">
        <v>2015</v>
      </c>
      <c r="BB97" s="19">
        <v>2015</v>
      </c>
      <c r="BC97" s="19">
        <v>2015</v>
      </c>
      <c r="BD97" s="19">
        <v>2014</v>
      </c>
      <c r="BE97" s="19">
        <v>2014</v>
      </c>
      <c r="BF97" s="9"/>
    </row>
    <row r="98" spans="1:58" x14ac:dyDescent="0.35">
      <c r="A98" s="13" t="s">
        <v>115</v>
      </c>
      <c r="B98" s="187" t="s">
        <v>8103</v>
      </c>
      <c r="C98" s="17">
        <v>2014</v>
      </c>
      <c r="D98" s="17">
        <v>2014</v>
      </c>
      <c r="E98" s="17">
        <v>2014</v>
      </c>
      <c r="F98" s="17">
        <v>2014</v>
      </c>
      <c r="G98" s="17">
        <v>2014</v>
      </c>
      <c r="H98" s="17">
        <v>2014</v>
      </c>
      <c r="I98" s="17">
        <v>2014</v>
      </c>
      <c r="J98" s="17">
        <v>2015</v>
      </c>
      <c r="K98" s="17">
        <v>2015</v>
      </c>
      <c r="L98" s="17">
        <v>2015</v>
      </c>
      <c r="M98" s="19">
        <v>2016</v>
      </c>
      <c r="N98" s="19">
        <v>2016</v>
      </c>
      <c r="O98" s="19">
        <v>2015</v>
      </c>
      <c r="P98" s="19">
        <v>2015</v>
      </c>
      <c r="Q98" s="19">
        <v>2014</v>
      </c>
      <c r="R98" s="19">
        <v>2009</v>
      </c>
      <c r="S98" s="19">
        <v>2016</v>
      </c>
      <c r="T98" s="19">
        <v>2013</v>
      </c>
      <c r="U98" s="19">
        <v>2014</v>
      </c>
      <c r="V98" s="19">
        <v>2014</v>
      </c>
      <c r="W98" s="19">
        <v>2015</v>
      </c>
      <c r="X98" s="19">
        <v>2014</v>
      </c>
      <c r="Y98" s="19" t="s">
        <v>17</v>
      </c>
      <c r="Z98" s="19">
        <v>2014</v>
      </c>
      <c r="AA98" s="19">
        <v>2014</v>
      </c>
      <c r="AB98" s="19">
        <v>2014</v>
      </c>
      <c r="AC98" s="19">
        <v>2014</v>
      </c>
      <c r="AD98" s="19">
        <v>2015</v>
      </c>
      <c r="AE98" s="19" t="s">
        <v>17</v>
      </c>
      <c r="AF98" s="19">
        <v>2014</v>
      </c>
      <c r="AG98" s="18">
        <v>2010</v>
      </c>
      <c r="AH98" s="19">
        <v>2014</v>
      </c>
      <c r="AI98" s="19">
        <v>2015</v>
      </c>
      <c r="AJ98" s="19">
        <v>2016</v>
      </c>
      <c r="AK98" s="20" t="s">
        <v>17</v>
      </c>
      <c r="AL98" s="20">
        <v>2015</v>
      </c>
      <c r="AM98" s="19">
        <v>2015</v>
      </c>
      <c r="AN98" s="19">
        <v>2014</v>
      </c>
      <c r="AO98" s="19">
        <v>2014</v>
      </c>
      <c r="AP98" s="19">
        <v>2014</v>
      </c>
      <c r="AQ98" s="19">
        <v>2014</v>
      </c>
      <c r="AR98" s="19">
        <v>2015</v>
      </c>
      <c r="AS98" s="19">
        <v>2014</v>
      </c>
      <c r="AT98" s="19">
        <v>2015</v>
      </c>
      <c r="AU98" s="19">
        <v>2012</v>
      </c>
      <c r="AV98" s="19">
        <v>2009</v>
      </c>
      <c r="AW98" s="19">
        <v>2014</v>
      </c>
      <c r="AX98" s="19">
        <v>2014</v>
      </c>
      <c r="AY98" s="19">
        <v>2014</v>
      </c>
      <c r="AZ98" s="19">
        <v>2015</v>
      </c>
      <c r="BA98" s="19">
        <v>2015</v>
      </c>
      <c r="BB98" s="19">
        <v>2014</v>
      </c>
      <c r="BC98" s="19">
        <v>2015</v>
      </c>
      <c r="BD98" s="19">
        <v>2014</v>
      </c>
      <c r="BE98" s="19">
        <v>2014</v>
      </c>
      <c r="BF98" s="9"/>
    </row>
    <row r="99" spans="1:58" x14ac:dyDescent="0.35">
      <c r="A99" s="13" t="s">
        <v>8094</v>
      </c>
      <c r="B99" s="187" t="s">
        <v>8095</v>
      </c>
      <c r="C99" s="17">
        <v>2014</v>
      </c>
      <c r="D99" s="17">
        <v>2014</v>
      </c>
      <c r="E99" s="17">
        <v>2014</v>
      </c>
      <c r="F99" s="17">
        <v>2014</v>
      </c>
      <c r="G99" s="17">
        <v>2014</v>
      </c>
      <c r="H99" s="17">
        <v>2014</v>
      </c>
      <c r="I99" s="17">
        <v>2014</v>
      </c>
      <c r="J99" s="17">
        <v>2015</v>
      </c>
      <c r="K99" s="17">
        <v>2015</v>
      </c>
      <c r="L99" s="17">
        <v>2015</v>
      </c>
      <c r="M99" s="19">
        <v>2016</v>
      </c>
      <c r="N99" s="19">
        <v>2016</v>
      </c>
      <c r="O99" s="19">
        <v>2015</v>
      </c>
      <c r="P99" s="19">
        <v>2015</v>
      </c>
      <c r="Q99" s="19">
        <v>2014</v>
      </c>
      <c r="R99" s="19">
        <v>2013</v>
      </c>
      <c r="S99" s="19">
        <v>2016</v>
      </c>
      <c r="T99" s="19">
        <v>2013</v>
      </c>
      <c r="U99" s="19">
        <v>2014</v>
      </c>
      <c r="V99" s="19">
        <v>2014</v>
      </c>
      <c r="W99" s="19">
        <v>2015</v>
      </c>
      <c r="X99" s="19">
        <v>2013</v>
      </c>
      <c r="Y99" s="19">
        <v>2010</v>
      </c>
      <c r="Z99" s="19">
        <v>2014</v>
      </c>
      <c r="AA99" s="19">
        <v>2014</v>
      </c>
      <c r="AB99" s="19">
        <v>2014</v>
      </c>
      <c r="AC99" s="19">
        <v>2014</v>
      </c>
      <c r="AD99" s="19">
        <v>2015</v>
      </c>
      <c r="AE99" s="19">
        <v>2012</v>
      </c>
      <c r="AF99" s="19">
        <v>2014</v>
      </c>
      <c r="AG99" s="18">
        <v>2007</v>
      </c>
      <c r="AH99" s="19">
        <v>2014</v>
      </c>
      <c r="AI99" s="19">
        <v>2015</v>
      </c>
      <c r="AJ99" s="19">
        <v>2016</v>
      </c>
      <c r="AK99" s="20" t="s">
        <v>17</v>
      </c>
      <c r="AL99" s="20">
        <v>2016</v>
      </c>
      <c r="AM99" s="19">
        <v>2015</v>
      </c>
      <c r="AN99" s="19">
        <v>2014</v>
      </c>
      <c r="AO99" s="19">
        <v>2014</v>
      </c>
      <c r="AP99" s="19" t="s">
        <v>17</v>
      </c>
      <c r="AQ99" s="19" t="s">
        <v>17</v>
      </c>
      <c r="AR99" s="19" t="s">
        <v>17</v>
      </c>
      <c r="AS99" s="19">
        <v>2014</v>
      </c>
      <c r="AT99" s="19">
        <v>2015</v>
      </c>
      <c r="AU99" s="19">
        <v>2012</v>
      </c>
      <c r="AV99" s="19">
        <v>2007</v>
      </c>
      <c r="AW99" s="19">
        <v>2014</v>
      </c>
      <c r="AX99" s="19">
        <v>2014</v>
      </c>
      <c r="AY99" s="19">
        <v>2014</v>
      </c>
      <c r="AZ99" s="19">
        <v>2015</v>
      </c>
      <c r="BA99" s="19">
        <v>2015</v>
      </c>
      <c r="BB99" s="19">
        <v>2015</v>
      </c>
      <c r="BC99" s="19">
        <v>2015</v>
      </c>
      <c r="BD99" s="19">
        <v>2014</v>
      </c>
      <c r="BE99" s="19">
        <v>2014</v>
      </c>
      <c r="BF99" s="9"/>
    </row>
    <row r="100" spans="1:58" x14ac:dyDescent="0.35">
      <c r="A100" s="13" t="s">
        <v>189</v>
      </c>
      <c r="B100" s="187" t="s">
        <v>8096</v>
      </c>
      <c r="C100" s="17">
        <v>2014</v>
      </c>
      <c r="D100" s="17">
        <v>2014</v>
      </c>
      <c r="E100" s="17">
        <v>2014</v>
      </c>
      <c r="F100" s="17">
        <v>2014</v>
      </c>
      <c r="G100" s="17">
        <v>2014</v>
      </c>
      <c r="H100" s="17">
        <v>2014</v>
      </c>
      <c r="I100" s="17">
        <v>2014</v>
      </c>
      <c r="J100" s="17">
        <v>2015</v>
      </c>
      <c r="K100" s="17">
        <v>2015</v>
      </c>
      <c r="L100" s="17">
        <v>2015</v>
      </c>
      <c r="M100" s="19">
        <v>2016</v>
      </c>
      <c r="N100" s="19">
        <v>2016</v>
      </c>
      <c r="O100" s="19">
        <v>2015</v>
      </c>
      <c r="P100" s="19">
        <v>2015</v>
      </c>
      <c r="Q100" s="19">
        <v>2014</v>
      </c>
      <c r="R100" s="19">
        <v>2007</v>
      </c>
      <c r="S100" s="19">
        <v>2016</v>
      </c>
      <c r="T100" s="19">
        <v>2013</v>
      </c>
      <c r="U100" s="19">
        <v>2014</v>
      </c>
      <c r="V100" s="19">
        <v>2014</v>
      </c>
      <c r="W100" s="19">
        <v>2015</v>
      </c>
      <c r="X100" s="19">
        <v>2007</v>
      </c>
      <c r="Y100" s="19">
        <v>2010</v>
      </c>
      <c r="Z100" s="19">
        <v>2014</v>
      </c>
      <c r="AA100" s="19">
        <v>2014</v>
      </c>
      <c r="AB100" s="19" t="s">
        <v>17</v>
      </c>
      <c r="AC100" s="19">
        <v>2014</v>
      </c>
      <c r="AD100" s="19">
        <v>2015</v>
      </c>
      <c r="AE100" s="19" t="s">
        <v>17</v>
      </c>
      <c r="AF100" s="19">
        <v>2014</v>
      </c>
      <c r="AG100" s="18" t="s">
        <v>17</v>
      </c>
      <c r="AH100" s="19">
        <v>2014</v>
      </c>
      <c r="AI100" s="19">
        <v>2015</v>
      </c>
      <c r="AJ100" s="19">
        <v>2016</v>
      </c>
      <c r="AK100" s="20">
        <v>2016</v>
      </c>
      <c r="AL100" s="20">
        <v>2015</v>
      </c>
      <c r="AM100" s="19">
        <v>2015</v>
      </c>
      <c r="AN100" s="19">
        <v>2014</v>
      </c>
      <c r="AO100" s="19">
        <v>2014</v>
      </c>
      <c r="AP100" s="19" t="s">
        <v>17</v>
      </c>
      <c r="AQ100" s="19" t="s">
        <v>17</v>
      </c>
      <c r="AR100" s="19" t="s">
        <v>17</v>
      </c>
      <c r="AS100" s="19">
        <v>2014</v>
      </c>
      <c r="AT100" s="19">
        <v>2015</v>
      </c>
      <c r="AU100" s="19">
        <v>2012</v>
      </c>
      <c r="AV100" s="19">
        <v>2013</v>
      </c>
      <c r="AW100" s="19">
        <v>2014</v>
      </c>
      <c r="AX100" s="19">
        <v>2014</v>
      </c>
      <c r="AY100" s="19">
        <v>2014</v>
      </c>
      <c r="AZ100" s="19">
        <v>2015</v>
      </c>
      <c r="BA100" s="19" t="s">
        <v>17</v>
      </c>
      <c r="BB100" s="19">
        <v>2015</v>
      </c>
      <c r="BC100" s="19">
        <v>2015</v>
      </c>
      <c r="BD100" s="19">
        <v>2014</v>
      </c>
      <c r="BE100" s="19">
        <v>2014</v>
      </c>
      <c r="BF100" s="9"/>
    </row>
    <row r="101" spans="1:58" x14ac:dyDescent="0.35">
      <c r="A101" s="13" t="s">
        <v>8099</v>
      </c>
      <c r="B101" s="187" t="s">
        <v>8100</v>
      </c>
      <c r="C101" s="17">
        <v>2014</v>
      </c>
      <c r="D101" s="17">
        <v>2014</v>
      </c>
      <c r="E101" s="17">
        <v>2014</v>
      </c>
      <c r="F101" s="17">
        <v>2014</v>
      </c>
      <c r="G101" s="17">
        <v>2014</v>
      </c>
      <c r="H101" s="17">
        <v>2014</v>
      </c>
      <c r="I101" s="17">
        <v>2014</v>
      </c>
      <c r="J101" s="17">
        <v>2015</v>
      </c>
      <c r="K101" s="17">
        <v>2015</v>
      </c>
      <c r="L101" s="17">
        <v>2015</v>
      </c>
      <c r="M101" s="19">
        <v>2016</v>
      </c>
      <c r="N101" s="19">
        <v>2016</v>
      </c>
      <c r="O101" s="19">
        <v>2015</v>
      </c>
      <c r="P101" s="19">
        <v>2015</v>
      </c>
      <c r="Q101" s="19">
        <v>2014</v>
      </c>
      <c r="R101" s="19" t="s">
        <v>17</v>
      </c>
      <c r="S101" s="19">
        <v>2016</v>
      </c>
      <c r="T101" s="19">
        <v>2013</v>
      </c>
      <c r="U101" s="19">
        <v>2014</v>
      </c>
      <c r="V101" s="19" t="s">
        <v>17</v>
      </c>
      <c r="W101" s="19" t="s">
        <v>17</v>
      </c>
      <c r="X101" s="19" t="s">
        <v>17</v>
      </c>
      <c r="Y101" s="19" t="s">
        <v>17</v>
      </c>
      <c r="Z101" s="19" t="s">
        <v>17</v>
      </c>
      <c r="AA101" s="19" t="s">
        <v>17</v>
      </c>
      <c r="AB101" s="19" t="s">
        <v>17</v>
      </c>
      <c r="AC101" s="19" t="s">
        <v>17</v>
      </c>
      <c r="AD101" s="19">
        <v>2015</v>
      </c>
      <c r="AE101" s="19" t="s">
        <v>17</v>
      </c>
      <c r="AF101" s="19" t="s">
        <v>17</v>
      </c>
      <c r="AG101" s="18" t="s">
        <v>17</v>
      </c>
      <c r="AH101" s="19">
        <v>2014</v>
      </c>
      <c r="AI101" s="19">
        <v>2015</v>
      </c>
      <c r="AJ101" s="19">
        <v>2016</v>
      </c>
      <c r="AK101" s="20" t="s">
        <v>17</v>
      </c>
      <c r="AL101" s="20">
        <v>2015</v>
      </c>
      <c r="AM101" s="19">
        <v>2015</v>
      </c>
      <c r="AN101" s="19">
        <v>2014</v>
      </c>
      <c r="AO101" s="19">
        <v>2014</v>
      </c>
      <c r="AP101" s="19" t="s">
        <v>17</v>
      </c>
      <c r="AQ101" s="19" t="s">
        <v>17</v>
      </c>
      <c r="AR101" s="19" t="s">
        <v>17</v>
      </c>
      <c r="AS101" s="19">
        <v>2014</v>
      </c>
      <c r="AT101" s="19" t="s">
        <v>17</v>
      </c>
      <c r="AU101" s="19">
        <v>2012</v>
      </c>
      <c r="AV101" s="19" t="s">
        <v>17</v>
      </c>
      <c r="AW101" s="19">
        <v>2014</v>
      </c>
      <c r="AX101" s="19">
        <v>2014</v>
      </c>
      <c r="AY101" s="19">
        <v>2014</v>
      </c>
      <c r="AZ101" s="19" t="s">
        <v>17</v>
      </c>
      <c r="BA101" s="19" t="s">
        <v>17</v>
      </c>
      <c r="BB101" s="19" t="s">
        <v>2498</v>
      </c>
      <c r="BC101" s="19">
        <v>2015</v>
      </c>
      <c r="BD101" s="19">
        <v>2014</v>
      </c>
      <c r="BE101" s="19">
        <v>2014</v>
      </c>
      <c r="BF101" s="9"/>
    </row>
    <row r="102" spans="1:58" x14ac:dyDescent="0.35">
      <c r="A102" s="13" t="s">
        <v>8104</v>
      </c>
      <c r="B102" s="187" t="s">
        <v>8105</v>
      </c>
      <c r="C102" s="17">
        <v>2014</v>
      </c>
      <c r="D102" s="17">
        <v>2014</v>
      </c>
      <c r="E102" s="17">
        <v>2014</v>
      </c>
      <c r="F102" s="17">
        <v>2014</v>
      </c>
      <c r="G102" s="17">
        <v>2014</v>
      </c>
      <c r="H102" s="17">
        <v>2014</v>
      </c>
      <c r="I102" s="17">
        <v>2014</v>
      </c>
      <c r="J102" s="17">
        <v>2015</v>
      </c>
      <c r="K102" s="17">
        <v>2015</v>
      </c>
      <c r="L102" s="17">
        <v>2015</v>
      </c>
      <c r="M102" s="19">
        <v>2016</v>
      </c>
      <c r="N102" s="19">
        <v>2016</v>
      </c>
      <c r="O102" s="19">
        <v>2015</v>
      </c>
      <c r="P102" s="19">
        <v>2015</v>
      </c>
      <c r="Q102" s="19">
        <v>2014</v>
      </c>
      <c r="R102" s="19" t="s">
        <v>17</v>
      </c>
      <c r="S102" s="19">
        <v>2016</v>
      </c>
      <c r="T102" s="19">
        <v>2013</v>
      </c>
      <c r="U102" s="19">
        <v>2014</v>
      </c>
      <c r="V102" s="19" t="s">
        <v>17</v>
      </c>
      <c r="W102" s="19">
        <v>2015</v>
      </c>
      <c r="X102" s="19" t="s">
        <v>17</v>
      </c>
      <c r="Y102" s="19">
        <v>2012</v>
      </c>
      <c r="Z102" s="19">
        <v>2014</v>
      </c>
      <c r="AA102" s="19">
        <v>2014</v>
      </c>
      <c r="AB102" s="19" t="s">
        <v>17</v>
      </c>
      <c r="AC102" s="19">
        <v>2014</v>
      </c>
      <c r="AD102" s="19">
        <v>2015</v>
      </c>
      <c r="AE102" s="19" t="s">
        <v>17</v>
      </c>
      <c r="AF102" s="19">
        <v>2014</v>
      </c>
      <c r="AG102" s="18">
        <v>2012</v>
      </c>
      <c r="AH102" s="19">
        <v>2014</v>
      </c>
      <c r="AI102" s="19">
        <v>2015</v>
      </c>
      <c r="AJ102" s="19">
        <v>2016</v>
      </c>
      <c r="AK102" s="20" t="s">
        <v>17</v>
      </c>
      <c r="AL102" s="20">
        <v>2015</v>
      </c>
      <c r="AM102" s="19">
        <v>2015</v>
      </c>
      <c r="AN102" s="19">
        <v>2014</v>
      </c>
      <c r="AO102" s="19">
        <v>2014</v>
      </c>
      <c r="AP102" s="19">
        <v>2014</v>
      </c>
      <c r="AQ102" s="19">
        <v>2014</v>
      </c>
      <c r="AR102" s="19" t="s">
        <v>17</v>
      </c>
      <c r="AS102" s="19">
        <v>2014</v>
      </c>
      <c r="AT102" s="19">
        <v>2015</v>
      </c>
      <c r="AU102" s="19">
        <v>2012</v>
      </c>
      <c r="AV102" s="19">
        <v>2011</v>
      </c>
      <c r="AW102" s="19">
        <v>2014</v>
      </c>
      <c r="AX102" s="19">
        <v>2014</v>
      </c>
      <c r="AY102" s="19">
        <v>2014</v>
      </c>
      <c r="AZ102" s="19">
        <v>2015</v>
      </c>
      <c r="BA102" s="19">
        <v>2015</v>
      </c>
      <c r="BB102" s="19">
        <v>2015</v>
      </c>
      <c r="BC102" s="19">
        <v>2015</v>
      </c>
      <c r="BD102" s="19">
        <v>2014</v>
      </c>
      <c r="BE102" s="19">
        <v>2014</v>
      </c>
      <c r="BF102" s="9"/>
    </row>
    <row r="103" spans="1:58" x14ac:dyDescent="0.35">
      <c r="A103" s="13" t="s">
        <v>8106</v>
      </c>
      <c r="B103" s="187" t="s">
        <v>8107</v>
      </c>
      <c r="C103" s="17">
        <v>2014</v>
      </c>
      <c r="D103" s="17">
        <v>2014</v>
      </c>
      <c r="E103" s="17">
        <v>2014</v>
      </c>
      <c r="F103" s="17">
        <v>2014</v>
      </c>
      <c r="G103" s="17">
        <v>2014</v>
      </c>
      <c r="H103" s="17">
        <v>2014</v>
      </c>
      <c r="I103" s="17">
        <v>2014</v>
      </c>
      <c r="J103" s="17">
        <v>2015</v>
      </c>
      <c r="K103" s="17">
        <v>2015</v>
      </c>
      <c r="L103" s="17">
        <v>2015</v>
      </c>
      <c r="M103" s="19">
        <v>2016</v>
      </c>
      <c r="N103" s="19">
        <v>2016</v>
      </c>
      <c r="O103" s="19">
        <v>2015</v>
      </c>
      <c r="P103" s="19">
        <v>2015</v>
      </c>
      <c r="Q103" s="19">
        <v>2014</v>
      </c>
      <c r="R103" s="19" t="s">
        <v>17</v>
      </c>
      <c r="S103" s="19">
        <v>2016</v>
      </c>
      <c r="T103" s="19">
        <v>2013</v>
      </c>
      <c r="U103" s="19">
        <v>2014</v>
      </c>
      <c r="V103" s="19" t="s">
        <v>17</v>
      </c>
      <c r="W103" s="19">
        <v>2015</v>
      </c>
      <c r="X103" s="19" t="s">
        <v>17</v>
      </c>
      <c r="Y103" s="19">
        <v>2013</v>
      </c>
      <c r="Z103" s="19">
        <v>2014</v>
      </c>
      <c r="AA103" s="19">
        <v>2014</v>
      </c>
      <c r="AB103" s="19" t="s">
        <v>17</v>
      </c>
      <c r="AC103" s="19">
        <v>2014</v>
      </c>
      <c r="AD103" s="19">
        <v>2015</v>
      </c>
      <c r="AE103" s="19" t="s">
        <v>17</v>
      </c>
      <c r="AF103" s="19">
        <v>2014</v>
      </c>
      <c r="AG103" s="18">
        <v>2012</v>
      </c>
      <c r="AH103" s="19">
        <v>2014</v>
      </c>
      <c r="AI103" s="19">
        <v>2015</v>
      </c>
      <c r="AJ103" s="19">
        <v>2016</v>
      </c>
      <c r="AK103" s="20" t="s">
        <v>17</v>
      </c>
      <c r="AL103" s="20">
        <v>2015</v>
      </c>
      <c r="AM103" s="19">
        <v>2015</v>
      </c>
      <c r="AN103" s="19">
        <v>2014</v>
      </c>
      <c r="AO103" s="19">
        <v>2014</v>
      </c>
      <c r="AP103" s="19">
        <v>2014</v>
      </c>
      <c r="AQ103" s="19">
        <v>2014</v>
      </c>
      <c r="AR103" s="19" t="s">
        <v>17</v>
      </c>
      <c r="AS103" s="19">
        <v>2014</v>
      </c>
      <c r="AT103" s="19">
        <v>2015</v>
      </c>
      <c r="AU103" s="19">
        <v>2012</v>
      </c>
      <c r="AV103" s="19" t="s">
        <v>17</v>
      </c>
      <c r="AW103" s="19">
        <v>2014</v>
      </c>
      <c r="AX103" s="19">
        <v>2014</v>
      </c>
      <c r="AY103" s="19">
        <v>2014</v>
      </c>
      <c r="AZ103" s="19">
        <v>2015</v>
      </c>
      <c r="BA103" s="19">
        <v>2015</v>
      </c>
      <c r="BB103" s="19">
        <v>2015</v>
      </c>
      <c r="BC103" s="19">
        <v>2015</v>
      </c>
      <c r="BD103" s="19">
        <v>2014</v>
      </c>
      <c r="BE103" s="19">
        <v>2014</v>
      </c>
      <c r="BF103" s="9"/>
    </row>
    <row r="104" spans="1:58" x14ac:dyDescent="0.35">
      <c r="A104" s="13" t="s">
        <v>1147</v>
      </c>
      <c r="B104" s="187" t="s">
        <v>8112</v>
      </c>
      <c r="C104" s="17">
        <v>2014</v>
      </c>
      <c r="D104" s="17">
        <v>2014</v>
      </c>
      <c r="E104" s="17">
        <v>2014</v>
      </c>
      <c r="F104" s="17">
        <v>2014</v>
      </c>
      <c r="G104" s="17">
        <v>2014</v>
      </c>
      <c r="H104" s="17">
        <v>2014</v>
      </c>
      <c r="I104" s="17">
        <v>2014</v>
      </c>
      <c r="J104" s="17">
        <v>2015</v>
      </c>
      <c r="K104" s="17">
        <v>2015</v>
      </c>
      <c r="L104" s="17">
        <v>2015</v>
      </c>
      <c r="M104" s="19">
        <v>2016</v>
      </c>
      <c r="N104" s="19">
        <v>2016</v>
      </c>
      <c r="O104" s="19">
        <v>2015</v>
      </c>
      <c r="P104" s="19">
        <v>2015</v>
      </c>
      <c r="Q104" s="19">
        <v>2014</v>
      </c>
      <c r="R104" s="19">
        <v>2009</v>
      </c>
      <c r="S104" s="19">
        <v>2016</v>
      </c>
      <c r="T104" s="19">
        <v>2013</v>
      </c>
      <c r="U104" s="19">
        <v>2014</v>
      </c>
      <c r="V104" s="19">
        <v>2014</v>
      </c>
      <c r="W104" s="19">
        <v>2015</v>
      </c>
      <c r="X104" s="19">
        <v>2004</v>
      </c>
      <c r="Y104" s="19">
        <v>2010</v>
      </c>
      <c r="Z104" s="19">
        <v>2014</v>
      </c>
      <c r="AA104" s="19">
        <v>2014</v>
      </c>
      <c r="AB104" s="19">
        <v>2014</v>
      </c>
      <c r="AC104" s="19">
        <v>2014</v>
      </c>
      <c r="AD104" s="19">
        <v>2015</v>
      </c>
      <c r="AE104" s="19">
        <v>2012</v>
      </c>
      <c r="AF104" s="19" t="s">
        <v>17</v>
      </c>
      <c r="AG104" s="18">
        <v>2010</v>
      </c>
      <c r="AH104" s="19">
        <v>2014</v>
      </c>
      <c r="AI104" s="19">
        <v>2015</v>
      </c>
      <c r="AJ104" s="19">
        <v>2016</v>
      </c>
      <c r="AK104" s="20" t="s">
        <v>17</v>
      </c>
      <c r="AL104" s="20">
        <v>2015</v>
      </c>
      <c r="AM104" s="19">
        <v>2015</v>
      </c>
      <c r="AN104" s="19">
        <v>2014</v>
      </c>
      <c r="AO104" s="19">
        <v>2014</v>
      </c>
      <c r="AP104" s="19">
        <v>2014</v>
      </c>
      <c r="AQ104" s="19">
        <v>2014</v>
      </c>
      <c r="AR104" s="19">
        <v>2015</v>
      </c>
      <c r="AS104" s="19">
        <v>2014</v>
      </c>
      <c r="AT104" s="19">
        <v>2015</v>
      </c>
      <c r="AU104" s="19">
        <v>2012</v>
      </c>
      <c r="AV104" s="19">
        <v>2009</v>
      </c>
      <c r="AW104" s="19">
        <v>2014</v>
      </c>
      <c r="AX104" s="19">
        <v>2014</v>
      </c>
      <c r="AY104" s="19">
        <v>2014</v>
      </c>
      <c r="AZ104" s="19">
        <v>2015</v>
      </c>
      <c r="BA104" s="19">
        <v>2015</v>
      </c>
      <c r="BB104" s="19">
        <v>2015</v>
      </c>
      <c r="BC104" s="19">
        <v>2015</v>
      </c>
      <c r="BD104" s="19">
        <v>2014</v>
      </c>
      <c r="BE104" s="19">
        <v>2014</v>
      </c>
      <c r="BF104" s="9"/>
    </row>
    <row r="105" spans="1:58" x14ac:dyDescent="0.35">
      <c r="A105" s="13" t="s">
        <v>591</v>
      </c>
      <c r="B105" s="187" t="s">
        <v>8132</v>
      </c>
      <c r="C105" s="17">
        <v>2014</v>
      </c>
      <c r="D105" s="17">
        <v>2014</v>
      </c>
      <c r="E105" s="17">
        <v>2014</v>
      </c>
      <c r="F105" s="17">
        <v>2014</v>
      </c>
      <c r="G105" s="17">
        <v>2014</v>
      </c>
      <c r="H105" s="17">
        <v>2014</v>
      </c>
      <c r="I105" s="17">
        <v>2014</v>
      </c>
      <c r="J105" s="17">
        <v>2015</v>
      </c>
      <c r="K105" s="17">
        <v>2015</v>
      </c>
      <c r="L105" s="17">
        <v>2015</v>
      </c>
      <c r="M105" s="19">
        <v>2016</v>
      </c>
      <c r="N105" s="19">
        <v>2016</v>
      </c>
      <c r="O105" s="19">
        <v>2015</v>
      </c>
      <c r="P105" s="19">
        <v>2015</v>
      </c>
      <c r="Q105" s="19">
        <v>2014</v>
      </c>
      <c r="R105" s="19">
        <v>2010</v>
      </c>
      <c r="S105" s="19">
        <v>2016</v>
      </c>
      <c r="T105" s="19">
        <v>2013</v>
      </c>
      <c r="U105" s="19">
        <v>2014</v>
      </c>
      <c r="V105" s="19">
        <v>2014</v>
      </c>
      <c r="W105" s="19">
        <v>2015</v>
      </c>
      <c r="X105" s="19">
        <v>2014</v>
      </c>
      <c r="Y105" s="19">
        <v>2010</v>
      </c>
      <c r="Z105" s="19">
        <v>2014</v>
      </c>
      <c r="AA105" s="19">
        <v>2014</v>
      </c>
      <c r="AB105" s="19">
        <v>2014</v>
      </c>
      <c r="AC105" s="19">
        <v>2014</v>
      </c>
      <c r="AD105" s="19">
        <v>2015</v>
      </c>
      <c r="AE105" s="19">
        <v>2012</v>
      </c>
      <c r="AF105" s="19">
        <v>2014</v>
      </c>
      <c r="AG105" s="18">
        <v>2010</v>
      </c>
      <c r="AH105" s="19">
        <v>2014</v>
      </c>
      <c r="AI105" s="19">
        <v>2015</v>
      </c>
      <c r="AJ105" s="19">
        <v>2016</v>
      </c>
      <c r="AK105" s="20" t="s">
        <v>17</v>
      </c>
      <c r="AL105" s="20">
        <v>2015</v>
      </c>
      <c r="AM105" s="19">
        <v>2015</v>
      </c>
      <c r="AN105" s="19">
        <v>2014</v>
      </c>
      <c r="AO105" s="19">
        <v>2014</v>
      </c>
      <c r="AP105" s="19">
        <v>2013</v>
      </c>
      <c r="AQ105" s="19">
        <v>2013</v>
      </c>
      <c r="AR105" s="19">
        <v>2015</v>
      </c>
      <c r="AS105" s="19">
        <v>2014</v>
      </c>
      <c r="AT105" s="19">
        <v>2015</v>
      </c>
      <c r="AU105" s="19">
        <v>2012</v>
      </c>
      <c r="AV105" s="19">
        <v>2010</v>
      </c>
      <c r="AW105" s="19">
        <v>2014</v>
      </c>
      <c r="AX105" s="19">
        <v>2014</v>
      </c>
      <c r="AY105" s="19">
        <v>2014</v>
      </c>
      <c r="AZ105" s="19">
        <v>2015</v>
      </c>
      <c r="BA105" s="19">
        <v>2015</v>
      </c>
      <c r="BB105" s="19">
        <v>2015</v>
      </c>
      <c r="BC105" s="19">
        <v>2015</v>
      </c>
      <c r="BD105" s="19">
        <v>2014</v>
      </c>
      <c r="BE105" s="19">
        <v>2014</v>
      </c>
      <c r="BF105" s="9"/>
    </row>
    <row r="106" spans="1:58" x14ac:dyDescent="0.35">
      <c r="A106" s="13" t="s">
        <v>2379</v>
      </c>
      <c r="B106" s="187" t="s">
        <v>8133</v>
      </c>
      <c r="C106" s="17">
        <v>2014</v>
      </c>
      <c r="D106" s="17">
        <v>2014</v>
      </c>
      <c r="E106" s="17">
        <v>2014</v>
      </c>
      <c r="F106" s="17">
        <v>2014</v>
      </c>
      <c r="G106" s="17">
        <v>2014</v>
      </c>
      <c r="H106" s="17">
        <v>2014</v>
      </c>
      <c r="I106" s="17">
        <v>2014</v>
      </c>
      <c r="J106" s="17">
        <v>2015</v>
      </c>
      <c r="K106" s="17">
        <v>2015</v>
      </c>
      <c r="L106" s="17">
        <v>2015</v>
      </c>
      <c r="M106" s="19">
        <v>2016</v>
      </c>
      <c r="N106" s="19">
        <v>2016</v>
      </c>
      <c r="O106" s="19">
        <v>2015</v>
      </c>
      <c r="P106" s="19">
        <v>2015</v>
      </c>
      <c r="Q106" s="19">
        <v>2014</v>
      </c>
      <c r="R106" s="19" t="s">
        <v>17</v>
      </c>
      <c r="S106" s="19">
        <v>2016</v>
      </c>
      <c r="T106" s="19">
        <v>2013</v>
      </c>
      <c r="U106" s="19">
        <v>2014</v>
      </c>
      <c r="V106" s="19" t="s">
        <v>17</v>
      </c>
      <c r="W106" s="19">
        <v>2015</v>
      </c>
      <c r="X106" s="19">
        <v>2006</v>
      </c>
      <c r="Y106" s="19">
        <v>2010</v>
      </c>
      <c r="Z106" s="19">
        <v>2014</v>
      </c>
      <c r="AA106" s="19">
        <v>2014</v>
      </c>
      <c r="AB106" s="19">
        <v>2014</v>
      </c>
      <c r="AC106" s="19">
        <v>2014</v>
      </c>
      <c r="AD106" s="19">
        <v>2015</v>
      </c>
      <c r="AE106" s="19">
        <v>2012</v>
      </c>
      <c r="AF106" s="19">
        <v>2014</v>
      </c>
      <c r="AG106" s="18">
        <v>2009</v>
      </c>
      <c r="AH106" s="19">
        <v>2014</v>
      </c>
      <c r="AI106" s="19">
        <v>2015</v>
      </c>
      <c r="AJ106" s="19">
        <v>2016</v>
      </c>
      <c r="AK106" s="20" t="s">
        <v>17</v>
      </c>
      <c r="AL106" s="20">
        <v>2015</v>
      </c>
      <c r="AM106" s="19">
        <v>2015</v>
      </c>
      <c r="AN106" s="19">
        <v>2014</v>
      </c>
      <c r="AO106" s="19">
        <v>2014</v>
      </c>
      <c r="AP106" s="19">
        <v>2014</v>
      </c>
      <c r="AQ106" s="19">
        <v>2014</v>
      </c>
      <c r="AR106" s="19">
        <v>2011</v>
      </c>
      <c r="AS106" s="19">
        <v>2014</v>
      </c>
      <c r="AT106" s="19">
        <v>2015</v>
      </c>
      <c r="AU106" s="19">
        <v>2012</v>
      </c>
      <c r="AV106" s="19">
        <v>2010</v>
      </c>
      <c r="AW106" s="19">
        <v>2014</v>
      </c>
      <c r="AX106" s="19">
        <v>2014</v>
      </c>
      <c r="AY106" s="19">
        <v>2014</v>
      </c>
      <c r="AZ106" s="19">
        <v>2015</v>
      </c>
      <c r="BA106" s="19">
        <v>2015</v>
      </c>
      <c r="BB106" s="19">
        <v>2015</v>
      </c>
      <c r="BC106" s="19">
        <v>2015</v>
      </c>
      <c r="BD106" s="19">
        <v>2014</v>
      </c>
      <c r="BE106" s="19">
        <v>2014</v>
      </c>
      <c r="BF106" s="9"/>
    </row>
    <row r="107" spans="1:58" x14ac:dyDescent="0.35">
      <c r="A107" s="13" t="s">
        <v>8113</v>
      </c>
      <c r="B107" s="187" t="s">
        <v>8114</v>
      </c>
      <c r="C107" s="17">
        <v>2014</v>
      </c>
      <c r="D107" s="17">
        <v>2014</v>
      </c>
      <c r="E107" s="17">
        <v>2014</v>
      </c>
      <c r="F107" s="17">
        <v>2014</v>
      </c>
      <c r="G107" s="17">
        <v>2014</v>
      </c>
      <c r="H107" s="17">
        <v>2014</v>
      </c>
      <c r="I107" s="17">
        <v>2014</v>
      </c>
      <c r="J107" s="17">
        <v>2015</v>
      </c>
      <c r="K107" s="17">
        <v>2015</v>
      </c>
      <c r="L107" s="17">
        <v>2015</v>
      </c>
      <c r="M107" s="19">
        <v>2016</v>
      </c>
      <c r="N107" s="19">
        <v>2016</v>
      </c>
      <c r="O107" s="19">
        <v>2015</v>
      </c>
      <c r="P107" s="19">
        <v>2015</v>
      </c>
      <c r="Q107" s="19">
        <v>2014</v>
      </c>
      <c r="R107" s="19">
        <v>2009</v>
      </c>
      <c r="S107" s="19">
        <v>2016</v>
      </c>
      <c r="T107" s="19">
        <v>2013</v>
      </c>
      <c r="U107" s="19">
        <v>2014</v>
      </c>
      <c r="V107" s="19">
        <v>2014</v>
      </c>
      <c r="W107" s="19">
        <v>2015</v>
      </c>
      <c r="X107" s="19">
        <v>2009</v>
      </c>
      <c r="Y107" s="19">
        <v>2010</v>
      </c>
      <c r="Z107" s="19">
        <v>2014</v>
      </c>
      <c r="AA107" s="19">
        <v>2014</v>
      </c>
      <c r="AB107" s="19">
        <v>2013</v>
      </c>
      <c r="AC107" s="19">
        <v>2014</v>
      </c>
      <c r="AD107" s="19">
        <v>2015</v>
      </c>
      <c r="AE107" s="19" t="s">
        <v>17</v>
      </c>
      <c r="AF107" s="19">
        <v>2014</v>
      </c>
      <c r="AG107" s="18">
        <v>2009</v>
      </c>
      <c r="AH107" s="19">
        <v>2014</v>
      </c>
      <c r="AI107" s="19">
        <v>2015</v>
      </c>
      <c r="AJ107" s="19">
        <v>2016</v>
      </c>
      <c r="AK107" s="20" t="s">
        <v>17</v>
      </c>
      <c r="AL107" s="20" t="s">
        <v>17</v>
      </c>
      <c r="AM107" s="19">
        <v>2015</v>
      </c>
      <c r="AN107" s="19">
        <v>2014</v>
      </c>
      <c r="AO107" s="19">
        <v>2014</v>
      </c>
      <c r="AP107" s="19">
        <v>2013</v>
      </c>
      <c r="AQ107" s="19">
        <v>2013</v>
      </c>
      <c r="AR107" s="19">
        <v>2011</v>
      </c>
      <c r="AS107" s="19">
        <v>2014</v>
      </c>
      <c r="AT107" s="19" t="s">
        <v>17</v>
      </c>
      <c r="AU107" s="19">
        <v>2012</v>
      </c>
      <c r="AV107" s="19">
        <v>2006</v>
      </c>
      <c r="AW107" s="19">
        <v>2014</v>
      </c>
      <c r="AX107" s="19">
        <v>2014</v>
      </c>
      <c r="AY107" s="19">
        <v>2014</v>
      </c>
      <c r="AZ107" s="19">
        <v>2015</v>
      </c>
      <c r="BA107" s="19">
        <v>2015</v>
      </c>
      <c r="BB107" s="19">
        <v>2015</v>
      </c>
      <c r="BC107" s="19">
        <v>2015</v>
      </c>
      <c r="BD107" s="19">
        <v>2014</v>
      </c>
      <c r="BE107" s="19">
        <v>2014</v>
      </c>
      <c r="BF107" s="9"/>
    </row>
    <row r="108" spans="1:58" x14ac:dyDescent="0.35">
      <c r="A108" s="13" t="s">
        <v>15</v>
      </c>
      <c r="B108" s="187" t="s">
        <v>8120</v>
      </c>
      <c r="C108" s="17">
        <v>2014</v>
      </c>
      <c r="D108" s="17">
        <v>2014</v>
      </c>
      <c r="E108" s="17">
        <v>2014</v>
      </c>
      <c r="F108" s="17">
        <v>2014</v>
      </c>
      <c r="G108" s="17">
        <v>2014</v>
      </c>
      <c r="H108" s="17">
        <v>2014</v>
      </c>
      <c r="I108" s="17">
        <v>2014</v>
      </c>
      <c r="J108" s="17">
        <v>2015</v>
      </c>
      <c r="K108" s="17">
        <v>2015</v>
      </c>
      <c r="L108" s="17">
        <v>2015</v>
      </c>
      <c r="M108" s="19">
        <v>2016</v>
      </c>
      <c r="N108" s="19">
        <v>2016</v>
      </c>
      <c r="O108" s="19">
        <v>2015</v>
      </c>
      <c r="P108" s="19">
        <v>2015</v>
      </c>
      <c r="Q108" s="19">
        <v>2014</v>
      </c>
      <c r="R108" s="19">
        <v>2013</v>
      </c>
      <c r="S108" s="19">
        <v>2016</v>
      </c>
      <c r="T108" s="19">
        <v>2013</v>
      </c>
      <c r="U108" s="19">
        <v>2014</v>
      </c>
      <c r="V108" s="19">
        <v>2014</v>
      </c>
      <c r="W108" s="19">
        <v>2015</v>
      </c>
      <c r="X108" s="19">
        <v>2006</v>
      </c>
      <c r="Y108" s="19">
        <v>2010</v>
      </c>
      <c r="Z108" s="19">
        <v>2014</v>
      </c>
      <c r="AA108" s="19">
        <v>2014</v>
      </c>
      <c r="AB108" s="19">
        <v>2014</v>
      </c>
      <c r="AC108" s="19">
        <v>2014</v>
      </c>
      <c r="AD108" s="19">
        <v>2015</v>
      </c>
      <c r="AE108" s="19">
        <v>2012</v>
      </c>
      <c r="AF108" s="19">
        <v>2014</v>
      </c>
      <c r="AG108" s="18">
        <v>2010</v>
      </c>
      <c r="AH108" s="19">
        <v>2014</v>
      </c>
      <c r="AI108" s="19">
        <v>2015</v>
      </c>
      <c r="AJ108" s="19">
        <v>2016</v>
      </c>
      <c r="AK108" s="20">
        <v>2016</v>
      </c>
      <c r="AL108" s="20">
        <v>2015</v>
      </c>
      <c r="AM108" s="19">
        <v>2015</v>
      </c>
      <c r="AN108" s="19">
        <v>2014</v>
      </c>
      <c r="AO108" s="19">
        <v>2014</v>
      </c>
      <c r="AP108" s="19">
        <v>2014</v>
      </c>
      <c r="AQ108" s="19">
        <v>2014</v>
      </c>
      <c r="AR108" s="19">
        <v>2015</v>
      </c>
      <c r="AS108" s="19">
        <v>2014</v>
      </c>
      <c r="AT108" s="19">
        <v>2015</v>
      </c>
      <c r="AU108" s="19">
        <v>2012</v>
      </c>
      <c r="AV108" s="19">
        <v>2011</v>
      </c>
      <c r="AW108" s="19">
        <v>2014</v>
      </c>
      <c r="AX108" s="19">
        <v>2014</v>
      </c>
      <c r="AY108" s="19">
        <v>2014</v>
      </c>
      <c r="AZ108" s="19">
        <v>2015</v>
      </c>
      <c r="BA108" s="19">
        <v>2015</v>
      </c>
      <c r="BB108" s="19">
        <v>2015</v>
      </c>
      <c r="BC108" s="19">
        <v>2015</v>
      </c>
      <c r="BD108" s="19">
        <v>2014</v>
      </c>
      <c r="BE108" s="19">
        <v>2014</v>
      </c>
      <c r="BF108" s="9"/>
    </row>
    <row r="109" spans="1:58" x14ac:dyDescent="0.35">
      <c r="A109" s="13" t="s">
        <v>8121</v>
      </c>
      <c r="B109" s="187" t="s">
        <v>8122</v>
      </c>
      <c r="C109" s="17">
        <v>2014</v>
      </c>
      <c r="D109" s="17">
        <v>2014</v>
      </c>
      <c r="E109" s="17">
        <v>2014</v>
      </c>
      <c r="F109" s="17">
        <v>2014</v>
      </c>
      <c r="G109" s="17">
        <v>2014</v>
      </c>
      <c r="H109" s="17">
        <v>2014</v>
      </c>
      <c r="I109" s="17">
        <v>2014</v>
      </c>
      <c r="J109" s="17">
        <v>2015</v>
      </c>
      <c r="K109" s="17">
        <v>2015</v>
      </c>
      <c r="L109" s="17">
        <v>2015</v>
      </c>
      <c r="M109" s="19">
        <v>2016</v>
      </c>
      <c r="N109" s="19">
        <v>2016</v>
      </c>
      <c r="O109" s="19">
        <v>2015</v>
      </c>
      <c r="P109" s="19">
        <v>2015</v>
      </c>
      <c r="Q109" s="19">
        <v>2014</v>
      </c>
      <c r="R109" s="19" t="s">
        <v>17</v>
      </c>
      <c r="S109" s="19">
        <v>2016</v>
      </c>
      <c r="T109" s="19">
        <v>2013</v>
      </c>
      <c r="U109" s="19">
        <v>2014</v>
      </c>
      <c r="V109" s="19" t="s">
        <v>17</v>
      </c>
      <c r="W109" s="19">
        <v>2015</v>
      </c>
      <c r="X109" s="19" t="s">
        <v>17</v>
      </c>
      <c r="Y109" s="19">
        <v>2013</v>
      </c>
      <c r="Z109" s="19">
        <v>2014</v>
      </c>
      <c r="AA109" s="19">
        <v>2014</v>
      </c>
      <c r="AB109" s="19" t="s">
        <v>17</v>
      </c>
      <c r="AC109" s="19">
        <v>2014</v>
      </c>
      <c r="AD109" s="19">
        <v>2015</v>
      </c>
      <c r="AE109" s="19" t="s">
        <v>17</v>
      </c>
      <c r="AF109" s="19">
        <v>2014</v>
      </c>
      <c r="AG109" s="18" t="s">
        <v>17</v>
      </c>
      <c r="AH109" s="19">
        <v>2014</v>
      </c>
      <c r="AI109" s="19">
        <v>2015</v>
      </c>
      <c r="AJ109" s="19">
        <v>2016</v>
      </c>
      <c r="AK109" s="20" t="s">
        <v>17</v>
      </c>
      <c r="AL109" s="20">
        <v>2015</v>
      </c>
      <c r="AM109" s="19">
        <v>2015</v>
      </c>
      <c r="AN109" s="19">
        <v>2014</v>
      </c>
      <c r="AO109" s="19">
        <v>2014</v>
      </c>
      <c r="AP109" s="19">
        <v>2014</v>
      </c>
      <c r="AQ109" s="19">
        <v>2014</v>
      </c>
      <c r="AR109" s="19" t="s">
        <v>17</v>
      </c>
      <c r="AS109" s="19">
        <v>2014</v>
      </c>
      <c r="AT109" s="19">
        <v>2015</v>
      </c>
      <c r="AU109" s="19">
        <v>2012</v>
      </c>
      <c r="AV109" s="19">
        <v>2011</v>
      </c>
      <c r="AW109" s="19">
        <v>2014</v>
      </c>
      <c r="AX109" s="19">
        <v>2014</v>
      </c>
      <c r="AY109" s="19">
        <v>2014</v>
      </c>
      <c r="AZ109" s="19">
        <v>2015</v>
      </c>
      <c r="BA109" s="19">
        <v>2015</v>
      </c>
      <c r="BB109" s="19">
        <v>2013</v>
      </c>
      <c r="BC109" s="19">
        <v>2015</v>
      </c>
      <c r="BD109" s="19">
        <v>2014</v>
      </c>
      <c r="BE109" s="19">
        <v>2014</v>
      </c>
      <c r="BF109" s="9"/>
    </row>
    <row r="110" spans="1:58" x14ac:dyDescent="0.35">
      <c r="A110" s="13" t="s">
        <v>8116</v>
      </c>
      <c r="B110" s="187" t="s">
        <v>8117</v>
      </c>
      <c r="C110" s="17">
        <v>2014</v>
      </c>
      <c r="D110" s="17">
        <v>2014</v>
      </c>
      <c r="E110" s="17">
        <v>2014</v>
      </c>
      <c r="F110" s="17">
        <v>2014</v>
      </c>
      <c r="G110" s="17">
        <v>2014</v>
      </c>
      <c r="H110" s="17">
        <v>2014</v>
      </c>
      <c r="I110" s="17">
        <v>2014</v>
      </c>
      <c r="J110" s="17">
        <v>2015</v>
      </c>
      <c r="K110" s="17">
        <v>2015</v>
      </c>
      <c r="L110" s="17">
        <v>2015</v>
      </c>
      <c r="M110" s="19">
        <v>2016</v>
      </c>
      <c r="N110" s="19">
        <v>2016</v>
      </c>
      <c r="O110" s="19">
        <v>2015</v>
      </c>
      <c r="P110" s="19">
        <v>2015</v>
      </c>
      <c r="Q110" s="19" t="s">
        <v>17</v>
      </c>
      <c r="R110" s="19" t="s">
        <v>17</v>
      </c>
      <c r="S110" s="19">
        <v>2016</v>
      </c>
      <c r="T110" s="19">
        <v>2013</v>
      </c>
      <c r="U110" s="19">
        <v>2014</v>
      </c>
      <c r="V110" s="19">
        <v>2014</v>
      </c>
      <c r="W110" s="19">
        <v>2015</v>
      </c>
      <c r="X110" s="19">
        <v>2007</v>
      </c>
      <c r="Y110" s="19">
        <v>2010</v>
      </c>
      <c r="Z110" s="19">
        <v>2014</v>
      </c>
      <c r="AA110" s="19">
        <v>2014</v>
      </c>
      <c r="AB110" s="19" t="s">
        <v>17</v>
      </c>
      <c r="AC110" s="19">
        <v>2014</v>
      </c>
      <c r="AD110" s="19">
        <v>2015</v>
      </c>
      <c r="AE110" s="19" t="s">
        <v>17</v>
      </c>
      <c r="AF110" s="19" t="s">
        <v>17</v>
      </c>
      <c r="AG110" s="18" t="s">
        <v>17</v>
      </c>
      <c r="AH110" s="19">
        <v>2014</v>
      </c>
      <c r="AI110" s="19">
        <v>2015</v>
      </c>
      <c r="AJ110" s="19">
        <v>2016</v>
      </c>
      <c r="AK110" s="20" t="s">
        <v>17</v>
      </c>
      <c r="AL110" s="20" t="s">
        <v>17</v>
      </c>
      <c r="AM110" s="19">
        <v>2015</v>
      </c>
      <c r="AN110" s="19">
        <v>2014</v>
      </c>
      <c r="AO110" s="19">
        <v>2014</v>
      </c>
      <c r="AP110" s="19" t="s">
        <v>17</v>
      </c>
      <c r="AQ110" s="19" t="s">
        <v>17</v>
      </c>
      <c r="AR110" s="19">
        <v>2011</v>
      </c>
      <c r="AS110" s="19">
        <v>2014</v>
      </c>
      <c r="AT110" s="19" t="s">
        <v>17</v>
      </c>
      <c r="AU110" s="19">
        <v>2012</v>
      </c>
      <c r="AV110" s="19" t="s">
        <v>17</v>
      </c>
      <c r="AW110" s="19">
        <v>2014</v>
      </c>
      <c r="AX110" s="19">
        <v>2014</v>
      </c>
      <c r="AY110" s="19">
        <v>2014</v>
      </c>
      <c r="AZ110" s="19">
        <v>2015</v>
      </c>
      <c r="BA110" s="19">
        <v>2015</v>
      </c>
      <c r="BB110" s="19">
        <v>2014</v>
      </c>
      <c r="BC110" s="19">
        <v>2015</v>
      </c>
      <c r="BD110" s="19">
        <v>2014</v>
      </c>
      <c r="BE110" s="19">
        <v>2014</v>
      </c>
      <c r="BF110" s="9"/>
    </row>
    <row r="111" spans="1:58" x14ac:dyDescent="0.35">
      <c r="A111" s="13" t="s">
        <v>472</v>
      </c>
      <c r="B111" s="187" t="s">
        <v>8129</v>
      </c>
      <c r="C111" s="17">
        <v>2014</v>
      </c>
      <c r="D111" s="17">
        <v>2014</v>
      </c>
      <c r="E111" s="17">
        <v>2014</v>
      </c>
      <c r="F111" s="17">
        <v>2014</v>
      </c>
      <c r="G111" s="17">
        <v>2014</v>
      </c>
      <c r="H111" s="17">
        <v>2014</v>
      </c>
      <c r="I111" s="17">
        <v>2014</v>
      </c>
      <c r="J111" s="17">
        <v>2015</v>
      </c>
      <c r="K111" s="17">
        <v>2015</v>
      </c>
      <c r="L111" s="17">
        <v>2015</v>
      </c>
      <c r="M111" s="19">
        <v>2016</v>
      </c>
      <c r="N111" s="19">
        <v>2016</v>
      </c>
      <c r="O111" s="19">
        <v>2015</v>
      </c>
      <c r="P111" s="19">
        <v>2015</v>
      </c>
      <c r="Q111" s="19">
        <v>2014</v>
      </c>
      <c r="R111" s="19">
        <v>2011</v>
      </c>
      <c r="S111" s="19">
        <v>2016</v>
      </c>
      <c r="T111" s="19">
        <v>2013</v>
      </c>
      <c r="U111" s="19">
        <v>2014</v>
      </c>
      <c r="V111" s="19">
        <v>2014</v>
      </c>
      <c r="W111" s="19">
        <v>2015</v>
      </c>
      <c r="X111" s="19">
        <v>2012</v>
      </c>
      <c r="Y111" s="19">
        <v>2010</v>
      </c>
      <c r="Z111" s="19">
        <v>2014</v>
      </c>
      <c r="AA111" s="19">
        <v>2014</v>
      </c>
      <c r="AB111" s="19">
        <v>2014</v>
      </c>
      <c r="AC111" s="19">
        <v>2014</v>
      </c>
      <c r="AD111" s="19">
        <v>2015</v>
      </c>
      <c r="AE111" s="19">
        <v>2012</v>
      </c>
      <c r="AF111" s="19">
        <v>2014</v>
      </c>
      <c r="AG111" s="18">
        <v>2008</v>
      </c>
      <c r="AH111" s="19">
        <v>2014</v>
      </c>
      <c r="AI111" s="19">
        <v>2015</v>
      </c>
      <c r="AJ111" s="19">
        <v>2016</v>
      </c>
      <c r="AK111" s="20" t="s">
        <v>17</v>
      </c>
      <c r="AL111" s="20">
        <v>2016</v>
      </c>
      <c r="AM111" s="19">
        <v>2015</v>
      </c>
      <c r="AN111" s="19">
        <v>2014</v>
      </c>
      <c r="AO111" s="19">
        <v>2014</v>
      </c>
      <c r="AP111" s="19">
        <v>2014</v>
      </c>
      <c r="AQ111" s="19">
        <v>2014</v>
      </c>
      <c r="AR111" s="19">
        <v>2011</v>
      </c>
      <c r="AS111" s="19">
        <v>2014</v>
      </c>
      <c r="AT111" s="19">
        <v>2015</v>
      </c>
      <c r="AU111" s="19">
        <v>2012</v>
      </c>
      <c r="AV111" s="19">
        <v>2007</v>
      </c>
      <c r="AW111" s="19">
        <v>2014</v>
      </c>
      <c r="AX111" s="19">
        <v>2014</v>
      </c>
      <c r="AY111" s="19">
        <v>2014</v>
      </c>
      <c r="AZ111" s="19">
        <v>2015</v>
      </c>
      <c r="BA111" s="19">
        <v>2015</v>
      </c>
      <c r="BB111" s="19">
        <v>2014</v>
      </c>
      <c r="BC111" s="19">
        <v>2015</v>
      </c>
      <c r="BD111" s="19">
        <v>2014</v>
      </c>
      <c r="BE111" s="19">
        <v>2014</v>
      </c>
      <c r="BF111" s="9"/>
    </row>
    <row r="112" spans="1:58" x14ac:dyDescent="0.35">
      <c r="A112" s="13" t="s">
        <v>8130</v>
      </c>
      <c r="B112" s="187" t="s">
        <v>8131</v>
      </c>
      <c r="C112" s="17">
        <v>2014</v>
      </c>
      <c r="D112" s="17">
        <v>2014</v>
      </c>
      <c r="E112" s="17">
        <v>2014</v>
      </c>
      <c r="F112" s="17">
        <v>2014</v>
      </c>
      <c r="G112" s="17">
        <v>2014</v>
      </c>
      <c r="H112" s="17">
        <v>2014</v>
      </c>
      <c r="I112" s="17">
        <v>2014</v>
      </c>
      <c r="J112" s="17">
        <v>2015</v>
      </c>
      <c r="K112" s="17">
        <v>2015</v>
      </c>
      <c r="L112" s="17">
        <v>2015</v>
      </c>
      <c r="M112" s="19">
        <v>2016</v>
      </c>
      <c r="N112" s="19">
        <v>2016</v>
      </c>
      <c r="O112" s="19">
        <v>2015</v>
      </c>
      <c r="P112" s="19">
        <v>2015</v>
      </c>
      <c r="Q112" s="19">
        <v>2014</v>
      </c>
      <c r="R112" s="19" t="s">
        <v>17</v>
      </c>
      <c r="S112" s="19">
        <v>2016</v>
      </c>
      <c r="T112" s="19">
        <v>2013</v>
      </c>
      <c r="U112" s="19">
        <v>2014</v>
      </c>
      <c r="V112" s="19">
        <v>2014</v>
      </c>
      <c r="W112" s="19">
        <v>2015</v>
      </c>
      <c r="X112" s="19" t="s">
        <v>17</v>
      </c>
      <c r="Y112" s="19" t="s">
        <v>17</v>
      </c>
      <c r="Z112" s="19">
        <v>2014</v>
      </c>
      <c r="AA112" s="19">
        <v>2014</v>
      </c>
      <c r="AB112" s="19">
        <v>2014</v>
      </c>
      <c r="AC112" s="19">
        <v>2014</v>
      </c>
      <c r="AD112" s="19">
        <v>2015</v>
      </c>
      <c r="AE112" s="19" t="s">
        <v>17</v>
      </c>
      <c r="AF112" s="19">
        <v>2014</v>
      </c>
      <c r="AG112" s="18">
        <v>2012</v>
      </c>
      <c r="AH112" s="19">
        <v>2014</v>
      </c>
      <c r="AI112" s="19">
        <v>2015</v>
      </c>
      <c r="AJ112" s="19">
        <v>2016</v>
      </c>
      <c r="AK112" s="20" t="s">
        <v>17</v>
      </c>
      <c r="AL112" s="20">
        <v>2015</v>
      </c>
      <c r="AM112" s="19">
        <v>2015</v>
      </c>
      <c r="AN112" s="19">
        <v>2014</v>
      </c>
      <c r="AO112" s="19">
        <v>2014</v>
      </c>
      <c r="AP112" s="19">
        <v>2014</v>
      </c>
      <c r="AQ112" s="19">
        <v>2014</v>
      </c>
      <c r="AR112" s="19">
        <v>2015</v>
      </c>
      <c r="AS112" s="19">
        <v>2014</v>
      </c>
      <c r="AT112" s="19">
        <v>2015</v>
      </c>
      <c r="AU112" s="19">
        <v>2012</v>
      </c>
      <c r="AV112" s="19">
        <v>2011</v>
      </c>
      <c r="AW112" s="19">
        <v>2014</v>
      </c>
      <c r="AX112" s="19">
        <v>2014</v>
      </c>
      <c r="AY112" s="19">
        <v>2014</v>
      </c>
      <c r="AZ112" s="19">
        <v>2015</v>
      </c>
      <c r="BA112" s="19">
        <v>2015</v>
      </c>
      <c r="BB112" s="19">
        <v>2015</v>
      </c>
      <c r="BC112" s="19">
        <v>2015</v>
      </c>
      <c r="BD112" s="19">
        <v>2014</v>
      </c>
      <c r="BE112" s="19">
        <v>2014</v>
      </c>
      <c r="BF112" s="9"/>
    </row>
    <row r="113" spans="1:58" x14ac:dyDescent="0.35">
      <c r="A113" s="13" t="s">
        <v>1308</v>
      </c>
      <c r="B113" s="187" t="s">
        <v>8115</v>
      </c>
      <c r="C113" s="17">
        <v>2014</v>
      </c>
      <c r="D113" s="17">
        <v>2014</v>
      </c>
      <c r="E113" s="17">
        <v>2014</v>
      </c>
      <c r="F113" s="17">
        <v>2014</v>
      </c>
      <c r="G113" s="17">
        <v>2014</v>
      </c>
      <c r="H113" s="17">
        <v>2014</v>
      </c>
      <c r="I113" s="17">
        <v>2014</v>
      </c>
      <c r="J113" s="17">
        <v>2015</v>
      </c>
      <c r="K113" s="17">
        <v>2015</v>
      </c>
      <c r="L113" s="17">
        <v>2015</v>
      </c>
      <c r="M113" s="19">
        <v>2016</v>
      </c>
      <c r="N113" s="19">
        <v>2016</v>
      </c>
      <c r="O113" s="19">
        <v>2015</v>
      </c>
      <c r="P113" s="19">
        <v>2015</v>
      </c>
      <c r="Q113" s="19">
        <v>2014</v>
      </c>
      <c r="R113" s="19">
        <v>2012</v>
      </c>
      <c r="S113" s="19">
        <v>2016</v>
      </c>
      <c r="T113" s="19">
        <v>2013</v>
      </c>
      <c r="U113" s="19">
        <v>2014</v>
      </c>
      <c r="V113" s="19">
        <v>2014</v>
      </c>
      <c r="W113" s="19">
        <v>2015</v>
      </c>
      <c r="X113" s="19">
        <v>2012</v>
      </c>
      <c r="Y113" s="19">
        <v>2011</v>
      </c>
      <c r="Z113" s="19">
        <v>2014</v>
      </c>
      <c r="AA113" s="19">
        <v>2014</v>
      </c>
      <c r="AB113" s="19">
        <v>2014</v>
      </c>
      <c r="AC113" s="19">
        <v>2014</v>
      </c>
      <c r="AD113" s="19">
        <v>2015</v>
      </c>
      <c r="AE113" s="19">
        <v>2012</v>
      </c>
      <c r="AF113" s="19">
        <v>2014</v>
      </c>
      <c r="AG113" s="18">
        <v>2012</v>
      </c>
      <c r="AH113" s="19">
        <v>2014</v>
      </c>
      <c r="AI113" s="19">
        <v>2015</v>
      </c>
      <c r="AJ113" s="19">
        <v>2016</v>
      </c>
      <c r="AK113" s="20">
        <v>2015</v>
      </c>
      <c r="AL113" s="20">
        <v>2015</v>
      </c>
      <c r="AM113" s="19">
        <v>2015</v>
      </c>
      <c r="AN113" s="19">
        <v>2014</v>
      </c>
      <c r="AO113" s="19">
        <v>2014</v>
      </c>
      <c r="AP113" s="19">
        <v>2014</v>
      </c>
      <c r="AQ113" s="19">
        <v>2014</v>
      </c>
      <c r="AR113" s="19">
        <v>2015</v>
      </c>
      <c r="AS113" s="19">
        <v>2014</v>
      </c>
      <c r="AT113" s="19">
        <v>2015</v>
      </c>
      <c r="AU113" s="19">
        <v>2012</v>
      </c>
      <c r="AV113" s="19">
        <v>2013</v>
      </c>
      <c r="AW113" s="19">
        <v>2014</v>
      </c>
      <c r="AX113" s="19">
        <v>2014</v>
      </c>
      <c r="AY113" s="19">
        <v>2014</v>
      </c>
      <c r="AZ113" s="19">
        <v>2015</v>
      </c>
      <c r="BA113" s="19">
        <v>2015</v>
      </c>
      <c r="BB113" s="19">
        <v>2015</v>
      </c>
      <c r="BC113" s="19">
        <v>2015</v>
      </c>
      <c r="BD113" s="19">
        <v>2014</v>
      </c>
      <c r="BE113" s="19">
        <v>2014</v>
      </c>
      <c r="BF113" s="9"/>
    </row>
    <row r="114" spans="1:58" x14ac:dyDescent="0.35">
      <c r="A114" s="13" t="s">
        <v>8031</v>
      </c>
      <c r="B114" s="187" t="s">
        <v>8032</v>
      </c>
      <c r="C114" s="17">
        <v>2014</v>
      </c>
      <c r="D114" s="17">
        <v>2014</v>
      </c>
      <c r="E114" s="17">
        <v>2014</v>
      </c>
      <c r="F114" s="17">
        <v>2014</v>
      </c>
      <c r="G114" s="17">
        <v>2014</v>
      </c>
      <c r="H114" s="17">
        <v>2014</v>
      </c>
      <c r="I114" s="17">
        <v>2014</v>
      </c>
      <c r="J114" s="17">
        <v>2015</v>
      </c>
      <c r="K114" s="17">
        <v>2015</v>
      </c>
      <c r="L114" s="17">
        <v>2015</v>
      </c>
      <c r="M114" s="19">
        <v>2016</v>
      </c>
      <c r="N114" s="19">
        <v>2016</v>
      </c>
      <c r="O114" s="19">
        <v>2015</v>
      </c>
      <c r="P114" s="19">
        <v>2015</v>
      </c>
      <c r="Q114" s="19">
        <v>2014</v>
      </c>
      <c r="R114" s="19" t="s">
        <v>17</v>
      </c>
      <c r="S114" s="19">
        <v>2016</v>
      </c>
      <c r="T114" s="19">
        <v>2013</v>
      </c>
      <c r="U114" s="19">
        <v>2014</v>
      </c>
      <c r="V114" s="19">
        <v>2014</v>
      </c>
      <c r="W114" s="19">
        <v>2015</v>
      </c>
      <c r="X114" s="19">
        <v>2005</v>
      </c>
      <c r="Y114" s="19">
        <v>2010</v>
      </c>
      <c r="Z114" s="19">
        <v>2014</v>
      </c>
      <c r="AA114" s="19">
        <v>2014</v>
      </c>
      <c r="AB114" s="19" t="s">
        <v>17</v>
      </c>
      <c r="AC114" s="19">
        <v>2014</v>
      </c>
      <c r="AD114" s="19">
        <v>2015</v>
      </c>
      <c r="AE114" s="19" t="s">
        <v>17</v>
      </c>
      <c r="AF114" s="19" t="s">
        <v>17</v>
      </c>
      <c r="AG114" s="18" t="s">
        <v>17</v>
      </c>
      <c r="AH114" s="19">
        <v>2014</v>
      </c>
      <c r="AI114" s="19">
        <v>2015</v>
      </c>
      <c r="AJ114" s="19">
        <v>2016</v>
      </c>
      <c r="AK114" s="20" t="s">
        <v>17</v>
      </c>
      <c r="AL114" s="20">
        <v>2015</v>
      </c>
      <c r="AM114" s="19">
        <v>2015</v>
      </c>
      <c r="AN114" s="19">
        <v>2014</v>
      </c>
      <c r="AO114" s="19">
        <v>2014</v>
      </c>
      <c r="AP114" s="19" t="s">
        <v>17</v>
      </c>
      <c r="AQ114" s="19" t="s">
        <v>17</v>
      </c>
      <c r="AR114" s="19">
        <v>2011</v>
      </c>
      <c r="AS114" s="19">
        <v>2014</v>
      </c>
      <c r="AT114" s="19" t="s">
        <v>17</v>
      </c>
      <c r="AU114" s="19">
        <v>2012</v>
      </c>
      <c r="AV114" s="19" t="s">
        <v>17</v>
      </c>
      <c r="AW114" s="19">
        <v>2014</v>
      </c>
      <c r="AX114" s="19">
        <v>2014</v>
      </c>
      <c r="AY114" s="19">
        <v>2014</v>
      </c>
      <c r="AZ114" s="19">
        <v>2015</v>
      </c>
      <c r="BA114" s="19">
        <v>2015</v>
      </c>
      <c r="BB114" s="19">
        <v>2014</v>
      </c>
      <c r="BC114" s="19">
        <v>2015</v>
      </c>
      <c r="BD114" s="19">
        <v>2014</v>
      </c>
      <c r="BE114" s="19">
        <v>2014</v>
      </c>
      <c r="BF114" s="9"/>
    </row>
    <row r="115" spans="1:58" x14ac:dyDescent="0.35">
      <c r="A115" s="13" t="s">
        <v>9003</v>
      </c>
      <c r="B115" s="187" t="s">
        <v>8111</v>
      </c>
      <c r="C115" s="17">
        <v>2014</v>
      </c>
      <c r="D115" s="17">
        <v>2014</v>
      </c>
      <c r="E115" s="17">
        <v>2014</v>
      </c>
      <c r="F115" s="17">
        <v>2014</v>
      </c>
      <c r="G115" s="17">
        <v>2014</v>
      </c>
      <c r="H115" s="17">
        <v>2014</v>
      </c>
      <c r="I115" s="17">
        <v>2014</v>
      </c>
      <c r="J115" s="17">
        <v>2015</v>
      </c>
      <c r="K115" s="17">
        <v>2015</v>
      </c>
      <c r="L115" s="17">
        <v>2015</v>
      </c>
      <c r="M115" s="19">
        <v>2016</v>
      </c>
      <c r="N115" s="19">
        <v>2016</v>
      </c>
      <c r="O115" s="19">
        <v>2015</v>
      </c>
      <c r="P115" s="19">
        <v>2015</v>
      </c>
      <c r="Q115" s="19">
        <v>2014</v>
      </c>
      <c r="R115" s="19">
        <v>2012</v>
      </c>
      <c r="S115" s="19">
        <v>2016</v>
      </c>
      <c r="T115" s="19">
        <v>2013</v>
      </c>
      <c r="U115" s="19">
        <v>2014</v>
      </c>
      <c r="V115" s="19">
        <v>2014</v>
      </c>
      <c r="W115" s="19">
        <v>2015</v>
      </c>
      <c r="X115" s="19">
        <v>2012</v>
      </c>
      <c r="Y115" s="19">
        <v>2013</v>
      </c>
      <c r="Z115" s="19">
        <v>2014</v>
      </c>
      <c r="AA115" s="19">
        <v>2014</v>
      </c>
      <c r="AB115" s="19">
        <v>2014</v>
      </c>
      <c r="AC115" s="19">
        <v>2014</v>
      </c>
      <c r="AD115" s="19">
        <v>2015</v>
      </c>
      <c r="AE115" s="19" t="s">
        <v>17</v>
      </c>
      <c r="AF115" s="19">
        <v>2014</v>
      </c>
      <c r="AG115" s="18">
        <v>2013</v>
      </c>
      <c r="AH115" s="19">
        <v>2014</v>
      </c>
      <c r="AI115" s="19">
        <v>2015</v>
      </c>
      <c r="AJ115" s="19">
        <v>2016</v>
      </c>
      <c r="AK115" s="20" t="s">
        <v>17</v>
      </c>
      <c r="AL115" s="20">
        <v>2015</v>
      </c>
      <c r="AM115" s="19">
        <v>2015</v>
      </c>
      <c r="AN115" s="19">
        <v>2014</v>
      </c>
      <c r="AO115" s="19">
        <v>2014</v>
      </c>
      <c r="AP115" s="19">
        <v>2013</v>
      </c>
      <c r="AQ115" s="19">
        <v>2013</v>
      </c>
      <c r="AR115" s="19">
        <v>2009</v>
      </c>
      <c r="AS115" s="19">
        <v>2014</v>
      </c>
      <c r="AT115" s="19">
        <v>2015</v>
      </c>
      <c r="AU115" s="19">
        <v>2012</v>
      </c>
      <c r="AV115" s="19">
        <v>2013</v>
      </c>
      <c r="AW115" s="19">
        <v>2014</v>
      </c>
      <c r="AX115" s="19">
        <v>2014</v>
      </c>
      <c r="AY115" s="19">
        <v>2014</v>
      </c>
      <c r="AZ115" s="19">
        <v>2015</v>
      </c>
      <c r="BA115" s="19">
        <v>2015</v>
      </c>
      <c r="BB115" s="19">
        <v>2015</v>
      </c>
      <c r="BC115" s="19">
        <v>2015</v>
      </c>
      <c r="BD115" s="19">
        <v>2014</v>
      </c>
      <c r="BE115" s="19">
        <v>2014</v>
      </c>
      <c r="BF115" s="9"/>
    </row>
    <row r="116" spans="1:58" x14ac:dyDescent="0.35">
      <c r="A116" s="13" t="s">
        <v>8126</v>
      </c>
      <c r="B116" s="187" t="s">
        <v>8127</v>
      </c>
      <c r="C116" s="17">
        <v>2014</v>
      </c>
      <c r="D116" s="17">
        <v>2014</v>
      </c>
      <c r="E116" s="17">
        <v>2014</v>
      </c>
      <c r="F116" s="17">
        <v>2014</v>
      </c>
      <c r="G116" s="17">
        <v>2014</v>
      </c>
      <c r="H116" s="17">
        <v>2014</v>
      </c>
      <c r="I116" s="17">
        <v>2014</v>
      </c>
      <c r="J116" s="17">
        <v>2015</v>
      </c>
      <c r="K116" s="17">
        <v>2015</v>
      </c>
      <c r="L116" s="17">
        <v>2015</v>
      </c>
      <c r="M116" s="19">
        <v>2016</v>
      </c>
      <c r="N116" s="19">
        <v>2016</v>
      </c>
      <c r="O116" s="19">
        <v>2015</v>
      </c>
      <c r="P116" s="19">
        <v>2015</v>
      </c>
      <c r="Q116" s="19">
        <v>2014</v>
      </c>
      <c r="R116" s="19">
        <v>2010</v>
      </c>
      <c r="S116" s="19">
        <v>2016</v>
      </c>
      <c r="T116" s="19">
        <v>2013</v>
      </c>
      <c r="U116" s="19">
        <v>2014</v>
      </c>
      <c r="V116" s="19">
        <v>2014</v>
      </c>
      <c r="W116" s="19">
        <v>2015</v>
      </c>
      <c r="X116" s="19">
        <v>2013</v>
      </c>
      <c r="Y116" s="19">
        <v>2011</v>
      </c>
      <c r="Z116" s="19">
        <v>2014</v>
      </c>
      <c r="AA116" s="19">
        <v>2014</v>
      </c>
      <c r="AB116" s="19">
        <v>2013</v>
      </c>
      <c r="AC116" s="19">
        <v>2014</v>
      </c>
      <c r="AD116" s="19">
        <v>2015</v>
      </c>
      <c r="AE116" s="19" t="s">
        <v>17</v>
      </c>
      <c r="AF116" s="19">
        <v>2014</v>
      </c>
      <c r="AG116" s="18">
        <v>2012</v>
      </c>
      <c r="AH116" s="19">
        <v>2014</v>
      </c>
      <c r="AI116" s="19">
        <v>2015</v>
      </c>
      <c r="AJ116" s="19">
        <v>2016</v>
      </c>
      <c r="AK116" s="20" t="s">
        <v>17</v>
      </c>
      <c r="AL116" s="20">
        <v>2015</v>
      </c>
      <c r="AM116" s="19">
        <v>2015</v>
      </c>
      <c r="AN116" s="19">
        <v>2014</v>
      </c>
      <c r="AO116" s="19">
        <v>2014</v>
      </c>
      <c r="AP116" s="19" t="s">
        <v>17</v>
      </c>
      <c r="AQ116" s="19">
        <v>2012</v>
      </c>
      <c r="AR116" s="19">
        <v>2015</v>
      </c>
      <c r="AS116" s="19">
        <v>2014</v>
      </c>
      <c r="AT116" s="19">
        <v>2015</v>
      </c>
      <c r="AU116" s="19">
        <v>2012</v>
      </c>
      <c r="AV116" s="19">
        <v>2010</v>
      </c>
      <c r="AW116" s="19">
        <v>2014</v>
      </c>
      <c r="AX116" s="19">
        <v>2014</v>
      </c>
      <c r="AY116" s="19">
        <v>2014</v>
      </c>
      <c r="AZ116" s="19">
        <v>2015</v>
      </c>
      <c r="BA116" s="19">
        <v>2015</v>
      </c>
      <c r="BB116" s="19">
        <v>2015</v>
      </c>
      <c r="BC116" s="19">
        <v>2015</v>
      </c>
      <c r="BD116" s="19">
        <v>2014</v>
      </c>
      <c r="BE116" s="19">
        <v>2014</v>
      </c>
      <c r="BF116" s="9"/>
    </row>
    <row r="117" spans="1:58" x14ac:dyDescent="0.35">
      <c r="A117" s="13" t="s">
        <v>8124</v>
      </c>
      <c r="B117" s="187" t="s">
        <v>8125</v>
      </c>
      <c r="C117" s="17">
        <v>2014</v>
      </c>
      <c r="D117" s="17">
        <v>2014</v>
      </c>
      <c r="E117" s="17">
        <v>2014</v>
      </c>
      <c r="F117" s="17">
        <v>2014</v>
      </c>
      <c r="G117" s="17">
        <v>2014</v>
      </c>
      <c r="H117" s="17">
        <v>2014</v>
      </c>
      <c r="I117" s="17">
        <v>2014</v>
      </c>
      <c r="J117" s="17">
        <v>2015</v>
      </c>
      <c r="K117" s="17">
        <v>2015</v>
      </c>
      <c r="L117" s="17">
        <v>2015</v>
      </c>
      <c r="M117" s="19">
        <v>2016</v>
      </c>
      <c r="N117" s="19">
        <v>2016</v>
      </c>
      <c r="O117" s="19">
        <v>2015</v>
      </c>
      <c r="P117" s="19">
        <v>2015</v>
      </c>
      <c r="Q117" s="19">
        <v>2014</v>
      </c>
      <c r="R117" s="19">
        <v>2013</v>
      </c>
      <c r="S117" s="19">
        <v>2016</v>
      </c>
      <c r="T117" s="19">
        <v>2013</v>
      </c>
      <c r="U117" s="19">
        <v>2014</v>
      </c>
      <c r="V117" s="19">
        <v>2014</v>
      </c>
      <c r="W117" s="19">
        <v>2015</v>
      </c>
      <c r="X117" s="19">
        <v>2013</v>
      </c>
      <c r="Y117" s="19">
        <v>2013</v>
      </c>
      <c r="Z117" s="19">
        <v>2014</v>
      </c>
      <c r="AA117" s="19">
        <v>2014</v>
      </c>
      <c r="AB117" s="19" t="s">
        <v>17</v>
      </c>
      <c r="AC117" s="19">
        <v>2014</v>
      </c>
      <c r="AD117" s="19">
        <v>2015</v>
      </c>
      <c r="AE117" s="19" t="s">
        <v>17</v>
      </c>
      <c r="AF117" s="19">
        <v>2014</v>
      </c>
      <c r="AG117" s="18">
        <v>2013</v>
      </c>
      <c r="AH117" s="19">
        <v>2014</v>
      </c>
      <c r="AI117" s="19">
        <v>2015</v>
      </c>
      <c r="AJ117" s="19">
        <v>2016</v>
      </c>
      <c r="AK117" s="20" t="s">
        <v>17</v>
      </c>
      <c r="AL117" s="20">
        <v>2015</v>
      </c>
      <c r="AM117" s="19">
        <v>2015</v>
      </c>
      <c r="AN117" s="19">
        <v>2014</v>
      </c>
      <c r="AO117" s="19">
        <v>2014</v>
      </c>
      <c r="AP117" s="19" t="s">
        <v>17</v>
      </c>
      <c r="AQ117" s="19" t="s">
        <v>17</v>
      </c>
      <c r="AR117" s="19">
        <v>2007</v>
      </c>
      <c r="AS117" s="19">
        <v>2014</v>
      </c>
      <c r="AT117" s="19">
        <v>2015</v>
      </c>
      <c r="AU117" s="19">
        <v>2012</v>
      </c>
      <c r="AV117" s="19">
        <v>2011</v>
      </c>
      <c r="AW117" s="19">
        <v>2014</v>
      </c>
      <c r="AX117" s="19">
        <v>2014</v>
      </c>
      <c r="AY117" s="19">
        <v>2014</v>
      </c>
      <c r="AZ117" s="19">
        <v>2015</v>
      </c>
      <c r="BA117" s="19">
        <v>2015</v>
      </c>
      <c r="BB117" s="19">
        <v>2015</v>
      </c>
      <c r="BC117" s="19">
        <v>2015</v>
      </c>
      <c r="BD117" s="19">
        <v>2014</v>
      </c>
      <c r="BE117" s="19">
        <v>2014</v>
      </c>
      <c r="BF117" s="9"/>
    </row>
    <row r="118" spans="1:58" x14ac:dyDescent="0.35">
      <c r="A118" s="13" t="s">
        <v>580</v>
      </c>
      <c r="B118" s="187" t="s">
        <v>8110</v>
      </c>
      <c r="C118" s="17">
        <v>2014</v>
      </c>
      <c r="D118" s="17">
        <v>2014</v>
      </c>
      <c r="E118" s="17">
        <v>2014</v>
      </c>
      <c r="F118" s="17">
        <v>2014</v>
      </c>
      <c r="G118" s="17">
        <v>2014</v>
      </c>
      <c r="H118" s="17">
        <v>2014</v>
      </c>
      <c r="I118" s="17">
        <v>2014</v>
      </c>
      <c r="J118" s="17">
        <v>2015</v>
      </c>
      <c r="K118" s="17">
        <v>2015</v>
      </c>
      <c r="L118" s="17">
        <v>2015</v>
      </c>
      <c r="M118" s="19">
        <v>2016</v>
      </c>
      <c r="N118" s="19">
        <v>2016</v>
      </c>
      <c r="O118" s="19">
        <v>2015</v>
      </c>
      <c r="P118" s="19">
        <v>2015</v>
      </c>
      <c r="Q118" s="19">
        <v>2014</v>
      </c>
      <c r="R118" s="19">
        <v>2011</v>
      </c>
      <c r="S118" s="19">
        <v>2016</v>
      </c>
      <c r="T118" s="19">
        <v>2013</v>
      </c>
      <c r="U118" s="19">
        <v>2014</v>
      </c>
      <c r="V118" s="19">
        <v>2014</v>
      </c>
      <c r="W118" s="19">
        <v>2015</v>
      </c>
      <c r="X118" s="19">
        <v>2011</v>
      </c>
      <c r="Y118" s="19">
        <v>2010</v>
      </c>
      <c r="Z118" s="19">
        <v>2014</v>
      </c>
      <c r="AA118" s="19">
        <v>2014</v>
      </c>
      <c r="AB118" s="19">
        <v>2014</v>
      </c>
      <c r="AC118" s="19">
        <v>2014</v>
      </c>
      <c r="AD118" s="19">
        <v>2015</v>
      </c>
      <c r="AE118" s="19" t="s">
        <v>17</v>
      </c>
      <c r="AF118" s="19">
        <v>2014</v>
      </c>
      <c r="AG118" s="18">
        <v>2007</v>
      </c>
      <c r="AH118" s="19">
        <v>2014</v>
      </c>
      <c r="AI118" s="19">
        <v>2015</v>
      </c>
      <c r="AJ118" s="19">
        <v>2016</v>
      </c>
      <c r="AK118" s="20" t="s">
        <v>17</v>
      </c>
      <c r="AL118" s="20">
        <v>2015</v>
      </c>
      <c r="AM118" s="19">
        <v>2015</v>
      </c>
      <c r="AN118" s="19">
        <v>2014</v>
      </c>
      <c r="AO118" s="19">
        <v>2014</v>
      </c>
      <c r="AP118" s="19">
        <v>2014</v>
      </c>
      <c r="AQ118" s="19">
        <v>2014</v>
      </c>
      <c r="AR118" s="19">
        <v>2011</v>
      </c>
      <c r="AS118" s="19">
        <v>2014</v>
      </c>
      <c r="AT118" s="19">
        <v>2015</v>
      </c>
      <c r="AU118" s="19">
        <v>2012</v>
      </c>
      <c r="AV118" s="19">
        <v>2011</v>
      </c>
      <c r="AW118" s="19">
        <v>2014</v>
      </c>
      <c r="AX118" s="19">
        <v>2014</v>
      </c>
      <c r="AY118" s="19">
        <v>2014</v>
      </c>
      <c r="AZ118" s="19">
        <v>2015</v>
      </c>
      <c r="BA118" s="19">
        <v>2015</v>
      </c>
      <c r="BB118" s="19">
        <v>2015</v>
      </c>
      <c r="BC118" s="19">
        <v>2015</v>
      </c>
      <c r="BD118" s="19">
        <v>2014</v>
      </c>
      <c r="BE118" s="19">
        <v>2014</v>
      </c>
      <c r="BF118" s="9"/>
    </row>
    <row r="119" spans="1:58" x14ac:dyDescent="0.35">
      <c r="A119" s="13" t="s">
        <v>869</v>
      </c>
      <c r="B119" s="187" t="s">
        <v>8128</v>
      </c>
      <c r="C119" s="17">
        <v>2014</v>
      </c>
      <c r="D119" s="17">
        <v>2014</v>
      </c>
      <c r="E119" s="17">
        <v>2014</v>
      </c>
      <c r="F119" s="17">
        <v>2014</v>
      </c>
      <c r="G119" s="17">
        <v>2014</v>
      </c>
      <c r="H119" s="17">
        <v>2014</v>
      </c>
      <c r="I119" s="17">
        <v>2014</v>
      </c>
      <c r="J119" s="17">
        <v>2015</v>
      </c>
      <c r="K119" s="17">
        <v>2015</v>
      </c>
      <c r="L119" s="17">
        <v>2015</v>
      </c>
      <c r="M119" s="19">
        <v>2016</v>
      </c>
      <c r="N119" s="19">
        <v>2016</v>
      </c>
      <c r="O119" s="19">
        <v>2015</v>
      </c>
      <c r="P119" s="19">
        <v>2015</v>
      </c>
      <c r="Q119" s="19">
        <v>2014</v>
      </c>
      <c r="R119" s="19">
        <v>2011</v>
      </c>
      <c r="S119" s="19">
        <v>2016</v>
      </c>
      <c r="T119" s="19">
        <v>2013</v>
      </c>
      <c r="U119" s="19">
        <v>2014</v>
      </c>
      <c r="V119" s="19">
        <v>2014</v>
      </c>
      <c r="W119" s="19">
        <v>2015</v>
      </c>
      <c r="X119" s="19">
        <v>2011</v>
      </c>
      <c r="Y119" s="19">
        <v>2012</v>
      </c>
      <c r="Z119" s="19">
        <v>2014</v>
      </c>
      <c r="AA119" s="19">
        <v>2014</v>
      </c>
      <c r="AB119" s="19">
        <v>2014</v>
      </c>
      <c r="AC119" s="19">
        <v>2014</v>
      </c>
      <c r="AD119" s="19">
        <v>2015</v>
      </c>
      <c r="AE119" s="19">
        <v>2012</v>
      </c>
      <c r="AF119" s="19">
        <v>2014</v>
      </c>
      <c r="AG119" s="18">
        <v>2009</v>
      </c>
      <c r="AH119" s="19">
        <v>2014</v>
      </c>
      <c r="AI119" s="19">
        <v>2015</v>
      </c>
      <c r="AJ119" s="19">
        <v>2016</v>
      </c>
      <c r="AK119" s="20" t="s">
        <v>17</v>
      </c>
      <c r="AL119" s="20">
        <v>2015</v>
      </c>
      <c r="AM119" s="19">
        <v>2015</v>
      </c>
      <c r="AN119" s="19">
        <v>2014</v>
      </c>
      <c r="AO119" s="19">
        <v>2014</v>
      </c>
      <c r="AP119" s="19">
        <v>2012</v>
      </c>
      <c r="AQ119" s="19">
        <v>2012</v>
      </c>
      <c r="AR119" s="19">
        <v>2015</v>
      </c>
      <c r="AS119" s="19">
        <v>2014</v>
      </c>
      <c r="AT119" s="19">
        <v>2015</v>
      </c>
      <c r="AU119" s="19">
        <v>2012</v>
      </c>
      <c r="AV119" s="19">
        <v>2009</v>
      </c>
      <c r="AW119" s="19">
        <v>2014</v>
      </c>
      <c r="AX119" s="19">
        <v>2014</v>
      </c>
      <c r="AY119" s="19">
        <v>2014</v>
      </c>
      <c r="AZ119" s="19">
        <v>2015</v>
      </c>
      <c r="BA119" s="19">
        <v>2015</v>
      </c>
      <c r="BB119" s="19">
        <v>2015</v>
      </c>
      <c r="BC119" s="19">
        <v>2015</v>
      </c>
      <c r="BD119" s="19">
        <v>2014</v>
      </c>
      <c r="BE119" s="19">
        <v>2014</v>
      </c>
      <c r="BF119" s="9"/>
    </row>
    <row r="120" spans="1:58" x14ac:dyDescent="0.35">
      <c r="A120" s="13" t="s">
        <v>455</v>
      </c>
      <c r="B120" s="187" t="s">
        <v>8123</v>
      </c>
      <c r="C120" s="17">
        <v>2014</v>
      </c>
      <c r="D120" s="17">
        <v>2014</v>
      </c>
      <c r="E120" s="17">
        <v>2014</v>
      </c>
      <c r="F120" s="17">
        <v>2014</v>
      </c>
      <c r="G120" s="17">
        <v>2014</v>
      </c>
      <c r="H120" s="17">
        <v>2014</v>
      </c>
      <c r="I120" s="17">
        <v>2014</v>
      </c>
      <c r="J120" s="17">
        <v>2015</v>
      </c>
      <c r="K120" s="17">
        <v>2015</v>
      </c>
      <c r="L120" s="17">
        <v>2015</v>
      </c>
      <c r="M120" s="19">
        <v>2016</v>
      </c>
      <c r="N120" s="19">
        <v>2016</v>
      </c>
      <c r="O120" s="19">
        <v>2015</v>
      </c>
      <c r="P120" s="19">
        <v>2015</v>
      </c>
      <c r="Q120" s="19">
        <v>2014</v>
      </c>
      <c r="R120" s="19" t="s">
        <v>17</v>
      </c>
      <c r="S120" s="19">
        <v>2016</v>
      </c>
      <c r="T120" s="19">
        <v>2013</v>
      </c>
      <c r="U120" s="19">
        <v>2014</v>
      </c>
      <c r="V120" s="19">
        <v>2014</v>
      </c>
      <c r="W120" s="19">
        <v>2015</v>
      </c>
      <c r="X120" s="19">
        <v>2009</v>
      </c>
      <c r="Y120" s="19">
        <v>2012</v>
      </c>
      <c r="Z120" s="19">
        <v>2014</v>
      </c>
      <c r="AA120" s="19">
        <v>2014</v>
      </c>
      <c r="AB120" s="19">
        <v>2014</v>
      </c>
      <c r="AC120" s="19">
        <v>2014</v>
      </c>
      <c r="AD120" s="19">
        <v>2015</v>
      </c>
      <c r="AE120" s="19">
        <v>2012</v>
      </c>
      <c r="AF120" s="19">
        <v>2014</v>
      </c>
      <c r="AG120" s="18" t="s">
        <v>17</v>
      </c>
      <c r="AH120" s="19">
        <v>2014</v>
      </c>
      <c r="AI120" s="19">
        <v>2015</v>
      </c>
      <c r="AJ120" s="19">
        <v>2016</v>
      </c>
      <c r="AK120" s="20">
        <v>2015</v>
      </c>
      <c r="AL120" s="20">
        <v>2015</v>
      </c>
      <c r="AM120" s="19">
        <v>2015</v>
      </c>
      <c r="AN120" s="19">
        <v>2014</v>
      </c>
      <c r="AO120" s="19">
        <v>2014</v>
      </c>
      <c r="AP120" s="19">
        <v>2013</v>
      </c>
      <c r="AQ120" s="19">
        <v>2013</v>
      </c>
      <c r="AR120" s="19">
        <v>2009</v>
      </c>
      <c r="AS120" s="19">
        <v>2014</v>
      </c>
      <c r="AT120" s="19">
        <v>2015</v>
      </c>
      <c r="AU120" s="19">
        <v>2012</v>
      </c>
      <c r="AV120" s="19">
        <v>2013</v>
      </c>
      <c r="AW120" s="19">
        <v>2014</v>
      </c>
      <c r="AX120" s="19">
        <v>2014</v>
      </c>
      <c r="AY120" s="19">
        <v>2014</v>
      </c>
      <c r="AZ120" s="19">
        <v>2015</v>
      </c>
      <c r="BA120" s="19">
        <v>2015</v>
      </c>
      <c r="BB120" s="19">
        <v>2015</v>
      </c>
      <c r="BC120" s="19">
        <v>2015</v>
      </c>
      <c r="BD120" s="19">
        <v>2014</v>
      </c>
      <c r="BE120" s="19">
        <v>2014</v>
      </c>
      <c r="BF120" s="9"/>
    </row>
    <row r="121" spans="1:58" x14ac:dyDescent="0.35">
      <c r="A121" s="13" t="s">
        <v>1469</v>
      </c>
      <c r="B121" s="187" t="s">
        <v>8134</v>
      </c>
      <c r="C121" s="17">
        <v>2014</v>
      </c>
      <c r="D121" s="17">
        <v>2014</v>
      </c>
      <c r="E121" s="17">
        <v>2014</v>
      </c>
      <c r="F121" s="17">
        <v>2014</v>
      </c>
      <c r="G121" s="17">
        <v>2014</v>
      </c>
      <c r="H121" s="17">
        <v>2014</v>
      </c>
      <c r="I121" s="17">
        <v>2014</v>
      </c>
      <c r="J121" s="17">
        <v>2015</v>
      </c>
      <c r="K121" s="17">
        <v>2015</v>
      </c>
      <c r="L121" s="17">
        <v>2015</v>
      </c>
      <c r="M121" s="19">
        <v>2016</v>
      </c>
      <c r="N121" s="19">
        <v>2016</v>
      </c>
      <c r="O121" s="19">
        <v>2015</v>
      </c>
      <c r="P121" s="19">
        <v>2015</v>
      </c>
      <c r="Q121" s="19">
        <v>2014</v>
      </c>
      <c r="R121" s="19">
        <v>2013</v>
      </c>
      <c r="S121" s="19">
        <v>2016</v>
      </c>
      <c r="T121" s="19">
        <v>2013</v>
      </c>
      <c r="U121" s="19">
        <v>2014</v>
      </c>
      <c r="V121" s="19">
        <v>2014</v>
      </c>
      <c r="W121" s="19">
        <v>2015</v>
      </c>
      <c r="X121" s="19">
        <v>2013</v>
      </c>
      <c r="Y121" s="19">
        <v>2010</v>
      </c>
      <c r="Z121" s="19">
        <v>2014</v>
      </c>
      <c r="AA121" s="19">
        <v>2014</v>
      </c>
      <c r="AB121" s="19">
        <v>2014</v>
      </c>
      <c r="AC121" s="19">
        <v>2014</v>
      </c>
      <c r="AD121" s="19">
        <v>2015</v>
      </c>
      <c r="AE121" s="19">
        <v>2012</v>
      </c>
      <c r="AF121" s="19">
        <v>2014</v>
      </c>
      <c r="AG121" s="18">
        <v>2009</v>
      </c>
      <c r="AH121" s="19">
        <v>2014</v>
      </c>
      <c r="AI121" s="19">
        <v>2015</v>
      </c>
      <c r="AJ121" s="19">
        <v>2016</v>
      </c>
      <c r="AK121" s="20" t="s">
        <v>17</v>
      </c>
      <c r="AL121" s="20">
        <v>2015</v>
      </c>
      <c r="AM121" s="19">
        <v>2015</v>
      </c>
      <c r="AN121" s="19">
        <v>2014</v>
      </c>
      <c r="AO121" s="19">
        <v>2014</v>
      </c>
      <c r="AP121" s="19">
        <v>2013</v>
      </c>
      <c r="AQ121" s="19">
        <v>2013</v>
      </c>
      <c r="AR121" s="19">
        <v>2009</v>
      </c>
      <c r="AS121" s="19">
        <v>2014</v>
      </c>
      <c r="AT121" s="19">
        <v>2015</v>
      </c>
      <c r="AU121" s="19">
        <v>2012</v>
      </c>
      <c r="AV121" s="19">
        <v>2007</v>
      </c>
      <c r="AW121" s="19">
        <v>2014</v>
      </c>
      <c r="AX121" s="19">
        <v>2014</v>
      </c>
      <c r="AY121" s="19">
        <v>2014</v>
      </c>
      <c r="AZ121" s="19">
        <v>2015</v>
      </c>
      <c r="BA121" s="19">
        <v>2015</v>
      </c>
      <c r="BB121" s="19">
        <v>2015</v>
      </c>
      <c r="BC121" s="19">
        <v>2015</v>
      </c>
      <c r="BD121" s="19">
        <v>2014</v>
      </c>
      <c r="BE121" s="19">
        <v>2014</v>
      </c>
      <c r="BF121" s="9"/>
    </row>
    <row r="122" spans="1:58" x14ac:dyDescent="0.35">
      <c r="A122" s="13" t="s">
        <v>8144</v>
      </c>
      <c r="B122" s="187" t="s">
        <v>8145</v>
      </c>
      <c r="C122" s="17">
        <v>2014</v>
      </c>
      <c r="D122" s="17">
        <v>2014</v>
      </c>
      <c r="E122" s="17">
        <v>2014</v>
      </c>
      <c r="F122" s="17">
        <v>2014</v>
      </c>
      <c r="G122" s="17">
        <v>2014</v>
      </c>
      <c r="H122" s="17">
        <v>2014</v>
      </c>
      <c r="I122" s="17">
        <v>2014</v>
      </c>
      <c r="J122" s="17">
        <v>2015</v>
      </c>
      <c r="K122" s="17">
        <v>2015</v>
      </c>
      <c r="L122" s="17">
        <v>2015</v>
      </c>
      <c r="M122" s="19">
        <v>2016</v>
      </c>
      <c r="N122" s="19">
        <v>2016</v>
      </c>
      <c r="O122" s="19">
        <v>2015</v>
      </c>
      <c r="P122" s="19">
        <v>2015</v>
      </c>
      <c r="Q122" s="19" t="s">
        <v>17</v>
      </c>
      <c r="R122" s="19" t="s">
        <v>17</v>
      </c>
      <c r="S122" s="19">
        <v>2016</v>
      </c>
      <c r="T122" s="19">
        <v>2013</v>
      </c>
      <c r="U122" s="19">
        <v>2014</v>
      </c>
      <c r="V122" s="19" t="s">
        <v>17</v>
      </c>
      <c r="W122" s="19">
        <v>2015</v>
      </c>
      <c r="X122" s="19">
        <v>2007</v>
      </c>
      <c r="Y122" s="19">
        <v>2010</v>
      </c>
      <c r="Z122" s="19">
        <v>2014</v>
      </c>
      <c r="AA122" s="19">
        <v>2014</v>
      </c>
      <c r="AB122" s="19" t="s">
        <v>17</v>
      </c>
      <c r="AC122" s="19">
        <v>2014</v>
      </c>
      <c r="AD122" s="19">
        <v>2015</v>
      </c>
      <c r="AE122" s="19" t="s">
        <v>17</v>
      </c>
      <c r="AF122" s="19" t="s">
        <v>17</v>
      </c>
      <c r="AG122" s="18" t="s">
        <v>17</v>
      </c>
      <c r="AH122" s="19">
        <v>2014</v>
      </c>
      <c r="AI122" s="19">
        <v>2015</v>
      </c>
      <c r="AJ122" s="19">
        <v>2016</v>
      </c>
      <c r="AK122" s="20" t="s">
        <v>17</v>
      </c>
      <c r="AL122" s="20">
        <v>2015</v>
      </c>
      <c r="AM122" s="19">
        <v>2015</v>
      </c>
      <c r="AN122" s="19">
        <v>2014</v>
      </c>
      <c r="AO122" s="19">
        <v>2014</v>
      </c>
      <c r="AP122" s="19" t="s">
        <v>17</v>
      </c>
      <c r="AQ122" s="19" t="s">
        <v>17</v>
      </c>
      <c r="AR122" s="19">
        <v>2011</v>
      </c>
      <c r="AS122" s="19">
        <v>2013</v>
      </c>
      <c r="AT122" s="19" t="s">
        <v>17</v>
      </c>
      <c r="AU122" s="19" t="s">
        <v>17</v>
      </c>
      <c r="AV122" s="19" t="s">
        <v>17</v>
      </c>
      <c r="AW122" s="19">
        <v>2011</v>
      </c>
      <c r="AX122" s="19">
        <v>2011</v>
      </c>
      <c r="AY122" s="19">
        <v>2014</v>
      </c>
      <c r="AZ122" s="19">
        <v>2015</v>
      </c>
      <c r="BA122" s="19">
        <v>2015</v>
      </c>
      <c r="BB122" s="19">
        <v>2015</v>
      </c>
      <c r="BC122" s="19">
        <v>2015</v>
      </c>
      <c r="BD122" s="19">
        <v>2014</v>
      </c>
      <c r="BE122" s="19">
        <v>2014</v>
      </c>
      <c r="BF122" s="9"/>
    </row>
    <row r="123" spans="1:58" x14ac:dyDescent="0.35">
      <c r="A123" s="13" t="s">
        <v>8142</v>
      </c>
      <c r="B123" s="187" t="s">
        <v>8143</v>
      </c>
      <c r="C123" s="17">
        <v>2014</v>
      </c>
      <c r="D123" s="17">
        <v>2014</v>
      </c>
      <c r="E123" s="17">
        <v>2014</v>
      </c>
      <c r="F123" s="17">
        <v>2014</v>
      </c>
      <c r="G123" s="17">
        <v>2014</v>
      </c>
      <c r="H123" s="17">
        <v>2014</v>
      </c>
      <c r="I123" s="17">
        <v>2014</v>
      </c>
      <c r="J123" s="17">
        <v>2015</v>
      </c>
      <c r="K123" s="17">
        <v>2015</v>
      </c>
      <c r="L123" s="17">
        <v>2015</v>
      </c>
      <c r="M123" s="19">
        <v>2016</v>
      </c>
      <c r="N123" s="19">
        <v>2016</v>
      </c>
      <c r="O123" s="19">
        <v>2015</v>
      </c>
      <c r="P123" s="19">
        <v>2015</v>
      </c>
      <c r="Q123" s="19">
        <v>2014</v>
      </c>
      <c r="R123" s="19">
        <v>2011</v>
      </c>
      <c r="S123" s="19">
        <v>2016</v>
      </c>
      <c r="T123" s="19">
        <v>2013</v>
      </c>
      <c r="U123" s="19">
        <v>2014</v>
      </c>
      <c r="V123" s="19">
        <v>2014</v>
      </c>
      <c r="W123" s="19">
        <v>2015</v>
      </c>
      <c r="X123" s="19">
        <v>2011</v>
      </c>
      <c r="Y123" s="19" t="s">
        <v>17</v>
      </c>
      <c r="Z123" s="19">
        <v>2014</v>
      </c>
      <c r="AA123" s="19">
        <v>2014</v>
      </c>
      <c r="AB123" s="19">
        <v>2014</v>
      </c>
      <c r="AC123" s="19">
        <v>2014</v>
      </c>
      <c r="AD123" s="19">
        <v>2015</v>
      </c>
      <c r="AE123" s="19">
        <v>2012</v>
      </c>
      <c r="AF123" s="19">
        <v>2014</v>
      </c>
      <c r="AG123" s="18">
        <v>2010</v>
      </c>
      <c r="AH123" s="19">
        <v>2014</v>
      </c>
      <c r="AI123" s="19">
        <v>2015</v>
      </c>
      <c r="AJ123" s="19">
        <v>2016</v>
      </c>
      <c r="AK123" s="20">
        <v>2015</v>
      </c>
      <c r="AL123" s="20">
        <v>2015</v>
      </c>
      <c r="AM123" s="19">
        <v>2015</v>
      </c>
      <c r="AN123" s="19">
        <v>2014</v>
      </c>
      <c r="AO123" s="19">
        <v>2014</v>
      </c>
      <c r="AP123" s="19">
        <v>2014</v>
      </c>
      <c r="AQ123" s="19">
        <v>2014</v>
      </c>
      <c r="AR123" s="19">
        <v>2015</v>
      </c>
      <c r="AS123" s="19">
        <v>2014</v>
      </c>
      <c r="AT123" s="19">
        <v>2015</v>
      </c>
      <c r="AU123" s="19">
        <v>2012</v>
      </c>
      <c r="AV123" s="19">
        <v>2011</v>
      </c>
      <c r="AW123" s="19">
        <v>2014</v>
      </c>
      <c r="AX123" s="19">
        <v>2014</v>
      </c>
      <c r="AY123" s="19">
        <v>2014</v>
      </c>
      <c r="AZ123" s="19">
        <v>2015</v>
      </c>
      <c r="BA123" s="19">
        <v>2015</v>
      </c>
      <c r="BB123" s="19">
        <v>2015</v>
      </c>
      <c r="BC123" s="19">
        <v>2015</v>
      </c>
      <c r="BD123" s="19">
        <v>2014</v>
      </c>
      <c r="BE123" s="19">
        <v>2014</v>
      </c>
      <c r="BF123" s="9"/>
    </row>
    <row r="124" spans="1:58" x14ac:dyDescent="0.35">
      <c r="A124" s="13" t="s">
        <v>8138</v>
      </c>
      <c r="B124" s="187" t="s">
        <v>8139</v>
      </c>
      <c r="C124" s="17">
        <v>2014</v>
      </c>
      <c r="D124" s="17">
        <v>2014</v>
      </c>
      <c r="E124" s="17">
        <v>2014</v>
      </c>
      <c r="F124" s="17">
        <v>2014</v>
      </c>
      <c r="G124" s="17">
        <v>2014</v>
      </c>
      <c r="H124" s="17">
        <v>2014</v>
      </c>
      <c r="I124" s="17">
        <v>2014</v>
      </c>
      <c r="J124" s="17">
        <v>2015</v>
      </c>
      <c r="K124" s="17">
        <v>2015</v>
      </c>
      <c r="L124" s="17">
        <v>2015</v>
      </c>
      <c r="M124" s="19">
        <v>2016</v>
      </c>
      <c r="N124" s="19">
        <v>2016</v>
      </c>
      <c r="O124" s="19">
        <v>2015</v>
      </c>
      <c r="P124" s="19">
        <v>2015</v>
      </c>
      <c r="Q124" s="19">
        <v>2014</v>
      </c>
      <c r="R124" s="19" t="s">
        <v>17</v>
      </c>
      <c r="S124" s="19">
        <v>2016</v>
      </c>
      <c r="T124" s="19">
        <v>2013</v>
      </c>
      <c r="U124" s="19">
        <v>2014</v>
      </c>
      <c r="V124" s="19" t="s">
        <v>17</v>
      </c>
      <c r="W124" s="19">
        <v>2015</v>
      </c>
      <c r="X124" s="19" t="s">
        <v>17</v>
      </c>
      <c r="Y124" s="19">
        <v>2010</v>
      </c>
      <c r="Z124" s="19">
        <v>2014</v>
      </c>
      <c r="AA124" s="19">
        <v>2014</v>
      </c>
      <c r="AB124" s="19" t="s">
        <v>17</v>
      </c>
      <c r="AC124" s="19">
        <v>2014</v>
      </c>
      <c r="AD124" s="19">
        <v>2015</v>
      </c>
      <c r="AE124" s="19" t="s">
        <v>17</v>
      </c>
      <c r="AF124" s="19">
        <v>2014</v>
      </c>
      <c r="AG124" s="18">
        <v>2012</v>
      </c>
      <c r="AH124" s="19">
        <v>2014</v>
      </c>
      <c r="AI124" s="19">
        <v>2015</v>
      </c>
      <c r="AJ124" s="19">
        <v>2016</v>
      </c>
      <c r="AK124" s="20" t="s">
        <v>17</v>
      </c>
      <c r="AL124" s="20">
        <v>2015</v>
      </c>
      <c r="AM124" s="19">
        <v>2015</v>
      </c>
      <c r="AN124" s="19">
        <v>2014</v>
      </c>
      <c r="AO124" s="19">
        <v>2014</v>
      </c>
      <c r="AP124" s="19">
        <v>2014</v>
      </c>
      <c r="AQ124" s="19">
        <v>2014</v>
      </c>
      <c r="AR124" s="19">
        <v>2015</v>
      </c>
      <c r="AS124" s="19">
        <v>2014</v>
      </c>
      <c r="AT124" s="19">
        <v>2015</v>
      </c>
      <c r="AU124" s="19">
        <v>2012</v>
      </c>
      <c r="AV124" s="19" t="s">
        <v>17</v>
      </c>
      <c r="AW124" s="19">
        <v>2014</v>
      </c>
      <c r="AX124" s="19">
        <v>2014</v>
      </c>
      <c r="AY124" s="19">
        <v>2014</v>
      </c>
      <c r="AZ124" s="19">
        <v>2015</v>
      </c>
      <c r="BA124" s="19">
        <v>2015</v>
      </c>
      <c r="BB124" s="19">
        <v>2015</v>
      </c>
      <c r="BC124" s="19">
        <v>2015</v>
      </c>
      <c r="BD124" s="19">
        <v>2014</v>
      </c>
      <c r="BE124" s="19">
        <v>2014</v>
      </c>
      <c r="BF124" s="9"/>
    </row>
    <row r="125" spans="1:58" x14ac:dyDescent="0.35">
      <c r="A125" s="13" t="s">
        <v>8146</v>
      </c>
      <c r="B125" s="187" t="s">
        <v>8147</v>
      </c>
      <c r="C125" s="17">
        <v>2014</v>
      </c>
      <c r="D125" s="17">
        <v>2014</v>
      </c>
      <c r="E125" s="17">
        <v>2014</v>
      </c>
      <c r="F125" s="17">
        <v>2014</v>
      </c>
      <c r="G125" s="17">
        <v>2014</v>
      </c>
      <c r="H125" s="17">
        <v>2014</v>
      </c>
      <c r="I125" s="17">
        <v>2014</v>
      </c>
      <c r="J125" s="17">
        <v>2015</v>
      </c>
      <c r="K125" s="17">
        <v>2015</v>
      </c>
      <c r="L125" s="17">
        <v>2015</v>
      </c>
      <c r="M125" s="19">
        <v>2016</v>
      </c>
      <c r="N125" s="19">
        <v>2016</v>
      </c>
      <c r="O125" s="19">
        <v>2015</v>
      </c>
      <c r="P125" s="19">
        <v>2015</v>
      </c>
      <c r="Q125" s="19">
        <v>2014</v>
      </c>
      <c r="R125" s="19" t="s">
        <v>17</v>
      </c>
      <c r="S125" s="19">
        <v>2016</v>
      </c>
      <c r="T125" s="19">
        <v>2013</v>
      </c>
      <c r="U125" s="19">
        <v>2014</v>
      </c>
      <c r="V125" s="19" t="s">
        <v>17</v>
      </c>
      <c r="W125" s="19">
        <v>2015</v>
      </c>
      <c r="X125" s="19" t="s">
        <v>17</v>
      </c>
      <c r="Y125" s="19">
        <v>2010</v>
      </c>
      <c r="Z125" s="19">
        <v>2014</v>
      </c>
      <c r="AA125" s="19">
        <v>2014</v>
      </c>
      <c r="AB125" s="19" t="s">
        <v>17</v>
      </c>
      <c r="AC125" s="19">
        <v>2014</v>
      </c>
      <c r="AD125" s="19">
        <v>2015</v>
      </c>
      <c r="AE125" s="19" t="s">
        <v>17</v>
      </c>
      <c r="AF125" s="19">
        <v>2014</v>
      </c>
      <c r="AG125" s="18" t="s">
        <v>17</v>
      </c>
      <c r="AH125" s="19">
        <v>2014</v>
      </c>
      <c r="AI125" s="19">
        <v>2015</v>
      </c>
      <c r="AJ125" s="19">
        <v>2016</v>
      </c>
      <c r="AK125" s="20" t="s">
        <v>17</v>
      </c>
      <c r="AL125" s="20">
        <v>2015</v>
      </c>
      <c r="AM125" s="19">
        <v>2015</v>
      </c>
      <c r="AN125" s="19">
        <v>2014</v>
      </c>
      <c r="AO125" s="19">
        <v>2014</v>
      </c>
      <c r="AP125" s="19">
        <v>2012</v>
      </c>
      <c r="AQ125" s="19" t="s">
        <v>17</v>
      </c>
      <c r="AR125" s="19">
        <v>2015</v>
      </c>
      <c r="AS125" s="19">
        <v>2014</v>
      </c>
      <c r="AT125" s="19">
        <v>2015</v>
      </c>
      <c r="AU125" s="19">
        <v>2012</v>
      </c>
      <c r="AV125" s="19" t="s">
        <v>17</v>
      </c>
      <c r="AW125" s="19">
        <v>2014</v>
      </c>
      <c r="AX125" s="19">
        <v>2014</v>
      </c>
      <c r="AY125" s="19">
        <v>2014</v>
      </c>
      <c r="AZ125" s="19" t="s">
        <v>17</v>
      </c>
      <c r="BA125" s="19">
        <v>2015</v>
      </c>
      <c r="BB125" s="19">
        <v>2015</v>
      </c>
      <c r="BC125" s="19">
        <v>2015</v>
      </c>
      <c r="BD125" s="19">
        <v>2014</v>
      </c>
      <c r="BE125" s="19">
        <v>2014</v>
      </c>
      <c r="BF125" s="9"/>
    </row>
    <row r="126" spans="1:58" x14ac:dyDescent="0.35">
      <c r="A126" s="13" t="s">
        <v>36</v>
      </c>
      <c r="B126" s="187" t="s">
        <v>8137</v>
      </c>
      <c r="C126" s="17">
        <v>2014</v>
      </c>
      <c r="D126" s="17">
        <v>2014</v>
      </c>
      <c r="E126" s="17">
        <v>2014</v>
      </c>
      <c r="F126" s="17">
        <v>2014</v>
      </c>
      <c r="G126" s="17">
        <v>2014</v>
      </c>
      <c r="H126" s="17">
        <v>2014</v>
      </c>
      <c r="I126" s="17">
        <v>2014</v>
      </c>
      <c r="J126" s="17">
        <v>2015</v>
      </c>
      <c r="K126" s="17">
        <v>2015</v>
      </c>
      <c r="L126" s="17">
        <v>2015</v>
      </c>
      <c r="M126" s="19">
        <v>2016</v>
      </c>
      <c r="N126" s="19">
        <v>2016</v>
      </c>
      <c r="O126" s="19">
        <v>2015</v>
      </c>
      <c r="P126" s="19">
        <v>2015</v>
      </c>
      <c r="Q126" s="19">
        <v>2014</v>
      </c>
      <c r="R126" s="19">
        <v>2012</v>
      </c>
      <c r="S126" s="19">
        <v>2016</v>
      </c>
      <c r="T126" s="19">
        <v>2013</v>
      </c>
      <c r="U126" s="19">
        <v>2014</v>
      </c>
      <c r="V126" s="19">
        <v>2014</v>
      </c>
      <c r="W126" s="19">
        <v>2015</v>
      </c>
      <c r="X126" s="19">
        <v>2006</v>
      </c>
      <c r="Y126" s="19">
        <v>2014</v>
      </c>
      <c r="Z126" s="19">
        <v>2014</v>
      </c>
      <c r="AA126" s="19">
        <v>2014</v>
      </c>
      <c r="AB126" s="19">
        <v>2014</v>
      </c>
      <c r="AC126" s="19">
        <v>2014</v>
      </c>
      <c r="AD126" s="19">
        <v>2015</v>
      </c>
      <c r="AE126" s="19">
        <v>2012</v>
      </c>
      <c r="AF126" s="19">
        <v>2014</v>
      </c>
      <c r="AG126" s="18">
        <v>2009</v>
      </c>
      <c r="AH126" s="19">
        <v>2014</v>
      </c>
      <c r="AI126" s="19">
        <v>2015</v>
      </c>
      <c r="AJ126" s="19">
        <v>2016</v>
      </c>
      <c r="AK126" s="20" t="s">
        <v>17</v>
      </c>
      <c r="AL126" s="20">
        <v>2015</v>
      </c>
      <c r="AM126" s="19">
        <v>2015</v>
      </c>
      <c r="AN126" s="19">
        <v>2014</v>
      </c>
      <c r="AO126" s="19">
        <v>2014</v>
      </c>
      <c r="AP126" s="19">
        <v>2014</v>
      </c>
      <c r="AQ126" s="19">
        <v>2014</v>
      </c>
      <c r="AR126" s="19">
        <v>2009</v>
      </c>
      <c r="AS126" s="19">
        <v>2014</v>
      </c>
      <c r="AT126" s="19">
        <v>2015</v>
      </c>
      <c r="AU126" s="19">
        <v>2012</v>
      </c>
      <c r="AV126" s="19" t="s">
        <v>17</v>
      </c>
      <c r="AW126" s="19">
        <v>2014</v>
      </c>
      <c r="AX126" s="19">
        <v>2014</v>
      </c>
      <c r="AY126" s="19">
        <v>2014</v>
      </c>
      <c r="AZ126" s="19">
        <v>2015</v>
      </c>
      <c r="BA126" s="19">
        <v>2015</v>
      </c>
      <c r="BB126" s="19">
        <v>2015</v>
      </c>
      <c r="BC126" s="19">
        <v>2015</v>
      </c>
      <c r="BD126" s="19">
        <v>2014</v>
      </c>
      <c r="BE126" s="19">
        <v>2014</v>
      </c>
      <c r="BF126" s="9"/>
    </row>
    <row r="127" spans="1:58" x14ac:dyDescent="0.35">
      <c r="A127" s="13" t="s">
        <v>251</v>
      </c>
      <c r="B127" s="187" t="s">
        <v>8135</v>
      </c>
      <c r="C127" s="17">
        <v>2014</v>
      </c>
      <c r="D127" s="17">
        <v>2014</v>
      </c>
      <c r="E127" s="17">
        <v>2014</v>
      </c>
      <c r="F127" s="17">
        <v>2014</v>
      </c>
      <c r="G127" s="17">
        <v>2014</v>
      </c>
      <c r="H127" s="17">
        <v>2014</v>
      </c>
      <c r="I127" s="17">
        <v>2014</v>
      </c>
      <c r="J127" s="17">
        <v>2015</v>
      </c>
      <c r="K127" s="17">
        <v>2015</v>
      </c>
      <c r="L127" s="17">
        <v>2015</v>
      </c>
      <c r="M127" s="19">
        <v>2016</v>
      </c>
      <c r="N127" s="19">
        <v>2016</v>
      </c>
      <c r="O127" s="19">
        <v>2015</v>
      </c>
      <c r="P127" s="19">
        <v>2015</v>
      </c>
      <c r="Q127" s="19">
        <v>2014</v>
      </c>
      <c r="R127" s="19">
        <v>2012</v>
      </c>
      <c r="S127" s="19">
        <v>2016</v>
      </c>
      <c r="T127" s="19">
        <v>2013</v>
      </c>
      <c r="U127" s="19">
        <v>2014</v>
      </c>
      <c r="V127" s="19">
        <v>2014</v>
      </c>
      <c r="W127" s="19">
        <v>2015</v>
      </c>
      <c r="X127" s="19">
        <v>2012</v>
      </c>
      <c r="Y127" s="19">
        <v>2010</v>
      </c>
      <c r="Z127" s="19">
        <v>2014</v>
      </c>
      <c r="AA127" s="19">
        <v>2014</v>
      </c>
      <c r="AB127" s="19">
        <v>2014</v>
      </c>
      <c r="AC127" s="19">
        <v>2014</v>
      </c>
      <c r="AD127" s="19">
        <v>2015</v>
      </c>
      <c r="AE127" s="19">
        <v>2012</v>
      </c>
      <c r="AF127" s="19">
        <v>2014</v>
      </c>
      <c r="AG127" s="18">
        <v>2011</v>
      </c>
      <c r="AH127" s="19">
        <v>2014</v>
      </c>
      <c r="AI127" s="19">
        <v>2015</v>
      </c>
      <c r="AJ127" s="19">
        <v>2016</v>
      </c>
      <c r="AK127" s="20">
        <v>2015</v>
      </c>
      <c r="AL127" s="20">
        <v>2016</v>
      </c>
      <c r="AM127" s="19">
        <v>2015</v>
      </c>
      <c r="AN127" s="19">
        <v>2014</v>
      </c>
      <c r="AO127" s="19">
        <v>2014</v>
      </c>
      <c r="AP127" s="19">
        <v>2014</v>
      </c>
      <c r="AQ127" s="19">
        <v>2014</v>
      </c>
      <c r="AR127" s="19">
        <v>2015</v>
      </c>
      <c r="AS127" s="19">
        <v>2014</v>
      </c>
      <c r="AT127" s="19">
        <v>2015</v>
      </c>
      <c r="AU127" s="19">
        <v>2012</v>
      </c>
      <c r="AV127" s="19">
        <v>2012</v>
      </c>
      <c r="AW127" s="19">
        <v>2014</v>
      </c>
      <c r="AX127" s="19">
        <v>2014</v>
      </c>
      <c r="AY127" s="19">
        <v>2014</v>
      </c>
      <c r="AZ127" s="19">
        <v>2015</v>
      </c>
      <c r="BA127" s="19">
        <v>2015</v>
      </c>
      <c r="BB127" s="19">
        <v>2015</v>
      </c>
      <c r="BC127" s="19">
        <v>2015</v>
      </c>
      <c r="BD127" s="19">
        <v>2014</v>
      </c>
      <c r="BE127" s="19">
        <v>2014</v>
      </c>
      <c r="BF127" s="9"/>
    </row>
    <row r="128" spans="1:58" x14ac:dyDescent="0.35">
      <c r="A128" s="13" t="s">
        <v>1098</v>
      </c>
      <c r="B128" s="187" t="s">
        <v>8136</v>
      </c>
      <c r="C128" s="17">
        <v>2014</v>
      </c>
      <c r="D128" s="17">
        <v>2014</v>
      </c>
      <c r="E128" s="17">
        <v>2014</v>
      </c>
      <c r="F128" s="17">
        <v>2014</v>
      </c>
      <c r="G128" s="17">
        <v>2014</v>
      </c>
      <c r="H128" s="17">
        <v>2014</v>
      </c>
      <c r="I128" s="17">
        <v>2014</v>
      </c>
      <c r="J128" s="17">
        <v>2015</v>
      </c>
      <c r="K128" s="17">
        <v>2015</v>
      </c>
      <c r="L128" s="17">
        <v>2015</v>
      </c>
      <c r="M128" s="19">
        <v>2016</v>
      </c>
      <c r="N128" s="19">
        <v>2016</v>
      </c>
      <c r="O128" s="19">
        <v>2015</v>
      </c>
      <c r="P128" s="19">
        <v>2015</v>
      </c>
      <c r="Q128" s="19">
        <v>2014</v>
      </c>
      <c r="R128" s="19">
        <v>2013</v>
      </c>
      <c r="S128" s="19">
        <v>2016</v>
      </c>
      <c r="T128" s="19">
        <v>2013</v>
      </c>
      <c r="U128" s="19">
        <v>2014</v>
      </c>
      <c r="V128" s="19">
        <v>2014</v>
      </c>
      <c r="W128" s="19">
        <v>2015</v>
      </c>
      <c r="X128" s="19">
        <v>2014</v>
      </c>
      <c r="Y128" s="19">
        <v>2010</v>
      </c>
      <c r="Z128" s="19">
        <v>2014</v>
      </c>
      <c r="AA128" s="19">
        <v>2014</v>
      </c>
      <c r="AB128" s="19">
        <v>2014</v>
      </c>
      <c r="AC128" s="19">
        <v>2014</v>
      </c>
      <c r="AD128" s="19">
        <v>2015</v>
      </c>
      <c r="AE128" s="19">
        <v>2012</v>
      </c>
      <c r="AF128" s="19" t="s">
        <v>17</v>
      </c>
      <c r="AG128" s="18">
        <v>2010</v>
      </c>
      <c r="AH128" s="19">
        <v>2014</v>
      </c>
      <c r="AI128" s="19">
        <v>2015</v>
      </c>
      <c r="AJ128" s="19">
        <v>2016</v>
      </c>
      <c r="AK128" s="20">
        <v>2016</v>
      </c>
      <c r="AL128" s="20">
        <v>2015</v>
      </c>
      <c r="AM128" s="19">
        <v>2015</v>
      </c>
      <c r="AN128" s="19">
        <v>2014</v>
      </c>
      <c r="AO128" s="19">
        <v>2014</v>
      </c>
      <c r="AP128" s="19">
        <v>2013</v>
      </c>
      <c r="AQ128" s="19">
        <v>2013</v>
      </c>
      <c r="AR128" s="19">
        <v>2015</v>
      </c>
      <c r="AS128" s="19">
        <v>2014</v>
      </c>
      <c r="AT128" s="19">
        <v>2015</v>
      </c>
      <c r="AU128" s="19">
        <v>2012</v>
      </c>
      <c r="AV128" s="19">
        <v>2008</v>
      </c>
      <c r="AW128" s="19">
        <v>2014</v>
      </c>
      <c r="AX128" s="19">
        <v>2014</v>
      </c>
      <c r="AY128" s="19">
        <v>2014</v>
      </c>
      <c r="AZ128" s="19">
        <v>2015</v>
      </c>
      <c r="BA128" s="19">
        <v>2015</v>
      </c>
      <c r="BB128" s="19">
        <v>2015</v>
      </c>
      <c r="BC128" s="19">
        <v>2015</v>
      </c>
      <c r="BD128" s="19">
        <v>2014</v>
      </c>
      <c r="BE128" s="19">
        <v>2014</v>
      </c>
      <c r="BF128" s="9"/>
    </row>
    <row r="129" spans="1:58" x14ac:dyDescent="0.35">
      <c r="A129" s="13" t="s">
        <v>8140</v>
      </c>
      <c r="B129" s="187" t="s">
        <v>8141</v>
      </c>
      <c r="C129" s="17">
        <v>2014</v>
      </c>
      <c r="D129" s="17">
        <v>2014</v>
      </c>
      <c r="E129" s="17">
        <v>2014</v>
      </c>
      <c r="F129" s="17">
        <v>2014</v>
      </c>
      <c r="G129" s="17">
        <v>2014</v>
      </c>
      <c r="H129" s="17">
        <v>2014</v>
      </c>
      <c r="I129" s="17">
        <v>2014</v>
      </c>
      <c r="J129" s="17">
        <v>2015</v>
      </c>
      <c r="K129" s="17">
        <v>2015</v>
      </c>
      <c r="L129" s="17">
        <v>2015</v>
      </c>
      <c r="M129" s="19">
        <v>2016</v>
      </c>
      <c r="N129" s="19">
        <v>2016</v>
      </c>
      <c r="O129" s="19">
        <v>2015</v>
      </c>
      <c r="P129" s="19">
        <v>2015</v>
      </c>
      <c r="Q129" s="19">
        <v>2014</v>
      </c>
      <c r="R129" s="19" t="s">
        <v>17</v>
      </c>
      <c r="S129" s="19">
        <v>2016</v>
      </c>
      <c r="T129" s="19">
        <v>2013</v>
      </c>
      <c r="U129" s="19">
        <v>2014</v>
      </c>
      <c r="V129" s="19" t="s">
        <v>17</v>
      </c>
      <c r="W129" s="19">
        <v>2015</v>
      </c>
      <c r="X129" s="19" t="s">
        <v>17</v>
      </c>
      <c r="Y129" s="19">
        <v>2012</v>
      </c>
      <c r="Z129" s="19">
        <v>2014</v>
      </c>
      <c r="AA129" s="19">
        <v>2014</v>
      </c>
      <c r="AB129" s="19">
        <v>2014</v>
      </c>
      <c r="AC129" s="19">
        <v>2014</v>
      </c>
      <c r="AD129" s="19">
        <v>2015</v>
      </c>
      <c r="AE129" s="19" t="s">
        <v>17</v>
      </c>
      <c r="AF129" s="19">
        <v>2014</v>
      </c>
      <c r="AG129" s="18">
        <v>2012</v>
      </c>
      <c r="AH129" s="19">
        <v>2014</v>
      </c>
      <c r="AI129" s="19">
        <v>2015</v>
      </c>
      <c r="AJ129" s="19">
        <v>2016</v>
      </c>
      <c r="AK129" s="20" t="s">
        <v>17</v>
      </c>
      <c r="AL129" s="20">
        <v>2015</v>
      </c>
      <c r="AM129" s="19">
        <v>2015</v>
      </c>
      <c r="AN129" s="19">
        <v>2014</v>
      </c>
      <c r="AO129" s="19">
        <v>2014</v>
      </c>
      <c r="AP129" s="19">
        <v>2014</v>
      </c>
      <c r="AQ129" s="19">
        <v>2014</v>
      </c>
      <c r="AR129" s="19">
        <v>2015</v>
      </c>
      <c r="AS129" s="19">
        <v>2014</v>
      </c>
      <c r="AT129" s="19">
        <v>2015</v>
      </c>
      <c r="AU129" s="19">
        <v>2012</v>
      </c>
      <c r="AV129" s="19" t="s">
        <v>17</v>
      </c>
      <c r="AW129" s="19">
        <v>2014</v>
      </c>
      <c r="AX129" s="19">
        <v>2014</v>
      </c>
      <c r="AY129" s="19">
        <v>2014</v>
      </c>
      <c r="AZ129" s="19">
        <v>2015</v>
      </c>
      <c r="BA129" s="19">
        <v>2015</v>
      </c>
      <c r="BB129" s="19">
        <v>2015</v>
      </c>
      <c r="BC129" s="19">
        <v>2015</v>
      </c>
      <c r="BD129" s="19">
        <v>2014</v>
      </c>
      <c r="BE129" s="19">
        <v>2014</v>
      </c>
      <c r="BF129" s="9"/>
    </row>
    <row r="130" spans="1:58" x14ac:dyDescent="0.35">
      <c r="A130" s="13" t="s">
        <v>8148</v>
      </c>
      <c r="B130" s="187" t="s">
        <v>8149</v>
      </c>
      <c r="C130" s="17">
        <v>2014</v>
      </c>
      <c r="D130" s="17">
        <v>2014</v>
      </c>
      <c r="E130" s="17">
        <v>2014</v>
      </c>
      <c r="F130" s="17">
        <v>2014</v>
      </c>
      <c r="G130" s="17">
        <v>2014</v>
      </c>
      <c r="H130" s="17">
        <v>2014</v>
      </c>
      <c r="I130" s="17">
        <v>2014</v>
      </c>
      <c r="J130" s="17">
        <v>2015</v>
      </c>
      <c r="K130" s="17">
        <v>2015</v>
      </c>
      <c r="L130" s="17">
        <v>2015</v>
      </c>
      <c r="M130" s="19">
        <v>2016</v>
      </c>
      <c r="N130" s="19">
        <v>2016</v>
      </c>
      <c r="O130" s="19">
        <v>2015</v>
      </c>
      <c r="P130" s="19">
        <v>2015</v>
      </c>
      <c r="Q130" s="19">
        <v>2014</v>
      </c>
      <c r="R130" s="19" t="s">
        <v>17</v>
      </c>
      <c r="S130" s="19">
        <v>2016</v>
      </c>
      <c r="T130" s="19">
        <v>2013</v>
      </c>
      <c r="U130" s="19">
        <v>2014</v>
      </c>
      <c r="V130" s="19" t="s">
        <v>17</v>
      </c>
      <c r="W130" s="19">
        <v>2015</v>
      </c>
      <c r="X130" s="19">
        <v>2009</v>
      </c>
      <c r="Y130" s="19">
        <v>2012</v>
      </c>
      <c r="Z130" s="19">
        <v>2014</v>
      </c>
      <c r="AA130" s="19">
        <v>2014</v>
      </c>
      <c r="AB130" s="19">
        <v>2014</v>
      </c>
      <c r="AC130" s="19">
        <v>2014</v>
      </c>
      <c r="AD130" s="19">
        <v>2015</v>
      </c>
      <c r="AE130" s="19" t="s">
        <v>17</v>
      </c>
      <c r="AF130" s="19">
        <v>2014</v>
      </c>
      <c r="AG130" s="18" t="s">
        <v>17</v>
      </c>
      <c r="AH130" s="19">
        <v>2014</v>
      </c>
      <c r="AI130" s="19">
        <v>2015</v>
      </c>
      <c r="AJ130" s="19">
        <v>2016</v>
      </c>
      <c r="AK130" s="20" t="s">
        <v>17</v>
      </c>
      <c r="AL130" s="20">
        <v>2015</v>
      </c>
      <c r="AM130" s="19">
        <v>2015</v>
      </c>
      <c r="AN130" s="19">
        <v>2014</v>
      </c>
      <c r="AO130" s="19">
        <v>2014</v>
      </c>
      <c r="AP130" s="19">
        <v>2014</v>
      </c>
      <c r="AQ130" s="19">
        <v>2014</v>
      </c>
      <c r="AR130" s="19" t="s">
        <v>17</v>
      </c>
      <c r="AS130" s="19">
        <v>2014</v>
      </c>
      <c r="AT130" s="19">
        <v>2015</v>
      </c>
      <c r="AU130" s="19">
        <v>2012</v>
      </c>
      <c r="AV130" s="19">
        <v>2014</v>
      </c>
      <c r="AW130" s="19">
        <v>2014</v>
      </c>
      <c r="AX130" s="19">
        <v>2014</v>
      </c>
      <c r="AY130" s="19">
        <v>2014</v>
      </c>
      <c r="AZ130" s="19">
        <v>2015</v>
      </c>
      <c r="BA130" s="19">
        <v>2015</v>
      </c>
      <c r="BB130" s="19">
        <v>2015</v>
      </c>
      <c r="BC130" s="19">
        <v>2015</v>
      </c>
      <c r="BD130" s="19">
        <v>2014</v>
      </c>
      <c r="BE130" s="19">
        <v>2014</v>
      </c>
      <c r="BF130" s="9"/>
    </row>
    <row r="131" spans="1:58" x14ac:dyDescent="0.35">
      <c r="A131" s="13" t="s">
        <v>203</v>
      </c>
      <c r="B131" s="187" t="s">
        <v>8150</v>
      </c>
      <c r="C131" s="17">
        <v>2014</v>
      </c>
      <c r="D131" s="17">
        <v>2014</v>
      </c>
      <c r="E131" s="17">
        <v>2014</v>
      </c>
      <c r="F131" s="17">
        <v>2014</v>
      </c>
      <c r="G131" s="17">
        <v>2014</v>
      </c>
      <c r="H131" s="17">
        <v>2014</v>
      </c>
      <c r="I131" s="17">
        <v>2014</v>
      </c>
      <c r="J131" s="17">
        <v>2015</v>
      </c>
      <c r="K131" s="17">
        <v>2015</v>
      </c>
      <c r="L131" s="17">
        <v>2015</v>
      </c>
      <c r="M131" s="19">
        <v>2016</v>
      </c>
      <c r="N131" s="19">
        <v>2016</v>
      </c>
      <c r="O131" s="19">
        <v>2015</v>
      </c>
      <c r="P131" s="19">
        <v>2015</v>
      </c>
      <c r="Q131" s="19">
        <v>2014</v>
      </c>
      <c r="R131" s="19">
        <v>2013</v>
      </c>
      <c r="S131" s="19">
        <v>2016</v>
      </c>
      <c r="T131" s="19">
        <v>2013</v>
      </c>
      <c r="U131" s="19">
        <v>2014</v>
      </c>
      <c r="V131" s="19">
        <v>2014</v>
      </c>
      <c r="W131" s="19">
        <v>2015</v>
      </c>
      <c r="X131" s="19">
        <v>2012</v>
      </c>
      <c r="Y131" s="19">
        <v>2010</v>
      </c>
      <c r="Z131" s="19">
        <v>2014</v>
      </c>
      <c r="AA131" s="19">
        <v>2014</v>
      </c>
      <c r="AB131" s="19">
        <v>2014</v>
      </c>
      <c r="AC131" s="19">
        <v>2014</v>
      </c>
      <c r="AD131" s="19">
        <v>2015</v>
      </c>
      <c r="AE131" s="19">
        <v>2012</v>
      </c>
      <c r="AF131" s="19">
        <v>2014</v>
      </c>
      <c r="AG131" s="18">
        <v>2010</v>
      </c>
      <c r="AH131" s="19">
        <v>2014</v>
      </c>
      <c r="AI131" s="19">
        <v>2015</v>
      </c>
      <c r="AJ131" s="19">
        <v>2016</v>
      </c>
      <c r="AK131" s="20">
        <v>2015</v>
      </c>
      <c r="AL131" s="20">
        <v>2015</v>
      </c>
      <c r="AM131" s="19">
        <v>2015</v>
      </c>
      <c r="AN131" s="19">
        <v>2014</v>
      </c>
      <c r="AO131" s="19">
        <v>2014</v>
      </c>
      <c r="AP131" s="19">
        <v>2014</v>
      </c>
      <c r="AQ131" s="19">
        <v>2014</v>
      </c>
      <c r="AR131" s="19">
        <v>2015</v>
      </c>
      <c r="AS131" s="19">
        <v>2014</v>
      </c>
      <c r="AT131" s="19">
        <v>2015</v>
      </c>
      <c r="AU131" s="19">
        <v>2012</v>
      </c>
      <c r="AV131" s="19">
        <v>2012</v>
      </c>
      <c r="AW131" s="19">
        <v>2014</v>
      </c>
      <c r="AX131" s="19">
        <v>2014</v>
      </c>
      <c r="AY131" s="19">
        <v>2014</v>
      </c>
      <c r="AZ131" s="19">
        <v>2015</v>
      </c>
      <c r="BA131" s="19">
        <v>2015</v>
      </c>
      <c r="BB131" s="19">
        <v>2015</v>
      </c>
      <c r="BC131" s="19">
        <v>2015</v>
      </c>
      <c r="BD131" s="19">
        <v>2014</v>
      </c>
      <c r="BE131" s="19">
        <v>2014</v>
      </c>
      <c r="BF131" s="9"/>
    </row>
    <row r="132" spans="1:58" x14ac:dyDescent="0.35">
      <c r="A132" s="13" t="s">
        <v>8154</v>
      </c>
      <c r="B132" s="187" t="s">
        <v>8155</v>
      </c>
      <c r="C132" s="17">
        <v>2014</v>
      </c>
      <c r="D132" s="17">
        <v>2014</v>
      </c>
      <c r="E132" s="17">
        <v>2014</v>
      </c>
      <c r="F132" s="17">
        <v>2014</v>
      </c>
      <c r="G132" s="17">
        <v>2014</v>
      </c>
      <c r="H132" s="17">
        <v>2014</v>
      </c>
      <c r="I132" s="17">
        <v>2014</v>
      </c>
      <c r="J132" s="17">
        <v>2015</v>
      </c>
      <c r="K132" s="17">
        <v>2015</v>
      </c>
      <c r="L132" s="17">
        <v>2015</v>
      </c>
      <c r="M132" s="19">
        <v>2016</v>
      </c>
      <c r="N132" s="19">
        <v>2016</v>
      </c>
      <c r="O132" s="19">
        <v>2015</v>
      </c>
      <c r="P132" s="19">
        <v>2015</v>
      </c>
      <c r="Q132" s="19">
        <v>2014</v>
      </c>
      <c r="R132" s="19" t="s">
        <v>17</v>
      </c>
      <c r="S132" s="19">
        <v>2016</v>
      </c>
      <c r="T132" s="19">
        <v>2013</v>
      </c>
      <c r="U132" s="19">
        <v>2014</v>
      </c>
      <c r="V132" s="19">
        <v>2014</v>
      </c>
      <c r="W132" s="19">
        <v>2015</v>
      </c>
      <c r="X132" s="19">
        <v>2010</v>
      </c>
      <c r="Y132" s="19">
        <v>2010</v>
      </c>
      <c r="Z132" s="19">
        <v>2014</v>
      </c>
      <c r="AA132" s="19">
        <v>2014</v>
      </c>
      <c r="AB132" s="19">
        <v>2010</v>
      </c>
      <c r="AC132" s="19">
        <v>2014</v>
      </c>
      <c r="AD132" s="19">
        <v>2015</v>
      </c>
      <c r="AE132" s="19" t="s">
        <v>17</v>
      </c>
      <c r="AF132" s="19" t="s">
        <v>17</v>
      </c>
      <c r="AG132" s="18" t="s">
        <v>17</v>
      </c>
      <c r="AH132" s="19">
        <v>2014</v>
      </c>
      <c r="AI132" s="19">
        <v>2015</v>
      </c>
      <c r="AJ132" s="19">
        <v>2016</v>
      </c>
      <c r="AK132" s="20" t="s">
        <v>17</v>
      </c>
      <c r="AL132" s="20">
        <v>2015</v>
      </c>
      <c r="AM132" s="19">
        <v>2015</v>
      </c>
      <c r="AN132" s="19">
        <v>2014</v>
      </c>
      <c r="AO132" s="19">
        <v>2014</v>
      </c>
      <c r="AP132" s="19" t="s">
        <v>17</v>
      </c>
      <c r="AQ132" s="19" t="s">
        <v>17</v>
      </c>
      <c r="AR132" s="19">
        <v>2011</v>
      </c>
      <c r="AS132" s="19">
        <v>2014</v>
      </c>
      <c r="AT132" s="19" t="s">
        <v>17</v>
      </c>
      <c r="AU132" s="19">
        <v>2012</v>
      </c>
      <c r="AV132" s="19">
        <v>2013</v>
      </c>
      <c r="AW132" s="19" t="s">
        <v>17</v>
      </c>
      <c r="AX132" s="19">
        <v>2014</v>
      </c>
      <c r="AY132" s="19">
        <v>2014</v>
      </c>
      <c r="AZ132" s="19">
        <v>2015</v>
      </c>
      <c r="BA132" s="19">
        <v>2011</v>
      </c>
      <c r="BB132" s="19">
        <v>2015</v>
      </c>
      <c r="BC132" s="19">
        <v>2015</v>
      </c>
      <c r="BD132" s="19">
        <v>2014</v>
      </c>
      <c r="BE132" s="19">
        <v>2014</v>
      </c>
      <c r="BF132" s="9"/>
    </row>
    <row r="133" spans="1:58" x14ac:dyDescent="0.35">
      <c r="A133" s="13" t="s">
        <v>216</v>
      </c>
      <c r="B133" s="187" t="s">
        <v>8164</v>
      </c>
      <c r="C133" s="17">
        <v>2014</v>
      </c>
      <c r="D133" s="17">
        <v>2014</v>
      </c>
      <c r="E133" s="17">
        <v>2014</v>
      </c>
      <c r="F133" s="17">
        <v>2014</v>
      </c>
      <c r="G133" s="17">
        <v>2014</v>
      </c>
      <c r="H133" s="17">
        <v>2014</v>
      </c>
      <c r="I133" s="17">
        <v>2014</v>
      </c>
      <c r="J133" s="17">
        <v>2015</v>
      </c>
      <c r="K133" s="17">
        <v>2015</v>
      </c>
      <c r="L133" s="17">
        <v>2013</v>
      </c>
      <c r="M133" s="19">
        <v>2016</v>
      </c>
      <c r="N133" s="19">
        <v>2016</v>
      </c>
      <c r="O133" s="19">
        <v>2015</v>
      </c>
      <c r="P133" s="19">
        <v>2015</v>
      </c>
      <c r="Q133" s="19">
        <v>2014</v>
      </c>
      <c r="R133" s="19">
        <v>2010</v>
      </c>
      <c r="S133" s="19">
        <v>2016</v>
      </c>
      <c r="T133" s="19">
        <v>2013</v>
      </c>
      <c r="U133" s="19">
        <v>2014</v>
      </c>
      <c r="V133" s="19">
        <v>2014</v>
      </c>
      <c r="W133" s="19">
        <v>2015</v>
      </c>
      <c r="X133" s="19">
        <v>2014</v>
      </c>
      <c r="Y133" s="19">
        <v>2012</v>
      </c>
      <c r="Z133" s="19">
        <v>2012</v>
      </c>
      <c r="AA133" s="19">
        <v>2014</v>
      </c>
      <c r="AB133" s="19" t="s">
        <v>17</v>
      </c>
      <c r="AC133" s="19" t="s">
        <v>17</v>
      </c>
      <c r="AD133" s="19">
        <v>2015</v>
      </c>
      <c r="AE133" s="19" t="s">
        <v>17</v>
      </c>
      <c r="AF133" s="19" t="s">
        <v>17</v>
      </c>
      <c r="AG133" s="18">
        <v>2009</v>
      </c>
      <c r="AH133" s="19">
        <v>2014</v>
      </c>
      <c r="AI133" s="19">
        <v>2015</v>
      </c>
      <c r="AJ133" s="19">
        <v>2016</v>
      </c>
      <c r="AK133" s="20">
        <v>2015</v>
      </c>
      <c r="AL133" s="20">
        <v>2015</v>
      </c>
      <c r="AM133" s="19">
        <v>2015</v>
      </c>
      <c r="AN133" s="19">
        <v>2014</v>
      </c>
      <c r="AO133" s="19">
        <v>2014</v>
      </c>
      <c r="AP133" s="19" t="s">
        <v>17</v>
      </c>
      <c r="AQ133" s="19" t="s">
        <v>17</v>
      </c>
      <c r="AR133" s="19">
        <v>2015</v>
      </c>
      <c r="AS133" s="19">
        <v>2014</v>
      </c>
      <c r="AT133" s="19" t="s">
        <v>17</v>
      </c>
      <c r="AU133" s="19">
        <v>2012</v>
      </c>
      <c r="AV133" s="19">
        <v>2014</v>
      </c>
      <c r="AW133" s="19">
        <v>2014</v>
      </c>
      <c r="AX133" s="19">
        <v>2014</v>
      </c>
      <c r="AY133" s="19">
        <v>2014</v>
      </c>
      <c r="AZ133" s="19">
        <v>2015</v>
      </c>
      <c r="BA133" s="19">
        <v>2015</v>
      </c>
      <c r="BB133" s="19">
        <v>2015</v>
      </c>
      <c r="BC133" s="19">
        <v>2015</v>
      </c>
      <c r="BD133" s="19">
        <v>2014</v>
      </c>
      <c r="BE133" s="19">
        <v>2014</v>
      </c>
      <c r="BF133" s="9"/>
    </row>
    <row r="134" spans="1:58" x14ac:dyDescent="0.35">
      <c r="A134" s="13" t="s">
        <v>595</v>
      </c>
      <c r="B134" s="187" t="s">
        <v>8151</v>
      </c>
      <c r="C134" s="17">
        <v>2014</v>
      </c>
      <c r="D134" s="17">
        <v>2014</v>
      </c>
      <c r="E134" s="17">
        <v>2014</v>
      </c>
      <c r="F134" s="17">
        <v>2014</v>
      </c>
      <c r="G134" s="17">
        <v>2014</v>
      </c>
      <c r="H134" s="17">
        <v>2014</v>
      </c>
      <c r="I134" s="17">
        <v>2014</v>
      </c>
      <c r="J134" s="17">
        <v>2015</v>
      </c>
      <c r="K134" s="17">
        <v>2015</v>
      </c>
      <c r="L134" s="17">
        <v>2015</v>
      </c>
      <c r="M134" s="19">
        <v>2016</v>
      </c>
      <c r="N134" s="19">
        <v>2016</v>
      </c>
      <c r="O134" s="19">
        <v>2015</v>
      </c>
      <c r="P134" s="19">
        <v>2015</v>
      </c>
      <c r="Q134" s="19">
        <v>2014</v>
      </c>
      <c r="R134" s="19" t="s">
        <v>17</v>
      </c>
      <c r="S134" s="19">
        <v>2016</v>
      </c>
      <c r="T134" s="19">
        <v>2013</v>
      </c>
      <c r="U134" s="19">
        <v>2014</v>
      </c>
      <c r="V134" s="19">
        <v>2014</v>
      </c>
      <c r="W134" s="19">
        <v>2015</v>
      </c>
      <c r="X134" s="19">
        <v>2008</v>
      </c>
      <c r="Y134" s="19">
        <v>2013</v>
      </c>
      <c r="Z134" s="19">
        <v>2014</v>
      </c>
      <c r="AA134" s="19">
        <v>2014</v>
      </c>
      <c r="AB134" s="19">
        <v>2014</v>
      </c>
      <c r="AC134" s="19">
        <v>2014</v>
      </c>
      <c r="AD134" s="19">
        <v>2015</v>
      </c>
      <c r="AE134" s="19">
        <v>2012</v>
      </c>
      <c r="AF134" s="19">
        <v>2014</v>
      </c>
      <c r="AG134" s="18">
        <v>2013</v>
      </c>
      <c r="AH134" s="19">
        <v>2014</v>
      </c>
      <c r="AI134" s="19">
        <v>2015</v>
      </c>
      <c r="AJ134" s="19">
        <v>2016</v>
      </c>
      <c r="AK134" s="20" t="s">
        <v>17</v>
      </c>
      <c r="AL134" s="20">
        <v>2015</v>
      </c>
      <c r="AM134" s="19">
        <v>2015</v>
      </c>
      <c r="AN134" s="19">
        <v>2014</v>
      </c>
      <c r="AO134" s="19">
        <v>2014</v>
      </c>
      <c r="AP134" s="19">
        <v>2014</v>
      </c>
      <c r="AQ134" s="19">
        <v>2014</v>
      </c>
      <c r="AR134" s="19">
        <v>2011</v>
      </c>
      <c r="AS134" s="19">
        <v>2014</v>
      </c>
      <c r="AT134" s="19">
        <v>2015</v>
      </c>
      <c r="AU134" s="19">
        <v>2012</v>
      </c>
      <c r="AV134" s="19">
        <v>2010</v>
      </c>
      <c r="AW134" s="19">
        <v>2014</v>
      </c>
      <c r="AX134" s="19">
        <v>2014</v>
      </c>
      <c r="AY134" s="19">
        <v>2014</v>
      </c>
      <c r="AZ134" s="19">
        <v>2015</v>
      </c>
      <c r="BA134" s="19">
        <v>2015</v>
      </c>
      <c r="BB134" s="19">
        <v>2015</v>
      </c>
      <c r="BC134" s="19">
        <v>2015</v>
      </c>
      <c r="BD134" s="19">
        <v>2014</v>
      </c>
      <c r="BE134" s="19">
        <v>2014</v>
      </c>
      <c r="BF134" s="9"/>
    </row>
    <row r="135" spans="1:58" x14ac:dyDescent="0.35">
      <c r="A135" s="13" t="s">
        <v>8156</v>
      </c>
      <c r="B135" s="187" t="s">
        <v>8157</v>
      </c>
      <c r="C135" s="17">
        <v>2014</v>
      </c>
      <c r="D135" s="17">
        <v>2014</v>
      </c>
      <c r="E135" s="17">
        <v>2014</v>
      </c>
      <c r="F135" s="17">
        <v>2014</v>
      </c>
      <c r="G135" s="17">
        <v>2014</v>
      </c>
      <c r="H135" s="17">
        <v>2014</v>
      </c>
      <c r="I135" s="17">
        <v>2014</v>
      </c>
      <c r="J135" s="17">
        <v>2015</v>
      </c>
      <c r="K135" s="17">
        <v>2015</v>
      </c>
      <c r="L135" s="17">
        <v>2015</v>
      </c>
      <c r="M135" s="19">
        <v>2016</v>
      </c>
      <c r="N135" s="19">
        <v>2016</v>
      </c>
      <c r="O135" s="19">
        <v>2015</v>
      </c>
      <c r="P135" s="19">
        <v>2015</v>
      </c>
      <c r="Q135" s="19">
        <v>2014</v>
      </c>
      <c r="R135" s="19" t="s">
        <v>17</v>
      </c>
      <c r="S135" s="19">
        <v>2016</v>
      </c>
      <c r="T135" s="19">
        <v>2013</v>
      </c>
      <c r="U135" s="19">
        <v>2014</v>
      </c>
      <c r="V135" s="19">
        <v>2014</v>
      </c>
      <c r="W135" s="19">
        <v>2015</v>
      </c>
      <c r="X135" s="19">
        <v>2011</v>
      </c>
      <c r="Y135" s="19">
        <v>2010</v>
      </c>
      <c r="Z135" s="19">
        <v>2014</v>
      </c>
      <c r="AA135" s="19">
        <v>2014</v>
      </c>
      <c r="AB135" s="19">
        <v>2014</v>
      </c>
      <c r="AC135" s="19">
        <v>2014</v>
      </c>
      <c r="AD135" s="19">
        <v>2015</v>
      </c>
      <c r="AE135" s="19">
        <v>2012</v>
      </c>
      <c r="AF135" s="19">
        <v>2014</v>
      </c>
      <c r="AG135" s="18">
        <v>2009</v>
      </c>
      <c r="AH135" s="19">
        <v>2014</v>
      </c>
      <c r="AI135" s="19">
        <v>2015</v>
      </c>
      <c r="AJ135" s="19">
        <v>2016</v>
      </c>
      <c r="AK135" s="20">
        <v>2015</v>
      </c>
      <c r="AL135" s="20">
        <v>2015</v>
      </c>
      <c r="AM135" s="19">
        <v>2015</v>
      </c>
      <c r="AN135" s="19">
        <v>2014</v>
      </c>
      <c r="AO135" s="19">
        <v>2014</v>
      </c>
      <c r="AP135" s="19" t="s">
        <v>17</v>
      </c>
      <c r="AQ135" s="19" t="s">
        <v>17</v>
      </c>
      <c r="AR135" s="19">
        <v>2011</v>
      </c>
      <c r="AS135" s="19">
        <v>2014</v>
      </c>
      <c r="AT135" s="19">
        <v>2015</v>
      </c>
      <c r="AU135" s="19">
        <v>2012</v>
      </c>
      <c r="AV135" s="19">
        <v>2013</v>
      </c>
      <c r="AW135" s="19">
        <v>2014</v>
      </c>
      <c r="AX135" s="19">
        <v>2014</v>
      </c>
      <c r="AY135" s="19">
        <v>2014</v>
      </c>
      <c r="AZ135" s="19">
        <v>2015</v>
      </c>
      <c r="BA135" s="19">
        <v>2015</v>
      </c>
      <c r="BB135" s="19">
        <v>2014</v>
      </c>
      <c r="BC135" s="19">
        <v>2015</v>
      </c>
      <c r="BD135" s="19">
        <v>2014</v>
      </c>
      <c r="BE135" s="19">
        <v>2014</v>
      </c>
      <c r="BF135" s="9"/>
    </row>
    <row r="136" spans="1:58" x14ac:dyDescent="0.35">
      <c r="A136" s="13" t="s">
        <v>8162</v>
      </c>
      <c r="B136" s="187" t="s">
        <v>8163</v>
      </c>
      <c r="C136" s="17">
        <v>2014</v>
      </c>
      <c r="D136" s="17">
        <v>2014</v>
      </c>
      <c r="E136" s="17">
        <v>2014</v>
      </c>
      <c r="F136" s="17">
        <v>2014</v>
      </c>
      <c r="G136" s="17">
        <v>2014</v>
      </c>
      <c r="H136" s="17">
        <v>2014</v>
      </c>
      <c r="I136" s="17">
        <v>2014</v>
      </c>
      <c r="J136" s="17">
        <v>2015</v>
      </c>
      <c r="K136" s="17">
        <v>2015</v>
      </c>
      <c r="L136" s="17">
        <v>2015</v>
      </c>
      <c r="M136" s="19">
        <v>2016</v>
      </c>
      <c r="N136" s="19">
        <v>2016</v>
      </c>
      <c r="O136" s="19">
        <v>2015</v>
      </c>
      <c r="P136" s="19">
        <v>2015</v>
      </c>
      <c r="Q136" s="19">
        <v>2014</v>
      </c>
      <c r="R136" s="19" t="s">
        <v>17</v>
      </c>
      <c r="S136" s="19">
        <v>2016</v>
      </c>
      <c r="T136" s="19">
        <v>2013</v>
      </c>
      <c r="U136" s="19">
        <v>2014</v>
      </c>
      <c r="V136" s="19">
        <v>2014</v>
      </c>
      <c r="W136" s="19">
        <v>2015</v>
      </c>
      <c r="X136" s="19">
        <v>2012</v>
      </c>
      <c r="Y136" s="19">
        <v>2012</v>
      </c>
      <c r="Z136" s="19">
        <v>2014</v>
      </c>
      <c r="AA136" s="19">
        <v>2014</v>
      </c>
      <c r="AB136" s="19">
        <v>2014</v>
      </c>
      <c r="AC136" s="19">
        <v>2014</v>
      </c>
      <c r="AD136" s="19">
        <v>2015</v>
      </c>
      <c r="AE136" s="19">
        <v>2012</v>
      </c>
      <c r="AF136" s="19">
        <v>2014</v>
      </c>
      <c r="AG136" s="18">
        <v>2013</v>
      </c>
      <c r="AH136" s="19">
        <v>2014</v>
      </c>
      <c r="AI136" s="19">
        <v>2015</v>
      </c>
      <c r="AJ136" s="19">
        <v>2016</v>
      </c>
      <c r="AK136" s="20" t="s">
        <v>17</v>
      </c>
      <c r="AL136" s="20">
        <v>2015</v>
      </c>
      <c r="AM136" s="19">
        <v>2015</v>
      </c>
      <c r="AN136" s="19">
        <v>2014</v>
      </c>
      <c r="AO136" s="19">
        <v>2014</v>
      </c>
      <c r="AP136" s="19">
        <v>2013</v>
      </c>
      <c r="AQ136" s="19">
        <v>2013</v>
      </c>
      <c r="AR136" s="19">
        <v>2009</v>
      </c>
      <c r="AS136" s="19">
        <v>2014</v>
      </c>
      <c r="AT136" s="19">
        <v>2015</v>
      </c>
      <c r="AU136" s="19">
        <v>2012</v>
      </c>
      <c r="AV136" s="19">
        <v>2014</v>
      </c>
      <c r="AW136" s="19">
        <v>2014</v>
      </c>
      <c r="AX136" s="19">
        <v>2014</v>
      </c>
      <c r="AY136" s="19">
        <v>2014</v>
      </c>
      <c r="AZ136" s="19">
        <v>2015</v>
      </c>
      <c r="BA136" s="19">
        <v>2015</v>
      </c>
      <c r="BB136" s="19">
        <v>2015</v>
      </c>
      <c r="BC136" s="19">
        <v>2015</v>
      </c>
      <c r="BD136" s="19">
        <v>2014</v>
      </c>
      <c r="BE136" s="19">
        <v>2014</v>
      </c>
      <c r="BF136" s="9"/>
    </row>
    <row r="137" spans="1:58" x14ac:dyDescent="0.35">
      <c r="A137" s="13" t="s">
        <v>603</v>
      </c>
      <c r="B137" s="187" t="s">
        <v>8152</v>
      </c>
      <c r="C137" s="17">
        <v>2014</v>
      </c>
      <c r="D137" s="17">
        <v>2014</v>
      </c>
      <c r="E137" s="17">
        <v>2014</v>
      </c>
      <c r="F137" s="17">
        <v>2014</v>
      </c>
      <c r="G137" s="17">
        <v>2014</v>
      </c>
      <c r="H137" s="17">
        <v>2014</v>
      </c>
      <c r="I137" s="17">
        <v>2014</v>
      </c>
      <c r="J137" s="17">
        <v>2015</v>
      </c>
      <c r="K137" s="17">
        <v>2015</v>
      </c>
      <c r="L137" s="17">
        <v>2015</v>
      </c>
      <c r="M137" s="19">
        <v>2016</v>
      </c>
      <c r="N137" s="19">
        <v>2016</v>
      </c>
      <c r="O137" s="19">
        <v>2015</v>
      </c>
      <c r="P137" s="19">
        <v>2015</v>
      </c>
      <c r="Q137" s="19">
        <v>2014</v>
      </c>
      <c r="R137" s="19">
        <v>2012</v>
      </c>
      <c r="S137" s="19">
        <v>2016</v>
      </c>
      <c r="T137" s="19">
        <v>2013</v>
      </c>
      <c r="U137" s="19">
        <v>2014</v>
      </c>
      <c r="V137" s="19">
        <v>2014</v>
      </c>
      <c r="W137" s="19">
        <v>2015</v>
      </c>
      <c r="X137" s="19">
        <v>2012</v>
      </c>
      <c r="Y137" s="19">
        <v>2012</v>
      </c>
      <c r="Z137" s="19">
        <v>2014</v>
      </c>
      <c r="AA137" s="19">
        <v>2014</v>
      </c>
      <c r="AB137" s="19">
        <v>2014</v>
      </c>
      <c r="AC137" s="19">
        <v>2014</v>
      </c>
      <c r="AD137" s="19">
        <v>2015</v>
      </c>
      <c r="AE137" s="19">
        <v>2012</v>
      </c>
      <c r="AF137" s="19">
        <v>2014</v>
      </c>
      <c r="AG137" s="18">
        <v>2013</v>
      </c>
      <c r="AH137" s="19">
        <v>2014</v>
      </c>
      <c r="AI137" s="19">
        <v>2015</v>
      </c>
      <c r="AJ137" s="19">
        <v>2016</v>
      </c>
      <c r="AK137" s="20">
        <v>2015</v>
      </c>
      <c r="AL137" s="20">
        <v>2015</v>
      </c>
      <c r="AM137" s="19">
        <v>2015</v>
      </c>
      <c r="AN137" s="19">
        <v>2014</v>
      </c>
      <c r="AO137" s="19">
        <v>2014</v>
      </c>
      <c r="AP137" s="19">
        <v>2014</v>
      </c>
      <c r="AQ137" s="19">
        <v>2014</v>
      </c>
      <c r="AR137" s="19">
        <v>2015</v>
      </c>
      <c r="AS137" s="19">
        <v>2014</v>
      </c>
      <c r="AT137" s="19">
        <v>2015</v>
      </c>
      <c r="AU137" s="19">
        <v>2012</v>
      </c>
      <c r="AV137" s="19">
        <v>2012</v>
      </c>
      <c r="AW137" s="19">
        <v>2014</v>
      </c>
      <c r="AX137" s="19">
        <v>2014</v>
      </c>
      <c r="AY137" s="19">
        <v>2014</v>
      </c>
      <c r="AZ137" s="19">
        <v>2015</v>
      </c>
      <c r="BA137" s="19">
        <v>2015</v>
      </c>
      <c r="BB137" s="19">
        <v>2015</v>
      </c>
      <c r="BC137" s="19">
        <v>2015</v>
      </c>
      <c r="BD137" s="19">
        <v>2014</v>
      </c>
      <c r="BE137" s="19">
        <v>2014</v>
      </c>
      <c r="BF137" s="9"/>
    </row>
    <row r="138" spans="1:58" x14ac:dyDescent="0.35">
      <c r="A138" s="13" t="s">
        <v>918</v>
      </c>
      <c r="B138" s="187" t="s">
        <v>8153</v>
      </c>
      <c r="C138" s="17">
        <v>2014</v>
      </c>
      <c r="D138" s="17">
        <v>2014</v>
      </c>
      <c r="E138" s="17">
        <v>2014</v>
      </c>
      <c r="F138" s="17">
        <v>2014</v>
      </c>
      <c r="G138" s="17">
        <v>2014</v>
      </c>
      <c r="H138" s="17">
        <v>2014</v>
      </c>
      <c r="I138" s="17">
        <v>2014</v>
      </c>
      <c r="J138" s="17">
        <v>2015</v>
      </c>
      <c r="K138" s="17">
        <v>2015</v>
      </c>
      <c r="L138" s="17">
        <v>2015</v>
      </c>
      <c r="M138" s="19">
        <v>2016</v>
      </c>
      <c r="N138" s="19">
        <v>2016</v>
      </c>
      <c r="O138" s="19">
        <v>2015</v>
      </c>
      <c r="P138" s="19">
        <v>2015</v>
      </c>
      <c r="Q138" s="19">
        <v>2014</v>
      </c>
      <c r="R138" s="19">
        <v>2013</v>
      </c>
      <c r="S138" s="19">
        <v>2016</v>
      </c>
      <c r="T138" s="19">
        <v>2013</v>
      </c>
      <c r="U138" s="19">
        <v>2014</v>
      </c>
      <c r="V138" s="19">
        <v>2014</v>
      </c>
      <c r="W138" s="19">
        <v>2015</v>
      </c>
      <c r="X138" s="19">
        <v>2011</v>
      </c>
      <c r="Y138" s="19" t="s">
        <v>17</v>
      </c>
      <c r="Z138" s="19">
        <v>2014</v>
      </c>
      <c r="AA138" s="19">
        <v>2014</v>
      </c>
      <c r="AB138" s="19">
        <v>2014</v>
      </c>
      <c r="AC138" s="19">
        <v>2014</v>
      </c>
      <c r="AD138" s="19">
        <v>2015</v>
      </c>
      <c r="AE138" s="19">
        <v>2012</v>
      </c>
      <c r="AF138" s="19">
        <v>2014</v>
      </c>
      <c r="AG138" s="18">
        <v>2012</v>
      </c>
      <c r="AH138" s="19">
        <v>2014</v>
      </c>
      <c r="AI138" s="19">
        <v>2015</v>
      </c>
      <c r="AJ138" s="19">
        <v>2016</v>
      </c>
      <c r="AK138" s="20">
        <v>2015</v>
      </c>
      <c r="AL138" s="20">
        <v>2015</v>
      </c>
      <c r="AM138" s="19">
        <v>2015</v>
      </c>
      <c r="AN138" s="19">
        <v>2014</v>
      </c>
      <c r="AO138" s="19">
        <v>2014</v>
      </c>
      <c r="AP138" s="19">
        <v>2014</v>
      </c>
      <c r="AQ138" s="19">
        <v>2014</v>
      </c>
      <c r="AR138" s="19">
        <v>2015</v>
      </c>
      <c r="AS138" s="19">
        <v>2014</v>
      </c>
      <c r="AT138" s="19">
        <v>2015</v>
      </c>
      <c r="AU138" s="19">
        <v>2012</v>
      </c>
      <c r="AV138" s="19">
        <v>2008</v>
      </c>
      <c r="AW138" s="19">
        <v>2014</v>
      </c>
      <c r="AX138" s="19">
        <v>2014</v>
      </c>
      <c r="AY138" s="19">
        <v>2014</v>
      </c>
      <c r="AZ138" s="19">
        <v>2015</v>
      </c>
      <c r="BA138" s="19">
        <v>2015</v>
      </c>
      <c r="BB138" s="19">
        <v>2015</v>
      </c>
      <c r="BC138" s="19">
        <v>2015</v>
      </c>
      <c r="BD138" s="19">
        <v>2014</v>
      </c>
      <c r="BE138" s="19">
        <v>2014</v>
      </c>
      <c r="BF138" s="9"/>
    </row>
    <row r="139" spans="1:58" x14ac:dyDescent="0.35">
      <c r="A139" s="13" t="s">
        <v>5445</v>
      </c>
      <c r="B139" s="187" t="s">
        <v>8158</v>
      </c>
      <c r="C139" s="17">
        <v>2014</v>
      </c>
      <c r="D139" s="17">
        <v>2014</v>
      </c>
      <c r="E139" s="17">
        <v>2014</v>
      </c>
      <c r="F139" s="17">
        <v>2014</v>
      </c>
      <c r="G139" s="17">
        <v>2014</v>
      </c>
      <c r="H139" s="17">
        <v>2014</v>
      </c>
      <c r="I139" s="17">
        <v>2014</v>
      </c>
      <c r="J139" s="17">
        <v>2015</v>
      </c>
      <c r="K139" s="17">
        <v>2015</v>
      </c>
      <c r="L139" s="17">
        <v>2015</v>
      </c>
      <c r="M139" s="19">
        <v>2016</v>
      </c>
      <c r="N139" s="19">
        <v>2016</v>
      </c>
      <c r="O139" s="19">
        <v>2015</v>
      </c>
      <c r="P139" s="19">
        <v>2015</v>
      </c>
      <c r="Q139" s="19">
        <v>2014</v>
      </c>
      <c r="R139" s="19" t="s">
        <v>17</v>
      </c>
      <c r="S139" s="19">
        <v>2016</v>
      </c>
      <c r="T139" s="19">
        <v>2013</v>
      </c>
      <c r="U139" s="19">
        <v>2014</v>
      </c>
      <c r="V139" s="19" t="s">
        <v>17</v>
      </c>
      <c r="W139" s="19">
        <v>2015</v>
      </c>
      <c r="X139" s="19" t="s">
        <v>17</v>
      </c>
      <c r="Y139" s="19">
        <v>2012</v>
      </c>
      <c r="Z139" s="19">
        <v>2014</v>
      </c>
      <c r="AA139" s="19">
        <v>2014</v>
      </c>
      <c r="AB139" s="19">
        <v>2014</v>
      </c>
      <c r="AC139" s="19">
        <v>2014</v>
      </c>
      <c r="AD139" s="19">
        <v>2015</v>
      </c>
      <c r="AE139" s="19" t="s">
        <v>17</v>
      </c>
      <c r="AF139" s="19">
        <v>2014</v>
      </c>
      <c r="AG139" s="18">
        <v>2012</v>
      </c>
      <c r="AH139" s="19">
        <v>2014</v>
      </c>
      <c r="AI139" s="19">
        <v>2015</v>
      </c>
      <c r="AJ139" s="19">
        <v>2016</v>
      </c>
      <c r="AK139" s="20" t="s">
        <v>17</v>
      </c>
      <c r="AL139" s="20">
        <v>2015</v>
      </c>
      <c r="AM139" s="19">
        <v>2015</v>
      </c>
      <c r="AN139" s="19">
        <v>2014</v>
      </c>
      <c r="AO139" s="19">
        <v>2014</v>
      </c>
      <c r="AP139" s="19">
        <v>2014</v>
      </c>
      <c r="AQ139" s="19">
        <v>2014</v>
      </c>
      <c r="AR139" s="19">
        <v>2015</v>
      </c>
      <c r="AS139" s="19">
        <v>2014</v>
      </c>
      <c r="AT139" s="19">
        <v>2015</v>
      </c>
      <c r="AU139" s="19">
        <v>2012</v>
      </c>
      <c r="AV139" s="19">
        <v>2013</v>
      </c>
      <c r="AW139" s="19">
        <v>2014</v>
      </c>
      <c r="AX139" s="19">
        <v>2014</v>
      </c>
      <c r="AY139" s="19">
        <v>2014</v>
      </c>
      <c r="AZ139" s="19">
        <v>2015</v>
      </c>
      <c r="BA139" s="19">
        <v>2015</v>
      </c>
      <c r="BB139" s="19">
        <v>2015</v>
      </c>
      <c r="BC139" s="19">
        <v>2015</v>
      </c>
      <c r="BD139" s="19">
        <v>2014</v>
      </c>
      <c r="BE139" s="19">
        <v>2014</v>
      </c>
      <c r="BF139" s="9"/>
    </row>
    <row r="140" spans="1:58" x14ac:dyDescent="0.35">
      <c r="A140" s="13" t="s">
        <v>8160</v>
      </c>
      <c r="B140" s="187" t="s">
        <v>8161</v>
      </c>
      <c r="C140" s="17">
        <v>2014</v>
      </c>
      <c r="D140" s="17">
        <v>2014</v>
      </c>
      <c r="E140" s="17">
        <v>2014</v>
      </c>
      <c r="F140" s="17">
        <v>2014</v>
      </c>
      <c r="G140" s="17">
        <v>2014</v>
      </c>
      <c r="H140" s="17">
        <v>2014</v>
      </c>
      <c r="I140" s="17">
        <v>2014</v>
      </c>
      <c r="J140" s="17">
        <v>2015</v>
      </c>
      <c r="K140" s="17">
        <v>2015</v>
      </c>
      <c r="L140" s="17">
        <v>2015</v>
      </c>
      <c r="M140" s="19">
        <v>2016</v>
      </c>
      <c r="N140" s="19">
        <v>2016</v>
      </c>
      <c r="O140" s="19">
        <v>2015</v>
      </c>
      <c r="P140" s="19">
        <v>2015</v>
      </c>
      <c r="Q140" s="19">
        <v>2014</v>
      </c>
      <c r="R140" s="19" t="s">
        <v>17</v>
      </c>
      <c r="S140" s="19">
        <v>2016</v>
      </c>
      <c r="T140" s="19">
        <v>2013</v>
      </c>
      <c r="U140" s="19">
        <v>2014</v>
      </c>
      <c r="V140" s="19" t="s">
        <v>17</v>
      </c>
      <c r="W140" s="19">
        <v>2015</v>
      </c>
      <c r="X140" s="19" t="s">
        <v>17</v>
      </c>
      <c r="Y140" s="19">
        <v>2012</v>
      </c>
      <c r="Z140" s="19">
        <v>2014</v>
      </c>
      <c r="AA140" s="19">
        <v>2014</v>
      </c>
      <c r="AB140" s="19" t="s">
        <v>17</v>
      </c>
      <c r="AC140" s="19">
        <v>2014</v>
      </c>
      <c r="AD140" s="19">
        <v>2015</v>
      </c>
      <c r="AE140" s="19" t="s">
        <v>17</v>
      </c>
      <c r="AF140" s="19">
        <v>2014</v>
      </c>
      <c r="AG140" s="18">
        <v>2012</v>
      </c>
      <c r="AH140" s="19">
        <v>2014</v>
      </c>
      <c r="AI140" s="19">
        <v>2015</v>
      </c>
      <c r="AJ140" s="19">
        <v>2016</v>
      </c>
      <c r="AK140" s="20" t="s">
        <v>17</v>
      </c>
      <c r="AL140" s="20">
        <v>2015</v>
      </c>
      <c r="AM140" s="19">
        <v>2015</v>
      </c>
      <c r="AN140" s="19">
        <v>2014</v>
      </c>
      <c r="AO140" s="19">
        <v>2014</v>
      </c>
      <c r="AP140" s="19">
        <v>2014</v>
      </c>
      <c r="AQ140" s="19">
        <v>2014</v>
      </c>
      <c r="AR140" s="19">
        <v>2015</v>
      </c>
      <c r="AS140" s="19">
        <v>2014</v>
      </c>
      <c r="AT140" s="19">
        <v>2015</v>
      </c>
      <c r="AU140" s="19">
        <v>2012</v>
      </c>
      <c r="AV140" s="19">
        <v>2011</v>
      </c>
      <c r="AW140" s="19">
        <v>2014</v>
      </c>
      <c r="AX140" s="19">
        <v>2014</v>
      </c>
      <c r="AY140" s="19">
        <v>2014</v>
      </c>
      <c r="AZ140" s="19">
        <v>2015</v>
      </c>
      <c r="BA140" s="19">
        <v>2015</v>
      </c>
      <c r="BB140" s="19">
        <v>2015</v>
      </c>
      <c r="BC140" s="19">
        <v>2015</v>
      </c>
      <c r="BD140" s="19">
        <v>2014</v>
      </c>
      <c r="BE140" s="19">
        <v>2014</v>
      </c>
      <c r="BF140" s="9"/>
    </row>
    <row r="141" spans="1:58" x14ac:dyDescent="0.35">
      <c r="A141" s="13" t="s">
        <v>8165</v>
      </c>
      <c r="B141" s="187" t="s">
        <v>8166</v>
      </c>
      <c r="C141" s="17">
        <v>2014</v>
      </c>
      <c r="D141" s="17">
        <v>2014</v>
      </c>
      <c r="E141" s="17">
        <v>2014</v>
      </c>
      <c r="F141" s="17">
        <v>2014</v>
      </c>
      <c r="G141" s="17">
        <v>2014</v>
      </c>
      <c r="H141" s="17">
        <v>2014</v>
      </c>
      <c r="I141" s="17">
        <v>2014</v>
      </c>
      <c r="J141" s="17">
        <v>2015</v>
      </c>
      <c r="K141" s="17">
        <v>2015</v>
      </c>
      <c r="L141" s="17">
        <v>2015</v>
      </c>
      <c r="M141" s="19">
        <v>2016</v>
      </c>
      <c r="N141" s="19">
        <v>2016</v>
      </c>
      <c r="O141" s="19">
        <v>2015</v>
      </c>
      <c r="P141" s="19">
        <v>2015</v>
      </c>
      <c r="Q141" s="19">
        <v>2014</v>
      </c>
      <c r="R141" s="19" t="s">
        <v>17</v>
      </c>
      <c r="S141" s="19">
        <v>2016</v>
      </c>
      <c r="T141" s="19">
        <v>2013</v>
      </c>
      <c r="U141" s="19">
        <v>2014</v>
      </c>
      <c r="V141" s="19" t="s">
        <v>17</v>
      </c>
      <c r="W141" s="19">
        <v>2015</v>
      </c>
      <c r="X141" s="19" t="s">
        <v>17</v>
      </c>
      <c r="Y141" s="19">
        <v>2010</v>
      </c>
      <c r="Z141" s="19">
        <v>2014</v>
      </c>
      <c r="AA141" s="19">
        <v>2014</v>
      </c>
      <c r="AB141" s="19" t="s">
        <v>17</v>
      </c>
      <c r="AC141" s="19">
        <v>2014</v>
      </c>
      <c r="AD141" s="19">
        <v>2015</v>
      </c>
      <c r="AE141" s="19" t="s">
        <v>17</v>
      </c>
      <c r="AF141" s="19">
        <v>2014</v>
      </c>
      <c r="AG141" s="18" t="s">
        <v>17</v>
      </c>
      <c r="AH141" s="19">
        <v>2014</v>
      </c>
      <c r="AI141" s="19">
        <v>2015</v>
      </c>
      <c r="AJ141" s="19">
        <v>2016</v>
      </c>
      <c r="AK141" s="20" t="s">
        <v>17</v>
      </c>
      <c r="AL141" s="20">
        <v>2015</v>
      </c>
      <c r="AM141" s="19">
        <v>2015</v>
      </c>
      <c r="AN141" s="19">
        <v>2014</v>
      </c>
      <c r="AO141" s="19">
        <v>2014</v>
      </c>
      <c r="AP141" s="19">
        <v>2014</v>
      </c>
      <c r="AQ141" s="19">
        <v>2014</v>
      </c>
      <c r="AR141" s="19">
        <v>2015</v>
      </c>
      <c r="AS141" s="19">
        <v>2014</v>
      </c>
      <c r="AT141" s="19">
        <v>2015</v>
      </c>
      <c r="AU141" s="19">
        <v>2012</v>
      </c>
      <c r="AV141" s="19">
        <v>2014</v>
      </c>
      <c r="AW141" s="19">
        <v>2014</v>
      </c>
      <c r="AX141" s="19">
        <v>2014</v>
      </c>
      <c r="AY141" s="19">
        <v>2014</v>
      </c>
      <c r="AZ141" s="19">
        <v>2015</v>
      </c>
      <c r="BA141" s="19">
        <v>2015</v>
      </c>
      <c r="BB141" s="19">
        <v>2015</v>
      </c>
      <c r="BC141" s="19">
        <v>2015</v>
      </c>
      <c r="BD141" s="19">
        <v>2014</v>
      </c>
      <c r="BE141" s="19">
        <v>2014</v>
      </c>
      <c r="BF141" s="9"/>
    </row>
    <row r="142" spans="1:58" x14ac:dyDescent="0.35">
      <c r="A142" s="13" t="s">
        <v>5596</v>
      </c>
      <c r="B142" s="187" t="s">
        <v>8169</v>
      </c>
      <c r="C142" s="17">
        <v>2014</v>
      </c>
      <c r="D142" s="17">
        <v>2014</v>
      </c>
      <c r="E142" s="17">
        <v>2014</v>
      </c>
      <c r="F142" s="17">
        <v>2014</v>
      </c>
      <c r="G142" s="17">
        <v>2014</v>
      </c>
      <c r="H142" s="17">
        <v>2014</v>
      </c>
      <c r="I142" s="17">
        <v>2014</v>
      </c>
      <c r="J142" s="17">
        <v>2015</v>
      </c>
      <c r="K142" s="17">
        <v>2015</v>
      </c>
      <c r="L142" s="17">
        <v>2015</v>
      </c>
      <c r="M142" s="19">
        <v>2016</v>
      </c>
      <c r="N142" s="19">
        <v>2016</v>
      </c>
      <c r="O142" s="19">
        <v>2015</v>
      </c>
      <c r="P142" s="19">
        <v>2015</v>
      </c>
      <c r="Q142" s="19">
        <v>2014</v>
      </c>
      <c r="R142" s="19" t="s">
        <v>17</v>
      </c>
      <c r="S142" s="19">
        <v>2016</v>
      </c>
      <c r="T142" s="19">
        <v>2013</v>
      </c>
      <c r="U142" s="19">
        <v>2014</v>
      </c>
      <c r="V142" s="19" t="s">
        <v>17</v>
      </c>
      <c r="W142" s="19">
        <v>2015</v>
      </c>
      <c r="X142" s="19" t="s">
        <v>17</v>
      </c>
      <c r="Y142" s="19">
        <v>2012</v>
      </c>
      <c r="Z142" s="19">
        <v>2014</v>
      </c>
      <c r="AA142" s="19">
        <v>2014</v>
      </c>
      <c r="AB142" s="19">
        <v>2013</v>
      </c>
      <c r="AC142" s="19">
        <v>2014</v>
      </c>
      <c r="AD142" s="19">
        <v>2015</v>
      </c>
      <c r="AE142" s="19" t="s">
        <v>17</v>
      </c>
      <c r="AF142" s="19">
        <v>2014</v>
      </c>
      <c r="AG142" s="18">
        <v>2012</v>
      </c>
      <c r="AH142" s="19">
        <v>2014</v>
      </c>
      <c r="AI142" s="19">
        <v>2015</v>
      </c>
      <c r="AJ142" s="19">
        <v>2016</v>
      </c>
      <c r="AK142" s="20" t="s">
        <v>17</v>
      </c>
      <c r="AL142" s="20">
        <v>2015</v>
      </c>
      <c r="AM142" s="19">
        <v>2015</v>
      </c>
      <c r="AN142" s="19">
        <v>2014</v>
      </c>
      <c r="AO142" s="19">
        <v>2014</v>
      </c>
      <c r="AP142" s="19">
        <v>2014</v>
      </c>
      <c r="AQ142" s="19">
        <v>2014</v>
      </c>
      <c r="AR142" s="19">
        <v>2015</v>
      </c>
      <c r="AS142" s="19">
        <v>2014</v>
      </c>
      <c r="AT142" s="19">
        <v>2015</v>
      </c>
      <c r="AU142" s="19">
        <v>2012</v>
      </c>
      <c r="AV142" s="19">
        <v>2011</v>
      </c>
      <c r="AW142" s="19">
        <v>2014</v>
      </c>
      <c r="AX142" s="19">
        <v>2014</v>
      </c>
      <c r="AY142" s="19">
        <v>2014</v>
      </c>
      <c r="AZ142" s="19">
        <v>2015</v>
      </c>
      <c r="BA142" s="19">
        <v>2015</v>
      </c>
      <c r="BB142" s="19">
        <v>2015</v>
      </c>
      <c r="BC142" s="19">
        <v>2015</v>
      </c>
      <c r="BD142" s="19">
        <v>2014</v>
      </c>
      <c r="BE142" s="19">
        <v>2014</v>
      </c>
      <c r="BF142" s="9"/>
    </row>
    <row r="143" spans="1:58" x14ac:dyDescent="0.35">
      <c r="A143" s="13" t="s">
        <v>9004</v>
      </c>
      <c r="B143" s="187" t="s">
        <v>8171</v>
      </c>
      <c r="C143" s="17">
        <v>2014</v>
      </c>
      <c r="D143" s="17">
        <v>2014</v>
      </c>
      <c r="E143" s="17">
        <v>2014</v>
      </c>
      <c r="F143" s="17">
        <v>2014</v>
      </c>
      <c r="G143" s="17">
        <v>2014</v>
      </c>
      <c r="H143" s="17">
        <v>2014</v>
      </c>
      <c r="I143" s="17">
        <v>2014</v>
      </c>
      <c r="J143" s="17">
        <v>2015</v>
      </c>
      <c r="K143" s="17">
        <v>2015</v>
      </c>
      <c r="L143" s="17">
        <v>2015</v>
      </c>
      <c r="M143" s="19">
        <v>2016</v>
      </c>
      <c r="N143" s="19">
        <v>2016</v>
      </c>
      <c r="O143" s="19">
        <v>2015</v>
      </c>
      <c r="P143" s="19">
        <v>2015</v>
      </c>
      <c r="Q143" s="19">
        <v>2014</v>
      </c>
      <c r="R143" s="19" t="s">
        <v>17</v>
      </c>
      <c r="S143" s="19">
        <v>2016</v>
      </c>
      <c r="T143" s="19">
        <v>2013</v>
      </c>
      <c r="U143" s="19">
        <v>2014</v>
      </c>
      <c r="V143" s="19" t="s">
        <v>17</v>
      </c>
      <c r="W143" s="19">
        <v>2015</v>
      </c>
      <c r="X143" s="19" t="s">
        <v>17</v>
      </c>
      <c r="Y143" s="19">
        <v>2010</v>
      </c>
      <c r="Z143" s="19">
        <v>2014</v>
      </c>
      <c r="AA143" s="19">
        <v>2014</v>
      </c>
      <c r="AB143" s="19" t="s">
        <v>17</v>
      </c>
      <c r="AC143" s="19">
        <v>2014</v>
      </c>
      <c r="AD143" s="19">
        <v>2015</v>
      </c>
      <c r="AE143" s="19" t="s">
        <v>17</v>
      </c>
      <c r="AF143" s="19">
        <v>2014</v>
      </c>
      <c r="AG143" s="18">
        <v>2012</v>
      </c>
      <c r="AH143" s="19">
        <v>2014</v>
      </c>
      <c r="AI143" s="19">
        <v>2015</v>
      </c>
      <c r="AJ143" s="19">
        <v>2016</v>
      </c>
      <c r="AK143" s="20">
        <v>2015</v>
      </c>
      <c r="AL143" s="20">
        <v>2015</v>
      </c>
      <c r="AM143" s="19">
        <v>2015</v>
      </c>
      <c r="AN143" s="19">
        <v>2014</v>
      </c>
      <c r="AO143" s="19">
        <v>2014</v>
      </c>
      <c r="AP143" s="19">
        <v>2014</v>
      </c>
      <c r="AQ143" s="19">
        <v>2014</v>
      </c>
      <c r="AR143" s="19" t="s">
        <v>17</v>
      </c>
      <c r="AS143" s="19">
        <v>2014</v>
      </c>
      <c r="AT143" s="19">
        <v>2015</v>
      </c>
      <c r="AU143" s="19">
        <v>2012</v>
      </c>
      <c r="AV143" s="19">
        <v>2010</v>
      </c>
      <c r="AW143" s="19">
        <v>2014</v>
      </c>
      <c r="AX143" s="19">
        <v>2014</v>
      </c>
      <c r="AY143" s="19">
        <v>2014</v>
      </c>
      <c r="AZ143" s="19">
        <v>2015</v>
      </c>
      <c r="BA143" s="19">
        <v>2015</v>
      </c>
      <c r="BB143" s="19">
        <v>2015</v>
      </c>
      <c r="BC143" s="19">
        <v>2015</v>
      </c>
      <c r="BD143" s="19">
        <v>2014</v>
      </c>
      <c r="BE143" s="19">
        <v>2014</v>
      </c>
      <c r="BF143" s="9"/>
    </row>
    <row r="144" spans="1:58" x14ac:dyDescent="0.35">
      <c r="A144" s="13" t="s">
        <v>610</v>
      </c>
      <c r="B144" s="187" t="s">
        <v>8172</v>
      </c>
      <c r="C144" s="17">
        <v>2014</v>
      </c>
      <c r="D144" s="17">
        <v>2014</v>
      </c>
      <c r="E144" s="17">
        <v>2014</v>
      </c>
      <c r="F144" s="17">
        <v>2014</v>
      </c>
      <c r="G144" s="17">
        <v>2014</v>
      </c>
      <c r="H144" s="17">
        <v>2014</v>
      </c>
      <c r="I144" s="17">
        <v>2014</v>
      </c>
      <c r="J144" s="17">
        <v>2015</v>
      </c>
      <c r="K144" s="17">
        <v>2015</v>
      </c>
      <c r="L144" s="17">
        <v>2015</v>
      </c>
      <c r="M144" s="19">
        <v>2016</v>
      </c>
      <c r="N144" s="19">
        <v>2016</v>
      </c>
      <c r="O144" s="19">
        <v>2015</v>
      </c>
      <c r="P144" s="19">
        <v>2015</v>
      </c>
      <c r="Q144" s="19">
        <v>2014</v>
      </c>
      <c r="R144" s="19">
        <v>2010</v>
      </c>
      <c r="S144" s="19">
        <v>2016</v>
      </c>
      <c r="T144" s="19">
        <v>2013</v>
      </c>
      <c r="U144" s="19">
        <v>2014</v>
      </c>
      <c r="V144" s="19">
        <v>2014</v>
      </c>
      <c r="W144" s="19">
        <v>2015</v>
      </c>
      <c r="X144" s="19">
        <v>2010</v>
      </c>
      <c r="Y144" s="19">
        <v>2010</v>
      </c>
      <c r="Z144" s="19">
        <v>2014</v>
      </c>
      <c r="AA144" s="19">
        <v>2014</v>
      </c>
      <c r="AB144" s="19">
        <v>2014</v>
      </c>
      <c r="AC144" s="19">
        <v>2014</v>
      </c>
      <c r="AD144" s="19">
        <v>2015</v>
      </c>
      <c r="AE144" s="19">
        <v>2012</v>
      </c>
      <c r="AF144" s="19">
        <v>2014</v>
      </c>
      <c r="AG144" s="18">
        <v>2011</v>
      </c>
      <c r="AH144" s="19">
        <v>2014</v>
      </c>
      <c r="AI144" s="19">
        <v>2015</v>
      </c>
      <c r="AJ144" s="19">
        <v>2016</v>
      </c>
      <c r="AK144" s="20" t="s">
        <v>17</v>
      </c>
      <c r="AL144" s="20">
        <v>2016</v>
      </c>
      <c r="AM144" s="19">
        <v>2015</v>
      </c>
      <c r="AN144" s="19">
        <v>2014</v>
      </c>
      <c r="AO144" s="19">
        <v>2014</v>
      </c>
      <c r="AP144" s="19">
        <v>2013</v>
      </c>
      <c r="AQ144" s="19">
        <v>2013</v>
      </c>
      <c r="AR144" s="19">
        <v>2015</v>
      </c>
      <c r="AS144" s="19">
        <v>2014</v>
      </c>
      <c r="AT144" s="19">
        <v>2015</v>
      </c>
      <c r="AU144" s="19">
        <v>2012</v>
      </c>
      <c r="AV144" s="19">
        <v>2012</v>
      </c>
      <c r="AW144" s="19">
        <v>2014</v>
      </c>
      <c r="AX144" s="19">
        <v>2014</v>
      </c>
      <c r="AY144" s="19">
        <v>2014</v>
      </c>
      <c r="AZ144" s="19">
        <v>2015</v>
      </c>
      <c r="BA144" s="19">
        <v>2015</v>
      </c>
      <c r="BB144" s="19">
        <v>2015</v>
      </c>
      <c r="BC144" s="19">
        <v>2015</v>
      </c>
      <c r="BD144" s="19">
        <v>2014</v>
      </c>
      <c r="BE144" s="19">
        <v>2014</v>
      </c>
      <c r="BF144" s="9"/>
    </row>
    <row r="145" spans="1:58" x14ac:dyDescent="0.35">
      <c r="A145" s="13" t="s">
        <v>9005</v>
      </c>
      <c r="B145" s="187" t="s">
        <v>8086</v>
      </c>
      <c r="C145" s="17">
        <v>2014</v>
      </c>
      <c r="D145" s="17">
        <v>2014</v>
      </c>
      <c r="E145" s="17">
        <v>2014</v>
      </c>
      <c r="F145" s="17">
        <v>2014</v>
      </c>
      <c r="G145" s="17">
        <v>2014</v>
      </c>
      <c r="H145" s="17">
        <v>2014</v>
      </c>
      <c r="I145" s="17">
        <v>2014</v>
      </c>
      <c r="J145" s="17">
        <v>2015</v>
      </c>
      <c r="K145" s="17">
        <v>2015</v>
      </c>
      <c r="L145" s="17">
        <v>2015</v>
      </c>
      <c r="M145" s="19">
        <v>2016</v>
      </c>
      <c r="N145" s="19">
        <v>2016</v>
      </c>
      <c r="O145" s="19">
        <v>2015</v>
      </c>
      <c r="P145" s="19">
        <v>2015</v>
      </c>
      <c r="Q145" s="19">
        <v>2014</v>
      </c>
      <c r="R145" s="19" t="s">
        <v>17</v>
      </c>
      <c r="S145" s="19">
        <v>2016</v>
      </c>
      <c r="T145" s="19">
        <v>2013</v>
      </c>
      <c r="U145" s="19">
        <v>2014</v>
      </c>
      <c r="V145" s="19" t="s">
        <v>17</v>
      </c>
      <c r="W145" s="19">
        <v>2015</v>
      </c>
      <c r="X145" s="19" t="s">
        <v>17</v>
      </c>
      <c r="Y145" s="19" t="s">
        <v>17</v>
      </c>
      <c r="Z145" s="19">
        <v>2014</v>
      </c>
      <c r="AA145" s="19">
        <v>2014</v>
      </c>
      <c r="AB145" s="19" t="s">
        <v>17</v>
      </c>
      <c r="AC145" s="19">
        <v>2014</v>
      </c>
      <c r="AD145" s="19">
        <v>2015</v>
      </c>
      <c r="AE145" s="19" t="s">
        <v>17</v>
      </c>
      <c r="AF145" s="19" t="s">
        <v>17</v>
      </c>
      <c r="AG145" s="18" t="s">
        <v>17</v>
      </c>
      <c r="AH145" s="19">
        <v>2014</v>
      </c>
      <c r="AI145" s="19">
        <v>2015</v>
      </c>
      <c r="AJ145" s="19">
        <v>2016</v>
      </c>
      <c r="AK145" s="20" t="s">
        <v>17</v>
      </c>
      <c r="AL145" s="20">
        <v>2015</v>
      </c>
      <c r="AM145" s="19">
        <v>2015</v>
      </c>
      <c r="AN145" s="19">
        <v>2014</v>
      </c>
      <c r="AO145" s="19">
        <v>2014</v>
      </c>
      <c r="AP145" s="19">
        <v>2014</v>
      </c>
      <c r="AQ145" s="19" t="s">
        <v>17</v>
      </c>
      <c r="AR145" s="19">
        <v>2015</v>
      </c>
      <c r="AS145" s="19">
        <v>2014</v>
      </c>
      <c r="AT145" s="19" t="s">
        <v>17</v>
      </c>
      <c r="AU145" s="19">
        <v>2012</v>
      </c>
      <c r="AV145" s="19" t="s">
        <v>17</v>
      </c>
      <c r="AW145" s="19">
        <v>2014</v>
      </c>
      <c r="AX145" s="19">
        <v>2014</v>
      </c>
      <c r="AY145" s="19">
        <v>2014</v>
      </c>
      <c r="AZ145" s="19">
        <v>2007</v>
      </c>
      <c r="BA145" s="19">
        <v>2015</v>
      </c>
      <c r="BB145" s="19">
        <v>2015</v>
      </c>
      <c r="BC145" s="19">
        <v>2015</v>
      </c>
      <c r="BD145" s="19">
        <v>2014</v>
      </c>
      <c r="BE145" s="19">
        <v>2014</v>
      </c>
      <c r="BF145" s="9"/>
    </row>
    <row r="146" spans="1:58" x14ac:dyDescent="0.35">
      <c r="A146" s="13" t="s">
        <v>8097</v>
      </c>
      <c r="B146" s="187" t="s">
        <v>8098</v>
      </c>
      <c r="C146" s="17">
        <v>2014</v>
      </c>
      <c r="D146" s="17">
        <v>2014</v>
      </c>
      <c r="E146" s="17">
        <v>2014</v>
      </c>
      <c r="F146" s="17">
        <v>2014</v>
      </c>
      <c r="G146" s="17">
        <v>2014</v>
      </c>
      <c r="H146" s="17">
        <v>2014</v>
      </c>
      <c r="I146" s="17">
        <v>2014</v>
      </c>
      <c r="J146" s="17">
        <v>2015</v>
      </c>
      <c r="K146" s="17">
        <v>2015</v>
      </c>
      <c r="L146" s="17">
        <v>2015</v>
      </c>
      <c r="M146" s="19">
        <v>2016</v>
      </c>
      <c r="N146" s="19">
        <v>2016</v>
      </c>
      <c r="O146" s="19">
        <v>2015</v>
      </c>
      <c r="P146" s="19">
        <v>2015</v>
      </c>
      <c r="Q146" s="19">
        <v>2014</v>
      </c>
      <c r="R146" s="19">
        <v>2012</v>
      </c>
      <c r="S146" s="19">
        <v>2016</v>
      </c>
      <c r="T146" s="19">
        <v>2013</v>
      </c>
      <c r="U146" s="19">
        <v>2014</v>
      </c>
      <c r="V146" s="19">
        <v>2014</v>
      </c>
      <c r="W146" s="19">
        <v>2015</v>
      </c>
      <c r="X146" s="19">
        <v>2012</v>
      </c>
      <c r="Y146" s="19">
        <v>2012</v>
      </c>
      <c r="Z146" s="19">
        <v>2014</v>
      </c>
      <c r="AA146" s="19">
        <v>2014</v>
      </c>
      <c r="AB146" s="19" t="s">
        <v>17</v>
      </c>
      <c r="AC146" s="19">
        <v>2014</v>
      </c>
      <c r="AD146" s="19">
        <v>2015</v>
      </c>
      <c r="AE146" s="19" t="s">
        <v>17</v>
      </c>
      <c r="AF146" s="19" t="s">
        <v>17</v>
      </c>
      <c r="AG146" s="18" t="s">
        <v>17</v>
      </c>
      <c r="AH146" s="19">
        <v>2014</v>
      </c>
      <c r="AI146" s="19">
        <v>2015</v>
      </c>
      <c r="AJ146" s="19">
        <v>2016</v>
      </c>
      <c r="AK146" s="20" t="s">
        <v>17</v>
      </c>
      <c r="AL146" s="20">
        <v>2015</v>
      </c>
      <c r="AM146" s="19">
        <v>2015</v>
      </c>
      <c r="AN146" s="19">
        <v>2014</v>
      </c>
      <c r="AO146" s="19">
        <v>2014</v>
      </c>
      <c r="AP146" s="19">
        <v>2014</v>
      </c>
      <c r="AQ146" s="19">
        <v>2014</v>
      </c>
      <c r="AR146" s="19">
        <v>2009</v>
      </c>
      <c r="AS146" s="19">
        <v>2014</v>
      </c>
      <c r="AT146" s="19">
        <v>2013</v>
      </c>
      <c r="AU146" s="19">
        <v>2012</v>
      </c>
      <c r="AV146" s="19" t="s">
        <v>17</v>
      </c>
      <c r="AW146" s="19">
        <v>2014</v>
      </c>
      <c r="AX146" s="19">
        <v>2014</v>
      </c>
      <c r="AY146" s="19">
        <v>2014</v>
      </c>
      <c r="AZ146" s="19">
        <v>2015</v>
      </c>
      <c r="BA146" s="19">
        <v>2015</v>
      </c>
      <c r="BB146" s="19">
        <v>2015</v>
      </c>
      <c r="BC146" s="19">
        <v>2015</v>
      </c>
      <c r="BD146" s="19">
        <v>2014</v>
      </c>
      <c r="BE146" s="19">
        <v>2014</v>
      </c>
      <c r="BF146" s="9"/>
    </row>
    <row r="147" spans="1:58" x14ac:dyDescent="0.35">
      <c r="A147" s="13" t="s">
        <v>9006</v>
      </c>
      <c r="B147" s="187" t="s">
        <v>8227</v>
      </c>
      <c r="C147" s="17">
        <v>2014</v>
      </c>
      <c r="D147" s="17">
        <v>2014</v>
      </c>
      <c r="E147" s="17">
        <v>2014</v>
      </c>
      <c r="F147" s="17">
        <v>2014</v>
      </c>
      <c r="G147" s="17">
        <v>2014</v>
      </c>
      <c r="H147" s="17">
        <v>2014</v>
      </c>
      <c r="I147" s="17">
        <v>2014</v>
      </c>
      <c r="J147" s="17">
        <v>2015</v>
      </c>
      <c r="K147" s="17">
        <v>2015</v>
      </c>
      <c r="L147" s="17">
        <v>2015</v>
      </c>
      <c r="M147" s="19">
        <v>2016</v>
      </c>
      <c r="N147" s="19">
        <v>2016</v>
      </c>
      <c r="O147" s="19">
        <v>2015</v>
      </c>
      <c r="P147" s="19">
        <v>2015</v>
      </c>
      <c r="Q147" s="19">
        <v>2014</v>
      </c>
      <c r="R147" s="19" t="s">
        <v>17</v>
      </c>
      <c r="S147" s="19">
        <v>2016</v>
      </c>
      <c r="T147" s="19">
        <v>2013</v>
      </c>
      <c r="U147" s="19">
        <v>2014</v>
      </c>
      <c r="V147" s="19">
        <v>2014</v>
      </c>
      <c r="W147" s="19">
        <v>2015</v>
      </c>
      <c r="X147" s="19" t="s">
        <v>17</v>
      </c>
      <c r="Y147" s="19">
        <v>2012</v>
      </c>
      <c r="Z147" s="19">
        <v>2014</v>
      </c>
      <c r="AA147" s="19">
        <v>2014</v>
      </c>
      <c r="AB147" s="19" t="s">
        <v>17</v>
      </c>
      <c r="AC147" s="19">
        <v>2014</v>
      </c>
      <c r="AD147" s="19">
        <v>2015</v>
      </c>
      <c r="AE147" s="19" t="s">
        <v>17</v>
      </c>
      <c r="AF147" s="19" t="s">
        <v>17</v>
      </c>
      <c r="AG147" s="18" t="s">
        <v>17</v>
      </c>
      <c r="AH147" s="19">
        <v>2014</v>
      </c>
      <c r="AI147" s="19">
        <v>2015</v>
      </c>
      <c r="AJ147" s="19">
        <v>2016</v>
      </c>
      <c r="AK147" s="20" t="s">
        <v>17</v>
      </c>
      <c r="AL147" s="20">
        <v>2015</v>
      </c>
      <c r="AM147" s="19">
        <v>2015</v>
      </c>
      <c r="AN147" s="19">
        <v>2014</v>
      </c>
      <c r="AO147" s="19">
        <v>2014</v>
      </c>
      <c r="AP147" s="19">
        <v>2014</v>
      </c>
      <c r="AQ147" s="19">
        <v>2014</v>
      </c>
      <c r="AR147" s="19" t="s">
        <v>17</v>
      </c>
      <c r="AS147" s="19">
        <v>2014</v>
      </c>
      <c r="AT147" s="19">
        <v>2015</v>
      </c>
      <c r="AU147" s="19">
        <v>2012</v>
      </c>
      <c r="AV147" s="19" t="s">
        <v>17</v>
      </c>
      <c r="AW147" s="19">
        <v>2014</v>
      </c>
      <c r="AX147" s="19">
        <v>2014</v>
      </c>
      <c r="AY147" s="19">
        <v>2014</v>
      </c>
      <c r="AZ147" s="19">
        <v>2007</v>
      </c>
      <c r="BA147" s="19">
        <v>2015</v>
      </c>
      <c r="BB147" s="19">
        <v>2015</v>
      </c>
      <c r="BC147" s="19">
        <v>2015</v>
      </c>
      <c r="BD147" s="19">
        <v>2014</v>
      </c>
      <c r="BE147" s="19">
        <v>2014</v>
      </c>
      <c r="BF147" s="9"/>
    </row>
    <row r="148" spans="1:58" x14ac:dyDescent="0.35">
      <c r="A148" s="13" t="s">
        <v>8233</v>
      </c>
      <c r="B148" s="187" t="s">
        <v>8234</v>
      </c>
      <c r="C148" s="17">
        <v>2014</v>
      </c>
      <c r="D148" s="17">
        <v>2014</v>
      </c>
      <c r="E148" s="17">
        <v>2014</v>
      </c>
      <c r="F148" s="17">
        <v>2014</v>
      </c>
      <c r="G148" s="17">
        <v>2014</v>
      </c>
      <c r="H148" s="17">
        <v>2014</v>
      </c>
      <c r="I148" s="17">
        <v>2014</v>
      </c>
      <c r="J148" s="17">
        <v>2015</v>
      </c>
      <c r="K148" s="17">
        <v>2015</v>
      </c>
      <c r="L148" s="17">
        <v>2015</v>
      </c>
      <c r="M148" s="19">
        <v>2016</v>
      </c>
      <c r="N148" s="19">
        <v>2016</v>
      </c>
      <c r="O148" s="19">
        <v>2015</v>
      </c>
      <c r="P148" s="19">
        <v>2015</v>
      </c>
      <c r="Q148" s="19">
        <v>2014</v>
      </c>
      <c r="R148" s="19" t="s">
        <v>17</v>
      </c>
      <c r="S148" s="19">
        <v>2016</v>
      </c>
      <c r="T148" s="19">
        <v>2013</v>
      </c>
      <c r="U148" s="19">
        <v>2014</v>
      </c>
      <c r="V148" s="19">
        <v>2014</v>
      </c>
      <c r="W148" s="19">
        <v>2015</v>
      </c>
      <c r="X148" s="19">
        <v>2014</v>
      </c>
      <c r="Y148" s="19">
        <v>2010</v>
      </c>
      <c r="Z148" s="19">
        <v>2014</v>
      </c>
      <c r="AA148" s="19">
        <v>2014</v>
      </c>
      <c r="AB148" s="19" t="s">
        <v>17</v>
      </c>
      <c r="AC148" s="19">
        <v>2014</v>
      </c>
      <c r="AD148" s="19">
        <v>2015</v>
      </c>
      <c r="AE148" s="19" t="s">
        <v>17</v>
      </c>
      <c r="AF148" s="19">
        <v>2014</v>
      </c>
      <c r="AG148" s="18">
        <v>2008</v>
      </c>
      <c r="AH148" s="19">
        <v>2014</v>
      </c>
      <c r="AI148" s="19">
        <v>2015</v>
      </c>
      <c r="AJ148" s="19">
        <v>2016</v>
      </c>
      <c r="AK148" s="20" t="s">
        <v>17</v>
      </c>
      <c r="AL148" s="20" t="s">
        <v>17</v>
      </c>
      <c r="AM148" s="19">
        <v>2015</v>
      </c>
      <c r="AN148" s="19">
        <v>2014</v>
      </c>
      <c r="AO148" s="19">
        <v>2014</v>
      </c>
      <c r="AP148" s="19" t="s">
        <v>17</v>
      </c>
      <c r="AQ148" s="19" t="s">
        <v>17</v>
      </c>
      <c r="AR148" s="19">
        <v>2011</v>
      </c>
      <c r="AS148" s="19">
        <v>2014</v>
      </c>
      <c r="AT148" s="19">
        <v>2015</v>
      </c>
      <c r="AU148" s="19">
        <v>2012</v>
      </c>
      <c r="AV148" s="19">
        <v>2011</v>
      </c>
      <c r="AW148" s="19">
        <v>2014</v>
      </c>
      <c r="AX148" s="19">
        <v>2014</v>
      </c>
      <c r="AY148" s="19">
        <v>2014</v>
      </c>
      <c r="AZ148" s="19">
        <v>2015</v>
      </c>
      <c r="BA148" s="19">
        <v>2015</v>
      </c>
      <c r="BB148" s="19">
        <v>2015</v>
      </c>
      <c r="BC148" s="19">
        <v>2015</v>
      </c>
      <c r="BD148" s="19">
        <v>2014</v>
      </c>
      <c r="BE148" s="19">
        <v>2014</v>
      </c>
      <c r="BF148" s="9"/>
    </row>
    <row r="149" spans="1:58" x14ac:dyDescent="0.35">
      <c r="A149" s="13" t="s">
        <v>8188</v>
      </c>
      <c r="B149" s="187" t="s">
        <v>8189</v>
      </c>
      <c r="C149" s="17">
        <v>2014</v>
      </c>
      <c r="D149" s="17">
        <v>2014</v>
      </c>
      <c r="E149" s="17">
        <v>2014</v>
      </c>
      <c r="F149" s="17">
        <v>2014</v>
      </c>
      <c r="G149" s="17">
        <v>2014</v>
      </c>
      <c r="H149" s="17">
        <v>2014</v>
      </c>
      <c r="I149" s="17">
        <v>2014</v>
      </c>
      <c r="J149" s="17">
        <v>2015</v>
      </c>
      <c r="K149" s="17">
        <v>2015</v>
      </c>
      <c r="L149" s="17">
        <v>2015</v>
      </c>
      <c r="M149" s="19">
        <v>2016</v>
      </c>
      <c r="N149" s="19">
        <v>2016</v>
      </c>
      <c r="O149" s="19">
        <v>2015</v>
      </c>
      <c r="P149" s="19">
        <v>2015</v>
      </c>
      <c r="Q149" s="19">
        <v>2014</v>
      </c>
      <c r="R149" s="19">
        <v>2009</v>
      </c>
      <c r="S149" s="19">
        <v>2016</v>
      </c>
      <c r="T149" s="19">
        <v>2013</v>
      </c>
      <c r="U149" s="19">
        <v>2014</v>
      </c>
      <c r="V149" s="19">
        <v>2014</v>
      </c>
      <c r="W149" s="19">
        <v>2015</v>
      </c>
      <c r="X149" s="19">
        <v>2008</v>
      </c>
      <c r="Y149" s="19" t="s">
        <v>17</v>
      </c>
      <c r="Z149" s="19">
        <v>2014</v>
      </c>
      <c r="AA149" s="19">
        <v>2014</v>
      </c>
      <c r="AB149" s="19">
        <v>2014</v>
      </c>
      <c r="AC149" s="19">
        <v>2014</v>
      </c>
      <c r="AD149" s="19">
        <v>2015</v>
      </c>
      <c r="AE149" s="19">
        <v>2012</v>
      </c>
      <c r="AF149" s="19" t="s">
        <v>17</v>
      </c>
      <c r="AG149" s="18">
        <v>2010</v>
      </c>
      <c r="AH149" s="19">
        <v>2014</v>
      </c>
      <c r="AI149" s="19">
        <v>2015</v>
      </c>
      <c r="AJ149" s="19">
        <v>2016</v>
      </c>
      <c r="AK149" s="20" t="s">
        <v>17</v>
      </c>
      <c r="AL149" s="20">
        <v>2015</v>
      </c>
      <c r="AM149" s="19">
        <v>2015</v>
      </c>
      <c r="AN149" s="19">
        <v>2014</v>
      </c>
      <c r="AO149" s="19">
        <v>2014</v>
      </c>
      <c r="AP149" s="19" t="s">
        <v>17</v>
      </c>
      <c r="AQ149" s="19" t="s">
        <v>17</v>
      </c>
      <c r="AR149" s="19" t="s">
        <v>17</v>
      </c>
      <c r="AS149" s="19">
        <v>2014</v>
      </c>
      <c r="AT149" s="19">
        <v>2015</v>
      </c>
      <c r="AU149" s="19">
        <v>2012</v>
      </c>
      <c r="AV149" s="19">
        <v>2008</v>
      </c>
      <c r="AW149" s="19">
        <v>2014</v>
      </c>
      <c r="AX149" s="19">
        <v>2014</v>
      </c>
      <c r="AY149" s="19">
        <v>2014</v>
      </c>
      <c r="AZ149" s="19">
        <v>2015</v>
      </c>
      <c r="BA149" s="19">
        <v>2015</v>
      </c>
      <c r="BB149" s="19">
        <v>2014</v>
      </c>
      <c r="BC149" s="19">
        <v>2015</v>
      </c>
      <c r="BD149" s="19">
        <v>2014</v>
      </c>
      <c r="BE149" s="19">
        <v>2014</v>
      </c>
      <c r="BF149" s="9"/>
    </row>
    <row r="150" spans="1:58" x14ac:dyDescent="0.35">
      <c r="A150" s="13" t="s">
        <v>8173</v>
      </c>
      <c r="B150" s="187" t="s">
        <v>8174</v>
      </c>
      <c r="C150" s="17">
        <v>2014</v>
      </c>
      <c r="D150" s="17">
        <v>2014</v>
      </c>
      <c r="E150" s="17">
        <v>2014</v>
      </c>
      <c r="F150" s="17">
        <v>2014</v>
      </c>
      <c r="G150" s="17">
        <v>2014</v>
      </c>
      <c r="H150" s="17">
        <v>2014</v>
      </c>
      <c r="I150" s="17">
        <v>2014</v>
      </c>
      <c r="J150" s="17">
        <v>2015</v>
      </c>
      <c r="K150" s="17">
        <v>2015</v>
      </c>
      <c r="L150" s="17">
        <v>2015</v>
      </c>
      <c r="M150" s="19">
        <v>2016</v>
      </c>
      <c r="N150" s="19">
        <v>2016</v>
      </c>
      <c r="O150" s="19">
        <v>2015</v>
      </c>
      <c r="P150" s="19">
        <v>2015</v>
      </c>
      <c r="Q150" s="19">
        <v>2014</v>
      </c>
      <c r="R150" s="19" t="s">
        <v>17</v>
      </c>
      <c r="S150" s="19">
        <v>2016</v>
      </c>
      <c r="T150" s="19">
        <v>2013</v>
      </c>
      <c r="U150" s="19">
        <v>2014</v>
      </c>
      <c r="V150" s="19" t="s">
        <v>17</v>
      </c>
      <c r="W150" s="19">
        <v>2015</v>
      </c>
      <c r="X150" s="19">
        <v>2005</v>
      </c>
      <c r="Y150" s="19">
        <v>2012</v>
      </c>
      <c r="Z150" s="19">
        <v>2014</v>
      </c>
      <c r="AA150" s="19">
        <v>2014</v>
      </c>
      <c r="AB150" s="19" t="s">
        <v>17</v>
      </c>
      <c r="AC150" s="19">
        <v>2014</v>
      </c>
      <c r="AD150" s="19">
        <v>2015</v>
      </c>
      <c r="AE150" s="19">
        <v>2012</v>
      </c>
      <c r="AF150" s="19">
        <v>2014</v>
      </c>
      <c r="AG150" s="18" t="s">
        <v>17</v>
      </c>
      <c r="AH150" s="19">
        <v>2014</v>
      </c>
      <c r="AI150" s="19">
        <v>2015</v>
      </c>
      <c r="AJ150" s="19">
        <v>2016</v>
      </c>
      <c r="AK150" s="20" t="s">
        <v>17</v>
      </c>
      <c r="AL150" s="20">
        <v>2015</v>
      </c>
      <c r="AM150" s="19">
        <v>2015</v>
      </c>
      <c r="AN150" s="19">
        <v>2014</v>
      </c>
      <c r="AO150" s="19">
        <v>2014</v>
      </c>
      <c r="AP150" s="19">
        <v>2013</v>
      </c>
      <c r="AQ150" s="19">
        <v>2014</v>
      </c>
      <c r="AR150" s="19" t="s">
        <v>17</v>
      </c>
      <c r="AS150" s="19">
        <v>2014</v>
      </c>
      <c r="AT150" s="19">
        <v>2015</v>
      </c>
      <c r="AU150" s="19">
        <v>2012</v>
      </c>
      <c r="AV150" s="19">
        <v>2013</v>
      </c>
      <c r="AW150" s="19">
        <v>2014</v>
      </c>
      <c r="AX150" s="19">
        <v>2014</v>
      </c>
      <c r="AY150" s="19">
        <v>2014</v>
      </c>
      <c r="AZ150" s="19">
        <v>2015</v>
      </c>
      <c r="BA150" s="19">
        <v>2015</v>
      </c>
      <c r="BB150" s="19">
        <v>2015</v>
      </c>
      <c r="BC150" s="19">
        <v>2015</v>
      </c>
      <c r="BD150" s="19">
        <v>2014</v>
      </c>
      <c r="BE150" s="19">
        <v>2014</v>
      </c>
      <c r="BF150" s="9"/>
    </row>
    <row r="151" spans="1:58" x14ac:dyDescent="0.35">
      <c r="A151" s="13" t="s">
        <v>47</v>
      </c>
      <c r="B151" s="187" t="s">
        <v>8176</v>
      </c>
      <c r="C151" s="17">
        <v>2014</v>
      </c>
      <c r="D151" s="17">
        <v>2014</v>
      </c>
      <c r="E151" s="17">
        <v>2014</v>
      </c>
      <c r="F151" s="17">
        <v>2014</v>
      </c>
      <c r="G151" s="17">
        <v>2014</v>
      </c>
      <c r="H151" s="17">
        <v>2014</v>
      </c>
      <c r="I151" s="17">
        <v>2014</v>
      </c>
      <c r="J151" s="17">
        <v>2015</v>
      </c>
      <c r="K151" s="17">
        <v>2015</v>
      </c>
      <c r="L151" s="17">
        <v>2015</v>
      </c>
      <c r="M151" s="19">
        <v>2016</v>
      </c>
      <c r="N151" s="19">
        <v>2016</v>
      </c>
      <c r="O151" s="19">
        <v>2015</v>
      </c>
      <c r="P151" s="19">
        <v>2015</v>
      </c>
      <c r="Q151" s="19">
        <v>2014</v>
      </c>
      <c r="R151" s="19">
        <v>2014</v>
      </c>
      <c r="S151" s="19">
        <v>2016</v>
      </c>
      <c r="T151" s="19">
        <v>2013</v>
      </c>
      <c r="U151" s="19">
        <v>2014</v>
      </c>
      <c r="V151" s="19">
        <v>2014</v>
      </c>
      <c r="W151" s="19">
        <v>2015</v>
      </c>
      <c r="X151" s="19">
        <v>2014</v>
      </c>
      <c r="Y151" s="19">
        <v>2010</v>
      </c>
      <c r="Z151" s="19">
        <v>2014</v>
      </c>
      <c r="AA151" s="19">
        <v>2014</v>
      </c>
      <c r="AB151" s="19">
        <v>2014</v>
      </c>
      <c r="AC151" s="19">
        <v>2014</v>
      </c>
      <c r="AD151" s="19">
        <v>2015</v>
      </c>
      <c r="AE151" s="19">
        <v>2012</v>
      </c>
      <c r="AF151" s="19">
        <v>2014</v>
      </c>
      <c r="AG151" s="18">
        <v>2011</v>
      </c>
      <c r="AH151" s="19">
        <v>2014</v>
      </c>
      <c r="AI151" s="19">
        <v>2015</v>
      </c>
      <c r="AJ151" s="19">
        <v>2016</v>
      </c>
      <c r="AK151" s="20">
        <v>2015</v>
      </c>
      <c r="AL151" s="20">
        <v>2015</v>
      </c>
      <c r="AM151" s="19">
        <v>2015</v>
      </c>
      <c r="AN151" s="19">
        <v>2014</v>
      </c>
      <c r="AO151" s="19">
        <v>2014</v>
      </c>
      <c r="AP151" s="19">
        <v>2014</v>
      </c>
      <c r="AQ151" s="19">
        <v>2014</v>
      </c>
      <c r="AR151" s="19">
        <v>2015</v>
      </c>
      <c r="AS151" s="19">
        <v>2014</v>
      </c>
      <c r="AT151" s="19">
        <v>2015</v>
      </c>
      <c r="AU151" s="19">
        <v>2012</v>
      </c>
      <c r="AV151" s="19">
        <v>2013</v>
      </c>
      <c r="AW151" s="19">
        <v>2014</v>
      </c>
      <c r="AX151" s="19">
        <v>2014</v>
      </c>
      <c r="AY151" s="19">
        <v>2014</v>
      </c>
      <c r="AZ151" s="19">
        <v>2015</v>
      </c>
      <c r="BA151" s="19">
        <v>2015</v>
      </c>
      <c r="BB151" s="19">
        <v>2015</v>
      </c>
      <c r="BC151" s="19">
        <v>2015</v>
      </c>
      <c r="BD151" s="19">
        <v>2014</v>
      </c>
      <c r="BE151" s="19">
        <v>2014</v>
      </c>
      <c r="BF151" s="9"/>
    </row>
    <row r="152" spans="1:58" x14ac:dyDescent="0.35">
      <c r="A152" s="13" t="s">
        <v>8185</v>
      </c>
      <c r="B152" s="187" t="s">
        <v>8186</v>
      </c>
      <c r="C152" s="17">
        <v>2014</v>
      </c>
      <c r="D152" s="17">
        <v>2014</v>
      </c>
      <c r="E152" s="17">
        <v>2014</v>
      </c>
      <c r="F152" s="17">
        <v>2014</v>
      </c>
      <c r="G152" s="17">
        <v>2014</v>
      </c>
      <c r="H152" s="17">
        <v>2014</v>
      </c>
      <c r="I152" s="17">
        <v>2014</v>
      </c>
      <c r="J152" s="17">
        <v>2015</v>
      </c>
      <c r="K152" s="17">
        <v>2015</v>
      </c>
      <c r="L152" s="17">
        <v>2015</v>
      </c>
      <c r="M152" s="19">
        <v>2016</v>
      </c>
      <c r="N152" s="19">
        <v>2016</v>
      </c>
      <c r="O152" s="19">
        <v>2015</v>
      </c>
      <c r="P152" s="19">
        <v>2015</v>
      </c>
      <c r="Q152" s="19">
        <v>2014</v>
      </c>
      <c r="R152" s="19">
        <v>2014</v>
      </c>
      <c r="S152" s="19">
        <v>2016</v>
      </c>
      <c r="T152" s="19">
        <v>2013</v>
      </c>
      <c r="U152" s="19">
        <v>2014</v>
      </c>
      <c r="V152" s="19">
        <v>2014</v>
      </c>
      <c r="W152" s="19">
        <v>2015</v>
      </c>
      <c r="X152" s="19">
        <v>2014</v>
      </c>
      <c r="Y152" s="19">
        <v>2010</v>
      </c>
      <c r="Z152" s="19">
        <v>2014</v>
      </c>
      <c r="AA152" s="19">
        <v>2014</v>
      </c>
      <c r="AB152" s="19">
        <v>2013</v>
      </c>
      <c r="AC152" s="19">
        <v>2014</v>
      </c>
      <c r="AD152" s="19">
        <v>2015</v>
      </c>
      <c r="AE152" s="19" t="s">
        <v>17</v>
      </c>
      <c r="AF152" s="19">
        <v>2014</v>
      </c>
      <c r="AG152" s="18">
        <v>2010</v>
      </c>
      <c r="AH152" s="19">
        <v>2014</v>
      </c>
      <c r="AI152" s="19">
        <v>2015</v>
      </c>
      <c r="AJ152" s="19">
        <v>2016</v>
      </c>
      <c r="AK152" s="20" t="s">
        <v>17</v>
      </c>
      <c r="AL152" s="20">
        <v>2015</v>
      </c>
      <c r="AM152" s="19">
        <v>2015</v>
      </c>
      <c r="AN152" s="19">
        <v>2014</v>
      </c>
      <c r="AO152" s="19">
        <v>2014</v>
      </c>
      <c r="AP152" s="19" t="s">
        <v>17</v>
      </c>
      <c r="AQ152" s="19">
        <v>2012</v>
      </c>
      <c r="AR152" s="19">
        <v>2015</v>
      </c>
      <c r="AS152" s="19">
        <v>2014</v>
      </c>
      <c r="AT152" s="19">
        <v>2015</v>
      </c>
      <c r="AU152" s="19">
        <v>2012</v>
      </c>
      <c r="AV152" s="19">
        <v>2011</v>
      </c>
      <c r="AW152" s="19">
        <v>2014</v>
      </c>
      <c r="AX152" s="19">
        <v>2014</v>
      </c>
      <c r="AY152" s="19">
        <v>2014</v>
      </c>
      <c r="AZ152" s="19">
        <v>2015</v>
      </c>
      <c r="BA152" s="19">
        <v>2015</v>
      </c>
      <c r="BB152" s="19">
        <v>2015</v>
      </c>
      <c r="BC152" s="19">
        <v>2015</v>
      </c>
      <c r="BD152" s="19">
        <v>2014</v>
      </c>
      <c r="BE152" s="19">
        <v>2014</v>
      </c>
      <c r="BF152" s="9"/>
    </row>
    <row r="153" spans="1:58" x14ac:dyDescent="0.35">
      <c r="A153" s="13" t="s">
        <v>8198</v>
      </c>
      <c r="B153" s="187" t="s">
        <v>8199</v>
      </c>
      <c r="C153" s="17">
        <v>2014</v>
      </c>
      <c r="D153" s="17">
        <v>2014</v>
      </c>
      <c r="E153" s="17">
        <v>2014</v>
      </c>
      <c r="F153" s="17">
        <v>2014</v>
      </c>
      <c r="G153" s="17">
        <v>2014</v>
      </c>
      <c r="H153" s="17">
        <v>2014</v>
      </c>
      <c r="I153" s="17">
        <v>2014</v>
      </c>
      <c r="J153" s="17">
        <v>2015</v>
      </c>
      <c r="K153" s="17">
        <v>2015</v>
      </c>
      <c r="L153" s="17">
        <v>2015</v>
      </c>
      <c r="M153" s="19">
        <v>2016</v>
      </c>
      <c r="N153" s="19">
        <v>2016</v>
      </c>
      <c r="O153" s="19">
        <v>2015</v>
      </c>
      <c r="P153" s="19">
        <v>2015</v>
      </c>
      <c r="Q153" s="19">
        <v>2014</v>
      </c>
      <c r="R153" s="19" t="s">
        <v>17</v>
      </c>
      <c r="S153" s="19">
        <v>2016</v>
      </c>
      <c r="T153" s="19">
        <v>2013</v>
      </c>
      <c r="U153" s="19">
        <v>2014</v>
      </c>
      <c r="V153" s="19">
        <v>2014</v>
      </c>
      <c r="W153" s="19">
        <v>2015</v>
      </c>
      <c r="X153" s="19">
        <v>2012</v>
      </c>
      <c r="Y153" s="19">
        <v>2012</v>
      </c>
      <c r="Z153" s="19">
        <v>2014</v>
      </c>
      <c r="AA153" s="19">
        <v>2014</v>
      </c>
      <c r="AB153" s="19" t="s">
        <v>17</v>
      </c>
      <c r="AC153" s="19">
        <v>2014</v>
      </c>
      <c r="AD153" s="19">
        <v>2015</v>
      </c>
      <c r="AE153" s="19" t="s">
        <v>17</v>
      </c>
      <c r="AF153" s="19" t="s">
        <v>17</v>
      </c>
      <c r="AG153" s="18">
        <v>2006</v>
      </c>
      <c r="AH153" s="19">
        <v>2014</v>
      </c>
      <c r="AI153" s="19">
        <v>2015</v>
      </c>
      <c r="AJ153" s="19">
        <v>2016</v>
      </c>
      <c r="AK153" s="20" t="s">
        <v>17</v>
      </c>
      <c r="AL153" s="20" t="s">
        <v>17</v>
      </c>
      <c r="AM153" s="19">
        <v>2015</v>
      </c>
      <c r="AN153" s="19">
        <v>2014</v>
      </c>
      <c r="AO153" s="19">
        <v>2014</v>
      </c>
      <c r="AP153" s="19">
        <v>2013</v>
      </c>
      <c r="AQ153" s="19">
        <v>2013</v>
      </c>
      <c r="AR153" s="19">
        <v>2015</v>
      </c>
      <c r="AS153" s="19">
        <v>2014</v>
      </c>
      <c r="AT153" s="19">
        <v>2015</v>
      </c>
      <c r="AU153" s="19">
        <v>2012</v>
      </c>
      <c r="AV153" s="19">
        <v>2010</v>
      </c>
      <c r="AW153" s="19">
        <v>2014</v>
      </c>
      <c r="AX153" s="19">
        <v>2014</v>
      </c>
      <c r="AY153" s="19">
        <v>2014</v>
      </c>
      <c r="AZ153" s="19">
        <v>2015</v>
      </c>
      <c r="BA153" s="19">
        <v>2015</v>
      </c>
      <c r="BB153" s="19">
        <v>2015</v>
      </c>
      <c r="BC153" s="19">
        <v>2015</v>
      </c>
      <c r="BD153" s="19">
        <v>2014</v>
      </c>
      <c r="BE153" s="19">
        <v>2014</v>
      </c>
      <c r="BF153" s="9"/>
    </row>
    <row r="154" spans="1:58" x14ac:dyDescent="0.35">
      <c r="A154" s="13" t="s">
        <v>8181</v>
      </c>
      <c r="B154" s="187" t="s">
        <v>8182</v>
      </c>
      <c r="C154" s="17">
        <v>2014</v>
      </c>
      <c r="D154" s="17">
        <v>2014</v>
      </c>
      <c r="E154" s="17">
        <v>2014</v>
      </c>
      <c r="F154" s="17">
        <v>2014</v>
      </c>
      <c r="G154" s="17">
        <v>2014</v>
      </c>
      <c r="H154" s="17">
        <v>2014</v>
      </c>
      <c r="I154" s="17">
        <v>2014</v>
      </c>
      <c r="J154" s="17">
        <v>2015</v>
      </c>
      <c r="K154" s="17">
        <v>2015</v>
      </c>
      <c r="L154" s="17">
        <v>2015</v>
      </c>
      <c r="M154" s="19">
        <v>2016</v>
      </c>
      <c r="N154" s="19">
        <v>2016</v>
      </c>
      <c r="O154" s="19">
        <v>2015</v>
      </c>
      <c r="P154" s="19">
        <v>2015</v>
      </c>
      <c r="Q154" s="19">
        <v>2014</v>
      </c>
      <c r="R154" s="19">
        <v>2013</v>
      </c>
      <c r="S154" s="19">
        <v>2016</v>
      </c>
      <c r="T154" s="19">
        <v>2013</v>
      </c>
      <c r="U154" s="19">
        <v>2014</v>
      </c>
      <c r="V154" s="19">
        <v>2014</v>
      </c>
      <c r="W154" s="19">
        <v>2015</v>
      </c>
      <c r="X154" s="19">
        <v>2013</v>
      </c>
      <c r="Y154" s="19">
        <v>2010</v>
      </c>
      <c r="Z154" s="19">
        <v>2014</v>
      </c>
      <c r="AA154" s="19">
        <v>2014</v>
      </c>
      <c r="AB154" s="19">
        <v>2014</v>
      </c>
      <c r="AC154" s="19">
        <v>2014</v>
      </c>
      <c r="AD154" s="19">
        <v>2015</v>
      </c>
      <c r="AE154" s="19">
        <v>2012</v>
      </c>
      <c r="AF154" s="19">
        <v>2014</v>
      </c>
      <c r="AG154" s="18">
        <v>2011</v>
      </c>
      <c r="AH154" s="19">
        <v>2014</v>
      </c>
      <c r="AI154" s="19">
        <v>2015</v>
      </c>
      <c r="AJ154" s="19">
        <v>2016</v>
      </c>
      <c r="AK154" s="20" t="s">
        <v>17</v>
      </c>
      <c r="AL154" s="20">
        <v>2015</v>
      </c>
      <c r="AM154" s="19">
        <v>2015</v>
      </c>
      <c r="AN154" s="19">
        <v>2014</v>
      </c>
      <c r="AO154" s="19">
        <v>2014</v>
      </c>
      <c r="AP154" s="19">
        <v>2014</v>
      </c>
      <c r="AQ154" s="19">
        <v>2014</v>
      </c>
      <c r="AR154" s="19">
        <v>2009</v>
      </c>
      <c r="AS154" s="19">
        <v>2014</v>
      </c>
      <c r="AT154" s="19">
        <v>2015</v>
      </c>
      <c r="AU154" s="19">
        <v>2012</v>
      </c>
      <c r="AV154" s="19">
        <v>2013</v>
      </c>
      <c r="AW154" s="19">
        <v>2014</v>
      </c>
      <c r="AX154" s="19">
        <v>2014</v>
      </c>
      <c r="AY154" s="19">
        <v>2014</v>
      </c>
      <c r="AZ154" s="19">
        <v>2015</v>
      </c>
      <c r="BA154" s="19">
        <v>2015</v>
      </c>
      <c r="BB154" s="19">
        <v>2015</v>
      </c>
      <c r="BC154" s="19">
        <v>2015</v>
      </c>
      <c r="BD154" s="19">
        <v>2014</v>
      </c>
      <c r="BE154" s="19">
        <v>2014</v>
      </c>
      <c r="BF154" s="9"/>
    </row>
    <row r="155" spans="1:58" x14ac:dyDescent="0.35">
      <c r="A155" s="13" t="s">
        <v>8177</v>
      </c>
      <c r="B155" s="187" t="s">
        <v>8178</v>
      </c>
      <c r="C155" s="17">
        <v>2014</v>
      </c>
      <c r="D155" s="17">
        <v>2014</v>
      </c>
      <c r="E155" s="17">
        <v>2014</v>
      </c>
      <c r="F155" s="17">
        <v>2014</v>
      </c>
      <c r="G155" s="17">
        <v>2014</v>
      </c>
      <c r="H155" s="17">
        <v>2014</v>
      </c>
      <c r="I155" s="17">
        <v>2014</v>
      </c>
      <c r="J155" s="17">
        <v>2015</v>
      </c>
      <c r="K155" s="17">
        <v>2015</v>
      </c>
      <c r="L155" s="17">
        <v>2015</v>
      </c>
      <c r="M155" s="19">
        <v>2016</v>
      </c>
      <c r="N155" s="19">
        <v>2016</v>
      </c>
      <c r="O155" s="19">
        <v>2015</v>
      </c>
      <c r="P155" s="19">
        <v>2015</v>
      </c>
      <c r="Q155" s="19">
        <v>2014</v>
      </c>
      <c r="R155" s="19" t="s">
        <v>17</v>
      </c>
      <c r="S155" s="19">
        <v>2016</v>
      </c>
      <c r="T155" s="19">
        <v>2013</v>
      </c>
      <c r="U155" s="19">
        <v>2014</v>
      </c>
      <c r="V155" s="19" t="s">
        <v>17</v>
      </c>
      <c r="W155" s="19">
        <v>2015</v>
      </c>
      <c r="X155" s="19" t="s">
        <v>17</v>
      </c>
      <c r="Y155" s="19">
        <v>2013</v>
      </c>
      <c r="Z155" s="19">
        <v>2014</v>
      </c>
      <c r="AA155" s="19">
        <v>2014</v>
      </c>
      <c r="AB155" s="19" t="s">
        <v>17</v>
      </c>
      <c r="AC155" s="19">
        <v>2014</v>
      </c>
      <c r="AD155" s="19">
        <v>2015</v>
      </c>
      <c r="AE155" s="19" t="s">
        <v>17</v>
      </c>
      <c r="AF155" s="19">
        <v>2014</v>
      </c>
      <c r="AG155" s="18" t="s">
        <v>17</v>
      </c>
      <c r="AH155" s="19">
        <v>2014</v>
      </c>
      <c r="AI155" s="19">
        <v>2015</v>
      </c>
      <c r="AJ155" s="19">
        <v>2016</v>
      </c>
      <c r="AK155" s="20" t="s">
        <v>17</v>
      </c>
      <c r="AL155" s="20">
        <v>2015</v>
      </c>
      <c r="AM155" s="19">
        <v>2015</v>
      </c>
      <c r="AN155" s="19">
        <v>2014</v>
      </c>
      <c r="AO155" s="19">
        <v>2014</v>
      </c>
      <c r="AP155" s="19">
        <v>2014</v>
      </c>
      <c r="AQ155" s="19">
        <v>2014</v>
      </c>
      <c r="AR155" s="19">
        <v>2007</v>
      </c>
      <c r="AS155" s="19">
        <v>2014</v>
      </c>
      <c r="AT155" s="19">
        <v>2015</v>
      </c>
      <c r="AU155" s="19">
        <v>2012</v>
      </c>
      <c r="AV155" s="19">
        <v>2013</v>
      </c>
      <c r="AW155" s="19">
        <v>2014</v>
      </c>
      <c r="AX155" s="19">
        <v>2014</v>
      </c>
      <c r="AY155" s="19">
        <v>2014</v>
      </c>
      <c r="AZ155" s="19">
        <v>2015</v>
      </c>
      <c r="BA155" s="19">
        <v>2015</v>
      </c>
      <c r="BB155" s="19">
        <v>2015</v>
      </c>
      <c r="BC155" s="19">
        <v>2015</v>
      </c>
      <c r="BD155" s="19">
        <v>2014</v>
      </c>
      <c r="BE155" s="19">
        <v>2014</v>
      </c>
      <c r="BF155" s="9"/>
    </row>
    <row r="156" spans="1:58" x14ac:dyDescent="0.35">
      <c r="A156" s="13" t="s">
        <v>5562</v>
      </c>
      <c r="B156" s="187" t="s">
        <v>8192</v>
      </c>
      <c r="C156" s="17">
        <v>2014</v>
      </c>
      <c r="D156" s="17">
        <v>2014</v>
      </c>
      <c r="E156" s="17">
        <v>2014</v>
      </c>
      <c r="F156" s="17">
        <v>2014</v>
      </c>
      <c r="G156" s="17">
        <v>2014</v>
      </c>
      <c r="H156" s="17">
        <v>2014</v>
      </c>
      <c r="I156" s="17">
        <v>2014</v>
      </c>
      <c r="J156" s="17">
        <v>2015</v>
      </c>
      <c r="K156" s="17">
        <v>2015</v>
      </c>
      <c r="L156" s="17">
        <v>2015</v>
      </c>
      <c r="M156" s="19">
        <v>2016</v>
      </c>
      <c r="N156" s="19">
        <v>2016</v>
      </c>
      <c r="O156" s="19">
        <v>2015</v>
      </c>
      <c r="P156" s="19">
        <v>2015</v>
      </c>
      <c r="Q156" s="19">
        <v>2014</v>
      </c>
      <c r="R156" s="19" t="s">
        <v>17</v>
      </c>
      <c r="S156" s="19">
        <v>2016</v>
      </c>
      <c r="T156" s="19">
        <v>2013</v>
      </c>
      <c r="U156" s="19">
        <v>2014</v>
      </c>
      <c r="V156" s="19" t="s">
        <v>17</v>
      </c>
      <c r="W156" s="19">
        <v>2015</v>
      </c>
      <c r="X156" s="19" t="s">
        <v>17</v>
      </c>
      <c r="Y156" s="19">
        <v>2012</v>
      </c>
      <c r="Z156" s="19">
        <v>2014</v>
      </c>
      <c r="AA156" s="19">
        <v>2014</v>
      </c>
      <c r="AB156" s="19">
        <v>2014</v>
      </c>
      <c r="AC156" s="19">
        <v>2014</v>
      </c>
      <c r="AD156" s="19">
        <v>2015</v>
      </c>
      <c r="AE156" s="19" t="s">
        <v>17</v>
      </c>
      <c r="AF156" s="19">
        <v>2014</v>
      </c>
      <c r="AG156" s="18">
        <v>2012</v>
      </c>
      <c r="AH156" s="19">
        <v>2014</v>
      </c>
      <c r="AI156" s="19">
        <v>2015</v>
      </c>
      <c r="AJ156" s="19">
        <v>2016</v>
      </c>
      <c r="AK156" s="20" t="s">
        <v>17</v>
      </c>
      <c r="AL156" s="20">
        <v>2015</v>
      </c>
      <c r="AM156" s="19">
        <v>2015</v>
      </c>
      <c r="AN156" s="19">
        <v>2014</v>
      </c>
      <c r="AO156" s="19">
        <v>2014</v>
      </c>
      <c r="AP156" s="19">
        <v>2014</v>
      </c>
      <c r="AQ156" s="19">
        <v>2014</v>
      </c>
      <c r="AR156" s="19">
        <v>2015</v>
      </c>
      <c r="AS156" s="19">
        <v>2014</v>
      </c>
      <c r="AT156" s="19">
        <v>2015</v>
      </c>
      <c r="AU156" s="19">
        <v>2012</v>
      </c>
      <c r="AV156" s="19" t="s">
        <v>17</v>
      </c>
      <c r="AW156" s="19">
        <v>2014</v>
      </c>
      <c r="AX156" s="19">
        <v>2014</v>
      </c>
      <c r="AY156" s="19">
        <v>2014</v>
      </c>
      <c r="AZ156" s="19">
        <v>2015</v>
      </c>
      <c r="BA156" s="19">
        <v>2015</v>
      </c>
      <c r="BB156" s="19">
        <v>2015</v>
      </c>
      <c r="BC156" s="19">
        <v>2015</v>
      </c>
      <c r="BD156" s="19">
        <v>2014</v>
      </c>
      <c r="BE156" s="19">
        <v>2014</v>
      </c>
      <c r="BF156" s="9"/>
    </row>
    <row r="157" spans="1:58" x14ac:dyDescent="0.35">
      <c r="A157" s="13" t="s">
        <v>8193</v>
      </c>
      <c r="B157" s="187" t="s">
        <v>8194</v>
      </c>
      <c r="C157" s="17">
        <v>2014</v>
      </c>
      <c r="D157" s="17">
        <v>2014</v>
      </c>
      <c r="E157" s="17">
        <v>2014</v>
      </c>
      <c r="F157" s="17">
        <v>2014</v>
      </c>
      <c r="G157" s="17">
        <v>2014</v>
      </c>
      <c r="H157" s="17">
        <v>2014</v>
      </c>
      <c r="I157" s="17">
        <v>2014</v>
      </c>
      <c r="J157" s="17">
        <v>2015</v>
      </c>
      <c r="K157" s="17">
        <v>2015</v>
      </c>
      <c r="L157" s="17">
        <v>2015</v>
      </c>
      <c r="M157" s="19">
        <v>2016</v>
      </c>
      <c r="N157" s="19">
        <v>2016</v>
      </c>
      <c r="O157" s="19">
        <v>2015</v>
      </c>
      <c r="P157" s="19">
        <v>2015</v>
      </c>
      <c r="Q157" s="19">
        <v>2014</v>
      </c>
      <c r="R157" s="19" t="s">
        <v>17</v>
      </c>
      <c r="S157" s="19">
        <v>2016</v>
      </c>
      <c r="T157" s="19">
        <v>2013</v>
      </c>
      <c r="U157" s="19">
        <v>2014</v>
      </c>
      <c r="V157" s="19" t="s">
        <v>17</v>
      </c>
      <c r="W157" s="19">
        <v>2015</v>
      </c>
      <c r="X157" s="19" t="s">
        <v>17</v>
      </c>
      <c r="Y157" s="19">
        <v>2011</v>
      </c>
      <c r="Z157" s="19">
        <v>2014</v>
      </c>
      <c r="AA157" s="19">
        <v>2014</v>
      </c>
      <c r="AB157" s="19">
        <v>2014</v>
      </c>
      <c r="AC157" s="19">
        <v>2014</v>
      </c>
      <c r="AD157" s="19">
        <v>2015</v>
      </c>
      <c r="AE157" s="19" t="s">
        <v>17</v>
      </c>
      <c r="AF157" s="19">
        <v>2014</v>
      </c>
      <c r="AG157" s="18">
        <v>2012</v>
      </c>
      <c r="AH157" s="19">
        <v>2014</v>
      </c>
      <c r="AI157" s="19">
        <v>2015</v>
      </c>
      <c r="AJ157" s="19">
        <v>2016</v>
      </c>
      <c r="AK157" s="20" t="s">
        <v>17</v>
      </c>
      <c r="AL157" s="20">
        <v>2015</v>
      </c>
      <c r="AM157" s="19">
        <v>2015</v>
      </c>
      <c r="AN157" s="19">
        <v>2014</v>
      </c>
      <c r="AO157" s="19">
        <v>2014</v>
      </c>
      <c r="AP157" s="19">
        <v>2014</v>
      </c>
      <c r="AQ157" s="19">
        <v>2014</v>
      </c>
      <c r="AR157" s="19">
        <v>2015</v>
      </c>
      <c r="AS157" s="19">
        <v>2014</v>
      </c>
      <c r="AT157" s="19">
        <v>2015</v>
      </c>
      <c r="AU157" s="19">
        <v>2012</v>
      </c>
      <c r="AV157" s="19">
        <v>2013</v>
      </c>
      <c r="AW157" s="19">
        <v>2014</v>
      </c>
      <c r="AX157" s="19">
        <v>2014</v>
      </c>
      <c r="AY157" s="19">
        <v>2014</v>
      </c>
      <c r="AZ157" s="19">
        <v>2015</v>
      </c>
      <c r="BA157" s="19">
        <v>2015</v>
      </c>
      <c r="BB157" s="19">
        <v>2015</v>
      </c>
      <c r="BC157" s="19">
        <v>2015</v>
      </c>
      <c r="BD157" s="19">
        <v>2014</v>
      </c>
      <c r="BE157" s="19">
        <v>2014</v>
      </c>
      <c r="BF157" s="9"/>
    </row>
    <row r="158" spans="1:58" x14ac:dyDescent="0.35">
      <c r="A158" s="13" t="s">
        <v>8179</v>
      </c>
      <c r="B158" s="187" t="s">
        <v>8180</v>
      </c>
      <c r="C158" s="17">
        <v>2014</v>
      </c>
      <c r="D158" s="17">
        <v>2014</v>
      </c>
      <c r="E158" s="17">
        <v>2014</v>
      </c>
      <c r="F158" s="17">
        <v>2014</v>
      </c>
      <c r="G158" s="17">
        <v>2014</v>
      </c>
      <c r="H158" s="17">
        <v>2014</v>
      </c>
      <c r="I158" s="17">
        <v>2014</v>
      </c>
      <c r="J158" s="17">
        <v>2015</v>
      </c>
      <c r="K158" s="17">
        <v>2015</v>
      </c>
      <c r="L158" s="17">
        <v>2015</v>
      </c>
      <c r="M158" s="19">
        <v>2016</v>
      </c>
      <c r="N158" s="19">
        <v>2016</v>
      </c>
      <c r="O158" s="19">
        <v>2015</v>
      </c>
      <c r="P158" s="19">
        <v>2015</v>
      </c>
      <c r="Q158" s="19">
        <v>2014</v>
      </c>
      <c r="R158" s="19" t="s">
        <v>17</v>
      </c>
      <c r="S158" s="19">
        <v>2016</v>
      </c>
      <c r="T158" s="19">
        <v>2013</v>
      </c>
      <c r="U158" s="19">
        <v>2014</v>
      </c>
      <c r="V158" s="19">
        <v>2014</v>
      </c>
      <c r="W158" s="19">
        <v>2015</v>
      </c>
      <c r="X158" s="19">
        <v>2007</v>
      </c>
      <c r="Y158" s="19">
        <v>2010</v>
      </c>
      <c r="Z158" s="19">
        <v>2014</v>
      </c>
      <c r="AA158" s="19">
        <v>2014</v>
      </c>
      <c r="AB158" s="19" t="s">
        <v>17</v>
      </c>
      <c r="AC158" s="19">
        <v>2014</v>
      </c>
      <c r="AD158" s="19">
        <v>2015</v>
      </c>
      <c r="AE158" s="19">
        <v>2012</v>
      </c>
      <c r="AF158" s="19" t="s">
        <v>17</v>
      </c>
      <c r="AG158" s="18">
        <v>2005</v>
      </c>
      <c r="AH158" s="19">
        <v>2014</v>
      </c>
      <c r="AI158" s="19">
        <v>2015</v>
      </c>
      <c r="AJ158" s="19">
        <v>2016</v>
      </c>
      <c r="AK158" s="20" t="s">
        <v>17</v>
      </c>
      <c r="AL158" s="20">
        <v>2015</v>
      </c>
      <c r="AM158" s="19">
        <v>2015</v>
      </c>
      <c r="AN158" s="19">
        <v>2014</v>
      </c>
      <c r="AO158" s="19">
        <v>2014</v>
      </c>
      <c r="AP158" s="19" t="s">
        <v>17</v>
      </c>
      <c r="AQ158" s="19" t="s">
        <v>17</v>
      </c>
      <c r="AR158" s="19">
        <v>2009</v>
      </c>
      <c r="AS158" s="19">
        <v>2014</v>
      </c>
      <c r="AT158" s="19" t="s">
        <v>17</v>
      </c>
      <c r="AU158" s="19">
        <v>2012</v>
      </c>
      <c r="AV158" s="19" t="s">
        <v>17</v>
      </c>
      <c r="AW158" s="19">
        <v>2014</v>
      </c>
      <c r="AX158" s="19">
        <v>2014</v>
      </c>
      <c r="AY158" s="19">
        <v>2014</v>
      </c>
      <c r="AZ158" s="19">
        <v>2015</v>
      </c>
      <c r="BA158" s="19">
        <v>2015</v>
      </c>
      <c r="BB158" s="19">
        <v>2015</v>
      </c>
      <c r="BC158" s="19">
        <v>2015</v>
      </c>
      <c r="BD158" s="19">
        <v>2014</v>
      </c>
      <c r="BE158" s="19">
        <v>2014</v>
      </c>
      <c r="BF158" s="9"/>
    </row>
    <row r="159" spans="1:58" x14ac:dyDescent="0.35">
      <c r="A159" s="13" t="s">
        <v>151</v>
      </c>
      <c r="B159" s="187" t="s">
        <v>8184</v>
      </c>
      <c r="C159" s="17">
        <v>2014</v>
      </c>
      <c r="D159" s="17">
        <v>2014</v>
      </c>
      <c r="E159" s="17">
        <v>2014</v>
      </c>
      <c r="F159" s="17">
        <v>2014</v>
      </c>
      <c r="G159" s="17">
        <v>2014</v>
      </c>
      <c r="H159" s="17">
        <v>2014</v>
      </c>
      <c r="I159" s="17">
        <v>2014</v>
      </c>
      <c r="J159" s="17">
        <v>2015</v>
      </c>
      <c r="K159" s="17">
        <v>2015</v>
      </c>
      <c r="L159" s="17">
        <v>2015</v>
      </c>
      <c r="M159" s="19">
        <v>2016</v>
      </c>
      <c r="N159" s="19">
        <v>2016</v>
      </c>
      <c r="O159" s="19">
        <v>2015</v>
      </c>
      <c r="P159" s="19">
        <v>2015</v>
      </c>
      <c r="Q159" s="19" t="s">
        <v>17</v>
      </c>
      <c r="R159" s="19">
        <v>2006</v>
      </c>
      <c r="S159" s="19">
        <v>2016</v>
      </c>
      <c r="T159" s="19">
        <v>2013</v>
      </c>
      <c r="U159" s="19">
        <v>2014</v>
      </c>
      <c r="V159" s="19">
        <v>2014</v>
      </c>
      <c r="W159" s="19">
        <v>2015</v>
      </c>
      <c r="X159" s="19">
        <v>2009</v>
      </c>
      <c r="Y159" s="19">
        <v>2010</v>
      </c>
      <c r="Z159" s="19">
        <v>2014</v>
      </c>
      <c r="AA159" s="19">
        <v>2014</v>
      </c>
      <c r="AB159" s="19">
        <v>2014</v>
      </c>
      <c r="AC159" s="19" t="s">
        <v>17</v>
      </c>
      <c r="AD159" s="19">
        <v>2015</v>
      </c>
      <c r="AE159" s="19">
        <v>2012</v>
      </c>
      <c r="AF159" s="19">
        <v>2012</v>
      </c>
      <c r="AG159" s="18" t="s">
        <v>17</v>
      </c>
      <c r="AH159" s="19">
        <v>2014</v>
      </c>
      <c r="AI159" s="19">
        <v>2015</v>
      </c>
      <c r="AJ159" s="19">
        <v>2016</v>
      </c>
      <c r="AK159" s="20">
        <v>2015</v>
      </c>
      <c r="AL159" s="20">
        <v>2015</v>
      </c>
      <c r="AM159" s="19">
        <v>2015</v>
      </c>
      <c r="AN159" s="19">
        <v>2014</v>
      </c>
      <c r="AO159" s="19">
        <v>2014</v>
      </c>
      <c r="AP159" s="19" t="s">
        <v>17</v>
      </c>
      <c r="AQ159" s="19" t="s">
        <v>17</v>
      </c>
      <c r="AR159" s="19" t="s">
        <v>17</v>
      </c>
      <c r="AS159" s="19">
        <v>2014</v>
      </c>
      <c r="AT159" s="19">
        <v>2015</v>
      </c>
      <c r="AU159" s="19">
        <v>2012</v>
      </c>
      <c r="AV159" s="19" t="s">
        <v>17</v>
      </c>
      <c r="AW159" s="19">
        <v>2014</v>
      </c>
      <c r="AX159" s="19">
        <v>2014</v>
      </c>
      <c r="AY159" s="19">
        <v>2014</v>
      </c>
      <c r="AZ159" s="19">
        <v>2011</v>
      </c>
      <c r="BA159" s="19">
        <v>2011</v>
      </c>
      <c r="BB159" s="19">
        <v>2014</v>
      </c>
      <c r="BC159" s="19">
        <v>2015</v>
      </c>
      <c r="BD159" s="19">
        <v>2014</v>
      </c>
      <c r="BE159" s="19">
        <v>2014</v>
      </c>
      <c r="BF159" s="9"/>
    </row>
    <row r="160" spans="1:58" x14ac:dyDescent="0.35">
      <c r="A160" s="13" t="s">
        <v>8236</v>
      </c>
      <c r="B160" s="187" t="s">
        <v>8237</v>
      </c>
      <c r="C160" s="17">
        <v>2014</v>
      </c>
      <c r="D160" s="17">
        <v>2014</v>
      </c>
      <c r="E160" s="17">
        <v>2014</v>
      </c>
      <c r="F160" s="17">
        <v>2014</v>
      </c>
      <c r="G160" s="17">
        <v>2014</v>
      </c>
      <c r="H160" s="17">
        <v>2014</v>
      </c>
      <c r="I160" s="17">
        <v>2014</v>
      </c>
      <c r="J160" s="17">
        <v>2015</v>
      </c>
      <c r="K160" s="17">
        <v>2015</v>
      </c>
      <c r="L160" s="17">
        <v>2015</v>
      </c>
      <c r="M160" s="19">
        <v>2016</v>
      </c>
      <c r="N160" s="19">
        <v>2016</v>
      </c>
      <c r="O160" s="19">
        <v>2015</v>
      </c>
      <c r="P160" s="19">
        <v>2015</v>
      </c>
      <c r="Q160" s="19">
        <v>2014</v>
      </c>
      <c r="R160" s="19">
        <v>2012</v>
      </c>
      <c r="S160" s="19">
        <v>2016</v>
      </c>
      <c r="T160" s="19">
        <v>2013</v>
      </c>
      <c r="U160" s="19">
        <v>2014</v>
      </c>
      <c r="V160" s="19">
        <v>2014</v>
      </c>
      <c r="W160" s="19">
        <v>2015</v>
      </c>
      <c r="X160" s="19">
        <v>2008</v>
      </c>
      <c r="Y160" s="19">
        <v>2013</v>
      </c>
      <c r="Z160" s="19">
        <v>2014</v>
      </c>
      <c r="AA160" s="19">
        <v>2014</v>
      </c>
      <c r="AB160" s="19">
        <v>2014</v>
      </c>
      <c r="AC160" s="19">
        <v>2014</v>
      </c>
      <c r="AD160" s="19">
        <v>2015</v>
      </c>
      <c r="AE160" s="19">
        <v>2012</v>
      </c>
      <c r="AF160" s="19">
        <v>2014</v>
      </c>
      <c r="AG160" s="18">
        <v>2011</v>
      </c>
      <c r="AH160" s="19">
        <v>2014</v>
      </c>
      <c r="AI160" s="19">
        <v>2015</v>
      </c>
      <c r="AJ160" s="19">
        <v>2016</v>
      </c>
      <c r="AK160" s="20" t="s">
        <v>17</v>
      </c>
      <c r="AL160" s="20">
        <v>2015</v>
      </c>
      <c r="AM160" s="19">
        <v>2015</v>
      </c>
      <c r="AN160" s="19">
        <v>2014</v>
      </c>
      <c r="AO160" s="19">
        <v>2014</v>
      </c>
      <c r="AP160" s="19">
        <v>2014</v>
      </c>
      <c r="AQ160" s="19">
        <v>2014</v>
      </c>
      <c r="AR160" s="19">
        <v>2015</v>
      </c>
      <c r="AS160" s="19">
        <v>2014</v>
      </c>
      <c r="AT160" s="19">
        <v>2015</v>
      </c>
      <c r="AU160" s="19">
        <v>2012</v>
      </c>
      <c r="AV160" s="19">
        <v>2012</v>
      </c>
      <c r="AW160" s="19">
        <v>2014</v>
      </c>
      <c r="AX160" s="19">
        <v>2014</v>
      </c>
      <c r="AY160" s="19">
        <v>2014</v>
      </c>
      <c r="AZ160" s="19">
        <v>2015</v>
      </c>
      <c r="BA160" s="19">
        <v>2015</v>
      </c>
      <c r="BB160" s="19">
        <v>2015</v>
      </c>
      <c r="BC160" s="19">
        <v>2015</v>
      </c>
      <c r="BD160" s="19">
        <v>2014</v>
      </c>
      <c r="BE160" s="19">
        <v>2014</v>
      </c>
      <c r="BF160" s="9"/>
    </row>
    <row r="161" spans="1:58" x14ac:dyDescent="0.35">
      <c r="A161" s="13" t="s">
        <v>483</v>
      </c>
      <c r="B161" s="187" t="s">
        <v>8187</v>
      </c>
      <c r="C161" s="17">
        <v>2014</v>
      </c>
      <c r="D161" s="17">
        <v>2014</v>
      </c>
      <c r="E161" s="17">
        <v>2014</v>
      </c>
      <c r="F161" s="17">
        <v>2014</v>
      </c>
      <c r="G161" s="17">
        <v>2014</v>
      </c>
      <c r="H161" s="17">
        <v>2014</v>
      </c>
      <c r="I161" s="17">
        <v>2014</v>
      </c>
      <c r="J161" s="17">
        <v>2015</v>
      </c>
      <c r="K161" s="17">
        <v>2015</v>
      </c>
      <c r="L161" s="17">
        <v>2015</v>
      </c>
      <c r="M161" s="19">
        <v>2016</v>
      </c>
      <c r="N161" s="19">
        <v>2016</v>
      </c>
      <c r="O161" s="19">
        <v>2015</v>
      </c>
      <c r="P161" s="19">
        <v>2015</v>
      </c>
      <c r="Q161" s="19">
        <v>2014</v>
      </c>
      <c r="R161" s="19">
        <v>2010</v>
      </c>
      <c r="S161" s="19">
        <v>2016</v>
      </c>
      <c r="T161" s="19">
        <v>2013</v>
      </c>
      <c r="U161" s="19">
        <v>2014</v>
      </c>
      <c r="V161" s="19">
        <v>2014</v>
      </c>
      <c r="W161" s="19">
        <v>2015</v>
      </c>
      <c r="X161" s="19">
        <v>2010</v>
      </c>
      <c r="Y161" s="19" t="s">
        <v>17</v>
      </c>
      <c r="Z161" s="19">
        <v>2014</v>
      </c>
      <c r="AA161" s="19">
        <v>2014</v>
      </c>
      <c r="AB161" s="19">
        <v>2014</v>
      </c>
      <c r="AC161" s="19">
        <v>2014</v>
      </c>
      <c r="AD161" s="19">
        <v>2015</v>
      </c>
      <c r="AE161" s="19">
        <v>2012</v>
      </c>
      <c r="AF161" s="19" t="s">
        <v>17</v>
      </c>
      <c r="AG161" s="18" t="s">
        <v>17</v>
      </c>
      <c r="AH161" s="19">
        <v>2014</v>
      </c>
      <c r="AI161" s="19">
        <v>2015</v>
      </c>
      <c r="AJ161" s="19">
        <v>2016</v>
      </c>
      <c r="AK161" s="20">
        <v>2015</v>
      </c>
      <c r="AL161" s="20">
        <v>2016</v>
      </c>
      <c r="AM161" s="19">
        <v>2015</v>
      </c>
      <c r="AN161" s="19">
        <v>2014</v>
      </c>
      <c r="AO161" s="19">
        <v>2014</v>
      </c>
      <c r="AP161" s="19" t="s">
        <v>17</v>
      </c>
      <c r="AQ161" s="19" t="s">
        <v>17</v>
      </c>
      <c r="AR161" s="19" t="s">
        <v>17</v>
      </c>
      <c r="AS161" s="19">
        <v>2014</v>
      </c>
      <c r="AT161" s="19">
        <v>2015</v>
      </c>
      <c r="AU161" s="19">
        <v>2012</v>
      </c>
      <c r="AV161" s="19">
        <v>2008</v>
      </c>
      <c r="AW161" s="19">
        <v>2014</v>
      </c>
      <c r="AX161" s="19">
        <v>2014</v>
      </c>
      <c r="AY161" s="19">
        <v>2014</v>
      </c>
      <c r="AZ161" s="19">
        <v>2015</v>
      </c>
      <c r="BA161" s="19">
        <v>2015</v>
      </c>
      <c r="BB161" s="19">
        <v>2015</v>
      </c>
      <c r="BC161" s="19">
        <v>2015</v>
      </c>
      <c r="BD161" s="19">
        <v>2014</v>
      </c>
      <c r="BE161" s="19">
        <v>2014</v>
      </c>
      <c r="BF161" s="9"/>
    </row>
    <row r="162" spans="1:58" x14ac:dyDescent="0.35">
      <c r="A162" s="13" t="s">
        <v>436</v>
      </c>
      <c r="B162" s="187" t="s">
        <v>8021</v>
      </c>
      <c r="C162" s="17">
        <v>2014</v>
      </c>
      <c r="D162" s="17">
        <v>2014</v>
      </c>
      <c r="E162" s="17">
        <v>2014</v>
      </c>
      <c r="F162" s="17">
        <v>2014</v>
      </c>
      <c r="G162" s="17">
        <v>2014</v>
      </c>
      <c r="H162" s="17">
        <v>2014</v>
      </c>
      <c r="I162" s="17">
        <v>2014</v>
      </c>
      <c r="J162" s="17">
        <v>2015</v>
      </c>
      <c r="K162" s="17">
        <v>2015</v>
      </c>
      <c r="L162" s="17">
        <v>2015</v>
      </c>
      <c r="M162" s="19">
        <v>2016</v>
      </c>
      <c r="N162" s="19">
        <v>2016</v>
      </c>
      <c r="O162" s="19">
        <v>2015</v>
      </c>
      <c r="P162" s="19">
        <v>2015</v>
      </c>
      <c r="Q162" s="19">
        <v>2014</v>
      </c>
      <c r="R162" s="19" t="s">
        <v>17</v>
      </c>
      <c r="S162" s="19">
        <v>2016</v>
      </c>
      <c r="T162" s="19">
        <v>2013</v>
      </c>
      <c r="U162" s="19">
        <v>2014</v>
      </c>
      <c r="V162" s="19" t="s">
        <v>17</v>
      </c>
      <c r="W162" s="19">
        <v>2015</v>
      </c>
      <c r="X162" s="19" t="s">
        <v>17</v>
      </c>
      <c r="Y162" s="19">
        <v>2013</v>
      </c>
      <c r="Z162" s="19">
        <v>2014</v>
      </c>
      <c r="AA162" s="19">
        <v>2014</v>
      </c>
      <c r="AB162" s="19">
        <v>2013</v>
      </c>
      <c r="AC162" s="19">
        <v>2014</v>
      </c>
      <c r="AD162" s="19">
        <v>2015</v>
      </c>
      <c r="AE162" s="19" t="s">
        <v>17</v>
      </c>
      <c r="AF162" s="19">
        <v>2014</v>
      </c>
      <c r="AG162" s="18">
        <v>2012</v>
      </c>
      <c r="AH162" s="19">
        <v>2014</v>
      </c>
      <c r="AI162" s="19">
        <v>2015</v>
      </c>
      <c r="AJ162" s="19">
        <v>2016</v>
      </c>
      <c r="AK162" s="20" t="s">
        <v>17</v>
      </c>
      <c r="AL162" s="20">
        <v>2015</v>
      </c>
      <c r="AM162" s="19">
        <v>2015</v>
      </c>
      <c r="AN162" s="19">
        <v>2014</v>
      </c>
      <c r="AO162" s="19">
        <v>2014</v>
      </c>
      <c r="AP162" s="19">
        <v>2014</v>
      </c>
      <c r="AQ162" s="19">
        <v>2014</v>
      </c>
      <c r="AR162" s="19">
        <v>2015</v>
      </c>
      <c r="AS162" s="19">
        <v>2014</v>
      </c>
      <c r="AT162" s="19">
        <v>2015</v>
      </c>
      <c r="AU162" s="19">
        <v>2012</v>
      </c>
      <c r="AV162" s="19">
        <v>2013</v>
      </c>
      <c r="AW162" s="19">
        <v>2014</v>
      </c>
      <c r="AX162" s="19">
        <v>2014</v>
      </c>
      <c r="AY162" s="19">
        <v>2014</v>
      </c>
      <c r="AZ162" s="19">
        <v>2015</v>
      </c>
      <c r="BA162" s="19">
        <v>2015</v>
      </c>
      <c r="BB162" s="19">
        <v>2015</v>
      </c>
      <c r="BC162" s="19">
        <v>2015</v>
      </c>
      <c r="BD162" s="19">
        <v>2014</v>
      </c>
      <c r="BE162" s="19">
        <v>2014</v>
      </c>
      <c r="BF162" s="9"/>
    </row>
    <row r="163" spans="1:58" x14ac:dyDescent="0.35">
      <c r="A163" s="13" t="s">
        <v>8101</v>
      </c>
      <c r="B163" s="187" t="s">
        <v>8102</v>
      </c>
      <c r="C163" s="17">
        <v>2014</v>
      </c>
      <c r="D163" s="17">
        <v>2014</v>
      </c>
      <c r="E163" s="17">
        <v>2014</v>
      </c>
      <c r="F163" s="17">
        <v>2014</v>
      </c>
      <c r="G163" s="17">
        <v>2014</v>
      </c>
      <c r="H163" s="17">
        <v>2014</v>
      </c>
      <c r="I163" s="17">
        <v>2014</v>
      </c>
      <c r="J163" s="17">
        <v>2015</v>
      </c>
      <c r="K163" s="17">
        <v>2015</v>
      </c>
      <c r="L163" s="17">
        <v>2015</v>
      </c>
      <c r="M163" s="19">
        <v>2016</v>
      </c>
      <c r="N163" s="19">
        <v>2016</v>
      </c>
      <c r="O163" s="19">
        <v>2015</v>
      </c>
      <c r="P163" s="19">
        <v>2015</v>
      </c>
      <c r="Q163" s="19">
        <v>2014</v>
      </c>
      <c r="R163" s="19" t="s">
        <v>17</v>
      </c>
      <c r="S163" s="19">
        <v>2016</v>
      </c>
      <c r="T163" s="19">
        <v>2013</v>
      </c>
      <c r="U163" s="19">
        <v>2014</v>
      </c>
      <c r="V163" s="19">
        <v>2014</v>
      </c>
      <c r="W163" s="19">
        <v>2015</v>
      </c>
      <c r="X163" s="19">
        <v>2012</v>
      </c>
      <c r="Y163" s="19">
        <v>2010</v>
      </c>
      <c r="Z163" s="19">
        <v>2014</v>
      </c>
      <c r="AA163" s="19">
        <v>2014</v>
      </c>
      <c r="AB163" s="19">
        <v>2014</v>
      </c>
      <c r="AC163" s="19">
        <v>2014</v>
      </c>
      <c r="AD163" s="19">
        <v>2015</v>
      </c>
      <c r="AE163" s="19">
        <v>2012</v>
      </c>
      <c r="AF163" s="19">
        <v>2014</v>
      </c>
      <c r="AG163" s="18">
        <v>2012</v>
      </c>
      <c r="AH163" s="19">
        <v>2014</v>
      </c>
      <c r="AI163" s="19">
        <v>2015</v>
      </c>
      <c r="AJ163" s="19">
        <v>2016</v>
      </c>
      <c r="AK163" s="20">
        <v>2015</v>
      </c>
      <c r="AL163" s="20">
        <v>2015</v>
      </c>
      <c r="AM163" s="19">
        <v>2015</v>
      </c>
      <c r="AN163" s="19">
        <v>2014</v>
      </c>
      <c r="AO163" s="19">
        <v>2014</v>
      </c>
      <c r="AP163" s="19">
        <v>2014</v>
      </c>
      <c r="AQ163" s="19">
        <v>2014</v>
      </c>
      <c r="AR163" s="19">
        <v>2015</v>
      </c>
      <c r="AS163" s="19">
        <v>2014</v>
      </c>
      <c r="AT163" s="19">
        <v>2015</v>
      </c>
      <c r="AU163" s="19">
        <v>2012</v>
      </c>
      <c r="AV163" s="19">
        <v>2010</v>
      </c>
      <c r="AW163" s="19">
        <v>2014</v>
      </c>
      <c r="AX163" s="19">
        <v>2014</v>
      </c>
      <c r="AY163" s="19">
        <v>2014</v>
      </c>
      <c r="AZ163" s="19">
        <v>2015</v>
      </c>
      <c r="BA163" s="19">
        <v>2015</v>
      </c>
      <c r="BB163" s="19">
        <v>2015</v>
      </c>
      <c r="BC163" s="19">
        <v>2015</v>
      </c>
      <c r="BD163" s="19">
        <v>2014</v>
      </c>
      <c r="BE163" s="19">
        <v>2014</v>
      </c>
      <c r="BF163" s="9"/>
    </row>
    <row r="164" spans="1:58" x14ac:dyDescent="0.35">
      <c r="A164" s="13" t="s">
        <v>627</v>
      </c>
      <c r="B164" s="187" t="s">
        <v>8175</v>
      </c>
      <c r="C164" s="17">
        <v>2014</v>
      </c>
      <c r="D164" s="17">
        <v>2014</v>
      </c>
      <c r="E164" s="17">
        <v>2014</v>
      </c>
      <c r="F164" s="17">
        <v>2014</v>
      </c>
      <c r="G164" s="17">
        <v>2014</v>
      </c>
      <c r="H164" s="17">
        <v>2014</v>
      </c>
      <c r="I164" s="17">
        <v>2014</v>
      </c>
      <c r="J164" s="17">
        <v>2015</v>
      </c>
      <c r="K164" s="17">
        <v>2015</v>
      </c>
      <c r="L164" s="17">
        <v>2015</v>
      </c>
      <c r="M164" s="19">
        <v>2016</v>
      </c>
      <c r="N164" s="19">
        <v>2016</v>
      </c>
      <c r="O164" s="19">
        <v>2015</v>
      </c>
      <c r="P164" s="19">
        <v>2015</v>
      </c>
      <c r="Q164" s="19">
        <v>2014</v>
      </c>
      <c r="R164" s="19">
        <v>2010</v>
      </c>
      <c r="S164" s="19">
        <v>2016</v>
      </c>
      <c r="T164" s="19">
        <v>2013</v>
      </c>
      <c r="U164" s="19">
        <v>2014</v>
      </c>
      <c r="V164" s="19">
        <v>2014</v>
      </c>
      <c r="W164" s="19">
        <v>2015</v>
      </c>
      <c r="X164" s="19">
        <v>2014</v>
      </c>
      <c r="Y164" s="19">
        <v>2010</v>
      </c>
      <c r="Z164" s="19">
        <v>2014</v>
      </c>
      <c r="AA164" s="19">
        <v>2014</v>
      </c>
      <c r="AB164" s="19">
        <v>2014</v>
      </c>
      <c r="AC164" s="19">
        <v>2014</v>
      </c>
      <c r="AD164" s="19">
        <v>2015</v>
      </c>
      <c r="AE164" s="19">
        <v>2012</v>
      </c>
      <c r="AF164" s="19">
        <v>2014</v>
      </c>
      <c r="AG164" s="18">
        <v>2009</v>
      </c>
      <c r="AH164" s="19">
        <v>2014</v>
      </c>
      <c r="AI164" s="19">
        <v>2015</v>
      </c>
      <c r="AJ164" s="19">
        <v>2016</v>
      </c>
      <c r="AK164" s="20">
        <v>2015</v>
      </c>
      <c r="AL164" s="20">
        <v>2016</v>
      </c>
      <c r="AM164" s="19">
        <v>2015</v>
      </c>
      <c r="AN164" s="19">
        <v>2014</v>
      </c>
      <c r="AO164" s="19">
        <v>2014</v>
      </c>
      <c r="AP164" s="19" t="s">
        <v>17</v>
      </c>
      <c r="AQ164" s="19" t="s">
        <v>17</v>
      </c>
      <c r="AR164" s="19">
        <v>2011</v>
      </c>
      <c r="AS164" s="19">
        <v>2014</v>
      </c>
      <c r="AT164" s="19">
        <v>2015</v>
      </c>
      <c r="AU164" s="19">
        <v>2012</v>
      </c>
      <c r="AV164" s="19">
        <v>2013</v>
      </c>
      <c r="AW164" s="19">
        <v>2014</v>
      </c>
      <c r="AX164" s="19">
        <v>2014</v>
      </c>
      <c r="AY164" s="19">
        <v>2014</v>
      </c>
      <c r="AZ164" s="19">
        <v>2014</v>
      </c>
      <c r="BA164" s="19">
        <v>2014</v>
      </c>
      <c r="BB164" s="19">
        <v>2015</v>
      </c>
      <c r="BC164" s="19">
        <v>2015</v>
      </c>
      <c r="BD164" s="19">
        <v>2014</v>
      </c>
      <c r="BE164" s="19">
        <v>2014</v>
      </c>
      <c r="BF164" s="9"/>
    </row>
    <row r="165" spans="1:58" x14ac:dyDescent="0.35">
      <c r="A165" s="13" t="s">
        <v>8190</v>
      </c>
      <c r="B165" s="187" t="s">
        <v>8191</v>
      </c>
      <c r="C165" s="17">
        <v>2014</v>
      </c>
      <c r="D165" s="17">
        <v>2014</v>
      </c>
      <c r="E165" s="17">
        <v>2014</v>
      </c>
      <c r="F165" s="17">
        <v>2014</v>
      </c>
      <c r="G165" s="17">
        <v>2014</v>
      </c>
      <c r="H165" s="17">
        <v>2014</v>
      </c>
      <c r="I165" s="17">
        <v>2014</v>
      </c>
      <c r="J165" s="17">
        <v>2015</v>
      </c>
      <c r="K165" s="17">
        <v>2015</v>
      </c>
      <c r="L165" s="17">
        <v>2015</v>
      </c>
      <c r="M165" s="19">
        <v>2016</v>
      </c>
      <c r="N165" s="19">
        <v>2016</v>
      </c>
      <c r="O165" s="19">
        <v>2015</v>
      </c>
      <c r="P165" s="19">
        <v>2015</v>
      </c>
      <c r="Q165" s="19">
        <v>2014</v>
      </c>
      <c r="R165" s="19">
        <v>2010</v>
      </c>
      <c r="S165" s="19">
        <v>2016</v>
      </c>
      <c r="T165" s="19">
        <v>2013</v>
      </c>
      <c r="U165" s="19">
        <v>2014</v>
      </c>
      <c r="V165" s="19">
        <v>2014</v>
      </c>
      <c r="W165" s="19">
        <v>2015</v>
      </c>
      <c r="X165" s="19">
        <v>2010</v>
      </c>
      <c r="Y165" s="19">
        <v>2012</v>
      </c>
      <c r="Z165" s="19">
        <v>2014</v>
      </c>
      <c r="AA165" s="19">
        <v>2014</v>
      </c>
      <c r="AB165" s="19">
        <v>2014</v>
      </c>
      <c r="AC165" s="19">
        <v>2014</v>
      </c>
      <c r="AD165" s="19">
        <v>2015</v>
      </c>
      <c r="AE165" s="19">
        <v>2012</v>
      </c>
      <c r="AF165" s="19">
        <v>2014</v>
      </c>
      <c r="AG165" s="18" t="s">
        <v>17</v>
      </c>
      <c r="AH165" s="19">
        <v>2014</v>
      </c>
      <c r="AI165" s="19">
        <v>2015</v>
      </c>
      <c r="AJ165" s="19">
        <v>2016</v>
      </c>
      <c r="AK165" s="20" t="s">
        <v>17</v>
      </c>
      <c r="AL165" s="20">
        <v>2015</v>
      </c>
      <c r="AM165" s="19">
        <v>2015</v>
      </c>
      <c r="AN165" s="19">
        <v>2014</v>
      </c>
      <c r="AO165" s="19">
        <v>2014</v>
      </c>
      <c r="AP165" s="19">
        <v>2013</v>
      </c>
      <c r="AQ165" s="19">
        <v>2013</v>
      </c>
      <c r="AR165" s="19" t="s">
        <v>17</v>
      </c>
      <c r="AS165" s="19">
        <v>2014</v>
      </c>
      <c r="AT165" s="19">
        <v>2015</v>
      </c>
      <c r="AU165" s="19">
        <v>2012</v>
      </c>
      <c r="AV165" s="19">
        <v>2010</v>
      </c>
      <c r="AW165" s="19">
        <v>2014</v>
      </c>
      <c r="AX165" s="19">
        <v>2014</v>
      </c>
      <c r="AY165" s="19">
        <v>2014</v>
      </c>
      <c r="AZ165" s="19">
        <v>2015</v>
      </c>
      <c r="BA165" s="19">
        <v>2015</v>
      </c>
      <c r="BB165" s="19">
        <v>2015</v>
      </c>
      <c r="BC165" s="19">
        <v>2015</v>
      </c>
      <c r="BD165" s="19">
        <v>2014</v>
      </c>
      <c r="BE165" s="19">
        <v>2014</v>
      </c>
      <c r="BF165" s="9"/>
    </row>
    <row r="166" spans="1:58" x14ac:dyDescent="0.35">
      <c r="A166" s="13" t="s">
        <v>9007</v>
      </c>
      <c r="B166" s="187" t="s">
        <v>8197</v>
      </c>
      <c r="C166" s="17">
        <v>2014</v>
      </c>
      <c r="D166" s="17">
        <v>2014</v>
      </c>
      <c r="E166" s="17">
        <v>2014</v>
      </c>
      <c r="F166" s="17">
        <v>2014</v>
      </c>
      <c r="G166" s="17">
        <v>2014</v>
      </c>
      <c r="H166" s="17">
        <v>2014</v>
      </c>
      <c r="I166" s="17">
        <v>2014</v>
      </c>
      <c r="J166" s="17">
        <v>2015</v>
      </c>
      <c r="K166" s="17">
        <v>2015</v>
      </c>
      <c r="L166" s="17">
        <v>2015</v>
      </c>
      <c r="M166" s="19">
        <v>2016</v>
      </c>
      <c r="N166" s="19">
        <v>2016</v>
      </c>
      <c r="O166" s="19">
        <v>2015</v>
      </c>
      <c r="P166" s="19">
        <v>2015</v>
      </c>
      <c r="Q166" s="19">
        <v>2014</v>
      </c>
      <c r="R166" s="19">
        <v>2010</v>
      </c>
      <c r="S166" s="19">
        <v>2016</v>
      </c>
      <c r="T166" s="19">
        <v>2013</v>
      </c>
      <c r="U166" s="19">
        <v>2014</v>
      </c>
      <c r="V166" s="19">
        <v>2014</v>
      </c>
      <c r="W166" s="19">
        <v>2015</v>
      </c>
      <c r="X166" s="19">
        <v>2010</v>
      </c>
      <c r="Y166" s="19">
        <v>2009</v>
      </c>
      <c r="Z166" s="19">
        <v>2014</v>
      </c>
      <c r="AA166" s="19">
        <v>2014</v>
      </c>
      <c r="AB166" s="19">
        <v>2014</v>
      </c>
      <c r="AC166" s="19">
        <v>2014</v>
      </c>
      <c r="AD166" s="19">
        <v>2015</v>
      </c>
      <c r="AE166" s="19">
        <v>2012</v>
      </c>
      <c r="AF166" s="19">
        <v>2014</v>
      </c>
      <c r="AG166" s="18">
        <v>2009</v>
      </c>
      <c r="AH166" s="19">
        <v>2014</v>
      </c>
      <c r="AI166" s="19">
        <v>2015</v>
      </c>
      <c r="AJ166" s="19">
        <v>2016</v>
      </c>
      <c r="AK166" s="20" t="s">
        <v>17</v>
      </c>
      <c r="AL166" s="20">
        <v>2015</v>
      </c>
      <c r="AM166" s="19">
        <v>2015</v>
      </c>
      <c r="AN166" s="19">
        <v>2014</v>
      </c>
      <c r="AO166" s="19">
        <v>2014</v>
      </c>
      <c r="AP166" s="19" t="s">
        <v>17</v>
      </c>
      <c r="AQ166" s="19" t="s">
        <v>17</v>
      </c>
      <c r="AR166" s="19">
        <v>2015</v>
      </c>
      <c r="AS166" s="19">
        <v>2014</v>
      </c>
      <c r="AT166" s="19">
        <v>2015</v>
      </c>
      <c r="AU166" s="19">
        <v>2012</v>
      </c>
      <c r="AV166" s="19">
        <v>2010</v>
      </c>
      <c r="AW166" s="19">
        <v>2014</v>
      </c>
      <c r="AX166" s="19">
        <v>2014</v>
      </c>
      <c r="AY166" s="19">
        <v>2014</v>
      </c>
      <c r="AZ166" s="19">
        <v>2015</v>
      </c>
      <c r="BA166" s="19">
        <v>2015</v>
      </c>
      <c r="BB166" s="19">
        <v>2015</v>
      </c>
      <c r="BC166" s="19">
        <v>2015</v>
      </c>
      <c r="BD166" s="19">
        <v>2014</v>
      </c>
      <c r="BE166" s="19">
        <v>2014</v>
      </c>
      <c r="BF166" s="9"/>
    </row>
    <row r="167" spans="1:58" x14ac:dyDescent="0.35">
      <c r="A167" s="13" t="s">
        <v>8195</v>
      </c>
      <c r="B167" s="187" t="s">
        <v>8196</v>
      </c>
      <c r="C167" s="17">
        <v>2014</v>
      </c>
      <c r="D167" s="17">
        <v>2014</v>
      </c>
      <c r="E167" s="17">
        <v>2014</v>
      </c>
      <c r="F167" s="17">
        <v>2014</v>
      </c>
      <c r="G167" s="17">
        <v>2014</v>
      </c>
      <c r="H167" s="17">
        <v>2014</v>
      </c>
      <c r="I167" s="17">
        <v>2014</v>
      </c>
      <c r="J167" s="17">
        <v>2015</v>
      </c>
      <c r="K167" s="17">
        <v>2015</v>
      </c>
      <c r="L167" s="17">
        <v>2015</v>
      </c>
      <c r="M167" s="19">
        <v>2016</v>
      </c>
      <c r="N167" s="19">
        <v>2016</v>
      </c>
      <c r="O167" s="19">
        <v>2015</v>
      </c>
      <c r="P167" s="19">
        <v>2015</v>
      </c>
      <c r="Q167" s="19">
        <v>2014</v>
      </c>
      <c r="R167" s="19" t="s">
        <v>17</v>
      </c>
      <c r="S167" s="19">
        <v>2016</v>
      </c>
      <c r="T167" s="19">
        <v>2013</v>
      </c>
      <c r="U167" s="19">
        <v>2014</v>
      </c>
      <c r="V167" s="19" t="s">
        <v>17</v>
      </c>
      <c r="W167" s="19">
        <v>2015</v>
      </c>
      <c r="X167" s="19" t="s">
        <v>17</v>
      </c>
      <c r="Y167" s="19">
        <v>2011</v>
      </c>
      <c r="Z167" s="19">
        <v>2014</v>
      </c>
      <c r="AA167" s="19">
        <v>2014</v>
      </c>
      <c r="AB167" s="19">
        <v>2014</v>
      </c>
      <c r="AC167" s="19">
        <v>2014</v>
      </c>
      <c r="AD167" s="19">
        <v>2015</v>
      </c>
      <c r="AE167" s="19" t="s">
        <v>17</v>
      </c>
      <c r="AF167" s="19">
        <v>2014</v>
      </c>
      <c r="AG167" s="18">
        <v>2012</v>
      </c>
      <c r="AH167" s="19">
        <v>2014</v>
      </c>
      <c r="AI167" s="19">
        <v>2015</v>
      </c>
      <c r="AJ167" s="19">
        <v>2016</v>
      </c>
      <c r="AK167" s="20" t="s">
        <v>17</v>
      </c>
      <c r="AL167" s="20">
        <v>2015</v>
      </c>
      <c r="AM167" s="19">
        <v>2015</v>
      </c>
      <c r="AN167" s="19">
        <v>2014</v>
      </c>
      <c r="AO167" s="19">
        <v>2014</v>
      </c>
      <c r="AP167" s="19">
        <v>2014</v>
      </c>
      <c r="AQ167" s="19">
        <v>2014</v>
      </c>
      <c r="AR167" s="19">
        <v>2015</v>
      </c>
      <c r="AS167" s="19">
        <v>2014</v>
      </c>
      <c r="AT167" s="19">
        <v>2015</v>
      </c>
      <c r="AU167" s="19">
        <v>2012</v>
      </c>
      <c r="AV167" s="19" t="s">
        <v>17</v>
      </c>
      <c r="AW167" s="19">
        <v>2014</v>
      </c>
      <c r="AX167" s="19">
        <v>2014</v>
      </c>
      <c r="AY167" s="19">
        <v>2014</v>
      </c>
      <c r="AZ167" s="19">
        <v>2015</v>
      </c>
      <c r="BA167" s="19">
        <v>2015</v>
      </c>
      <c r="BB167" s="19">
        <v>2015</v>
      </c>
      <c r="BC167" s="19">
        <v>2015</v>
      </c>
      <c r="BD167" s="19">
        <v>2014</v>
      </c>
      <c r="BE167" s="19">
        <v>2014</v>
      </c>
      <c r="BF167" s="9"/>
    </row>
    <row r="168" spans="1:58" x14ac:dyDescent="0.35">
      <c r="A168" s="13" t="s">
        <v>7987</v>
      </c>
      <c r="B168" s="187" t="s">
        <v>7988</v>
      </c>
      <c r="C168" s="17">
        <v>2014</v>
      </c>
      <c r="D168" s="17">
        <v>2014</v>
      </c>
      <c r="E168" s="17">
        <v>2014</v>
      </c>
      <c r="F168" s="17">
        <v>2014</v>
      </c>
      <c r="G168" s="17">
        <v>2014</v>
      </c>
      <c r="H168" s="17">
        <v>2014</v>
      </c>
      <c r="I168" s="17">
        <v>2014</v>
      </c>
      <c r="J168" s="17">
        <v>2015</v>
      </c>
      <c r="K168" s="17">
        <v>2015</v>
      </c>
      <c r="L168" s="17">
        <v>2015</v>
      </c>
      <c r="M168" s="19">
        <v>2016</v>
      </c>
      <c r="N168" s="19">
        <v>2016</v>
      </c>
      <c r="O168" s="19">
        <v>2015</v>
      </c>
      <c r="P168" s="19">
        <v>2015</v>
      </c>
      <c r="Q168" s="19">
        <v>2014</v>
      </c>
      <c r="R168" s="19" t="s">
        <v>17</v>
      </c>
      <c r="S168" s="19">
        <v>2016</v>
      </c>
      <c r="T168" s="19">
        <v>2013</v>
      </c>
      <c r="U168" s="19">
        <v>2014</v>
      </c>
      <c r="V168" s="19" t="s">
        <v>17</v>
      </c>
      <c r="W168" s="19">
        <v>2015</v>
      </c>
      <c r="X168" s="19" t="s">
        <v>17</v>
      </c>
      <c r="Y168" s="19">
        <v>2012</v>
      </c>
      <c r="Z168" s="19">
        <v>2014</v>
      </c>
      <c r="AA168" s="19">
        <v>2014</v>
      </c>
      <c r="AB168" s="19">
        <v>2013</v>
      </c>
      <c r="AC168" s="19">
        <v>2014</v>
      </c>
      <c r="AD168" s="19">
        <v>2015</v>
      </c>
      <c r="AE168" s="19" t="s">
        <v>17</v>
      </c>
      <c r="AF168" s="19">
        <v>2014</v>
      </c>
      <c r="AG168" s="18">
        <v>2012</v>
      </c>
      <c r="AH168" s="19">
        <v>2014</v>
      </c>
      <c r="AI168" s="19">
        <v>2015</v>
      </c>
      <c r="AJ168" s="19">
        <v>2016</v>
      </c>
      <c r="AK168" s="20" t="s">
        <v>17</v>
      </c>
      <c r="AL168" s="20">
        <v>2015</v>
      </c>
      <c r="AM168" s="19">
        <v>2015</v>
      </c>
      <c r="AN168" s="19">
        <v>2014</v>
      </c>
      <c r="AO168" s="19">
        <v>2014</v>
      </c>
      <c r="AP168" s="19">
        <v>2014</v>
      </c>
      <c r="AQ168" s="19">
        <v>2014</v>
      </c>
      <c r="AR168" s="19">
        <v>2015</v>
      </c>
      <c r="AS168" s="19">
        <v>2014</v>
      </c>
      <c r="AT168" s="19">
        <v>2015</v>
      </c>
      <c r="AU168" s="19">
        <v>2012</v>
      </c>
      <c r="AV168" s="19" t="s">
        <v>17</v>
      </c>
      <c r="AW168" s="19">
        <v>2014</v>
      </c>
      <c r="AX168" s="19">
        <v>2014</v>
      </c>
      <c r="AY168" s="19">
        <v>2014</v>
      </c>
      <c r="AZ168" s="19">
        <v>2015</v>
      </c>
      <c r="BA168" s="19">
        <v>2015</v>
      </c>
      <c r="BB168" s="19">
        <v>2015</v>
      </c>
      <c r="BC168" s="19">
        <v>2015</v>
      </c>
      <c r="BD168" s="19">
        <v>2014</v>
      </c>
      <c r="BE168" s="19">
        <v>2014</v>
      </c>
      <c r="BF168" s="9"/>
    </row>
    <row r="169" spans="1:58" x14ac:dyDescent="0.35">
      <c r="A169" s="13" t="s">
        <v>129</v>
      </c>
      <c r="B169" s="187" t="s">
        <v>8200</v>
      </c>
      <c r="C169" s="17">
        <v>2014</v>
      </c>
      <c r="D169" s="17">
        <v>2014</v>
      </c>
      <c r="E169" s="17">
        <v>2014</v>
      </c>
      <c r="F169" s="17">
        <v>2014</v>
      </c>
      <c r="G169" s="17">
        <v>2014</v>
      </c>
      <c r="H169" s="17">
        <v>2014</v>
      </c>
      <c r="I169" s="17">
        <v>2014</v>
      </c>
      <c r="J169" s="17">
        <v>2015</v>
      </c>
      <c r="K169" s="17">
        <v>2015</v>
      </c>
      <c r="L169" s="17">
        <v>2015</v>
      </c>
      <c r="M169" s="19">
        <v>2016</v>
      </c>
      <c r="N169" s="19">
        <v>2016</v>
      </c>
      <c r="O169" s="19">
        <v>2015</v>
      </c>
      <c r="P169" s="19">
        <v>2015</v>
      </c>
      <c r="Q169" s="19">
        <v>2014</v>
      </c>
      <c r="R169" s="19">
        <v>2009</v>
      </c>
      <c r="S169" s="19">
        <v>2016</v>
      </c>
      <c r="T169" s="19">
        <v>2013</v>
      </c>
      <c r="U169" s="19">
        <v>2014</v>
      </c>
      <c r="V169" s="19" t="s">
        <v>17</v>
      </c>
      <c r="W169" s="19">
        <v>2015</v>
      </c>
      <c r="X169" s="19">
        <v>2009</v>
      </c>
      <c r="Y169" s="19">
        <v>2010</v>
      </c>
      <c r="Z169" s="19">
        <v>2014</v>
      </c>
      <c r="AA169" s="19">
        <v>2014</v>
      </c>
      <c r="AB169" s="19">
        <v>2014</v>
      </c>
      <c r="AC169" s="19">
        <v>2014</v>
      </c>
      <c r="AD169" s="19">
        <v>2015</v>
      </c>
      <c r="AE169" s="19" t="s">
        <v>17</v>
      </c>
      <c r="AF169" s="19">
        <v>2014</v>
      </c>
      <c r="AG169" s="18">
        <v>2004</v>
      </c>
      <c r="AH169" s="19">
        <v>2014</v>
      </c>
      <c r="AI169" s="19">
        <v>2015</v>
      </c>
      <c r="AJ169" s="19">
        <v>2016</v>
      </c>
      <c r="AK169" s="20">
        <v>2015</v>
      </c>
      <c r="AL169" s="20">
        <v>2015</v>
      </c>
      <c r="AM169" s="19">
        <v>2015</v>
      </c>
      <c r="AN169" s="19">
        <v>2014</v>
      </c>
      <c r="AO169" s="19">
        <v>2014</v>
      </c>
      <c r="AP169" s="19" t="s">
        <v>17</v>
      </c>
      <c r="AQ169" s="19" t="s">
        <v>17</v>
      </c>
      <c r="AR169" s="19">
        <v>2009</v>
      </c>
      <c r="AS169" s="19">
        <v>2014</v>
      </c>
      <c r="AT169" s="19">
        <v>2015</v>
      </c>
      <c r="AU169" s="19">
        <v>2012</v>
      </c>
      <c r="AV169" s="19">
        <v>2013</v>
      </c>
      <c r="AW169" s="19">
        <v>2014</v>
      </c>
      <c r="AX169" s="19">
        <v>2014</v>
      </c>
      <c r="AY169" s="19">
        <v>2014</v>
      </c>
      <c r="AZ169" s="19">
        <v>2015</v>
      </c>
      <c r="BA169" s="19">
        <v>2015</v>
      </c>
      <c r="BB169" s="19" t="s">
        <v>17</v>
      </c>
      <c r="BC169" s="19">
        <v>2015</v>
      </c>
      <c r="BD169" s="19">
        <v>2014</v>
      </c>
      <c r="BE169" s="19">
        <v>2014</v>
      </c>
      <c r="BF169" s="9"/>
    </row>
    <row r="170" spans="1:58" x14ac:dyDescent="0.35">
      <c r="A170" s="13" t="s">
        <v>8205</v>
      </c>
      <c r="B170" s="187" t="s">
        <v>8206</v>
      </c>
      <c r="C170" s="17">
        <v>2014</v>
      </c>
      <c r="D170" s="17">
        <v>2014</v>
      </c>
      <c r="E170" s="17">
        <v>2014</v>
      </c>
      <c r="F170" s="17">
        <v>2014</v>
      </c>
      <c r="G170" s="17">
        <v>2014</v>
      </c>
      <c r="H170" s="17">
        <v>2014</v>
      </c>
      <c r="I170" s="17">
        <v>2014</v>
      </c>
      <c r="J170" s="17">
        <v>2015</v>
      </c>
      <c r="K170" s="17">
        <v>2015</v>
      </c>
      <c r="L170" s="17">
        <v>2015</v>
      </c>
      <c r="M170" s="19">
        <v>2016</v>
      </c>
      <c r="N170" s="19">
        <v>2016</v>
      </c>
      <c r="O170" s="19">
        <v>2015</v>
      </c>
      <c r="P170" s="19">
        <v>2015</v>
      </c>
      <c r="Q170" s="19">
        <v>2014</v>
      </c>
      <c r="R170" s="19">
        <v>2012</v>
      </c>
      <c r="S170" s="19">
        <v>2016</v>
      </c>
      <c r="T170" s="19">
        <v>2013</v>
      </c>
      <c r="U170" s="19">
        <v>2014</v>
      </c>
      <c r="V170" s="19">
        <v>2014</v>
      </c>
      <c r="W170" s="19">
        <v>2015</v>
      </c>
      <c r="X170" s="19">
        <v>2012</v>
      </c>
      <c r="Y170" s="19">
        <v>2013</v>
      </c>
      <c r="Z170" s="19">
        <v>2014</v>
      </c>
      <c r="AA170" s="19">
        <v>2014</v>
      </c>
      <c r="AB170" s="19">
        <v>2014</v>
      </c>
      <c r="AC170" s="19">
        <v>2014</v>
      </c>
      <c r="AD170" s="19">
        <v>2015</v>
      </c>
      <c r="AE170" s="19">
        <v>2012</v>
      </c>
      <c r="AF170" s="19">
        <v>2014</v>
      </c>
      <c r="AG170" s="18">
        <v>2009</v>
      </c>
      <c r="AH170" s="19">
        <v>2014</v>
      </c>
      <c r="AI170" s="19">
        <v>2015</v>
      </c>
      <c r="AJ170" s="19">
        <v>2016</v>
      </c>
      <c r="AK170" s="20" t="s">
        <v>17</v>
      </c>
      <c r="AL170" s="20">
        <v>2015</v>
      </c>
      <c r="AM170" s="19">
        <v>2015</v>
      </c>
      <c r="AN170" s="19">
        <v>2014</v>
      </c>
      <c r="AO170" s="19">
        <v>2014</v>
      </c>
      <c r="AP170" s="19" t="s">
        <v>17</v>
      </c>
      <c r="AQ170" s="19" t="s">
        <v>17</v>
      </c>
      <c r="AR170" s="19">
        <v>2009</v>
      </c>
      <c r="AS170" s="19">
        <v>2014</v>
      </c>
      <c r="AT170" s="19">
        <v>2015</v>
      </c>
      <c r="AU170" s="19">
        <v>2012</v>
      </c>
      <c r="AV170" s="19">
        <v>2013</v>
      </c>
      <c r="AW170" s="19">
        <v>2014</v>
      </c>
      <c r="AX170" s="19">
        <v>2014</v>
      </c>
      <c r="AY170" s="19">
        <v>2014</v>
      </c>
      <c r="AZ170" s="19">
        <v>2015</v>
      </c>
      <c r="BA170" s="19">
        <v>2015</v>
      </c>
      <c r="BB170" s="19">
        <v>2015</v>
      </c>
      <c r="BC170" s="19">
        <v>2015</v>
      </c>
      <c r="BD170" s="19">
        <v>2014</v>
      </c>
      <c r="BE170" s="19">
        <v>2014</v>
      </c>
      <c r="BF170" s="9"/>
    </row>
    <row r="171" spans="1:58" x14ac:dyDescent="0.35">
      <c r="A171" s="13" t="s">
        <v>142</v>
      </c>
      <c r="B171" s="187" t="s">
        <v>8217</v>
      </c>
      <c r="C171" s="17">
        <v>2014</v>
      </c>
      <c r="D171" s="17">
        <v>2014</v>
      </c>
      <c r="E171" s="17">
        <v>2014</v>
      </c>
      <c r="F171" s="17">
        <v>2014</v>
      </c>
      <c r="G171" s="17">
        <v>2014</v>
      </c>
      <c r="H171" s="17">
        <v>2014</v>
      </c>
      <c r="I171" s="17">
        <v>2014</v>
      </c>
      <c r="J171" s="17">
        <v>2015</v>
      </c>
      <c r="K171" s="17">
        <v>2015</v>
      </c>
      <c r="L171" s="17">
        <v>2015</v>
      </c>
      <c r="M171" s="19">
        <v>2016</v>
      </c>
      <c r="N171" s="19">
        <v>2016</v>
      </c>
      <c r="O171" s="19">
        <v>2015</v>
      </c>
      <c r="P171" s="19">
        <v>2015</v>
      </c>
      <c r="Q171" s="19">
        <v>2014</v>
      </c>
      <c r="R171" s="19">
        <v>2010</v>
      </c>
      <c r="S171" s="19">
        <v>2016</v>
      </c>
      <c r="T171" s="19">
        <v>2013</v>
      </c>
      <c r="U171" s="19">
        <v>2014</v>
      </c>
      <c r="V171" s="19">
        <v>2014</v>
      </c>
      <c r="W171" s="19">
        <v>2015</v>
      </c>
      <c r="X171" s="19">
        <v>2011</v>
      </c>
      <c r="Y171" s="19">
        <v>2012</v>
      </c>
      <c r="Z171" s="19">
        <v>2014</v>
      </c>
      <c r="AA171" s="19">
        <v>2014</v>
      </c>
      <c r="AB171" s="19">
        <v>2014</v>
      </c>
      <c r="AC171" s="19">
        <v>2014</v>
      </c>
      <c r="AD171" s="19">
        <v>2015</v>
      </c>
      <c r="AE171" s="19">
        <v>2012</v>
      </c>
      <c r="AF171" s="19">
        <v>2014</v>
      </c>
      <c r="AG171" s="18">
        <v>2012</v>
      </c>
      <c r="AH171" s="19">
        <v>2014</v>
      </c>
      <c r="AI171" s="19">
        <v>2015</v>
      </c>
      <c r="AJ171" s="19">
        <v>2016</v>
      </c>
      <c r="AK171" s="20" t="s">
        <v>17</v>
      </c>
      <c r="AL171" s="20">
        <v>2016</v>
      </c>
      <c r="AM171" s="19">
        <v>2015</v>
      </c>
      <c r="AN171" s="19">
        <v>2014</v>
      </c>
      <c r="AO171" s="19">
        <v>2014</v>
      </c>
      <c r="AP171" s="19">
        <v>2013</v>
      </c>
      <c r="AQ171" s="19">
        <v>2014</v>
      </c>
      <c r="AR171" s="19">
        <v>2015</v>
      </c>
      <c r="AS171" s="19">
        <v>2014</v>
      </c>
      <c r="AT171" s="19">
        <v>2015</v>
      </c>
      <c r="AU171" s="19">
        <v>2012</v>
      </c>
      <c r="AV171" s="19">
        <v>2012</v>
      </c>
      <c r="AW171" s="19">
        <v>2014</v>
      </c>
      <c r="AX171" s="19">
        <v>2014</v>
      </c>
      <c r="AY171" s="19">
        <v>2014</v>
      </c>
      <c r="AZ171" s="19">
        <v>2015</v>
      </c>
      <c r="BA171" s="19">
        <v>2015</v>
      </c>
      <c r="BB171" s="19">
        <v>2015</v>
      </c>
      <c r="BC171" s="19">
        <v>2015</v>
      </c>
      <c r="BD171" s="19">
        <v>2014</v>
      </c>
      <c r="BE171" s="19">
        <v>2014</v>
      </c>
      <c r="BF171" s="9"/>
    </row>
    <row r="172" spans="1:58" x14ac:dyDescent="0.35">
      <c r="A172" s="13" t="s">
        <v>357</v>
      </c>
      <c r="B172" s="187" t="s">
        <v>8204</v>
      </c>
      <c r="C172" s="17">
        <v>2014</v>
      </c>
      <c r="D172" s="17">
        <v>2014</v>
      </c>
      <c r="E172" s="17">
        <v>2014</v>
      </c>
      <c r="F172" s="17">
        <v>2014</v>
      </c>
      <c r="G172" s="17">
        <v>2014</v>
      </c>
      <c r="H172" s="17">
        <v>2014</v>
      </c>
      <c r="I172" s="17">
        <v>2014</v>
      </c>
      <c r="J172" s="17">
        <v>2015</v>
      </c>
      <c r="K172" s="17">
        <v>2015</v>
      </c>
      <c r="L172" s="17">
        <v>2015</v>
      </c>
      <c r="M172" s="19">
        <v>2016</v>
      </c>
      <c r="N172" s="19">
        <v>2016</v>
      </c>
      <c r="O172" s="19">
        <v>2015</v>
      </c>
      <c r="P172" s="19">
        <v>2015</v>
      </c>
      <c r="Q172" s="19">
        <v>2014</v>
      </c>
      <c r="R172" s="19">
        <v>2006</v>
      </c>
      <c r="S172" s="19">
        <v>2016</v>
      </c>
      <c r="T172" s="19">
        <v>2013</v>
      </c>
      <c r="U172" s="19">
        <v>2014</v>
      </c>
      <c r="V172" s="19">
        <v>2014</v>
      </c>
      <c r="W172" s="19">
        <v>2015</v>
      </c>
      <c r="X172" s="19">
        <v>2012</v>
      </c>
      <c r="Y172" s="19">
        <v>2010</v>
      </c>
      <c r="Z172" s="19">
        <v>2014</v>
      </c>
      <c r="AA172" s="19">
        <v>2014</v>
      </c>
      <c r="AB172" s="19">
        <v>2014</v>
      </c>
      <c r="AC172" s="19">
        <v>2014</v>
      </c>
      <c r="AD172" s="19">
        <v>2015</v>
      </c>
      <c r="AE172" s="19">
        <v>2012</v>
      </c>
      <c r="AF172" s="19">
        <v>2014</v>
      </c>
      <c r="AG172" s="18">
        <v>2012</v>
      </c>
      <c r="AH172" s="19">
        <v>2014</v>
      </c>
      <c r="AI172" s="19">
        <v>2015</v>
      </c>
      <c r="AJ172" s="19">
        <v>2016</v>
      </c>
      <c r="AK172" s="20">
        <v>2015</v>
      </c>
      <c r="AL172" s="20">
        <v>2015</v>
      </c>
      <c r="AM172" s="19">
        <v>2015</v>
      </c>
      <c r="AN172" s="19">
        <v>2014</v>
      </c>
      <c r="AO172" s="19">
        <v>2014</v>
      </c>
      <c r="AP172" s="19">
        <v>2014</v>
      </c>
      <c r="AQ172" s="19">
        <v>2014</v>
      </c>
      <c r="AR172" s="19">
        <v>2015</v>
      </c>
      <c r="AS172" s="19">
        <v>2014</v>
      </c>
      <c r="AT172" s="19">
        <v>2015</v>
      </c>
      <c r="AU172" s="19">
        <v>2012</v>
      </c>
      <c r="AV172" s="19">
        <v>2010</v>
      </c>
      <c r="AW172" s="19">
        <v>2014</v>
      </c>
      <c r="AX172" s="19">
        <v>2014</v>
      </c>
      <c r="AY172" s="19">
        <v>2014</v>
      </c>
      <c r="AZ172" s="19">
        <v>2015</v>
      </c>
      <c r="BA172" s="19">
        <v>2015</v>
      </c>
      <c r="BB172" s="19">
        <v>2015</v>
      </c>
      <c r="BC172" s="19">
        <v>2015</v>
      </c>
      <c r="BD172" s="19">
        <v>2014</v>
      </c>
      <c r="BE172" s="19">
        <v>2014</v>
      </c>
      <c r="BF172" s="9"/>
    </row>
    <row r="173" spans="1:58" x14ac:dyDescent="0.35">
      <c r="A173" s="13" t="s">
        <v>9008</v>
      </c>
      <c r="B173" s="187" t="s">
        <v>8119</v>
      </c>
      <c r="C173" s="17">
        <v>2014</v>
      </c>
      <c r="D173" s="17">
        <v>2014</v>
      </c>
      <c r="E173" s="17">
        <v>2014</v>
      </c>
      <c r="F173" s="17">
        <v>2014</v>
      </c>
      <c r="G173" s="17">
        <v>2014</v>
      </c>
      <c r="H173" s="17">
        <v>2014</v>
      </c>
      <c r="I173" s="17">
        <v>2014</v>
      </c>
      <c r="J173" s="17">
        <v>2015</v>
      </c>
      <c r="K173" s="17">
        <v>2015</v>
      </c>
      <c r="L173" s="17">
        <v>2015</v>
      </c>
      <c r="M173" s="19">
        <v>2016</v>
      </c>
      <c r="N173" s="19">
        <v>2016</v>
      </c>
      <c r="O173" s="19">
        <v>2015</v>
      </c>
      <c r="P173" s="19">
        <v>2015</v>
      </c>
      <c r="Q173" s="19">
        <v>2014</v>
      </c>
      <c r="R173" s="19">
        <v>2011</v>
      </c>
      <c r="S173" s="19">
        <v>2016</v>
      </c>
      <c r="T173" s="19">
        <v>2013</v>
      </c>
      <c r="U173" s="19">
        <v>2014</v>
      </c>
      <c r="V173" s="19">
        <v>2014</v>
      </c>
      <c r="W173" s="19">
        <v>2015</v>
      </c>
      <c r="X173" s="19">
        <v>2011</v>
      </c>
      <c r="Y173" s="19">
        <v>2010</v>
      </c>
      <c r="Z173" s="19">
        <v>2014</v>
      </c>
      <c r="AA173" s="19">
        <v>2014</v>
      </c>
      <c r="AB173" s="19">
        <v>2013</v>
      </c>
      <c r="AC173" s="19">
        <v>2014</v>
      </c>
      <c r="AD173" s="19">
        <v>2015</v>
      </c>
      <c r="AE173" s="19" t="s">
        <v>17</v>
      </c>
      <c r="AF173" s="19">
        <v>2014</v>
      </c>
      <c r="AG173" s="18">
        <v>2008</v>
      </c>
      <c r="AH173" s="19">
        <v>2014</v>
      </c>
      <c r="AI173" s="19">
        <v>2015</v>
      </c>
      <c r="AJ173" s="19">
        <v>2016</v>
      </c>
      <c r="AK173" s="20">
        <v>2015</v>
      </c>
      <c r="AL173" s="20">
        <v>2015</v>
      </c>
      <c r="AM173" s="19">
        <v>2015</v>
      </c>
      <c r="AN173" s="19">
        <v>2014</v>
      </c>
      <c r="AO173" s="19">
        <v>2014</v>
      </c>
      <c r="AP173" s="19">
        <v>2013</v>
      </c>
      <c r="AQ173" s="19">
        <v>2013</v>
      </c>
      <c r="AR173" s="19">
        <v>2015</v>
      </c>
      <c r="AS173" s="19">
        <v>2014</v>
      </c>
      <c r="AT173" s="19">
        <v>2015</v>
      </c>
      <c r="AU173" s="19">
        <v>2012</v>
      </c>
      <c r="AV173" s="19">
        <v>2013</v>
      </c>
      <c r="AW173" s="19">
        <v>2014</v>
      </c>
      <c r="AX173" s="19">
        <v>2014</v>
      </c>
      <c r="AY173" s="19">
        <v>2014</v>
      </c>
      <c r="AZ173" s="19">
        <v>2015</v>
      </c>
      <c r="BA173" s="19">
        <v>2015</v>
      </c>
      <c r="BB173" s="19">
        <v>2015</v>
      </c>
      <c r="BC173" s="19">
        <v>2015</v>
      </c>
      <c r="BD173" s="19">
        <v>2014</v>
      </c>
      <c r="BE173" s="19">
        <v>2014</v>
      </c>
      <c r="BF173" s="9"/>
    </row>
    <row r="174" spans="1:58" x14ac:dyDescent="0.35">
      <c r="A174" s="13" t="s">
        <v>9009</v>
      </c>
      <c r="B174" s="187" t="s">
        <v>8210</v>
      </c>
      <c r="C174" s="17">
        <v>2014</v>
      </c>
      <c r="D174" s="17">
        <v>2014</v>
      </c>
      <c r="E174" s="17">
        <v>2014</v>
      </c>
      <c r="F174" s="17">
        <v>2014</v>
      </c>
      <c r="G174" s="17">
        <v>2014</v>
      </c>
      <c r="H174" s="17">
        <v>2014</v>
      </c>
      <c r="I174" s="17">
        <v>2014</v>
      </c>
      <c r="J174" s="17">
        <v>2015</v>
      </c>
      <c r="K174" s="17">
        <v>2015</v>
      </c>
      <c r="L174" s="17">
        <v>2015</v>
      </c>
      <c r="M174" s="19">
        <v>2016</v>
      </c>
      <c r="N174" s="19">
        <v>2016</v>
      </c>
      <c r="O174" s="19">
        <v>2015</v>
      </c>
      <c r="P174" s="19">
        <v>2015</v>
      </c>
      <c r="Q174" s="19">
        <v>2014</v>
      </c>
      <c r="R174" s="19">
        <v>2010</v>
      </c>
      <c r="S174" s="19">
        <v>2016</v>
      </c>
      <c r="T174" s="19">
        <v>2013</v>
      </c>
      <c r="U174" s="19">
        <v>2014</v>
      </c>
      <c r="V174" s="19">
        <v>2014</v>
      </c>
      <c r="W174" s="19">
        <v>2015</v>
      </c>
      <c r="X174" s="19">
        <v>2009</v>
      </c>
      <c r="Y174" s="19">
        <v>2011</v>
      </c>
      <c r="Z174" s="19">
        <v>2014</v>
      </c>
      <c r="AA174" s="19">
        <v>2014</v>
      </c>
      <c r="AB174" s="19" t="s">
        <v>17</v>
      </c>
      <c r="AC174" s="19">
        <v>2014</v>
      </c>
      <c r="AD174" s="19">
        <v>2015</v>
      </c>
      <c r="AE174" s="19">
        <v>2012</v>
      </c>
      <c r="AF174" s="19" t="s">
        <v>17</v>
      </c>
      <c r="AG174" s="18">
        <v>2007</v>
      </c>
      <c r="AH174" s="19">
        <v>2014</v>
      </c>
      <c r="AI174" s="19">
        <v>2015</v>
      </c>
      <c r="AJ174" s="19">
        <v>2016</v>
      </c>
      <c r="AK174" s="20">
        <v>2015</v>
      </c>
      <c r="AL174" s="20">
        <v>2015</v>
      </c>
      <c r="AM174" s="19">
        <v>2015</v>
      </c>
      <c r="AN174" s="19">
        <v>2014</v>
      </c>
      <c r="AO174" s="19">
        <v>2014</v>
      </c>
      <c r="AP174" s="19" t="s">
        <v>17</v>
      </c>
      <c r="AQ174" s="19" t="s">
        <v>17</v>
      </c>
      <c r="AR174" s="19">
        <v>2009</v>
      </c>
      <c r="AS174" s="19">
        <v>2014</v>
      </c>
      <c r="AT174" s="19">
        <v>2015</v>
      </c>
      <c r="AU174" s="19">
        <v>2012</v>
      </c>
      <c r="AV174" s="19">
        <v>2010</v>
      </c>
      <c r="AW174" s="19">
        <v>2014</v>
      </c>
      <c r="AX174" s="19">
        <v>2014</v>
      </c>
      <c r="AY174" s="19">
        <v>2014</v>
      </c>
      <c r="AZ174" s="19">
        <v>2015</v>
      </c>
      <c r="BA174" s="19">
        <v>2015</v>
      </c>
      <c r="BB174" s="19">
        <v>2015</v>
      </c>
      <c r="BC174" s="19">
        <v>2015</v>
      </c>
      <c r="BD174" s="19">
        <v>2014</v>
      </c>
      <c r="BE174" s="19">
        <v>2014</v>
      </c>
      <c r="BF174" s="9"/>
    </row>
    <row r="175" spans="1:58" x14ac:dyDescent="0.35">
      <c r="A175" s="13" t="s">
        <v>8202</v>
      </c>
      <c r="B175" s="187" t="s">
        <v>8203</v>
      </c>
      <c r="C175" s="17">
        <v>2014</v>
      </c>
      <c r="D175" s="17">
        <v>2014</v>
      </c>
      <c r="E175" s="17">
        <v>2014</v>
      </c>
      <c r="F175" s="17">
        <v>2014</v>
      </c>
      <c r="G175" s="17">
        <v>2014</v>
      </c>
      <c r="H175" s="17">
        <v>2014</v>
      </c>
      <c r="I175" s="17">
        <v>2014</v>
      </c>
      <c r="J175" s="17">
        <v>2015</v>
      </c>
      <c r="K175" s="17">
        <v>2015</v>
      </c>
      <c r="L175" s="17">
        <v>2015</v>
      </c>
      <c r="M175" s="19">
        <v>2016</v>
      </c>
      <c r="N175" s="19">
        <v>2016</v>
      </c>
      <c r="O175" s="19">
        <v>2015</v>
      </c>
      <c r="P175" s="19">
        <v>2015</v>
      </c>
      <c r="Q175" s="19">
        <v>2014</v>
      </c>
      <c r="R175" s="19">
        <v>2014</v>
      </c>
      <c r="S175" s="19">
        <v>2016</v>
      </c>
      <c r="T175" s="19">
        <v>2013</v>
      </c>
      <c r="U175" s="19">
        <v>2014</v>
      </c>
      <c r="V175" s="19">
        <v>2014</v>
      </c>
      <c r="W175" s="19">
        <v>2015</v>
      </c>
      <c r="X175" s="19">
        <v>2014</v>
      </c>
      <c r="Y175" s="19">
        <v>2010</v>
      </c>
      <c r="Z175" s="19">
        <v>2014</v>
      </c>
      <c r="AA175" s="19">
        <v>2014</v>
      </c>
      <c r="AB175" s="19">
        <v>2014</v>
      </c>
      <c r="AC175" s="19">
        <v>2014</v>
      </c>
      <c r="AD175" s="19">
        <v>2015</v>
      </c>
      <c r="AE175" s="19">
        <v>2012</v>
      </c>
      <c r="AF175" s="19">
        <v>2014</v>
      </c>
      <c r="AG175" s="18">
        <v>2011</v>
      </c>
      <c r="AH175" s="19">
        <v>2014</v>
      </c>
      <c r="AI175" s="19">
        <v>2015</v>
      </c>
      <c r="AJ175" s="19">
        <v>2016</v>
      </c>
      <c r="AK175" s="20">
        <v>2015</v>
      </c>
      <c r="AL175" s="20">
        <v>2015</v>
      </c>
      <c r="AM175" s="19">
        <v>2015</v>
      </c>
      <c r="AN175" s="19">
        <v>2014</v>
      </c>
      <c r="AO175" s="19">
        <v>2014</v>
      </c>
      <c r="AP175" s="19">
        <v>2014</v>
      </c>
      <c r="AQ175" s="19">
        <v>2014</v>
      </c>
      <c r="AR175" s="19">
        <v>2015</v>
      </c>
      <c r="AS175" s="19">
        <v>2014</v>
      </c>
      <c r="AT175" s="19">
        <v>2015</v>
      </c>
      <c r="AU175" s="19">
        <v>2012</v>
      </c>
      <c r="AV175" s="19">
        <v>2011</v>
      </c>
      <c r="AW175" s="19">
        <v>2014</v>
      </c>
      <c r="AX175" s="19">
        <v>2014</v>
      </c>
      <c r="AY175" s="19">
        <v>2014</v>
      </c>
      <c r="AZ175" s="19">
        <v>2015</v>
      </c>
      <c r="BA175" s="19">
        <v>2015</v>
      </c>
      <c r="BB175" s="19">
        <v>2015</v>
      </c>
      <c r="BC175" s="19">
        <v>2015</v>
      </c>
      <c r="BD175" s="19">
        <v>2014</v>
      </c>
      <c r="BE175" s="19">
        <v>2014</v>
      </c>
      <c r="BF175" s="9"/>
    </row>
    <row r="176" spans="1:58" x14ac:dyDescent="0.35">
      <c r="A176" s="13" t="s">
        <v>4652</v>
      </c>
      <c r="B176" s="187" t="s">
        <v>8211</v>
      </c>
      <c r="C176" s="17">
        <v>2014</v>
      </c>
      <c r="D176" s="17">
        <v>2014</v>
      </c>
      <c r="E176" s="17">
        <v>2014</v>
      </c>
      <c r="F176" s="17">
        <v>2014</v>
      </c>
      <c r="G176" s="17">
        <v>2014</v>
      </c>
      <c r="H176" s="17">
        <v>2014</v>
      </c>
      <c r="I176" s="17">
        <v>2014</v>
      </c>
      <c r="J176" s="17">
        <v>2015</v>
      </c>
      <c r="K176" s="17">
        <v>2015</v>
      </c>
      <c r="L176" s="17">
        <v>2015</v>
      </c>
      <c r="M176" s="19">
        <v>2016</v>
      </c>
      <c r="N176" s="19">
        <v>2016</v>
      </c>
      <c r="O176" s="19">
        <v>2015</v>
      </c>
      <c r="P176" s="19">
        <v>2015</v>
      </c>
      <c r="Q176" s="19">
        <v>2014</v>
      </c>
      <c r="R176" s="19" t="s">
        <v>17</v>
      </c>
      <c r="S176" s="19">
        <v>2016</v>
      </c>
      <c r="T176" s="19">
        <v>2013</v>
      </c>
      <c r="U176" s="19">
        <v>2014</v>
      </c>
      <c r="V176" s="19">
        <v>2014</v>
      </c>
      <c r="W176" s="19">
        <v>2015</v>
      </c>
      <c r="X176" s="19">
        <v>2012</v>
      </c>
      <c r="Y176" s="19">
        <v>2010</v>
      </c>
      <c r="Z176" s="19">
        <v>2014</v>
      </c>
      <c r="AA176" s="19">
        <v>2014</v>
      </c>
      <c r="AB176" s="19" t="s">
        <v>17</v>
      </c>
      <c r="AC176" s="19">
        <v>2014</v>
      </c>
      <c r="AD176" s="19">
        <v>2015</v>
      </c>
      <c r="AE176" s="19" t="s">
        <v>17</v>
      </c>
      <c r="AF176" s="19">
        <v>2014</v>
      </c>
      <c r="AG176" s="18">
        <v>2009</v>
      </c>
      <c r="AH176" s="19">
        <v>2014</v>
      </c>
      <c r="AI176" s="19">
        <v>2015</v>
      </c>
      <c r="AJ176" s="19">
        <v>2016</v>
      </c>
      <c r="AK176" s="20" t="s">
        <v>17</v>
      </c>
      <c r="AL176" s="20">
        <v>2015</v>
      </c>
      <c r="AM176" s="19">
        <v>2015</v>
      </c>
      <c r="AN176" s="19">
        <v>2014</v>
      </c>
      <c r="AO176" s="19">
        <v>2014</v>
      </c>
      <c r="AP176" s="19" t="s">
        <v>17</v>
      </c>
      <c r="AQ176" s="19" t="s">
        <v>17</v>
      </c>
      <c r="AR176" s="19">
        <v>2011</v>
      </c>
      <c r="AS176" s="19">
        <v>2014</v>
      </c>
      <c r="AT176" s="19" t="s">
        <v>17</v>
      </c>
      <c r="AU176" s="19">
        <v>2012</v>
      </c>
      <c r="AV176" s="19">
        <v>2011</v>
      </c>
      <c r="AW176" s="19">
        <v>2014</v>
      </c>
      <c r="AX176" s="19">
        <v>2014</v>
      </c>
      <c r="AY176" s="19">
        <v>2014</v>
      </c>
      <c r="AZ176" s="19">
        <v>2015</v>
      </c>
      <c r="BA176" s="19">
        <v>2015</v>
      </c>
      <c r="BB176" s="19">
        <v>2014</v>
      </c>
      <c r="BC176" s="19">
        <v>2015</v>
      </c>
      <c r="BD176" s="19">
        <v>2014</v>
      </c>
      <c r="BE176" s="19">
        <v>2014</v>
      </c>
      <c r="BF176" s="9"/>
    </row>
    <row r="177" spans="1:58" x14ac:dyDescent="0.35">
      <c r="A177" s="13" t="s">
        <v>842</v>
      </c>
      <c r="B177" s="187" t="s">
        <v>8212</v>
      </c>
      <c r="C177" s="17">
        <v>2014</v>
      </c>
      <c r="D177" s="17">
        <v>2014</v>
      </c>
      <c r="E177" s="17">
        <v>2014</v>
      </c>
      <c r="F177" s="17">
        <v>2014</v>
      </c>
      <c r="G177" s="17">
        <v>2014</v>
      </c>
      <c r="H177" s="17">
        <v>2014</v>
      </c>
      <c r="I177" s="17">
        <v>2014</v>
      </c>
      <c r="J177" s="17">
        <v>2015</v>
      </c>
      <c r="K177" s="17">
        <v>2015</v>
      </c>
      <c r="L177" s="17">
        <v>2015</v>
      </c>
      <c r="M177" s="19">
        <v>2016</v>
      </c>
      <c r="N177" s="19">
        <v>2016</v>
      </c>
      <c r="O177" s="19">
        <v>2015</v>
      </c>
      <c r="P177" s="19">
        <v>2015</v>
      </c>
      <c r="Q177" s="19">
        <v>2014</v>
      </c>
      <c r="R177" s="19">
        <v>2006</v>
      </c>
      <c r="S177" s="19">
        <v>2016</v>
      </c>
      <c r="T177" s="19">
        <v>2013</v>
      </c>
      <c r="U177" s="19">
        <v>2014</v>
      </c>
      <c r="V177" s="19" t="s">
        <v>17</v>
      </c>
      <c r="W177" s="19">
        <v>2015</v>
      </c>
      <c r="X177" s="19" t="s">
        <v>17</v>
      </c>
      <c r="Y177" s="19">
        <v>2010</v>
      </c>
      <c r="Z177" s="19">
        <v>2014</v>
      </c>
      <c r="AA177" s="19">
        <v>2014</v>
      </c>
      <c r="AB177" s="19">
        <v>2013</v>
      </c>
      <c r="AC177" s="19">
        <v>2014</v>
      </c>
      <c r="AD177" s="19">
        <v>2015</v>
      </c>
      <c r="AE177" s="19" t="s">
        <v>17</v>
      </c>
      <c r="AF177" s="19">
        <v>2014</v>
      </c>
      <c r="AG177" s="18" t="s">
        <v>17</v>
      </c>
      <c r="AH177" s="19">
        <v>2014</v>
      </c>
      <c r="AI177" s="19">
        <v>2015</v>
      </c>
      <c r="AJ177" s="19">
        <v>2016</v>
      </c>
      <c r="AK177" s="20" t="s">
        <v>17</v>
      </c>
      <c r="AL177" s="20">
        <v>2015</v>
      </c>
      <c r="AM177" s="19">
        <v>2015</v>
      </c>
      <c r="AN177" s="19">
        <v>2014</v>
      </c>
      <c r="AO177" s="19">
        <v>2014</v>
      </c>
      <c r="AP177" s="19">
        <v>2013</v>
      </c>
      <c r="AQ177" s="19">
        <v>2013</v>
      </c>
      <c r="AR177" s="19">
        <v>2011</v>
      </c>
      <c r="AS177" s="19">
        <v>2014</v>
      </c>
      <c r="AT177" s="19">
        <v>2015</v>
      </c>
      <c r="AU177" s="19">
        <v>2012</v>
      </c>
      <c r="AV177" s="19">
        <v>2013</v>
      </c>
      <c r="AW177" s="19">
        <v>2014</v>
      </c>
      <c r="AX177" s="19">
        <v>2014</v>
      </c>
      <c r="AY177" s="19">
        <v>2014</v>
      </c>
      <c r="AZ177" s="19">
        <v>2015</v>
      </c>
      <c r="BA177" s="19">
        <v>2015</v>
      </c>
      <c r="BB177" s="19">
        <v>2015</v>
      </c>
      <c r="BC177" s="19">
        <v>2015</v>
      </c>
      <c r="BD177" s="19">
        <v>2014</v>
      </c>
      <c r="BE177" s="19">
        <v>2014</v>
      </c>
      <c r="BF177" s="9"/>
    </row>
    <row r="178" spans="1:58" x14ac:dyDescent="0.35">
      <c r="A178" s="13" t="s">
        <v>688</v>
      </c>
      <c r="B178" s="187" t="s">
        <v>8213</v>
      </c>
      <c r="C178" s="17">
        <v>2014</v>
      </c>
      <c r="D178" s="17">
        <v>2014</v>
      </c>
      <c r="E178" s="17">
        <v>2014</v>
      </c>
      <c r="F178" s="17">
        <v>2014</v>
      </c>
      <c r="G178" s="17">
        <v>2014</v>
      </c>
      <c r="H178" s="17">
        <v>2014</v>
      </c>
      <c r="I178" s="17">
        <v>2014</v>
      </c>
      <c r="J178" s="17">
        <v>2015</v>
      </c>
      <c r="K178" s="17">
        <v>2015</v>
      </c>
      <c r="L178" s="17">
        <v>2015</v>
      </c>
      <c r="M178" s="19">
        <v>2016</v>
      </c>
      <c r="N178" s="19">
        <v>2016</v>
      </c>
      <c r="O178" s="19">
        <v>2015</v>
      </c>
      <c r="P178" s="19">
        <v>2015</v>
      </c>
      <c r="Q178" s="19">
        <v>2014</v>
      </c>
      <c r="R178" s="19">
        <v>2012</v>
      </c>
      <c r="S178" s="19">
        <v>2016</v>
      </c>
      <c r="T178" s="19">
        <v>2013</v>
      </c>
      <c r="U178" s="19">
        <v>2014</v>
      </c>
      <c r="V178" s="19">
        <v>2014</v>
      </c>
      <c r="W178" s="19">
        <v>2015</v>
      </c>
      <c r="X178" s="19">
        <v>2012</v>
      </c>
      <c r="Y178" s="19">
        <v>2010</v>
      </c>
      <c r="Z178" s="19">
        <v>2014</v>
      </c>
      <c r="AA178" s="19">
        <v>2014</v>
      </c>
      <c r="AB178" s="19">
        <v>2014</v>
      </c>
      <c r="AC178" s="19">
        <v>2014</v>
      </c>
      <c r="AD178" s="19">
        <v>2015</v>
      </c>
      <c r="AE178" s="19" t="s">
        <v>17</v>
      </c>
      <c r="AF178" s="19">
        <v>2014</v>
      </c>
      <c r="AG178" s="18">
        <v>2010</v>
      </c>
      <c r="AH178" s="19">
        <v>2014</v>
      </c>
      <c r="AI178" s="19">
        <v>2015</v>
      </c>
      <c r="AJ178" s="19">
        <v>2016</v>
      </c>
      <c r="AK178" s="20" t="s">
        <v>17</v>
      </c>
      <c r="AL178" s="20">
        <v>2015</v>
      </c>
      <c r="AM178" s="19">
        <v>2015</v>
      </c>
      <c r="AN178" s="19">
        <v>2014</v>
      </c>
      <c r="AO178" s="19">
        <v>2014</v>
      </c>
      <c r="AP178" s="19">
        <v>2014</v>
      </c>
      <c r="AQ178" s="19">
        <v>2014</v>
      </c>
      <c r="AR178" s="19">
        <v>2011</v>
      </c>
      <c r="AS178" s="19">
        <v>2014</v>
      </c>
      <c r="AT178" s="19">
        <v>2015</v>
      </c>
      <c r="AU178" s="19">
        <v>2012</v>
      </c>
      <c r="AV178" s="19">
        <v>2011</v>
      </c>
      <c r="AW178" s="19">
        <v>2014</v>
      </c>
      <c r="AX178" s="19">
        <v>2014</v>
      </c>
      <c r="AY178" s="19">
        <v>2014</v>
      </c>
      <c r="AZ178" s="19">
        <v>2015</v>
      </c>
      <c r="BA178" s="19">
        <v>2015</v>
      </c>
      <c r="BB178" s="19">
        <v>2015</v>
      </c>
      <c r="BC178" s="19">
        <v>2015</v>
      </c>
      <c r="BD178" s="19">
        <v>2014</v>
      </c>
      <c r="BE178" s="19">
        <v>2014</v>
      </c>
      <c r="BF178" s="9"/>
    </row>
    <row r="179" spans="1:58" x14ac:dyDescent="0.35">
      <c r="A179" s="13" t="s">
        <v>710</v>
      </c>
      <c r="B179" s="187" t="s">
        <v>8214</v>
      </c>
      <c r="C179" s="17">
        <v>2014</v>
      </c>
      <c r="D179" s="17">
        <v>2014</v>
      </c>
      <c r="E179" s="17">
        <v>2014</v>
      </c>
      <c r="F179" s="17">
        <v>2014</v>
      </c>
      <c r="G179" s="17">
        <v>2014</v>
      </c>
      <c r="H179" s="17">
        <v>2014</v>
      </c>
      <c r="I179" s="17">
        <v>2014</v>
      </c>
      <c r="J179" s="17">
        <v>2015</v>
      </c>
      <c r="K179" s="17">
        <v>2015</v>
      </c>
      <c r="L179" s="17">
        <v>2015</v>
      </c>
      <c r="M179" s="19">
        <v>2016</v>
      </c>
      <c r="N179" s="19">
        <v>2016</v>
      </c>
      <c r="O179" s="19">
        <v>2015</v>
      </c>
      <c r="P179" s="19">
        <v>2015</v>
      </c>
      <c r="Q179" s="19">
        <v>2014</v>
      </c>
      <c r="R179" s="19" t="s">
        <v>17</v>
      </c>
      <c r="S179" s="19">
        <v>2016</v>
      </c>
      <c r="T179" s="19">
        <v>2013</v>
      </c>
      <c r="U179" s="19">
        <v>2014</v>
      </c>
      <c r="V179" s="19">
        <v>2014</v>
      </c>
      <c r="W179" s="19">
        <v>2015</v>
      </c>
      <c r="X179" s="19">
        <v>2013</v>
      </c>
      <c r="Y179" s="19">
        <v>2011</v>
      </c>
      <c r="Z179" s="19">
        <v>2014</v>
      </c>
      <c r="AA179" s="19">
        <v>2014</v>
      </c>
      <c r="AB179" s="19" t="s">
        <v>17</v>
      </c>
      <c r="AC179" s="19">
        <v>2014</v>
      </c>
      <c r="AD179" s="19">
        <v>2015</v>
      </c>
      <c r="AE179" s="19">
        <v>2012</v>
      </c>
      <c r="AF179" s="19">
        <v>2014</v>
      </c>
      <c r="AG179" s="18">
        <v>2012</v>
      </c>
      <c r="AH179" s="19">
        <v>2014</v>
      </c>
      <c r="AI179" s="19">
        <v>2015</v>
      </c>
      <c r="AJ179" s="19">
        <v>2016</v>
      </c>
      <c r="AK179" s="20">
        <v>2015</v>
      </c>
      <c r="AL179" s="20">
        <v>2016</v>
      </c>
      <c r="AM179" s="19">
        <v>2015</v>
      </c>
      <c r="AN179" s="19">
        <v>2014</v>
      </c>
      <c r="AO179" s="19">
        <v>2014</v>
      </c>
      <c r="AP179" s="19">
        <v>2014</v>
      </c>
      <c r="AQ179" s="19">
        <v>2014</v>
      </c>
      <c r="AR179" s="19">
        <v>2015</v>
      </c>
      <c r="AS179" s="19">
        <v>2014</v>
      </c>
      <c r="AT179" s="19">
        <v>2015</v>
      </c>
      <c r="AU179" s="19">
        <v>2012</v>
      </c>
      <c r="AV179" s="19">
        <v>2013</v>
      </c>
      <c r="AW179" s="19">
        <v>2014</v>
      </c>
      <c r="AX179" s="19">
        <v>2014</v>
      </c>
      <c r="AY179" s="19">
        <v>2014</v>
      </c>
      <c r="AZ179" s="19">
        <v>2015</v>
      </c>
      <c r="BA179" s="19">
        <v>2015</v>
      </c>
      <c r="BB179" s="19">
        <v>2015</v>
      </c>
      <c r="BC179" s="19">
        <v>2015</v>
      </c>
      <c r="BD179" s="19">
        <v>2014</v>
      </c>
      <c r="BE179" s="19">
        <v>2014</v>
      </c>
      <c r="BF179" s="9"/>
    </row>
    <row r="180" spans="1:58" x14ac:dyDescent="0.35">
      <c r="A180" s="13" t="s">
        <v>8207</v>
      </c>
      <c r="B180" s="187" t="s">
        <v>8208</v>
      </c>
      <c r="C180" s="17">
        <v>2014</v>
      </c>
      <c r="D180" s="17">
        <v>2014</v>
      </c>
      <c r="E180" s="17">
        <v>2014</v>
      </c>
      <c r="F180" s="17">
        <v>2014</v>
      </c>
      <c r="G180" s="17">
        <v>2014</v>
      </c>
      <c r="H180" s="17">
        <v>2014</v>
      </c>
      <c r="I180" s="17">
        <v>2014</v>
      </c>
      <c r="J180" s="17">
        <v>2015</v>
      </c>
      <c r="K180" s="17">
        <v>2015</v>
      </c>
      <c r="L180" s="17">
        <v>2015</v>
      </c>
      <c r="M180" s="19">
        <v>2016</v>
      </c>
      <c r="N180" s="19">
        <v>2016</v>
      </c>
      <c r="O180" s="19">
        <v>2015</v>
      </c>
      <c r="P180" s="19">
        <v>2015</v>
      </c>
      <c r="Q180" s="19">
        <v>2014</v>
      </c>
      <c r="R180" s="19" t="s">
        <v>17</v>
      </c>
      <c r="S180" s="19">
        <v>2016</v>
      </c>
      <c r="T180" s="19">
        <v>2013</v>
      </c>
      <c r="U180" s="19">
        <v>2014</v>
      </c>
      <c r="V180" s="19">
        <v>2014</v>
      </c>
      <c r="W180" s="19">
        <v>2015</v>
      </c>
      <c r="X180" s="19" t="s">
        <v>17</v>
      </c>
      <c r="Y180" s="19">
        <v>2010</v>
      </c>
      <c r="Z180" s="19">
        <v>2014</v>
      </c>
      <c r="AA180" s="19">
        <v>2014</v>
      </c>
      <c r="AB180" s="19" t="s">
        <v>17</v>
      </c>
      <c r="AC180" s="19">
        <v>2014</v>
      </c>
      <c r="AD180" s="19">
        <v>2015</v>
      </c>
      <c r="AE180" s="19" t="s">
        <v>17</v>
      </c>
      <c r="AF180" s="19" t="s">
        <v>17</v>
      </c>
      <c r="AG180" s="18" t="s">
        <v>17</v>
      </c>
      <c r="AH180" s="19">
        <v>2014</v>
      </c>
      <c r="AI180" s="19">
        <v>2015</v>
      </c>
      <c r="AJ180" s="19">
        <v>2016</v>
      </c>
      <c r="AK180" s="20" t="s">
        <v>17</v>
      </c>
      <c r="AL180" s="20">
        <v>2015</v>
      </c>
      <c r="AM180" s="19">
        <v>2015</v>
      </c>
      <c r="AN180" s="19">
        <v>2014</v>
      </c>
      <c r="AO180" s="19">
        <v>2014</v>
      </c>
      <c r="AP180" s="19" t="s">
        <v>17</v>
      </c>
      <c r="AQ180" s="19" t="s">
        <v>17</v>
      </c>
      <c r="AR180" s="19" t="s">
        <v>17</v>
      </c>
      <c r="AS180" s="19">
        <v>2014</v>
      </c>
      <c r="AT180" s="19">
        <v>2015</v>
      </c>
      <c r="AU180" s="19">
        <v>2012</v>
      </c>
      <c r="AV180" s="19">
        <v>2013</v>
      </c>
      <c r="AW180" s="19">
        <v>2014</v>
      </c>
      <c r="AX180" s="19">
        <v>2014</v>
      </c>
      <c r="AY180" s="19">
        <v>2014</v>
      </c>
      <c r="AZ180" s="19">
        <v>2006</v>
      </c>
      <c r="BA180" s="19">
        <v>2006</v>
      </c>
      <c r="BB180" s="19">
        <v>2015</v>
      </c>
      <c r="BC180" s="19">
        <v>2015</v>
      </c>
      <c r="BD180" s="19">
        <v>2014</v>
      </c>
      <c r="BE180" s="19">
        <v>2014</v>
      </c>
      <c r="BF180" s="9"/>
    </row>
    <row r="181" spans="1:58" x14ac:dyDescent="0.35">
      <c r="A181" s="13" t="s">
        <v>8215</v>
      </c>
      <c r="B181" s="187" t="s">
        <v>8216</v>
      </c>
      <c r="C181" s="17">
        <v>2014</v>
      </c>
      <c r="D181" s="17">
        <v>2014</v>
      </c>
      <c r="E181" s="17">
        <v>2014</v>
      </c>
      <c r="F181" s="17">
        <v>2014</v>
      </c>
      <c r="G181" s="17">
        <v>2014</v>
      </c>
      <c r="H181" s="17">
        <v>2014</v>
      </c>
      <c r="I181" s="17">
        <v>2014</v>
      </c>
      <c r="J181" s="17">
        <v>2015</v>
      </c>
      <c r="K181" s="17">
        <v>2015</v>
      </c>
      <c r="L181" s="17">
        <v>2015</v>
      </c>
      <c r="M181" s="19">
        <v>2016</v>
      </c>
      <c r="N181" s="19">
        <v>2016</v>
      </c>
      <c r="O181" s="19">
        <v>2015</v>
      </c>
      <c r="P181" s="19">
        <v>2015</v>
      </c>
      <c r="Q181" s="19" t="s">
        <v>17</v>
      </c>
      <c r="R181" s="19" t="s">
        <v>17</v>
      </c>
      <c r="S181" s="19">
        <v>2016</v>
      </c>
      <c r="T181" s="19">
        <v>2013</v>
      </c>
      <c r="U181" s="19">
        <v>2014</v>
      </c>
      <c r="V181" s="19">
        <v>2014</v>
      </c>
      <c r="W181" s="19">
        <v>2015</v>
      </c>
      <c r="X181" s="19">
        <v>2007</v>
      </c>
      <c r="Y181" s="19">
        <v>2010</v>
      </c>
      <c r="Z181" s="19">
        <v>2014</v>
      </c>
      <c r="AA181" s="19">
        <v>2014</v>
      </c>
      <c r="AB181" s="19" t="s">
        <v>17</v>
      </c>
      <c r="AC181" s="19">
        <v>2014</v>
      </c>
      <c r="AD181" s="19">
        <v>2015</v>
      </c>
      <c r="AE181" s="19" t="s">
        <v>17</v>
      </c>
      <c r="AF181" s="19" t="s">
        <v>17</v>
      </c>
      <c r="AG181" s="18" t="s">
        <v>17</v>
      </c>
      <c r="AH181" s="19">
        <v>2014</v>
      </c>
      <c r="AI181" s="19">
        <v>2015</v>
      </c>
      <c r="AJ181" s="19">
        <v>2016</v>
      </c>
      <c r="AK181" s="20" t="s">
        <v>17</v>
      </c>
      <c r="AL181" s="20" t="s">
        <v>17</v>
      </c>
      <c r="AM181" s="19">
        <v>2015</v>
      </c>
      <c r="AN181" s="19">
        <v>2014</v>
      </c>
      <c r="AO181" s="19">
        <v>2014</v>
      </c>
      <c r="AP181" s="19" t="s">
        <v>17</v>
      </c>
      <c r="AQ181" s="19" t="s">
        <v>17</v>
      </c>
      <c r="AR181" s="19" t="s">
        <v>17</v>
      </c>
      <c r="AS181" s="19">
        <v>2014</v>
      </c>
      <c r="AT181" s="19" t="s">
        <v>17</v>
      </c>
      <c r="AU181" s="19">
        <v>2012</v>
      </c>
      <c r="AV181" s="19" t="s">
        <v>17</v>
      </c>
      <c r="AW181" s="19">
        <v>2013</v>
      </c>
      <c r="AX181" s="19">
        <v>2014</v>
      </c>
      <c r="AY181" s="19">
        <v>2014</v>
      </c>
      <c r="AZ181" s="19">
        <v>2013</v>
      </c>
      <c r="BA181" s="19">
        <v>2015</v>
      </c>
      <c r="BB181" s="19">
        <v>2014</v>
      </c>
      <c r="BC181" s="19">
        <v>2015</v>
      </c>
      <c r="BD181" s="19">
        <v>2014</v>
      </c>
      <c r="BE181" s="19">
        <v>2014</v>
      </c>
      <c r="BF181" s="9"/>
    </row>
    <row r="182" spans="1:58" x14ac:dyDescent="0.35">
      <c r="A182" s="13" t="s">
        <v>1352</v>
      </c>
      <c r="B182" s="187" t="s">
        <v>8218</v>
      </c>
      <c r="C182" s="17">
        <v>2014</v>
      </c>
      <c r="D182" s="17">
        <v>2014</v>
      </c>
      <c r="E182" s="17">
        <v>2014</v>
      </c>
      <c r="F182" s="17">
        <v>2014</v>
      </c>
      <c r="G182" s="17">
        <v>2014</v>
      </c>
      <c r="H182" s="17">
        <v>2014</v>
      </c>
      <c r="I182" s="17">
        <v>2014</v>
      </c>
      <c r="J182" s="17">
        <v>2015</v>
      </c>
      <c r="K182" s="17">
        <v>2015</v>
      </c>
      <c r="L182" s="17">
        <v>2015</v>
      </c>
      <c r="M182" s="19">
        <v>2016</v>
      </c>
      <c r="N182" s="19">
        <v>2016</v>
      </c>
      <c r="O182" s="19">
        <v>2015</v>
      </c>
      <c r="P182" s="19">
        <v>2015</v>
      </c>
      <c r="Q182" s="19">
        <v>2014</v>
      </c>
      <c r="R182" s="19">
        <v>2011</v>
      </c>
      <c r="S182" s="19">
        <v>2016</v>
      </c>
      <c r="T182" s="19">
        <v>2013</v>
      </c>
      <c r="U182" s="19">
        <v>2014</v>
      </c>
      <c r="V182" s="19">
        <v>2014</v>
      </c>
      <c r="W182" s="19">
        <v>2015</v>
      </c>
      <c r="X182" s="19">
        <v>2011</v>
      </c>
      <c r="Y182" s="19">
        <v>2010</v>
      </c>
      <c r="Z182" s="19">
        <v>2014</v>
      </c>
      <c r="AA182" s="19">
        <v>2014</v>
      </c>
      <c r="AB182" s="19">
        <v>2014</v>
      </c>
      <c r="AC182" s="19">
        <v>2014</v>
      </c>
      <c r="AD182" s="19">
        <v>2015</v>
      </c>
      <c r="AE182" s="19">
        <v>2012</v>
      </c>
      <c r="AF182" s="19">
        <v>2014</v>
      </c>
      <c r="AG182" s="18">
        <v>2012</v>
      </c>
      <c r="AH182" s="19">
        <v>2014</v>
      </c>
      <c r="AI182" s="19">
        <v>2015</v>
      </c>
      <c r="AJ182" s="19">
        <v>2016</v>
      </c>
      <c r="AK182" s="20">
        <v>2015</v>
      </c>
      <c r="AL182" s="20">
        <v>2016</v>
      </c>
      <c r="AM182" s="19">
        <v>2015</v>
      </c>
      <c r="AN182" s="19">
        <v>2014</v>
      </c>
      <c r="AO182" s="19">
        <v>2014</v>
      </c>
      <c r="AP182" s="19">
        <v>2013</v>
      </c>
      <c r="AQ182" s="19">
        <v>2014</v>
      </c>
      <c r="AR182" s="19" t="s">
        <v>17</v>
      </c>
      <c r="AS182" s="19">
        <v>2014</v>
      </c>
      <c r="AT182" s="19">
        <v>2015</v>
      </c>
      <c r="AU182" s="19">
        <v>2012</v>
      </c>
      <c r="AV182" s="19">
        <v>2012</v>
      </c>
      <c r="AW182" s="19">
        <v>2014</v>
      </c>
      <c r="AX182" s="19">
        <v>2014</v>
      </c>
      <c r="AY182" s="19">
        <v>2014</v>
      </c>
      <c r="AZ182" s="19">
        <v>2015</v>
      </c>
      <c r="BA182" s="19">
        <v>2015</v>
      </c>
      <c r="BB182" s="19">
        <v>2015</v>
      </c>
      <c r="BC182" s="19">
        <v>2015</v>
      </c>
      <c r="BD182" s="19">
        <v>2014</v>
      </c>
      <c r="BE182" s="19">
        <v>2014</v>
      </c>
      <c r="BF182" s="9"/>
    </row>
    <row r="183" spans="1:58" x14ac:dyDescent="0.35">
      <c r="A183" s="13" t="s">
        <v>797</v>
      </c>
      <c r="B183" s="187" t="s">
        <v>8219</v>
      </c>
      <c r="C183" s="17">
        <v>2014</v>
      </c>
      <c r="D183" s="17">
        <v>2014</v>
      </c>
      <c r="E183" s="17">
        <v>2014</v>
      </c>
      <c r="F183" s="17">
        <v>2014</v>
      </c>
      <c r="G183" s="17">
        <v>2014</v>
      </c>
      <c r="H183" s="17">
        <v>2014</v>
      </c>
      <c r="I183" s="17">
        <v>2014</v>
      </c>
      <c r="J183" s="17">
        <v>2015</v>
      </c>
      <c r="K183" s="17">
        <v>2015</v>
      </c>
      <c r="L183" s="17">
        <v>2015</v>
      </c>
      <c r="M183" s="19">
        <v>2016</v>
      </c>
      <c r="N183" s="19">
        <v>2016</v>
      </c>
      <c r="O183" s="19">
        <v>2015</v>
      </c>
      <c r="P183" s="19">
        <v>2015</v>
      </c>
      <c r="Q183" s="19">
        <v>2014</v>
      </c>
      <c r="R183" s="19">
        <v>2012</v>
      </c>
      <c r="S183" s="19">
        <v>2016</v>
      </c>
      <c r="T183" s="19">
        <v>2013</v>
      </c>
      <c r="U183" s="19">
        <v>2014</v>
      </c>
      <c r="V183" s="19">
        <v>2014</v>
      </c>
      <c r="W183" s="19">
        <v>2015</v>
      </c>
      <c r="X183" s="19" t="s">
        <v>17</v>
      </c>
      <c r="Y183" s="19">
        <v>2013</v>
      </c>
      <c r="Z183" s="19">
        <v>2014</v>
      </c>
      <c r="AA183" s="19">
        <v>2014</v>
      </c>
      <c r="AB183" s="19">
        <v>2014</v>
      </c>
      <c r="AC183" s="19">
        <v>2014</v>
      </c>
      <c r="AD183" s="19">
        <v>2015</v>
      </c>
      <c r="AE183" s="19" t="s">
        <v>17</v>
      </c>
      <c r="AF183" s="19">
        <v>2014</v>
      </c>
      <c r="AG183" s="18">
        <v>2013</v>
      </c>
      <c r="AH183" s="19">
        <v>2014</v>
      </c>
      <c r="AI183" s="19">
        <v>2015</v>
      </c>
      <c r="AJ183" s="19">
        <v>2016</v>
      </c>
      <c r="AK183" s="20">
        <v>2015</v>
      </c>
      <c r="AL183" s="20">
        <v>2015</v>
      </c>
      <c r="AM183" s="19">
        <v>2015</v>
      </c>
      <c r="AN183" s="19">
        <v>2014</v>
      </c>
      <c r="AO183" s="19">
        <v>2014</v>
      </c>
      <c r="AP183" s="19">
        <v>2013</v>
      </c>
      <c r="AQ183" s="19">
        <v>2014</v>
      </c>
      <c r="AR183" s="19" t="s">
        <v>17</v>
      </c>
      <c r="AS183" s="19">
        <v>2014</v>
      </c>
      <c r="AT183" s="19">
        <v>2015</v>
      </c>
      <c r="AU183" s="19">
        <v>2012</v>
      </c>
      <c r="AV183" s="19">
        <v>2013</v>
      </c>
      <c r="AW183" s="19">
        <v>2014</v>
      </c>
      <c r="AX183" s="19">
        <v>2014</v>
      </c>
      <c r="AY183" s="19">
        <v>2014</v>
      </c>
      <c r="AZ183" s="19">
        <v>2015</v>
      </c>
      <c r="BA183" s="19">
        <v>2015</v>
      </c>
      <c r="BB183" s="19">
        <v>2015</v>
      </c>
      <c r="BC183" s="19">
        <v>2015</v>
      </c>
      <c r="BD183" s="19">
        <v>2014</v>
      </c>
      <c r="BE183" s="19">
        <v>2014</v>
      </c>
      <c r="BF183" s="9"/>
    </row>
    <row r="184" spans="1:58" x14ac:dyDescent="0.35">
      <c r="A184" s="13" t="s">
        <v>7942</v>
      </c>
      <c r="B184" s="187" t="s">
        <v>7943</v>
      </c>
      <c r="C184" s="17">
        <v>2014</v>
      </c>
      <c r="D184" s="17">
        <v>2014</v>
      </c>
      <c r="E184" s="17">
        <v>2014</v>
      </c>
      <c r="F184" s="17">
        <v>2014</v>
      </c>
      <c r="G184" s="17">
        <v>2014</v>
      </c>
      <c r="H184" s="17">
        <v>2014</v>
      </c>
      <c r="I184" s="17">
        <v>2014</v>
      </c>
      <c r="J184" s="17">
        <v>2015</v>
      </c>
      <c r="K184" s="17">
        <v>2015</v>
      </c>
      <c r="L184" s="17">
        <v>2015</v>
      </c>
      <c r="M184" s="19">
        <v>2016</v>
      </c>
      <c r="N184" s="19">
        <v>2016</v>
      </c>
      <c r="O184" s="19">
        <v>2015</v>
      </c>
      <c r="P184" s="19">
        <v>2015</v>
      </c>
      <c r="Q184" s="19">
        <v>2014</v>
      </c>
      <c r="R184" s="19" t="s">
        <v>17</v>
      </c>
      <c r="S184" s="19">
        <v>2016</v>
      </c>
      <c r="T184" s="19">
        <v>2013</v>
      </c>
      <c r="U184" s="19">
        <v>2014</v>
      </c>
      <c r="V184" s="19" t="s">
        <v>17</v>
      </c>
      <c r="W184" s="19">
        <v>2015</v>
      </c>
      <c r="X184" s="19" t="s">
        <v>17</v>
      </c>
      <c r="Y184" s="19">
        <v>2010</v>
      </c>
      <c r="Z184" s="19">
        <v>2014</v>
      </c>
      <c r="AA184" s="19">
        <v>2014</v>
      </c>
      <c r="AB184" s="19" t="s">
        <v>17</v>
      </c>
      <c r="AC184" s="19">
        <v>2014</v>
      </c>
      <c r="AD184" s="19">
        <v>2015</v>
      </c>
      <c r="AE184" s="19" t="s">
        <v>17</v>
      </c>
      <c r="AF184" s="19">
        <v>2014</v>
      </c>
      <c r="AG184" s="18" t="s">
        <v>17</v>
      </c>
      <c r="AH184" s="19">
        <v>2014</v>
      </c>
      <c r="AI184" s="19">
        <v>2015</v>
      </c>
      <c r="AJ184" s="19">
        <v>2016</v>
      </c>
      <c r="AK184" s="20" t="s">
        <v>17</v>
      </c>
      <c r="AL184" s="20">
        <v>2015</v>
      </c>
      <c r="AM184" s="19">
        <v>2015</v>
      </c>
      <c r="AN184" s="19">
        <v>2014</v>
      </c>
      <c r="AO184" s="19">
        <v>2014</v>
      </c>
      <c r="AP184" s="19" t="s">
        <v>17</v>
      </c>
      <c r="AQ184" s="19" t="s">
        <v>17</v>
      </c>
      <c r="AR184" s="19">
        <v>2015</v>
      </c>
      <c r="AS184" s="19">
        <v>2014</v>
      </c>
      <c r="AT184" s="19">
        <v>2015</v>
      </c>
      <c r="AU184" s="19">
        <v>2012</v>
      </c>
      <c r="AV184" s="19" t="s">
        <v>17</v>
      </c>
      <c r="AW184" s="19">
        <v>2014</v>
      </c>
      <c r="AX184" s="19">
        <v>2014</v>
      </c>
      <c r="AY184" s="19">
        <v>2014</v>
      </c>
      <c r="AZ184" s="19">
        <v>2015</v>
      </c>
      <c r="BA184" s="19">
        <v>2015</v>
      </c>
      <c r="BB184" s="19">
        <v>2015</v>
      </c>
      <c r="BC184" s="19">
        <v>2015</v>
      </c>
      <c r="BD184" s="19">
        <v>2014</v>
      </c>
      <c r="BE184" s="19">
        <v>2014</v>
      </c>
      <c r="BF184" s="9"/>
    </row>
    <row r="185" spans="1:58" x14ac:dyDescent="0.35">
      <c r="A185" s="13" t="s">
        <v>8035</v>
      </c>
      <c r="B185" s="187" t="s">
        <v>8036</v>
      </c>
      <c r="C185" s="17">
        <v>2014</v>
      </c>
      <c r="D185" s="17">
        <v>2014</v>
      </c>
      <c r="E185" s="17">
        <v>2014</v>
      </c>
      <c r="F185" s="17">
        <v>2014</v>
      </c>
      <c r="G185" s="17">
        <v>2014</v>
      </c>
      <c r="H185" s="17">
        <v>2014</v>
      </c>
      <c r="I185" s="17">
        <v>2014</v>
      </c>
      <c r="J185" s="17">
        <v>2015</v>
      </c>
      <c r="K185" s="17">
        <v>2015</v>
      </c>
      <c r="L185" s="17">
        <v>2015</v>
      </c>
      <c r="M185" s="19">
        <v>2016</v>
      </c>
      <c r="N185" s="19">
        <v>2016</v>
      </c>
      <c r="O185" s="19">
        <v>2015</v>
      </c>
      <c r="P185" s="19">
        <v>2015</v>
      </c>
      <c r="Q185" s="19">
        <v>2014</v>
      </c>
      <c r="R185" s="19" t="s">
        <v>17</v>
      </c>
      <c r="S185" s="19">
        <v>2016</v>
      </c>
      <c r="T185" s="19">
        <v>2013</v>
      </c>
      <c r="U185" s="19">
        <v>2014</v>
      </c>
      <c r="V185" s="19" t="s">
        <v>17</v>
      </c>
      <c r="W185" s="19">
        <v>2015</v>
      </c>
      <c r="X185" s="19" t="s">
        <v>17</v>
      </c>
      <c r="Y185" s="19">
        <v>2013</v>
      </c>
      <c r="Z185" s="19">
        <v>2014</v>
      </c>
      <c r="AA185" s="19">
        <v>2014</v>
      </c>
      <c r="AB185" s="19">
        <v>2013</v>
      </c>
      <c r="AC185" s="19">
        <v>2014</v>
      </c>
      <c r="AD185" s="19">
        <v>2015</v>
      </c>
      <c r="AE185" s="19" t="s">
        <v>17</v>
      </c>
      <c r="AF185" s="19">
        <v>2014</v>
      </c>
      <c r="AG185" s="18">
        <v>2012</v>
      </c>
      <c r="AH185" s="19">
        <v>2014</v>
      </c>
      <c r="AI185" s="19">
        <v>2015</v>
      </c>
      <c r="AJ185" s="19">
        <v>2016</v>
      </c>
      <c r="AK185" s="20" t="s">
        <v>17</v>
      </c>
      <c r="AL185" s="20">
        <v>2015</v>
      </c>
      <c r="AM185" s="19">
        <v>2015</v>
      </c>
      <c r="AN185" s="19">
        <v>2014</v>
      </c>
      <c r="AO185" s="19">
        <v>2014</v>
      </c>
      <c r="AP185" s="19">
        <v>2014</v>
      </c>
      <c r="AQ185" s="19">
        <v>2014</v>
      </c>
      <c r="AR185" s="19">
        <v>2015</v>
      </c>
      <c r="AS185" s="19">
        <v>2014</v>
      </c>
      <c r="AT185" s="19">
        <v>2015</v>
      </c>
      <c r="AU185" s="19">
        <v>2012</v>
      </c>
      <c r="AV185" s="19" t="s">
        <v>17</v>
      </c>
      <c r="AW185" s="19">
        <v>2014</v>
      </c>
      <c r="AX185" s="19">
        <v>2014</v>
      </c>
      <c r="AY185" s="19">
        <v>2014</v>
      </c>
      <c r="AZ185" s="19">
        <v>2015</v>
      </c>
      <c r="BA185" s="19">
        <v>2015</v>
      </c>
      <c r="BB185" s="19">
        <v>2015</v>
      </c>
      <c r="BC185" s="19">
        <v>2015</v>
      </c>
      <c r="BD185" s="19">
        <v>2014</v>
      </c>
      <c r="BE185" s="19">
        <v>2014</v>
      </c>
      <c r="BF185" s="9"/>
    </row>
    <row r="186" spans="1:58" x14ac:dyDescent="0.35">
      <c r="A186" s="13" t="s">
        <v>9010</v>
      </c>
      <c r="B186" s="187" t="s">
        <v>8223</v>
      </c>
      <c r="C186" s="17">
        <v>2014</v>
      </c>
      <c r="D186" s="17">
        <v>2014</v>
      </c>
      <c r="E186" s="17">
        <v>2014</v>
      </c>
      <c r="F186" s="17">
        <v>2014</v>
      </c>
      <c r="G186" s="17">
        <v>2014</v>
      </c>
      <c r="H186" s="17">
        <v>2014</v>
      </c>
      <c r="I186" s="17">
        <v>2014</v>
      </c>
      <c r="J186" s="17">
        <v>2015</v>
      </c>
      <c r="K186" s="17">
        <v>2015</v>
      </c>
      <c r="L186" s="17">
        <v>2015</v>
      </c>
      <c r="M186" s="19">
        <v>2016</v>
      </c>
      <c r="N186" s="19">
        <v>2016</v>
      </c>
      <c r="O186" s="19">
        <v>2015</v>
      </c>
      <c r="P186" s="19">
        <v>2015</v>
      </c>
      <c r="Q186" s="19">
        <v>2014</v>
      </c>
      <c r="R186" s="19" t="s">
        <v>17</v>
      </c>
      <c r="S186" s="19">
        <v>2016</v>
      </c>
      <c r="T186" s="19">
        <v>2013</v>
      </c>
      <c r="U186" s="19">
        <v>2014</v>
      </c>
      <c r="V186" s="19" t="s">
        <v>17</v>
      </c>
      <c r="W186" s="19">
        <v>2015</v>
      </c>
      <c r="X186" s="19">
        <v>2012</v>
      </c>
      <c r="Y186" s="19">
        <v>2011</v>
      </c>
      <c r="Z186" s="19">
        <v>2014</v>
      </c>
      <c r="AA186" s="19">
        <v>2014</v>
      </c>
      <c r="AB186" s="19" t="s">
        <v>17</v>
      </c>
      <c r="AC186" s="19">
        <v>2014</v>
      </c>
      <c r="AD186" s="19">
        <v>2015</v>
      </c>
      <c r="AE186" s="19" t="s">
        <v>17</v>
      </c>
      <c r="AF186" s="19">
        <v>2014</v>
      </c>
      <c r="AG186" s="18">
        <v>2013</v>
      </c>
      <c r="AH186" s="19">
        <v>2014</v>
      </c>
      <c r="AI186" s="19">
        <v>2015</v>
      </c>
      <c r="AJ186" s="19">
        <v>2016</v>
      </c>
      <c r="AK186" s="20" t="s">
        <v>17</v>
      </c>
      <c r="AL186" s="20">
        <v>2015</v>
      </c>
      <c r="AM186" s="19">
        <v>2015</v>
      </c>
      <c r="AN186" s="19">
        <v>2014</v>
      </c>
      <c r="AO186" s="19">
        <v>2014</v>
      </c>
      <c r="AP186" s="19">
        <v>2014</v>
      </c>
      <c r="AQ186" s="19">
        <v>2014</v>
      </c>
      <c r="AR186" s="19">
        <v>2011</v>
      </c>
      <c r="AS186" s="19">
        <v>2014</v>
      </c>
      <c r="AT186" s="19">
        <v>2015</v>
      </c>
      <c r="AU186" s="19">
        <v>2012</v>
      </c>
      <c r="AV186" s="19" t="s">
        <v>17</v>
      </c>
      <c r="AW186" s="19">
        <v>2014</v>
      </c>
      <c r="AX186" s="19">
        <v>2014</v>
      </c>
      <c r="AY186" s="19">
        <v>2013</v>
      </c>
      <c r="AZ186" s="19">
        <v>2015</v>
      </c>
      <c r="BA186" s="19">
        <v>2015</v>
      </c>
      <c r="BB186" s="19">
        <v>2015</v>
      </c>
      <c r="BC186" s="19">
        <v>2015</v>
      </c>
      <c r="BD186" s="19">
        <v>2014</v>
      </c>
      <c r="BE186" s="19">
        <v>2014</v>
      </c>
      <c r="BF186" s="9"/>
    </row>
    <row r="187" spans="1:58" x14ac:dyDescent="0.35">
      <c r="A187" s="13" t="s">
        <v>8220</v>
      </c>
      <c r="B187" s="187" t="s">
        <v>8221</v>
      </c>
      <c r="C187" s="17">
        <v>2014</v>
      </c>
      <c r="D187" s="17">
        <v>2014</v>
      </c>
      <c r="E187" s="17">
        <v>2014</v>
      </c>
      <c r="F187" s="17">
        <v>2014</v>
      </c>
      <c r="G187" s="17">
        <v>2014</v>
      </c>
      <c r="H187" s="17">
        <v>2014</v>
      </c>
      <c r="I187" s="17">
        <v>2014</v>
      </c>
      <c r="J187" s="17">
        <v>2015</v>
      </c>
      <c r="K187" s="17">
        <v>2015</v>
      </c>
      <c r="L187" s="17">
        <v>2015</v>
      </c>
      <c r="M187" s="19">
        <v>2016</v>
      </c>
      <c r="N187" s="19">
        <v>2016</v>
      </c>
      <c r="O187" s="19">
        <v>2015</v>
      </c>
      <c r="P187" s="19">
        <v>2015</v>
      </c>
      <c r="Q187" s="19">
        <v>2014</v>
      </c>
      <c r="R187" s="19" t="s">
        <v>17</v>
      </c>
      <c r="S187" s="19">
        <v>2016</v>
      </c>
      <c r="T187" s="19">
        <v>2013</v>
      </c>
      <c r="U187" s="19">
        <v>2014</v>
      </c>
      <c r="V187" s="19">
        <v>2014</v>
      </c>
      <c r="W187" s="19">
        <v>2015</v>
      </c>
      <c r="X187" s="19">
        <v>2011</v>
      </c>
      <c r="Y187" s="19">
        <v>2010</v>
      </c>
      <c r="Z187" s="19">
        <v>2014</v>
      </c>
      <c r="AA187" s="19">
        <v>2014</v>
      </c>
      <c r="AB187" s="19">
        <v>2014</v>
      </c>
      <c r="AC187" s="19">
        <v>2014</v>
      </c>
      <c r="AD187" s="19">
        <v>2015</v>
      </c>
      <c r="AE187" s="19" t="s">
        <v>17</v>
      </c>
      <c r="AF187" s="19">
        <v>2014</v>
      </c>
      <c r="AG187" s="18">
        <v>2013</v>
      </c>
      <c r="AH187" s="19">
        <v>2014</v>
      </c>
      <c r="AI187" s="19">
        <v>2015</v>
      </c>
      <c r="AJ187" s="19">
        <v>2016</v>
      </c>
      <c r="AK187" s="20" t="s">
        <v>17</v>
      </c>
      <c r="AL187" s="20">
        <v>2015</v>
      </c>
      <c r="AM187" s="19">
        <v>2015</v>
      </c>
      <c r="AN187" s="19">
        <v>2014</v>
      </c>
      <c r="AO187" s="19">
        <v>2014</v>
      </c>
      <c r="AP187" s="19">
        <v>2014</v>
      </c>
      <c r="AQ187" s="19">
        <v>2014</v>
      </c>
      <c r="AR187" s="19">
        <v>2011</v>
      </c>
      <c r="AS187" s="19">
        <v>2014</v>
      </c>
      <c r="AT187" s="19">
        <v>2015</v>
      </c>
      <c r="AU187" s="19">
        <v>2012</v>
      </c>
      <c r="AV187" s="19">
        <v>2013</v>
      </c>
      <c r="AW187" s="19">
        <v>2014</v>
      </c>
      <c r="AX187" s="19">
        <v>2014</v>
      </c>
      <c r="AY187" s="19">
        <v>2014</v>
      </c>
      <c r="AZ187" s="19">
        <v>2015</v>
      </c>
      <c r="BA187" s="19">
        <v>2015</v>
      </c>
      <c r="BB187" s="19">
        <v>2015</v>
      </c>
      <c r="BC187" s="19">
        <v>2015</v>
      </c>
      <c r="BD187" s="19">
        <v>2014</v>
      </c>
      <c r="BE187" s="19">
        <v>2014</v>
      </c>
      <c r="BF187" s="9"/>
    </row>
    <row r="188" spans="1:58" x14ac:dyDescent="0.35">
      <c r="A188" s="13" t="s">
        <v>8224</v>
      </c>
      <c r="B188" s="187" t="s">
        <v>8225</v>
      </c>
      <c r="C188" s="17">
        <v>2014</v>
      </c>
      <c r="D188" s="17">
        <v>2014</v>
      </c>
      <c r="E188" s="17">
        <v>2014</v>
      </c>
      <c r="F188" s="17">
        <v>2014</v>
      </c>
      <c r="G188" s="17">
        <v>2014</v>
      </c>
      <c r="H188" s="17">
        <v>2014</v>
      </c>
      <c r="I188" s="17">
        <v>2014</v>
      </c>
      <c r="J188" s="17">
        <v>2015</v>
      </c>
      <c r="K188" s="17">
        <v>2015</v>
      </c>
      <c r="L188" s="17">
        <v>2015</v>
      </c>
      <c r="M188" s="19">
        <v>2016</v>
      </c>
      <c r="N188" s="19">
        <v>2016</v>
      </c>
      <c r="O188" s="19">
        <v>2015</v>
      </c>
      <c r="P188" s="19">
        <v>2015</v>
      </c>
      <c r="Q188" s="19">
        <v>2014</v>
      </c>
      <c r="R188" s="19">
        <v>2006</v>
      </c>
      <c r="S188" s="19">
        <v>2016</v>
      </c>
      <c r="T188" s="19">
        <v>2013</v>
      </c>
      <c r="U188" s="19">
        <v>2014</v>
      </c>
      <c r="V188" s="19">
        <v>2014</v>
      </c>
      <c r="W188" s="19">
        <v>2015</v>
      </c>
      <c r="X188" s="19">
        <v>2006</v>
      </c>
      <c r="Y188" s="19">
        <v>2013</v>
      </c>
      <c r="Z188" s="19">
        <v>2014</v>
      </c>
      <c r="AA188" s="19">
        <v>2014</v>
      </c>
      <c r="AB188" s="19">
        <v>2014</v>
      </c>
      <c r="AC188" s="19">
        <v>2014</v>
      </c>
      <c r="AD188" s="19">
        <v>2015</v>
      </c>
      <c r="AE188" s="19" t="s">
        <v>17</v>
      </c>
      <c r="AF188" s="19" t="s">
        <v>17</v>
      </c>
      <c r="AG188" s="18">
        <v>2003</v>
      </c>
      <c r="AH188" s="19">
        <v>2014</v>
      </c>
      <c r="AI188" s="19">
        <v>2015</v>
      </c>
      <c r="AJ188" s="19">
        <v>2016</v>
      </c>
      <c r="AK188" s="20" t="s">
        <v>17</v>
      </c>
      <c r="AL188" s="20">
        <v>2015</v>
      </c>
      <c r="AM188" s="19">
        <v>2015</v>
      </c>
      <c r="AN188" s="19">
        <v>2014</v>
      </c>
      <c r="AO188" s="19">
        <v>2014</v>
      </c>
      <c r="AP188" s="19" t="s">
        <v>17</v>
      </c>
      <c r="AQ188" s="19" t="s">
        <v>17</v>
      </c>
      <c r="AR188" s="19">
        <v>2007</v>
      </c>
      <c r="AS188" s="19">
        <v>2014</v>
      </c>
      <c r="AT188" s="19">
        <v>2015</v>
      </c>
      <c r="AU188" s="19">
        <v>2012</v>
      </c>
      <c r="AV188" s="19">
        <v>2013</v>
      </c>
      <c r="AW188" s="19">
        <v>2014</v>
      </c>
      <c r="AX188" s="19">
        <v>2014</v>
      </c>
      <c r="AY188" s="19">
        <v>2014</v>
      </c>
      <c r="AZ188" s="19">
        <v>2015</v>
      </c>
      <c r="BA188" s="19">
        <v>2012</v>
      </c>
      <c r="BB188" s="19">
        <v>2015</v>
      </c>
      <c r="BC188" s="19">
        <v>2015</v>
      </c>
      <c r="BD188" s="19">
        <v>2014</v>
      </c>
      <c r="BE188" s="19">
        <v>2014</v>
      </c>
      <c r="BF188" s="9"/>
    </row>
    <row r="189" spans="1:58" x14ac:dyDescent="0.35">
      <c r="A189" s="13" t="s">
        <v>8231</v>
      </c>
      <c r="B189" s="187" t="s">
        <v>8232</v>
      </c>
      <c r="C189" s="17">
        <v>2014</v>
      </c>
      <c r="D189" s="17">
        <v>2014</v>
      </c>
      <c r="E189" s="17">
        <v>2014</v>
      </c>
      <c r="F189" s="17">
        <v>2014</v>
      </c>
      <c r="G189" s="17">
        <v>2014</v>
      </c>
      <c r="H189" s="17">
        <v>2014</v>
      </c>
      <c r="I189" s="17">
        <v>2014</v>
      </c>
      <c r="J189" s="17">
        <v>2015</v>
      </c>
      <c r="K189" s="17">
        <v>2015</v>
      </c>
      <c r="L189" s="17">
        <v>2015</v>
      </c>
      <c r="M189" s="19">
        <v>2016</v>
      </c>
      <c r="N189" s="19">
        <v>2016</v>
      </c>
      <c r="O189" s="19">
        <v>2015</v>
      </c>
      <c r="P189" s="19">
        <v>2015</v>
      </c>
      <c r="Q189" s="19">
        <v>2014</v>
      </c>
      <c r="R189" s="19">
        <v>2007</v>
      </c>
      <c r="S189" s="19">
        <v>2016</v>
      </c>
      <c r="T189" s="19">
        <v>2013</v>
      </c>
      <c r="U189" s="19">
        <v>2014</v>
      </c>
      <c r="V189" s="19">
        <v>2014</v>
      </c>
      <c r="W189" s="19">
        <v>2015</v>
      </c>
      <c r="X189" s="19">
        <v>2013</v>
      </c>
      <c r="Y189" s="19">
        <v>2010</v>
      </c>
      <c r="Z189" s="19">
        <v>2014</v>
      </c>
      <c r="AA189" s="19">
        <v>2014</v>
      </c>
      <c r="AB189" s="19" t="s">
        <v>17</v>
      </c>
      <c r="AC189" s="19">
        <v>2014</v>
      </c>
      <c r="AD189" s="19">
        <v>2015</v>
      </c>
      <c r="AE189" s="19">
        <v>2012</v>
      </c>
      <c r="AF189" s="19" t="s">
        <v>17</v>
      </c>
      <c r="AG189" s="18">
        <v>2010</v>
      </c>
      <c r="AH189" s="19">
        <v>2014</v>
      </c>
      <c r="AI189" s="19">
        <v>2015</v>
      </c>
      <c r="AJ189" s="19">
        <v>2016</v>
      </c>
      <c r="AK189" s="20" t="s">
        <v>17</v>
      </c>
      <c r="AL189" s="20">
        <v>2015</v>
      </c>
      <c r="AM189" s="19">
        <v>2015</v>
      </c>
      <c r="AN189" s="19">
        <v>2014</v>
      </c>
      <c r="AO189" s="19">
        <v>2014</v>
      </c>
      <c r="AP189" s="19" t="s">
        <v>17</v>
      </c>
      <c r="AQ189" s="19" t="s">
        <v>17</v>
      </c>
      <c r="AR189" s="19">
        <v>2011</v>
      </c>
      <c r="AS189" s="19">
        <v>2014</v>
      </c>
      <c r="AT189" s="19" t="s">
        <v>17</v>
      </c>
      <c r="AU189" s="19">
        <v>2012</v>
      </c>
      <c r="AV189" s="19">
        <v>2013</v>
      </c>
      <c r="AW189" s="19">
        <v>2014</v>
      </c>
      <c r="AX189" s="19">
        <v>2014</v>
      </c>
      <c r="AY189" s="19">
        <v>2014</v>
      </c>
      <c r="AZ189" s="19">
        <v>2015</v>
      </c>
      <c r="BA189" s="19">
        <v>2015</v>
      </c>
      <c r="BB189" s="19">
        <v>2014</v>
      </c>
      <c r="BC189" s="19">
        <v>2015</v>
      </c>
      <c r="BD189" s="19">
        <v>2014</v>
      </c>
      <c r="BE189" s="19">
        <v>2014</v>
      </c>
      <c r="BF189" s="9"/>
    </row>
    <row r="190" spans="1:58" x14ac:dyDescent="0.35">
      <c r="A190" s="13" t="s">
        <v>91</v>
      </c>
      <c r="B190" s="187" t="s">
        <v>8228</v>
      </c>
      <c r="C190" s="17">
        <v>2014</v>
      </c>
      <c r="D190" s="17">
        <v>2014</v>
      </c>
      <c r="E190" s="17">
        <v>2014</v>
      </c>
      <c r="F190" s="17">
        <v>2014</v>
      </c>
      <c r="G190" s="17">
        <v>2014</v>
      </c>
      <c r="H190" s="17">
        <v>2014</v>
      </c>
      <c r="I190" s="17">
        <v>2014</v>
      </c>
      <c r="J190" s="17">
        <v>2015</v>
      </c>
      <c r="K190" s="17">
        <v>2015</v>
      </c>
      <c r="L190" s="17">
        <v>2015</v>
      </c>
      <c r="M190" s="19">
        <v>2016</v>
      </c>
      <c r="N190" s="19">
        <v>2016</v>
      </c>
      <c r="O190" s="19">
        <v>2015</v>
      </c>
      <c r="P190" s="19">
        <v>2015</v>
      </c>
      <c r="Q190" s="19">
        <v>2014</v>
      </c>
      <c r="R190" s="19" t="s">
        <v>17</v>
      </c>
      <c r="S190" s="19">
        <v>2016</v>
      </c>
      <c r="T190" s="19">
        <v>2013</v>
      </c>
      <c r="U190" s="19">
        <v>2014</v>
      </c>
      <c r="V190" s="19" t="s">
        <v>17</v>
      </c>
      <c r="W190" s="19">
        <v>2015</v>
      </c>
      <c r="X190" s="19">
        <v>2009</v>
      </c>
      <c r="Y190" s="19" t="s">
        <v>17</v>
      </c>
      <c r="Z190" s="19">
        <v>2014</v>
      </c>
      <c r="AA190" s="19">
        <v>2014</v>
      </c>
      <c r="AB190" s="19">
        <v>2014</v>
      </c>
      <c r="AC190" s="19">
        <v>2014</v>
      </c>
      <c r="AD190" s="19">
        <v>2015</v>
      </c>
      <c r="AE190" s="19">
        <v>2012</v>
      </c>
      <c r="AF190" s="19">
        <v>2014</v>
      </c>
      <c r="AG190" s="18">
        <v>2006</v>
      </c>
      <c r="AH190" s="19">
        <v>2014</v>
      </c>
      <c r="AI190" s="19">
        <v>2015</v>
      </c>
      <c r="AJ190" s="19">
        <v>2016</v>
      </c>
      <c r="AK190" s="20" t="s">
        <v>17</v>
      </c>
      <c r="AL190" s="20">
        <v>2015</v>
      </c>
      <c r="AM190" s="19">
        <v>2015</v>
      </c>
      <c r="AN190" s="19">
        <v>2014</v>
      </c>
      <c r="AO190" s="19">
        <v>2014</v>
      </c>
      <c r="AP190" s="19">
        <v>2014</v>
      </c>
      <c r="AQ190" s="19">
        <v>2014</v>
      </c>
      <c r="AR190" s="19">
        <v>2015</v>
      </c>
      <c r="AS190" s="19">
        <v>2014</v>
      </c>
      <c r="AT190" s="19">
        <v>2015</v>
      </c>
      <c r="AU190" s="19">
        <v>2012</v>
      </c>
      <c r="AV190" s="19">
        <v>2011</v>
      </c>
      <c r="AW190" s="19">
        <v>2014</v>
      </c>
      <c r="AX190" s="19">
        <v>2014</v>
      </c>
      <c r="AY190" s="19">
        <v>2014</v>
      </c>
      <c r="AZ190" s="19">
        <v>2015</v>
      </c>
      <c r="BA190" s="19">
        <v>2015</v>
      </c>
      <c r="BB190" s="19">
        <v>2013</v>
      </c>
      <c r="BC190" s="19">
        <v>2015</v>
      </c>
      <c r="BD190" s="19">
        <v>2014</v>
      </c>
      <c r="BE190" s="19">
        <v>2014</v>
      </c>
      <c r="BF190" s="9"/>
    </row>
    <row r="191" spans="1:58" x14ac:dyDescent="0.35">
      <c r="A191" s="13" t="s">
        <v>9011</v>
      </c>
      <c r="B191" s="187" t="s">
        <v>8230</v>
      </c>
      <c r="C191" s="17">
        <v>2014</v>
      </c>
      <c r="D191" s="17">
        <v>2014</v>
      </c>
      <c r="E191" s="17">
        <v>2014</v>
      </c>
      <c r="F191" s="17">
        <v>2014</v>
      </c>
      <c r="G191" s="17">
        <v>2014</v>
      </c>
      <c r="H191" s="17">
        <v>2014</v>
      </c>
      <c r="I191" s="17">
        <v>2014</v>
      </c>
      <c r="J191" s="17">
        <v>2015</v>
      </c>
      <c r="K191" s="17">
        <v>2015</v>
      </c>
      <c r="L191" s="17">
        <v>2015</v>
      </c>
      <c r="M191" s="19">
        <v>2016</v>
      </c>
      <c r="N191" s="19">
        <v>2016</v>
      </c>
      <c r="O191" s="19">
        <v>2015</v>
      </c>
      <c r="P191" s="19">
        <v>2015</v>
      </c>
      <c r="Q191" s="19">
        <v>2014</v>
      </c>
      <c r="R191" s="19">
        <v>2011</v>
      </c>
      <c r="S191" s="19">
        <v>2016</v>
      </c>
      <c r="T191" s="19">
        <v>2013</v>
      </c>
      <c r="U191" s="19">
        <v>2014</v>
      </c>
      <c r="V191" s="19">
        <v>2014</v>
      </c>
      <c r="W191" s="19">
        <v>2015</v>
      </c>
      <c r="X191" s="19">
        <v>2013</v>
      </c>
      <c r="Y191" s="19">
        <v>2013</v>
      </c>
      <c r="Z191" s="19">
        <v>2014</v>
      </c>
      <c r="AA191" s="19">
        <v>2014</v>
      </c>
      <c r="AB191" s="19">
        <v>2014</v>
      </c>
      <c r="AC191" s="19">
        <v>2014</v>
      </c>
      <c r="AD191" s="19">
        <v>2015</v>
      </c>
      <c r="AE191" s="19">
        <v>2012</v>
      </c>
      <c r="AF191" s="19">
        <v>2014</v>
      </c>
      <c r="AG191" s="18">
        <v>2012</v>
      </c>
      <c r="AH191" s="19">
        <v>2014</v>
      </c>
      <c r="AI191" s="19">
        <v>2015</v>
      </c>
      <c r="AJ191" s="19">
        <v>2016</v>
      </c>
      <c r="AK191" s="20" t="s">
        <v>17</v>
      </c>
      <c r="AL191" s="20">
        <v>2015</v>
      </c>
      <c r="AM191" s="19">
        <v>2015</v>
      </c>
      <c r="AN191" s="19">
        <v>2014</v>
      </c>
      <c r="AO191" s="19">
        <v>2014</v>
      </c>
      <c r="AP191" s="19" t="s">
        <v>17</v>
      </c>
      <c r="AQ191" s="19" t="s">
        <v>17</v>
      </c>
      <c r="AR191" s="19">
        <v>2015</v>
      </c>
      <c r="AS191" s="19">
        <v>2014</v>
      </c>
      <c r="AT191" s="19">
        <v>2015</v>
      </c>
      <c r="AU191" s="19">
        <v>2012</v>
      </c>
      <c r="AV191" s="19">
        <v>2009</v>
      </c>
      <c r="AW191" s="19">
        <v>2014</v>
      </c>
      <c r="AX191" s="19">
        <v>2014</v>
      </c>
      <c r="AY191" s="19">
        <v>2014</v>
      </c>
      <c r="AZ191" s="19">
        <v>2015</v>
      </c>
      <c r="BA191" s="19">
        <v>2015</v>
      </c>
      <c r="BB191" s="19">
        <v>2015</v>
      </c>
      <c r="BC191" s="19">
        <v>2015</v>
      </c>
      <c r="BD191" s="19">
        <v>2014</v>
      </c>
      <c r="BE191" s="19">
        <v>2014</v>
      </c>
      <c r="BF191" s="9"/>
    </row>
    <row r="192" spans="1:58" x14ac:dyDescent="0.35">
      <c r="A192" s="13" t="s">
        <v>81</v>
      </c>
      <c r="B192" s="187" t="s">
        <v>8235</v>
      </c>
      <c r="C192" s="17">
        <v>2014</v>
      </c>
      <c r="D192" s="17">
        <v>2014</v>
      </c>
      <c r="E192" s="17">
        <v>2014</v>
      </c>
      <c r="F192" s="17">
        <v>2014</v>
      </c>
      <c r="G192" s="17">
        <v>2014</v>
      </c>
      <c r="H192" s="17">
        <v>2014</v>
      </c>
      <c r="I192" s="17">
        <v>2014</v>
      </c>
      <c r="J192" s="17">
        <v>2015</v>
      </c>
      <c r="K192" s="17">
        <v>2015</v>
      </c>
      <c r="L192" s="17">
        <v>2015</v>
      </c>
      <c r="M192" s="19">
        <v>2016</v>
      </c>
      <c r="N192" s="19">
        <v>2016</v>
      </c>
      <c r="O192" s="19">
        <v>2015</v>
      </c>
      <c r="P192" s="19">
        <v>2015</v>
      </c>
      <c r="Q192" s="19">
        <v>2014</v>
      </c>
      <c r="R192" s="19">
        <v>2013</v>
      </c>
      <c r="S192" s="19">
        <v>2016</v>
      </c>
      <c r="T192" s="19">
        <v>2013</v>
      </c>
      <c r="U192" s="19">
        <v>2014</v>
      </c>
      <c r="V192" s="19" t="s">
        <v>17</v>
      </c>
      <c r="W192" s="19">
        <v>2015</v>
      </c>
      <c r="X192" s="19">
        <v>2013</v>
      </c>
      <c r="Y192" s="19">
        <v>2010</v>
      </c>
      <c r="Z192" s="19">
        <v>2014</v>
      </c>
      <c r="AA192" s="19">
        <v>2014</v>
      </c>
      <c r="AB192" s="19">
        <v>2014</v>
      </c>
      <c r="AC192" s="19">
        <v>2014</v>
      </c>
      <c r="AD192" s="19">
        <v>2015</v>
      </c>
      <c r="AE192" s="19">
        <v>2012</v>
      </c>
      <c r="AF192" s="19">
        <v>2014</v>
      </c>
      <c r="AG192" s="18">
        <v>2005</v>
      </c>
      <c r="AH192" s="19">
        <v>2014</v>
      </c>
      <c r="AI192" s="19">
        <v>2015</v>
      </c>
      <c r="AJ192" s="19">
        <v>2016</v>
      </c>
      <c r="AK192" s="20">
        <v>2016</v>
      </c>
      <c r="AL192" s="20">
        <v>2016</v>
      </c>
      <c r="AM192" s="19">
        <v>2015</v>
      </c>
      <c r="AN192" s="19">
        <v>2014</v>
      </c>
      <c r="AO192" s="19">
        <v>2014</v>
      </c>
      <c r="AP192" s="19">
        <v>2013</v>
      </c>
      <c r="AQ192" s="19">
        <v>2013</v>
      </c>
      <c r="AR192" s="19">
        <v>2015</v>
      </c>
      <c r="AS192" s="19">
        <v>2014</v>
      </c>
      <c r="AT192" s="19">
        <v>2015</v>
      </c>
      <c r="AU192" s="19">
        <v>2012</v>
      </c>
      <c r="AV192" s="19">
        <v>2013</v>
      </c>
      <c r="AW192" s="19">
        <v>2014</v>
      </c>
      <c r="AX192" s="19">
        <v>2014</v>
      </c>
      <c r="AY192" s="19">
        <v>2014</v>
      </c>
      <c r="AZ192" s="19">
        <v>2012</v>
      </c>
      <c r="BA192" s="19">
        <v>2012</v>
      </c>
      <c r="BB192" s="19">
        <v>2013</v>
      </c>
      <c r="BC192" s="19">
        <v>2015</v>
      </c>
      <c r="BD192" s="19">
        <v>2014</v>
      </c>
      <c r="BE192" s="19">
        <v>2014</v>
      </c>
      <c r="BF192" s="9"/>
    </row>
    <row r="193" spans="1:58" x14ac:dyDescent="0.35">
      <c r="A193" s="13" t="s">
        <v>390</v>
      </c>
      <c r="B193" s="187" t="s">
        <v>8238</v>
      </c>
      <c r="C193" s="17">
        <v>2014</v>
      </c>
      <c r="D193" s="17">
        <v>2014</v>
      </c>
      <c r="E193" s="17">
        <v>2014</v>
      </c>
      <c r="F193" s="17">
        <v>2014</v>
      </c>
      <c r="G193" s="17">
        <v>2014</v>
      </c>
      <c r="H193" s="17">
        <v>2014</v>
      </c>
      <c r="I193" s="17">
        <v>2014</v>
      </c>
      <c r="J193" s="17">
        <v>2015</v>
      </c>
      <c r="K193" s="17">
        <v>2015</v>
      </c>
      <c r="L193" s="17">
        <v>2015</v>
      </c>
      <c r="M193" s="19">
        <v>2016</v>
      </c>
      <c r="N193" s="19">
        <v>2016</v>
      </c>
      <c r="O193" s="19">
        <v>2015</v>
      </c>
      <c r="P193" s="19">
        <v>2015</v>
      </c>
      <c r="Q193" s="19">
        <v>2014</v>
      </c>
      <c r="R193" s="19">
        <v>2014</v>
      </c>
      <c r="S193" s="19">
        <v>2016</v>
      </c>
      <c r="T193" s="19">
        <v>2013</v>
      </c>
      <c r="U193" s="19">
        <v>2014</v>
      </c>
      <c r="V193" s="19">
        <v>2014</v>
      </c>
      <c r="W193" s="19">
        <v>2015</v>
      </c>
      <c r="X193" s="19">
        <v>2013</v>
      </c>
      <c r="Y193" s="19">
        <v>2012</v>
      </c>
      <c r="Z193" s="19">
        <v>2014</v>
      </c>
      <c r="AA193" s="19">
        <v>2014</v>
      </c>
      <c r="AB193" s="19">
        <v>2014</v>
      </c>
      <c r="AC193" s="19">
        <v>2014</v>
      </c>
      <c r="AD193" s="19">
        <v>2015</v>
      </c>
      <c r="AE193" s="19">
        <v>2012</v>
      </c>
      <c r="AF193" s="19">
        <v>2014</v>
      </c>
      <c r="AG193" s="18">
        <v>2010</v>
      </c>
      <c r="AH193" s="19">
        <v>2014</v>
      </c>
      <c r="AI193" s="19">
        <v>2015</v>
      </c>
      <c r="AJ193" s="19">
        <v>2016</v>
      </c>
      <c r="AK193" s="20" t="s">
        <v>17</v>
      </c>
      <c r="AL193" s="20">
        <v>2015</v>
      </c>
      <c r="AM193" s="19">
        <v>2015</v>
      </c>
      <c r="AN193" s="19">
        <v>2014</v>
      </c>
      <c r="AO193" s="19">
        <v>2014</v>
      </c>
      <c r="AP193" s="19">
        <v>2013</v>
      </c>
      <c r="AQ193" s="19">
        <v>2013</v>
      </c>
      <c r="AR193" s="19">
        <v>2009</v>
      </c>
      <c r="AS193" s="19">
        <v>2014</v>
      </c>
      <c r="AT193" s="19">
        <v>2015</v>
      </c>
      <c r="AU193" s="19">
        <v>2012</v>
      </c>
      <c r="AV193" s="19">
        <v>2007</v>
      </c>
      <c r="AW193" s="19">
        <v>2014</v>
      </c>
      <c r="AX193" s="19">
        <v>2014</v>
      </c>
      <c r="AY193" s="19">
        <v>2014</v>
      </c>
      <c r="AZ193" s="19">
        <v>2015</v>
      </c>
      <c r="BA193" s="19">
        <v>2015</v>
      </c>
      <c r="BB193" s="19">
        <v>2015</v>
      </c>
      <c r="BC193" s="19">
        <v>2015</v>
      </c>
      <c r="BD193" s="19">
        <v>2014</v>
      </c>
      <c r="BE193" s="19">
        <v>2014</v>
      </c>
      <c r="BF193" s="9"/>
    </row>
    <row r="194" spans="1:58" x14ac:dyDescent="0.35">
      <c r="A194" s="13" t="s">
        <v>170</v>
      </c>
      <c r="B194" s="187" t="s">
        <v>8239</v>
      </c>
      <c r="C194" s="17">
        <v>2014</v>
      </c>
      <c r="D194" s="17">
        <v>2014</v>
      </c>
      <c r="E194" s="17">
        <v>2014</v>
      </c>
      <c r="F194" s="17">
        <v>2014</v>
      </c>
      <c r="G194" s="17">
        <v>2014</v>
      </c>
      <c r="H194" s="17">
        <v>2014</v>
      </c>
      <c r="I194" s="17">
        <v>2014</v>
      </c>
      <c r="J194" s="17">
        <v>2015</v>
      </c>
      <c r="K194" s="17">
        <v>2015</v>
      </c>
      <c r="L194" s="17">
        <v>2015</v>
      </c>
      <c r="M194" s="19">
        <v>2016</v>
      </c>
      <c r="N194" s="19">
        <v>2016</v>
      </c>
      <c r="O194" s="19">
        <v>2015</v>
      </c>
      <c r="P194" s="19">
        <v>2015</v>
      </c>
      <c r="Q194" s="19">
        <v>2014</v>
      </c>
      <c r="R194" s="19">
        <v>2014</v>
      </c>
      <c r="S194" s="19">
        <v>2016</v>
      </c>
      <c r="T194" s="19">
        <v>2013</v>
      </c>
      <c r="U194" s="19">
        <v>2014</v>
      </c>
      <c r="V194" s="19">
        <v>2014</v>
      </c>
      <c r="W194" s="19">
        <v>2015</v>
      </c>
      <c r="X194" s="19">
        <v>2014</v>
      </c>
      <c r="Y194" s="19">
        <v>2011</v>
      </c>
      <c r="Z194" s="19">
        <v>2014</v>
      </c>
      <c r="AA194" s="19">
        <v>2014</v>
      </c>
      <c r="AB194" s="19">
        <v>2014</v>
      </c>
      <c r="AC194" s="19">
        <v>2014</v>
      </c>
      <c r="AD194" s="19">
        <v>2015</v>
      </c>
      <c r="AE194" s="19">
        <v>2012</v>
      </c>
      <c r="AF194" s="19">
        <v>2014</v>
      </c>
      <c r="AG194" s="18" t="s">
        <v>17</v>
      </c>
      <c r="AH194" s="19">
        <v>2014</v>
      </c>
      <c r="AI194" s="19">
        <v>2015</v>
      </c>
      <c r="AJ194" s="19">
        <v>2016</v>
      </c>
      <c r="AK194" s="20">
        <v>2015</v>
      </c>
      <c r="AL194" s="20">
        <v>2015</v>
      </c>
      <c r="AM194" s="19">
        <v>2015</v>
      </c>
      <c r="AN194" s="19">
        <v>2014</v>
      </c>
      <c r="AO194" s="19">
        <v>2014</v>
      </c>
      <c r="AP194" s="19" t="s">
        <v>17</v>
      </c>
      <c r="AQ194" s="19" t="s">
        <v>17</v>
      </c>
      <c r="AR194" s="19">
        <v>2015</v>
      </c>
      <c r="AS194" s="19">
        <v>2014</v>
      </c>
      <c r="AT194" s="19">
        <v>2015</v>
      </c>
      <c r="AU194" s="19">
        <v>2012</v>
      </c>
      <c r="AV194" s="19">
        <v>2011</v>
      </c>
      <c r="AW194" s="19">
        <v>2014</v>
      </c>
      <c r="AX194" s="19">
        <v>2014</v>
      </c>
      <c r="AY194" s="19">
        <v>2014</v>
      </c>
      <c r="AZ194" s="19">
        <v>2015</v>
      </c>
      <c r="BA194" s="19">
        <v>2015</v>
      </c>
      <c r="BB194" s="19">
        <v>2015</v>
      </c>
      <c r="BC194" s="19">
        <v>2015</v>
      </c>
      <c r="BD194" s="19">
        <v>2014</v>
      </c>
      <c r="BE194" s="19">
        <v>2014</v>
      </c>
      <c r="BF194" s="9"/>
    </row>
  </sheetData>
  <mergeCells count="1">
    <mergeCell ref="A1:BE1"/>
  </mergeCells>
  <pageMargins left="0.7" right="0.7" top="0.75" bottom="0.75" header="0.3" footer="0.3"/>
  <pageSetup orientation="portrait"/>
  <drawing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2"/>
  <dimension ref="A1:BE193"/>
  <sheetViews>
    <sheetView workbookViewId="0"/>
  </sheetViews>
  <sheetFormatPr defaultColWidth="9.453125" defaultRowHeight="14.5" x14ac:dyDescent="0.35"/>
  <cols>
    <col min="2" max="52" width="5" style="217" bestFit="1" customWidth="1"/>
  </cols>
  <sheetData>
    <row r="1" spans="1:57" ht="284.89999999999998" customHeight="1" x14ac:dyDescent="0.35">
      <c r="A1" t="s">
        <v>7774</v>
      </c>
      <c r="B1" s="212" t="s">
        <v>8947</v>
      </c>
      <c r="C1" s="212" t="s">
        <v>8948</v>
      </c>
      <c r="D1" s="212" t="s">
        <v>8949</v>
      </c>
      <c r="E1" s="212" t="s">
        <v>8950</v>
      </c>
      <c r="F1" s="212" t="s">
        <v>8951</v>
      </c>
      <c r="G1" s="212" t="s">
        <v>8952</v>
      </c>
      <c r="H1" s="212" t="s">
        <v>8953</v>
      </c>
      <c r="I1" s="212" t="s">
        <v>8954</v>
      </c>
      <c r="J1" s="212" t="s">
        <v>8955</v>
      </c>
      <c r="K1" s="212" t="s">
        <v>8956</v>
      </c>
      <c r="L1" s="212" t="s">
        <v>8957</v>
      </c>
      <c r="M1" s="212" t="s">
        <v>8958</v>
      </c>
      <c r="N1" s="212" t="s">
        <v>8959</v>
      </c>
      <c r="O1" s="212" t="s">
        <v>8960</v>
      </c>
      <c r="P1" s="212" t="s">
        <v>8961</v>
      </c>
      <c r="Q1" s="212" t="s">
        <v>8962</v>
      </c>
      <c r="R1" s="212" t="s">
        <v>8963</v>
      </c>
      <c r="S1" s="212" t="s">
        <v>8964</v>
      </c>
      <c r="T1" s="212" t="s">
        <v>8964</v>
      </c>
      <c r="U1" s="212" t="s">
        <v>8965</v>
      </c>
      <c r="V1" s="212" t="s">
        <v>8966</v>
      </c>
      <c r="W1" s="212" t="s">
        <v>8967</v>
      </c>
      <c r="X1" s="212" t="s">
        <v>8968</v>
      </c>
      <c r="Y1" s="212" t="s">
        <v>8969</v>
      </c>
      <c r="Z1" s="212" t="s">
        <v>8970</v>
      </c>
      <c r="AA1" s="212" t="s">
        <v>8971</v>
      </c>
      <c r="AB1" s="212" t="s">
        <v>8972</v>
      </c>
      <c r="AC1" s="212" t="s">
        <v>8973</v>
      </c>
      <c r="AD1" s="212" t="s">
        <v>8974</v>
      </c>
      <c r="AE1" s="212" t="s">
        <v>7920</v>
      </c>
      <c r="AF1" s="212" t="s">
        <v>7836</v>
      </c>
      <c r="AG1" s="212" t="s">
        <v>8975</v>
      </c>
      <c r="AH1" s="212" t="s">
        <v>8975</v>
      </c>
      <c r="AI1" s="212" t="s">
        <v>8975</v>
      </c>
      <c r="AJ1" s="212" t="s">
        <v>8976</v>
      </c>
      <c r="AK1" s="212" t="s">
        <v>8977</v>
      </c>
      <c r="AL1" s="212" t="s">
        <v>8978</v>
      </c>
      <c r="AM1" s="212" t="s">
        <v>8979</v>
      </c>
      <c r="AN1" s="212" t="s">
        <v>8980</v>
      </c>
      <c r="AO1" s="212" t="s">
        <v>8981</v>
      </c>
      <c r="AP1" s="212" t="s">
        <v>8982</v>
      </c>
      <c r="AQ1" s="212" t="s">
        <v>8983</v>
      </c>
      <c r="AR1" s="212" t="s">
        <v>8984</v>
      </c>
      <c r="AS1" s="212" t="s">
        <v>8985</v>
      </c>
      <c r="AT1" s="212" t="s">
        <v>8986</v>
      </c>
      <c r="AU1" s="212" t="s">
        <v>8987</v>
      </c>
      <c r="AV1" s="212" t="s">
        <v>8988</v>
      </c>
      <c r="AW1" s="212" t="s">
        <v>8989</v>
      </c>
      <c r="AX1" s="212" t="s">
        <v>8990</v>
      </c>
      <c r="AY1" s="212" t="s">
        <v>8991</v>
      </c>
      <c r="AZ1" s="212" t="s">
        <v>8992</v>
      </c>
    </row>
    <row r="2" spans="1:57" x14ac:dyDescent="0.35">
      <c r="A2" t="s">
        <v>8995</v>
      </c>
      <c r="B2">
        <v>2014</v>
      </c>
      <c r="C2">
        <v>2014</v>
      </c>
      <c r="D2">
        <v>2014</v>
      </c>
      <c r="E2">
        <v>2014</v>
      </c>
      <c r="F2">
        <v>2014</v>
      </c>
      <c r="G2">
        <v>2014</v>
      </c>
      <c r="H2">
        <v>2014</v>
      </c>
      <c r="I2">
        <v>2015</v>
      </c>
      <c r="J2">
        <v>2015</v>
      </c>
      <c r="K2">
        <v>2015</v>
      </c>
      <c r="L2">
        <v>2016</v>
      </c>
      <c r="M2">
        <v>2016</v>
      </c>
      <c r="N2">
        <v>2015</v>
      </c>
      <c r="O2">
        <v>2015</v>
      </c>
      <c r="P2">
        <v>2014</v>
      </c>
      <c r="Q2">
        <v>2014</v>
      </c>
      <c r="R2">
        <v>2016</v>
      </c>
      <c r="S2">
        <v>2013</v>
      </c>
      <c r="T2">
        <v>2014</v>
      </c>
      <c r="U2">
        <v>2014</v>
      </c>
      <c r="V2">
        <v>2015</v>
      </c>
      <c r="W2">
        <v>2014</v>
      </c>
      <c r="X2">
        <v>2014</v>
      </c>
      <c r="Y2">
        <v>2014</v>
      </c>
      <c r="Z2">
        <v>2014</v>
      </c>
      <c r="AA2">
        <v>2014</v>
      </c>
      <c r="AB2">
        <v>2014</v>
      </c>
      <c r="AC2">
        <v>2015</v>
      </c>
      <c r="AD2">
        <v>2012</v>
      </c>
      <c r="AE2">
        <v>2014</v>
      </c>
      <c r="AF2">
        <v>2013</v>
      </c>
      <c r="AG2">
        <v>2014</v>
      </c>
      <c r="AH2">
        <v>2015</v>
      </c>
      <c r="AI2">
        <v>2016</v>
      </c>
      <c r="AJ2">
        <v>2016</v>
      </c>
      <c r="AK2">
        <v>2016</v>
      </c>
      <c r="AL2">
        <v>2015</v>
      </c>
      <c r="AM2">
        <v>2014</v>
      </c>
      <c r="AN2">
        <v>2014</v>
      </c>
      <c r="AO2">
        <v>2014</v>
      </c>
      <c r="AP2">
        <v>2014</v>
      </c>
      <c r="AQ2">
        <v>2015</v>
      </c>
      <c r="AR2">
        <v>2014</v>
      </c>
      <c r="AS2">
        <v>2015</v>
      </c>
      <c r="AT2">
        <v>2012</v>
      </c>
      <c r="AU2">
        <v>2014</v>
      </c>
      <c r="AV2">
        <v>2014</v>
      </c>
      <c r="AW2">
        <v>2014</v>
      </c>
      <c r="AX2">
        <v>2014</v>
      </c>
      <c r="AY2">
        <v>2015</v>
      </c>
      <c r="AZ2">
        <v>2015</v>
      </c>
      <c r="BA2" t="s">
        <v>9012</v>
      </c>
      <c r="BB2" t="s">
        <v>9013</v>
      </c>
      <c r="BC2" t="s">
        <v>9014</v>
      </c>
      <c r="BD2" t="s">
        <v>9015</v>
      </c>
      <c r="BE2" t="s">
        <v>9016</v>
      </c>
    </row>
    <row r="3" spans="1:57" x14ac:dyDescent="0.35">
      <c r="A3" t="s">
        <v>7938</v>
      </c>
      <c r="B3" s="214">
        <f>IF('Indicator Date hidden'!C4="x","x",$B$2-'Indicator Date hidden'!C4)</f>
        <v>0</v>
      </c>
      <c r="C3" s="214">
        <f>IF('Indicator Date hidden'!D4="x","x",$C$2-'Indicator Date hidden'!D4)</f>
        <v>0</v>
      </c>
      <c r="D3" s="214">
        <f>IF('Indicator Date hidden'!E4="x","x",$D$2-'Indicator Date hidden'!E4)</f>
        <v>0</v>
      </c>
      <c r="E3" s="214">
        <f>IF('Indicator Date hidden'!F4="x","x",$E$2-'Indicator Date hidden'!F4)</f>
        <v>0</v>
      </c>
      <c r="F3" s="214">
        <f>IF('Indicator Date hidden'!G4="x","x",$F$2-'Indicator Date hidden'!G4)</f>
        <v>0</v>
      </c>
      <c r="G3" s="214">
        <f>IF('Indicator Date hidden'!H4="x","x",$G$2-'Indicator Date hidden'!H4)</f>
        <v>0</v>
      </c>
      <c r="H3" s="214">
        <f>IF('Indicator Date hidden'!I4="x","x",$H$2-'Indicator Date hidden'!I4)</f>
        <v>0</v>
      </c>
      <c r="I3" s="214">
        <f>IF('Indicator Date hidden'!J4="x","x",$I$2-'Indicator Date hidden'!J4)</f>
        <v>0</v>
      </c>
      <c r="J3" s="214">
        <f>IF('Indicator Date hidden'!K4="x","x",$J$2-'Indicator Date hidden'!K4)</f>
        <v>0</v>
      </c>
      <c r="K3" s="214">
        <f>IF('Indicator Date hidden'!L4="x","x",$K$2-'Indicator Date hidden'!L4)</f>
        <v>0</v>
      </c>
      <c r="L3" s="214">
        <f>IF('Indicator Date hidden'!M4="x","x",$L$2-'Indicator Date hidden'!M4)</f>
        <v>0</v>
      </c>
      <c r="M3" s="214">
        <f>IF('Indicator Date hidden'!N4="x","x",$M$2-'Indicator Date hidden'!N4)</f>
        <v>0</v>
      </c>
      <c r="N3" s="214">
        <f>IF('Indicator Date hidden'!O4="x","x",$N$2-'Indicator Date hidden'!O4)</f>
        <v>0</v>
      </c>
      <c r="O3" s="214">
        <f>IF('Indicator Date hidden'!P4="x","x",$O$2-'Indicator Date hidden'!P4)</f>
        <v>0</v>
      </c>
      <c r="P3" s="214">
        <f>IF('Indicator Date hidden'!Q4="x","x",$P$2-'Indicator Date hidden'!Q4)</f>
        <v>0</v>
      </c>
      <c r="Q3" s="214">
        <f>IF('Indicator Date hidden'!R4="x","x",$Q$2-'Indicator Date hidden'!R4)</f>
        <v>3</v>
      </c>
      <c r="R3" s="214">
        <f>IF('Indicator Date hidden'!S4="x","x",$R$2-'Indicator Date hidden'!S4)</f>
        <v>0</v>
      </c>
      <c r="S3" s="214">
        <f>IF('Indicator Date hidden'!T4="x","x",$S$2-'Indicator Date hidden'!T4)</f>
        <v>0</v>
      </c>
      <c r="T3" s="214">
        <f>IF('Indicator Date hidden'!U4="x","x",$T$2-'Indicator Date hidden'!U4)</f>
        <v>0</v>
      </c>
      <c r="U3" s="214">
        <f>IF('Indicator Date hidden'!V4="x","x",$U$2-'Indicator Date hidden'!V4)</f>
        <v>0</v>
      </c>
      <c r="V3" s="214">
        <f>IF('Indicator Date hidden'!W4="x","x",$V$2-'Indicator Date hidden'!W4)</f>
        <v>0</v>
      </c>
      <c r="W3" s="214">
        <f>IF('Indicator Date hidden'!X4="x","x",$W$2-'Indicator Date hidden'!X4)</f>
        <v>10</v>
      </c>
      <c r="X3" s="214">
        <f>IF('Indicator Date hidden'!Y4="x","x",$X$2-'Indicator Date hidden'!Y4)</f>
        <v>1</v>
      </c>
      <c r="Y3" s="214">
        <f>IF('Indicator Date hidden'!Z4="x","x",$Y$2-'Indicator Date hidden'!Z4)</f>
        <v>0</v>
      </c>
      <c r="Z3" s="214">
        <f>IF('Indicator Date hidden'!AA4="x","x",$Z$2-'Indicator Date hidden'!AA4)</f>
        <v>0</v>
      </c>
      <c r="AA3" s="214">
        <f>IF('Indicator Date hidden'!AB4="x","x",$AA$2-'Indicator Date hidden'!AB4)</f>
        <v>0</v>
      </c>
      <c r="AB3" s="214">
        <f>IF('Indicator Date hidden'!AC4="x","x",$AB$2-'Indicator Date hidden'!AC4)</f>
        <v>0</v>
      </c>
      <c r="AC3" s="214">
        <f>IF('Indicator Date hidden'!AD4="x","x",$AC$2-'Indicator Date hidden'!AD4)</f>
        <v>0</v>
      </c>
      <c r="AD3" s="214">
        <f>IF('Indicator Date hidden'!AE4="x","x",$AD$2-'Indicator Date hidden'!AE4)</f>
        <v>0</v>
      </c>
      <c r="AE3" s="214">
        <f>IF('Indicator Date hidden'!AF4="x","x",$AE$2-'Indicator Date hidden'!AF4)</f>
        <v>0</v>
      </c>
      <c r="AF3" s="214">
        <f>IF('Indicator Date hidden'!AG4="x","x",$AF$2-'Indicator Date hidden'!AG4)</f>
        <v>6</v>
      </c>
      <c r="AG3" s="214">
        <f>IF('Indicator Date hidden'!AH4="x","x",$AG$2-'Indicator Date hidden'!AH4)</f>
        <v>0</v>
      </c>
      <c r="AH3" s="214">
        <f>IF('Indicator Date hidden'!AI4="x","x",$AH$2-'Indicator Date hidden'!AI4)</f>
        <v>0</v>
      </c>
      <c r="AI3" s="214">
        <f>IF('Indicator Date hidden'!AJ4="x","x",$AI$2-'Indicator Date hidden'!AJ4)</f>
        <v>0</v>
      </c>
      <c r="AJ3" s="214">
        <f>IF('Indicator Date hidden'!AK4="x","x",$AJ$2-'Indicator Date hidden'!AK4)</f>
        <v>1</v>
      </c>
      <c r="AK3" s="214">
        <f>IF('Indicator Date hidden'!AL4="x","x",$AK$2-'Indicator Date hidden'!AL4)</f>
        <v>1</v>
      </c>
      <c r="AL3" s="214">
        <f>IF('Indicator Date hidden'!AM4="x","x",$AL$2-'Indicator Date hidden'!AM4)</f>
        <v>0</v>
      </c>
      <c r="AM3" s="214">
        <f>IF('Indicator Date hidden'!AN4="x","x",$AM$2-'Indicator Date hidden'!AN4)</f>
        <v>0</v>
      </c>
      <c r="AN3" s="214">
        <f>IF('Indicator Date hidden'!AO4="x","x",$AN$2-'Indicator Date hidden'!AO4)</f>
        <v>0</v>
      </c>
      <c r="AO3" s="214" t="str">
        <f>IF('Indicator Date hidden'!AP4="x","x",$AO$2-'Indicator Date hidden'!AP4)</f>
        <v>x</v>
      </c>
      <c r="AP3" s="214" t="str">
        <f>IF('Indicator Date hidden'!AQ4="x","x",$AP$2-'Indicator Date hidden'!AQ4)</f>
        <v>x</v>
      </c>
      <c r="AQ3" s="214">
        <f>IF('Indicator Date hidden'!AR4="x","x",$AQ$2-'Indicator Date hidden'!AR4)</f>
        <v>0</v>
      </c>
      <c r="AR3" s="214">
        <f>IF('Indicator Date hidden'!AS4="x","x",$AR$2-'Indicator Date hidden'!AS4)</f>
        <v>0</v>
      </c>
      <c r="AS3" s="214">
        <f>IF('Indicator Date hidden'!AT4="x","x",$AS$2-'Indicator Date hidden'!AT4)</f>
        <v>0</v>
      </c>
      <c r="AT3" s="214">
        <f>IF('Indicator Date hidden'!AU4="x","x",$AT$2-'Indicator Date hidden'!AU4)</f>
        <v>0</v>
      </c>
      <c r="AU3" s="214">
        <f>IF('Indicator Date hidden'!AV4="x","x",$AU$2-'Indicator Date hidden'!AV4)</f>
        <v>3</v>
      </c>
      <c r="AV3" s="214">
        <f>IF('Indicator Date hidden'!AW4="x","x",$AV$2-'Indicator Date hidden'!AW4)</f>
        <v>0</v>
      </c>
      <c r="AW3" s="214">
        <f>IF('Indicator Date hidden'!AX4="x","x",$AW$2-'Indicator Date hidden'!AX4)</f>
        <v>0</v>
      </c>
      <c r="AX3" s="214">
        <f>IF('Indicator Date hidden'!AY4="x","x",$AX$2-'Indicator Date hidden'!AY4)</f>
        <v>0</v>
      </c>
      <c r="AY3" s="214">
        <f>IF('Indicator Date hidden'!AZ4="x","x",$AY$2-'Indicator Date hidden'!AZ4)</f>
        <v>0</v>
      </c>
      <c r="AZ3" s="214">
        <f>IF('Indicator Date hidden'!BA4="x","x",$AZ$2-'Indicator Date hidden'!BA4)</f>
        <v>0</v>
      </c>
      <c r="BA3">
        <f t="shared" ref="BA3:BA34" si="0">SUM(B3:AZ3)</f>
        <v>25</v>
      </c>
      <c r="BB3" s="21">
        <f t="shared" ref="BB3:BB34" si="1">BA3/COUNT(B3:AZ3)</f>
        <v>0.51020408163265307</v>
      </c>
      <c r="BC3">
        <f t="shared" ref="BC3:BC34" si="2">COUNTIF(B3:AZ3,"&gt;0")</f>
        <v>7</v>
      </c>
      <c r="BD3" s="21">
        <f t="shared" ref="BD3:BD34" si="3">_xlfn.STDEV.P(B3:AZ3)</f>
        <v>1.7157428209782613</v>
      </c>
      <c r="BE3" s="296">
        <f t="shared" ref="BE3:BE34" si="4">MEDIAN(B3:AZ3)</f>
        <v>0</v>
      </c>
    </row>
    <row r="4" spans="1:57" x14ac:dyDescent="0.35">
      <c r="A4" t="s">
        <v>7941</v>
      </c>
      <c r="B4" s="214">
        <f>IF('Indicator Date hidden'!C5="x","x",$B$2-'Indicator Date hidden'!C5)</f>
        <v>0</v>
      </c>
      <c r="C4" s="214">
        <f>IF('Indicator Date hidden'!D5="x","x",$C$2-'Indicator Date hidden'!D5)</f>
        <v>0</v>
      </c>
      <c r="D4" s="214">
        <f>IF('Indicator Date hidden'!E5="x","x",$D$2-'Indicator Date hidden'!E5)</f>
        <v>0</v>
      </c>
      <c r="E4" s="214">
        <f>IF('Indicator Date hidden'!F5="x","x",$E$2-'Indicator Date hidden'!F5)</f>
        <v>0</v>
      </c>
      <c r="F4" s="214">
        <f>IF('Indicator Date hidden'!G5="x","x",$F$2-'Indicator Date hidden'!G5)</f>
        <v>0</v>
      </c>
      <c r="G4" s="214">
        <f>IF('Indicator Date hidden'!H5="x","x",$G$2-'Indicator Date hidden'!H5)</f>
        <v>0</v>
      </c>
      <c r="H4" s="214">
        <f>IF('Indicator Date hidden'!I5="x","x",$H$2-'Indicator Date hidden'!I5)</f>
        <v>0</v>
      </c>
      <c r="I4" s="214">
        <f>IF('Indicator Date hidden'!J5="x","x",$I$2-'Indicator Date hidden'!J5)</f>
        <v>0</v>
      </c>
      <c r="J4" s="214">
        <f>IF('Indicator Date hidden'!K5="x","x",$J$2-'Indicator Date hidden'!K5)</f>
        <v>0</v>
      </c>
      <c r="K4" s="214">
        <f>IF('Indicator Date hidden'!L5="x","x",$K$2-'Indicator Date hidden'!L5)</f>
        <v>0</v>
      </c>
      <c r="L4" s="214">
        <f>IF('Indicator Date hidden'!M5="x","x",$L$2-'Indicator Date hidden'!M5)</f>
        <v>0</v>
      </c>
      <c r="M4" s="214">
        <f>IF('Indicator Date hidden'!N5="x","x",$M$2-'Indicator Date hidden'!N5)</f>
        <v>0</v>
      </c>
      <c r="N4" s="214">
        <f>IF('Indicator Date hidden'!O5="x","x",$N$2-'Indicator Date hidden'!O5)</f>
        <v>0</v>
      </c>
      <c r="O4" s="214">
        <f>IF('Indicator Date hidden'!P5="x","x",$O$2-'Indicator Date hidden'!P5)</f>
        <v>0</v>
      </c>
      <c r="P4" s="214">
        <f>IF('Indicator Date hidden'!Q5="x","x",$P$2-'Indicator Date hidden'!Q5)</f>
        <v>0</v>
      </c>
      <c r="Q4" s="214">
        <f>IF('Indicator Date hidden'!R5="x","x",$Q$2-'Indicator Date hidden'!R5)</f>
        <v>5</v>
      </c>
      <c r="R4" s="214">
        <f>IF('Indicator Date hidden'!S5="x","x",$R$2-'Indicator Date hidden'!S5)</f>
        <v>0</v>
      </c>
      <c r="S4" s="214">
        <f>IF('Indicator Date hidden'!T5="x","x",$S$2-'Indicator Date hidden'!T5)</f>
        <v>0</v>
      </c>
      <c r="T4" s="214">
        <f>IF('Indicator Date hidden'!U5="x","x",$T$2-'Indicator Date hidden'!U5)</f>
        <v>0</v>
      </c>
      <c r="U4" s="214">
        <f>IF('Indicator Date hidden'!V5="x","x",$U$2-'Indicator Date hidden'!V5)</f>
        <v>0</v>
      </c>
      <c r="V4" s="214">
        <f>IF('Indicator Date hidden'!W5="x","x",$V$2-'Indicator Date hidden'!W5)</f>
        <v>0</v>
      </c>
      <c r="W4" s="214">
        <f>IF('Indicator Date hidden'!X5="x","x",$W$2-'Indicator Date hidden'!X5)</f>
        <v>5</v>
      </c>
      <c r="X4" s="214">
        <f>IF('Indicator Date hidden'!Y5="x","x",$X$2-'Indicator Date hidden'!Y5)</f>
        <v>1</v>
      </c>
      <c r="Y4" s="214">
        <f>IF('Indicator Date hidden'!Z5="x","x",$Y$2-'Indicator Date hidden'!Z5)</f>
        <v>0</v>
      </c>
      <c r="Z4" s="214">
        <f>IF('Indicator Date hidden'!AA5="x","x",$Z$2-'Indicator Date hidden'!AA5)</f>
        <v>0</v>
      </c>
      <c r="AA4" s="214">
        <f>IF('Indicator Date hidden'!AB5="x","x",$AA$2-'Indicator Date hidden'!AB5)</f>
        <v>1</v>
      </c>
      <c r="AB4" s="214">
        <f>IF('Indicator Date hidden'!AC5="x","x",$AB$2-'Indicator Date hidden'!AC5)</f>
        <v>0</v>
      </c>
      <c r="AC4" s="214">
        <f>IF('Indicator Date hidden'!AD5="x","x",$AC$2-'Indicator Date hidden'!AD5)</f>
        <v>0</v>
      </c>
      <c r="AD4" s="214" t="str">
        <f>IF('Indicator Date hidden'!AE5="x","x",$AD$2-'Indicator Date hidden'!AE5)</f>
        <v>x</v>
      </c>
      <c r="AE4" s="214">
        <f>IF('Indicator Date hidden'!AF5="x","x",$AE$2-'Indicator Date hidden'!AF5)</f>
        <v>0</v>
      </c>
      <c r="AF4" s="214">
        <f>IF('Indicator Date hidden'!AG5="x","x",$AF$2-'Indicator Date hidden'!AG5)</f>
        <v>1</v>
      </c>
      <c r="AG4" s="214">
        <f>IF('Indicator Date hidden'!AH5="x","x",$AG$2-'Indicator Date hidden'!AH5)</f>
        <v>0</v>
      </c>
      <c r="AH4" s="214">
        <f>IF('Indicator Date hidden'!AI5="x","x",$AH$2-'Indicator Date hidden'!AI5)</f>
        <v>0</v>
      </c>
      <c r="AI4" s="214">
        <f>IF('Indicator Date hidden'!AJ5="x","x",$AI$2-'Indicator Date hidden'!AJ5)</f>
        <v>0</v>
      </c>
      <c r="AJ4" s="214" t="str">
        <f>IF('Indicator Date hidden'!AK5="x","x",$AJ$2-'Indicator Date hidden'!AK5)</f>
        <v>x</v>
      </c>
      <c r="AK4" s="214">
        <f>IF('Indicator Date hidden'!AL5="x","x",$AK$2-'Indicator Date hidden'!AL5)</f>
        <v>1</v>
      </c>
      <c r="AL4" s="214">
        <f>IF('Indicator Date hidden'!AM5="x","x",$AL$2-'Indicator Date hidden'!AM5)</f>
        <v>0</v>
      </c>
      <c r="AM4" s="214">
        <f>IF('Indicator Date hidden'!AN5="x","x",$AM$2-'Indicator Date hidden'!AN5)</f>
        <v>0</v>
      </c>
      <c r="AN4" s="214">
        <f>IF('Indicator Date hidden'!AO5="x","x",$AN$2-'Indicator Date hidden'!AO5)</f>
        <v>0</v>
      </c>
      <c r="AO4" s="214">
        <f>IF('Indicator Date hidden'!AP5="x","x",$AO$2-'Indicator Date hidden'!AP5)</f>
        <v>0</v>
      </c>
      <c r="AP4" s="214">
        <f>IF('Indicator Date hidden'!AQ5="x","x",$AP$2-'Indicator Date hidden'!AQ5)</f>
        <v>0</v>
      </c>
      <c r="AQ4" s="214" t="str">
        <f>IF('Indicator Date hidden'!AR5="x","x",$AQ$2-'Indicator Date hidden'!AR5)</f>
        <v>x</v>
      </c>
      <c r="AR4" s="214">
        <f>IF('Indicator Date hidden'!AS5="x","x",$AR$2-'Indicator Date hidden'!AS5)</f>
        <v>0</v>
      </c>
      <c r="AS4" s="214">
        <f>IF('Indicator Date hidden'!AT5="x","x",$AS$2-'Indicator Date hidden'!AT5)</f>
        <v>0</v>
      </c>
      <c r="AT4" s="214">
        <f>IF('Indicator Date hidden'!AU5="x","x",$AT$2-'Indicator Date hidden'!AU5)</f>
        <v>0</v>
      </c>
      <c r="AU4" s="214">
        <f>IF('Indicator Date hidden'!AV5="x","x",$AU$2-'Indicator Date hidden'!AV5)</f>
        <v>2</v>
      </c>
      <c r="AV4" s="214">
        <f>IF('Indicator Date hidden'!AW5="x","x",$AV$2-'Indicator Date hidden'!AW5)</f>
        <v>0</v>
      </c>
      <c r="AW4" s="214">
        <f>IF('Indicator Date hidden'!AX5="x","x",$AW$2-'Indicator Date hidden'!AX5)</f>
        <v>0</v>
      </c>
      <c r="AX4" s="214">
        <f>IF('Indicator Date hidden'!AY5="x","x",$AX$2-'Indicator Date hidden'!AY5)</f>
        <v>0</v>
      </c>
      <c r="AY4" s="214">
        <f>IF('Indicator Date hidden'!AZ5="x","x",$AY$2-'Indicator Date hidden'!AZ5)</f>
        <v>0</v>
      </c>
      <c r="AZ4" s="214">
        <f>IF('Indicator Date hidden'!BA5="x","x",$AZ$2-'Indicator Date hidden'!BA5)</f>
        <v>0</v>
      </c>
      <c r="BA4">
        <f t="shared" si="0"/>
        <v>16</v>
      </c>
      <c r="BB4" s="21">
        <f t="shared" si="1"/>
        <v>0.33333333333333331</v>
      </c>
      <c r="BC4">
        <f t="shared" si="2"/>
        <v>7</v>
      </c>
      <c r="BD4" s="21">
        <f t="shared" si="3"/>
        <v>1.0474837574980447</v>
      </c>
      <c r="BE4" s="296">
        <f t="shared" si="4"/>
        <v>0</v>
      </c>
    </row>
    <row r="5" spans="1:57" x14ac:dyDescent="0.35">
      <c r="A5" t="s">
        <v>8017</v>
      </c>
      <c r="B5" s="214">
        <f>IF('Indicator Date hidden'!C6="x","x",$B$2-'Indicator Date hidden'!C6)</f>
        <v>0</v>
      </c>
      <c r="C5" s="214">
        <f>IF('Indicator Date hidden'!D6="x","x",$C$2-'Indicator Date hidden'!D6)</f>
        <v>0</v>
      </c>
      <c r="D5" s="214">
        <f>IF('Indicator Date hidden'!E6="x","x",$D$2-'Indicator Date hidden'!E6)</f>
        <v>0</v>
      </c>
      <c r="E5" s="214">
        <f>IF('Indicator Date hidden'!F6="x","x",$E$2-'Indicator Date hidden'!F6)</f>
        <v>0</v>
      </c>
      <c r="F5" s="214">
        <f>IF('Indicator Date hidden'!G6="x","x",$F$2-'Indicator Date hidden'!G6)</f>
        <v>0</v>
      </c>
      <c r="G5" s="214">
        <f>IF('Indicator Date hidden'!H6="x","x",$G$2-'Indicator Date hidden'!H6)</f>
        <v>0</v>
      </c>
      <c r="H5" s="214">
        <f>IF('Indicator Date hidden'!I6="x","x",$H$2-'Indicator Date hidden'!I6)</f>
        <v>0</v>
      </c>
      <c r="I5" s="214">
        <f>IF('Indicator Date hidden'!J6="x","x",$I$2-'Indicator Date hidden'!J6)</f>
        <v>0</v>
      </c>
      <c r="J5" s="214">
        <f>IF('Indicator Date hidden'!K6="x","x",$J$2-'Indicator Date hidden'!K6)</f>
        <v>0</v>
      </c>
      <c r="K5" s="214">
        <f>IF('Indicator Date hidden'!L6="x","x",$K$2-'Indicator Date hidden'!L6)</f>
        <v>0</v>
      </c>
      <c r="L5" s="214">
        <f>IF('Indicator Date hidden'!M6="x","x",$L$2-'Indicator Date hidden'!M6)</f>
        <v>0</v>
      </c>
      <c r="M5" s="214">
        <f>IF('Indicator Date hidden'!N6="x","x",$M$2-'Indicator Date hidden'!N6)</f>
        <v>0</v>
      </c>
      <c r="N5" s="214">
        <f>IF('Indicator Date hidden'!O6="x","x",$N$2-'Indicator Date hidden'!O6)</f>
        <v>0</v>
      </c>
      <c r="O5" s="214">
        <f>IF('Indicator Date hidden'!P6="x","x",$O$2-'Indicator Date hidden'!P6)</f>
        <v>0</v>
      </c>
      <c r="P5" s="214">
        <f>IF('Indicator Date hidden'!Q6="x","x",$P$2-'Indicator Date hidden'!Q6)</f>
        <v>0</v>
      </c>
      <c r="Q5" s="214" t="str">
        <f>IF('Indicator Date hidden'!R6="x","x",$Q$2-'Indicator Date hidden'!R6)</f>
        <v>x</v>
      </c>
      <c r="R5" s="214">
        <f>IF('Indicator Date hidden'!S6="x","x",$R$2-'Indicator Date hidden'!S6)</f>
        <v>0</v>
      </c>
      <c r="S5" s="214">
        <f>IF('Indicator Date hidden'!T6="x","x",$S$2-'Indicator Date hidden'!T6)</f>
        <v>0</v>
      </c>
      <c r="T5" s="214">
        <f>IF('Indicator Date hidden'!U6="x","x",$T$2-'Indicator Date hidden'!U6)</f>
        <v>0</v>
      </c>
      <c r="U5" s="214">
        <f>IF('Indicator Date hidden'!V6="x","x",$U$2-'Indicator Date hidden'!V6)</f>
        <v>0</v>
      </c>
      <c r="V5" s="214">
        <f>IF('Indicator Date hidden'!W6="x","x",$V$2-'Indicator Date hidden'!W6)</f>
        <v>0</v>
      </c>
      <c r="W5" s="214">
        <f>IF('Indicator Date hidden'!X6="x","x",$W$2-'Indicator Date hidden'!X6)</f>
        <v>2</v>
      </c>
      <c r="X5" s="214">
        <f>IF('Indicator Date hidden'!Y6="x","x",$X$2-'Indicator Date hidden'!Y6)</f>
        <v>4</v>
      </c>
      <c r="Y5" s="214">
        <f>IF('Indicator Date hidden'!Z6="x","x",$Y$2-'Indicator Date hidden'!Z6)</f>
        <v>0</v>
      </c>
      <c r="Z5" s="214">
        <f>IF('Indicator Date hidden'!AA6="x","x",$Z$2-'Indicator Date hidden'!AA6)</f>
        <v>0</v>
      </c>
      <c r="AA5" s="214">
        <f>IF('Indicator Date hidden'!AB6="x","x",$AA$2-'Indicator Date hidden'!AB6)</f>
        <v>0</v>
      </c>
      <c r="AB5" s="214">
        <f>IF('Indicator Date hidden'!AC6="x","x",$AB$2-'Indicator Date hidden'!AC6)</f>
        <v>0</v>
      </c>
      <c r="AC5" s="214">
        <f>IF('Indicator Date hidden'!AD6="x","x",$AC$2-'Indicator Date hidden'!AD6)</f>
        <v>0</v>
      </c>
      <c r="AD5" s="214">
        <f>IF('Indicator Date hidden'!AE6="x","x",$AD$2-'Indicator Date hidden'!AE6)</f>
        <v>0</v>
      </c>
      <c r="AE5" s="214">
        <f>IF('Indicator Date hidden'!AF6="x","x",$AE$2-'Indicator Date hidden'!AF6)</f>
        <v>0</v>
      </c>
      <c r="AF5" s="214" t="str">
        <f>IF('Indicator Date hidden'!AG6="x","x",$AF$2-'Indicator Date hidden'!AG6)</f>
        <v>x</v>
      </c>
      <c r="AG5" s="214">
        <f>IF('Indicator Date hidden'!AH6="x","x",$AG$2-'Indicator Date hidden'!AH6)</f>
        <v>0</v>
      </c>
      <c r="AH5" s="214">
        <f>IF('Indicator Date hidden'!AI6="x","x",$AH$2-'Indicator Date hidden'!AI6)</f>
        <v>0</v>
      </c>
      <c r="AI5" s="214">
        <f>IF('Indicator Date hidden'!AJ6="x","x",$AI$2-'Indicator Date hidden'!AJ6)</f>
        <v>0</v>
      </c>
      <c r="AJ5" s="214">
        <f>IF('Indicator Date hidden'!AK6="x","x",$AJ$2-'Indicator Date hidden'!AK6)</f>
        <v>1</v>
      </c>
      <c r="AK5" s="214">
        <f>IF('Indicator Date hidden'!AL6="x","x",$AK$2-'Indicator Date hidden'!AL6)</f>
        <v>1</v>
      </c>
      <c r="AL5" s="214">
        <f>IF('Indicator Date hidden'!AM6="x","x",$AL$2-'Indicator Date hidden'!AM6)</f>
        <v>0</v>
      </c>
      <c r="AM5" s="214">
        <f>IF('Indicator Date hidden'!AN6="x","x",$AM$2-'Indicator Date hidden'!AN6)</f>
        <v>0</v>
      </c>
      <c r="AN5" s="214">
        <f>IF('Indicator Date hidden'!AO6="x","x",$AN$2-'Indicator Date hidden'!AO6)</f>
        <v>0</v>
      </c>
      <c r="AO5" s="214">
        <f>IF('Indicator Date hidden'!AP6="x","x",$AO$2-'Indicator Date hidden'!AP6)</f>
        <v>0</v>
      </c>
      <c r="AP5" s="214">
        <f>IF('Indicator Date hidden'!AQ6="x","x",$AP$2-'Indicator Date hidden'!AQ6)</f>
        <v>0</v>
      </c>
      <c r="AQ5" s="214">
        <f>IF('Indicator Date hidden'!AR6="x","x",$AQ$2-'Indicator Date hidden'!AR6)</f>
        <v>4</v>
      </c>
      <c r="AR5" s="214">
        <f>IF('Indicator Date hidden'!AS6="x","x",$AR$2-'Indicator Date hidden'!AS6)</f>
        <v>0</v>
      </c>
      <c r="AS5" s="214">
        <f>IF('Indicator Date hidden'!AT6="x","x",$AS$2-'Indicator Date hidden'!AT6)</f>
        <v>0</v>
      </c>
      <c r="AT5" s="214">
        <f>IF('Indicator Date hidden'!AU6="x","x",$AT$2-'Indicator Date hidden'!AU6)</f>
        <v>0</v>
      </c>
      <c r="AU5" s="214">
        <f>IF('Indicator Date hidden'!AV6="x","x",$AU$2-'Indicator Date hidden'!AV6)</f>
        <v>8</v>
      </c>
      <c r="AV5" s="214">
        <f>IF('Indicator Date hidden'!AW6="x","x",$AV$2-'Indicator Date hidden'!AW6)</f>
        <v>0</v>
      </c>
      <c r="AW5" s="214">
        <f>IF('Indicator Date hidden'!AX6="x","x",$AW$2-'Indicator Date hidden'!AX6)</f>
        <v>0</v>
      </c>
      <c r="AX5" s="214">
        <f>IF('Indicator Date hidden'!AY6="x","x",$AX$2-'Indicator Date hidden'!AY6)</f>
        <v>0</v>
      </c>
      <c r="AY5" s="214">
        <f>IF('Indicator Date hidden'!AZ6="x","x",$AY$2-'Indicator Date hidden'!AZ6)</f>
        <v>0</v>
      </c>
      <c r="AZ5" s="214">
        <f>IF('Indicator Date hidden'!BA6="x","x",$AZ$2-'Indicator Date hidden'!BA6)</f>
        <v>0</v>
      </c>
      <c r="BA5">
        <f t="shared" si="0"/>
        <v>20</v>
      </c>
      <c r="BB5" s="21">
        <f t="shared" si="1"/>
        <v>0.40816326530612246</v>
      </c>
      <c r="BC5">
        <f t="shared" si="2"/>
        <v>6</v>
      </c>
      <c r="BD5" s="21">
        <f t="shared" si="3"/>
        <v>1.3838480414828314</v>
      </c>
      <c r="BE5" s="296">
        <f t="shared" si="4"/>
        <v>0</v>
      </c>
    </row>
    <row r="6" spans="1:57" x14ac:dyDescent="0.35">
      <c r="A6" t="s">
        <v>7939</v>
      </c>
      <c r="B6" s="214">
        <f>IF('Indicator Date hidden'!C7="x","x",$B$2-'Indicator Date hidden'!C7)</f>
        <v>0</v>
      </c>
      <c r="C6" s="214">
        <f>IF('Indicator Date hidden'!D7="x","x",$C$2-'Indicator Date hidden'!D7)</f>
        <v>0</v>
      </c>
      <c r="D6" s="214">
        <f>IF('Indicator Date hidden'!E7="x","x",$D$2-'Indicator Date hidden'!E7)</f>
        <v>0</v>
      </c>
      <c r="E6" s="214">
        <f>IF('Indicator Date hidden'!F7="x","x",$E$2-'Indicator Date hidden'!F7)</f>
        <v>0</v>
      </c>
      <c r="F6" s="214">
        <f>IF('Indicator Date hidden'!G7="x","x",$F$2-'Indicator Date hidden'!G7)</f>
        <v>0</v>
      </c>
      <c r="G6" s="214">
        <f>IF('Indicator Date hidden'!H7="x","x",$G$2-'Indicator Date hidden'!H7)</f>
        <v>0</v>
      </c>
      <c r="H6" s="214">
        <f>IF('Indicator Date hidden'!I7="x","x",$H$2-'Indicator Date hidden'!I7)</f>
        <v>0</v>
      </c>
      <c r="I6" s="214">
        <f>IF('Indicator Date hidden'!J7="x","x",$I$2-'Indicator Date hidden'!J7)</f>
        <v>0</v>
      </c>
      <c r="J6" s="214">
        <f>IF('Indicator Date hidden'!K7="x","x",$J$2-'Indicator Date hidden'!K7)</f>
        <v>0</v>
      </c>
      <c r="K6" s="214">
        <f>IF('Indicator Date hidden'!L7="x","x",$K$2-'Indicator Date hidden'!L7)</f>
        <v>0</v>
      </c>
      <c r="L6" s="214">
        <f>IF('Indicator Date hidden'!M7="x","x",$L$2-'Indicator Date hidden'!M7)</f>
        <v>0</v>
      </c>
      <c r="M6" s="214">
        <f>IF('Indicator Date hidden'!N7="x","x",$M$2-'Indicator Date hidden'!N7)</f>
        <v>0</v>
      </c>
      <c r="N6" s="214">
        <f>IF('Indicator Date hidden'!O7="x","x",$N$2-'Indicator Date hidden'!O7)</f>
        <v>0</v>
      </c>
      <c r="O6" s="214">
        <f>IF('Indicator Date hidden'!P7="x","x",$O$2-'Indicator Date hidden'!P7)</f>
        <v>0</v>
      </c>
      <c r="P6" s="214">
        <f>IF('Indicator Date hidden'!Q7="x","x",$P$2-'Indicator Date hidden'!Q7)</f>
        <v>0</v>
      </c>
      <c r="Q6" s="214" t="str">
        <f>IF('Indicator Date hidden'!R7="x","x",$Q$2-'Indicator Date hidden'!R7)</f>
        <v>x</v>
      </c>
      <c r="R6" s="214">
        <f>IF('Indicator Date hidden'!S7="x","x",$R$2-'Indicator Date hidden'!S7)</f>
        <v>0</v>
      </c>
      <c r="S6" s="214">
        <f>IF('Indicator Date hidden'!T7="x","x",$S$2-'Indicator Date hidden'!T7)</f>
        <v>0</v>
      </c>
      <c r="T6" s="214">
        <f>IF('Indicator Date hidden'!U7="x","x",$T$2-'Indicator Date hidden'!U7)</f>
        <v>0</v>
      </c>
      <c r="U6" s="214">
        <f>IF('Indicator Date hidden'!V7="x","x",$U$2-'Indicator Date hidden'!V7)</f>
        <v>0</v>
      </c>
      <c r="V6" s="214">
        <f>IF('Indicator Date hidden'!W7="x","x",$V$2-'Indicator Date hidden'!W7)</f>
        <v>0</v>
      </c>
      <c r="W6" s="214">
        <f>IF('Indicator Date hidden'!X7="x","x",$W$2-'Indicator Date hidden'!X7)</f>
        <v>7</v>
      </c>
      <c r="X6" s="214">
        <f>IF('Indicator Date hidden'!Y7="x","x",$X$2-'Indicator Date hidden'!Y7)</f>
        <v>5</v>
      </c>
      <c r="Y6" s="214">
        <f>IF('Indicator Date hidden'!Z7="x","x",$Y$2-'Indicator Date hidden'!Z7)</f>
        <v>0</v>
      </c>
      <c r="Z6" s="214">
        <f>IF('Indicator Date hidden'!AA7="x","x",$Z$2-'Indicator Date hidden'!AA7)</f>
        <v>0</v>
      </c>
      <c r="AA6" s="214">
        <f>IF('Indicator Date hidden'!AB7="x","x",$AA$2-'Indicator Date hidden'!AB7)</f>
        <v>0</v>
      </c>
      <c r="AB6" s="214">
        <f>IF('Indicator Date hidden'!AC7="x","x",$AB$2-'Indicator Date hidden'!AC7)</f>
        <v>0</v>
      </c>
      <c r="AC6" s="214">
        <f>IF('Indicator Date hidden'!AD7="x","x",$AC$2-'Indicator Date hidden'!AD7)</f>
        <v>0</v>
      </c>
      <c r="AD6" s="214">
        <f>IF('Indicator Date hidden'!AE7="x","x",$AD$2-'Indicator Date hidden'!AE7)</f>
        <v>0</v>
      </c>
      <c r="AE6" s="214" t="str">
        <f>IF('Indicator Date hidden'!AF7="x","x",$AE$2-'Indicator Date hidden'!AF7)</f>
        <v>x</v>
      </c>
      <c r="AF6" s="214">
        <f>IF('Indicator Date hidden'!AG7="x","x",$AF$2-'Indicator Date hidden'!AG7)</f>
        <v>5</v>
      </c>
      <c r="AG6" s="214">
        <f>IF('Indicator Date hidden'!AH7="x","x",$AG$2-'Indicator Date hidden'!AH7)</f>
        <v>0</v>
      </c>
      <c r="AH6" s="214">
        <f>IF('Indicator Date hidden'!AI7="x","x",$AH$2-'Indicator Date hidden'!AI7)</f>
        <v>0</v>
      </c>
      <c r="AI6" s="214">
        <f>IF('Indicator Date hidden'!AJ7="x","x",$AI$2-'Indicator Date hidden'!AJ7)</f>
        <v>0</v>
      </c>
      <c r="AJ6" s="214" t="str">
        <f>IF('Indicator Date hidden'!AK7="x","x",$AJ$2-'Indicator Date hidden'!AK7)</f>
        <v>x</v>
      </c>
      <c r="AK6" s="214">
        <f>IF('Indicator Date hidden'!AL7="x","x",$AK$2-'Indicator Date hidden'!AL7)</f>
        <v>1</v>
      </c>
      <c r="AL6" s="214">
        <f>IF('Indicator Date hidden'!AM7="x","x",$AL$2-'Indicator Date hidden'!AM7)</f>
        <v>0</v>
      </c>
      <c r="AM6" s="214">
        <f>IF('Indicator Date hidden'!AN7="x","x",$AM$2-'Indicator Date hidden'!AN7)</f>
        <v>0</v>
      </c>
      <c r="AN6" s="214">
        <f>IF('Indicator Date hidden'!AO7="x","x",$AN$2-'Indicator Date hidden'!AO7)</f>
        <v>0</v>
      </c>
      <c r="AO6" s="214">
        <f>IF('Indicator Date hidden'!AP7="x","x",$AO$2-'Indicator Date hidden'!AP7)</f>
        <v>1</v>
      </c>
      <c r="AP6" s="214">
        <f>IF('Indicator Date hidden'!AQ7="x","x",$AP$2-'Indicator Date hidden'!AQ7)</f>
        <v>1</v>
      </c>
      <c r="AQ6" s="214">
        <f>IF('Indicator Date hidden'!AR7="x","x",$AQ$2-'Indicator Date hidden'!AR7)</f>
        <v>8</v>
      </c>
      <c r="AR6" s="214">
        <f>IF('Indicator Date hidden'!AS7="x","x",$AR$2-'Indicator Date hidden'!AS7)</f>
        <v>0</v>
      </c>
      <c r="AS6" s="214">
        <f>IF('Indicator Date hidden'!AT7="x","x",$AS$2-'Indicator Date hidden'!AT7)</f>
        <v>0</v>
      </c>
      <c r="AT6" s="214">
        <f>IF('Indicator Date hidden'!AU7="x","x",$AT$2-'Indicator Date hidden'!AU7)</f>
        <v>0</v>
      </c>
      <c r="AU6" s="214">
        <f>IF('Indicator Date hidden'!AV7="x","x",$AU$2-'Indicator Date hidden'!AV7)</f>
        <v>1</v>
      </c>
      <c r="AV6" s="214">
        <f>IF('Indicator Date hidden'!AW7="x","x",$AV$2-'Indicator Date hidden'!AW7)</f>
        <v>0</v>
      </c>
      <c r="AW6" s="214">
        <f>IF('Indicator Date hidden'!AX7="x","x",$AW$2-'Indicator Date hidden'!AX7)</f>
        <v>0</v>
      </c>
      <c r="AX6" s="214">
        <f>IF('Indicator Date hidden'!AY7="x","x",$AX$2-'Indicator Date hidden'!AY7)</f>
        <v>0</v>
      </c>
      <c r="AY6" s="214">
        <f>IF('Indicator Date hidden'!AZ7="x","x",$AY$2-'Indicator Date hidden'!AZ7)</f>
        <v>0</v>
      </c>
      <c r="AZ6" s="214">
        <f>IF('Indicator Date hidden'!BA7="x","x",$AZ$2-'Indicator Date hidden'!BA7)</f>
        <v>0</v>
      </c>
      <c r="BA6">
        <f t="shared" si="0"/>
        <v>29</v>
      </c>
      <c r="BB6" s="21">
        <f t="shared" si="1"/>
        <v>0.60416666666666663</v>
      </c>
      <c r="BC6">
        <f t="shared" si="2"/>
        <v>8</v>
      </c>
      <c r="BD6" s="21">
        <f t="shared" si="3"/>
        <v>1.7646952443851476</v>
      </c>
      <c r="BE6" s="296">
        <f t="shared" si="4"/>
        <v>0</v>
      </c>
    </row>
    <row r="7" spans="1:57" x14ac:dyDescent="0.35">
      <c r="A7" t="s">
        <v>7948</v>
      </c>
      <c r="B7" s="214">
        <f>IF('Indicator Date hidden'!C8="x","x",$B$2-'Indicator Date hidden'!C8)</f>
        <v>0</v>
      </c>
      <c r="C7" s="214">
        <f>IF('Indicator Date hidden'!D8="x","x",$C$2-'Indicator Date hidden'!D8)</f>
        <v>0</v>
      </c>
      <c r="D7" s="214">
        <f>IF('Indicator Date hidden'!E8="x","x",$D$2-'Indicator Date hidden'!E8)</f>
        <v>0</v>
      </c>
      <c r="E7" s="214">
        <f>IF('Indicator Date hidden'!F8="x","x",$E$2-'Indicator Date hidden'!F8)</f>
        <v>0</v>
      </c>
      <c r="F7" s="214">
        <f>IF('Indicator Date hidden'!G8="x","x",$F$2-'Indicator Date hidden'!G8)</f>
        <v>0</v>
      </c>
      <c r="G7" s="214">
        <f>IF('Indicator Date hidden'!H8="x","x",$G$2-'Indicator Date hidden'!H8)</f>
        <v>0</v>
      </c>
      <c r="H7" s="214">
        <f>IF('Indicator Date hidden'!I8="x","x",$H$2-'Indicator Date hidden'!I8)</f>
        <v>0</v>
      </c>
      <c r="I7" s="214">
        <f>IF('Indicator Date hidden'!J8="x","x",$I$2-'Indicator Date hidden'!J8)</f>
        <v>0</v>
      </c>
      <c r="J7" s="214">
        <f>IF('Indicator Date hidden'!K8="x","x",$J$2-'Indicator Date hidden'!K8)</f>
        <v>0</v>
      </c>
      <c r="K7" s="214">
        <f>IF('Indicator Date hidden'!L8="x","x",$K$2-'Indicator Date hidden'!L8)</f>
        <v>0</v>
      </c>
      <c r="L7" s="214">
        <f>IF('Indicator Date hidden'!M8="x","x",$L$2-'Indicator Date hidden'!M8)</f>
        <v>0</v>
      </c>
      <c r="M7" s="214">
        <f>IF('Indicator Date hidden'!N8="x","x",$M$2-'Indicator Date hidden'!N8)</f>
        <v>0</v>
      </c>
      <c r="N7" s="214">
        <f>IF('Indicator Date hidden'!O8="x","x",$N$2-'Indicator Date hidden'!O8)</f>
        <v>0</v>
      </c>
      <c r="O7" s="214">
        <f>IF('Indicator Date hidden'!P8="x","x",$O$2-'Indicator Date hidden'!P8)</f>
        <v>0</v>
      </c>
      <c r="P7" s="214">
        <f>IF('Indicator Date hidden'!Q8="x","x",$P$2-'Indicator Date hidden'!Q8)</f>
        <v>0</v>
      </c>
      <c r="Q7" s="214" t="str">
        <f>IF('Indicator Date hidden'!R8="x","x",$Q$2-'Indicator Date hidden'!R8)</f>
        <v>x</v>
      </c>
      <c r="R7" s="214">
        <f>IF('Indicator Date hidden'!S8="x","x",$R$2-'Indicator Date hidden'!S8)</f>
        <v>0</v>
      </c>
      <c r="S7" s="214">
        <f>IF('Indicator Date hidden'!T8="x","x",$S$2-'Indicator Date hidden'!T8)</f>
        <v>0</v>
      </c>
      <c r="T7" s="214">
        <f>IF('Indicator Date hidden'!U8="x","x",$T$2-'Indicator Date hidden'!U8)</f>
        <v>0</v>
      </c>
      <c r="U7" s="214">
        <f>IF('Indicator Date hidden'!V8="x","x",$U$2-'Indicator Date hidden'!V8)</f>
        <v>0</v>
      </c>
      <c r="V7" s="214">
        <f>IF('Indicator Date hidden'!W8="x","x",$V$2-'Indicator Date hidden'!W8)</f>
        <v>0</v>
      </c>
      <c r="W7" s="214" t="str">
        <f>IF('Indicator Date hidden'!X8="x","x",$W$2-'Indicator Date hidden'!X8)</f>
        <v>x</v>
      </c>
      <c r="X7" s="214" t="str">
        <f>IF('Indicator Date hidden'!Y8="x","x",$X$2-'Indicator Date hidden'!Y8)</f>
        <v>x</v>
      </c>
      <c r="Y7" s="214">
        <f>IF('Indicator Date hidden'!Z8="x","x",$Y$2-'Indicator Date hidden'!Z8)</f>
        <v>0</v>
      </c>
      <c r="Z7" s="214">
        <f>IF('Indicator Date hidden'!AA8="x","x",$Z$2-'Indicator Date hidden'!AA8)</f>
        <v>0</v>
      </c>
      <c r="AA7" s="214" t="str">
        <f>IF('Indicator Date hidden'!AB8="x","x",$AA$2-'Indicator Date hidden'!AB8)</f>
        <v>x</v>
      </c>
      <c r="AB7" s="214">
        <f>IF('Indicator Date hidden'!AC8="x","x",$AB$2-'Indicator Date hidden'!AC8)</f>
        <v>0</v>
      </c>
      <c r="AC7" s="214">
        <f>IF('Indicator Date hidden'!AD8="x","x",$AC$2-'Indicator Date hidden'!AD8)</f>
        <v>0</v>
      </c>
      <c r="AD7" s="214" t="str">
        <f>IF('Indicator Date hidden'!AE8="x","x",$AD$2-'Indicator Date hidden'!AE8)</f>
        <v>x</v>
      </c>
      <c r="AE7" s="214" t="str">
        <f>IF('Indicator Date hidden'!AF8="x","x",$AE$2-'Indicator Date hidden'!AF8)</f>
        <v>x</v>
      </c>
      <c r="AF7" s="214" t="str">
        <f>IF('Indicator Date hidden'!AG8="x","x",$AF$2-'Indicator Date hidden'!AG8)</f>
        <v>x</v>
      </c>
      <c r="AG7" s="214">
        <f>IF('Indicator Date hidden'!AH8="x","x",$AG$2-'Indicator Date hidden'!AH8)</f>
        <v>0</v>
      </c>
      <c r="AH7" s="214">
        <f>IF('Indicator Date hidden'!AI8="x","x",$AH$2-'Indicator Date hidden'!AI8)</f>
        <v>0</v>
      </c>
      <c r="AI7" s="214">
        <f>IF('Indicator Date hidden'!AJ8="x","x",$AI$2-'Indicator Date hidden'!AJ8)</f>
        <v>0</v>
      </c>
      <c r="AJ7" s="214" t="str">
        <f>IF('Indicator Date hidden'!AK8="x","x",$AJ$2-'Indicator Date hidden'!AK8)</f>
        <v>x</v>
      </c>
      <c r="AK7" s="214">
        <f>IF('Indicator Date hidden'!AL8="x","x",$AK$2-'Indicator Date hidden'!AL8)</f>
        <v>1</v>
      </c>
      <c r="AL7" s="214">
        <f>IF('Indicator Date hidden'!AM8="x","x",$AL$2-'Indicator Date hidden'!AM8)</f>
        <v>0</v>
      </c>
      <c r="AM7" s="214">
        <f>IF('Indicator Date hidden'!AN8="x","x",$AM$2-'Indicator Date hidden'!AN8)</f>
        <v>0</v>
      </c>
      <c r="AN7" s="214">
        <f>IF('Indicator Date hidden'!AO8="x","x",$AN$2-'Indicator Date hidden'!AO8)</f>
        <v>0</v>
      </c>
      <c r="AO7" s="214">
        <f>IF('Indicator Date hidden'!AP8="x","x",$AO$2-'Indicator Date hidden'!AP8)</f>
        <v>0</v>
      </c>
      <c r="AP7" s="214" t="str">
        <f>IF('Indicator Date hidden'!AQ8="x","x",$AP$2-'Indicator Date hidden'!AQ8)</f>
        <v>x</v>
      </c>
      <c r="AQ7" s="214">
        <f>IF('Indicator Date hidden'!AR8="x","x",$AQ$2-'Indicator Date hidden'!AR8)</f>
        <v>6</v>
      </c>
      <c r="AR7" s="214">
        <f>IF('Indicator Date hidden'!AS8="x","x",$AR$2-'Indicator Date hidden'!AS8)</f>
        <v>0</v>
      </c>
      <c r="AS7" s="214" t="str">
        <f>IF('Indicator Date hidden'!AT8="x","x",$AS$2-'Indicator Date hidden'!AT8)</f>
        <v>x</v>
      </c>
      <c r="AT7" s="214">
        <f>IF('Indicator Date hidden'!AU8="x","x",$AT$2-'Indicator Date hidden'!AU8)</f>
        <v>0</v>
      </c>
      <c r="AU7" s="214">
        <f>IF('Indicator Date hidden'!AV8="x","x",$AU$2-'Indicator Date hidden'!AV8)</f>
        <v>1</v>
      </c>
      <c r="AV7" s="214">
        <f>IF('Indicator Date hidden'!AW8="x","x",$AV$2-'Indicator Date hidden'!AW8)</f>
        <v>0</v>
      </c>
      <c r="AW7" s="214">
        <f>IF('Indicator Date hidden'!AX8="x","x",$AW$2-'Indicator Date hidden'!AX8)</f>
        <v>0</v>
      </c>
      <c r="AX7" s="214">
        <f>IF('Indicator Date hidden'!AY8="x","x",$AX$2-'Indicator Date hidden'!AY8)</f>
        <v>0</v>
      </c>
      <c r="AY7" s="214">
        <f>IF('Indicator Date hidden'!AZ8="x","x",$AY$2-'Indicator Date hidden'!AZ8)</f>
        <v>4</v>
      </c>
      <c r="AZ7" s="214">
        <f>IF('Indicator Date hidden'!BA8="x","x",$AZ$2-'Indicator Date hidden'!BA8)</f>
        <v>0</v>
      </c>
      <c r="BA7">
        <f t="shared" si="0"/>
        <v>12</v>
      </c>
      <c r="BB7" s="21">
        <f t="shared" si="1"/>
        <v>0.29268292682926828</v>
      </c>
      <c r="BC7">
        <f t="shared" si="2"/>
        <v>4</v>
      </c>
      <c r="BD7" s="21">
        <f t="shared" si="3"/>
        <v>1.1096890893733977</v>
      </c>
      <c r="BE7" s="296">
        <f t="shared" si="4"/>
        <v>0</v>
      </c>
    </row>
    <row r="8" spans="1:57" x14ac:dyDescent="0.35">
      <c r="A8" t="s">
        <v>7945</v>
      </c>
      <c r="B8" s="214">
        <f>IF('Indicator Date hidden'!C9="x","x",$B$2-'Indicator Date hidden'!C9)</f>
        <v>0</v>
      </c>
      <c r="C8" s="214">
        <f>IF('Indicator Date hidden'!D9="x","x",$C$2-'Indicator Date hidden'!D9)</f>
        <v>0</v>
      </c>
      <c r="D8" s="214">
        <f>IF('Indicator Date hidden'!E9="x","x",$D$2-'Indicator Date hidden'!E9)</f>
        <v>0</v>
      </c>
      <c r="E8" s="214">
        <f>IF('Indicator Date hidden'!F9="x","x",$E$2-'Indicator Date hidden'!F9)</f>
        <v>0</v>
      </c>
      <c r="F8" s="214">
        <f>IF('Indicator Date hidden'!G9="x","x",$F$2-'Indicator Date hidden'!G9)</f>
        <v>0</v>
      </c>
      <c r="G8" s="214">
        <f>IF('Indicator Date hidden'!H9="x","x",$G$2-'Indicator Date hidden'!H9)</f>
        <v>0</v>
      </c>
      <c r="H8" s="214">
        <f>IF('Indicator Date hidden'!I9="x","x",$H$2-'Indicator Date hidden'!I9)</f>
        <v>0</v>
      </c>
      <c r="I8" s="214">
        <f>IF('Indicator Date hidden'!J9="x","x",$I$2-'Indicator Date hidden'!J9)</f>
        <v>0</v>
      </c>
      <c r="J8" s="214">
        <f>IF('Indicator Date hidden'!K9="x","x",$J$2-'Indicator Date hidden'!K9)</f>
        <v>0</v>
      </c>
      <c r="K8" s="214">
        <f>IF('Indicator Date hidden'!L9="x","x",$K$2-'Indicator Date hidden'!L9)</f>
        <v>0</v>
      </c>
      <c r="L8" s="214">
        <f>IF('Indicator Date hidden'!M9="x","x",$L$2-'Indicator Date hidden'!M9)</f>
        <v>0</v>
      </c>
      <c r="M8" s="214">
        <f>IF('Indicator Date hidden'!N9="x","x",$M$2-'Indicator Date hidden'!N9)</f>
        <v>0</v>
      </c>
      <c r="N8" s="214">
        <f>IF('Indicator Date hidden'!O9="x","x",$N$2-'Indicator Date hidden'!O9)</f>
        <v>0</v>
      </c>
      <c r="O8" s="214">
        <f>IF('Indicator Date hidden'!P9="x","x",$O$2-'Indicator Date hidden'!P9)</f>
        <v>0</v>
      </c>
      <c r="P8" s="214">
        <f>IF('Indicator Date hidden'!Q9="x","x",$P$2-'Indicator Date hidden'!Q9)</f>
        <v>0</v>
      </c>
      <c r="Q8" s="214">
        <f>IF('Indicator Date hidden'!R9="x","x",$Q$2-'Indicator Date hidden'!R9)</f>
        <v>9</v>
      </c>
      <c r="R8" s="214">
        <f>IF('Indicator Date hidden'!S9="x","x",$R$2-'Indicator Date hidden'!S9)</f>
        <v>0</v>
      </c>
      <c r="S8" s="214">
        <f>IF('Indicator Date hidden'!T9="x","x",$S$2-'Indicator Date hidden'!T9)</f>
        <v>0</v>
      </c>
      <c r="T8" s="214">
        <f>IF('Indicator Date hidden'!U9="x","x",$T$2-'Indicator Date hidden'!U9)</f>
        <v>0</v>
      </c>
      <c r="U8" s="214">
        <f>IF('Indicator Date hidden'!V9="x","x",$U$2-'Indicator Date hidden'!V9)</f>
        <v>0</v>
      </c>
      <c r="V8" s="214">
        <f>IF('Indicator Date hidden'!W9="x","x",$V$2-'Indicator Date hidden'!W9)</f>
        <v>0</v>
      </c>
      <c r="W8" s="214">
        <f>IF('Indicator Date hidden'!X9="x","x",$W$2-'Indicator Date hidden'!X9)</f>
        <v>9</v>
      </c>
      <c r="X8" s="214">
        <f>IF('Indicator Date hidden'!Y9="x","x",$X$2-'Indicator Date hidden'!Y9)</f>
        <v>1</v>
      </c>
      <c r="Y8" s="214">
        <f>IF('Indicator Date hidden'!Z9="x","x",$Y$2-'Indicator Date hidden'!Z9)</f>
        <v>0</v>
      </c>
      <c r="Z8" s="214">
        <f>IF('Indicator Date hidden'!AA9="x","x",$Z$2-'Indicator Date hidden'!AA9)</f>
        <v>0</v>
      </c>
      <c r="AA8" s="214">
        <f>IF('Indicator Date hidden'!AB9="x","x",$AA$2-'Indicator Date hidden'!AB9)</f>
        <v>0</v>
      </c>
      <c r="AB8" s="214">
        <f>IF('Indicator Date hidden'!AC9="x","x",$AB$2-'Indicator Date hidden'!AC9)</f>
        <v>0</v>
      </c>
      <c r="AC8" s="214">
        <f>IF('Indicator Date hidden'!AD9="x","x",$AC$2-'Indicator Date hidden'!AD9)</f>
        <v>0</v>
      </c>
      <c r="AD8" s="214" t="str">
        <f>IF('Indicator Date hidden'!AE9="x","x",$AD$2-'Indicator Date hidden'!AE9)</f>
        <v>x</v>
      </c>
      <c r="AE8" s="214">
        <f>IF('Indicator Date hidden'!AF9="x","x",$AE$2-'Indicator Date hidden'!AF9)</f>
        <v>0</v>
      </c>
      <c r="AF8" s="214">
        <f>IF('Indicator Date hidden'!AG9="x","x",$AF$2-'Indicator Date hidden'!AG9)</f>
        <v>0</v>
      </c>
      <c r="AG8" s="214">
        <f>IF('Indicator Date hidden'!AH9="x","x",$AG$2-'Indicator Date hidden'!AH9)</f>
        <v>0</v>
      </c>
      <c r="AH8" s="214">
        <f>IF('Indicator Date hidden'!AI9="x","x",$AH$2-'Indicator Date hidden'!AI9)</f>
        <v>0</v>
      </c>
      <c r="AI8" s="214">
        <f>IF('Indicator Date hidden'!AJ9="x","x",$AI$2-'Indicator Date hidden'!AJ9)</f>
        <v>0</v>
      </c>
      <c r="AJ8" s="214" t="str">
        <f>IF('Indicator Date hidden'!AK9="x","x",$AJ$2-'Indicator Date hidden'!AK9)</f>
        <v>x</v>
      </c>
      <c r="AK8" s="214">
        <f>IF('Indicator Date hidden'!AL9="x","x",$AK$2-'Indicator Date hidden'!AL9)</f>
        <v>1</v>
      </c>
      <c r="AL8" s="214">
        <f>IF('Indicator Date hidden'!AM9="x","x",$AL$2-'Indicator Date hidden'!AM9)</f>
        <v>0</v>
      </c>
      <c r="AM8" s="214">
        <f>IF('Indicator Date hidden'!AN9="x","x",$AM$2-'Indicator Date hidden'!AN9)</f>
        <v>0</v>
      </c>
      <c r="AN8" s="214">
        <f>IF('Indicator Date hidden'!AO9="x","x",$AN$2-'Indicator Date hidden'!AO9)</f>
        <v>0</v>
      </c>
      <c r="AO8" s="214" t="str">
        <f>IF('Indicator Date hidden'!AP9="x","x",$AO$2-'Indicator Date hidden'!AP9)</f>
        <v>x</v>
      </c>
      <c r="AP8" s="214" t="str">
        <f>IF('Indicator Date hidden'!AQ9="x","x",$AP$2-'Indicator Date hidden'!AQ9)</f>
        <v>x</v>
      </c>
      <c r="AQ8" s="214">
        <f>IF('Indicator Date hidden'!AR9="x","x",$AQ$2-'Indicator Date hidden'!AR9)</f>
        <v>0</v>
      </c>
      <c r="AR8" s="214">
        <f>IF('Indicator Date hidden'!AS9="x","x",$AR$2-'Indicator Date hidden'!AS9)</f>
        <v>0</v>
      </c>
      <c r="AS8" s="214">
        <f>IF('Indicator Date hidden'!AT9="x","x",$AS$2-'Indicator Date hidden'!AT9)</f>
        <v>0</v>
      </c>
      <c r="AT8" s="214">
        <f>IF('Indicator Date hidden'!AU9="x","x",$AT$2-'Indicator Date hidden'!AU9)</f>
        <v>0</v>
      </c>
      <c r="AU8" s="214">
        <f>IF('Indicator Date hidden'!AV9="x","x",$AU$2-'Indicator Date hidden'!AV9)</f>
        <v>1</v>
      </c>
      <c r="AV8" s="214">
        <f>IF('Indicator Date hidden'!AW9="x","x",$AV$2-'Indicator Date hidden'!AW9)</f>
        <v>0</v>
      </c>
      <c r="AW8" s="214">
        <f>IF('Indicator Date hidden'!AX9="x","x",$AW$2-'Indicator Date hidden'!AX9)</f>
        <v>0</v>
      </c>
      <c r="AX8" s="214">
        <f>IF('Indicator Date hidden'!AY9="x","x",$AX$2-'Indicator Date hidden'!AY9)</f>
        <v>0</v>
      </c>
      <c r="AY8" s="214">
        <f>IF('Indicator Date hidden'!AZ9="x","x",$AY$2-'Indicator Date hidden'!AZ9)</f>
        <v>0</v>
      </c>
      <c r="AZ8" s="214">
        <f>IF('Indicator Date hidden'!BA9="x","x",$AZ$2-'Indicator Date hidden'!BA9)</f>
        <v>0</v>
      </c>
      <c r="BA8">
        <f t="shared" si="0"/>
        <v>21</v>
      </c>
      <c r="BB8" s="21">
        <f t="shared" si="1"/>
        <v>0.44680851063829785</v>
      </c>
      <c r="BC8">
        <f t="shared" si="2"/>
        <v>5</v>
      </c>
      <c r="BD8" s="21">
        <f t="shared" si="3"/>
        <v>1.8196154683596</v>
      </c>
      <c r="BE8" s="296">
        <f t="shared" si="4"/>
        <v>0</v>
      </c>
    </row>
    <row r="9" spans="1:57" x14ac:dyDescent="0.35">
      <c r="A9" t="s">
        <v>7946</v>
      </c>
      <c r="B9" s="214">
        <f>IF('Indicator Date hidden'!C10="x","x",$B$2-'Indicator Date hidden'!C10)</f>
        <v>0</v>
      </c>
      <c r="C9" s="214">
        <f>IF('Indicator Date hidden'!D10="x","x",$C$2-'Indicator Date hidden'!D10)</f>
        <v>0</v>
      </c>
      <c r="D9" s="214">
        <f>IF('Indicator Date hidden'!E10="x","x",$D$2-'Indicator Date hidden'!E10)</f>
        <v>0</v>
      </c>
      <c r="E9" s="214">
        <f>IF('Indicator Date hidden'!F10="x","x",$E$2-'Indicator Date hidden'!F10)</f>
        <v>0</v>
      </c>
      <c r="F9" s="214">
        <f>IF('Indicator Date hidden'!G10="x","x",$F$2-'Indicator Date hidden'!G10)</f>
        <v>0</v>
      </c>
      <c r="G9" s="214">
        <f>IF('Indicator Date hidden'!H10="x","x",$G$2-'Indicator Date hidden'!H10)</f>
        <v>0</v>
      </c>
      <c r="H9" s="214">
        <f>IF('Indicator Date hidden'!I10="x","x",$H$2-'Indicator Date hidden'!I10)</f>
        <v>0</v>
      </c>
      <c r="I9" s="214">
        <f>IF('Indicator Date hidden'!J10="x","x",$I$2-'Indicator Date hidden'!J10)</f>
        <v>0</v>
      </c>
      <c r="J9" s="214">
        <f>IF('Indicator Date hidden'!K10="x","x",$J$2-'Indicator Date hidden'!K10)</f>
        <v>0</v>
      </c>
      <c r="K9" s="214">
        <f>IF('Indicator Date hidden'!L10="x","x",$K$2-'Indicator Date hidden'!L10)</f>
        <v>0</v>
      </c>
      <c r="L9" s="214">
        <f>IF('Indicator Date hidden'!M10="x","x",$L$2-'Indicator Date hidden'!M10)</f>
        <v>0</v>
      </c>
      <c r="M9" s="214">
        <f>IF('Indicator Date hidden'!N10="x","x",$M$2-'Indicator Date hidden'!N10)</f>
        <v>0</v>
      </c>
      <c r="N9" s="214">
        <f>IF('Indicator Date hidden'!O10="x","x",$N$2-'Indicator Date hidden'!O10)</f>
        <v>0</v>
      </c>
      <c r="O9" s="214">
        <f>IF('Indicator Date hidden'!P10="x","x",$O$2-'Indicator Date hidden'!P10)</f>
        <v>0</v>
      </c>
      <c r="P9" s="214">
        <f>IF('Indicator Date hidden'!Q10="x","x",$P$2-'Indicator Date hidden'!Q10)</f>
        <v>0</v>
      </c>
      <c r="Q9" s="214">
        <f>IF('Indicator Date hidden'!R10="x","x",$Q$2-'Indicator Date hidden'!R10)</f>
        <v>4</v>
      </c>
      <c r="R9" s="214">
        <f>IF('Indicator Date hidden'!S10="x","x",$R$2-'Indicator Date hidden'!S10)</f>
        <v>0</v>
      </c>
      <c r="S9" s="214">
        <f>IF('Indicator Date hidden'!T10="x","x",$S$2-'Indicator Date hidden'!T10)</f>
        <v>0</v>
      </c>
      <c r="T9" s="214">
        <f>IF('Indicator Date hidden'!U10="x","x",$T$2-'Indicator Date hidden'!U10)</f>
        <v>0</v>
      </c>
      <c r="U9" s="214">
        <f>IF('Indicator Date hidden'!V10="x","x",$U$2-'Indicator Date hidden'!V10)</f>
        <v>0</v>
      </c>
      <c r="V9" s="214">
        <f>IF('Indicator Date hidden'!W10="x","x",$V$2-'Indicator Date hidden'!W10)</f>
        <v>0</v>
      </c>
      <c r="W9" s="214">
        <f>IF('Indicator Date hidden'!X10="x","x",$W$2-'Indicator Date hidden'!X10)</f>
        <v>4</v>
      </c>
      <c r="X9" s="214">
        <f>IF('Indicator Date hidden'!Y10="x","x",$X$2-'Indicator Date hidden'!Y10)</f>
        <v>1</v>
      </c>
      <c r="Y9" s="214">
        <f>IF('Indicator Date hidden'!Z10="x","x",$Y$2-'Indicator Date hidden'!Z10)</f>
        <v>0</v>
      </c>
      <c r="Z9" s="214">
        <f>IF('Indicator Date hidden'!AA10="x","x",$Z$2-'Indicator Date hidden'!AA10)</f>
        <v>0</v>
      </c>
      <c r="AA9" s="214">
        <f>IF('Indicator Date hidden'!AB10="x","x",$AA$2-'Indicator Date hidden'!AB10)</f>
        <v>0</v>
      </c>
      <c r="AB9" s="214">
        <f>IF('Indicator Date hidden'!AC10="x","x",$AB$2-'Indicator Date hidden'!AC10)</f>
        <v>0</v>
      </c>
      <c r="AC9" s="214">
        <f>IF('Indicator Date hidden'!AD10="x","x",$AC$2-'Indicator Date hidden'!AD10)</f>
        <v>0</v>
      </c>
      <c r="AD9" s="214" t="str">
        <f>IF('Indicator Date hidden'!AE10="x","x",$AD$2-'Indicator Date hidden'!AE10)</f>
        <v>x</v>
      </c>
      <c r="AE9" s="214">
        <f>IF('Indicator Date hidden'!AF10="x","x",$AE$2-'Indicator Date hidden'!AF10)</f>
        <v>0</v>
      </c>
      <c r="AF9" s="214">
        <f>IF('Indicator Date hidden'!AG10="x","x",$AF$2-'Indicator Date hidden'!AG10)</f>
        <v>0</v>
      </c>
      <c r="AG9" s="214">
        <f>IF('Indicator Date hidden'!AH10="x","x",$AG$2-'Indicator Date hidden'!AH10)</f>
        <v>0</v>
      </c>
      <c r="AH9" s="214">
        <f>IF('Indicator Date hidden'!AI10="x","x",$AH$2-'Indicator Date hidden'!AI10)</f>
        <v>0</v>
      </c>
      <c r="AI9" s="214">
        <f>IF('Indicator Date hidden'!AJ10="x","x",$AI$2-'Indicator Date hidden'!AJ10)</f>
        <v>0</v>
      </c>
      <c r="AJ9" s="214">
        <f>IF('Indicator Date hidden'!AK10="x","x",$AJ$2-'Indicator Date hidden'!AK10)</f>
        <v>1</v>
      </c>
      <c r="AK9" s="214">
        <f>IF('Indicator Date hidden'!AL10="x","x",$AK$2-'Indicator Date hidden'!AL10)</f>
        <v>1</v>
      </c>
      <c r="AL9" s="214">
        <f>IF('Indicator Date hidden'!AM10="x","x",$AL$2-'Indicator Date hidden'!AM10)</f>
        <v>0</v>
      </c>
      <c r="AM9" s="214">
        <f>IF('Indicator Date hidden'!AN10="x","x",$AM$2-'Indicator Date hidden'!AN10)</f>
        <v>0</v>
      </c>
      <c r="AN9" s="214">
        <f>IF('Indicator Date hidden'!AO10="x","x",$AN$2-'Indicator Date hidden'!AO10)</f>
        <v>0</v>
      </c>
      <c r="AO9" s="214">
        <f>IF('Indicator Date hidden'!AP10="x","x",$AO$2-'Indicator Date hidden'!AP10)</f>
        <v>0</v>
      </c>
      <c r="AP9" s="214">
        <f>IF('Indicator Date hidden'!AQ10="x","x",$AP$2-'Indicator Date hidden'!AQ10)</f>
        <v>0</v>
      </c>
      <c r="AQ9" s="214">
        <f>IF('Indicator Date hidden'!AR10="x","x",$AQ$2-'Indicator Date hidden'!AR10)</f>
        <v>4</v>
      </c>
      <c r="AR9" s="214">
        <f>IF('Indicator Date hidden'!AS10="x","x",$AR$2-'Indicator Date hidden'!AS10)</f>
        <v>0</v>
      </c>
      <c r="AS9" s="214">
        <f>IF('Indicator Date hidden'!AT10="x","x",$AS$2-'Indicator Date hidden'!AT10)</f>
        <v>0</v>
      </c>
      <c r="AT9" s="214">
        <f>IF('Indicator Date hidden'!AU10="x","x",$AT$2-'Indicator Date hidden'!AU10)</f>
        <v>0</v>
      </c>
      <c r="AU9" s="214">
        <f>IF('Indicator Date hidden'!AV10="x","x",$AU$2-'Indicator Date hidden'!AV10)</f>
        <v>3</v>
      </c>
      <c r="AV9" s="214">
        <f>IF('Indicator Date hidden'!AW10="x","x",$AV$2-'Indicator Date hidden'!AW10)</f>
        <v>0</v>
      </c>
      <c r="AW9" s="214">
        <f>IF('Indicator Date hidden'!AX10="x","x",$AW$2-'Indicator Date hidden'!AX10)</f>
        <v>0</v>
      </c>
      <c r="AX9" s="214">
        <f>IF('Indicator Date hidden'!AY10="x","x",$AX$2-'Indicator Date hidden'!AY10)</f>
        <v>0</v>
      </c>
      <c r="AY9" s="214">
        <f>IF('Indicator Date hidden'!AZ10="x","x",$AY$2-'Indicator Date hidden'!AZ10)</f>
        <v>0</v>
      </c>
      <c r="AZ9" s="214">
        <f>IF('Indicator Date hidden'!BA10="x","x",$AZ$2-'Indicator Date hidden'!BA10)</f>
        <v>0</v>
      </c>
      <c r="BA9">
        <f t="shared" si="0"/>
        <v>18</v>
      </c>
      <c r="BB9" s="21">
        <f t="shared" si="1"/>
        <v>0.36</v>
      </c>
      <c r="BC9">
        <f t="shared" si="2"/>
        <v>7</v>
      </c>
      <c r="BD9" s="21">
        <f t="shared" si="3"/>
        <v>1.034601372510205</v>
      </c>
      <c r="BE9" s="296">
        <f t="shared" si="4"/>
        <v>0</v>
      </c>
    </row>
    <row r="10" spans="1:57" x14ac:dyDescent="0.35">
      <c r="A10" t="s">
        <v>7950</v>
      </c>
      <c r="B10" s="214">
        <f>IF('Indicator Date hidden'!C11="x","x",$B$2-'Indicator Date hidden'!C11)</f>
        <v>0</v>
      </c>
      <c r="C10" s="214">
        <f>IF('Indicator Date hidden'!D11="x","x",$C$2-'Indicator Date hidden'!D11)</f>
        <v>0</v>
      </c>
      <c r="D10" s="214">
        <f>IF('Indicator Date hidden'!E11="x","x",$D$2-'Indicator Date hidden'!E11)</f>
        <v>0</v>
      </c>
      <c r="E10" s="214">
        <f>IF('Indicator Date hidden'!F11="x","x",$E$2-'Indicator Date hidden'!F11)</f>
        <v>0</v>
      </c>
      <c r="F10" s="214">
        <f>IF('Indicator Date hidden'!G11="x","x",$F$2-'Indicator Date hidden'!G11)</f>
        <v>0</v>
      </c>
      <c r="G10" s="214">
        <f>IF('Indicator Date hidden'!H11="x","x",$G$2-'Indicator Date hidden'!H11)</f>
        <v>0</v>
      </c>
      <c r="H10" s="214">
        <f>IF('Indicator Date hidden'!I11="x","x",$H$2-'Indicator Date hidden'!I11)</f>
        <v>0</v>
      </c>
      <c r="I10" s="214">
        <f>IF('Indicator Date hidden'!J11="x","x",$I$2-'Indicator Date hidden'!J11)</f>
        <v>0</v>
      </c>
      <c r="J10" s="214">
        <f>IF('Indicator Date hidden'!K11="x","x",$J$2-'Indicator Date hidden'!K11)</f>
        <v>0</v>
      </c>
      <c r="K10" s="214">
        <f>IF('Indicator Date hidden'!L11="x","x",$K$2-'Indicator Date hidden'!L11)</f>
        <v>0</v>
      </c>
      <c r="L10" s="214">
        <f>IF('Indicator Date hidden'!M11="x","x",$L$2-'Indicator Date hidden'!M11)</f>
        <v>0</v>
      </c>
      <c r="M10" s="214">
        <f>IF('Indicator Date hidden'!N11="x","x",$M$2-'Indicator Date hidden'!N11)</f>
        <v>0</v>
      </c>
      <c r="N10" s="214">
        <f>IF('Indicator Date hidden'!O11="x","x",$N$2-'Indicator Date hidden'!O11)</f>
        <v>0</v>
      </c>
      <c r="O10" s="214">
        <f>IF('Indicator Date hidden'!P11="x","x",$O$2-'Indicator Date hidden'!P11)</f>
        <v>0</v>
      </c>
      <c r="P10" s="214">
        <f>IF('Indicator Date hidden'!Q11="x","x",$P$2-'Indicator Date hidden'!Q11)</f>
        <v>0</v>
      </c>
      <c r="Q10" s="214" t="str">
        <f>IF('Indicator Date hidden'!R11="x","x",$Q$2-'Indicator Date hidden'!R11)</f>
        <v>x</v>
      </c>
      <c r="R10" s="214">
        <f>IF('Indicator Date hidden'!S11="x","x",$R$2-'Indicator Date hidden'!S11)</f>
        <v>0</v>
      </c>
      <c r="S10" s="214">
        <f>IF('Indicator Date hidden'!T11="x","x",$S$2-'Indicator Date hidden'!T11)</f>
        <v>0</v>
      </c>
      <c r="T10" s="214">
        <f>IF('Indicator Date hidden'!U11="x","x",$T$2-'Indicator Date hidden'!U11)</f>
        <v>0</v>
      </c>
      <c r="U10" s="214" t="str">
        <f>IF('Indicator Date hidden'!V11="x","x",$U$2-'Indicator Date hidden'!V11)</f>
        <v>x</v>
      </c>
      <c r="V10" s="214">
        <f>IF('Indicator Date hidden'!W11="x","x",$V$2-'Indicator Date hidden'!W11)</f>
        <v>0</v>
      </c>
      <c r="W10" s="214">
        <f>IF('Indicator Date hidden'!X11="x","x",$W$2-'Indicator Date hidden'!X11)</f>
        <v>7</v>
      </c>
      <c r="X10" s="214">
        <f>IF('Indicator Date hidden'!Y11="x","x",$X$2-'Indicator Date hidden'!Y11)</f>
        <v>3</v>
      </c>
      <c r="Y10" s="214">
        <f>IF('Indicator Date hidden'!Z11="x","x",$Y$2-'Indicator Date hidden'!Z11)</f>
        <v>0</v>
      </c>
      <c r="Z10" s="214">
        <f>IF('Indicator Date hidden'!AA11="x","x",$Z$2-'Indicator Date hidden'!AA11)</f>
        <v>0</v>
      </c>
      <c r="AA10" s="214">
        <f>IF('Indicator Date hidden'!AB11="x","x",$AA$2-'Indicator Date hidden'!AB11)</f>
        <v>1</v>
      </c>
      <c r="AB10" s="214">
        <f>IF('Indicator Date hidden'!AC11="x","x",$AB$2-'Indicator Date hidden'!AC11)</f>
        <v>0</v>
      </c>
      <c r="AC10" s="214">
        <f>IF('Indicator Date hidden'!AD11="x","x",$AC$2-'Indicator Date hidden'!AD11)</f>
        <v>0</v>
      </c>
      <c r="AD10" s="214" t="str">
        <f>IF('Indicator Date hidden'!AE11="x","x",$AD$2-'Indicator Date hidden'!AE11)</f>
        <v>x</v>
      </c>
      <c r="AE10" s="214">
        <f>IF('Indicator Date hidden'!AF11="x","x",$AE$2-'Indicator Date hidden'!AF11)</f>
        <v>0</v>
      </c>
      <c r="AF10" s="214">
        <f>IF('Indicator Date hidden'!AG11="x","x",$AF$2-'Indicator Date hidden'!AG11)</f>
        <v>3</v>
      </c>
      <c r="AG10" s="214">
        <f>IF('Indicator Date hidden'!AH11="x","x",$AG$2-'Indicator Date hidden'!AH11)</f>
        <v>0</v>
      </c>
      <c r="AH10" s="214">
        <f>IF('Indicator Date hidden'!AI11="x","x",$AH$2-'Indicator Date hidden'!AI11)</f>
        <v>0</v>
      </c>
      <c r="AI10" s="214">
        <f>IF('Indicator Date hidden'!AJ11="x","x",$AI$2-'Indicator Date hidden'!AJ11)</f>
        <v>0</v>
      </c>
      <c r="AJ10" s="214" t="str">
        <f>IF('Indicator Date hidden'!AK11="x","x",$AJ$2-'Indicator Date hidden'!AK11)</f>
        <v>x</v>
      </c>
      <c r="AK10" s="214">
        <f>IF('Indicator Date hidden'!AL11="x","x",$AK$2-'Indicator Date hidden'!AL11)</f>
        <v>1</v>
      </c>
      <c r="AL10" s="214">
        <f>IF('Indicator Date hidden'!AM11="x","x",$AL$2-'Indicator Date hidden'!AM11)</f>
        <v>0</v>
      </c>
      <c r="AM10" s="214">
        <f>IF('Indicator Date hidden'!AN11="x","x",$AM$2-'Indicator Date hidden'!AN11)</f>
        <v>0</v>
      </c>
      <c r="AN10" s="214">
        <f>IF('Indicator Date hidden'!AO11="x","x",$AN$2-'Indicator Date hidden'!AO11)</f>
        <v>0</v>
      </c>
      <c r="AO10" s="214">
        <f>IF('Indicator Date hidden'!AP11="x","x",$AO$2-'Indicator Date hidden'!AP11)</f>
        <v>0</v>
      </c>
      <c r="AP10" s="214" t="str">
        <f>IF('Indicator Date hidden'!AQ11="x","x",$AP$2-'Indicator Date hidden'!AQ11)</f>
        <v>x</v>
      </c>
      <c r="AQ10" s="214">
        <f>IF('Indicator Date hidden'!AR11="x","x",$AQ$2-'Indicator Date hidden'!AR11)</f>
        <v>0</v>
      </c>
      <c r="AR10" s="214">
        <f>IF('Indicator Date hidden'!AS11="x","x",$AR$2-'Indicator Date hidden'!AS11)</f>
        <v>0</v>
      </c>
      <c r="AS10" s="214">
        <f>IF('Indicator Date hidden'!AT11="x","x",$AS$2-'Indicator Date hidden'!AT11)</f>
        <v>0</v>
      </c>
      <c r="AT10" s="214">
        <f>IF('Indicator Date hidden'!AU11="x","x",$AT$2-'Indicator Date hidden'!AU11)</f>
        <v>0</v>
      </c>
      <c r="AU10" s="214" t="str">
        <f>IF('Indicator Date hidden'!AV11="x","x",$AU$2-'Indicator Date hidden'!AV11)</f>
        <v>x</v>
      </c>
      <c r="AV10" s="214">
        <f>IF('Indicator Date hidden'!AW11="x","x",$AV$2-'Indicator Date hidden'!AW11)</f>
        <v>0</v>
      </c>
      <c r="AW10" s="214">
        <f>IF('Indicator Date hidden'!AX11="x","x",$AW$2-'Indicator Date hidden'!AX11)</f>
        <v>0</v>
      </c>
      <c r="AX10" s="214">
        <f>IF('Indicator Date hidden'!AY11="x","x",$AX$2-'Indicator Date hidden'!AY11)</f>
        <v>0</v>
      </c>
      <c r="AY10" s="214">
        <f>IF('Indicator Date hidden'!AZ11="x","x",$AY$2-'Indicator Date hidden'!AZ11)</f>
        <v>0</v>
      </c>
      <c r="AZ10" s="214">
        <f>IF('Indicator Date hidden'!BA11="x","x",$AZ$2-'Indicator Date hidden'!BA11)</f>
        <v>0</v>
      </c>
      <c r="BA10">
        <f t="shared" si="0"/>
        <v>15</v>
      </c>
      <c r="BB10" s="21">
        <f t="shared" si="1"/>
        <v>0.33333333333333331</v>
      </c>
      <c r="BC10">
        <f t="shared" si="2"/>
        <v>5</v>
      </c>
      <c r="BD10" s="21">
        <f t="shared" si="3"/>
        <v>1.1925695879998879</v>
      </c>
      <c r="BE10" s="296">
        <f t="shared" si="4"/>
        <v>0</v>
      </c>
    </row>
    <row r="11" spans="1:57" x14ac:dyDescent="0.35">
      <c r="A11" t="s">
        <v>7952</v>
      </c>
      <c r="B11" s="214">
        <f>IF('Indicator Date hidden'!C12="x","x",$B$2-'Indicator Date hidden'!C12)</f>
        <v>0</v>
      </c>
      <c r="C11" s="214">
        <f>IF('Indicator Date hidden'!D12="x","x",$C$2-'Indicator Date hidden'!D12)</f>
        <v>0</v>
      </c>
      <c r="D11" s="214">
        <f>IF('Indicator Date hidden'!E12="x","x",$D$2-'Indicator Date hidden'!E12)</f>
        <v>0</v>
      </c>
      <c r="E11" s="214">
        <f>IF('Indicator Date hidden'!F12="x","x",$E$2-'Indicator Date hidden'!F12)</f>
        <v>0</v>
      </c>
      <c r="F11" s="214">
        <f>IF('Indicator Date hidden'!G12="x","x",$F$2-'Indicator Date hidden'!G12)</f>
        <v>0</v>
      </c>
      <c r="G11" s="214">
        <f>IF('Indicator Date hidden'!H12="x","x",$G$2-'Indicator Date hidden'!H12)</f>
        <v>0</v>
      </c>
      <c r="H11" s="214">
        <f>IF('Indicator Date hidden'!I12="x","x",$H$2-'Indicator Date hidden'!I12)</f>
        <v>0</v>
      </c>
      <c r="I11" s="214">
        <f>IF('Indicator Date hidden'!J12="x","x",$I$2-'Indicator Date hidden'!J12)</f>
        <v>0</v>
      </c>
      <c r="J11" s="214">
        <f>IF('Indicator Date hidden'!K12="x","x",$J$2-'Indicator Date hidden'!K12)</f>
        <v>0</v>
      </c>
      <c r="K11" s="214">
        <f>IF('Indicator Date hidden'!L12="x","x",$K$2-'Indicator Date hidden'!L12)</f>
        <v>0</v>
      </c>
      <c r="L11" s="214">
        <f>IF('Indicator Date hidden'!M12="x","x",$L$2-'Indicator Date hidden'!M12)</f>
        <v>0</v>
      </c>
      <c r="M11" s="214">
        <f>IF('Indicator Date hidden'!N12="x","x",$M$2-'Indicator Date hidden'!N12)</f>
        <v>0</v>
      </c>
      <c r="N11" s="214">
        <f>IF('Indicator Date hidden'!O12="x","x",$N$2-'Indicator Date hidden'!O12)</f>
        <v>0</v>
      </c>
      <c r="O11" s="214">
        <f>IF('Indicator Date hidden'!P12="x","x",$O$2-'Indicator Date hidden'!P12)</f>
        <v>0</v>
      </c>
      <c r="P11" s="214">
        <f>IF('Indicator Date hidden'!Q12="x","x",$P$2-'Indicator Date hidden'!Q12)</f>
        <v>0</v>
      </c>
      <c r="Q11" s="214" t="str">
        <f>IF('Indicator Date hidden'!R12="x","x",$Q$2-'Indicator Date hidden'!R12)</f>
        <v>x</v>
      </c>
      <c r="R11" s="214">
        <f>IF('Indicator Date hidden'!S12="x","x",$R$2-'Indicator Date hidden'!S12)</f>
        <v>0</v>
      </c>
      <c r="S11" s="214">
        <f>IF('Indicator Date hidden'!T12="x","x",$S$2-'Indicator Date hidden'!T12)</f>
        <v>0</v>
      </c>
      <c r="T11" s="214">
        <f>IF('Indicator Date hidden'!U12="x","x",$T$2-'Indicator Date hidden'!U12)</f>
        <v>0</v>
      </c>
      <c r="U11" s="214" t="str">
        <f>IF('Indicator Date hidden'!V12="x","x",$U$2-'Indicator Date hidden'!V12)</f>
        <v>x</v>
      </c>
      <c r="V11" s="214">
        <f>IF('Indicator Date hidden'!W12="x","x",$V$2-'Indicator Date hidden'!W12)</f>
        <v>0</v>
      </c>
      <c r="W11" s="214" t="str">
        <f>IF('Indicator Date hidden'!X12="x","x",$W$2-'Indicator Date hidden'!X12)</f>
        <v>x</v>
      </c>
      <c r="X11" s="214">
        <f>IF('Indicator Date hidden'!Y12="x","x",$X$2-'Indicator Date hidden'!Y12)</f>
        <v>3</v>
      </c>
      <c r="Y11" s="214">
        <f>IF('Indicator Date hidden'!Z12="x","x",$Y$2-'Indicator Date hidden'!Z12)</f>
        <v>0</v>
      </c>
      <c r="Z11" s="214">
        <f>IF('Indicator Date hidden'!AA12="x","x",$Z$2-'Indicator Date hidden'!AA12)</f>
        <v>0</v>
      </c>
      <c r="AA11" s="214" t="str">
        <f>IF('Indicator Date hidden'!AB12="x","x",$AA$2-'Indicator Date hidden'!AB12)</f>
        <v>x</v>
      </c>
      <c r="AB11" s="214">
        <f>IF('Indicator Date hidden'!AC12="x","x",$AB$2-'Indicator Date hidden'!AC12)</f>
        <v>0</v>
      </c>
      <c r="AC11" s="214">
        <f>IF('Indicator Date hidden'!AD12="x","x",$AC$2-'Indicator Date hidden'!AD12)</f>
        <v>0</v>
      </c>
      <c r="AD11" s="214" t="str">
        <f>IF('Indicator Date hidden'!AE12="x","x",$AD$2-'Indicator Date hidden'!AE12)</f>
        <v>x</v>
      </c>
      <c r="AE11" s="214">
        <f>IF('Indicator Date hidden'!AF12="x","x",$AE$2-'Indicator Date hidden'!AF12)</f>
        <v>0</v>
      </c>
      <c r="AF11" s="214">
        <f>IF('Indicator Date hidden'!AG12="x","x",$AF$2-'Indicator Date hidden'!AG12)</f>
        <v>1</v>
      </c>
      <c r="AG11" s="214">
        <f>IF('Indicator Date hidden'!AH12="x","x",$AG$2-'Indicator Date hidden'!AH12)</f>
        <v>0</v>
      </c>
      <c r="AH11" s="214">
        <f>IF('Indicator Date hidden'!AI12="x","x",$AH$2-'Indicator Date hidden'!AI12)</f>
        <v>0</v>
      </c>
      <c r="AI11" s="214">
        <f>IF('Indicator Date hidden'!AJ12="x","x",$AI$2-'Indicator Date hidden'!AJ12)</f>
        <v>0</v>
      </c>
      <c r="AJ11" s="214" t="str">
        <f>IF('Indicator Date hidden'!AK12="x","x",$AJ$2-'Indicator Date hidden'!AK12)</f>
        <v>x</v>
      </c>
      <c r="AK11" s="214">
        <f>IF('Indicator Date hidden'!AL12="x","x",$AK$2-'Indicator Date hidden'!AL12)</f>
        <v>1</v>
      </c>
      <c r="AL11" s="214">
        <f>IF('Indicator Date hidden'!AM12="x","x",$AL$2-'Indicator Date hidden'!AM12)</f>
        <v>0</v>
      </c>
      <c r="AM11" s="214">
        <f>IF('Indicator Date hidden'!AN12="x","x",$AM$2-'Indicator Date hidden'!AN12)</f>
        <v>0</v>
      </c>
      <c r="AN11" s="214">
        <f>IF('Indicator Date hidden'!AO12="x","x",$AN$2-'Indicator Date hidden'!AO12)</f>
        <v>0</v>
      </c>
      <c r="AO11" s="214">
        <f>IF('Indicator Date hidden'!AP12="x","x",$AO$2-'Indicator Date hidden'!AP12)</f>
        <v>0</v>
      </c>
      <c r="AP11" s="214">
        <f>IF('Indicator Date hidden'!AQ12="x","x",$AP$2-'Indicator Date hidden'!AQ12)</f>
        <v>0</v>
      </c>
      <c r="AQ11" s="214">
        <f>IF('Indicator Date hidden'!AR12="x","x",$AQ$2-'Indicator Date hidden'!AR12)</f>
        <v>0</v>
      </c>
      <c r="AR11" s="214">
        <f>IF('Indicator Date hidden'!AS12="x","x",$AR$2-'Indicator Date hidden'!AS12)</f>
        <v>0</v>
      </c>
      <c r="AS11" s="214">
        <f>IF('Indicator Date hidden'!AT12="x","x",$AS$2-'Indicator Date hidden'!AT12)</f>
        <v>0</v>
      </c>
      <c r="AT11" s="214">
        <f>IF('Indicator Date hidden'!AU12="x","x",$AT$2-'Indicator Date hidden'!AU12)</f>
        <v>0</v>
      </c>
      <c r="AU11" s="214" t="str">
        <f>IF('Indicator Date hidden'!AV12="x","x",$AU$2-'Indicator Date hidden'!AV12)</f>
        <v>x</v>
      </c>
      <c r="AV11" s="214">
        <f>IF('Indicator Date hidden'!AW12="x","x",$AV$2-'Indicator Date hidden'!AW12)</f>
        <v>0</v>
      </c>
      <c r="AW11" s="214">
        <f>IF('Indicator Date hidden'!AX12="x","x",$AW$2-'Indicator Date hidden'!AX12)</f>
        <v>0</v>
      </c>
      <c r="AX11" s="214">
        <f>IF('Indicator Date hidden'!AY12="x","x",$AX$2-'Indicator Date hidden'!AY12)</f>
        <v>0</v>
      </c>
      <c r="AY11" s="214">
        <f>IF('Indicator Date hidden'!AZ12="x","x",$AY$2-'Indicator Date hidden'!AZ12)</f>
        <v>0</v>
      </c>
      <c r="AZ11" s="214">
        <f>IF('Indicator Date hidden'!BA12="x","x",$AZ$2-'Indicator Date hidden'!BA12)</f>
        <v>0</v>
      </c>
      <c r="BA11">
        <f t="shared" si="0"/>
        <v>5</v>
      </c>
      <c r="BB11" s="21">
        <f t="shared" si="1"/>
        <v>0.11363636363636363</v>
      </c>
      <c r="BC11">
        <f t="shared" si="2"/>
        <v>3</v>
      </c>
      <c r="BD11" s="21">
        <f t="shared" si="3"/>
        <v>0.48691557467337615</v>
      </c>
      <c r="BE11" s="296">
        <f t="shared" si="4"/>
        <v>0</v>
      </c>
    </row>
    <row r="12" spans="1:57" x14ac:dyDescent="0.35">
      <c r="A12" t="s">
        <v>7953</v>
      </c>
      <c r="B12" s="214">
        <f>IF('Indicator Date hidden'!C13="x","x",$B$2-'Indicator Date hidden'!C13)</f>
        <v>0</v>
      </c>
      <c r="C12" s="214">
        <f>IF('Indicator Date hidden'!D13="x","x",$C$2-'Indicator Date hidden'!D13)</f>
        <v>0</v>
      </c>
      <c r="D12" s="214">
        <f>IF('Indicator Date hidden'!E13="x","x",$D$2-'Indicator Date hidden'!E13)</f>
        <v>0</v>
      </c>
      <c r="E12" s="214">
        <f>IF('Indicator Date hidden'!F13="x","x",$E$2-'Indicator Date hidden'!F13)</f>
        <v>0</v>
      </c>
      <c r="F12" s="214">
        <f>IF('Indicator Date hidden'!G13="x","x",$F$2-'Indicator Date hidden'!G13)</f>
        <v>0</v>
      </c>
      <c r="G12" s="214">
        <f>IF('Indicator Date hidden'!H13="x","x",$G$2-'Indicator Date hidden'!H13)</f>
        <v>0</v>
      </c>
      <c r="H12" s="214">
        <f>IF('Indicator Date hidden'!I13="x","x",$H$2-'Indicator Date hidden'!I13)</f>
        <v>0</v>
      </c>
      <c r="I12" s="214">
        <f>IF('Indicator Date hidden'!J13="x","x",$I$2-'Indicator Date hidden'!J13)</f>
        <v>0</v>
      </c>
      <c r="J12" s="214">
        <f>IF('Indicator Date hidden'!K13="x","x",$J$2-'Indicator Date hidden'!K13)</f>
        <v>0</v>
      </c>
      <c r="K12" s="214">
        <f>IF('Indicator Date hidden'!L13="x","x",$K$2-'Indicator Date hidden'!L13)</f>
        <v>0</v>
      </c>
      <c r="L12" s="214">
        <f>IF('Indicator Date hidden'!M13="x","x",$L$2-'Indicator Date hidden'!M13)</f>
        <v>0</v>
      </c>
      <c r="M12" s="214">
        <f>IF('Indicator Date hidden'!N13="x","x",$M$2-'Indicator Date hidden'!N13)</f>
        <v>0</v>
      </c>
      <c r="N12" s="214">
        <f>IF('Indicator Date hidden'!O13="x","x",$N$2-'Indicator Date hidden'!O13)</f>
        <v>0</v>
      </c>
      <c r="O12" s="214">
        <f>IF('Indicator Date hidden'!P13="x","x",$O$2-'Indicator Date hidden'!P13)</f>
        <v>0</v>
      </c>
      <c r="P12" s="214">
        <f>IF('Indicator Date hidden'!Q13="x","x",$P$2-'Indicator Date hidden'!Q13)</f>
        <v>0</v>
      </c>
      <c r="Q12" s="214">
        <f>IF('Indicator Date hidden'!R13="x","x",$Q$2-'Indicator Date hidden'!R13)</f>
        <v>8</v>
      </c>
      <c r="R12" s="214">
        <f>IF('Indicator Date hidden'!S13="x","x",$R$2-'Indicator Date hidden'!S13)</f>
        <v>0</v>
      </c>
      <c r="S12" s="214">
        <f>IF('Indicator Date hidden'!T13="x","x",$S$2-'Indicator Date hidden'!T13)</f>
        <v>0</v>
      </c>
      <c r="T12" s="214">
        <f>IF('Indicator Date hidden'!U13="x","x",$T$2-'Indicator Date hidden'!U13)</f>
        <v>0</v>
      </c>
      <c r="U12" s="214">
        <f>IF('Indicator Date hidden'!V13="x","x",$U$2-'Indicator Date hidden'!V13)</f>
        <v>0</v>
      </c>
      <c r="V12" s="214">
        <f>IF('Indicator Date hidden'!W13="x","x",$V$2-'Indicator Date hidden'!W13)</f>
        <v>0</v>
      </c>
      <c r="W12" s="214">
        <f>IF('Indicator Date hidden'!X13="x","x",$W$2-'Indicator Date hidden'!X13)</f>
        <v>1</v>
      </c>
      <c r="X12" s="214">
        <f>IF('Indicator Date hidden'!Y13="x","x",$X$2-'Indicator Date hidden'!Y13)</f>
        <v>1</v>
      </c>
      <c r="Y12" s="214">
        <f>IF('Indicator Date hidden'!Z13="x","x",$Y$2-'Indicator Date hidden'!Z13)</f>
        <v>0</v>
      </c>
      <c r="Z12" s="214">
        <f>IF('Indicator Date hidden'!AA13="x","x",$Z$2-'Indicator Date hidden'!AA13)</f>
        <v>0</v>
      </c>
      <c r="AA12" s="214">
        <f>IF('Indicator Date hidden'!AB13="x","x",$AA$2-'Indicator Date hidden'!AB13)</f>
        <v>0</v>
      </c>
      <c r="AB12" s="214">
        <f>IF('Indicator Date hidden'!AC13="x","x",$AB$2-'Indicator Date hidden'!AC13)</f>
        <v>0</v>
      </c>
      <c r="AC12" s="214">
        <f>IF('Indicator Date hidden'!AD13="x","x",$AC$2-'Indicator Date hidden'!AD13)</f>
        <v>0</v>
      </c>
      <c r="AD12" s="214">
        <f>IF('Indicator Date hidden'!AE13="x","x",$AD$2-'Indicator Date hidden'!AE13)</f>
        <v>0</v>
      </c>
      <c r="AE12" s="214">
        <f>IF('Indicator Date hidden'!AF13="x","x",$AE$2-'Indicator Date hidden'!AF13)</f>
        <v>0</v>
      </c>
      <c r="AF12" s="214">
        <f>IF('Indicator Date hidden'!AG13="x","x",$AF$2-'Indicator Date hidden'!AG13)</f>
        <v>5</v>
      </c>
      <c r="AG12" s="214">
        <f>IF('Indicator Date hidden'!AH13="x","x",$AG$2-'Indicator Date hidden'!AH13)</f>
        <v>0</v>
      </c>
      <c r="AH12" s="214">
        <f>IF('Indicator Date hidden'!AI13="x","x",$AH$2-'Indicator Date hidden'!AI13)</f>
        <v>0</v>
      </c>
      <c r="AI12" s="214">
        <f>IF('Indicator Date hidden'!AJ13="x","x",$AI$2-'Indicator Date hidden'!AJ13)</f>
        <v>0</v>
      </c>
      <c r="AJ12" s="214">
        <f>IF('Indicator Date hidden'!AK13="x","x",$AJ$2-'Indicator Date hidden'!AK13)</f>
        <v>1</v>
      </c>
      <c r="AK12" s="214">
        <f>IF('Indicator Date hidden'!AL13="x","x",$AK$2-'Indicator Date hidden'!AL13)</f>
        <v>1</v>
      </c>
      <c r="AL12" s="214">
        <f>IF('Indicator Date hidden'!AM13="x","x",$AL$2-'Indicator Date hidden'!AM13)</f>
        <v>0</v>
      </c>
      <c r="AM12" s="214">
        <f>IF('Indicator Date hidden'!AN13="x","x",$AM$2-'Indicator Date hidden'!AN13)</f>
        <v>0</v>
      </c>
      <c r="AN12" s="214">
        <f>IF('Indicator Date hidden'!AO13="x","x",$AN$2-'Indicator Date hidden'!AO13)</f>
        <v>0</v>
      </c>
      <c r="AO12" s="214" t="str">
        <f>IF('Indicator Date hidden'!AP13="x","x",$AO$2-'Indicator Date hidden'!AP13)</f>
        <v>x</v>
      </c>
      <c r="AP12" s="214" t="str">
        <f>IF('Indicator Date hidden'!AQ13="x","x",$AP$2-'Indicator Date hidden'!AQ13)</f>
        <v>x</v>
      </c>
      <c r="AQ12" s="214" t="str">
        <f>IF('Indicator Date hidden'!AR13="x","x",$AQ$2-'Indicator Date hidden'!AR13)</f>
        <v>x</v>
      </c>
      <c r="AR12" s="214">
        <f>IF('Indicator Date hidden'!AS13="x","x",$AR$2-'Indicator Date hidden'!AS13)</f>
        <v>0</v>
      </c>
      <c r="AS12" s="214">
        <f>IF('Indicator Date hidden'!AT13="x","x",$AS$2-'Indicator Date hidden'!AT13)</f>
        <v>0</v>
      </c>
      <c r="AT12" s="214">
        <f>IF('Indicator Date hidden'!AU13="x","x",$AT$2-'Indicator Date hidden'!AU13)</f>
        <v>0</v>
      </c>
      <c r="AU12" s="214">
        <f>IF('Indicator Date hidden'!AV13="x","x",$AU$2-'Indicator Date hidden'!AV13)</f>
        <v>0</v>
      </c>
      <c r="AV12" s="214">
        <f>IF('Indicator Date hidden'!AW13="x","x",$AV$2-'Indicator Date hidden'!AW13)</f>
        <v>0</v>
      </c>
      <c r="AW12" s="214">
        <f>IF('Indicator Date hidden'!AX13="x","x",$AW$2-'Indicator Date hidden'!AX13)</f>
        <v>0</v>
      </c>
      <c r="AX12" s="214">
        <f>IF('Indicator Date hidden'!AY13="x","x",$AX$2-'Indicator Date hidden'!AY13)</f>
        <v>0</v>
      </c>
      <c r="AY12" s="214">
        <f>IF('Indicator Date hidden'!AZ13="x","x",$AY$2-'Indicator Date hidden'!AZ13)</f>
        <v>0</v>
      </c>
      <c r="AZ12" s="214">
        <f>IF('Indicator Date hidden'!BA13="x","x",$AZ$2-'Indicator Date hidden'!BA13)</f>
        <v>0</v>
      </c>
      <c r="BA12">
        <f t="shared" si="0"/>
        <v>17</v>
      </c>
      <c r="BB12" s="21">
        <f t="shared" si="1"/>
        <v>0.35416666666666669</v>
      </c>
      <c r="BC12">
        <f t="shared" si="2"/>
        <v>6</v>
      </c>
      <c r="BD12" s="21">
        <f t="shared" si="3"/>
        <v>1.346129998262509</v>
      </c>
      <c r="BE12" s="296">
        <f t="shared" si="4"/>
        <v>0</v>
      </c>
    </row>
    <row r="13" spans="1:57" x14ac:dyDescent="0.35">
      <c r="A13" t="s">
        <v>7966</v>
      </c>
      <c r="B13" s="214">
        <f>IF('Indicator Date hidden'!C14="x","x",$B$2-'Indicator Date hidden'!C14)</f>
        <v>0</v>
      </c>
      <c r="C13" s="214">
        <f>IF('Indicator Date hidden'!D14="x","x",$C$2-'Indicator Date hidden'!D14)</f>
        <v>0</v>
      </c>
      <c r="D13" s="214">
        <f>IF('Indicator Date hidden'!E14="x","x",$D$2-'Indicator Date hidden'!E14)</f>
        <v>0</v>
      </c>
      <c r="E13" s="214">
        <f>IF('Indicator Date hidden'!F14="x","x",$E$2-'Indicator Date hidden'!F14)</f>
        <v>0</v>
      </c>
      <c r="F13" s="214">
        <f>IF('Indicator Date hidden'!G14="x","x",$F$2-'Indicator Date hidden'!G14)</f>
        <v>0</v>
      </c>
      <c r="G13" s="214">
        <f>IF('Indicator Date hidden'!H14="x","x",$G$2-'Indicator Date hidden'!H14)</f>
        <v>0</v>
      </c>
      <c r="H13" s="214">
        <f>IF('Indicator Date hidden'!I14="x","x",$H$2-'Indicator Date hidden'!I14)</f>
        <v>0</v>
      </c>
      <c r="I13" s="214">
        <f>IF('Indicator Date hidden'!J14="x","x",$I$2-'Indicator Date hidden'!J14)</f>
        <v>0</v>
      </c>
      <c r="J13" s="214">
        <f>IF('Indicator Date hidden'!K14="x","x",$J$2-'Indicator Date hidden'!K14)</f>
        <v>0</v>
      </c>
      <c r="K13" s="214">
        <f>IF('Indicator Date hidden'!L14="x","x",$K$2-'Indicator Date hidden'!L14)</f>
        <v>0</v>
      </c>
      <c r="L13" s="214">
        <f>IF('Indicator Date hidden'!M14="x","x",$L$2-'Indicator Date hidden'!M14)</f>
        <v>0</v>
      </c>
      <c r="M13" s="214">
        <f>IF('Indicator Date hidden'!N14="x","x",$M$2-'Indicator Date hidden'!N14)</f>
        <v>0</v>
      </c>
      <c r="N13" s="214">
        <f>IF('Indicator Date hidden'!O14="x","x",$N$2-'Indicator Date hidden'!O14)</f>
        <v>0</v>
      </c>
      <c r="O13" s="214">
        <f>IF('Indicator Date hidden'!P14="x","x",$O$2-'Indicator Date hidden'!P14)</f>
        <v>0</v>
      </c>
      <c r="P13" s="214">
        <f>IF('Indicator Date hidden'!Q14="x","x",$P$2-'Indicator Date hidden'!Q14)</f>
        <v>0</v>
      </c>
      <c r="Q13" s="214" t="str">
        <f>IF('Indicator Date hidden'!R14="x","x",$Q$2-'Indicator Date hidden'!R14)</f>
        <v>x</v>
      </c>
      <c r="R13" s="214">
        <f>IF('Indicator Date hidden'!S14="x","x",$R$2-'Indicator Date hidden'!S14)</f>
        <v>0</v>
      </c>
      <c r="S13" s="214">
        <f>IF('Indicator Date hidden'!T14="x","x",$S$2-'Indicator Date hidden'!T14)</f>
        <v>0</v>
      </c>
      <c r="T13" s="214">
        <f>IF('Indicator Date hidden'!U14="x","x",$T$2-'Indicator Date hidden'!U14)</f>
        <v>0</v>
      </c>
      <c r="U13" s="214" t="str">
        <f>IF('Indicator Date hidden'!V14="x","x",$U$2-'Indicator Date hidden'!V14)</f>
        <v>x</v>
      </c>
      <c r="V13" s="214">
        <f>IF('Indicator Date hidden'!W14="x","x",$V$2-'Indicator Date hidden'!W14)</f>
        <v>0</v>
      </c>
      <c r="W13" s="214" t="str">
        <f>IF('Indicator Date hidden'!X14="x","x",$W$2-'Indicator Date hidden'!X14)</f>
        <v>x</v>
      </c>
      <c r="X13" s="214">
        <f>IF('Indicator Date hidden'!Y14="x","x",$X$2-'Indicator Date hidden'!Y14)</f>
        <v>6</v>
      </c>
      <c r="Y13" s="214">
        <f>IF('Indicator Date hidden'!Z14="x","x",$Y$2-'Indicator Date hidden'!Z14)</f>
        <v>0</v>
      </c>
      <c r="Z13" s="214">
        <f>IF('Indicator Date hidden'!AA14="x","x",$Z$2-'Indicator Date hidden'!AA14)</f>
        <v>0</v>
      </c>
      <c r="AA13" s="214">
        <f>IF('Indicator Date hidden'!AB14="x","x",$AA$2-'Indicator Date hidden'!AB14)</f>
        <v>1</v>
      </c>
      <c r="AB13" s="214">
        <f>IF('Indicator Date hidden'!AC14="x","x",$AB$2-'Indicator Date hidden'!AC14)</f>
        <v>0</v>
      </c>
      <c r="AC13" s="214">
        <f>IF('Indicator Date hidden'!AD14="x","x",$AC$2-'Indicator Date hidden'!AD14)</f>
        <v>0</v>
      </c>
      <c r="AD13" s="214" t="str">
        <f>IF('Indicator Date hidden'!AE14="x","x",$AD$2-'Indicator Date hidden'!AE14)</f>
        <v>x</v>
      </c>
      <c r="AE13" s="214">
        <f>IF('Indicator Date hidden'!AF14="x","x",$AE$2-'Indicator Date hidden'!AF14)</f>
        <v>0</v>
      </c>
      <c r="AF13" s="214" t="str">
        <f>IF('Indicator Date hidden'!AG14="x","x",$AF$2-'Indicator Date hidden'!AG14)</f>
        <v>x</v>
      </c>
      <c r="AG13" s="214">
        <f>IF('Indicator Date hidden'!AH14="x","x",$AG$2-'Indicator Date hidden'!AH14)</f>
        <v>0</v>
      </c>
      <c r="AH13" s="214">
        <f>IF('Indicator Date hidden'!AI14="x","x",$AH$2-'Indicator Date hidden'!AI14)</f>
        <v>0</v>
      </c>
      <c r="AI13" s="214">
        <f>IF('Indicator Date hidden'!AJ14="x","x",$AI$2-'Indicator Date hidden'!AJ14)</f>
        <v>0</v>
      </c>
      <c r="AJ13" s="214" t="str">
        <f>IF('Indicator Date hidden'!AK14="x","x",$AJ$2-'Indicator Date hidden'!AK14)</f>
        <v>x</v>
      </c>
      <c r="AK13" s="214">
        <f>IF('Indicator Date hidden'!AL14="x","x",$AK$2-'Indicator Date hidden'!AL14)</f>
        <v>1</v>
      </c>
      <c r="AL13" s="214">
        <f>IF('Indicator Date hidden'!AM14="x","x",$AL$2-'Indicator Date hidden'!AM14)</f>
        <v>0</v>
      </c>
      <c r="AM13" s="214">
        <f>IF('Indicator Date hidden'!AN14="x","x",$AM$2-'Indicator Date hidden'!AN14)</f>
        <v>0</v>
      </c>
      <c r="AN13" s="214">
        <f>IF('Indicator Date hidden'!AO14="x","x",$AN$2-'Indicator Date hidden'!AO14)</f>
        <v>0</v>
      </c>
      <c r="AO13" s="214">
        <f>IF('Indicator Date hidden'!AP14="x","x",$AO$2-'Indicator Date hidden'!AP14)</f>
        <v>0</v>
      </c>
      <c r="AP13" s="214">
        <f>IF('Indicator Date hidden'!AQ14="x","x",$AP$2-'Indicator Date hidden'!AQ14)</f>
        <v>0</v>
      </c>
      <c r="AQ13" s="214" t="str">
        <f>IF('Indicator Date hidden'!AR14="x","x",$AQ$2-'Indicator Date hidden'!AR14)</f>
        <v>x</v>
      </c>
      <c r="AR13" s="214">
        <f>IF('Indicator Date hidden'!AS14="x","x",$AR$2-'Indicator Date hidden'!AS14)</f>
        <v>0</v>
      </c>
      <c r="AS13" s="214">
        <f>IF('Indicator Date hidden'!AT14="x","x",$AS$2-'Indicator Date hidden'!AT14)</f>
        <v>0</v>
      </c>
      <c r="AT13" s="214">
        <f>IF('Indicator Date hidden'!AU14="x","x",$AT$2-'Indicator Date hidden'!AU14)</f>
        <v>0</v>
      </c>
      <c r="AU13" s="214" t="str">
        <f>IF('Indicator Date hidden'!AV14="x","x",$AU$2-'Indicator Date hidden'!AV14)</f>
        <v>x</v>
      </c>
      <c r="AV13" s="214">
        <f>IF('Indicator Date hidden'!AW14="x","x",$AV$2-'Indicator Date hidden'!AW14)</f>
        <v>0</v>
      </c>
      <c r="AW13" s="214">
        <f>IF('Indicator Date hidden'!AX14="x","x",$AW$2-'Indicator Date hidden'!AX14)</f>
        <v>0</v>
      </c>
      <c r="AX13" s="214">
        <f>IF('Indicator Date hidden'!AY14="x","x",$AX$2-'Indicator Date hidden'!AY14)</f>
        <v>0</v>
      </c>
      <c r="AY13" s="214">
        <f>IF('Indicator Date hidden'!AZ14="x","x",$AY$2-'Indicator Date hidden'!AZ14)</f>
        <v>0</v>
      </c>
      <c r="AZ13" s="214">
        <f>IF('Indicator Date hidden'!BA14="x","x",$AZ$2-'Indicator Date hidden'!BA14)</f>
        <v>0</v>
      </c>
      <c r="BA13">
        <f t="shared" si="0"/>
        <v>8</v>
      </c>
      <c r="BB13" s="21">
        <f t="shared" si="1"/>
        <v>0.18604651162790697</v>
      </c>
      <c r="BC13">
        <f t="shared" si="2"/>
        <v>3</v>
      </c>
      <c r="BD13" s="21">
        <f t="shared" si="3"/>
        <v>0.92147036075157907</v>
      </c>
      <c r="BE13" s="296">
        <f t="shared" si="4"/>
        <v>0</v>
      </c>
    </row>
    <row r="14" spans="1:57" x14ac:dyDescent="0.35">
      <c r="A14" t="s">
        <v>7964</v>
      </c>
      <c r="B14" s="214">
        <f>IF('Indicator Date hidden'!C15="x","x",$B$2-'Indicator Date hidden'!C15)</f>
        <v>0</v>
      </c>
      <c r="C14" s="214">
        <f>IF('Indicator Date hidden'!D15="x","x",$C$2-'Indicator Date hidden'!D15)</f>
        <v>0</v>
      </c>
      <c r="D14" s="214">
        <f>IF('Indicator Date hidden'!E15="x","x",$D$2-'Indicator Date hidden'!E15)</f>
        <v>0</v>
      </c>
      <c r="E14" s="214">
        <f>IF('Indicator Date hidden'!F15="x","x",$E$2-'Indicator Date hidden'!F15)</f>
        <v>0</v>
      </c>
      <c r="F14" s="214">
        <f>IF('Indicator Date hidden'!G15="x","x",$F$2-'Indicator Date hidden'!G15)</f>
        <v>0</v>
      </c>
      <c r="G14" s="214">
        <f>IF('Indicator Date hidden'!H15="x","x",$G$2-'Indicator Date hidden'!H15)</f>
        <v>0</v>
      </c>
      <c r="H14" s="214">
        <f>IF('Indicator Date hidden'!I15="x","x",$H$2-'Indicator Date hidden'!I15)</f>
        <v>0</v>
      </c>
      <c r="I14" s="214">
        <f>IF('Indicator Date hidden'!J15="x","x",$I$2-'Indicator Date hidden'!J15)</f>
        <v>0</v>
      </c>
      <c r="J14" s="214">
        <f>IF('Indicator Date hidden'!K15="x","x",$J$2-'Indicator Date hidden'!K15)</f>
        <v>0</v>
      </c>
      <c r="K14" s="214">
        <f>IF('Indicator Date hidden'!L15="x","x",$K$2-'Indicator Date hidden'!L15)</f>
        <v>0</v>
      </c>
      <c r="L14" s="214">
        <f>IF('Indicator Date hidden'!M15="x","x",$L$2-'Indicator Date hidden'!M15)</f>
        <v>0</v>
      </c>
      <c r="M14" s="214">
        <f>IF('Indicator Date hidden'!N15="x","x",$M$2-'Indicator Date hidden'!N15)</f>
        <v>0</v>
      </c>
      <c r="N14" s="214">
        <f>IF('Indicator Date hidden'!O15="x","x",$N$2-'Indicator Date hidden'!O15)</f>
        <v>0</v>
      </c>
      <c r="O14" s="214">
        <f>IF('Indicator Date hidden'!P15="x","x",$O$2-'Indicator Date hidden'!P15)</f>
        <v>0</v>
      </c>
      <c r="P14" s="214">
        <f>IF('Indicator Date hidden'!Q15="x","x",$P$2-'Indicator Date hidden'!Q15)</f>
        <v>0</v>
      </c>
      <c r="Q14" s="214" t="str">
        <f>IF('Indicator Date hidden'!R15="x","x",$Q$2-'Indicator Date hidden'!R15)</f>
        <v>x</v>
      </c>
      <c r="R14" s="214">
        <f>IF('Indicator Date hidden'!S15="x","x",$R$2-'Indicator Date hidden'!S15)</f>
        <v>0</v>
      </c>
      <c r="S14" s="214">
        <f>IF('Indicator Date hidden'!T15="x","x",$S$2-'Indicator Date hidden'!T15)</f>
        <v>0</v>
      </c>
      <c r="T14" s="214">
        <f>IF('Indicator Date hidden'!U15="x","x",$T$2-'Indicator Date hidden'!U15)</f>
        <v>0</v>
      </c>
      <c r="U14" s="214" t="str">
        <f>IF('Indicator Date hidden'!V15="x","x",$U$2-'Indicator Date hidden'!V15)</f>
        <v>x</v>
      </c>
      <c r="V14" s="214">
        <f>IF('Indicator Date hidden'!W15="x","x",$V$2-'Indicator Date hidden'!W15)</f>
        <v>0</v>
      </c>
      <c r="W14" s="214" t="str">
        <f>IF('Indicator Date hidden'!X15="x","x",$W$2-'Indicator Date hidden'!X15)</f>
        <v>x</v>
      </c>
      <c r="X14" s="214">
        <f>IF('Indicator Date hidden'!Y15="x","x",$X$2-'Indicator Date hidden'!Y15)</f>
        <v>2</v>
      </c>
      <c r="Y14" s="214">
        <f>IF('Indicator Date hidden'!Z15="x","x",$Y$2-'Indicator Date hidden'!Z15)</f>
        <v>0</v>
      </c>
      <c r="Z14" s="214">
        <f>IF('Indicator Date hidden'!AA15="x","x",$Z$2-'Indicator Date hidden'!AA15)</f>
        <v>0</v>
      </c>
      <c r="AA14" s="214" t="str">
        <f>IF('Indicator Date hidden'!AB15="x","x",$AA$2-'Indicator Date hidden'!AB15)</f>
        <v>x</v>
      </c>
      <c r="AB14" s="214">
        <f>IF('Indicator Date hidden'!AC15="x","x",$AB$2-'Indicator Date hidden'!AC15)</f>
        <v>0</v>
      </c>
      <c r="AC14" s="214">
        <f>IF('Indicator Date hidden'!AD15="x","x",$AC$2-'Indicator Date hidden'!AD15)</f>
        <v>0</v>
      </c>
      <c r="AD14" s="214" t="str">
        <f>IF('Indicator Date hidden'!AE15="x","x",$AD$2-'Indicator Date hidden'!AE15)</f>
        <v>x</v>
      </c>
      <c r="AE14" s="214">
        <f>IF('Indicator Date hidden'!AF15="x","x",$AE$2-'Indicator Date hidden'!AF15)</f>
        <v>0</v>
      </c>
      <c r="AF14" s="214" t="str">
        <f>IF('Indicator Date hidden'!AG15="x","x",$AF$2-'Indicator Date hidden'!AG15)</f>
        <v>x</v>
      </c>
      <c r="AG14" s="214">
        <f>IF('Indicator Date hidden'!AH15="x","x",$AG$2-'Indicator Date hidden'!AH15)</f>
        <v>0</v>
      </c>
      <c r="AH14" s="214">
        <f>IF('Indicator Date hidden'!AI15="x","x",$AH$2-'Indicator Date hidden'!AI15)</f>
        <v>0</v>
      </c>
      <c r="AI14" s="214">
        <f>IF('Indicator Date hidden'!AJ15="x","x",$AI$2-'Indicator Date hidden'!AJ15)</f>
        <v>0</v>
      </c>
      <c r="AJ14" s="214" t="str">
        <f>IF('Indicator Date hidden'!AK15="x","x",$AJ$2-'Indicator Date hidden'!AK15)</f>
        <v>x</v>
      </c>
      <c r="AK14" s="214">
        <f>IF('Indicator Date hidden'!AL15="x","x",$AK$2-'Indicator Date hidden'!AL15)</f>
        <v>1</v>
      </c>
      <c r="AL14" s="214">
        <f>IF('Indicator Date hidden'!AM15="x","x",$AL$2-'Indicator Date hidden'!AM15)</f>
        <v>0</v>
      </c>
      <c r="AM14" s="214">
        <f>IF('Indicator Date hidden'!AN15="x","x",$AM$2-'Indicator Date hidden'!AN15)</f>
        <v>0</v>
      </c>
      <c r="AN14" s="214">
        <f>IF('Indicator Date hidden'!AO15="x","x",$AN$2-'Indicator Date hidden'!AO15)</f>
        <v>0</v>
      </c>
      <c r="AO14" s="214">
        <f>IF('Indicator Date hidden'!AP15="x","x",$AO$2-'Indicator Date hidden'!AP15)</f>
        <v>0</v>
      </c>
      <c r="AP14" s="214">
        <f>IF('Indicator Date hidden'!AQ15="x","x",$AP$2-'Indicator Date hidden'!AQ15)</f>
        <v>0</v>
      </c>
      <c r="AQ14" s="214">
        <f>IF('Indicator Date hidden'!AR15="x","x",$AQ$2-'Indicator Date hidden'!AR15)</f>
        <v>4</v>
      </c>
      <c r="AR14" s="214">
        <f>IF('Indicator Date hidden'!AS15="x","x",$AR$2-'Indicator Date hidden'!AS15)</f>
        <v>0</v>
      </c>
      <c r="AS14" s="214">
        <f>IF('Indicator Date hidden'!AT15="x","x",$AS$2-'Indicator Date hidden'!AT15)</f>
        <v>0</v>
      </c>
      <c r="AT14" s="214">
        <f>IF('Indicator Date hidden'!AU15="x","x",$AT$2-'Indicator Date hidden'!AU15)</f>
        <v>0</v>
      </c>
      <c r="AU14" s="214">
        <f>IF('Indicator Date hidden'!AV15="x","x",$AU$2-'Indicator Date hidden'!AV15)</f>
        <v>4</v>
      </c>
      <c r="AV14" s="214">
        <f>IF('Indicator Date hidden'!AW15="x","x",$AV$2-'Indicator Date hidden'!AW15)</f>
        <v>0</v>
      </c>
      <c r="AW14" s="214">
        <f>IF('Indicator Date hidden'!AX15="x","x",$AW$2-'Indicator Date hidden'!AX15)</f>
        <v>0</v>
      </c>
      <c r="AX14" s="214">
        <f>IF('Indicator Date hidden'!AY15="x","x",$AX$2-'Indicator Date hidden'!AY15)</f>
        <v>0</v>
      </c>
      <c r="AY14" s="214">
        <f>IF('Indicator Date hidden'!AZ15="x","x",$AY$2-'Indicator Date hidden'!AZ15)</f>
        <v>0</v>
      </c>
      <c r="AZ14" s="214">
        <f>IF('Indicator Date hidden'!BA15="x","x",$AZ$2-'Indicator Date hidden'!BA15)</f>
        <v>0</v>
      </c>
      <c r="BA14">
        <f t="shared" si="0"/>
        <v>11</v>
      </c>
      <c r="BB14" s="21">
        <f t="shared" si="1"/>
        <v>0.25</v>
      </c>
      <c r="BC14">
        <f t="shared" si="2"/>
        <v>4</v>
      </c>
      <c r="BD14" s="21">
        <f t="shared" si="3"/>
        <v>0.882274951990076</v>
      </c>
      <c r="BE14" s="296">
        <f t="shared" si="4"/>
        <v>0</v>
      </c>
    </row>
    <row r="15" spans="1:57" x14ac:dyDescent="0.35">
      <c r="A15" t="s">
        <v>7960</v>
      </c>
      <c r="B15" s="214">
        <f>IF('Indicator Date hidden'!C16="x","x",$B$2-'Indicator Date hidden'!C16)</f>
        <v>0</v>
      </c>
      <c r="C15" s="214">
        <f>IF('Indicator Date hidden'!D16="x","x",$C$2-'Indicator Date hidden'!D16)</f>
        <v>0</v>
      </c>
      <c r="D15" s="214">
        <f>IF('Indicator Date hidden'!E16="x","x",$D$2-'Indicator Date hidden'!E16)</f>
        <v>0</v>
      </c>
      <c r="E15" s="214">
        <f>IF('Indicator Date hidden'!F16="x","x",$E$2-'Indicator Date hidden'!F16)</f>
        <v>0</v>
      </c>
      <c r="F15" s="214">
        <f>IF('Indicator Date hidden'!G16="x","x",$F$2-'Indicator Date hidden'!G16)</f>
        <v>0</v>
      </c>
      <c r="G15" s="214">
        <f>IF('Indicator Date hidden'!H16="x","x",$G$2-'Indicator Date hidden'!H16)</f>
        <v>0</v>
      </c>
      <c r="H15" s="214">
        <f>IF('Indicator Date hidden'!I16="x","x",$H$2-'Indicator Date hidden'!I16)</f>
        <v>0</v>
      </c>
      <c r="I15" s="214">
        <f>IF('Indicator Date hidden'!J16="x","x",$I$2-'Indicator Date hidden'!J16)</f>
        <v>0</v>
      </c>
      <c r="J15" s="214">
        <f>IF('Indicator Date hidden'!K16="x","x",$J$2-'Indicator Date hidden'!K16)</f>
        <v>0</v>
      </c>
      <c r="K15" s="214">
        <f>IF('Indicator Date hidden'!L16="x","x",$K$2-'Indicator Date hidden'!L16)</f>
        <v>0</v>
      </c>
      <c r="L15" s="214">
        <f>IF('Indicator Date hidden'!M16="x","x",$L$2-'Indicator Date hidden'!M16)</f>
        <v>0</v>
      </c>
      <c r="M15" s="214">
        <f>IF('Indicator Date hidden'!N16="x","x",$M$2-'Indicator Date hidden'!N16)</f>
        <v>0</v>
      </c>
      <c r="N15" s="214">
        <f>IF('Indicator Date hidden'!O16="x","x",$N$2-'Indicator Date hidden'!O16)</f>
        <v>0</v>
      </c>
      <c r="O15" s="214">
        <f>IF('Indicator Date hidden'!P16="x","x",$O$2-'Indicator Date hidden'!P16)</f>
        <v>0</v>
      </c>
      <c r="P15" s="214">
        <f>IF('Indicator Date hidden'!Q16="x","x",$P$2-'Indicator Date hidden'!Q16)</f>
        <v>0</v>
      </c>
      <c r="Q15" s="214">
        <f>IF('Indicator Date hidden'!R16="x","x",$Q$2-'Indicator Date hidden'!R16)</f>
        <v>3</v>
      </c>
      <c r="R15" s="214">
        <f>IF('Indicator Date hidden'!S16="x","x",$R$2-'Indicator Date hidden'!S16)</f>
        <v>0</v>
      </c>
      <c r="S15" s="214">
        <f>IF('Indicator Date hidden'!T16="x","x",$S$2-'Indicator Date hidden'!T16)</f>
        <v>0</v>
      </c>
      <c r="T15" s="214">
        <f>IF('Indicator Date hidden'!U16="x","x",$T$2-'Indicator Date hidden'!U16)</f>
        <v>0</v>
      </c>
      <c r="U15" s="214">
        <f>IF('Indicator Date hidden'!V16="x","x",$U$2-'Indicator Date hidden'!V16)</f>
        <v>0</v>
      </c>
      <c r="V15" s="214">
        <f>IF('Indicator Date hidden'!W16="x","x",$V$2-'Indicator Date hidden'!W16)</f>
        <v>0</v>
      </c>
      <c r="W15" s="214">
        <f>IF('Indicator Date hidden'!X16="x","x",$W$2-'Indicator Date hidden'!X16)</f>
        <v>0</v>
      </c>
      <c r="X15" s="214">
        <f>IF('Indicator Date hidden'!Y16="x","x",$X$2-'Indicator Date hidden'!Y16)</f>
        <v>3</v>
      </c>
      <c r="Y15" s="214">
        <f>IF('Indicator Date hidden'!Z16="x","x",$Y$2-'Indicator Date hidden'!Z16)</f>
        <v>0</v>
      </c>
      <c r="Z15" s="214">
        <f>IF('Indicator Date hidden'!AA16="x","x",$Z$2-'Indicator Date hidden'!AA16)</f>
        <v>0</v>
      </c>
      <c r="AA15" s="214">
        <f>IF('Indicator Date hidden'!AB16="x","x",$AA$2-'Indicator Date hidden'!AB16)</f>
        <v>0</v>
      </c>
      <c r="AB15" s="214">
        <f>IF('Indicator Date hidden'!AC16="x","x",$AB$2-'Indicator Date hidden'!AC16)</f>
        <v>0</v>
      </c>
      <c r="AC15" s="214">
        <f>IF('Indicator Date hidden'!AD16="x","x",$AC$2-'Indicator Date hidden'!AD16)</f>
        <v>0</v>
      </c>
      <c r="AD15" s="214">
        <f>IF('Indicator Date hidden'!AE16="x","x",$AD$2-'Indicator Date hidden'!AE16)</f>
        <v>0</v>
      </c>
      <c r="AE15" s="214">
        <f>IF('Indicator Date hidden'!AF16="x","x",$AE$2-'Indicator Date hidden'!AF16)</f>
        <v>0</v>
      </c>
      <c r="AF15" s="214">
        <f>IF('Indicator Date hidden'!AG16="x","x",$AF$2-'Indicator Date hidden'!AG16)</f>
        <v>3</v>
      </c>
      <c r="AG15" s="214">
        <f>IF('Indicator Date hidden'!AH16="x","x",$AG$2-'Indicator Date hidden'!AH16)</f>
        <v>0</v>
      </c>
      <c r="AH15" s="214">
        <f>IF('Indicator Date hidden'!AI16="x","x",$AH$2-'Indicator Date hidden'!AI16)</f>
        <v>0</v>
      </c>
      <c r="AI15" s="214">
        <f>IF('Indicator Date hidden'!AJ16="x","x",$AI$2-'Indicator Date hidden'!AJ16)</f>
        <v>0</v>
      </c>
      <c r="AJ15" s="214">
        <f>IF('Indicator Date hidden'!AK16="x","x",$AJ$2-'Indicator Date hidden'!AK16)</f>
        <v>1</v>
      </c>
      <c r="AK15" s="214">
        <f>IF('Indicator Date hidden'!AL16="x","x",$AK$2-'Indicator Date hidden'!AL16)</f>
        <v>1</v>
      </c>
      <c r="AL15" s="214">
        <f>IF('Indicator Date hidden'!AM16="x","x",$AL$2-'Indicator Date hidden'!AM16)</f>
        <v>0</v>
      </c>
      <c r="AM15" s="214">
        <f>IF('Indicator Date hidden'!AN16="x","x",$AM$2-'Indicator Date hidden'!AN16)</f>
        <v>0</v>
      </c>
      <c r="AN15" s="214">
        <f>IF('Indicator Date hidden'!AO16="x","x",$AN$2-'Indicator Date hidden'!AO16)</f>
        <v>0</v>
      </c>
      <c r="AO15" s="214">
        <f>IF('Indicator Date hidden'!AP16="x","x",$AO$2-'Indicator Date hidden'!AP16)</f>
        <v>0</v>
      </c>
      <c r="AP15" s="214">
        <f>IF('Indicator Date hidden'!AQ16="x","x",$AP$2-'Indicator Date hidden'!AQ16)</f>
        <v>0</v>
      </c>
      <c r="AQ15" s="214">
        <f>IF('Indicator Date hidden'!AR16="x","x",$AQ$2-'Indicator Date hidden'!AR16)</f>
        <v>0</v>
      </c>
      <c r="AR15" s="214">
        <f>IF('Indicator Date hidden'!AS16="x","x",$AR$2-'Indicator Date hidden'!AS16)</f>
        <v>0</v>
      </c>
      <c r="AS15" s="214">
        <f>IF('Indicator Date hidden'!AT16="x","x",$AS$2-'Indicator Date hidden'!AT16)</f>
        <v>0</v>
      </c>
      <c r="AT15" s="214">
        <f>IF('Indicator Date hidden'!AU16="x","x",$AT$2-'Indicator Date hidden'!AU16)</f>
        <v>0</v>
      </c>
      <c r="AU15" s="214">
        <f>IF('Indicator Date hidden'!AV16="x","x",$AU$2-'Indicator Date hidden'!AV16)</f>
        <v>1</v>
      </c>
      <c r="AV15" s="214">
        <f>IF('Indicator Date hidden'!AW16="x","x",$AV$2-'Indicator Date hidden'!AW16)</f>
        <v>0</v>
      </c>
      <c r="AW15" s="214">
        <f>IF('Indicator Date hidden'!AX16="x","x",$AW$2-'Indicator Date hidden'!AX16)</f>
        <v>0</v>
      </c>
      <c r="AX15" s="214">
        <f>IF('Indicator Date hidden'!AY16="x","x",$AX$2-'Indicator Date hidden'!AY16)</f>
        <v>0</v>
      </c>
      <c r="AY15" s="214">
        <f>IF('Indicator Date hidden'!AZ16="x","x",$AY$2-'Indicator Date hidden'!AZ16)</f>
        <v>0</v>
      </c>
      <c r="AZ15" s="214">
        <f>IF('Indicator Date hidden'!BA16="x","x",$AZ$2-'Indicator Date hidden'!BA16)</f>
        <v>0</v>
      </c>
      <c r="BA15">
        <f t="shared" si="0"/>
        <v>12</v>
      </c>
      <c r="BB15" s="21">
        <f t="shared" si="1"/>
        <v>0.23529411764705882</v>
      </c>
      <c r="BC15">
        <f t="shared" si="2"/>
        <v>6</v>
      </c>
      <c r="BD15" s="21">
        <f t="shared" si="3"/>
        <v>0.72998080270534449</v>
      </c>
      <c r="BE15" s="296">
        <f t="shared" si="4"/>
        <v>0</v>
      </c>
    </row>
    <row r="16" spans="1:57" x14ac:dyDescent="0.35">
      <c r="A16" t="s">
        <v>7977</v>
      </c>
      <c r="B16" s="214">
        <f>IF('Indicator Date hidden'!C17="x","x",$B$2-'Indicator Date hidden'!C17)</f>
        <v>0</v>
      </c>
      <c r="C16" s="214">
        <f>IF('Indicator Date hidden'!D17="x","x",$C$2-'Indicator Date hidden'!D17)</f>
        <v>0</v>
      </c>
      <c r="D16" s="214">
        <f>IF('Indicator Date hidden'!E17="x","x",$D$2-'Indicator Date hidden'!E17)</f>
        <v>0</v>
      </c>
      <c r="E16" s="214">
        <f>IF('Indicator Date hidden'!F17="x","x",$E$2-'Indicator Date hidden'!F17)</f>
        <v>0</v>
      </c>
      <c r="F16" s="214">
        <f>IF('Indicator Date hidden'!G17="x","x",$F$2-'Indicator Date hidden'!G17)</f>
        <v>0</v>
      </c>
      <c r="G16" s="214">
        <f>IF('Indicator Date hidden'!H17="x","x",$G$2-'Indicator Date hidden'!H17)</f>
        <v>0</v>
      </c>
      <c r="H16" s="214">
        <f>IF('Indicator Date hidden'!I17="x","x",$H$2-'Indicator Date hidden'!I17)</f>
        <v>0</v>
      </c>
      <c r="I16" s="214">
        <f>IF('Indicator Date hidden'!J17="x","x",$I$2-'Indicator Date hidden'!J17)</f>
        <v>0</v>
      </c>
      <c r="J16" s="214">
        <f>IF('Indicator Date hidden'!K17="x","x",$J$2-'Indicator Date hidden'!K17)</f>
        <v>0</v>
      </c>
      <c r="K16" s="214">
        <f>IF('Indicator Date hidden'!L17="x","x",$K$2-'Indicator Date hidden'!L17)</f>
        <v>0</v>
      </c>
      <c r="L16" s="214">
        <f>IF('Indicator Date hidden'!M17="x","x",$L$2-'Indicator Date hidden'!M17)</f>
        <v>0</v>
      </c>
      <c r="M16" s="214">
        <f>IF('Indicator Date hidden'!N17="x","x",$M$2-'Indicator Date hidden'!N17)</f>
        <v>0</v>
      </c>
      <c r="N16" s="214">
        <f>IF('Indicator Date hidden'!O17="x","x",$N$2-'Indicator Date hidden'!O17)</f>
        <v>0</v>
      </c>
      <c r="O16" s="214">
        <f>IF('Indicator Date hidden'!P17="x","x",$O$2-'Indicator Date hidden'!P17)</f>
        <v>0</v>
      </c>
      <c r="P16" s="214">
        <f>IF('Indicator Date hidden'!Q17="x","x",$P$2-'Indicator Date hidden'!Q17)</f>
        <v>0</v>
      </c>
      <c r="Q16" s="214">
        <f>IF('Indicator Date hidden'!R17="x","x",$Q$2-'Indicator Date hidden'!R17)</f>
        <v>2</v>
      </c>
      <c r="R16" s="214">
        <f>IF('Indicator Date hidden'!S17="x","x",$R$2-'Indicator Date hidden'!S17)</f>
        <v>0</v>
      </c>
      <c r="S16" s="214">
        <f>IF('Indicator Date hidden'!T17="x","x",$S$2-'Indicator Date hidden'!T17)</f>
        <v>0</v>
      </c>
      <c r="T16" s="214">
        <f>IF('Indicator Date hidden'!U17="x","x",$T$2-'Indicator Date hidden'!U17)</f>
        <v>0</v>
      </c>
      <c r="U16" s="214" t="str">
        <f>IF('Indicator Date hidden'!V17="x","x",$U$2-'Indicator Date hidden'!V17)</f>
        <v>x</v>
      </c>
      <c r="V16" s="214">
        <f>IF('Indicator Date hidden'!W17="x","x",$V$2-'Indicator Date hidden'!W17)</f>
        <v>0</v>
      </c>
      <c r="W16" s="214">
        <f>IF('Indicator Date hidden'!X17="x","x",$W$2-'Indicator Date hidden'!X17)</f>
        <v>1</v>
      </c>
      <c r="X16" s="214">
        <f>IF('Indicator Date hidden'!Y17="x","x",$X$2-'Indicator Date hidden'!Y17)</f>
        <v>4</v>
      </c>
      <c r="Y16" s="214">
        <f>IF('Indicator Date hidden'!Z17="x","x",$Y$2-'Indicator Date hidden'!Z17)</f>
        <v>0</v>
      </c>
      <c r="Z16" s="214">
        <f>IF('Indicator Date hidden'!AA17="x","x",$Z$2-'Indicator Date hidden'!AA17)</f>
        <v>0</v>
      </c>
      <c r="AA16" s="214">
        <f>IF('Indicator Date hidden'!AB17="x","x",$AA$2-'Indicator Date hidden'!AB17)</f>
        <v>1</v>
      </c>
      <c r="AB16" s="214">
        <f>IF('Indicator Date hidden'!AC17="x","x",$AB$2-'Indicator Date hidden'!AC17)</f>
        <v>0</v>
      </c>
      <c r="AC16" s="214">
        <f>IF('Indicator Date hidden'!AD17="x","x",$AC$2-'Indicator Date hidden'!AD17)</f>
        <v>0</v>
      </c>
      <c r="AD16" s="214" t="str">
        <f>IF('Indicator Date hidden'!AE17="x","x",$AD$2-'Indicator Date hidden'!AE17)</f>
        <v>x</v>
      </c>
      <c r="AE16" s="214">
        <f>IF('Indicator Date hidden'!AF17="x","x",$AE$2-'Indicator Date hidden'!AF17)</f>
        <v>0</v>
      </c>
      <c r="AF16" s="214" t="str">
        <f>IF('Indicator Date hidden'!AG17="x","x",$AF$2-'Indicator Date hidden'!AG17)</f>
        <v>x</v>
      </c>
      <c r="AG16" s="214">
        <f>IF('Indicator Date hidden'!AH17="x","x",$AG$2-'Indicator Date hidden'!AH17)</f>
        <v>0</v>
      </c>
      <c r="AH16" s="214">
        <f>IF('Indicator Date hidden'!AI17="x","x",$AH$2-'Indicator Date hidden'!AI17)</f>
        <v>0</v>
      </c>
      <c r="AI16" s="214">
        <f>IF('Indicator Date hidden'!AJ17="x","x",$AI$2-'Indicator Date hidden'!AJ17)</f>
        <v>0</v>
      </c>
      <c r="AJ16" s="214" t="str">
        <f>IF('Indicator Date hidden'!AK17="x","x",$AJ$2-'Indicator Date hidden'!AK17)</f>
        <v>x</v>
      </c>
      <c r="AK16" s="214">
        <f>IF('Indicator Date hidden'!AL17="x","x",$AK$2-'Indicator Date hidden'!AL17)</f>
        <v>1</v>
      </c>
      <c r="AL16" s="214">
        <f>IF('Indicator Date hidden'!AM17="x","x",$AL$2-'Indicator Date hidden'!AM17)</f>
        <v>0</v>
      </c>
      <c r="AM16" s="214">
        <f>IF('Indicator Date hidden'!AN17="x","x",$AM$2-'Indicator Date hidden'!AN17)</f>
        <v>0</v>
      </c>
      <c r="AN16" s="214">
        <f>IF('Indicator Date hidden'!AO17="x","x",$AN$2-'Indicator Date hidden'!AO17)</f>
        <v>0</v>
      </c>
      <c r="AO16" s="214">
        <f>IF('Indicator Date hidden'!AP17="x","x",$AO$2-'Indicator Date hidden'!AP17)</f>
        <v>0</v>
      </c>
      <c r="AP16" s="214">
        <f>IF('Indicator Date hidden'!AQ17="x","x",$AP$2-'Indicator Date hidden'!AQ17)</f>
        <v>0</v>
      </c>
      <c r="AQ16" s="214">
        <f>IF('Indicator Date hidden'!AR17="x","x",$AQ$2-'Indicator Date hidden'!AR17)</f>
        <v>4</v>
      </c>
      <c r="AR16" s="214">
        <f>IF('Indicator Date hidden'!AS17="x","x",$AR$2-'Indicator Date hidden'!AS17)</f>
        <v>0</v>
      </c>
      <c r="AS16" s="214">
        <f>IF('Indicator Date hidden'!AT17="x","x",$AS$2-'Indicator Date hidden'!AT17)</f>
        <v>0</v>
      </c>
      <c r="AT16" s="214">
        <f>IF('Indicator Date hidden'!AU17="x","x",$AT$2-'Indicator Date hidden'!AU17)</f>
        <v>0</v>
      </c>
      <c r="AU16" s="214" t="str">
        <f>IF('Indicator Date hidden'!AV17="x","x",$AU$2-'Indicator Date hidden'!AV17)</f>
        <v>x</v>
      </c>
      <c r="AV16" s="214">
        <f>IF('Indicator Date hidden'!AW17="x","x",$AV$2-'Indicator Date hidden'!AW17)</f>
        <v>0</v>
      </c>
      <c r="AW16" s="214">
        <f>IF('Indicator Date hidden'!AX17="x","x",$AW$2-'Indicator Date hidden'!AX17)</f>
        <v>0</v>
      </c>
      <c r="AX16" s="214">
        <f>IF('Indicator Date hidden'!AY17="x","x",$AX$2-'Indicator Date hidden'!AY17)</f>
        <v>0</v>
      </c>
      <c r="AY16" s="214">
        <f>IF('Indicator Date hidden'!AZ17="x","x",$AY$2-'Indicator Date hidden'!AZ17)</f>
        <v>0</v>
      </c>
      <c r="AZ16" s="214">
        <f>IF('Indicator Date hidden'!BA17="x","x",$AZ$2-'Indicator Date hidden'!BA17)</f>
        <v>0</v>
      </c>
      <c r="BA16">
        <f t="shared" si="0"/>
        <v>13</v>
      </c>
      <c r="BB16" s="21">
        <f t="shared" si="1"/>
        <v>0.28260869565217389</v>
      </c>
      <c r="BC16">
        <f t="shared" si="2"/>
        <v>6</v>
      </c>
      <c r="BD16" s="21">
        <f t="shared" si="3"/>
        <v>0.87633236394549452</v>
      </c>
      <c r="BE16" s="296">
        <f t="shared" si="4"/>
        <v>0</v>
      </c>
    </row>
    <row r="17" spans="1:57" x14ac:dyDescent="0.35">
      <c r="A17" t="s">
        <v>7970</v>
      </c>
      <c r="B17" s="214">
        <f>IF('Indicator Date hidden'!C18="x","x",$B$2-'Indicator Date hidden'!C18)</f>
        <v>0</v>
      </c>
      <c r="C17" s="214">
        <f>IF('Indicator Date hidden'!D18="x","x",$C$2-'Indicator Date hidden'!D18)</f>
        <v>0</v>
      </c>
      <c r="D17" s="214">
        <f>IF('Indicator Date hidden'!E18="x","x",$D$2-'Indicator Date hidden'!E18)</f>
        <v>0</v>
      </c>
      <c r="E17" s="214">
        <f>IF('Indicator Date hidden'!F18="x","x",$E$2-'Indicator Date hidden'!F18)</f>
        <v>0</v>
      </c>
      <c r="F17" s="214">
        <f>IF('Indicator Date hidden'!G18="x","x",$F$2-'Indicator Date hidden'!G18)</f>
        <v>0</v>
      </c>
      <c r="G17" s="214">
        <f>IF('Indicator Date hidden'!H18="x","x",$G$2-'Indicator Date hidden'!H18)</f>
        <v>0</v>
      </c>
      <c r="H17" s="214">
        <f>IF('Indicator Date hidden'!I18="x","x",$H$2-'Indicator Date hidden'!I18)</f>
        <v>0</v>
      </c>
      <c r="I17" s="214">
        <f>IF('Indicator Date hidden'!J18="x","x",$I$2-'Indicator Date hidden'!J18)</f>
        <v>0</v>
      </c>
      <c r="J17" s="214">
        <f>IF('Indicator Date hidden'!K18="x","x",$J$2-'Indicator Date hidden'!K18)</f>
        <v>0</v>
      </c>
      <c r="K17" s="214">
        <f>IF('Indicator Date hidden'!L18="x","x",$K$2-'Indicator Date hidden'!L18)</f>
        <v>0</v>
      </c>
      <c r="L17" s="214">
        <f>IF('Indicator Date hidden'!M18="x","x",$L$2-'Indicator Date hidden'!M18)</f>
        <v>0</v>
      </c>
      <c r="M17" s="214">
        <f>IF('Indicator Date hidden'!N18="x","x",$M$2-'Indicator Date hidden'!N18)</f>
        <v>0</v>
      </c>
      <c r="N17" s="214">
        <f>IF('Indicator Date hidden'!O18="x","x",$N$2-'Indicator Date hidden'!O18)</f>
        <v>0</v>
      </c>
      <c r="O17" s="214">
        <f>IF('Indicator Date hidden'!P18="x","x",$O$2-'Indicator Date hidden'!P18)</f>
        <v>0</v>
      </c>
      <c r="P17" s="214">
        <f>IF('Indicator Date hidden'!Q18="x","x",$P$2-'Indicator Date hidden'!Q18)</f>
        <v>0</v>
      </c>
      <c r="Q17" s="214">
        <f>IF('Indicator Date hidden'!R18="x","x",$Q$2-'Indicator Date hidden'!R18)</f>
        <v>9</v>
      </c>
      <c r="R17" s="214">
        <f>IF('Indicator Date hidden'!S18="x","x",$R$2-'Indicator Date hidden'!S18)</f>
        <v>0</v>
      </c>
      <c r="S17" s="214">
        <f>IF('Indicator Date hidden'!T18="x","x",$S$2-'Indicator Date hidden'!T18)</f>
        <v>0</v>
      </c>
      <c r="T17" s="214">
        <f>IF('Indicator Date hidden'!U18="x","x",$T$2-'Indicator Date hidden'!U18)</f>
        <v>0</v>
      </c>
      <c r="U17" s="214">
        <f>IF('Indicator Date hidden'!V18="x","x",$U$2-'Indicator Date hidden'!V18)</f>
        <v>0</v>
      </c>
      <c r="V17" s="214">
        <f>IF('Indicator Date hidden'!W18="x","x",$V$2-'Indicator Date hidden'!W18)</f>
        <v>0</v>
      </c>
      <c r="W17" s="214">
        <f>IF('Indicator Date hidden'!X18="x","x",$W$2-'Indicator Date hidden'!X18)</f>
        <v>9</v>
      </c>
      <c r="X17" s="214">
        <f>IF('Indicator Date hidden'!Y18="x","x",$X$2-'Indicator Date hidden'!Y18)</f>
        <v>1</v>
      </c>
      <c r="Y17" s="214">
        <f>IF('Indicator Date hidden'!Z18="x","x",$Y$2-'Indicator Date hidden'!Z18)</f>
        <v>0</v>
      </c>
      <c r="Z17" s="214">
        <f>IF('Indicator Date hidden'!AA18="x","x",$Z$2-'Indicator Date hidden'!AA18)</f>
        <v>0</v>
      </c>
      <c r="AA17" s="214">
        <f>IF('Indicator Date hidden'!AB18="x","x",$AA$2-'Indicator Date hidden'!AB18)</f>
        <v>0</v>
      </c>
      <c r="AB17" s="214">
        <f>IF('Indicator Date hidden'!AC18="x","x",$AB$2-'Indicator Date hidden'!AC18)</f>
        <v>0</v>
      </c>
      <c r="AC17" s="214">
        <f>IF('Indicator Date hidden'!AD18="x","x",$AC$2-'Indicator Date hidden'!AD18)</f>
        <v>0</v>
      </c>
      <c r="AD17" s="214" t="str">
        <f>IF('Indicator Date hidden'!AE18="x","x",$AD$2-'Indicator Date hidden'!AE18)</f>
        <v>x</v>
      </c>
      <c r="AE17" s="214">
        <f>IF('Indicator Date hidden'!AF18="x","x",$AE$2-'Indicator Date hidden'!AF18)</f>
        <v>0</v>
      </c>
      <c r="AF17" s="214">
        <f>IF('Indicator Date hidden'!AG18="x","x",$AF$2-'Indicator Date hidden'!AG18)</f>
        <v>1</v>
      </c>
      <c r="AG17" s="214">
        <f>IF('Indicator Date hidden'!AH18="x","x",$AG$2-'Indicator Date hidden'!AH18)</f>
        <v>0</v>
      </c>
      <c r="AH17" s="214">
        <f>IF('Indicator Date hidden'!AI18="x","x",$AH$2-'Indicator Date hidden'!AI18)</f>
        <v>0</v>
      </c>
      <c r="AI17" s="214">
        <f>IF('Indicator Date hidden'!AJ18="x","x",$AI$2-'Indicator Date hidden'!AJ18)</f>
        <v>0</v>
      </c>
      <c r="AJ17" s="214" t="str">
        <f>IF('Indicator Date hidden'!AK18="x","x",$AJ$2-'Indicator Date hidden'!AK18)</f>
        <v>x</v>
      </c>
      <c r="AK17" s="214">
        <f>IF('Indicator Date hidden'!AL18="x","x",$AK$2-'Indicator Date hidden'!AL18)</f>
        <v>1</v>
      </c>
      <c r="AL17" s="214">
        <f>IF('Indicator Date hidden'!AM18="x","x",$AL$2-'Indicator Date hidden'!AM18)</f>
        <v>0</v>
      </c>
      <c r="AM17" s="214">
        <f>IF('Indicator Date hidden'!AN18="x","x",$AM$2-'Indicator Date hidden'!AN18)</f>
        <v>0</v>
      </c>
      <c r="AN17" s="214">
        <f>IF('Indicator Date hidden'!AO18="x","x",$AN$2-'Indicator Date hidden'!AO18)</f>
        <v>0</v>
      </c>
      <c r="AO17" s="214" t="str">
        <f>IF('Indicator Date hidden'!AP18="x","x",$AO$2-'Indicator Date hidden'!AP18)</f>
        <v>x</v>
      </c>
      <c r="AP17" s="214" t="str">
        <f>IF('Indicator Date hidden'!AQ18="x","x",$AP$2-'Indicator Date hidden'!AQ18)</f>
        <v>x</v>
      </c>
      <c r="AQ17" s="214">
        <f>IF('Indicator Date hidden'!AR18="x","x",$AQ$2-'Indicator Date hidden'!AR18)</f>
        <v>0</v>
      </c>
      <c r="AR17" s="214">
        <f>IF('Indicator Date hidden'!AS18="x","x",$AR$2-'Indicator Date hidden'!AS18)</f>
        <v>0</v>
      </c>
      <c r="AS17" s="214">
        <f>IF('Indicator Date hidden'!AT18="x","x",$AS$2-'Indicator Date hidden'!AT18)</f>
        <v>0</v>
      </c>
      <c r="AT17" s="214">
        <f>IF('Indicator Date hidden'!AU18="x","x",$AT$2-'Indicator Date hidden'!AU18)</f>
        <v>0</v>
      </c>
      <c r="AU17" s="214">
        <f>IF('Indicator Date hidden'!AV18="x","x",$AU$2-'Indicator Date hidden'!AV18)</f>
        <v>5</v>
      </c>
      <c r="AV17" s="214">
        <f>IF('Indicator Date hidden'!AW18="x","x",$AV$2-'Indicator Date hidden'!AW18)</f>
        <v>0</v>
      </c>
      <c r="AW17" s="214">
        <f>IF('Indicator Date hidden'!AX18="x","x",$AW$2-'Indicator Date hidden'!AX18)</f>
        <v>0</v>
      </c>
      <c r="AX17" s="214">
        <f>IF('Indicator Date hidden'!AY18="x","x",$AX$2-'Indicator Date hidden'!AY18)</f>
        <v>0</v>
      </c>
      <c r="AY17" s="214">
        <f>IF('Indicator Date hidden'!AZ18="x","x",$AY$2-'Indicator Date hidden'!AZ18)</f>
        <v>0</v>
      </c>
      <c r="AZ17" s="214">
        <f>IF('Indicator Date hidden'!BA18="x","x",$AZ$2-'Indicator Date hidden'!BA18)</f>
        <v>0</v>
      </c>
      <c r="BA17">
        <f t="shared" si="0"/>
        <v>26</v>
      </c>
      <c r="BB17" s="21">
        <f t="shared" si="1"/>
        <v>0.55319148936170215</v>
      </c>
      <c r="BC17">
        <f t="shared" si="2"/>
        <v>6</v>
      </c>
      <c r="BD17" s="21">
        <f t="shared" si="3"/>
        <v>1.9330112176568308</v>
      </c>
      <c r="BE17" s="296">
        <f t="shared" si="4"/>
        <v>0</v>
      </c>
    </row>
    <row r="18" spans="1:57" x14ac:dyDescent="0.35">
      <c r="A18" t="s">
        <v>7956</v>
      </c>
      <c r="B18" s="214">
        <f>IF('Indicator Date hidden'!C19="x","x",$B$2-'Indicator Date hidden'!C19)</f>
        <v>0</v>
      </c>
      <c r="C18" s="214">
        <f>IF('Indicator Date hidden'!D19="x","x",$C$2-'Indicator Date hidden'!D19)</f>
        <v>0</v>
      </c>
      <c r="D18" s="214">
        <f>IF('Indicator Date hidden'!E19="x","x",$D$2-'Indicator Date hidden'!E19)</f>
        <v>0</v>
      </c>
      <c r="E18" s="214">
        <f>IF('Indicator Date hidden'!F19="x","x",$E$2-'Indicator Date hidden'!F19)</f>
        <v>0</v>
      </c>
      <c r="F18" s="214">
        <f>IF('Indicator Date hidden'!G19="x","x",$F$2-'Indicator Date hidden'!G19)</f>
        <v>0</v>
      </c>
      <c r="G18" s="214">
        <f>IF('Indicator Date hidden'!H19="x","x",$G$2-'Indicator Date hidden'!H19)</f>
        <v>0</v>
      </c>
      <c r="H18" s="214">
        <f>IF('Indicator Date hidden'!I19="x","x",$H$2-'Indicator Date hidden'!I19)</f>
        <v>0</v>
      </c>
      <c r="I18" s="214">
        <f>IF('Indicator Date hidden'!J19="x","x",$I$2-'Indicator Date hidden'!J19)</f>
        <v>0</v>
      </c>
      <c r="J18" s="214">
        <f>IF('Indicator Date hidden'!K19="x","x",$J$2-'Indicator Date hidden'!K19)</f>
        <v>0</v>
      </c>
      <c r="K18" s="214">
        <f>IF('Indicator Date hidden'!L19="x","x",$K$2-'Indicator Date hidden'!L19)</f>
        <v>0</v>
      </c>
      <c r="L18" s="214">
        <f>IF('Indicator Date hidden'!M19="x","x",$L$2-'Indicator Date hidden'!M19)</f>
        <v>0</v>
      </c>
      <c r="M18" s="214">
        <f>IF('Indicator Date hidden'!N19="x","x",$M$2-'Indicator Date hidden'!N19)</f>
        <v>0</v>
      </c>
      <c r="N18" s="214">
        <f>IF('Indicator Date hidden'!O19="x","x",$N$2-'Indicator Date hidden'!O19)</f>
        <v>0</v>
      </c>
      <c r="O18" s="214">
        <f>IF('Indicator Date hidden'!P19="x","x",$O$2-'Indicator Date hidden'!P19)</f>
        <v>0</v>
      </c>
      <c r="P18" s="214">
        <f>IF('Indicator Date hidden'!Q19="x","x",$P$2-'Indicator Date hidden'!Q19)</f>
        <v>0</v>
      </c>
      <c r="Q18" s="214" t="str">
        <f>IF('Indicator Date hidden'!R19="x","x",$Q$2-'Indicator Date hidden'!R19)</f>
        <v>x</v>
      </c>
      <c r="R18" s="214">
        <f>IF('Indicator Date hidden'!S19="x","x",$R$2-'Indicator Date hidden'!S19)</f>
        <v>0</v>
      </c>
      <c r="S18" s="214">
        <f>IF('Indicator Date hidden'!T19="x","x",$S$2-'Indicator Date hidden'!T19)</f>
        <v>0</v>
      </c>
      <c r="T18" s="214">
        <f>IF('Indicator Date hidden'!U19="x","x",$T$2-'Indicator Date hidden'!U19)</f>
        <v>0</v>
      </c>
      <c r="U18" s="214" t="str">
        <f>IF('Indicator Date hidden'!V19="x","x",$U$2-'Indicator Date hidden'!V19)</f>
        <v>x</v>
      </c>
      <c r="V18" s="214">
        <f>IF('Indicator Date hidden'!W19="x","x",$V$2-'Indicator Date hidden'!W19)</f>
        <v>0</v>
      </c>
      <c r="W18" s="214" t="str">
        <f>IF('Indicator Date hidden'!X19="x","x",$W$2-'Indicator Date hidden'!X19)</f>
        <v>x</v>
      </c>
      <c r="X18" s="214">
        <f>IF('Indicator Date hidden'!Y19="x","x",$X$2-'Indicator Date hidden'!Y19)</f>
        <v>1</v>
      </c>
      <c r="Y18" s="214">
        <f>IF('Indicator Date hidden'!Z19="x","x",$Y$2-'Indicator Date hidden'!Z19)</f>
        <v>0</v>
      </c>
      <c r="Z18" s="214">
        <f>IF('Indicator Date hidden'!AA19="x","x",$Z$2-'Indicator Date hidden'!AA19)</f>
        <v>0</v>
      </c>
      <c r="AA18" s="214" t="str">
        <f>IF('Indicator Date hidden'!AB19="x","x",$AA$2-'Indicator Date hidden'!AB19)</f>
        <v>x</v>
      </c>
      <c r="AB18" s="214">
        <f>IF('Indicator Date hidden'!AC19="x","x",$AB$2-'Indicator Date hidden'!AC19)</f>
        <v>0</v>
      </c>
      <c r="AC18" s="214">
        <f>IF('Indicator Date hidden'!AD19="x","x",$AC$2-'Indicator Date hidden'!AD19)</f>
        <v>0</v>
      </c>
      <c r="AD18" s="214" t="str">
        <f>IF('Indicator Date hidden'!AE19="x","x",$AD$2-'Indicator Date hidden'!AE19)</f>
        <v>x</v>
      </c>
      <c r="AE18" s="214">
        <f>IF('Indicator Date hidden'!AF19="x","x",$AE$2-'Indicator Date hidden'!AF19)</f>
        <v>0</v>
      </c>
      <c r="AF18" s="214">
        <f>IF('Indicator Date hidden'!AG19="x","x",$AF$2-'Indicator Date hidden'!AG19)</f>
        <v>1</v>
      </c>
      <c r="AG18" s="214">
        <f>IF('Indicator Date hidden'!AH19="x","x",$AG$2-'Indicator Date hidden'!AH19)</f>
        <v>0</v>
      </c>
      <c r="AH18" s="214">
        <f>IF('Indicator Date hidden'!AI19="x","x",$AH$2-'Indicator Date hidden'!AI19)</f>
        <v>0</v>
      </c>
      <c r="AI18" s="214">
        <f>IF('Indicator Date hidden'!AJ19="x","x",$AI$2-'Indicator Date hidden'!AJ19)</f>
        <v>0</v>
      </c>
      <c r="AJ18" s="214" t="str">
        <f>IF('Indicator Date hidden'!AK19="x","x",$AJ$2-'Indicator Date hidden'!AK19)</f>
        <v>x</v>
      </c>
      <c r="AK18" s="214">
        <f>IF('Indicator Date hidden'!AL19="x","x",$AK$2-'Indicator Date hidden'!AL19)</f>
        <v>1</v>
      </c>
      <c r="AL18" s="214">
        <f>IF('Indicator Date hidden'!AM19="x","x",$AL$2-'Indicator Date hidden'!AM19)</f>
        <v>0</v>
      </c>
      <c r="AM18" s="214">
        <f>IF('Indicator Date hidden'!AN19="x","x",$AM$2-'Indicator Date hidden'!AN19)</f>
        <v>0</v>
      </c>
      <c r="AN18" s="214">
        <f>IF('Indicator Date hidden'!AO19="x","x",$AN$2-'Indicator Date hidden'!AO19)</f>
        <v>0</v>
      </c>
      <c r="AO18" s="214">
        <f>IF('Indicator Date hidden'!AP19="x","x",$AO$2-'Indicator Date hidden'!AP19)</f>
        <v>0</v>
      </c>
      <c r="AP18" s="214">
        <f>IF('Indicator Date hidden'!AQ19="x","x",$AP$2-'Indicator Date hidden'!AQ19)</f>
        <v>0</v>
      </c>
      <c r="AQ18" s="214" t="str">
        <f>IF('Indicator Date hidden'!AR19="x","x",$AQ$2-'Indicator Date hidden'!AR19)</f>
        <v>x</v>
      </c>
      <c r="AR18" s="214">
        <f>IF('Indicator Date hidden'!AS19="x","x",$AR$2-'Indicator Date hidden'!AS19)</f>
        <v>0</v>
      </c>
      <c r="AS18" s="214">
        <f>IF('Indicator Date hidden'!AT19="x","x",$AS$2-'Indicator Date hidden'!AT19)</f>
        <v>0</v>
      </c>
      <c r="AT18" s="214">
        <f>IF('Indicator Date hidden'!AU19="x","x",$AT$2-'Indicator Date hidden'!AU19)</f>
        <v>0</v>
      </c>
      <c r="AU18" s="214" t="str">
        <f>IF('Indicator Date hidden'!AV19="x","x",$AU$2-'Indicator Date hidden'!AV19)</f>
        <v>x</v>
      </c>
      <c r="AV18" s="214">
        <f>IF('Indicator Date hidden'!AW19="x","x",$AV$2-'Indicator Date hidden'!AW19)</f>
        <v>0</v>
      </c>
      <c r="AW18" s="214">
        <f>IF('Indicator Date hidden'!AX19="x","x",$AW$2-'Indicator Date hidden'!AX19)</f>
        <v>0</v>
      </c>
      <c r="AX18" s="214">
        <f>IF('Indicator Date hidden'!AY19="x","x",$AX$2-'Indicator Date hidden'!AY19)</f>
        <v>0</v>
      </c>
      <c r="AY18" s="214">
        <f>IF('Indicator Date hidden'!AZ19="x","x",$AY$2-'Indicator Date hidden'!AZ19)</f>
        <v>0</v>
      </c>
      <c r="AZ18" s="214">
        <f>IF('Indicator Date hidden'!BA19="x","x",$AZ$2-'Indicator Date hidden'!BA19)</f>
        <v>0</v>
      </c>
      <c r="BA18">
        <f t="shared" si="0"/>
        <v>3</v>
      </c>
      <c r="BB18" s="21">
        <f t="shared" si="1"/>
        <v>6.9767441860465115E-2</v>
      </c>
      <c r="BC18">
        <f t="shared" si="2"/>
        <v>3</v>
      </c>
      <c r="BD18" s="21">
        <f t="shared" si="3"/>
        <v>0.25475467790937961</v>
      </c>
      <c r="BE18" s="296">
        <f t="shared" si="4"/>
        <v>0</v>
      </c>
    </row>
    <row r="19" spans="1:57" x14ac:dyDescent="0.35">
      <c r="A19" t="s">
        <v>7972</v>
      </c>
      <c r="B19" s="214">
        <f>IF('Indicator Date hidden'!C20="x","x",$B$2-'Indicator Date hidden'!C20)</f>
        <v>0</v>
      </c>
      <c r="C19" s="214">
        <f>IF('Indicator Date hidden'!D20="x","x",$C$2-'Indicator Date hidden'!D20)</f>
        <v>0</v>
      </c>
      <c r="D19" s="214">
        <f>IF('Indicator Date hidden'!E20="x","x",$D$2-'Indicator Date hidden'!E20)</f>
        <v>0</v>
      </c>
      <c r="E19" s="214">
        <f>IF('Indicator Date hidden'!F20="x","x",$E$2-'Indicator Date hidden'!F20)</f>
        <v>0</v>
      </c>
      <c r="F19" s="214">
        <f>IF('Indicator Date hidden'!G20="x","x",$F$2-'Indicator Date hidden'!G20)</f>
        <v>0</v>
      </c>
      <c r="G19" s="214">
        <f>IF('Indicator Date hidden'!H20="x","x",$G$2-'Indicator Date hidden'!H20)</f>
        <v>0</v>
      </c>
      <c r="H19" s="214">
        <f>IF('Indicator Date hidden'!I20="x","x",$H$2-'Indicator Date hidden'!I20)</f>
        <v>0</v>
      </c>
      <c r="I19" s="214">
        <f>IF('Indicator Date hidden'!J20="x","x",$I$2-'Indicator Date hidden'!J20)</f>
        <v>0</v>
      </c>
      <c r="J19" s="214">
        <f>IF('Indicator Date hidden'!K20="x","x",$J$2-'Indicator Date hidden'!K20)</f>
        <v>0</v>
      </c>
      <c r="K19" s="214">
        <f>IF('Indicator Date hidden'!L20="x","x",$K$2-'Indicator Date hidden'!L20)</f>
        <v>0</v>
      </c>
      <c r="L19" s="214">
        <f>IF('Indicator Date hidden'!M20="x","x",$L$2-'Indicator Date hidden'!M20)</f>
        <v>0</v>
      </c>
      <c r="M19" s="214">
        <f>IF('Indicator Date hidden'!N20="x","x",$M$2-'Indicator Date hidden'!N20)</f>
        <v>0</v>
      </c>
      <c r="N19" s="214">
        <f>IF('Indicator Date hidden'!O20="x","x",$N$2-'Indicator Date hidden'!O20)</f>
        <v>0</v>
      </c>
      <c r="O19" s="214">
        <f>IF('Indicator Date hidden'!P20="x","x",$O$2-'Indicator Date hidden'!P20)</f>
        <v>0</v>
      </c>
      <c r="P19" s="214">
        <f>IF('Indicator Date hidden'!Q20="x","x",$P$2-'Indicator Date hidden'!Q20)</f>
        <v>0</v>
      </c>
      <c r="Q19" s="214">
        <f>IF('Indicator Date hidden'!R20="x","x",$Q$2-'Indicator Date hidden'!R20)</f>
        <v>3</v>
      </c>
      <c r="R19" s="214">
        <f>IF('Indicator Date hidden'!S20="x","x",$R$2-'Indicator Date hidden'!S20)</f>
        <v>0</v>
      </c>
      <c r="S19" s="214">
        <f>IF('Indicator Date hidden'!T20="x","x",$S$2-'Indicator Date hidden'!T20)</f>
        <v>0</v>
      </c>
      <c r="T19" s="214">
        <f>IF('Indicator Date hidden'!U20="x","x",$T$2-'Indicator Date hidden'!U20)</f>
        <v>0</v>
      </c>
      <c r="U19" s="214">
        <f>IF('Indicator Date hidden'!V20="x","x",$U$2-'Indicator Date hidden'!V20)</f>
        <v>0</v>
      </c>
      <c r="V19" s="214">
        <f>IF('Indicator Date hidden'!W20="x","x",$V$2-'Indicator Date hidden'!W20)</f>
        <v>0</v>
      </c>
      <c r="W19" s="214">
        <f>IF('Indicator Date hidden'!X20="x","x",$W$2-'Indicator Date hidden'!X20)</f>
        <v>3</v>
      </c>
      <c r="X19" s="214">
        <f>IF('Indicator Date hidden'!Y20="x","x",$X$2-'Indicator Date hidden'!Y20)</f>
        <v>4</v>
      </c>
      <c r="Y19" s="214">
        <f>IF('Indicator Date hidden'!Z20="x","x",$Y$2-'Indicator Date hidden'!Z20)</f>
        <v>0</v>
      </c>
      <c r="Z19" s="214">
        <f>IF('Indicator Date hidden'!AA20="x","x",$Z$2-'Indicator Date hidden'!AA20)</f>
        <v>0</v>
      </c>
      <c r="AA19" s="214">
        <f>IF('Indicator Date hidden'!AB20="x","x",$AA$2-'Indicator Date hidden'!AB20)</f>
        <v>0</v>
      </c>
      <c r="AB19" s="214">
        <f>IF('Indicator Date hidden'!AC20="x","x",$AB$2-'Indicator Date hidden'!AC20)</f>
        <v>0</v>
      </c>
      <c r="AC19" s="214">
        <f>IF('Indicator Date hidden'!AD20="x","x",$AC$2-'Indicator Date hidden'!AD20)</f>
        <v>0</v>
      </c>
      <c r="AD19" s="214">
        <f>IF('Indicator Date hidden'!AE20="x","x",$AD$2-'Indicator Date hidden'!AE20)</f>
        <v>0</v>
      </c>
      <c r="AE19" s="214">
        <f>IF('Indicator Date hidden'!AF20="x","x",$AE$2-'Indicator Date hidden'!AF20)</f>
        <v>0</v>
      </c>
      <c r="AF19" s="214" t="str">
        <f>IF('Indicator Date hidden'!AG20="x","x",$AF$2-'Indicator Date hidden'!AG20)</f>
        <v>x</v>
      </c>
      <c r="AG19" s="214">
        <f>IF('Indicator Date hidden'!AH20="x","x",$AG$2-'Indicator Date hidden'!AH20)</f>
        <v>0</v>
      </c>
      <c r="AH19" s="214">
        <f>IF('Indicator Date hidden'!AI20="x","x",$AH$2-'Indicator Date hidden'!AI20)</f>
        <v>0</v>
      </c>
      <c r="AI19" s="214">
        <f>IF('Indicator Date hidden'!AJ20="x","x",$AI$2-'Indicator Date hidden'!AJ20)</f>
        <v>0</v>
      </c>
      <c r="AJ19" s="214" t="str">
        <f>IF('Indicator Date hidden'!AK20="x","x",$AJ$2-'Indicator Date hidden'!AK20)</f>
        <v>x</v>
      </c>
      <c r="AK19" s="214">
        <f>IF('Indicator Date hidden'!AL20="x","x",$AK$2-'Indicator Date hidden'!AL20)</f>
        <v>1</v>
      </c>
      <c r="AL19" s="214">
        <f>IF('Indicator Date hidden'!AM20="x","x",$AL$2-'Indicator Date hidden'!AM20)</f>
        <v>0</v>
      </c>
      <c r="AM19" s="214">
        <f>IF('Indicator Date hidden'!AN20="x","x",$AM$2-'Indicator Date hidden'!AN20)</f>
        <v>0</v>
      </c>
      <c r="AN19" s="214">
        <f>IF('Indicator Date hidden'!AO20="x","x",$AN$2-'Indicator Date hidden'!AO20)</f>
        <v>0</v>
      </c>
      <c r="AO19" s="214" t="str">
        <f>IF('Indicator Date hidden'!AP20="x","x",$AO$2-'Indicator Date hidden'!AP20)</f>
        <v>x</v>
      </c>
      <c r="AP19" s="214">
        <f>IF('Indicator Date hidden'!AQ20="x","x",$AP$2-'Indicator Date hidden'!AQ20)</f>
        <v>2</v>
      </c>
      <c r="AQ19" s="214" t="str">
        <f>IF('Indicator Date hidden'!AR20="x","x",$AQ$2-'Indicator Date hidden'!AR20)</f>
        <v>x</v>
      </c>
      <c r="AR19" s="214">
        <f>IF('Indicator Date hidden'!AS20="x","x",$AR$2-'Indicator Date hidden'!AS20)</f>
        <v>0</v>
      </c>
      <c r="AS19" s="214" t="str">
        <f>IF('Indicator Date hidden'!AT20="x","x",$AS$2-'Indicator Date hidden'!AT20)</f>
        <v>x</v>
      </c>
      <c r="AT19" s="214">
        <f>IF('Indicator Date hidden'!AU20="x","x",$AT$2-'Indicator Date hidden'!AU20)</f>
        <v>0</v>
      </c>
      <c r="AU19" s="214" t="str">
        <f>IF('Indicator Date hidden'!AV20="x","x",$AU$2-'Indicator Date hidden'!AV20)</f>
        <v>x</v>
      </c>
      <c r="AV19" s="214">
        <f>IF('Indicator Date hidden'!AW20="x","x",$AV$2-'Indicator Date hidden'!AW20)</f>
        <v>0</v>
      </c>
      <c r="AW19" s="214">
        <f>IF('Indicator Date hidden'!AX20="x","x",$AW$2-'Indicator Date hidden'!AX20)</f>
        <v>0</v>
      </c>
      <c r="AX19" s="214">
        <f>IF('Indicator Date hidden'!AY20="x","x",$AX$2-'Indicator Date hidden'!AY20)</f>
        <v>0</v>
      </c>
      <c r="AY19" s="214">
        <f>IF('Indicator Date hidden'!AZ20="x","x",$AY$2-'Indicator Date hidden'!AZ20)</f>
        <v>0</v>
      </c>
      <c r="AZ19" s="214">
        <f>IF('Indicator Date hidden'!BA20="x","x",$AZ$2-'Indicator Date hidden'!BA20)</f>
        <v>0</v>
      </c>
      <c r="BA19">
        <f t="shared" si="0"/>
        <v>13</v>
      </c>
      <c r="BB19" s="21">
        <f t="shared" si="1"/>
        <v>0.28888888888888886</v>
      </c>
      <c r="BC19">
        <f t="shared" si="2"/>
        <v>5</v>
      </c>
      <c r="BD19" s="21">
        <f t="shared" si="3"/>
        <v>0.88499145563288339</v>
      </c>
      <c r="BE19" s="296">
        <f t="shared" si="4"/>
        <v>0</v>
      </c>
    </row>
    <row r="20" spans="1:57" x14ac:dyDescent="0.35">
      <c r="A20" t="s">
        <v>7958</v>
      </c>
      <c r="B20" s="214">
        <f>IF('Indicator Date hidden'!C21="x","x",$B$2-'Indicator Date hidden'!C21)</f>
        <v>0</v>
      </c>
      <c r="C20" s="214">
        <f>IF('Indicator Date hidden'!D21="x","x",$C$2-'Indicator Date hidden'!D21)</f>
        <v>0</v>
      </c>
      <c r="D20" s="214">
        <f>IF('Indicator Date hidden'!E21="x","x",$D$2-'Indicator Date hidden'!E21)</f>
        <v>0</v>
      </c>
      <c r="E20" s="214">
        <f>IF('Indicator Date hidden'!F21="x","x",$E$2-'Indicator Date hidden'!F21)</f>
        <v>0</v>
      </c>
      <c r="F20" s="214">
        <f>IF('Indicator Date hidden'!G21="x","x",$F$2-'Indicator Date hidden'!G21)</f>
        <v>0</v>
      </c>
      <c r="G20" s="214">
        <f>IF('Indicator Date hidden'!H21="x","x",$G$2-'Indicator Date hidden'!H21)</f>
        <v>0</v>
      </c>
      <c r="H20" s="214">
        <f>IF('Indicator Date hidden'!I21="x","x",$H$2-'Indicator Date hidden'!I21)</f>
        <v>0</v>
      </c>
      <c r="I20" s="214">
        <f>IF('Indicator Date hidden'!J21="x","x",$I$2-'Indicator Date hidden'!J21)</f>
        <v>0</v>
      </c>
      <c r="J20" s="214">
        <f>IF('Indicator Date hidden'!K21="x","x",$J$2-'Indicator Date hidden'!K21)</f>
        <v>0</v>
      </c>
      <c r="K20" s="214">
        <f>IF('Indicator Date hidden'!L21="x","x",$K$2-'Indicator Date hidden'!L21)</f>
        <v>0</v>
      </c>
      <c r="L20" s="214">
        <f>IF('Indicator Date hidden'!M21="x","x",$L$2-'Indicator Date hidden'!M21)</f>
        <v>0</v>
      </c>
      <c r="M20" s="214">
        <f>IF('Indicator Date hidden'!N21="x","x",$M$2-'Indicator Date hidden'!N21)</f>
        <v>0</v>
      </c>
      <c r="N20" s="214">
        <f>IF('Indicator Date hidden'!O21="x","x",$N$2-'Indicator Date hidden'!O21)</f>
        <v>0</v>
      </c>
      <c r="O20" s="214">
        <f>IF('Indicator Date hidden'!P21="x","x",$O$2-'Indicator Date hidden'!P21)</f>
        <v>0</v>
      </c>
      <c r="P20" s="214">
        <f>IF('Indicator Date hidden'!Q21="x","x",$P$2-'Indicator Date hidden'!Q21)</f>
        <v>0</v>
      </c>
      <c r="Q20" s="214">
        <f>IF('Indicator Date hidden'!R21="x","x",$Q$2-'Indicator Date hidden'!R21)</f>
        <v>2</v>
      </c>
      <c r="R20" s="214">
        <f>IF('Indicator Date hidden'!S21="x","x",$R$2-'Indicator Date hidden'!S21)</f>
        <v>0</v>
      </c>
      <c r="S20" s="214">
        <f>IF('Indicator Date hidden'!T21="x","x",$S$2-'Indicator Date hidden'!T21)</f>
        <v>0</v>
      </c>
      <c r="T20" s="214">
        <f>IF('Indicator Date hidden'!U21="x","x",$T$2-'Indicator Date hidden'!U21)</f>
        <v>0</v>
      </c>
      <c r="U20" s="214">
        <f>IF('Indicator Date hidden'!V21="x","x",$U$2-'Indicator Date hidden'!V21)</f>
        <v>0</v>
      </c>
      <c r="V20" s="214">
        <f>IF('Indicator Date hidden'!W21="x","x",$V$2-'Indicator Date hidden'!W21)</f>
        <v>0</v>
      </c>
      <c r="W20" s="214">
        <f>IF('Indicator Date hidden'!X21="x","x",$W$2-'Indicator Date hidden'!X21)</f>
        <v>0</v>
      </c>
      <c r="X20" s="214">
        <f>IF('Indicator Date hidden'!Y21="x","x",$X$2-'Indicator Date hidden'!Y21)</f>
        <v>4</v>
      </c>
      <c r="Y20" s="214">
        <f>IF('Indicator Date hidden'!Z21="x","x",$Y$2-'Indicator Date hidden'!Z21)</f>
        <v>0</v>
      </c>
      <c r="Z20" s="214">
        <f>IF('Indicator Date hidden'!AA21="x","x",$Z$2-'Indicator Date hidden'!AA21)</f>
        <v>0</v>
      </c>
      <c r="AA20" s="214">
        <f>IF('Indicator Date hidden'!AB21="x","x",$AA$2-'Indicator Date hidden'!AB21)</f>
        <v>0</v>
      </c>
      <c r="AB20" s="214">
        <f>IF('Indicator Date hidden'!AC21="x","x",$AB$2-'Indicator Date hidden'!AC21)</f>
        <v>0</v>
      </c>
      <c r="AC20" s="214">
        <f>IF('Indicator Date hidden'!AD21="x","x",$AC$2-'Indicator Date hidden'!AD21)</f>
        <v>0</v>
      </c>
      <c r="AD20" s="214">
        <f>IF('Indicator Date hidden'!AE21="x","x",$AD$2-'Indicator Date hidden'!AE21)</f>
        <v>0</v>
      </c>
      <c r="AE20" s="214">
        <f>IF('Indicator Date hidden'!AF21="x","x",$AE$2-'Indicator Date hidden'!AF21)</f>
        <v>0</v>
      </c>
      <c r="AF20" s="214">
        <f>IF('Indicator Date hidden'!AG21="x","x",$AF$2-'Indicator Date hidden'!AG21)</f>
        <v>2</v>
      </c>
      <c r="AG20" s="214">
        <f>IF('Indicator Date hidden'!AH21="x","x",$AG$2-'Indicator Date hidden'!AH21)</f>
        <v>0</v>
      </c>
      <c r="AH20" s="214">
        <f>IF('Indicator Date hidden'!AI21="x","x",$AH$2-'Indicator Date hidden'!AI21)</f>
        <v>0</v>
      </c>
      <c r="AI20" s="214">
        <f>IF('Indicator Date hidden'!AJ21="x","x",$AI$2-'Indicator Date hidden'!AJ21)</f>
        <v>0</v>
      </c>
      <c r="AJ20" s="214" t="str">
        <f>IF('Indicator Date hidden'!AK21="x","x",$AJ$2-'Indicator Date hidden'!AK21)</f>
        <v>x</v>
      </c>
      <c r="AK20" s="214">
        <f>IF('Indicator Date hidden'!AL21="x","x",$AK$2-'Indicator Date hidden'!AL21)</f>
        <v>1</v>
      </c>
      <c r="AL20" s="214">
        <f>IF('Indicator Date hidden'!AM21="x","x",$AL$2-'Indicator Date hidden'!AM21)</f>
        <v>0</v>
      </c>
      <c r="AM20" s="214">
        <f>IF('Indicator Date hidden'!AN21="x","x",$AM$2-'Indicator Date hidden'!AN21)</f>
        <v>0</v>
      </c>
      <c r="AN20" s="214">
        <f>IF('Indicator Date hidden'!AO21="x","x",$AN$2-'Indicator Date hidden'!AO21)</f>
        <v>0</v>
      </c>
      <c r="AO20" s="214">
        <f>IF('Indicator Date hidden'!AP21="x","x",$AO$2-'Indicator Date hidden'!AP21)</f>
        <v>0</v>
      </c>
      <c r="AP20" s="214">
        <f>IF('Indicator Date hidden'!AQ21="x","x",$AP$2-'Indicator Date hidden'!AQ21)</f>
        <v>0</v>
      </c>
      <c r="AQ20" s="214">
        <f>IF('Indicator Date hidden'!AR21="x","x",$AQ$2-'Indicator Date hidden'!AR21)</f>
        <v>0</v>
      </c>
      <c r="AR20" s="214">
        <f>IF('Indicator Date hidden'!AS21="x","x",$AR$2-'Indicator Date hidden'!AS21)</f>
        <v>0</v>
      </c>
      <c r="AS20" s="214">
        <f>IF('Indicator Date hidden'!AT21="x","x",$AS$2-'Indicator Date hidden'!AT21)</f>
        <v>0</v>
      </c>
      <c r="AT20" s="214">
        <f>IF('Indicator Date hidden'!AU21="x","x",$AT$2-'Indicator Date hidden'!AU21)</f>
        <v>0</v>
      </c>
      <c r="AU20" s="214">
        <f>IF('Indicator Date hidden'!AV21="x","x",$AU$2-'Indicator Date hidden'!AV21)</f>
        <v>8</v>
      </c>
      <c r="AV20" s="214">
        <f>IF('Indicator Date hidden'!AW21="x","x",$AV$2-'Indicator Date hidden'!AW21)</f>
        <v>0</v>
      </c>
      <c r="AW20" s="214">
        <f>IF('Indicator Date hidden'!AX21="x","x",$AW$2-'Indicator Date hidden'!AX21)</f>
        <v>0</v>
      </c>
      <c r="AX20" s="214">
        <f>IF('Indicator Date hidden'!AY21="x","x",$AX$2-'Indicator Date hidden'!AY21)</f>
        <v>0</v>
      </c>
      <c r="AY20" s="214">
        <f>IF('Indicator Date hidden'!AZ21="x","x",$AY$2-'Indicator Date hidden'!AZ21)</f>
        <v>0</v>
      </c>
      <c r="AZ20" s="214">
        <f>IF('Indicator Date hidden'!BA21="x","x",$AZ$2-'Indicator Date hidden'!BA21)</f>
        <v>0</v>
      </c>
      <c r="BA20">
        <f t="shared" si="0"/>
        <v>17</v>
      </c>
      <c r="BB20" s="21">
        <f t="shared" si="1"/>
        <v>0.34</v>
      </c>
      <c r="BC20">
        <f t="shared" si="2"/>
        <v>5</v>
      </c>
      <c r="BD20" s="21">
        <f t="shared" si="3"/>
        <v>1.290116273829611</v>
      </c>
      <c r="BE20" s="296">
        <f t="shared" si="4"/>
        <v>0</v>
      </c>
    </row>
    <row r="21" spans="1:57" x14ac:dyDescent="0.35">
      <c r="A21" t="s">
        <v>7981</v>
      </c>
      <c r="B21" s="214">
        <f>IF('Indicator Date hidden'!C22="x","x",$B$2-'Indicator Date hidden'!C22)</f>
        <v>0</v>
      </c>
      <c r="C21" s="214">
        <f>IF('Indicator Date hidden'!D22="x","x",$C$2-'Indicator Date hidden'!D22)</f>
        <v>0</v>
      </c>
      <c r="D21" s="214">
        <f>IF('Indicator Date hidden'!E22="x","x",$D$2-'Indicator Date hidden'!E22)</f>
        <v>0</v>
      </c>
      <c r="E21" s="214">
        <f>IF('Indicator Date hidden'!F22="x","x",$E$2-'Indicator Date hidden'!F22)</f>
        <v>0</v>
      </c>
      <c r="F21" s="214">
        <f>IF('Indicator Date hidden'!G22="x","x",$F$2-'Indicator Date hidden'!G22)</f>
        <v>0</v>
      </c>
      <c r="G21" s="214">
        <f>IF('Indicator Date hidden'!H22="x","x",$G$2-'Indicator Date hidden'!H22)</f>
        <v>0</v>
      </c>
      <c r="H21" s="214">
        <f>IF('Indicator Date hidden'!I22="x","x",$H$2-'Indicator Date hidden'!I22)</f>
        <v>0</v>
      </c>
      <c r="I21" s="214">
        <f>IF('Indicator Date hidden'!J22="x","x",$I$2-'Indicator Date hidden'!J22)</f>
        <v>0</v>
      </c>
      <c r="J21" s="214">
        <f>IF('Indicator Date hidden'!K22="x","x",$J$2-'Indicator Date hidden'!K22)</f>
        <v>0</v>
      </c>
      <c r="K21" s="214">
        <f>IF('Indicator Date hidden'!L22="x","x",$K$2-'Indicator Date hidden'!L22)</f>
        <v>0</v>
      </c>
      <c r="L21" s="214">
        <f>IF('Indicator Date hidden'!M22="x","x",$L$2-'Indicator Date hidden'!M22)</f>
        <v>0</v>
      </c>
      <c r="M21" s="214">
        <f>IF('Indicator Date hidden'!N22="x","x",$M$2-'Indicator Date hidden'!N22)</f>
        <v>0</v>
      </c>
      <c r="N21" s="214">
        <f>IF('Indicator Date hidden'!O22="x","x",$N$2-'Indicator Date hidden'!O22)</f>
        <v>0</v>
      </c>
      <c r="O21" s="214">
        <f>IF('Indicator Date hidden'!P22="x","x",$O$2-'Indicator Date hidden'!P22)</f>
        <v>0</v>
      </c>
      <c r="P21" s="214">
        <f>IF('Indicator Date hidden'!Q22="x","x",$P$2-'Indicator Date hidden'!Q22)</f>
        <v>0</v>
      </c>
      <c r="Q21" s="214">
        <f>IF('Indicator Date hidden'!R22="x","x",$Q$2-'Indicator Date hidden'!R22)</f>
        <v>4</v>
      </c>
      <c r="R21" s="214">
        <f>IF('Indicator Date hidden'!S22="x","x",$R$2-'Indicator Date hidden'!S22)</f>
        <v>0</v>
      </c>
      <c r="S21" s="214">
        <f>IF('Indicator Date hidden'!T22="x","x",$S$2-'Indicator Date hidden'!T22)</f>
        <v>0</v>
      </c>
      <c r="T21" s="214">
        <f>IF('Indicator Date hidden'!U22="x","x",$T$2-'Indicator Date hidden'!U22)</f>
        <v>0</v>
      </c>
      <c r="U21" s="214">
        <f>IF('Indicator Date hidden'!V22="x","x",$U$2-'Indicator Date hidden'!V22)</f>
        <v>0</v>
      </c>
      <c r="V21" s="214">
        <f>IF('Indicator Date hidden'!W22="x","x",$V$2-'Indicator Date hidden'!W22)</f>
        <v>0</v>
      </c>
      <c r="W21" s="214">
        <f>IF('Indicator Date hidden'!X22="x","x",$W$2-'Indicator Date hidden'!X22)</f>
        <v>4</v>
      </c>
      <c r="X21" s="214">
        <f>IF('Indicator Date hidden'!Y22="x","x",$X$2-'Indicator Date hidden'!Y22)</f>
        <v>2</v>
      </c>
      <c r="Y21" s="214">
        <f>IF('Indicator Date hidden'!Z22="x","x",$Y$2-'Indicator Date hidden'!Z22)</f>
        <v>0</v>
      </c>
      <c r="Z21" s="214">
        <f>IF('Indicator Date hidden'!AA22="x","x",$Z$2-'Indicator Date hidden'!AA22)</f>
        <v>0</v>
      </c>
      <c r="AA21" s="214">
        <f>IF('Indicator Date hidden'!AB22="x","x",$AA$2-'Indicator Date hidden'!AB22)</f>
        <v>1</v>
      </c>
      <c r="AB21" s="214">
        <f>IF('Indicator Date hidden'!AC22="x","x",$AB$2-'Indicator Date hidden'!AC22)</f>
        <v>0</v>
      </c>
      <c r="AC21" s="214">
        <f>IF('Indicator Date hidden'!AD22="x","x",$AC$2-'Indicator Date hidden'!AD22)</f>
        <v>0</v>
      </c>
      <c r="AD21" s="214">
        <f>IF('Indicator Date hidden'!AE22="x","x",$AD$2-'Indicator Date hidden'!AE22)</f>
        <v>0</v>
      </c>
      <c r="AE21" s="214">
        <f>IF('Indicator Date hidden'!AF22="x","x",$AE$2-'Indicator Date hidden'!AF22)</f>
        <v>0</v>
      </c>
      <c r="AF21" s="214">
        <f>IF('Indicator Date hidden'!AG22="x","x",$AF$2-'Indicator Date hidden'!AG22)</f>
        <v>1</v>
      </c>
      <c r="AG21" s="214">
        <f>IF('Indicator Date hidden'!AH22="x","x",$AG$2-'Indicator Date hidden'!AH22)</f>
        <v>0</v>
      </c>
      <c r="AH21" s="214">
        <f>IF('Indicator Date hidden'!AI22="x","x",$AH$2-'Indicator Date hidden'!AI22)</f>
        <v>0</v>
      </c>
      <c r="AI21" s="214">
        <f>IF('Indicator Date hidden'!AJ22="x","x",$AI$2-'Indicator Date hidden'!AJ22)</f>
        <v>0</v>
      </c>
      <c r="AJ21" s="214" t="str">
        <f>IF('Indicator Date hidden'!AK22="x","x",$AJ$2-'Indicator Date hidden'!AK22)</f>
        <v>x</v>
      </c>
      <c r="AK21" s="214" t="str">
        <f>IF('Indicator Date hidden'!AL22="x","x",$AK$2-'Indicator Date hidden'!AL22)</f>
        <v>x</v>
      </c>
      <c r="AL21" s="214">
        <f>IF('Indicator Date hidden'!AM22="x","x",$AL$2-'Indicator Date hidden'!AM22)</f>
        <v>0</v>
      </c>
      <c r="AM21" s="214">
        <f>IF('Indicator Date hidden'!AN22="x","x",$AM$2-'Indicator Date hidden'!AN22)</f>
        <v>0</v>
      </c>
      <c r="AN21" s="214">
        <f>IF('Indicator Date hidden'!AO22="x","x",$AN$2-'Indicator Date hidden'!AO22)</f>
        <v>0</v>
      </c>
      <c r="AO21" s="214">
        <f>IF('Indicator Date hidden'!AP22="x","x",$AO$2-'Indicator Date hidden'!AP22)</f>
        <v>0</v>
      </c>
      <c r="AP21" s="214">
        <f>IF('Indicator Date hidden'!AQ22="x","x",$AP$2-'Indicator Date hidden'!AQ22)</f>
        <v>0</v>
      </c>
      <c r="AQ21" s="214">
        <f>IF('Indicator Date hidden'!AR22="x","x",$AQ$2-'Indicator Date hidden'!AR22)</f>
        <v>0</v>
      </c>
      <c r="AR21" s="214">
        <f>IF('Indicator Date hidden'!AS22="x","x",$AR$2-'Indicator Date hidden'!AS22)</f>
        <v>0</v>
      </c>
      <c r="AS21" s="214">
        <f>IF('Indicator Date hidden'!AT22="x","x",$AS$2-'Indicator Date hidden'!AT22)</f>
        <v>0</v>
      </c>
      <c r="AT21" s="214">
        <f>IF('Indicator Date hidden'!AU22="x","x",$AT$2-'Indicator Date hidden'!AU22)</f>
        <v>0</v>
      </c>
      <c r="AU21" s="214" t="str">
        <f>IF('Indicator Date hidden'!AV22="x","x",$AU$2-'Indicator Date hidden'!AV22)</f>
        <v>x</v>
      </c>
      <c r="AV21" s="214">
        <f>IF('Indicator Date hidden'!AW22="x","x",$AV$2-'Indicator Date hidden'!AW22)</f>
        <v>0</v>
      </c>
      <c r="AW21" s="214">
        <f>IF('Indicator Date hidden'!AX22="x","x",$AW$2-'Indicator Date hidden'!AX22)</f>
        <v>0</v>
      </c>
      <c r="AX21" s="214">
        <f>IF('Indicator Date hidden'!AY22="x","x",$AX$2-'Indicator Date hidden'!AY22)</f>
        <v>0</v>
      </c>
      <c r="AY21" s="214">
        <f>IF('Indicator Date hidden'!AZ22="x","x",$AY$2-'Indicator Date hidden'!AZ22)</f>
        <v>0</v>
      </c>
      <c r="AZ21" s="214">
        <f>IF('Indicator Date hidden'!BA22="x","x",$AZ$2-'Indicator Date hidden'!BA22)</f>
        <v>0</v>
      </c>
      <c r="BA21">
        <f t="shared" si="0"/>
        <v>12</v>
      </c>
      <c r="BB21" s="21">
        <f t="shared" si="1"/>
        <v>0.25</v>
      </c>
      <c r="BC21">
        <f t="shared" si="2"/>
        <v>5</v>
      </c>
      <c r="BD21" s="21">
        <f t="shared" si="3"/>
        <v>0.8539125638299665</v>
      </c>
      <c r="BE21" s="296">
        <f t="shared" si="4"/>
        <v>0</v>
      </c>
    </row>
    <row r="22" spans="1:57" x14ac:dyDescent="0.35">
      <c r="A22" t="s">
        <v>7974</v>
      </c>
      <c r="B22" s="214">
        <f>IF('Indicator Date hidden'!C23="x","x",$B$2-'Indicator Date hidden'!C23)</f>
        <v>0</v>
      </c>
      <c r="C22" s="214">
        <f>IF('Indicator Date hidden'!D23="x","x",$C$2-'Indicator Date hidden'!D23)</f>
        <v>0</v>
      </c>
      <c r="D22" s="214">
        <f>IF('Indicator Date hidden'!E23="x","x",$D$2-'Indicator Date hidden'!E23)</f>
        <v>0</v>
      </c>
      <c r="E22" s="214">
        <f>IF('Indicator Date hidden'!F23="x","x",$E$2-'Indicator Date hidden'!F23)</f>
        <v>0</v>
      </c>
      <c r="F22" s="214">
        <f>IF('Indicator Date hidden'!G23="x","x",$F$2-'Indicator Date hidden'!G23)</f>
        <v>0</v>
      </c>
      <c r="G22" s="214">
        <f>IF('Indicator Date hidden'!H23="x","x",$G$2-'Indicator Date hidden'!H23)</f>
        <v>0</v>
      </c>
      <c r="H22" s="214">
        <f>IF('Indicator Date hidden'!I23="x","x",$H$2-'Indicator Date hidden'!I23)</f>
        <v>0</v>
      </c>
      <c r="I22" s="214">
        <f>IF('Indicator Date hidden'!J23="x","x",$I$2-'Indicator Date hidden'!J23)</f>
        <v>0</v>
      </c>
      <c r="J22" s="214">
        <f>IF('Indicator Date hidden'!K23="x","x",$J$2-'Indicator Date hidden'!K23)</f>
        <v>0</v>
      </c>
      <c r="K22" s="214">
        <f>IF('Indicator Date hidden'!L23="x","x",$K$2-'Indicator Date hidden'!L23)</f>
        <v>0</v>
      </c>
      <c r="L22" s="214">
        <f>IF('Indicator Date hidden'!M23="x","x",$L$2-'Indicator Date hidden'!M23)</f>
        <v>0</v>
      </c>
      <c r="M22" s="214">
        <f>IF('Indicator Date hidden'!N23="x","x",$M$2-'Indicator Date hidden'!N23)</f>
        <v>0</v>
      </c>
      <c r="N22" s="214">
        <f>IF('Indicator Date hidden'!O23="x","x",$N$2-'Indicator Date hidden'!O23)</f>
        <v>0</v>
      </c>
      <c r="O22" s="214">
        <f>IF('Indicator Date hidden'!P23="x","x",$O$2-'Indicator Date hidden'!P23)</f>
        <v>0</v>
      </c>
      <c r="P22" s="214">
        <f>IF('Indicator Date hidden'!Q23="x","x",$P$2-'Indicator Date hidden'!Q23)</f>
        <v>0</v>
      </c>
      <c r="Q22" s="214">
        <f>IF('Indicator Date hidden'!R23="x","x",$Q$2-'Indicator Date hidden'!R23)</f>
        <v>6</v>
      </c>
      <c r="R22" s="214">
        <f>IF('Indicator Date hidden'!S23="x","x",$R$2-'Indicator Date hidden'!S23)</f>
        <v>0</v>
      </c>
      <c r="S22" s="214">
        <f>IF('Indicator Date hidden'!T23="x","x",$S$2-'Indicator Date hidden'!T23)</f>
        <v>0</v>
      </c>
      <c r="T22" s="214">
        <f>IF('Indicator Date hidden'!U23="x","x",$T$2-'Indicator Date hidden'!U23)</f>
        <v>0</v>
      </c>
      <c r="U22" s="214">
        <f>IF('Indicator Date hidden'!V23="x","x",$U$2-'Indicator Date hidden'!V23)</f>
        <v>0</v>
      </c>
      <c r="V22" s="214">
        <f>IF('Indicator Date hidden'!W23="x","x",$V$2-'Indicator Date hidden'!W23)</f>
        <v>0</v>
      </c>
      <c r="W22" s="214">
        <f>IF('Indicator Date hidden'!X23="x","x",$W$2-'Indicator Date hidden'!X23)</f>
        <v>6</v>
      </c>
      <c r="X22" s="214">
        <f>IF('Indicator Date hidden'!Y23="x","x",$X$2-'Indicator Date hidden'!Y23)</f>
        <v>2</v>
      </c>
      <c r="Y22" s="214">
        <f>IF('Indicator Date hidden'!Z23="x","x",$Y$2-'Indicator Date hidden'!Z23)</f>
        <v>0</v>
      </c>
      <c r="Z22" s="214">
        <f>IF('Indicator Date hidden'!AA23="x","x",$Z$2-'Indicator Date hidden'!AA23)</f>
        <v>0</v>
      </c>
      <c r="AA22" s="214">
        <f>IF('Indicator Date hidden'!AB23="x","x",$AA$2-'Indicator Date hidden'!AB23)</f>
        <v>0</v>
      </c>
      <c r="AB22" s="214">
        <f>IF('Indicator Date hidden'!AC23="x","x",$AB$2-'Indicator Date hidden'!AC23)</f>
        <v>0</v>
      </c>
      <c r="AC22" s="214">
        <f>IF('Indicator Date hidden'!AD23="x","x",$AC$2-'Indicator Date hidden'!AD23)</f>
        <v>0</v>
      </c>
      <c r="AD22" s="214">
        <f>IF('Indicator Date hidden'!AE23="x","x",$AD$2-'Indicator Date hidden'!AE23)</f>
        <v>0</v>
      </c>
      <c r="AE22" s="214">
        <f>IF('Indicator Date hidden'!AF23="x","x",$AE$2-'Indicator Date hidden'!AF23)</f>
        <v>0</v>
      </c>
      <c r="AF22" s="214">
        <f>IF('Indicator Date hidden'!AG23="x","x",$AF$2-'Indicator Date hidden'!AG23)</f>
        <v>0</v>
      </c>
      <c r="AG22" s="214">
        <f>IF('Indicator Date hidden'!AH23="x","x",$AG$2-'Indicator Date hidden'!AH23)</f>
        <v>0</v>
      </c>
      <c r="AH22" s="214">
        <f>IF('Indicator Date hidden'!AI23="x","x",$AH$2-'Indicator Date hidden'!AI23)</f>
        <v>0</v>
      </c>
      <c r="AI22" s="214">
        <f>IF('Indicator Date hidden'!AJ23="x","x",$AI$2-'Indicator Date hidden'!AJ23)</f>
        <v>0</v>
      </c>
      <c r="AJ22" s="214" t="str">
        <f>IF('Indicator Date hidden'!AK23="x","x",$AJ$2-'Indicator Date hidden'!AK23)</f>
        <v>x</v>
      </c>
      <c r="AK22" s="214">
        <f>IF('Indicator Date hidden'!AL23="x","x",$AK$2-'Indicator Date hidden'!AL23)</f>
        <v>1</v>
      </c>
      <c r="AL22" s="214">
        <f>IF('Indicator Date hidden'!AM23="x","x",$AL$2-'Indicator Date hidden'!AM23)</f>
        <v>0</v>
      </c>
      <c r="AM22" s="214">
        <f>IF('Indicator Date hidden'!AN23="x","x",$AM$2-'Indicator Date hidden'!AN23)</f>
        <v>0</v>
      </c>
      <c r="AN22" s="214">
        <f>IF('Indicator Date hidden'!AO23="x","x",$AN$2-'Indicator Date hidden'!AO23)</f>
        <v>0</v>
      </c>
      <c r="AO22" s="214">
        <f>IF('Indicator Date hidden'!AP23="x","x",$AO$2-'Indicator Date hidden'!AP23)</f>
        <v>0</v>
      </c>
      <c r="AP22" s="214">
        <f>IF('Indicator Date hidden'!AQ23="x","x",$AP$2-'Indicator Date hidden'!AQ23)</f>
        <v>0</v>
      </c>
      <c r="AQ22" s="214">
        <f>IF('Indicator Date hidden'!AR23="x","x",$AQ$2-'Indicator Date hidden'!AR23)</f>
        <v>4</v>
      </c>
      <c r="AR22" s="214">
        <f>IF('Indicator Date hidden'!AS23="x","x",$AR$2-'Indicator Date hidden'!AS23)</f>
        <v>0</v>
      </c>
      <c r="AS22" s="214">
        <f>IF('Indicator Date hidden'!AT23="x","x",$AS$2-'Indicator Date hidden'!AT23)</f>
        <v>0</v>
      </c>
      <c r="AT22" s="214">
        <f>IF('Indicator Date hidden'!AU23="x","x",$AT$2-'Indicator Date hidden'!AU23)</f>
        <v>0</v>
      </c>
      <c r="AU22" s="214">
        <f>IF('Indicator Date hidden'!AV23="x","x",$AU$2-'Indicator Date hidden'!AV23)</f>
        <v>2</v>
      </c>
      <c r="AV22" s="214">
        <f>IF('Indicator Date hidden'!AW23="x","x",$AV$2-'Indicator Date hidden'!AW23)</f>
        <v>0</v>
      </c>
      <c r="AW22" s="214">
        <f>IF('Indicator Date hidden'!AX23="x","x",$AW$2-'Indicator Date hidden'!AX23)</f>
        <v>0</v>
      </c>
      <c r="AX22" s="214">
        <f>IF('Indicator Date hidden'!AY23="x","x",$AX$2-'Indicator Date hidden'!AY23)</f>
        <v>0</v>
      </c>
      <c r="AY22" s="214">
        <f>IF('Indicator Date hidden'!AZ23="x","x",$AY$2-'Indicator Date hidden'!AZ23)</f>
        <v>0</v>
      </c>
      <c r="AZ22" s="214">
        <f>IF('Indicator Date hidden'!BA23="x","x",$AZ$2-'Indicator Date hidden'!BA23)</f>
        <v>0</v>
      </c>
      <c r="BA22">
        <f t="shared" si="0"/>
        <v>21</v>
      </c>
      <c r="BB22" s="21">
        <f t="shared" si="1"/>
        <v>0.42</v>
      </c>
      <c r="BC22">
        <f t="shared" si="2"/>
        <v>6</v>
      </c>
      <c r="BD22" s="21">
        <f t="shared" si="3"/>
        <v>1.3280060240827223</v>
      </c>
      <c r="BE22" s="296">
        <f t="shared" si="4"/>
        <v>0</v>
      </c>
    </row>
    <row r="23" spans="1:57" x14ac:dyDescent="0.35">
      <c r="A23" t="s">
        <v>7968</v>
      </c>
      <c r="B23" s="214">
        <f>IF('Indicator Date hidden'!C24="x","x",$B$2-'Indicator Date hidden'!C24)</f>
        <v>0</v>
      </c>
      <c r="C23" s="214">
        <f>IF('Indicator Date hidden'!D24="x","x",$C$2-'Indicator Date hidden'!D24)</f>
        <v>0</v>
      </c>
      <c r="D23" s="214">
        <f>IF('Indicator Date hidden'!E24="x","x",$D$2-'Indicator Date hidden'!E24)</f>
        <v>0</v>
      </c>
      <c r="E23" s="214">
        <f>IF('Indicator Date hidden'!F24="x","x",$E$2-'Indicator Date hidden'!F24)</f>
        <v>0</v>
      </c>
      <c r="F23" s="214">
        <f>IF('Indicator Date hidden'!G24="x","x",$F$2-'Indicator Date hidden'!G24)</f>
        <v>0</v>
      </c>
      <c r="G23" s="214">
        <f>IF('Indicator Date hidden'!H24="x","x",$G$2-'Indicator Date hidden'!H24)</f>
        <v>0</v>
      </c>
      <c r="H23" s="214">
        <f>IF('Indicator Date hidden'!I24="x","x",$H$2-'Indicator Date hidden'!I24)</f>
        <v>0</v>
      </c>
      <c r="I23" s="214">
        <f>IF('Indicator Date hidden'!J24="x","x",$I$2-'Indicator Date hidden'!J24)</f>
        <v>0</v>
      </c>
      <c r="J23" s="214">
        <f>IF('Indicator Date hidden'!K24="x","x",$J$2-'Indicator Date hidden'!K24)</f>
        <v>0</v>
      </c>
      <c r="K23" s="214">
        <f>IF('Indicator Date hidden'!L24="x","x",$K$2-'Indicator Date hidden'!L24)</f>
        <v>0</v>
      </c>
      <c r="L23" s="214">
        <f>IF('Indicator Date hidden'!M24="x","x",$L$2-'Indicator Date hidden'!M24)</f>
        <v>0</v>
      </c>
      <c r="M23" s="214">
        <f>IF('Indicator Date hidden'!N24="x","x",$M$2-'Indicator Date hidden'!N24)</f>
        <v>0</v>
      </c>
      <c r="N23" s="214">
        <f>IF('Indicator Date hidden'!O24="x","x",$N$2-'Indicator Date hidden'!O24)</f>
        <v>0</v>
      </c>
      <c r="O23" s="214">
        <f>IF('Indicator Date hidden'!P24="x","x",$O$2-'Indicator Date hidden'!P24)</f>
        <v>0</v>
      </c>
      <c r="P23" s="214">
        <f>IF('Indicator Date hidden'!Q24="x","x",$P$2-'Indicator Date hidden'!Q24)</f>
        <v>0</v>
      </c>
      <c r="Q23" s="214">
        <f>IF('Indicator Date hidden'!R24="x","x",$Q$2-'Indicator Date hidden'!R24)</f>
        <v>2</v>
      </c>
      <c r="R23" s="214">
        <f>IF('Indicator Date hidden'!S24="x","x",$R$2-'Indicator Date hidden'!S24)</f>
        <v>0</v>
      </c>
      <c r="S23" s="214">
        <f>IF('Indicator Date hidden'!T24="x","x",$S$2-'Indicator Date hidden'!T24)</f>
        <v>0</v>
      </c>
      <c r="T23" s="214">
        <f>IF('Indicator Date hidden'!U24="x","x",$T$2-'Indicator Date hidden'!U24)</f>
        <v>0</v>
      </c>
      <c r="U23" s="214">
        <f>IF('Indicator Date hidden'!V24="x","x",$U$2-'Indicator Date hidden'!V24)</f>
        <v>0</v>
      </c>
      <c r="V23" s="214">
        <f>IF('Indicator Date hidden'!W24="x","x",$V$2-'Indicator Date hidden'!W24)</f>
        <v>0</v>
      </c>
      <c r="W23" s="214">
        <f>IF('Indicator Date hidden'!X24="x","x",$W$2-'Indicator Date hidden'!X24)</f>
        <v>2</v>
      </c>
      <c r="X23" s="214">
        <f>IF('Indicator Date hidden'!Y24="x","x",$X$2-'Indicator Date hidden'!Y24)</f>
        <v>1</v>
      </c>
      <c r="Y23" s="214">
        <f>IF('Indicator Date hidden'!Z24="x","x",$Y$2-'Indicator Date hidden'!Z24)</f>
        <v>0</v>
      </c>
      <c r="Z23" s="214">
        <f>IF('Indicator Date hidden'!AA24="x","x",$Z$2-'Indicator Date hidden'!AA24)</f>
        <v>0</v>
      </c>
      <c r="AA23" s="214" t="str">
        <f>IF('Indicator Date hidden'!AB24="x","x",$AA$2-'Indicator Date hidden'!AB24)</f>
        <v>x</v>
      </c>
      <c r="AB23" s="214">
        <f>IF('Indicator Date hidden'!AC24="x","x",$AB$2-'Indicator Date hidden'!AC24)</f>
        <v>0</v>
      </c>
      <c r="AC23" s="214">
        <f>IF('Indicator Date hidden'!AD24="x","x",$AC$2-'Indicator Date hidden'!AD24)</f>
        <v>0</v>
      </c>
      <c r="AD23" s="214" t="str">
        <f>IF('Indicator Date hidden'!AE24="x","x",$AD$2-'Indicator Date hidden'!AE24)</f>
        <v>x</v>
      </c>
      <c r="AE23" s="214">
        <f>IF('Indicator Date hidden'!AF24="x","x",$AE$2-'Indicator Date hidden'!AF24)</f>
        <v>0</v>
      </c>
      <c r="AF23" s="214">
        <f>IF('Indicator Date hidden'!AG24="x","x",$AF$2-'Indicator Date hidden'!AG24)</f>
        <v>6</v>
      </c>
      <c r="AG23" s="214">
        <f>IF('Indicator Date hidden'!AH24="x","x",$AG$2-'Indicator Date hidden'!AH24)</f>
        <v>0</v>
      </c>
      <c r="AH23" s="214">
        <f>IF('Indicator Date hidden'!AI24="x","x",$AH$2-'Indicator Date hidden'!AI24)</f>
        <v>0</v>
      </c>
      <c r="AI23" s="214">
        <f>IF('Indicator Date hidden'!AJ24="x","x",$AI$2-'Indicator Date hidden'!AJ24)</f>
        <v>0</v>
      </c>
      <c r="AJ23" s="214">
        <f>IF('Indicator Date hidden'!AK24="x","x",$AJ$2-'Indicator Date hidden'!AK24)</f>
        <v>1</v>
      </c>
      <c r="AK23" s="214">
        <f>IF('Indicator Date hidden'!AL24="x","x",$AK$2-'Indicator Date hidden'!AL24)</f>
        <v>1</v>
      </c>
      <c r="AL23" s="214">
        <f>IF('Indicator Date hidden'!AM24="x","x",$AL$2-'Indicator Date hidden'!AM24)</f>
        <v>0</v>
      </c>
      <c r="AM23" s="214">
        <f>IF('Indicator Date hidden'!AN24="x","x",$AM$2-'Indicator Date hidden'!AN24)</f>
        <v>0</v>
      </c>
      <c r="AN23" s="214">
        <f>IF('Indicator Date hidden'!AO24="x","x",$AN$2-'Indicator Date hidden'!AO24)</f>
        <v>0</v>
      </c>
      <c r="AO23" s="214" t="str">
        <f>IF('Indicator Date hidden'!AP24="x","x",$AO$2-'Indicator Date hidden'!AP24)</f>
        <v>x</v>
      </c>
      <c r="AP23" s="214">
        <f>IF('Indicator Date hidden'!AQ24="x","x",$AP$2-'Indicator Date hidden'!AQ24)</f>
        <v>2</v>
      </c>
      <c r="AQ23" s="214" t="str">
        <f>IF('Indicator Date hidden'!AR24="x","x",$AQ$2-'Indicator Date hidden'!AR24)</f>
        <v>x</v>
      </c>
      <c r="AR23" s="214">
        <f>IF('Indicator Date hidden'!AS24="x","x",$AR$2-'Indicator Date hidden'!AS24)</f>
        <v>0</v>
      </c>
      <c r="AS23" s="214">
        <f>IF('Indicator Date hidden'!AT24="x","x",$AS$2-'Indicator Date hidden'!AT24)</f>
        <v>0</v>
      </c>
      <c r="AT23" s="214">
        <f>IF('Indicator Date hidden'!AU24="x","x",$AT$2-'Indicator Date hidden'!AU24)</f>
        <v>0</v>
      </c>
      <c r="AU23" s="214">
        <f>IF('Indicator Date hidden'!AV24="x","x",$AU$2-'Indicator Date hidden'!AV24)</f>
        <v>1</v>
      </c>
      <c r="AV23" s="214">
        <f>IF('Indicator Date hidden'!AW24="x","x",$AV$2-'Indicator Date hidden'!AW24)</f>
        <v>0</v>
      </c>
      <c r="AW23" s="214">
        <f>IF('Indicator Date hidden'!AX24="x","x",$AW$2-'Indicator Date hidden'!AX24)</f>
        <v>0</v>
      </c>
      <c r="AX23" s="214">
        <f>IF('Indicator Date hidden'!AY24="x","x",$AX$2-'Indicator Date hidden'!AY24)</f>
        <v>0</v>
      </c>
      <c r="AY23" s="214">
        <f>IF('Indicator Date hidden'!AZ24="x","x",$AY$2-'Indicator Date hidden'!AZ24)</f>
        <v>0</v>
      </c>
      <c r="AZ23" s="214">
        <f>IF('Indicator Date hidden'!BA24="x","x",$AZ$2-'Indicator Date hidden'!BA24)</f>
        <v>0</v>
      </c>
      <c r="BA23">
        <f t="shared" si="0"/>
        <v>16</v>
      </c>
      <c r="BB23" s="21">
        <f t="shared" si="1"/>
        <v>0.34042553191489361</v>
      </c>
      <c r="BC23">
        <f t="shared" si="2"/>
        <v>8</v>
      </c>
      <c r="BD23" s="21">
        <f t="shared" si="3"/>
        <v>0.99523536710863825</v>
      </c>
      <c r="BE23" s="296">
        <f t="shared" si="4"/>
        <v>0</v>
      </c>
    </row>
    <row r="24" spans="1:57" x14ac:dyDescent="0.35">
      <c r="A24" t="s">
        <v>7983</v>
      </c>
      <c r="B24" s="214">
        <f>IF('Indicator Date hidden'!C25="x","x",$B$2-'Indicator Date hidden'!C25)</f>
        <v>0</v>
      </c>
      <c r="C24" s="214">
        <f>IF('Indicator Date hidden'!D25="x","x",$C$2-'Indicator Date hidden'!D25)</f>
        <v>0</v>
      </c>
      <c r="D24" s="214">
        <f>IF('Indicator Date hidden'!E25="x","x",$D$2-'Indicator Date hidden'!E25)</f>
        <v>0</v>
      </c>
      <c r="E24" s="214">
        <f>IF('Indicator Date hidden'!F25="x","x",$E$2-'Indicator Date hidden'!F25)</f>
        <v>0</v>
      </c>
      <c r="F24" s="214">
        <f>IF('Indicator Date hidden'!G25="x","x",$F$2-'Indicator Date hidden'!G25)</f>
        <v>0</v>
      </c>
      <c r="G24" s="214">
        <f>IF('Indicator Date hidden'!H25="x","x",$G$2-'Indicator Date hidden'!H25)</f>
        <v>0</v>
      </c>
      <c r="H24" s="214">
        <f>IF('Indicator Date hidden'!I25="x","x",$H$2-'Indicator Date hidden'!I25)</f>
        <v>0</v>
      </c>
      <c r="I24" s="214">
        <f>IF('Indicator Date hidden'!J25="x","x",$I$2-'Indicator Date hidden'!J25)</f>
        <v>0</v>
      </c>
      <c r="J24" s="214">
        <f>IF('Indicator Date hidden'!K25="x","x",$J$2-'Indicator Date hidden'!K25)</f>
        <v>0</v>
      </c>
      <c r="K24" s="214">
        <f>IF('Indicator Date hidden'!L25="x","x",$K$2-'Indicator Date hidden'!L25)</f>
        <v>0</v>
      </c>
      <c r="L24" s="214">
        <f>IF('Indicator Date hidden'!M25="x","x",$L$2-'Indicator Date hidden'!M25)</f>
        <v>0</v>
      </c>
      <c r="M24" s="214">
        <f>IF('Indicator Date hidden'!N25="x","x",$M$2-'Indicator Date hidden'!N25)</f>
        <v>0</v>
      </c>
      <c r="N24" s="214">
        <f>IF('Indicator Date hidden'!O25="x","x",$N$2-'Indicator Date hidden'!O25)</f>
        <v>0</v>
      </c>
      <c r="O24" s="214">
        <f>IF('Indicator Date hidden'!P25="x","x",$O$2-'Indicator Date hidden'!P25)</f>
        <v>0</v>
      </c>
      <c r="P24" s="214">
        <f>IF('Indicator Date hidden'!Q25="x","x",$P$2-'Indicator Date hidden'!Q25)</f>
        <v>0</v>
      </c>
      <c r="Q24" s="214" t="str">
        <f>IF('Indicator Date hidden'!R25="x","x",$Q$2-'Indicator Date hidden'!R25)</f>
        <v>x</v>
      </c>
      <c r="R24" s="214">
        <f>IF('Indicator Date hidden'!S25="x","x",$R$2-'Indicator Date hidden'!S25)</f>
        <v>0</v>
      </c>
      <c r="S24" s="214">
        <f>IF('Indicator Date hidden'!T25="x","x",$S$2-'Indicator Date hidden'!T25)</f>
        <v>0</v>
      </c>
      <c r="T24" s="214">
        <f>IF('Indicator Date hidden'!U25="x","x",$T$2-'Indicator Date hidden'!U25)</f>
        <v>0</v>
      </c>
      <c r="U24" s="214">
        <f>IF('Indicator Date hidden'!V25="x","x",$U$2-'Indicator Date hidden'!V25)</f>
        <v>0</v>
      </c>
      <c r="V24" s="214">
        <f>IF('Indicator Date hidden'!W25="x","x",$V$2-'Indicator Date hidden'!W25)</f>
        <v>0</v>
      </c>
      <c r="W24" s="214">
        <f>IF('Indicator Date hidden'!X25="x","x",$W$2-'Indicator Date hidden'!X25)</f>
        <v>7</v>
      </c>
      <c r="X24" s="214">
        <f>IF('Indicator Date hidden'!Y25="x","x",$X$2-'Indicator Date hidden'!Y25)</f>
        <v>4</v>
      </c>
      <c r="Y24" s="214">
        <f>IF('Indicator Date hidden'!Z25="x","x",$Y$2-'Indicator Date hidden'!Z25)</f>
        <v>0</v>
      </c>
      <c r="Z24" s="214">
        <f>IF('Indicator Date hidden'!AA25="x","x",$Z$2-'Indicator Date hidden'!AA25)</f>
        <v>0</v>
      </c>
      <c r="AA24" s="214">
        <f>IF('Indicator Date hidden'!AB25="x","x",$AA$2-'Indicator Date hidden'!AB25)</f>
        <v>0</v>
      </c>
      <c r="AB24" s="214">
        <f>IF('Indicator Date hidden'!AC25="x","x",$AB$2-'Indicator Date hidden'!AC25)</f>
        <v>0</v>
      </c>
      <c r="AC24" s="214">
        <f>IF('Indicator Date hidden'!AD25="x","x",$AC$2-'Indicator Date hidden'!AD25)</f>
        <v>0</v>
      </c>
      <c r="AD24" s="214">
        <f>IF('Indicator Date hidden'!AE25="x","x",$AD$2-'Indicator Date hidden'!AE25)</f>
        <v>0</v>
      </c>
      <c r="AE24" s="214">
        <f>IF('Indicator Date hidden'!AF25="x","x",$AE$2-'Indicator Date hidden'!AF25)</f>
        <v>0</v>
      </c>
      <c r="AF24" s="214">
        <f>IF('Indicator Date hidden'!AG25="x","x",$AF$2-'Indicator Date hidden'!AG25)</f>
        <v>4</v>
      </c>
      <c r="AG24" s="214">
        <f>IF('Indicator Date hidden'!AH25="x","x",$AG$2-'Indicator Date hidden'!AH25)</f>
        <v>0</v>
      </c>
      <c r="AH24" s="214">
        <f>IF('Indicator Date hidden'!AI25="x","x",$AH$2-'Indicator Date hidden'!AI25)</f>
        <v>0</v>
      </c>
      <c r="AI24" s="214">
        <f>IF('Indicator Date hidden'!AJ25="x","x",$AI$2-'Indicator Date hidden'!AJ25)</f>
        <v>0</v>
      </c>
      <c r="AJ24" s="214" t="str">
        <f>IF('Indicator Date hidden'!AK25="x","x",$AJ$2-'Indicator Date hidden'!AK25)</f>
        <v>x</v>
      </c>
      <c r="AK24" s="214">
        <f>IF('Indicator Date hidden'!AL25="x","x",$AK$2-'Indicator Date hidden'!AL25)</f>
        <v>1</v>
      </c>
      <c r="AL24" s="214">
        <f>IF('Indicator Date hidden'!AM25="x","x",$AL$2-'Indicator Date hidden'!AM25)</f>
        <v>0</v>
      </c>
      <c r="AM24" s="214">
        <f>IF('Indicator Date hidden'!AN25="x","x",$AM$2-'Indicator Date hidden'!AN25)</f>
        <v>0</v>
      </c>
      <c r="AN24" s="214">
        <f>IF('Indicator Date hidden'!AO25="x","x",$AN$2-'Indicator Date hidden'!AO25)</f>
        <v>0</v>
      </c>
      <c r="AO24" s="214">
        <f>IF('Indicator Date hidden'!AP25="x","x",$AO$2-'Indicator Date hidden'!AP25)</f>
        <v>0</v>
      </c>
      <c r="AP24" s="214">
        <f>IF('Indicator Date hidden'!AQ25="x","x",$AP$2-'Indicator Date hidden'!AQ25)</f>
        <v>0</v>
      </c>
      <c r="AQ24" s="214">
        <f>IF('Indicator Date hidden'!AR25="x","x",$AQ$2-'Indicator Date hidden'!AR25)</f>
        <v>0</v>
      </c>
      <c r="AR24" s="214">
        <f>IF('Indicator Date hidden'!AS25="x","x",$AR$2-'Indicator Date hidden'!AS25)</f>
        <v>0</v>
      </c>
      <c r="AS24" s="214">
        <f>IF('Indicator Date hidden'!AT25="x","x",$AS$2-'Indicator Date hidden'!AT25)</f>
        <v>0</v>
      </c>
      <c r="AT24" s="214">
        <f>IF('Indicator Date hidden'!AU25="x","x",$AT$2-'Indicator Date hidden'!AU25)</f>
        <v>0</v>
      </c>
      <c r="AU24" s="214">
        <f>IF('Indicator Date hidden'!AV25="x","x",$AU$2-'Indicator Date hidden'!AV25)</f>
        <v>1</v>
      </c>
      <c r="AV24" s="214">
        <f>IF('Indicator Date hidden'!AW25="x","x",$AV$2-'Indicator Date hidden'!AW25)</f>
        <v>0</v>
      </c>
      <c r="AW24" s="214">
        <f>IF('Indicator Date hidden'!AX25="x","x",$AW$2-'Indicator Date hidden'!AX25)</f>
        <v>0</v>
      </c>
      <c r="AX24" s="214">
        <f>IF('Indicator Date hidden'!AY25="x","x",$AX$2-'Indicator Date hidden'!AY25)</f>
        <v>0</v>
      </c>
      <c r="AY24" s="214">
        <f>IF('Indicator Date hidden'!AZ25="x","x",$AY$2-'Indicator Date hidden'!AZ25)</f>
        <v>0</v>
      </c>
      <c r="AZ24" s="214">
        <f>IF('Indicator Date hidden'!BA25="x","x",$AZ$2-'Indicator Date hidden'!BA25)</f>
        <v>0</v>
      </c>
      <c r="BA24">
        <f t="shared" si="0"/>
        <v>17</v>
      </c>
      <c r="BB24" s="21">
        <f t="shared" si="1"/>
        <v>0.34693877551020408</v>
      </c>
      <c r="BC24">
        <f t="shared" si="2"/>
        <v>5</v>
      </c>
      <c r="BD24" s="21">
        <f t="shared" si="3"/>
        <v>1.2543966825003519</v>
      </c>
      <c r="BE24" s="296">
        <f t="shared" si="4"/>
        <v>0</v>
      </c>
    </row>
    <row r="25" spans="1:57" x14ac:dyDescent="0.35">
      <c r="A25" t="s">
        <v>7975</v>
      </c>
      <c r="B25" s="214">
        <f>IF('Indicator Date hidden'!C26="x","x",$B$2-'Indicator Date hidden'!C26)</f>
        <v>0</v>
      </c>
      <c r="C25" s="214">
        <f>IF('Indicator Date hidden'!D26="x","x",$C$2-'Indicator Date hidden'!D26)</f>
        <v>0</v>
      </c>
      <c r="D25" s="214">
        <f>IF('Indicator Date hidden'!E26="x","x",$D$2-'Indicator Date hidden'!E26)</f>
        <v>0</v>
      </c>
      <c r="E25" s="214">
        <f>IF('Indicator Date hidden'!F26="x","x",$E$2-'Indicator Date hidden'!F26)</f>
        <v>0</v>
      </c>
      <c r="F25" s="214">
        <f>IF('Indicator Date hidden'!G26="x","x",$F$2-'Indicator Date hidden'!G26)</f>
        <v>0</v>
      </c>
      <c r="G25" s="214">
        <f>IF('Indicator Date hidden'!H26="x","x",$G$2-'Indicator Date hidden'!H26)</f>
        <v>0</v>
      </c>
      <c r="H25" s="214">
        <f>IF('Indicator Date hidden'!I26="x","x",$H$2-'Indicator Date hidden'!I26)</f>
        <v>0</v>
      </c>
      <c r="I25" s="214">
        <f>IF('Indicator Date hidden'!J26="x","x",$I$2-'Indicator Date hidden'!J26)</f>
        <v>0</v>
      </c>
      <c r="J25" s="214">
        <f>IF('Indicator Date hidden'!K26="x","x",$J$2-'Indicator Date hidden'!K26)</f>
        <v>0</v>
      </c>
      <c r="K25" s="214">
        <f>IF('Indicator Date hidden'!L26="x","x",$K$2-'Indicator Date hidden'!L26)</f>
        <v>0</v>
      </c>
      <c r="L25" s="214">
        <f>IF('Indicator Date hidden'!M26="x","x",$L$2-'Indicator Date hidden'!M26)</f>
        <v>0</v>
      </c>
      <c r="M25" s="214">
        <f>IF('Indicator Date hidden'!N26="x","x",$M$2-'Indicator Date hidden'!N26)</f>
        <v>0</v>
      </c>
      <c r="N25" s="214">
        <f>IF('Indicator Date hidden'!O26="x","x",$N$2-'Indicator Date hidden'!O26)</f>
        <v>0</v>
      </c>
      <c r="O25" s="214">
        <f>IF('Indicator Date hidden'!P26="x","x",$O$2-'Indicator Date hidden'!P26)</f>
        <v>0</v>
      </c>
      <c r="P25" s="214">
        <f>IF('Indicator Date hidden'!Q26="x","x",$P$2-'Indicator Date hidden'!Q26)</f>
        <v>0</v>
      </c>
      <c r="Q25" s="214">
        <f>IF('Indicator Date hidden'!R26="x","x",$Q$2-'Indicator Date hidden'!R26)</f>
        <v>1</v>
      </c>
      <c r="R25" s="214">
        <f>IF('Indicator Date hidden'!S26="x","x",$R$2-'Indicator Date hidden'!S26)</f>
        <v>0</v>
      </c>
      <c r="S25" s="214">
        <f>IF('Indicator Date hidden'!T26="x","x",$S$2-'Indicator Date hidden'!T26)</f>
        <v>0</v>
      </c>
      <c r="T25" s="214">
        <f>IF('Indicator Date hidden'!U26="x","x",$T$2-'Indicator Date hidden'!U26)</f>
        <v>0</v>
      </c>
      <c r="U25" s="214">
        <f>IF('Indicator Date hidden'!V26="x","x",$U$2-'Indicator Date hidden'!V26)</f>
        <v>0</v>
      </c>
      <c r="V25" s="214">
        <f>IF('Indicator Date hidden'!W26="x","x",$V$2-'Indicator Date hidden'!W26)</f>
        <v>0</v>
      </c>
      <c r="W25" s="214">
        <f>IF('Indicator Date hidden'!X26="x","x",$W$2-'Indicator Date hidden'!X26)</f>
        <v>7</v>
      </c>
      <c r="X25" s="214">
        <f>IF('Indicator Date hidden'!Y26="x","x",$X$2-'Indicator Date hidden'!Y26)</f>
        <v>1</v>
      </c>
      <c r="Y25" s="214">
        <f>IF('Indicator Date hidden'!Z26="x","x",$Y$2-'Indicator Date hidden'!Z26)</f>
        <v>0</v>
      </c>
      <c r="Z25" s="214">
        <f>IF('Indicator Date hidden'!AA26="x","x",$Z$2-'Indicator Date hidden'!AA26)</f>
        <v>0</v>
      </c>
      <c r="AA25" s="214">
        <f>IF('Indicator Date hidden'!AB26="x","x",$AA$2-'Indicator Date hidden'!AB26)</f>
        <v>1</v>
      </c>
      <c r="AB25" s="214">
        <f>IF('Indicator Date hidden'!AC26="x","x",$AB$2-'Indicator Date hidden'!AC26)</f>
        <v>0</v>
      </c>
      <c r="AC25" s="214">
        <f>IF('Indicator Date hidden'!AD26="x","x",$AC$2-'Indicator Date hidden'!AD26)</f>
        <v>0</v>
      </c>
      <c r="AD25" s="214">
        <f>IF('Indicator Date hidden'!AE26="x","x",$AD$2-'Indicator Date hidden'!AE26)</f>
        <v>0</v>
      </c>
      <c r="AE25" s="214">
        <f>IF('Indicator Date hidden'!AF26="x","x",$AE$2-'Indicator Date hidden'!AF26)</f>
        <v>0</v>
      </c>
      <c r="AF25" s="214">
        <f>IF('Indicator Date hidden'!AG26="x","x",$AF$2-'Indicator Date hidden'!AG26)</f>
        <v>0</v>
      </c>
      <c r="AG25" s="214">
        <f>IF('Indicator Date hidden'!AH26="x","x",$AG$2-'Indicator Date hidden'!AH26)</f>
        <v>0</v>
      </c>
      <c r="AH25" s="214">
        <f>IF('Indicator Date hidden'!AI26="x","x",$AH$2-'Indicator Date hidden'!AI26)</f>
        <v>0</v>
      </c>
      <c r="AI25" s="214">
        <f>IF('Indicator Date hidden'!AJ26="x","x",$AI$2-'Indicator Date hidden'!AJ26)</f>
        <v>0</v>
      </c>
      <c r="AJ25" s="214" t="str">
        <f>IF('Indicator Date hidden'!AK26="x","x",$AJ$2-'Indicator Date hidden'!AK26)</f>
        <v>x</v>
      </c>
      <c r="AK25" s="214">
        <f>IF('Indicator Date hidden'!AL26="x","x",$AK$2-'Indicator Date hidden'!AL26)</f>
        <v>1</v>
      </c>
      <c r="AL25" s="214">
        <f>IF('Indicator Date hidden'!AM26="x","x",$AL$2-'Indicator Date hidden'!AM26)</f>
        <v>0</v>
      </c>
      <c r="AM25" s="214">
        <f>IF('Indicator Date hidden'!AN26="x","x",$AM$2-'Indicator Date hidden'!AN26)</f>
        <v>0</v>
      </c>
      <c r="AN25" s="214">
        <f>IF('Indicator Date hidden'!AO26="x","x",$AN$2-'Indicator Date hidden'!AO26)</f>
        <v>0</v>
      </c>
      <c r="AO25" s="214">
        <f>IF('Indicator Date hidden'!AP26="x","x",$AO$2-'Indicator Date hidden'!AP26)</f>
        <v>0</v>
      </c>
      <c r="AP25" s="214">
        <f>IF('Indicator Date hidden'!AQ26="x","x",$AP$2-'Indicator Date hidden'!AQ26)</f>
        <v>0</v>
      </c>
      <c r="AQ25" s="214">
        <f>IF('Indicator Date hidden'!AR26="x","x",$AQ$2-'Indicator Date hidden'!AR26)</f>
        <v>4</v>
      </c>
      <c r="AR25" s="214">
        <f>IF('Indicator Date hidden'!AS26="x","x",$AR$2-'Indicator Date hidden'!AS26)</f>
        <v>0</v>
      </c>
      <c r="AS25" s="214">
        <f>IF('Indicator Date hidden'!AT26="x","x",$AS$2-'Indicator Date hidden'!AT26)</f>
        <v>0</v>
      </c>
      <c r="AT25" s="214">
        <f>IF('Indicator Date hidden'!AU26="x","x",$AT$2-'Indicator Date hidden'!AU26)</f>
        <v>0</v>
      </c>
      <c r="AU25" s="214">
        <f>IF('Indicator Date hidden'!AV26="x","x",$AU$2-'Indicator Date hidden'!AV26)</f>
        <v>1</v>
      </c>
      <c r="AV25" s="214">
        <f>IF('Indicator Date hidden'!AW26="x","x",$AV$2-'Indicator Date hidden'!AW26)</f>
        <v>0</v>
      </c>
      <c r="AW25" s="214">
        <f>IF('Indicator Date hidden'!AX26="x","x",$AW$2-'Indicator Date hidden'!AX26)</f>
        <v>0</v>
      </c>
      <c r="AX25" s="214">
        <f>IF('Indicator Date hidden'!AY26="x","x",$AX$2-'Indicator Date hidden'!AY26)</f>
        <v>0</v>
      </c>
      <c r="AY25" s="214">
        <f>IF('Indicator Date hidden'!AZ26="x","x",$AY$2-'Indicator Date hidden'!AZ26)</f>
        <v>0</v>
      </c>
      <c r="AZ25" s="214">
        <f>IF('Indicator Date hidden'!BA26="x","x",$AZ$2-'Indicator Date hidden'!BA26)</f>
        <v>0</v>
      </c>
      <c r="BA25">
        <f t="shared" si="0"/>
        <v>16</v>
      </c>
      <c r="BB25" s="21">
        <f t="shared" si="1"/>
        <v>0.32</v>
      </c>
      <c r="BC25">
        <f t="shared" si="2"/>
        <v>7</v>
      </c>
      <c r="BD25" s="21">
        <f t="shared" si="3"/>
        <v>1.1391224692718513</v>
      </c>
      <c r="BE25" s="296">
        <f t="shared" si="4"/>
        <v>0</v>
      </c>
    </row>
    <row r="26" spans="1:57" x14ac:dyDescent="0.35">
      <c r="A26" t="s">
        <v>7979</v>
      </c>
      <c r="B26" s="214">
        <f>IF('Indicator Date hidden'!C27="x","x",$B$2-'Indicator Date hidden'!C27)</f>
        <v>0</v>
      </c>
      <c r="C26" s="214">
        <f>IF('Indicator Date hidden'!D27="x","x",$C$2-'Indicator Date hidden'!D27)</f>
        <v>0</v>
      </c>
      <c r="D26" s="214">
        <f>IF('Indicator Date hidden'!E27="x","x",$D$2-'Indicator Date hidden'!E27)</f>
        <v>0</v>
      </c>
      <c r="E26" s="214">
        <f>IF('Indicator Date hidden'!F27="x","x",$E$2-'Indicator Date hidden'!F27)</f>
        <v>0</v>
      </c>
      <c r="F26" s="214">
        <f>IF('Indicator Date hidden'!G27="x","x",$F$2-'Indicator Date hidden'!G27)</f>
        <v>0</v>
      </c>
      <c r="G26" s="214">
        <f>IF('Indicator Date hidden'!H27="x","x",$G$2-'Indicator Date hidden'!H27)</f>
        <v>0</v>
      </c>
      <c r="H26" s="214">
        <f>IF('Indicator Date hidden'!I27="x","x",$H$2-'Indicator Date hidden'!I27)</f>
        <v>0</v>
      </c>
      <c r="I26" s="214">
        <f>IF('Indicator Date hidden'!J27="x","x",$I$2-'Indicator Date hidden'!J27)</f>
        <v>0</v>
      </c>
      <c r="J26" s="214">
        <f>IF('Indicator Date hidden'!K27="x","x",$J$2-'Indicator Date hidden'!K27)</f>
        <v>0</v>
      </c>
      <c r="K26" s="214">
        <f>IF('Indicator Date hidden'!L27="x","x",$K$2-'Indicator Date hidden'!L27)</f>
        <v>0</v>
      </c>
      <c r="L26" s="214">
        <f>IF('Indicator Date hidden'!M27="x","x",$L$2-'Indicator Date hidden'!M27)</f>
        <v>0</v>
      </c>
      <c r="M26" s="214">
        <f>IF('Indicator Date hidden'!N27="x","x",$M$2-'Indicator Date hidden'!N27)</f>
        <v>0</v>
      </c>
      <c r="N26" s="214">
        <f>IF('Indicator Date hidden'!O27="x","x",$N$2-'Indicator Date hidden'!O27)</f>
        <v>0</v>
      </c>
      <c r="O26" s="214">
        <f>IF('Indicator Date hidden'!P27="x","x",$O$2-'Indicator Date hidden'!P27)</f>
        <v>0</v>
      </c>
      <c r="P26" s="214">
        <f>IF('Indicator Date hidden'!Q27="x","x",$P$2-'Indicator Date hidden'!Q27)</f>
        <v>0</v>
      </c>
      <c r="Q26" s="214" t="str">
        <f>IF('Indicator Date hidden'!R27="x","x",$Q$2-'Indicator Date hidden'!R27)</f>
        <v>x</v>
      </c>
      <c r="R26" s="214">
        <f>IF('Indicator Date hidden'!S27="x","x",$R$2-'Indicator Date hidden'!S27)</f>
        <v>0</v>
      </c>
      <c r="S26" s="214">
        <f>IF('Indicator Date hidden'!T27="x","x",$S$2-'Indicator Date hidden'!T27)</f>
        <v>0</v>
      </c>
      <c r="T26" s="214">
        <f>IF('Indicator Date hidden'!U27="x","x",$T$2-'Indicator Date hidden'!U27)</f>
        <v>0</v>
      </c>
      <c r="U26" s="214" t="str">
        <f>IF('Indicator Date hidden'!V27="x","x",$U$2-'Indicator Date hidden'!V27)</f>
        <v>x</v>
      </c>
      <c r="V26" s="214">
        <f>IF('Indicator Date hidden'!W27="x","x",$V$2-'Indicator Date hidden'!W27)</f>
        <v>0</v>
      </c>
      <c r="W26" s="214">
        <f>IF('Indicator Date hidden'!X27="x","x",$W$2-'Indicator Date hidden'!X27)</f>
        <v>5</v>
      </c>
      <c r="X26" s="214">
        <f>IF('Indicator Date hidden'!Y27="x","x",$X$2-'Indicator Date hidden'!Y27)</f>
        <v>2</v>
      </c>
      <c r="Y26" s="214">
        <f>IF('Indicator Date hidden'!Z27="x","x",$Y$2-'Indicator Date hidden'!Z27)</f>
        <v>0</v>
      </c>
      <c r="Z26" s="214">
        <f>IF('Indicator Date hidden'!AA27="x","x",$Z$2-'Indicator Date hidden'!AA27)</f>
        <v>0</v>
      </c>
      <c r="AA26" s="214" t="str">
        <f>IF('Indicator Date hidden'!AB27="x","x",$AA$2-'Indicator Date hidden'!AB27)</f>
        <v>x</v>
      </c>
      <c r="AB26" s="214">
        <f>IF('Indicator Date hidden'!AC27="x","x",$AB$2-'Indicator Date hidden'!AC27)</f>
        <v>0</v>
      </c>
      <c r="AC26" s="214">
        <f>IF('Indicator Date hidden'!AD27="x","x",$AC$2-'Indicator Date hidden'!AD27)</f>
        <v>0</v>
      </c>
      <c r="AD26" s="214" t="str">
        <f>IF('Indicator Date hidden'!AE27="x","x",$AD$2-'Indicator Date hidden'!AE27)</f>
        <v>x</v>
      </c>
      <c r="AE26" s="214" t="str">
        <f>IF('Indicator Date hidden'!AF27="x","x",$AE$2-'Indicator Date hidden'!AF27)</f>
        <v>x</v>
      </c>
      <c r="AF26" s="214" t="str">
        <f>IF('Indicator Date hidden'!AG27="x","x",$AF$2-'Indicator Date hidden'!AG27)</f>
        <v>x</v>
      </c>
      <c r="AG26" s="214">
        <f>IF('Indicator Date hidden'!AH27="x","x",$AG$2-'Indicator Date hidden'!AH27)</f>
        <v>0</v>
      </c>
      <c r="AH26" s="214">
        <f>IF('Indicator Date hidden'!AI27="x","x",$AH$2-'Indicator Date hidden'!AI27)</f>
        <v>0</v>
      </c>
      <c r="AI26" s="214">
        <f>IF('Indicator Date hidden'!AJ27="x","x",$AI$2-'Indicator Date hidden'!AJ27)</f>
        <v>0</v>
      </c>
      <c r="AJ26" s="214" t="str">
        <f>IF('Indicator Date hidden'!AK27="x","x",$AJ$2-'Indicator Date hidden'!AK27)</f>
        <v>x</v>
      </c>
      <c r="AK26" s="214">
        <f>IF('Indicator Date hidden'!AL27="x","x",$AK$2-'Indicator Date hidden'!AL27)</f>
        <v>1</v>
      </c>
      <c r="AL26" s="214">
        <f>IF('Indicator Date hidden'!AM27="x","x",$AL$2-'Indicator Date hidden'!AM27)</f>
        <v>0</v>
      </c>
      <c r="AM26" s="214">
        <f>IF('Indicator Date hidden'!AN27="x","x",$AM$2-'Indicator Date hidden'!AN27)</f>
        <v>0</v>
      </c>
      <c r="AN26" s="214">
        <f>IF('Indicator Date hidden'!AO27="x","x",$AN$2-'Indicator Date hidden'!AO27)</f>
        <v>0</v>
      </c>
      <c r="AO26" s="214">
        <f>IF('Indicator Date hidden'!AP27="x","x",$AO$2-'Indicator Date hidden'!AP27)</f>
        <v>0</v>
      </c>
      <c r="AP26" s="214">
        <f>IF('Indicator Date hidden'!AQ27="x","x",$AP$2-'Indicator Date hidden'!AQ27)</f>
        <v>0</v>
      </c>
      <c r="AQ26" s="214">
        <f>IF('Indicator Date hidden'!AR27="x","x",$AQ$2-'Indicator Date hidden'!AR27)</f>
        <v>6</v>
      </c>
      <c r="AR26" s="214">
        <f>IF('Indicator Date hidden'!AS27="x","x",$AR$2-'Indicator Date hidden'!AS27)</f>
        <v>0</v>
      </c>
      <c r="AS26" s="214">
        <f>IF('Indicator Date hidden'!AT27="x","x",$AS$2-'Indicator Date hidden'!AT27)</f>
        <v>2</v>
      </c>
      <c r="AT26" s="214">
        <f>IF('Indicator Date hidden'!AU27="x","x",$AT$2-'Indicator Date hidden'!AU27)</f>
        <v>0</v>
      </c>
      <c r="AU26" s="214">
        <f>IF('Indicator Date hidden'!AV27="x","x",$AU$2-'Indicator Date hidden'!AV27)</f>
        <v>3</v>
      </c>
      <c r="AV26" s="214">
        <f>IF('Indicator Date hidden'!AW27="x","x",$AV$2-'Indicator Date hidden'!AW27)</f>
        <v>0</v>
      </c>
      <c r="AW26" s="214">
        <f>IF('Indicator Date hidden'!AX27="x","x",$AW$2-'Indicator Date hidden'!AX27)</f>
        <v>0</v>
      </c>
      <c r="AX26" s="214">
        <f>IF('Indicator Date hidden'!AY27="x","x",$AX$2-'Indicator Date hidden'!AY27)</f>
        <v>0</v>
      </c>
      <c r="AY26" s="214" t="str">
        <f>IF('Indicator Date hidden'!AZ27="x","x",$AY$2-'Indicator Date hidden'!AZ27)</f>
        <v>x</v>
      </c>
      <c r="AZ26" s="214" t="str">
        <f>IF('Indicator Date hidden'!BA27="x","x",$AZ$2-'Indicator Date hidden'!BA27)</f>
        <v>x</v>
      </c>
      <c r="BA26">
        <f t="shared" si="0"/>
        <v>19</v>
      </c>
      <c r="BB26" s="21">
        <f t="shared" si="1"/>
        <v>0.45238095238095238</v>
      </c>
      <c r="BC26">
        <f t="shared" si="2"/>
        <v>6</v>
      </c>
      <c r="BD26" s="21">
        <f t="shared" si="3"/>
        <v>1.2947215356497641</v>
      </c>
      <c r="BE26" s="296">
        <f t="shared" si="4"/>
        <v>0</v>
      </c>
    </row>
    <row r="27" spans="1:57" x14ac:dyDescent="0.35">
      <c r="A27" t="s">
        <v>7962</v>
      </c>
      <c r="B27" s="214">
        <f>IF('Indicator Date hidden'!C28="x","x",$B$2-'Indicator Date hidden'!C28)</f>
        <v>0</v>
      </c>
      <c r="C27" s="214">
        <f>IF('Indicator Date hidden'!D28="x","x",$C$2-'Indicator Date hidden'!D28)</f>
        <v>0</v>
      </c>
      <c r="D27" s="214">
        <f>IF('Indicator Date hidden'!E28="x","x",$D$2-'Indicator Date hidden'!E28)</f>
        <v>0</v>
      </c>
      <c r="E27" s="214">
        <f>IF('Indicator Date hidden'!F28="x","x",$E$2-'Indicator Date hidden'!F28)</f>
        <v>0</v>
      </c>
      <c r="F27" s="214">
        <f>IF('Indicator Date hidden'!G28="x","x",$F$2-'Indicator Date hidden'!G28)</f>
        <v>0</v>
      </c>
      <c r="G27" s="214">
        <f>IF('Indicator Date hidden'!H28="x","x",$G$2-'Indicator Date hidden'!H28)</f>
        <v>0</v>
      </c>
      <c r="H27" s="214">
        <f>IF('Indicator Date hidden'!I28="x","x",$H$2-'Indicator Date hidden'!I28)</f>
        <v>0</v>
      </c>
      <c r="I27" s="214">
        <f>IF('Indicator Date hidden'!J28="x","x",$I$2-'Indicator Date hidden'!J28)</f>
        <v>0</v>
      </c>
      <c r="J27" s="214">
        <f>IF('Indicator Date hidden'!K28="x","x",$J$2-'Indicator Date hidden'!K28)</f>
        <v>0</v>
      </c>
      <c r="K27" s="214">
        <f>IF('Indicator Date hidden'!L28="x","x",$K$2-'Indicator Date hidden'!L28)</f>
        <v>0</v>
      </c>
      <c r="L27" s="214">
        <f>IF('Indicator Date hidden'!M28="x","x",$L$2-'Indicator Date hidden'!M28)</f>
        <v>0</v>
      </c>
      <c r="M27" s="214">
        <f>IF('Indicator Date hidden'!N28="x","x",$M$2-'Indicator Date hidden'!N28)</f>
        <v>0</v>
      </c>
      <c r="N27" s="214">
        <f>IF('Indicator Date hidden'!O28="x","x",$N$2-'Indicator Date hidden'!O28)</f>
        <v>0</v>
      </c>
      <c r="O27" s="214">
        <f>IF('Indicator Date hidden'!P28="x","x",$O$2-'Indicator Date hidden'!P28)</f>
        <v>0</v>
      </c>
      <c r="P27" s="214">
        <f>IF('Indicator Date hidden'!Q28="x","x",$P$2-'Indicator Date hidden'!Q28)</f>
        <v>0</v>
      </c>
      <c r="Q27" s="214" t="str">
        <f>IF('Indicator Date hidden'!R28="x","x",$Q$2-'Indicator Date hidden'!R28)</f>
        <v>x</v>
      </c>
      <c r="R27" s="214">
        <f>IF('Indicator Date hidden'!S28="x","x",$R$2-'Indicator Date hidden'!S28)</f>
        <v>0</v>
      </c>
      <c r="S27" s="214">
        <f>IF('Indicator Date hidden'!T28="x","x",$S$2-'Indicator Date hidden'!T28)</f>
        <v>0</v>
      </c>
      <c r="T27" s="214">
        <f>IF('Indicator Date hidden'!U28="x","x",$T$2-'Indicator Date hidden'!U28)</f>
        <v>0</v>
      </c>
      <c r="U27" s="214" t="str">
        <f>IF('Indicator Date hidden'!V28="x","x",$U$2-'Indicator Date hidden'!V28)</f>
        <v>x</v>
      </c>
      <c r="V27" s="214">
        <f>IF('Indicator Date hidden'!W28="x","x",$V$2-'Indicator Date hidden'!W28)</f>
        <v>0</v>
      </c>
      <c r="W27" s="214">
        <f>IF('Indicator Date hidden'!X28="x","x",$W$2-'Indicator Date hidden'!X28)</f>
        <v>10</v>
      </c>
      <c r="X27" s="214">
        <f>IF('Indicator Date hidden'!Y28="x","x",$X$2-'Indicator Date hidden'!Y28)</f>
        <v>2</v>
      </c>
      <c r="Y27" s="214">
        <f>IF('Indicator Date hidden'!Z28="x","x",$Y$2-'Indicator Date hidden'!Z28)</f>
        <v>0</v>
      </c>
      <c r="Z27" s="214">
        <f>IF('Indicator Date hidden'!AA28="x","x",$Z$2-'Indicator Date hidden'!AA28)</f>
        <v>0</v>
      </c>
      <c r="AA27" s="214" t="str">
        <f>IF('Indicator Date hidden'!AB28="x","x",$AA$2-'Indicator Date hidden'!AB28)</f>
        <v>x</v>
      </c>
      <c r="AB27" s="214">
        <f>IF('Indicator Date hidden'!AC28="x","x",$AB$2-'Indicator Date hidden'!AC28)</f>
        <v>0</v>
      </c>
      <c r="AC27" s="214">
        <f>IF('Indicator Date hidden'!AD28="x","x",$AC$2-'Indicator Date hidden'!AD28)</f>
        <v>0</v>
      </c>
      <c r="AD27" s="214" t="str">
        <f>IF('Indicator Date hidden'!AE28="x","x",$AD$2-'Indicator Date hidden'!AE28)</f>
        <v>x</v>
      </c>
      <c r="AE27" s="214">
        <f>IF('Indicator Date hidden'!AF28="x","x",$AE$2-'Indicator Date hidden'!AF28)</f>
        <v>0</v>
      </c>
      <c r="AF27" s="214">
        <f>IF('Indicator Date hidden'!AG28="x","x",$AF$2-'Indicator Date hidden'!AG28)</f>
        <v>1</v>
      </c>
      <c r="AG27" s="214">
        <f>IF('Indicator Date hidden'!AH28="x","x",$AG$2-'Indicator Date hidden'!AH28)</f>
        <v>0</v>
      </c>
      <c r="AH27" s="214">
        <f>IF('Indicator Date hidden'!AI28="x","x",$AH$2-'Indicator Date hidden'!AI28)</f>
        <v>0</v>
      </c>
      <c r="AI27" s="214">
        <f>IF('Indicator Date hidden'!AJ28="x","x",$AI$2-'Indicator Date hidden'!AJ28)</f>
        <v>0</v>
      </c>
      <c r="AJ27" s="214" t="str">
        <f>IF('Indicator Date hidden'!AK28="x","x",$AJ$2-'Indicator Date hidden'!AK28)</f>
        <v>x</v>
      </c>
      <c r="AK27" s="214">
        <f>IF('Indicator Date hidden'!AL28="x","x",$AK$2-'Indicator Date hidden'!AL28)</f>
        <v>1</v>
      </c>
      <c r="AL27" s="214">
        <f>IF('Indicator Date hidden'!AM28="x","x",$AL$2-'Indicator Date hidden'!AM28)</f>
        <v>0</v>
      </c>
      <c r="AM27" s="214">
        <f>IF('Indicator Date hidden'!AN28="x","x",$AM$2-'Indicator Date hidden'!AN28)</f>
        <v>0</v>
      </c>
      <c r="AN27" s="214">
        <f>IF('Indicator Date hidden'!AO28="x","x",$AN$2-'Indicator Date hidden'!AO28)</f>
        <v>0</v>
      </c>
      <c r="AO27" s="214">
        <f>IF('Indicator Date hidden'!AP28="x","x",$AO$2-'Indicator Date hidden'!AP28)</f>
        <v>0</v>
      </c>
      <c r="AP27" s="214">
        <f>IF('Indicator Date hidden'!AQ28="x","x",$AP$2-'Indicator Date hidden'!AQ28)</f>
        <v>0</v>
      </c>
      <c r="AQ27" s="214">
        <f>IF('Indicator Date hidden'!AR28="x","x",$AQ$2-'Indicator Date hidden'!AR28)</f>
        <v>0</v>
      </c>
      <c r="AR27" s="214">
        <f>IF('Indicator Date hidden'!AS28="x","x",$AR$2-'Indicator Date hidden'!AS28)</f>
        <v>0</v>
      </c>
      <c r="AS27" s="214">
        <f>IF('Indicator Date hidden'!AT28="x","x",$AS$2-'Indicator Date hidden'!AT28)</f>
        <v>0</v>
      </c>
      <c r="AT27" s="214">
        <f>IF('Indicator Date hidden'!AU28="x","x",$AT$2-'Indicator Date hidden'!AU28)</f>
        <v>0</v>
      </c>
      <c r="AU27" s="214">
        <f>IF('Indicator Date hidden'!AV28="x","x",$AU$2-'Indicator Date hidden'!AV28)</f>
        <v>3</v>
      </c>
      <c r="AV27" s="214">
        <f>IF('Indicator Date hidden'!AW28="x","x",$AV$2-'Indicator Date hidden'!AW28)</f>
        <v>0</v>
      </c>
      <c r="AW27" s="214">
        <f>IF('Indicator Date hidden'!AX28="x","x",$AW$2-'Indicator Date hidden'!AX28)</f>
        <v>0</v>
      </c>
      <c r="AX27" s="214">
        <f>IF('Indicator Date hidden'!AY28="x","x",$AX$2-'Indicator Date hidden'!AY28)</f>
        <v>0</v>
      </c>
      <c r="AY27" s="214">
        <f>IF('Indicator Date hidden'!AZ28="x","x",$AY$2-'Indicator Date hidden'!AZ28)</f>
        <v>0</v>
      </c>
      <c r="AZ27" s="214">
        <f>IF('Indicator Date hidden'!BA28="x","x",$AZ$2-'Indicator Date hidden'!BA28)</f>
        <v>0</v>
      </c>
      <c r="BA27">
        <f t="shared" si="0"/>
        <v>17</v>
      </c>
      <c r="BB27" s="21">
        <f t="shared" si="1"/>
        <v>0.36956521739130432</v>
      </c>
      <c r="BC27">
        <f t="shared" si="2"/>
        <v>5</v>
      </c>
      <c r="BD27" s="21">
        <f t="shared" si="3"/>
        <v>1.5373423659336649</v>
      </c>
      <c r="BE27" s="296">
        <f t="shared" si="4"/>
        <v>0</v>
      </c>
    </row>
    <row r="28" spans="1:57" x14ac:dyDescent="0.35">
      <c r="A28" t="s">
        <v>7959</v>
      </c>
      <c r="B28" s="214">
        <f>IF('Indicator Date hidden'!C29="x","x",$B$2-'Indicator Date hidden'!C29)</f>
        <v>0</v>
      </c>
      <c r="C28" s="214">
        <f>IF('Indicator Date hidden'!D29="x","x",$C$2-'Indicator Date hidden'!D29)</f>
        <v>0</v>
      </c>
      <c r="D28" s="214">
        <f>IF('Indicator Date hidden'!E29="x","x",$D$2-'Indicator Date hidden'!E29)</f>
        <v>0</v>
      </c>
      <c r="E28" s="214">
        <f>IF('Indicator Date hidden'!F29="x","x",$E$2-'Indicator Date hidden'!F29)</f>
        <v>0</v>
      </c>
      <c r="F28" s="214">
        <f>IF('Indicator Date hidden'!G29="x","x",$F$2-'Indicator Date hidden'!G29)</f>
        <v>0</v>
      </c>
      <c r="G28" s="214">
        <f>IF('Indicator Date hidden'!H29="x","x",$G$2-'Indicator Date hidden'!H29)</f>
        <v>0</v>
      </c>
      <c r="H28" s="214">
        <f>IF('Indicator Date hidden'!I29="x","x",$H$2-'Indicator Date hidden'!I29)</f>
        <v>0</v>
      </c>
      <c r="I28" s="214">
        <f>IF('Indicator Date hidden'!J29="x","x",$I$2-'Indicator Date hidden'!J29)</f>
        <v>0</v>
      </c>
      <c r="J28" s="214">
        <f>IF('Indicator Date hidden'!K29="x","x",$J$2-'Indicator Date hidden'!K29)</f>
        <v>0</v>
      </c>
      <c r="K28" s="214">
        <f>IF('Indicator Date hidden'!L29="x","x",$K$2-'Indicator Date hidden'!L29)</f>
        <v>0</v>
      </c>
      <c r="L28" s="214">
        <f>IF('Indicator Date hidden'!M29="x","x",$L$2-'Indicator Date hidden'!M29)</f>
        <v>0</v>
      </c>
      <c r="M28" s="214">
        <f>IF('Indicator Date hidden'!N29="x","x",$M$2-'Indicator Date hidden'!N29)</f>
        <v>0</v>
      </c>
      <c r="N28" s="214">
        <f>IF('Indicator Date hidden'!O29="x","x",$N$2-'Indicator Date hidden'!O29)</f>
        <v>0</v>
      </c>
      <c r="O28" s="214">
        <f>IF('Indicator Date hidden'!P29="x","x",$O$2-'Indicator Date hidden'!P29)</f>
        <v>0</v>
      </c>
      <c r="P28" s="214">
        <f>IF('Indicator Date hidden'!Q29="x","x",$P$2-'Indicator Date hidden'!Q29)</f>
        <v>0</v>
      </c>
      <c r="Q28" s="214">
        <f>IF('Indicator Date hidden'!R29="x","x",$Q$2-'Indicator Date hidden'!R29)</f>
        <v>4</v>
      </c>
      <c r="R28" s="214">
        <f>IF('Indicator Date hidden'!S29="x","x",$R$2-'Indicator Date hidden'!S29)</f>
        <v>0</v>
      </c>
      <c r="S28" s="214">
        <f>IF('Indicator Date hidden'!T29="x","x",$S$2-'Indicator Date hidden'!T29)</f>
        <v>0</v>
      </c>
      <c r="T28" s="214">
        <f>IF('Indicator Date hidden'!U29="x","x",$T$2-'Indicator Date hidden'!U29)</f>
        <v>0</v>
      </c>
      <c r="U28" s="214">
        <f>IF('Indicator Date hidden'!V29="x","x",$U$2-'Indicator Date hidden'!V29)</f>
        <v>0</v>
      </c>
      <c r="V28" s="214">
        <f>IF('Indicator Date hidden'!W29="x","x",$V$2-'Indicator Date hidden'!W29)</f>
        <v>0</v>
      </c>
      <c r="W28" s="214">
        <f>IF('Indicator Date hidden'!X29="x","x",$W$2-'Indicator Date hidden'!X29)</f>
        <v>4</v>
      </c>
      <c r="X28" s="214">
        <f>IF('Indicator Date hidden'!Y29="x","x",$X$2-'Indicator Date hidden'!Y29)</f>
        <v>4</v>
      </c>
      <c r="Y28" s="214">
        <f>IF('Indicator Date hidden'!Z29="x","x",$Y$2-'Indicator Date hidden'!Z29)</f>
        <v>0</v>
      </c>
      <c r="Z28" s="214">
        <f>IF('Indicator Date hidden'!AA29="x","x",$Z$2-'Indicator Date hidden'!AA29)</f>
        <v>0</v>
      </c>
      <c r="AA28" s="214">
        <f>IF('Indicator Date hidden'!AB29="x","x",$AA$2-'Indicator Date hidden'!AB29)</f>
        <v>0</v>
      </c>
      <c r="AB28" s="214">
        <f>IF('Indicator Date hidden'!AC29="x","x",$AB$2-'Indicator Date hidden'!AC29)</f>
        <v>0</v>
      </c>
      <c r="AC28" s="214">
        <f>IF('Indicator Date hidden'!AD29="x","x",$AC$2-'Indicator Date hidden'!AD29)</f>
        <v>0</v>
      </c>
      <c r="AD28" s="214">
        <f>IF('Indicator Date hidden'!AE29="x","x",$AD$2-'Indicator Date hidden'!AE29)</f>
        <v>0</v>
      </c>
      <c r="AE28" s="214">
        <f>IF('Indicator Date hidden'!AF29="x","x",$AE$2-'Indicator Date hidden'!AF29)</f>
        <v>0</v>
      </c>
      <c r="AF28" s="214">
        <f>IF('Indicator Date hidden'!AG29="x","x",$AF$2-'Indicator Date hidden'!AG29)</f>
        <v>4</v>
      </c>
      <c r="AG28" s="214">
        <f>IF('Indicator Date hidden'!AH29="x","x",$AG$2-'Indicator Date hidden'!AH29)</f>
        <v>0</v>
      </c>
      <c r="AH28" s="214">
        <f>IF('Indicator Date hidden'!AI29="x","x",$AH$2-'Indicator Date hidden'!AI29)</f>
        <v>0</v>
      </c>
      <c r="AI28" s="214">
        <f>IF('Indicator Date hidden'!AJ29="x","x",$AI$2-'Indicator Date hidden'!AJ29)</f>
        <v>0</v>
      </c>
      <c r="AJ28" s="214" t="str">
        <f>IF('Indicator Date hidden'!AK29="x","x",$AJ$2-'Indicator Date hidden'!AK29)</f>
        <v>x</v>
      </c>
      <c r="AK28" s="214">
        <f>IF('Indicator Date hidden'!AL29="x","x",$AK$2-'Indicator Date hidden'!AL29)</f>
        <v>0</v>
      </c>
      <c r="AL28" s="214">
        <f>IF('Indicator Date hidden'!AM29="x","x",$AL$2-'Indicator Date hidden'!AM29)</f>
        <v>0</v>
      </c>
      <c r="AM28" s="214">
        <f>IF('Indicator Date hidden'!AN29="x","x",$AM$2-'Indicator Date hidden'!AN29)</f>
        <v>0</v>
      </c>
      <c r="AN28" s="214">
        <f>IF('Indicator Date hidden'!AO29="x","x",$AN$2-'Indicator Date hidden'!AO29)</f>
        <v>0</v>
      </c>
      <c r="AO28" s="214">
        <f>IF('Indicator Date hidden'!AP29="x","x",$AO$2-'Indicator Date hidden'!AP29)</f>
        <v>0</v>
      </c>
      <c r="AP28" s="214">
        <f>IF('Indicator Date hidden'!AQ29="x","x",$AP$2-'Indicator Date hidden'!AQ29)</f>
        <v>0</v>
      </c>
      <c r="AQ28" s="214">
        <f>IF('Indicator Date hidden'!AR29="x","x",$AQ$2-'Indicator Date hidden'!AR29)</f>
        <v>0</v>
      </c>
      <c r="AR28" s="214">
        <f>IF('Indicator Date hidden'!AS29="x","x",$AR$2-'Indicator Date hidden'!AS29)</f>
        <v>0</v>
      </c>
      <c r="AS28" s="214">
        <f>IF('Indicator Date hidden'!AT29="x","x",$AS$2-'Indicator Date hidden'!AT29)</f>
        <v>0</v>
      </c>
      <c r="AT28" s="214">
        <f>IF('Indicator Date hidden'!AU29="x","x",$AT$2-'Indicator Date hidden'!AU29)</f>
        <v>0</v>
      </c>
      <c r="AU28" s="214">
        <f>IF('Indicator Date hidden'!AV29="x","x",$AU$2-'Indicator Date hidden'!AV29)</f>
        <v>7</v>
      </c>
      <c r="AV28" s="214">
        <f>IF('Indicator Date hidden'!AW29="x","x",$AV$2-'Indicator Date hidden'!AW29)</f>
        <v>0</v>
      </c>
      <c r="AW28" s="214">
        <f>IF('Indicator Date hidden'!AX29="x","x",$AW$2-'Indicator Date hidden'!AX29)</f>
        <v>0</v>
      </c>
      <c r="AX28" s="214">
        <f>IF('Indicator Date hidden'!AY29="x","x",$AX$2-'Indicator Date hidden'!AY29)</f>
        <v>0</v>
      </c>
      <c r="AY28" s="214">
        <f>IF('Indicator Date hidden'!AZ29="x","x",$AY$2-'Indicator Date hidden'!AZ29)</f>
        <v>0</v>
      </c>
      <c r="AZ28" s="214">
        <f>IF('Indicator Date hidden'!BA29="x","x",$AZ$2-'Indicator Date hidden'!BA29)</f>
        <v>0</v>
      </c>
      <c r="BA28">
        <f t="shared" si="0"/>
        <v>23</v>
      </c>
      <c r="BB28" s="21">
        <f t="shared" si="1"/>
        <v>0.46</v>
      </c>
      <c r="BC28">
        <f t="shared" si="2"/>
        <v>5</v>
      </c>
      <c r="BD28" s="21">
        <f t="shared" si="3"/>
        <v>1.4312232530251876</v>
      </c>
      <c r="BE28" s="296">
        <f t="shared" si="4"/>
        <v>0</v>
      </c>
    </row>
    <row r="29" spans="1:57" x14ac:dyDescent="0.35">
      <c r="A29" t="s">
        <v>7954</v>
      </c>
      <c r="B29" s="214">
        <f>IF('Indicator Date hidden'!C30="x","x",$B$2-'Indicator Date hidden'!C30)</f>
        <v>0</v>
      </c>
      <c r="C29" s="214">
        <f>IF('Indicator Date hidden'!D30="x","x",$C$2-'Indicator Date hidden'!D30)</f>
        <v>0</v>
      </c>
      <c r="D29" s="214">
        <f>IF('Indicator Date hidden'!E30="x","x",$D$2-'Indicator Date hidden'!E30)</f>
        <v>0</v>
      </c>
      <c r="E29" s="214">
        <f>IF('Indicator Date hidden'!F30="x","x",$E$2-'Indicator Date hidden'!F30)</f>
        <v>0</v>
      </c>
      <c r="F29" s="214">
        <f>IF('Indicator Date hidden'!G30="x","x",$F$2-'Indicator Date hidden'!G30)</f>
        <v>0</v>
      </c>
      <c r="G29" s="214">
        <f>IF('Indicator Date hidden'!H30="x","x",$G$2-'Indicator Date hidden'!H30)</f>
        <v>0</v>
      </c>
      <c r="H29" s="214">
        <f>IF('Indicator Date hidden'!I30="x","x",$H$2-'Indicator Date hidden'!I30)</f>
        <v>0</v>
      </c>
      <c r="I29" s="214">
        <f>IF('Indicator Date hidden'!J30="x","x",$I$2-'Indicator Date hidden'!J30)</f>
        <v>0</v>
      </c>
      <c r="J29" s="214">
        <f>IF('Indicator Date hidden'!K30="x","x",$J$2-'Indicator Date hidden'!K30)</f>
        <v>0</v>
      </c>
      <c r="K29" s="214">
        <f>IF('Indicator Date hidden'!L30="x","x",$K$2-'Indicator Date hidden'!L30)</f>
        <v>0</v>
      </c>
      <c r="L29" s="214">
        <f>IF('Indicator Date hidden'!M30="x","x",$L$2-'Indicator Date hidden'!M30)</f>
        <v>0</v>
      </c>
      <c r="M29" s="214">
        <f>IF('Indicator Date hidden'!N30="x","x",$M$2-'Indicator Date hidden'!N30)</f>
        <v>0</v>
      </c>
      <c r="N29" s="214">
        <f>IF('Indicator Date hidden'!O30="x","x",$N$2-'Indicator Date hidden'!O30)</f>
        <v>0</v>
      </c>
      <c r="O29" s="214">
        <f>IF('Indicator Date hidden'!P30="x","x",$O$2-'Indicator Date hidden'!P30)</f>
        <v>0</v>
      </c>
      <c r="P29" s="214">
        <f>IF('Indicator Date hidden'!Q30="x","x",$P$2-'Indicator Date hidden'!Q30)</f>
        <v>0</v>
      </c>
      <c r="Q29" s="214">
        <f>IF('Indicator Date hidden'!R30="x","x",$Q$2-'Indicator Date hidden'!R30)</f>
        <v>4</v>
      </c>
      <c r="R29" s="214">
        <f>IF('Indicator Date hidden'!S30="x","x",$R$2-'Indicator Date hidden'!S30)</f>
        <v>0</v>
      </c>
      <c r="S29" s="214">
        <f>IF('Indicator Date hidden'!T30="x","x",$S$2-'Indicator Date hidden'!T30)</f>
        <v>0</v>
      </c>
      <c r="T29" s="214">
        <f>IF('Indicator Date hidden'!U30="x","x",$T$2-'Indicator Date hidden'!U30)</f>
        <v>0</v>
      </c>
      <c r="U29" s="214">
        <f>IF('Indicator Date hidden'!V30="x","x",$U$2-'Indicator Date hidden'!V30)</f>
        <v>0</v>
      </c>
      <c r="V29" s="214">
        <f>IF('Indicator Date hidden'!W30="x","x",$V$2-'Indicator Date hidden'!W30)</f>
        <v>0</v>
      </c>
      <c r="W29" s="214">
        <f>IF('Indicator Date hidden'!X30="x","x",$W$2-'Indicator Date hidden'!X30)</f>
        <v>4</v>
      </c>
      <c r="X29" s="214" t="str">
        <f>IF('Indicator Date hidden'!Y30="x","x",$X$2-'Indicator Date hidden'!Y30)</f>
        <v>x</v>
      </c>
      <c r="Y29" s="214">
        <f>IF('Indicator Date hidden'!Z30="x","x",$Y$2-'Indicator Date hidden'!Z30)</f>
        <v>0</v>
      </c>
      <c r="Z29" s="214">
        <f>IF('Indicator Date hidden'!AA30="x","x",$Z$2-'Indicator Date hidden'!AA30)</f>
        <v>0</v>
      </c>
      <c r="AA29" s="214">
        <f>IF('Indicator Date hidden'!AB30="x","x",$AA$2-'Indicator Date hidden'!AB30)</f>
        <v>0</v>
      </c>
      <c r="AB29" s="214">
        <f>IF('Indicator Date hidden'!AC30="x","x",$AB$2-'Indicator Date hidden'!AC30)</f>
        <v>0</v>
      </c>
      <c r="AC29" s="214">
        <f>IF('Indicator Date hidden'!AD30="x","x",$AC$2-'Indicator Date hidden'!AD30)</f>
        <v>0</v>
      </c>
      <c r="AD29" s="214">
        <f>IF('Indicator Date hidden'!AE30="x","x",$AD$2-'Indicator Date hidden'!AE30)</f>
        <v>0</v>
      </c>
      <c r="AE29" s="214">
        <f>IF('Indicator Date hidden'!AF30="x","x",$AE$2-'Indicator Date hidden'!AF30)</f>
        <v>0</v>
      </c>
      <c r="AF29" s="214">
        <f>IF('Indicator Date hidden'!AG30="x","x",$AF$2-'Indicator Date hidden'!AG30)</f>
        <v>7</v>
      </c>
      <c r="AG29" s="214">
        <f>IF('Indicator Date hidden'!AH30="x","x",$AG$2-'Indicator Date hidden'!AH30)</f>
        <v>0</v>
      </c>
      <c r="AH29" s="214">
        <f>IF('Indicator Date hidden'!AI30="x","x",$AH$2-'Indicator Date hidden'!AI30)</f>
        <v>0</v>
      </c>
      <c r="AI29" s="214">
        <f>IF('Indicator Date hidden'!AJ30="x","x",$AI$2-'Indicator Date hidden'!AJ30)</f>
        <v>0</v>
      </c>
      <c r="AJ29" s="214">
        <f>IF('Indicator Date hidden'!AK30="x","x",$AJ$2-'Indicator Date hidden'!AK30)</f>
        <v>1</v>
      </c>
      <c r="AK29" s="214">
        <f>IF('Indicator Date hidden'!AL30="x","x",$AK$2-'Indicator Date hidden'!AL30)</f>
        <v>0</v>
      </c>
      <c r="AL29" s="214">
        <f>IF('Indicator Date hidden'!AM30="x","x",$AL$2-'Indicator Date hidden'!AM30)</f>
        <v>0</v>
      </c>
      <c r="AM29" s="214">
        <f>IF('Indicator Date hidden'!AN30="x","x",$AM$2-'Indicator Date hidden'!AN30)</f>
        <v>0</v>
      </c>
      <c r="AN29" s="214">
        <f>IF('Indicator Date hidden'!AO30="x","x",$AN$2-'Indicator Date hidden'!AO30)</f>
        <v>0</v>
      </c>
      <c r="AO29" s="214">
        <f>IF('Indicator Date hidden'!AP30="x","x",$AO$2-'Indicator Date hidden'!AP30)</f>
        <v>0</v>
      </c>
      <c r="AP29" s="214">
        <f>IF('Indicator Date hidden'!AQ30="x","x",$AP$2-'Indicator Date hidden'!AQ30)</f>
        <v>0</v>
      </c>
      <c r="AQ29" s="214">
        <f>IF('Indicator Date hidden'!AR30="x","x",$AQ$2-'Indicator Date hidden'!AR30)</f>
        <v>0</v>
      </c>
      <c r="AR29" s="214">
        <f>IF('Indicator Date hidden'!AS30="x","x",$AR$2-'Indicator Date hidden'!AS30)</f>
        <v>0</v>
      </c>
      <c r="AS29" s="214">
        <f>IF('Indicator Date hidden'!AT30="x","x",$AS$2-'Indicator Date hidden'!AT30)</f>
        <v>0</v>
      </c>
      <c r="AT29" s="214">
        <f>IF('Indicator Date hidden'!AU30="x","x",$AT$2-'Indicator Date hidden'!AU30)</f>
        <v>0</v>
      </c>
      <c r="AU29" s="214">
        <f>IF('Indicator Date hidden'!AV30="x","x",$AU$2-'Indicator Date hidden'!AV30)</f>
        <v>6</v>
      </c>
      <c r="AV29" s="214">
        <f>IF('Indicator Date hidden'!AW30="x","x",$AV$2-'Indicator Date hidden'!AW30)</f>
        <v>0</v>
      </c>
      <c r="AW29" s="214">
        <f>IF('Indicator Date hidden'!AX30="x","x",$AW$2-'Indicator Date hidden'!AX30)</f>
        <v>0</v>
      </c>
      <c r="AX29" s="214">
        <f>IF('Indicator Date hidden'!AY30="x","x",$AX$2-'Indicator Date hidden'!AY30)</f>
        <v>0</v>
      </c>
      <c r="AY29" s="214">
        <f>IF('Indicator Date hidden'!AZ30="x","x",$AY$2-'Indicator Date hidden'!AZ30)</f>
        <v>0</v>
      </c>
      <c r="AZ29" s="214">
        <f>IF('Indicator Date hidden'!BA30="x","x",$AZ$2-'Indicator Date hidden'!BA30)</f>
        <v>0</v>
      </c>
      <c r="BA29">
        <f t="shared" si="0"/>
        <v>22</v>
      </c>
      <c r="BB29" s="21">
        <f t="shared" si="1"/>
        <v>0.44</v>
      </c>
      <c r="BC29">
        <f t="shared" si="2"/>
        <v>5</v>
      </c>
      <c r="BD29" s="21">
        <f t="shared" si="3"/>
        <v>1.4718695594379279</v>
      </c>
      <c r="BE29" s="296">
        <f t="shared" si="4"/>
        <v>0</v>
      </c>
    </row>
    <row r="30" spans="1:57" x14ac:dyDescent="0.35">
      <c r="A30" t="s">
        <v>8001</v>
      </c>
      <c r="B30" s="214">
        <f>IF('Indicator Date hidden'!C31="x","x",$B$2-'Indicator Date hidden'!C31)</f>
        <v>0</v>
      </c>
      <c r="C30" s="214">
        <f>IF('Indicator Date hidden'!D31="x","x",$C$2-'Indicator Date hidden'!D31)</f>
        <v>0</v>
      </c>
      <c r="D30" s="214">
        <f>IF('Indicator Date hidden'!E31="x","x",$D$2-'Indicator Date hidden'!E31)</f>
        <v>0</v>
      </c>
      <c r="E30" s="214">
        <f>IF('Indicator Date hidden'!F31="x","x",$E$2-'Indicator Date hidden'!F31)</f>
        <v>0</v>
      </c>
      <c r="F30" s="214">
        <f>IF('Indicator Date hidden'!G31="x","x",$F$2-'Indicator Date hidden'!G31)</f>
        <v>0</v>
      </c>
      <c r="G30" s="214">
        <f>IF('Indicator Date hidden'!H31="x","x",$G$2-'Indicator Date hidden'!H31)</f>
        <v>0</v>
      </c>
      <c r="H30" s="214">
        <f>IF('Indicator Date hidden'!I31="x","x",$H$2-'Indicator Date hidden'!I31)</f>
        <v>0</v>
      </c>
      <c r="I30" s="214">
        <f>IF('Indicator Date hidden'!J31="x","x",$I$2-'Indicator Date hidden'!J31)</f>
        <v>0</v>
      </c>
      <c r="J30" s="214">
        <f>IF('Indicator Date hidden'!K31="x","x",$J$2-'Indicator Date hidden'!K31)</f>
        <v>0</v>
      </c>
      <c r="K30" s="214">
        <f>IF('Indicator Date hidden'!L31="x","x",$K$2-'Indicator Date hidden'!L31)</f>
        <v>0</v>
      </c>
      <c r="L30" s="214">
        <f>IF('Indicator Date hidden'!M31="x","x",$L$2-'Indicator Date hidden'!M31)</f>
        <v>0</v>
      </c>
      <c r="M30" s="214">
        <f>IF('Indicator Date hidden'!N31="x","x",$M$2-'Indicator Date hidden'!N31)</f>
        <v>0</v>
      </c>
      <c r="N30" s="214">
        <f>IF('Indicator Date hidden'!O31="x","x",$N$2-'Indicator Date hidden'!O31)</f>
        <v>0</v>
      </c>
      <c r="O30" s="214">
        <f>IF('Indicator Date hidden'!P31="x","x",$O$2-'Indicator Date hidden'!P31)</f>
        <v>0</v>
      </c>
      <c r="P30" s="214">
        <f>IF('Indicator Date hidden'!Q31="x","x",$P$2-'Indicator Date hidden'!Q31)</f>
        <v>0</v>
      </c>
      <c r="Q30" s="214" t="str">
        <f>IF('Indicator Date hidden'!R31="x","x",$Q$2-'Indicator Date hidden'!R31)</f>
        <v>x</v>
      </c>
      <c r="R30" s="214">
        <f>IF('Indicator Date hidden'!S31="x","x",$R$2-'Indicator Date hidden'!S31)</f>
        <v>0</v>
      </c>
      <c r="S30" s="214">
        <f>IF('Indicator Date hidden'!T31="x","x",$S$2-'Indicator Date hidden'!T31)</f>
        <v>0</v>
      </c>
      <c r="T30" s="214">
        <f>IF('Indicator Date hidden'!U31="x","x",$T$2-'Indicator Date hidden'!U31)</f>
        <v>0</v>
      </c>
      <c r="U30" s="214">
        <f>IF('Indicator Date hidden'!V31="x","x",$U$2-'Indicator Date hidden'!V31)</f>
        <v>0</v>
      </c>
      <c r="V30" s="214">
        <f>IF('Indicator Date hidden'!W31="x","x",$V$2-'Indicator Date hidden'!W31)</f>
        <v>0</v>
      </c>
      <c r="W30" s="214" t="str">
        <f>IF('Indicator Date hidden'!X31="x","x",$W$2-'Indicator Date hidden'!X31)</f>
        <v>x</v>
      </c>
      <c r="X30" s="214">
        <f>IF('Indicator Date hidden'!Y31="x","x",$X$2-'Indicator Date hidden'!Y31)</f>
        <v>3</v>
      </c>
      <c r="Y30" s="214">
        <f>IF('Indicator Date hidden'!Z31="x","x",$Y$2-'Indicator Date hidden'!Z31)</f>
        <v>0</v>
      </c>
      <c r="Z30" s="214">
        <f>IF('Indicator Date hidden'!AA31="x","x",$Z$2-'Indicator Date hidden'!AA31)</f>
        <v>0</v>
      </c>
      <c r="AA30" s="214">
        <f>IF('Indicator Date hidden'!AB31="x","x",$AA$2-'Indicator Date hidden'!AB31)</f>
        <v>0</v>
      </c>
      <c r="AB30" s="214">
        <f>IF('Indicator Date hidden'!AC31="x","x",$AB$2-'Indicator Date hidden'!AC31)</f>
        <v>0</v>
      </c>
      <c r="AC30" s="214">
        <f>IF('Indicator Date hidden'!AD31="x","x",$AC$2-'Indicator Date hidden'!AD31)</f>
        <v>0</v>
      </c>
      <c r="AD30" s="214">
        <f>IF('Indicator Date hidden'!AE31="x","x",$AD$2-'Indicator Date hidden'!AE31)</f>
        <v>0</v>
      </c>
      <c r="AE30" s="214" t="str">
        <f>IF('Indicator Date hidden'!AF31="x","x",$AE$2-'Indicator Date hidden'!AF31)</f>
        <v>x</v>
      </c>
      <c r="AF30" s="214">
        <f>IF('Indicator Date hidden'!AG31="x","x",$AF$2-'Indicator Date hidden'!AG31)</f>
        <v>6</v>
      </c>
      <c r="AG30" s="214">
        <f>IF('Indicator Date hidden'!AH31="x","x",$AG$2-'Indicator Date hidden'!AH31)</f>
        <v>0</v>
      </c>
      <c r="AH30" s="214">
        <f>IF('Indicator Date hidden'!AI31="x","x",$AH$2-'Indicator Date hidden'!AI31)</f>
        <v>0</v>
      </c>
      <c r="AI30" s="214">
        <f>IF('Indicator Date hidden'!AJ31="x","x",$AI$2-'Indicator Date hidden'!AJ31)</f>
        <v>0</v>
      </c>
      <c r="AJ30" s="214" t="str">
        <f>IF('Indicator Date hidden'!AK31="x","x",$AJ$2-'Indicator Date hidden'!AK31)</f>
        <v>x</v>
      </c>
      <c r="AK30" s="214" t="str">
        <f>IF('Indicator Date hidden'!AL31="x","x",$AK$2-'Indicator Date hidden'!AL31)</f>
        <v>x</v>
      </c>
      <c r="AL30" s="214">
        <f>IF('Indicator Date hidden'!AM31="x","x",$AL$2-'Indicator Date hidden'!AM31)</f>
        <v>0</v>
      </c>
      <c r="AM30" s="214">
        <f>IF('Indicator Date hidden'!AN31="x","x",$AM$2-'Indicator Date hidden'!AN31)</f>
        <v>0</v>
      </c>
      <c r="AN30" s="214">
        <f>IF('Indicator Date hidden'!AO31="x","x",$AN$2-'Indicator Date hidden'!AO31)</f>
        <v>0</v>
      </c>
      <c r="AO30" s="214">
        <f>IF('Indicator Date hidden'!AP31="x","x",$AO$2-'Indicator Date hidden'!AP31)</f>
        <v>0</v>
      </c>
      <c r="AP30" s="214">
        <f>IF('Indicator Date hidden'!AQ31="x","x",$AP$2-'Indicator Date hidden'!AQ31)</f>
        <v>0</v>
      </c>
      <c r="AQ30" s="214">
        <f>IF('Indicator Date hidden'!AR31="x","x",$AQ$2-'Indicator Date hidden'!AR31)</f>
        <v>0</v>
      </c>
      <c r="AR30" s="214">
        <f>IF('Indicator Date hidden'!AS31="x","x",$AR$2-'Indicator Date hidden'!AS31)</f>
        <v>0</v>
      </c>
      <c r="AS30" s="214">
        <f>IF('Indicator Date hidden'!AT31="x","x",$AS$2-'Indicator Date hidden'!AT31)</f>
        <v>0</v>
      </c>
      <c r="AT30" s="214">
        <f>IF('Indicator Date hidden'!AU31="x","x",$AT$2-'Indicator Date hidden'!AU31)</f>
        <v>0</v>
      </c>
      <c r="AU30" s="214">
        <f>IF('Indicator Date hidden'!AV31="x","x",$AU$2-'Indicator Date hidden'!AV31)</f>
        <v>2</v>
      </c>
      <c r="AV30" s="214">
        <f>IF('Indicator Date hidden'!AW31="x","x",$AV$2-'Indicator Date hidden'!AW31)</f>
        <v>0</v>
      </c>
      <c r="AW30" s="214">
        <f>IF('Indicator Date hidden'!AX31="x","x",$AW$2-'Indicator Date hidden'!AX31)</f>
        <v>0</v>
      </c>
      <c r="AX30" s="214">
        <f>IF('Indicator Date hidden'!AY31="x","x",$AX$2-'Indicator Date hidden'!AY31)</f>
        <v>0</v>
      </c>
      <c r="AY30" s="214">
        <f>IF('Indicator Date hidden'!AZ31="x","x",$AY$2-'Indicator Date hidden'!AZ31)</f>
        <v>0</v>
      </c>
      <c r="AZ30" s="214">
        <f>IF('Indicator Date hidden'!BA31="x","x",$AZ$2-'Indicator Date hidden'!BA31)</f>
        <v>0</v>
      </c>
      <c r="BA30">
        <f t="shared" si="0"/>
        <v>11</v>
      </c>
      <c r="BB30" s="21">
        <f t="shared" si="1"/>
        <v>0.2391304347826087</v>
      </c>
      <c r="BC30">
        <f t="shared" si="2"/>
        <v>3</v>
      </c>
      <c r="BD30" s="21">
        <f t="shared" si="3"/>
        <v>1.004008977283086</v>
      </c>
      <c r="BE30" s="296">
        <f t="shared" si="4"/>
        <v>0</v>
      </c>
    </row>
    <row r="31" spans="1:57" x14ac:dyDescent="0.35">
      <c r="A31" t="s">
        <v>8082</v>
      </c>
      <c r="B31" s="214">
        <f>IF('Indicator Date hidden'!C32="x","x",$B$2-'Indicator Date hidden'!C32)</f>
        <v>0</v>
      </c>
      <c r="C31" s="214">
        <f>IF('Indicator Date hidden'!D32="x","x",$C$2-'Indicator Date hidden'!D32)</f>
        <v>0</v>
      </c>
      <c r="D31" s="214">
        <f>IF('Indicator Date hidden'!E32="x","x",$D$2-'Indicator Date hidden'!E32)</f>
        <v>0</v>
      </c>
      <c r="E31" s="214">
        <f>IF('Indicator Date hidden'!F32="x","x",$E$2-'Indicator Date hidden'!F32)</f>
        <v>0</v>
      </c>
      <c r="F31" s="214">
        <f>IF('Indicator Date hidden'!G32="x","x",$F$2-'Indicator Date hidden'!G32)</f>
        <v>0</v>
      </c>
      <c r="G31" s="214">
        <f>IF('Indicator Date hidden'!H32="x","x",$G$2-'Indicator Date hidden'!H32)</f>
        <v>0</v>
      </c>
      <c r="H31" s="214">
        <f>IF('Indicator Date hidden'!I32="x","x",$H$2-'Indicator Date hidden'!I32)</f>
        <v>0</v>
      </c>
      <c r="I31" s="214">
        <f>IF('Indicator Date hidden'!J32="x","x",$I$2-'Indicator Date hidden'!J32)</f>
        <v>0</v>
      </c>
      <c r="J31" s="214">
        <f>IF('Indicator Date hidden'!K32="x","x",$J$2-'Indicator Date hidden'!K32)</f>
        <v>0</v>
      </c>
      <c r="K31" s="214">
        <f>IF('Indicator Date hidden'!L32="x","x",$K$2-'Indicator Date hidden'!L32)</f>
        <v>0</v>
      </c>
      <c r="L31" s="214">
        <f>IF('Indicator Date hidden'!M32="x","x",$L$2-'Indicator Date hidden'!M32)</f>
        <v>0</v>
      </c>
      <c r="M31" s="214">
        <f>IF('Indicator Date hidden'!N32="x","x",$M$2-'Indicator Date hidden'!N32)</f>
        <v>0</v>
      </c>
      <c r="N31" s="214">
        <f>IF('Indicator Date hidden'!O32="x","x",$N$2-'Indicator Date hidden'!O32)</f>
        <v>0</v>
      </c>
      <c r="O31" s="214">
        <f>IF('Indicator Date hidden'!P32="x","x",$O$2-'Indicator Date hidden'!P32)</f>
        <v>0</v>
      </c>
      <c r="P31" s="214">
        <f>IF('Indicator Date hidden'!Q32="x","x",$P$2-'Indicator Date hidden'!Q32)</f>
        <v>0</v>
      </c>
      <c r="Q31" s="214">
        <f>IF('Indicator Date hidden'!R32="x","x",$Q$2-'Indicator Date hidden'!R32)</f>
        <v>4</v>
      </c>
      <c r="R31" s="214">
        <f>IF('Indicator Date hidden'!S32="x","x",$R$2-'Indicator Date hidden'!S32)</f>
        <v>0</v>
      </c>
      <c r="S31" s="214">
        <f>IF('Indicator Date hidden'!T32="x","x",$S$2-'Indicator Date hidden'!T32)</f>
        <v>0</v>
      </c>
      <c r="T31" s="214">
        <f>IF('Indicator Date hidden'!U32="x","x",$T$2-'Indicator Date hidden'!U32)</f>
        <v>0</v>
      </c>
      <c r="U31" s="214">
        <f>IF('Indicator Date hidden'!V32="x","x",$U$2-'Indicator Date hidden'!V32)</f>
        <v>0</v>
      </c>
      <c r="V31" s="214">
        <f>IF('Indicator Date hidden'!W32="x","x",$V$2-'Indicator Date hidden'!W32)</f>
        <v>0</v>
      </c>
      <c r="W31" s="214">
        <f>IF('Indicator Date hidden'!X32="x","x",$W$2-'Indicator Date hidden'!X32)</f>
        <v>0</v>
      </c>
      <c r="X31" s="214">
        <f>IF('Indicator Date hidden'!Y32="x","x",$X$2-'Indicator Date hidden'!Y32)</f>
        <v>2</v>
      </c>
      <c r="Y31" s="214">
        <f>IF('Indicator Date hidden'!Z32="x","x",$Y$2-'Indicator Date hidden'!Z32)</f>
        <v>0</v>
      </c>
      <c r="Z31" s="214">
        <f>IF('Indicator Date hidden'!AA32="x","x",$Z$2-'Indicator Date hidden'!AA32)</f>
        <v>0</v>
      </c>
      <c r="AA31" s="214">
        <f>IF('Indicator Date hidden'!AB32="x","x",$AA$2-'Indicator Date hidden'!AB32)</f>
        <v>0</v>
      </c>
      <c r="AB31" s="214">
        <f>IF('Indicator Date hidden'!AC32="x","x",$AB$2-'Indicator Date hidden'!AC32)</f>
        <v>0</v>
      </c>
      <c r="AC31" s="214">
        <f>IF('Indicator Date hidden'!AD32="x","x",$AC$2-'Indicator Date hidden'!AD32)</f>
        <v>0</v>
      </c>
      <c r="AD31" s="214">
        <f>IF('Indicator Date hidden'!AE32="x","x",$AD$2-'Indicator Date hidden'!AE32)</f>
        <v>0</v>
      </c>
      <c r="AE31" s="214">
        <f>IF('Indicator Date hidden'!AF32="x","x",$AE$2-'Indicator Date hidden'!AF32)</f>
        <v>0</v>
      </c>
      <c r="AF31" s="214">
        <f>IF('Indicator Date hidden'!AG32="x","x",$AF$2-'Indicator Date hidden'!AG32)</f>
        <v>1</v>
      </c>
      <c r="AG31" s="214">
        <f>IF('Indicator Date hidden'!AH32="x","x",$AG$2-'Indicator Date hidden'!AH32)</f>
        <v>0</v>
      </c>
      <c r="AH31" s="214">
        <f>IF('Indicator Date hidden'!AI32="x","x",$AH$2-'Indicator Date hidden'!AI32)</f>
        <v>0</v>
      </c>
      <c r="AI31" s="214">
        <f>IF('Indicator Date hidden'!AJ32="x","x",$AI$2-'Indicator Date hidden'!AJ32)</f>
        <v>0</v>
      </c>
      <c r="AJ31" s="214" t="str">
        <f>IF('Indicator Date hidden'!AK32="x","x",$AJ$2-'Indicator Date hidden'!AK32)</f>
        <v>x</v>
      </c>
      <c r="AK31" s="214">
        <f>IF('Indicator Date hidden'!AL32="x","x",$AK$2-'Indicator Date hidden'!AL32)</f>
        <v>1</v>
      </c>
      <c r="AL31" s="214">
        <f>IF('Indicator Date hidden'!AM32="x","x",$AL$2-'Indicator Date hidden'!AM32)</f>
        <v>0</v>
      </c>
      <c r="AM31" s="214">
        <f>IF('Indicator Date hidden'!AN32="x","x",$AM$2-'Indicator Date hidden'!AN32)</f>
        <v>0</v>
      </c>
      <c r="AN31" s="214">
        <f>IF('Indicator Date hidden'!AO32="x","x",$AN$2-'Indicator Date hidden'!AO32)</f>
        <v>0</v>
      </c>
      <c r="AO31" s="214">
        <f>IF('Indicator Date hidden'!AP32="x","x",$AO$2-'Indicator Date hidden'!AP32)</f>
        <v>0</v>
      </c>
      <c r="AP31" s="214">
        <f>IF('Indicator Date hidden'!AQ32="x","x",$AP$2-'Indicator Date hidden'!AQ32)</f>
        <v>0</v>
      </c>
      <c r="AQ31" s="214">
        <f>IF('Indicator Date hidden'!AR32="x","x",$AQ$2-'Indicator Date hidden'!AR32)</f>
        <v>8</v>
      </c>
      <c r="AR31" s="214">
        <f>IF('Indicator Date hidden'!AS32="x","x",$AR$2-'Indicator Date hidden'!AS32)</f>
        <v>0</v>
      </c>
      <c r="AS31" s="214">
        <f>IF('Indicator Date hidden'!AT32="x","x",$AS$2-'Indicator Date hidden'!AT32)</f>
        <v>0</v>
      </c>
      <c r="AT31" s="214">
        <f>IF('Indicator Date hidden'!AU32="x","x",$AT$2-'Indicator Date hidden'!AU32)</f>
        <v>0</v>
      </c>
      <c r="AU31" s="214">
        <f>IF('Indicator Date hidden'!AV32="x","x",$AU$2-'Indicator Date hidden'!AV32)</f>
        <v>5</v>
      </c>
      <c r="AV31" s="214">
        <f>IF('Indicator Date hidden'!AW32="x","x",$AV$2-'Indicator Date hidden'!AW32)</f>
        <v>0</v>
      </c>
      <c r="AW31" s="214">
        <f>IF('Indicator Date hidden'!AX32="x","x",$AW$2-'Indicator Date hidden'!AX32)</f>
        <v>0</v>
      </c>
      <c r="AX31" s="214">
        <f>IF('Indicator Date hidden'!AY32="x","x",$AX$2-'Indicator Date hidden'!AY32)</f>
        <v>0</v>
      </c>
      <c r="AY31" s="214">
        <f>IF('Indicator Date hidden'!AZ32="x","x",$AY$2-'Indicator Date hidden'!AZ32)</f>
        <v>0</v>
      </c>
      <c r="AZ31" s="214">
        <f>IF('Indicator Date hidden'!BA32="x","x",$AZ$2-'Indicator Date hidden'!BA32)</f>
        <v>0</v>
      </c>
      <c r="BA31">
        <f t="shared" si="0"/>
        <v>21</v>
      </c>
      <c r="BB31" s="21">
        <f t="shared" si="1"/>
        <v>0.42</v>
      </c>
      <c r="BC31">
        <f t="shared" si="2"/>
        <v>6</v>
      </c>
      <c r="BD31" s="21">
        <f t="shared" si="3"/>
        <v>1.4295453822806745</v>
      </c>
      <c r="BE31" s="296">
        <f t="shared" si="4"/>
        <v>0</v>
      </c>
    </row>
    <row r="32" spans="1:57" x14ac:dyDescent="0.35">
      <c r="A32" t="s">
        <v>7994</v>
      </c>
      <c r="B32" s="214">
        <f>IF('Indicator Date hidden'!C33="x","x",$B$2-'Indicator Date hidden'!C33)</f>
        <v>0</v>
      </c>
      <c r="C32" s="214">
        <f>IF('Indicator Date hidden'!D33="x","x",$C$2-'Indicator Date hidden'!D33)</f>
        <v>0</v>
      </c>
      <c r="D32" s="214">
        <f>IF('Indicator Date hidden'!E33="x","x",$D$2-'Indicator Date hidden'!E33)</f>
        <v>0</v>
      </c>
      <c r="E32" s="214">
        <f>IF('Indicator Date hidden'!F33="x","x",$E$2-'Indicator Date hidden'!F33)</f>
        <v>0</v>
      </c>
      <c r="F32" s="214">
        <f>IF('Indicator Date hidden'!G33="x","x",$F$2-'Indicator Date hidden'!G33)</f>
        <v>0</v>
      </c>
      <c r="G32" s="214">
        <f>IF('Indicator Date hidden'!H33="x","x",$G$2-'Indicator Date hidden'!H33)</f>
        <v>0</v>
      </c>
      <c r="H32" s="214">
        <f>IF('Indicator Date hidden'!I33="x","x",$H$2-'Indicator Date hidden'!I33)</f>
        <v>0</v>
      </c>
      <c r="I32" s="214">
        <f>IF('Indicator Date hidden'!J33="x","x",$I$2-'Indicator Date hidden'!J33)</f>
        <v>0</v>
      </c>
      <c r="J32" s="214">
        <f>IF('Indicator Date hidden'!K33="x","x",$J$2-'Indicator Date hidden'!K33)</f>
        <v>0</v>
      </c>
      <c r="K32" s="214">
        <f>IF('Indicator Date hidden'!L33="x","x",$K$2-'Indicator Date hidden'!L33)</f>
        <v>0</v>
      </c>
      <c r="L32" s="214">
        <f>IF('Indicator Date hidden'!M33="x","x",$L$2-'Indicator Date hidden'!M33)</f>
        <v>0</v>
      </c>
      <c r="M32" s="214">
        <f>IF('Indicator Date hidden'!N33="x","x",$M$2-'Indicator Date hidden'!N33)</f>
        <v>0</v>
      </c>
      <c r="N32" s="214">
        <f>IF('Indicator Date hidden'!O33="x","x",$N$2-'Indicator Date hidden'!O33)</f>
        <v>0</v>
      </c>
      <c r="O32" s="214">
        <f>IF('Indicator Date hidden'!P33="x","x",$O$2-'Indicator Date hidden'!P33)</f>
        <v>0</v>
      </c>
      <c r="P32" s="214">
        <f>IF('Indicator Date hidden'!Q33="x","x",$P$2-'Indicator Date hidden'!Q33)</f>
        <v>0</v>
      </c>
      <c r="Q32" s="214">
        <f>IF('Indicator Date hidden'!R33="x","x",$Q$2-'Indicator Date hidden'!R33)</f>
        <v>3</v>
      </c>
      <c r="R32" s="214">
        <f>IF('Indicator Date hidden'!S33="x","x",$R$2-'Indicator Date hidden'!S33)</f>
        <v>0</v>
      </c>
      <c r="S32" s="214">
        <f>IF('Indicator Date hidden'!T33="x","x",$S$2-'Indicator Date hidden'!T33)</f>
        <v>0</v>
      </c>
      <c r="T32" s="214">
        <f>IF('Indicator Date hidden'!U33="x","x",$T$2-'Indicator Date hidden'!U33)</f>
        <v>0</v>
      </c>
      <c r="U32" s="214">
        <f>IF('Indicator Date hidden'!V33="x","x",$U$2-'Indicator Date hidden'!V33)</f>
        <v>0</v>
      </c>
      <c r="V32" s="214">
        <f>IF('Indicator Date hidden'!W33="x","x",$V$2-'Indicator Date hidden'!W33)</f>
        <v>0</v>
      </c>
      <c r="W32" s="214">
        <f>IF('Indicator Date hidden'!X33="x","x",$W$2-'Indicator Date hidden'!X33)</f>
        <v>3</v>
      </c>
      <c r="X32" s="214">
        <f>IF('Indicator Date hidden'!Y33="x","x",$X$2-'Indicator Date hidden'!Y33)</f>
        <v>5</v>
      </c>
      <c r="Y32" s="214">
        <f>IF('Indicator Date hidden'!Z33="x","x",$Y$2-'Indicator Date hidden'!Z33)</f>
        <v>0</v>
      </c>
      <c r="Z32" s="214">
        <f>IF('Indicator Date hidden'!AA33="x","x",$Z$2-'Indicator Date hidden'!AA33)</f>
        <v>0</v>
      </c>
      <c r="AA32" s="214">
        <f>IF('Indicator Date hidden'!AB33="x","x",$AA$2-'Indicator Date hidden'!AB33)</f>
        <v>0</v>
      </c>
      <c r="AB32" s="214">
        <f>IF('Indicator Date hidden'!AC33="x","x",$AB$2-'Indicator Date hidden'!AC33)</f>
        <v>0</v>
      </c>
      <c r="AC32" s="214">
        <f>IF('Indicator Date hidden'!AD33="x","x",$AC$2-'Indicator Date hidden'!AD33)</f>
        <v>0</v>
      </c>
      <c r="AD32" s="214">
        <f>IF('Indicator Date hidden'!AE33="x","x",$AD$2-'Indicator Date hidden'!AE33)</f>
        <v>0</v>
      </c>
      <c r="AE32" s="214">
        <f>IF('Indicator Date hidden'!AF33="x","x",$AE$2-'Indicator Date hidden'!AF33)</f>
        <v>0</v>
      </c>
      <c r="AF32" s="214">
        <f>IF('Indicator Date hidden'!AG33="x","x",$AF$2-'Indicator Date hidden'!AG33)</f>
        <v>6</v>
      </c>
      <c r="AG32" s="214">
        <f>IF('Indicator Date hidden'!AH33="x","x",$AG$2-'Indicator Date hidden'!AH33)</f>
        <v>0</v>
      </c>
      <c r="AH32" s="214">
        <f>IF('Indicator Date hidden'!AI33="x","x",$AH$2-'Indicator Date hidden'!AI33)</f>
        <v>0</v>
      </c>
      <c r="AI32" s="214">
        <f>IF('Indicator Date hidden'!AJ33="x","x",$AI$2-'Indicator Date hidden'!AJ33)</f>
        <v>0</v>
      </c>
      <c r="AJ32" s="214">
        <f>IF('Indicator Date hidden'!AK33="x","x",$AJ$2-'Indicator Date hidden'!AK33)</f>
        <v>0</v>
      </c>
      <c r="AK32" s="214">
        <f>IF('Indicator Date hidden'!AL33="x","x",$AK$2-'Indicator Date hidden'!AL33)</f>
        <v>0</v>
      </c>
      <c r="AL32" s="214">
        <f>IF('Indicator Date hidden'!AM33="x","x",$AL$2-'Indicator Date hidden'!AM33)</f>
        <v>0</v>
      </c>
      <c r="AM32" s="214">
        <f>IF('Indicator Date hidden'!AN33="x","x",$AM$2-'Indicator Date hidden'!AN33)</f>
        <v>0</v>
      </c>
      <c r="AN32" s="214">
        <f>IF('Indicator Date hidden'!AO33="x","x",$AN$2-'Indicator Date hidden'!AO33)</f>
        <v>0</v>
      </c>
      <c r="AO32" s="214">
        <f>IF('Indicator Date hidden'!AP33="x","x",$AO$2-'Indicator Date hidden'!AP33)</f>
        <v>0</v>
      </c>
      <c r="AP32" s="214">
        <f>IF('Indicator Date hidden'!AQ33="x","x",$AP$2-'Indicator Date hidden'!AQ33)</f>
        <v>0</v>
      </c>
      <c r="AQ32" s="214">
        <f>IF('Indicator Date hidden'!AR33="x","x",$AQ$2-'Indicator Date hidden'!AR33)</f>
        <v>0</v>
      </c>
      <c r="AR32" s="214">
        <f>IF('Indicator Date hidden'!AS33="x","x",$AR$2-'Indicator Date hidden'!AS33)</f>
        <v>0</v>
      </c>
      <c r="AS32" s="214">
        <f>IF('Indicator Date hidden'!AT33="x","x",$AS$2-'Indicator Date hidden'!AT33)</f>
        <v>0</v>
      </c>
      <c r="AT32" s="214">
        <f>IF('Indicator Date hidden'!AU33="x","x",$AT$2-'Indicator Date hidden'!AU33)</f>
        <v>0</v>
      </c>
      <c r="AU32" s="214">
        <f>IF('Indicator Date hidden'!AV33="x","x",$AU$2-'Indicator Date hidden'!AV33)</f>
        <v>4</v>
      </c>
      <c r="AV32" s="214">
        <f>IF('Indicator Date hidden'!AW33="x","x",$AV$2-'Indicator Date hidden'!AW33)</f>
        <v>0</v>
      </c>
      <c r="AW32" s="214">
        <f>IF('Indicator Date hidden'!AX33="x","x",$AW$2-'Indicator Date hidden'!AX33)</f>
        <v>0</v>
      </c>
      <c r="AX32" s="214">
        <f>IF('Indicator Date hidden'!AY33="x","x",$AX$2-'Indicator Date hidden'!AY33)</f>
        <v>0</v>
      </c>
      <c r="AY32" s="214">
        <f>IF('Indicator Date hidden'!AZ33="x","x",$AY$2-'Indicator Date hidden'!AZ33)</f>
        <v>0</v>
      </c>
      <c r="AZ32" s="214">
        <f>IF('Indicator Date hidden'!BA33="x","x",$AZ$2-'Indicator Date hidden'!BA33)</f>
        <v>0</v>
      </c>
      <c r="BA32">
        <f t="shared" si="0"/>
        <v>21</v>
      </c>
      <c r="BB32" s="21">
        <f t="shared" si="1"/>
        <v>0.41176470588235292</v>
      </c>
      <c r="BC32">
        <f t="shared" si="2"/>
        <v>5</v>
      </c>
      <c r="BD32" s="21">
        <f t="shared" si="3"/>
        <v>1.3012282371009458</v>
      </c>
      <c r="BE32" s="296">
        <f t="shared" si="4"/>
        <v>0</v>
      </c>
    </row>
    <row r="33" spans="1:57" x14ac:dyDescent="0.35">
      <c r="A33" t="s">
        <v>7986</v>
      </c>
      <c r="B33" s="214">
        <f>IF('Indicator Date hidden'!C34="x","x",$B$2-'Indicator Date hidden'!C34)</f>
        <v>0</v>
      </c>
      <c r="C33" s="214">
        <f>IF('Indicator Date hidden'!D34="x","x",$C$2-'Indicator Date hidden'!D34)</f>
        <v>0</v>
      </c>
      <c r="D33" s="214">
        <f>IF('Indicator Date hidden'!E34="x","x",$D$2-'Indicator Date hidden'!E34)</f>
        <v>0</v>
      </c>
      <c r="E33" s="214">
        <f>IF('Indicator Date hidden'!F34="x","x",$E$2-'Indicator Date hidden'!F34)</f>
        <v>0</v>
      </c>
      <c r="F33" s="214">
        <f>IF('Indicator Date hidden'!G34="x","x",$F$2-'Indicator Date hidden'!G34)</f>
        <v>0</v>
      </c>
      <c r="G33" s="214">
        <f>IF('Indicator Date hidden'!H34="x","x",$G$2-'Indicator Date hidden'!H34)</f>
        <v>0</v>
      </c>
      <c r="H33" s="214">
        <f>IF('Indicator Date hidden'!I34="x","x",$H$2-'Indicator Date hidden'!I34)</f>
        <v>0</v>
      </c>
      <c r="I33" s="214">
        <f>IF('Indicator Date hidden'!J34="x","x",$I$2-'Indicator Date hidden'!J34)</f>
        <v>0</v>
      </c>
      <c r="J33" s="214">
        <f>IF('Indicator Date hidden'!K34="x","x",$J$2-'Indicator Date hidden'!K34)</f>
        <v>0</v>
      </c>
      <c r="K33" s="214">
        <f>IF('Indicator Date hidden'!L34="x","x",$K$2-'Indicator Date hidden'!L34)</f>
        <v>0</v>
      </c>
      <c r="L33" s="214">
        <f>IF('Indicator Date hidden'!M34="x","x",$L$2-'Indicator Date hidden'!M34)</f>
        <v>0</v>
      </c>
      <c r="M33" s="214">
        <f>IF('Indicator Date hidden'!N34="x","x",$M$2-'Indicator Date hidden'!N34)</f>
        <v>0</v>
      </c>
      <c r="N33" s="214">
        <f>IF('Indicator Date hidden'!O34="x","x",$N$2-'Indicator Date hidden'!O34)</f>
        <v>0</v>
      </c>
      <c r="O33" s="214">
        <f>IF('Indicator Date hidden'!P34="x","x",$O$2-'Indicator Date hidden'!P34)</f>
        <v>0</v>
      </c>
      <c r="P33" s="214">
        <f>IF('Indicator Date hidden'!Q34="x","x",$P$2-'Indicator Date hidden'!Q34)</f>
        <v>0</v>
      </c>
      <c r="Q33" s="214" t="str">
        <f>IF('Indicator Date hidden'!R34="x","x",$Q$2-'Indicator Date hidden'!R34)</f>
        <v>x</v>
      </c>
      <c r="R33" s="214">
        <f>IF('Indicator Date hidden'!S34="x","x",$R$2-'Indicator Date hidden'!S34)</f>
        <v>0</v>
      </c>
      <c r="S33" s="214">
        <f>IF('Indicator Date hidden'!T34="x","x",$S$2-'Indicator Date hidden'!T34)</f>
        <v>0</v>
      </c>
      <c r="T33" s="214">
        <f>IF('Indicator Date hidden'!U34="x","x",$T$2-'Indicator Date hidden'!U34)</f>
        <v>0</v>
      </c>
      <c r="U33" s="214" t="str">
        <f>IF('Indicator Date hidden'!V34="x","x",$U$2-'Indicator Date hidden'!V34)</f>
        <v>x</v>
      </c>
      <c r="V33" s="214">
        <f>IF('Indicator Date hidden'!W34="x","x",$V$2-'Indicator Date hidden'!W34)</f>
        <v>0</v>
      </c>
      <c r="W33" s="214" t="str">
        <f>IF('Indicator Date hidden'!X34="x","x",$W$2-'Indicator Date hidden'!X34)</f>
        <v>x</v>
      </c>
      <c r="X33" s="214">
        <f>IF('Indicator Date hidden'!Y34="x","x",$X$2-'Indicator Date hidden'!Y34)</f>
        <v>4</v>
      </c>
      <c r="Y33" s="214">
        <f>IF('Indicator Date hidden'!Z34="x","x",$Y$2-'Indicator Date hidden'!Z34)</f>
        <v>0</v>
      </c>
      <c r="Z33" s="214">
        <f>IF('Indicator Date hidden'!AA34="x","x",$Z$2-'Indicator Date hidden'!AA34)</f>
        <v>0</v>
      </c>
      <c r="AA33" s="214" t="str">
        <f>IF('Indicator Date hidden'!AB34="x","x",$AA$2-'Indicator Date hidden'!AB34)</f>
        <v>x</v>
      </c>
      <c r="AB33" s="214">
        <f>IF('Indicator Date hidden'!AC34="x","x",$AB$2-'Indicator Date hidden'!AC34)</f>
        <v>0</v>
      </c>
      <c r="AC33" s="214">
        <f>IF('Indicator Date hidden'!AD34="x","x",$AC$2-'Indicator Date hidden'!AD34)</f>
        <v>0</v>
      </c>
      <c r="AD33" s="214" t="str">
        <f>IF('Indicator Date hidden'!AE34="x","x",$AD$2-'Indicator Date hidden'!AE34)</f>
        <v>x</v>
      </c>
      <c r="AE33" s="214">
        <f>IF('Indicator Date hidden'!AF34="x","x",$AE$2-'Indicator Date hidden'!AF34)</f>
        <v>0</v>
      </c>
      <c r="AF33" s="214">
        <f>IF('Indicator Date hidden'!AG34="x","x",$AF$2-'Indicator Date hidden'!AG34)</f>
        <v>3</v>
      </c>
      <c r="AG33" s="214">
        <f>IF('Indicator Date hidden'!AH34="x","x",$AG$2-'Indicator Date hidden'!AH34)</f>
        <v>0</v>
      </c>
      <c r="AH33" s="214">
        <f>IF('Indicator Date hidden'!AI34="x","x",$AH$2-'Indicator Date hidden'!AI34)</f>
        <v>0</v>
      </c>
      <c r="AI33" s="214">
        <f>IF('Indicator Date hidden'!AJ34="x","x",$AI$2-'Indicator Date hidden'!AJ34)</f>
        <v>0</v>
      </c>
      <c r="AJ33" s="214" t="str">
        <f>IF('Indicator Date hidden'!AK34="x","x",$AJ$2-'Indicator Date hidden'!AK34)</f>
        <v>x</v>
      </c>
      <c r="AK33" s="214">
        <f>IF('Indicator Date hidden'!AL34="x","x",$AK$2-'Indicator Date hidden'!AL34)</f>
        <v>1</v>
      </c>
      <c r="AL33" s="214">
        <f>IF('Indicator Date hidden'!AM34="x","x",$AL$2-'Indicator Date hidden'!AM34)</f>
        <v>0</v>
      </c>
      <c r="AM33" s="214">
        <f>IF('Indicator Date hidden'!AN34="x","x",$AM$2-'Indicator Date hidden'!AN34)</f>
        <v>0</v>
      </c>
      <c r="AN33" s="214">
        <f>IF('Indicator Date hidden'!AO34="x","x",$AN$2-'Indicator Date hidden'!AO34)</f>
        <v>0</v>
      </c>
      <c r="AO33" s="214">
        <f>IF('Indicator Date hidden'!AP34="x","x",$AO$2-'Indicator Date hidden'!AP34)</f>
        <v>0</v>
      </c>
      <c r="AP33" s="214">
        <f>IF('Indicator Date hidden'!AQ34="x","x",$AP$2-'Indicator Date hidden'!AQ34)</f>
        <v>0</v>
      </c>
      <c r="AQ33" s="214">
        <f>IF('Indicator Date hidden'!AR34="x","x",$AQ$2-'Indicator Date hidden'!AR34)</f>
        <v>4</v>
      </c>
      <c r="AR33" s="214">
        <f>IF('Indicator Date hidden'!AS34="x","x",$AR$2-'Indicator Date hidden'!AS34)</f>
        <v>0</v>
      </c>
      <c r="AS33" s="214">
        <f>IF('Indicator Date hidden'!AT34="x","x",$AS$2-'Indicator Date hidden'!AT34)</f>
        <v>0</v>
      </c>
      <c r="AT33" s="214">
        <f>IF('Indicator Date hidden'!AU34="x","x",$AT$2-'Indicator Date hidden'!AU34)</f>
        <v>0</v>
      </c>
      <c r="AU33" s="214" t="str">
        <f>IF('Indicator Date hidden'!AV34="x","x",$AU$2-'Indicator Date hidden'!AV34)</f>
        <v>x</v>
      </c>
      <c r="AV33" s="214">
        <f>IF('Indicator Date hidden'!AW34="x","x",$AV$2-'Indicator Date hidden'!AW34)</f>
        <v>0</v>
      </c>
      <c r="AW33" s="214">
        <f>IF('Indicator Date hidden'!AX34="x","x",$AW$2-'Indicator Date hidden'!AX34)</f>
        <v>0</v>
      </c>
      <c r="AX33" s="214">
        <f>IF('Indicator Date hidden'!AY34="x","x",$AX$2-'Indicator Date hidden'!AY34)</f>
        <v>0</v>
      </c>
      <c r="AY33" s="214">
        <f>IF('Indicator Date hidden'!AZ34="x","x",$AY$2-'Indicator Date hidden'!AZ34)</f>
        <v>0</v>
      </c>
      <c r="AZ33" s="214">
        <f>IF('Indicator Date hidden'!BA34="x","x",$AZ$2-'Indicator Date hidden'!BA34)</f>
        <v>0</v>
      </c>
      <c r="BA33">
        <f t="shared" si="0"/>
        <v>12</v>
      </c>
      <c r="BB33" s="21">
        <f t="shared" si="1"/>
        <v>0.27272727272727271</v>
      </c>
      <c r="BC33">
        <f t="shared" si="2"/>
        <v>4</v>
      </c>
      <c r="BD33" s="21">
        <f t="shared" si="3"/>
        <v>0.9381712472977406</v>
      </c>
      <c r="BE33" s="296">
        <f t="shared" si="4"/>
        <v>0</v>
      </c>
    </row>
    <row r="34" spans="1:57" x14ac:dyDescent="0.35">
      <c r="A34" t="s">
        <v>7984</v>
      </c>
      <c r="B34" s="214">
        <f>IF('Indicator Date hidden'!C35="x","x",$B$2-'Indicator Date hidden'!C35)</f>
        <v>0</v>
      </c>
      <c r="C34" s="214">
        <f>IF('Indicator Date hidden'!D35="x","x",$C$2-'Indicator Date hidden'!D35)</f>
        <v>0</v>
      </c>
      <c r="D34" s="214">
        <f>IF('Indicator Date hidden'!E35="x","x",$D$2-'Indicator Date hidden'!E35)</f>
        <v>0</v>
      </c>
      <c r="E34" s="214">
        <f>IF('Indicator Date hidden'!F35="x","x",$E$2-'Indicator Date hidden'!F35)</f>
        <v>0</v>
      </c>
      <c r="F34" s="214">
        <f>IF('Indicator Date hidden'!G35="x","x",$F$2-'Indicator Date hidden'!G35)</f>
        <v>0</v>
      </c>
      <c r="G34" s="214">
        <f>IF('Indicator Date hidden'!H35="x","x",$G$2-'Indicator Date hidden'!H35)</f>
        <v>0</v>
      </c>
      <c r="H34" s="214">
        <f>IF('Indicator Date hidden'!I35="x","x",$H$2-'Indicator Date hidden'!I35)</f>
        <v>0</v>
      </c>
      <c r="I34" s="214">
        <f>IF('Indicator Date hidden'!J35="x","x",$I$2-'Indicator Date hidden'!J35)</f>
        <v>0</v>
      </c>
      <c r="J34" s="214">
        <f>IF('Indicator Date hidden'!K35="x","x",$J$2-'Indicator Date hidden'!K35)</f>
        <v>0</v>
      </c>
      <c r="K34" s="214">
        <f>IF('Indicator Date hidden'!L35="x","x",$K$2-'Indicator Date hidden'!L35)</f>
        <v>0</v>
      </c>
      <c r="L34" s="214">
        <f>IF('Indicator Date hidden'!M35="x","x",$L$2-'Indicator Date hidden'!M35)</f>
        <v>0</v>
      </c>
      <c r="M34" s="214">
        <f>IF('Indicator Date hidden'!N35="x","x",$M$2-'Indicator Date hidden'!N35)</f>
        <v>0</v>
      </c>
      <c r="N34" s="214">
        <f>IF('Indicator Date hidden'!O35="x","x",$N$2-'Indicator Date hidden'!O35)</f>
        <v>0</v>
      </c>
      <c r="O34" s="214">
        <f>IF('Indicator Date hidden'!P35="x","x",$O$2-'Indicator Date hidden'!P35)</f>
        <v>0</v>
      </c>
      <c r="P34" s="214">
        <f>IF('Indicator Date hidden'!Q35="x","x",$P$2-'Indicator Date hidden'!Q35)</f>
        <v>0</v>
      </c>
      <c r="Q34" s="214">
        <f>IF('Indicator Date hidden'!R35="x","x",$Q$2-'Indicator Date hidden'!R35)</f>
        <v>4</v>
      </c>
      <c r="R34" s="214">
        <f>IF('Indicator Date hidden'!S35="x","x",$R$2-'Indicator Date hidden'!S35)</f>
        <v>0</v>
      </c>
      <c r="S34" s="214">
        <f>IF('Indicator Date hidden'!T35="x","x",$S$2-'Indicator Date hidden'!T35)</f>
        <v>0</v>
      </c>
      <c r="T34" s="214">
        <f>IF('Indicator Date hidden'!U35="x","x",$T$2-'Indicator Date hidden'!U35)</f>
        <v>0</v>
      </c>
      <c r="U34" s="214">
        <f>IF('Indicator Date hidden'!V35="x","x",$U$2-'Indicator Date hidden'!V35)</f>
        <v>0</v>
      </c>
      <c r="V34" s="214">
        <f>IF('Indicator Date hidden'!W35="x","x",$V$2-'Indicator Date hidden'!W35)</f>
        <v>0</v>
      </c>
      <c r="W34" s="214">
        <f>IF('Indicator Date hidden'!X35="x","x",$W$2-'Indicator Date hidden'!X35)</f>
        <v>4</v>
      </c>
      <c r="X34" s="214">
        <f>IF('Indicator Date hidden'!Y35="x","x",$X$2-'Indicator Date hidden'!Y35)</f>
        <v>5</v>
      </c>
      <c r="Y34" s="214">
        <f>IF('Indicator Date hidden'!Z35="x","x",$Y$2-'Indicator Date hidden'!Z35)</f>
        <v>0</v>
      </c>
      <c r="Z34" s="214">
        <f>IF('Indicator Date hidden'!AA35="x","x",$Z$2-'Indicator Date hidden'!AA35)</f>
        <v>0</v>
      </c>
      <c r="AA34" s="214">
        <f>IF('Indicator Date hidden'!AB35="x","x",$AA$2-'Indicator Date hidden'!AB35)</f>
        <v>0</v>
      </c>
      <c r="AB34" s="214">
        <f>IF('Indicator Date hidden'!AC35="x","x",$AB$2-'Indicator Date hidden'!AC35)</f>
        <v>0</v>
      </c>
      <c r="AC34" s="214">
        <f>IF('Indicator Date hidden'!AD35="x","x",$AC$2-'Indicator Date hidden'!AD35)</f>
        <v>0</v>
      </c>
      <c r="AD34" s="214">
        <f>IF('Indicator Date hidden'!AE35="x","x",$AD$2-'Indicator Date hidden'!AE35)</f>
        <v>0</v>
      </c>
      <c r="AE34" s="214">
        <f>IF('Indicator Date hidden'!AF35="x","x",$AE$2-'Indicator Date hidden'!AF35)</f>
        <v>0</v>
      </c>
      <c r="AF34" s="214">
        <f>IF('Indicator Date hidden'!AG35="x","x",$AF$2-'Indicator Date hidden'!AG35)</f>
        <v>5</v>
      </c>
      <c r="AG34" s="214">
        <f>IF('Indicator Date hidden'!AH35="x","x",$AG$2-'Indicator Date hidden'!AH35)</f>
        <v>0</v>
      </c>
      <c r="AH34" s="214">
        <f>IF('Indicator Date hidden'!AI35="x","x",$AH$2-'Indicator Date hidden'!AI35)</f>
        <v>0</v>
      </c>
      <c r="AI34" s="214">
        <f>IF('Indicator Date hidden'!AJ35="x","x",$AI$2-'Indicator Date hidden'!AJ35)</f>
        <v>0</v>
      </c>
      <c r="AJ34" s="214">
        <f>IF('Indicator Date hidden'!AK35="x","x",$AJ$2-'Indicator Date hidden'!AK35)</f>
        <v>0</v>
      </c>
      <c r="AK34" s="214">
        <f>IF('Indicator Date hidden'!AL35="x","x",$AK$2-'Indicator Date hidden'!AL35)</f>
        <v>1</v>
      </c>
      <c r="AL34" s="214">
        <f>IF('Indicator Date hidden'!AM35="x","x",$AL$2-'Indicator Date hidden'!AM35)</f>
        <v>0</v>
      </c>
      <c r="AM34" s="214">
        <f>IF('Indicator Date hidden'!AN35="x","x",$AM$2-'Indicator Date hidden'!AN35)</f>
        <v>0</v>
      </c>
      <c r="AN34" s="214">
        <f>IF('Indicator Date hidden'!AO35="x","x",$AN$2-'Indicator Date hidden'!AO35)</f>
        <v>0</v>
      </c>
      <c r="AO34" s="214" t="str">
        <f>IF('Indicator Date hidden'!AP35="x","x",$AO$2-'Indicator Date hidden'!AP35)</f>
        <v>x</v>
      </c>
      <c r="AP34" s="214" t="str">
        <f>IF('Indicator Date hidden'!AQ35="x","x",$AP$2-'Indicator Date hidden'!AQ35)</f>
        <v>x</v>
      </c>
      <c r="AQ34" s="214" t="str">
        <f>IF('Indicator Date hidden'!AR35="x","x",$AQ$2-'Indicator Date hidden'!AR35)</f>
        <v>x</v>
      </c>
      <c r="AR34" s="214">
        <f>IF('Indicator Date hidden'!AS35="x","x",$AR$2-'Indicator Date hidden'!AS35)</f>
        <v>0</v>
      </c>
      <c r="AS34" s="214">
        <f>IF('Indicator Date hidden'!AT35="x","x",$AS$2-'Indicator Date hidden'!AT35)</f>
        <v>0</v>
      </c>
      <c r="AT34" s="214">
        <f>IF('Indicator Date hidden'!AU35="x","x",$AT$2-'Indicator Date hidden'!AU35)</f>
        <v>0</v>
      </c>
      <c r="AU34" s="214">
        <f>IF('Indicator Date hidden'!AV35="x","x",$AU$2-'Indicator Date hidden'!AV35)</f>
        <v>4</v>
      </c>
      <c r="AV34" s="214">
        <f>IF('Indicator Date hidden'!AW35="x","x",$AV$2-'Indicator Date hidden'!AW35)</f>
        <v>0</v>
      </c>
      <c r="AW34" s="214">
        <f>IF('Indicator Date hidden'!AX35="x","x",$AW$2-'Indicator Date hidden'!AX35)</f>
        <v>0</v>
      </c>
      <c r="AX34" s="214">
        <f>IF('Indicator Date hidden'!AY35="x","x",$AX$2-'Indicator Date hidden'!AY35)</f>
        <v>0</v>
      </c>
      <c r="AY34" s="214">
        <f>IF('Indicator Date hidden'!AZ35="x","x",$AY$2-'Indicator Date hidden'!AZ35)</f>
        <v>0</v>
      </c>
      <c r="AZ34" s="214">
        <f>IF('Indicator Date hidden'!BA35="x","x",$AZ$2-'Indicator Date hidden'!BA35)</f>
        <v>0</v>
      </c>
      <c r="BA34">
        <f t="shared" si="0"/>
        <v>23</v>
      </c>
      <c r="BB34" s="21">
        <f t="shared" si="1"/>
        <v>0.47916666666666669</v>
      </c>
      <c r="BC34">
        <f t="shared" si="2"/>
        <v>6</v>
      </c>
      <c r="BD34" s="21">
        <f t="shared" si="3"/>
        <v>1.3538461159066622</v>
      </c>
      <c r="BE34" s="296">
        <f t="shared" si="4"/>
        <v>0</v>
      </c>
    </row>
    <row r="35" spans="1:57" x14ac:dyDescent="0.35">
      <c r="A35" t="s">
        <v>8201</v>
      </c>
      <c r="B35" s="214">
        <f>IF('Indicator Date hidden'!C36="x","x",$B$2-'Indicator Date hidden'!C36)</f>
        <v>0</v>
      </c>
      <c r="C35" s="214">
        <f>IF('Indicator Date hidden'!D36="x","x",$C$2-'Indicator Date hidden'!D36)</f>
        <v>0</v>
      </c>
      <c r="D35" s="214">
        <f>IF('Indicator Date hidden'!E36="x","x",$D$2-'Indicator Date hidden'!E36)</f>
        <v>0</v>
      </c>
      <c r="E35" s="214">
        <f>IF('Indicator Date hidden'!F36="x","x",$E$2-'Indicator Date hidden'!F36)</f>
        <v>0</v>
      </c>
      <c r="F35" s="214">
        <f>IF('Indicator Date hidden'!G36="x","x",$F$2-'Indicator Date hidden'!G36)</f>
        <v>0</v>
      </c>
      <c r="G35" s="214">
        <f>IF('Indicator Date hidden'!H36="x","x",$G$2-'Indicator Date hidden'!H36)</f>
        <v>0</v>
      </c>
      <c r="H35" s="214">
        <f>IF('Indicator Date hidden'!I36="x","x",$H$2-'Indicator Date hidden'!I36)</f>
        <v>0</v>
      </c>
      <c r="I35" s="214">
        <f>IF('Indicator Date hidden'!J36="x","x",$I$2-'Indicator Date hidden'!J36)</f>
        <v>0</v>
      </c>
      <c r="J35" s="214">
        <f>IF('Indicator Date hidden'!K36="x","x",$J$2-'Indicator Date hidden'!K36)</f>
        <v>0</v>
      </c>
      <c r="K35" s="214">
        <f>IF('Indicator Date hidden'!L36="x","x",$K$2-'Indicator Date hidden'!L36)</f>
        <v>0</v>
      </c>
      <c r="L35" s="214">
        <f>IF('Indicator Date hidden'!M36="x","x",$L$2-'Indicator Date hidden'!M36)</f>
        <v>0</v>
      </c>
      <c r="M35" s="214">
        <f>IF('Indicator Date hidden'!N36="x","x",$M$2-'Indicator Date hidden'!N36)</f>
        <v>0</v>
      </c>
      <c r="N35" s="214">
        <f>IF('Indicator Date hidden'!O36="x","x",$N$2-'Indicator Date hidden'!O36)</f>
        <v>0</v>
      </c>
      <c r="O35" s="214">
        <f>IF('Indicator Date hidden'!P36="x","x",$O$2-'Indicator Date hidden'!P36)</f>
        <v>0</v>
      </c>
      <c r="P35" s="214">
        <f>IF('Indicator Date hidden'!Q36="x","x",$P$2-'Indicator Date hidden'!Q36)</f>
        <v>0</v>
      </c>
      <c r="Q35" s="214">
        <f>IF('Indicator Date hidden'!R36="x","x",$Q$2-'Indicator Date hidden'!R36)</f>
        <v>4</v>
      </c>
      <c r="R35" s="214">
        <f>IF('Indicator Date hidden'!S36="x","x",$R$2-'Indicator Date hidden'!S36)</f>
        <v>0</v>
      </c>
      <c r="S35" s="214">
        <f>IF('Indicator Date hidden'!T36="x","x",$S$2-'Indicator Date hidden'!T36)</f>
        <v>0</v>
      </c>
      <c r="T35" s="214">
        <f>IF('Indicator Date hidden'!U36="x","x",$T$2-'Indicator Date hidden'!U36)</f>
        <v>0</v>
      </c>
      <c r="U35" s="214">
        <f>IF('Indicator Date hidden'!V36="x","x",$U$2-'Indicator Date hidden'!V36)</f>
        <v>0</v>
      </c>
      <c r="V35" s="214">
        <f>IF('Indicator Date hidden'!W36="x","x",$V$2-'Indicator Date hidden'!W36)</f>
        <v>0</v>
      </c>
      <c r="W35" s="214">
        <f>IF('Indicator Date hidden'!X36="x","x",$W$2-'Indicator Date hidden'!X36)</f>
        <v>4</v>
      </c>
      <c r="X35" s="214" t="str">
        <f>IF('Indicator Date hidden'!Y36="x","x",$X$2-'Indicator Date hidden'!Y36)</f>
        <v>x</v>
      </c>
      <c r="Y35" s="214">
        <f>IF('Indicator Date hidden'!Z36="x","x",$Y$2-'Indicator Date hidden'!Z36)</f>
        <v>0</v>
      </c>
      <c r="Z35" s="214">
        <f>IF('Indicator Date hidden'!AA36="x","x",$Z$2-'Indicator Date hidden'!AA36)</f>
        <v>0</v>
      </c>
      <c r="AA35" s="214">
        <f>IF('Indicator Date hidden'!AB36="x","x",$AA$2-'Indicator Date hidden'!AB36)</f>
        <v>0</v>
      </c>
      <c r="AB35" s="214">
        <f>IF('Indicator Date hidden'!AC36="x","x",$AB$2-'Indicator Date hidden'!AC36)</f>
        <v>0</v>
      </c>
      <c r="AC35" s="214">
        <f>IF('Indicator Date hidden'!AD36="x","x",$AC$2-'Indicator Date hidden'!AD36)</f>
        <v>0</v>
      </c>
      <c r="AD35" s="214">
        <f>IF('Indicator Date hidden'!AE36="x","x",$AD$2-'Indicator Date hidden'!AE36)</f>
        <v>0</v>
      </c>
      <c r="AE35" s="214">
        <f>IF('Indicator Date hidden'!AF36="x","x",$AE$2-'Indicator Date hidden'!AF36)</f>
        <v>0</v>
      </c>
      <c r="AF35" s="214">
        <f>IF('Indicator Date hidden'!AG36="x","x",$AF$2-'Indicator Date hidden'!AG36)</f>
        <v>2</v>
      </c>
      <c r="AG35" s="214">
        <f>IF('Indicator Date hidden'!AH36="x","x",$AG$2-'Indicator Date hidden'!AH36)</f>
        <v>0</v>
      </c>
      <c r="AH35" s="214">
        <f>IF('Indicator Date hidden'!AI36="x","x",$AH$2-'Indicator Date hidden'!AI36)</f>
        <v>0</v>
      </c>
      <c r="AI35" s="214">
        <f>IF('Indicator Date hidden'!AJ36="x","x",$AI$2-'Indicator Date hidden'!AJ36)</f>
        <v>0</v>
      </c>
      <c r="AJ35" s="214">
        <f>IF('Indicator Date hidden'!AK36="x","x",$AJ$2-'Indicator Date hidden'!AK36)</f>
        <v>1</v>
      </c>
      <c r="AK35" s="214">
        <f>IF('Indicator Date hidden'!AL36="x","x",$AK$2-'Indicator Date hidden'!AL36)</f>
        <v>0</v>
      </c>
      <c r="AL35" s="214">
        <f>IF('Indicator Date hidden'!AM36="x","x",$AL$2-'Indicator Date hidden'!AM36)</f>
        <v>0</v>
      </c>
      <c r="AM35" s="214">
        <f>IF('Indicator Date hidden'!AN36="x","x",$AM$2-'Indicator Date hidden'!AN36)</f>
        <v>0</v>
      </c>
      <c r="AN35" s="214">
        <f>IF('Indicator Date hidden'!AO36="x","x",$AN$2-'Indicator Date hidden'!AO36)</f>
        <v>0</v>
      </c>
      <c r="AO35" s="214" t="str">
        <f>IF('Indicator Date hidden'!AP36="x","x",$AO$2-'Indicator Date hidden'!AP36)</f>
        <v>x</v>
      </c>
      <c r="AP35" s="214" t="str">
        <f>IF('Indicator Date hidden'!AQ36="x","x",$AP$2-'Indicator Date hidden'!AQ36)</f>
        <v>x</v>
      </c>
      <c r="AQ35" s="214" t="str">
        <f>IF('Indicator Date hidden'!AR36="x","x",$AQ$2-'Indicator Date hidden'!AR36)</f>
        <v>x</v>
      </c>
      <c r="AR35" s="214">
        <f>IF('Indicator Date hidden'!AS36="x","x",$AR$2-'Indicator Date hidden'!AS36)</f>
        <v>0</v>
      </c>
      <c r="AS35" s="214">
        <f>IF('Indicator Date hidden'!AT36="x","x",$AS$2-'Indicator Date hidden'!AT36)</f>
        <v>0</v>
      </c>
      <c r="AT35" s="214">
        <f>IF('Indicator Date hidden'!AU36="x","x",$AT$2-'Indicator Date hidden'!AU36)</f>
        <v>0</v>
      </c>
      <c r="AU35" s="214">
        <f>IF('Indicator Date hidden'!AV36="x","x",$AU$2-'Indicator Date hidden'!AV36)</f>
        <v>1</v>
      </c>
      <c r="AV35" s="214">
        <f>IF('Indicator Date hidden'!AW36="x","x",$AV$2-'Indicator Date hidden'!AW36)</f>
        <v>0</v>
      </c>
      <c r="AW35" s="214">
        <f>IF('Indicator Date hidden'!AX36="x","x",$AW$2-'Indicator Date hidden'!AX36)</f>
        <v>0</v>
      </c>
      <c r="AX35" s="214">
        <f>IF('Indicator Date hidden'!AY36="x","x",$AX$2-'Indicator Date hidden'!AY36)</f>
        <v>0</v>
      </c>
      <c r="AY35" s="214">
        <f>IF('Indicator Date hidden'!AZ36="x","x",$AY$2-'Indicator Date hidden'!AZ36)</f>
        <v>0</v>
      </c>
      <c r="AZ35" s="214">
        <f>IF('Indicator Date hidden'!BA36="x","x",$AZ$2-'Indicator Date hidden'!BA36)</f>
        <v>0</v>
      </c>
      <c r="BA35">
        <f t="shared" ref="BA35:BA66" si="5">SUM(B35:AZ35)</f>
        <v>12</v>
      </c>
      <c r="BB35" s="21">
        <f t="shared" ref="BB35:BB66" si="6">BA35/COUNT(B35:AZ35)</f>
        <v>0.25531914893617019</v>
      </c>
      <c r="BC35">
        <f t="shared" ref="BC35:BC66" si="7">COUNTIF(B35:AZ35,"&gt;0")</f>
        <v>5</v>
      </c>
      <c r="BD35" s="21">
        <f t="shared" ref="BD35:BD66" si="8">_xlfn.STDEV.P(B35:AZ35)</f>
        <v>0.86216168465339615</v>
      </c>
      <c r="BE35" s="296">
        <f t="shared" ref="BE35:BE66" si="9">MEDIAN(B35:AZ35)</f>
        <v>0</v>
      </c>
    </row>
    <row r="36" spans="1:57" x14ac:dyDescent="0.35">
      <c r="A36" t="s">
        <v>7989</v>
      </c>
      <c r="B36" s="214">
        <f>IF('Indicator Date hidden'!C37="x","x",$B$2-'Indicator Date hidden'!C37)</f>
        <v>0</v>
      </c>
      <c r="C36" s="214">
        <f>IF('Indicator Date hidden'!D37="x","x",$C$2-'Indicator Date hidden'!D37)</f>
        <v>0</v>
      </c>
      <c r="D36" s="214">
        <f>IF('Indicator Date hidden'!E37="x","x",$D$2-'Indicator Date hidden'!E37)</f>
        <v>0</v>
      </c>
      <c r="E36" s="214">
        <f>IF('Indicator Date hidden'!F37="x","x",$E$2-'Indicator Date hidden'!F37)</f>
        <v>0</v>
      </c>
      <c r="F36" s="214">
        <f>IF('Indicator Date hidden'!G37="x","x",$F$2-'Indicator Date hidden'!G37)</f>
        <v>0</v>
      </c>
      <c r="G36" s="214">
        <f>IF('Indicator Date hidden'!H37="x","x",$G$2-'Indicator Date hidden'!H37)</f>
        <v>0</v>
      </c>
      <c r="H36" s="214">
        <f>IF('Indicator Date hidden'!I37="x","x",$H$2-'Indicator Date hidden'!I37)</f>
        <v>0</v>
      </c>
      <c r="I36" s="214">
        <f>IF('Indicator Date hidden'!J37="x","x",$I$2-'Indicator Date hidden'!J37)</f>
        <v>0</v>
      </c>
      <c r="J36" s="214">
        <f>IF('Indicator Date hidden'!K37="x","x",$J$2-'Indicator Date hidden'!K37)</f>
        <v>0</v>
      </c>
      <c r="K36" s="214">
        <f>IF('Indicator Date hidden'!L37="x","x",$K$2-'Indicator Date hidden'!L37)</f>
        <v>0</v>
      </c>
      <c r="L36" s="214">
        <f>IF('Indicator Date hidden'!M37="x","x",$L$2-'Indicator Date hidden'!M37)</f>
        <v>0</v>
      </c>
      <c r="M36" s="214">
        <f>IF('Indicator Date hidden'!N37="x","x",$M$2-'Indicator Date hidden'!N37)</f>
        <v>0</v>
      </c>
      <c r="N36" s="214">
        <f>IF('Indicator Date hidden'!O37="x","x",$N$2-'Indicator Date hidden'!O37)</f>
        <v>0</v>
      </c>
      <c r="O36" s="214">
        <f>IF('Indicator Date hidden'!P37="x","x",$O$2-'Indicator Date hidden'!P37)</f>
        <v>0</v>
      </c>
      <c r="P36" s="214">
        <f>IF('Indicator Date hidden'!Q37="x","x",$P$2-'Indicator Date hidden'!Q37)</f>
        <v>0</v>
      </c>
      <c r="Q36" s="214" t="str">
        <f>IF('Indicator Date hidden'!R37="x","x",$Q$2-'Indicator Date hidden'!R37)</f>
        <v>x</v>
      </c>
      <c r="R36" s="214">
        <f>IF('Indicator Date hidden'!S37="x","x",$R$2-'Indicator Date hidden'!S37)</f>
        <v>0</v>
      </c>
      <c r="S36" s="214">
        <f>IF('Indicator Date hidden'!T37="x","x",$S$2-'Indicator Date hidden'!T37)</f>
        <v>0</v>
      </c>
      <c r="T36" s="214">
        <f>IF('Indicator Date hidden'!U37="x","x",$T$2-'Indicator Date hidden'!U37)</f>
        <v>0</v>
      </c>
      <c r="U36" s="214">
        <f>IF('Indicator Date hidden'!V37="x","x",$U$2-'Indicator Date hidden'!V37)</f>
        <v>0</v>
      </c>
      <c r="V36" s="214">
        <f>IF('Indicator Date hidden'!W37="x","x",$V$2-'Indicator Date hidden'!W37)</f>
        <v>0</v>
      </c>
      <c r="W36" s="214">
        <f>IF('Indicator Date hidden'!X37="x","x",$W$2-'Indicator Date hidden'!X37)</f>
        <v>0</v>
      </c>
      <c r="X36" s="214">
        <f>IF('Indicator Date hidden'!Y37="x","x",$X$2-'Indicator Date hidden'!Y37)</f>
        <v>4</v>
      </c>
      <c r="Y36" s="214">
        <f>IF('Indicator Date hidden'!Z37="x","x",$Y$2-'Indicator Date hidden'!Z37)</f>
        <v>0</v>
      </c>
      <c r="Z36" s="214">
        <f>IF('Indicator Date hidden'!AA37="x","x",$Z$2-'Indicator Date hidden'!AA37)</f>
        <v>0</v>
      </c>
      <c r="AA36" s="214">
        <f>IF('Indicator Date hidden'!AB37="x","x",$AA$2-'Indicator Date hidden'!AB37)</f>
        <v>0</v>
      </c>
      <c r="AB36" s="214">
        <f>IF('Indicator Date hidden'!AC37="x","x",$AB$2-'Indicator Date hidden'!AC37)</f>
        <v>0</v>
      </c>
      <c r="AC36" s="214">
        <f>IF('Indicator Date hidden'!AD37="x","x",$AC$2-'Indicator Date hidden'!AD37)</f>
        <v>0</v>
      </c>
      <c r="AD36" s="214" t="str">
        <f>IF('Indicator Date hidden'!AE37="x","x",$AD$2-'Indicator Date hidden'!AE37)</f>
        <v>x</v>
      </c>
      <c r="AE36" s="214">
        <f>IF('Indicator Date hidden'!AF37="x","x",$AE$2-'Indicator Date hidden'!AF37)</f>
        <v>0</v>
      </c>
      <c r="AF36" s="214">
        <f>IF('Indicator Date hidden'!AG37="x","x",$AF$2-'Indicator Date hidden'!AG37)</f>
        <v>0</v>
      </c>
      <c r="AG36" s="214">
        <f>IF('Indicator Date hidden'!AH37="x","x",$AG$2-'Indicator Date hidden'!AH37)</f>
        <v>0</v>
      </c>
      <c r="AH36" s="214">
        <f>IF('Indicator Date hidden'!AI37="x","x",$AH$2-'Indicator Date hidden'!AI37)</f>
        <v>0</v>
      </c>
      <c r="AI36" s="214">
        <f>IF('Indicator Date hidden'!AJ37="x","x",$AI$2-'Indicator Date hidden'!AJ37)</f>
        <v>0</v>
      </c>
      <c r="AJ36" s="214" t="str">
        <f>IF('Indicator Date hidden'!AK37="x","x",$AJ$2-'Indicator Date hidden'!AK37)</f>
        <v>x</v>
      </c>
      <c r="AK36" s="214">
        <f>IF('Indicator Date hidden'!AL37="x","x",$AK$2-'Indicator Date hidden'!AL37)</f>
        <v>1</v>
      </c>
      <c r="AL36" s="214">
        <f>IF('Indicator Date hidden'!AM37="x","x",$AL$2-'Indicator Date hidden'!AM37)</f>
        <v>0</v>
      </c>
      <c r="AM36" s="214">
        <f>IF('Indicator Date hidden'!AN37="x","x",$AM$2-'Indicator Date hidden'!AN37)</f>
        <v>0</v>
      </c>
      <c r="AN36" s="214">
        <f>IF('Indicator Date hidden'!AO37="x","x",$AN$2-'Indicator Date hidden'!AO37)</f>
        <v>0</v>
      </c>
      <c r="AO36" s="214">
        <f>IF('Indicator Date hidden'!AP37="x","x",$AO$2-'Indicator Date hidden'!AP37)</f>
        <v>0</v>
      </c>
      <c r="AP36" s="214">
        <f>IF('Indicator Date hidden'!AQ37="x","x",$AP$2-'Indicator Date hidden'!AQ37)</f>
        <v>0</v>
      </c>
      <c r="AQ36" s="214">
        <f>IF('Indicator Date hidden'!AR37="x","x",$AQ$2-'Indicator Date hidden'!AR37)</f>
        <v>4</v>
      </c>
      <c r="AR36" s="214">
        <f>IF('Indicator Date hidden'!AS37="x","x",$AR$2-'Indicator Date hidden'!AS37)</f>
        <v>0</v>
      </c>
      <c r="AS36" s="214">
        <f>IF('Indicator Date hidden'!AT37="x","x",$AS$2-'Indicator Date hidden'!AT37)</f>
        <v>0</v>
      </c>
      <c r="AT36" s="214">
        <f>IF('Indicator Date hidden'!AU37="x","x",$AT$2-'Indicator Date hidden'!AU37)</f>
        <v>0</v>
      </c>
      <c r="AU36" s="214">
        <f>IF('Indicator Date hidden'!AV37="x","x",$AU$2-'Indicator Date hidden'!AV37)</f>
        <v>3</v>
      </c>
      <c r="AV36" s="214">
        <f>IF('Indicator Date hidden'!AW37="x","x",$AV$2-'Indicator Date hidden'!AW37)</f>
        <v>0</v>
      </c>
      <c r="AW36" s="214">
        <f>IF('Indicator Date hidden'!AX37="x","x",$AW$2-'Indicator Date hidden'!AX37)</f>
        <v>0</v>
      </c>
      <c r="AX36" s="214">
        <f>IF('Indicator Date hidden'!AY37="x","x",$AX$2-'Indicator Date hidden'!AY37)</f>
        <v>0</v>
      </c>
      <c r="AY36" s="214">
        <f>IF('Indicator Date hidden'!AZ37="x","x",$AY$2-'Indicator Date hidden'!AZ37)</f>
        <v>0</v>
      </c>
      <c r="AZ36" s="214">
        <f>IF('Indicator Date hidden'!BA37="x","x",$AZ$2-'Indicator Date hidden'!BA37)</f>
        <v>0</v>
      </c>
      <c r="BA36">
        <f t="shared" si="5"/>
        <v>12</v>
      </c>
      <c r="BB36" s="21">
        <f t="shared" si="6"/>
        <v>0.25</v>
      </c>
      <c r="BC36">
        <f t="shared" si="7"/>
        <v>4</v>
      </c>
      <c r="BD36" s="21">
        <f t="shared" si="8"/>
        <v>0.90138781886599728</v>
      </c>
      <c r="BE36" s="296">
        <f t="shared" si="9"/>
        <v>0</v>
      </c>
    </row>
    <row r="37" spans="1:57" x14ac:dyDescent="0.35">
      <c r="A37" t="s">
        <v>7991</v>
      </c>
      <c r="B37" s="214">
        <f>IF('Indicator Date hidden'!C38="x","x",$B$2-'Indicator Date hidden'!C38)</f>
        <v>0</v>
      </c>
      <c r="C37" s="214">
        <f>IF('Indicator Date hidden'!D38="x","x",$C$2-'Indicator Date hidden'!D38)</f>
        <v>0</v>
      </c>
      <c r="D37" s="214">
        <f>IF('Indicator Date hidden'!E38="x","x",$D$2-'Indicator Date hidden'!E38)</f>
        <v>0</v>
      </c>
      <c r="E37" s="214">
        <f>IF('Indicator Date hidden'!F38="x","x",$E$2-'Indicator Date hidden'!F38)</f>
        <v>0</v>
      </c>
      <c r="F37" s="214">
        <f>IF('Indicator Date hidden'!G38="x","x",$F$2-'Indicator Date hidden'!G38)</f>
        <v>0</v>
      </c>
      <c r="G37" s="214">
        <f>IF('Indicator Date hidden'!H38="x","x",$G$2-'Indicator Date hidden'!H38)</f>
        <v>0</v>
      </c>
      <c r="H37" s="214">
        <f>IF('Indicator Date hidden'!I38="x","x",$H$2-'Indicator Date hidden'!I38)</f>
        <v>0</v>
      </c>
      <c r="I37" s="214">
        <f>IF('Indicator Date hidden'!J38="x","x",$I$2-'Indicator Date hidden'!J38)</f>
        <v>0</v>
      </c>
      <c r="J37" s="214">
        <f>IF('Indicator Date hidden'!K38="x","x",$J$2-'Indicator Date hidden'!K38)</f>
        <v>0</v>
      </c>
      <c r="K37" s="214">
        <f>IF('Indicator Date hidden'!L38="x","x",$K$2-'Indicator Date hidden'!L38)</f>
        <v>0</v>
      </c>
      <c r="L37" s="214">
        <f>IF('Indicator Date hidden'!M38="x","x",$L$2-'Indicator Date hidden'!M38)</f>
        <v>0</v>
      </c>
      <c r="M37" s="214">
        <f>IF('Indicator Date hidden'!N38="x","x",$M$2-'Indicator Date hidden'!N38)</f>
        <v>0</v>
      </c>
      <c r="N37" s="214">
        <f>IF('Indicator Date hidden'!O38="x","x",$N$2-'Indicator Date hidden'!O38)</f>
        <v>0</v>
      </c>
      <c r="O37" s="214">
        <f>IF('Indicator Date hidden'!P38="x","x",$O$2-'Indicator Date hidden'!P38)</f>
        <v>0</v>
      </c>
      <c r="P37" s="214">
        <f>IF('Indicator Date hidden'!Q38="x","x",$P$2-'Indicator Date hidden'!Q38)</f>
        <v>0</v>
      </c>
      <c r="Q37" s="214">
        <f>IF('Indicator Date hidden'!R38="x","x",$Q$2-'Indicator Date hidden'!R38)</f>
        <v>2</v>
      </c>
      <c r="R37" s="214">
        <f>IF('Indicator Date hidden'!S38="x","x",$R$2-'Indicator Date hidden'!S38)</f>
        <v>0</v>
      </c>
      <c r="S37" s="214">
        <f>IF('Indicator Date hidden'!T38="x","x",$S$2-'Indicator Date hidden'!T38)</f>
        <v>0</v>
      </c>
      <c r="T37" s="214">
        <f>IF('Indicator Date hidden'!U38="x","x",$T$2-'Indicator Date hidden'!U38)</f>
        <v>0</v>
      </c>
      <c r="U37" s="214">
        <f>IF('Indicator Date hidden'!V38="x","x",$U$2-'Indicator Date hidden'!V38)</f>
        <v>0</v>
      </c>
      <c r="V37" s="214">
        <f>IF('Indicator Date hidden'!W38="x","x",$V$2-'Indicator Date hidden'!W38)</f>
        <v>0</v>
      </c>
      <c r="W37" s="214">
        <f>IF('Indicator Date hidden'!X38="x","x",$W$2-'Indicator Date hidden'!X38)</f>
        <v>4</v>
      </c>
      <c r="X37" s="214">
        <f>IF('Indicator Date hidden'!Y38="x","x",$X$2-'Indicator Date hidden'!Y38)</f>
        <v>2</v>
      </c>
      <c r="Y37" s="214">
        <f>IF('Indicator Date hidden'!Z38="x","x",$Y$2-'Indicator Date hidden'!Z38)</f>
        <v>0</v>
      </c>
      <c r="Z37" s="214">
        <f>IF('Indicator Date hidden'!AA38="x","x",$Z$2-'Indicator Date hidden'!AA38)</f>
        <v>0</v>
      </c>
      <c r="AA37" s="214">
        <f>IF('Indicator Date hidden'!AB38="x","x",$AA$2-'Indicator Date hidden'!AB38)</f>
        <v>3</v>
      </c>
      <c r="AB37" s="214">
        <f>IF('Indicator Date hidden'!AC38="x","x",$AB$2-'Indicator Date hidden'!AC38)</f>
        <v>0</v>
      </c>
      <c r="AC37" s="214">
        <f>IF('Indicator Date hidden'!AD38="x","x",$AC$2-'Indicator Date hidden'!AD38)</f>
        <v>0</v>
      </c>
      <c r="AD37" s="214">
        <f>IF('Indicator Date hidden'!AE38="x","x",$AD$2-'Indicator Date hidden'!AE38)</f>
        <v>0</v>
      </c>
      <c r="AE37" s="214">
        <f>IF('Indicator Date hidden'!AF38="x","x",$AE$2-'Indicator Date hidden'!AF38)</f>
        <v>0</v>
      </c>
      <c r="AF37" s="214">
        <f>IF('Indicator Date hidden'!AG38="x","x",$AF$2-'Indicator Date hidden'!AG38)</f>
        <v>2</v>
      </c>
      <c r="AG37" s="214">
        <f>IF('Indicator Date hidden'!AH38="x","x",$AG$2-'Indicator Date hidden'!AH38)</f>
        <v>0</v>
      </c>
      <c r="AH37" s="214">
        <f>IF('Indicator Date hidden'!AI38="x","x",$AH$2-'Indicator Date hidden'!AI38)</f>
        <v>0</v>
      </c>
      <c r="AI37" s="214">
        <f>IF('Indicator Date hidden'!AJ38="x","x",$AI$2-'Indicator Date hidden'!AJ38)</f>
        <v>0</v>
      </c>
      <c r="AJ37" s="214" t="str">
        <f>IF('Indicator Date hidden'!AK38="x","x",$AJ$2-'Indicator Date hidden'!AK38)</f>
        <v>x</v>
      </c>
      <c r="AK37" s="214">
        <f>IF('Indicator Date hidden'!AL38="x","x",$AK$2-'Indicator Date hidden'!AL38)</f>
        <v>1</v>
      </c>
      <c r="AL37" s="214">
        <f>IF('Indicator Date hidden'!AM38="x","x",$AL$2-'Indicator Date hidden'!AM38)</f>
        <v>0</v>
      </c>
      <c r="AM37" s="214">
        <f>IF('Indicator Date hidden'!AN38="x","x",$AM$2-'Indicator Date hidden'!AN38)</f>
        <v>0</v>
      </c>
      <c r="AN37" s="214">
        <f>IF('Indicator Date hidden'!AO38="x","x",$AN$2-'Indicator Date hidden'!AO38)</f>
        <v>0</v>
      </c>
      <c r="AO37" s="214">
        <f>IF('Indicator Date hidden'!AP38="x","x",$AO$2-'Indicator Date hidden'!AP38)</f>
        <v>0</v>
      </c>
      <c r="AP37" s="214">
        <f>IF('Indicator Date hidden'!AQ38="x","x",$AP$2-'Indicator Date hidden'!AQ38)</f>
        <v>0</v>
      </c>
      <c r="AQ37" s="214">
        <f>IF('Indicator Date hidden'!AR38="x","x",$AQ$2-'Indicator Date hidden'!AR38)</f>
        <v>4</v>
      </c>
      <c r="AR37" s="214">
        <f>IF('Indicator Date hidden'!AS38="x","x",$AR$2-'Indicator Date hidden'!AS38)</f>
        <v>0</v>
      </c>
      <c r="AS37" s="214">
        <f>IF('Indicator Date hidden'!AT38="x","x",$AS$2-'Indicator Date hidden'!AT38)</f>
        <v>0</v>
      </c>
      <c r="AT37" s="214">
        <f>IF('Indicator Date hidden'!AU38="x","x",$AT$2-'Indicator Date hidden'!AU38)</f>
        <v>0</v>
      </c>
      <c r="AU37" s="214">
        <f>IF('Indicator Date hidden'!AV38="x","x",$AU$2-'Indicator Date hidden'!AV38)</f>
        <v>4</v>
      </c>
      <c r="AV37" s="214">
        <f>IF('Indicator Date hidden'!AW38="x","x",$AV$2-'Indicator Date hidden'!AW38)</f>
        <v>0</v>
      </c>
      <c r="AW37" s="214">
        <f>IF('Indicator Date hidden'!AX38="x","x",$AW$2-'Indicator Date hidden'!AX38)</f>
        <v>0</v>
      </c>
      <c r="AX37" s="214">
        <f>IF('Indicator Date hidden'!AY38="x","x",$AX$2-'Indicator Date hidden'!AY38)</f>
        <v>0</v>
      </c>
      <c r="AY37" s="214">
        <f>IF('Indicator Date hidden'!AZ38="x","x",$AY$2-'Indicator Date hidden'!AZ38)</f>
        <v>0</v>
      </c>
      <c r="AZ37" s="214">
        <f>IF('Indicator Date hidden'!BA38="x","x",$AZ$2-'Indicator Date hidden'!BA38)</f>
        <v>0</v>
      </c>
      <c r="BA37">
        <f t="shared" si="5"/>
        <v>22</v>
      </c>
      <c r="BB37" s="21">
        <f t="shared" si="6"/>
        <v>0.44</v>
      </c>
      <c r="BC37">
        <f t="shared" si="7"/>
        <v>8</v>
      </c>
      <c r="BD37" s="21">
        <f t="shared" si="8"/>
        <v>1.0983624174196784</v>
      </c>
      <c r="BE37" s="296">
        <f t="shared" si="9"/>
        <v>0</v>
      </c>
    </row>
    <row r="38" spans="1:57" x14ac:dyDescent="0.35">
      <c r="A38" t="s">
        <v>7997</v>
      </c>
      <c r="B38" s="214">
        <f>IF('Indicator Date hidden'!C39="x","x",$B$2-'Indicator Date hidden'!C39)</f>
        <v>0</v>
      </c>
      <c r="C38" s="214">
        <f>IF('Indicator Date hidden'!D39="x","x",$C$2-'Indicator Date hidden'!D39)</f>
        <v>0</v>
      </c>
      <c r="D38" s="214">
        <f>IF('Indicator Date hidden'!E39="x","x",$D$2-'Indicator Date hidden'!E39)</f>
        <v>0</v>
      </c>
      <c r="E38" s="214">
        <f>IF('Indicator Date hidden'!F39="x","x",$E$2-'Indicator Date hidden'!F39)</f>
        <v>0</v>
      </c>
      <c r="F38" s="214">
        <f>IF('Indicator Date hidden'!G39="x","x",$F$2-'Indicator Date hidden'!G39)</f>
        <v>0</v>
      </c>
      <c r="G38" s="214">
        <f>IF('Indicator Date hidden'!H39="x","x",$G$2-'Indicator Date hidden'!H39)</f>
        <v>0</v>
      </c>
      <c r="H38" s="214">
        <f>IF('Indicator Date hidden'!I39="x","x",$H$2-'Indicator Date hidden'!I39)</f>
        <v>0</v>
      </c>
      <c r="I38" s="214">
        <f>IF('Indicator Date hidden'!J39="x","x",$I$2-'Indicator Date hidden'!J39)</f>
        <v>0</v>
      </c>
      <c r="J38" s="214">
        <f>IF('Indicator Date hidden'!K39="x","x",$J$2-'Indicator Date hidden'!K39)</f>
        <v>0</v>
      </c>
      <c r="K38" s="214">
        <f>IF('Indicator Date hidden'!L39="x","x",$K$2-'Indicator Date hidden'!L39)</f>
        <v>0</v>
      </c>
      <c r="L38" s="214">
        <f>IF('Indicator Date hidden'!M39="x","x",$L$2-'Indicator Date hidden'!M39)</f>
        <v>0</v>
      </c>
      <c r="M38" s="214">
        <f>IF('Indicator Date hidden'!N39="x","x",$M$2-'Indicator Date hidden'!N39)</f>
        <v>0</v>
      </c>
      <c r="N38" s="214">
        <f>IF('Indicator Date hidden'!O39="x","x",$N$2-'Indicator Date hidden'!O39)</f>
        <v>0</v>
      </c>
      <c r="O38" s="214">
        <f>IF('Indicator Date hidden'!P39="x","x",$O$2-'Indicator Date hidden'!P39)</f>
        <v>0</v>
      </c>
      <c r="P38" s="214">
        <f>IF('Indicator Date hidden'!Q39="x","x",$P$2-'Indicator Date hidden'!Q39)</f>
        <v>0</v>
      </c>
      <c r="Q38" s="214">
        <f>IF('Indicator Date hidden'!R39="x","x",$Q$2-'Indicator Date hidden'!R39)</f>
        <v>4</v>
      </c>
      <c r="R38" s="214">
        <f>IF('Indicator Date hidden'!S39="x","x",$R$2-'Indicator Date hidden'!S39)</f>
        <v>0</v>
      </c>
      <c r="S38" s="214">
        <f>IF('Indicator Date hidden'!T39="x","x",$S$2-'Indicator Date hidden'!T39)</f>
        <v>0</v>
      </c>
      <c r="T38" s="214">
        <f>IF('Indicator Date hidden'!U39="x","x",$T$2-'Indicator Date hidden'!U39)</f>
        <v>0</v>
      </c>
      <c r="U38" s="214">
        <f>IF('Indicator Date hidden'!V39="x","x",$U$2-'Indicator Date hidden'!V39)</f>
        <v>0</v>
      </c>
      <c r="V38" s="214">
        <f>IF('Indicator Date hidden'!W39="x","x",$V$2-'Indicator Date hidden'!W39)</f>
        <v>0</v>
      </c>
      <c r="W38" s="214">
        <f>IF('Indicator Date hidden'!X39="x","x",$W$2-'Indicator Date hidden'!X39)</f>
        <v>4</v>
      </c>
      <c r="X38" s="214">
        <f>IF('Indicator Date hidden'!Y39="x","x",$X$2-'Indicator Date hidden'!Y39)</f>
        <v>4</v>
      </c>
      <c r="Y38" s="214">
        <f>IF('Indicator Date hidden'!Z39="x","x",$Y$2-'Indicator Date hidden'!Z39)</f>
        <v>0</v>
      </c>
      <c r="Z38" s="214">
        <f>IF('Indicator Date hidden'!AA39="x","x",$Z$2-'Indicator Date hidden'!AA39)</f>
        <v>0</v>
      </c>
      <c r="AA38" s="214">
        <f>IF('Indicator Date hidden'!AB39="x","x",$AA$2-'Indicator Date hidden'!AB39)</f>
        <v>0</v>
      </c>
      <c r="AB38" s="214">
        <f>IF('Indicator Date hidden'!AC39="x","x",$AB$2-'Indicator Date hidden'!AC39)</f>
        <v>0</v>
      </c>
      <c r="AC38" s="214">
        <f>IF('Indicator Date hidden'!AD39="x","x",$AC$2-'Indicator Date hidden'!AD39)</f>
        <v>0</v>
      </c>
      <c r="AD38" s="214">
        <f>IF('Indicator Date hidden'!AE39="x","x",$AD$2-'Indicator Date hidden'!AE39)</f>
        <v>0</v>
      </c>
      <c r="AE38" s="214">
        <f>IF('Indicator Date hidden'!AF39="x","x",$AE$2-'Indicator Date hidden'!AF39)</f>
        <v>0</v>
      </c>
      <c r="AF38" s="214">
        <f>IF('Indicator Date hidden'!AG39="x","x",$AF$2-'Indicator Date hidden'!AG39)</f>
        <v>0</v>
      </c>
      <c r="AG38" s="214">
        <f>IF('Indicator Date hidden'!AH39="x","x",$AG$2-'Indicator Date hidden'!AH39)</f>
        <v>0</v>
      </c>
      <c r="AH38" s="214">
        <f>IF('Indicator Date hidden'!AI39="x","x",$AH$2-'Indicator Date hidden'!AI39)</f>
        <v>0</v>
      </c>
      <c r="AI38" s="214">
        <f>IF('Indicator Date hidden'!AJ39="x","x",$AI$2-'Indicator Date hidden'!AJ39)</f>
        <v>0</v>
      </c>
      <c r="AJ38" s="214">
        <f>IF('Indicator Date hidden'!AK39="x","x",$AJ$2-'Indicator Date hidden'!AK39)</f>
        <v>1</v>
      </c>
      <c r="AK38" s="214">
        <f>IF('Indicator Date hidden'!AL39="x","x",$AK$2-'Indicator Date hidden'!AL39)</f>
        <v>1</v>
      </c>
      <c r="AL38" s="214">
        <f>IF('Indicator Date hidden'!AM39="x","x",$AL$2-'Indicator Date hidden'!AM39)</f>
        <v>0</v>
      </c>
      <c r="AM38" s="214">
        <f>IF('Indicator Date hidden'!AN39="x","x",$AM$2-'Indicator Date hidden'!AN39)</f>
        <v>0</v>
      </c>
      <c r="AN38" s="214">
        <f>IF('Indicator Date hidden'!AO39="x","x",$AN$2-'Indicator Date hidden'!AO39)</f>
        <v>0</v>
      </c>
      <c r="AO38" s="214">
        <f>IF('Indicator Date hidden'!AP39="x","x",$AO$2-'Indicator Date hidden'!AP39)</f>
        <v>0</v>
      </c>
      <c r="AP38" s="214">
        <f>IF('Indicator Date hidden'!AQ39="x","x",$AP$2-'Indicator Date hidden'!AQ39)</f>
        <v>0</v>
      </c>
      <c r="AQ38" s="214">
        <f>IF('Indicator Date hidden'!AR39="x","x",$AQ$2-'Indicator Date hidden'!AR39)</f>
        <v>0</v>
      </c>
      <c r="AR38" s="214">
        <f>IF('Indicator Date hidden'!AS39="x","x",$AR$2-'Indicator Date hidden'!AS39)</f>
        <v>0</v>
      </c>
      <c r="AS38" s="214">
        <f>IF('Indicator Date hidden'!AT39="x","x",$AS$2-'Indicator Date hidden'!AT39)</f>
        <v>0</v>
      </c>
      <c r="AT38" s="214">
        <f>IF('Indicator Date hidden'!AU39="x","x",$AT$2-'Indicator Date hidden'!AU39)</f>
        <v>0</v>
      </c>
      <c r="AU38" s="214">
        <f>IF('Indicator Date hidden'!AV39="x","x",$AU$2-'Indicator Date hidden'!AV39)</f>
        <v>3</v>
      </c>
      <c r="AV38" s="214">
        <f>IF('Indicator Date hidden'!AW39="x","x",$AV$2-'Indicator Date hidden'!AW39)</f>
        <v>0</v>
      </c>
      <c r="AW38" s="214">
        <f>IF('Indicator Date hidden'!AX39="x","x",$AW$2-'Indicator Date hidden'!AX39)</f>
        <v>0</v>
      </c>
      <c r="AX38" s="214">
        <f>IF('Indicator Date hidden'!AY39="x","x",$AX$2-'Indicator Date hidden'!AY39)</f>
        <v>0</v>
      </c>
      <c r="AY38" s="214">
        <f>IF('Indicator Date hidden'!AZ39="x","x",$AY$2-'Indicator Date hidden'!AZ39)</f>
        <v>0</v>
      </c>
      <c r="AZ38" s="214">
        <f>IF('Indicator Date hidden'!BA39="x","x",$AZ$2-'Indicator Date hidden'!BA39)</f>
        <v>0</v>
      </c>
      <c r="BA38">
        <f t="shared" si="5"/>
        <v>17</v>
      </c>
      <c r="BB38" s="21">
        <f t="shared" si="6"/>
        <v>0.33333333333333331</v>
      </c>
      <c r="BC38">
        <f t="shared" si="7"/>
        <v>6</v>
      </c>
      <c r="BD38" s="21">
        <f t="shared" si="8"/>
        <v>1.0226199851298272</v>
      </c>
      <c r="BE38" s="296">
        <f t="shared" si="9"/>
        <v>0</v>
      </c>
    </row>
    <row r="39" spans="1:57" x14ac:dyDescent="0.35">
      <c r="A39" t="s">
        <v>7999</v>
      </c>
      <c r="B39" s="214">
        <f>IF('Indicator Date hidden'!C40="x","x",$B$2-'Indicator Date hidden'!C40)</f>
        <v>0</v>
      </c>
      <c r="C39" s="214">
        <f>IF('Indicator Date hidden'!D40="x","x",$C$2-'Indicator Date hidden'!D40)</f>
        <v>0</v>
      </c>
      <c r="D39" s="214">
        <f>IF('Indicator Date hidden'!E40="x","x",$D$2-'Indicator Date hidden'!E40)</f>
        <v>0</v>
      </c>
      <c r="E39" s="214">
        <f>IF('Indicator Date hidden'!F40="x","x",$E$2-'Indicator Date hidden'!F40)</f>
        <v>0</v>
      </c>
      <c r="F39" s="214">
        <f>IF('Indicator Date hidden'!G40="x","x",$F$2-'Indicator Date hidden'!G40)</f>
        <v>0</v>
      </c>
      <c r="G39" s="214">
        <f>IF('Indicator Date hidden'!H40="x","x",$G$2-'Indicator Date hidden'!H40)</f>
        <v>0</v>
      </c>
      <c r="H39" s="214">
        <f>IF('Indicator Date hidden'!I40="x","x",$H$2-'Indicator Date hidden'!I40)</f>
        <v>0</v>
      </c>
      <c r="I39" s="214">
        <f>IF('Indicator Date hidden'!J40="x","x",$I$2-'Indicator Date hidden'!J40)</f>
        <v>0</v>
      </c>
      <c r="J39" s="214">
        <f>IF('Indicator Date hidden'!K40="x","x",$J$2-'Indicator Date hidden'!K40)</f>
        <v>0</v>
      </c>
      <c r="K39" s="214">
        <f>IF('Indicator Date hidden'!L40="x","x",$K$2-'Indicator Date hidden'!L40)</f>
        <v>0</v>
      </c>
      <c r="L39" s="214">
        <f>IF('Indicator Date hidden'!M40="x","x",$L$2-'Indicator Date hidden'!M40)</f>
        <v>0</v>
      </c>
      <c r="M39" s="214">
        <f>IF('Indicator Date hidden'!N40="x","x",$M$2-'Indicator Date hidden'!N40)</f>
        <v>0</v>
      </c>
      <c r="N39" s="214">
        <f>IF('Indicator Date hidden'!O40="x","x",$N$2-'Indicator Date hidden'!O40)</f>
        <v>0</v>
      </c>
      <c r="O39" s="214">
        <f>IF('Indicator Date hidden'!P40="x","x",$O$2-'Indicator Date hidden'!P40)</f>
        <v>0</v>
      </c>
      <c r="P39" s="214">
        <f>IF('Indicator Date hidden'!Q40="x","x",$P$2-'Indicator Date hidden'!Q40)</f>
        <v>0</v>
      </c>
      <c r="Q39" s="214">
        <f>IF('Indicator Date hidden'!R40="x","x",$Q$2-'Indicator Date hidden'!R40)</f>
        <v>2</v>
      </c>
      <c r="R39" s="214">
        <f>IF('Indicator Date hidden'!S40="x","x",$R$2-'Indicator Date hidden'!S40)</f>
        <v>0</v>
      </c>
      <c r="S39" s="214">
        <f>IF('Indicator Date hidden'!T40="x","x",$S$2-'Indicator Date hidden'!T40)</f>
        <v>0</v>
      </c>
      <c r="T39" s="214">
        <f>IF('Indicator Date hidden'!U40="x","x",$T$2-'Indicator Date hidden'!U40)</f>
        <v>0</v>
      </c>
      <c r="U39" s="214">
        <f>IF('Indicator Date hidden'!V40="x","x",$U$2-'Indicator Date hidden'!V40)</f>
        <v>0</v>
      </c>
      <c r="V39" s="214">
        <f>IF('Indicator Date hidden'!W40="x","x",$V$2-'Indicator Date hidden'!W40)</f>
        <v>0</v>
      </c>
      <c r="W39" s="214">
        <f>IF('Indicator Date hidden'!X40="x","x",$W$2-'Indicator Date hidden'!X40)</f>
        <v>2</v>
      </c>
      <c r="X39" s="214" t="str">
        <f>IF('Indicator Date hidden'!Y40="x","x",$X$2-'Indicator Date hidden'!Y40)</f>
        <v>x</v>
      </c>
      <c r="Y39" s="214">
        <f>IF('Indicator Date hidden'!Z40="x","x",$Y$2-'Indicator Date hidden'!Z40)</f>
        <v>0</v>
      </c>
      <c r="Z39" s="214">
        <f>IF('Indicator Date hidden'!AA40="x","x",$Z$2-'Indicator Date hidden'!AA40)</f>
        <v>0</v>
      </c>
      <c r="AA39" s="214" t="str">
        <f>IF('Indicator Date hidden'!AB40="x","x",$AA$2-'Indicator Date hidden'!AB40)</f>
        <v>x</v>
      </c>
      <c r="AB39" s="214">
        <f>IF('Indicator Date hidden'!AC40="x","x",$AB$2-'Indicator Date hidden'!AC40)</f>
        <v>0</v>
      </c>
      <c r="AC39" s="214">
        <f>IF('Indicator Date hidden'!AD40="x","x",$AC$2-'Indicator Date hidden'!AD40)</f>
        <v>0</v>
      </c>
      <c r="AD39" s="214">
        <f>IF('Indicator Date hidden'!AE40="x","x",$AD$2-'Indicator Date hidden'!AE40)</f>
        <v>0</v>
      </c>
      <c r="AE39" s="214" t="str">
        <f>IF('Indicator Date hidden'!AF40="x","x",$AE$2-'Indicator Date hidden'!AF40)</f>
        <v>x</v>
      </c>
      <c r="AF39" s="214">
        <f>IF('Indicator Date hidden'!AG40="x","x",$AF$2-'Indicator Date hidden'!AG40)</f>
        <v>9</v>
      </c>
      <c r="AG39" s="214">
        <f>IF('Indicator Date hidden'!AH40="x","x",$AG$2-'Indicator Date hidden'!AH40)</f>
        <v>0</v>
      </c>
      <c r="AH39" s="214">
        <f>IF('Indicator Date hidden'!AI40="x","x",$AH$2-'Indicator Date hidden'!AI40)</f>
        <v>0</v>
      </c>
      <c r="AI39" s="214">
        <f>IF('Indicator Date hidden'!AJ40="x","x",$AI$2-'Indicator Date hidden'!AJ40)</f>
        <v>0</v>
      </c>
      <c r="AJ39" s="214" t="str">
        <f>IF('Indicator Date hidden'!AK40="x","x",$AJ$2-'Indicator Date hidden'!AK40)</f>
        <v>x</v>
      </c>
      <c r="AK39" s="214">
        <f>IF('Indicator Date hidden'!AL40="x","x",$AK$2-'Indicator Date hidden'!AL40)</f>
        <v>1</v>
      </c>
      <c r="AL39" s="214">
        <f>IF('Indicator Date hidden'!AM40="x","x",$AL$2-'Indicator Date hidden'!AM40)</f>
        <v>0</v>
      </c>
      <c r="AM39" s="214">
        <f>IF('Indicator Date hidden'!AN40="x","x",$AM$2-'Indicator Date hidden'!AN40)</f>
        <v>0</v>
      </c>
      <c r="AN39" s="214">
        <f>IF('Indicator Date hidden'!AO40="x","x",$AN$2-'Indicator Date hidden'!AO40)</f>
        <v>0</v>
      </c>
      <c r="AO39" s="214" t="str">
        <f>IF('Indicator Date hidden'!AP40="x","x",$AO$2-'Indicator Date hidden'!AP40)</f>
        <v>x</v>
      </c>
      <c r="AP39" s="214" t="str">
        <f>IF('Indicator Date hidden'!AQ40="x","x",$AP$2-'Indicator Date hidden'!AQ40)</f>
        <v>x</v>
      </c>
      <c r="AQ39" s="214">
        <f>IF('Indicator Date hidden'!AR40="x","x",$AQ$2-'Indicator Date hidden'!AR40)</f>
        <v>6</v>
      </c>
      <c r="AR39" s="214">
        <f>IF('Indicator Date hidden'!AS40="x","x",$AR$2-'Indicator Date hidden'!AS40)</f>
        <v>0</v>
      </c>
      <c r="AS39" s="214">
        <f>IF('Indicator Date hidden'!AT40="x","x",$AS$2-'Indicator Date hidden'!AT40)</f>
        <v>0</v>
      </c>
      <c r="AT39" s="214">
        <f>IF('Indicator Date hidden'!AU40="x","x",$AT$2-'Indicator Date hidden'!AU40)</f>
        <v>0</v>
      </c>
      <c r="AU39" s="214">
        <f>IF('Indicator Date hidden'!AV40="x","x",$AU$2-'Indicator Date hidden'!AV40)</f>
        <v>1</v>
      </c>
      <c r="AV39" s="214">
        <f>IF('Indicator Date hidden'!AW40="x","x",$AV$2-'Indicator Date hidden'!AW40)</f>
        <v>0</v>
      </c>
      <c r="AW39" s="214">
        <f>IF('Indicator Date hidden'!AX40="x","x",$AW$2-'Indicator Date hidden'!AX40)</f>
        <v>0</v>
      </c>
      <c r="AX39" s="214">
        <f>IF('Indicator Date hidden'!AY40="x","x",$AX$2-'Indicator Date hidden'!AY40)</f>
        <v>0</v>
      </c>
      <c r="AY39" s="214">
        <f>IF('Indicator Date hidden'!AZ40="x","x",$AY$2-'Indicator Date hidden'!AZ40)</f>
        <v>0</v>
      </c>
      <c r="AZ39" s="214">
        <f>IF('Indicator Date hidden'!BA40="x","x",$AZ$2-'Indicator Date hidden'!BA40)</f>
        <v>0</v>
      </c>
      <c r="BA39">
        <f t="shared" si="5"/>
        <v>21</v>
      </c>
      <c r="BB39" s="21">
        <f t="shared" si="6"/>
        <v>0.46666666666666667</v>
      </c>
      <c r="BC39">
        <f t="shared" si="7"/>
        <v>6</v>
      </c>
      <c r="BD39" s="21">
        <f t="shared" si="8"/>
        <v>1.6138291249213605</v>
      </c>
      <c r="BE39" s="296">
        <f t="shared" si="9"/>
        <v>0</v>
      </c>
    </row>
    <row r="40" spans="1:57" x14ac:dyDescent="0.35">
      <c r="A40" t="s">
        <v>7996</v>
      </c>
      <c r="B40" s="214">
        <f>IF('Indicator Date hidden'!C41="x","x",$B$2-'Indicator Date hidden'!C41)</f>
        <v>0</v>
      </c>
      <c r="C40" s="214">
        <f>IF('Indicator Date hidden'!D41="x","x",$C$2-'Indicator Date hidden'!D41)</f>
        <v>0</v>
      </c>
      <c r="D40" s="214">
        <f>IF('Indicator Date hidden'!E41="x","x",$D$2-'Indicator Date hidden'!E41)</f>
        <v>0</v>
      </c>
      <c r="E40" s="214">
        <f>IF('Indicator Date hidden'!F41="x","x",$E$2-'Indicator Date hidden'!F41)</f>
        <v>0</v>
      </c>
      <c r="F40" s="214">
        <f>IF('Indicator Date hidden'!G41="x","x",$F$2-'Indicator Date hidden'!G41)</f>
        <v>0</v>
      </c>
      <c r="G40" s="214">
        <f>IF('Indicator Date hidden'!H41="x","x",$G$2-'Indicator Date hidden'!H41)</f>
        <v>0</v>
      </c>
      <c r="H40" s="214">
        <f>IF('Indicator Date hidden'!I41="x","x",$H$2-'Indicator Date hidden'!I41)</f>
        <v>0</v>
      </c>
      <c r="I40" s="214">
        <f>IF('Indicator Date hidden'!J41="x","x",$I$2-'Indicator Date hidden'!J41)</f>
        <v>0</v>
      </c>
      <c r="J40" s="214">
        <f>IF('Indicator Date hidden'!K41="x","x",$J$2-'Indicator Date hidden'!K41)</f>
        <v>0</v>
      </c>
      <c r="K40" s="214">
        <f>IF('Indicator Date hidden'!L41="x","x",$K$2-'Indicator Date hidden'!L41)</f>
        <v>0</v>
      </c>
      <c r="L40" s="214">
        <f>IF('Indicator Date hidden'!M41="x","x",$L$2-'Indicator Date hidden'!M41)</f>
        <v>0</v>
      </c>
      <c r="M40" s="214">
        <f>IF('Indicator Date hidden'!N41="x","x",$M$2-'Indicator Date hidden'!N41)</f>
        <v>0</v>
      </c>
      <c r="N40" s="214">
        <f>IF('Indicator Date hidden'!O41="x","x",$N$2-'Indicator Date hidden'!O41)</f>
        <v>0</v>
      </c>
      <c r="O40" s="214">
        <f>IF('Indicator Date hidden'!P41="x","x",$O$2-'Indicator Date hidden'!P41)</f>
        <v>0</v>
      </c>
      <c r="P40" s="214">
        <f>IF('Indicator Date hidden'!Q41="x","x",$P$2-'Indicator Date hidden'!Q41)</f>
        <v>0</v>
      </c>
      <c r="Q40" s="214">
        <f>IF('Indicator Date hidden'!R41="x","x",$Q$2-'Indicator Date hidden'!R41)</f>
        <v>2</v>
      </c>
      <c r="R40" s="214">
        <f>IF('Indicator Date hidden'!S41="x","x",$R$2-'Indicator Date hidden'!S41)</f>
        <v>0</v>
      </c>
      <c r="S40" s="214">
        <f>IF('Indicator Date hidden'!T41="x","x",$S$2-'Indicator Date hidden'!T41)</f>
        <v>0</v>
      </c>
      <c r="T40" s="214">
        <f>IF('Indicator Date hidden'!U41="x","x",$T$2-'Indicator Date hidden'!U41)</f>
        <v>0</v>
      </c>
      <c r="U40" s="214">
        <f>IF('Indicator Date hidden'!V41="x","x",$U$2-'Indicator Date hidden'!V41)</f>
        <v>0</v>
      </c>
      <c r="V40" s="214">
        <f>IF('Indicator Date hidden'!W41="x","x",$V$2-'Indicator Date hidden'!W41)</f>
        <v>0</v>
      </c>
      <c r="W40" s="214">
        <f>IF('Indicator Date hidden'!X41="x","x",$W$2-'Indicator Date hidden'!X41)</f>
        <v>3</v>
      </c>
      <c r="X40" s="214">
        <f>IF('Indicator Date hidden'!Y41="x","x",$X$2-'Indicator Date hidden'!Y41)</f>
        <v>4</v>
      </c>
      <c r="Y40" s="214">
        <f>IF('Indicator Date hidden'!Z41="x","x",$Y$2-'Indicator Date hidden'!Z41)</f>
        <v>0</v>
      </c>
      <c r="Z40" s="214">
        <f>IF('Indicator Date hidden'!AA41="x","x",$Z$2-'Indicator Date hidden'!AA41)</f>
        <v>0</v>
      </c>
      <c r="AA40" s="214">
        <f>IF('Indicator Date hidden'!AB41="x","x",$AA$2-'Indicator Date hidden'!AB41)</f>
        <v>0</v>
      </c>
      <c r="AB40" s="214">
        <f>IF('Indicator Date hidden'!AC41="x","x",$AB$2-'Indicator Date hidden'!AC41)</f>
        <v>0</v>
      </c>
      <c r="AC40" s="214">
        <f>IF('Indicator Date hidden'!AD41="x","x",$AC$2-'Indicator Date hidden'!AD41)</f>
        <v>0</v>
      </c>
      <c r="AD40" s="214">
        <f>IF('Indicator Date hidden'!AE41="x","x",$AD$2-'Indicator Date hidden'!AE41)</f>
        <v>0</v>
      </c>
      <c r="AE40" s="214">
        <f>IF('Indicator Date hidden'!AF41="x","x",$AE$2-'Indicator Date hidden'!AF41)</f>
        <v>0</v>
      </c>
      <c r="AF40" s="214">
        <f>IF('Indicator Date hidden'!AG41="x","x",$AF$2-'Indicator Date hidden'!AG41)</f>
        <v>2</v>
      </c>
      <c r="AG40" s="214">
        <f>IF('Indicator Date hidden'!AH41="x","x",$AG$2-'Indicator Date hidden'!AH41)</f>
        <v>0</v>
      </c>
      <c r="AH40" s="214">
        <f>IF('Indicator Date hidden'!AI41="x","x",$AH$2-'Indicator Date hidden'!AI41)</f>
        <v>0</v>
      </c>
      <c r="AI40" s="214">
        <f>IF('Indicator Date hidden'!AJ41="x","x",$AI$2-'Indicator Date hidden'!AJ41)</f>
        <v>0</v>
      </c>
      <c r="AJ40" s="214">
        <f>IF('Indicator Date hidden'!AK41="x","x",$AJ$2-'Indicator Date hidden'!AK41)</f>
        <v>1</v>
      </c>
      <c r="AK40" s="214">
        <f>IF('Indicator Date hidden'!AL41="x","x",$AK$2-'Indicator Date hidden'!AL41)</f>
        <v>0</v>
      </c>
      <c r="AL40" s="214">
        <f>IF('Indicator Date hidden'!AM41="x","x",$AL$2-'Indicator Date hidden'!AM41)</f>
        <v>0</v>
      </c>
      <c r="AM40" s="214">
        <f>IF('Indicator Date hidden'!AN41="x","x",$AM$2-'Indicator Date hidden'!AN41)</f>
        <v>0</v>
      </c>
      <c r="AN40" s="214">
        <f>IF('Indicator Date hidden'!AO41="x","x",$AN$2-'Indicator Date hidden'!AO41)</f>
        <v>0</v>
      </c>
      <c r="AO40" s="214">
        <f>IF('Indicator Date hidden'!AP41="x","x",$AO$2-'Indicator Date hidden'!AP41)</f>
        <v>0</v>
      </c>
      <c r="AP40" s="214">
        <f>IF('Indicator Date hidden'!AQ41="x","x",$AP$2-'Indicator Date hidden'!AQ41)</f>
        <v>0</v>
      </c>
      <c r="AQ40" s="214" t="str">
        <f>IF('Indicator Date hidden'!AR41="x","x",$AQ$2-'Indicator Date hidden'!AR41)</f>
        <v>x</v>
      </c>
      <c r="AR40" s="214">
        <f>IF('Indicator Date hidden'!AS41="x","x",$AR$2-'Indicator Date hidden'!AS41)</f>
        <v>0</v>
      </c>
      <c r="AS40" s="214">
        <f>IF('Indicator Date hidden'!AT41="x","x",$AS$2-'Indicator Date hidden'!AT41)</f>
        <v>0</v>
      </c>
      <c r="AT40" s="214">
        <f>IF('Indicator Date hidden'!AU41="x","x",$AT$2-'Indicator Date hidden'!AU41)</f>
        <v>0</v>
      </c>
      <c r="AU40" s="214">
        <f>IF('Indicator Date hidden'!AV41="x","x",$AU$2-'Indicator Date hidden'!AV41)</f>
        <v>3</v>
      </c>
      <c r="AV40" s="214">
        <f>IF('Indicator Date hidden'!AW41="x","x",$AV$2-'Indicator Date hidden'!AW41)</f>
        <v>0</v>
      </c>
      <c r="AW40" s="214">
        <f>IF('Indicator Date hidden'!AX41="x","x",$AW$2-'Indicator Date hidden'!AX41)</f>
        <v>0</v>
      </c>
      <c r="AX40" s="214">
        <f>IF('Indicator Date hidden'!AY41="x","x",$AX$2-'Indicator Date hidden'!AY41)</f>
        <v>0</v>
      </c>
      <c r="AY40" s="214">
        <f>IF('Indicator Date hidden'!AZ41="x","x",$AY$2-'Indicator Date hidden'!AZ41)</f>
        <v>0</v>
      </c>
      <c r="AZ40" s="214">
        <f>IF('Indicator Date hidden'!BA41="x","x",$AZ$2-'Indicator Date hidden'!BA41)</f>
        <v>0</v>
      </c>
      <c r="BA40">
        <f t="shared" si="5"/>
        <v>15</v>
      </c>
      <c r="BB40" s="21">
        <f t="shared" si="6"/>
        <v>0.3</v>
      </c>
      <c r="BC40">
        <f t="shared" si="7"/>
        <v>6</v>
      </c>
      <c r="BD40" s="21">
        <f t="shared" si="8"/>
        <v>0.87749643873921224</v>
      </c>
      <c r="BE40" s="296">
        <f t="shared" si="9"/>
        <v>0</v>
      </c>
    </row>
    <row r="41" spans="1:57" x14ac:dyDescent="0.35">
      <c r="A41" t="s">
        <v>7995</v>
      </c>
      <c r="B41" s="214">
        <f>IF('Indicator Date hidden'!C42="x","x",$B$2-'Indicator Date hidden'!C42)</f>
        <v>0</v>
      </c>
      <c r="C41" s="214">
        <f>IF('Indicator Date hidden'!D42="x","x",$C$2-'Indicator Date hidden'!D42)</f>
        <v>0</v>
      </c>
      <c r="D41" s="214">
        <f>IF('Indicator Date hidden'!E42="x","x",$D$2-'Indicator Date hidden'!E42)</f>
        <v>0</v>
      </c>
      <c r="E41" s="214">
        <f>IF('Indicator Date hidden'!F42="x","x",$E$2-'Indicator Date hidden'!F42)</f>
        <v>0</v>
      </c>
      <c r="F41" s="214">
        <f>IF('Indicator Date hidden'!G42="x","x",$F$2-'Indicator Date hidden'!G42)</f>
        <v>0</v>
      </c>
      <c r="G41" s="214">
        <f>IF('Indicator Date hidden'!H42="x","x",$G$2-'Indicator Date hidden'!H42)</f>
        <v>0</v>
      </c>
      <c r="H41" s="214">
        <f>IF('Indicator Date hidden'!I42="x","x",$H$2-'Indicator Date hidden'!I42)</f>
        <v>0</v>
      </c>
      <c r="I41" s="214">
        <f>IF('Indicator Date hidden'!J42="x","x",$I$2-'Indicator Date hidden'!J42)</f>
        <v>0</v>
      </c>
      <c r="J41" s="214">
        <f>IF('Indicator Date hidden'!K42="x","x",$J$2-'Indicator Date hidden'!K42)</f>
        <v>0</v>
      </c>
      <c r="K41" s="214">
        <f>IF('Indicator Date hidden'!L42="x","x",$K$2-'Indicator Date hidden'!L42)</f>
        <v>0</v>
      </c>
      <c r="L41" s="214">
        <f>IF('Indicator Date hidden'!M42="x","x",$L$2-'Indicator Date hidden'!M42)</f>
        <v>0</v>
      </c>
      <c r="M41" s="214">
        <f>IF('Indicator Date hidden'!N42="x","x",$M$2-'Indicator Date hidden'!N42)</f>
        <v>0</v>
      </c>
      <c r="N41" s="214">
        <f>IF('Indicator Date hidden'!O42="x","x",$N$2-'Indicator Date hidden'!O42)</f>
        <v>0</v>
      </c>
      <c r="O41" s="214">
        <f>IF('Indicator Date hidden'!P42="x","x",$O$2-'Indicator Date hidden'!P42)</f>
        <v>0</v>
      </c>
      <c r="P41" s="214">
        <f>IF('Indicator Date hidden'!Q42="x","x",$P$2-'Indicator Date hidden'!Q42)</f>
        <v>0</v>
      </c>
      <c r="Q41" s="214">
        <f>IF('Indicator Date hidden'!R42="x","x",$Q$2-'Indicator Date hidden'!R42)</f>
        <v>0</v>
      </c>
      <c r="R41" s="214">
        <f>IF('Indicator Date hidden'!S42="x","x",$R$2-'Indicator Date hidden'!S42)</f>
        <v>0</v>
      </c>
      <c r="S41" s="214">
        <f>IF('Indicator Date hidden'!T42="x","x",$S$2-'Indicator Date hidden'!T42)</f>
        <v>0</v>
      </c>
      <c r="T41" s="214">
        <f>IF('Indicator Date hidden'!U42="x","x",$T$2-'Indicator Date hidden'!U42)</f>
        <v>0</v>
      </c>
      <c r="U41" s="214">
        <f>IF('Indicator Date hidden'!V42="x","x",$U$2-'Indicator Date hidden'!V42)</f>
        <v>0</v>
      </c>
      <c r="V41" s="214">
        <f>IF('Indicator Date hidden'!W42="x","x",$V$2-'Indicator Date hidden'!W42)</f>
        <v>0</v>
      </c>
      <c r="W41" s="214">
        <f>IF('Indicator Date hidden'!X42="x","x",$W$2-'Indicator Date hidden'!X42)</f>
        <v>1</v>
      </c>
      <c r="X41" s="214" t="str">
        <f>IF('Indicator Date hidden'!Y42="x","x",$X$2-'Indicator Date hidden'!Y42)</f>
        <v>x</v>
      </c>
      <c r="Y41" s="214">
        <f>IF('Indicator Date hidden'!Z42="x","x",$Y$2-'Indicator Date hidden'!Z42)</f>
        <v>0</v>
      </c>
      <c r="Z41" s="214">
        <f>IF('Indicator Date hidden'!AA42="x","x",$Z$2-'Indicator Date hidden'!AA42)</f>
        <v>0</v>
      </c>
      <c r="AA41" s="214">
        <f>IF('Indicator Date hidden'!AB42="x","x",$AA$2-'Indicator Date hidden'!AB42)</f>
        <v>0</v>
      </c>
      <c r="AB41" s="214">
        <f>IF('Indicator Date hidden'!AC42="x","x",$AB$2-'Indicator Date hidden'!AC42)</f>
        <v>0</v>
      </c>
      <c r="AC41" s="214">
        <f>IF('Indicator Date hidden'!AD42="x","x",$AC$2-'Indicator Date hidden'!AD42)</f>
        <v>0</v>
      </c>
      <c r="AD41" s="214">
        <f>IF('Indicator Date hidden'!AE42="x","x",$AD$2-'Indicator Date hidden'!AE42)</f>
        <v>0</v>
      </c>
      <c r="AE41" s="214">
        <f>IF('Indicator Date hidden'!AF42="x","x",$AE$2-'Indicator Date hidden'!AF42)</f>
        <v>0</v>
      </c>
      <c r="AF41" s="214">
        <f>IF('Indicator Date hidden'!AG42="x","x",$AF$2-'Indicator Date hidden'!AG42)</f>
        <v>1</v>
      </c>
      <c r="AG41" s="214">
        <f>IF('Indicator Date hidden'!AH42="x","x",$AG$2-'Indicator Date hidden'!AH42)</f>
        <v>0</v>
      </c>
      <c r="AH41" s="214">
        <f>IF('Indicator Date hidden'!AI42="x","x",$AH$2-'Indicator Date hidden'!AI42)</f>
        <v>0</v>
      </c>
      <c r="AI41" s="214">
        <f>IF('Indicator Date hidden'!AJ42="x","x",$AI$2-'Indicator Date hidden'!AJ42)</f>
        <v>0</v>
      </c>
      <c r="AJ41" s="214">
        <f>IF('Indicator Date hidden'!AK42="x","x",$AJ$2-'Indicator Date hidden'!AK42)</f>
        <v>1</v>
      </c>
      <c r="AK41" s="214">
        <f>IF('Indicator Date hidden'!AL42="x","x",$AK$2-'Indicator Date hidden'!AL42)</f>
        <v>0</v>
      </c>
      <c r="AL41" s="214">
        <f>IF('Indicator Date hidden'!AM42="x","x",$AL$2-'Indicator Date hidden'!AM42)</f>
        <v>0</v>
      </c>
      <c r="AM41" s="214">
        <f>IF('Indicator Date hidden'!AN42="x","x",$AM$2-'Indicator Date hidden'!AN42)</f>
        <v>0</v>
      </c>
      <c r="AN41" s="214">
        <f>IF('Indicator Date hidden'!AO42="x","x",$AN$2-'Indicator Date hidden'!AO42)</f>
        <v>0</v>
      </c>
      <c r="AO41" s="214" t="str">
        <f>IF('Indicator Date hidden'!AP42="x","x",$AO$2-'Indicator Date hidden'!AP42)</f>
        <v>x</v>
      </c>
      <c r="AP41" s="214" t="str">
        <f>IF('Indicator Date hidden'!AQ42="x","x",$AP$2-'Indicator Date hidden'!AQ42)</f>
        <v>x</v>
      </c>
      <c r="AQ41" s="214">
        <f>IF('Indicator Date hidden'!AR42="x","x",$AQ$2-'Indicator Date hidden'!AR42)</f>
        <v>0</v>
      </c>
      <c r="AR41" s="214">
        <f>IF('Indicator Date hidden'!AS42="x","x",$AR$2-'Indicator Date hidden'!AS42)</f>
        <v>0</v>
      </c>
      <c r="AS41" s="214">
        <f>IF('Indicator Date hidden'!AT42="x","x",$AS$2-'Indicator Date hidden'!AT42)</f>
        <v>0</v>
      </c>
      <c r="AT41" s="214">
        <f>IF('Indicator Date hidden'!AU42="x","x",$AT$2-'Indicator Date hidden'!AU42)</f>
        <v>0</v>
      </c>
      <c r="AU41" s="214">
        <f>IF('Indicator Date hidden'!AV42="x","x",$AU$2-'Indicator Date hidden'!AV42)</f>
        <v>2</v>
      </c>
      <c r="AV41" s="214">
        <f>IF('Indicator Date hidden'!AW42="x","x",$AV$2-'Indicator Date hidden'!AW42)</f>
        <v>0</v>
      </c>
      <c r="AW41" s="214">
        <f>IF('Indicator Date hidden'!AX42="x","x",$AW$2-'Indicator Date hidden'!AX42)</f>
        <v>0</v>
      </c>
      <c r="AX41" s="214">
        <f>IF('Indicator Date hidden'!AY42="x","x",$AX$2-'Indicator Date hidden'!AY42)</f>
        <v>0</v>
      </c>
      <c r="AY41" s="214">
        <f>IF('Indicator Date hidden'!AZ42="x","x",$AY$2-'Indicator Date hidden'!AZ42)</f>
        <v>0</v>
      </c>
      <c r="AZ41" s="214">
        <f>IF('Indicator Date hidden'!BA42="x","x",$AZ$2-'Indicator Date hidden'!BA42)</f>
        <v>0</v>
      </c>
      <c r="BA41">
        <f t="shared" si="5"/>
        <v>5</v>
      </c>
      <c r="BB41" s="21">
        <f t="shared" si="6"/>
        <v>0.10416666666666667</v>
      </c>
      <c r="BC41">
        <f t="shared" si="7"/>
        <v>4</v>
      </c>
      <c r="BD41" s="21">
        <f t="shared" si="8"/>
        <v>0.3673998351780916</v>
      </c>
      <c r="BE41" s="296">
        <f t="shared" si="9"/>
        <v>0</v>
      </c>
    </row>
    <row r="42" spans="1:57" x14ac:dyDescent="0.35">
      <c r="A42" t="s">
        <v>8002</v>
      </c>
      <c r="B42" s="214">
        <f>IF('Indicator Date hidden'!C43="x","x",$B$2-'Indicator Date hidden'!C43)</f>
        <v>0</v>
      </c>
      <c r="C42" s="214">
        <f>IF('Indicator Date hidden'!D43="x","x",$C$2-'Indicator Date hidden'!D43)</f>
        <v>0</v>
      </c>
      <c r="D42" s="214">
        <f>IF('Indicator Date hidden'!E43="x","x",$D$2-'Indicator Date hidden'!E43)</f>
        <v>0</v>
      </c>
      <c r="E42" s="214">
        <f>IF('Indicator Date hidden'!F43="x","x",$E$2-'Indicator Date hidden'!F43)</f>
        <v>0</v>
      </c>
      <c r="F42" s="214">
        <f>IF('Indicator Date hidden'!G43="x","x",$F$2-'Indicator Date hidden'!G43)</f>
        <v>0</v>
      </c>
      <c r="G42" s="214">
        <f>IF('Indicator Date hidden'!H43="x","x",$G$2-'Indicator Date hidden'!H43)</f>
        <v>0</v>
      </c>
      <c r="H42" s="214">
        <f>IF('Indicator Date hidden'!I43="x","x",$H$2-'Indicator Date hidden'!I43)</f>
        <v>0</v>
      </c>
      <c r="I42" s="214">
        <f>IF('Indicator Date hidden'!J43="x","x",$I$2-'Indicator Date hidden'!J43)</f>
        <v>0</v>
      </c>
      <c r="J42" s="214">
        <f>IF('Indicator Date hidden'!K43="x","x",$J$2-'Indicator Date hidden'!K43)</f>
        <v>0</v>
      </c>
      <c r="K42" s="214">
        <f>IF('Indicator Date hidden'!L43="x","x",$K$2-'Indicator Date hidden'!L43)</f>
        <v>0</v>
      </c>
      <c r="L42" s="214">
        <f>IF('Indicator Date hidden'!M43="x","x",$L$2-'Indicator Date hidden'!M43)</f>
        <v>0</v>
      </c>
      <c r="M42" s="214">
        <f>IF('Indicator Date hidden'!N43="x","x",$M$2-'Indicator Date hidden'!N43)</f>
        <v>0</v>
      </c>
      <c r="N42" s="214">
        <f>IF('Indicator Date hidden'!O43="x","x",$N$2-'Indicator Date hidden'!O43)</f>
        <v>0</v>
      </c>
      <c r="O42" s="214">
        <f>IF('Indicator Date hidden'!P43="x","x",$O$2-'Indicator Date hidden'!P43)</f>
        <v>0</v>
      </c>
      <c r="P42" s="214">
        <f>IF('Indicator Date hidden'!Q43="x","x",$P$2-'Indicator Date hidden'!Q43)</f>
        <v>0</v>
      </c>
      <c r="Q42" s="214" t="str">
        <f>IF('Indicator Date hidden'!R43="x","x",$Q$2-'Indicator Date hidden'!R43)</f>
        <v>x</v>
      </c>
      <c r="R42" s="214">
        <f>IF('Indicator Date hidden'!S43="x","x",$R$2-'Indicator Date hidden'!S43)</f>
        <v>0</v>
      </c>
      <c r="S42" s="214">
        <f>IF('Indicator Date hidden'!T43="x","x",$S$2-'Indicator Date hidden'!T43)</f>
        <v>0</v>
      </c>
      <c r="T42" s="214">
        <f>IF('Indicator Date hidden'!U43="x","x",$T$2-'Indicator Date hidden'!U43)</f>
        <v>0</v>
      </c>
      <c r="U42" s="214">
        <f>IF('Indicator Date hidden'!V43="x","x",$U$2-'Indicator Date hidden'!V43)</f>
        <v>0</v>
      </c>
      <c r="V42" s="214">
        <f>IF('Indicator Date hidden'!W43="x","x",$V$2-'Indicator Date hidden'!W43)</f>
        <v>0</v>
      </c>
      <c r="W42" s="214">
        <f>IF('Indicator Date hidden'!X43="x","x",$W$2-'Indicator Date hidden'!X43)</f>
        <v>6</v>
      </c>
      <c r="X42" s="214">
        <f>IF('Indicator Date hidden'!Y43="x","x",$X$2-'Indicator Date hidden'!Y43)</f>
        <v>1</v>
      </c>
      <c r="Y42" s="214">
        <f>IF('Indicator Date hidden'!Z43="x","x",$Y$2-'Indicator Date hidden'!Z43)</f>
        <v>0</v>
      </c>
      <c r="Z42" s="214">
        <f>IF('Indicator Date hidden'!AA43="x","x",$Z$2-'Indicator Date hidden'!AA43)</f>
        <v>0</v>
      </c>
      <c r="AA42" s="214">
        <f>IF('Indicator Date hidden'!AB43="x","x",$AA$2-'Indicator Date hidden'!AB43)</f>
        <v>0</v>
      </c>
      <c r="AB42" s="214">
        <f>IF('Indicator Date hidden'!AC43="x","x",$AB$2-'Indicator Date hidden'!AC43)</f>
        <v>0</v>
      </c>
      <c r="AC42" s="214">
        <f>IF('Indicator Date hidden'!AD43="x","x",$AC$2-'Indicator Date hidden'!AD43)</f>
        <v>0</v>
      </c>
      <c r="AD42" s="214">
        <f>IF('Indicator Date hidden'!AE43="x","x",$AD$2-'Indicator Date hidden'!AE43)</f>
        <v>0</v>
      </c>
      <c r="AE42" s="214">
        <f>IF('Indicator Date hidden'!AF43="x","x",$AE$2-'Indicator Date hidden'!AF43)</f>
        <v>0</v>
      </c>
      <c r="AF42" s="214">
        <f>IF('Indicator Date hidden'!AG43="x","x",$AF$2-'Indicator Date hidden'!AG43)</f>
        <v>0</v>
      </c>
      <c r="AG42" s="214">
        <f>IF('Indicator Date hidden'!AH43="x","x",$AG$2-'Indicator Date hidden'!AH43)</f>
        <v>0</v>
      </c>
      <c r="AH42" s="214">
        <f>IF('Indicator Date hidden'!AI43="x","x",$AH$2-'Indicator Date hidden'!AI43)</f>
        <v>0</v>
      </c>
      <c r="AI42" s="214">
        <f>IF('Indicator Date hidden'!AJ43="x","x",$AI$2-'Indicator Date hidden'!AJ43)</f>
        <v>0</v>
      </c>
      <c r="AJ42" s="214" t="str">
        <f>IF('Indicator Date hidden'!AK43="x","x",$AJ$2-'Indicator Date hidden'!AK43)</f>
        <v>x</v>
      </c>
      <c r="AK42" s="214">
        <f>IF('Indicator Date hidden'!AL43="x","x",$AK$2-'Indicator Date hidden'!AL43)</f>
        <v>1</v>
      </c>
      <c r="AL42" s="214">
        <f>IF('Indicator Date hidden'!AM43="x","x",$AL$2-'Indicator Date hidden'!AM43)</f>
        <v>0</v>
      </c>
      <c r="AM42" s="214">
        <f>IF('Indicator Date hidden'!AN43="x","x",$AM$2-'Indicator Date hidden'!AN43)</f>
        <v>0</v>
      </c>
      <c r="AN42" s="214">
        <f>IF('Indicator Date hidden'!AO43="x","x",$AN$2-'Indicator Date hidden'!AO43)</f>
        <v>0</v>
      </c>
      <c r="AO42" s="214">
        <f>IF('Indicator Date hidden'!AP43="x","x",$AO$2-'Indicator Date hidden'!AP43)</f>
        <v>0</v>
      </c>
      <c r="AP42" s="214">
        <f>IF('Indicator Date hidden'!AQ43="x","x",$AP$2-'Indicator Date hidden'!AQ43)</f>
        <v>0</v>
      </c>
      <c r="AQ42" s="214">
        <f>IF('Indicator Date hidden'!AR43="x","x",$AQ$2-'Indicator Date hidden'!AR43)</f>
        <v>4</v>
      </c>
      <c r="AR42" s="214">
        <f>IF('Indicator Date hidden'!AS43="x","x",$AR$2-'Indicator Date hidden'!AS43)</f>
        <v>0</v>
      </c>
      <c r="AS42" s="214">
        <f>IF('Indicator Date hidden'!AT43="x","x",$AS$2-'Indicator Date hidden'!AT43)</f>
        <v>0</v>
      </c>
      <c r="AT42" s="214">
        <f>IF('Indicator Date hidden'!AU43="x","x",$AT$2-'Indicator Date hidden'!AU43)</f>
        <v>0</v>
      </c>
      <c r="AU42" s="214">
        <f>IF('Indicator Date hidden'!AV43="x","x",$AU$2-'Indicator Date hidden'!AV43)</f>
        <v>3</v>
      </c>
      <c r="AV42" s="214">
        <f>IF('Indicator Date hidden'!AW43="x","x",$AV$2-'Indicator Date hidden'!AW43)</f>
        <v>0</v>
      </c>
      <c r="AW42" s="214">
        <f>IF('Indicator Date hidden'!AX43="x","x",$AW$2-'Indicator Date hidden'!AX43)</f>
        <v>0</v>
      </c>
      <c r="AX42" s="214">
        <f>IF('Indicator Date hidden'!AY43="x","x",$AX$2-'Indicator Date hidden'!AY43)</f>
        <v>0</v>
      </c>
      <c r="AY42" s="214">
        <f>IF('Indicator Date hidden'!AZ43="x","x",$AY$2-'Indicator Date hidden'!AZ43)</f>
        <v>0</v>
      </c>
      <c r="AZ42" s="214">
        <f>IF('Indicator Date hidden'!BA43="x","x",$AZ$2-'Indicator Date hidden'!BA43)</f>
        <v>0</v>
      </c>
      <c r="BA42">
        <f t="shared" si="5"/>
        <v>15</v>
      </c>
      <c r="BB42" s="21">
        <f t="shared" si="6"/>
        <v>0.30612244897959184</v>
      </c>
      <c r="BC42">
        <f t="shared" si="7"/>
        <v>5</v>
      </c>
      <c r="BD42" s="21">
        <f t="shared" si="8"/>
        <v>1.0917890510281842</v>
      </c>
      <c r="BE42" s="296">
        <f t="shared" si="9"/>
        <v>0</v>
      </c>
    </row>
    <row r="43" spans="1:57" x14ac:dyDescent="0.35">
      <c r="A43" t="s">
        <v>7993</v>
      </c>
      <c r="B43" s="214">
        <f>IF('Indicator Date hidden'!C44="x","x",$B$2-'Indicator Date hidden'!C44)</f>
        <v>0</v>
      </c>
      <c r="C43" s="214">
        <f>IF('Indicator Date hidden'!D44="x","x",$C$2-'Indicator Date hidden'!D44)</f>
        <v>0</v>
      </c>
      <c r="D43" s="214">
        <f>IF('Indicator Date hidden'!E44="x","x",$D$2-'Indicator Date hidden'!E44)</f>
        <v>0</v>
      </c>
      <c r="E43" s="214">
        <f>IF('Indicator Date hidden'!F44="x","x",$E$2-'Indicator Date hidden'!F44)</f>
        <v>0</v>
      </c>
      <c r="F43" s="214">
        <f>IF('Indicator Date hidden'!G44="x","x",$F$2-'Indicator Date hidden'!G44)</f>
        <v>0</v>
      </c>
      <c r="G43" s="214">
        <f>IF('Indicator Date hidden'!H44="x","x",$G$2-'Indicator Date hidden'!H44)</f>
        <v>0</v>
      </c>
      <c r="H43" s="214">
        <f>IF('Indicator Date hidden'!I44="x","x",$H$2-'Indicator Date hidden'!I44)</f>
        <v>0</v>
      </c>
      <c r="I43" s="214">
        <f>IF('Indicator Date hidden'!J44="x","x",$I$2-'Indicator Date hidden'!J44)</f>
        <v>0</v>
      </c>
      <c r="J43" s="214">
        <f>IF('Indicator Date hidden'!K44="x","x",$J$2-'Indicator Date hidden'!K44)</f>
        <v>0</v>
      </c>
      <c r="K43" s="214">
        <f>IF('Indicator Date hidden'!L44="x","x",$K$2-'Indicator Date hidden'!L44)</f>
        <v>0</v>
      </c>
      <c r="L43" s="214">
        <f>IF('Indicator Date hidden'!M44="x","x",$L$2-'Indicator Date hidden'!M44)</f>
        <v>0</v>
      </c>
      <c r="M43" s="214">
        <f>IF('Indicator Date hidden'!N44="x","x",$M$2-'Indicator Date hidden'!N44)</f>
        <v>0</v>
      </c>
      <c r="N43" s="214">
        <f>IF('Indicator Date hidden'!O44="x","x",$N$2-'Indicator Date hidden'!O44)</f>
        <v>0</v>
      </c>
      <c r="O43" s="214">
        <f>IF('Indicator Date hidden'!P44="x","x",$O$2-'Indicator Date hidden'!P44)</f>
        <v>0</v>
      </c>
      <c r="P43" s="214">
        <f>IF('Indicator Date hidden'!Q44="x","x",$P$2-'Indicator Date hidden'!Q44)</f>
        <v>0</v>
      </c>
      <c r="Q43" s="214">
        <f>IF('Indicator Date hidden'!R44="x","x",$Q$2-'Indicator Date hidden'!R44)</f>
        <v>2</v>
      </c>
      <c r="R43" s="214">
        <f>IF('Indicator Date hidden'!S44="x","x",$R$2-'Indicator Date hidden'!S44)</f>
        <v>0</v>
      </c>
      <c r="S43" s="214">
        <f>IF('Indicator Date hidden'!T44="x","x",$S$2-'Indicator Date hidden'!T44)</f>
        <v>0</v>
      </c>
      <c r="T43" s="214">
        <f>IF('Indicator Date hidden'!U44="x","x",$T$2-'Indicator Date hidden'!U44)</f>
        <v>0</v>
      </c>
      <c r="U43" s="214">
        <f>IF('Indicator Date hidden'!V44="x","x",$U$2-'Indicator Date hidden'!V44)</f>
        <v>0</v>
      </c>
      <c r="V43" s="214">
        <f>IF('Indicator Date hidden'!W44="x","x",$V$2-'Indicator Date hidden'!W44)</f>
        <v>0</v>
      </c>
      <c r="W43" s="214">
        <f>IF('Indicator Date hidden'!X44="x","x",$W$2-'Indicator Date hidden'!X44)</f>
        <v>2</v>
      </c>
      <c r="X43" s="214">
        <f>IF('Indicator Date hidden'!Y44="x","x",$X$2-'Indicator Date hidden'!Y44)</f>
        <v>4</v>
      </c>
      <c r="Y43" s="214">
        <f>IF('Indicator Date hidden'!Z44="x","x",$Y$2-'Indicator Date hidden'!Z44)</f>
        <v>0</v>
      </c>
      <c r="Z43" s="214">
        <f>IF('Indicator Date hidden'!AA44="x","x",$Z$2-'Indicator Date hidden'!AA44)</f>
        <v>0</v>
      </c>
      <c r="AA43" s="214">
        <f>IF('Indicator Date hidden'!AB44="x","x",$AA$2-'Indicator Date hidden'!AB44)</f>
        <v>0</v>
      </c>
      <c r="AB43" s="214">
        <f>IF('Indicator Date hidden'!AC44="x","x",$AB$2-'Indicator Date hidden'!AC44)</f>
        <v>0</v>
      </c>
      <c r="AC43" s="214">
        <f>IF('Indicator Date hidden'!AD44="x","x",$AC$2-'Indicator Date hidden'!AD44)</f>
        <v>0</v>
      </c>
      <c r="AD43" s="214">
        <f>IF('Indicator Date hidden'!AE44="x","x",$AD$2-'Indicator Date hidden'!AE44)</f>
        <v>0</v>
      </c>
      <c r="AE43" s="214">
        <f>IF('Indicator Date hidden'!AF44="x","x",$AE$2-'Indicator Date hidden'!AF44)</f>
        <v>0</v>
      </c>
      <c r="AF43" s="214">
        <f>IF('Indicator Date hidden'!AG44="x","x",$AF$2-'Indicator Date hidden'!AG44)</f>
        <v>5</v>
      </c>
      <c r="AG43" s="214">
        <f>IF('Indicator Date hidden'!AH44="x","x",$AG$2-'Indicator Date hidden'!AH44)</f>
        <v>0</v>
      </c>
      <c r="AH43" s="214">
        <f>IF('Indicator Date hidden'!AI44="x","x",$AH$2-'Indicator Date hidden'!AI44)</f>
        <v>0</v>
      </c>
      <c r="AI43" s="214">
        <f>IF('Indicator Date hidden'!AJ44="x","x",$AI$2-'Indicator Date hidden'!AJ44)</f>
        <v>0</v>
      </c>
      <c r="AJ43" s="214">
        <f>IF('Indicator Date hidden'!AK44="x","x",$AJ$2-'Indicator Date hidden'!AK44)</f>
        <v>1</v>
      </c>
      <c r="AK43" s="214">
        <f>IF('Indicator Date hidden'!AL44="x","x",$AK$2-'Indicator Date hidden'!AL44)</f>
        <v>1</v>
      </c>
      <c r="AL43" s="214">
        <f>IF('Indicator Date hidden'!AM44="x","x",$AL$2-'Indicator Date hidden'!AM44)</f>
        <v>0</v>
      </c>
      <c r="AM43" s="214">
        <f>IF('Indicator Date hidden'!AN44="x","x",$AM$2-'Indicator Date hidden'!AN44)</f>
        <v>0</v>
      </c>
      <c r="AN43" s="214">
        <f>IF('Indicator Date hidden'!AO44="x","x",$AN$2-'Indicator Date hidden'!AO44)</f>
        <v>0</v>
      </c>
      <c r="AO43" s="214">
        <f>IF('Indicator Date hidden'!AP44="x","x",$AO$2-'Indicator Date hidden'!AP44)</f>
        <v>0</v>
      </c>
      <c r="AP43" s="214">
        <f>IF('Indicator Date hidden'!AQ44="x","x",$AP$2-'Indicator Date hidden'!AQ44)</f>
        <v>0</v>
      </c>
      <c r="AQ43" s="214">
        <f>IF('Indicator Date hidden'!AR44="x","x",$AQ$2-'Indicator Date hidden'!AR44)</f>
        <v>0</v>
      </c>
      <c r="AR43" s="214">
        <f>IF('Indicator Date hidden'!AS44="x","x",$AR$2-'Indicator Date hidden'!AS44)</f>
        <v>0</v>
      </c>
      <c r="AS43" s="214">
        <f>IF('Indicator Date hidden'!AT44="x","x",$AS$2-'Indicator Date hidden'!AT44)</f>
        <v>0</v>
      </c>
      <c r="AT43" s="214">
        <f>IF('Indicator Date hidden'!AU44="x","x",$AT$2-'Indicator Date hidden'!AU44)</f>
        <v>0</v>
      </c>
      <c r="AU43" s="214">
        <f>IF('Indicator Date hidden'!AV44="x","x",$AU$2-'Indicator Date hidden'!AV44)</f>
        <v>2</v>
      </c>
      <c r="AV43" s="214">
        <f>IF('Indicator Date hidden'!AW44="x","x",$AV$2-'Indicator Date hidden'!AW44)</f>
        <v>0</v>
      </c>
      <c r="AW43" s="214">
        <f>IF('Indicator Date hidden'!AX44="x","x",$AW$2-'Indicator Date hidden'!AX44)</f>
        <v>0</v>
      </c>
      <c r="AX43" s="214">
        <f>IF('Indicator Date hidden'!AY44="x","x",$AX$2-'Indicator Date hidden'!AY44)</f>
        <v>0</v>
      </c>
      <c r="AY43" s="214">
        <f>IF('Indicator Date hidden'!AZ44="x","x",$AY$2-'Indicator Date hidden'!AZ44)</f>
        <v>0</v>
      </c>
      <c r="AZ43" s="214">
        <f>IF('Indicator Date hidden'!BA44="x","x",$AZ$2-'Indicator Date hidden'!BA44)</f>
        <v>0</v>
      </c>
      <c r="BA43">
        <f t="shared" si="5"/>
        <v>17</v>
      </c>
      <c r="BB43" s="21">
        <f t="shared" si="6"/>
        <v>0.33333333333333331</v>
      </c>
      <c r="BC43">
        <f t="shared" si="7"/>
        <v>7</v>
      </c>
      <c r="BD43" s="21">
        <f t="shared" si="8"/>
        <v>0.98352440815564335</v>
      </c>
      <c r="BE43" s="296">
        <f t="shared" si="9"/>
        <v>0</v>
      </c>
    </row>
    <row r="44" spans="1:57" x14ac:dyDescent="0.35">
      <c r="A44" t="s">
        <v>8057</v>
      </c>
      <c r="B44" s="214">
        <f>IF('Indicator Date hidden'!C45="x","x",$B$2-'Indicator Date hidden'!C45)</f>
        <v>0</v>
      </c>
      <c r="C44" s="214">
        <f>IF('Indicator Date hidden'!D45="x","x",$C$2-'Indicator Date hidden'!D45)</f>
        <v>0</v>
      </c>
      <c r="D44" s="214">
        <f>IF('Indicator Date hidden'!E45="x","x",$D$2-'Indicator Date hidden'!E45)</f>
        <v>0</v>
      </c>
      <c r="E44" s="214">
        <f>IF('Indicator Date hidden'!F45="x","x",$E$2-'Indicator Date hidden'!F45)</f>
        <v>0</v>
      </c>
      <c r="F44" s="214">
        <f>IF('Indicator Date hidden'!G45="x","x",$F$2-'Indicator Date hidden'!G45)</f>
        <v>0</v>
      </c>
      <c r="G44" s="214">
        <f>IF('Indicator Date hidden'!H45="x","x",$G$2-'Indicator Date hidden'!H45)</f>
        <v>0</v>
      </c>
      <c r="H44" s="214">
        <f>IF('Indicator Date hidden'!I45="x","x",$H$2-'Indicator Date hidden'!I45)</f>
        <v>0</v>
      </c>
      <c r="I44" s="214">
        <f>IF('Indicator Date hidden'!J45="x","x",$I$2-'Indicator Date hidden'!J45)</f>
        <v>0</v>
      </c>
      <c r="J44" s="214">
        <f>IF('Indicator Date hidden'!K45="x","x",$J$2-'Indicator Date hidden'!K45)</f>
        <v>0</v>
      </c>
      <c r="K44" s="214">
        <f>IF('Indicator Date hidden'!L45="x","x",$K$2-'Indicator Date hidden'!L45)</f>
        <v>0</v>
      </c>
      <c r="L44" s="214">
        <f>IF('Indicator Date hidden'!M45="x","x",$L$2-'Indicator Date hidden'!M45)</f>
        <v>0</v>
      </c>
      <c r="M44" s="214">
        <f>IF('Indicator Date hidden'!N45="x","x",$M$2-'Indicator Date hidden'!N45)</f>
        <v>0</v>
      </c>
      <c r="N44" s="214">
        <f>IF('Indicator Date hidden'!O45="x","x",$N$2-'Indicator Date hidden'!O45)</f>
        <v>0</v>
      </c>
      <c r="O44" s="214">
        <f>IF('Indicator Date hidden'!P45="x","x",$O$2-'Indicator Date hidden'!P45)</f>
        <v>0</v>
      </c>
      <c r="P44" s="214">
        <f>IF('Indicator Date hidden'!Q45="x","x",$P$2-'Indicator Date hidden'!Q45)</f>
        <v>0</v>
      </c>
      <c r="Q44" s="214" t="str">
        <f>IF('Indicator Date hidden'!R45="x","x",$Q$2-'Indicator Date hidden'!R45)</f>
        <v>x</v>
      </c>
      <c r="R44" s="214">
        <f>IF('Indicator Date hidden'!S45="x","x",$R$2-'Indicator Date hidden'!S45)</f>
        <v>0</v>
      </c>
      <c r="S44" s="214">
        <f>IF('Indicator Date hidden'!T45="x","x",$S$2-'Indicator Date hidden'!T45)</f>
        <v>0</v>
      </c>
      <c r="T44" s="214">
        <f>IF('Indicator Date hidden'!U45="x","x",$T$2-'Indicator Date hidden'!U45)</f>
        <v>0</v>
      </c>
      <c r="U44" s="214" t="str">
        <f>IF('Indicator Date hidden'!V45="x","x",$U$2-'Indicator Date hidden'!V45)</f>
        <v>x</v>
      </c>
      <c r="V44" s="214">
        <f>IF('Indicator Date hidden'!W45="x","x",$V$2-'Indicator Date hidden'!W45)</f>
        <v>0</v>
      </c>
      <c r="W44" s="214" t="str">
        <f>IF('Indicator Date hidden'!X45="x","x",$W$2-'Indicator Date hidden'!X45)</f>
        <v>x</v>
      </c>
      <c r="X44" s="214">
        <f>IF('Indicator Date hidden'!Y45="x","x",$X$2-'Indicator Date hidden'!Y45)</f>
        <v>2</v>
      </c>
      <c r="Y44" s="214">
        <f>IF('Indicator Date hidden'!Z45="x","x",$Y$2-'Indicator Date hidden'!Z45)</f>
        <v>0</v>
      </c>
      <c r="Z44" s="214">
        <f>IF('Indicator Date hidden'!AA45="x","x",$Z$2-'Indicator Date hidden'!AA45)</f>
        <v>0</v>
      </c>
      <c r="AA44" s="214" t="str">
        <f>IF('Indicator Date hidden'!AB45="x","x",$AA$2-'Indicator Date hidden'!AB45)</f>
        <v>x</v>
      </c>
      <c r="AB44" s="214">
        <f>IF('Indicator Date hidden'!AC45="x","x",$AB$2-'Indicator Date hidden'!AC45)</f>
        <v>0</v>
      </c>
      <c r="AC44" s="214">
        <f>IF('Indicator Date hidden'!AD45="x","x",$AC$2-'Indicator Date hidden'!AD45)</f>
        <v>0</v>
      </c>
      <c r="AD44" s="214" t="str">
        <f>IF('Indicator Date hidden'!AE45="x","x",$AD$2-'Indicator Date hidden'!AE45)</f>
        <v>x</v>
      </c>
      <c r="AE44" s="214">
        <f>IF('Indicator Date hidden'!AF45="x","x",$AE$2-'Indicator Date hidden'!AF45)</f>
        <v>0</v>
      </c>
      <c r="AF44" s="214">
        <f>IF('Indicator Date hidden'!AG45="x","x",$AF$2-'Indicator Date hidden'!AG45)</f>
        <v>2</v>
      </c>
      <c r="AG44" s="214">
        <f>IF('Indicator Date hidden'!AH45="x","x",$AG$2-'Indicator Date hidden'!AH45)</f>
        <v>0</v>
      </c>
      <c r="AH44" s="214">
        <f>IF('Indicator Date hidden'!AI45="x","x",$AH$2-'Indicator Date hidden'!AI45)</f>
        <v>0</v>
      </c>
      <c r="AI44" s="214">
        <f>IF('Indicator Date hidden'!AJ45="x","x",$AI$2-'Indicator Date hidden'!AJ45)</f>
        <v>0</v>
      </c>
      <c r="AJ44" s="214" t="str">
        <f>IF('Indicator Date hidden'!AK45="x","x",$AJ$2-'Indicator Date hidden'!AK45)</f>
        <v>x</v>
      </c>
      <c r="AK44" s="214">
        <f>IF('Indicator Date hidden'!AL45="x","x",$AK$2-'Indicator Date hidden'!AL45)</f>
        <v>1</v>
      </c>
      <c r="AL44" s="214">
        <f>IF('Indicator Date hidden'!AM45="x","x",$AL$2-'Indicator Date hidden'!AM45)</f>
        <v>0</v>
      </c>
      <c r="AM44" s="214">
        <f>IF('Indicator Date hidden'!AN45="x","x",$AM$2-'Indicator Date hidden'!AN45)</f>
        <v>0</v>
      </c>
      <c r="AN44" s="214">
        <f>IF('Indicator Date hidden'!AO45="x","x",$AN$2-'Indicator Date hidden'!AO45)</f>
        <v>0</v>
      </c>
      <c r="AO44" s="214">
        <f>IF('Indicator Date hidden'!AP45="x","x",$AO$2-'Indicator Date hidden'!AP45)</f>
        <v>0</v>
      </c>
      <c r="AP44" s="214">
        <f>IF('Indicator Date hidden'!AQ45="x","x",$AP$2-'Indicator Date hidden'!AQ45)</f>
        <v>0</v>
      </c>
      <c r="AQ44" s="214">
        <f>IF('Indicator Date hidden'!AR45="x","x",$AQ$2-'Indicator Date hidden'!AR45)</f>
        <v>0</v>
      </c>
      <c r="AR44" s="214">
        <f>IF('Indicator Date hidden'!AS45="x","x",$AR$2-'Indicator Date hidden'!AS45)</f>
        <v>0</v>
      </c>
      <c r="AS44" s="214">
        <f>IF('Indicator Date hidden'!AT45="x","x",$AS$2-'Indicator Date hidden'!AT45)</f>
        <v>0</v>
      </c>
      <c r="AT44" s="214">
        <f>IF('Indicator Date hidden'!AU45="x","x",$AT$2-'Indicator Date hidden'!AU45)</f>
        <v>0</v>
      </c>
      <c r="AU44" s="214">
        <f>IF('Indicator Date hidden'!AV45="x","x",$AU$2-'Indicator Date hidden'!AV45)</f>
        <v>3</v>
      </c>
      <c r="AV44" s="214">
        <f>IF('Indicator Date hidden'!AW45="x","x",$AV$2-'Indicator Date hidden'!AW45)</f>
        <v>0</v>
      </c>
      <c r="AW44" s="214">
        <f>IF('Indicator Date hidden'!AX45="x","x",$AW$2-'Indicator Date hidden'!AX45)</f>
        <v>0</v>
      </c>
      <c r="AX44" s="214">
        <f>IF('Indicator Date hidden'!AY45="x","x",$AX$2-'Indicator Date hidden'!AY45)</f>
        <v>0</v>
      </c>
      <c r="AY44" s="214">
        <f>IF('Indicator Date hidden'!AZ45="x","x",$AY$2-'Indicator Date hidden'!AZ45)</f>
        <v>0</v>
      </c>
      <c r="AZ44" s="214">
        <f>IF('Indicator Date hidden'!BA45="x","x",$AZ$2-'Indicator Date hidden'!BA45)</f>
        <v>0</v>
      </c>
      <c r="BA44">
        <f t="shared" si="5"/>
        <v>8</v>
      </c>
      <c r="BB44" s="21">
        <f t="shared" si="6"/>
        <v>0.17777777777777778</v>
      </c>
      <c r="BC44">
        <f t="shared" si="7"/>
        <v>4</v>
      </c>
      <c r="BD44" s="21">
        <f t="shared" si="8"/>
        <v>0.60695556816656282</v>
      </c>
      <c r="BE44" s="296">
        <f t="shared" si="9"/>
        <v>0</v>
      </c>
    </row>
    <row r="45" spans="1:57" x14ac:dyDescent="0.35">
      <c r="A45" t="s">
        <v>8004</v>
      </c>
      <c r="B45" s="214">
        <f>IF('Indicator Date hidden'!C46="x","x",$B$2-'Indicator Date hidden'!C46)</f>
        <v>0</v>
      </c>
      <c r="C45" s="214">
        <f>IF('Indicator Date hidden'!D46="x","x",$C$2-'Indicator Date hidden'!D46)</f>
        <v>0</v>
      </c>
      <c r="D45" s="214">
        <f>IF('Indicator Date hidden'!E46="x","x",$D$2-'Indicator Date hidden'!E46)</f>
        <v>0</v>
      </c>
      <c r="E45" s="214">
        <f>IF('Indicator Date hidden'!F46="x","x",$E$2-'Indicator Date hidden'!F46)</f>
        <v>0</v>
      </c>
      <c r="F45" s="214">
        <f>IF('Indicator Date hidden'!G46="x","x",$F$2-'Indicator Date hidden'!G46)</f>
        <v>0</v>
      </c>
      <c r="G45" s="214">
        <f>IF('Indicator Date hidden'!H46="x","x",$G$2-'Indicator Date hidden'!H46)</f>
        <v>0</v>
      </c>
      <c r="H45" s="214">
        <f>IF('Indicator Date hidden'!I46="x","x",$H$2-'Indicator Date hidden'!I46)</f>
        <v>0</v>
      </c>
      <c r="I45" s="214">
        <f>IF('Indicator Date hidden'!J46="x","x",$I$2-'Indicator Date hidden'!J46)</f>
        <v>0</v>
      </c>
      <c r="J45" s="214">
        <f>IF('Indicator Date hidden'!K46="x","x",$J$2-'Indicator Date hidden'!K46)</f>
        <v>0</v>
      </c>
      <c r="K45" s="214">
        <f>IF('Indicator Date hidden'!L46="x","x",$K$2-'Indicator Date hidden'!L46)</f>
        <v>0</v>
      </c>
      <c r="L45" s="214">
        <f>IF('Indicator Date hidden'!M46="x","x",$L$2-'Indicator Date hidden'!M46)</f>
        <v>0</v>
      </c>
      <c r="M45" s="214">
        <f>IF('Indicator Date hidden'!N46="x","x",$M$2-'Indicator Date hidden'!N46)</f>
        <v>0</v>
      </c>
      <c r="N45" s="214">
        <f>IF('Indicator Date hidden'!O46="x","x",$N$2-'Indicator Date hidden'!O46)</f>
        <v>0</v>
      </c>
      <c r="O45" s="214">
        <f>IF('Indicator Date hidden'!P46="x","x",$O$2-'Indicator Date hidden'!P46)</f>
        <v>0</v>
      </c>
      <c r="P45" s="214">
        <f>IF('Indicator Date hidden'!Q46="x","x",$P$2-'Indicator Date hidden'!Q46)</f>
        <v>0</v>
      </c>
      <c r="Q45" s="214" t="str">
        <f>IF('Indicator Date hidden'!R46="x","x",$Q$2-'Indicator Date hidden'!R46)</f>
        <v>x</v>
      </c>
      <c r="R45" s="214">
        <f>IF('Indicator Date hidden'!S46="x","x",$R$2-'Indicator Date hidden'!S46)</f>
        <v>0</v>
      </c>
      <c r="S45" s="214">
        <f>IF('Indicator Date hidden'!T46="x","x",$S$2-'Indicator Date hidden'!T46)</f>
        <v>0</v>
      </c>
      <c r="T45" s="214">
        <f>IF('Indicator Date hidden'!U46="x","x",$T$2-'Indicator Date hidden'!U46)</f>
        <v>0</v>
      </c>
      <c r="U45" s="214" t="str">
        <f>IF('Indicator Date hidden'!V46="x","x",$U$2-'Indicator Date hidden'!V46)</f>
        <v>x</v>
      </c>
      <c r="V45" s="214">
        <f>IF('Indicator Date hidden'!W46="x","x",$V$2-'Indicator Date hidden'!W46)</f>
        <v>0</v>
      </c>
      <c r="W45" s="214" t="str">
        <f>IF('Indicator Date hidden'!X46="x","x",$W$2-'Indicator Date hidden'!X46)</f>
        <v>x</v>
      </c>
      <c r="X45" s="214">
        <f>IF('Indicator Date hidden'!Y46="x","x",$X$2-'Indicator Date hidden'!Y46)</f>
        <v>4</v>
      </c>
      <c r="Y45" s="214">
        <f>IF('Indicator Date hidden'!Z46="x","x",$Y$2-'Indicator Date hidden'!Z46)</f>
        <v>0</v>
      </c>
      <c r="Z45" s="214">
        <f>IF('Indicator Date hidden'!AA46="x","x",$Z$2-'Indicator Date hidden'!AA46)</f>
        <v>0</v>
      </c>
      <c r="AA45" s="214">
        <f>IF('Indicator Date hidden'!AB46="x","x",$AA$2-'Indicator Date hidden'!AB46)</f>
        <v>0</v>
      </c>
      <c r="AB45" s="214">
        <f>IF('Indicator Date hidden'!AC46="x","x",$AB$2-'Indicator Date hidden'!AC46)</f>
        <v>0</v>
      </c>
      <c r="AC45" s="214">
        <f>IF('Indicator Date hidden'!AD46="x","x",$AC$2-'Indicator Date hidden'!AD46)</f>
        <v>0</v>
      </c>
      <c r="AD45" s="214" t="str">
        <f>IF('Indicator Date hidden'!AE46="x","x",$AD$2-'Indicator Date hidden'!AE46)</f>
        <v>x</v>
      </c>
      <c r="AE45" s="214">
        <f>IF('Indicator Date hidden'!AF46="x","x",$AE$2-'Indicator Date hidden'!AF46)</f>
        <v>0</v>
      </c>
      <c r="AF45" s="214" t="str">
        <f>IF('Indicator Date hidden'!AG46="x","x",$AF$2-'Indicator Date hidden'!AG46)</f>
        <v>x</v>
      </c>
      <c r="AG45" s="214">
        <f>IF('Indicator Date hidden'!AH46="x","x",$AG$2-'Indicator Date hidden'!AH46)</f>
        <v>0</v>
      </c>
      <c r="AH45" s="214">
        <f>IF('Indicator Date hidden'!AI46="x","x",$AH$2-'Indicator Date hidden'!AI46)</f>
        <v>0</v>
      </c>
      <c r="AI45" s="214">
        <f>IF('Indicator Date hidden'!AJ46="x","x",$AI$2-'Indicator Date hidden'!AJ46)</f>
        <v>0</v>
      </c>
      <c r="AJ45" s="214" t="str">
        <f>IF('Indicator Date hidden'!AK46="x","x",$AJ$2-'Indicator Date hidden'!AK46)</f>
        <v>x</v>
      </c>
      <c r="AK45" s="214">
        <f>IF('Indicator Date hidden'!AL46="x","x",$AK$2-'Indicator Date hidden'!AL46)</f>
        <v>1</v>
      </c>
      <c r="AL45" s="214">
        <f>IF('Indicator Date hidden'!AM46="x","x",$AL$2-'Indicator Date hidden'!AM46)</f>
        <v>0</v>
      </c>
      <c r="AM45" s="214">
        <f>IF('Indicator Date hidden'!AN46="x","x",$AM$2-'Indicator Date hidden'!AN46)</f>
        <v>0</v>
      </c>
      <c r="AN45" s="214">
        <f>IF('Indicator Date hidden'!AO46="x","x",$AN$2-'Indicator Date hidden'!AO46)</f>
        <v>0</v>
      </c>
      <c r="AO45" s="214" t="str">
        <f>IF('Indicator Date hidden'!AP46="x","x",$AO$2-'Indicator Date hidden'!AP46)</f>
        <v>x</v>
      </c>
      <c r="AP45" s="214" t="str">
        <f>IF('Indicator Date hidden'!AQ46="x","x",$AP$2-'Indicator Date hidden'!AQ46)</f>
        <v>x</v>
      </c>
      <c r="AQ45" s="214">
        <f>IF('Indicator Date hidden'!AR46="x","x",$AQ$2-'Indicator Date hidden'!AR46)</f>
        <v>4</v>
      </c>
      <c r="AR45" s="214">
        <f>IF('Indicator Date hidden'!AS46="x","x",$AR$2-'Indicator Date hidden'!AS46)</f>
        <v>0</v>
      </c>
      <c r="AS45" s="214">
        <f>IF('Indicator Date hidden'!AT46="x","x",$AS$2-'Indicator Date hidden'!AT46)</f>
        <v>0</v>
      </c>
      <c r="AT45" s="214">
        <f>IF('Indicator Date hidden'!AU46="x","x",$AT$2-'Indicator Date hidden'!AU46)</f>
        <v>0</v>
      </c>
      <c r="AU45" s="214">
        <f>IF('Indicator Date hidden'!AV46="x","x",$AU$2-'Indicator Date hidden'!AV46)</f>
        <v>2</v>
      </c>
      <c r="AV45" s="214">
        <f>IF('Indicator Date hidden'!AW46="x","x",$AV$2-'Indicator Date hidden'!AW46)</f>
        <v>0</v>
      </c>
      <c r="AW45" s="214">
        <f>IF('Indicator Date hidden'!AX46="x","x",$AW$2-'Indicator Date hidden'!AX46)</f>
        <v>0</v>
      </c>
      <c r="AX45" s="214">
        <f>IF('Indicator Date hidden'!AY46="x","x",$AX$2-'Indicator Date hidden'!AY46)</f>
        <v>0</v>
      </c>
      <c r="AY45" s="214">
        <f>IF('Indicator Date hidden'!AZ46="x","x",$AY$2-'Indicator Date hidden'!AZ46)</f>
        <v>0</v>
      </c>
      <c r="AZ45" s="214">
        <f>IF('Indicator Date hidden'!BA46="x","x",$AZ$2-'Indicator Date hidden'!BA46)</f>
        <v>0</v>
      </c>
      <c r="BA45">
        <f t="shared" si="5"/>
        <v>11</v>
      </c>
      <c r="BB45" s="21">
        <f t="shared" si="6"/>
        <v>0.2558139534883721</v>
      </c>
      <c r="BC45">
        <f t="shared" si="7"/>
        <v>4</v>
      </c>
      <c r="BD45" s="21">
        <f t="shared" si="8"/>
        <v>0.89164137268282861</v>
      </c>
      <c r="BE45" s="296">
        <f t="shared" si="9"/>
        <v>0</v>
      </c>
    </row>
    <row r="46" spans="1:57" x14ac:dyDescent="0.35">
      <c r="A46" t="s">
        <v>8006</v>
      </c>
      <c r="B46" s="214">
        <f>IF('Indicator Date hidden'!C47="x","x",$B$2-'Indicator Date hidden'!C47)</f>
        <v>0</v>
      </c>
      <c r="C46" s="214">
        <f>IF('Indicator Date hidden'!D47="x","x",$C$2-'Indicator Date hidden'!D47)</f>
        <v>0</v>
      </c>
      <c r="D46" s="214">
        <f>IF('Indicator Date hidden'!E47="x","x",$D$2-'Indicator Date hidden'!E47)</f>
        <v>0</v>
      </c>
      <c r="E46" s="214">
        <f>IF('Indicator Date hidden'!F47="x","x",$E$2-'Indicator Date hidden'!F47)</f>
        <v>0</v>
      </c>
      <c r="F46" s="214">
        <f>IF('Indicator Date hidden'!G47="x","x",$F$2-'Indicator Date hidden'!G47)</f>
        <v>0</v>
      </c>
      <c r="G46" s="214">
        <f>IF('Indicator Date hidden'!H47="x","x",$G$2-'Indicator Date hidden'!H47)</f>
        <v>0</v>
      </c>
      <c r="H46" s="214">
        <f>IF('Indicator Date hidden'!I47="x","x",$H$2-'Indicator Date hidden'!I47)</f>
        <v>0</v>
      </c>
      <c r="I46" s="214">
        <f>IF('Indicator Date hidden'!J47="x","x",$I$2-'Indicator Date hidden'!J47)</f>
        <v>0</v>
      </c>
      <c r="J46" s="214">
        <f>IF('Indicator Date hidden'!K47="x","x",$J$2-'Indicator Date hidden'!K47)</f>
        <v>0</v>
      </c>
      <c r="K46" s="214">
        <f>IF('Indicator Date hidden'!L47="x","x",$K$2-'Indicator Date hidden'!L47)</f>
        <v>0</v>
      </c>
      <c r="L46" s="214">
        <f>IF('Indicator Date hidden'!M47="x","x",$L$2-'Indicator Date hidden'!M47)</f>
        <v>0</v>
      </c>
      <c r="M46" s="214">
        <f>IF('Indicator Date hidden'!N47="x","x",$M$2-'Indicator Date hidden'!N47)</f>
        <v>0</v>
      </c>
      <c r="N46" s="214">
        <f>IF('Indicator Date hidden'!O47="x","x",$N$2-'Indicator Date hidden'!O47)</f>
        <v>0</v>
      </c>
      <c r="O46" s="214">
        <f>IF('Indicator Date hidden'!P47="x","x",$O$2-'Indicator Date hidden'!P47)</f>
        <v>0</v>
      </c>
      <c r="P46" s="214">
        <f>IF('Indicator Date hidden'!Q47="x","x",$P$2-'Indicator Date hidden'!Q47)</f>
        <v>0</v>
      </c>
      <c r="Q46" s="214" t="str">
        <f>IF('Indicator Date hidden'!R47="x","x",$Q$2-'Indicator Date hidden'!R47)</f>
        <v>x</v>
      </c>
      <c r="R46" s="214">
        <f>IF('Indicator Date hidden'!S47="x","x",$R$2-'Indicator Date hidden'!S47)</f>
        <v>0</v>
      </c>
      <c r="S46" s="214">
        <f>IF('Indicator Date hidden'!T47="x","x",$S$2-'Indicator Date hidden'!T47)</f>
        <v>0</v>
      </c>
      <c r="T46" s="214">
        <f>IF('Indicator Date hidden'!U47="x","x",$T$2-'Indicator Date hidden'!U47)</f>
        <v>0</v>
      </c>
      <c r="U46" s="214" t="str">
        <f>IF('Indicator Date hidden'!V47="x","x",$U$2-'Indicator Date hidden'!V47)</f>
        <v>x</v>
      </c>
      <c r="V46" s="214">
        <f>IF('Indicator Date hidden'!W47="x","x",$V$2-'Indicator Date hidden'!W47)</f>
        <v>0</v>
      </c>
      <c r="W46" s="214" t="str">
        <f>IF('Indicator Date hidden'!X47="x","x",$W$2-'Indicator Date hidden'!X47)</f>
        <v>x</v>
      </c>
      <c r="X46" s="214">
        <f>IF('Indicator Date hidden'!Y47="x","x",$X$2-'Indicator Date hidden'!Y47)</f>
        <v>2</v>
      </c>
      <c r="Y46" s="214">
        <f>IF('Indicator Date hidden'!Z47="x","x",$Y$2-'Indicator Date hidden'!Z47)</f>
        <v>0</v>
      </c>
      <c r="Z46" s="214">
        <f>IF('Indicator Date hidden'!AA47="x","x",$Z$2-'Indicator Date hidden'!AA47)</f>
        <v>0</v>
      </c>
      <c r="AA46" s="214">
        <f>IF('Indicator Date hidden'!AB47="x","x",$AA$2-'Indicator Date hidden'!AB47)</f>
        <v>1</v>
      </c>
      <c r="AB46" s="214">
        <f>IF('Indicator Date hidden'!AC47="x","x",$AB$2-'Indicator Date hidden'!AC47)</f>
        <v>0</v>
      </c>
      <c r="AC46" s="214">
        <f>IF('Indicator Date hidden'!AD47="x","x",$AC$2-'Indicator Date hidden'!AD47)</f>
        <v>0</v>
      </c>
      <c r="AD46" s="214" t="str">
        <f>IF('Indicator Date hidden'!AE47="x","x",$AD$2-'Indicator Date hidden'!AE47)</f>
        <v>x</v>
      </c>
      <c r="AE46" s="214">
        <f>IF('Indicator Date hidden'!AF47="x","x",$AE$2-'Indicator Date hidden'!AF47)</f>
        <v>0</v>
      </c>
      <c r="AF46" s="214">
        <f>IF('Indicator Date hidden'!AG47="x","x",$AF$2-'Indicator Date hidden'!AG47)</f>
        <v>1</v>
      </c>
      <c r="AG46" s="214">
        <f>IF('Indicator Date hidden'!AH47="x","x",$AG$2-'Indicator Date hidden'!AH47)</f>
        <v>0</v>
      </c>
      <c r="AH46" s="214">
        <f>IF('Indicator Date hidden'!AI47="x","x",$AH$2-'Indicator Date hidden'!AI47)</f>
        <v>0</v>
      </c>
      <c r="AI46" s="214">
        <f>IF('Indicator Date hidden'!AJ47="x","x",$AI$2-'Indicator Date hidden'!AJ47)</f>
        <v>0</v>
      </c>
      <c r="AJ46" s="214">
        <f>IF('Indicator Date hidden'!AK47="x","x",$AJ$2-'Indicator Date hidden'!AK47)</f>
        <v>1</v>
      </c>
      <c r="AK46" s="214">
        <f>IF('Indicator Date hidden'!AL47="x","x",$AK$2-'Indicator Date hidden'!AL47)</f>
        <v>1</v>
      </c>
      <c r="AL46" s="214">
        <f>IF('Indicator Date hidden'!AM47="x","x",$AL$2-'Indicator Date hidden'!AM47)</f>
        <v>0</v>
      </c>
      <c r="AM46" s="214">
        <f>IF('Indicator Date hidden'!AN47="x","x",$AM$2-'Indicator Date hidden'!AN47)</f>
        <v>0</v>
      </c>
      <c r="AN46" s="214">
        <f>IF('Indicator Date hidden'!AO47="x","x",$AN$2-'Indicator Date hidden'!AO47)</f>
        <v>0</v>
      </c>
      <c r="AO46" s="214">
        <f>IF('Indicator Date hidden'!AP47="x","x",$AO$2-'Indicator Date hidden'!AP47)</f>
        <v>0</v>
      </c>
      <c r="AP46" s="214">
        <f>IF('Indicator Date hidden'!AQ47="x","x",$AP$2-'Indicator Date hidden'!AQ47)</f>
        <v>0</v>
      </c>
      <c r="AQ46" s="214" t="str">
        <f>IF('Indicator Date hidden'!AR47="x","x",$AQ$2-'Indicator Date hidden'!AR47)</f>
        <v>x</v>
      </c>
      <c r="AR46" s="214">
        <f>IF('Indicator Date hidden'!AS47="x","x",$AR$2-'Indicator Date hidden'!AS47)</f>
        <v>0</v>
      </c>
      <c r="AS46" s="214">
        <f>IF('Indicator Date hidden'!AT47="x","x",$AS$2-'Indicator Date hidden'!AT47)</f>
        <v>0</v>
      </c>
      <c r="AT46" s="214">
        <f>IF('Indicator Date hidden'!AU47="x","x",$AT$2-'Indicator Date hidden'!AU47)</f>
        <v>0</v>
      </c>
      <c r="AU46" s="214">
        <f>IF('Indicator Date hidden'!AV47="x","x",$AU$2-'Indicator Date hidden'!AV47)</f>
        <v>3</v>
      </c>
      <c r="AV46" s="214">
        <f>IF('Indicator Date hidden'!AW47="x","x",$AV$2-'Indicator Date hidden'!AW47)</f>
        <v>0</v>
      </c>
      <c r="AW46" s="214">
        <f>IF('Indicator Date hidden'!AX47="x","x",$AW$2-'Indicator Date hidden'!AX47)</f>
        <v>0</v>
      </c>
      <c r="AX46" s="214">
        <f>IF('Indicator Date hidden'!AY47="x","x",$AX$2-'Indicator Date hidden'!AY47)</f>
        <v>0</v>
      </c>
      <c r="AY46" s="214">
        <f>IF('Indicator Date hidden'!AZ47="x","x",$AY$2-'Indicator Date hidden'!AZ47)</f>
        <v>0</v>
      </c>
      <c r="AZ46" s="214">
        <f>IF('Indicator Date hidden'!BA47="x","x",$AZ$2-'Indicator Date hidden'!BA47)</f>
        <v>0</v>
      </c>
      <c r="BA46">
        <f t="shared" si="5"/>
        <v>9</v>
      </c>
      <c r="BB46" s="21">
        <f t="shared" si="6"/>
        <v>0.19565217391304349</v>
      </c>
      <c r="BC46">
        <f t="shared" si="7"/>
        <v>6</v>
      </c>
      <c r="BD46" s="21">
        <f t="shared" si="8"/>
        <v>0.57557401282059684</v>
      </c>
      <c r="BE46" s="296">
        <f t="shared" si="9"/>
        <v>0</v>
      </c>
    </row>
    <row r="47" spans="1:57" x14ac:dyDescent="0.35">
      <c r="A47" t="s">
        <v>8008</v>
      </c>
      <c r="B47" s="214">
        <f>IF('Indicator Date hidden'!C48="x","x",$B$2-'Indicator Date hidden'!C48)</f>
        <v>0</v>
      </c>
      <c r="C47" s="214">
        <f>IF('Indicator Date hidden'!D48="x","x",$C$2-'Indicator Date hidden'!D48)</f>
        <v>0</v>
      </c>
      <c r="D47" s="214">
        <f>IF('Indicator Date hidden'!E48="x","x",$D$2-'Indicator Date hidden'!E48)</f>
        <v>0</v>
      </c>
      <c r="E47" s="214">
        <f>IF('Indicator Date hidden'!F48="x","x",$E$2-'Indicator Date hidden'!F48)</f>
        <v>0</v>
      </c>
      <c r="F47" s="214">
        <f>IF('Indicator Date hidden'!G48="x","x",$F$2-'Indicator Date hidden'!G48)</f>
        <v>0</v>
      </c>
      <c r="G47" s="214">
        <f>IF('Indicator Date hidden'!H48="x","x",$G$2-'Indicator Date hidden'!H48)</f>
        <v>0</v>
      </c>
      <c r="H47" s="214">
        <f>IF('Indicator Date hidden'!I48="x","x",$H$2-'Indicator Date hidden'!I48)</f>
        <v>0</v>
      </c>
      <c r="I47" s="214">
        <f>IF('Indicator Date hidden'!J48="x","x",$I$2-'Indicator Date hidden'!J48)</f>
        <v>0</v>
      </c>
      <c r="J47" s="214">
        <f>IF('Indicator Date hidden'!K48="x","x",$J$2-'Indicator Date hidden'!K48)</f>
        <v>0</v>
      </c>
      <c r="K47" s="214">
        <f>IF('Indicator Date hidden'!L48="x","x",$K$2-'Indicator Date hidden'!L48)</f>
        <v>0</v>
      </c>
      <c r="L47" s="214">
        <f>IF('Indicator Date hidden'!M48="x","x",$L$2-'Indicator Date hidden'!M48)</f>
        <v>0</v>
      </c>
      <c r="M47" s="214">
        <f>IF('Indicator Date hidden'!N48="x","x",$M$2-'Indicator Date hidden'!N48)</f>
        <v>0</v>
      </c>
      <c r="N47" s="214">
        <f>IF('Indicator Date hidden'!O48="x","x",$N$2-'Indicator Date hidden'!O48)</f>
        <v>0</v>
      </c>
      <c r="O47" s="214">
        <f>IF('Indicator Date hidden'!P48="x","x",$O$2-'Indicator Date hidden'!P48)</f>
        <v>0</v>
      </c>
      <c r="P47" s="214">
        <f>IF('Indicator Date hidden'!Q48="x","x",$P$2-'Indicator Date hidden'!Q48)</f>
        <v>0</v>
      </c>
      <c r="Q47" s="214" t="str">
        <f>IF('Indicator Date hidden'!R48="x","x",$Q$2-'Indicator Date hidden'!R48)</f>
        <v>x</v>
      </c>
      <c r="R47" s="214">
        <f>IF('Indicator Date hidden'!S48="x","x",$R$2-'Indicator Date hidden'!S48)</f>
        <v>0</v>
      </c>
      <c r="S47" s="214">
        <f>IF('Indicator Date hidden'!T48="x","x",$S$2-'Indicator Date hidden'!T48)</f>
        <v>0</v>
      </c>
      <c r="T47" s="214">
        <f>IF('Indicator Date hidden'!U48="x","x",$T$2-'Indicator Date hidden'!U48)</f>
        <v>0</v>
      </c>
      <c r="U47" s="214" t="str">
        <f>IF('Indicator Date hidden'!V48="x","x",$U$2-'Indicator Date hidden'!V48)</f>
        <v>x</v>
      </c>
      <c r="V47" s="214">
        <f>IF('Indicator Date hidden'!W48="x","x",$V$2-'Indicator Date hidden'!W48)</f>
        <v>0</v>
      </c>
      <c r="W47" s="214" t="str">
        <f>IF('Indicator Date hidden'!X48="x","x",$W$2-'Indicator Date hidden'!X48)</f>
        <v>x</v>
      </c>
      <c r="X47" s="214">
        <f>IF('Indicator Date hidden'!Y48="x","x",$X$2-'Indicator Date hidden'!Y48)</f>
        <v>3</v>
      </c>
      <c r="Y47" s="214">
        <f>IF('Indicator Date hidden'!Z48="x","x",$Y$2-'Indicator Date hidden'!Z48)</f>
        <v>0</v>
      </c>
      <c r="Z47" s="214">
        <f>IF('Indicator Date hidden'!AA48="x","x",$Z$2-'Indicator Date hidden'!AA48)</f>
        <v>0</v>
      </c>
      <c r="AA47" s="214">
        <f>IF('Indicator Date hidden'!AB48="x","x",$AA$2-'Indicator Date hidden'!AB48)</f>
        <v>1</v>
      </c>
      <c r="AB47" s="214">
        <f>IF('Indicator Date hidden'!AC48="x","x",$AB$2-'Indicator Date hidden'!AC48)</f>
        <v>0</v>
      </c>
      <c r="AC47" s="214">
        <f>IF('Indicator Date hidden'!AD48="x","x",$AC$2-'Indicator Date hidden'!AD48)</f>
        <v>0</v>
      </c>
      <c r="AD47" s="214" t="str">
        <f>IF('Indicator Date hidden'!AE48="x","x",$AD$2-'Indicator Date hidden'!AE48)</f>
        <v>x</v>
      </c>
      <c r="AE47" s="214">
        <f>IF('Indicator Date hidden'!AF48="x","x",$AE$2-'Indicator Date hidden'!AF48)</f>
        <v>0</v>
      </c>
      <c r="AF47" s="214">
        <f>IF('Indicator Date hidden'!AG48="x","x",$AF$2-'Indicator Date hidden'!AG48)</f>
        <v>1</v>
      </c>
      <c r="AG47" s="214">
        <f>IF('Indicator Date hidden'!AH48="x","x",$AG$2-'Indicator Date hidden'!AH48)</f>
        <v>0</v>
      </c>
      <c r="AH47" s="214">
        <f>IF('Indicator Date hidden'!AI48="x","x",$AH$2-'Indicator Date hidden'!AI48)</f>
        <v>0</v>
      </c>
      <c r="AI47" s="214">
        <f>IF('Indicator Date hidden'!AJ48="x","x",$AI$2-'Indicator Date hidden'!AJ48)</f>
        <v>0</v>
      </c>
      <c r="AJ47" s="214" t="str">
        <f>IF('Indicator Date hidden'!AK48="x","x",$AJ$2-'Indicator Date hidden'!AK48)</f>
        <v>x</v>
      </c>
      <c r="AK47" s="214">
        <f>IF('Indicator Date hidden'!AL48="x","x",$AK$2-'Indicator Date hidden'!AL48)</f>
        <v>1</v>
      </c>
      <c r="AL47" s="214">
        <f>IF('Indicator Date hidden'!AM48="x","x",$AL$2-'Indicator Date hidden'!AM48)</f>
        <v>0</v>
      </c>
      <c r="AM47" s="214">
        <f>IF('Indicator Date hidden'!AN48="x","x",$AM$2-'Indicator Date hidden'!AN48)</f>
        <v>0</v>
      </c>
      <c r="AN47" s="214">
        <f>IF('Indicator Date hidden'!AO48="x","x",$AN$2-'Indicator Date hidden'!AO48)</f>
        <v>0</v>
      </c>
      <c r="AO47" s="214">
        <f>IF('Indicator Date hidden'!AP48="x","x",$AO$2-'Indicator Date hidden'!AP48)</f>
        <v>0</v>
      </c>
      <c r="AP47" s="214">
        <f>IF('Indicator Date hidden'!AQ48="x","x",$AP$2-'Indicator Date hidden'!AQ48)</f>
        <v>0</v>
      </c>
      <c r="AQ47" s="214">
        <f>IF('Indicator Date hidden'!AR48="x","x",$AQ$2-'Indicator Date hidden'!AR48)</f>
        <v>0</v>
      </c>
      <c r="AR47" s="214">
        <f>IF('Indicator Date hidden'!AS48="x","x",$AR$2-'Indicator Date hidden'!AS48)</f>
        <v>0</v>
      </c>
      <c r="AS47" s="214">
        <f>IF('Indicator Date hidden'!AT48="x","x",$AS$2-'Indicator Date hidden'!AT48)</f>
        <v>0</v>
      </c>
      <c r="AT47" s="214">
        <f>IF('Indicator Date hidden'!AU48="x","x",$AT$2-'Indicator Date hidden'!AU48)</f>
        <v>0</v>
      </c>
      <c r="AU47" s="214" t="str">
        <f>IF('Indicator Date hidden'!AV48="x","x",$AU$2-'Indicator Date hidden'!AV48)</f>
        <v>x</v>
      </c>
      <c r="AV47" s="214">
        <f>IF('Indicator Date hidden'!AW48="x","x",$AV$2-'Indicator Date hidden'!AW48)</f>
        <v>0</v>
      </c>
      <c r="AW47" s="214">
        <f>IF('Indicator Date hidden'!AX48="x","x",$AW$2-'Indicator Date hidden'!AX48)</f>
        <v>0</v>
      </c>
      <c r="AX47" s="214">
        <f>IF('Indicator Date hidden'!AY48="x","x",$AX$2-'Indicator Date hidden'!AY48)</f>
        <v>0</v>
      </c>
      <c r="AY47" s="214">
        <f>IF('Indicator Date hidden'!AZ48="x","x",$AY$2-'Indicator Date hidden'!AZ48)</f>
        <v>0</v>
      </c>
      <c r="AZ47" s="214">
        <f>IF('Indicator Date hidden'!BA48="x","x",$AZ$2-'Indicator Date hidden'!BA48)</f>
        <v>0</v>
      </c>
      <c r="BA47">
        <f t="shared" si="5"/>
        <v>6</v>
      </c>
      <c r="BB47" s="21">
        <f t="shared" si="6"/>
        <v>0.13333333333333333</v>
      </c>
      <c r="BC47">
        <f t="shared" si="7"/>
        <v>4</v>
      </c>
      <c r="BD47" s="21">
        <f t="shared" si="8"/>
        <v>0.49888765156985887</v>
      </c>
      <c r="BE47" s="296">
        <f t="shared" si="9"/>
        <v>0</v>
      </c>
    </row>
    <row r="48" spans="1:57" x14ac:dyDescent="0.35">
      <c r="A48" t="s">
        <v>8015</v>
      </c>
      <c r="B48" s="214">
        <f>IF('Indicator Date hidden'!C49="x","x",$B$2-'Indicator Date hidden'!C49)</f>
        <v>0</v>
      </c>
      <c r="C48" s="214">
        <f>IF('Indicator Date hidden'!D49="x","x",$C$2-'Indicator Date hidden'!D49)</f>
        <v>0</v>
      </c>
      <c r="D48" s="214">
        <f>IF('Indicator Date hidden'!E49="x","x",$D$2-'Indicator Date hidden'!E49)</f>
        <v>0</v>
      </c>
      <c r="E48" s="214">
        <f>IF('Indicator Date hidden'!F49="x","x",$E$2-'Indicator Date hidden'!F49)</f>
        <v>0</v>
      </c>
      <c r="F48" s="214">
        <f>IF('Indicator Date hidden'!G49="x","x",$F$2-'Indicator Date hidden'!G49)</f>
        <v>0</v>
      </c>
      <c r="G48" s="214">
        <f>IF('Indicator Date hidden'!H49="x","x",$G$2-'Indicator Date hidden'!H49)</f>
        <v>0</v>
      </c>
      <c r="H48" s="214">
        <f>IF('Indicator Date hidden'!I49="x","x",$H$2-'Indicator Date hidden'!I49)</f>
        <v>0</v>
      </c>
      <c r="I48" s="214">
        <f>IF('Indicator Date hidden'!J49="x","x",$I$2-'Indicator Date hidden'!J49)</f>
        <v>0</v>
      </c>
      <c r="J48" s="214">
        <f>IF('Indicator Date hidden'!K49="x","x",$J$2-'Indicator Date hidden'!K49)</f>
        <v>0</v>
      </c>
      <c r="K48" s="214">
        <f>IF('Indicator Date hidden'!L49="x","x",$K$2-'Indicator Date hidden'!L49)</f>
        <v>0</v>
      </c>
      <c r="L48" s="214">
        <f>IF('Indicator Date hidden'!M49="x","x",$L$2-'Indicator Date hidden'!M49)</f>
        <v>0</v>
      </c>
      <c r="M48" s="214">
        <f>IF('Indicator Date hidden'!N49="x","x",$M$2-'Indicator Date hidden'!N49)</f>
        <v>0</v>
      </c>
      <c r="N48" s="214">
        <f>IF('Indicator Date hidden'!O49="x","x",$N$2-'Indicator Date hidden'!O49)</f>
        <v>0</v>
      </c>
      <c r="O48" s="214">
        <f>IF('Indicator Date hidden'!P49="x","x",$O$2-'Indicator Date hidden'!P49)</f>
        <v>0</v>
      </c>
      <c r="P48" s="214">
        <f>IF('Indicator Date hidden'!Q49="x","x",$P$2-'Indicator Date hidden'!Q49)</f>
        <v>0</v>
      </c>
      <c r="Q48" s="214" t="str">
        <f>IF('Indicator Date hidden'!R49="x","x",$Q$2-'Indicator Date hidden'!R49)</f>
        <v>x</v>
      </c>
      <c r="R48" s="214">
        <f>IF('Indicator Date hidden'!S49="x","x",$R$2-'Indicator Date hidden'!S49)</f>
        <v>0</v>
      </c>
      <c r="S48" s="214">
        <f>IF('Indicator Date hidden'!T49="x","x",$S$2-'Indicator Date hidden'!T49)</f>
        <v>0</v>
      </c>
      <c r="T48" s="214">
        <f>IF('Indicator Date hidden'!U49="x","x",$T$2-'Indicator Date hidden'!U49)</f>
        <v>0</v>
      </c>
      <c r="U48" s="214" t="str">
        <f>IF('Indicator Date hidden'!V49="x","x",$U$2-'Indicator Date hidden'!V49)</f>
        <v>x</v>
      </c>
      <c r="V48" s="214">
        <f>IF('Indicator Date hidden'!W49="x","x",$V$2-'Indicator Date hidden'!W49)</f>
        <v>0</v>
      </c>
      <c r="W48" s="214" t="str">
        <f>IF('Indicator Date hidden'!X49="x","x",$W$2-'Indicator Date hidden'!X49)</f>
        <v>x</v>
      </c>
      <c r="X48" s="214">
        <f>IF('Indicator Date hidden'!Y49="x","x",$X$2-'Indicator Date hidden'!Y49)</f>
        <v>4</v>
      </c>
      <c r="Y48" s="214">
        <f>IF('Indicator Date hidden'!Z49="x","x",$Y$2-'Indicator Date hidden'!Z49)</f>
        <v>0</v>
      </c>
      <c r="Z48" s="214">
        <f>IF('Indicator Date hidden'!AA49="x","x",$Z$2-'Indicator Date hidden'!AA49)</f>
        <v>0</v>
      </c>
      <c r="AA48" s="214">
        <f>IF('Indicator Date hidden'!AB49="x","x",$AA$2-'Indicator Date hidden'!AB49)</f>
        <v>0</v>
      </c>
      <c r="AB48" s="214">
        <f>IF('Indicator Date hidden'!AC49="x","x",$AB$2-'Indicator Date hidden'!AC49)</f>
        <v>0</v>
      </c>
      <c r="AC48" s="214">
        <f>IF('Indicator Date hidden'!AD49="x","x",$AC$2-'Indicator Date hidden'!AD49)</f>
        <v>0</v>
      </c>
      <c r="AD48" s="214" t="str">
        <f>IF('Indicator Date hidden'!AE49="x","x",$AD$2-'Indicator Date hidden'!AE49)</f>
        <v>x</v>
      </c>
      <c r="AE48" s="214">
        <f>IF('Indicator Date hidden'!AF49="x","x",$AE$2-'Indicator Date hidden'!AF49)</f>
        <v>0</v>
      </c>
      <c r="AF48" s="214">
        <f>IF('Indicator Date hidden'!AG49="x","x",$AF$2-'Indicator Date hidden'!AG49)</f>
        <v>1</v>
      </c>
      <c r="AG48" s="214">
        <f>IF('Indicator Date hidden'!AH49="x","x",$AG$2-'Indicator Date hidden'!AH49)</f>
        <v>0</v>
      </c>
      <c r="AH48" s="214">
        <f>IF('Indicator Date hidden'!AI49="x","x",$AH$2-'Indicator Date hidden'!AI49)</f>
        <v>0</v>
      </c>
      <c r="AI48" s="214">
        <f>IF('Indicator Date hidden'!AJ49="x","x",$AI$2-'Indicator Date hidden'!AJ49)</f>
        <v>0</v>
      </c>
      <c r="AJ48" s="214" t="str">
        <f>IF('Indicator Date hidden'!AK49="x","x",$AJ$2-'Indicator Date hidden'!AK49)</f>
        <v>x</v>
      </c>
      <c r="AK48" s="214">
        <f>IF('Indicator Date hidden'!AL49="x","x",$AK$2-'Indicator Date hidden'!AL49)</f>
        <v>1</v>
      </c>
      <c r="AL48" s="214">
        <f>IF('Indicator Date hidden'!AM49="x","x",$AL$2-'Indicator Date hidden'!AM49)</f>
        <v>0</v>
      </c>
      <c r="AM48" s="214">
        <f>IF('Indicator Date hidden'!AN49="x","x",$AM$2-'Indicator Date hidden'!AN49)</f>
        <v>0</v>
      </c>
      <c r="AN48" s="214">
        <f>IF('Indicator Date hidden'!AO49="x","x",$AN$2-'Indicator Date hidden'!AO49)</f>
        <v>0</v>
      </c>
      <c r="AO48" s="214">
        <f>IF('Indicator Date hidden'!AP49="x","x",$AO$2-'Indicator Date hidden'!AP49)</f>
        <v>0</v>
      </c>
      <c r="AP48" s="214">
        <f>IF('Indicator Date hidden'!AQ49="x","x",$AP$2-'Indicator Date hidden'!AQ49)</f>
        <v>0</v>
      </c>
      <c r="AQ48" s="214">
        <f>IF('Indicator Date hidden'!AR49="x","x",$AQ$2-'Indicator Date hidden'!AR49)</f>
        <v>0</v>
      </c>
      <c r="AR48" s="214">
        <f>IF('Indicator Date hidden'!AS49="x","x",$AR$2-'Indicator Date hidden'!AS49)</f>
        <v>0</v>
      </c>
      <c r="AS48" s="214">
        <f>IF('Indicator Date hidden'!AT49="x","x",$AS$2-'Indicator Date hidden'!AT49)</f>
        <v>0</v>
      </c>
      <c r="AT48" s="214">
        <f>IF('Indicator Date hidden'!AU49="x","x",$AT$2-'Indicator Date hidden'!AU49)</f>
        <v>0</v>
      </c>
      <c r="AU48" s="214" t="str">
        <f>IF('Indicator Date hidden'!AV49="x","x",$AU$2-'Indicator Date hidden'!AV49)</f>
        <v>x</v>
      </c>
      <c r="AV48" s="214">
        <f>IF('Indicator Date hidden'!AW49="x","x",$AV$2-'Indicator Date hidden'!AW49)</f>
        <v>0</v>
      </c>
      <c r="AW48" s="214">
        <f>IF('Indicator Date hidden'!AX49="x","x",$AW$2-'Indicator Date hidden'!AX49)</f>
        <v>0</v>
      </c>
      <c r="AX48" s="214">
        <f>IF('Indicator Date hidden'!AY49="x","x",$AX$2-'Indicator Date hidden'!AY49)</f>
        <v>0</v>
      </c>
      <c r="AY48" s="214">
        <f>IF('Indicator Date hidden'!AZ49="x","x",$AY$2-'Indicator Date hidden'!AZ49)</f>
        <v>0</v>
      </c>
      <c r="AZ48" s="214">
        <f>IF('Indicator Date hidden'!BA49="x","x",$AZ$2-'Indicator Date hidden'!BA49)</f>
        <v>0</v>
      </c>
      <c r="BA48">
        <f t="shared" si="5"/>
        <v>6</v>
      </c>
      <c r="BB48" s="21">
        <f t="shared" si="6"/>
        <v>0.13333333333333333</v>
      </c>
      <c r="BC48">
        <f t="shared" si="7"/>
        <v>3</v>
      </c>
      <c r="BD48" s="21">
        <f t="shared" si="8"/>
        <v>0.6182412330330469</v>
      </c>
      <c r="BE48" s="296">
        <f t="shared" si="9"/>
        <v>0</v>
      </c>
    </row>
    <row r="49" spans="1:57" x14ac:dyDescent="0.35">
      <c r="A49" t="s">
        <v>8011</v>
      </c>
      <c r="B49" s="214">
        <f>IF('Indicator Date hidden'!C50="x","x",$B$2-'Indicator Date hidden'!C50)</f>
        <v>0</v>
      </c>
      <c r="C49" s="214">
        <f>IF('Indicator Date hidden'!D50="x","x",$C$2-'Indicator Date hidden'!D50)</f>
        <v>0</v>
      </c>
      <c r="D49" s="214">
        <f>IF('Indicator Date hidden'!E50="x","x",$D$2-'Indicator Date hidden'!E50)</f>
        <v>0</v>
      </c>
      <c r="E49" s="214">
        <f>IF('Indicator Date hidden'!F50="x","x",$E$2-'Indicator Date hidden'!F50)</f>
        <v>0</v>
      </c>
      <c r="F49" s="214">
        <f>IF('Indicator Date hidden'!G50="x","x",$F$2-'Indicator Date hidden'!G50)</f>
        <v>0</v>
      </c>
      <c r="G49" s="214">
        <f>IF('Indicator Date hidden'!H50="x","x",$G$2-'Indicator Date hidden'!H50)</f>
        <v>0</v>
      </c>
      <c r="H49" s="214">
        <f>IF('Indicator Date hidden'!I50="x","x",$H$2-'Indicator Date hidden'!I50)</f>
        <v>0</v>
      </c>
      <c r="I49" s="214">
        <f>IF('Indicator Date hidden'!J50="x","x",$I$2-'Indicator Date hidden'!J50)</f>
        <v>0</v>
      </c>
      <c r="J49" s="214">
        <f>IF('Indicator Date hidden'!K50="x","x",$J$2-'Indicator Date hidden'!K50)</f>
        <v>0</v>
      </c>
      <c r="K49" s="214">
        <f>IF('Indicator Date hidden'!L50="x","x",$K$2-'Indicator Date hidden'!L50)</f>
        <v>0</v>
      </c>
      <c r="L49" s="214">
        <f>IF('Indicator Date hidden'!M50="x","x",$L$2-'Indicator Date hidden'!M50)</f>
        <v>0</v>
      </c>
      <c r="M49" s="214">
        <f>IF('Indicator Date hidden'!N50="x","x",$M$2-'Indicator Date hidden'!N50)</f>
        <v>0</v>
      </c>
      <c r="N49" s="214">
        <f>IF('Indicator Date hidden'!O50="x","x",$N$2-'Indicator Date hidden'!O50)</f>
        <v>0</v>
      </c>
      <c r="O49" s="214">
        <f>IF('Indicator Date hidden'!P50="x","x",$O$2-'Indicator Date hidden'!P50)</f>
        <v>0</v>
      </c>
      <c r="P49" s="214">
        <f>IF('Indicator Date hidden'!Q50="x","x",$P$2-'Indicator Date hidden'!Q50)</f>
        <v>0</v>
      </c>
      <c r="Q49" s="214">
        <f>IF('Indicator Date hidden'!R50="x","x",$Q$2-'Indicator Date hidden'!R50)</f>
        <v>8</v>
      </c>
      <c r="R49" s="214">
        <f>IF('Indicator Date hidden'!S50="x","x",$R$2-'Indicator Date hidden'!S50)</f>
        <v>0</v>
      </c>
      <c r="S49" s="214">
        <f>IF('Indicator Date hidden'!T50="x","x",$S$2-'Indicator Date hidden'!T50)</f>
        <v>0</v>
      </c>
      <c r="T49" s="214">
        <f>IF('Indicator Date hidden'!U50="x","x",$T$2-'Indicator Date hidden'!U50)</f>
        <v>0</v>
      </c>
      <c r="U49" s="214" t="str">
        <f>IF('Indicator Date hidden'!V50="x","x",$U$2-'Indicator Date hidden'!V50)</f>
        <v>x</v>
      </c>
      <c r="V49" s="214">
        <f>IF('Indicator Date hidden'!W50="x","x",$V$2-'Indicator Date hidden'!W50)</f>
        <v>0</v>
      </c>
      <c r="W49" s="214">
        <f>IF('Indicator Date hidden'!X50="x","x",$W$2-'Indicator Date hidden'!X50)</f>
        <v>2</v>
      </c>
      <c r="X49" s="214">
        <f>IF('Indicator Date hidden'!Y50="x","x",$X$2-'Indicator Date hidden'!Y50)</f>
        <v>4</v>
      </c>
      <c r="Y49" s="214">
        <f>IF('Indicator Date hidden'!Z50="x","x",$Y$2-'Indicator Date hidden'!Z50)</f>
        <v>0</v>
      </c>
      <c r="Z49" s="214">
        <f>IF('Indicator Date hidden'!AA50="x","x",$Z$2-'Indicator Date hidden'!AA50)</f>
        <v>0</v>
      </c>
      <c r="AA49" s="214">
        <f>IF('Indicator Date hidden'!AB50="x","x",$AA$2-'Indicator Date hidden'!AB50)</f>
        <v>0</v>
      </c>
      <c r="AB49" s="214">
        <f>IF('Indicator Date hidden'!AC50="x","x",$AB$2-'Indicator Date hidden'!AC50)</f>
        <v>0</v>
      </c>
      <c r="AC49" s="214">
        <f>IF('Indicator Date hidden'!AD50="x","x",$AC$2-'Indicator Date hidden'!AD50)</f>
        <v>0</v>
      </c>
      <c r="AD49" s="214">
        <f>IF('Indicator Date hidden'!AE50="x","x",$AD$2-'Indicator Date hidden'!AE50)</f>
        <v>0</v>
      </c>
      <c r="AE49" s="214" t="str">
        <f>IF('Indicator Date hidden'!AF50="x","x",$AE$2-'Indicator Date hidden'!AF50)</f>
        <v>x</v>
      </c>
      <c r="AF49" s="214">
        <f>IF('Indicator Date hidden'!AG50="x","x",$AF$2-'Indicator Date hidden'!AG50)</f>
        <v>1</v>
      </c>
      <c r="AG49" s="214">
        <f>IF('Indicator Date hidden'!AH50="x","x",$AG$2-'Indicator Date hidden'!AH50)</f>
        <v>0</v>
      </c>
      <c r="AH49" s="214">
        <f>IF('Indicator Date hidden'!AI50="x","x",$AH$2-'Indicator Date hidden'!AI50)</f>
        <v>0</v>
      </c>
      <c r="AI49" s="214">
        <f>IF('Indicator Date hidden'!AJ50="x","x",$AI$2-'Indicator Date hidden'!AJ50)</f>
        <v>0</v>
      </c>
      <c r="AJ49" s="214" t="str">
        <f>IF('Indicator Date hidden'!AK50="x","x",$AJ$2-'Indicator Date hidden'!AK50)</f>
        <v>x</v>
      </c>
      <c r="AK49" s="214">
        <f>IF('Indicator Date hidden'!AL50="x","x",$AK$2-'Indicator Date hidden'!AL50)</f>
        <v>0</v>
      </c>
      <c r="AL49" s="214">
        <f>IF('Indicator Date hidden'!AM50="x","x",$AL$2-'Indicator Date hidden'!AM50)</f>
        <v>0</v>
      </c>
      <c r="AM49" s="214">
        <f>IF('Indicator Date hidden'!AN50="x","x",$AM$2-'Indicator Date hidden'!AN50)</f>
        <v>0</v>
      </c>
      <c r="AN49" s="214">
        <f>IF('Indicator Date hidden'!AO50="x","x",$AN$2-'Indicator Date hidden'!AO50)</f>
        <v>0</v>
      </c>
      <c r="AO49" s="214" t="str">
        <f>IF('Indicator Date hidden'!AP50="x","x",$AO$2-'Indicator Date hidden'!AP50)</f>
        <v>x</v>
      </c>
      <c r="AP49" s="214" t="str">
        <f>IF('Indicator Date hidden'!AQ50="x","x",$AP$2-'Indicator Date hidden'!AQ50)</f>
        <v>x</v>
      </c>
      <c r="AQ49" s="214">
        <f>IF('Indicator Date hidden'!AR50="x","x",$AQ$2-'Indicator Date hidden'!AR50)</f>
        <v>4</v>
      </c>
      <c r="AR49" s="214">
        <f>IF('Indicator Date hidden'!AS50="x","x",$AR$2-'Indicator Date hidden'!AS50)</f>
        <v>0</v>
      </c>
      <c r="AS49" s="214">
        <f>IF('Indicator Date hidden'!AT50="x","x",$AS$2-'Indicator Date hidden'!AT50)</f>
        <v>0</v>
      </c>
      <c r="AT49" s="214">
        <f>IF('Indicator Date hidden'!AU50="x","x",$AT$2-'Indicator Date hidden'!AU50)</f>
        <v>0</v>
      </c>
      <c r="AU49" s="214" t="str">
        <f>IF('Indicator Date hidden'!AV50="x","x",$AU$2-'Indicator Date hidden'!AV50)</f>
        <v>x</v>
      </c>
      <c r="AV49" s="214">
        <f>IF('Indicator Date hidden'!AW50="x","x",$AV$2-'Indicator Date hidden'!AW50)</f>
        <v>0</v>
      </c>
      <c r="AW49" s="214">
        <f>IF('Indicator Date hidden'!AX50="x","x",$AW$2-'Indicator Date hidden'!AX50)</f>
        <v>0</v>
      </c>
      <c r="AX49" s="214">
        <f>IF('Indicator Date hidden'!AY50="x","x",$AX$2-'Indicator Date hidden'!AY50)</f>
        <v>0</v>
      </c>
      <c r="AY49" s="214">
        <f>IF('Indicator Date hidden'!AZ50="x","x",$AY$2-'Indicator Date hidden'!AZ50)</f>
        <v>0</v>
      </c>
      <c r="AZ49" s="214">
        <f>IF('Indicator Date hidden'!BA50="x","x",$AZ$2-'Indicator Date hidden'!BA50)</f>
        <v>0</v>
      </c>
      <c r="BA49">
        <f t="shared" si="5"/>
        <v>19</v>
      </c>
      <c r="BB49" s="21">
        <f t="shared" si="6"/>
        <v>0.42222222222222222</v>
      </c>
      <c r="BC49">
        <f t="shared" si="7"/>
        <v>5</v>
      </c>
      <c r="BD49" s="21">
        <f t="shared" si="8"/>
        <v>1.4374188114485538</v>
      </c>
      <c r="BE49" s="296">
        <f t="shared" si="9"/>
        <v>0</v>
      </c>
    </row>
    <row r="50" spans="1:57" x14ac:dyDescent="0.35">
      <c r="A50" t="s">
        <v>8013</v>
      </c>
      <c r="B50" s="214">
        <f>IF('Indicator Date hidden'!C51="x","x",$B$2-'Indicator Date hidden'!C51)</f>
        <v>0</v>
      </c>
      <c r="C50" s="214">
        <f>IF('Indicator Date hidden'!D51="x","x",$C$2-'Indicator Date hidden'!D51)</f>
        <v>0</v>
      </c>
      <c r="D50" s="214">
        <f>IF('Indicator Date hidden'!E51="x","x",$D$2-'Indicator Date hidden'!E51)</f>
        <v>0</v>
      </c>
      <c r="E50" s="214">
        <f>IF('Indicator Date hidden'!F51="x","x",$E$2-'Indicator Date hidden'!F51)</f>
        <v>0</v>
      </c>
      <c r="F50" s="214">
        <f>IF('Indicator Date hidden'!G51="x","x",$F$2-'Indicator Date hidden'!G51)</f>
        <v>0</v>
      </c>
      <c r="G50" s="214">
        <f>IF('Indicator Date hidden'!H51="x","x",$G$2-'Indicator Date hidden'!H51)</f>
        <v>0</v>
      </c>
      <c r="H50" s="214">
        <f>IF('Indicator Date hidden'!I51="x","x",$H$2-'Indicator Date hidden'!I51)</f>
        <v>0</v>
      </c>
      <c r="I50" s="214">
        <f>IF('Indicator Date hidden'!J51="x","x",$I$2-'Indicator Date hidden'!J51)</f>
        <v>0</v>
      </c>
      <c r="J50" s="214">
        <f>IF('Indicator Date hidden'!K51="x","x",$J$2-'Indicator Date hidden'!K51)</f>
        <v>0</v>
      </c>
      <c r="K50" s="214">
        <f>IF('Indicator Date hidden'!L51="x","x",$K$2-'Indicator Date hidden'!L51)</f>
        <v>0</v>
      </c>
      <c r="L50" s="214">
        <f>IF('Indicator Date hidden'!M51="x","x",$L$2-'Indicator Date hidden'!M51)</f>
        <v>0</v>
      </c>
      <c r="M50" s="214">
        <f>IF('Indicator Date hidden'!N51="x","x",$M$2-'Indicator Date hidden'!N51)</f>
        <v>0</v>
      </c>
      <c r="N50" s="214">
        <f>IF('Indicator Date hidden'!O51="x","x",$N$2-'Indicator Date hidden'!O51)</f>
        <v>0</v>
      </c>
      <c r="O50" s="214">
        <f>IF('Indicator Date hidden'!P51="x","x",$O$2-'Indicator Date hidden'!P51)</f>
        <v>0</v>
      </c>
      <c r="P50" s="214">
        <f>IF('Indicator Date hidden'!Q51="x","x",$P$2-'Indicator Date hidden'!Q51)</f>
        <v>0</v>
      </c>
      <c r="Q50" s="214" t="str">
        <f>IF('Indicator Date hidden'!R51="x","x",$Q$2-'Indicator Date hidden'!R51)</f>
        <v>x</v>
      </c>
      <c r="R50" s="214">
        <f>IF('Indicator Date hidden'!S51="x","x",$R$2-'Indicator Date hidden'!S51)</f>
        <v>0</v>
      </c>
      <c r="S50" s="214">
        <f>IF('Indicator Date hidden'!T51="x","x",$S$2-'Indicator Date hidden'!T51)</f>
        <v>0</v>
      </c>
      <c r="T50" s="214">
        <f>IF('Indicator Date hidden'!U51="x","x",$T$2-'Indicator Date hidden'!U51)</f>
        <v>0</v>
      </c>
      <c r="U50" s="214">
        <f>IF('Indicator Date hidden'!V51="x","x",$U$2-'Indicator Date hidden'!V51)</f>
        <v>0</v>
      </c>
      <c r="V50" s="214">
        <f>IF('Indicator Date hidden'!W51="x","x",$V$2-'Indicator Date hidden'!W51)</f>
        <v>0</v>
      </c>
      <c r="W50" s="214" t="str">
        <f>IF('Indicator Date hidden'!X51="x","x",$W$2-'Indicator Date hidden'!X51)</f>
        <v>x</v>
      </c>
      <c r="X50" s="214">
        <f>IF('Indicator Date hidden'!Y51="x","x",$X$2-'Indicator Date hidden'!Y51)</f>
        <v>3</v>
      </c>
      <c r="Y50" s="214">
        <f>IF('Indicator Date hidden'!Z51="x","x",$Y$2-'Indicator Date hidden'!Z51)</f>
        <v>0</v>
      </c>
      <c r="Z50" s="214">
        <f>IF('Indicator Date hidden'!AA51="x","x",$Z$2-'Indicator Date hidden'!AA51)</f>
        <v>0</v>
      </c>
      <c r="AA50" s="214" t="str">
        <f>IF('Indicator Date hidden'!AB51="x","x",$AA$2-'Indicator Date hidden'!AB51)</f>
        <v>x</v>
      </c>
      <c r="AB50" s="214">
        <f>IF('Indicator Date hidden'!AC51="x","x",$AB$2-'Indicator Date hidden'!AC51)</f>
        <v>0</v>
      </c>
      <c r="AC50" s="214">
        <f>IF('Indicator Date hidden'!AD51="x","x",$AC$2-'Indicator Date hidden'!AD51)</f>
        <v>0</v>
      </c>
      <c r="AD50" s="214" t="str">
        <f>IF('Indicator Date hidden'!AE51="x","x",$AD$2-'Indicator Date hidden'!AE51)</f>
        <v>x</v>
      </c>
      <c r="AE50" s="214" t="str">
        <f>IF('Indicator Date hidden'!AF51="x","x",$AE$2-'Indicator Date hidden'!AF51)</f>
        <v>x</v>
      </c>
      <c r="AF50" s="214" t="str">
        <f>IF('Indicator Date hidden'!AG51="x","x",$AF$2-'Indicator Date hidden'!AG51)</f>
        <v>x</v>
      </c>
      <c r="AG50" s="214">
        <f>IF('Indicator Date hidden'!AH51="x","x",$AG$2-'Indicator Date hidden'!AH51)</f>
        <v>0</v>
      </c>
      <c r="AH50" s="214">
        <f>IF('Indicator Date hidden'!AI51="x","x",$AH$2-'Indicator Date hidden'!AI51)</f>
        <v>0</v>
      </c>
      <c r="AI50" s="214">
        <f>IF('Indicator Date hidden'!AJ51="x","x",$AI$2-'Indicator Date hidden'!AJ51)</f>
        <v>0</v>
      </c>
      <c r="AJ50" s="214" t="str">
        <f>IF('Indicator Date hidden'!AK51="x","x",$AJ$2-'Indicator Date hidden'!AK51)</f>
        <v>x</v>
      </c>
      <c r="AK50" s="214">
        <f>IF('Indicator Date hidden'!AL51="x","x",$AK$2-'Indicator Date hidden'!AL51)</f>
        <v>1</v>
      </c>
      <c r="AL50" s="214">
        <f>IF('Indicator Date hidden'!AM51="x","x",$AL$2-'Indicator Date hidden'!AM51)</f>
        <v>0</v>
      </c>
      <c r="AM50" s="214">
        <f>IF('Indicator Date hidden'!AN51="x","x",$AM$2-'Indicator Date hidden'!AN51)</f>
        <v>0</v>
      </c>
      <c r="AN50" s="214">
        <f>IF('Indicator Date hidden'!AO51="x","x",$AN$2-'Indicator Date hidden'!AO51)</f>
        <v>0</v>
      </c>
      <c r="AO50" s="214" t="str">
        <f>IF('Indicator Date hidden'!AP51="x","x",$AO$2-'Indicator Date hidden'!AP51)</f>
        <v>x</v>
      </c>
      <c r="AP50" s="214" t="str">
        <f>IF('Indicator Date hidden'!AQ51="x","x",$AP$2-'Indicator Date hidden'!AQ51)</f>
        <v>x</v>
      </c>
      <c r="AQ50" s="214" t="str">
        <f>IF('Indicator Date hidden'!AR51="x","x",$AQ$2-'Indicator Date hidden'!AR51)</f>
        <v>x</v>
      </c>
      <c r="AR50" s="214">
        <f>IF('Indicator Date hidden'!AS51="x","x",$AR$2-'Indicator Date hidden'!AS51)</f>
        <v>0</v>
      </c>
      <c r="AS50" s="214">
        <f>IF('Indicator Date hidden'!AT51="x","x",$AS$2-'Indicator Date hidden'!AT51)</f>
        <v>0</v>
      </c>
      <c r="AT50" s="214">
        <f>IF('Indicator Date hidden'!AU51="x","x",$AT$2-'Indicator Date hidden'!AU51)</f>
        <v>0</v>
      </c>
      <c r="AU50" s="214" t="str">
        <f>IF('Indicator Date hidden'!AV51="x","x",$AU$2-'Indicator Date hidden'!AV51)</f>
        <v>x</v>
      </c>
      <c r="AV50" s="214">
        <f>IF('Indicator Date hidden'!AW51="x","x",$AV$2-'Indicator Date hidden'!AW51)</f>
        <v>0</v>
      </c>
      <c r="AW50" s="214">
        <f>IF('Indicator Date hidden'!AX51="x","x",$AW$2-'Indicator Date hidden'!AX51)</f>
        <v>0</v>
      </c>
      <c r="AX50" s="214">
        <f>IF('Indicator Date hidden'!AY51="x","x",$AX$2-'Indicator Date hidden'!AY51)</f>
        <v>0</v>
      </c>
      <c r="AY50" s="214">
        <f>IF('Indicator Date hidden'!AZ51="x","x",$AY$2-'Indicator Date hidden'!AZ51)</f>
        <v>8</v>
      </c>
      <c r="AZ50" s="214">
        <f>IF('Indicator Date hidden'!BA51="x","x",$AZ$2-'Indicator Date hidden'!BA51)</f>
        <v>8</v>
      </c>
      <c r="BA50">
        <f t="shared" si="5"/>
        <v>20</v>
      </c>
      <c r="BB50" s="21">
        <f t="shared" si="6"/>
        <v>0.5</v>
      </c>
      <c r="BC50">
        <f t="shared" si="7"/>
        <v>4</v>
      </c>
      <c r="BD50" s="21">
        <f t="shared" si="8"/>
        <v>1.7888543819998317</v>
      </c>
      <c r="BE50" s="296">
        <f t="shared" si="9"/>
        <v>0</v>
      </c>
    </row>
    <row r="51" spans="1:57" x14ac:dyDescent="0.35">
      <c r="A51" t="s">
        <v>8016</v>
      </c>
      <c r="B51" s="214">
        <f>IF('Indicator Date hidden'!C52="x","x",$B$2-'Indicator Date hidden'!C52)</f>
        <v>0</v>
      </c>
      <c r="C51" s="214">
        <f>IF('Indicator Date hidden'!D52="x","x",$C$2-'Indicator Date hidden'!D52)</f>
        <v>0</v>
      </c>
      <c r="D51" s="214">
        <f>IF('Indicator Date hidden'!E52="x","x",$D$2-'Indicator Date hidden'!E52)</f>
        <v>0</v>
      </c>
      <c r="E51" s="214">
        <f>IF('Indicator Date hidden'!F52="x","x",$E$2-'Indicator Date hidden'!F52)</f>
        <v>0</v>
      </c>
      <c r="F51" s="214">
        <f>IF('Indicator Date hidden'!G52="x","x",$F$2-'Indicator Date hidden'!G52)</f>
        <v>0</v>
      </c>
      <c r="G51" s="214">
        <f>IF('Indicator Date hidden'!H52="x","x",$G$2-'Indicator Date hidden'!H52)</f>
        <v>0</v>
      </c>
      <c r="H51" s="214">
        <f>IF('Indicator Date hidden'!I52="x","x",$H$2-'Indicator Date hidden'!I52)</f>
        <v>0</v>
      </c>
      <c r="I51" s="214">
        <f>IF('Indicator Date hidden'!J52="x","x",$I$2-'Indicator Date hidden'!J52)</f>
        <v>0</v>
      </c>
      <c r="J51" s="214">
        <f>IF('Indicator Date hidden'!K52="x","x",$J$2-'Indicator Date hidden'!K52)</f>
        <v>0</v>
      </c>
      <c r="K51" s="214">
        <f>IF('Indicator Date hidden'!L52="x","x",$K$2-'Indicator Date hidden'!L52)</f>
        <v>0</v>
      </c>
      <c r="L51" s="214">
        <f>IF('Indicator Date hidden'!M52="x","x",$L$2-'Indicator Date hidden'!M52)</f>
        <v>0</v>
      </c>
      <c r="M51" s="214">
        <f>IF('Indicator Date hidden'!N52="x","x",$M$2-'Indicator Date hidden'!N52)</f>
        <v>0</v>
      </c>
      <c r="N51" s="214">
        <f>IF('Indicator Date hidden'!O52="x","x",$N$2-'Indicator Date hidden'!O52)</f>
        <v>0</v>
      </c>
      <c r="O51" s="214">
        <f>IF('Indicator Date hidden'!P52="x","x",$O$2-'Indicator Date hidden'!P52)</f>
        <v>0</v>
      </c>
      <c r="P51" s="214">
        <f>IF('Indicator Date hidden'!Q52="x","x",$P$2-'Indicator Date hidden'!Q52)</f>
        <v>0</v>
      </c>
      <c r="Q51" s="214">
        <f>IF('Indicator Date hidden'!R52="x","x",$Q$2-'Indicator Date hidden'!R52)</f>
        <v>1</v>
      </c>
      <c r="R51" s="214">
        <f>IF('Indicator Date hidden'!S52="x","x",$R$2-'Indicator Date hidden'!S52)</f>
        <v>0</v>
      </c>
      <c r="S51" s="214">
        <f>IF('Indicator Date hidden'!T52="x","x",$S$2-'Indicator Date hidden'!T52)</f>
        <v>0</v>
      </c>
      <c r="T51" s="214">
        <f>IF('Indicator Date hidden'!U52="x","x",$T$2-'Indicator Date hidden'!U52)</f>
        <v>0</v>
      </c>
      <c r="U51" s="214">
        <f>IF('Indicator Date hidden'!V52="x","x",$U$2-'Indicator Date hidden'!V52)</f>
        <v>0</v>
      </c>
      <c r="V51" s="214">
        <f>IF('Indicator Date hidden'!W52="x","x",$V$2-'Indicator Date hidden'!W52)</f>
        <v>0</v>
      </c>
      <c r="W51" s="214">
        <f>IF('Indicator Date hidden'!X52="x","x",$W$2-'Indicator Date hidden'!X52)</f>
        <v>1</v>
      </c>
      <c r="X51" s="214">
        <f>IF('Indicator Date hidden'!Y52="x","x",$X$2-'Indicator Date hidden'!Y52)</f>
        <v>2</v>
      </c>
      <c r="Y51" s="214">
        <f>IF('Indicator Date hidden'!Z52="x","x",$Y$2-'Indicator Date hidden'!Z52)</f>
        <v>0</v>
      </c>
      <c r="Z51" s="214">
        <f>IF('Indicator Date hidden'!AA52="x","x",$Z$2-'Indicator Date hidden'!AA52)</f>
        <v>0</v>
      </c>
      <c r="AA51" s="214">
        <f>IF('Indicator Date hidden'!AB52="x","x",$AA$2-'Indicator Date hidden'!AB52)</f>
        <v>0</v>
      </c>
      <c r="AB51" s="214">
        <f>IF('Indicator Date hidden'!AC52="x","x",$AB$2-'Indicator Date hidden'!AC52)</f>
        <v>0</v>
      </c>
      <c r="AC51" s="214">
        <f>IF('Indicator Date hidden'!AD52="x","x",$AC$2-'Indicator Date hidden'!AD52)</f>
        <v>0</v>
      </c>
      <c r="AD51" s="214">
        <f>IF('Indicator Date hidden'!AE52="x","x",$AD$2-'Indicator Date hidden'!AE52)</f>
        <v>0</v>
      </c>
      <c r="AE51" s="214">
        <f>IF('Indicator Date hidden'!AF52="x","x",$AE$2-'Indicator Date hidden'!AF52)</f>
        <v>0</v>
      </c>
      <c r="AF51" s="214">
        <f>IF('Indicator Date hidden'!AG52="x","x",$AF$2-'Indicator Date hidden'!AG52)</f>
        <v>0</v>
      </c>
      <c r="AG51" s="214">
        <f>IF('Indicator Date hidden'!AH52="x","x",$AG$2-'Indicator Date hidden'!AH52)</f>
        <v>0</v>
      </c>
      <c r="AH51" s="214">
        <f>IF('Indicator Date hidden'!AI52="x","x",$AH$2-'Indicator Date hidden'!AI52)</f>
        <v>0</v>
      </c>
      <c r="AI51" s="214">
        <f>IF('Indicator Date hidden'!AJ52="x","x",$AI$2-'Indicator Date hidden'!AJ52)</f>
        <v>0</v>
      </c>
      <c r="AJ51" s="214" t="str">
        <f>IF('Indicator Date hidden'!AK52="x","x",$AJ$2-'Indicator Date hidden'!AK52)</f>
        <v>x</v>
      </c>
      <c r="AK51" s="214">
        <f>IF('Indicator Date hidden'!AL52="x","x",$AK$2-'Indicator Date hidden'!AL52)</f>
        <v>1</v>
      </c>
      <c r="AL51" s="214">
        <f>IF('Indicator Date hidden'!AM52="x","x",$AL$2-'Indicator Date hidden'!AM52)</f>
        <v>0</v>
      </c>
      <c r="AM51" s="214">
        <f>IF('Indicator Date hidden'!AN52="x","x",$AM$2-'Indicator Date hidden'!AN52)</f>
        <v>0</v>
      </c>
      <c r="AN51" s="214">
        <f>IF('Indicator Date hidden'!AO52="x","x",$AN$2-'Indicator Date hidden'!AO52)</f>
        <v>0</v>
      </c>
      <c r="AO51" s="214">
        <f>IF('Indicator Date hidden'!AP52="x","x",$AO$2-'Indicator Date hidden'!AP52)</f>
        <v>0</v>
      </c>
      <c r="AP51" s="214">
        <f>IF('Indicator Date hidden'!AQ52="x","x",$AP$2-'Indicator Date hidden'!AQ52)</f>
        <v>0</v>
      </c>
      <c r="AQ51" s="214">
        <f>IF('Indicator Date hidden'!AR52="x","x",$AQ$2-'Indicator Date hidden'!AR52)</f>
        <v>0</v>
      </c>
      <c r="AR51" s="214">
        <f>IF('Indicator Date hidden'!AS52="x","x",$AR$2-'Indicator Date hidden'!AS52)</f>
        <v>0</v>
      </c>
      <c r="AS51" s="214">
        <f>IF('Indicator Date hidden'!AT52="x","x",$AS$2-'Indicator Date hidden'!AT52)</f>
        <v>0</v>
      </c>
      <c r="AT51" s="214">
        <f>IF('Indicator Date hidden'!AU52="x","x",$AT$2-'Indicator Date hidden'!AU52)</f>
        <v>0</v>
      </c>
      <c r="AU51" s="214">
        <f>IF('Indicator Date hidden'!AV52="x","x",$AU$2-'Indicator Date hidden'!AV52)</f>
        <v>1</v>
      </c>
      <c r="AV51" s="214">
        <f>IF('Indicator Date hidden'!AW52="x","x",$AV$2-'Indicator Date hidden'!AW52)</f>
        <v>0</v>
      </c>
      <c r="AW51" s="214">
        <f>IF('Indicator Date hidden'!AX52="x","x",$AW$2-'Indicator Date hidden'!AX52)</f>
        <v>0</v>
      </c>
      <c r="AX51" s="214">
        <f>IF('Indicator Date hidden'!AY52="x","x",$AX$2-'Indicator Date hidden'!AY52)</f>
        <v>0</v>
      </c>
      <c r="AY51" s="214">
        <f>IF('Indicator Date hidden'!AZ52="x","x",$AY$2-'Indicator Date hidden'!AZ52)</f>
        <v>0</v>
      </c>
      <c r="AZ51" s="214">
        <f>IF('Indicator Date hidden'!BA52="x","x",$AZ$2-'Indicator Date hidden'!BA52)</f>
        <v>0</v>
      </c>
      <c r="BA51">
        <f t="shared" si="5"/>
        <v>6</v>
      </c>
      <c r="BB51" s="21">
        <f t="shared" si="6"/>
        <v>0.12</v>
      </c>
      <c r="BC51">
        <f t="shared" si="7"/>
        <v>5</v>
      </c>
      <c r="BD51" s="21">
        <f t="shared" si="8"/>
        <v>0.38157568056677826</v>
      </c>
      <c r="BE51" s="296">
        <f t="shared" si="9"/>
        <v>0</v>
      </c>
    </row>
    <row r="52" spans="1:57" x14ac:dyDescent="0.35">
      <c r="A52" t="s">
        <v>8018</v>
      </c>
      <c r="B52" s="214">
        <f>IF('Indicator Date hidden'!C53="x","x",$B$2-'Indicator Date hidden'!C53)</f>
        <v>0</v>
      </c>
      <c r="C52" s="214">
        <f>IF('Indicator Date hidden'!D53="x","x",$C$2-'Indicator Date hidden'!D53)</f>
        <v>0</v>
      </c>
      <c r="D52" s="214">
        <f>IF('Indicator Date hidden'!E53="x","x",$D$2-'Indicator Date hidden'!E53)</f>
        <v>0</v>
      </c>
      <c r="E52" s="214">
        <f>IF('Indicator Date hidden'!F53="x","x",$E$2-'Indicator Date hidden'!F53)</f>
        <v>0</v>
      </c>
      <c r="F52" s="214">
        <f>IF('Indicator Date hidden'!G53="x","x",$F$2-'Indicator Date hidden'!G53)</f>
        <v>0</v>
      </c>
      <c r="G52" s="214">
        <f>IF('Indicator Date hidden'!H53="x","x",$G$2-'Indicator Date hidden'!H53)</f>
        <v>0</v>
      </c>
      <c r="H52" s="214">
        <f>IF('Indicator Date hidden'!I53="x","x",$H$2-'Indicator Date hidden'!I53)</f>
        <v>0</v>
      </c>
      <c r="I52" s="214">
        <f>IF('Indicator Date hidden'!J53="x","x",$I$2-'Indicator Date hidden'!J53)</f>
        <v>0</v>
      </c>
      <c r="J52" s="214">
        <f>IF('Indicator Date hidden'!K53="x","x",$J$2-'Indicator Date hidden'!K53)</f>
        <v>0</v>
      </c>
      <c r="K52" s="214">
        <f>IF('Indicator Date hidden'!L53="x","x",$K$2-'Indicator Date hidden'!L53)</f>
        <v>0</v>
      </c>
      <c r="L52" s="214">
        <f>IF('Indicator Date hidden'!M53="x","x",$L$2-'Indicator Date hidden'!M53)</f>
        <v>0</v>
      </c>
      <c r="M52" s="214">
        <f>IF('Indicator Date hidden'!N53="x","x",$M$2-'Indicator Date hidden'!N53)</f>
        <v>0</v>
      </c>
      <c r="N52" s="214">
        <f>IF('Indicator Date hidden'!O53="x","x",$N$2-'Indicator Date hidden'!O53)</f>
        <v>0</v>
      </c>
      <c r="O52" s="214">
        <f>IF('Indicator Date hidden'!P53="x","x",$O$2-'Indicator Date hidden'!P53)</f>
        <v>0</v>
      </c>
      <c r="P52" s="214">
        <f>IF('Indicator Date hidden'!Q53="x","x",$P$2-'Indicator Date hidden'!Q53)</f>
        <v>0</v>
      </c>
      <c r="Q52" s="214">
        <f>IF('Indicator Date hidden'!R53="x","x",$Q$2-'Indicator Date hidden'!R53)</f>
        <v>0</v>
      </c>
      <c r="R52" s="214">
        <f>IF('Indicator Date hidden'!S53="x","x",$R$2-'Indicator Date hidden'!S53)</f>
        <v>0</v>
      </c>
      <c r="S52" s="214">
        <f>IF('Indicator Date hidden'!T53="x","x",$S$2-'Indicator Date hidden'!T53)</f>
        <v>0</v>
      </c>
      <c r="T52" s="214">
        <f>IF('Indicator Date hidden'!U53="x","x",$T$2-'Indicator Date hidden'!U53)</f>
        <v>0</v>
      </c>
      <c r="U52" s="214">
        <f>IF('Indicator Date hidden'!V53="x","x",$U$2-'Indicator Date hidden'!V53)</f>
        <v>0</v>
      </c>
      <c r="V52" s="214">
        <f>IF('Indicator Date hidden'!W53="x","x",$V$2-'Indicator Date hidden'!W53)</f>
        <v>0</v>
      </c>
      <c r="W52" s="214">
        <f>IF('Indicator Date hidden'!X53="x","x",$W$2-'Indicator Date hidden'!X53)</f>
        <v>2</v>
      </c>
      <c r="X52" s="214">
        <f>IF('Indicator Date hidden'!Y53="x","x",$X$2-'Indicator Date hidden'!Y53)</f>
        <v>3</v>
      </c>
      <c r="Y52" s="214">
        <f>IF('Indicator Date hidden'!Z53="x","x",$Y$2-'Indicator Date hidden'!Z53)</f>
        <v>0</v>
      </c>
      <c r="Z52" s="214">
        <f>IF('Indicator Date hidden'!AA53="x","x",$Z$2-'Indicator Date hidden'!AA53)</f>
        <v>0</v>
      </c>
      <c r="AA52" s="214">
        <f>IF('Indicator Date hidden'!AB53="x","x",$AA$2-'Indicator Date hidden'!AB53)</f>
        <v>0</v>
      </c>
      <c r="AB52" s="214">
        <f>IF('Indicator Date hidden'!AC53="x","x",$AB$2-'Indicator Date hidden'!AC53)</f>
        <v>0</v>
      </c>
      <c r="AC52" s="214">
        <f>IF('Indicator Date hidden'!AD53="x","x",$AC$2-'Indicator Date hidden'!AD53)</f>
        <v>0</v>
      </c>
      <c r="AD52" s="214">
        <f>IF('Indicator Date hidden'!AE53="x","x",$AD$2-'Indicator Date hidden'!AE53)</f>
        <v>0</v>
      </c>
      <c r="AE52" s="214">
        <f>IF('Indicator Date hidden'!AF53="x","x",$AE$2-'Indicator Date hidden'!AF53)</f>
        <v>0</v>
      </c>
      <c r="AF52" s="214">
        <f>IF('Indicator Date hidden'!AG53="x","x",$AF$2-'Indicator Date hidden'!AG53)</f>
        <v>0</v>
      </c>
      <c r="AG52" s="214">
        <f>IF('Indicator Date hidden'!AH53="x","x",$AG$2-'Indicator Date hidden'!AH53)</f>
        <v>0</v>
      </c>
      <c r="AH52" s="214">
        <f>IF('Indicator Date hidden'!AI53="x","x",$AH$2-'Indicator Date hidden'!AI53)</f>
        <v>0</v>
      </c>
      <c r="AI52" s="214">
        <f>IF('Indicator Date hidden'!AJ53="x","x",$AI$2-'Indicator Date hidden'!AJ53)</f>
        <v>0</v>
      </c>
      <c r="AJ52" s="214" t="str">
        <f>IF('Indicator Date hidden'!AK53="x","x",$AJ$2-'Indicator Date hidden'!AK53)</f>
        <v>x</v>
      </c>
      <c r="AK52" s="214">
        <f>IF('Indicator Date hidden'!AL53="x","x",$AK$2-'Indicator Date hidden'!AL53)</f>
        <v>1</v>
      </c>
      <c r="AL52" s="214">
        <f>IF('Indicator Date hidden'!AM53="x","x",$AL$2-'Indicator Date hidden'!AM53)</f>
        <v>0</v>
      </c>
      <c r="AM52" s="214">
        <f>IF('Indicator Date hidden'!AN53="x","x",$AM$2-'Indicator Date hidden'!AN53)</f>
        <v>0</v>
      </c>
      <c r="AN52" s="214">
        <f>IF('Indicator Date hidden'!AO53="x","x",$AN$2-'Indicator Date hidden'!AO53)</f>
        <v>0</v>
      </c>
      <c r="AO52" s="214">
        <f>IF('Indicator Date hidden'!AP53="x","x",$AO$2-'Indicator Date hidden'!AP53)</f>
        <v>0</v>
      </c>
      <c r="AP52" s="214">
        <f>IF('Indicator Date hidden'!AQ53="x","x",$AP$2-'Indicator Date hidden'!AQ53)</f>
        <v>0</v>
      </c>
      <c r="AQ52" s="214">
        <f>IF('Indicator Date hidden'!AR53="x","x",$AQ$2-'Indicator Date hidden'!AR53)</f>
        <v>0</v>
      </c>
      <c r="AR52" s="214">
        <f>IF('Indicator Date hidden'!AS53="x","x",$AR$2-'Indicator Date hidden'!AS53)</f>
        <v>0</v>
      </c>
      <c r="AS52" s="214">
        <f>IF('Indicator Date hidden'!AT53="x","x",$AS$2-'Indicator Date hidden'!AT53)</f>
        <v>0</v>
      </c>
      <c r="AT52" s="214">
        <f>IF('Indicator Date hidden'!AU53="x","x",$AT$2-'Indicator Date hidden'!AU53)</f>
        <v>0</v>
      </c>
      <c r="AU52" s="214">
        <f>IF('Indicator Date hidden'!AV53="x","x",$AU$2-'Indicator Date hidden'!AV53)</f>
        <v>1</v>
      </c>
      <c r="AV52" s="214">
        <f>IF('Indicator Date hidden'!AW53="x","x",$AV$2-'Indicator Date hidden'!AW53)</f>
        <v>0</v>
      </c>
      <c r="AW52" s="214">
        <f>IF('Indicator Date hidden'!AX53="x","x",$AW$2-'Indicator Date hidden'!AX53)</f>
        <v>0</v>
      </c>
      <c r="AX52" s="214">
        <f>IF('Indicator Date hidden'!AY53="x","x",$AX$2-'Indicator Date hidden'!AY53)</f>
        <v>0</v>
      </c>
      <c r="AY52" s="214">
        <f>IF('Indicator Date hidden'!AZ53="x","x",$AY$2-'Indicator Date hidden'!AZ53)</f>
        <v>0</v>
      </c>
      <c r="AZ52" s="214">
        <f>IF('Indicator Date hidden'!BA53="x","x",$AZ$2-'Indicator Date hidden'!BA53)</f>
        <v>0</v>
      </c>
      <c r="BA52">
        <f t="shared" si="5"/>
        <v>7</v>
      </c>
      <c r="BB52" s="21">
        <f t="shared" si="6"/>
        <v>0.14000000000000001</v>
      </c>
      <c r="BC52">
        <f t="shared" si="7"/>
        <v>4</v>
      </c>
      <c r="BD52" s="21">
        <f t="shared" si="8"/>
        <v>0.52952809179494909</v>
      </c>
      <c r="BE52" s="296">
        <f t="shared" si="9"/>
        <v>0</v>
      </c>
    </row>
    <row r="53" spans="1:57" x14ac:dyDescent="0.35">
      <c r="A53" t="s">
        <v>8019</v>
      </c>
      <c r="B53" s="214">
        <f>IF('Indicator Date hidden'!C54="x","x",$B$2-'Indicator Date hidden'!C54)</f>
        <v>0</v>
      </c>
      <c r="C53" s="214">
        <f>IF('Indicator Date hidden'!D54="x","x",$C$2-'Indicator Date hidden'!D54)</f>
        <v>0</v>
      </c>
      <c r="D53" s="214">
        <f>IF('Indicator Date hidden'!E54="x","x",$D$2-'Indicator Date hidden'!E54)</f>
        <v>0</v>
      </c>
      <c r="E53" s="214">
        <f>IF('Indicator Date hidden'!F54="x","x",$E$2-'Indicator Date hidden'!F54)</f>
        <v>0</v>
      </c>
      <c r="F53" s="214">
        <f>IF('Indicator Date hidden'!G54="x","x",$F$2-'Indicator Date hidden'!G54)</f>
        <v>0</v>
      </c>
      <c r="G53" s="214">
        <f>IF('Indicator Date hidden'!H54="x","x",$G$2-'Indicator Date hidden'!H54)</f>
        <v>0</v>
      </c>
      <c r="H53" s="214">
        <f>IF('Indicator Date hidden'!I54="x","x",$H$2-'Indicator Date hidden'!I54)</f>
        <v>0</v>
      </c>
      <c r="I53" s="214">
        <f>IF('Indicator Date hidden'!J54="x","x",$I$2-'Indicator Date hidden'!J54)</f>
        <v>0</v>
      </c>
      <c r="J53" s="214">
        <f>IF('Indicator Date hidden'!K54="x","x",$J$2-'Indicator Date hidden'!K54)</f>
        <v>0</v>
      </c>
      <c r="K53" s="214">
        <f>IF('Indicator Date hidden'!L54="x","x",$K$2-'Indicator Date hidden'!L54)</f>
        <v>0</v>
      </c>
      <c r="L53" s="214">
        <f>IF('Indicator Date hidden'!M54="x","x",$L$2-'Indicator Date hidden'!M54)</f>
        <v>0</v>
      </c>
      <c r="M53" s="214">
        <f>IF('Indicator Date hidden'!N54="x","x",$M$2-'Indicator Date hidden'!N54)</f>
        <v>0</v>
      </c>
      <c r="N53" s="214">
        <f>IF('Indicator Date hidden'!O54="x","x",$N$2-'Indicator Date hidden'!O54)</f>
        <v>0</v>
      </c>
      <c r="O53" s="214">
        <f>IF('Indicator Date hidden'!P54="x","x",$O$2-'Indicator Date hidden'!P54)</f>
        <v>0</v>
      </c>
      <c r="P53" s="214">
        <f>IF('Indicator Date hidden'!Q54="x","x",$P$2-'Indicator Date hidden'!Q54)</f>
        <v>0</v>
      </c>
      <c r="Q53" s="214">
        <f>IF('Indicator Date hidden'!R54="x","x",$Q$2-'Indicator Date hidden'!R54)</f>
        <v>0</v>
      </c>
      <c r="R53" s="214">
        <f>IF('Indicator Date hidden'!S54="x","x",$R$2-'Indicator Date hidden'!S54)</f>
        <v>0</v>
      </c>
      <c r="S53" s="214">
        <f>IF('Indicator Date hidden'!T54="x","x",$S$2-'Indicator Date hidden'!T54)</f>
        <v>0</v>
      </c>
      <c r="T53" s="214">
        <f>IF('Indicator Date hidden'!U54="x","x",$T$2-'Indicator Date hidden'!U54)</f>
        <v>0</v>
      </c>
      <c r="U53" s="214">
        <f>IF('Indicator Date hidden'!V54="x","x",$U$2-'Indicator Date hidden'!V54)</f>
        <v>0</v>
      </c>
      <c r="V53" s="214">
        <f>IF('Indicator Date hidden'!W54="x","x",$V$2-'Indicator Date hidden'!W54)</f>
        <v>0</v>
      </c>
      <c r="W53" s="214">
        <f>IF('Indicator Date hidden'!X54="x","x",$W$2-'Indicator Date hidden'!X54)</f>
        <v>0</v>
      </c>
      <c r="X53" s="214">
        <f>IF('Indicator Date hidden'!Y54="x","x",$X$2-'Indicator Date hidden'!Y54)</f>
        <v>4</v>
      </c>
      <c r="Y53" s="214">
        <f>IF('Indicator Date hidden'!Z54="x","x",$Y$2-'Indicator Date hidden'!Z54)</f>
        <v>0</v>
      </c>
      <c r="Z53" s="214">
        <f>IF('Indicator Date hidden'!AA54="x","x",$Z$2-'Indicator Date hidden'!AA54)</f>
        <v>0</v>
      </c>
      <c r="AA53" s="214">
        <f>IF('Indicator Date hidden'!AB54="x","x",$AA$2-'Indicator Date hidden'!AB54)</f>
        <v>0</v>
      </c>
      <c r="AB53" s="214">
        <f>IF('Indicator Date hidden'!AC54="x","x",$AB$2-'Indicator Date hidden'!AC54)</f>
        <v>0</v>
      </c>
      <c r="AC53" s="214">
        <f>IF('Indicator Date hidden'!AD54="x","x",$AC$2-'Indicator Date hidden'!AD54)</f>
        <v>0</v>
      </c>
      <c r="AD53" s="214" t="str">
        <f>IF('Indicator Date hidden'!AE54="x","x",$AD$2-'Indicator Date hidden'!AE54)</f>
        <v>x</v>
      </c>
      <c r="AE53" s="214">
        <f>IF('Indicator Date hidden'!AF54="x","x",$AE$2-'Indicator Date hidden'!AF54)</f>
        <v>0</v>
      </c>
      <c r="AF53" s="214">
        <f>IF('Indicator Date hidden'!AG54="x","x",$AF$2-'Indicator Date hidden'!AG54)</f>
        <v>5</v>
      </c>
      <c r="AG53" s="214">
        <f>IF('Indicator Date hidden'!AH54="x","x",$AG$2-'Indicator Date hidden'!AH54)</f>
        <v>0</v>
      </c>
      <c r="AH53" s="214">
        <f>IF('Indicator Date hidden'!AI54="x","x",$AH$2-'Indicator Date hidden'!AI54)</f>
        <v>0</v>
      </c>
      <c r="AI53" s="214">
        <f>IF('Indicator Date hidden'!AJ54="x","x",$AI$2-'Indicator Date hidden'!AJ54)</f>
        <v>0</v>
      </c>
      <c r="AJ53" s="214">
        <f>IF('Indicator Date hidden'!AK54="x","x",$AJ$2-'Indicator Date hidden'!AK54)</f>
        <v>1</v>
      </c>
      <c r="AK53" s="214">
        <f>IF('Indicator Date hidden'!AL54="x","x",$AK$2-'Indicator Date hidden'!AL54)</f>
        <v>0</v>
      </c>
      <c r="AL53" s="214">
        <f>IF('Indicator Date hidden'!AM54="x","x",$AL$2-'Indicator Date hidden'!AM54)</f>
        <v>0</v>
      </c>
      <c r="AM53" s="214">
        <f>IF('Indicator Date hidden'!AN54="x","x",$AM$2-'Indicator Date hidden'!AN54)</f>
        <v>0</v>
      </c>
      <c r="AN53" s="214">
        <f>IF('Indicator Date hidden'!AO54="x","x",$AN$2-'Indicator Date hidden'!AO54)</f>
        <v>0</v>
      </c>
      <c r="AO53" s="214">
        <f>IF('Indicator Date hidden'!AP54="x","x",$AO$2-'Indicator Date hidden'!AP54)</f>
        <v>0</v>
      </c>
      <c r="AP53" s="214">
        <f>IF('Indicator Date hidden'!AQ54="x","x",$AP$2-'Indicator Date hidden'!AQ54)</f>
        <v>0</v>
      </c>
      <c r="AQ53" s="214">
        <f>IF('Indicator Date hidden'!AR54="x","x",$AQ$2-'Indicator Date hidden'!AR54)</f>
        <v>0</v>
      </c>
      <c r="AR53" s="214">
        <f>IF('Indicator Date hidden'!AS54="x","x",$AR$2-'Indicator Date hidden'!AS54)</f>
        <v>0</v>
      </c>
      <c r="AS53" s="214">
        <f>IF('Indicator Date hidden'!AT54="x","x",$AS$2-'Indicator Date hidden'!AT54)</f>
        <v>0</v>
      </c>
      <c r="AT53" s="214">
        <f>IF('Indicator Date hidden'!AU54="x","x",$AT$2-'Indicator Date hidden'!AU54)</f>
        <v>0</v>
      </c>
      <c r="AU53" s="214">
        <f>IF('Indicator Date hidden'!AV54="x","x",$AU$2-'Indicator Date hidden'!AV54)</f>
        <v>1</v>
      </c>
      <c r="AV53" s="214">
        <f>IF('Indicator Date hidden'!AW54="x","x",$AV$2-'Indicator Date hidden'!AW54)</f>
        <v>0</v>
      </c>
      <c r="AW53" s="214">
        <f>IF('Indicator Date hidden'!AX54="x","x",$AW$2-'Indicator Date hidden'!AX54)</f>
        <v>0</v>
      </c>
      <c r="AX53" s="214">
        <f>IF('Indicator Date hidden'!AY54="x","x",$AX$2-'Indicator Date hidden'!AY54)</f>
        <v>0</v>
      </c>
      <c r="AY53" s="214">
        <f>IF('Indicator Date hidden'!AZ54="x","x",$AY$2-'Indicator Date hidden'!AZ54)</f>
        <v>0</v>
      </c>
      <c r="AZ53" s="214">
        <f>IF('Indicator Date hidden'!BA54="x","x",$AZ$2-'Indicator Date hidden'!BA54)</f>
        <v>0</v>
      </c>
      <c r="BA53">
        <f t="shared" si="5"/>
        <v>11</v>
      </c>
      <c r="BB53" s="21">
        <f t="shared" si="6"/>
        <v>0.22</v>
      </c>
      <c r="BC53">
        <f t="shared" si="7"/>
        <v>4</v>
      </c>
      <c r="BD53" s="21">
        <f t="shared" si="8"/>
        <v>0.90088845036441667</v>
      </c>
      <c r="BE53" s="296">
        <f t="shared" si="9"/>
        <v>0</v>
      </c>
    </row>
    <row r="54" spans="1:57" x14ac:dyDescent="0.35">
      <c r="A54" t="s">
        <v>8183</v>
      </c>
      <c r="B54" s="214">
        <f>IF('Indicator Date hidden'!C55="x","x",$B$2-'Indicator Date hidden'!C55)</f>
        <v>0</v>
      </c>
      <c r="C54" s="214">
        <f>IF('Indicator Date hidden'!D55="x","x",$C$2-'Indicator Date hidden'!D55)</f>
        <v>0</v>
      </c>
      <c r="D54" s="214">
        <f>IF('Indicator Date hidden'!E55="x","x",$D$2-'Indicator Date hidden'!E55)</f>
        <v>0</v>
      </c>
      <c r="E54" s="214">
        <f>IF('Indicator Date hidden'!F55="x","x",$E$2-'Indicator Date hidden'!F55)</f>
        <v>0</v>
      </c>
      <c r="F54" s="214">
        <f>IF('Indicator Date hidden'!G55="x","x",$F$2-'Indicator Date hidden'!G55)</f>
        <v>0</v>
      </c>
      <c r="G54" s="214">
        <f>IF('Indicator Date hidden'!H55="x","x",$G$2-'Indicator Date hidden'!H55)</f>
        <v>0</v>
      </c>
      <c r="H54" s="214">
        <f>IF('Indicator Date hidden'!I55="x","x",$H$2-'Indicator Date hidden'!I55)</f>
        <v>0</v>
      </c>
      <c r="I54" s="214">
        <f>IF('Indicator Date hidden'!J55="x","x",$I$2-'Indicator Date hidden'!J55)</f>
        <v>0</v>
      </c>
      <c r="J54" s="214">
        <f>IF('Indicator Date hidden'!K55="x","x",$J$2-'Indicator Date hidden'!K55)</f>
        <v>0</v>
      </c>
      <c r="K54" s="214">
        <f>IF('Indicator Date hidden'!L55="x","x",$K$2-'Indicator Date hidden'!L55)</f>
        <v>0</v>
      </c>
      <c r="L54" s="214">
        <f>IF('Indicator Date hidden'!M55="x","x",$L$2-'Indicator Date hidden'!M55)</f>
        <v>0</v>
      </c>
      <c r="M54" s="214">
        <f>IF('Indicator Date hidden'!N55="x","x",$M$2-'Indicator Date hidden'!N55)</f>
        <v>0</v>
      </c>
      <c r="N54" s="214">
        <f>IF('Indicator Date hidden'!O55="x","x",$N$2-'Indicator Date hidden'!O55)</f>
        <v>0</v>
      </c>
      <c r="O54" s="214">
        <f>IF('Indicator Date hidden'!P55="x","x",$O$2-'Indicator Date hidden'!P55)</f>
        <v>0</v>
      </c>
      <c r="P54" s="214">
        <f>IF('Indicator Date hidden'!Q55="x","x",$P$2-'Indicator Date hidden'!Q55)</f>
        <v>0</v>
      </c>
      <c r="Q54" s="214" t="str">
        <f>IF('Indicator Date hidden'!R55="x","x",$Q$2-'Indicator Date hidden'!R55)</f>
        <v>x</v>
      </c>
      <c r="R54" s="214">
        <f>IF('Indicator Date hidden'!S55="x","x",$R$2-'Indicator Date hidden'!S55)</f>
        <v>0</v>
      </c>
      <c r="S54" s="214">
        <f>IF('Indicator Date hidden'!T55="x","x",$S$2-'Indicator Date hidden'!T55)</f>
        <v>0</v>
      </c>
      <c r="T54" s="214">
        <f>IF('Indicator Date hidden'!U55="x","x",$T$2-'Indicator Date hidden'!U55)</f>
        <v>0</v>
      </c>
      <c r="U54" s="214">
        <f>IF('Indicator Date hidden'!V55="x","x",$U$2-'Indicator Date hidden'!V55)</f>
        <v>0</v>
      </c>
      <c r="V54" s="214">
        <f>IF('Indicator Date hidden'!W55="x","x",$V$2-'Indicator Date hidden'!W55)</f>
        <v>0</v>
      </c>
      <c r="W54" s="214">
        <f>IF('Indicator Date hidden'!X55="x","x",$W$2-'Indicator Date hidden'!X55)</f>
        <v>6</v>
      </c>
      <c r="X54" s="214">
        <f>IF('Indicator Date hidden'!Y55="x","x",$X$2-'Indicator Date hidden'!Y55)</f>
        <v>4</v>
      </c>
      <c r="Y54" s="214">
        <f>IF('Indicator Date hidden'!Z55="x","x",$Y$2-'Indicator Date hidden'!Z55)</f>
        <v>0</v>
      </c>
      <c r="Z54" s="214">
        <f>IF('Indicator Date hidden'!AA55="x","x",$Z$2-'Indicator Date hidden'!AA55)</f>
        <v>0</v>
      </c>
      <c r="AA54" s="214">
        <f>IF('Indicator Date hidden'!AB55="x","x",$AA$2-'Indicator Date hidden'!AB55)</f>
        <v>0</v>
      </c>
      <c r="AB54" s="214">
        <f>IF('Indicator Date hidden'!AC55="x","x",$AB$2-'Indicator Date hidden'!AC55)</f>
        <v>0</v>
      </c>
      <c r="AC54" s="214">
        <f>IF('Indicator Date hidden'!AD55="x","x",$AC$2-'Indicator Date hidden'!AD55)</f>
        <v>0</v>
      </c>
      <c r="AD54" s="214">
        <f>IF('Indicator Date hidden'!AE55="x","x",$AD$2-'Indicator Date hidden'!AE55)</f>
        <v>0</v>
      </c>
      <c r="AE54" s="214">
        <f>IF('Indicator Date hidden'!AF55="x","x",$AE$2-'Indicator Date hidden'!AF55)</f>
        <v>0</v>
      </c>
      <c r="AF54" s="214">
        <f>IF('Indicator Date hidden'!AG55="x","x",$AF$2-'Indicator Date hidden'!AG55)</f>
        <v>0</v>
      </c>
      <c r="AG54" s="214">
        <f>IF('Indicator Date hidden'!AH55="x","x",$AG$2-'Indicator Date hidden'!AH55)</f>
        <v>0</v>
      </c>
      <c r="AH54" s="214">
        <f>IF('Indicator Date hidden'!AI55="x","x",$AH$2-'Indicator Date hidden'!AI55)</f>
        <v>0</v>
      </c>
      <c r="AI54" s="214">
        <f>IF('Indicator Date hidden'!AJ55="x","x",$AI$2-'Indicator Date hidden'!AJ55)</f>
        <v>0</v>
      </c>
      <c r="AJ54" s="214">
        <f>IF('Indicator Date hidden'!AK55="x","x",$AJ$2-'Indicator Date hidden'!AK55)</f>
        <v>1</v>
      </c>
      <c r="AK54" s="214">
        <f>IF('Indicator Date hidden'!AL55="x","x",$AK$2-'Indicator Date hidden'!AL55)</f>
        <v>1</v>
      </c>
      <c r="AL54" s="214">
        <f>IF('Indicator Date hidden'!AM55="x","x",$AL$2-'Indicator Date hidden'!AM55)</f>
        <v>0</v>
      </c>
      <c r="AM54" s="214">
        <f>IF('Indicator Date hidden'!AN55="x","x",$AM$2-'Indicator Date hidden'!AN55)</f>
        <v>0</v>
      </c>
      <c r="AN54" s="214">
        <f>IF('Indicator Date hidden'!AO55="x","x",$AN$2-'Indicator Date hidden'!AO55)</f>
        <v>0</v>
      </c>
      <c r="AO54" s="214">
        <f>IF('Indicator Date hidden'!AP55="x","x",$AO$2-'Indicator Date hidden'!AP55)</f>
        <v>0</v>
      </c>
      <c r="AP54" s="214">
        <f>IF('Indicator Date hidden'!AQ55="x","x",$AP$2-'Indicator Date hidden'!AQ55)</f>
        <v>0</v>
      </c>
      <c r="AQ54" s="214">
        <f>IF('Indicator Date hidden'!AR55="x","x",$AQ$2-'Indicator Date hidden'!AR55)</f>
        <v>6</v>
      </c>
      <c r="AR54" s="214">
        <f>IF('Indicator Date hidden'!AS55="x","x",$AR$2-'Indicator Date hidden'!AS55)</f>
        <v>0</v>
      </c>
      <c r="AS54" s="214">
        <f>IF('Indicator Date hidden'!AT55="x","x",$AS$2-'Indicator Date hidden'!AT55)</f>
        <v>0</v>
      </c>
      <c r="AT54" s="214">
        <f>IF('Indicator Date hidden'!AU55="x","x",$AT$2-'Indicator Date hidden'!AU55)</f>
        <v>0</v>
      </c>
      <c r="AU54" s="214">
        <f>IF('Indicator Date hidden'!AV55="x","x",$AU$2-'Indicator Date hidden'!AV55)</f>
        <v>1</v>
      </c>
      <c r="AV54" s="214">
        <f>IF('Indicator Date hidden'!AW55="x","x",$AV$2-'Indicator Date hidden'!AW55)</f>
        <v>0</v>
      </c>
      <c r="AW54" s="214">
        <f>IF('Indicator Date hidden'!AX55="x","x",$AW$2-'Indicator Date hidden'!AX55)</f>
        <v>0</v>
      </c>
      <c r="AX54" s="214">
        <f>IF('Indicator Date hidden'!AY55="x","x",$AX$2-'Indicator Date hidden'!AY55)</f>
        <v>0</v>
      </c>
      <c r="AY54" s="214">
        <f>IF('Indicator Date hidden'!AZ55="x","x",$AY$2-'Indicator Date hidden'!AZ55)</f>
        <v>0</v>
      </c>
      <c r="AZ54" s="214">
        <f>IF('Indicator Date hidden'!BA55="x","x",$AZ$2-'Indicator Date hidden'!BA55)</f>
        <v>0</v>
      </c>
      <c r="BA54">
        <f t="shared" si="5"/>
        <v>19</v>
      </c>
      <c r="BB54" s="21">
        <f t="shared" si="6"/>
        <v>0.38</v>
      </c>
      <c r="BC54">
        <f t="shared" si="7"/>
        <v>6</v>
      </c>
      <c r="BD54" s="21">
        <f t="shared" si="8"/>
        <v>1.2944496900227525</v>
      </c>
      <c r="BE54" s="296">
        <f t="shared" si="9"/>
        <v>0</v>
      </c>
    </row>
    <row r="55" spans="1:57" x14ac:dyDescent="0.35">
      <c r="A55" t="s">
        <v>8048</v>
      </c>
      <c r="B55" s="214">
        <f>IF('Indicator Date hidden'!C56="x","x",$B$2-'Indicator Date hidden'!C56)</f>
        <v>0</v>
      </c>
      <c r="C55" s="214">
        <f>IF('Indicator Date hidden'!D56="x","x",$C$2-'Indicator Date hidden'!D56)</f>
        <v>0</v>
      </c>
      <c r="D55" s="214">
        <f>IF('Indicator Date hidden'!E56="x","x",$D$2-'Indicator Date hidden'!E56)</f>
        <v>0</v>
      </c>
      <c r="E55" s="214">
        <f>IF('Indicator Date hidden'!F56="x","x",$E$2-'Indicator Date hidden'!F56)</f>
        <v>0</v>
      </c>
      <c r="F55" s="214">
        <f>IF('Indicator Date hidden'!G56="x","x",$F$2-'Indicator Date hidden'!G56)</f>
        <v>0</v>
      </c>
      <c r="G55" s="214">
        <f>IF('Indicator Date hidden'!H56="x","x",$G$2-'Indicator Date hidden'!H56)</f>
        <v>0</v>
      </c>
      <c r="H55" s="214">
        <f>IF('Indicator Date hidden'!I56="x","x",$H$2-'Indicator Date hidden'!I56)</f>
        <v>0</v>
      </c>
      <c r="I55" s="214">
        <f>IF('Indicator Date hidden'!J56="x","x",$I$2-'Indicator Date hidden'!J56)</f>
        <v>0</v>
      </c>
      <c r="J55" s="214">
        <f>IF('Indicator Date hidden'!K56="x","x",$J$2-'Indicator Date hidden'!K56)</f>
        <v>0</v>
      </c>
      <c r="K55" s="214">
        <f>IF('Indicator Date hidden'!L56="x","x",$K$2-'Indicator Date hidden'!L56)</f>
        <v>0</v>
      </c>
      <c r="L55" s="214">
        <f>IF('Indicator Date hidden'!M56="x","x",$L$2-'Indicator Date hidden'!M56)</f>
        <v>0</v>
      </c>
      <c r="M55" s="214">
        <f>IF('Indicator Date hidden'!N56="x","x",$M$2-'Indicator Date hidden'!N56)</f>
        <v>0</v>
      </c>
      <c r="N55" s="214">
        <f>IF('Indicator Date hidden'!O56="x","x",$N$2-'Indicator Date hidden'!O56)</f>
        <v>0</v>
      </c>
      <c r="O55" s="214">
        <f>IF('Indicator Date hidden'!P56="x","x",$O$2-'Indicator Date hidden'!P56)</f>
        <v>0</v>
      </c>
      <c r="P55" s="214">
        <f>IF('Indicator Date hidden'!Q56="x","x",$P$2-'Indicator Date hidden'!Q56)</f>
        <v>0</v>
      </c>
      <c r="Q55" s="214" t="str">
        <f>IF('Indicator Date hidden'!R56="x","x",$Q$2-'Indicator Date hidden'!R56)</f>
        <v>x</v>
      </c>
      <c r="R55" s="214">
        <f>IF('Indicator Date hidden'!S56="x","x",$R$2-'Indicator Date hidden'!S56)</f>
        <v>0</v>
      </c>
      <c r="S55" s="214">
        <f>IF('Indicator Date hidden'!T56="x","x",$S$2-'Indicator Date hidden'!T56)</f>
        <v>0</v>
      </c>
      <c r="T55" s="214">
        <f>IF('Indicator Date hidden'!U56="x","x",$T$2-'Indicator Date hidden'!U56)</f>
        <v>0</v>
      </c>
      <c r="U55" s="214">
        <f>IF('Indicator Date hidden'!V56="x","x",$U$2-'Indicator Date hidden'!V56)</f>
        <v>0</v>
      </c>
      <c r="V55" s="214">
        <f>IF('Indicator Date hidden'!W56="x","x",$V$2-'Indicator Date hidden'!W56)</f>
        <v>0</v>
      </c>
      <c r="W55" s="214">
        <f>IF('Indicator Date hidden'!X56="x","x",$W$2-'Indicator Date hidden'!X56)</f>
        <v>4</v>
      </c>
      <c r="X55" s="214" t="str">
        <f>IF('Indicator Date hidden'!Y56="x","x",$X$2-'Indicator Date hidden'!Y56)</f>
        <v>x</v>
      </c>
      <c r="Y55" s="214">
        <f>IF('Indicator Date hidden'!Z56="x","x",$Y$2-'Indicator Date hidden'!Z56)</f>
        <v>0</v>
      </c>
      <c r="Z55" s="214">
        <f>IF('Indicator Date hidden'!AA56="x","x",$Z$2-'Indicator Date hidden'!AA56)</f>
        <v>0</v>
      </c>
      <c r="AA55" s="214">
        <f>IF('Indicator Date hidden'!AB56="x","x",$AA$2-'Indicator Date hidden'!AB56)</f>
        <v>0</v>
      </c>
      <c r="AB55" s="214">
        <f>IF('Indicator Date hidden'!AC56="x","x",$AB$2-'Indicator Date hidden'!AC56)</f>
        <v>0</v>
      </c>
      <c r="AC55" s="214">
        <f>IF('Indicator Date hidden'!AD56="x","x",$AC$2-'Indicator Date hidden'!AD56)</f>
        <v>0</v>
      </c>
      <c r="AD55" s="214">
        <f>IF('Indicator Date hidden'!AE56="x","x",$AD$2-'Indicator Date hidden'!AE56)</f>
        <v>0</v>
      </c>
      <c r="AE55" s="214" t="str">
        <f>IF('Indicator Date hidden'!AF56="x","x",$AE$2-'Indicator Date hidden'!AF56)</f>
        <v>x</v>
      </c>
      <c r="AF55" s="214" t="str">
        <f>IF('Indicator Date hidden'!AG56="x","x",$AF$2-'Indicator Date hidden'!AG56)</f>
        <v>x</v>
      </c>
      <c r="AG55" s="214">
        <f>IF('Indicator Date hidden'!AH56="x","x",$AG$2-'Indicator Date hidden'!AH56)</f>
        <v>0</v>
      </c>
      <c r="AH55" s="214">
        <f>IF('Indicator Date hidden'!AI56="x","x",$AH$2-'Indicator Date hidden'!AI56)</f>
        <v>0</v>
      </c>
      <c r="AI55" s="214">
        <f>IF('Indicator Date hidden'!AJ56="x","x",$AI$2-'Indicator Date hidden'!AJ56)</f>
        <v>0</v>
      </c>
      <c r="AJ55" s="214" t="str">
        <f>IF('Indicator Date hidden'!AK56="x","x",$AJ$2-'Indicator Date hidden'!AK56)</f>
        <v>x</v>
      </c>
      <c r="AK55" s="214">
        <f>IF('Indicator Date hidden'!AL56="x","x",$AK$2-'Indicator Date hidden'!AL56)</f>
        <v>1</v>
      </c>
      <c r="AL55" s="214">
        <f>IF('Indicator Date hidden'!AM56="x","x",$AL$2-'Indicator Date hidden'!AM56)</f>
        <v>0</v>
      </c>
      <c r="AM55" s="214">
        <f>IF('Indicator Date hidden'!AN56="x","x",$AM$2-'Indicator Date hidden'!AN56)</f>
        <v>0</v>
      </c>
      <c r="AN55" s="214">
        <f>IF('Indicator Date hidden'!AO56="x","x",$AN$2-'Indicator Date hidden'!AO56)</f>
        <v>0</v>
      </c>
      <c r="AO55" s="214" t="str">
        <f>IF('Indicator Date hidden'!AP56="x","x",$AO$2-'Indicator Date hidden'!AP56)</f>
        <v>x</v>
      </c>
      <c r="AP55" s="214" t="str">
        <f>IF('Indicator Date hidden'!AQ56="x","x",$AP$2-'Indicator Date hidden'!AQ56)</f>
        <v>x</v>
      </c>
      <c r="AQ55" s="214" t="str">
        <f>IF('Indicator Date hidden'!AR56="x","x",$AQ$2-'Indicator Date hidden'!AR56)</f>
        <v>x</v>
      </c>
      <c r="AR55" s="214">
        <f>IF('Indicator Date hidden'!AS56="x","x",$AR$2-'Indicator Date hidden'!AS56)</f>
        <v>0</v>
      </c>
      <c r="AS55" s="214">
        <f>IF('Indicator Date hidden'!AT56="x","x",$AS$2-'Indicator Date hidden'!AT56)</f>
        <v>2</v>
      </c>
      <c r="AT55" s="214">
        <f>IF('Indicator Date hidden'!AU56="x","x",$AT$2-'Indicator Date hidden'!AU56)</f>
        <v>0</v>
      </c>
      <c r="AU55" s="214">
        <f>IF('Indicator Date hidden'!AV56="x","x",$AU$2-'Indicator Date hidden'!AV56)</f>
        <v>1</v>
      </c>
      <c r="AV55" s="214">
        <f>IF('Indicator Date hidden'!AW56="x","x",$AV$2-'Indicator Date hidden'!AW56)</f>
        <v>0</v>
      </c>
      <c r="AW55" s="214">
        <f>IF('Indicator Date hidden'!AX56="x","x",$AW$2-'Indicator Date hidden'!AX56)</f>
        <v>0</v>
      </c>
      <c r="AX55" s="214">
        <f>IF('Indicator Date hidden'!AY56="x","x",$AX$2-'Indicator Date hidden'!AY56)</f>
        <v>0</v>
      </c>
      <c r="AY55" s="214">
        <f>IF('Indicator Date hidden'!AZ56="x","x",$AY$2-'Indicator Date hidden'!AZ56)</f>
        <v>0</v>
      </c>
      <c r="AZ55" s="214">
        <f>IF('Indicator Date hidden'!BA56="x","x",$AZ$2-'Indicator Date hidden'!BA56)</f>
        <v>0</v>
      </c>
      <c r="BA55">
        <f t="shared" si="5"/>
        <v>8</v>
      </c>
      <c r="BB55" s="21">
        <f t="shared" si="6"/>
        <v>0.18604651162790697</v>
      </c>
      <c r="BC55">
        <f t="shared" si="7"/>
        <v>4</v>
      </c>
      <c r="BD55" s="21">
        <f t="shared" si="8"/>
        <v>0.69066243743802314</v>
      </c>
      <c r="BE55" s="296">
        <f t="shared" si="9"/>
        <v>0</v>
      </c>
    </row>
    <row r="56" spans="1:57" x14ac:dyDescent="0.35">
      <c r="A56" t="s">
        <v>8020</v>
      </c>
      <c r="B56" s="214">
        <f>IF('Indicator Date hidden'!C57="x","x",$B$2-'Indicator Date hidden'!C57)</f>
        <v>0</v>
      </c>
      <c r="C56" s="214">
        <f>IF('Indicator Date hidden'!D57="x","x",$C$2-'Indicator Date hidden'!D57)</f>
        <v>0</v>
      </c>
      <c r="D56" s="214">
        <f>IF('Indicator Date hidden'!E57="x","x",$D$2-'Indicator Date hidden'!E57)</f>
        <v>0</v>
      </c>
      <c r="E56" s="214">
        <f>IF('Indicator Date hidden'!F57="x","x",$E$2-'Indicator Date hidden'!F57)</f>
        <v>0</v>
      </c>
      <c r="F56" s="214">
        <f>IF('Indicator Date hidden'!G57="x","x",$F$2-'Indicator Date hidden'!G57)</f>
        <v>0</v>
      </c>
      <c r="G56" s="214">
        <f>IF('Indicator Date hidden'!H57="x","x",$G$2-'Indicator Date hidden'!H57)</f>
        <v>0</v>
      </c>
      <c r="H56" s="214">
        <f>IF('Indicator Date hidden'!I57="x","x",$H$2-'Indicator Date hidden'!I57)</f>
        <v>0</v>
      </c>
      <c r="I56" s="214">
        <f>IF('Indicator Date hidden'!J57="x","x",$I$2-'Indicator Date hidden'!J57)</f>
        <v>0</v>
      </c>
      <c r="J56" s="214">
        <f>IF('Indicator Date hidden'!K57="x","x",$J$2-'Indicator Date hidden'!K57)</f>
        <v>0</v>
      </c>
      <c r="K56" s="214">
        <f>IF('Indicator Date hidden'!L57="x","x",$K$2-'Indicator Date hidden'!L57)</f>
        <v>0</v>
      </c>
      <c r="L56" s="214">
        <f>IF('Indicator Date hidden'!M57="x","x",$L$2-'Indicator Date hidden'!M57)</f>
        <v>0</v>
      </c>
      <c r="M56" s="214">
        <f>IF('Indicator Date hidden'!N57="x","x",$M$2-'Indicator Date hidden'!N57)</f>
        <v>0</v>
      </c>
      <c r="N56" s="214">
        <f>IF('Indicator Date hidden'!O57="x","x",$N$2-'Indicator Date hidden'!O57)</f>
        <v>0</v>
      </c>
      <c r="O56" s="214">
        <f>IF('Indicator Date hidden'!P57="x","x",$O$2-'Indicator Date hidden'!P57)</f>
        <v>0</v>
      </c>
      <c r="P56" s="214">
        <f>IF('Indicator Date hidden'!Q57="x","x",$P$2-'Indicator Date hidden'!Q57)</f>
        <v>0</v>
      </c>
      <c r="Q56" s="214" t="str">
        <f>IF('Indicator Date hidden'!R57="x","x",$Q$2-'Indicator Date hidden'!R57)</f>
        <v>x</v>
      </c>
      <c r="R56" s="214">
        <f>IF('Indicator Date hidden'!S57="x","x",$R$2-'Indicator Date hidden'!S57)</f>
        <v>0</v>
      </c>
      <c r="S56" s="214">
        <f>IF('Indicator Date hidden'!T57="x","x",$S$2-'Indicator Date hidden'!T57)</f>
        <v>0</v>
      </c>
      <c r="T56" s="214">
        <f>IF('Indicator Date hidden'!U57="x","x",$T$2-'Indicator Date hidden'!U57)</f>
        <v>0</v>
      </c>
      <c r="U56" s="214" t="str">
        <f>IF('Indicator Date hidden'!V57="x","x",$U$2-'Indicator Date hidden'!V57)</f>
        <v>x</v>
      </c>
      <c r="V56" s="214">
        <f>IF('Indicator Date hidden'!W57="x","x",$V$2-'Indicator Date hidden'!W57)</f>
        <v>0</v>
      </c>
      <c r="W56" s="214">
        <f>IF('Indicator Date hidden'!X57="x","x",$W$2-'Indicator Date hidden'!X57)</f>
        <v>4</v>
      </c>
      <c r="X56" s="214" t="str">
        <f>IF('Indicator Date hidden'!Y57="x","x",$X$2-'Indicator Date hidden'!Y57)</f>
        <v>x</v>
      </c>
      <c r="Y56" s="214">
        <f>IF('Indicator Date hidden'!Z57="x","x",$Y$2-'Indicator Date hidden'!Z57)</f>
        <v>0</v>
      </c>
      <c r="Z56" s="214">
        <f>IF('Indicator Date hidden'!AA57="x","x",$Z$2-'Indicator Date hidden'!AA57)</f>
        <v>0</v>
      </c>
      <c r="AA56" s="214">
        <f>IF('Indicator Date hidden'!AB57="x","x",$AA$2-'Indicator Date hidden'!AB57)</f>
        <v>0</v>
      </c>
      <c r="AB56" s="214">
        <f>IF('Indicator Date hidden'!AC57="x","x",$AB$2-'Indicator Date hidden'!AC57)</f>
        <v>0</v>
      </c>
      <c r="AC56" s="214">
        <f>IF('Indicator Date hidden'!AD57="x","x",$AC$2-'Indicator Date hidden'!AD57)</f>
        <v>0</v>
      </c>
      <c r="AD56" s="214">
        <f>IF('Indicator Date hidden'!AE57="x","x",$AD$2-'Indicator Date hidden'!AE57)</f>
        <v>0</v>
      </c>
      <c r="AE56" s="214" t="str">
        <f>IF('Indicator Date hidden'!AF57="x","x",$AE$2-'Indicator Date hidden'!AF57)</f>
        <v>x</v>
      </c>
      <c r="AF56" s="214" t="str">
        <f>IF('Indicator Date hidden'!AG57="x","x",$AF$2-'Indicator Date hidden'!AG57)</f>
        <v>x</v>
      </c>
      <c r="AG56" s="214">
        <f>IF('Indicator Date hidden'!AH57="x","x",$AG$2-'Indicator Date hidden'!AH57)</f>
        <v>0</v>
      </c>
      <c r="AH56" s="214">
        <f>IF('Indicator Date hidden'!AI57="x","x",$AH$2-'Indicator Date hidden'!AI57)</f>
        <v>0</v>
      </c>
      <c r="AI56" s="214">
        <f>IF('Indicator Date hidden'!AJ57="x","x",$AI$2-'Indicator Date hidden'!AJ57)</f>
        <v>0</v>
      </c>
      <c r="AJ56" s="214" t="str">
        <f>IF('Indicator Date hidden'!AK57="x","x",$AJ$2-'Indicator Date hidden'!AK57)</f>
        <v>x</v>
      </c>
      <c r="AK56" s="214">
        <f>IF('Indicator Date hidden'!AL57="x","x",$AK$2-'Indicator Date hidden'!AL57)</f>
        <v>1</v>
      </c>
      <c r="AL56" s="214">
        <f>IF('Indicator Date hidden'!AM57="x","x",$AL$2-'Indicator Date hidden'!AM57)</f>
        <v>0</v>
      </c>
      <c r="AM56" s="214">
        <f>IF('Indicator Date hidden'!AN57="x","x",$AM$2-'Indicator Date hidden'!AN57)</f>
        <v>0</v>
      </c>
      <c r="AN56" s="214">
        <f>IF('Indicator Date hidden'!AO57="x","x",$AN$2-'Indicator Date hidden'!AO57)</f>
        <v>0</v>
      </c>
      <c r="AO56" s="214" t="str">
        <f>IF('Indicator Date hidden'!AP57="x","x",$AO$2-'Indicator Date hidden'!AP57)</f>
        <v>x</v>
      </c>
      <c r="AP56" s="214" t="str">
        <f>IF('Indicator Date hidden'!AQ57="x","x",$AP$2-'Indicator Date hidden'!AQ57)</f>
        <v>x</v>
      </c>
      <c r="AQ56" s="214" t="str">
        <f>IF('Indicator Date hidden'!AR57="x","x",$AQ$2-'Indicator Date hidden'!AR57)</f>
        <v>x</v>
      </c>
      <c r="AR56" s="214">
        <f>IF('Indicator Date hidden'!AS57="x","x",$AR$2-'Indicator Date hidden'!AS57)</f>
        <v>0</v>
      </c>
      <c r="AS56" s="214">
        <f>IF('Indicator Date hidden'!AT57="x","x",$AS$2-'Indicator Date hidden'!AT57)</f>
        <v>0</v>
      </c>
      <c r="AT56" s="214">
        <f>IF('Indicator Date hidden'!AU57="x","x",$AT$2-'Indicator Date hidden'!AU57)</f>
        <v>0</v>
      </c>
      <c r="AU56" s="214">
        <f>IF('Indicator Date hidden'!AV57="x","x",$AU$2-'Indicator Date hidden'!AV57)</f>
        <v>1</v>
      </c>
      <c r="AV56" s="214">
        <f>IF('Indicator Date hidden'!AW57="x","x",$AV$2-'Indicator Date hidden'!AW57)</f>
        <v>0</v>
      </c>
      <c r="AW56" s="214">
        <f>IF('Indicator Date hidden'!AX57="x","x",$AW$2-'Indicator Date hidden'!AX57)</f>
        <v>0</v>
      </c>
      <c r="AX56" s="214">
        <f>IF('Indicator Date hidden'!AY57="x","x",$AX$2-'Indicator Date hidden'!AY57)</f>
        <v>0</v>
      </c>
      <c r="AY56" s="214">
        <f>IF('Indicator Date hidden'!AZ57="x","x",$AY$2-'Indicator Date hidden'!AZ57)</f>
        <v>0</v>
      </c>
      <c r="AZ56" s="214">
        <f>IF('Indicator Date hidden'!BA57="x","x",$AZ$2-'Indicator Date hidden'!BA57)</f>
        <v>0</v>
      </c>
      <c r="BA56">
        <f t="shared" si="5"/>
        <v>6</v>
      </c>
      <c r="BB56" s="21">
        <f t="shared" si="6"/>
        <v>0.14285714285714285</v>
      </c>
      <c r="BC56">
        <f t="shared" si="7"/>
        <v>3</v>
      </c>
      <c r="BD56" s="21">
        <f t="shared" si="8"/>
        <v>0.63887656499993994</v>
      </c>
      <c r="BE56" s="296">
        <f t="shared" si="9"/>
        <v>0</v>
      </c>
    </row>
    <row r="57" spans="1:57" x14ac:dyDescent="0.35">
      <c r="A57" t="s">
        <v>8023</v>
      </c>
      <c r="B57" s="214">
        <f>IF('Indicator Date hidden'!C58="x","x",$B$2-'Indicator Date hidden'!C58)</f>
        <v>0</v>
      </c>
      <c r="C57" s="214">
        <f>IF('Indicator Date hidden'!D58="x","x",$C$2-'Indicator Date hidden'!D58)</f>
        <v>0</v>
      </c>
      <c r="D57" s="214">
        <f>IF('Indicator Date hidden'!E58="x","x",$D$2-'Indicator Date hidden'!E58)</f>
        <v>0</v>
      </c>
      <c r="E57" s="214">
        <f>IF('Indicator Date hidden'!F58="x","x",$E$2-'Indicator Date hidden'!F58)</f>
        <v>0</v>
      </c>
      <c r="F57" s="214">
        <f>IF('Indicator Date hidden'!G58="x","x",$F$2-'Indicator Date hidden'!G58)</f>
        <v>0</v>
      </c>
      <c r="G57" s="214">
        <f>IF('Indicator Date hidden'!H58="x","x",$G$2-'Indicator Date hidden'!H58)</f>
        <v>0</v>
      </c>
      <c r="H57" s="214">
        <f>IF('Indicator Date hidden'!I58="x","x",$H$2-'Indicator Date hidden'!I58)</f>
        <v>0</v>
      </c>
      <c r="I57" s="214">
        <f>IF('Indicator Date hidden'!J58="x","x",$I$2-'Indicator Date hidden'!J58)</f>
        <v>0</v>
      </c>
      <c r="J57" s="214">
        <f>IF('Indicator Date hidden'!K58="x","x",$J$2-'Indicator Date hidden'!K58)</f>
        <v>0</v>
      </c>
      <c r="K57" s="214">
        <f>IF('Indicator Date hidden'!L58="x","x",$K$2-'Indicator Date hidden'!L58)</f>
        <v>0</v>
      </c>
      <c r="L57" s="214">
        <f>IF('Indicator Date hidden'!M58="x","x",$L$2-'Indicator Date hidden'!M58)</f>
        <v>0</v>
      </c>
      <c r="M57" s="214">
        <f>IF('Indicator Date hidden'!N58="x","x",$M$2-'Indicator Date hidden'!N58)</f>
        <v>0</v>
      </c>
      <c r="N57" s="214">
        <f>IF('Indicator Date hidden'!O58="x","x",$N$2-'Indicator Date hidden'!O58)</f>
        <v>0</v>
      </c>
      <c r="O57" s="214">
        <f>IF('Indicator Date hidden'!P58="x","x",$O$2-'Indicator Date hidden'!P58)</f>
        <v>0</v>
      </c>
      <c r="P57" s="214">
        <f>IF('Indicator Date hidden'!Q58="x","x",$P$2-'Indicator Date hidden'!Q58)</f>
        <v>0</v>
      </c>
      <c r="Q57" s="214" t="str">
        <f>IF('Indicator Date hidden'!R58="x","x",$Q$2-'Indicator Date hidden'!R58)</f>
        <v>x</v>
      </c>
      <c r="R57" s="214">
        <f>IF('Indicator Date hidden'!S58="x","x",$R$2-'Indicator Date hidden'!S58)</f>
        <v>0</v>
      </c>
      <c r="S57" s="214">
        <f>IF('Indicator Date hidden'!T58="x","x",$S$2-'Indicator Date hidden'!T58)</f>
        <v>0</v>
      </c>
      <c r="T57" s="214">
        <f>IF('Indicator Date hidden'!U58="x","x",$T$2-'Indicator Date hidden'!U58)</f>
        <v>0</v>
      </c>
      <c r="U57" s="214" t="str">
        <f>IF('Indicator Date hidden'!V58="x","x",$U$2-'Indicator Date hidden'!V58)</f>
        <v>x</v>
      </c>
      <c r="V57" s="214">
        <f>IF('Indicator Date hidden'!W58="x","x",$V$2-'Indicator Date hidden'!W58)</f>
        <v>0</v>
      </c>
      <c r="W57" s="214" t="str">
        <f>IF('Indicator Date hidden'!X58="x","x",$W$2-'Indicator Date hidden'!X58)</f>
        <v>x</v>
      </c>
      <c r="X57" s="214">
        <f>IF('Indicator Date hidden'!Y58="x","x",$X$2-'Indicator Date hidden'!Y58)</f>
        <v>2</v>
      </c>
      <c r="Y57" s="214">
        <f>IF('Indicator Date hidden'!Z58="x","x",$Y$2-'Indicator Date hidden'!Z58)</f>
        <v>0</v>
      </c>
      <c r="Z57" s="214">
        <f>IF('Indicator Date hidden'!AA58="x","x",$Z$2-'Indicator Date hidden'!AA58)</f>
        <v>0</v>
      </c>
      <c r="AA57" s="214">
        <f>IF('Indicator Date hidden'!AB58="x","x",$AA$2-'Indicator Date hidden'!AB58)</f>
        <v>1</v>
      </c>
      <c r="AB57" s="214">
        <f>IF('Indicator Date hidden'!AC58="x","x",$AB$2-'Indicator Date hidden'!AC58)</f>
        <v>0</v>
      </c>
      <c r="AC57" s="214">
        <f>IF('Indicator Date hidden'!AD58="x","x",$AC$2-'Indicator Date hidden'!AD58)</f>
        <v>0</v>
      </c>
      <c r="AD57" s="214" t="str">
        <f>IF('Indicator Date hidden'!AE58="x","x",$AD$2-'Indicator Date hidden'!AE58)</f>
        <v>x</v>
      </c>
      <c r="AE57" s="214">
        <f>IF('Indicator Date hidden'!AF58="x","x",$AE$2-'Indicator Date hidden'!AF58)</f>
        <v>0</v>
      </c>
      <c r="AF57" s="214">
        <f>IF('Indicator Date hidden'!AG58="x","x",$AF$2-'Indicator Date hidden'!AG58)</f>
        <v>1</v>
      </c>
      <c r="AG57" s="214">
        <f>IF('Indicator Date hidden'!AH58="x","x",$AG$2-'Indicator Date hidden'!AH58)</f>
        <v>0</v>
      </c>
      <c r="AH57" s="214">
        <f>IF('Indicator Date hidden'!AI58="x","x",$AH$2-'Indicator Date hidden'!AI58)</f>
        <v>0</v>
      </c>
      <c r="AI57" s="214">
        <f>IF('Indicator Date hidden'!AJ58="x","x",$AI$2-'Indicator Date hidden'!AJ58)</f>
        <v>0</v>
      </c>
      <c r="AJ57" s="214" t="str">
        <f>IF('Indicator Date hidden'!AK58="x","x",$AJ$2-'Indicator Date hidden'!AK58)</f>
        <v>x</v>
      </c>
      <c r="AK57" s="214">
        <f>IF('Indicator Date hidden'!AL58="x","x",$AK$2-'Indicator Date hidden'!AL58)</f>
        <v>1</v>
      </c>
      <c r="AL57" s="214">
        <f>IF('Indicator Date hidden'!AM58="x","x",$AL$2-'Indicator Date hidden'!AM58)</f>
        <v>0</v>
      </c>
      <c r="AM57" s="214">
        <f>IF('Indicator Date hidden'!AN58="x","x",$AM$2-'Indicator Date hidden'!AN58)</f>
        <v>0</v>
      </c>
      <c r="AN57" s="214">
        <f>IF('Indicator Date hidden'!AO58="x","x",$AN$2-'Indicator Date hidden'!AO58)</f>
        <v>0</v>
      </c>
      <c r="AO57" s="214">
        <f>IF('Indicator Date hidden'!AP58="x","x",$AO$2-'Indicator Date hidden'!AP58)</f>
        <v>0</v>
      </c>
      <c r="AP57" s="214">
        <f>IF('Indicator Date hidden'!AQ58="x","x",$AP$2-'Indicator Date hidden'!AQ58)</f>
        <v>0</v>
      </c>
      <c r="AQ57" s="214" t="str">
        <f>IF('Indicator Date hidden'!AR58="x","x",$AQ$2-'Indicator Date hidden'!AR58)</f>
        <v>x</v>
      </c>
      <c r="AR57" s="214">
        <f>IF('Indicator Date hidden'!AS58="x","x",$AR$2-'Indicator Date hidden'!AS58)</f>
        <v>0</v>
      </c>
      <c r="AS57" s="214">
        <f>IF('Indicator Date hidden'!AT58="x","x",$AS$2-'Indicator Date hidden'!AT58)</f>
        <v>0</v>
      </c>
      <c r="AT57" s="214">
        <f>IF('Indicator Date hidden'!AU58="x","x",$AT$2-'Indicator Date hidden'!AU58)</f>
        <v>0</v>
      </c>
      <c r="AU57" s="214">
        <f>IF('Indicator Date hidden'!AV58="x","x",$AU$2-'Indicator Date hidden'!AV58)</f>
        <v>3</v>
      </c>
      <c r="AV57" s="214">
        <f>IF('Indicator Date hidden'!AW58="x","x",$AV$2-'Indicator Date hidden'!AW58)</f>
        <v>0</v>
      </c>
      <c r="AW57" s="214">
        <f>IF('Indicator Date hidden'!AX58="x","x",$AW$2-'Indicator Date hidden'!AX58)</f>
        <v>0</v>
      </c>
      <c r="AX57" s="214">
        <f>IF('Indicator Date hidden'!AY58="x","x",$AX$2-'Indicator Date hidden'!AY58)</f>
        <v>0</v>
      </c>
      <c r="AY57" s="214">
        <f>IF('Indicator Date hidden'!AZ58="x","x",$AY$2-'Indicator Date hidden'!AZ58)</f>
        <v>0</v>
      </c>
      <c r="AZ57" s="214">
        <f>IF('Indicator Date hidden'!BA58="x","x",$AZ$2-'Indicator Date hidden'!BA58)</f>
        <v>0</v>
      </c>
      <c r="BA57">
        <f t="shared" si="5"/>
        <v>8</v>
      </c>
      <c r="BB57" s="21">
        <f t="shared" si="6"/>
        <v>0.17777777777777778</v>
      </c>
      <c r="BC57">
        <f t="shared" si="7"/>
        <v>5</v>
      </c>
      <c r="BD57" s="21">
        <f t="shared" si="8"/>
        <v>0.56916659888291987</v>
      </c>
      <c r="BE57" s="296">
        <f t="shared" si="9"/>
        <v>0</v>
      </c>
    </row>
    <row r="58" spans="1:57" x14ac:dyDescent="0.35">
      <c r="A58" t="s">
        <v>8024</v>
      </c>
      <c r="B58" s="214">
        <f>IF('Indicator Date hidden'!C59="x","x",$B$2-'Indicator Date hidden'!C59)</f>
        <v>0</v>
      </c>
      <c r="C58" s="214">
        <f>IF('Indicator Date hidden'!D59="x","x",$C$2-'Indicator Date hidden'!D59)</f>
        <v>0</v>
      </c>
      <c r="D58" s="214">
        <f>IF('Indicator Date hidden'!E59="x","x",$D$2-'Indicator Date hidden'!E59)</f>
        <v>0</v>
      </c>
      <c r="E58" s="214">
        <f>IF('Indicator Date hidden'!F59="x","x",$E$2-'Indicator Date hidden'!F59)</f>
        <v>0</v>
      </c>
      <c r="F58" s="214">
        <f>IF('Indicator Date hidden'!G59="x","x",$F$2-'Indicator Date hidden'!G59)</f>
        <v>0</v>
      </c>
      <c r="G58" s="214">
        <f>IF('Indicator Date hidden'!H59="x","x",$G$2-'Indicator Date hidden'!H59)</f>
        <v>0</v>
      </c>
      <c r="H58" s="214">
        <f>IF('Indicator Date hidden'!I59="x","x",$H$2-'Indicator Date hidden'!I59)</f>
        <v>0</v>
      </c>
      <c r="I58" s="214">
        <f>IF('Indicator Date hidden'!J59="x","x",$I$2-'Indicator Date hidden'!J59)</f>
        <v>0</v>
      </c>
      <c r="J58" s="214">
        <f>IF('Indicator Date hidden'!K59="x","x",$J$2-'Indicator Date hidden'!K59)</f>
        <v>0</v>
      </c>
      <c r="K58" s="214">
        <f>IF('Indicator Date hidden'!L59="x","x",$K$2-'Indicator Date hidden'!L59)</f>
        <v>0</v>
      </c>
      <c r="L58" s="214">
        <f>IF('Indicator Date hidden'!M59="x","x",$L$2-'Indicator Date hidden'!M59)</f>
        <v>0</v>
      </c>
      <c r="M58" s="214">
        <f>IF('Indicator Date hidden'!N59="x","x",$M$2-'Indicator Date hidden'!N59)</f>
        <v>0</v>
      </c>
      <c r="N58" s="214">
        <f>IF('Indicator Date hidden'!O59="x","x",$N$2-'Indicator Date hidden'!O59)</f>
        <v>0</v>
      </c>
      <c r="O58" s="214">
        <f>IF('Indicator Date hidden'!P59="x","x",$O$2-'Indicator Date hidden'!P59)</f>
        <v>0</v>
      </c>
      <c r="P58" s="214">
        <f>IF('Indicator Date hidden'!Q59="x","x",$P$2-'Indicator Date hidden'!Q59)</f>
        <v>0</v>
      </c>
      <c r="Q58" s="214">
        <f>IF('Indicator Date hidden'!R59="x","x",$Q$2-'Indicator Date hidden'!R59)</f>
        <v>3</v>
      </c>
      <c r="R58" s="214">
        <f>IF('Indicator Date hidden'!S59="x","x",$R$2-'Indicator Date hidden'!S59)</f>
        <v>0</v>
      </c>
      <c r="S58" s="214">
        <f>IF('Indicator Date hidden'!T59="x","x",$S$2-'Indicator Date hidden'!T59)</f>
        <v>0</v>
      </c>
      <c r="T58" s="214">
        <f>IF('Indicator Date hidden'!U59="x","x",$T$2-'Indicator Date hidden'!U59)</f>
        <v>0</v>
      </c>
      <c r="U58" s="214">
        <f>IF('Indicator Date hidden'!V59="x","x",$U$2-'Indicator Date hidden'!V59)</f>
        <v>0</v>
      </c>
      <c r="V58" s="214">
        <f>IF('Indicator Date hidden'!W59="x","x",$V$2-'Indicator Date hidden'!W59)</f>
        <v>0</v>
      </c>
      <c r="W58" s="214">
        <f>IF('Indicator Date hidden'!X59="x","x",$W$2-'Indicator Date hidden'!X59)</f>
        <v>0</v>
      </c>
      <c r="X58" s="214">
        <f>IF('Indicator Date hidden'!Y59="x","x",$X$2-'Indicator Date hidden'!Y59)</f>
        <v>4</v>
      </c>
      <c r="Y58" s="214">
        <f>IF('Indicator Date hidden'!Z59="x","x",$Y$2-'Indicator Date hidden'!Z59)</f>
        <v>0</v>
      </c>
      <c r="Z58" s="214">
        <f>IF('Indicator Date hidden'!AA59="x","x",$Z$2-'Indicator Date hidden'!AA59)</f>
        <v>0</v>
      </c>
      <c r="AA58" s="214">
        <f>IF('Indicator Date hidden'!AB59="x","x",$AA$2-'Indicator Date hidden'!AB59)</f>
        <v>0</v>
      </c>
      <c r="AB58" s="214">
        <f>IF('Indicator Date hidden'!AC59="x","x",$AB$2-'Indicator Date hidden'!AC59)</f>
        <v>0</v>
      </c>
      <c r="AC58" s="214">
        <f>IF('Indicator Date hidden'!AD59="x","x",$AC$2-'Indicator Date hidden'!AD59)</f>
        <v>0</v>
      </c>
      <c r="AD58" s="214">
        <f>IF('Indicator Date hidden'!AE59="x","x",$AD$2-'Indicator Date hidden'!AE59)</f>
        <v>0</v>
      </c>
      <c r="AE58" s="214">
        <f>IF('Indicator Date hidden'!AF59="x","x",$AE$2-'Indicator Date hidden'!AF59)</f>
        <v>0</v>
      </c>
      <c r="AF58" s="214">
        <f>IF('Indicator Date hidden'!AG59="x","x",$AF$2-'Indicator Date hidden'!AG59)</f>
        <v>3</v>
      </c>
      <c r="AG58" s="214">
        <f>IF('Indicator Date hidden'!AH59="x","x",$AG$2-'Indicator Date hidden'!AH59)</f>
        <v>0</v>
      </c>
      <c r="AH58" s="214">
        <f>IF('Indicator Date hidden'!AI59="x","x",$AH$2-'Indicator Date hidden'!AI59)</f>
        <v>0</v>
      </c>
      <c r="AI58" s="214">
        <f>IF('Indicator Date hidden'!AJ59="x","x",$AI$2-'Indicator Date hidden'!AJ59)</f>
        <v>0</v>
      </c>
      <c r="AJ58" s="214">
        <f>IF('Indicator Date hidden'!AK59="x","x",$AJ$2-'Indicator Date hidden'!AK59)</f>
        <v>1</v>
      </c>
      <c r="AK58" s="214">
        <f>IF('Indicator Date hidden'!AL59="x","x",$AK$2-'Indicator Date hidden'!AL59)</f>
        <v>0</v>
      </c>
      <c r="AL58" s="214">
        <f>IF('Indicator Date hidden'!AM59="x","x",$AL$2-'Indicator Date hidden'!AM59)</f>
        <v>0</v>
      </c>
      <c r="AM58" s="214">
        <f>IF('Indicator Date hidden'!AN59="x","x",$AM$2-'Indicator Date hidden'!AN59)</f>
        <v>0</v>
      </c>
      <c r="AN58" s="214">
        <f>IF('Indicator Date hidden'!AO59="x","x",$AN$2-'Indicator Date hidden'!AO59)</f>
        <v>0</v>
      </c>
      <c r="AO58" s="214">
        <f>IF('Indicator Date hidden'!AP59="x","x",$AO$2-'Indicator Date hidden'!AP59)</f>
        <v>0</v>
      </c>
      <c r="AP58" s="214">
        <f>IF('Indicator Date hidden'!AQ59="x","x",$AP$2-'Indicator Date hidden'!AQ59)</f>
        <v>0</v>
      </c>
      <c r="AQ58" s="214">
        <f>IF('Indicator Date hidden'!AR59="x","x",$AQ$2-'Indicator Date hidden'!AR59)</f>
        <v>0</v>
      </c>
      <c r="AR58" s="214">
        <f>IF('Indicator Date hidden'!AS59="x","x",$AR$2-'Indicator Date hidden'!AS59)</f>
        <v>0</v>
      </c>
      <c r="AS58" s="214">
        <f>IF('Indicator Date hidden'!AT59="x","x",$AS$2-'Indicator Date hidden'!AT59)</f>
        <v>0</v>
      </c>
      <c r="AT58" s="214">
        <f>IF('Indicator Date hidden'!AU59="x","x",$AT$2-'Indicator Date hidden'!AU59)</f>
        <v>0</v>
      </c>
      <c r="AU58" s="214">
        <f>IF('Indicator Date hidden'!AV59="x","x",$AU$2-'Indicator Date hidden'!AV59)</f>
        <v>7</v>
      </c>
      <c r="AV58" s="214">
        <f>IF('Indicator Date hidden'!AW59="x","x",$AV$2-'Indicator Date hidden'!AW59)</f>
        <v>0</v>
      </c>
      <c r="AW58" s="214">
        <f>IF('Indicator Date hidden'!AX59="x","x",$AW$2-'Indicator Date hidden'!AX59)</f>
        <v>0</v>
      </c>
      <c r="AX58" s="214">
        <f>IF('Indicator Date hidden'!AY59="x","x",$AX$2-'Indicator Date hidden'!AY59)</f>
        <v>0</v>
      </c>
      <c r="AY58" s="214">
        <f>IF('Indicator Date hidden'!AZ59="x","x",$AY$2-'Indicator Date hidden'!AZ59)</f>
        <v>0</v>
      </c>
      <c r="AZ58" s="214">
        <f>IF('Indicator Date hidden'!BA59="x","x",$AZ$2-'Indicator Date hidden'!BA59)</f>
        <v>0</v>
      </c>
      <c r="BA58">
        <f t="shared" si="5"/>
        <v>18</v>
      </c>
      <c r="BB58" s="21">
        <f t="shared" si="6"/>
        <v>0.35294117647058826</v>
      </c>
      <c r="BC58">
        <f t="shared" si="7"/>
        <v>5</v>
      </c>
      <c r="BD58" s="21">
        <f t="shared" si="8"/>
        <v>1.2338927625531195</v>
      </c>
      <c r="BE58" s="296">
        <f t="shared" si="9"/>
        <v>0</v>
      </c>
    </row>
    <row r="59" spans="1:57" x14ac:dyDescent="0.35">
      <c r="A59" t="s">
        <v>8028</v>
      </c>
      <c r="B59" s="214">
        <f>IF('Indicator Date hidden'!C60="x","x",$B$2-'Indicator Date hidden'!C60)</f>
        <v>0</v>
      </c>
      <c r="C59" s="214">
        <f>IF('Indicator Date hidden'!D60="x","x",$C$2-'Indicator Date hidden'!D60)</f>
        <v>0</v>
      </c>
      <c r="D59" s="214">
        <f>IF('Indicator Date hidden'!E60="x","x",$D$2-'Indicator Date hidden'!E60)</f>
        <v>0</v>
      </c>
      <c r="E59" s="214">
        <f>IF('Indicator Date hidden'!F60="x","x",$E$2-'Indicator Date hidden'!F60)</f>
        <v>0</v>
      </c>
      <c r="F59" s="214">
        <f>IF('Indicator Date hidden'!G60="x","x",$F$2-'Indicator Date hidden'!G60)</f>
        <v>0</v>
      </c>
      <c r="G59" s="214">
        <f>IF('Indicator Date hidden'!H60="x","x",$G$2-'Indicator Date hidden'!H60)</f>
        <v>0</v>
      </c>
      <c r="H59" s="214">
        <f>IF('Indicator Date hidden'!I60="x","x",$H$2-'Indicator Date hidden'!I60)</f>
        <v>0</v>
      </c>
      <c r="I59" s="214">
        <f>IF('Indicator Date hidden'!J60="x","x",$I$2-'Indicator Date hidden'!J60)</f>
        <v>0</v>
      </c>
      <c r="J59" s="214">
        <f>IF('Indicator Date hidden'!K60="x","x",$J$2-'Indicator Date hidden'!K60)</f>
        <v>0</v>
      </c>
      <c r="K59" s="214">
        <f>IF('Indicator Date hidden'!L60="x","x",$K$2-'Indicator Date hidden'!L60)</f>
        <v>0</v>
      </c>
      <c r="L59" s="214">
        <f>IF('Indicator Date hidden'!M60="x","x",$L$2-'Indicator Date hidden'!M60)</f>
        <v>0</v>
      </c>
      <c r="M59" s="214">
        <f>IF('Indicator Date hidden'!N60="x","x",$M$2-'Indicator Date hidden'!N60)</f>
        <v>0</v>
      </c>
      <c r="N59" s="214">
        <f>IF('Indicator Date hidden'!O60="x","x",$N$2-'Indicator Date hidden'!O60)</f>
        <v>0</v>
      </c>
      <c r="O59" s="214">
        <f>IF('Indicator Date hidden'!P60="x","x",$O$2-'Indicator Date hidden'!P60)</f>
        <v>0</v>
      </c>
      <c r="P59" s="214">
        <f>IF('Indicator Date hidden'!Q60="x","x",$P$2-'Indicator Date hidden'!Q60)</f>
        <v>0</v>
      </c>
      <c r="Q59" s="214" t="str">
        <f>IF('Indicator Date hidden'!R60="x","x",$Q$2-'Indicator Date hidden'!R60)</f>
        <v>x</v>
      </c>
      <c r="R59" s="214">
        <f>IF('Indicator Date hidden'!S60="x","x",$R$2-'Indicator Date hidden'!S60)</f>
        <v>0</v>
      </c>
      <c r="S59" s="214">
        <f>IF('Indicator Date hidden'!T60="x","x",$S$2-'Indicator Date hidden'!T60)</f>
        <v>0</v>
      </c>
      <c r="T59" s="214">
        <f>IF('Indicator Date hidden'!U60="x","x",$T$2-'Indicator Date hidden'!U60)</f>
        <v>0</v>
      </c>
      <c r="U59" s="214">
        <f>IF('Indicator Date hidden'!V60="x","x",$U$2-'Indicator Date hidden'!V60)</f>
        <v>0</v>
      </c>
      <c r="V59" s="214">
        <f>IF('Indicator Date hidden'!W60="x","x",$V$2-'Indicator Date hidden'!W60)</f>
        <v>0</v>
      </c>
      <c r="W59" s="214">
        <f>IF('Indicator Date hidden'!X60="x","x",$W$2-'Indicator Date hidden'!X60)</f>
        <v>10</v>
      </c>
      <c r="X59" s="214">
        <f>IF('Indicator Date hidden'!Y60="x","x",$X$2-'Indicator Date hidden'!Y60)</f>
        <v>4</v>
      </c>
      <c r="Y59" s="214">
        <f>IF('Indicator Date hidden'!Z60="x","x",$Y$2-'Indicator Date hidden'!Z60)</f>
        <v>0</v>
      </c>
      <c r="Z59" s="214">
        <f>IF('Indicator Date hidden'!AA60="x","x",$Z$2-'Indicator Date hidden'!AA60)</f>
        <v>0</v>
      </c>
      <c r="AA59" s="214">
        <f>IF('Indicator Date hidden'!AB60="x","x",$AA$2-'Indicator Date hidden'!AB60)</f>
        <v>0</v>
      </c>
      <c r="AB59" s="214">
        <f>IF('Indicator Date hidden'!AC60="x","x",$AB$2-'Indicator Date hidden'!AC60)</f>
        <v>0</v>
      </c>
      <c r="AC59" s="214">
        <f>IF('Indicator Date hidden'!AD60="x","x",$AC$2-'Indicator Date hidden'!AD60)</f>
        <v>0</v>
      </c>
      <c r="AD59" s="214" t="str">
        <f>IF('Indicator Date hidden'!AE60="x","x",$AD$2-'Indicator Date hidden'!AE60)</f>
        <v>x</v>
      </c>
      <c r="AE59" s="214">
        <f>IF('Indicator Date hidden'!AF60="x","x",$AE$2-'Indicator Date hidden'!AF60)</f>
        <v>0</v>
      </c>
      <c r="AF59" s="214">
        <f>IF('Indicator Date hidden'!AG60="x","x",$AF$2-'Indicator Date hidden'!AG60)</f>
        <v>5</v>
      </c>
      <c r="AG59" s="214">
        <f>IF('Indicator Date hidden'!AH60="x","x",$AG$2-'Indicator Date hidden'!AH60)</f>
        <v>0</v>
      </c>
      <c r="AH59" s="214">
        <f>IF('Indicator Date hidden'!AI60="x","x",$AH$2-'Indicator Date hidden'!AI60)</f>
        <v>0</v>
      </c>
      <c r="AI59" s="214">
        <f>IF('Indicator Date hidden'!AJ60="x","x",$AI$2-'Indicator Date hidden'!AJ60)</f>
        <v>0</v>
      </c>
      <c r="AJ59" s="214" t="str">
        <f>IF('Indicator Date hidden'!AK60="x","x",$AJ$2-'Indicator Date hidden'!AK60)</f>
        <v>x</v>
      </c>
      <c r="AK59" s="214">
        <f>IF('Indicator Date hidden'!AL60="x","x",$AK$2-'Indicator Date hidden'!AL60)</f>
        <v>1</v>
      </c>
      <c r="AL59" s="214">
        <f>IF('Indicator Date hidden'!AM60="x","x",$AL$2-'Indicator Date hidden'!AM60)</f>
        <v>0</v>
      </c>
      <c r="AM59" s="214">
        <f>IF('Indicator Date hidden'!AN60="x","x",$AM$2-'Indicator Date hidden'!AN60)</f>
        <v>0</v>
      </c>
      <c r="AN59" s="214">
        <f>IF('Indicator Date hidden'!AO60="x","x",$AN$2-'Indicator Date hidden'!AO60)</f>
        <v>0</v>
      </c>
      <c r="AO59" s="214">
        <f>IF('Indicator Date hidden'!AP60="x","x",$AO$2-'Indicator Date hidden'!AP60)</f>
        <v>0</v>
      </c>
      <c r="AP59" s="214">
        <f>IF('Indicator Date hidden'!AQ60="x","x",$AP$2-'Indicator Date hidden'!AQ60)</f>
        <v>0</v>
      </c>
      <c r="AQ59" s="214">
        <f>IF('Indicator Date hidden'!AR60="x","x",$AQ$2-'Indicator Date hidden'!AR60)</f>
        <v>0</v>
      </c>
      <c r="AR59" s="214">
        <f>IF('Indicator Date hidden'!AS60="x","x",$AR$2-'Indicator Date hidden'!AS60)</f>
        <v>0</v>
      </c>
      <c r="AS59" s="214" t="str">
        <f>IF('Indicator Date hidden'!AT60="x","x",$AS$2-'Indicator Date hidden'!AT60)</f>
        <v>x</v>
      </c>
      <c r="AT59" s="214">
        <f>IF('Indicator Date hidden'!AU60="x","x",$AT$2-'Indicator Date hidden'!AU60)</f>
        <v>0</v>
      </c>
      <c r="AU59" s="214" t="str">
        <f>IF('Indicator Date hidden'!AV60="x","x",$AU$2-'Indicator Date hidden'!AV60)</f>
        <v>x</v>
      </c>
      <c r="AV59" s="214">
        <f>IF('Indicator Date hidden'!AW60="x","x",$AV$2-'Indicator Date hidden'!AW60)</f>
        <v>0</v>
      </c>
      <c r="AW59" s="214">
        <f>IF('Indicator Date hidden'!AX60="x","x",$AW$2-'Indicator Date hidden'!AX60)</f>
        <v>0</v>
      </c>
      <c r="AX59" s="214">
        <f>IF('Indicator Date hidden'!AY60="x","x",$AX$2-'Indicator Date hidden'!AY60)</f>
        <v>0</v>
      </c>
      <c r="AY59" s="214">
        <f>IF('Indicator Date hidden'!AZ60="x","x",$AY$2-'Indicator Date hidden'!AZ60)</f>
        <v>0</v>
      </c>
      <c r="AZ59" s="214">
        <f>IF('Indicator Date hidden'!BA60="x","x",$AZ$2-'Indicator Date hidden'!BA60)</f>
        <v>0</v>
      </c>
      <c r="BA59">
        <f t="shared" si="5"/>
        <v>20</v>
      </c>
      <c r="BB59" s="21">
        <f t="shared" si="6"/>
        <v>0.43478260869565216</v>
      </c>
      <c r="BC59">
        <f t="shared" si="7"/>
        <v>4</v>
      </c>
      <c r="BD59" s="21">
        <f t="shared" si="8"/>
        <v>1.702327995691469</v>
      </c>
      <c r="BE59" s="296">
        <f t="shared" si="9"/>
        <v>0</v>
      </c>
    </row>
    <row r="60" spans="1:57" x14ac:dyDescent="0.35">
      <c r="A60" t="s">
        <v>8026</v>
      </c>
      <c r="B60" s="214">
        <f>IF('Indicator Date hidden'!C61="x","x",$B$2-'Indicator Date hidden'!C61)</f>
        <v>0</v>
      </c>
      <c r="C60" s="214">
        <f>IF('Indicator Date hidden'!D61="x","x",$C$2-'Indicator Date hidden'!D61)</f>
        <v>0</v>
      </c>
      <c r="D60" s="214">
        <f>IF('Indicator Date hidden'!E61="x","x",$D$2-'Indicator Date hidden'!E61)</f>
        <v>0</v>
      </c>
      <c r="E60" s="214">
        <f>IF('Indicator Date hidden'!F61="x","x",$E$2-'Indicator Date hidden'!F61)</f>
        <v>0</v>
      </c>
      <c r="F60" s="214">
        <f>IF('Indicator Date hidden'!G61="x","x",$F$2-'Indicator Date hidden'!G61)</f>
        <v>0</v>
      </c>
      <c r="G60" s="214">
        <f>IF('Indicator Date hidden'!H61="x","x",$G$2-'Indicator Date hidden'!H61)</f>
        <v>0</v>
      </c>
      <c r="H60" s="214">
        <f>IF('Indicator Date hidden'!I61="x","x",$H$2-'Indicator Date hidden'!I61)</f>
        <v>0</v>
      </c>
      <c r="I60" s="214">
        <f>IF('Indicator Date hidden'!J61="x","x",$I$2-'Indicator Date hidden'!J61)</f>
        <v>0</v>
      </c>
      <c r="J60" s="214">
        <f>IF('Indicator Date hidden'!K61="x","x",$J$2-'Indicator Date hidden'!K61)</f>
        <v>0</v>
      </c>
      <c r="K60" s="214">
        <f>IF('Indicator Date hidden'!L61="x","x",$K$2-'Indicator Date hidden'!L61)</f>
        <v>0</v>
      </c>
      <c r="L60" s="214">
        <f>IF('Indicator Date hidden'!M61="x","x",$L$2-'Indicator Date hidden'!M61)</f>
        <v>0</v>
      </c>
      <c r="M60" s="214">
        <f>IF('Indicator Date hidden'!N61="x","x",$M$2-'Indicator Date hidden'!N61)</f>
        <v>0</v>
      </c>
      <c r="N60" s="214">
        <f>IF('Indicator Date hidden'!O61="x","x",$N$2-'Indicator Date hidden'!O61)</f>
        <v>0</v>
      </c>
      <c r="O60" s="214">
        <f>IF('Indicator Date hidden'!P61="x","x",$O$2-'Indicator Date hidden'!P61)</f>
        <v>0</v>
      </c>
      <c r="P60" s="214">
        <f>IF('Indicator Date hidden'!Q61="x","x",$P$2-'Indicator Date hidden'!Q61)</f>
        <v>0</v>
      </c>
      <c r="Q60" s="214" t="str">
        <f>IF('Indicator Date hidden'!R61="x","x",$Q$2-'Indicator Date hidden'!R61)</f>
        <v>x</v>
      </c>
      <c r="R60" s="214">
        <f>IF('Indicator Date hidden'!S61="x","x",$R$2-'Indicator Date hidden'!S61)</f>
        <v>0</v>
      </c>
      <c r="S60" s="214">
        <f>IF('Indicator Date hidden'!T61="x","x",$S$2-'Indicator Date hidden'!T61)</f>
        <v>0</v>
      </c>
      <c r="T60" s="214">
        <f>IF('Indicator Date hidden'!U61="x","x",$T$2-'Indicator Date hidden'!U61)</f>
        <v>0</v>
      </c>
      <c r="U60" s="214" t="str">
        <f>IF('Indicator Date hidden'!V61="x","x",$U$2-'Indicator Date hidden'!V61)</f>
        <v>x</v>
      </c>
      <c r="V60" s="214">
        <f>IF('Indicator Date hidden'!W61="x","x",$V$2-'Indicator Date hidden'!W61)</f>
        <v>0</v>
      </c>
      <c r="W60" s="214" t="str">
        <f>IF('Indicator Date hidden'!X61="x","x",$W$2-'Indicator Date hidden'!X61)</f>
        <v>x</v>
      </c>
      <c r="X60" s="214">
        <f>IF('Indicator Date hidden'!Y61="x","x",$X$2-'Indicator Date hidden'!Y61)</f>
        <v>4</v>
      </c>
      <c r="Y60" s="214">
        <f>IF('Indicator Date hidden'!Z61="x","x",$Y$2-'Indicator Date hidden'!Z61)</f>
        <v>0</v>
      </c>
      <c r="Z60" s="214">
        <f>IF('Indicator Date hidden'!AA61="x","x",$Z$2-'Indicator Date hidden'!AA61)</f>
        <v>0</v>
      </c>
      <c r="AA60" s="214" t="str">
        <f>IF('Indicator Date hidden'!AB61="x","x",$AA$2-'Indicator Date hidden'!AB61)</f>
        <v>x</v>
      </c>
      <c r="AB60" s="214">
        <f>IF('Indicator Date hidden'!AC61="x","x",$AB$2-'Indicator Date hidden'!AC61)</f>
        <v>0</v>
      </c>
      <c r="AC60" s="214">
        <f>IF('Indicator Date hidden'!AD61="x","x",$AC$2-'Indicator Date hidden'!AD61)</f>
        <v>0</v>
      </c>
      <c r="AD60" s="214" t="str">
        <f>IF('Indicator Date hidden'!AE61="x","x",$AD$2-'Indicator Date hidden'!AE61)</f>
        <v>x</v>
      </c>
      <c r="AE60" s="214">
        <f>IF('Indicator Date hidden'!AF61="x","x",$AE$2-'Indicator Date hidden'!AF61)</f>
        <v>0</v>
      </c>
      <c r="AF60" s="214">
        <f>IF('Indicator Date hidden'!AG61="x","x",$AF$2-'Indicator Date hidden'!AG61)</f>
        <v>1</v>
      </c>
      <c r="AG60" s="214">
        <f>IF('Indicator Date hidden'!AH61="x","x",$AG$2-'Indicator Date hidden'!AH61)</f>
        <v>0</v>
      </c>
      <c r="AH60" s="214">
        <f>IF('Indicator Date hidden'!AI61="x","x",$AH$2-'Indicator Date hidden'!AI61)</f>
        <v>0</v>
      </c>
      <c r="AI60" s="214">
        <f>IF('Indicator Date hidden'!AJ61="x","x",$AI$2-'Indicator Date hidden'!AJ61)</f>
        <v>0</v>
      </c>
      <c r="AJ60" s="214" t="str">
        <f>IF('Indicator Date hidden'!AK61="x","x",$AJ$2-'Indicator Date hidden'!AK61)</f>
        <v>x</v>
      </c>
      <c r="AK60" s="214">
        <f>IF('Indicator Date hidden'!AL61="x","x",$AK$2-'Indicator Date hidden'!AL61)</f>
        <v>1</v>
      </c>
      <c r="AL60" s="214">
        <f>IF('Indicator Date hidden'!AM61="x","x",$AL$2-'Indicator Date hidden'!AM61)</f>
        <v>0</v>
      </c>
      <c r="AM60" s="214">
        <f>IF('Indicator Date hidden'!AN61="x","x",$AM$2-'Indicator Date hidden'!AN61)</f>
        <v>0</v>
      </c>
      <c r="AN60" s="214">
        <f>IF('Indicator Date hidden'!AO61="x","x",$AN$2-'Indicator Date hidden'!AO61)</f>
        <v>0</v>
      </c>
      <c r="AO60" s="214">
        <f>IF('Indicator Date hidden'!AP61="x","x",$AO$2-'Indicator Date hidden'!AP61)</f>
        <v>0</v>
      </c>
      <c r="AP60" s="214">
        <f>IF('Indicator Date hidden'!AQ61="x","x",$AP$2-'Indicator Date hidden'!AQ61)</f>
        <v>0</v>
      </c>
      <c r="AQ60" s="214">
        <f>IF('Indicator Date hidden'!AR61="x","x",$AQ$2-'Indicator Date hidden'!AR61)</f>
        <v>0</v>
      </c>
      <c r="AR60" s="214">
        <f>IF('Indicator Date hidden'!AS61="x","x",$AR$2-'Indicator Date hidden'!AS61)</f>
        <v>0</v>
      </c>
      <c r="AS60" s="214">
        <f>IF('Indicator Date hidden'!AT61="x","x",$AS$2-'Indicator Date hidden'!AT61)</f>
        <v>0</v>
      </c>
      <c r="AT60" s="214">
        <f>IF('Indicator Date hidden'!AU61="x","x",$AT$2-'Indicator Date hidden'!AU61)</f>
        <v>0</v>
      </c>
      <c r="AU60" s="214" t="str">
        <f>IF('Indicator Date hidden'!AV61="x","x",$AU$2-'Indicator Date hidden'!AV61)</f>
        <v>x</v>
      </c>
      <c r="AV60" s="214">
        <f>IF('Indicator Date hidden'!AW61="x","x",$AV$2-'Indicator Date hidden'!AW61)</f>
        <v>0</v>
      </c>
      <c r="AW60" s="214">
        <f>IF('Indicator Date hidden'!AX61="x","x",$AW$2-'Indicator Date hidden'!AX61)</f>
        <v>0</v>
      </c>
      <c r="AX60" s="214">
        <f>IF('Indicator Date hidden'!AY61="x","x",$AX$2-'Indicator Date hidden'!AY61)</f>
        <v>0</v>
      </c>
      <c r="AY60" s="214">
        <f>IF('Indicator Date hidden'!AZ61="x","x",$AY$2-'Indicator Date hidden'!AZ61)</f>
        <v>0</v>
      </c>
      <c r="AZ60" s="214">
        <f>IF('Indicator Date hidden'!BA61="x","x",$AZ$2-'Indicator Date hidden'!BA61)</f>
        <v>0</v>
      </c>
      <c r="BA60">
        <f t="shared" si="5"/>
        <v>6</v>
      </c>
      <c r="BB60" s="21">
        <f t="shared" si="6"/>
        <v>0.13636363636363635</v>
      </c>
      <c r="BC60">
        <f t="shared" si="7"/>
        <v>3</v>
      </c>
      <c r="BD60" s="21">
        <f t="shared" si="8"/>
        <v>0.62489668567579637</v>
      </c>
      <c r="BE60" s="296">
        <f t="shared" si="9"/>
        <v>0</v>
      </c>
    </row>
    <row r="61" spans="1:57" x14ac:dyDescent="0.35">
      <c r="A61" t="s">
        <v>8030</v>
      </c>
      <c r="B61" s="214">
        <f>IF('Indicator Date hidden'!C62="x","x",$B$2-'Indicator Date hidden'!C62)</f>
        <v>0</v>
      </c>
      <c r="C61" s="214">
        <f>IF('Indicator Date hidden'!D62="x","x",$C$2-'Indicator Date hidden'!D62)</f>
        <v>0</v>
      </c>
      <c r="D61" s="214">
        <f>IF('Indicator Date hidden'!E62="x","x",$D$2-'Indicator Date hidden'!E62)</f>
        <v>0</v>
      </c>
      <c r="E61" s="214">
        <f>IF('Indicator Date hidden'!F62="x","x",$E$2-'Indicator Date hidden'!F62)</f>
        <v>0</v>
      </c>
      <c r="F61" s="214">
        <f>IF('Indicator Date hidden'!G62="x","x",$F$2-'Indicator Date hidden'!G62)</f>
        <v>0</v>
      </c>
      <c r="G61" s="214">
        <f>IF('Indicator Date hidden'!H62="x","x",$G$2-'Indicator Date hidden'!H62)</f>
        <v>0</v>
      </c>
      <c r="H61" s="214">
        <f>IF('Indicator Date hidden'!I62="x","x",$H$2-'Indicator Date hidden'!I62)</f>
        <v>0</v>
      </c>
      <c r="I61" s="214">
        <f>IF('Indicator Date hidden'!J62="x","x",$I$2-'Indicator Date hidden'!J62)</f>
        <v>0</v>
      </c>
      <c r="J61" s="214">
        <f>IF('Indicator Date hidden'!K62="x","x",$J$2-'Indicator Date hidden'!K62)</f>
        <v>0</v>
      </c>
      <c r="K61" s="214">
        <f>IF('Indicator Date hidden'!L62="x","x",$K$2-'Indicator Date hidden'!L62)</f>
        <v>0</v>
      </c>
      <c r="L61" s="214">
        <f>IF('Indicator Date hidden'!M62="x","x",$L$2-'Indicator Date hidden'!M62)</f>
        <v>0</v>
      </c>
      <c r="M61" s="214">
        <f>IF('Indicator Date hidden'!N62="x","x",$M$2-'Indicator Date hidden'!N62)</f>
        <v>0</v>
      </c>
      <c r="N61" s="214">
        <f>IF('Indicator Date hidden'!O62="x","x",$N$2-'Indicator Date hidden'!O62)</f>
        <v>0</v>
      </c>
      <c r="O61" s="214">
        <f>IF('Indicator Date hidden'!P62="x","x",$O$2-'Indicator Date hidden'!P62)</f>
        <v>0</v>
      </c>
      <c r="P61" s="214">
        <f>IF('Indicator Date hidden'!Q62="x","x",$P$2-'Indicator Date hidden'!Q62)</f>
        <v>0</v>
      </c>
      <c r="Q61" s="214" t="str">
        <f>IF('Indicator Date hidden'!R62="x","x",$Q$2-'Indicator Date hidden'!R62)</f>
        <v>x</v>
      </c>
      <c r="R61" s="214">
        <f>IF('Indicator Date hidden'!S62="x","x",$R$2-'Indicator Date hidden'!S62)</f>
        <v>0</v>
      </c>
      <c r="S61" s="214">
        <f>IF('Indicator Date hidden'!T62="x","x",$S$2-'Indicator Date hidden'!T62)</f>
        <v>0</v>
      </c>
      <c r="T61" s="214">
        <f>IF('Indicator Date hidden'!U62="x","x",$T$2-'Indicator Date hidden'!U62)</f>
        <v>0</v>
      </c>
      <c r="U61" s="214" t="str">
        <f>IF('Indicator Date hidden'!V62="x","x",$U$2-'Indicator Date hidden'!V62)</f>
        <v>x</v>
      </c>
      <c r="V61" s="214">
        <f>IF('Indicator Date hidden'!W62="x","x",$V$2-'Indicator Date hidden'!W62)</f>
        <v>0</v>
      </c>
      <c r="W61" s="214" t="str">
        <f>IF('Indicator Date hidden'!X62="x","x",$W$2-'Indicator Date hidden'!X62)</f>
        <v>x</v>
      </c>
      <c r="X61" s="214">
        <f>IF('Indicator Date hidden'!Y62="x","x",$X$2-'Indicator Date hidden'!Y62)</f>
        <v>1</v>
      </c>
      <c r="Y61" s="214">
        <f>IF('Indicator Date hidden'!Z62="x","x",$Y$2-'Indicator Date hidden'!Z62)</f>
        <v>0</v>
      </c>
      <c r="Z61" s="214">
        <f>IF('Indicator Date hidden'!AA62="x","x",$Z$2-'Indicator Date hidden'!AA62)</f>
        <v>0</v>
      </c>
      <c r="AA61" s="214" t="str">
        <f>IF('Indicator Date hidden'!AB62="x","x",$AA$2-'Indicator Date hidden'!AB62)</f>
        <v>x</v>
      </c>
      <c r="AB61" s="214">
        <f>IF('Indicator Date hidden'!AC62="x","x",$AB$2-'Indicator Date hidden'!AC62)</f>
        <v>0</v>
      </c>
      <c r="AC61" s="214">
        <f>IF('Indicator Date hidden'!AD62="x","x",$AC$2-'Indicator Date hidden'!AD62)</f>
        <v>0</v>
      </c>
      <c r="AD61" s="214" t="str">
        <f>IF('Indicator Date hidden'!AE62="x","x",$AD$2-'Indicator Date hidden'!AE62)</f>
        <v>x</v>
      </c>
      <c r="AE61" s="214">
        <f>IF('Indicator Date hidden'!AF62="x","x",$AE$2-'Indicator Date hidden'!AF62)</f>
        <v>0</v>
      </c>
      <c r="AF61" s="214">
        <f>IF('Indicator Date hidden'!AG62="x","x",$AF$2-'Indicator Date hidden'!AG62)</f>
        <v>1</v>
      </c>
      <c r="AG61" s="214">
        <f>IF('Indicator Date hidden'!AH62="x","x",$AG$2-'Indicator Date hidden'!AH62)</f>
        <v>0</v>
      </c>
      <c r="AH61" s="214">
        <f>IF('Indicator Date hidden'!AI62="x","x",$AH$2-'Indicator Date hidden'!AI62)</f>
        <v>0</v>
      </c>
      <c r="AI61" s="214">
        <f>IF('Indicator Date hidden'!AJ62="x","x",$AI$2-'Indicator Date hidden'!AJ62)</f>
        <v>0</v>
      </c>
      <c r="AJ61" s="214" t="str">
        <f>IF('Indicator Date hidden'!AK62="x","x",$AJ$2-'Indicator Date hidden'!AK62)</f>
        <v>x</v>
      </c>
      <c r="AK61" s="214">
        <f>IF('Indicator Date hidden'!AL62="x","x",$AK$2-'Indicator Date hidden'!AL62)</f>
        <v>1</v>
      </c>
      <c r="AL61" s="214">
        <f>IF('Indicator Date hidden'!AM62="x","x",$AL$2-'Indicator Date hidden'!AM62)</f>
        <v>0</v>
      </c>
      <c r="AM61" s="214">
        <f>IF('Indicator Date hidden'!AN62="x","x",$AM$2-'Indicator Date hidden'!AN62)</f>
        <v>0</v>
      </c>
      <c r="AN61" s="214">
        <f>IF('Indicator Date hidden'!AO62="x","x",$AN$2-'Indicator Date hidden'!AO62)</f>
        <v>0</v>
      </c>
      <c r="AO61" s="214">
        <f>IF('Indicator Date hidden'!AP62="x","x",$AO$2-'Indicator Date hidden'!AP62)</f>
        <v>0</v>
      </c>
      <c r="AP61" s="214">
        <f>IF('Indicator Date hidden'!AQ62="x","x",$AP$2-'Indicator Date hidden'!AQ62)</f>
        <v>0</v>
      </c>
      <c r="AQ61" s="214">
        <f>IF('Indicator Date hidden'!AR62="x","x",$AQ$2-'Indicator Date hidden'!AR62)</f>
        <v>0</v>
      </c>
      <c r="AR61" s="214">
        <f>IF('Indicator Date hidden'!AS62="x","x",$AR$2-'Indicator Date hidden'!AS62)</f>
        <v>0</v>
      </c>
      <c r="AS61" s="214">
        <f>IF('Indicator Date hidden'!AT62="x","x",$AS$2-'Indicator Date hidden'!AT62)</f>
        <v>0</v>
      </c>
      <c r="AT61" s="214">
        <f>IF('Indicator Date hidden'!AU62="x","x",$AT$2-'Indicator Date hidden'!AU62)</f>
        <v>0</v>
      </c>
      <c r="AU61" s="214" t="str">
        <f>IF('Indicator Date hidden'!AV62="x","x",$AU$2-'Indicator Date hidden'!AV62)</f>
        <v>x</v>
      </c>
      <c r="AV61" s="214">
        <f>IF('Indicator Date hidden'!AW62="x","x",$AV$2-'Indicator Date hidden'!AW62)</f>
        <v>0</v>
      </c>
      <c r="AW61" s="214">
        <f>IF('Indicator Date hidden'!AX62="x","x",$AW$2-'Indicator Date hidden'!AX62)</f>
        <v>0</v>
      </c>
      <c r="AX61" s="214">
        <f>IF('Indicator Date hidden'!AY62="x","x",$AX$2-'Indicator Date hidden'!AY62)</f>
        <v>0</v>
      </c>
      <c r="AY61" s="214">
        <f>IF('Indicator Date hidden'!AZ62="x","x",$AY$2-'Indicator Date hidden'!AZ62)</f>
        <v>0</v>
      </c>
      <c r="AZ61" s="214">
        <f>IF('Indicator Date hidden'!BA62="x","x",$AZ$2-'Indicator Date hidden'!BA62)</f>
        <v>0</v>
      </c>
      <c r="BA61">
        <f t="shared" si="5"/>
        <v>3</v>
      </c>
      <c r="BB61" s="21">
        <f t="shared" si="6"/>
        <v>6.8181818181818177E-2</v>
      </c>
      <c r="BC61">
        <f t="shared" si="7"/>
        <v>3</v>
      </c>
      <c r="BD61" s="21">
        <f t="shared" si="8"/>
        <v>0.25205764787294127</v>
      </c>
      <c r="BE61" s="296">
        <f t="shared" si="9"/>
        <v>0</v>
      </c>
    </row>
    <row r="62" spans="1:57" x14ac:dyDescent="0.35">
      <c r="A62" t="s">
        <v>8034</v>
      </c>
      <c r="B62" s="214">
        <f>IF('Indicator Date hidden'!C63="x","x",$B$2-'Indicator Date hidden'!C63)</f>
        <v>0</v>
      </c>
      <c r="C62" s="214">
        <f>IF('Indicator Date hidden'!D63="x","x",$C$2-'Indicator Date hidden'!D63)</f>
        <v>0</v>
      </c>
      <c r="D62" s="214">
        <f>IF('Indicator Date hidden'!E63="x","x",$D$2-'Indicator Date hidden'!E63)</f>
        <v>0</v>
      </c>
      <c r="E62" s="214">
        <f>IF('Indicator Date hidden'!F63="x","x",$E$2-'Indicator Date hidden'!F63)</f>
        <v>0</v>
      </c>
      <c r="F62" s="214">
        <f>IF('Indicator Date hidden'!G63="x","x",$F$2-'Indicator Date hidden'!G63)</f>
        <v>0</v>
      </c>
      <c r="G62" s="214">
        <f>IF('Indicator Date hidden'!H63="x","x",$G$2-'Indicator Date hidden'!H63)</f>
        <v>0</v>
      </c>
      <c r="H62" s="214">
        <f>IF('Indicator Date hidden'!I63="x","x",$H$2-'Indicator Date hidden'!I63)</f>
        <v>0</v>
      </c>
      <c r="I62" s="214">
        <f>IF('Indicator Date hidden'!J63="x","x",$I$2-'Indicator Date hidden'!J63)</f>
        <v>0</v>
      </c>
      <c r="J62" s="214">
        <f>IF('Indicator Date hidden'!K63="x","x",$J$2-'Indicator Date hidden'!K63)</f>
        <v>0</v>
      </c>
      <c r="K62" s="214">
        <f>IF('Indicator Date hidden'!L63="x","x",$K$2-'Indicator Date hidden'!L63)</f>
        <v>0</v>
      </c>
      <c r="L62" s="214">
        <f>IF('Indicator Date hidden'!M63="x","x",$L$2-'Indicator Date hidden'!M63)</f>
        <v>0</v>
      </c>
      <c r="M62" s="214">
        <f>IF('Indicator Date hidden'!N63="x","x",$M$2-'Indicator Date hidden'!N63)</f>
        <v>0</v>
      </c>
      <c r="N62" s="214">
        <f>IF('Indicator Date hidden'!O63="x","x",$N$2-'Indicator Date hidden'!O63)</f>
        <v>0</v>
      </c>
      <c r="O62" s="214">
        <f>IF('Indicator Date hidden'!P63="x","x",$O$2-'Indicator Date hidden'!P63)</f>
        <v>0</v>
      </c>
      <c r="P62" s="214">
        <f>IF('Indicator Date hidden'!Q63="x","x",$P$2-'Indicator Date hidden'!Q63)</f>
        <v>0</v>
      </c>
      <c r="Q62" s="214">
        <f>IF('Indicator Date hidden'!R63="x","x",$Q$2-'Indicator Date hidden'!R63)</f>
        <v>2</v>
      </c>
      <c r="R62" s="214">
        <f>IF('Indicator Date hidden'!S63="x","x",$R$2-'Indicator Date hidden'!S63)</f>
        <v>0</v>
      </c>
      <c r="S62" s="214">
        <f>IF('Indicator Date hidden'!T63="x","x",$S$2-'Indicator Date hidden'!T63)</f>
        <v>0</v>
      </c>
      <c r="T62" s="214">
        <f>IF('Indicator Date hidden'!U63="x","x",$T$2-'Indicator Date hidden'!U63)</f>
        <v>0</v>
      </c>
      <c r="U62" s="214">
        <f>IF('Indicator Date hidden'!V63="x","x",$U$2-'Indicator Date hidden'!V63)</f>
        <v>0</v>
      </c>
      <c r="V62" s="214">
        <f>IF('Indicator Date hidden'!W63="x","x",$V$2-'Indicator Date hidden'!W63)</f>
        <v>0</v>
      </c>
      <c r="W62" s="214">
        <f>IF('Indicator Date hidden'!X63="x","x",$W$2-'Indicator Date hidden'!X63)</f>
        <v>2</v>
      </c>
      <c r="X62" s="214" t="str">
        <f>IF('Indicator Date hidden'!Y63="x","x",$X$2-'Indicator Date hidden'!Y63)</f>
        <v>x</v>
      </c>
      <c r="Y62" s="214">
        <f>IF('Indicator Date hidden'!Z63="x","x",$Y$2-'Indicator Date hidden'!Z63)</f>
        <v>0</v>
      </c>
      <c r="Z62" s="214">
        <f>IF('Indicator Date hidden'!AA63="x","x",$Z$2-'Indicator Date hidden'!AA63)</f>
        <v>0</v>
      </c>
      <c r="AA62" s="214">
        <f>IF('Indicator Date hidden'!AB63="x","x",$AA$2-'Indicator Date hidden'!AB63)</f>
        <v>0</v>
      </c>
      <c r="AB62" s="214">
        <f>IF('Indicator Date hidden'!AC63="x","x",$AB$2-'Indicator Date hidden'!AC63)</f>
        <v>0</v>
      </c>
      <c r="AC62" s="214">
        <f>IF('Indicator Date hidden'!AD63="x","x",$AC$2-'Indicator Date hidden'!AD63)</f>
        <v>0</v>
      </c>
      <c r="AD62" s="214">
        <f>IF('Indicator Date hidden'!AE63="x","x",$AD$2-'Indicator Date hidden'!AE63)</f>
        <v>0</v>
      </c>
      <c r="AE62" s="214">
        <f>IF('Indicator Date hidden'!AF63="x","x",$AE$2-'Indicator Date hidden'!AF63)</f>
        <v>0</v>
      </c>
      <c r="AF62" s="214">
        <f>IF('Indicator Date hidden'!AG63="x","x",$AF$2-'Indicator Date hidden'!AG63)</f>
        <v>8</v>
      </c>
      <c r="AG62" s="214">
        <f>IF('Indicator Date hidden'!AH63="x","x",$AG$2-'Indicator Date hidden'!AH63)</f>
        <v>0</v>
      </c>
      <c r="AH62" s="214">
        <f>IF('Indicator Date hidden'!AI63="x","x",$AH$2-'Indicator Date hidden'!AI63)</f>
        <v>0</v>
      </c>
      <c r="AI62" s="214">
        <f>IF('Indicator Date hidden'!AJ63="x","x",$AI$2-'Indicator Date hidden'!AJ63)</f>
        <v>0</v>
      </c>
      <c r="AJ62" s="214" t="str">
        <f>IF('Indicator Date hidden'!AK63="x","x",$AJ$2-'Indicator Date hidden'!AK63)</f>
        <v>x</v>
      </c>
      <c r="AK62" s="214">
        <f>IF('Indicator Date hidden'!AL63="x","x",$AK$2-'Indicator Date hidden'!AL63)</f>
        <v>1</v>
      </c>
      <c r="AL62" s="214">
        <f>IF('Indicator Date hidden'!AM63="x","x",$AL$2-'Indicator Date hidden'!AM63)</f>
        <v>0</v>
      </c>
      <c r="AM62" s="214">
        <f>IF('Indicator Date hidden'!AN63="x","x",$AM$2-'Indicator Date hidden'!AN63)</f>
        <v>0</v>
      </c>
      <c r="AN62" s="214">
        <f>IF('Indicator Date hidden'!AO63="x","x",$AN$2-'Indicator Date hidden'!AO63)</f>
        <v>0</v>
      </c>
      <c r="AO62" s="214">
        <f>IF('Indicator Date hidden'!AP63="x","x",$AO$2-'Indicator Date hidden'!AP63)</f>
        <v>0</v>
      </c>
      <c r="AP62" s="214">
        <f>IF('Indicator Date hidden'!AQ63="x","x",$AP$2-'Indicator Date hidden'!AQ63)</f>
        <v>0</v>
      </c>
      <c r="AQ62" s="214">
        <f>IF('Indicator Date hidden'!AR63="x","x",$AQ$2-'Indicator Date hidden'!AR63)</f>
        <v>0</v>
      </c>
      <c r="AR62" s="214">
        <f>IF('Indicator Date hidden'!AS63="x","x",$AR$2-'Indicator Date hidden'!AS63)</f>
        <v>0</v>
      </c>
      <c r="AS62" s="214">
        <f>IF('Indicator Date hidden'!AT63="x","x",$AS$2-'Indicator Date hidden'!AT63)</f>
        <v>0</v>
      </c>
      <c r="AT62" s="214">
        <f>IF('Indicator Date hidden'!AU63="x","x",$AT$2-'Indicator Date hidden'!AU63)</f>
        <v>0</v>
      </c>
      <c r="AU62" s="214">
        <f>IF('Indicator Date hidden'!AV63="x","x",$AU$2-'Indicator Date hidden'!AV63)</f>
        <v>2</v>
      </c>
      <c r="AV62" s="214">
        <f>IF('Indicator Date hidden'!AW63="x","x",$AV$2-'Indicator Date hidden'!AW63)</f>
        <v>0</v>
      </c>
      <c r="AW62" s="214">
        <f>IF('Indicator Date hidden'!AX63="x","x",$AW$2-'Indicator Date hidden'!AX63)</f>
        <v>0</v>
      </c>
      <c r="AX62" s="214">
        <f>IF('Indicator Date hidden'!AY63="x","x",$AX$2-'Indicator Date hidden'!AY63)</f>
        <v>0</v>
      </c>
      <c r="AY62" s="214">
        <f>IF('Indicator Date hidden'!AZ63="x","x",$AY$2-'Indicator Date hidden'!AZ63)</f>
        <v>0</v>
      </c>
      <c r="AZ62" s="214">
        <f>IF('Indicator Date hidden'!BA63="x","x",$AZ$2-'Indicator Date hidden'!BA63)</f>
        <v>0</v>
      </c>
      <c r="BA62">
        <f t="shared" si="5"/>
        <v>15</v>
      </c>
      <c r="BB62" s="21">
        <f t="shared" si="6"/>
        <v>0.30612244897959184</v>
      </c>
      <c r="BC62">
        <f t="shared" si="7"/>
        <v>5</v>
      </c>
      <c r="BD62" s="21">
        <f t="shared" si="8"/>
        <v>1.2156140907620758</v>
      </c>
      <c r="BE62" s="296">
        <f t="shared" si="9"/>
        <v>0</v>
      </c>
    </row>
    <row r="63" spans="1:57" x14ac:dyDescent="0.35">
      <c r="A63" t="s">
        <v>8044</v>
      </c>
      <c r="B63" s="214">
        <f>IF('Indicator Date hidden'!C64="x","x",$B$2-'Indicator Date hidden'!C64)</f>
        <v>0</v>
      </c>
      <c r="C63" s="214">
        <f>IF('Indicator Date hidden'!D64="x","x",$C$2-'Indicator Date hidden'!D64)</f>
        <v>0</v>
      </c>
      <c r="D63" s="214">
        <f>IF('Indicator Date hidden'!E64="x","x",$D$2-'Indicator Date hidden'!E64)</f>
        <v>0</v>
      </c>
      <c r="E63" s="214">
        <f>IF('Indicator Date hidden'!F64="x","x",$E$2-'Indicator Date hidden'!F64)</f>
        <v>0</v>
      </c>
      <c r="F63" s="214">
        <f>IF('Indicator Date hidden'!G64="x","x",$F$2-'Indicator Date hidden'!G64)</f>
        <v>0</v>
      </c>
      <c r="G63" s="214">
        <f>IF('Indicator Date hidden'!H64="x","x",$G$2-'Indicator Date hidden'!H64)</f>
        <v>0</v>
      </c>
      <c r="H63" s="214">
        <f>IF('Indicator Date hidden'!I64="x","x",$H$2-'Indicator Date hidden'!I64)</f>
        <v>0</v>
      </c>
      <c r="I63" s="214">
        <f>IF('Indicator Date hidden'!J64="x","x",$I$2-'Indicator Date hidden'!J64)</f>
        <v>0</v>
      </c>
      <c r="J63" s="214">
        <f>IF('Indicator Date hidden'!K64="x","x",$J$2-'Indicator Date hidden'!K64)</f>
        <v>0</v>
      </c>
      <c r="K63" s="214">
        <f>IF('Indicator Date hidden'!L64="x","x",$K$2-'Indicator Date hidden'!L64)</f>
        <v>0</v>
      </c>
      <c r="L63" s="214">
        <f>IF('Indicator Date hidden'!M64="x","x",$L$2-'Indicator Date hidden'!M64)</f>
        <v>0</v>
      </c>
      <c r="M63" s="214">
        <f>IF('Indicator Date hidden'!N64="x","x",$M$2-'Indicator Date hidden'!N64)</f>
        <v>0</v>
      </c>
      <c r="N63" s="214">
        <f>IF('Indicator Date hidden'!O64="x","x",$N$2-'Indicator Date hidden'!O64)</f>
        <v>0</v>
      </c>
      <c r="O63" s="214">
        <f>IF('Indicator Date hidden'!P64="x","x",$O$2-'Indicator Date hidden'!P64)</f>
        <v>0</v>
      </c>
      <c r="P63" s="214">
        <f>IF('Indicator Date hidden'!Q64="x","x",$P$2-'Indicator Date hidden'!Q64)</f>
        <v>0</v>
      </c>
      <c r="Q63" s="214">
        <f>IF('Indicator Date hidden'!R64="x","x",$Q$2-'Indicator Date hidden'!R64)</f>
        <v>1</v>
      </c>
      <c r="R63" s="214">
        <f>IF('Indicator Date hidden'!S64="x","x",$R$2-'Indicator Date hidden'!S64)</f>
        <v>0</v>
      </c>
      <c r="S63" s="214">
        <f>IF('Indicator Date hidden'!T64="x","x",$S$2-'Indicator Date hidden'!T64)</f>
        <v>0</v>
      </c>
      <c r="T63" s="214">
        <f>IF('Indicator Date hidden'!U64="x","x",$T$2-'Indicator Date hidden'!U64)</f>
        <v>0</v>
      </c>
      <c r="U63" s="214">
        <f>IF('Indicator Date hidden'!V64="x","x",$U$2-'Indicator Date hidden'!V64)</f>
        <v>0</v>
      </c>
      <c r="V63" s="214">
        <f>IF('Indicator Date hidden'!W64="x","x",$V$2-'Indicator Date hidden'!W64)</f>
        <v>0</v>
      </c>
      <c r="W63" s="214">
        <f>IF('Indicator Date hidden'!X64="x","x",$W$2-'Indicator Date hidden'!X64)</f>
        <v>1</v>
      </c>
      <c r="X63" s="214">
        <f>IF('Indicator Date hidden'!Y64="x","x",$X$2-'Indicator Date hidden'!Y64)</f>
        <v>4</v>
      </c>
      <c r="Y63" s="214">
        <f>IF('Indicator Date hidden'!Z64="x","x",$Y$2-'Indicator Date hidden'!Z64)</f>
        <v>0</v>
      </c>
      <c r="Z63" s="214">
        <f>IF('Indicator Date hidden'!AA64="x","x",$Z$2-'Indicator Date hidden'!AA64)</f>
        <v>0</v>
      </c>
      <c r="AA63" s="214">
        <f>IF('Indicator Date hidden'!AB64="x","x",$AA$2-'Indicator Date hidden'!AB64)</f>
        <v>0</v>
      </c>
      <c r="AB63" s="214">
        <f>IF('Indicator Date hidden'!AC64="x","x",$AB$2-'Indicator Date hidden'!AC64)</f>
        <v>0</v>
      </c>
      <c r="AC63" s="214">
        <f>IF('Indicator Date hidden'!AD64="x","x",$AC$2-'Indicator Date hidden'!AD64)</f>
        <v>0</v>
      </c>
      <c r="AD63" s="214">
        <f>IF('Indicator Date hidden'!AE64="x","x",$AD$2-'Indicator Date hidden'!AE64)</f>
        <v>0</v>
      </c>
      <c r="AE63" s="214">
        <f>IF('Indicator Date hidden'!AF64="x","x",$AE$2-'Indicator Date hidden'!AF64)</f>
        <v>0</v>
      </c>
      <c r="AF63" s="214">
        <f>IF('Indicator Date hidden'!AG64="x","x",$AF$2-'Indicator Date hidden'!AG64)</f>
        <v>10</v>
      </c>
      <c r="AG63" s="214">
        <f>IF('Indicator Date hidden'!AH64="x","x",$AG$2-'Indicator Date hidden'!AH64)</f>
        <v>0</v>
      </c>
      <c r="AH63" s="214">
        <f>IF('Indicator Date hidden'!AI64="x","x",$AH$2-'Indicator Date hidden'!AI64)</f>
        <v>0</v>
      </c>
      <c r="AI63" s="214">
        <f>IF('Indicator Date hidden'!AJ64="x","x",$AI$2-'Indicator Date hidden'!AJ64)</f>
        <v>0</v>
      </c>
      <c r="AJ63" s="214" t="str">
        <f>IF('Indicator Date hidden'!AK64="x","x",$AJ$2-'Indicator Date hidden'!AK64)</f>
        <v>x</v>
      </c>
      <c r="AK63" s="214">
        <f>IF('Indicator Date hidden'!AL64="x","x",$AK$2-'Indicator Date hidden'!AL64)</f>
        <v>1</v>
      </c>
      <c r="AL63" s="214">
        <f>IF('Indicator Date hidden'!AM64="x","x",$AL$2-'Indicator Date hidden'!AM64)</f>
        <v>0</v>
      </c>
      <c r="AM63" s="214">
        <f>IF('Indicator Date hidden'!AN64="x","x",$AM$2-'Indicator Date hidden'!AN64)</f>
        <v>0</v>
      </c>
      <c r="AN63" s="214">
        <f>IF('Indicator Date hidden'!AO64="x","x",$AN$2-'Indicator Date hidden'!AO64)</f>
        <v>0</v>
      </c>
      <c r="AO63" s="214">
        <f>IF('Indicator Date hidden'!AP64="x","x",$AO$2-'Indicator Date hidden'!AP64)</f>
        <v>0</v>
      </c>
      <c r="AP63" s="214">
        <f>IF('Indicator Date hidden'!AQ64="x","x",$AP$2-'Indicator Date hidden'!AQ64)</f>
        <v>0</v>
      </c>
      <c r="AQ63" s="214">
        <f>IF('Indicator Date hidden'!AR64="x","x",$AQ$2-'Indicator Date hidden'!AR64)</f>
        <v>0</v>
      </c>
      <c r="AR63" s="214">
        <f>IF('Indicator Date hidden'!AS64="x","x",$AR$2-'Indicator Date hidden'!AS64)</f>
        <v>0</v>
      </c>
      <c r="AS63" s="214">
        <f>IF('Indicator Date hidden'!AT64="x","x",$AS$2-'Indicator Date hidden'!AT64)</f>
        <v>0</v>
      </c>
      <c r="AT63" s="214">
        <f>IF('Indicator Date hidden'!AU64="x","x",$AT$2-'Indicator Date hidden'!AU64)</f>
        <v>0</v>
      </c>
      <c r="AU63" s="214">
        <f>IF('Indicator Date hidden'!AV64="x","x",$AU$2-'Indicator Date hidden'!AV64)</f>
        <v>1</v>
      </c>
      <c r="AV63" s="214">
        <f>IF('Indicator Date hidden'!AW64="x","x",$AV$2-'Indicator Date hidden'!AW64)</f>
        <v>0</v>
      </c>
      <c r="AW63" s="214">
        <f>IF('Indicator Date hidden'!AX64="x","x",$AW$2-'Indicator Date hidden'!AX64)</f>
        <v>0</v>
      </c>
      <c r="AX63" s="214">
        <f>IF('Indicator Date hidden'!AY64="x","x",$AX$2-'Indicator Date hidden'!AY64)</f>
        <v>0</v>
      </c>
      <c r="AY63" s="214">
        <f>IF('Indicator Date hidden'!AZ64="x","x",$AY$2-'Indicator Date hidden'!AZ64)</f>
        <v>0</v>
      </c>
      <c r="AZ63" s="214">
        <f>IF('Indicator Date hidden'!BA64="x","x",$AZ$2-'Indicator Date hidden'!BA64)</f>
        <v>0</v>
      </c>
      <c r="BA63">
        <f t="shared" si="5"/>
        <v>18</v>
      </c>
      <c r="BB63" s="21">
        <f t="shared" si="6"/>
        <v>0.36</v>
      </c>
      <c r="BC63">
        <f t="shared" si="7"/>
        <v>6</v>
      </c>
      <c r="BD63" s="21">
        <f t="shared" si="8"/>
        <v>1.5067846561469891</v>
      </c>
      <c r="BE63" s="296">
        <f t="shared" si="9"/>
        <v>0</v>
      </c>
    </row>
    <row r="64" spans="1:57" x14ac:dyDescent="0.35">
      <c r="A64" t="s">
        <v>8038</v>
      </c>
      <c r="B64" s="214">
        <f>IF('Indicator Date hidden'!C65="x","x",$B$2-'Indicator Date hidden'!C65)</f>
        <v>0</v>
      </c>
      <c r="C64" s="214">
        <f>IF('Indicator Date hidden'!D65="x","x",$C$2-'Indicator Date hidden'!D65)</f>
        <v>0</v>
      </c>
      <c r="D64" s="214">
        <f>IF('Indicator Date hidden'!E65="x","x",$D$2-'Indicator Date hidden'!E65)</f>
        <v>0</v>
      </c>
      <c r="E64" s="214">
        <f>IF('Indicator Date hidden'!F65="x","x",$E$2-'Indicator Date hidden'!F65)</f>
        <v>0</v>
      </c>
      <c r="F64" s="214">
        <f>IF('Indicator Date hidden'!G65="x","x",$F$2-'Indicator Date hidden'!G65)</f>
        <v>0</v>
      </c>
      <c r="G64" s="214">
        <f>IF('Indicator Date hidden'!H65="x","x",$G$2-'Indicator Date hidden'!H65)</f>
        <v>0</v>
      </c>
      <c r="H64" s="214">
        <f>IF('Indicator Date hidden'!I65="x","x",$H$2-'Indicator Date hidden'!I65)</f>
        <v>0</v>
      </c>
      <c r="I64" s="214">
        <f>IF('Indicator Date hidden'!J65="x","x",$I$2-'Indicator Date hidden'!J65)</f>
        <v>0</v>
      </c>
      <c r="J64" s="214">
        <f>IF('Indicator Date hidden'!K65="x","x",$J$2-'Indicator Date hidden'!K65)</f>
        <v>0</v>
      </c>
      <c r="K64" s="214">
        <f>IF('Indicator Date hidden'!L65="x","x",$K$2-'Indicator Date hidden'!L65)</f>
        <v>0</v>
      </c>
      <c r="L64" s="214">
        <f>IF('Indicator Date hidden'!M65="x","x",$L$2-'Indicator Date hidden'!M65)</f>
        <v>0</v>
      </c>
      <c r="M64" s="214">
        <f>IF('Indicator Date hidden'!N65="x","x",$M$2-'Indicator Date hidden'!N65)</f>
        <v>0</v>
      </c>
      <c r="N64" s="214">
        <f>IF('Indicator Date hidden'!O65="x","x",$N$2-'Indicator Date hidden'!O65)</f>
        <v>0</v>
      </c>
      <c r="O64" s="214">
        <f>IF('Indicator Date hidden'!P65="x","x",$O$2-'Indicator Date hidden'!P65)</f>
        <v>0</v>
      </c>
      <c r="P64" s="214">
        <f>IF('Indicator Date hidden'!Q65="x","x",$P$2-'Indicator Date hidden'!Q65)</f>
        <v>0</v>
      </c>
      <c r="Q64" s="214">
        <f>IF('Indicator Date hidden'!R65="x","x",$Q$2-'Indicator Date hidden'!R65)</f>
        <v>9</v>
      </c>
      <c r="R64" s="214">
        <f>IF('Indicator Date hidden'!S65="x","x",$R$2-'Indicator Date hidden'!S65)</f>
        <v>0</v>
      </c>
      <c r="S64" s="214">
        <f>IF('Indicator Date hidden'!T65="x","x",$S$2-'Indicator Date hidden'!T65)</f>
        <v>0</v>
      </c>
      <c r="T64" s="214">
        <f>IF('Indicator Date hidden'!U65="x","x",$T$2-'Indicator Date hidden'!U65)</f>
        <v>0</v>
      </c>
      <c r="U64" s="214">
        <f>IF('Indicator Date hidden'!V65="x","x",$U$2-'Indicator Date hidden'!V65)</f>
        <v>0</v>
      </c>
      <c r="V64" s="214">
        <f>IF('Indicator Date hidden'!W65="x","x",$V$2-'Indicator Date hidden'!W65)</f>
        <v>0</v>
      </c>
      <c r="W64" s="214">
        <f>IF('Indicator Date hidden'!X65="x","x",$W$2-'Indicator Date hidden'!X65)</f>
        <v>5</v>
      </c>
      <c r="X64" s="214">
        <f>IF('Indicator Date hidden'!Y65="x","x",$X$2-'Indicator Date hidden'!Y65)</f>
        <v>1</v>
      </c>
      <c r="Y64" s="214">
        <f>IF('Indicator Date hidden'!Z65="x","x",$Y$2-'Indicator Date hidden'!Z65)</f>
        <v>0</v>
      </c>
      <c r="Z64" s="214">
        <f>IF('Indicator Date hidden'!AA65="x","x",$Z$2-'Indicator Date hidden'!AA65)</f>
        <v>0</v>
      </c>
      <c r="AA64" s="214">
        <f>IF('Indicator Date hidden'!AB65="x","x",$AA$2-'Indicator Date hidden'!AB65)</f>
        <v>0</v>
      </c>
      <c r="AB64" s="214">
        <f>IF('Indicator Date hidden'!AC65="x","x",$AB$2-'Indicator Date hidden'!AC65)</f>
        <v>0</v>
      </c>
      <c r="AC64" s="214">
        <f>IF('Indicator Date hidden'!AD65="x","x",$AC$2-'Indicator Date hidden'!AD65)</f>
        <v>0</v>
      </c>
      <c r="AD64" s="214">
        <f>IF('Indicator Date hidden'!AE65="x","x",$AD$2-'Indicator Date hidden'!AE65)</f>
        <v>0</v>
      </c>
      <c r="AE64" s="214">
        <f>IF('Indicator Date hidden'!AF65="x","x",$AE$2-'Indicator Date hidden'!AF65)</f>
        <v>0</v>
      </c>
      <c r="AF64" s="214">
        <f>IF('Indicator Date hidden'!AG65="x","x",$AF$2-'Indicator Date hidden'!AG65)</f>
        <v>0</v>
      </c>
      <c r="AG64" s="214">
        <f>IF('Indicator Date hidden'!AH65="x","x",$AG$2-'Indicator Date hidden'!AH65)</f>
        <v>0</v>
      </c>
      <c r="AH64" s="214">
        <f>IF('Indicator Date hidden'!AI65="x","x",$AH$2-'Indicator Date hidden'!AI65)</f>
        <v>0</v>
      </c>
      <c r="AI64" s="214">
        <f>IF('Indicator Date hidden'!AJ65="x","x",$AI$2-'Indicator Date hidden'!AJ65)</f>
        <v>0</v>
      </c>
      <c r="AJ64" s="214">
        <f>IF('Indicator Date hidden'!AK65="x","x",$AJ$2-'Indicator Date hidden'!AK65)</f>
        <v>1</v>
      </c>
      <c r="AK64" s="214">
        <f>IF('Indicator Date hidden'!AL65="x","x",$AK$2-'Indicator Date hidden'!AL65)</f>
        <v>1</v>
      </c>
      <c r="AL64" s="214">
        <f>IF('Indicator Date hidden'!AM65="x","x",$AL$2-'Indicator Date hidden'!AM65)</f>
        <v>0</v>
      </c>
      <c r="AM64" s="214">
        <f>IF('Indicator Date hidden'!AN65="x","x",$AM$2-'Indicator Date hidden'!AN65)</f>
        <v>0</v>
      </c>
      <c r="AN64" s="214">
        <f>IF('Indicator Date hidden'!AO65="x","x",$AN$2-'Indicator Date hidden'!AO65)</f>
        <v>0</v>
      </c>
      <c r="AO64" s="214" t="str">
        <f>IF('Indicator Date hidden'!AP65="x","x",$AO$2-'Indicator Date hidden'!AP65)</f>
        <v>x</v>
      </c>
      <c r="AP64" s="214" t="str">
        <f>IF('Indicator Date hidden'!AQ65="x","x",$AP$2-'Indicator Date hidden'!AQ65)</f>
        <v>x</v>
      </c>
      <c r="AQ64" s="214">
        <f>IF('Indicator Date hidden'!AR65="x","x",$AQ$2-'Indicator Date hidden'!AR65)</f>
        <v>0</v>
      </c>
      <c r="AR64" s="214">
        <f>IF('Indicator Date hidden'!AS65="x","x",$AR$2-'Indicator Date hidden'!AS65)</f>
        <v>0</v>
      </c>
      <c r="AS64" s="214">
        <f>IF('Indicator Date hidden'!AT65="x","x",$AS$2-'Indicator Date hidden'!AT65)</f>
        <v>0</v>
      </c>
      <c r="AT64" s="214">
        <f>IF('Indicator Date hidden'!AU65="x","x",$AT$2-'Indicator Date hidden'!AU65)</f>
        <v>0</v>
      </c>
      <c r="AU64" s="214">
        <f>IF('Indicator Date hidden'!AV65="x","x",$AU$2-'Indicator Date hidden'!AV65)</f>
        <v>1</v>
      </c>
      <c r="AV64" s="214">
        <f>IF('Indicator Date hidden'!AW65="x","x",$AV$2-'Indicator Date hidden'!AW65)</f>
        <v>0</v>
      </c>
      <c r="AW64" s="214">
        <f>IF('Indicator Date hidden'!AX65="x","x",$AW$2-'Indicator Date hidden'!AX65)</f>
        <v>0</v>
      </c>
      <c r="AX64" s="214">
        <f>IF('Indicator Date hidden'!AY65="x","x",$AX$2-'Indicator Date hidden'!AY65)</f>
        <v>0</v>
      </c>
      <c r="AY64" s="214">
        <f>IF('Indicator Date hidden'!AZ65="x","x",$AY$2-'Indicator Date hidden'!AZ65)</f>
        <v>0</v>
      </c>
      <c r="AZ64" s="214">
        <f>IF('Indicator Date hidden'!BA65="x","x",$AZ$2-'Indicator Date hidden'!BA65)</f>
        <v>0</v>
      </c>
      <c r="BA64">
        <f t="shared" si="5"/>
        <v>18</v>
      </c>
      <c r="BB64" s="21">
        <f t="shared" si="6"/>
        <v>0.36734693877551022</v>
      </c>
      <c r="BC64">
        <f t="shared" si="7"/>
        <v>6</v>
      </c>
      <c r="BD64" s="21">
        <f t="shared" si="8"/>
        <v>1.4525681346346322</v>
      </c>
      <c r="BE64" s="296">
        <f t="shared" si="9"/>
        <v>0</v>
      </c>
    </row>
    <row r="65" spans="1:57" x14ac:dyDescent="0.35">
      <c r="A65" t="s">
        <v>8010</v>
      </c>
      <c r="B65" s="214">
        <f>IF('Indicator Date hidden'!C66="x","x",$B$2-'Indicator Date hidden'!C66)</f>
        <v>0</v>
      </c>
      <c r="C65" s="214">
        <f>IF('Indicator Date hidden'!D66="x","x",$C$2-'Indicator Date hidden'!D66)</f>
        <v>0</v>
      </c>
      <c r="D65" s="214">
        <f>IF('Indicator Date hidden'!E66="x","x",$D$2-'Indicator Date hidden'!E66)</f>
        <v>0</v>
      </c>
      <c r="E65" s="214">
        <f>IF('Indicator Date hidden'!F66="x","x",$E$2-'Indicator Date hidden'!F66)</f>
        <v>0</v>
      </c>
      <c r="F65" s="214">
        <f>IF('Indicator Date hidden'!G66="x","x",$F$2-'Indicator Date hidden'!G66)</f>
        <v>0</v>
      </c>
      <c r="G65" s="214">
        <f>IF('Indicator Date hidden'!H66="x","x",$G$2-'Indicator Date hidden'!H66)</f>
        <v>0</v>
      </c>
      <c r="H65" s="214">
        <f>IF('Indicator Date hidden'!I66="x","x",$H$2-'Indicator Date hidden'!I66)</f>
        <v>0</v>
      </c>
      <c r="I65" s="214">
        <f>IF('Indicator Date hidden'!J66="x","x",$I$2-'Indicator Date hidden'!J66)</f>
        <v>0</v>
      </c>
      <c r="J65" s="214">
        <f>IF('Indicator Date hidden'!K66="x","x",$J$2-'Indicator Date hidden'!K66)</f>
        <v>0</v>
      </c>
      <c r="K65" s="214">
        <f>IF('Indicator Date hidden'!L66="x","x",$K$2-'Indicator Date hidden'!L66)</f>
        <v>0</v>
      </c>
      <c r="L65" s="214">
        <f>IF('Indicator Date hidden'!M66="x","x",$L$2-'Indicator Date hidden'!M66)</f>
        <v>0</v>
      </c>
      <c r="M65" s="214">
        <f>IF('Indicator Date hidden'!N66="x","x",$M$2-'Indicator Date hidden'!N66)</f>
        <v>0</v>
      </c>
      <c r="N65" s="214">
        <f>IF('Indicator Date hidden'!O66="x","x",$N$2-'Indicator Date hidden'!O66)</f>
        <v>0</v>
      </c>
      <c r="O65" s="214">
        <f>IF('Indicator Date hidden'!P66="x","x",$O$2-'Indicator Date hidden'!P66)</f>
        <v>0</v>
      </c>
      <c r="P65" s="214">
        <f>IF('Indicator Date hidden'!Q66="x","x",$P$2-'Indicator Date hidden'!Q66)</f>
        <v>0</v>
      </c>
      <c r="Q65" s="214" t="str">
        <f>IF('Indicator Date hidden'!R66="x","x",$Q$2-'Indicator Date hidden'!R66)</f>
        <v>x</v>
      </c>
      <c r="R65" s="214">
        <f>IF('Indicator Date hidden'!S66="x","x",$R$2-'Indicator Date hidden'!S66)</f>
        <v>0</v>
      </c>
      <c r="S65" s="214">
        <f>IF('Indicator Date hidden'!T66="x","x",$S$2-'Indicator Date hidden'!T66)</f>
        <v>0</v>
      </c>
      <c r="T65" s="214">
        <f>IF('Indicator Date hidden'!U66="x","x",$T$2-'Indicator Date hidden'!U66)</f>
        <v>0</v>
      </c>
      <c r="U65" s="214" t="str">
        <f>IF('Indicator Date hidden'!V66="x","x",$U$2-'Indicator Date hidden'!V66)</f>
        <v>x</v>
      </c>
      <c r="V65" s="214">
        <f>IF('Indicator Date hidden'!W66="x","x",$V$2-'Indicator Date hidden'!W66)</f>
        <v>0</v>
      </c>
      <c r="W65" s="214">
        <f>IF('Indicator Date hidden'!X66="x","x",$W$2-'Indicator Date hidden'!X66)</f>
        <v>9</v>
      </c>
      <c r="X65" s="214">
        <f>IF('Indicator Date hidden'!Y66="x","x",$X$2-'Indicator Date hidden'!Y66)</f>
        <v>2</v>
      </c>
      <c r="Y65" s="214">
        <f>IF('Indicator Date hidden'!Z66="x","x",$Y$2-'Indicator Date hidden'!Z66)</f>
        <v>0</v>
      </c>
      <c r="Z65" s="214">
        <f>IF('Indicator Date hidden'!AA66="x","x",$Z$2-'Indicator Date hidden'!AA66)</f>
        <v>0</v>
      </c>
      <c r="AA65" s="214" t="str">
        <f>IF('Indicator Date hidden'!AB66="x","x",$AA$2-'Indicator Date hidden'!AB66)</f>
        <v>x</v>
      </c>
      <c r="AB65" s="214">
        <f>IF('Indicator Date hidden'!AC66="x","x",$AB$2-'Indicator Date hidden'!AC66)</f>
        <v>0</v>
      </c>
      <c r="AC65" s="214">
        <f>IF('Indicator Date hidden'!AD66="x","x",$AC$2-'Indicator Date hidden'!AD66)</f>
        <v>0</v>
      </c>
      <c r="AD65" s="214" t="str">
        <f>IF('Indicator Date hidden'!AE66="x","x",$AD$2-'Indicator Date hidden'!AE66)</f>
        <v>x</v>
      </c>
      <c r="AE65" s="214">
        <f>IF('Indicator Date hidden'!AF66="x","x",$AE$2-'Indicator Date hidden'!AF66)</f>
        <v>0</v>
      </c>
      <c r="AF65" s="214">
        <f>IF('Indicator Date hidden'!AG66="x","x",$AF$2-'Indicator Date hidden'!AG66)</f>
        <v>2</v>
      </c>
      <c r="AG65" s="214">
        <f>IF('Indicator Date hidden'!AH66="x","x",$AG$2-'Indicator Date hidden'!AH66)</f>
        <v>0</v>
      </c>
      <c r="AH65" s="214">
        <f>IF('Indicator Date hidden'!AI66="x","x",$AH$2-'Indicator Date hidden'!AI66)</f>
        <v>0</v>
      </c>
      <c r="AI65" s="214">
        <f>IF('Indicator Date hidden'!AJ66="x","x",$AI$2-'Indicator Date hidden'!AJ66)</f>
        <v>0</v>
      </c>
      <c r="AJ65" s="214" t="str">
        <f>IF('Indicator Date hidden'!AK66="x","x",$AJ$2-'Indicator Date hidden'!AK66)</f>
        <v>x</v>
      </c>
      <c r="AK65" s="214">
        <f>IF('Indicator Date hidden'!AL66="x","x",$AK$2-'Indicator Date hidden'!AL66)</f>
        <v>1</v>
      </c>
      <c r="AL65" s="214">
        <f>IF('Indicator Date hidden'!AM66="x","x",$AL$2-'Indicator Date hidden'!AM66)</f>
        <v>0</v>
      </c>
      <c r="AM65" s="214">
        <f>IF('Indicator Date hidden'!AN66="x","x",$AM$2-'Indicator Date hidden'!AN66)</f>
        <v>0</v>
      </c>
      <c r="AN65" s="214">
        <f>IF('Indicator Date hidden'!AO66="x","x",$AN$2-'Indicator Date hidden'!AO66)</f>
        <v>0</v>
      </c>
      <c r="AO65" s="214">
        <f>IF('Indicator Date hidden'!AP66="x","x",$AO$2-'Indicator Date hidden'!AP66)</f>
        <v>0</v>
      </c>
      <c r="AP65" s="214">
        <f>IF('Indicator Date hidden'!AQ66="x","x",$AP$2-'Indicator Date hidden'!AQ66)</f>
        <v>0</v>
      </c>
      <c r="AQ65" s="214">
        <f>IF('Indicator Date hidden'!AR66="x","x",$AQ$2-'Indicator Date hidden'!AR66)</f>
        <v>0</v>
      </c>
      <c r="AR65" s="214">
        <f>IF('Indicator Date hidden'!AS66="x","x",$AR$2-'Indicator Date hidden'!AS66)</f>
        <v>0</v>
      </c>
      <c r="AS65" s="214">
        <f>IF('Indicator Date hidden'!AT66="x","x",$AS$2-'Indicator Date hidden'!AT66)</f>
        <v>0</v>
      </c>
      <c r="AT65" s="214">
        <f>IF('Indicator Date hidden'!AU66="x","x",$AT$2-'Indicator Date hidden'!AU66)</f>
        <v>0</v>
      </c>
      <c r="AU65" s="214" t="str">
        <f>IF('Indicator Date hidden'!AV66="x","x",$AU$2-'Indicator Date hidden'!AV66)</f>
        <v>x</v>
      </c>
      <c r="AV65" s="214">
        <f>IF('Indicator Date hidden'!AW66="x","x",$AV$2-'Indicator Date hidden'!AW66)</f>
        <v>0</v>
      </c>
      <c r="AW65" s="214">
        <f>IF('Indicator Date hidden'!AX66="x","x",$AW$2-'Indicator Date hidden'!AX66)</f>
        <v>0</v>
      </c>
      <c r="AX65" s="214">
        <f>IF('Indicator Date hidden'!AY66="x","x",$AX$2-'Indicator Date hidden'!AY66)</f>
        <v>0</v>
      </c>
      <c r="AY65" s="214">
        <f>IF('Indicator Date hidden'!AZ66="x","x",$AY$2-'Indicator Date hidden'!AZ66)</f>
        <v>0</v>
      </c>
      <c r="AZ65" s="214">
        <f>IF('Indicator Date hidden'!BA66="x","x",$AZ$2-'Indicator Date hidden'!BA66)</f>
        <v>0</v>
      </c>
      <c r="BA65">
        <f t="shared" si="5"/>
        <v>14</v>
      </c>
      <c r="BB65" s="21">
        <f t="shared" si="6"/>
        <v>0.31111111111111112</v>
      </c>
      <c r="BC65">
        <f t="shared" si="7"/>
        <v>4</v>
      </c>
      <c r="BD65" s="21">
        <f t="shared" si="8"/>
        <v>1.3795687284594451</v>
      </c>
      <c r="BE65" s="296">
        <f t="shared" si="9"/>
        <v>0</v>
      </c>
    </row>
    <row r="66" spans="1:57" x14ac:dyDescent="0.35">
      <c r="A66" t="s">
        <v>8040</v>
      </c>
      <c r="B66" s="214">
        <f>IF('Indicator Date hidden'!C67="x","x",$B$2-'Indicator Date hidden'!C67)</f>
        <v>0</v>
      </c>
      <c r="C66" s="214">
        <f>IF('Indicator Date hidden'!D67="x","x",$C$2-'Indicator Date hidden'!D67)</f>
        <v>0</v>
      </c>
      <c r="D66" s="214">
        <f>IF('Indicator Date hidden'!E67="x","x",$D$2-'Indicator Date hidden'!E67)</f>
        <v>0</v>
      </c>
      <c r="E66" s="214">
        <f>IF('Indicator Date hidden'!F67="x","x",$E$2-'Indicator Date hidden'!F67)</f>
        <v>0</v>
      </c>
      <c r="F66" s="214">
        <f>IF('Indicator Date hidden'!G67="x","x",$F$2-'Indicator Date hidden'!G67)</f>
        <v>0</v>
      </c>
      <c r="G66" s="214">
        <f>IF('Indicator Date hidden'!H67="x","x",$G$2-'Indicator Date hidden'!H67)</f>
        <v>0</v>
      </c>
      <c r="H66" s="214">
        <f>IF('Indicator Date hidden'!I67="x","x",$H$2-'Indicator Date hidden'!I67)</f>
        <v>0</v>
      </c>
      <c r="I66" s="214">
        <f>IF('Indicator Date hidden'!J67="x","x",$I$2-'Indicator Date hidden'!J67)</f>
        <v>0</v>
      </c>
      <c r="J66" s="214">
        <f>IF('Indicator Date hidden'!K67="x","x",$J$2-'Indicator Date hidden'!K67)</f>
        <v>0</v>
      </c>
      <c r="K66" s="214">
        <f>IF('Indicator Date hidden'!L67="x","x",$K$2-'Indicator Date hidden'!L67)</f>
        <v>0</v>
      </c>
      <c r="L66" s="214">
        <f>IF('Indicator Date hidden'!M67="x","x",$L$2-'Indicator Date hidden'!M67)</f>
        <v>0</v>
      </c>
      <c r="M66" s="214">
        <f>IF('Indicator Date hidden'!N67="x","x",$M$2-'Indicator Date hidden'!N67)</f>
        <v>0</v>
      </c>
      <c r="N66" s="214">
        <f>IF('Indicator Date hidden'!O67="x","x",$N$2-'Indicator Date hidden'!O67)</f>
        <v>0</v>
      </c>
      <c r="O66" s="214">
        <f>IF('Indicator Date hidden'!P67="x","x",$O$2-'Indicator Date hidden'!P67)</f>
        <v>0</v>
      </c>
      <c r="P66" s="214">
        <f>IF('Indicator Date hidden'!Q67="x","x",$P$2-'Indicator Date hidden'!Q67)</f>
        <v>0</v>
      </c>
      <c r="Q66" s="214">
        <f>IF('Indicator Date hidden'!R67="x","x",$Q$2-'Indicator Date hidden'!R67)</f>
        <v>3</v>
      </c>
      <c r="R66" s="214">
        <f>IF('Indicator Date hidden'!S67="x","x",$R$2-'Indicator Date hidden'!S67)</f>
        <v>0</v>
      </c>
      <c r="S66" s="214">
        <f>IF('Indicator Date hidden'!T67="x","x",$S$2-'Indicator Date hidden'!T67)</f>
        <v>0</v>
      </c>
      <c r="T66" s="214">
        <f>IF('Indicator Date hidden'!U67="x","x",$T$2-'Indicator Date hidden'!U67)</f>
        <v>0</v>
      </c>
      <c r="U66" s="214">
        <f>IF('Indicator Date hidden'!V67="x","x",$U$2-'Indicator Date hidden'!V67)</f>
        <v>0</v>
      </c>
      <c r="V66" s="214">
        <f>IF('Indicator Date hidden'!W67="x","x",$V$2-'Indicator Date hidden'!W67)</f>
        <v>0</v>
      </c>
      <c r="W66" s="214">
        <f>IF('Indicator Date hidden'!X67="x","x",$W$2-'Indicator Date hidden'!X67)</f>
        <v>0</v>
      </c>
      <c r="X66" s="214">
        <f>IF('Indicator Date hidden'!Y67="x","x",$X$2-'Indicator Date hidden'!Y67)</f>
        <v>4</v>
      </c>
      <c r="Y66" s="214">
        <f>IF('Indicator Date hidden'!Z67="x","x",$Y$2-'Indicator Date hidden'!Z67)</f>
        <v>0</v>
      </c>
      <c r="Z66" s="214">
        <f>IF('Indicator Date hidden'!AA67="x","x",$Z$2-'Indicator Date hidden'!AA67)</f>
        <v>0</v>
      </c>
      <c r="AA66" s="214">
        <f>IF('Indicator Date hidden'!AB67="x","x",$AA$2-'Indicator Date hidden'!AB67)</f>
        <v>0</v>
      </c>
      <c r="AB66" s="214">
        <f>IF('Indicator Date hidden'!AC67="x","x",$AB$2-'Indicator Date hidden'!AC67)</f>
        <v>0</v>
      </c>
      <c r="AC66" s="214">
        <f>IF('Indicator Date hidden'!AD67="x","x",$AC$2-'Indicator Date hidden'!AD67)</f>
        <v>0</v>
      </c>
      <c r="AD66" s="214">
        <f>IF('Indicator Date hidden'!AE67="x","x",$AD$2-'Indicator Date hidden'!AE67)</f>
        <v>0</v>
      </c>
      <c r="AE66" s="214">
        <f>IF('Indicator Date hidden'!AF67="x","x",$AE$2-'Indicator Date hidden'!AF67)</f>
        <v>0</v>
      </c>
      <c r="AF66" s="214">
        <f>IF('Indicator Date hidden'!AG67="x","x",$AF$2-'Indicator Date hidden'!AG67)</f>
        <v>8</v>
      </c>
      <c r="AG66" s="214">
        <f>IF('Indicator Date hidden'!AH67="x","x",$AG$2-'Indicator Date hidden'!AH67)</f>
        <v>0</v>
      </c>
      <c r="AH66" s="214">
        <f>IF('Indicator Date hidden'!AI67="x","x",$AH$2-'Indicator Date hidden'!AI67)</f>
        <v>0</v>
      </c>
      <c r="AI66" s="214">
        <f>IF('Indicator Date hidden'!AJ67="x","x",$AI$2-'Indicator Date hidden'!AJ67)</f>
        <v>0</v>
      </c>
      <c r="AJ66" s="214" t="str">
        <f>IF('Indicator Date hidden'!AK67="x","x",$AJ$2-'Indicator Date hidden'!AK67)</f>
        <v>x</v>
      </c>
      <c r="AK66" s="214">
        <f>IF('Indicator Date hidden'!AL67="x","x",$AK$2-'Indicator Date hidden'!AL67)</f>
        <v>1</v>
      </c>
      <c r="AL66" s="214">
        <f>IF('Indicator Date hidden'!AM67="x","x",$AL$2-'Indicator Date hidden'!AM67)</f>
        <v>0</v>
      </c>
      <c r="AM66" s="214">
        <f>IF('Indicator Date hidden'!AN67="x","x",$AM$2-'Indicator Date hidden'!AN67)</f>
        <v>0</v>
      </c>
      <c r="AN66" s="214">
        <f>IF('Indicator Date hidden'!AO67="x","x",$AN$2-'Indicator Date hidden'!AO67)</f>
        <v>0</v>
      </c>
      <c r="AO66" s="214">
        <f>IF('Indicator Date hidden'!AP67="x","x",$AO$2-'Indicator Date hidden'!AP67)</f>
        <v>0</v>
      </c>
      <c r="AP66" s="214">
        <f>IF('Indicator Date hidden'!AQ67="x","x",$AP$2-'Indicator Date hidden'!AQ67)</f>
        <v>0</v>
      </c>
      <c r="AQ66" s="214">
        <f>IF('Indicator Date hidden'!AR67="x","x",$AQ$2-'Indicator Date hidden'!AR67)</f>
        <v>0</v>
      </c>
      <c r="AR66" s="214">
        <f>IF('Indicator Date hidden'!AS67="x","x",$AR$2-'Indicator Date hidden'!AS67)</f>
        <v>0</v>
      </c>
      <c r="AS66" s="214">
        <f>IF('Indicator Date hidden'!AT67="x","x",$AS$2-'Indicator Date hidden'!AT67)</f>
        <v>0</v>
      </c>
      <c r="AT66" s="214">
        <f>IF('Indicator Date hidden'!AU67="x","x",$AT$2-'Indicator Date hidden'!AU67)</f>
        <v>0</v>
      </c>
      <c r="AU66" s="214">
        <f>IF('Indicator Date hidden'!AV67="x","x",$AU$2-'Indicator Date hidden'!AV67)</f>
        <v>4</v>
      </c>
      <c r="AV66" s="214">
        <f>IF('Indicator Date hidden'!AW67="x","x",$AV$2-'Indicator Date hidden'!AW67)</f>
        <v>0</v>
      </c>
      <c r="AW66" s="214">
        <f>IF('Indicator Date hidden'!AX67="x","x",$AW$2-'Indicator Date hidden'!AX67)</f>
        <v>0</v>
      </c>
      <c r="AX66" s="214">
        <f>IF('Indicator Date hidden'!AY67="x","x",$AX$2-'Indicator Date hidden'!AY67)</f>
        <v>0</v>
      </c>
      <c r="AY66" s="214">
        <f>IF('Indicator Date hidden'!AZ67="x","x",$AY$2-'Indicator Date hidden'!AZ67)</f>
        <v>0</v>
      </c>
      <c r="AZ66" s="214">
        <f>IF('Indicator Date hidden'!BA67="x","x",$AZ$2-'Indicator Date hidden'!BA67)</f>
        <v>0</v>
      </c>
      <c r="BA66">
        <f t="shared" si="5"/>
        <v>20</v>
      </c>
      <c r="BB66" s="21">
        <f t="shared" si="6"/>
        <v>0.4</v>
      </c>
      <c r="BC66">
        <f t="shared" si="7"/>
        <v>5</v>
      </c>
      <c r="BD66" s="21">
        <f t="shared" si="8"/>
        <v>1.4</v>
      </c>
      <c r="BE66" s="296">
        <f t="shared" si="9"/>
        <v>0</v>
      </c>
    </row>
    <row r="67" spans="1:57" x14ac:dyDescent="0.35">
      <c r="A67" t="s">
        <v>8049</v>
      </c>
      <c r="B67" s="214">
        <f>IF('Indicator Date hidden'!C68="x","x",$B$2-'Indicator Date hidden'!C68)</f>
        <v>0</v>
      </c>
      <c r="C67" s="214">
        <f>IF('Indicator Date hidden'!D68="x","x",$C$2-'Indicator Date hidden'!D68)</f>
        <v>0</v>
      </c>
      <c r="D67" s="214">
        <f>IF('Indicator Date hidden'!E68="x","x",$D$2-'Indicator Date hidden'!E68)</f>
        <v>0</v>
      </c>
      <c r="E67" s="214">
        <f>IF('Indicator Date hidden'!F68="x","x",$E$2-'Indicator Date hidden'!F68)</f>
        <v>0</v>
      </c>
      <c r="F67" s="214">
        <f>IF('Indicator Date hidden'!G68="x","x",$F$2-'Indicator Date hidden'!G68)</f>
        <v>0</v>
      </c>
      <c r="G67" s="214">
        <f>IF('Indicator Date hidden'!H68="x","x",$G$2-'Indicator Date hidden'!H68)</f>
        <v>0</v>
      </c>
      <c r="H67" s="214">
        <f>IF('Indicator Date hidden'!I68="x","x",$H$2-'Indicator Date hidden'!I68)</f>
        <v>0</v>
      </c>
      <c r="I67" s="214">
        <f>IF('Indicator Date hidden'!J68="x","x",$I$2-'Indicator Date hidden'!J68)</f>
        <v>0</v>
      </c>
      <c r="J67" s="214">
        <f>IF('Indicator Date hidden'!K68="x","x",$J$2-'Indicator Date hidden'!K68)</f>
        <v>0</v>
      </c>
      <c r="K67" s="214">
        <f>IF('Indicator Date hidden'!L68="x","x",$K$2-'Indicator Date hidden'!L68)</f>
        <v>0</v>
      </c>
      <c r="L67" s="214">
        <f>IF('Indicator Date hidden'!M68="x","x",$L$2-'Indicator Date hidden'!M68)</f>
        <v>0</v>
      </c>
      <c r="M67" s="214">
        <f>IF('Indicator Date hidden'!N68="x","x",$M$2-'Indicator Date hidden'!N68)</f>
        <v>0</v>
      </c>
      <c r="N67" s="214">
        <f>IF('Indicator Date hidden'!O68="x","x",$N$2-'Indicator Date hidden'!O68)</f>
        <v>0</v>
      </c>
      <c r="O67" s="214">
        <f>IF('Indicator Date hidden'!P68="x","x",$O$2-'Indicator Date hidden'!P68)</f>
        <v>0</v>
      </c>
      <c r="P67" s="214">
        <f>IF('Indicator Date hidden'!Q68="x","x",$P$2-'Indicator Date hidden'!Q68)</f>
        <v>0</v>
      </c>
      <c r="Q67" s="214" t="str">
        <f>IF('Indicator Date hidden'!R68="x","x",$Q$2-'Indicator Date hidden'!R68)</f>
        <v>x</v>
      </c>
      <c r="R67" s="214">
        <f>IF('Indicator Date hidden'!S68="x","x",$R$2-'Indicator Date hidden'!S68)</f>
        <v>0</v>
      </c>
      <c r="S67" s="214">
        <f>IF('Indicator Date hidden'!T68="x","x",$S$2-'Indicator Date hidden'!T68)</f>
        <v>0</v>
      </c>
      <c r="T67" s="214">
        <f>IF('Indicator Date hidden'!U68="x","x",$T$2-'Indicator Date hidden'!U68)</f>
        <v>0</v>
      </c>
      <c r="U67" s="214" t="str">
        <f>IF('Indicator Date hidden'!V68="x","x",$U$2-'Indicator Date hidden'!V68)</f>
        <v>x</v>
      </c>
      <c r="V67" s="214">
        <f>IF('Indicator Date hidden'!W68="x","x",$V$2-'Indicator Date hidden'!W68)</f>
        <v>0</v>
      </c>
      <c r="W67" s="214" t="str">
        <f>IF('Indicator Date hidden'!X68="x","x",$W$2-'Indicator Date hidden'!X68)</f>
        <v>x</v>
      </c>
      <c r="X67" s="214">
        <f>IF('Indicator Date hidden'!Y68="x","x",$X$2-'Indicator Date hidden'!Y68)</f>
        <v>4</v>
      </c>
      <c r="Y67" s="214">
        <f>IF('Indicator Date hidden'!Z68="x","x",$Y$2-'Indicator Date hidden'!Z68)</f>
        <v>0</v>
      </c>
      <c r="Z67" s="214">
        <f>IF('Indicator Date hidden'!AA68="x","x",$Z$2-'Indicator Date hidden'!AA68)</f>
        <v>0</v>
      </c>
      <c r="AA67" s="214" t="str">
        <f>IF('Indicator Date hidden'!AB68="x","x",$AA$2-'Indicator Date hidden'!AB68)</f>
        <v>x</v>
      </c>
      <c r="AB67" s="214">
        <f>IF('Indicator Date hidden'!AC68="x","x",$AB$2-'Indicator Date hidden'!AC68)</f>
        <v>0</v>
      </c>
      <c r="AC67" s="214">
        <f>IF('Indicator Date hidden'!AD68="x","x",$AC$2-'Indicator Date hidden'!AD68)</f>
        <v>0</v>
      </c>
      <c r="AD67" s="214" t="str">
        <f>IF('Indicator Date hidden'!AE68="x","x",$AD$2-'Indicator Date hidden'!AE68)</f>
        <v>x</v>
      </c>
      <c r="AE67" s="214">
        <f>IF('Indicator Date hidden'!AF68="x","x",$AE$2-'Indicator Date hidden'!AF68)</f>
        <v>0</v>
      </c>
      <c r="AF67" s="214">
        <f>IF('Indicator Date hidden'!AG68="x","x",$AF$2-'Indicator Date hidden'!AG68)</f>
        <v>1</v>
      </c>
      <c r="AG67" s="214">
        <f>IF('Indicator Date hidden'!AH68="x","x",$AG$2-'Indicator Date hidden'!AH68)</f>
        <v>0</v>
      </c>
      <c r="AH67" s="214">
        <f>IF('Indicator Date hidden'!AI68="x","x",$AH$2-'Indicator Date hidden'!AI68)</f>
        <v>0</v>
      </c>
      <c r="AI67" s="214">
        <f>IF('Indicator Date hidden'!AJ68="x","x",$AI$2-'Indicator Date hidden'!AJ68)</f>
        <v>0</v>
      </c>
      <c r="AJ67" s="214" t="str">
        <f>IF('Indicator Date hidden'!AK68="x","x",$AJ$2-'Indicator Date hidden'!AK68)</f>
        <v>x</v>
      </c>
      <c r="AK67" s="214">
        <f>IF('Indicator Date hidden'!AL68="x","x",$AK$2-'Indicator Date hidden'!AL68)</f>
        <v>1</v>
      </c>
      <c r="AL67" s="214">
        <f>IF('Indicator Date hidden'!AM68="x","x",$AL$2-'Indicator Date hidden'!AM68)</f>
        <v>0</v>
      </c>
      <c r="AM67" s="214">
        <f>IF('Indicator Date hidden'!AN68="x","x",$AM$2-'Indicator Date hidden'!AN68)</f>
        <v>0</v>
      </c>
      <c r="AN67" s="214">
        <f>IF('Indicator Date hidden'!AO68="x","x",$AN$2-'Indicator Date hidden'!AO68)</f>
        <v>0</v>
      </c>
      <c r="AO67" s="214">
        <f>IF('Indicator Date hidden'!AP68="x","x",$AO$2-'Indicator Date hidden'!AP68)</f>
        <v>0</v>
      </c>
      <c r="AP67" s="214">
        <f>IF('Indicator Date hidden'!AQ68="x","x",$AP$2-'Indicator Date hidden'!AQ68)</f>
        <v>0</v>
      </c>
      <c r="AQ67" s="214">
        <f>IF('Indicator Date hidden'!AR68="x","x",$AQ$2-'Indicator Date hidden'!AR68)</f>
        <v>0</v>
      </c>
      <c r="AR67" s="214">
        <f>IF('Indicator Date hidden'!AS68="x","x",$AR$2-'Indicator Date hidden'!AS68)</f>
        <v>0</v>
      </c>
      <c r="AS67" s="214">
        <f>IF('Indicator Date hidden'!AT68="x","x",$AS$2-'Indicator Date hidden'!AT68)</f>
        <v>0</v>
      </c>
      <c r="AT67" s="214">
        <f>IF('Indicator Date hidden'!AU68="x","x",$AT$2-'Indicator Date hidden'!AU68)</f>
        <v>0</v>
      </c>
      <c r="AU67" s="214">
        <f>IF('Indicator Date hidden'!AV68="x","x",$AU$2-'Indicator Date hidden'!AV68)</f>
        <v>1</v>
      </c>
      <c r="AV67" s="214">
        <f>IF('Indicator Date hidden'!AW68="x","x",$AV$2-'Indicator Date hidden'!AW68)</f>
        <v>0</v>
      </c>
      <c r="AW67" s="214">
        <f>IF('Indicator Date hidden'!AX68="x","x",$AW$2-'Indicator Date hidden'!AX68)</f>
        <v>0</v>
      </c>
      <c r="AX67" s="214">
        <f>IF('Indicator Date hidden'!AY68="x","x",$AX$2-'Indicator Date hidden'!AY68)</f>
        <v>0</v>
      </c>
      <c r="AY67" s="214">
        <f>IF('Indicator Date hidden'!AZ68="x","x",$AY$2-'Indicator Date hidden'!AZ68)</f>
        <v>0</v>
      </c>
      <c r="AZ67" s="214">
        <f>IF('Indicator Date hidden'!BA68="x","x",$AZ$2-'Indicator Date hidden'!BA68)</f>
        <v>0</v>
      </c>
      <c r="BA67">
        <f t="shared" ref="BA67:BA98" si="10">SUM(B67:AZ67)</f>
        <v>7</v>
      </c>
      <c r="BB67" s="21">
        <f t="shared" ref="BB67:BB98" si="11">BA67/COUNT(B67:AZ67)</f>
        <v>0.15555555555555556</v>
      </c>
      <c r="BC67">
        <f t="shared" ref="BC67:BC98" si="12">COUNTIF(B67:AZ67,"&gt;0")</f>
        <v>4</v>
      </c>
      <c r="BD67" s="21">
        <f t="shared" ref="BD67:BD98" si="13">_xlfn.STDEV.P(B67:AZ67)</f>
        <v>0.63089198073681729</v>
      </c>
      <c r="BE67" s="296">
        <f t="shared" ref="BE67:BE98" si="14">MEDIAN(B67:AZ67)</f>
        <v>0</v>
      </c>
    </row>
    <row r="68" spans="1:57" x14ac:dyDescent="0.35">
      <c r="A68" t="s">
        <v>8051</v>
      </c>
      <c r="B68" s="214">
        <f>IF('Indicator Date hidden'!C69="x","x",$B$2-'Indicator Date hidden'!C69)</f>
        <v>0</v>
      </c>
      <c r="C68" s="214">
        <f>IF('Indicator Date hidden'!D69="x","x",$C$2-'Indicator Date hidden'!D69)</f>
        <v>0</v>
      </c>
      <c r="D68" s="214">
        <f>IF('Indicator Date hidden'!E69="x","x",$D$2-'Indicator Date hidden'!E69)</f>
        <v>0</v>
      </c>
      <c r="E68" s="214">
        <f>IF('Indicator Date hidden'!F69="x","x",$E$2-'Indicator Date hidden'!F69)</f>
        <v>0</v>
      </c>
      <c r="F68" s="214">
        <f>IF('Indicator Date hidden'!G69="x","x",$F$2-'Indicator Date hidden'!G69)</f>
        <v>0</v>
      </c>
      <c r="G68" s="214">
        <f>IF('Indicator Date hidden'!H69="x","x",$G$2-'Indicator Date hidden'!H69)</f>
        <v>0</v>
      </c>
      <c r="H68" s="214">
        <f>IF('Indicator Date hidden'!I69="x","x",$H$2-'Indicator Date hidden'!I69)</f>
        <v>0</v>
      </c>
      <c r="I68" s="214">
        <f>IF('Indicator Date hidden'!J69="x","x",$I$2-'Indicator Date hidden'!J69)</f>
        <v>0</v>
      </c>
      <c r="J68" s="214">
        <f>IF('Indicator Date hidden'!K69="x","x",$J$2-'Indicator Date hidden'!K69)</f>
        <v>0</v>
      </c>
      <c r="K68" s="214">
        <f>IF('Indicator Date hidden'!L69="x","x",$K$2-'Indicator Date hidden'!L69)</f>
        <v>0</v>
      </c>
      <c r="L68" s="214">
        <f>IF('Indicator Date hidden'!M69="x","x",$L$2-'Indicator Date hidden'!M69)</f>
        <v>0</v>
      </c>
      <c r="M68" s="214">
        <f>IF('Indicator Date hidden'!N69="x","x",$M$2-'Indicator Date hidden'!N69)</f>
        <v>0</v>
      </c>
      <c r="N68" s="214">
        <f>IF('Indicator Date hidden'!O69="x","x",$N$2-'Indicator Date hidden'!O69)</f>
        <v>0</v>
      </c>
      <c r="O68" s="214">
        <f>IF('Indicator Date hidden'!P69="x","x",$O$2-'Indicator Date hidden'!P69)</f>
        <v>0</v>
      </c>
      <c r="P68" s="214">
        <f>IF('Indicator Date hidden'!Q69="x","x",$P$2-'Indicator Date hidden'!Q69)</f>
        <v>0</v>
      </c>
      <c r="Q68" s="214" t="str">
        <f>IF('Indicator Date hidden'!R69="x","x",$Q$2-'Indicator Date hidden'!R69)</f>
        <v>x</v>
      </c>
      <c r="R68" s="214">
        <f>IF('Indicator Date hidden'!S69="x","x",$R$2-'Indicator Date hidden'!S69)</f>
        <v>0</v>
      </c>
      <c r="S68" s="214">
        <f>IF('Indicator Date hidden'!T69="x","x",$S$2-'Indicator Date hidden'!T69)</f>
        <v>0</v>
      </c>
      <c r="T68" s="214">
        <f>IF('Indicator Date hidden'!U69="x","x",$T$2-'Indicator Date hidden'!U69)</f>
        <v>0</v>
      </c>
      <c r="U68" s="214">
        <f>IF('Indicator Date hidden'!V69="x","x",$U$2-'Indicator Date hidden'!V69)</f>
        <v>0</v>
      </c>
      <c r="V68" s="214">
        <f>IF('Indicator Date hidden'!W69="x","x",$V$2-'Indicator Date hidden'!W69)</f>
        <v>0</v>
      </c>
      <c r="W68" s="214" t="str">
        <f>IF('Indicator Date hidden'!X69="x","x",$W$2-'Indicator Date hidden'!X69)</f>
        <v>x</v>
      </c>
      <c r="X68" s="214" t="str">
        <f>IF('Indicator Date hidden'!Y69="x","x",$X$2-'Indicator Date hidden'!Y69)</f>
        <v>x</v>
      </c>
      <c r="Y68" s="214">
        <f>IF('Indicator Date hidden'!Z69="x","x",$Y$2-'Indicator Date hidden'!Z69)</f>
        <v>0</v>
      </c>
      <c r="Z68" s="214">
        <f>IF('Indicator Date hidden'!AA69="x","x",$Z$2-'Indicator Date hidden'!AA69)</f>
        <v>0</v>
      </c>
      <c r="AA68" s="214" t="str">
        <f>IF('Indicator Date hidden'!AB69="x","x",$AA$2-'Indicator Date hidden'!AB69)</f>
        <v>x</v>
      </c>
      <c r="AB68" s="214">
        <f>IF('Indicator Date hidden'!AC69="x","x",$AB$2-'Indicator Date hidden'!AC69)</f>
        <v>0</v>
      </c>
      <c r="AC68" s="214">
        <f>IF('Indicator Date hidden'!AD69="x","x",$AC$2-'Indicator Date hidden'!AD69)</f>
        <v>0</v>
      </c>
      <c r="AD68" s="214" t="str">
        <f>IF('Indicator Date hidden'!AE69="x","x",$AD$2-'Indicator Date hidden'!AE69)</f>
        <v>x</v>
      </c>
      <c r="AE68" s="214" t="str">
        <f>IF('Indicator Date hidden'!AF69="x","x",$AE$2-'Indicator Date hidden'!AF69)</f>
        <v>x</v>
      </c>
      <c r="AF68" s="214" t="str">
        <f>IF('Indicator Date hidden'!AG69="x","x",$AF$2-'Indicator Date hidden'!AG69)</f>
        <v>x</v>
      </c>
      <c r="AG68" s="214">
        <f>IF('Indicator Date hidden'!AH69="x","x",$AG$2-'Indicator Date hidden'!AH69)</f>
        <v>0</v>
      </c>
      <c r="AH68" s="214">
        <f>IF('Indicator Date hidden'!AI69="x","x",$AH$2-'Indicator Date hidden'!AI69)</f>
        <v>0</v>
      </c>
      <c r="AI68" s="214">
        <f>IF('Indicator Date hidden'!AJ69="x","x",$AI$2-'Indicator Date hidden'!AJ69)</f>
        <v>0</v>
      </c>
      <c r="AJ68" s="214" t="str">
        <f>IF('Indicator Date hidden'!AK69="x","x",$AJ$2-'Indicator Date hidden'!AK69)</f>
        <v>x</v>
      </c>
      <c r="AK68" s="214">
        <f>IF('Indicator Date hidden'!AL69="x","x",$AK$2-'Indicator Date hidden'!AL69)</f>
        <v>1</v>
      </c>
      <c r="AL68" s="214">
        <f>IF('Indicator Date hidden'!AM69="x","x",$AL$2-'Indicator Date hidden'!AM69)</f>
        <v>0</v>
      </c>
      <c r="AM68" s="214">
        <f>IF('Indicator Date hidden'!AN69="x","x",$AM$2-'Indicator Date hidden'!AN69)</f>
        <v>0</v>
      </c>
      <c r="AN68" s="214">
        <f>IF('Indicator Date hidden'!AO69="x","x",$AN$2-'Indicator Date hidden'!AO69)</f>
        <v>0</v>
      </c>
      <c r="AO68" s="214">
        <f>IF('Indicator Date hidden'!AP69="x","x",$AO$2-'Indicator Date hidden'!AP69)</f>
        <v>0</v>
      </c>
      <c r="AP68" s="214" t="str">
        <f>IF('Indicator Date hidden'!AQ69="x","x",$AP$2-'Indicator Date hidden'!AQ69)</f>
        <v>x</v>
      </c>
      <c r="AQ68" s="214">
        <f>IF('Indicator Date hidden'!AR69="x","x",$AQ$2-'Indicator Date hidden'!AR69)</f>
        <v>4</v>
      </c>
      <c r="AR68" s="214">
        <f>IF('Indicator Date hidden'!AS69="x","x",$AR$2-'Indicator Date hidden'!AS69)</f>
        <v>0</v>
      </c>
      <c r="AS68" s="214" t="str">
        <f>IF('Indicator Date hidden'!AT69="x","x",$AS$2-'Indicator Date hidden'!AT69)</f>
        <v>x</v>
      </c>
      <c r="AT68" s="214">
        <f>IF('Indicator Date hidden'!AU69="x","x",$AT$2-'Indicator Date hidden'!AU69)</f>
        <v>0</v>
      </c>
      <c r="AU68" s="214" t="str">
        <f>IF('Indicator Date hidden'!AV69="x","x",$AU$2-'Indicator Date hidden'!AV69)</f>
        <v>x</v>
      </c>
      <c r="AV68" s="214">
        <f>IF('Indicator Date hidden'!AW69="x","x",$AV$2-'Indicator Date hidden'!AW69)</f>
        <v>0</v>
      </c>
      <c r="AW68" s="214">
        <f>IF('Indicator Date hidden'!AX69="x","x",$AW$2-'Indicator Date hidden'!AX69)</f>
        <v>0</v>
      </c>
      <c r="AX68" s="214">
        <f>IF('Indicator Date hidden'!AY69="x","x",$AX$2-'Indicator Date hidden'!AY69)</f>
        <v>0</v>
      </c>
      <c r="AY68" s="214">
        <f>IF('Indicator Date hidden'!AZ69="x","x",$AY$2-'Indicator Date hidden'!AZ69)</f>
        <v>0</v>
      </c>
      <c r="AZ68" s="214">
        <f>IF('Indicator Date hidden'!BA69="x","x",$AZ$2-'Indicator Date hidden'!BA69)</f>
        <v>0</v>
      </c>
      <c r="BA68">
        <f t="shared" si="10"/>
        <v>5</v>
      </c>
      <c r="BB68" s="21">
        <f t="shared" si="11"/>
        <v>0.125</v>
      </c>
      <c r="BC68">
        <f t="shared" si="12"/>
        <v>2</v>
      </c>
      <c r="BD68" s="21">
        <f t="shared" si="13"/>
        <v>0.63982419460348638</v>
      </c>
      <c r="BE68" s="296">
        <f t="shared" si="14"/>
        <v>0</v>
      </c>
    </row>
    <row r="69" spans="1:57" x14ac:dyDescent="0.35">
      <c r="A69" t="s">
        <v>8052</v>
      </c>
      <c r="B69" s="214">
        <f>IF('Indicator Date hidden'!C70="x","x",$B$2-'Indicator Date hidden'!C70)</f>
        <v>0</v>
      </c>
      <c r="C69" s="214">
        <f>IF('Indicator Date hidden'!D70="x","x",$C$2-'Indicator Date hidden'!D70)</f>
        <v>0</v>
      </c>
      <c r="D69" s="214">
        <f>IF('Indicator Date hidden'!E70="x","x",$D$2-'Indicator Date hidden'!E70)</f>
        <v>0</v>
      </c>
      <c r="E69" s="214">
        <f>IF('Indicator Date hidden'!F70="x","x",$E$2-'Indicator Date hidden'!F70)</f>
        <v>0</v>
      </c>
      <c r="F69" s="214">
        <f>IF('Indicator Date hidden'!G70="x","x",$F$2-'Indicator Date hidden'!G70)</f>
        <v>0</v>
      </c>
      <c r="G69" s="214">
        <f>IF('Indicator Date hidden'!H70="x","x",$G$2-'Indicator Date hidden'!H70)</f>
        <v>0</v>
      </c>
      <c r="H69" s="214">
        <f>IF('Indicator Date hidden'!I70="x","x",$H$2-'Indicator Date hidden'!I70)</f>
        <v>0</v>
      </c>
      <c r="I69" s="214">
        <f>IF('Indicator Date hidden'!J70="x","x",$I$2-'Indicator Date hidden'!J70)</f>
        <v>0</v>
      </c>
      <c r="J69" s="214">
        <f>IF('Indicator Date hidden'!K70="x","x",$J$2-'Indicator Date hidden'!K70)</f>
        <v>0</v>
      </c>
      <c r="K69" s="214">
        <f>IF('Indicator Date hidden'!L70="x","x",$K$2-'Indicator Date hidden'!L70)</f>
        <v>0</v>
      </c>
      <c r="L69" s="214">
        <f>IF('Indicator Date hidden'!M70="x","x",$L$2-'Indicator Date hidden'!M70)</f>
        <v>0</v>
      </c>
      <c r="M69" s="214">
        <f>IF('Indicator Date hidden'!N70="x","x",$M$2-'Indicator Date hidden'!N70)</f>
        <v>0</v>
      </c>
      <c r="N69" s="214">
        <f>IF('Indicator Date hidden'!O70="x","x",$N$2-'Indicator Date hidden'!O70)</f>
        <v>0</v>
      </c>
      <c r="O69" s="214">
        <f>IF('Indicator Date hidden'!P70="x","x",$O$2-'Indicator Date hidden'!P70)</f>
        <v>0</v>
      </c>
      <c r="P69" s="214">
        <f>IF('Indicator Date hidden'!Q70="x","x",$P$2-'Indicator Date hidden'!Q70)</f>
        <v>0</v>
      </c>
      <c r="Q69" s="214" t="str">
        <f>IF('Indicator Date hidden'!R70="x","x",$Q$2-'Indicator Date hidden'!R70)</f>
        <v>x</v>
      </c>
      <c r="R69" s="214">
        <f>IF('Indicator Date hidden'!S70="x","x",$R$2-'Indicator Date hidden'!S70)</f>
        <v>0</v>
      </c>
      <c r="S69" s="214">
        <f>IF('Indicator Date hidden'!T70="x","x",$S$2-'Indicator Date hidden'!T70)</f>
        <v>0</v>
      </c>
      <c r="T69" s="214">
        <f>IF('Indicator Date hidden'!U70="x","x",$T$2-'Indicator Date hidden'!U70)</f>
        <v>0</v>
      </c>
      <c r="U69" s="214">
        <f>IF('Indicator Date hidden'!V70="x","x",$U$2-'Indicator Date hidden'!V70)</f>
        <v>0</v>
      </c>
      <c r="V69" s="214">
        <f>IF('Indicator Date hidden'!W70="x","x",$V$2-'Indicator Date hidden'!W70)</f>
        <v>0</v>
      </c>
      <c r="W69" s="214">
        <f>IF('Indicator Date hidden'!X70="x","x",$W$2-'Indicator Date hidden'!X70)</f>
        <v>5</v>
      </c>
      <c r="X69" s="214">
        <f>IF('Indicator Date hidden'!Y70="x","x",$X$2-'Indicator Date hidden'!Y70)</f>
        <v>5</v>
      </c>
      <c r="Y69" s="214">
        <f>IF('Indicator Date hidden'!Z70="x","x",$Y$2-'Indicator Date hidden'!Z70)</f>
        <v>0</v>
      </c>
      <c r="Z69" s="214">
        <f>IF('Indicator Date hidden'!AA70="x","x",$Z$2-'Indicator Date hidden'!AA70)</f>
        <v>0</v>
      </c>
      <c r="AA69" s="214">
        <f>IF('Indicator Date hidden'!AB70="x","x",$AA$2-'Indicator Date hidden'!AB70)</f>
        <v>0</v>
      </c>
      <c r="AB69" s="214">
        <f>IF('Indicator Date hidden'!AC70="x","x",$AB$2-'Indicator Date hidden'!AC70)</f>
        <v>0</v>
      </c>
      <c r="AC69" s="214">
        <f>IF('Indicator Date hidden'!AD70="x","x",$AC$2-'Indicator Date hidden'!AD70)</f>
        <v>0</v>
      </c>
      <c r="AD69" s="214">
        <f>IF('Indicator Date hidden'!AE70="x","x",$AD$2-'Indicator Date hidden'!AE70)</f>
        <v>0</v>
      </c>
      <c r="AE69" s="214">
        <f>IF('Indicator Date hidden'!AF70="x","x",$AE$2-'Indicator Date hidden'!AF70)</f>
        <v>0</v>
      </c>
      <c r="AF69" s="214">
        <f>IF('Indicator Date hidden'!AG70="x","x",$AF$2-'Indicator Date hidden'!AG70)</f>
        <v>2</v>
      </c>
      <c r="AG69" s="214">
        <f>IF('Indicator Date hidden'!AH70="x","x",$AG$2-'Indicator Date hidden'!AH70)</f>
        <v>0</v>
      </c>
      <c r="AH69" s="214">
        <f>IF('Indicator Date hidden'!AI70="x","x",$AH$2-'Indicator Date hidden'!AI70)</f>
        <v>0</v>
      </c>
      <c r="AI69" s="214">
        <f>IF('Indicator Date hidden'!AJ70="x","x",$AI$2-'Indicator Date hidden'!AJ70)</f>
        <v>0</v>
      </c>
      <c r="AJ69" s="214">
        <f>IF('Indicator Date hidden'!AK70="x","x",$AJ$2-'Indicator Date hidden'!AK70)</f>
        <v>1</v>
      </c>
      <c r="AK69" s="214">
        <f>IF('Indicator Date hidden'!AL70="x","x",$AK$2-'Indicator Date hidden'!AL70)</f>
        <v>1</v>
      </c>
      <c r="AL69" s="214">
        <f>IF('Indicator Date hidden'!AM70="x","x",$AL$2-'Indicator Date hidden'!AM70)</f>
        <v>0</v>
      </c>
      <c r="AM69" s="214">
        <f>IF('Indicator Date hidden'!AN70="x","x",$AM$2-'Indicator Date hidden'!AN70)</f>
        <v>0</v>
      </c>
      <c r="AN69" s="214">
        <f>IF('Indicator Date hidden'!AO70="x","x",$AN$2-'Indicator Date hidden'!AO70)</f>
        <v>0</v>
      </c>
      <c r="AO69" s="214">
        <f>IF('Indicator Date hidden'!AP70="x","x",$AO$2-'Indicator Date hidden'!AP70)</f>
        <v>0</v>
      </c>
      <c r="AP69" s="214">
        <f>IF('Indicator Date hidden'!AQ70="x","x",$AP$2-'Indicator Date hidden'!AQ70)</f>
        <v>0</v>
      </c>
      <c r="AQ69" s="214">
        <f>IF('Indicator Date hidden'!AR70="x","x",$AQ$2-'Indicator Date hidden'!AR70)</f>
        <v>0</v>
      </c>
      <c r="AR69" s="214">
        <f>IF('Indicator Date hidden'!AS70="x","x",$AR$2-'Indicator Date hidden'!AS70)</f>
        <v>0</v>
      </c>
      <c r="AS69" s="214">
        <f>IF('Indicator Date hidden'!AT70="x","x",$AS$2-'Indicator Date hidden'!AT70)</f>
        <v>0</v>
      </c>
      <c r="AT69" s="214">
        <f>IF('Indicator Date hidden'!AU70="x","x",$AT$2-'Indicator Date hidden'!AU70)</f>
        <v>0</v>
      </c>
      <c r="AU69" s="214">
        <f>IF('Indicator Date hidden'!AV70="x","x",$AU$2-'Indicator Date hidden'!AV70)</f>
        <v>1</v>
      </c>
      <c r="AV69" s="214">
        <f>IF('Indicator Date hidden'!AW70="x","x",$AV$2-'Indicator Date hidden'!AW70)</f>
        <v>0</v>
      </c>
      <c r="AW69" s="214">
        <f>IF('Indicator Date hidden'!AX70="x","x",$AW$2-'Indicator Date hidden'!AX70)</f>
        <v>0</v>
      </c>
      <c r="AX69" s="214">
        <f>IF('Indicator Date hidden'!AY70="x","x",$AX$2-'Indicator Date hidden'!AY70)</f>
        <v>0</v>
      </c>
      <c r="AY69" s="214">
        <f>IF('Indicator Date hidden'!AZ70="x","x",$AY$2-'Indicator Date hidden'!AZ70)</f>
        <v>0</v>
      </c>
      <c r="AZ69" s="214">
        <f>IF('Indicator Date hidden'!BA70="x","x",$AZ$2-'Indicator Date hidden'!BA70)</f>
        <v>0</v>
      </c>
      <c r="BA69">
        <f t="shared" si="10"/>
        <v>15</v>
      </c>
      <c r="BB69" s="21">
        <f t="shared" si="11"/>
        <v>0.3</v>
      </c>
      <c r="BC69">
        <f t="shared" si="12"/>
        <v>6</v>
      </c>
      <c r="BD69" s="21">
        <f t="shared" si="13"/>
        <v>1.0246950765959599</v>
      </c>
      <c r="BE69" s="296">
        <f t="shared" si="14"/>
        <v>0</v>
      </c>
    </row>
    <row r="70" spans="1:57" x14ac:dyDescent="0.35">
      <c r="A70" t="s">
        <v>8042</v>
      </c>
      <c r="B70" s="214">
        <f>IF('Indicator Date hidden'!C71="x","x",$B$2-'Indicator Date hidden'!C71)</f>
        <v>0</v>
      </c>
      <c r="C70" s="214">
        <f>IF('Indicator Date hidden'!D71="x","x",$C$2-'Indicator Date hidden'!D71)</f>
        <v>0</v>
      </c>
      <c r="D70" s="214">
        <f>IF('Indicator Date hidden'!E71="x","x",$D$2-'Indicator Date hidden'!E71)</f>
        <v>0</v>
      </c>
      <c r="E70" s="214">
        <f>IF('Indicator Date hidden'!F71="x","x",$E$2-'Indicator Date hidden'!F71)</f>
        <v>0</v>
      </c>
      <c r="F70" s="214">
        <f>IF('Indicator Date hidden'!G71="x","x",$F$2-'Indicator Date hidden'!G71)</f>
        <v>0</v>
      </c>
      <c r="G70" s="214">
        <f>IF('Indicator Date hidden'!H71="x","x",$G$2-'Indicator Date hidden'!H71)</f>
        <v>0</v>
      </c>
      <c r="H70" s="214">
        <f>IF('Indicator Date hidden'!I71="x","x",$H$2-'Indicator Date hidden'!I71)</f>
        <v>0</v>
      </c>
      <c r="I70" s="214">
        <f>IF('Indicator Date hidden'!J71="x","x",$I$2-'Indicator Date hidden'!J71)</f>
        <v>0</v>
      </c>
      <c r="J70" s="214">
        <f>IF('Indicator Date hidden'!K71="x","x",$J$2-'Indicator Date hidden'!K71)</f>
        <v>0</v>
      </c>
      <c r="K70" s="214">
        <f>IF('Indicator Date hidden'!L71="x","x",$K$2-'Indicator Date hidden'!L71)</f>
        <v>0</v>
      </c>
      <c r="L70" s="214">
        <f>IF('Indicator Date hidden'!M71="x","x",$L$2-'Indicator Date hidden'!M71)</f>
        <v>0</v>
      </c>
      <c r="M70" s="214">
        <f>IF('Indicator Date hidden'!N71="x","x",$M$2-'Indicator Date hidden'!N71)</f>
        <v>0</v>
      </c>
      <c r="N70" s="214">
        <f>IF('Indicator Date hidden'!O71="x","x",$N$2-'Indicator Date hidden'!O71)</f>
        <v>0</v>
      </c>
      <c r="O70" s="214">
        <f>IF('Indicator Date hidden'!P71="x","x",$O$2-'Indicator Date hidden'!P71)</f>
        <v>0</v>
      </c>
      <c r="P70" s="214">
        <f>IF('Indicator Date hidden'!Q71="x","x",$P$2-'Indicator Date hidden'!Q71)</f>
        <v>0</v>
      </c>
      <c r="Q70" s="214">
        <f>IF('Indicator Date hidden'!R71="x","x",$Q$2-'Indicator Date hidden'!R71)</f>
        <v>2</v>
      </c>
      <c r="R70" s="214">
        <f>IF('Indicator Date hidden'!S71="x","x",$R$2-'Indicator Date hidden'!S71)</f>
        <v>0</v>
      </c>
      <c r="S70" s="214">
        <f>IF('Indicator Date hidden'!T71="x","x",$S$2-'Indicator Date hidden'!T71)</f>
        <v>0</v>
      </c>
      <c r="T70" s="214">
        <f>IF('Indicator Date hidden'!U71="x","x",$T$2-'Indicator Date hidden'!U71)</f>
        <v>0</v>
      </c>
      <c r="U70" s="214">
        <f>IF('Indicator Date hidden'!V71="x","x",$U$2-'Indicator Date hidden'!V71)</f>
        <v>0</v>
      </c>
      <c r="V70" s="214">
        <f>IF('Indicator Date hidden'!W71="x","x",$V$2-'Indicator Date hidden'!W71)</f>
        <v>0</v>
      </c>
      <c r="W70" s="214">
        <f>IF('Indicator Date hidden'!X71="x","x",$W$2-'Indicator Date hidden'!X71)</f>
        <v>2</v>
      </c>
      <c r="X70" s="214">
        <f>IF('Indicator Date hidden'!Y71="x","x",$X$2-'Indicator Date hidden'!Y71)</f>
        <v>4</v>
      </c>
      <c r="Y70" s="214">
        <f>IF('Indicator Date hidden'!Z71="x","x",$Y$2-'Indicator Date hidden'!Z71)</f>
        <v>0</v>
      </c>
      <c r="Z70" s="214">
        <f>IF('Indicator Date hidden'!AA71="x","x",$Z$2-'Indicator Date hidden'!AA71)</f>
        <v>0</v>
      </c>
      <c r="AA70" s="214">
        <f>IF('Indicator Date hidden'!AB71="x","x",$AA$2-'Indicator Date hidden'!AB71)</f>
        <v>0</v>
      </c>
      <c r="AB70" s="214">
        <f>IF('Indicator Date hidden'!AC71="x","x",$AB$2-'Indicator Date hidden'!AC71)</f>
        <v>0</v>
      </c>
      <c r="AC70" s="214">
        <f>IF('Indicator Date hidden'!AD71="x","x",$AC$2-'Indicator Date hidden'!AD71)</f>
        <v>0</v>
      </c>
      <c r="AD70" s="214">
        <f>IF('Indicator Date hidden'!AE71="x","x",$AD$2-'Indicator Date hidden'!AE71)</f>
        <v>0</v>
      </c>
      <c r="AE70" s="214" t="str">
        <f>IF('Indicator Date hidden'!AF71="x","x",$AE$2-'Indicator Date hidden'!AF71)</f>
        <v>x</v>
      </c>
      <c r="AF70" s="214">
        <f>IF('Indicator Date hidden'!AG71="x","x",$AF$2-'Indicator Date hidden'!AG71)</f>
        <v>1</v>
      </c>
      <c r="AG70" s="214">
        <f>IF('Indicator Date hidden'!AH71="x","x",$AG$2-'Indicator Date hidden'!AH71)</f>
        <v>0</v>
      </c>
      <c r="AH70" s="214">
        <f>IF('Indicator Date hidden'!AI71="x","x",$AH$2-'Indicator Date hidden'!AI71)</f>
        <v>0</v>
      </c>
      <c r="AI70" s="214">
        <f>IF('Indicator Date hidden'!AJ71="x","x",$AI$2-'Indicator Date hidden'!AJ71)</f>
        <v>0</v>
      </c>
      <c r="AJ70" s="214" t="str">
        <f>IF('Indicator Date hidden'!AK71="x","x",$AJ$2-'Indicator Date hidden'!AK71)</f>
        <v>x</v>
      </c>
      <c r="AK70" s="214">
        <f>IF('Indicator Date hidden'!AL71="x","x",$AK$2-'Indicator Date hidden'!AL71)</f>
        <v>1</v>
      </c>
      <c r="AL70" s="214">
        <f>IF('Indicator Date hidden'!AM71="x","x",$AL$2-'Indicator Date hidden'!AM71)</f>
        <v>0</v>
      </c>
      <c r="AM70" s="214">
        <f>IF('Indicator Date hidden'!AN71="x","x",$AM$2-'Indicator Date hidden'!AN71)</f>
        <v>0</v>
      </c>
      <c r="AN70" s="214">
        <f>IF('Indicator Date hidden'!AO71="x","x",$AN$2-'Indicator Date hidden'!AO71)</f>
        <v>0</v>
      </c>
      <c r="AO70" s="214">
        <f>IF('Indicator Date hidden'!AP71="x","x",$AO$2-'Indicator Date hidden'!AP71)</f>
        <v>1</v>
      </c>
      <c r="AP70" s="214">
        <f>IF('Indicator Date hidden'!AQ71="x","x",$AP$2-'Indicator Date hidden'!AQ71)</f>
        <v>1</v>
      </c>
      <c r="AQ70" s="214">
        <f>IF('Indicator Date hidden'!AR71="x","x",$AQ$2-'Indicator Date hidden'!AR71)</f>
        <v>0</v>
      </c>
      <c r="AR70" s="214">
        <f>IF('Indicator Date hidden'!AS71="x","x",$AR$2-'Indicator Date hidden'!AS71)</f>
        <v>0</v>
      </c>
      <c r="AS70" s="214">
        <f>IF('Indicator Date hidden'!AT71="x","x",$AS$2-'Indicator Date hidden'!AT71)</f>
        <v>0</v>
      </c>
      <c r="AT70" s="214">
        <f>IF('Indicator Date hidden'!AU71="x","x",$AT$2-'Indicator Date hidden'!AU71)</f>
        <v>0</v>
      </c>
      <c r="AU70" s="214">
        <f>IF('Indicator Date hidden'!AV71="x","x",$AU$2-'Indicator Date hidden'!AV71)</f>
        <v>4</v>
      </c>
      <c r="AV70" s="214">
        <f>IF('Indicator Date hidden'!AW71="x","x",$AV$2-'Indicator Date hidden'!AW71)</f>
        <v>0</v>
      </c>
      <c r="AW70" s="214">
        <f>IF('Indicator Date hidden'!AX71="x","x",$AW$2-'Indicator Date hidden'!AX71)</f>
        <v>0</v>
      </c>
      <c r="AX70" s="214">
        <f>IF('Indicator Date hidden'!AY71="x","x",$AX$2-'Indicator Date hidden'!AY71)</f>
        <v>0</v>
      </c>
      <c r="AY70" s="214">
        <f>IF('Indicator Date hidden'!AZ71="x","x",$AY$2-'Indicator Date hidden'!AZ71)</f>
        <v>0</v>
      </c>
      <c r="AZ70" s="214">
        <f>IF('Indicator Date hidden'!BA71="x","x",$AZ$2-'Indicator Date hidden'!BA71)</f>
        <v>0</v>
      </c>
      <c r="BA70">
        <f t="shared" si="10"/>
        <v>16</v>
      </c>
      <c r="BB70" s="21">
        <f t="shared" si="11"/>
        <v>0.32653061224489793</v>
      </c>
      <c r="BC70">
        <f t="shared" si="12"/>
        <v>8</v>
      </c>
      <c r="BD70" s="21">
        <f t="shared" si="13"/>
        <v>0.88957121296748443</v>
      </c>
      <c r="BE70" s="296">
        <f t="shared" si="14"/>
        <v>0</v>
      </c>
    </row>
    <row r="71" spans="1:57" x14ac:dyDescent="0.35">
      <c r="A71" t="s">
        <v>8046</v>
      </c>
      <c r="B71" s="214">
        <f>IF('Indicator Date hidden'!C72="x","x",$B$2-'Indicator Date hidden'!C72)</f>
        <v>0</v>
      </c>
      <c r="C71" s="214">
        <f>IF('Indicator Date hidden'!D72="x","x",$C$2-'Indicator Date hidden'!D72)</f>
        <v>0</v>
      </c>
      <c r="D71" s="214">
        <f>IF('Indicator Date hidden'!E72="x","x",$D$2-'Indicator Date hidden'!E72)</f>
        <v>0</v>
      </c>
      <c r="E71" s="214">
        <f>IF('Indicator Date hidden'!F72="x","x",$E$2-'Indicator Date hidden'!F72)</f>
        <v>0</v>
      </c>
      <c r="F71" s="214">
        <f>IF('Indicator Date hidden'!G72="x","x",$F$2-'Indicator Date hidden'!G72)</f>
        <v>0</v>
      </c>
      <c r="G71" s="214">
        <f>IF('Indicator Date hidden'!H72="x","x",$G$2-'Indicator Date hidden'!H72)</f>
        <v>0</v>
      </c>
      <c r="H71" s="214">
        <f>IF('Indicator Date hidden'!I72="x","x",$H$2-'Indicator Date hidden'!I72)</f>
        <v>0</v>
      </c>
      <c r="I71" s="214">
        <f>IF('Indicator Date hidden'!J72="x","x",$I$2-'Indicator Date hidden'!J72)</f>
        <v>0</v>
      </c>
      <c r="J71" s="214">
        <f>IF('Indicator Date hidden'!K72="x","x",$J$2-'Indicator Date hidden'!K72)</f>
        <v>0</v>
      </c>
      <c r="K71" s="214">
        <f>IF('Indicator Date hidden'!L72="x","x",$K$2-'Indicator Date hidden'!L72)</f>
        <v>0</v>
      </c>
      <c r="L71" s="214">
        <f>IF('Indicator Date hidden'!M72="x","x",$L$2-'Indicator Date hidden'!M72)</f>
        <v>0</v>
      </c>
      <c r="M71" s="214">
        <f>IF('Indicator Date hidden'!N72="x","x",$M$2-'Indicator Date hidden'!N72)</f>
        <v>0</v>
      </c>
      <c r="N71" s="214">
        <f>IF('Indicator Date hidden'!O72="x","x",$N$2-'Indicator Date hidden'!O72)</f>
        <v>0</v>
      </c>
      <c r="O71" s="214">
        <f>IF('Indicator Date hidden'!P72="x","x",$O$2-'Indicator Date hidden'!P72)</f>
        <v>0</v>
      </c>
      <c r="P71" s="214">
        <f>IF('Indicator Date hidden'!Q72="x","x",$P$2-'Indicator Date hidden'!Q72)</f>
        <v>0</v>
      </c>
      <c r="Q71" s="214">
        <f>IF('Indicator Date hidden'!R72="x","x",$Q$2-'Indicator Date hidden'!R72)</f>
        <v>8</v>
      </c>
      <c r="R71" s="214">
        <f>IF('Indicator Date hidden'!S72="x","x",$R$2-'Indicator Date hidden'!S72)</f>
        <v>0</v>
      </c>
      <c r="S71" s="214">
        <f>IF('Indicator Date hidden'!T72="x","x",$S$2-'Indicator Date hidden'!T72)</f>
        <v>0</v>
      </c>
      <c r="T71" s="214">
        <f>IF('Indicator Date hidden'!U72="x","x",$T$2-'Indicator Date hidden'!U72)</f>
        <v>0</v>
      </c>
      <c r="U71" s="214">
        <f>IF('Indicator Date hidden'!V72="x","x",$U$2-'Indicator Date hidden'!V72)</f>
        <v>0</v>
      </c>
      <c r="V71" s="214">
        <f>IF('Indicator Date hidden'!W72="x","x",$V$2-'Indicator Date hidden'!W72)</f>
        <v>0</v>
      </c>
      <c r="W71" s="214">
        <f>IF('Indicator Date hidden'!X72="x","x",$W$2-'Indicator Date hidden'!X72)</f>
        <v>0</v>
      </c>
      <c r="X71" s="214">
        <f>IF('Indicator Date hidden'!Y72="x","x",$X$2-'Indicator Date hidden'!Y72)</f>
        <v>4</v>
      </c>
      <c r="Y71" s="214">
        <f>IF('Indicator Date hidden'!Z72="x","x",$Y$2-'Indicator Date hidden'!Z72)</f>
        <v>0</v>
      </c>
      <c r="Z71" s="214">
        <f>IF('Indicator Date hidden'!AA72="x","x",$Z$2-'Indicator Date hidden'!AA72)</f>
        <v>0</v>
      </c>
      <c r="AA71" s="214">
        <f>IF('Indicator Date hidden'!AB72="x","x",$AA$2-'Indicator Date hidden'!AB72)</f>
        <v>0</v>
      </c>
      <c r="AB71" s="214">
        <f>IF('Indicator Date hidden'!AC72="x","x",$AB$2-'Indicator Date hidden'!AC72)</f>
        <v>0</v>
      </c>
      <c r="AC71" s="214">
        <f>IF('Indicator Date hidden'!AD72="x","x",$AC$2-'Indicator Date hidden'!AD72)</f>
        <v>0</v>
      </c>
      <c r="AD71" s="214">
        <f>IF('Indicator Date hidden'!AE72="x","x",$AD$2-'Indicator Date hidden'!AE72)</f>
        <v>0</v>
      </c>
      <c r="AE71" s="214" t="str">
        <f>IF('Indicator Date hidden'!AF72="x","x",$AE$2-'Indicator Date hidden'!AF72)</f>
        <v>x</v>
      </c>
      <c r="AF71" s="214">
        <f>IF('Indicator Date hidden'!AG72="x","x",$AF$2-'Indicator Date hidden'!AG72)</f>
        <v>3</v>
      </c>
      <c r="AG71" s="214">
        <f>IF('Indicator Date hidden'!AH72="x","x",$AG$2-'Indicator Date hidden'!AH72)</f>
        <v>0</v>
      </c>
      <c r="AH71" s="214">
        <f>IF('Indicator Date hidden'!AI72="x","x",$AH$2-'Indicator Date hidden'!AI72)</f>
        <v>0</v>
      </c>
      <c r="AI71" s="214">
        <f>IF('Indicator Date hidden'!AJ72="x","x",$AI$2-'Indicator Date hidden'!AJ72)</f>
        <v>0</v>
      </c>
      <c r="AJ71" s="214" t="str">
        <f>IF('Indicator Date hidden'!AK72="x","x",$AJ$2-'Indicator Date hidden'!AK72)</f>
        <v>x</v>
      </c>
      <c r="AK71" s="214">
        <f>IF('Indicator Date hidden'!AL72="x","x",$AK$2-'Indicator Date hidden'!AL72)</f>
        <v>1</v>
      </c>
      <c r="AL71" s="214">
        <f>IF('Indicator Date hidden'!AM72="x","x",$AL$2-'Indicator Date hidden'!AM72)</f>
        <v>0</v>
      </c>
      <c r="AM71" s="214">
        <f>IF('Indicator Date hidden'!AN72="x","x",$AM$2-'Indicator Date hidden'!AN72)</f>
        <v>0</v>
      </c>
      <c r="AN71" s="214">
        <f>IF('Indicator Date hidden'!AO72="x","x",$AN$2-'Indicator Date hidden'!AO72)</f>
        <v>0</v>
      </c>
      <c r="AO71" s="214" t="str">
        <f>IF('Indicator Date hidden'!AP72="x","x",$AO$2-'Indicator Date hidden'!AP72)</f>
        <v>x</v>
      </c>
      <c r="AP71" s="214" t="str">
        <f>IF('Indicator Date hidden'!AQ72="x","x",$AP$2-'Indicator Date hidden'!AQ72)</f>
        <v>x</v>
      </c>
      <c r="AQ71" s="214">
        <f>IF('Indicator Date hidden'!AR72="x","x",$AQ$2-'Indicator Date hidden'!AR72)</f>
        <v>0</v>
      </c>
      <c r="AR71" s="214">
        <f>IF('Indicator Date hidden'!AS72="x","x",$AR$2-'Indicator Date hidden'!AS72)</f>
        <v>0</v>
      </c>
      <c r="AS71" s="214">
        <f>IF('Indicator Date hidden'!AT72="x","x",$AS$2-'Indicator Date hidden'!AT72)</f>
        <v>0</v>
      </c>
      <c r="AT71" s="214">
        <f>IF('Indicator Date hidden'!AU72="x","x",$AT$2-'Indicator Date hidden'!AU72)</f>
        <v>0</v>
      </c>
      <c r="AU71" s="214">
        <f>IF('Indicator Date hidden'!AV72="x","x",$AU$2-'Indicator Date hidden'!AV72)</f>
        <v>1</v>
      </c>
      <c r="AV71" s="214">
        <f>IF('Indicator Date hidden'!AW72="x","x",$AV$2-'Indicator Date hidden'!AW72)</f>
        <v>0</v>
      </c>
      <c r="AW71" s="214">
        <f>IF('Indicator Date hidden'!AX72="x","x",$AW$2-'Indicator Date hidden'!AX72)</f>
        <v>0</v>
      </c>
      <c r="AX71" s="214">
        <f>IF('Indicator Date hidden'!AY72="x","x",$AX$2-'Indicator Date hidden'!AY72)</f>
        <v>0</v>
      </c>
      <c r="AY71" s="214">
        <f>IF('Indicator Date hidden'!AZ72="x","x",$AY$2-'Indicator Date hidden'!AZ72)</f>
        <v>0</v>
      </c>
      <c r="AZ71" s="214">
        <f>IF('Indicator Date hidden'!BA72="x","x",$AZ$2-'Indicator Date hidden'!BA72)</f>
        <v>0</v>
      </c>
      <c r="BA71">
        <f t="shared" si="10"/>
        <v>17</v>
      </c>
      <c r="BB71" s="21">
        <f t="shared" si="11"/>
        <v>0.36170212765957449</v>
      </c>
      <c r="BC71">
        <f t="shared" si="12"/>
        <v>5</v>
      </c>
      <c r="BD71" s="21">
        <f t="shared" si="13"/>
        <v>1.3436300769231442</v>
      </c>
      <c r="BE71" s="296">
        <f t="shared" si="14"/>
        <v>0</v>
      </c>
    </row>
    <row r="72" spans="1:57" x14ac:dyDescent="0.35">
      <c r="A72" t="s">
        <v>8054</v>
      </c>
      <c r="B72" s="214">
        <f>IF('Indicator Date hidden'!C73="x","x",$B$2-'Indicator Date hidden'!C73)</f>
        <v>0</v>
      </c>
      <c r="C72" s="214">
        <f>IF('Indicator Date hidden'!D73="x","x",$C$2-'Indicator Date hidden'!D73)</f>
        <v>0</v>
      </c>
      <c r="D72" s="214">
        <f>IF('Indicator Date hidden'!E73="x","x",$D$2-'Indicator Date hidden'!E73)</f>
        <v>0</v>
      </c>
      <c r="E72" s="214">
        <f>IF('Indicator Date hidden'!F73="x","x",$E$2-'Indicator Date hidden'!F73)</f>
        <v>0</v>
      </c>
      <c r="F72" s="214">
        <f>IF('Indicator Date hidden'!G73="x","x",$F$2-'Indicator Date hidden'!G73)</f>
        <v>0</v>
      </c>
      <c r="G72" s="214">
        <f>IF('Indicator Date hidden'!H73="x","x",$G$2-'Indicator Date hidden'!H73)</f>
        <v>0</v>
      </c>
      <c r="H72" s="214">
        <f>IF('Indicator Date hidden'!I73="x","x",$H$2-'Indicator Date hidden'!I73)</f>
        <v>0</v>
      </c>
      <c r="I72" s="214">
        <f>IF('Indicator Date hidden'!J73="x","x",$I$2-'Indicator Date hidden'!J73)</f>
        <v>0</v>
      </c>
      <c r="J72" s="214">
        <f>IF('Indicator Date hidden'!K73="x","x",$J$2-'Indicator Date hidden'!K73)</f>
        <v>0</v>
      </c>
      <c r="K72" s="214">
        <f>IF('Indicator Date hidden'!L73="x","x",$K$2-'Indicator Date hidden'!L73)</f>
        <v>0</v>
      </c>
      <c r="L72" s="214">
        <f>IF('Indicator Date hidden'!M73="x","x",$L$2-'Indicator Date hidden'!M73)</f>
        <v>0</v>
      </c>
      <c r="M72" s="214">
        <f>IF('Indicator Date hidden'!N73="x","x",$M$2-'Indicator Date hidden'!N73)</f>
        <v>0</v>
      </c>
      <c r="N72" s="214">
        <f>IF('Indicator Date hidden'!O73="x","x",$N$2-'Indicator Date hidden'!O73)</f>
        <v>0</v>
      </c>
      <c r="O72" s="214">
        <f>IF('Indicator Date hidden'!P73="x","x",$O$2-'Indicator Date hidden'!P73)</f>
        <v>0</v>
      </c>
      <c r="P72" s="214">
        <f>IF('Indicator Date hidden'!Q73="x","x",$P$2-'Indicator Date hidden'!Q73)</f>
        <v>0</v>
      </c>
      <c r="Q72" s="214">
        <f>IF('Indicator Date hidden'!R73="x","x",$Q$2-'Indicator Date hidden'!R73)</f>
        <v>5</v>
      </c>
      <c r="R72" s="214">
        <f>IF('Indicator Date hidden'!S73="x","x",$R$2-'Indicator Date hidden'!S73)</f>
        <v>0</v>
      </c>
      <c r="S72" s="214">
        <f>IF('Indicator Date hidden'!T73="x","x",$S$2-'Indicator Date hidden'!T73)</f>
        <v>0</v>
      </c>
      <c r="T72" s="214">
        <f>IF('Indicator Date hidden'!U73="x","x",$T$2-'Indicator Date hidden'!U73)</f>
        <v>0</v>
      </c>
      <c r="U72" s="214">
        <f>IF('Indicator Date hidden'!V73="x","x",$U$2-'Indicator Date hidden'!V73)</f>
        <v>0</v>
      </c>
      <c r="V72" s="214">
        <f>IF('Indicator Date hidden'!W73="x","x",$V$2-'Indicator Date hidden'!W73)</f>
        <v>0</v>
      </c>
      <c r="W72" s="214">
        <f>IF('Indicator Date hidden'!X73="x","x",$W$2-'Indicator Date hidden'!X73)</f>
        <v>0</v>
      </c>
      <c r="X72" s="214">
        <f>IF('Indicator Date hidden'!Y73="x","x",$X$2-'Indicator Date hidden'!Y73)</f>
        <v>4</v>
      </c>
      <c r="Y72" s="214">
        <f>IF('Indicator Date hidden'!Z73="x","x",$Y$2-'Indicator Date hidden'!Z73)</f>
        <v>0</v>
      </c>
      <c r="Z72" s="214">
        <f>IF('Indicator Date hidden'!AA73="x","x",$Z$2-'Indicator Date hidden'!AA73)</f>
        <v>0</v>
      </c>
      <c r="AA72" s="214">
        <f>IF('Indicator Date hidden'!AB73="x","x",$AA$2-'Indicator Date hidden'!AB73)</f>
        <v>0</v>
      </c>
      <c r="AB72" s="214">
        <f>IF('Indicator Date hidden'!AC73="x","x",$AB$2-'Indicator Date hidden'!AC73)</f>
        <v>0</v>
      </c>
      <c r="AC72" s="214">
        <f>IF('Indicator Date hidden'!AD73="x","x",$AC$2-'Indicator Date hidden'!AD73)</f>
        <v>0</v>
      </c>
      <c r="AD72" s="214">
        <f>IF('Indicator Date hidden'!AE73="x","x",$AD$2-'Indicator Date hidden'!AE73)</f>
        <v>0</v>
      </c>
      <c r="AE72" s="214">
        <f>IF('Indicator Date hidden'!AF73="x","x",$AE$2-'Indicator Date hidden'!AF73)</f>
        <v>0</v>
      </c>
      <c r="AF72" s="214" t="str">
        <f>IF('Indicator Date hidden'!AG73="x","x",$AF$2-'Indicator Date hidden'!AG73)</f>
        <v>x</v>
      </c>
      <c r="AG72" s="214">
        <f>IF('Indicator Date hidden'!AH73="x","x",$AG$2-'Indicator Date hidden'!AH73)</f>
        <v>0</v>
      </c>
      <c r="AH72" s="214">
        <f>IF('Indicator Date hidden'!AI73="x","x",$AH$2-'Indicator Date hidden'!AI73)</f>
        <v>0</v>
      </c>
      <c r="AI72" s="214">
        <f>IF('Indicator Date hidden'!AJ73="x","x",$AI$2-'Indicator Date hidden'!AJ73)</f>
        <v>0</v>
      </c>
      <c r="AJ72" s="214" t="str">
        <f>IF('Indicator Date hidden'!AK73="x","x",$AJ$2-'Indicator Date hidden'!AK73)</f>
        <v>x</v>
      </c>
      <c r="AK72" s="214">
        <f>IF('Indicator Date hidden'!AL73="x","x",$AK$2-'Indicator Date hidden'!AL73)</f>
        <v>1</v>
      </c>
      <c r="AL72" s="214">
        <f>IF('Indicator Date hidden'!AM73="x","x",$AL$2-'Indicator Date hidden'!AM73)</f>
        <v>0</v>
      </c>
      <c r="AM72" s="214">
        <f>IF('Indicator Date hidden'!AN73="x","x",$AM$2-'Indicator Date hidden'!AN73)</f>
        <v>0</v>
      </c>
      <c r="AN72" s="214">
        <f>IF('Indicator Date hidden'!AO73="x","x",$AN$2-'Indicator Date hidden'!AO73)</f>
        <v>0</v>
      </c>
      <c r="AO72" s="214" t="str">
        <f>IF('Indicator Date hidden'!AP73="x","x",$AO$2-'Indicator Date hidden'!AP73)</f>
        <v>x</v>
      </c>
      <c r="AP72" s="214" t="str">
        <f>IF('Indicator Date hidden'!AQ73="x","x",$AP$2-'Indicator Date hidden'!AQ73)</f>
        <v>x</v>
      </c>
      <c r="AQ72" s="214" t="str">
        <f>IF('Indicator Date hidden'!AR73="x","x",$AQ$2-'Indicator Date hidden'!AR73)</f>
        <v>x</v>
      </c>
      <c r="AR72" s="214">
        <f>IF('Indicator Date hidden'!AS73="x","x",$AR$2-'Indicator Date hidden'!AS73)</f>
        <v>0</v>
      </c>
      <c r="AS72" s="214">
        <f>IF('Indicator Date hidden'!AT73="x","x",$AS$2-'Indicator Date hidden'!AT73)</f>
        <v>0</v>
      </c>
      <c r="AT72" s="214">
        <f>IF('Indicator Date hidden'!AU73="x","x",$AT$2-'Indicator Date hidden'!AU73)</f>
        <v>0</v>
      </c>
      <c r="AU72" s="214">
        <f>IF('Indicator Date hidden'!AV73="x","x",$AU$2-'Indicator Date hidden'!AV73)</f>
        <v>5</v>
      </c>
      <c r="AV72" s="214">
        <f>IF('Indicator Date hidden'!AW73="x","x",$AV$2-'Indicator Date hidden'!AW73)</f>
        <v>0</v>
      </c>
      <c r="AW72" s="214">
        <f>IF('Indicator Date hidden'!AX73="x","x",$AW$2-'Indicator Date hidden'!AX73)</f>
        <v>0</v>
      </c>
      <c r="AX72" s="214">
        <f>IF('Indicator Date hidden'!AY73="x","x",$AX$2-'Indicator Date hidden'!AY73)</f>
        <v>0</v>
      </c>
      <c r="AY72" s="214">
        <f>IF('Indicator Date hidden'!AZ73="x","x",$AY$2-'Indicator Date hidden'!AZ73)</f>
        <v>0</v>
      </c>
      <c r="AZ72" s="214">
        <f>IF('Indicator Date hidden'!BA73="x","x",$AZ$2-'Indicator Date hidden'!BA73)</f>
        <v>0</v>
      </c>
      <c r="BA72">
        <f t="shared" si="10"/>
        <v>15</v>
      </c>
      <c r="BB72" s="21">
        <f t="shared" si="11"/>
        <v>0.32608695652173914</v>
      </c>
      <c r="BC72">
        <f t="shared" si="12"/>
        <v>4</v>
      </c>
      <c r="BD72" s="21">
        <f t="shared" si="13"/>
        <v>1.1619763491211101</v>
      </c>
      <c r="BE72" s="296">
        <f t="shared" si="14"/>
        <v>0</v>
      </c>
    </row>
    <row r="73" spans="1:57" x14ac:dyDescent="0.35">
      <c r="A73" t="s">
        <v>8058</v>
      </c>
      <c r="B73" s="214">
        <f>IF('Indicator Date hidden'!C74="x","x",$B$2-'Indicator Date hidden'!C74)</f>
        <v>0</v>
      </c>
      <c r="C73" s="214">
        <f>IF('Indicator Date hidden'!D74="x","x",$C$2-'Indicator Date hidden'!D74)</f>
        <v>0</v>
      </c>
      <c r="D73" s="214">
        <f>IF('Indicator Date hidden'!E74="x","x",$D$2-'Indicator Date hidden'!E74)</f>
        <v>0</v>
      </c>
      <c r="E73" s="214">
        <f>IF('Indicator Date hidden'!F74="x","x",$E$2-'Indicator Date hidden'!F74)</f>
        <v>0</v>
      </c>
      <c r="F73" s="214">
        <f>IF('Indicator Date hidden'!G74="x","x",$F$2-'Indicator Date hidden'!G74)</f>
        <v>0</v>
      </c>
      <c r="G73" s="214">
        <f>IF('Indicator Date hidden'!H74="x","x",$G$2-'Indicator Date hidden'!H74)</f>
        <v>0</v>
      </c>
      <c r="H73" s="214">
        <f>IF('Indicator Date hidden'!I74="x","x",$H$2-'Indicator Date hidden'!I74)</f>
        <v>0</v>
      </c>
      <c r="I73" s="214">
        <f>IF('Indicator Date hidden'!J74="x","x",$I$2-'Indicator Date hidden'!J74)</f>
        <v>0</v>
      </c>
      <c r="J73" s="214">
        <f>IF('Indicator Date hidden'!K74="x","x",$J$2-'Indicator Date hidden'!K74)</f>
        <v>0</v>
      </c>
      <c r="K73" s="214">
        <f>IF('Indicator Date hidden'!L74="x","x",$K$2-'Indicator Date hidden'!L74)</f>
        <v>0</v>
      </c>
      <c r="L73" s="214">
        <f>IF('Indicator Date hidden'!M74="x","x",$L$2-'Indicator Date hidden'!M74)</f>
        <v>0</v>
      </c>
      <c r="M73" s="214">
        <f>IF('Indicator Date hidden'!N74="x","x",$M$2-'Indicator Date hidden'!N74)</f>
        <v>0</v>
      </c>
      <c r="N73" s="214">
        <f>IF('Indicator Date hidden'!O74="x","x",$N$2-'Indicator Date hidden'!O74)</f>
        <v>0</v>
      </c>
      <c r="O73" s="214">
        <f>IF('Indicator Date hidden'!P74="x","x",$O$2-'Indicator Date hidden'!P74)</f>
        <v>0</v>
      </c>
      <c r="P73" s="214">
        <f>IF('Indicator Date hidden'!Q74="x","x",$P$2-'Indicator Date hidden'!Q74)</f>
        <v>0</v>
      </c>
      <c r="Q73" s="214">
        <f>IF('Indicator Date hidden'!R74="x","x",$Q$2-'Indicator Date hidden'!R74)</f>
        <v>2</v>
      </c>
      <c r="R73" s="214">
        <f>IF('Indicator Date hidden'!S74="x","x",$R$2-'Indicator Date hidden'!S74)</f>
        <v>0</v>
      </c>
      <c r="S73" s="214">
        <f>IF('Indicator Date hidden'!T74="x","x",$S$2-'Indicator Date hidden'!T74)</f>
        <v>0</v>
      </c>
      <c r="T73" s="214">
        <f>IF('Indicator Date hidden'!U74="x","x",$T$2-'Indicator Date hidden'!U74)</f>
        <v>0</v>
      </c>
      <c r="U73" s="214">
        <f>IF('Indicator Date hidden'!V74="x","x",$U$2-'Indicator Date hidden'!V74)</f>
        <v>0</v>
      </c>
      <c r="V73" s="214">
        <f>IF('Indicator Date hidden'!W74="x","x",$V$2-'Indicator Date hidden'!W74)</f>
        <v>0</v>
      </c>
      <c r="W73" s="214">
        <f>IF('Indicator Date hidden'!X74="x","x",$W$2-'Indicator Date hidden'!X74)</f>
        <v>2</v>
      </c>
      <c r="X73" s="214">
        <f>IF('Indicator Date hidden'!Y74="x","x",$X$2-'Indicator Date hidden'!Y74)</f>
        <v>0</v>
      </c>
      <c r="Y73" s="214">
        <f>IF('Indicator Date hidden'!Z74="x","x",$Y$2-'Indicator Date hidden'!Z74)</f>
        <v>0</v>
      </c>
      <c r="Z73" s="214">
        <f>IF('Indicator Date hidden'!AA74="x","x",$Z$2-'Indicator Date hidden'!AA74)</f>
        <v>0</v>
      </c>
      <c r="AA73" s="214">
        <f>IF('Indicator Date hidden'!AB74="x","x",$AA$2-'Indicator Date hidden'!AB74)</f>
        <v>0</v>
      </c>
      <c r="AB73" s="214">
        <f>IF('Indicator Date hidden'!AC74="x","x",$AB$2-'Indicator Date hidden'!AC74)</f>
        <v>0</v>
      </c>
      <c r="AC73" s="214">
        <f>IF('Indicator Date hidden'!AD74="x","x",$AC$2-'Indicator Date hidden'!AD74)</f>
        <v>0</v>
      </c>
      <c r="AD73" s="214">
        <f>IF('Indicator Date hidden'!AE74="x","x",$AD$2-'Indicator Date hidden'!AE74)</f>
        <v>0</v>
      </c>
      <c r="AE73" s="214">
        <f>IF('Indicator Date hidden'!AF74="x","x",$AE$2-'Indicator Date hidden'!AF74)</f>
        <v>0</v>
      </c>
      <c r="AF73" s="214">
        <f>IF('Indicator Date hidden'!AG74="x","x",$AF$2-'Indicator Date hidden'!AG74)</f>
        <v>1</v>
      </c>
      <c r="AG73" s="214">
        <f>IF('Indicator Date hidden'!AH74="x","x",$AG$2-'Indicator Date hidden'!AH74)</f>
        <v>0</v>
      </c>
      <c r="AH73" s="214">
        <f>IF('Indicator Date hidden'!AI74="x","x",$AH$2-'Indicator Date hidden'!AI74)</f>
        <v>0</v>
      </c>
      <c r="AI73" s="214">
        <f>IF('Indicator Date hidden'!AJ74="x","x",$AI$2-'Indicator Date hidden'!AJ74)</f>
        <v>0</v>
      </c>
      <c r="AJ73" s="214">
        <f>IF('Indicator Date hidden'!AK74="x","x",$AJ$2-'Indicator Date hidden'!AK74)</f>
        <v>0</v>
      </c>
      <c r="AK73" s="214">
        <f>IF('Indicator Date hidden'!AL74="x","x",$AK$2-'Indicator Date hidden'!AL74)</f>
        <v>1</v>
      </c>
      <c r="AL73" s="214">
        <f>IF('Indicator Date hidden'!AM74="x","x",$AL$2-'Indicator Date hidden'!AM74)</f>
        <v>0</v>
      </c>
      <c r="AM73" s="214">
        <f>IF('Indicator Date hidden'!AN74="x","x",$AM$2-'Indicator Date hidden'!AN74)</f>
        <v>0</v>
      </c>
      <c r="AN73" s="214">
        <f>IF('Indicator Date hidden'!AO74="x","x",$AN$2-'Indicator Date hidden'!AO74)</f>
        <v>0</v>
      </c>
      <c r="AO73" s="214">
        <f>IF('Indicator Date hidden'!AP74="x","x",$AO$2-'Indicator Date hidden'!AP74)</f>
        <v>0</v>
      </c>
      <c r="AP73" s="214">
        <f>IF('Indicator Date hidden'!AQ74="x","x",$AP$2-'Indicator Date hidden'!AQ74)</f>
        <v>0</v>
      </c>
      <c r="AQ73" s="214">
        <f>IF('Indicator Date hidden'!AR74="x","x",$AQ$2-'Indicator Date hidden'!AR74)</f>
        <v>4</v>
      </c>
      <c r="AR73" s="214">
        <f>IF('Indicator Date hidden'!AS74="x","x",$AR$2-'Indicator Date hidden'!AS74)</f>
        <v>0</v>
      </c>
      <c r="AS73" s="214">
        <f>IF('Indicator Date hidden'!AT74="x","x",$AS$2-'Indicator Date hidden'!AT74)</f>
        <v>0</v>
      </c>
      <c r="AT73" s="214">
        <f>IF('Indicator Date hidden'!AU74="x","x",$AT$2-'Indicator Date hidden'!AU74)</f>
        <v>0</v>
      </c>
      <c r="AU73" s="214">
        <f>IF('Indicator Date hidden'!AV74="x","x",$AU$2-'Indicator Date hidden'!AV74)</f>
        <v>8</v>
      </c>
      <c r="AV73" s="214">
        <f>IF('Indicator Date hidden'!AW74="x","x",$AV$2-'Indicator Date hidden'!AW74)</f>
        <v>0</v>
      </c>
      <c r="AW73" s="214">
        <f>IF('Indicator Date hidden'!AX74="x","x",$AW$2-'Indicator Date hidden'!AX74)</f>
        <v>0</v>
      </c>
      <c r="AX73" s="214">
        <f>IF('Indicator Date hidden'!AY74="x","x",$AX$2-'Indicator Date hidden'!AY74)</f>
        <v>0</v>
      </c>
      <c r="AY73" s="214">
        <f>IF('Indicator Date hidden'!AZ74="x","x",$AY$2-'Indicator Date hidden'!AZ74)</f>
        <v>0</v>
      </c>
      <c r="AZ73" s="214">
        <f>IF('Indicator Date hidden'!BA74="x","x",$AZ$2-'Indicator Date hidden'!BA74)</f>
        <v>0</v>
      </c>
      <c r="BA73">
        <f t="shared" si="10"/>
        <v>18</v>
      </c>
      <c r="BB73" s="21">
        <f t="shared" si="11"/>
        <v>0.35294117647058826</v>
      </c>
      <c r="BC73">
        <f t="shared" si="12"/>
        <v>6</v>
      </c>
      <c r="BD73" s="21">
        <f t="shared" si="13"/>
        <v>1.2806788857104259</v>
      </c>
      <c r="BE73" s="296">
        <f t="shared" si="14"/>
        <v>0</v>
      </c>
    </row>
    <row r="74" spans="1:57" x14ac:dyDescent="0.35">
      <c r="A74" t="s">
        <v>8055</v>
      </c>
      <c r="B74" s="214">
        <f>IF('Indicator Date hidden'!C75="x","x",$B$2-'Indicator Date hidden'!C75)</f>
        <v>0</v>
      </c>
      <c r="C74" s="214">
        <f>IF('Indicator Date hidden'!D75="x","x",$C$2-'Indicator Date hidden'!D75)</f>
        <v>0</v>
      </c>
      <c r="D74" s="214">
        <f>IF('Indicator Date hidden'!E75="x","x",$D$2-'Indicator Date hidden'!E75)</f>
        <v>0</v>
      </c>
      <c r="E74" s="214">
        <f>IF('Indicator Date hidden'!F75="x","x",$E$2-'Indicator Date hidden'!F75)</f>
        <v>0</v>
      </c>
      <c r="F74" s="214">
        <f>IF('Indicator Date hidden'!G75="x","x",$F$2-'Indicator Date hidden'!G75)</f>
        <v>0</v>
      </c>
      <c r="G74" s="214">
        <f>IF('Indicator Date hidden'!H75="x","x",$G$2-'Indicator Date hidden'!H75)</f>
        <v>0</v>
      </c>
      <c r="H74" s="214">
        <f>IF('Indicator Date hidden'!I75="x","x",$H$2-'Indicator Date hidden'!I75)</f>
        <v>0</v>
      </c>
      <c r="I74" s="214">
        <f>IF('Indicator Date hidden'!J75="x","x",$I$2-'Indicator Date hidden'!J75)</f>
        <v>0</v>
      </c>
      <c r="J74" s="214">
        <f>IF('Indicator Date hidden'!K75="x","x",$J$2-'Indicator Date hidden'!K75)</f>
        <v>0</v>
      </c>
      <c r="K74" s="214">
        <f>IF('Indicator Date hidden'!L75="x","x",$K$2-'Indicator Date hidden'!L75)</f>
        <v>0</v>
      </c>
      <c r="L74" s="214">
        <f>IF('Indicator Date hidden'!M75="x","x",$L$2-'Indicator Date hidden'!M75)</f>
        <v>0</v>
      </c>
      <c r="M74" s="214">
        <f>IF('Indicator Date hidden'!N75="x","x",$M$2-'Indicator Date hidden'!N75)</f>
        <v>0</v>
      </c>
      <c r="N74" s="214">
        <f>IF('Indicator Date hidden'!O75="x","x",$N$2-'Indicator Date hidden'!O75)</f>
        <v>0</v>
      </c>
      <c r="O74" s="214">
        <f>IF('Indicator Date hidden'!P75="x","x",$O$2-'Indicator Date hidden'!P75)</f>
        <v>0</v>
      </c>
      <c r="P74" s="214">
        <f>IF('Indicator Date hidden'!Q75="x","x",$P$2-'Indicator Date hidden'!Q75)</f>
        <v>0</v>
      </c>
      <c r="Q74" s="214">
        <f>IF('Indicator Date hidden'!R75="x","x",$Q$2-'Indicator Date hidden'!R75)</f>
        <v>2</v>
      </c>
      <c r="R74" s="214">
        <f>IF('Indicator Date hidden'!S75="x","x",$R$2-'Indicator Date hidden'!S75)</f>
        <v>0</v>
      </c>
      <c r="S74" s="214">
        <f>IF('Indicator Date hidden'!T75="x","x",$S$2-'Indicator Date hidden'!T75)</f>
        <v>0</v>
      </c>
      <c r="T74" s="214">
        <f>IF('Indicator Date hidden'!U75="x","x",$T$2-'Indicator Date hidden'!U75)</f>
        <v>0</v>
      </c>
      <c r="U74" s="214">
        <f>IF('Indicator Date hidden'!V75="x","x",$U$2-'Indicator Date hidden'!V75)</f>
        <v>0</v>
      </c>
      <c r="V74" s="214">
        <f>IF('Indicator Date hidden'!W75="x","x",$V$2-'Indicator Date hidden'!W75)</f>
        <v>0</v>
      </c>
      <c r="W74" s="214">
        <f>IF('Indicator Date hidden'!X75="x","x",$W$2-'Indicator Date hidden'!X75)</f>
        <v>2</v>
      </c>
      <c r="X74" s="214" t="str">
        <f>IF('Indicator Date hidden'!Y75="x","x",$X$2-'Indicator Date hidden'!Y75)</f>
        <v>x</v>
      </c>
      <c r="Y74" s="214">
        <f>IF('Indicator Date hidden'!Z75="x","x",$Y$2-'Indicator Date hidden'!Z75)</f>
        <v>0</v>
      </c>
      <c r="Z74" s="214">
        <f>IF('Indicator Date hidden'!AA75="x","x",$Z$2-'Indicator Date hidden'!AA75)</f>
        <v>0</v>
      </c>
      <c r="AA74" s="214">
        <f>IF('Indicator Date hidden'!AB75="x","x",$AA$2-'Indicator Date hidden'!AB75)</f>
        <v>0</v>
      </c>
      <c r="AB74" s="214">
        <f>IF('Indicator Date hidden'!AC75="x","x",$AB$2-'Indicator Date hidden'!AC75)</f>
        <v>0</v>
      </c>
      <c r="AC74" s="214">
        <f>IF('Indicator Date hidden'!AD75="x","x",$AC$2-'Indicator Date hidden'!AD75)</f>
        <v>0</v>
      </c>
      <c r="AD74" s="214">
        <f>IF('Indicator Date hidden'!AE75="x","x",$AD$2-'Indicator Date hidden'!AE75)</f>
        <v>0</v>
      </c>
      <c r="AE74" s="214">
        <f>IF('Indicator Date hidden'!AF75="x","x",$AE$2-'Indicator Date hidden'!AF75)</f>
        <v>0</v>
      </c>
      <c r="AF74" s="214">
        <f>IF('Indicator Date hidden'!AG75="x","x",$AF$2-'Indicator Date hidden'!AG75)</f>
        <v>0</v>
      </c>
      <c r="AG74" s="214">
        <f>IF('Indicator Date hidden'!AH75="x","x",$AG$2-'Indicator Date hidden'!AH75)</f>
        <v>0</v>
      </c>
      <c r="AH74" s="214">
        <f>IF('Indicator Date hidden'!AI75="x","x",$AH$2-'Indicator Date hidden'!AI75)</f>
        <v>0</v>
      </c>
      <c r="AI74" s="214">
        <f>IF('Indicator Date hidden'!AJ75="x","x",$AI$2-'Indicator Date hidden'!AJ75)</f>
        <v>0</v>
      </c>
      <c r="AJ74" s="214">
        <f>IF('Indicator Date hidden'!AK75="x","x",$AJ$2-'Indicator Date hidden'!AK75)</f>
        <v>1</v>
      </c>
      <c r="AK74" s="214">
        <f>IF('Indicator Date hidden'!AL75="x","x",$AK$2-'Indicator Date hidden'!AL75)</f>
        <v>1</v>
      </c>
      <c r="AL74" s="214">
        <f>IF('Indicator Date hidden'!AM75="x","x",$AL$2-'Indicator Date hidden'!AM75)</f>
        <v>0</v>
      </c>
      <c r="AM74" s="214">
        <f>IF('Indicator Date hidden'!AN75="x","x",$AM$2-'Indicator Date hidden'!AN75)</f>
        <v>0</v>
      </c>
      <c r="AN74" s="214">
        <f>IF('Indicator Date hidden'!AO75="x","x",$AN$2-'Indicator Date hidden'!AO75)</f>
        <v>0</v>
      </c>
      <c r="AO74" s="214">
        <f>IF('Indicator Date hidden'!AP75="x","x",$AO$2-'Indicator Date hidden'!AP75)</f>
        <v>0</v>
      </c>
      <c r="AP74" s="214">
        <f>IF('Indicator Date hidden'!AQ75="x","x",$AP$2-'Indicator Date hidden'!AQ75)</f>
        <v>0</v>
      </c>
      <c r="AQ74" s="214">
        <f>IF('Indicator Date hidden'!AR75="x","x",$AQ$2-'Indicator Date hidden'!AR75)</f>
        <v>4</v>
      </c>
      <c r="AR74" s="214">
        <f>IF('Indicator Date hidden'!AS75="x","x",$AR$2-'Indicator Date hidden'!AS75)</f>
        <v>0</v>
      </c>
      <c r="AS74" s="214">
        <f>IF('Indicator Date hidden'!AT75="x","x",$AS$2-'Indicator Date hidden'!AT75)</f>
        <v>0</v>
      </c>
      <c r="AT74" s="214">
        <f>IF('Indicator Date hidden'!AU75="x","x",$AT$2-'Indicator Date hidden'!AU75)</f>
        <v>0</v>
      </c>
      <c r="AU74" s="214">
        <f>IF('Indicator Date hidden'!AV75="x","x",$AU$2-'Indicator Date hidden'!AV75)</f>
        <v>0</v>
      </c>
      <c r="AV74" s="214">
        <f>IF('Indicator Date hidden'!AW75="x","x",$AV$2-'Indicator Date hidden'!AW75)</f>
        <v>0</v>
      </c>
      <c r="AW74" s="214">
        <f>IF('Indicator Date hidden'!AX75="x","x",$AW$2-'Indicator Date hidden'!AX75)</f>
        <v>0</v>
      </c>
      <c r="AX74" s="214">
        <f>IF('Indicator Date hidden'!AY75="x","x",$AX$2-'Indicator Date hidden'!AY75)</f>
        <v>0</v>
      </c>
      <c r="AY74" s="214">
        <f>IF('Indicator Date hidden'!AZ75="x","x",$AY$2-'Indicator Date hidden'!AZ75)</f>
        <v>0</v>
      </c>
      <c r="AZ74" s="214">
        <f>IF('Indicator Date hidden'!BA75="x","x",$AZ$2-'Indicator Date hidden'!BA75)</f>
        <v>0</v>
      </c>
      <c r="BA74">
        <f t="shared" si="10"/>
        <v>10</v>
      </c>
      <c r="BB74" s="21">
        <f t="shared" si="11"/>
        <v>0.2</v>
      </c>
      <c r="BC74">
        <f t="shared" si="12"/>
        <v>5</v>
      </c>
      <c r="BD74" s="21">
        <f t="shared" si="13"/>
        <v>0.69282032302755092</v>
      </c>
      <c r="BE74" s="296">
        <f t="shared" si="14"/>
        <v>0</v>
      </c>
    </row>
    <row r="75" spans="1:57" x14ac:dyDescent="0.35">
      <c r="A75" t="s">
        <v>8059</v>
      </c>
      <c r="B75" s="214">
        <f>IF('Indicator Date hidden'!C76="x","x",$B$2-'Indicator Date hidden'!C76)</f>
        <v>0</v>
      </c>
      <c r="C75" s="214">
        <f>IF('Indicator Date hidden'!D76="x","x",$C$2-'Indicator Date hidden'!D76)</f>
        <v>0</v>
      </c>
      <c r="D75" s="214">
        <f>IF('Indicator Date hidden'!E76="x","x",$D$2-'Indicator Date hidden'!E76)</f>
        <v>0</v>
      </c>
      <c r="E75" s="214">
        <f>IF('Indicator Date hidden'!F76="x","x",$E$2-'Indicator Date hidden'!F76)</f>
        <v>0</v>
      </c>
      <c r="F75" s="214">
        <f>IF('Indicator Date hidden'!G76="x","x",$F$2-'Indicator Date hidden'!G76)</f>
        <v>0</v>
      </c>
      <c r="G75" s="214">
        <f>IF('Indicator Date hidden'!H76="x","x",$G$2-'Indicator Date hidden'!H76)</f>
        <v>0</v>
      </c>
      <c r="H75" s="214">
        <f>IF('Indicator Date hidden'!I76="x","x",$H$2-'Indicator Date hidden'!I76)</f>
        <v>0</v>
      </c>
      <c r="I75" s="214">
        <f>IF('Indicator Date hidden'!J76="x","x",$I$2-'Indicator Date hidden'!J76)</f>
        <v>0</v>
      </c>
      <c r="J75" s="214">
        <f>IF('Indicator Date hidden'!K76="x","x",$J$2-'Indicator Date hidden'!K76)</f>
        <v>0</v>
      </c>
      <c r="K75" s="214">
        <f>IF('Indicator Date hidden'!L76="x","x",$K$2-'Indicator Date hidden'!L76)</f>
        <v>0</v>
      </c>
      <c r="L75" s="214">
        <f>IF('Indicator Date hidden'!M76="x","x",$L$2-'Indicator Date hidden'!M76)</f>
        <v>0</v>
      </c>
      <c r="M75" s="214">
        <f>IF('Indicator Date hidden'!N76="x","x",$M$2-'Indicator Date hidden'!N76)</f>
        <v>0</v>
      </c>
      <c r="N75" s="214">
        <f>IF('Indicator Date hidden'!O76="x","x",$N$2-'Indicator Date hidden'!O76)</f>
        <v>0</v>
      </c>
      <c r="O75" s="214">
        <f>IF('Indicator Date hidden'!P76="x","x",$O$2-'Indicator Date hidden'!P76)</f>
        <v>0</v>
      </c>
      <c r="P75" s="214">
        <f>IF('Indicator Date hidden'!Q76="x","x",$P$2-'Indicator Date hidden'!Q76)</f>
        <v>0</v>
      </c>
      <c r="Q75" s="214" t="str">
        <f>IF('Indicator Date hidden'!R76="x","x",$Q$2-'Indicator Date hidden'!R76)</f>
        <v>x</v>
      </c>
      <c r="R75" s="214">
        <f>IF('Indicator Date hidden'!S76="x","x",$R$2-'Indicator Date hidden'!S76)</f>
        <v>0</v>
      </c>
      <c r="S75" s="214">
        <f>IF('Indicator Date hidden'!T76="x","x",$S$2-'Indicator Date hidden'!T76)</f>
        <v>0</v>
      </c>
      <c r="T75" s="214">
        <f>IF('Indicator Date hidden'!U76="x","x",$T$2-'Indicator Date hidden'!U76)</f>
        <v>0</v>
      </c>
      <c r="U75" s="214" t="str">
        <f>IF('Indicator Date hidden'!V76="x","x",$U$2-'Indicator Date hidden'!V76)</f>
        <v>x</v>
      </c>
      <c r="V75" s="214">
        <f>IF('Indicator Date hidden'!W76="x","x",$V$2-'Indicator Date hidden'!W76)</f>
        <v>0</v>
      </c>
      <c r="W75" s="214" t="str">
        <f>IF('Indicator Date hidden'!X76="x","x",$W$2-'Indicator Date hidden'!X76)</f>
        <v>x</v>
      </c>
      <c r="X75" s="214">
        <f>IF('Indicator Date hidden'!Y76="x","x",$X$2-'Indicator Date hidden'!Y76)</f>
        <v>2</v>
      </c>
      <c r="Y75" s="214">
        <f>IF('Indicator Date hidden'!Z76="x","x",$Y$2-'Indicator Date hidden'!Z76)</f>
        <v>0</v>
      </c>
      <c r="Z75" s="214">
        <f>IF('Indicator Date hidden'!AA76="x","x",$Z$2-'Indicator Date hidden'!AA76)</f>
        <v>0</v>
      </c>
      <c r="AA75" s="214" t="str">
        <f>IF('Indicator Date hidden'!AB76="x","x",$AA$2-'Indicator Date hidden'!AB76)</f>
        <v>x</v>
      </c>
      <c r="AB75" s="214">
        <f>IF('Indicator Date hidden'!AC76="x","x",$AB$2-'Indicator Date hidden'!AC76)</f>
        <v>0</v>
      </c>
      <c r="AC75" s="214">
        <f>IF('Indicator Date hidden'!AD76="x","x",$AC$2-'Indicator Date hidden'!AD76)</f>
        <v>0</v>
      </c>
      <c r="AD75" s="214" t="str">
        <f>IF('Indicator Date hidden'!AE76="x","x",$AD$2-'Indicator Date hidden'!AE76)</f>
        <v>x</v>
      </c>
      <c r="AE75" s="214">
        <f>IF('Indicator Date hidden'!AF76="x","x",$AE$2-'Indicator Date hidden'!AF76)</f>
        <v>0</v>
      </c>
      <c r="AF75" s="214">
        <f>IF('Indicator Date hidden'!AG76="x","x",$AF$2-'Indicator Date hidden'!AG76)</f>
        <v>1</v>
      </c>
      <c r="AG75" s="214">
        <f>IF('Indicator Date hidden'!AH76="x","x",$AG$2-'Indicator Date hidden'!AH76)</f>
        <v>0</v>
      </c>
      <c r="AH75" s="214">
        <f>IF('Indicator Date hidden'!AI76="x","x",$AH$2-'Indicator Date hidden'!AI76)</f>
        <v>0</v>
      </c>
      <c r="AI75" s="214">
        <f>IF('Indicator Date hidden'!AJ76="x","x",$AI$2-'Indicator Date hidden'!AJ76)</f>
        <v>0</v>
      </c>
      <c r="AJ75" s="214" t="str">
        <f>IF('Indicator Date hidden'!AK76="x","x",$AJ$2-'Indicator Date hidden'!AK76)</f>
        <v>x</v>
      </c>
      <c r="AK75" s="214">
        <f>IF('Indicator Date hidden'!AL76="x","x",$AK$2-'Indicator Date hidden'!AL76)</f>
        <v>1</v>
      </c>
      <c r="AL75" s="214">
        <f>IF('Indicator Date hidden'!AM76="x","x",$AL$2-'Indicator Date hidden'!AM76)</f>
        <v>0</v>
      </c>
      <c r="AM75" s="214">
        <f>IF('Indicator Date hidden'!AN76="x","x",$AM$2-'Indicator Date hidden'!AN76)</f>
        <v>0</v>
      </c>
      <c r="AN75" s="214">
        <f>IF('Indicator Date hidden'!AO76="x","x",$AN$2-'Indicator Date hidden'!AO76)</f>
        <v>0</v>
      </c>
      <c r="AO75" s="214">
        <f>IF('Indicator Date hidden'!AP76="x","x",$AO$2-'Indicator Date hidden'!AP76)</f>
        <v>0</v>
      </c>
      <c r="AP75" s="214">
        <f>IF('Indicator Date hidden'!AQ76="x","x",$AP$2-'Indicator Date hidden'!AQ76)</f>
        <v>0</v>
      </c>
      <c r="AQ75" s="214">
        <f>IF('Indicator Date hidden'!AR76="x","x",$AQ$2-'Indicator Date hidden'!AR76)</f>
        <v>0</v>
      </c>
      <c r="AR75" s="214">
        <f>IF('Indicator Date hidden'!AS76="x","x",$AR$2-'Indicator Date hidden'!AS76)</f>
        <v>0</v>
      </c>
      <c r="AS75" s="214">
        <f>IF('Indicator Date hidden'!AT76="x","x",$AS$2-'Indicator Date hidden'!AT76)</f>
        <v>0</v>
      </c>
      <c r="AT75" s="214">
        <f>IF('Indicator Date hidden'!AU76="x","x",$AT$2-'Indicator Date hidden'!AU76)</f>
        <v>0</v>
      </c>
      <c r="AU75" s="214">
        <f>IF('Indicator Date hidden'!AV76="x","x",$AU$2-'Indicator Date hidden'!AV76)</f>
        <v>1</v>
      </c>
      <c r="AV75" s="214">
        <f>IF('Indicator Date hidden'!AW76="x","x",$AV$2-'Indicator Date hidden'!AW76)</f>
        <v>0</v>
      </c>
      <c r="AW75" s="214">
        <f>IF('Indicator Date hidden'!AX76="x","x",$AW$2-'Indicator Date hidden'!AX76)</f>
        <v>0</v>
      </c>
      <c r="AX75" s="214">
        <f>IF('Indicator Date hidden'!AY76="x","x",$AX$2-'Indicator Date hidden'!AY76)</f>
        <v>0</v>
      </c>
      <c r="AY75" s="214">
        <f>IF('Indicator Date hidden'!AZ76="x","x",$AY$2-'Indicator Date hidden'!AZ76)</f>
        <v>0</v>
      </c>
      <c r="AZ75" s="214">
        <f>IF('Indicator Date hidden'!BA76="x","x",$AZ$2-'Indicator Date hidden'!BA76)</f>
        <v>0</v>
      </c>
      <c r="BA75">
        <f t="shared" si="10"/>
        <v>5</v>
      </c>
      <c r="BB75" s="21">
        <f t="shared" si="11"/>
        <v>0.1111111111111111</v>
      </c>
      <c r="BC75">
        <f t="shared" si="12"/>
        <v>4</v>
      </c>
      <c r="BD75" s="21">
        <f t="shared" si="13"/>
        <v>0.37843080813169783</v>
      </c>
      <c r="BE75" s="296">
        <f t="shared" si="14"/>
        <v>0</v>
      </c>
    </row>
    <row r="76" spans="1:57" x14ac:dyDescent="0.35">
      <c r="A76" t="s">
        <v>8067</v>
      </c>
      <c r="B76" s="214">
        <f>IF('Indicator Date hidden'!C77="x","x",$B$2-'Indicator Date hidden'!C77)</f>
        <v>0</v>
      </c>
      <c r="C76" s="214">
        <f>IF('Indicator Date hidden'!D77="x","x",$C$2-'Indicator Date hidden'!D77)</f>
        <v>0</v>
      </c>
      <c r="D76" s="214">
        <f>IF('Indicator Date hidden'!E77="x","x",$D$2-'Indicator Date hidden'!E77)</f>
        <v>0</v>
      </c>
      <c r="E76" s="214">
        <f>IF('Indicator Date hidden'!F77="x","x",$E$2-'Indicator Date hidden'!F77)</f>
        <v>0</v>
      </c>
      <c r="F76" s="214">
        <f>IF('Indicator Date hidden'!G77="x","x",$F$2-'Indicator Date hidden'!G77)</f>
        <v>0</v>
      </c>
      <c r="G76" s="214">
        <f>IF('Indicator Date hidden'!H77="x","x",$G$2-'Indicator Date hidden'!H77)</f>
        <v>0</v>
      </c>
      <c r="H76" s="214">
        <f>IF('Indicator Date hidden'!I77="x","x",$H$2-'Indicator Date hidden'!I77)</f>
        <v>0</v>
      </c>
      <c r="I76" s="214">
        <f>IF('Indicator Date hidden'!J77="x","x",$I$2-'Indicator Date hidden'!J77)</f>
        <v>0</v>
      </c>
      <c r="J76" s="214">
        <f>IF('Indicator Date hidden'!K77="x","x",$J$2-'Indicator Date hidden'!K77)</f>
        <v>0</v>
      </c>
      <c r="K76" s="214">
        <f>IF('Indicator Date hidden'!L77="x","x",$K$2-'Indicator Date hidden'!L77)</f>
        <v>0</v>
      </c>
      <c r="L76" s="214">
        <f>IF('Indicator Date hidden'!M77="x","x",$L$2-'Indicator Date hidden'!M77)</f>
        <v>0</v>
      </c>
      <c r="M76" s="214">
        <f>IF('Indicator Date hidden'!N77="x","x",$M$2-'Indicator Date hidden'!N77)</f>
        <v>0</v>
      </c>
      <c r="N76" s="214">
        <f>IF('Indicator Date hidden'!O77="x","x",$N$2-'Indicator Date hidden'!O77)</f>
        <v>0</v>
      </c>
      <c r="O76" s="214">
        <f>IF('Indicator Date hidden'!P77="x","x",$O$2-'Indicator Date hidden'!P77)</f>
        <v>0</v>
      </c>
      <c r="P76" s="214">
        <f>IF('Indicator Date hidden'!Q77="x","x",$P$2-'Indicator Date hidden'!Q77)</f>
        <v>0</v>
      </c>
      <c r="Q76" s="214" t="str">
        <f>IF('Indicator Date hidden'!R77="x","x",$Q$2-'Indicator Date hidden'!R77)</f>
        <v>x</v>
      </c>
      <c r="R76" s="214">
        <f>IF('Indicator Date hidden'!S77="x","x",$R$2-'Indicator Date hidden'!S77)</f>
        <v>0</v>
      </c>
      <c r="S76" s="214">
        <f>IF('Indicator Date hidden'!T77="x","x",$S$2-'Indicator Date hidden'!T77)</f>
        <v>0</v>
      </c>
      <c r="T76" s="214">
        <f>IF('Indicator Date hidden'!U77="x","x",$T$2-'Indicator Date hidden'!U77)</f>
        <v>0</v>
      </c>
      <c r="U76" s="214" t="str">
        <f>IF('Indicator Date hidden'!V77="x","x",$U$2-'Indicator Date hidden'!V77)</f>
        <v>x</v>
      </c>
      <c r="V76" s="214">
        <f>IF('Indicator Date hidden'!W77="x","x",$V$2-'Indicator Date hidden'!W77)</f>
        <v>0</v>
      </c>
      <c r="W76" s="214" t="str">
        <f>IF('Indicator Date hidden'!X77="x","x",$W$2-'Indicator Date hidden'!X77)</f>
        <v>x</v>
      </c>
      <c r="X76" s="214">
        <f>IF('Indicator Date hidden'!Y77="x","x",$X$2-'Indicator Date hidden'!Y77)</f>
        <v>2</v>
      </c>
      <c r="Y76" s="214">
        <f>IF('Indicator Date hidden'!Z77="x","x",$Y$2-'Indicator Date hidden'!Z77)</f>
        <v>0</v>
      </c>
      <c r="Z76" s="214">
        <f>IF('Indicator Date hidden'!AA77="x","x",$Z$2-'Indicator Date hidden'!AA77)</f>
        <v>0</v>
      </c>
      <c r="AA76" s="214" t="str">
        <f>IF('Indicator Date hidden'!AB77="x","x",$AA$2-'Indicator Date hidden'!AB77)</f>
        <v>x</v>
      </c>
      <c r="AB76" s="214">
        <f>IF('Indicator Date hidden'!AC77="x","x",$AB$2-'Indicator Date hidden'!AC77)</f>
        <v>0</v>
      </c>
      <c r="AC76" s="214">
        <f>IF('Indicator Date hidden'!AD77="x","x",$AC$2-'Indicator Date hidden'!AD77)</f>
        <v>0</v>
      </c>
      <c r="AD76" s="214" t="str">
        <f>IF('Indicator Date hidden'!AE77="x","x",$AD$2-'Indicator Date hidden'!AE77)</f>
        <v>x</v>
      </c>
      <c r="AE76" s="214">
        <f>IF('Indicator Date hidden'!AF77="x","x",$AE$2-'Indicator Date hidden'!AF77)</f>
        <v>0</v>
      </c>
      <c r="AF76" s="214">
        <f>IF('Indicator Date hidden'!AG77="x","x",$AF$2-'Indicator Date hidden'!AG77)</f>
        <v>1</v>
      </c>
      <c r="AG76" s="214">
        <f>IF('Indicator Date hidden'!AH77="x","x",$AG$2-'Indicator Date hidden'!AH77)</f>
        <v>0</v>
      </c>
      <c r="AH76" s="214">
        <f>IF('Indicator Date hidden'!AI77="x","x",$AH$2-'Indicator Date hidden'!AI77)</f>
        <v>0</v>
      </c>
      <c r="AI76" s="214">
        <f>IF('Indicator Date hidden'!AJ77="x","x",$AI$2-'Indicator Date hidden'!AJ77)</f>
        <v>0</v>
      </c>
      <c r="AJ76" s="214" t="str">
        <f>IF('Indicator Date hidden'!AK77="x","x",$AJ$2-'Indicator Date hidden'!AK77)</f>
        <v>x</v>
      </c>
      <c r="AK76" s="214">
        <f>IF('Indicator Date hidden'!AL77="x","x",$AK$2-'Indicator Date hidden'!AL77)</f>
        <v>1</v>
      </c>
      <c r="AL76" s="214">
        <f>IF('Indicator Date hidden'!AM77="x","x",$AL$2-'Indicator Date hidden'!AM77)</f>
        <v>0</v>
      </c>
      <c r="AM76" s="214">
        <f>IF('Indicator Date hidden'!AN77="x","x",$AM$2-'Indicator Date hidden'!AN77)</f>
        <v>0</v>
      </c>
      <c r="AN76" s="214">
        <f>IF('Indicator Date hidden'!AO77="x","x",$AN$2-'Indicator Date hidden'!AO77)</f>
        <v>0</v>
      </c>
      <c r="AO76" s="214">
        <f>IF('Indicator Date hidden'!AP77="x","x",$AO$2-'Indicator Date hidden'!AP77)</f>
        <v>0</v>
      </c>
      <c r="AP76" s="214">
        <f>IF('Indicator Date hidden'!AQ77="x","x",$AP$2-'Indicator Date hidden'!AQ77)</f>
        <v>0</v>
      </c>
      <c r="AQ76" s="214" t="str">
        <f>IF('Indicator Date hidden'!AR77="x","x",$AQ$2-'Indicator Date hidden'!AR77)</f>
        <v>x</v>
      </c>
      <c r="AR76" s="214">
        <f>IF('Indicator Date hidden'!AS77="x","x",$AR$2-'Indicator Date hidden'!AS77)</f>
        <v>0</v>
      </c>
      <c r="AS76" s="214">
        <f>IF('Indicator Date hidden'!AT77="x","x",$AS$2-'Indicator Date hidden'!AT77)</f>
        <v>0</v>
      </c>
      <c r="AT76" s="214">
        <f>IF('Indicator Date hidden'!AU77="x","x",$AT$2-'Indicator Date hidden'!AU77)</f>
        <v>0</v>
      </c>
      <c r="AU76" s="214" t="str">
        <f>IF('Indicator Date hidden'!AV77="x","x",$AU$2-'Indicator Date hidden'!AV77)</f>
        <v>x</v>
      </c>
      <c r="AV76" s="214">
        <f>IF('Indicator Date hidden'!AW77="x","x",$AV$2-'Indicator Date hidden'!AW77)</f>
        <v>0</v>
      </c>
      <c r="AW76" s="214">
        <f>IF('Indicator Date hidden'!AX77="x","x",$AW$2-'Indicator Date hidden'!AX77)</f>
        <v>0</v>
      </c>
      <c r="AX76" s="214">
        <f>IF('Indicator Date hidden'!AY77="x","x",$AX$2-'Indicator Date hidden'!AY77)</f>
        <v>0</v>
      </c>
      <c r="AY76" s="214">
        <f>IF('Indicator Date hidden'!AZ77="x","x",$AY$2-'Indicator Date hidden'!AZ77)</f>
        <v>0</v>
      </c>
      <c r="AZ76" s="214">
        <f>IF('Indicator Date hidden'!BA77="x","x",$AZ$2-'Indicator Date hidden'!BA77)</f>
        <v>0</v>
      </c>
      <c r="BA76">
        <f t="shared" si="10"/>
        <v>4</v>
      </c>
      <c r="BB76" s="21">
        <f t="shared" si="11"/>
        <v>9.3023255813953487E-2</v>
      </c>
      <c r="BC76">
        <f t="shared" si="12"/>
        <v>3</v>
      </c>
      <c r="BD76" s="21">
        <f t="shared" si="13"/>
        <v>0.36177556246753595</v>
      </c>
      <c r="BE76" s="296">
        <f t="shared" si="14"/>
        <v>0</v>
      </c>
    </row>
    <row r="77" spans="1:57" x14ac:dyDescent="0.35">
      <c r="A77" t="s">
        <v>8061</v>
      </c>
      <c r="B77" s="214">
        <f>IF('Indicator Date hidden'!C78="x","x",$B$2-'Indicator Date hidden'!C78)</f>
        <v>0</v>
      </c>
      <c r="C77" s="214">
        <f>IF('Indicator Date hidden'!D78="x","x",$C$2-'Indicator Date hidden'!D78)</f>
        <v>0</v>
      </c>
      <c r="D77" s="214">
        <f>IF('Indicator Date hidden'!E78="x","x",$D$2-'Indicator Date hidden'!E78)</f>
        <v>0</v>
      </c>
      <c r="E77" s="214">
        <f>IF('Indicator Date hidden'!F78="x","x",$E$2-'Indicator Date hidden'!F78)</f>
        <v>0</v>
      </c>
      <c r="F77" s="214">
        <f>IF('Indicator Date hidden'!G78="x","x",$F$2-'Indicator Date hidden'!G78)</f>
        <v>0</v>
      </c>
      <c r="G77" s="214">
        <f>IF('Indicator Date hidden'!H78="x","x",$G$2-'Indicator Date hidden'!H78)</f>
        <v>0</v>
      </c>
      <c r="H77" s="214">
        <f>IF('Indicator Date hidden'!I78="x","x",$H$2-'Indicator Date hidden'!I78)</f>
        <v>0</v>
      </c>
      <c r="I77" s="214">
        <f>IF('Indicator Date hidden'!J78="x","x",$I$2-'Indicator Date hidden'!J78)</f>
        <v>0</v>
      </c>
      <c r="J77" s="214">
        <f>IF('Indicator Date hidden'!K78="x","x",$J$2-'Indicator Date hidden'!K78)</f>
        <v>0</v>
      </c>
      <c r="K77" s="214">
        <f>IF('Indicator Date hidden'!L78="x","x",$K$2-'Indicator Date hidden'!L78)</f>
        <v>0</v>
      </c>
      <c r="L77" s="214">
        <f>IF('Indicator Date hidden'!M78="x","x",$L$2-'Indicator Date hidden'!M78)</f>
        <v>0</v>
      </c>
      <c r="M77" s="214">
        <f>IF('Indicator Date hidden'!N78="x","x",$M$2-'Indicator Date hidden'!N78)</f>
        <v>0</v>
      </c>
      <c r="N77" s="214">
        <f>IF('Indicator Date hidden'!O78="x","x",$N$2-'Indicator Date hidden'!O78)</f>
        <v>0</v>
      </c>
      <c r="O77" s="214">
        <f>IF('Indicator Date hidden'!P78="x","x",$O$2-'Indicator Date hidden'!P78)</f>
        <v>0</v>
      </c>
      <c r="P77" s="214">
        <f>IF('Indicator Date hidden'!Q78="x","x",$P$2-'Indicator Date hidden'!Q78)</f>
        <v>0</v>
      </c>
      <c r="Q77" s="214">
        <f>IF('Indicator Date hidden'!R78="x","x",$Q$2-'Indicator Date hidden'!R78)</f>
        <v>8</v>
      </c>
      <c r="R77" s="214">
        <f>IF('Indicator Date hidden'!S78="x","x",$R$2-'Indicator Date hidden'!S78)</f>
        <v>0</v>
      </c>
      <c r="S77" s="214">
        <f>IF('Indicator Date hidden'!T78="x","x",$S$2-'Indicator Date hidden'!T78)</f>
        <v>0</v>
      </c>
      <c r="T77" s="214">
        <f>IF('Indicator Date hidden'!U78="x","x",$T$2-'Indicator Date hidden'!U78)</f>
        <v>0</v>
      </c>
      <c r="U77" s="214">
        <f>IF('Indicator Date hidden'!V78="x","x",$U$2-'Indicator Date hidden'!V78)</f>
        <v>0</v>
      </c>
      <c r="V77" s="214">
        <f>IF('Indicator Date hidden'!W78="x","x",$V$2-'Indicator Date hidden'!W78)</f>
        <v>0</v>
      </c>
      <c r="W77" s="214">
        <f>IF('Indicator Date hidden'!X78="x","x",$W$2-'Indicator Date hidden'!X78)</f>
        <v>8</v>
      </c>
      <c r="X77" s="214">
        <f>IF('Indicator Date hidden'!Y78="x","x",$X$2-'Indicator Date hidden'!Y78)</f>
        <v>2</v>
      </c>
      <c r="Y77" s="214">
        <f>IF('Indicator Date hidden'!Z78="x","x",$Y$2-'Indicator Date hidden'!Z78)</f>
        <v>0</v>
      </c>
      <c r="Z77" s="214">
        <f>IF('Indicator Date hidden'!AA78="x","x",$Z$2-'Indicator Date hidden'!AA78)</f>
        <v>0</v>
      </c>
      <c r="AA77" s="214">
        <f>IF('Indicator Date hidden'!AB78="x","x",$AA$2-'Indicator Date hidden'!AB78)</f>
        <v>1</v>
      </c>
      <c r="AB77" s="214">
        <f>IF('Indicator Date hidden'!AC78="x","x",$AB$2-'Indicator Date hidden'!AC78)</f>
        <v>0</v>
      </c>
      <c r="AC77" s="214">
        <f>IF('Indicator Date hidden'!AD78="x","x",$AC$2-'Indicator Date hidden'!AD78)</f>
        <v>0</v>
      </c>
      <c r="AD77" s="214">
        <f>IF('Indicator Date hidden'!AE78="x","x",$AD$2-'Indicator Date hidden'!AE78)</f>
        <v>0</v>
      </c>
      <c r="AE77" s="214">
        <f>IF('Indicator Date hidden'!AF78="x","x",$AE$2-'Indicator Date hidden'!AF78)</f>
        <v>0</v>
      </c>
      <c r="AF77" s="214">
        <f>IF('Indicator Date hidden'!AG78="x","x",$AF$2-'Indicator Date hidden'!AG78)</f>
        <v>2</v>
      </c>
      <c r="AG77" s="214">
        <f>IF('Indicator Date hidden'!AH78="x","x",$AG$2-'Indicator Date hidden'!AH78)</f>
        <v>0</v>
      </c>
      <c r="AH77" s="214">
        <f>IF('Indicator Date hidden'!AI78="x","x",$AH$2-'Indicator Date hidden'!AI78)</f>
        <v>0</v>
      </c>
      <c r="AI77" s="214">
        <f>IF('Indicator Date hidden'!AJ78="x","x",$AI$2-'Indicator Date hidden'!AJ78)</f>
        <v>0</v>
      </c>
      <c r="AJ77" s="214">
        <f>IF('Indicator Date hidden'!AK78="x","x",$AJ$2-'Indicator Date hidden'!AK78)</f>
        <v>1</v>
      </c>
      <c r="AK77" s="214">
        <f>IF('Indicator Date hidden'!AL78="x","x",$AK$2-'Indicator Date hidden'!AL78)</f>
        <v>1</v>
      </c>
      <c r="AL77" s="214">
        <f>IF('Indicator Date hidden'!AM78="x","x",$AL$2-'Indicator Date hidden'!AM78)</f>
        <v>0</v>
      </c>
      <c r="AM77" s="214">
        <f>IF('Indicator Date hidden'!AN78="x","x",$AM$2-'Indicator Date hidden'!AN78)</f>
        <v>0</v>
      </c>
      <c r="AN77" s="214">
        <f>IF('Indicator Date hidden'!AO78="x","x",$AN$2-'Indicator Date hidden'!AO78)</f>
        <v>0</v>
      </c>
      <c r="AO77" s="214">
        <f>IF('Indicator Date hidden'!AP78="x","x",$AO$2-'Indicator Date hidden'!AP78)</f>
        <v>0</v>
      </c>
      <c r="AP77" s="214">
        <f>IF('Indicator Date hidden'!AQ78="x","x",$AP$2-'Indicator Date hidden'!AQ78)</f>
        <v>0</v>
      </c>
      <c r="AQ77" s="214">
        <f>IF('Indicator Date hidden'!AR78="x","x",$AQ$2-'Indicator Date hidden'!AR78)</f>
        <v>0</v>
      </c>
      <c r="AR77" s="214">
        <f>IF('Indicator Date hidden'!AS78="x","x",$AR$2-'Indicator Date hidden'!AS78)</f>
        <v>0</v>
      </c>
      <c r="AS77" s="214">
        <f>IF('Indicator Date hidden'!AT78="x","x",$AS$2-'Indicator Date hidden'!AT78)</f>
        <v>0</v>
      </c>
      <c r="AT77" s="214">
        <f>IF('Indicator Date hidden'!AU78="x","x",$AT$2-'Indicator Date hidden'!AU78)</f>
        <v>0</v>
      </c>
      <c r="AU77" s="214">
        <f>IF('Indicator Date hidden'!AV78="x","x",$AU$2-'Indicator Date hidden'!AV78)</f>
        <v>3</v>
      </c>
      <c r="AV77" s="214">
        <f>IF('Indicator Date hidden'!AW78="x","x",$AV$2-'Indicator Date hidden'!AW78)</f>
        <v>0</v>
      </c>
      <c r="AW77" s="214">
        <f>IF('Indicator Date hidden'!AX78="x","x",$AW$2-'Indicator Date hidden'!AX78)</f>
        <v>0</v>
      </c>
      <c r="AX77" s="214">
        <f>IF('Indicator Date hidden'!AY78="x","x",$AX$2-'Indicator Date hidden'!AY78)</f>
        <v>0</v>
      </c>
      <c r="AY77" s="214">
        <f>IF('Indicator Date hidden'!AZ78="x","x",$AY$2-'Indicator Date hidden'!AZ78)</f>
        <v>0</v>
      </c>
      <c r="AZ77" s="214">
        <f>IF('Indicator Date hidden'!BA78="x","x",$AZ$2-'Indicator Date hidden'!BA78)</f>
        <v>0</v>
      </c>
      <c r="BA77">
        <f t="shared" si="10"/>
        <v>26</v>
      </c>
      <c r="BB77" s="21">
        <f t="shared" si="11"/>
        <v>0.50980392156862742</v>
      </c>
      <c r="BC77">
        <f t="shared" si="12"/>
        <v>8</v>
      </c>
      <c r="BD77" s="21">
        <f t="shared" si="13"/>
        <v>1.6254417079264867</v>
      </c>
      <c r="BE77" s="296">
        <f t="shared" si="14"/>
        <v>0</v>
      </c>
    </row>
    <row r="78" spans="1:57" x14ac:dyDescent="0.35">
      <c r="A78" t="s">
        <v>8060</v>
      </c>
      <c r="B78" s="214">
        <f>IF('Indicator Date hidden'!C79="x","x",$B$2-'Indicator Date hidden'!C79)</f>
        <v>0</v>
      </c>
      <c r="C78" s="214">
        <f>IF('Indicator Date hidden'!D79="x","x",$C$2-'Indicator Date hidden'!D79)</f>
        <v>0</v>
      </c>
      <c r="D78" s="214">
        <f>IF('Indicator Date hidden'!E79="x","x",$D$2-'Indicator Date hidden'!E79)</f>
        <v>0</v>
      </c>
      <c r="E78" s="214">
        <f>IF('Indicator Date hidden'!F79="x","x",$E$2-'Indicator Date hidden'!F79)</f>
        <v>0</v>
      </c>
      <c r="F78" s="214">
        <f>IF('Indicator Date hidden'!G79="x","x",$F$2-'Indicator Date hidden'!G79)</f>
        <v>0</v>
      </c>
      <c r="G78" s="214">
        <f>IF('Indicator Date hidden'!H79="x","x",$G$2-'Indicator Date hidden'!H79)</f>
        <v>0</v>
      </c>
      <c r="H78" s="214">
        <f>IF('Indicator Date hidden'!I79="x","x",$H$2-'Indicator Date hidden'!I79)</f>
        <v>0</v>
      </c>
      <c r="I78" s="214">
        <f>IF('Indicator Date hidden'!J79="x","x",$I$2-'Indicator Date hidden'!J79)</f>
        <v>0</v>
      </c>
      <c r="J78" s="214">
        <f>IF('Indicator Date hidden'!K79="x","x",$J$2-'Indicator Date hidden'!K79)</f>
        <v>0</v>
      </c>
      <c r="K78" s="214">
        <f>IF('Indicator Date hidden'!L79="x","x",$K$2-'Indicator Date hidden'!L79)</f>
        <v>0</v>
      </c>
      <c r="L78" s="214">
        <f>IF('Indicator Date hidden'!M79="x","x",$L$2-'Indicator Date hidden'!M79)</f>
        <v>0</v>
      </c>
      <c r="M78" s="214">
        <f>IF('Indicator Date hidden'!N79="x","x",$M$2-'Indicator Date hidden'!N79)</f>
        <v>0</v>
      </c>
      <c r="N78" s="214">
        <f>IF('Indicator Date hidden'!O79="x","x",$N$2-'Indicator Date hidden'!O79)</f>
        <v>0</v>
      </c>
      <c r="O78" s="214">
        <f>IF('Indicator Date hidden'!P79="x","x",$O$2-'Indicator Date hidden'!P79)</f>
        <v>0</v>
      </c>
      <c r="P78" s="214">
        <f>IF('Indicator Date hidden'!Q79="x","x",$P$2-'Indicator Date hidden'!Q79)</f>
        <v>0</v>
      </c>
      <c r="Q78" s="214">
        <f>IF('Indicator Date hidden'!R79="x","x",$Q$2-'Indicator Date hidden'!R79)</f>
        <v>2</v>
      </c>
      <c r="R78" s="214">
        <f>IF('Indicator Date hidden'!S79="x","x",$R$2-'Indicator Date hidden'!S79)</f>
        <v>0</v>
      </c>
      <c r="S78" s="214">
        <f>IF('Indicator Date hidden'!T79="x","x",$S$2-'Indicator Date hidden'!T79)</f>
        <v>0</v>
      </c>
      <c r="T78" s="214">
        <f>IF('Indicator Date hidden'!U79="x","x",$T$2-'Indicator Date hidden'!U79)</f>
        <v>0</v>
      </c>
      <c r="U78" s="214">
        <f>IF('Indicator Date hidden'!V79="x","x",$U$2-'Indicator Date hidden'!V79)</f>
        <v>0</v>
      </c>
      <c r="V78" s="214">
        <f>IF('Indicator Date hidden'!W79="x","x",$V$2-'Indicator Date hidden'!W79)</f>
        <v>0</v>
      </c>
      <c r="W78" s="214">
        <f>IF('Indicator Date hidden'!X79="x","x",$W$2-'Indicator Date hidden'!X79)</f>
        <v>1</v>
      </c>
      <c r="X78" s="214">
        <f>IF('Indicator Date hidden'!Y79="x","x",$X$2-'Indicator Date hidden'!Y79)</f>
        <v>2</v>
      </c>
      <c r="Y78" s="214">
        <f>IF('Indicator Date hidden'!Z79="x","x",$Y$2-'Indicator Date hidden'!Z79)</f>
        <v>0</v>
      </c>
      <c r="Z78" s="214">
        <f>IF('Indicator Date hidden'!AA79="x","x",$Z$2-'Indicator Date hidden'!AA79)</f>
        <v>0</v>
      </c>
      <c r="AA78" s="214">
        <f>IF('Indicator Date hidden'!AB79="x","x",$AA$2-'Indicator Date hidden'!AB79)</f>
        <v>0</v>
      </c>
      <c r="AB78" s="214">
        <f>IF('Indicator Date hidden'!AC79="x","x",$AB$2-'Indicator Date hidden'!AC79)</f>
        <v>0</v>
      </c>
      <c r="AC78" s="214">
        <f>IF('Indicator Date hidden'!AD79="x","x",$AC$2-'Indicator Date hidden'!AD79)</f>
        <v>0</v>
      </c>
      <c r="AD78" s="214">
        <f>IF('Indicator Date hidden'!AE79="x","x",$AD$2-'Indicator Date hidden'!AE79)</f>
        <v>0</v>
      </c>
      <c r="AE78" s="214">
        <f>IF('Indicator Date hidden'!AF79="x","x",$AE$2-'Indicator Date hidden'!AF79)</f>
        <v>0</v>
      </c>
      <c r="AF78" s="214">
        <f>IF('Indicator Date hidden'!AG79="x","x",$AF$2-'Indicator Date hidden'!AG79)</f>
        <v>2</v>
      </c>
      <c r="AG78" s="214">
        <f>IF('Indicator Date hidden'!AH79="x","x",$AG$2-'Indicator Date hidden'!AH79)</f>
        <v>0</v>
      </c>
      <c r="AH78" s="214">
        <f>IF('Indicator Date hidden'!AI79="x","x",$AH$2-'Indicator Date hidden'!AI79)</f>
        <v>0</v>
      </c>
      <c r="AI78" s="214">
        <f>IF('Indicator Date hidden'!AJ79="x","x",$AI$2-'Indicator Date hidden'!AJ79)</f>
        <v>0</v>
      </c>
      <c r="AJ78" s="214">
        <f>IF('Indicator Date hidden'!AK79="x","x",$AJ$2-'Indicator Date hidden'!AK79)</f>
        <v>1</v>
      </c>
      <c r="AK78" s="214">
        <f>IF('Indicator Date hidden'!AL79="x","x",$AK$2-'Indicator Date hidden'!AL79)</f>
        <v>1</v>
      </c>
      <c r="AL78" s="214">
        <f>IF('Indicator Date hidden'!AM79="x","x",$AL$2-'Indicator Date hidden'!AM79)</f>
        <v>0</v>
      </c>
      <c r="AM78" s="214">
        <f>IF('Indicator Date hidden'!AN79="x","x",$AM$2-'Indicator Date hidden'!AN79)</f>
        <v>0</v>
      </c>
      <c r="AN78" s="214">
        <f>IF('Indicator Date hidden'!AO79="x","x",$AN$2-'Indicator Date hidden'!AO79)</f>
        <v>0</v>
      </c>
      <c r="AO78" s="214">
        <f>IF('Indicator Date hidden'!AP79="x","x",$AO$2-'Indicator Date hidden'!AP79)</f>
        <v>0</v>
      </c>
      <c r="AP78" s="214">
        <f>IF('Indicator Date hidden'!AQ79="x","x",$AP$2-'Indicator Date hidden'!AQ79)</f>
        <v>0</v>
      </c>
      <c r="AQ78" s="214">
        <f>IF('Indicator Date hidden'!AR79="x","x",$AQ$2-'Indicator Date hidden'!AR79)</f>
        <v>0</v>
      </c>
      <c r="AR78" s="214">
        <f>IF('Indicator Date hidden'!AS79="x","x",$AR$2-'Indicator Date hidden'!AS79)</f>
        <v>0</v>
      </c>
      <c r="AS78" s="214">
        <f>IF('Indicator Date hidden'!AT79="x","x",$AS$2-'Indicator Date hidden'!AT79)</f>
        <v>0</v>
      </c>
      <c r="AT78" s="214">
        <f>IF('Indicator Date hidden'!AU79="x","x",$AT$2-'Indicator Date hidden'!AU79)</f>
        <v>0</v>
      </c>
      <c r="AU78" s="214">
        <f>IF('Indicator Date hidden'!AV79="x","x",$AU$2-'Indicator Date hidden'!AV79)</f>
        <v>3</v>
      </c>
      <c r="AV78" s="214">
        <f>IF('Indicator Date hidden'!AW79="x","x",$AV$2-'Indicator Date hidden'!AW79)</f>
        <v>0</v>
      </c>
      <c r="AW78" s="214">
        <f>IF('Indicator Date hidden'!AX79="x","x",$AW$2-'Indicator Date hidden'!AX79)</f>
        <v>0</v>
      </c>
      <c r="AX78" s="214">
        <f>IF('Indicator Date hidden'!AY79="x","x",$AX$2-'Indicator Date hidden'!AY79)</f>
        <v>0</v>
      </c>
      <c r="AY78" s="214">
        <f>IF('Indicator Date hidden'!AZ79="x","x",$AY$2-'Indicator Date hidden'!AZ79)</f>
        <v>0</v>
      </c>
      <c r="AZ78" s="214">
        <f>IF('Indicator Date hidden'!BA79="x","x",$AZ$2-'Indicator Date hidden'!BA79)</f>
        <v>0</v>
      </c>
      <c r="BA78">
        <f t="shared" si="10"/>
        <v>12</v>
      </c>
      <c r="BB78" s="21">
        <f t="shared" si="11"/>
        <v>0.23529411764705882</v>
      </c>
      <c r="BC78">
        <f t="shared" si="12"/>
        <v>7</v>
      </c>
      <c r="BD78" s="21">
        <f t="shared" si="13"/>
        <v>0.64437947941784246</v>
      </c>
      <c r="BE78" s="296">
        <f t="shared" si="14"/>
        <v>0</v>
      </c>
    </row>
    <row r="79" spans="1:57" x14ac:dyDescent="0.35">
      <c r="A79" t="s">
        <v>8064</v>
      </c>
      <c r="B79" s="214">
        <f>IF('Indicator Date hidden'!C80="x","x",$B$2-'Indicator Date hidden'!C80)</f>
        <v>0</v>
      </c>
      <c r="C79" s="214">
        <f>IF('Indicator Date hidden'!D80="x","x",$C$2-'Indicator Date hidden'!D80)</f>
        <v>0</v>
      </c>
      <c r="D79" s="214">
        <f>IF('Indicator Date hidden'!E80="x","x",$D$2-'Indicator Date hidden'!E80)</f>
        <v>0</v>
      </c>
      <c r="E79" s="214">
        <f>IF('Indicator Date hidden'!F80="x","x",$E$2-'Indicator Date hidden'!F80)</f>
        <v>0</v>
      </c>
      <c r="F79" s="214">
        <f>IF('Indicator Date hidden'!G80="x","x",$F$2-'Indicator Date hidden'!G80)</f>
        <v>0</v>
      </c>
      <c r="G79" s="214">
        <f>IF('Indicator Date hidden'!H80="x","x",$G$2-'Indicator Date hidden'!H80)</f>
        <v>0</v>
      </c>
      <c r="H79" s="214">
        <f>IF('Indicator Date hidden'!I80="x","x",$H$2-'Indicator Date hidden'!I80)</f>
        <v>0</v>
      </c>
      <c r="I79" s="214">
        <f>IF('Indicator Date hidden'!J80="x","x",$I$2-'Indicator Date hidden'!J80)</f>
        <v>0</v>
      </c>
      <c r="J79" s="214">
        <f>IF('Indicator Date hidden'!K80="x","x",$J$2-'Indicator Date hidden'!K80)</f>
        <v>0</v>
      </c>
      <c r="K79" s="214">
        <f>IF('Indicator Date hidden'!L80="x","x",$K$2-'Indicator Date hidden'!L80)</f>
        <v>0</v>
      </c>
      <c r="L79" s="214">
        <f>IF('Indicator Date hidden'!M80="x","x",$L$2-'Indicator Date hidden'!M80)</f>
        <v>0</v>
      </c>
      <c r="M79" s="214">
        <f>IF('Indicator Date hidden'!N80="x","x",$M$2-'Indicator Date hidden'!N80)</f>
        <v>0</v>
      </c>
      <c r="N79" s="214">
        <f>IF('Indicator Date hidden'!O80="x","x",$N$2-'Indicator Date hidden'!O80)</f>
        <v>0</v>
      </c>
      <c r="O79" s="214">
        <f>IF('Indicator Date hidden'!P80="x","x",$O$2-'Indicator Date hidden'!P80)</f>
        <v>0</v>
      </c>
      <c r="P79" s="214">
        <f>IF('Indicator Date hidden'!Q80="x","x",$P$2-'Indicator Date hidden'!Q80)</f>
        <v>0</v>
      </c>
      <c r="Q79" s="214" t="str">
        <f>IF('Indicator Date hidden'!R80="x","x",$Q$2-'Indicator Date hidden'!R80)</f>
        <v>x</v>
      </c>
      <c r="R79" s="214">
        <f>IF('Indicator Date hidden'!S80="x","x",$R$2-'Indicator Date hidden'!S80)</f>
        <v>0</v>
      </c>
      <c r="S79" s="214">
        <f>IF('Indicator Date hidden'!T80="x","x",$S$2-'Indicator Date hidden'!T80)</f>
        <v>0</v>
      </c>
      <c r="T79" s="214">
        <f>IF('Indicator Date hidden'!U80="x","x",$T$2-'Indicator Date hidden'!U80)</f>
        <v>0</v>
      </c>
      <c r="U79" s="214">
        <f>IF('Indicator Date hidden'!V80="x","x",$U$2-'Indicator Date hidden'!V80)</f>
        <v>0</v>
      </c>
      <c r="V79" s="214">
        <f>IF('Indicator Date hidden'!W80="x","x",$V$2-'Indicator Date hidden'!W80)</f>
        <v>0</v>
      </c>
      <c r="W79" s="214">
        <f>IF('Indicator Date hidden'!X80="x","x",$W$2-'Indicator Date hidden'!X80)</f>
        <v>10</v>
      </c>
      <c r="X79" s="214">
        <f>IF('Indicator Date hidden'!Y80="x","x",$X$2-'Indicator Date hidden'!Y80)</f>
        <v>4</v>
      </c>
      <c r="Y79" s="214">
        <f>IF('Indicator Date hidden'!Z80="x","x",$Y$2-'Indicator Date hidden'!Z80)</f>
        <v>0</v>
      </c>
      <c r="Z79" s="214">
        <f>IF('Indicator Date hidden'!AA80="x","x",$Z$2-'Indicator Date hidden'!AA80)</f>
        <v>0</v>
      </c>
      <c r="AA79" s="214">
        <f>IF('Indicator Date hidden'!AB80="x","x",$AA$2-'Indicator Date hidden'!AB80)</f>
        <v>0</v>
      </c>
      <c r="AB79" s="214">
        <f>IF('Indicator Date hidden'!AC80="x","x",$AB$2-'Indicator Date hidden'!AC80)</f>
        <v>0</v>
      </c>
      <c r="AC79" s="214">
        <f>IF('Indicator Date hidden'!AD80="x","x",$AC$2-'Indicator Date hidden'!AD80)</f>
        <v>0</v>
      </c>
      <c r="AD79" s="214">
        <f>IF('Indicator Date hidden'!AE80="x","x",$AD$2-'Indicator Date hidden'!AE80)</f>
        <v>0</v>
      </c>
      <c r="AE79" s="214">
        <f>IF('Indicator Date hidden'!AF80="x","x",$AE$2-'Indicator Date hidden'!AF80)</f>
        <v>0</v>
      </c>
      <c r="AF79" s="214">
        <f>IF('Indicator Date hidden'!AG80="x","x",$AF$2-'Indicator Date hidden'!AG80)</f>
        <v>0</v>
      </c>
      <c r="AG79" s="214">
        <f>IF('Indicator Date hidden'!AH80="x","x",$AG$2-'Indicator Date hidden'!AH80)</f>
        <v>0</v>
      </c>
      <c r="AH79" s="214">
        <f>IF('Indicator Date hidden'!AI80="x","x",$AH$2-'Indicator Date hidden'!AI80)</f>
        <v>0</v>
      </c>
      <c r="AI79" s="214">
        <f>IF('Indicator Date hidden'!AJ80="x","x",$AI$2-'Indicator Date hidden'!AJ80)</f>
        <v>0</v>
      </c>
      <c r="AJ79" s="214" t="str">
        <f>IF('Indicator Date hidden'!AK80="x","x",$AJ$2-'Indicator Date hidden'!AK80)</f>
        <v>x</v>
      </c>
      <c r="AK79" s="214">
        <f>IF('Indicator Date hidden'!AL80="x","x",$AK$2-'Indicator Date hidden'!AL80)</f>
        <v>1</v>
      </c>
      <c r="AL79" s="214">
        <f>IF('Indicator Date hidden'!AM80="x","x",$AL$2-'Indicator Date hidden'!AM80)</f>
        <v>0</v>
      </c>
      <c r="AM79" s="214">
        <f>IF('Indicator Date hidden'!AN80="x","x",$AM$2-'Indicator Date hidden'!AN80)</f>
        <v>0</v>
      </c>
      <c r="AN79" s="214">
        <f>IF('Indicator Date hidden'!AO80="x","x",$AN$2-'Indicator Date hidden'!AO80)</f>
        <v>0</v>
      </c>
      <c r="AO79" s="214">
        <f>IF('Indicator Date hidden'!AP80="x","x",$AO$2-'Indicator Date hidden'!AP80)</f>
        <v>0</v>
      </c>
      <c r="AP79" s="214">
        <f>IF('Indicator Date hidden'!AQ80="x","x",$AP$2-'Indicator Date hidden'!AQ80)</f>
        <v>0</v>
      </c>
      <c r="AQ79" s="214">
        <f>IF('Indicator Date hidden'!AR80="x","x",$AQ$2-'Indicator Date hidden'!AR80)</f>
        <v>4</v>
      </c>
      <c r="AR79" s="214">
        <f>IF('Indicator Date hidden'!AS80="x","x",$AR$2-'Indicator Date hidden'!AS80)</f>
        <v>0</v>
      </c>
      <c r="AS79" s="214">
        <f>IF('Indicator Date hidden'!AT80="x","x",$AS$2-'Indicator Date hidden'!AT80)</f>
        <v>0</v>
      </c>
      <c r="AT79" s="214">
        <f>IF('Indicator Date hidden'!AU80="x","x",$AT$2-'Indicator Date hidden'!AU80)</f>
        <v>0</v>
      </c>
      <c r="AU79" s="214">
        <f>IF('Indicator Date hidden'!AV80="x","x",$AU$2-'Indicator Date hidden'!AV80)</f>
        <v>2</v>
      </c>
      <c r="AV79" s="214">
        <f>IF('Indicator Date hidden'!AW80="x","x",$AV$2-'Indicator Date hidden'!AW80)</f>
        <v>0</v>
      </c>
      <c r="AW79" s="214">
        <f>IF('Indicator Date hidden'!AX80="x","x",$AW$2-'Indicator Date hidden'!AX80)</f>
        <v>0</v>
      </c>
      <c r="AX79" s="214">
        <f>IF('Indicator Date hidden'!AY80="x","x",$AX$2-'Indicator Date hidden'!AY80)</f>
        <v>0</v>
      </c>
      <c r="AY79" s="214">
        <f>IF('Indicator Date hidden'!AZ80="x","x",$AY$2-'Indicator Date hidden'!AZ80)</f>
        <v>0</v>
      </c>
      <c r="AZ79" s="214">
        <f>IF('Indicator Date hidden'!BA80="x","x",$AZ$2-'Indicator Date hidden'!BA80)</f>
        <v>0</v>
      </c>
      <c r="BA79">
        <f t="shared" si="10"/>
        <v>21</v>
      </c>
      <c r="BB79" s="21">
        <f t="shared" si="11"/>
        <v>0.42857142857142855</v>
      </c>
      <c r="BC79">
        <f t="shared" si="12"/>
        <v>5</v>
      </c>
      <c r="BD79" s="21">
        <f t="shared" si="13"/>
        <v>1.6162440712835371</v>
      </c>
      <c r="BE79" s="296">
        <f t="shared" si="14"/>
        <v>0</v>
      </c>
    </row>
    <row r="80" spans="1:57" x14ac:dyDescent="0.35">
      <c r="A80" t="s">
        <v>8065</v>
      </c>
      <c r="B80" s="214">
        <f>IF('Indicator Date hidden'!C81="x","x",$B$2-'Indicator Date hidden'!C81)</f>
        <v>0</v>
      </c>
      <c r="C80" s="214">
        <f>IF('Indicator Date hidden'!D81="x","x",$C$2-'Indicator Date hidden'!D81)</f>
        <v>0</v>
      </c>
      <c r="D80" s="214">
        <f>IF('Indicator Date hidden'!E81="x","x",$D$2-'Indicator Date hidden'!E81)</f>
        <v>0</v>
      </c>
      <c r="E80" s="214">
        <f>IF('Indicator Date hidden'!F81="x","x",$E$2-'Indicator Date hidden'!F81)</f>
        <v>0</v>
      </c>
      <c r="F80" s="214">
        <f>IF('Indicator Date hidden'!G81="x","x",$F$2-'Indicator Date hidden'!G81)</f>
        <v>0</v>
      </c>
      <c r="G80" s="214">
        <f>IF('Indicator Date hidden'!H81="x","x",$G$2-'Indicator Date hidden'!H81)</f>
        <v>0</v>
      </c>
      <c r="H80" s="214">
        <f>IF('Indicator Date hidden'!I81="x","x",$H$2-'Indicator Date hidden'!I81)</f>
        <v>0</v>
      </c>
      <c r="I80" s="214">
        <f>IF('Indicator Date hidden'!J81="x","x",$I$2-'Indicator Date hidden'!J81)</f>
        <v>0</v>
      </c>
      <c r="J80" s="214">
        <f>IF('Indicator Date hidden'!K81="x","x",$J$2-'Indicator Date hidden'!K81)</f>
        <v>0</v>
      </c>
      <c r="K80" s="214">
        <f>IF('Indicator Date hidden'!L81="x","x",$K$2-'Indicator Date hidden'!L81)</f>
        <v>0</v>
      </c>
      <c r="L80" s="214">
        <f>IF('Indicator Date hidden'!M81="x","x",$L$2-'Indicator Date hidden'!M81)</f>
        <v>0</v>
      </c>
      <c r="M80" s="214">
        <f>IF('Indicator Date hidden'!N81="x","x",$M$2-'Indicator Date hidden'!N81)</f>
        <v>0</v>
      </c>
      <c r="N80" s="214">
        <f>IF('Indicator Date hidden'!O81="x","x",$N$2-'Indicator Date hidden'!O81)</f>
        <v>0</v>
      </c>
      <c r="O80" s="214">
        <f>IF('Indicator Date hidden'!P81="x","x",$O$2-'Indicator Date hidden'!P81)</f>
        <v>0</v>
      </c>
      <c r="P80" s="214">
        <f>IF('Indicator Date hidden'!Q81="x","x",$P$2-'Indicator Date hidden'!Q81)</f>
        <v>0</v>
      </c>
      <c r="Q80" s="214">
        <f>IF('Indicator Date hidden'!R81="x","x",$Q$2-'Indicator Date hidden'!R81)</f>
        <v>3</v>
      </c>
      <c r="R80" s="214">
        <f>IF('Indicator Date hidden'!S81="x","x",$R$2-'Indicator Date hidden'!S81)</f>
        <v>0</v>
      </c>
      <c r="S80" s="214">
        <f>IF('Indicator Date hidden'!T81="x","x",$S$2-'Indicator Date hidden'!T81)</f>
        <v>0</v>
      </c>
      <c r="T80" s="214">
        <f>IF('Indicator Date hidden'!U81="x","x",$T$2-'Indicator Date hidden'!U81)</f>
        <v>0</v>
      </c>
      <c r="U80" s="214">
        <f>IF('Indicator Date hidden'!V81="x","x",$U$2-'Indicator Date hidden'!V81)</f>
        <v>0</v>
      </c>
      <c r="V80" s="214">
        <f>IF('Indicator Date hidden'!W81="x","x",$V$2-'Indicator Date hidden'!W81)</f>
        <v>0</v>
      </c>
      <c r="W80" s="214">
        <f>IF('Indicator Date hidden'!X81="x","x",$W$2-'Indicator Date hidden'!X81)</f>
        <v>3</v>
      </c>
      <c r="X80" s="214">
        <f>IF('Indicator Date hidden'!Y81="x","x",$X$2-'Indicator Date hidden'!Y81)</f>
        <v>4</v>
      </c>
      <c r="Y80" s="214">
        <f>IF('Indicator Date hidden'!Z81="x","x",$Y$2-'Indicator Date hidden'!Z81)</f>
        <v>0</v>
      </c>
      <c r="Z80" s="214">
        <f>IF('Indicator Date hidden'!AA81="x","x",$Z$2-'Indicator Date hidden'!AA81)</f>
        <v>0</v>
      </c>
      <c r="AA80" s="214" t="str">
        <f>IF('Indicator Date hidden'!AB81="x","x",$AA$2-'Indicator Date hidden'!AB81)</f>
        <v>x</v>
      </c>
      <c r="AB80" s="214">
        <f>IF('Indicator Date hidden'!AC81="x","x",$AB$2-'Indicator Date hidden'!AC81)</f>
        <v>0</v>
      </c>
      <c r="AC80" s="214">
        <f>IF('Indicator Date hidden'!AD81="x","x",$AC$2-'Indicator Date hidden'!AD81)</f>
        <v>0</v>
      </c>
      <c r="AD80" s="214" t="str">
        <f>IF('Indicator Date hidden'!AE81="x","x",$AD$2-'Indicator Date hidden'!AE81)</f>
        <v>x</v>
      </c>
      <c r="AE80" s="214">
        <f>IF('Indicator Date hidden'!AF81="x","x",$AE$2-'Indicator Date hidden'!AF81)</f>
        <v>0</v>
      </c>
      <c r="AF80" s="214">
        <f>IF('Indicator Date hidden'!AG81="x","x",$AF$2-'Indicator Date hidden'!AG81)</f>
        <v>1</v>
      </c>
      <c r="AG80" s="214">
        <f>IF('Indicator Date hidden'!AH81="x","x",$AG$2-'Indicator Date hidden'!AH81)</f>
        <v>0</v>
      </c>
      <c r="AH80" s="214">
        <f>IF('Indicator Date hidden'!AI81="x","x",$AH$2-'Indicator Date hidden'!AI81)</f>
        <v>0</v>
      </c>
      <c r="AI80" s="214">
        <f>IF('Indicator Date hidden'!AJ81="x","x",$AI$2-'Indicator Date hidden'!AJ81)</f>
        <v>0</v>
      </c>
      <c r="AJ80" s="214">
        <f>IF('Indicator Date hidden'!AK81="x","x",$AJ$2-'Indicator Date hidden'!AK81)</f>
        <v>0</v>
      </c>
      <c r="AK80" s="214">
        <f>IF('Indicator Date hidden'!AL81="x","x",$AK$2-'Indicator Date hidden'!AL81)</f>
        <v>0</v>
      </c>
      <c r="AL80" s="214">
        <f>IF('Indicator Date hidden'!AM81="x","x",$AL$2-'Indicator Date hidden'!AM81)</f>
        <v>0</v>
      </c>
      <c r="AM80" s="214">
        <f>IF('Indicator Date hidden'!AN81="x","x",$AM$2-'Indicator Date hidden'!AN81)</f>
        <v>0</v>
      </c>
      <c r="AN80" s="214">
        <f>IF('Indicator Date hidden'!AO81="x","x",$AN$2-'Indicator Date hidden'!AO81)</f>
        <v>0</v>
      </c>
      <c r="AO80" s="214">
        <f>IF('Indicator Date hidden'!AP81="x","x",$AO$2-'Indicator Date hidden'!AP81)</f>
        <v>0</v>
      </c>
      <c r="AP80" s="214">
        <f>IF('Indicator Date hidden'!AQ81="x","x",$AP$2-'Indicator Date hidden'!AQ81)</f>
        <v>0</v>
      </c>
      <c r="AQ80" s="214">
        <f>IF('Indicator Date hidden'!AR81="x","x",$AQ$2-'Indicator Date hidden'!AR81)</f>
        <v>0</v>
      </c>
      <c r="AR80" s="214">
        <f>IF('Indicator Date hidden'!AS81="x","x",$AR$2-'Indicator Date hidden'!AS81)</f>
        <v>0</v>
      </c>
      <c r="AS80" s="214">
        <f>IF('Indicator Date hidden'!AT81="x","x",$AS$2-'Indicator Date hidden'!AT81)</f>
        <v>0</v>
      </c>
      <c r="AT80" s="214">
        <f>IF('Indicator Date hidden'!AU81="x","x",$AT$2-'Indicator Date hidden'!AU81)</f>
        <v>0</v>
      </c>
      <c r="AU80" s="214">
        <f>IF('Indicator Date hidden'!AV81="x","x",$AU$2-'Indicator Date hidden'!AV81)</f>
        <v>1</v>
      </c>
      <c r="AV80" s="214">
        <f>IF('Indicator Date hidden'!AW81="x","x",$AV$2-'Indicator Date hidden'!AW81)</f>
        <v>0</v>
      </c>
      <c r="AW80" s="214">
        <f>IF('Indicator Date hidden'!AX81="x","x",$AW$2-'Indicator Date hidden'!AX81)</f>
        <v>0</v>
      </c>
      <c r="AX80" s="214">
        <f>IF('Indicator Date hidden'!AY81="x","x",$AX$2-'Indicator Date hidden'!AY81)</f>
        <v>0</v>
      </c>
      <c r="AY80" s="214">
        <f>IF('Indicator Date hidden'!AZ81="x","x",$AY$2-'Indicator Date hidden'!AZ81)</f>
        <v>0</v>
      </c>
      <c r="AZ80" s="214">
        <f>IF('Indicator Date hidden'!BA81="x","x",$AZ$2-'Indicator Date hidden'!BA81)</f>
        <v>0</v>
      </c>
      <c r="BA80">
        <f t="shared" si="10"/>
        <v>12</v>
      </c>
      <c r="BB80" s="21">
        <f t="shared" si="11"/>
        <v>0.24489795918367346</v>
      </c>
      <c r="BC80">
        <f t="shared" si="12"/>
        <v>5</v>
      </c>
      <c r="BD80" s="21">
        <f t="shared" si="13"/>
        <v>0.82141272642849417</v>
      </c>
      <c r="BE80" s="296">
        <f t="shared" si="14"/>
        <v>0</v>
      </c>
    </row>
    <row r="81" spans="1:57" x14ac:dyDescent="0.35">
      <c r="A81" t="s">
        <v>8063</v>
      </c>
      <c r="B81" s="214">
        <f>IF('Indicator Date hidden'!C82="x","x",$B$2-'Indicator Date hidden'!C82)</f>
        <v>0</v>
      </c>
      <c r="C81" s="214">
        <f>IF('Indicator Date hidden'!D82="x","x",$C$2-'Indicator Date hidden'!D82)</f>
        <v>0</v>
      </c>
      <c r="D81" s="214">
        <f>IF('Indicator Date hidden'!E82="x","x",$D$2-'Indicator Date hidden'!E82)</f>
        <v>0</v>
      </c>
      <c r="E81" s="214">
        <f>IF('Indicator Date hidden'!F82="x","x",$E$2-'Indicator Date hidden'!F82)</f>
        <v>0</v>
      </c>
      <c r="F81" s="214">
        <f>IF('Indicator Date hidden'!G82="x","x",$F$2-'Indicator Date hidden'!G82)</f>
        <v>0</v>
      </c>
      <c r="G81" s="214">
        <f>IF('Indicator Date hidden'!H82="x","x",$G$2-'Indicator Date hidden'!H82)</f>
        <v>0</v>
      </c>
      <c r="H81" s="214">
        <f>IF('Indicator Date hidden'!I82="x","x",$H$2-'Indicator Date hidden'!I82)</f>
        <v>0</v>
      </c>
      <c r="I81" s="214">
        <f>IF('Indicator Date hidden'!J82="x","x",$I$2-'Indicator Date hidden'!J82)</f>
        <v>0</v>
      </c>
      <c r="J81" s="214">
        <f>IF('Indicator Date hidden'!K82="x","x",$J$2-'Indicator Date hidden'!K82)</f>
        <v>0</v>
      </c>
      <c r="K81" s="214">
        <f>IF('Indicator Date hidden'!L82="x","x",$K$2-'Indicator Date hidden'!L82)</f>
        <v>0</v>
      </c>
      <c r="L81" s="214">
        <f>IF('Indicator Date hidden'!M82="x","x",$L$2-'Indicator Date hidden'!M82)</f>
        <v>0</v>
      </c>
      <c r="M81" s="214">
        <f>IF('Indicator Date hidden'!N82="x","x",$M$2-'Indicator Date hidden'!N82)</f>
        <v>0</v>
      </c>
      <c r="N81" s="214">
        <f>IF('Indicator Date hidden'!O82="x","x",$N$2-'Indicator Date hidden'!O82)</f>
        <v>0</v>
      </c>
      <c r="O81" s="214">
        <f>IF('Indicator Date hidden'!P82="x","x",$O$2-'Indicator Date hidden'!P82)</f>
        <v>0</v>
      </c>
      <c r="P81" s="214">
        <f>IF('Indicator Date hidden'!Q82="x","x",$P$2-'Indicator Date hidden'!Q82)</f>
        <v>0</v>
      </c>
      <c r="Q81" s="214" t="str">
        <f>IF('Indicator Date hidden'!R82="x","x",$Q$2-'Indicator Date hidden'!R82)</f>
        <v>x</v>
      </c>
      <c r="R81" s="214">
        <f>IF('Indicator Date hidden'!S82="x","x",$R$2-'Indicator Date hidden'!S82)</f>
        <v>0</v>
      </c>
      <c r="S81" s="214">
        <f>IF('Indicator Date hidden'!T82="x","x",$S$2-'Indicator Date hidden'!T82)</f>
        <v>0</v>
      </c>
      <c r="T81" s="214">
        <f>IF('Indicator Date hidden'!U82="x","x",$T$2-'Indicator Date hidden'!U82)</f>
        <v>0</v>
      </c>
      <c r="U81" s="214" t="str">
        <f>IF('Indicator Date hidden'!V82="x","x",$U$2-'Indicator Date hidden'!V82)</f>
        <v>x</v>
      </c>
      <c r="V81" s="214">
        <f>IF('Indicator Date hidden'!W82="x","x",$V$2-'Indicator Date hidden'!W82)</f>
        <v>0</v>
      </c>
      <c r="W81" s="214" t="str">
        <f>IF('Indicator Date hidden'!X82="x","x",$W$2-'Indicator Date hidden'!X82)</f>
        <v>x</v>
      </c>
      <c r="X81" s="214">
        <f>IF('Indicator Date hidden'!Y82="x","x",$X$2-'Indicator Date hidden'!Y82)</f>
        <v>1</v>
      </c>
      <c r="Y81" s="214">
        <f>IF('Indicator Date hidden'!Z82="x","x",$Y$2-'Indicator Date hidden'!Z82)</f>
        <v>0</v>
      </c>
      <c r="Z81" s="214">
        <f>IF('Indicator Date hidden'!AA82="x","x",$Z$2-'Indicator Date hidden'!AA82)</f>
        <v>0</v>
      </c>
      <c r="AA81" s="214">
        <f>IF('Indicator Date hidden'!AB82="x","x",$AA$2-'Indicator Date hidden'!AB82)</f>
        <v>0</v>
      </c>
      <c r="AB81" s="214">
        <f>IF('Indicator Date hidden'!AC82="x","x",$AB$2-'Indicator Date hidden'!AC82)</f>
        <v>0</v>
      </c>
      <c r="AC81" s="214">
        <f>IF('Indicator Date hidden'!AD82="x","x",$AC$2-'Indicator Date hidden'!AD82)</f>
        <v>0</v>
      </c>
      <c r="AD81" s="214" t="str">
        <f>IF('Indicator Date hidden'!AE82="x","x",$AD$2-'Indicator Date hidden'!AE82)</f>
        <v>x</v>
      </c>
      <c r="AE81" s="214">
        <f>IF('Indicator Date hidden'!AF82="x","x",$AE$2-'Indicator Date hidden'!AF82)</f>
        <v>0</v>
      </c>
      <c r="AF81" s="214">
        <f>IF('Indicator Date hidden'!AG82="x","x",$AF$2-'Indicator Date hidden'!AG82)</f>
        <v>1</v>
      </c>
      <c r="AG81" s="214">
        <f>IF('Indicator Date hidden'!AH82="x","x",$AG$2-'Indicator Date hidden'!AH82)</f>
        <v>0</v>
      </c>
      <c r="AH81" s="214">
        <f>IF('Indicator Date hidden'!AI82="x","x",$AH$2-'Indicator Date hidden'!AI82)</f>
        <v>0</v>
      </c>
      <c r="AI81" s="214">
        <f>IF('Indicator Date hidden'!AJ82="x","x",$AI$2-'Indicator Date hidden'!AJ82)</f>
        <v>0</v>
      </c>
      <c r="AJ81" s="214" t="str">
        <f>IF('Indicator Date hidden'!AK82="x","x",$AJ$2-'Indicator Date hidden'!AK82)</f>
        <v>x</v>
      </c>
      <c r="AK81" s="214">
        <f>IF('Indicator Date hidden'!AL82="x","x",$AK$2-'Indicator Date hidden'!AL82)</f>
        <v>1</v>
      </c>
      <c r="AL81" s="214">
        <f>IF('Indicator Date hidden'!AM82="x","x",$AL$2-'Indicator Date hidden'!AM82)</f>
        <v>0</v>
      </c>
      <c r="AM81" s="214">
        <f>IF('Indicator Date hidden'!AN82="x","x",$AM$2-'Indicator Date hidden'!AN82)</f>
        <v>0</v>
      </c>
      <c r="AN81" s="214">
        <f>IF('Indicator Date hidden'!AO82="x","x",$AN$2-'Indicator Date hidden'!AO82)</f>
        <v>0</v>
      </c>
      <c r="AO81" s="214">
        <f>IF('Indicator Date hidden'!AP82="x","x",$AO$2-'Indicator Date hidden'!AP82)</f>
        <v>0</v>
      </c>
      <c r="AP81" s="214">
        <f>IF('Indicator Date hidden'!AQ82="x","x",$AP$2-'Indicator Date hidden'!AQ82)</f>
        <v>0</v>
      </c>
      <c r="AQ81" s="214" t="str">
        <f>IF('Indicator Date hidden'!AR82="x","x",$AQ$2-'Indicator Date hidden'!AR82)</f>
        <v>x</v>
      </c>
      <c r="AR81" s="214">
        <f>IF('Indicator Date hidden'!AS82="x","x",$AR$2-'Indicator Date hidden'!AS82)</f>
        <v>0</v>
      </c>
      <c r="AS81" s="214">
        <f>IF('Indicator Date hidden'!AT82="x","x",$AS$2-'Indicator Date hidden'!AT82)</f>
        <v>0</v>
      </c>
      <c r="AT81" s="214">
        <f>IF('Indicator Date hidden'!AU82="x","x",$AT$2-'Indicator Date hidden'!AU82)</f>
        <v>0</v>
      </c>
      <c r="AU81" s="214" t="str">
        <f>IF('Indicator Date hidden'!AV82="x","x",$AU$2-'Indicator Date hidden'!AV82)</f>
        <v>x</v>
      </c>
      <c r="AV81" s="214">
        <f>IF('Indicator Date hidden'!AW82="x","x",$AV$2-'Indicator Date hidden'!AW82)</f>
        <v>0</v>
      </c>
      <c r="AW81" s="214">
        <f>IF('Indicator Date hidden'!AX82="x","x",$AW$2-'Indicator Date hidden'!AX82)</f>
        <v>0</v>
      </c>
      <c r="AX81" s="214">
        <f>IF('Indicator Date hidden'!AY82="x","x",$AX$2-'Indicator Date hidden'!AY82)</f>
        <v>0</v>
      </c>
      <c r="AY81" s="214">
        <f>IF('Indicator Date hidden'!AZ82="x","x",$AY$2-'Indicator Date hidden'!AZ82)</f>
        <v>0</v>
      </c>
      <c r="AZ81" s="214">
        <f>IF('Indicator Date hidden'!BA82="x","x",$AZ$2-'Indicator Date hidden'!BA82)</f>
        <v>0</v>
      </c>
      <c r="BA81">
        <f t="shared" si="10"/>
        <v>3</v>
      </c>
      <c r="BB81" s="21">
        <f t="shared" si="11"/>
        <v>6.8181818181818177E-2</v>
      </c>
      <c r="BC81">
        <f t="shared" si="12"/>
        <v>3</v>
      </c>
      <c r="BD81" s="21">
        <f t="shared" si="13"/>
        <v>0.25205764787294127</v>
      </c>
      <c r="BE81" s="296">
        <f t="shared" si="14"/>
        <v>0</v>
      </c>
    </row>
    <row r="82" spans="1:57" x14ac:dyDescent="0.35">
      <c r="A82" t="s">
        <v>8069</v>
      </c>
      <c r="B82" s="214">
        <f>IF('Indicator Date hidden'!C83="x","x",$B$2-'Indicator Date hidden'!C83)</f>
        <v>0</v>
      </c>
      <c r="C82" s="214">
        <f>IF('Indicator Date hidden'!D83="x","x",$C$2-'Indicator Date hidden'!D83)</f>
        <v>0</v>
      </c>
      <c r="D82" s="214">
        <f>IF('Indicator Date hidden'!E83="x","x",$D$2-'Indicator Date hidden'!E83)</f>
        <v>0</v>
      </c>
      <c r="E82" s="214">
        <f>IF('Indicator Date hidden'!F83="x","x",$E$2-'Indicator Date hidden'!F83)</f>
        <v>0</v>
      </c>
      <c r="F82" s="214">
        <f>IF('Indicator Date hidden'!G83="x","x",$F$2-'Indicator Date hidden'!G83)</f>
        <v>0</v>
      </c>
      <c r="G82" s="214">
        <f>IF('Indicator Date hidden'!H83="x","x",$G$2-'Indicator Date hidden'!H83)</f>
        <v>0</v>
      </c>
      <c r="H82" s="214">
        <f>IF('Indicator Date hidden'!I83="x","x",$H$2-'Indicator Date hidden'!I83)</f>
        <v>0</v>
      </c>
      <c r="I82" s="214">
        <f>IF('Indicator Date hidden'!J83="x","x",$I$2-'Indicator Date hidden'!J83)</f>
        <v>0</v>
      </c>
      <c r="J82" s="214">
        <f>IF('Indicator Date hidden'!K83="x","x",$J$2-'Indicator Date hidden'!K83)</f>
        <v>0</v>
      </c>
      <c r="K82" s="214">
        <f>IF('Indicator Date hidden'!L83="x","x",$K$2-'Indicator Date hidden'!L83)</f>
        <v>0</v>
      </c>
      <c r="L82" s="214">
        <f>IF('Indicator Date hidden'!M83="x","x",$L$2-'Indicator Date hidden'!M83)</f>
        <v>0</v>
      </c>
      <c r="M82" s="214">
        <f>IF('Indicator Date hidden'!N83="x","x",$M$2-'Indicator Date hidden'!N83)</f>
        <v>0</v>
      </c>
      <c r="N82" s="214">
        <f>IF('Indicator Date hidden'!O83="x","x",$N$2-'Indicator Date hidden'!O83)</f>
        <v>0</v>
      </c>
      <c r="O82" s="214">
        <f>IF('Indicator Date hidden'!P83="x","x",$O$2-'Indicator Date hidden'!P83)</f>
        <v>0</v>
      </c>
      <c r="P82" s="214">
        <f>IF('Indicator Date hidden'!Q83="x","x",$P$2-'Indicator Date hidden'!Q83)</f>
        <v>0</v>
      </c>
      <c r="Q82" s="214" t="str">
        <f>IF('Indicator Date hidden'!R83="x","x",$Q$2-'Indicator Date hidden'!R83)</f>
        <v>x</v>
      </c>
      <c r="R82" s="214">
        <f>IF('Indicator Date hidden'!S83="x","x",$R$2-'Indicator Date hidden'!S83)</f>
        <v>0</v>
      </c>
      <c r="S82" s="214">
        <f>IF('Indicator Date hidden'!T83="x","x",$S$2-'Indicator Date hidden'!T83)</f>
        <v>0</v>
      </c>
      <c r="T82" s="214">
        <f>IF('Indicator Date hidden'!U83="x","x",$T$2-'Indicator Date hidden'!U83)</f>
        <v>0</v>
      </c>
      <c r="U82" s="214" t="str">
        <f>IF('Indicator Date hidden'!V83="x","x",$U$2-'Indicator Date hidden'!V83)</f>
        <v>x</v>
      </c>
      <c r="V82" s="214">
        <f>IF('Indicator Date hidden'!W83="x","x",$V$2-'Indicator Date hidden'!W83)</f>
        <v>0</v>
      </c>
      <c r="W82" s="214" t="str">
        <f>IF('Indicator Date hidden'!X83="x","x",$W$2-'Indicator Date hidden'!X83)</f>
        <v>x</v>
      </c>
      <c r="X82" s="214">
        <f>IF('Indicator Date hidden'!Y83="x","x",$X$2-'Indicator Date hidden'!Y83)</f>
        <v>2</v>
      </c>
      <c r="Y82" s="214">
        <f>IF('Indicator Date hidden'!Z83="x","x",$Y$2-'Indicator Date hidden'!Z83)</f>
        <v>0</v>
      </c>
      <c r="Z82" s="214">
        <f>IF('Indicator Date hidden'!AA83="x","x",$Z$2-'Indicator Date hidden'!AA83)</f>
        <v>0</v>
      </c>
      <c r="AA82" s="214" t="str">
        <f>IF('Indicator Date hidden'!AB83="x","x",$AA$2-'Indicator Date hidden'!AB83)</f>
        <v>x</v>
      </c>
      <c r="AB82" s="214">
        <f>IF('Indicator Date hidden'!AC83="x","x",$AB$2-'Indicator Date hidden'!AC83)</f>
        <v>0</v>
      </c>
      <c r="AC82" s="214">
        <f>IF('Indicator Date hidden'!AD83="x","x",$AC$2-'Indicator Date hidden'!AD83)</f>
        <v>0</v>
      </c>
      <c r="AD82" s="214" t="str">
        <f>IF('Indicator Date hidden'!AE83="x","x",$AD$2-'Indicator Date hidden'!AE83)</f>
        <v>x</v>
      </c>
      <c r="AE82" s="214">
        <f>IF('Indicator Date hidden'!AF83="x","x",$AE$2-'Indicator Date hidden'!AF83)</f>
        <v>0</v>
      </c>
      <c r="AF82" s="214">
        <f>IF('Indicator Date hidden'!AG83="x","x",$AF$2-'Indicator Date hidden'!AG83)</f>
        <v>3</v>
      </c>
      <c r="AG82" s="214">
        <f>IF('Indicator Date hidden'!AH83="x","x",$AG$2-'Indicator Date hidden'!AH83)</f>
        <v>0</v>
      </c>
      <c r="AH82" s="214">
        <f>IF('Indicator Date hidden'!AI83="x","x",$AH$2-'Indicator Date hidden'!AI83)</f>
        <v>0</v>
      </c>
      <c r="AI82" s="214">
        <f>IF('Indicator Date hidden'!AJ83="x","x",$AI$2-'Indicator Date hidden'!AJ83)</f>
        <v>0</v>
      </c>
      <c r="AJ82" s="214" t="str">
        <f>IF('Indicator Date hidden'!AK83="x","x",$AJ$2-'Indicator Date hidden'!AK83)</f>
        <v>x</v>
      </c>
      <c r="AK82" s="214">
        <f>IF('Indicator Date hidden'!AL83="x","x",$AK$2-'Indicator Date hidden'!AL83)</f>
        <v>1</v>
      </c>
      <c r="AL82" s="214">
        <f>IF('Indicator Date hidden'!AM83="x","x",$AL$2-'Indicator Date hidden'!AM83)</f>
        <v>0</v>
      </c>
      <c r="AM82" s="214">
        <f>IF('Indicator Date hidden'!AN83="x","x",$AM$2-'Indicator Date hidden'!AN83)</f>
        <v>0</v>
      </c>
      <c r="AN82" s="214">
        <f>IF('Indicator Date hidden'!AO83="x","x",$AN$2-'Indicator Date hidden'!AO83)</f>
        <v>0</v>
      </c>
      <c r="AO82" s="214">
        <f>IF('Indicator Date hidden'!AP83="x","x",$AO$2-'Indicator Date hidden'!AP83)</f>
        <v>0</v>
      </c>
      <c r="AP82" s="214">
        <f>IF('Indicator Date hidden'!AQ83="x","x",$AP$2-'Indicator Date hidden'!AQ83)</f>
        <v>0</v>
      </c>
      <c r="AQ82" s="214" t="str">
        <f>IF('Indicator Date hidden'!AR83="x","x",$AQ$2-'Indicator Date hidden'!AR83)</f>
        <v>x</v>
      </c>
      <c r="AR82" s="214">
        <f>IF('Indicator Date hidden'!AS83="x","x",$AR$2-'Indicator Date hidden'!AS83)</f>
        <v>0</v>
      </c>
      <c r="AS82" s="214">
        <f>IF('Indicator Date hidden'!AT83="x","x",$AS$2-'Indicator Date hidden'!AT83)</f>
        <v>0</v>
      </c>
      <c r="AT82" s="214">
        <f>IF('Indicator Date hidden'!AU83="x","x",$AT$2-'Indicator Date hidden'!AU83)</f>
        <v>0</v>
      </c>
      <c r="AU82" s="214" t="str">
        <f>IF('Indicator Date hidden'!AV83="x","x",$AU$2-'Indicator Date hidden'!AV83)</f>
        <v>x</v>
      </c>
      <c r="AV82" s="214">
        <f>IF('Indicator Date hidden'!AW83="x","x",$AV$2-'Indicator Date hidden'!AW83)</f>
        <v>0</v>
      </c>
      <c r="AW82" s="214">
        <f>IF('Indicator Date hidden'!AX83="x","x",$AW$2-'Indicator Date hidden'!AX83)</f>
        <v>0</v>
      </c>
      <c r="AX82" s="214">
        <f>IF('Indicator Date hidden'!AY83="x","x",$AX$2-'Indicator Date hidden'!AY83)</f>
        <v>0</v>
      </c>
      <c r="AY82" s="214">
        <f>IF('Indicator Date hidden'!AZ83="x","x",$AY$2-'Indicator Date hidden'!AZ83)</f>
        <v>0</v>
      </c>
      <c r="AZ82" s="214">
        <f>IF('Indicator Date hidden'!BA83="x","x",$AZ$2-'Indicator Date hidden'!BA83)</f>
        <v>0</v>
      </c>
      <c r="BA82">
        <f t="shared" si="10"/>
        <v>6</v>
      </c>
      <c r="BB82" s="21">
        <f t="shared" si="11"/>
        <v>0.13953488372093023</v>
      </c>
      <c r="BC82">
        <f t="shared" si="12"/>
        <v>3</v>
      </c>
      <c r="BD82" s="21">
        <f t="shared" si="13"/>
        <v>0.55327336062187538</v>
      </c>
      <c r="BE82" s="296">
        <f t="shared" si="14"/>
        <v>0</v>
      </c>
    </row>
    <row r="83" spans="1:57" x14ac:dyDescent="0.35">
      <c r="A83" t="s">
        <v>8070</v>
      </c>
      <c r="B83" s="214">
        <f>IF('Indicator Date hidden'!C84="x","x",$B$2-'Indicator Date hidden'!C84)</f>
        <v>0</v>
      </c>
      <c r="C83" s="214">
        <f>IF('Indicator Date hidden'!D84="x","x",$C$2-'Indicator Date hidden'!D84)</f>
        <v>0</v>
      </c>
      <c r="D83" s="214">
        <f>IF('Indicator Date hidden'!E84="x","x",$D$2-'Indicator Date hidden'!E84)</f>
        <v>0</v>
      </c>
      <c r="E83" s="214">
        <f>IF('Indicator Date hidden'!F84="x","x",$E$2-'Indicator Date hidden'!F84)</f>
        <v>0</v>
      </c>
      <c r="F83" s="214">
        <f>IF('Indicator Date hidden'!G84="x","x",$F$2-'Indicator Date hidden'!G84)</f>
        <v>0</v>
      </c>
      <c r="G83" s="214">
        <f>IF('Indicator Date hidden'!H84="x","x",$G$2-'Indicator Date hidden'!H84)</f>
        <v>0</v>
      </c>
      <c r="H83" s="214">
        <f>IF('Indicator Date hidden'!I84="x","x",$H$2-'Indicator Date hidden'!I84)</f>
        <v>0</v>
      </c>
      <c r="I83" s="214">
        <f>IF('Indicator Date hidden'!J84="x","x",$I$2-'Indicator Date hidden'!J84)</f>
        <v>0</v>
      </c>
      <c r="J83" s="214">
        <f>IF('Indicator Date hidden'!K84="x","x",$J$2-'Indicator Date hidden'!K84)</f>
        <v>0</v>
      </c>
      <c r="K83" s="214">
        <f>IF('Indicator Date hidden'!L84="x","x",$K$2-'Indicator Date hidden'!L84)</f>
        <v>0</v>
      </c>
      <c r="L83" s="214">
        <f>IF('Indicator Date hidden'!M84="x","x",$L$2-'Indicator Date hidden'!M84)</f>
        <v>0</v>
      </c>
      <c r="M83" s="214">
        <f>IF('Indicator Date hidden'!N84="x","x",$M$2-'Indicator Date hidden'!N84)</f>
        <v>0</v>
      </c>
      <c r="N83" s="214">
        <f>IF('Indicator Date hidden'!O84="x","x",$N$2-'Indicator Date hidden'!O84)</f>
        <v>0</v>
      </c>
      <c r="O83" s="214">
        <f>IF('Indicator Date hidden'!P84="x","x",$O$2-'Indicator Date hidden'!P84)</f>
        <v>0</v>
      </c>
      <c r="P83" s="214">
        <f>IF('Indicator Date hidden'!Q84="x","x",$P$2-'Indicator Date hidden'!Q84)</f>
        <v>0</v>
      </c>
      <c r="Q83" s="214" t="str">
        <f>IF('Indicator Date hidden'!R84="x","x",$Q$2-'Indicator Date hidden'!R84)</f>
        <v>x</v>
      </c>
      <c r="R83" s="214">
        <f>IF('Indicator Date hidden'!S84="x","x",$R$2-'Indicator Date hidden'!S84)</f>
        <v>0</v>
      </c>
      <c r="S83" s="214">
        <f>IF('Indicator Date hidden'!T84="x","x",$S$2-'Indicator Date hidden'!T84)</f>
        <v>0</v>
      </c>
      <c r="T83" s="214">
        <f>IF('Indicator Date hidden'!U84="x","x",$T$2-'Indicator Date hidden'!U84)</f>
        <v>0</v>
      </c>
      <c r="U83" s="214" t="str">
        <f>IF('Indicator Date hidden'!V84="x","x",$U$2-'Indicator Date hidden'!V84)</f>
        <v>x</v>
      </c>
      <c r="V83" s="214">
        <f>IF('Indicator Date hidden'!W84="x","x",$V$2-'Indicator Date hidden'!W84)</f>
        <v>0</v>
      </c>
      <c r="W83" s="214" t="str">
        <f>IF('Indicator Date hidden'!X84="x","x",$W$2-'Indicator Date hidden'!X84)</f>
        <v>x</v>
      </c>
      <c r="X83" s="214">
        <f>IF('Indicator Date hidden'!Y84="x","x",$X$2-'Indicator Date hidden'!Y84)</f>
        <v>2</v>
      </c>
      <c r="Y83" s="214">
        <f>IF('Indicator Date hidden'!Z84="x","x",$Y$2-'Indicator Date hidden'!Z84)</f>
        <v>0</v>
      </c>
      <c r="Z83" s="214">
        <f>IF('Indicator Date hidden'!AA84="x","x",$Z$2-'Indicator Date hidden'!AA84)</f>
        <v>0</v>
      </c>
      <c r="AA83" s="214">
        <f>IF('Indicator Date hidden'!AB84="x","x",$AA$2-'Indicator Date hidden'!AB84)</f>
        <v>1</v>
      </c>
      <c r="AB83" s="214">
        <f>IF('Indicator Date hidden'!AC84="x","x",$AB$2-'Indicator Date hidden'!AC84)</f>
        <v>0</v>
      </c>
      <c r="AC83" s="214">
        <f>IF('Indicator Date hidden'!AD84="x","x",$AC$2-'Indicator Date hidden'!AD84)</f>
        <v>0</v>
      </c>
      <c r="AD83" s="214" t="str">
        <f>IF('Indicator Date hidden'!AE84="x","x",$AD$2-'Indicator Date hidden'!AE84)</f>
        <v>x</v>
      </c>
      <c r="AE83" s="214">
        <f>IF('Indicator Date hidden'!AF84="x","x",$AE$2-'Indicator Date hidden'!AF84)</f>
        <v>0</v>
      </c>
      <c r="AF83" s="214">
        <f>IF('Indicator Date hidden'!AG84="x","x",$AF$2-'Indicator Date hidden'!AG84)</f>
        <v>1</v>
      </c>
      <c r="AG83" s="214">
        <f>IF('Indicator Date hidden'!AH84="x","x",$AG$2-'Indicator Date hidden'!AH84)</f>
        <v>0</v>
      </c>
      <c r="AH83" s="214">
        <f>IF('Indicator Date hidden'!AI84="x","x",$AH$2-'Indicator Date hidden'!AI84)</f>
        <v>0</v>
      </c>
      <c r="AI83" s="214">
        <f>IF('Indicator Date hidden'!AJ84="x","x",$AI$2-'Indicator Date hidden'!AJ84)</f>
        <v>0</v>
      </c>
      <c r="AJ83" s="214" t="str">
        <f>IF('Indicator Date hidden'!AK84="x","x",$AJ$2-'Indicator Date hidden'!AK84)</f>
        <v>x</v>
      </c>
      <c r="AK83" s="214">
        <f>IF('Indicator Date hidden'!AL84="x","x",$AK$2-'Indicator Date hidden'!AL84)</f>
        <v>1</v>
      </c>
      <c r="AL83" s="214">
        <f>IF('Indicator Date hidden'!AM84="x","x",$AL$2-'Indicator Date hidden'!AM84)</f>
        <v>0</v>
      </c>
      <c r="AM83" s="214">
        <f>IF('Indicator Date hidden'!AN84="x","x",$AM$2-'Indicator Date hidden'!AN84)</f>
        <v>0</v>
      </c>
      <c r="AN83" s="214">
        <f>IF('Indicator Date hidden'!AO84="x","x",$AN$2-'Indicator Date hidden'!AO84)</f>
        <v>0</v>
      </c>
      <c r="AO83" s="214">
        <f>IF('Indicator Date hidden'!AP84="x","x",$AO$2-'Indicator Date hidden'!AP84)</f>
        <v>0</v>
      </c>
      <c r="AP83" s="214">
        <f>IF('Indicator Date hidden'!AQ84="x","x",$AP$2-'Indicator Date hidden'!AQ84)</f>
        <v>0</v>
      </c>
      <c r="AQ83" s="214">
        <f>IF('Indicator Date hidden'!AR84="x","x",$AQ$2-'Indicator Date hidden'!AR84)</f>
        <v>0</v>
      </c>
      <c r="AR83" s="214">
        <f>IF('Indicator Date hidden'!AS84="x","x",$AR$2-'Indicator Date hidden'!AS84)</f>
        <v>0</v>
      </c>
      <c r="AS83" s="214">
        <f>IF('Indicator Date hidden'!AT84="x","x",$AS$2-'Indicator Date hidden'!AT84)</f>
        <v>0</v>
      </c>
      <c r="AT83" s="214">
        <f>IF('Indicator Date hidden'!AU84="x","x",$AT$2-'Indicator Date hidden'!AU84)</f>
        <v>0</v>
      </c>
      <c r="AU83" s="214">
        <f>IF('Indicator Date hidden'!AV84="x","x",$AU$2-'Indicator Date hidden'!AV84)</f>
        <v>1</v>
      </c>
      <c r="AV83" s="214">
        <f>IF('Indicator Date hidden'!AW84="x","x",$AV$2-'Indicator Date hidden'!AW84)</f>
        <v>0</v>
      </c>
      <c r="AW83" s="214">
        <f>IF('Indicator Date hidden'!AX84="x","x",$AW$2-'Indicator Date hidden'!AX84)</f>
        <v>0</v>
      </c>
      <c r="AX83" s="214">
        <f>IF('Indicator Date hidden'!AY84="x","x",$AX$2-'Indicator Date hidden'!AY84)</f>
        <v>0</v>
      </c>
      <c r="AY83" s="214">
        <f>IF('Indicator Date hidden'!AZ84="x","x",$AY$2-'Indicator Date hidden'!AZ84)</f>
        <v>0</v>
      </c>
      <c r="AZ83" s="214">
        <f>IF('Indicator Date hidden'!BA84="x","x",$AZ$2-'Indicator Date hidden'!BA84)</f>
        <v>0</v>
      </c>
      <c r="BA83">
        <f t="shared" si="10"/>
        <v>6</v>
      </c>
      <c r="BB83" s="21">
        <f t="shared" si="11"/>
        <v>0.13043478260869565</v>
      </c>
      <c r="BC83">
        <f t="shared" si="12"/>
        <v>5</v>
      </c>
      <c r="BD83" s="21">
        <f t="shared" si="13"/>
        <v>0.39610580778888255</v>
      </c>
      <c r="BE83" s="296">
        <f t="shared" si="14"/>
        <v>0</v>
      </c>
    </row>
    <row r="84" spans="1:57" x14ac:dyDescent="0.35">
      <c r="A84" t="s">
        <v>8072</v>
      </c>
      <c r="B84" s="214">
        <f>IF('Indicator Date hidden'!C85="x","x",$B$2-'Indicator Date hidden'!C85)</f>
        <v>0</v>
      </c>
      <c r="C84" s="214">
        <f>IF('Indicator Date hidden'!D85="x","x",$C$2-'Indicator Date hidden'!D85)</f>
        <v>0</v>
      </c>
      <c r="D84" s="214">
        <f>IF('Indicator Date hidden'!E85="x","x",$D$2-'Indicator Date hidden'!E85)</f>
        <v>0</v>
      </c>
      <c r="E84" s="214">
        <f>IF('Indicator Date hidden'!F85="x","x",$E$2-'Indicator Date hidden'!F85)</f>
        <v>0</v>
      </c>
      <c r="F84" s="214">
        <f>IF('Indicator Date hidden'!G85="x","x",$F$2-'Indicator Date hidden'!G85)</f>
        <v>0</v>
      </c>
      <c r="G84" s="214">
        <f>IF('Indicator Date hidden'!H85="x","x",$G$2-'Indicator Date hidden'!H85)</f>
        <v>0</v>
      </c>
      <c r="H84" s="214">
        <f>IF('Indicator Date hidden'!I85="x","x",$H$2-'Indicator Date hidden'!I85)</f>
        <v>0</v>
      </c>
      <c r="I84" s="214">
        <f>IF('Indicator Date hidden'!J85="x","x",$I$2-'Indicator Date hidden'!J85)</f>
        <v>0</v>
      </c>
      <c r="J84" s="214">
        <f>IF('Indicator Date hidden'!K85="x","x",$J$2-'Indicator Date hidden'!K85)</f>
        <v>0</v>
      </c>
      <c r="K84" s="214">
        <f>IF('Indicator Date hidden'!L85="x","x",$K$2-'Indicator Date hidden'!L85)</f>
        <v>0</v>
      </c>
      <c r="L84" s="214">
        <f>IF('Indicator Date hidden'!M85="x","x",$L$2-'Indicator Date hidden'!M85)</f>
        <v>0</v>
      </c>
      <c r="M84" s="214">
        <f>IF('Indicator Date hidden'!N85="x","x",$M$2-'Indicator Date hidden'!N85)</f>
        <v>0</v>
      </c>
      <c r="N84" s="214">
        <f>IF('Indicator Date hidden'!O85="x","x",$N$2-'Indicator Date hidden'!O85)</f>
        <v>0</v>
      </c>
      <c r="O84" s="214">
        <f>IF('Indicator Date hidden'!P85="x","x",$O$2-'Indicator Date hidden'!P85)</f>
        <v>0</v>
      </c>
      <c r="P84" s="214">
        <f>IF('Indicator Date hidden'!Q85="x","x",$P$2-'Indicator Date hidden'!Q85)</f>
        <v>0</v>
      </c>
      <c r="Q84" s="214">
        <f>IF('Indicator Date hidden'!R85="x","x",$Q$2-'Indicator Date hidden'!R85)</f>
        <v>4</v>
      </c>
      <c r="R84" s="214">
        <f>IF('Indicator Date hidden'!S85="x","x",$R$2-'Indicator Date hidden'!S85)</f>
        <v>0</v>
      </c>
      <c r="S84" s="214">
        <f>IF('Indicator Date hidden'!T85="x","x",$S$2-'Indicator Date hidden'!T85)</f>
        <v>0</v>
      </c>
      <c r="T84" s="214">
        <f>IF('Indicator Date hidden'!U85="x","x",$T$2-'Indicator Date hidden'!U85)</f>
        <v>0</v>
      </c>
      <c r="U84" s="214">
        <f>IF('Indicator Date hidden'!V85="x","x",$U$2-'Indicator Date hidden'!V85)</f>
        <v>0</v>
      </c>
      <c r="V84" s="214">
        <f>IF('Indicator Date hidden'!W85="x","x",$V$2-'Indicator Date hidden'!W85)</f>
        <v>0</v>
      </c>
      <c r="W84" s="214">
        <f>IF('Indicator Date hidden'!X85="x","x",$W$2-'Indicator Date hidden'!X85)</f>
        <v>2</v>
      </c>
      <c r="X84" s="214">
        <f>IF('Indicator Date hidden'!Y85="x","x",$X$2-'Indicator Date hidden'!Y85)</f>
        <v>6</v>
      </c>
      <c r="Y84" s="214">
        <f>IF('Indicator Date hidden'!Z85="x","x",$Y$2-'Indicator Date hidden'!Z85)</f>
        <v>0</v>
      </c>
      <c r="Z84" s="214">
        <f>IF('Indicator Date hidden'!AA85="x","x",$Z$2-'Indicator Date hidden'!AA85)</f>
        <v>0</v>
      </c>
      <c r="AA84" s="214">
        <f>IF('Indicator Date hidden'!AB85="x","x",$AA$2-'Indicator Date hidden'!AB85)</f>
        <v>0</v>
      </c>
      <c r="AB84" s="214">
        <f>IF('Indicator Date hidden'!AC85="x","x",$AB$2-'Indicator Date hidden'!AC85)</f>
        <v>0</v>
      </c>
      <c r="AC84" s="214">
        <f>IF('Indicator Date hidden'!AD85="x","x",$AC$2-'Indicator Date hidden'!AD85)</f>
        <v>0</v>
      </c>
      <c r="AD84" s="214" t="str">
        <f>IF('Indicator Date hidden'!AE85="x","x",$AD$2-'Indicator Date hidden'!AE85)</f>
        <v>x</v>
      </c>
      <c r="AE84" s="214">
        <f>IF('Indicator Date hidden'!AF85="x","x",$AE$2-'Indicator Date hidden'!AF85)</f>
        <v>0</v>
      </c>
      <c r="AF84" s="214">
        <f>IF('Indicator Date hidden'!AG85="x","x",$AF$2-'Indicator Date hidden'!AG85)</f>
        <v>9</v>
      </c>
      <c r="AG84" s="214">
        <f>IF('Indicator Date hidden'!AH85="x","x",$AG$2-'Indicator Date hidden'!AH85)</f>
        <v>0</v>
      </c>
      <c r="AH84" s="214">
        <f>IF('Indicator Date hidden'!AI85="x","x",$AH$2-'Indicator Date hidden'!AI85)</f>
        <v>0</v>
      </c>
      <c r="AI84" s="214">
        <f>IF('Indicator Date hidden'!AJ85="x","x",$AI$2-'Indicator Date hidden'!AJ85)</f>
        <v>0</v>
      </c>
      <c r="AJ84" s="214" t="str">
        <f>IF('Indicator Date hidden'!AK85="x","x",$AJ$2-'Indicator Date hidden'!AK85)</f>
        <v>x</v>
      </c>
      <c r="AK84" s="214">
        <f>IF('Indicator Date hidden'!AL85="x","x",$AK$2-'Indicator Date hidden'!AL85)</f>
        <v>1</v>
      </c>
      <c r="AL84" s="214">
        <f>IF('Indicator Date hidden'!AM85="x","x",$AL$2-'Indicator Date hidden'!AM85)</f>
        <v>0</v>
      </c>
      <c r="AM84" s="214">
        <f>IF('Indicator Date hidden'!AN85="x","x",$AM$2-'Indicator Date hidden'!AN85)</f>
        <v>0</v>
      </c>
      <c r="AN84" s="214">
        <f>IF('Indicator Date hidden'!AO85="x","x",$AN$2-'Indicator Date hidden'!AO85)</f>
        <v>0</v>
      </c>
      <c r="AO84" s="214">
        <f>IF('Indicator Date hidden'!AP85="x","x",$AO$2-'Indicator Date hidden'!AP85)</f>
        <v>0</v>
      </c>
      <c r="AP84" s="214">
        <f>IF('Indicator Date hidden'!AQ85="x","x",$AP$2-'Indicator Date hidden'!AQ85)</f>
        <v>0</v>
      </c>
      <c r="AQ84" s="214">
        <f>IF('Indicator Date hidden'!AR85="x","x",$AQ$2-'Indicator Date hidden'!AR85)</f>
        <v>4</v>
      </c>
      <c r="AR84" s="214">
        <f>IF('Indicator Date hidden'!AS85="x","x",$AR$2-'Indicator Date hidden'!AS85)</f>
        <v>0</v>
      </c>
      <c r="AS84" s="214">
        <f>IF('Indicator Date hidden'!AT85="x","x",$AS$2-'Indicator Date hidden'!AT85)</f>
        <v>0</v>
      </c>
      <c r="AT84" s="214">
        <f>IF('Indicator Date hidden'!AU85="x","x",$AT$2-'Indicator Date hidden'!AU85)</f>
        <v>0</v>
      </c>
      <c r="AU84" s="214">
        <f>IF('Indicator Date hidden'!AV85="x","x",$AU$2-'Indicator Date hidden'!AV85)</f>
        <v>1</v>
      </c>
      <c r="AV84" s="214">
        <f>IF('Indicator Date hidden'!AW85="x","x",$AV$2-'Indicator Date hidden'!AW85)</f>
        <v>0</v>
      </c>
      <c r="AW84" s="214">
        <f>IF('Indicator Date hidden'!AX85="x","x",$AW$2-'Indicator Date hidden'!AX85)</f>
        <v>0</v>
      </c>
      <c r="AX84" s="214">
        <f>IF('Indicator Date hidden'!AY85="x","x",$AX$2-'Indicator Date hidden'!AY85)</f>
        <v>0</v>
      </c>
      <c r="AY84" s="214">
        <f>IF('Indicator Date hidden'!AZ85="x","x",$AY$2-'Indicator Date hidden'!AZ85)</f>
        <v>0</v>
      </c>
      <c r="AZ84" s="214">
        <f>IF('Indicator Date hidden'!BA85="x","x",$AZ$2-'Indicator Date hidden'!BA85)</f>
        <v>0</v>
      </c>
      <c r="BA84">
        <f t="shared" si="10"/>
        <v>27</v>
      </c>
      <c r="BB84" s="21">
        <f t="shared" si="11"/>
        <v>0.55102040816326525</v>
      </c>
      <c r="BC84">
        <f t="shared" si="12"/>
        <v>7</v>
      </c>
      <c r="BD84" s="21">
        <f t="shared" si="13"/>
        <v>1.6910475498666611</v>
      </c>
      <c r="BE84" s="296">
        <f t="shared" si="14"/>
        <v>0</v>
      </c>
    </row>
    <row r="85" spans="1:57" x14ac:dyDescent="0.35">
      <c r="A85" t="s">
        <v>8075</v>
      </c>
      <c r="B85" s="214">
        <f>IF('Indicator Date hidden'!C86="x","x",$B$2-'Indicator Date hidden'!C86)</f>
        <v>0</v>
      </c>
      <c r="C85" s="214">
        <f>IF('Indicator Date hidden'!D86="x","x",$C$2-'Indicator Date hidden'!D86)</f>
        <v>0</v>
      </c>
      <c r="D85" s="214">
        <f>IF('Indicator Date hidden'!E86="x","x",$D$2-'Indicator Date hidden'!E86)</f>
        <v>0</v>
      </c>
      <c r="E85" s="214">
        <f>IF('Indicator Date hidden'!F86="x","x",$E$2-'Indicator Date hidden'!F86)</f>
        <v>0</v>
      </c>
      <c r="F85" s="214">
        <f>IF('Indicator Date hidden'!G86="x","x",$F$2-'Indicator Date hidden'!G86)</f>
        <v>0</v>
      </c>
      <c r="G85" s="214">
        <f>IF('Indicator Date hidden'!H86="x","x",$G$2-'Indicator Date hidden'!H86)</f>
        <v>0</v>
      </c>
      <c r="H85" s="214">
        <f>IF('Indicator Date hidden'!I86="x","x",$H$2-'Indicator Date hidden'!I86)</f>
        <v>0</v>
      </c>
      <c r="I85" s="214">
        <f>IF('Indicator Date hidden'!J86="x","x",$I$2-'Indicator Date hidden'!J86)</f>
        <v>0</v>
      </c>
      <c r="J85" s="214">
        <f>IF('Indicator Date hidden'!K86="x","x",$J$2-'Indicator Date hidden'!K86)</f>
        <v>0</v>
      </c>
      <c r="K85" s="214">
        <f>IF('Indicator Date hidden'!L86="x","x",$K$2-'Indicator Date hidden'!L86)</f>
        <v>0</v>
      </c>
      <c r="L85" s="214">
        <f>IF('Indicator Date hidden'!M86="x","x",$L$2-'Indicator Date hidden'!M86)</f>
        <v>0</v>
      </c>
      <c r="M85" s="214">
        <f>IF('Indicator Date hidden'!N86="x","x",$M$2-'Indicator Date hidden'!N86)</f>
        <v>0</v>
      </c>
      <c r="N85" s="214">
        <f>IF('Indicator Date hidden'!O86="x","x",$N$2-'Indicator Date hidden'!O86)</f>
        <v>0</v>
      </c>
      <c r="O85" s="214">
        <f>IF('Indicator Date hidden'!P86="x","x",$O$2-'Indicator Date hidden'!P86)</f>
        <v>0</v>
      </c>
      <c r="P85" s="214">
        <f>IF('Indicator Date hidden'!Q86="x","x",$P$2-'Indicator Date hidden'!Q86)</f>
        <v>0</v>
      </c>
      <c r="Q85" s="214" t="str">
        <f>IF('Indicator Date hidden'!R86="x","x",$Q$2-'Indicator Date hidden'!R86)</f>
        <v>x</v>
      </c>
      <c r="R85" s="214">
        <f>IF('Indicator Date hidden'!S86="x","x",$R$2-'Indicator Date hidden'!S86)</f>
        <v>0</v>
      </c>
      <c r="S85" s="214">
        <f>IF('Indicator Date hidden'!T86="x","x",$S$2-'Indicator Date hidden'!T86)</f>
        <v>0</v>
      </c>
      <c r="T85" s="214">
        <f>IF('Indicator Date hidden'!U86="x","x",$T$2-'Indicator Date hidden'!U86)</f>
        <v>0</v>
      </c>
      <c r="U85" s="214" t="str">
        <f>IF('Indicator Date hidden'!V86="x","x",$U$2-'Indicator Date hidden'!V86)</f>
        <v>x</v>
      </c>
      <c r="V85" s="214">
        <f>IF('Indicator Date hidden'!W86="x","x",$V$2-'Indicator Date hidden'!W86)</f>
        <v>0</v>
      </c>
      <c r="W85" s="214">
        <f>IF('Indicator Date hidden'!X86="x","x",$W$2-'Indicator Date hidden'!X86)</f>
        <v>4</v>
      </c>
      <c r="X85" s="214">
        <f>IF('Indicator Date hidden'!Y86="x","x",$X$2-'Indicator Date hidden'!Y86)</f>
        <v>4</v>
      </c>
      <c r="Y85" s="214">
        <f>IF('Indicator Date hidden'!Z86="x","x",$Y$2-'Indicator Date hidden'!Z86)</f>
        <v>0</v>
      </c>
      <c r="Z85" s="214">
        <f>IF('Indicator Date hidden'!AA86="x","x",$Z$2-'Indicator Date hidden'!AA86)</f>
        <v>0</v>
      </c>
      <c r="AA85" s="214">
        <f>IF('Indicator Date hidden'!AB86="x","x",$AA$2-'Indicator Date hidden'!AB86)</f>
        <v>3</v>
      </c>
      <c r="AB85" s="214">
        <f>IF('Indicator Date hidden'!AC86="x","x",$AB$2-'Indicator Date hidden'!AC86)</f>
        <v>0</v>
      </c>
      <c r="AC85" s="214">
        <f>IF('Indicator Date hidden'!AD86="x","x",$AC$2-'Indicator Date hidden'!AD86)</f>
        <v>0</v>
      </c>
      <c r="AD85" s="214" t="str">
        <f>IF('Indicator Date hidden'!AE86="x","x",$AD$2-'Indicator Date hidden'!AE86)</f>
        <v>x</v>
      </c>
      <c r="AE85" s="214">
        <f>IF('Indicator Date hidden'!AF86="x","x",$AE$2-'Indicator Date hidden'!AF86)</f>
        <v>0</v>
      </c>
      <c r="AF85" s="214">
        <f>IF('Indicator Date hidden'!AG86="x","x",$AF$2-'Indicator Date hidden'!AG86)</f>
        <v>5</v>
      </c>
      <c r="AG85" s="214">
        <f>IF('Indicator Date hidden'!AH86="x","x",$AG$2-'Indicator Date hidden'!AH86)</f>
        <v>0</v>
      </c>
      <c r="AH85" s="214">
        <f>IF('Indicator Date hidden'!AI86="x","x",$AH$2-'Indicator Date hidden'!AI86)</f>
        <v>0</v>
      </c>
      <c r="AI85" s="214">
        <f>IF('Indicator Date hidden'!AJ86="x","x",$AI$2-'Indicator Date hidden'!AJ86)</f>
        <v>0</v>
      </c>
      <c r="AJ85" s="214" t="str">
        <f>IF('Indicator Date hidden'!AK86="x","x",$AJ$2-'Indicator Date hidden'!AK86)</f>
        <v>x</v>
      </c>
      <c r="AK85" s="214">
        <f>IF('Indicator Date hidden'!AL86="x","x",$AK$2-'Indicator Date hidden'!AL86)</f>
        <v>1</v>
      </c>
      <c r="AL85" s="214">
        <f>IF('Indicator Date hidden'!AM86="x","x",$AL$2-'Indicator Date hidden'!AM86)</f>
        <v>0</v>
      </c>
      <c r="AM85" s="214">
        <f>IF('Indicator Date hidden'!AN86="x","x",$AM$2-'Indicator Date hidden'!AN86)</f>
        <v>0</v>
      </c>
      <c r="AN85" s="214">
        <f>IF('Indicator Date hidden'!AO86="x","x",$AN$2-'Indicator Date hidden'!AO86)</f>
        <v>0</v>
      </c>
      <c r="AO85" s="214">
        <f>IF('Indicator Date hidden'!AP86="x","x",$AO$2-'Indicator Date hidden'!AP86)</f>
        <v>0</v>
      </c>
      <c r="AP85" s="214">
        <f>IF('Indicator Date hidden'!AQ86="x","x",$AP$2-'Indicator Date hidden'!AQ86)</f>
        <v>0</v>
      </c>
      <c r="AQ85" s="214">
        <f>IF('Indicator Date hidden'!AR86="x","x",$AQ$2-'Indicator Date hidden'!AR86)</f>
        <v>4</v>
      </c>
      <c r="AR85" s="214">
        <f>IF('Indicator Date hidden'!AS86="x","x",$AR$2-'Indicator Date hidden'!AS86)</f>
        <v>0</v>
      </c>
      <c r="AS85" s="214">
        <f>IF('Indicator Date hidden'!AT86="x","x",$AS$2-'Indicator Date hidden'!AT86)</f>
        <v>0</v>
      </c>
      <c r="AT85" s="214">
        <f>IF('Indicator Date hidden'!AU86="x","x",$AT$2-'Indicator Date hidden'!AU86)</f>
        <v>0</v>
      </c>
      <c r="AU85" s="214" t="str">
        <f>IF('Indicator Date hidden'!AV86="x","x",$AU$2-'Indicator Date hidden'!AV86)</f>
        <v>x</v>
      </c>
      <c r="AV85" s="214">
        <f>IF('Indicator Date hidden'!AW86="x","x",$AV$2-'Indicator Date hidden'!AW86)</f>
        <v>0</v>
      </c>
      <c r="AW85" s="214">
        <f>IF('Indicator Date hidden'!AX86="x","x",$AW$2-'Indicator Date hidden'!AX86)</f>
        <v>0</v>
      </c>
      <c r="AX85" s="214">
        <f>IF('Indicator Date hidden'!AY86="x","x",$AX$2-'Indicator Date hidden'!AY86)</f>
        <v>0</v>
      </c>
      <c r="AY85" s="214">
        <f>IF('Indicator Date hidden'!AZ86="x","x",$AY$2-'Indicator Date hidden'!AZ86)</f>
        <v>0</v>
      </c>
      <c r="AZ85" s="214">
        <f>IF('Indicator Date hidden'!BA86="x","x",$AZ$2-'Indicator Date hidden'!BA86)</f>
        <v>0</v>
      </c>
      <c r="BA85">
        <f t="shared" si="10"/>
        <v>21</v>
      </c>
      <c r="BB85" s="21">
        <f t="shared" si="11"/>
        <v>0.45652173913043476</v>
      </c>
      <c r="BC85">
        <f t="shared" si="12"/>
        <v>6</v>
      </c>
      <c r="BD85" s="21">
        <f t="shared" si="13"/>
        <v>1.2633034978928379</v>
      </c>
      <c r="BE85" s="296">
        <f t="shared" si="14"/>
        <v>0</v>
      </c>
    </row>
    <row r="86" spans="1:57" x14ac:dyDescent="0.35">
      <c r="A86" t="s">
        <v>8073</v>
      </c>
      <c r="B86" s="214">
        <f>IF('Indicator Date hidden'!C87="x","x",$B$2-'Indicator Date hidden'!C87)</f>
        <v>0</v>
      </c>
      <c r="C86" s="214">
        <f>IF('Indicator Date hidden'!D87="x","x",$C$2-'Indicator Date hidden'!D87)</f>
        <v>0</v>
      </c>
      <c r="D86" s="214">
        <f>IF('Indicator Date hidden'!E87="x","x",$D$2-'Indicator Date hidden'!E87)</f>
        <v>0</v>
      </c>
      <c r="E86" s="214">
        <f>IF('Indicator Date hidden'!F87="x","x",$E$2-'Indicator Date hidden'!F87)</f>
        <v>0</v>
      </c>
      <c r="F86" s="214">
        <f>IF('Indicator Date hidden'!G87="x","x",$F$2-'Indicator Date hidden'!G87)</f>
        <v>0</v>
      </c>
      <c r="G86" s="214">
        <f>IF('Indicator Date hidden'!H87="x","x",$G$2-'Indicator Date hidden'!H87)</f>
        <v>0</v>
      </c>
      <c r="H86" s="214">
        <f>IF('Indicator Date hidden'!I87="x","x",$H$2-'Indicator Date hidden'!I87)</f>
        <v>0</v>
      </c>
      <c r="I86" s="214">
        <f>IF('Indicator Date hidden'!J87="x","x",$I$2-'Indicator Date hidden'!J87)</f>
        <v>0</v>
      </c>
      <c r="J86" s="214">
        <f>IF('Indicator Date hidden'!K87="x","x",$J$2-'Indicator Date hidden'!K87)</f>
        <v>0</v>
      </c>
      <c r="K86" s="214">
        <f>IF('Indicator Date hidden'!L87="x","x",$K$2-'Indicator Date hidden'!L87)</f>
        <v>0</v>
      </c>
      <c r="L86" s="214">
        <f>IF('Indicator Date hidden'!M87="x","x",$L$2-'Indicator Date hidden'!M87)</f>
        <v>0</v>
      </c>
      <c r="M86" s="214">
        <f>IF('Indicator Date hidden'!N87="x","x",$M$2-'Indicator Date hidden'!N87)</f>
        <v>0</v>
      </c>
      <c r="N86" s="214">
        <f>IF('Indicator Date hidden'!O87="x","x",$N$2-'Indicator Date hidden'!O87)</f>
        <v>0</v>
      </c>
      <c r="O86" s="214">
        <f>IF('Indicator Date hidden'!P87="x","x",$O$2-'Indicator Date hidden'!P87)</f>
        <v>0</v>
      </c>
      <c r="P86" s="214">
        <f>IF('Indicator Date hidden'!Q87="x","x",$P$2-'Indicator Date hidden'!Q87)</f>
        <v>0</v>
      </c>
      <c r="Q86" s="214">
        <f>IF('Indicator Date hidden'!R87="x","x",$Q$2-'Indicator Date hidden'!R87)</f>
        <v>2</v>
      </c>
      <c r="R86" s="214">
        <f>IF('Indicator Date hidden'!S87="x","x",$R$2-'Indicator Date hidden'!S87)</f>
        <v>0</v>
      </c>
      <c r="S86" s="214">
        <f>IF('Indicator Date hidden'!T87="x","x",$S$2-'Indicator Date hidden'!T87)</f>
        <v>0</v>
      </c>
      <c r="T86" s="214">
        <f>IF('Indicator Date hidden'!U87="x","x",$T$2-'Indicator Date hidden'!U87)</f>
        <v>0</v>
      </c>
      <c r="U86" s="214">
        <f>IF('Indicator Date hidden'!V87="x","x",$U$2-'Indicator Date hidden'!V87)</f>
        <v>0</v>
      </c>
      <c r="V86" s="214">
        <f>IF('Indicator Date hidden'!W87="x","x",$V$2-'Indicator Date hidden'!W87)</f>
        <v>0</v>
      </c>
      <c r="W86" s="214">
        <f>IF('Indicator Date hidden'!X87="x","x",$W$2-'Indicator Date hidden'!X87)</f>
        <v>2</v>
      </c>
      <c r="X86" s="214">
        <f>IF('Indicator Date hidden'!Y87="x","x",$X$2-'Indicator Date hidden'!Y87)</f>
        <v>4</v>
      </c>
      <c r="Y86" s="214">
        <f>IF('Indicator Date hidden'!Z87="x","x",$Y$2-'Indicator Date hidden'!Z87)</f>
        <v>0</v>
      </c>
      <c r="Z86" s="214">
        <f>IF('Indicator Date hidden'!AA87="x","x",$Z$2-'Indicator Date hidden'!AA87)</f>
        <v>0</v>
      </c>
      <c r="AA86" s="214" t="str">
        <f>IF('Indicator Date hidden'!AB87="x","x",$AA$2-'Indicator Date hidden'!AB87)</f>
        <v>x</v>
      </c>
      <c r="AB86" s="214">
        <f>IF('Indicator Date hidden'!AC87="x","x",$AB$2-'Indicator Date hidden'!AC87)</f>
        <v>0</v>
      </c>
      <c r="AC86" s="214">
        <f>IF('Indicator Date hidden'!AD87="x","x",$AC$2-'Indicator Date hidden'!AD87)</f>
        <v>0</v>
      </c>
      <c r="AD86" s="214" t="str">
        <f>IF('Indicator Date hidden'!AE87="x","x",$AD$2-'Indicator Date hidden'!AE87)</f>
        <v>x</v>
      </c>
      <c r="AE86" s="214">
        <f>IF('Indicator Date hidden'!AF87="x","x",$AE$2-'Indicator Date hidden'!AF87)</f>
        <v>0</v>
      </c>
      <c r="AF86" s="214">
        <f>IF('Indicator Date hidden'!AG87="x","x",$AF$2-'Indicator Date hidden'!AG87)</f>
        <v>3</v>
      </c>
      <c r="AG86" s="214">
        <f>IF('Indicator Date hidden'!AH87="x","x",$AG$2-'Indicator Date hidden'!AH87)</f>
        <v>0</v>
      </c>
      <c r="AH86" s="214">
        <f>IF('Indicator Date hidden'!AI87="x","x",$AH$2-'Indicator Date hidden'!AI87)</f>
        <v>0</v>
      </c>
      <c r="AI86" s="214">
        <f>IF('Indicator Date hidden'!AJ87="x","x",$AI$2-'Indicator Date hidden'!AJ87)</f>
        <v>0</v>
      </c>
      <c r="AJ86" s="214" t="str">
        <f>IF('Indicator Date hidden'!AK87="x","x",$AJ$2-'Indicator Date hidden'!AK87)</f>
        <v>x</v>
      </c>
      <c r="AK86" s="214">
        <f>IF('Indicator Date hidden'!AL87="x","x",$AK$2-'Indicator Date hidden'!AL87)</f>
        <v>0</v>
      </c>
      <c r="AL86" s="214">
        <f>IF('Indicator Date hidden'!AM87="x","x",$AL$2-'Indicator Date hidden'!AM87)</f>
        <v>0</v>
      </c>
      <c r="AM86" s="214">
        <f>IF('Indicator Date hidden'!AN87="x","x",$AM$2-'Indicator Date hidden'!AN87)</f>
        <v>0</v>
      </c>
      <c r="AN86" s="214">
        <f>IF('Indicator Date hidden'!AO87="x","x",$AN$2-'Indicator Date hidden'!AO87)</f>
        <v>0</v>
      </c>
      <c r="AO86" s="214">
        <f>IF('Indicator Date hidden'!AP87="x","x",$AO$2-'Indicator Date hidden'!AP87)</f>
        <v>0</v>
      </c>
      <c r="AP86" s="214">
        <f>IF('Indicator Date hidden'!AQ87="x","x",$AP$2-'Indicator Date hidden'!AQ87)</f>
        <v>0</v>
      </c>
      <c r="AQ86" s="214">
        <f>IF('Indicator Date hidden'!AR87="x","x",$AQ$2-'Indicator Date hidden'!AR87)</f>
        <v>4</v>
      </c>
      <c r="AR86" s="214">
        <f>IF('Indicator Date hidden'!AS87="x","x",$AR$2-'Indicator Date hidden'!AS87)</f>
        <v>0</v>
      </c>
      <c r="AS86" s="214">
        <f>IF('Indicator Date hidden'!AT87="x","x",$AS$2-'Indicator Date hidden'!AT87)</f>
        <v>0</v>
      </c>
      <c r="AT86" s="214">
        <f>IF('Indicator Date hidden'!AU87="x","x",$AT$2-'Indicator Date hidden'!AU87)</f>
        <v>0</v>
      </c>
      <c r="AU86" s="214">
        <f>IF('Indicator Date hidden'!AV87="x","x",$AU$2-'Indicator Date hidden'!AV87)</f>
        <v>2</v>
      </c>
      <c r="AV86" s="214">
        <f>IF('Indicator Date hidden'!AW87="x","x",$AV$2-'Indicator Date hidden'!AW87)</f>
        <v>0</v>
      </c>
      <c r="AW86" s="214">
        <f>IF('Indicator Date hidden'!AX87="x","x",$AW$2-'Indicator Date hidden'!AX87)</f>
        <v>0</v>
      </c>
      <c r="AX86" s="214">
        <f>IF('Indicator Date hidden'!AY87="x","x",$AX$2-'Indicator Date hidden'!AY87)</f>
        <v>0</v>
      </c>
      <c r="AY86" s="214">
        <f>IF('Indicator Date hidden'!AZ87="x","x",$AY$2-'Indicator Date hidden'!AZ87)</f>
        <v>0</v>
      </c>
      <c r="AZ86" s="214">
        <f>IF('Indicator Date hidden'!BA87="x","x",$AZ$2-'Indicator Date hidden'!BA87)</f>
        <v>0</v>
      </c>
      <c r="BA86">
        <f t="shared" si="10"/>
        <v>17</v>
      </c>
      <c r="BB86" s="21">
        <f t="shared" si="11"/>
        <v>0.35416666666666669</v>
      </c>
      <c r="BC86">
        <f t="shared" si="12"/>
        <v>6</v>
      </c>
      <c r="BD86" s="21">
        <f t="shared" si="13"/>
        <v>0.98930917254864714</v>
      </c>
      <c r="BE86" s="296">
        <f t="shared" si="14"/>
        <v>0</v>
      </c>
    </row>
    <row r="87" spans="1:57" x14ac:dyDescent="0.35">
      <c r="A87" t="s">
        <v>8077</v>
      </c>
      <c r="B87" s="214">
        <f>IF('Indicator Date hidden'!C88="x","x",$B$2-'Indicator Date hidden'!C88)</f>
        <v>0</v>
      </c>
      <c r="C87" s="214">
        <f>IF('Indicator Date hidden'!D88="x","x",$C$2-'Indicator Date hidden'!D88)</f>
        <v>0</v>
      </c>
      <c r="D87" s="214">
        <f>IF('Indicator Date hidden'!E88="x","x",$D$2-'Indicator Date hidden'!E88)</f>
        <v>0</v>
      </c>
      <c r="E87" s="214">
        <f>IF('Indicator Date hidden'!F88="x","x",$E$2-'Indicator Date hidden'!F88)</f>
        <v>0</v>
      </c>
      <c r="F87" s="214">
        <f>IF('Indicator Date hidden'!G88="x","x",$F$2-'Indicator Date hidden'!G88)</f>
        <v>0</v>
      </c>
      <c r="G87" s="214">
        <f>IF('Indicator Date hidden'!H88="x","x",$G$2-'Indicator Date hidden'!H88)</f>
        <v>0</v>
      </c>
      <c r="H87" s="214">
        <f>IF('Indicator Date hidden'!I88="x","x",$H$2-'Indicator Date hidden'!I88)</f>
        <v>0</v>
      </c>
      <c r="I87" s="214">
        <f>IF('Indicator Date hidden'!J88="x","x",$I$2-'Indicator Date hidden'!J88)</f>
        <v>0</v>
      </c>
      <c r="J87" s="214">
        <f>IF('Indicator Date hidden'!K88="x","x",$J$2-'Indicator Date hidden'!K88)</f>
        <v>0</v>
      </c>
      <c r="K87" s="214">
        <f>IF('Indicator Date hidden'!L88="x","x",$K$2-'Indicator Date hidden'!L88)</f>
        <v>0</v>
      </c>
      <c r="L87" s="214">
        <f>IF('Indicator Date hidden'!M88="x","x",$L$2-'Indicator Date hidden'!M88)</f>
        <v>0</v>
      </c>
      <c r="M87" s="214">
        <f>IF('Indicator Date hidden'!N88="x","x",$M$2-'Indicator Date hidden'!N88)</f>
        <v>0</v>
      </c>
      <c r="N87" s="214">
        <f>IF('Indicator Date hidden'!O88="x","x",$N$2-'Indicator Date hidden'!O88)</f>
        <v>0</v>
      </c>
      <c r="O87" s="214">
        <f>IF('Indicator Date hidden'!P88="x","x",$O$2-'Indicator Date hidden'!P88)</f>
        <v>0</v>
      </c>
      <c r="P87" s="214">
        <f>IF('Indicator Date hidden'!Q88="x","x",$P$2-'Indicator Date hidden'!Q88)</f>
        <v>0</v>
      </c>
      <c r="Q87" s="214">
        <f>IF('Indicator Date hidden'!R88="x","x",$Q$2-'Indicator Date hidden'!R88)</f>
        <v>3</v>
      </c>
      <c r="R87" s="214">
        <f>IF('Indicator Date hidden'!S88="x","x",$R$2-'Indicator Date hidden'!S88)</f>
        <v>0</v>
      </c>
      <c r="S87" s="214">
        <f>IF('Indicator Date hidden'!T88="x","x",$S$2-'Indicator Date hidden'!T88)</f>
        <v>0</v>
      </c>
      <c r="T87" s="214">
        <f>IF('Indicator Date hidden'!U88="x","x",$T$2-'Indicator Date hidden'!U88)</f>
        <v>0</v>
      </c>
      <c r="U87" s="214">
        <f>IF('Indicator Date hidden'!V88="x","x",$U$2-'Indicator Date hidden'!V88)</f>
        <v>0</v>
      </c>
      <c r="V87" s="214">
        <f>IF('Indicator Date hidden'!W88="x","x",$V$2-'Indicator Date hidden'!W88)</f>
        <v>0</v>
      </c>
      <c r="W87" s="214">
        <f>IF('Indicator Date hidden'!X88="x","x",$W$2-'Indicator Date hidden'!X88)</f>
        <v>4</v>
      </c>
      <c r="X87" s="214">
        <f>IF('Indicator Date hidden'!Y88="x","x",$X$2-'Indicator Date hidden'!Y88)</f>
        <v>1</v>
      </c>
      <c r="Y87" s="214">
        <f>IF('Indicator Date hidden'!Z88="x","x",$Y$2-'Indicator Date hidden'!Z88)</f>
        <v>0</v>
      </c>
      <c r="Z87" s="214">
        <f>IF('Indicator Date hidden'!AA88="x","x",$Z$2-'Indicator Date hidden'!AA88)</f>
        <v>0</v>
      </c>
      <c r="AA87" s="214">
        <f>IF('Indicator Date hidden'!AB88="x","x",$AA$2-'Indicator Date hidden'!AB88)</f>
        <v>0</v>
      </c>
      <c r="AB87" s="214">
        <f>IF('Indicator Date hidden'!AC88="x","x",$AB$2-'Indicator Date hidden'!AC88)</f>
        <v>0</v>
      </c>
      <c r="AC87" s="214">
        <f>IF('Indicator Date hidden'!AD88="x","x",$AC$2-'Indicator Date hidden'!AD88)</f>
        <v>0</v>
      </c>
      <c r="AD87" s="214" t="str">
        <f>IF('Indicator Date hidden'!AE88="x","x",$AD$2-'Indicator Date hidden'!AE88)</f>
        <v>x</v>
      </c>
      <c r="AE87" s="214">
        <f>IF('Indicator Date hidden'!AF88="x","x",$AE$2-'Indicator Date hidden'!AF88)</f>
        <v>0</v>
      </c>
      <c r="AF87" s="214">
        <f>IF('Indicator Date hidden'!AG88="x","x",$AF$2-'Indicator Date hidden'!AG88)</f>
        <v>0</v>
      </c>
      <c r="AG87" s="214">
        <f>IF('Indicator Date hidden'!AH88="x","x",$AG$2-'Indicator Date hidden'!AH88)</f>
        <v>0</v>
      </c>
      <c r="AH87" s="214">
        <f>IF('Indicator Date hidden'!AI88="x","x",$AH$2-'Indicator Date hidden'!AI88)</f>
        <v>0</v>
      </c>
      <c r="AI87" s="214">
        <f>IF('Indicator Date hidden'!AJ88="x","x",$AI$2-'Indicator Date hidden'!AJ88)</f>
        <v>0</v>
      </c>
      <c r="AJ87" s="214" t="str">
        <f>IF('Indicator Date hidden'!AK88="x","x",$AJ$2-'Indicator Date hidden'!AK88)</f>
        <v>x</v>
      </c>
      <c r="AK87" s="214">
        <f>IF('Indicator Date hidden'!AL88="x","x",$AK$2-'Indicator Date hidden'!AL88)</f>
        <v>1</v>
      </c>
      <c r="AL87" s="214">
        <f>IF('Indicator Date hidden'!AM88="x","x",$AL$2-'Indicator Date hidden'!AM88)</f>
        <v>0</v>
      </c>
      <c r="AM87" s="214">
        <f>IF('Indicator Date hidden'!AN88="x","x",$AM$2-'Indicator Date hidden'!AN88)</f>
        <v>0</v>
      </c>
      <c r="AN87" s="214">
        <f>IF('Indicator Date hidden'!AO88="x","x",$AN$2-'Indicator Date hidden'!AO88)</f>
        <v>0</v>
      </c>
      <c r="AO87" s="214" t="str">
        <f>IF('Indicator Date hidden'!AP88="x","x",$AO$2-'Indicator Date hidden'!AP88)</f>
        <v>x</v>
      </c>
      <c r="AP87" s="214" t="str">
        <f>IF('Indicator Date hidden'!AQ88="x","x",$AP$2-'Indicator Date hidden'!AQ88)</f>
        <v>x</v>
      </c>
      <c r="AQ87" s="214">
        <f>IF('Indicator Date hidden'!AR88="x","x",$AQ$2-'Indicator Date hidden'!AR88)</f>
        <v>4</v>
      </c>
      <c r="AR87" s="214">
        <f>IF('Indicator Date hidden'!AS88="x","x",$AR$2-'Indicator Date hidden'!AS88)</f>
        <v>0</v>
      </c>
      <c r="AS87" s="214">
        <f>IF('Indicator Date hidden'!AT88="x","x",$AS$2-'Indicator Date hidden'!AT88)</f>
        <v>0</v>
      </c>
      <c r="AT87" s="214">
        <f>IF('Indicator Date hidden'!AU88="x","x",$AT$2-'Indicator Date hidden'!AU88)</f>
        <v>0</v>
      </c>
      <c r="AU87" s="214">
        <f>IF('Indicator Date hidden'!AV88="x","x",$AU$2-'Indicator Date hidden'!AV88)</f>
        <v>5</v>
      </c>
      <c r="AV87" s="214">
        <f>IF('Indicator Date hidden'!AW88="x","x",$AV$2-'Indicator Date hidden'!AW88)</f>
        <v>0</v>
      </c>
      <c r="AW87" s="214">
        <f>IF('Indicator Date hidden'!AX88="x","x",$AW$2-'Indicator Date hidden'!AX88)</f>
        <v>0</v>
      </c>
      <c r="AX87" s="214">
        <f>IF('Indicator Date hidden'!AY88="x","x",$AX$2-'Indicator Date hidden'!AY88)</f>
        <v>0</v>
      </c>
      <c r="AY87" s="214">
        <f>IF('Indicator Date hidden'!AZ88="x","x",$AY$2-'Indicator Date hidden'!AZ88)</f>
        <v>0</v>
      </c>
      <c r="AZ87" s="214">
        <f>IF('Indicator Date hidden'!BA88="x","x",$AZ$2-'Indicator Date hidden'!BA88)</f>
        <v>0</v>
      </c>
      <c r="BA87">
        <f t="shared" si="10"/>
        <v>18</v>
      </c>
      <c r="BB87" s="21">
        <f t="shared" si="11"/>
        <v>0.38297872340425532</v>
      </c>
      <c r="BC87">
        <f t="shared" si="12"/>
        <v>6</v>
      </c>
      <c r="BD87" s="21">
        <f t="shared" si="13"/>
        <v>1.1402349793169586</v>
      </c>
      <c r="BE87" s="296">
        <f t="shared" si="14"/>
        <v>0</v>
      </c>
    </row>
    <row r="88" spans="1:57" x14ac:dyDescent="0.35">
      <c r="A88" t="s">
        <v>8078</v>
      </c>
      <c r="B88" s="214">
        <f>IF('Indicator Date hidden'!C89="x","x",$B$2-'Indicator Date hidden'!C89)</f>
        <v>0</v>
      </c>
      <c r="C88" s="214">
        <f>IF('Indicator Date hidden'!D89="x","x",$C$2-'Indicator Date hidden'!D89)</f>
        <v>0</v>
      </c>
      <c r="D88" s="214">
        <f>IF('Indicator Date hidden'!E89="x","x",$D$2-'Indicator Date hidden'!E89)</f>
        <v>0</v>
      </c>
      <c r="E88" s="214">
        <f>IF('Indicator Date hidden'!F89="x","x",$E$2-'Indicator Date hidden'!F89)</f>
        <v>0</v>
      </c>
      <c r="F88" s="214">
        <f>IF('Indicator Date hidden'!G89="x","x",$F$2-'Indicator Date hidden'!G89)</f>
        <v>0</v>
      </c>
      <c r="G88" s="214">
        <f>IF('Indicator Date hidden'!H89="x","x",$G$2-'Indicator Date hidden'!H89)</f>
        <v>0</v>
      </c>
      <c r="H88" s="214">
        <f>IF('Indicator Date hidden'!I89="x","x",$H$2-'Indicator Date hidden'!I89)</f>
        <v>0</v>
      </c>
      <c r="I88" s="214">
        <f>IF('Indicator Date hidden'!J89="x","x",$I$2-'Indicator Date hidden'!J89)</f>
        <v>0</v>
      </c>
      <c r="J88" s="214">
        <f>IF('Indicator Date hidden'!K89="x","x",$J$2-'Indicator Date hidden'!K89)</f>
        <v>0</v>
      </c>
      <c r="K88" s="214">
        <f>IF('Indicator Date hidden'!L89="x","x",$K$2-'Indicator Date hidden'!L89)</f>
        <v>0</v>
      </c>
      <c r="L88" s="214">
        <f>IF('Indicator Date hidden'!M89="x","x",$L$2-'Indicator Date hidden'!M89)</f>
        <v>0</v>
      </c>
      <c r="M88" s="214">
        <f>IF('Indicator Date hidden'!N89="x","x",$M$2-'Indicator Date hidden'!N89)</f>
        <v>0</v>
      </c>
      <c r="N88" s="214">
        <f>IF('Indicator Date hidden'!O89="x","x",$N$2-'Indicator Date hidden'!O89)</f>
        <v>0</v>
      </c>
      <c r="O88" s="214">
        <f>IF('Indicator Date hidden'!P89="x","x",$O$2-'Indicator Date hidden'!P89)</f>
        <v>0</v>
      </c>
      <c r="P88" s="214">
        <f>IF('Indicator Date hidden'!Q89="x","x",$P$2-'Indicator Date hidden'!Q89)</f>
        <v>0</v>
      </c>
      <c r="Q88" s="214">
        <f>IF('Indicator Date hidden'!R89="x","x",$Q$2-'Indicator Date hidden'!R89)</f>
        <v>5</v>
      </c>
      <c r="R88" s="214">
        <f>IF('Indicator Date hidden'!S89="x","x",$R$2-'Indicator Date hidden'!S89)</f>
        <v>0</v>
      </c>
      <c r="S88" s="214">
        <f>IF('Indicator Date hidden'!T89="x","x",$S$2-'Indicator Date hidden'!T89)</f>
        <v>0</v>
      </c>
      <c r="T88" s="214">
        <f>IF('Indicator Date hidden'!U89="x","x",$T$2-'Indicator Date hidden'!U89)</f>
        <v>0</v>
      </c>
      <c r="U88" s="214">
        <f>IF('Indicator Date hidden'!V89="x","x",$U$2-'Indicator Date hidden'!V89)</f>
        <v>0</v>
      </c>
      <c r="V88" s="214">
        <f>IF('Indicator Date hidden'!W89="x","x",$V$2-'Indicator Date hidden'!W89)</f>
        <v>0</v>
      </c>
      <c r="W88" s="214">
        <f>IF('Indicator Date hidden'!X89="x","x",$W$2-'Indicator Date hidden'!X89)</f>
        <v>0</v>
      </c>
      <c r="X88" s="214">
        <f>IF('Indicator Date hidden'!Y89="x","x",$X$2-'Indicator Date hidden'!Y89)</f>
        <v>1</v>
      </c>
      <c r="Y88" s="214">
        <f>IF('Indicator Date hidden'!Z89="x","x",$Y$2-'Indicator Date hidden'!Z89)</f>
        <v>0</v>
      </c>
      <c r="Z88" s="214">
        <f>IF('Indicator Date hidden'!AA89="x","x",$Z$2-'Indicator Date hidden'!AA89)</f>
        <v>0</v>
      </c>
      <c r="AA88" s="214">
        <f>IF('Indicator Date hidden'!AB89="x","x",$AA$2-'Indicator Date hidden'!AB89)</f>
        <v>0</v>
      </c>
      <c r="AB88" s="214">
        <f>IF('Indicator Date hidden'!AC89="x","x",$AB$2-'Indicator Date hidden'!AC89)</f>
        <v>0</v>
      </c>
      <c r="AC88" s="214">
        <f>IF('Indicator Date hidden'!AD89="x","x",$AC$2-'Indicator Date hidden'!AD89)</f>
        <v>0</v>
      </c>
      <c r="AD88" s="214">
        <f>IF('Indicator Date hidden'!AE89="x","x",$AD$2-'Indicator Date hidden'!AE89)</f>
        <v>0</v>
      </c>
      <c r="AE88" s="214">
        <f>IF('Indicator Date hidden'!AF89="x","x",$AE$2-'Indicator Date hidden'!AF89)</f>
        <v>0</v>
      </c>
      <c r="AF88" s="214">
        <f>IF('Indicator Date hidden'!AG89="x","x",$AF$2-'Indicator Date hidden'!AG89)</f>
        <v>8</v>
      </c>
      <c r="AG88" s="214">
        <f>IF('Indicator Date hidden'!AH89="x","x",$AG$2-'Indicator Date hidden'!AH89)</f>
        <v>0</v>
      </c>
      <c r="AH88" s="214">
        <f>IF('Indicator Date hidden'!AI89="x","x",$AH$2-'Indicator Date hidden'!AI89)</f>
        <v>0</v>
      </c>
      <c r="AI88" s="214">
        <f>IF('Indicator Date hidden'!AJ89="x","x",$AI$2-'Indicator Date hidden'!AJ89)</f>
        <v>0</v>
      </c>
      <c r="AJ88" s="214">
        <f>IF('Indicator Date hidden'!AK89="x","x",$AJ$2-'Indicator Date hidden'!AK89)</f>
        <v>1</v>
      </c>
      <c r="AK88" s="214">
        <f>IF('Indicator Date hidden'!AL89="x","x",$AK$2-'Indicator Date hidden'!AL89)</f>
        <v>0</v>
      </c>
      <c r="AL88" s="214">
        <f>IF('Indicator Date hidden'!AM89="x","x",$AL$2-'Indicator Date hidden'!AM89)</f>
        <v>0</v>
      </c>
      <c r="AM88" s="214">
        <f>IF('Indicator Date hidden'!AN89="x","x",$AM$2-'Indicator Date hidden'!AN89)</f>
        <v>0</v>
      </c>
      <c r="AN88" s="214">
        <f>IF('Indicator Date hidden'!AO89="x","x",$AN$2-'Indicator Date hidden'!AO89)</f>
        <v>0</v>
      </c>
      <c r="AO88" s="214">
        <f>IF('Indicator Date hidden'!AP89="x","x",$AO$2-'Indicator Date hidden'!AP89)</f>
        <v>1</v>
      </c>
      <c r="AP88" s="214">
        <f>IF('Indicator Date hidden'!AQ89="x","x",$AP$2-'Indicator Date hidden'!AQ89)</f>
        <v>0</v>
      </c>
      <c r="AQ88" s="214">
        <f>IF('Indicator Date hidden'!AR89="x","x",$AQ$2-'Indicator Date hidden'!AR89)</f>
        <v>0</v>
      </c>
      <c r="AR88" s="214">
        <f>IF('Indicator Date hidden'!AS89="x","x",$AR$2-'Indicator Date hidden'!AS89)</f>
        <v>0</v>
      </c>
      <c r="AS88" s="214">
        <f>IF('Indicator Date hidden'!AT89="x","x",$AS$2-'Indicator Date hidden'!AT89)</f>
        <v>0</v>
      </c>
      <c r="AT88" s="214">
        <f>IF('Indicator Date hidden'!AU89="x","x",$AT$2-'Indicator Date hidden'!AU89)</f>
        <v>0</v>
      </c>
      <c r="AU88" s="214">
        <f>IF('Indicator Date hidden'!AV89="x","x",$AU$2-'Indicator Date hidden'!AV89)</f>
        <v>7</v>
      </c>
      <c r="AV88" s="214">
        <f>IF('Indicator Date hidden'!AW89="x","x",$AV$2-'Indicator Date hidden'!AW89)</f>
        <v>0</v>
      </c>
      <c r="AW88" s="214">
        <f>IF('Indicator Date hidden'!AX89="x","x",$AW$2-'Indicator Date hidden'!AX89)</f>
        <v>0</v>
      </c>
      <c r="AX88" s="214">
        <f>IF('Indicator Date hidden'!AY89="x","x",$AX$2-'Indicator Date hidden'!AY89)</f>
        <v>0</v>
      </c>
      <c r="AY88" s="214">
        <f>IF('Indicator Date hidden'!AZ89="x","x",$AY$2-'Indicator Date hidden'!AZ89)</f>
        <v>0</v>
      </c>
      <c r="AZ88" s="214">
        <f>IF('Indicator Date hidden'!BA89="x","x",$AZ$2-'Indicator Date hidden'!BA89)</f>
        <v>0</v>
      </c>
      <c r="BA88">
        <f t="shared" si="10"/>
        <v>23</v>
      </c>
      <c r="BB88" s="21">
        <f t="shared" si="11"/>
        <v>0.45098039215686275</v>
      </c>
      <c r="BC88">
        <f t="shared" si="12"/>
        <v>6</v>
      </c>
      <c r="BD88" s="21">
        <f t="shared" si="13"/>
        <v>1.6004132492087735</v>
      </c>
      <c r="BE88" s="296">
        <f t="shared" si="14"/>
        <v>0</v>
      </c>
    </row>
    <row r="89" spans="1:57" x14ac:dyDescent="0.35">
      <c r="A89" t="s">
        <v>8084</v>
      </c>
      <c r="B89" s="214">
        <f>IF('Indicator Date hidden'!C90="x","x",$B$2-'Indicator Date hidden'!C90)</f>
        <v>0</v>
      </c>
      <c r="C89" s="214">
        <f>IF('Indicator Date hidden'!D90="x","x",$C$2-'Indicator Date hidden'!D90)</f>
        <v>0</v>
      </c>
      <c r="D89" s="214">
        <f>IF('Indicator Date hidden'!E90="x","x",$D$2-'Indicator Date hidden'!E90)</f>
        <v>0</v>
      </c>
      <c r="E89" s="214">
        <f>IF('Indicator Date hidden'!F90="x","x",$E$2-'Indicator Date hidden'!F90)</f>
        <v>0</v>
      </c>
      <c r="F89" s="214">
        <f>IF('Indicator Date hidden'!G90="x","x",$F$2-'Indicator Date hidden'!G90)</f>
        <v>0</v>
      </c>
      <c r="G89" s="214">
        <f>IF('Indicator Date hidden'!H90="x","x",$G$2-'Indicator Date hidden'!H90)</f>
        <v>0</v>
      </c>
      <c r="H89" s="214">
        <f>IF('Indicator Date hidden'!I90="x","x",$H$2-'Indicator Date hidden'!I90)</f>
        <v>0</v>
      </c>
      <c r="I89" s="214">
        <f>IF('Indicator Date hidden'!J90="x","x",$I$2-'Indicator Date hidden'!J90)</f>
        <v>0</v>
      </c>
      <c r="J89" s="214">
        <f>IF('Indicator Date hidden'!K90="x","x",$J$2-'Indicator Date hidden'!K90)</f>
        <v>0</v>
      </c>
      <c r="K89" s="214">
        <f>IF('Indicator Date hidden'!L90="x","x",$K$2-'Indicator Date hidden'!L90)</f>
        <v>0</v>
      </c>
      <c r="L89" s="214">
        <f>IF('Indicator Date hidden'!M90="x","x",$L$2-'Indicator Date hidden'!M90)</f>
        <v>0</v>
      </c>
      <c r="M89" s="214">
        <f>IF('Indicator Date hidden'!N90="x","x",$M$2-'Indicator Date hidden'!N90)</f>
        <v>0</v>
      </c>
      <c r="N89" s="214">
        <f>IF('Indicator Date hidden'!O90="x","x",$N$2-'Indicator Date hidden'!O90)</f>
        <v>0</v>
      </c>
      <c r="O89" s="214">
        <f>IF('Indicator Date hidden'!P90="x","x",$O$2-'Indicator Date hidden'!P90)</f>
        <v>0</v>
      </c>
      <c r="P89" s="214">
        <f>IF('Indicator Date hidden'!Q90="x","x",$P$2-'Indicator Date hidden'!Q90)</f>
        <v>0</v>
      </c>
      <c r="Q89" s="214" t="str">
        <f>IF('Indicator Date hidden'!R90="x","x",$Q$2-'Indicator Date hidden'!R90)</f>
        <v>x</v>
      </c>
      <c r="R89" s="214">
        <f>IF('Indicator Date hidden'!S90="x","x",$R$2-'Indicator Date hidden'!S90)</f>
        <v>0</v>
      </c>
      <c r="S89" s="214">
        <f>IF('Indicator Date hidden'!T90="x","x",$S$2-'Indicator Date hidden'!T90)</f>
        <v>0</v>
      </c>
      <c r="T89" s="214">
        <f>IF('Indicator Date hidden'!U90="x","x",$T$2-'Indicator Date hidden'!U90)</f>
        <v>0</v>
      </c>
      <c r="U89" s="214">
        <f>IF('Indicator Date hidden'!V90="x","x",$U$2-'Indicator Date hidden'!V90)</f>
        <v>0</v>
      </c>
      <c r="V89" s="214">
        <f>IF('Indicator Date hidden'!W90="x","x",$V$2-'Indicator Date hidden'!W90)</f>
        <v>0</v>
      </c>
      <c r="W89" s="214">
        <f>IF('Indicator Date hidden'!X90="x","x",$W$2-'Indicator Date hidden'!X90)</f>
        <v>5</v>
      </c>
      <c r="X89" s="214">
        <f>IF('Indicator Date hidden'!Y90="x","x",$X$2-'Indicator Date hidden'!Y90)</f>
        <v>4</v>
      </c>
      <c r="Y89" s="214">
        <f>IF('Indicator Date hidden'!Z90="x","x",$Y$2-'Indicator Date hidden'!Z90)</f>
        <v>0</v>
      </c>
      <c r="Z89" s="214">
        <f>IF('Indicator Date hidden'!AA90="x","x",$Z$2-'Indicator Date hidden'!AA90)</f>
        <v>0</v>
      </c>
      <c r="AA89" s="214" t="str">
        <f>IF('Indicator Date hidden'!AB90="x","x",$AA$2-'Indicator Date hidden'!AB90)</f>
        <v>x</v>
      </c>
      <c r="AB89" s="214">
        <f>IF('Indicator Date hidden'!AC90="x","x",$AB$2-'Indicator Date hidden'!AC90)</f>
        <v>0</v>
      </c>
      <c r="AC89" s="214">
        <f>IF('Indicator Date hidden'!AD90="x","x",$AC$2-'Indicator Date hidden'!AD90)</f>
        <v>0</v>
      </c>
      <c r="AD89" s="214" t="str">
        <f>IF('Indicator Date hidden'!AE90="x","x",$AD$2-'Indicator Date hidden'!AE90)</f>
        <v>x</v>
      </c>
      <c r="AE89" s="214" t="str">
        <f>IF('Indicator Date hidden'!AF90="x","x",$AE$2-'Indicator Date hidden'!AF90)</f>
        <v>x</v>
      </c>
      <c r="AF89" s="214">
        <f>IF('Indicator Date hidden'!AG90="x","x",$AF$2-'Indicator Date hidden'!AG90)</f>
        <v>7</v>
      </c>
      <c r="AG89" s="214">
        <f>IF('Indicator Date hidden'!AH90="x","x",$AG$2-'Indicator Date hidden'!AH90)</f>
        <v>0</v>
      </c>
      <c r="AH89" s="214">
        <f>IF('Indicator Date hidden'!AI90="x","x",$AH$2-'Indicator Date hidden'!AI90)</f>
        <v>0</v>
      </c>
      <c r="AI89" s="214">
        <f>IF('Indicator Date hidden'!AJ90="x","x",$AI$2-'Indicator Date hidden'!AJ90)</f>
        <v>0</v>
      </c>
      <c r="AJ89" s="214" t="str">
        <f>IF('Indicator Date hidden'!AK90="x","x",$AJ$2-'Indicator Date hidden'!AK90)</f>
        <v>x</v>
      </c>
      <c r="AK89" s="214" t="str">
        <f>IF('Indicator Date hidden'!AL90="x","x",$AK$2-'Indicator Date hidden'!AL90)</f>
        <v>x</v>
      </c>
      <c r="AL89" s="214">
        <f>IF('Indicator Date hidden'!AM90="x","x",$AL$2-'Indicator Date hidden'!AM90)</f>
        <v>0</v>
      </c>
      <c r="AM89" s="214">
        <f>IF('Indicator Date hidden'!AN90="x","x",$AM$2-'Indicator Date hidden'!AN90)</f>
        <v>0</v>
      </c>
      <c r="AN89" s="214">
        <f>IF('Indicator Date hidden'!AO90="x","x",$AN$2-'Indicator Date hidden'!AO90)</f>
        <v>0</v>
      </c>
      <c r="AO89" s="214" t="str">
        <f>IF('Indicator Date hidden'!AP90="x","x",$AO$2-'Indicator Date hidden'!AP90)</f>
        <v>x</v>
      </c>
      <c r="AP89" s="214" t="str">
        <f>IF('Indicator Date hidden'!AQ90="x","x",$AP$2-'Indicator Date hidden'!AQ90)</f>
        <v>x</v>
      </c>
      <c r="AQ89" s="214" t="str">
        <f>IF('Indicator Date hidden'!AR90="x","x",$AQ$2-'Indicator Date hidden'!AR90)</f>
        <v>x</v>
      </c>
      <c r="AR89" s="214">
        <f>IF('Indicator Date hidden'!AS90="x","x",$AR$2-'Indicator Date hidden'!AS90)</f>
        <v>0</v>
      </c>
      <c r="AS89" s="214" t="str">
        <f>IF('Indicator Date hidden'!AT90="x","x",$AS$2-'Indicator Date hidden'!AT90)</f>
        <v>x</v>
      </c>
      <c r="AT89" s="214">
        <f>IF('Indicator Date hidden'!AU90="x","x",$AT$2-'Indicator Date hidden'!AU90)</f>
        <v>0</v>
      </c>
      <c r="AU89" s="214" t="str">
        <f>IF('Indicator Date hidden'!AV90="x","x",$AU$2-'Indicator Date hidden'!AV90)</f>
        <v>x</v>
      </c>
      <c r="AV89" s="214">
        <f>IF('Indicator Date hidden'!AW90="x","x",$AV$2-'Indicator Date hidden'!AW90)</f>
        <v>0</v>
      </c>
      <c r="AW89" s="214">
        <f>IF('Indicator Date hidden'!AX90="x","x",$AW$2-'Indicator Date hidden'!AX90)</f>
        <v>0</v>
      </c>
      <c r="AX89" s="214">
        <f>IF('Indicator Date hidden'!AY90="x","x",$AX$2-'Indicator Date hidden'!AY90)</f>
        <v>0</v>
      </c>
      <c r="AY89" s="214">
        <f>IF('Indicator Date hidden'!AZ90="x","x",$AY$2-'Indicator Date hidden'!AZ90)</f>
        <v>0</v>
      </c>
      <c r="AZ89" s="214">
        <f>IF('Indicator Date hidden'!BA90="x","x",$AZ$2-'Indicator Date hidden'!BA90)</f>
        <v>0</v>
      </c>
      <c r="BA89">
        <f t="shared" si="10"/>
        <v>16</v>
      </c>
      <c r="BB89" s="21">
        <f t="shared" si="11"/>
        <v>0.4</v>
      </c>
      <c r="BC89">
        <f t="shared" si="12"/>
        <v>3</v>
      </c>
      <c r="BD89" s="21">
        <f t="shared" si="13"/>
        <v>1.4456832294800961</v>
      </c>
      <c r="BE89" s="296">
        <f t="shared" si="14"/>
        <v>0</v>
      </c>
    </row>
    <row r="90" spans="1:57" x14ac:dyDescent="0.35">
      <c r="A90" t="s">
        <v>8159</v>
      </c>
      <c r="B90" s="214">
        <f>IF('Indicator Date hidden'!C91="x","x",$B$2-'Indicator Date hidden'!C91)</f>
        <v>0</v>
      </c>
      <c r="C90" s="214">
        <f>IF('Indicator Date hidden'!D91="x","x",$C$2-'Indicator Date hidden'!D91)</f>
        <v>0</v>
      </c>
      <c r="D90" s="214">
        <f>IF('Indicator Date hidden'!E91="x","x",$D$2-'Indicator Date hidden'!E91)</f>
        <v>0</v>
      </c>
      <c r="E90" s="214">
        <f>IF('Indicator Date hidden'!F91="x","x",$E$2-'Indicator Date hidden'!F91)</f>
        <v>0</v>
      </c>
      <c r="F90" s="214">
        <f>IF('Indicator Date hidden'!G91="x","x",$F$2-'Indicator Date hidden'!G91)</f>
        <v>0</v>
      </c>
      <c r="G90" s="214">
        <f>IF('Indicator Date hidden'!H91="x","x",$G$2-'Indicator Date hidden'!H91)</f>
        <v>0</v>
      </c>
      <c r="H90" s="214">
        <f>IF('Indicator Date hidden'!I91="x","x",$H$2-'Indicator Date hidden'!I91)</f>
        <v>0</v>
      </c>
      <c r="I90" s="214">
        <f>IF('Indicator Date hidden'!J91="x","x",$I$2-'Indicator Date hidden'!J91)</f>
        <v>0</v>
      </c>
      <c r="J90" s="214">
        <f>IF('Indicator Date hidden'!K91="x","x",$J$2-'Indicator Date hidden'!K91)</f>
        <v>0</v>
      </c>
      <c r="K90" s="214">
        <f>IF('Indicator Date hidden'!L91="x","x",$K$2-'Indicator Date hidden'!L91)</f>
        <v>0</v>
      </c>
      <c r="L90" s="214">
        <f>IF('Indicator Date hidden'!M91="x","x",$L$2-'Indicator Date hidden'!M91)</f>
        <v>0</v>
      </c>
      <c r="M90" s="214">
        <f>IF('Indicator Date hidden'!N91="x","x",$M$2-'Indicator Date hidden'!N91)</f>
        <v>0</v>
      </c>
      <c r="N90" s="214">
        <f>IF('Indicator Date hidden'!O91="x","x",$N$2-'Indicator Date hidden'!O91)</f>
        <v>0</v>
      </c>
      <c r="O90" s="214">
        <f>IF('Indicator Date hidden'!P91="x","x",$O$2-'Indicator Date hidden'!P91)</f>
        <v>0</v>
      </c>
      <c r="P90" s="214" t="str">
        <f>IF('Indicator Date hidden'!Q91="x","x",$P$2-'Indicator Date hidden'!Q91)</f>
        <v>x</v>
      </c>
      <c r="Q90" s="214" t="str">
        <f>IF('Indicator Date hidden'!R91="x","x",$Q$2-'Indicator Date hidden'!R91)</f>
        <v>x</v>
      </c>
      <c r="R90" s="214">
        <f>IF('Indicator Date hidden'!S91="x","x",$R$2-'Indicator Date hidden'!S91)</f>
        <v>0</v>
      </c>
      <c r="S90" s="214">
        <f>IF('Indicator Date hidden'!T91="x","x",$S$2-'Indicator Date hidden'!T91)</f>
        <v>0</v>
      </c>
      <c r="T90" s="214">
        <f>IF('Indicator Date hidden'!U91="x","x",$T$2-'Indicator Date hidden'!U91)</f>
        <v>0</v>
      </c>
      <c r="U90" s="214" t="str">
        <f>IF('Indicator Date hidden'!V91="x","x",$U$2-'Indicator Date hidden'!V91)</f>
        <v>x</v>
      </c>
      <c r="V90" s="214">
        <f>IF('Indicator Date hidden'!W91="x","x",$V$2-'Indicator Date hidden'!W91)</f>
        <v>0</v>
      </c>
      <c r="W90" s="214">
        <f>IF('Indicator Date hidden'!X91="x","x",$W$2-'Indicator Date hidden'!X91)</f>
        <v>2</v>
      </c>
      <c r="X90" s="214" t="str">
        <f>IF('Indicator Date hidden'!Y91="x","x",$X$2-'Indicator Date hidden'!Y91)</f>
        <v>x</v>
      </c>
      <c r="Y90" s="214">
        <f>IF('Indicator Date hidden'!Z91="x","x",$Y$2-'Indicator Date hidden'!Z91)</f>
        <v>0</v>
      </c>
      <c r="Z90" s="214">
        <f>IF('Indicator Date hidden'!AA91="x","x",$Z$2-'Indicator Date hidden'!AA91)</f>
        <v>0</v>
      </c>
      <c r="AA90" s="214" t="str">
        <f>IF('Indicator Date hidden'!AB91="x","x",$AA$2-'Indicator Date hidden'!AB91)</f>
        <v>x</v>
      </c>
      <c r="AB90" s="214" t="str">
        <f>IF('Indicator Date hidden'!AC91="x","x",$AB$2-'Indicator Date hidden'!AC91)</f>
        <v>x</v>
      </c>
      <c r="AC90" s="214">
        <f>IF('Indicator Date hidden'!AD91="x","x",$AC$2-'Indicator Date hidden'!AD91)</f>
        <v>0</v>
      </c>
      <c r="AD90" s="214">
        <f>IF('Indicator Date hidden'!AE91="x","x",$AD$2-'Indicator Date hidden'!AE91)</f>
        <v>0</v>
      </c>
      <c r="AE90" s="214" t="str">
        <f>IF('Indicator Date hidden'!AF91="x","x",$AE$2-'Indicator Date hidden'!AF91)</f>
        <v>x</v>
      </c>
      <c r="AF90" s="214" t="str">
        <f>IF('Indicator Date hidden'!AG91="x","x",$AF$2-'Indicator Date hidden'!AG91)</f>
        <v>x</v>
      </c>
      <c r="AG90" s="214">
        <f>IF('Indicator Date hidden'!AH91="x","x",$AG$2-'Indicator Date hidden'!AH91)</f>
        <v>0</v>
      </c>
      <c r="AH90" s="214">
        <f>IF('Indicator Date hidden'!AI91="x","x",$AH$2-'Indicator Date hidden'!AI91)</f>
        <v>0</v>
      </c>
      <c r="AI90" s="214">
        <f>IF('Indicator Date hidden'!AJ91="x","x",$AI$2-'Indicator Date hidden'!AJ91)</f>
        <v>0</v>
      </c>
      <c r="AJ90" s="214" t="str">
        <f>IF('Indicator Date hidden'!AK91="x","x",$AJ$2-'Indicator Date hidden'!AK91)</f>
        <v>x</v>
      </c>
      <c r="AK90" s="214" t="str">
        <f>IF('Indicator Date hidden'!AL91="x","x",$AK$2-'Indicator Date hidden'!AL91)</f>
        <v>x</v>
      </c>
      <c r="AL90" s="214">
        <f>IF('Indicator Date hidden'!AM91="x","x",$AL$2-'Indicator Date hidden'!AM91)</f>
        <v>0</v>
      </c>
      <c r="AM90" s="214">
        <f>IF('Indicator Date hidden'!AN91="x","x",$AM$2-'Indicator Date hidden'!AN91)</f>
        <v>0</v>
      </c>
      <c r="AN90" s="214">
        <f>IF('Indicator Date hidden'!AO91="x","x",$AN$2-'Indicator Date hidden'!AO91)</f>
        <v>0</v>
      </c>
      <c r="AO90" s="214" t="str">
        <f>IF('Indicator Date hidden'!AP91="x","x",$AO$2-'Indicator Date hidden'!AP91)</f>
        <v>x</v>
      </c>
      <c r="AP90" s="214" t="str">
        <f>IF('Indicator Date hidden'!AQ91="x","x",$AP$2-'Indicator Date hidden'!AQ91)</f>
        <v>x</v>
      </c>
      <c r="AQ90" s="214" t="str">
        <f>IF('Indicator Date hidden'!AR91="x","x",$AQ$2-'Indicator Date hidden'!AR91)</f>
        <v>x</v>
      </c>
      <c r="AR90" s="214">
        <f>IF('Indicator Date hidden'!AS91="x","x",$AR$2-'Indicator Date hidden'!AS91)</f>
        <v>0</v>
      </c>
      <c r="AS90" s="214">
        <f>IF('Indicator Date hidden'!AT91="x","x",$AS$2-'Indicator Date hidden'!AT91)</f>
        <v>0</v>
      </c>
      <c r="AT90" s="214">
        <f>IF('Indicator Date hidden'!AU91="x","x",$AT$2-'Indicator Date hidden'!AU91)</f>
        <v>0</v>
      </c>
      <c r="AU90" s="214">
        <f>IF('Indicator Date hidden'!AV91="x","x",$AU$2-'Indicator Date hidden'!AV91)</f>
        <v>6</v>
      </c>
      <c r="AV90" s="214">
        <f>IF('Indicator Date hidden'!AW91="x","x",$AV$2-'Indicator Date hidden'!AW91)</f>
        <v>0</v>
      </c>
      <c r="AW90" s="214">
        <f>IF('Indicator Date hidden'!AX91="x","x",$AW$2-'Indicator Date hidden'!AX91)</f>
        <v>0</v>
      </c>
      <c r="AX90" s="214">
        <f>IF('Indicator Date hidden'!AY91="x","x",$AX$2-'Indicator Date hidden'!AY91)</f>
        <v>0</v>
      </c>
      <c r="AY90" s="214">
        <f>IF('Indicator Date hidden'!AZ91="x","x",$AY$2-'Indicator Date hidden'!AZ91)</f>
        <v>0</v>
      </c>
      <c r="AZ90" s="214">
        <f>IF('Indicator Date hidden'!BA91="x","x",$AZ$2-'Indicator Date hidden'!BA91)</f>
        <v>0</v>
      </c>
      <c r="BA90">
        <f t="shared" si="10"/>
        <v>8</v>
      </c>
      <c r="BB90" s="21">
        <f t="shared" si="11"/>
        <v>0.21052631578947367</v>
      </c>
      <c r="BC90">
        <f t="shared" si="12"/>
        <v>2</v>
      </c>
      <c r="BD90" s="21">
        <f t="shared" si="13"/>
        <v>1.0041465278073112</v>
      </c>
      <c r="BE90" s="296">
        <f t="shared" si="14"/>
        <v>0</v>
      </c>
    </row>
    <row r="91" spans="1:57" x14ac:dyDescent="0.35">
      <c r="A91" t="s">
        <v>8088</v>
      </c>
      <c r="B91" s="214">
        <f>IF('Indicator Date hidden'!C92="x","x",$B$2-'Indicator Date hidden'!C92)</f>
        <v>0</v>
      </c>
      <c r="C91" s="214">
        <f>IF('Indicator Date hidden'!D92="x","x",$C$2-'Indicator Date hidden'!D92)</f>
        <v>0</v>
      </c>
      <c r="D91" s="214">
        <f>IF('Indicator Date hidden'!E92="x","x",$D$2-'Indicator Date hidden'!E92)</f>
        <v>0</v>
      </c>
      <c r="E91" s="214">
        <f>IF('Indicator Date hidden'!F92="x","x",$E$2-'Indicator Date hidden'!F92)</f>
        <v>0</v>
      </c>
      <c r="F91" s="214">
        <f>IF('Indicator Date hidden'!G92="x","x",$F$2-'Indicator Date hidden'!G92)</f>
        <v>0</v>
      </c>
      <c r="G91" s="214">
        <f>IF('Indicator Date hidden'!H92="x","x",$G$2-'Indicator Date hidden'!H92)</f>
        <v>0</v>
      </c>
      <c r="H91" s="214">
        <f>IF('Indicator Date hidden'!I92="x","x",$H$2-'Indicator Date hidden'!I92)</f>
        <v>0</v>
      </c>
      <c r="I91" s="214">
        <f>IF('Indicator Date hidden'!J92="x","x",$I$2-'Indicator Date hidden'!J92)</f>
        <v>0</v>
      </c>
      <c r="J91" s="214">
        <f>IF('Indicator Date hidden'!K92="x","x",$J$2-'Indicator Date hidden'!K92)</f>
        <v>0</v>
      </c>
      <c r="K91" s="214">
        <f>IF('Indicator Date hidden'!L92="x","x",$K$2-'Indicator Date hidden'!L92)</f>
        <v>0</v>
      </c>
      <c r="L91" s="214">
        <f>IF('Indicator Date hidden'!M92="x","x",$L$2-'Indicator Date hidden'!M92)</f>
        <v>0</v>
      </c>
      <c r="M91" s="214">
        <f>IF('Indicator Date hidden'!N92="x","x",$M$2-'Indicator Date hidden'!N92)</f>
        <v>0</v>
      </c>
      <c r="N91" s="214">
        <f>IF('Indicator Date hidden'!O92="x","x",$N$2-'Indicator Date hidden'!O92)</f>
        <v>0</v>
      </c>
      <c r="O91" s="214">
        <f>IF('Indicator Date hidden'!P92="x","x",$O$2-'Indicator Date hidden'!P92)</f>
        <v>0</v>
      </c>
      <c r="P91" s="214">
        <f>IF('Indicator Date hidden'!Q92="x","x",$P$2-'Indicator Date hidden'!Q92)</f>
        <v>0</v>
      </c>
      <c r="Q91" s="214" t="str">
        <f>IF('Indicator Date hidden'!R92="x","x",$Q$2-'Indicator Date hidden'!R92)</f>
        <v>x</v>
      </c>
      <c r="R91" s="214">
        <f>IF('Indicator Date hidden'!S92="x","x",$R$2-'Indicator Date hidden'!S92)</f>
        <v>0</v>
      </c>
      <c r="S91" s="214">
        <f>IF('Indicator Date hidden'!T92="x","x",$S$2-'Indicator Date hidden'!T92)</f>
        <v>0</v>
      </c>
      <c r="T91" s="214">
        <f>IF('Indicator Date hidden'!U92="x","x",$T$2-'Indicator Date hidden'!U92)</f>
        <v>0</v>
      </c>
      <c r="U91" s="214" t="str">
        <f>IF('Indicator Date hidden'!V92="x","x",$U$2-'Indicator Date hidden'!V92)</f>
        <v>x</v>
      </c>
      <c r="V91" s="214">
        <f>IF('Indicator Date hidden'!W92="x","x",$V$2-'Indicator Date hidden'!W92)</f>
        <v>0</v>
      </c>
      <c r="W91" s="214">
        <f>IF('Indicator Date hidden'!X92="x","x",$W$2-'Indicator Date hidden'!X92)</f>
        <v>4</v>
      </c>
      <c r="X91" s="214">
        <f>IF('Indicator Date hidden'!Y92="x","x",$X$2-'Indicator Date hidden'!Y92)</f>
        <v>2</v>
      </c>
      <c r="Y91" s="214">
        <f>IF('Indicator Date hidden'!Z92="x","x",$Y$2-'Indicator Date hidden'!Z92)</f>
        <v>0</v>
      </c>
      <c r="Z91" s="214">
        <f>IF('Indicator Date hidden'!AA92="x","x",$Z$2-'Indicator Date hidden'!AA92)</f>
        <v>0</v>
      </c>
      <c r="AA91" s="214" t="str">
        <f>IF('Indicator Date hidden'!AB92="x","x",$AA$2-'Indicator Date hidden'!AB92)</f>
        <v>x</v>
      </c>
      <c r="AB91" s="214">
        <f>IF('Indicator Date hidden'!AC92="x","x",$AB$2-'Indicator Date hidden'!AC92)</f>
        <v>0</v>
      </c>
      <c r="AC91" s="214">
        <f>IF('Indicator Date hidden'!AD92="x","x",$AC$2-'Indicator Date hidden'!AD92)</f>
        <v>0</v>
      </c>
      <c r="AD91" s="214">
        <f>IF('Indicator Date hidden'!AE92="x","x",$AD$2-'Indicator Date hidden'!AE92)</f>
        <v>0</v>
      </c>
      <c r="AE91" s="214">
        <f>IF('Indicator Date hidden'!AF92="x","x",$AE$2-'Indicator Date hidden'!AF92)</f>
        <v>0</v>
      </c>
      <c r="AF91" s="214" t="str">
        <f>IF('Indicator Date hidden'!AG92="x","x",$AF$2-'Indicator Date hidden'!AG92)</f>
        <v>x</v>
      </c>
      <c r="AG91" s="214">
        <f>IF('Indicator Date hidden'!AH92="x","x",$AG$2-'Indicator Date hidden'!AH92)</f>
        <v>0</v>
      </c>
      <c r="AH91" s="214">
        <f>IF('Indicator Date hidden'!AI92="x","x",$AH$2-'Indicator Date hidden'!AI92)</f>
        <v>0</v>
      </c>
      <c r="AI91" s="214">
        <f>IF('Indicator Date hidden'!AJ92="x","x",$AI$2-'Indicator Date hidden'!AJ92)</f>
        <v>0</v>
      </c>
      <c r="AJ91" s="214" t="str">
        <f>IF('Indicator Date hidden'!AK92="x","x",$AJ$2-'Indicator Date hidden'!AK92)</f>
        <v>x</v>
      </c>
      <c r="AK91" s="214">
        <f>IF('Indicator Date hidden'!AL92="x","x",$AK$2-'Indicator Date hidden'!AL92)</f>
        <v>1</v>
      </c>
      <c r="AL91" s="214">
        <f>IF('Indicator Date hidden'!AM92="x","x",$AL$2-'Indicator Date hidden'!AM92)</f>
        <v>0</v>
      </c>
      <c r="AM91" s="214">
        <f>IF('Indicator Date hidden'!AN92="x","x",$AM$2-'Indicator Date hidden'!AN92)</f>
        <v>0</v>
      </c>
      <c r="AN91" s="214">
        <f>IF('Indicator Date hidden'!AO92="x","x",$AN$2-'Indicator Date hidden'!AO92)</f>
        <v>0</v>
      </c>
      <c r="AO91" s="214">
        <f>IF('Indicator Date hidden'!AP92="x","x",$AO$2-'Indicator Date hidden'!AP92)</f>
        <v>0</v>
      </c>
      <c r="AP91" s="214">
        <f>IF('Indicator Date hidden'!AQ92="x","x",$AP$2-'Indicator Date hidden'!AQ92)</f>
        <v>0</v>
      </c>
      <c r="AQ91" s="214">
        <f>IF('Indicator Date hidden'!AR92="x","x",$AQ$2-'Indicator Date hidden'!AR92)</f>
        <v>4</v>
      </c>
      <c r="AR91" s="214">
        <f>IF('Indicator Date hidden'!AS92="x","x",$AR$2-'Indicator Date hidden'!AS92)</f>
        <v>0</v>
      </c>
      <c r="AS91" s="214">
        <f>IF('Indicator Date hidden'!AT92="x","x",$AS$2-'Indicator Date hidden'!AT92)</f>
        <v>0</v>
      </c>
      <c r="AT91" s="214">
        <f>IF('Indicator Date hidden'!AU92="x","x",$AT$2-'Indicator Date hidden'!AU92)</f>
        <v>0</v>
      </c>
      <c r="AU91" s="214" t="str">
        <f>IF('Indicator Date hidden'!AV92="x","x",$AU$2-'Indicator Date hidden'!AV92)</f>
        <v>x</v>
      </c>
      <c r="AV91" s="214">
        <f>IF('Indicator Date hidden'!AW92="x","x",$AV$2-'Indicator Date hidden'!AW92)</f>
        <v>0</v>
      </c>
      <c r="AW91" s="214">
        <f>IF('Indicator Date hidden'!AX92="x","x",$AW$2-'Indicator Date hidden'!AX92)</f>
        <v>0</v>
      </c>
      <c r="AX91" s="214">
        <f>IF('Indicator Date hidden'!AY92="x","x",$AX$2-'Indicator Date hidden'!AY92)</f>
        <v>0</v>
      </c>
      <c r="AY91" s="214">
        <f>IF('Indicator Date hidden'!AZ92="x","x",$AY$2-'Indicator Date hidden'!AZ92)</f>
        <v>0</v>
      </c>
      <c r="AZ91" s="214">
        <f>IF('Indicator Date hidden'!BA92="x","x",$AZ$2-'Indicator Date hidden'!BA92)</f>
        <v>3</v>
      </c>
      <c r="BA91">
        <f t="shared" si="10"/>
        <v>14</v>
      </c>
      <c r="BB91" s="21">
        <f t="shared" si="11"/>
        <v>0.31111111111111112</v>
      </c>
      <c r="BC91">
        <f t="shared" si="12"/>
        <v>5</v>
      </c>
      <c r="BD91" s="21">
        <f t="shared" si="13"/>
        <v>0.9619938143072605</v>
      </c>
      <c r="BE91" s="296">
        <f t="shared" si="14"/>
        <v>0</v>
      </c>
    </row>
    <row r="92" spans="1:57" x14ac:dyDescent="0.35">
      <c r="A92" t="s">
        <v>8090</v>
      </c>
      <c r="B92" s="214">
        <f>IF('Indicator Date hidden'!C93="x","x",$B$2-'Indicator Date hidden'!C93)</f>
        <v>0</v>
      </c>
      <c r="C92" s="214">
        <f>IF('Indicator Date hidden'!D93="x","x",$C$2-'Indicator Date hidden'!D93)</f>
        <v>0</v>
      </c>
      <c r="D92" s="214">
        <f>IF('Indicator Date hidden'!E93="x","x",$D$2-'Indicator Date hidden'!E93)</f>
        <v>0</v>
      </c>
      <c r="E92" s="214">
        <f>IF('Indicator Date hidden'!F93="x","x",$E$2-'Indicator Date hidden'!F93)</f>
        <v>0</v>
      </c>
      <c r="F92" s="214">
        <f>IF('Indicator Date hidden'!G93="x","x",$F$2-'Indicator Date hidden'!G93)</f>
        <v>0</v>
      </c>
      <c r="G92" s="214">
        <f>IF('Indicator Date hidden'!H93="x","x",$G$2-'Indicator Date hidden'!H93)</f>
        <v>0</v>
      </c>
      <c r="H92" s="214">
        <f>IF('Indicator Date hidden'!I93="x","x",$H$2-'Indicator Date hidden'!I93)</f>
        <v>0</v>
      </c>
      <c r="I92" s="214">
        <f>IF('Indicator Date hidden'!J93="x","x",$I$2-'Indicator Date hidden'!J93)</f>
        <v>0</v>
      </c>
      <c r="J92" s="214">
        <f>IF('Indicator Date hidden'!K93="x","x",$J$2-'Indicator Date hidden'!K93)</f>
        <v>0</v>
      </c>
      <c r="K92" s="214">
        <f>IF('Indicator Date hidden'!L93="x","x",$K$2-'Indicator Date hidden'!L93)</f>
        <v>0</v>
      </c>
      <c r="L92" s="214">
        <f>IF('Indicator Date hidden'!M93="x","x",$L$2-'Indicator Date hidden'!M93)</f>
        <v>0</v>
      </c>
      <c r="M92" s="214">
        <f>IF('Indicator Date hidden'!N93="x","x",$M$2-'Indicator Date hidden'!N93)</f>
        <v>0</v>
      </c>
      <c r="N92" s="214">
        <f>IF('Indicator Date hidden'!O93="x","x",$N$2-'Indicator Date hidden'!O93)</f>
        <v>0</v>
      </c>
      <c r="O92" s="214">
        <f>IF('Indicator Date hidden'!P93="x","x",$O$2-'Indicator Date hidden'!P93)</f>
        <v>0</v>
      </c>
      <c r="P92" s="214">
        <f>IF('Indicator Date hidden'!Q93="x","x",$P$2-'Indicator Date hidden'!Q93)</f>
        <v>0</v>
      </c>
      <c r="Q92" s="214" t="str">
        <f>IF('Indicator Date hidden'!R93="x","x",$Q$2-'Indicator Date hidden'!R93)</f>
        <v>x</v>
      </c>
      <c r="R92" s="214">
        <f>IF('Indicator Date hidden'!S93="x","x",$R$2-'Indicator Date hidden'!S93)</f>
        <v>0</v>
      </c>
      <c r="S92" s="214">
        <f>IF('Indicator Date hidden'!T93="x","x",$S$2-'Indicator Date hidden'!T93)</f>
        <v>0</v>
      </c>
      <c r="T92" s="214">
        <f>IF('Indicator Date hidden'!U93="x","x",$T$2-'Indicator Date hidden'!U93)</f>
        <v>0</v>
      </c>
      <c r="U92" s="214" t="str">
        <f>IF('Indicator Date hidden'!V93="x","x",$U$2-'Indicator Date hidden'!V93)</f>
        <v>x</v>
      </c>
      <c r="V92" s="214">
        <f>IF('Indicator Date hidden'!W93="x","x",$V$2-'Indicator Date hidden'!W93)</f>
        <v>0</v>
      </c>
      <c r="W92" s="214">
        <f>IF('Indicator Date hidden'!X93="x","x",$W$2-'Indicator Date hidden'!X93)</f>
        <v>0</v>
      </c>
      <c r="X92" s="214">
        <f>IF('Indicator Date hidden'!Y93="x","x",$X$2-'Indicator Date hidden'!Y93)</f>
        <v>2</v>
      </c>
      <c r="Y92" s="214">
        <f>IF('Indicator Date hidden'!Z93="x","x",$Y$2-'Indicator Date hidden'!Z93)</f>
        <v>0</v>
      </c>
      <c r="Z92" s="214">
        <f>IF('Indicator Date hidden'!AA93="x","x",$Z$2-'Indicator Date hidden'!AA93)</f>
        <v>0</v>
      </c>
      <c r="AA92" s="214" t="str">
        <f>IF('Indicator Date hidden'!AB93="x","x",$AA$2-'Indicator Date hidden'!AB93)</f>
        <v>x</v>
      </c>
      <c r="AB92" s="214">
        <f>IF('Indicator Date hidden'!AC93="x","x",$AB$2-'Indicator Date hidden'!AC93)</f>
        <v>0</v>
      </c>
      <c r="AC92" s="214">
        <f>IF('Indicator Date hidden'!AD93="x","x",$AC$2-'Indicator Date hidden'!AD93)</f>
        <v>0</v>
      </c>
      <c r="AD92" s="214" t="str">
        <f>IF('Indicator Date hidden'!AE93="x","x",$AD$2-'Indicator Date hidden'!AE93)</f>
        <v>x</v>
      </c>
      <c r="AE92" s="214">
        <f>IF('Indicator Date hidden'!AF93="x","x",$AE$2-'Indicator Date hidden'!AF93)</f>
        <v>0</v>
      </c>
      <c r="AF92" s="214" t="str">
        <f>IF('Indicator Date hidden'!AG93="x","x",$AF$2-'Indicator Date hidden'!AG93)</f>
        <v>x</v>
      </c>
      <c r="AG92" s="214">
        <f>IF('Indicator Date hidden'!AH93="x","x",$AG$2-'Indicator Date hidden'!AH93)</f>
        <v>0</v>
      </c>
      <c r="AH92" s="214">
        <f>IF('Indicator Date hidden'!AI93="x","x",$AH$2-'Indicator Date hidden'!AI93)</f>
        <v>0</v>
      </c>
      <c r="AI92" s="214">
        <f>IF('Indicator Date hidden'!AJ93="x","x",$AI$2-'Indicator Date hidden'!AJ93)</f>
        <v>0</v>
      </c>
      <c r="AJ92" s="214" t="str">
        <f>IF('Indicator Date hidden'!AK93="x","x",$AJ$2-'Indicator Date hidden'!AK93)</f>
        <v>x</v>
      </c>
      <c r="AK92" s="214">
        <f>IF('Indicator Date hidden'!AL93="x","x",$AK$2-'Indicator Date hidden'!AL93)</f>
        <v>1</v>
      </c>
      <c r="AL92" s="214">
        <f>IF('Indicator Date hidden'!AM93="x","x",$AL$2-'Indicator Date hidden'!AM93)</f>
        <v>0</v>
      </c>
      <c r="AM92" s="214">
        <f>IF('Indicator Date hidden'!AN93="x","x",$AM$2-'Indicator Date hidden'!AN93)</f>
        <v>0</v>
      </c>
      <c r="AN92" s="214">
        <f>IF('Indicator Date hidden'!AO93="x","x",$AN$2-'Indicator Date hidden'!AO93)</f>
        <v>0</v>
      </c>
      <c r="AO92" s="214">
        <f>IF('Indicator Date hidden'!AP93="x","x",$AO$2-'Indicator Date hidden'!AP93)</f>
        <v>0</v>
      </c>
      <c r="AP92" s="214">
        <f>IF('Indicator Date hidden'!AQ93="x","x",$AP$2-'Indicator Date hidden'!AQ93)</f>
        <v>0</v>
      </c>
      <c r="AQ92" s="214" t="str">
        <f>IF('Indicator Date hidden'!AR93="x","x",$AQ$2-'Indicator Date hidden'!AR93)</f>
        <v>x</v>
      </c>
      <c r="AR92" s="214">
        <f>IF('Indicator Date hidden'!AS93="x","x",$AR$2-'Indicator Date hidden'!AS93)</f>
        <v>0</v>
      </c>
      <c r="AS92" s="214">
        <f>IF('Indicator Date hidden'!AT93="x","x",$AS$2-'Indicator Date hidden'!AT93)</f>
        <v>0</v>
      </c>
      <c r="AT92" s="214">
        <f>IF('Indicator Date hidden'!AU93="x","x",$AT$2-'Indicator Date hidden'!AU93)</f>
        <v>0</v>
      </c>
      <c r="AU92" s="214">
        <f>IF('Indicator Date hidden'!AV93="x","x",$AU$2-'Indicator Date hidden'!AV93)</f>
        <v>1</v>
      </c>
      <c r="AV92" s="214">
        <f>IF('Indicator Date hidden'!AW93="x","x",$AV$2-'Indicator Date hidden'!AW93)</f>
        <v>0</v>
      </c>
      <c r="AW92" s="214">
        <f>IF('Indicator Date hidden'!AX93="x","x",$AW$2-'Indicator Date hidden'!AX93)</f>
        <v>0</v>
      </c>
      <c r="AX92" s="214">
        <f>IF('Indicator Date hidden'!AY93="x","x",$AX$2-'Indicator Date hidden'!AY93)</f>
        <v>0</v>
      </c>
      <c r="AY92" s="214">
        <f>IF('Indicator Date hidden'!AZ93="x","x",$AY$2-'Indicator Date hidden'!AZ93)</f>
        <v>0</v>
      </c>
      <c r="AZ92" s="214">
        <f>IF('Indicator Date hidden'!BA93="x","x",$AZ$2-'Indicator Date hidden'!BA93)</f>
        <v>0</v>
      </c>
      <c r="BA92">
        <f t="shared" si="10"/>
        <v>4</v>
      </c>
      <c r="BB92" s="21">
        <f t="shared" si="11"/>
        <v>9.0909090909090912E-2</v>
      </c>
      <c r="BC92">
        <f t="shared" si="12"/>
        <v>3</v>
      </c>
      <c r="BD92" s="21">
        <f t="shared" si="13"/>
        <v>0.35790944881871867</v>
      </c>
      <c r="BE92" s="296">
        <f t="shared" si="14"/>
        <v>0</v>
      </c>
    </row>
    <row r="93" spans="1:57" x14ac:dyDescent="0.35">
      <c r="A93" t="s">
        <v>8080</v>
      </c>
      <c r="B93" s="214">
        <f>IF('Indicator Date hidden'!C94="x","x",$B$2-'Indicator Date hidden'!C94)</f>
        <v>0</v>
      </c>
      <c r="C93" s="214">
        <f>IF('Indicator Date hidden'!D94="x","x",$C$2-'Indicator Date hidden'!D94)</f>
        <v>0</v>
      </c>
      <c r="D93" s="214">
        <f>IF('Indicator Date hidden'!E94="x","x",$D$2-'Indicator Date hidden'!E94)</f>
        <v>0</v>
      </c>
      <c r="E93" s="214">
        <f>IF('Indicator Date hidden'!F94="x","x",$E$2-'Indicator Date hidden'!F94)</f>
        <v>0</v>
      </c>
      <c r="F93" s="214">
        <f>IF('Indicator Date hidden'!G94="x","x",$F$2-'Indicator Date hidden'!G94)</f>
        <v>0</v>
      </c>
      <c r="G93" s="214">
        <f>IF('Indicator Date hidden'!H94="x","x",$G$2-'Indicator Date hidden'!H94)</f>
        <v>0</v>
      </c>
      <c r="H93" s="214">
        <f>IF('Indicator Date hidden'!I94="x","x",$H$2-'Indicator Date hidden'!I94)</f>
        <v>0</v>
      </c>
      <c r="I93" s="214">
        <f>IF('Indicator Date hidden'!J94="x","x",$I$2-'Indicator Date hidden'!J94)</f>
        <v>0</v>
      </c>
      <c r="J93" s="214">
        <f>IF('Indicator Date hidden'!K94="x","x",$J$2-'Indicator Date hidden'!K94)</f>
        <v>0</v>
      </c>
      <c r="K93" s="214">
        <f>IF('Indicator Date hidden'!L94="x","x",$K$2-'Indicator Date hidden'!L94)</f>
        <v>0</v>
      </c>
      <c r="L93" s="214">
        <f>IF('Indicator Date hidden'!M94="x","x",$L$2-'Indicator Date hidden'!M94)</f>
        <v>0</v>
      </c>
      <c r="M93" s="214">
        <f>IF('Indicator Date hidden'!N94="x","x",$M$2-'Indicator Date hidden'!N94)</f>
        <v>0</v>
      </c>
      <c r="N93" s="214">
        <f>IF('Indicator Date hidden'!O94="x","x",$N$2-'Indicator Date hidden'!O94)</f>
        <v>0</v>
      </c>
      <c r="O93" s="214">
        <f>IF('Indicator Date hidden'!P94="x","x",$O$2-'Indicator Date hidden'!P94)</f>
        <v>0</v>
      </c>
      <c r="P93" s="214">
        <f>IF('Indicator Date hidden'!Q94="x","x",$P$2-'Indicator Date hidden'!Q94)</f>
        <v>0</v>
      </c>
      <c r="Q93" s="214">
        <f>IF('Indicator Date hidden'!R94="x","x",$Q$2-'Indicator Date hidden'!R94)</f>
        <v>2</v>
      </c>
      <c r="R93" s="214">
        <f>IF('Indicator Date hidden'!S94="x","x",$R$2-'Indicator Date hidden'!S94)</f>
        <v>0</v>
      </c>
      <c r="S93" s="214">
        <f>IF('Indicator Date hidden'!T94="x","x",$S$2-'Indicator Date hidden'!T94)</f>
        <v>0</v>
      </c>
      <c r="T93" s="214">
        <f>IF('Indicator Date hidden'!U94="x","x",$T$2-'Indicator Date hidden'!U94)</f>
        <v>0</v>
      </c>
      <c r="U93" s="214">
        <f>IF('Indicator Date hidden'!V94="x","x",$U$2-'Indicator Date hidden'!V94)</f>
        <v>0</v>
      </c>
      <c r="V93" s="214">
        <f>IF('Indicator Date hidden'!W94="x","x",$V$2-'Indicator Date hidden'!W94)</f>
        <v>0</v>
      </c>
      <c r="W93" s="214">
        <f>IF('Indicator Date hidden'!X94="x","x",$W$2-'Indicator Date hidden'!X94)</f>
        <v>0</v>
      </c>
      <c r="X93" s="214">
        <f>IF('Indicator Date hidden'!Y94="x","x",$X$2-'Indicator Date hidden'!Y94)</f>
        <v>1</v>
      </c>
      <c r="Y93" s="214">
        <f>IF('Indicator Date hidden'!Z94="x","x",$Y$2-'Indicator Date hidden'!Z94)</f>
        <v>0</v>
      </c>
      <c r="Z93" s="214">
        <f>IF('Indicator Date hidden'!AA94="x","x",$Z$2-'Indicator Date hidden'!AA94)</f>
        <v>0</v>
      </c>
      <c r="AA93" s="214">
        <f>IF('Indicator Date hidden'!AB94="x","x",$AA$2-'Indicator Date hidden'!AB94)</f>
        <v>0</v>
      </c>
      <c r="AB93" s="214">
        <f>IF('Indicator Date hidden'!AC94="x","x",$AB$2-'Indicator Date hidden'!AC94)</f>
        <v>0</v>
      </c>
      <c r="AC93" s="214">
        <f>IF('Indicator Date hidden'!AD94="x","x",$AC$2-'Indicator Date hidden'!AD94)</f>
        <v>0</v>
      </c>
      <c r="AD93" s="214">
        <f>IF('Indicator Date hidden'!AE94="x","x",$AD$2-'Indicator Date hidden'!AE94)</f>
        <v>0</v>
      </c>
      <c r="AE93" s="214">
        <f>IF('Indicator Date hidden'!AF94="x","x",$AE$2-'Indicator Date hidden'!AF94)</f>
        <v>0</v>
      </c>
      <c r="AF93" s="214">
        <f>IF('Indicator Date hidden'!AG94="x","x",$AF$2-'Indicator Date hidden'!AG94)</f>
        <v>1</v>
      </c>
      <c r="AG93" s="214">
        <f>IF('Indicator Date hidden'!AH94="x","x",$AG$2-'Indicator Date hidden'!AH94)</f>
        <v>0</v>
      </c>
      <c r="AH93" s="214">
        <f>IF('Indicator Date hidden'!AI94="x","x",$AH$2-'Indicator Date hidden'!AI94)</f>
        <v>0</v>
      </c>
      <c r="AI93" s="214">
        <f>IF('Indicator Date hidden'!AJ94="x","x",$AI$2-'Indicator Date hidden'!AJ94)</f>
        <v>0</v>
      </c>
      <c r="AJ93" s="214" t="str">
        <f>IF('Indicator Date hidden'!AK94="x","x",$AJ$2-'Indicator Date hidden'!AK94)</f>
        <v>x</v>
      </c>
      <c r="AK93" s="214">
        <f>IF('Indicator Date hidden'!AL94="x","x",$AK$2-'Indicator Date hidden'!AL94)</f>
        <v>1</v>
      </c>
      <c r="AL93" s="214">
        <f>IF('Indicator Date hidden'!AM94="x","x",$AL$2-'Indicator Date hidden'!AM94)</f>
        <v>0</v>
      </c>
      <c r="AM93" s="214">
        <f>IF('Indicator Date hidden'!AN94="x","x",$AM$2-'Indicator Date hidden'!AN94)</f>
        <v>0</v>
      </c>
      <c r="AN93" s="214">
        <f>IF('Indicator Date hidden'!AO94="x","x",$AN$2-'Indicator Date hidden'!AO94)</f>
        <v>0</v>
      </c>
      <c r="AO93" s="214" t="str">
        <f>IF('Indicator Date hidden'!AP94="x","x",$AO$2-'Indicator Date hidden'!AP94)</f>
        <v>x</v>
      </c>
      <c r="AP93" s="214" t="str">
        <f>IF('Indicator Date hidden'!AQ94="x","x",$AP$2-'Indicator Date hidden'!AQ94)</f>
        <v>x</v>
      </c>
      <c r="AQ93" s="214">
        <f>IF('Indicator Date hidden'!AR94="x","x",$AQ$2-'Indicator Date hidden'!AR94)</f>
        <v>0</v>
      </c>
      <c r="AR93" s="214">
        <f>IF('Indicator Date hidden'!AS94="x","x",$AR$2-'Indicator Date hidden'!AS94)</f>
        <v>0</v>
      </c>
      <c r="AS93" s="214">
        <f>IF('Indicator Date hidden'!AT94="x","x",$AS$2-'Indicator Date hidden'!AT94)</f>
        <v>0</v>
      </c>
      <c r="AT93" s="214">
        <f>IF('Indicator Date hidden'!AU94="x","x",$AT$2-'Indicator Date hidden'!AU94)</f>
        <v>0</v>
      </c>
      <c r="AU93" s="214">
        <f>IF('Indicator Date hidden'!AV94="x","x",$AU$2-'Indicator Date hidden'!AV94)</f>
        <v>5</v>
      </c>
      <c r="AV93" s="214">
        <f>IF('Indicator Date hidden'!AW94="x","x",$AV$2-'Indicator Date hidden'!AW94)</f>
        <v>0</v>
      </c>
      <c r="AW93" s="214">
        <f>IF('Indicator Date hidden'!AX94="x","x",$AW$2-'Indicator Date hidden'!AX94)</f>
        <v>0</v>
      </c>
      <c r="AX93" s="214">
        <f>IF('Indicator Date hidden'!AY94="x","x",$AX$2-'Indicator Date hidden'!AY94)</f>
        <v>0</v>
      </c>
      <c r="AY93" s="214">
        <f>IF('Indicator Date hidden'!AZ94="x","x",$AY$2-'Indicator Date hidden'!AZ94)</f>
        <v>0</v>
      </c>
      <c r="AZ93" s="214">
        <f>IF('Indicator Date hidden'!BA94="x","x",$AZ$2-'Indicator Date hidden'!BA94)</f>
        <v>0</v>
      </c>
      <c r="BA93">
        <f t="shared" si="10"/>
        <v>10</v>
      </c>
      <c r="BB93" s="21">
        <f t="shared" si="11"/>
        <v>0.20833333333333334</v>
      </c>
      <c r="BC93">
        <f t="shared" si="12"/>
        <v>5</v>
      </c>
      <c r="BD93" s="21">
        <f t="shared" si="13"/>
        <v>0.78947063839568399</v>
      </c>
      <c r="BE93" s="296">
        <f t="shared" si="14"/>
        <v>0</v>
      </c>
    </row>
    <row r="94" spans="1:57" x14ac:dyDescent="0.35">
      <c r="A94" t="s">
        <v>8092</v>
      </c>
      <c r="B94" s="214">
        <f>IF('Indicator Date hidden'!C95="x","x",$B$2-'Indicator Date hidden'!C95)</f>
        <v>0</v>
      </c>
      <c r="C94" s="214">
        <f>IF('Indicator Date hidden'!D95="x","x",$C$2-'Indicator Date hidden'!D95)</f>
        <v>0</v>
      </c>
      <c r="D94" s="214">
        <f>IF('Indicator Date hidden'!E95="x","x",$D$2-'Indicator Date hidden'!E95)</f>
        <v>0</v>
      </c>
      <c r="E94" s="214">
        <f>IF('Indicator Date hidden'!F95="x","x",$E$2-'Indicator Date hidden'!F95)</f>
        <v>0</v>
      </c>
      <c r="F94" s="214">
        <f>IF('Indicator Date hidden'!G95="x","x",$F$2-'Indicator Date hidden'!G95)</f>
        <v>0</v>
      </c>
      <c r="G94" s="214">
        <f>IF('Indicator Date hidden'!H95="x","x",$G$2-'Indicator Date hidden'!H95)</f>
        <v>0</v>
      </c>
      <c r="H94" s="214">
        <f>IF('Indicator Date hidden'!I95="x","x",$H$2-'Indicator Date hidden'!I95)</f>
        <v>0</v>
      </c>
      <c r="I94" s="214">
        <f>IF('Indicator Date hidden'!J95="x","x",$I$2-'Indicator Date hidden'!J95)</f>
        <v>0</v>
      </c>
      <c r="J94" s="214">
        <f>IF('Indicator Date hidden'!K95="x","x",$J$2-'Indicator Date hidden'!K95)</f>
        <v>0</v>
      </c>
      <c r="K94" s="214">
        <f>IF('Indicator Date hidden'!L95="x","x",$K$2-'Indicator Date hidden'!L95)</f>
        <v>0</v>
      </c>
      <c r="L94" s="214">
        <f>IF('Indicator Date hidden'!M95="x","x",$L$2-'Indicator Date hidden'!M95)</f>
        <v>0</v>
      </c>
      <c r="M94" s="214">
        <f>IF('Indicator Date hidden'!N95="x","x",$M$2-'Indicator Date hidden'!N95)</f>
        <v>0</v>
      </c>
      <c r="N94" s="214">
        <f>IF('Indicator Date hidden'!O95="x","x",$N$2-'Indicator Date hidden'!O95)</f>
        <v>0</v>
      </c>
      <c r="O94" s="214">
        <f>IF('Indicator Date hidden'!P95="x","x",$O$2-'Indicator Date hidden'!P95)</f>
        <v>0</v>
      </c>
      <c r="P94" s="214">
        <f>IF('Indicator Date hidden'!Q95="x","x",$P$2-'Indicator Date hidden'!Q95)</f>
        <v>0</v>
      </c>
      <c r="Q94" s="214">
        <f>IF('Indicator Date hidden'!R95="x","x",$Q$2-'Indicator Date hidden'!R95)</f>
        <v>2</v>
      </c>
      <c r="R94" s="214">
        <f>IF('Indicator Date hidden'!S95="x","x",$R$2-'Indicator Date hidden'!S95)</f>
        <v>0</v>
      </c>
      <c r="S94" s="214">
        <f>IF('Indicator Date hidden'!T95="x","x",$S$2-'Indicator Date hidden'!T95)</f>
        <v>0</v>
      </c>
      <c r="T94" s="214">
        <f>IF('Indicator Date hidden'!U95="x","x",$T$2-'Indicator Date hidden'!U95)</f>
        <v>0</v>
      </c>
      <c r="U94" s="214">
        <f>IF('Indicator Date hidden'!V95="x","x",$U$2-'Indicator Date hidden'!V95)</f>
        <v>0</v>
      </c>
      <c r="V94" s="214">
        <f>IF('Indicator Date hidden'!W95="x","x",$V$2-'Indicator Date hidden'!W95)</f>
        <v>0</v>
      </c>
      <c r="W94" s="214">
        <f>IF('Indicator Date hidden'!X95="x","x",$W$2-'Indicator Date hidden'!X95)</f>
        <v>3</v>
      </c>
      <c r="X94" s="214">
        <f>IF('Indicator Date hidden'!Y95="x","x",$X$2-'Indicator Date hidden'!Y95)</f>
        <v>2</v>
      </c>
      <c r="Y94" s="214">
        <f>IF('Indicator Date hidden'!Z95="x","x",$Y$2-'Indicator Date hidden'!Z95)</f>
        <v>0</v>
      </c>
      <c r="Z94" s="214">
        <f>IF('Indicator Date hidden'!AA95="x","x",$Z$2-'Indicator Date hidden'!AA95)</f>
        <v>0</v>
      </c>
      <c r="AA94" s="214">
        <f>IF('Indicator Date hidden'!AB95="x","x",$AA$2-'Indicator Date hidden'!AB95)</f>
        <v>0</v>
      </c>
      <c r="AB94" s="214">
        <f>IF('Indicator Date hidden'!AC95="x","x",$AB$2-'Indicator Date hidden'!AC95)</f>
        <v>0</v>
      </c>
      <c r="AC94" s="214">
        <f>IF('Indicator Date hidden'!AD95="x","x",$AC$2-'Indicator Date hidden'!AD95)</f>
        <v>0</v>
      </c>
      <c r="AD94" s="214">
        <f>IF('Indicator Date hidden'!AE95="x","x",$AD$2-'Indicator Date hidden'!AE95)</f>
        <v>0</v>
      </c>
      <c r="AE94" s="214">
        <f>IF('Indicator Date hidden'!AF95="x","x",$AE$2-'Indicator Date hidden'!AF95)</f>
        <v>1</v>
      </c>
      <c r="AF94" s="214">
        <f>IF('Indicator Date hidden'!AG95="x","x",$AF$2-'Indicator Date hidden'!AG95)</f>
        <v>1</v>
      </c>
      <c r="AG94" s="214">
        <f>IF('Indicator Date hidden'!AH95="x","x",$AG$2-'Indicator Date hidden'!AH95)</f>
        <v>0</v>
      </c>
      <c r="AH94" s="214">
        <f>IF('Indicator Date hidden'!AI95="x","x",$AH$2-'Indicator Date hidden'!AI95)</f>
        <v>0</v>
      </c>
      <c r="AI94" s="214">
        <f>IF('Indicator Date hidden'!AJ95="x","x",$AI$2-'Indicator Date hidden'!AJ95)</f>
        <v>0</v>
      </c>
      <c r="AJ94" s="214">
        <f>IF('Indicator Date hidden'!AK95="x","x",$AJ$2-'Indicator Date hidden'!AK95)</f>
        <v>1</v>
      </c>
      <c r="AK94" s="214">
        <f>IF('Indicator Date hidden'!AL95="x","x",$AK$2-'Indicator Date hidden'!AL95)</f>
        <v>1</v>
      </c>
      <c r="AL94" s="214">
        <f>IF('Indicator Date hidden'!AM95="x","x",$AL$2-'Indicator Date hidden'!AM95)</f>
        <v>0</v>
      </c>
      <c r="AM94" s="214">
        <f>IF('Indicator Date hidden'!AN95="x","x",$AM$2-'Indicator Date hidden'!AN95)</f>
        <v>0</v>
      </c>
      <c r="AN94" s="214">
        <f>IF('Indicator Date hidden'!AO95="x","x",$AN$2-'Indicator Date hidden'!AO95)</f>
        <v>0</v>
      </c>
      <c r="AO94" s="214">
        <f>IF('Indicator Date hidden'!AP95="x","x",$AO$2-'Indicator Date hidden'!AP95)</f>
        <v>2</v>
      </c>
      <c r="AP94" s="214">
        <f>IF('Indicator Date hidden'!AQ95="x","x",$AP$2-'Indicator Date hidden'!AQ95)</f>
        <v>1</v>
      </c>
      <c r="AQ94" s="214">
        <f>IF('Indicator Date hidden'!AR95="x","x",$AQ$2-'Indicator Date hidden'!AR95)</f>
        <v>0</v>
      </c>
      <c r="AR94" s="214">
        <f>IF('Indicator Date hidden'!AS95="x","x",$AR$2-'Indicator Date hidden'!AS95)</f>
        <v>0</v>
      </c>
      <c r="AS94" s="214">
        <f>IF('Indicator Date hidden'!AT95="x","x",$AS$2-'Indicator Date hidden'!AT95)</f>
        <v>0</v>
      </c>
      <c r="AT94" s="214">
        <f>IF('Indicator Date hidden'!AU95="x","x",$AT$2-'Indicator Date hidden'!AU95)</f>
        <v>0</v>
      </c>
      <c r="AU94" s="214" t="str">
        <f>IF('Indicator Date hidden'!AV95="x","x",$AU$2-'Indicator Date hidden'!AV95)</f>
        <v>x</v>
      </c>
      <c r="AV94" s="214">
        <f>IF('Indicator Date hidden'!AW95="x","x",$AV$2-'Indicator Date hidden'!AW95)</f>
        <v>0</v>
      </c>
      <c r="AW94" s="214">
        <f>IF('Indicator Date hidden'!AX95="x","x",$AW$2-'Indicator Date hidden'!AX95)</f>
        <v>0</v>
      </c>
      <c r="AX94" s="214">
        <f>IF('Indicator Date hidden'!AY95="x","x",$AX$2-'Indicator Date hidden'!AY95)</f>
        <v>0</v>
      </c>
      <c r="AY94" s="214">
        <f>IF('Indicator Date hidden'!AZ95="x","x",$AY$2-'Indicator Date hidden'!AZ95)</f>
        <v>0</v>
      </c>
      <c r="AZ94" s="214">
        <f>IF('Indicator Date hidden'!BA95="x","x",$AZ$2-'Indicator Date hidden'!BA95)</f>
        <v>0</v>
      </c>
      <c r="BA94">
        <f t="shared" si="10"/>
        <v>14</v>
      </c>
      <c r="BB94" s="21">
        <f t="shared" si="11"/>
        <v>0.28000000000000003</v>
      </c>
      <c r="BC94">
        <f t="shared" si="12"/>
        <v>9</v>
      </c>
      <c r="BD94" s="21">
        <f t="shared" si="13"/>
        <v>0.664529909033446</v>
      </c>
      <c r="BE94" s="296">
        <f t="shared" si="14"/>
        <v>0</v>
      </c>
    </row>
    <row r="95" spans="1:57" x14ac:dyDescent="0.35">
      <c r="A95" t="s">
        <v>8109</v>
      </c>
      <c r="B95" s="214">
        <f>IF('Indicator Date hidden'!C96="x","x",$B$2-'Indicator Date hidden'!C96)</f>
        <v>0</v>
      </c>
      <c r="C95" s="214">
        <f>IF('Indicator Date hidden'!D96="x","x",$C$2-'Indicator Date hidden'!D96)</f>
        <v>0</v>
      </c>
      <c r="D95" s="214">
        <f>IF('Indicator Date hidden'!E96="x","x",$D$2-'Indicator Date hidden'!E96)</f>
        <v>0</v>
      </c>
      <c r="E95" s="214">
        <f>IF('Indicator Date hidden'!F96="x","x",$E$2-'Indicator Date hidden'!F96)</f>
        <v>0</v>
      </c>
      <c r="F95" s="214">
        <f>IF('Indicator Date hidden'!G96="x","x",$F$2-'Indicator Date hidden'!G96)</f>
        <v>0</v>
      </c>
      <c r="G95" s="214">
        <f>IF('Indicator Date hidden'!H96="x","x",$G$2-'Indicator Date hidden'!H96)</f>
        <v>0</v>
      </c>
      <c r="H95" s="214">
        <f>IF('Indicator Date hidden'!I96="x","x",$H$2-'Indicator Date hidden'!I96)</f>
        <v>0</v>
      </c>
      <c r="I95" s="214">
        <f>IF('Indicator Date hidden'!J96="x","x",$I$2-'Indicator Date hidden'!J96)</f>
        <v>0</v>
      </c>
      <c r="J95" s="214">
        <f>IF('Indicator Date hidden'!K96="x","x",$J$2-'Indicator Date hidden'!K96)</f>
        <v>0</v>
      </c>
      <c r="K95" s="214">
        <f>IF('Indicator Date hidden'!L96="x","x",$K$2-'Indicator Date hidden'!L96)</f>
        <v>0</v>
      </c>
      <c r="L95" s="214">
        <f>IF('Indicator Date hidden'!M96="x","x",$L$2-'Indicator Date hidden'!M96)</f>
        <v>0</v>
      </c>
      <c r="M95" s="214">
        <f>IF('Indicator Date hidden'!N96="x","x",$M$2-'Indicator Date hidden'!N96)</f>
        <v>0</v>
      </c>
      <c r="N95" s="214">
        <f>IF('Indicator Date hidden'!O96="x","x",$N$2-'Indicator Date hidden'!O96)</f>
        <v>0</v>
      </c>
      <c r="O95" s="214">
        <f>IF('Indicator Date hidden'!P96="x","x",$O$2-'Indicator Date hidden'!P96)</f>
        <v>0</v>
      </c>
      <c r="P95" s="214">
        <f>IF('Indicator Date hidden'!Q96="x","x",$P$2-'Indicator Date hidden'!Q96)</f>
        <v>0</v>
      </c>
      <c r="Q95" s="214" t="str">
        <f>IF('Indicator Date hidden'!R96="x","x",$Q$2-'Indicator Date hidden'!R96)</f>
        <v>x</v>
      </c>
      <c r="R95" s="214">
        <f>IF('Indicator Date hidden'!S96="x","x",$R$2-'Indicator Date hidden'!S96)</f>
        <v>0</v>
      </c>
      <c r="S95" s="214">
        <f>IF('Indicator Date hidden'!T96="x","x",$S$2-'Indicator Date hidden'!T96)</f>
        <v>0</v>
      </c>
      <c r="T95" s="214">
        <f>IF('Indicator Date hidden'!U96="x","x",$T$2-'Indicator Date hidden'!U96)</f>
        <v>0</v>
      </c>
      <c r="U95" s="214" t="str">
        <f>IF('Indicator Date hidden'!V96="x","x",$U$2-'Indicator Date hidden'!V96)</f>
        <v>x</v>
      </c>
      <c r="V95" s="214">
        <f>IF('Indicator Date hidden'!W96="x","x",$V$2-'Indicator Date hidden'!W96)</f>
        <v>0</v>
      </c>
      <c r="W95" s="214" t="str">
        <f>IF('Indicator Date hidden'!X96="x","x",$W$2-'Indicator Date hidden'!X96)</f>
        <v>x</v>
      </c>
      <c r="X95" s="214">
        <f>IF('Indicator Date hidden'!Y96="x","x",$X$2-'Indicator Date hidden'!Y96)</f>
        <v>2</v>
      </c>
      <c r="Y95" s="214">
        <f>IF('Indicator Date hidden'!Z96="x","x",$Y$2-'Indicator Date hidden'!Z96)</f>
        <v>0</v>
      </c>
      <c r="Z95" s="214">
        <f>IF('Indicator Date hidden'!AA96="x","x",$Z$2-'Indicator Date hidden'!AA96)</f>
        <v>0</v>
      </c>
      <c r="AA95" s="214" t="str">
        <f>IF('Indicator Date hidden'!AB96="x","x",$AA$2-'Indicator Date hidden'!AB96)</f>
        <v>x</v>
      </c>
      <c r="AB95" s="214">
        <f>IF('Indicator Date hidden'!AC96="x","x",$AB$2-'Indicator Date hidden'!AC96)</f>
        <v>0</v>
      </c>
      <c r="AC95" s="214">
        <f>IF('Indicator Date hidden'!AD96="x","x",$AC$2-'Indicator Date hidden'!AD96)</f>
        <v>0</v>
      </c>
      <c r="AD95" s="214" t="str">
        <f>IF('Indicator Date hidden'!AE96="x","x",$AD$2-'Indicator Date hidden'!AE96)</f>
        <v>x</v>
      </c>
      <c r="AE95" s="214">
        <f>IF('Indicator Date hidden'!AF96="x","x",$AE$2-'Indicator Date hidden'!AF96)</f>
        <v>0</v>
      </c>
      <c r="AF95" s="214">
        <f>IF('Indicator Date hidden'!AG96="x","x",$AF$2-'Indicator Date hidden'!AG96)</f>
        <v>1</v>
      </c>
      <c r="AG95" s="214">
        <f>IF('Indicator Date hidden'!AH96="x","x",$AG$2-'Indicator Date hidden'!AH96)</f>
        <v>0</v>
      </c>
      <c r="AH95" s="214">
        <f>IF('Indicator Date hidden'!AI96="x","x",$AH$2-'Indicator Date hidden'!AI96)</f>
        <v>0</v>
      </c>
      <c r="AI95" s="214">
        <f>IF('Indicator Date hidden'!AJ96="x","x",$AI$2-'Indicator Date hidden'!AJ96)</f>
        <v>0</v>
      </c>
      <c r="AJ95" s="214" t="str">
        <f>IF('Indicator Date hidden'!AK96="x","x",$AJ$2-'Indicator Date hidden'!AK96)</f>
        <v>x</v>
      </c>
      <c r="AK95" s="214">
        <f>IF('Indicator Date hidden'!AL96="x","x",$AK$2-'Indicator Date hidden'!AL96)</f>
        <v>1</v>
      </c>
      <c r="AL95" s="214">
        <f>IF('Indicator Date hidden'!AM96="x","x",$AL$2-'Indicator Date hidden'!AM96)</f>
        <v>0</v>
      </c>
      <c r="AM95" s="214">
        <f>IF('Indicator Date hidden'!AN96="x","x",$AM$2-'Indicator Date hidden'!AN96)</f>
        <v>0</v>
      </c>
      <c r="AN95" s="214">
        <f>IF('Indicator Date hidden'!AO96="x","x",$AN$2-'Indicator Date hidden'!AO96)</f>
        <v>0</v>
      </c>
      <c r="AO95" s="214">
        <f>IF('Indicator Date hidden'!AP96="x","x",$AO$2-'Indicator Date hidden'!AP96)</f>
        <v>0</v>
      </c>
      <c r="AP95" s="214">
        <f>IF('Indicator Date hidden'!AQ96="x","x",$AP$2-'Indicator Date hidden'!AQ96)</f>
        <v>0</v>
      </c>
      <c r="AQ95" s="214" t="str">
        <f>IF('Indicator Date hidden'!AR96="x","x",$AQ$2-'Indicator Date hidden'!AR96)</f>
        <v>x</v>
      </c>
      <c r="AR95" s="214">
        <f>IF('Indicator Date hidden'!AS96="x","x",$AR$2-'Indicator Date hidden'!AS96)</f>
        <v>0</v>
      </c>
      <c r="AS95" s="214">
        <f>IF('Indicator Date hidden'!AT96="x","x",$AS$2-'Indicator Date hidden'!AT96)</f>
        <v>0</v>
      </c>
      <c r="AT95" s="214">
        <f>IF('Indicator Date hidden'!AU96="x","x",$AT$2-'Indicator Date hidden'!AU96)</f>
        <v>0</v>
      </c>
      <c r="AU95" s="214">
        <f>IF('Indicator Date hidden'!AV96="x","x",$AU$2-'Indicator Date hidden'!AV96)</f>
        <v>3</v>
      </c>
      <c r="AV95" s="214">
        <f>IF('Indicator Date hidden'!AW96="x","x",$AV$2-'Indicator Date hidden'!AW96)</f>
        <v>0</v>
      </c>
      <c r="AW95" s="214">
        <f>IF('Indicator Date hidden'!AX96="x","x",$AW$2-'Indicator Date hidden'!AX96)</f>
        <v>0</v>
      </c>
      <c r="AX95" s="214">
        <f>IF('Indicator Date hidden'!AY96="x","x",$AX$2-'Indicator Date hidden'!AY96)</f>
        <v>0</v>
      </c>
      <c r="AY95" s="214">
        <f>IF('Indicator Date hidden'!AZ96="x","x",$AY$2-'Indicator Date hidden'!AZ96)</f>
        <v>0</v>
      </c>
      <c r="AZ95" s="214">
        <f>IF('Indicator Date hidden'!BA96="x","x",$AZ$2-'Indicator Date hidden'!BA96)</f>
        <v>0</v>
      </c>
      <c r="BA95">
        <f t="shared" si="10"/>
        <v>7</v>
      </c>
      <c r="BB95" s="21">
        <f t="shared" si="11"/>
        <v>0.15909090909090909</v>
      </c>
      <c r="BC95">
        <f t="shared" si="12"/>
        <v>4</v>
      </c>
      <c r="BD95" s="21">
        <f t="shared" si="13"/>
        <v>0.56178214065037613</v>
      </c>
      <c r="BE95" s="296">
        <f t="shared" si="14"/>
        <v>0</v>
      </c>
    </row>
    <row r="96" spans="1:57" x14ac:dyDescent="0.35">
      <c r="A96" t="s">
        <v>8093</v>
      </c>
      <c r="B96" s="214">
        <f>IF('Indicator Date hidden'!C97="x","x",$B$2-'Indicator Date hidden'!C97)</f>
        <v>0</v>
      </c>
      <c r="C96" s="214">
        <f>IF('Indicator Date hidden'!D97="x","x",$C$2-'Indicator Date hidden'!D97)</f>
        <v>0</v>
      </c>
      <c r="D96" s="214">
        <f>IF('Indicator Date hidden'!E97="x","x",$D$2-'Indicator Date hidden'!E97)</f>
        <v>0</v>
      </c>
      <c r="E96" s="214">
        <f>IF('Indicator Date hidden'!F97="x","x",$E$2-'Indicator Date hidden'!F97)</f>
        <v>0</v>
      </c>
      <c r="F96" s="214">
        <f>IF('Indicator Date hidden'!G97="x","x",$F$2-'Indicator Date hidden'!G97)</f>
        <v>0</v>
      </c>
      <c r="G96" s="214">
        <f>IF('Indicator Date hidden'!H97="x","x",$G$2-'Indicator Date hidden'!H97)</f>
        <v>0</v>
      </c>
      <c r="H96" s="214">
        <f>IF('Indicator Date hidden'!I97="x","x",$H$2-'Indicator Date hidden'!I97)</f>
        <v>0</v>
      </c>
      <c r="I96" s="214">
        <f>IF('Indicator Date hidden'!J97="x","x",$I$2-'Indicator Date hidden'!J97)</f>
        <v>0</v>
      </c>
      <c r="J96" s="214">
        <f>IF('Indicator Date hidden'!K97="x","x",$J$2-'Indicator Date hidden'!K97)</f>
        <v>0</v>
      </c>
      <c r="K96" s="214">
        <f>IF('Indicator Date hidden'!L97="x","x",$K$2-'Indicator Date hidden'!L97)</f>
        <v>0</v>
      </c>
      <c r="L96" s="214">
        <f>IF('Indicator Date hidden'!M97="x","x",$L$2-'Indicator Date hidden'!M97)</f>
        <v>0</v>
      </c>
      <c r="M96" s="214">
        <f>IF('Indicator Date hidden'!N97="x","x",$M$2-'Indicator Date hidden'!N97)</f>
        <v>0</v>
      </c>
      <c r="N96" s="214">
        <f>IF('Indicator Date hidden'!O97="x","x",$N$2-'Indicator Date hidden'!O97)</f>
        <v>0</v>
      </c>
      <c r="O96" s="214">
        <f>IF('Indicator Date hidden'!P97="x","x",$O$2-'Indicator Date hidden'!P97)</f>
        <v>0</v>
      </c>
      <c r="P96" s="214">
        <f>IF('Indicator Date hidden'!Q97="x","x",$P$2-'Indicator Date hidden'!Q97)</f>
        <v>0</v>
      </c>
      <c r="Q96" s="214" t="str">
        <f>IF('Indicator Date hidden'!R97="x","x",$Q$2-'Indicator Date hidden'!R97)</f>
        <v>x</v>
      </c>
      <c r="R96" s="214">
        <f>IF('Indicator Date hidden'!S97="x","x",$R$2-'Indicator Date hidden'!S97)</f>
        <v>0</v>
      </c>
      <c r="S96" s="214">
        <f>IF('Indicator Date hidden'!T97="x","x",$S$2-'Indicator Date hidden'!T97)</f>
        <v>0</v>
      </c>
      <c r="T96" s="214">
        <f>IF('Indicator Date hidden'!U97="x","x",$T$2-'Indicator Date hidden'!U97)</f>
        <v>0</v>
      </c>
      <c r="U96" s="214">
        <f>IF('Indicator Date hidden'!V97="x","x",$U$2-'Indicator Date hidden'!V97)</f>
        <v>0</v>
      </c>
      <c r="V96" s="214">
        <f>IF('Indicator Date hidden'!W97="x","x",$V$2-'Indicator Date hidden'!W97)</f>
        <v>0</v>
      </c>
      <c r="W96" s="214">
        <f>IF('Indicator Date hidden'!X97="x","x",$W$2-'Indicator Date hidden'!X97)</f>
        <v>10</v>
      </c>
      <c r="X96" s="214">
        <f>IF('Indicator Date hidden'!Y97="x","x",$X$2-'Indicator Date hidden'!Y97)</f>
        <v>3</v>
      </c>
      <c r="Y96" s="214">
        <f>IF('Indicator Date hidden'!Z97="x","x",$Y$2-'Indicator Date hidden'!Z97)</f>
        <v>0</v>
      </c>
      <c r="Z96" s="214">
        <f>IF('Indicator Date hidden'!AA97="x","x",$Z$2-'Indicator Date hidden'!AA97)</f>
        <v>0</v>
      </c>
      <c r="AA96" s="214">
        <f>IF('Indicator Date hidden'!AB97="x","x",$AA$2-'Indicator Date hidden'!AB97)</f>
        <v>0</v>
      </c>
      <c r="AB96" s="214">
        <f>IF('Indicator Date hidden'!AC97="x","x",$AB$2-'Indicator Date hidden'!AC97)</f>
        <v>0</v>
      </c>
      <c r="AC96" s="214">
        <f>IF('Indicator Date hidden'!AD97="x","x",$AC$2-'Indicator Date hidden'!AD97)</f>
        <v>0</v>
      </c>
      <c r="AD96" s="214" t="str">
        <f>IF('Indicator Date hidden'!AE97="x","x",$AD$2-'Indicator Date hidden'!AE97)</f>
        <v>x</v>
      </c>
      <c r="AE96" s="214">
        <f>IF('Indicator Date hidden'!AF97="x","x",$AE$2-'Indicator Date hidden'!AF97)</f>
        <v>0</v>
      </c>
      <c r="AF96" s="214" t="str">
        <f>IF('Indicator Date hidden'!AG97="x","x",$AF$2-'Indicator Date hidden'!AG97)</f>
        <v>x</v>
      </c>
      <c r="AG96" s="214">
        <f>IF('Indicator Date hidden'!AH97="x","x",$AG$2-'Indicator Date hidden'!AH97)</f>
        <v>0</v>
      </c>
      <c r="AH96" s="214">
        <f>IF('Indicator Date hidden'!AI97="x","x",$AH$2-'Indicator Date hidden'!AI97)</f>
        <v>0</v>
      </c>
      <c r="AI96" s="214">
        <f>IF('Indicator Date hidden'!AJ97="x","x",$AI$2-'Indicator Date hidden'!AJ97)</f>
        <v>0</v>
      </c>
      <c r="AJ96" s="214">
        <f>IF('Indicator Date hidden'!AK97="x","x",$AJ$2-'Indicator Date hidden'!AK97)</f>
        <v>1</v>
      </c>
      <c r="AK96" s="214">
        <f>IF('Indicator Date hidden'!AL97="x","x",$AK$2-'Indicator Date hidden'!AL97)</f>
        <v>0</v>
      </c>
      <c r="AL96" s="214">
        <f>IF('Indicator Date hidden'!AM97="x","x",$AL$2-'Indicator Date hidden'!AM97)</f>
        <v>0</v>
      </c>
      <c r="AM96" s="214">
        <f>IF('Indicator Date hidden'!AN97="x","x",$AM$2-'Indicator Date hidden'!AN97)</f>
        <v>0</v>
      </c>
      <c r="AN96" s="214">
        <f>IF('Indicator Date hidden'!AO97="x","x",$AN$2-'Indicator Date hidden'!AO97)</f>
        <v>0</v>
      </c>
      <c r="AO96" s="214" t="str">
        <f>IF('Indicator Date hidden'!AP97="x","x",$AO$2-'Indicator Date hidden'!AP97)</f>
        <v>x</v>
      </c>
      <c r="AP96" s="214" t="str">
        <f>IF('Indicator Date hidden'!AQ97="x","x",$AP$2-'Indicator Date hidden'!AQ97)</f>
        <v>x</v>
      </c>
      <c r="AQ96" s="214">
        <f>IF('Indicator Date hidden'!AR97="x","x",$AQ$2-'Indicator Date hidden'!AR97)</f>
        <v>0</v>
      </c>
      <c r="AR96" s="214">
        <f>IF('Indicator Date hidden'!AS97="x","x",$AR$2-'Indicator Date hidden'!AS97)</f>
        <v>0</v>
      </c>
      <c r="AS96" s="214">
        <f>IF('Indicator Date hidden'!AT97="x","x",$AS$2-'Indicator Date hidden'!AT97)</f>
        <v>0</v>
      </c>
      <c r="AT96" s="214">
        <f>IF('Indicator Date hidden'!AU97="x","x",$AT$2-'Indicator Date hidden'!AU97)</f>
        <v>0</v>
      </c>
      <c r="AU96" s="214">
        <f>IF('Indicator Date hidden'!AV97="x","x",$AU$2-'Indicator Date hidden'!AV97)</f>
        <v>7</v>
      </c>
      <c r="AV96" s="214">
        <f>IF('Indicator Date hidden'!AW97="x","x",$AV$2-'Indicator Date hidden'!AW97)</f>
        <v>0</v>
      </c>
      <c r="AW96" s="214">
        <f>IF('Indicator Date hidden'!AX97="x","x",$AW$2-'Indicator Date hidden'!AX97)</f>
        <v>0</v>
      </c>
      <c r="AX96" s="214">
        <f>IF('Indicator Date hidden'!AY97="x","x",$AX$2-'Indicator Date hidden'!AY97)</f>
        <v>0</v>
      </c>
      <c r="AY96" s="214">
        <f>IF('Indicator Date hidden'!AZ97="x","x",$AY$2-'Indicator Date hidden'!AZ97)</f>
        <v>0</v>
      </c>
      <c r="AZ96" s="214">
        <f>IF('Indicator Date hidden'!BA97="x","x",$AZ$2-'Indicator Date hidden'!BA97)</f>
        <v>0</v>
      </c>
      <c r="BA96">
        <f t="shared" si="10"/>
        <v>21</v>
      </c>
      <c r="BB96" s="21">
        <f t="shared" si="11"/>
        <v>0.45652173913043476</v>
      </c>
      <c r="BC96">
        <f t="shared" si="12"/>
        <v>4</v>
      </c>
      <c r="BD96" s="21">
        <f t="shared" si="13"/>
        <v>1.8022512701706603</v>
      </c>
      <c r="BE96" s="296">
        <f t="shared" si="14"/>
        <v>0</v>
      </c>
    </row>
    <row r="97" spans="1:57" x14ac:dyDescent="0.35">
      <c r="A97" t="s">
        <v>8103</v>
      </c>
      <c r="B97" s="214">
        <f>IF('Indicator Date hidden'!C98="x","x",$B$2-'Indicator Date hidden'!C98)</f>
        <v>0</v>
      </c>
      <c r="C97" s="214">
        <f>IF('Indicator Date hidden'!D98="x","x",$C$2-'Indicator Date hidden'!D98)</f>
        <v>0</v>
      </c>
      <c r="D97" s="214">
        <f>IF('Indicator Date hidden'!E98="x","x",$D$2-'Indicator Date hidden'!E98)</f>
        <v>0</v>
      </c>
      <c r="E97" s="214">
        <f>IF('Indicator Date hidden'!F98="x","x",$E$2-'Indicator Date hidden'!F98)</f>
        <v>0</v>
      </c>
      <c r="F97" s="214">
        <f>IF('Indicator Date hidden'!G98="x","x",$F$2-'Indicator Date hidden'!G98)</f>
        <v>0</v>
      </c>
      <c r="G97" s="214">
        <f>IF('Indicator Date hidden'!H98="x","x",$G$2-'Indicator Date hidden'!H98)</f>
        <v>0</v>
      </c>
      <c r="H97" s="214">
        <f>IF('Indicator Date hidden'!I98="x","x",$H$2-'Indicator Date hidden'!I98)</f>
        <v>0</v>
      </c>
      <c r="I97" s="214">
        <f>IF('Indicator Date hidden'!J98="x","x",$I$2-'Indicator Date hidden'!J98)</f>
        <v>0</v>
      </c>
      <c r="J97" s="214">
        <f>IF('Indicator Date hidden'!K98="x","x",$J$2-'Indicator Date hidden'!K98)</f>
        <v>0</v>
      </c>
      <c r="K97" s="214">
        <f>IF('Indicator Date hidden'!L98="x","x",$K$2-'Indicator Date hidden'!L98)</f>
        <v>0</v>
      </c>
      <c r="L97" s="214">
        <f>IF('Indicator Date hidden'!M98="x","x",$L$2-'Indicator Date hidden'!M98)</f>
        <v>0</v>
      </c>
      <c r="M97" s="214">
        <f>IF('Indicator Date hidden'!N98="x","x",$M$2-'Indicator Date hidden'!N98)</f>
        <v>0</v>
      </c>
      <c r="N97" s="214">
        <f>IF('Indicator Date hidden'!O98="x","x",$N$2-'Indicator Date hidden'!O98)</f>
        <v>0</v>
      </c>
      <c r="O97" s="214">
        <f>IF('Indicator Date hidden'!P98="x","x",$O$2-'Indicator Date hidden'!P98)</f>
        <v>0</v>
      </c>
      <c r="P97" s="214">
        <f>IF('Indicator Date hidden'!Q98="x","x",$P$2-'Indicator Date hidden'!Q98)</f>
        <v>0</v>
      </c>
      <c r="Q97" s="214">
        <f>IF('Indicator Date hidden'!R98="x","x",$Q$2-'Indicator Date hidden'!R98)</f>
        <v>5</v>
      </c>
      <c r="R97" s="214">
        <f>IF('Indicator Date hidden'!S98="x","x",$R$2-'Indicator Date hidden'!S98)</f>
        <v>0</v>
      </c>
      <c r="S97" s="214">
        <f>IF('Indicator Date hidden'!T98="x","x",$S$2-'Indicator Date hidden'!T98)</f>
        <v>0</v>
      </c>
      <c r="T97" s="214">
        <f>IF('Indicator Date hidden'!U98="x","x",$T$2-'Indicator Date hidden'!U98)</f>
        <v>0</v>
      </c>
      <c r="U97" s="214">
        <f>IF('Indicator Date hidden'!V98="x","x",$U$2-'Indicator Date hidden'!V98)</f>
        <v>0</v>
      </c>
      <c r="V97" s="214">
        <f>IF('Indicator Date hidden'!W98="x","x",$V$2-'Indicator Date hidden'!W98)</f>
        <v>0</v>
      </c>
      <c r="W97" s="214">
        <f>IF('Indicator Date hidden'!X98="x","x",$W$2-'Indicator Date hidden'!X98)</f>
        <v>0</v>
      </c>
      <c r="X97" s="214" t="str">
        <f>IF('Indicator Date hidden'!Y98="x","x",$X$2-'Indicator Date hidden'!Y98)</f>
        <v>x</v>
      </c>
      <c r="Y97" s="214">
        <f>IF('Indicator Date hidden'!Z98="x","x",$Y$2-'Indicator Date hidden'!Z98)</f>
        <v>0</v>
      </c>
      <c r="Z97" s="214">
        <f>IF('Indicator Date hidden'!AA98="x","x",$Z$2-'Indicator Date hidden'!AA98)</f>
        <v>0</v>
      </c>
      <c r="AA97" s="214">
        <f>IF('Indicator Date hidden'!AB98="x","x",$AA$2-'Indicator Date hidden'!AB98)</f>
        <v>0</v>
      </c>
      <c r="AB97" s="214">
        <f>IF('Indicator Date hidden'!AC98="x","x",$AB$2-'Indicator Date hidden'!AC98)</f>
        <v>0</v>
      </c>
      <c r="AC97" s="214">
        <f>IF('Indicator Date hidden'!AD98="x","x",$AC$2-'Indicator Date hidden'!AD98)</f>
        <v>0</v>
      </c>
      <c r="AD97" s="214" t="str">
        <f>IF('Indicator Date hidden'!AE98="x","x",$AD$2-'Indicator Date hidden'!AE98)</f>
        <v>x</v>
      </c>
      <c r="AE97" s="214">
        <f>IF('Indicator Date hidden'!AF98="x","x",$AE$2-'Indicator Date hidden'!AF98)</f>
        <v>0</v>
      </c>
      <c r="AF97" s="214">
        <f>IF('Indicator Date hidden'!AG98="x","x",$AF$2-'Indicator Date hidden'!AG98)</f>
        <v>3</v>
      </c>
      <c r="AG97" s="214">
        <f>IF('Indicator Date hidden'!AH98="x","x",$AG$2-'Indicator Date hidden'!AH98)</f>
        <v>0</v>
      </c>
      <c r="AH97" s="214">
        <f>IF('Indicator Date hidden'!AI98="x","x",$AH$2-'Indicator Date hidden'!AI98)</f>
        <v>0</v>
      </c>
      <c r="AI97" s="214">
        <f>IF('Indicator Date hidden'!AJ98="x","x",$AI$2-'Indicator Date hidden'!AJ98)</f>
        <v>0</v>
      </c>
      <c r="AJ97" s="214" t="str">
        <f>IF('Indicator Date hidden'!AK98="x","x",$AJ$2-'Indicator Date hidden'!AK98)</f>
        <v>x</v>
      </c>
      <c r="AK97" s="214">
        <f>IF('Indicator Date hidden'!AL98="x","x",$AK$2-'Indicator Date hidden'!AL98)</f>
        <v>1</v>
      </c>
      <c r="AL97" s="214">
        <f>IF('Indicator Date hidden'!AM98="x","x",$AL$2-'Indicator Date hidden'!AM98)</f>
        <v>0</v>
      </c>
      <c r="AM97" s="214">
        <f>IF('Indicator Date hidden'!AN98="x","x",$AM$2-'Indicator Date hidden'!AN98)</f>
        <v>0</v>
      </c>
      <c r="AN97" s="214">
        <f>IF('Indicator Date hidden'!AO98="x","x",$AN$2-'Indicator Date hidden'!AO98)</f>
        <v>0</v>
      </c>
      <c r="AO97" s="214">
        <f>IF('Indicator Date hidden'!AP98="x","x",$AO$2-'Indicator Date hidden'!AP98)</f>
        <v>0</v>
      </c>
      <c r="AP97" s="214">
        <f>IF('Indicator Date hidden'!AQ98="x","x",$AP$2-'Indicator Date hidden'!AQ98)</f>
        <v>0</v>
      </c>
      <c r="AQ97" s="214">
        <f>IF('Indicator Date hidden'!AR98="x","x",$AQ$2-'Indicator Date hidden'!AR98)</f>
        <v>0</v>
      </c>
      <c r="AR97" s="214">
        <f>IF('Indicator Date hidden'!AS98="x","x",$AR$2-'Indicator Date hidden'!AS98)</f>
        <v>0</v>
      </c>
      <c r="AS97" s="214">
        <f>IF('Indicator Date hidden'!AT98="x","x",$AS$2-'Indicator Date hidden'!AT98)</f>
        <v>0</v>
      </c>
      <c r="AT97" s="214">
        <f>IF('Indicator Date hidden'!AU98="x","x",$AT$2-'Indicator Date hidden'!AU98)</f>
        <v>0</v>
      </c>
      <c r="AU97" s="214">
        <f>IF('Indicator Date hidden'!AV98="x","x",$AU$2-'Indicator Date hidden'!AV98)</f>
        <v>5</v>
      </c>
      <c r="AV97" s="214">
        <f>IF('Indicator Date hidden'!AW98="x","x",$AV$2-'Indicator Date hidden'!AW98)</f>
        <v>0</v>
      </c>
      <c r="AW97" s="214">
        <f>IF('Indicator Date hidden'!AX98="x","x",$AW$2-'Indicator Date hidden'!AX98)</f>
        <v>0</v>
      </c>
      <c r="AX97" s="214">
        <f>IF('Indicator Date hidden'!AY98="x","x",$AX$2-'Indicator Date hidden'!AY98)</f>
        <v>0</v>
      </c>
      <c r="AY97" s="214">
        <f>IF('Indicator Date hidden'!AZ98="x","x",$AY$2-'Indicator Date hidden'!AZ98)</f>
        <v>0</v>
      </c>
      <c r="AZ97" s="214">
        <f>IF('Indicator Date hidden'!BA98="x","x",$AZ$2-'Indicator Date hidden'!BA98)</f>
        <v>0</v>
      </c>
      <c r="BA97">
        <f t="shared" si="10"/>
        <v>14</v>
      </c>
      <c r="BB97" s="21">
        <f t="shared" si="11"/>
        <v>0.29166666666666669</v>
      </c>
      <c r="BC97">
        <f t="shared" si="12"/>
        <v>4</v>
      </c>
      <c r="BD97" s="21">
        <f t="shared" si="13"/>
        <v>1.0793194872490515</v>
      </c>
      <c r="BE97" s="296">
        <f t="shared" si="14"/>
        <v>0</v>
      </c>
    </row>
    <row r="98" spans="1:57" x14ac:dyDescent="0.35">
      <c r="A98" t="s">
        <v>8095</v>
      </c>
      <c r="B98" s="214">
        <f>IF('Indicator Date hidden'!C99="x","x",$B$2-'Indicator Date hidden'!C99)</f>
        <v>0</v>
      </c>
      <c r="C98" s="214">
        <f>IF('Indicator Date hidden'!D99="x","x",$C$2-'Indicator Date hidden'!D99)</f>
        <v>0</v>
      </c>
      <c r="D98" s="214">
        <f>IF('Indicator Date hidden'!E99="x","x",$D$2-'Indicator Date hidden'!E99)</f>
        <v>0</v>
      </c>
      <c r="E98" s="214">
        <f>IF('Indicator Date hidden'!F99="x","x",$E$2-'Indicator Date hidden'!F99)</f>
        <v>0</v>
      </c>
      <c r="F98" s="214">
        <f>IF('Indicator Date hidden'!G99="x","x",$F$2-'Indicator Date hidden'!G99)</f>
        <v>0</v>
      </c>
      <c r="G98" s="214">
        <f>IF('Indicator Date hidden'!H99="x","x",$G$2-'Indicator Date hidden'!H99)</f>
        <v>0</v>
      </c>
      <c r="H98" s="214">
        <f>IF('Indicator Date hidden'!I99="x","x",$H$2-'Indicator Date hidden'!I99)</f>
        <v>0</v>
      </c>
      <c r="I98" s="214">
        <f>IF('Indicator Date hidden'!J99="x","x",$I$2-'Indicator Date hidden'!J99)</f>
        <v>0</v>
      </c>
      <c r="J98" s="214">
        <f>IF('Indicator Date hidden'!K99="x","x",$J$2-'Indicator Date hidden'!K99)</f>
        <v>0</v>
      </c>
      <c r="K98" s="214">
        <f>IF('Indicator Date hidden'!L99="x","x",$K$2-'Indicator Date hidden'!L99)</f>
        <v>0</v>
      </c>
      <c r="L98" s="214">
        <f>IF('Indicator Date hidden'!M99="x","x",$L$2-'Indicator Date hidden'!M99)</f>
        <v>0</v>
      </c>
      <c r="M98" s="214">
        <f>IF('Indicator Date hidden'!N99="x","x",$M$2-'Indicator Date hidden'!N99)</f>
        <v>0</v>
      </c>
      <c r="N98" s="214">
        <f>IF('Indicator Date hidden'!O99="x","x",$N$2-'Indicator Date hidden'!O99)</f>
        <v>0</v>
      </c>
      <c r="O98" s="214">
        <f>IF('Indicator Date hidden'!P99="x","x",$O$2-'Indicator Date hidden'!P99)</f>
        <v>0</v>
      </c>
      <c r="P98" s="214">
        <f>IF('Indicator Date hidden'!Q99="x","x",$P$2-'Indicator Date hidden'!Q99)</f>
        <v>0</v>
      </c>
      <c r="Q98" s="214">
        <f>IF('Indicator Date hidden'!R99="x","x",$Q$2-'Indicator Date hidden'!R99)</f>
        <v>1</v>
      </c>
      <c r="R98" s="214">
        <f>IF('Indicator Date hidden'!S99="x","x",$R$2-'Indicator Date hidden'!S99)</f>
        <v>0</v>
      </c>
      <c r="S98" s="214">
        <f>IF('Indicator Date hidden'!T99="x","x",$S$2-'Indicator Date hidden'!T99)</f>
        <v>0</v>
      </c>
      <c r="T98" s="214">
        <f>IF('Indicator Date hidden'!U99="x","x",$T$2-'Indicator Date hidden'!U99)</f>
        <v>0</v>
      </c>
      <c r="U98" s="214">
        <f>IF('Indicator Date hidden'!V99="x","x",$U$2-'Indicator Date hidden'!V99)</f>
        <v>0</v>
      </c>
      <c r="V98" s="214">
        <f>IF('Indicator Date hidden'!W99="x","x",$V$2-'Indicator Date hidden'!W99)</f>
        <v>0</v>
      </c>
      <c r="W98" s="214">
        <f>IF('Indicator Date hidden'!X99="x","x",$W$2-'Indicator Date hidden'!X99)</f>
        <v>1</v>
      </c>
      <c r="X98" s="214">
        <f>IF('Indicator Date hidden'!Y99="x","x",$X$2-'Indicator Date hidden'!Y99)</f>
        <v>4</v>
      </c>
      <c r="Y98" s="214">
        <f>IF('Indicator Date hidden'!Z99="x","x",$Y$2-'Indicator Date hidden'!Z99)</f>
        <v>0</v>
      </c>
      <c r="Z98" s="214">
        <f>IF('Indicator Date hidden'!AA99="x","x",$Z$2-'Indicator Date hidden'!AA99)</f>
        <v>0</v>
      </c>
      <c r="AA98" s="214">
        <f>IF('Indicator Date hidden'!AB99="x","x",$AA$2-'Indicator Date hidden'!AB99)</f>
        <v>0</v>
      </c>
      <c r="AB98" s="214">
        <f>IF('Indicator Date hidden'!AC99="x","x",$AB$2-'Indicator Date hidden'!AC99)</f>
        <v>0</v>
      </c>
      <c r="AC98" s="214">
        <f>IF('Indicator Date hidden'!AD99="x","x",$AC$2-'Indicator Date hidden'!AD99)</f>
        <v>0</v>
      </c>
      <c r="AD98" s="214">
        <f>IF('Indicator Date hidden'!AE99="x","x",$AD$2-'Indicator Date hidden'!AE99)</f>
        <v>0</v>
      </c>
      <c r="AE98" s="214">
        <f>IF('Indicator Date hidden'!AF99="x","x",$AE$2-'Indicator Date hidden'!AF99)</f>
        <v>0</v>
      </c>
      <c r="AF98" s="214">
        <f>IF('Indicator Date hidden'!AG99="x","x",$AF$2-'Indicator Date hidden'!AG99)</f>
        <v>6</v>
      </c>
      <c r="AG98" s="214">
        <f>IF('Indicator Date hidden'!AH99="x","x",$AG$2-'Indicator Date hidden'!AH99)</f>
        <v>0</v>
      </c>
      <c r="AH98" s="214">
        <f>IF('Indicator Date hidden'!AI99="x","x",$AH$2-'Indicator Date hidden'!AI99)</f>
        <v>0</v>
      </c>
      <c r="AI98" s="214">
        <f>IF('Indicator Date hidden'!AJ99="x","x",$AI$2-'Indicator Date hidden'!AJ99)</f>
        <v>0</v>
      </c>
      <c r="AJ98" s="214" t="str">
        <f>IF('Indicator Date hidden'!AK99="x","x",$AJ$2-'Indicator Date hidden'!AK99)</f>
        <v>x</v>
      </c>
      <c r="AK98" s="214">
        <f>IF('Indicator Date hidden'!AL99="x","x",$AK$2-'Indicator Date hidden'!AL99)</f>
        <v>0</v>
      </c>
      <c r="AL98" s="214">
        <f>IF('Indicator Date hidden'!AM99="x","x",$AL$2-'Indicator Date hidden'!AM99)</f>
        <v>0</v>
      </c>
      <c r="AM98" s="214">
        <f>IF('Indicator Date hidden'!AN99="x","x",$AM$2-'Indicator Date hidden'!AN99)</f>
        <v>0</v>
      </c>
      <c r="AN98" s="214">
        <f>IF('Indicator Date hidden'!AO99="x","x",$AN$2-'Indicator Date hidden'!AO99)</f>
        <v>0</v>
      </c>
      <c r="AO98" s="214" t="str">
        <f>IF('Indicator Date hidden'!AP99="x","x",$AO$2-'Indicator Date hidden'!AP99)</f>
        <v>x</v>
      </c>
      <c r="AP98" s="214" t="str">
        <f>IF('Indicator Date hidden'!AQ99="x","x",$AP$2-'Indicator Date hidden'!AQ99)</f>
        <v>x</v>
      </c>
      <c r="AQ98" s="214" t="str">
        <f>IF('Indicator Date hidden'!AR99="x","x",$AQ$2-'Indicator Date hidden'!AR99)</f>
        <v>x</v>
      </c>
      <c r="AR98" s="214">
        <f>IF('Indicator Date hidden'!AS99="x","x",$AR$2-'Indicator Date hidden'!AS99)</f>
        <v>0</v>
      </c>
      <c r="AS98" s="214">
        <f>IF('Indicator Date hidden'!AT99="x","x",$AS$2-'Indicator Date hidden'!AT99)</f>
        <v>0</v>
      </c>
      <c r="AT98" s="214">
        <f>IF('Indicator Date hidden'!AU99="x","x",$AT$2-'Indicator Date hidden'!AU99)</f>
        <v>0</v>
      </c>
      <c r="AU98" s="214">
        <f>IF('Indicator Date hidden'!AV99="x","x",$AU$2-'Indicator Date hidden'!AV99)</f>
        <v>7</v>
      </c>
      <c r="AV98" s="214">
        <f>IF('Indicator Date hidden'!AW99="x","x",$AV$2-'Indicator Date hidden'!AW99)</f>
        <v>0</v>
      </c>
      <c r="AW98" s="214">
        <f>IF('Indicator Date hidden'!AX99="x","x",$AW$2-'Indicator Date hidden'!AX99)</f>
        <v>0</v>
      </c>
      <c r="AX98" s="214">
        <f>IF('Indicator Date hidden'!AY99="x","x",$AX$2-'Indicator Date hidden'!AY99)</f>
        <v>0</v>
      </c>
      <c r="AY98" s="214">
        <f>IF('Indicator Date hidden'!AZ99="x","x",$AY$2-'Indicator Date hidden'!AZ99)</f>
        <v>0</v>
      </c>
      <c r="AZ98" s="214">
        <f>IF('Indicator Date hidden'!BA99="x","x",$AZ$2-'Indicator Date hidden'!BA99)</f>
        <v>0</v>
      </c>
      <c r="BA98">
        <f t="shared" si="10"/>
        <v>19</v>
      </c>
      <c r="BB98" s="21">
        <f t="shared" si="11"/>
        <v>0.40425531914893614</v>
      </c>
      <c r="BC98">
        <f t="shared" si="12"/>
        <v>5</v>
      </c>
      <c r="BD98" s="21">
        <f t="shared" si="13"/>
        <v>1.4241021728239582</v>
      </c>
      <c r="BE98" s="296">
        <f t="shared" si="14"/>
        <v>0</v>
      </c>
    </row>
    <row r="99" spans="1:57" x14ac:dyDescent="0.35">
      <c r="A99" t="s">
        <v>8096</v>
      </c>
      <c r="B99" s="214">
        <f>IF('Indicator Date hidden'!C100="x","x",$B$2-'Indicator Date hidden'!C100)</f>
        <v>0</v>
      </c>
      <c r="C99" s="214">
        <f>IF('Indicator Date hidden'!D100="x","x",$C$2-'Indicator Date hidden'!D100)</f>
        <v>0</v>
      </c>
      <c r="D99" s="214">
        <f>IF('Indicator Date hidden'!E100="x","x",$D$2-'Indicator Date hidden'!E100)</f>
        <v>0</v>
      </c>
      <c r="E99" s="214">
        <f>IF('Indicator Date hidden'!F100="x","x",$E$2-'Indicator Date hidden'!F100)</f>
        <v>0</v>
      </c>
      <c r="F99" s="214">
        <f>IF('Indicator Date hidden'!G100="x","x",$F$2-'Indicator Date hidden'!G100)</f>
        <v>0</v>
      </c>
      <c r="G99" s="214">
        <f>IF('Indicator Date hidden'!H100="x","x",$G$2-'Indicator Date hidden'!H100)</f>
        <v>0</v>
      </c>
      <c r="H99" s="214">
        <f>IF('Indicator Date hidden'!I100="x","x",$H$2-'Indicator Date hidden'!I100)</f>
        <v>0</v>
      </c>
      <c r="I99" s="214">
        <f>IF('Indicator Date hidden'!J100="x","x",$I$2-'Indicator Date hidden'!J100)</f>
        <v>0</v>
      </c>
      <c r="J99" s="214">
        <f>IF('Indicator Date hidden'!K100="x","x",$J$2-'Indicator Date hidden'!K100)</f>
        <v>0</v>
      </c>
      <c r="K99" s="214">
        <f>IF('Indicator Date hidden'!L100="x","x",$K$2-'Indicator Date hidden'!L100)</f>
        <v>0</v>
      </c>
      <c r="L99" s="214">
        <f>IF('Indicator Date hidden'!M100="x","x",$L$2-'Indicator Date hidden'!M100)</f>
        <v>0</v>
      </c>
      <c r="M99" s="214">
        <f>IF('Indicator Date hidden'!N100="x","x",$M$2-'Indicator Date hidden'!N100)</f>
        <v>0</v>
      </c>
      <c r="N99" s="214">
        <f>IF('Indicator Date hidden'!O100="x","x",$N$2-'Indicator Date hidden'!O100)</f>
        <v>0</v>
      </c>
      <c r="O99" s="214">
        <f>IF('Indicator Date hidden'!P100="x","x",$O$2-'Indicator Date hidden'!P100)</f>
        <v>0</v>
      </c>
      <c r="P99" s="214">
        <f>IF('Indicator Date hidden'!Q100="x","x",$P$2-'Indicator Date hidden'!Q100)</f>
        <v>0</v>
      </c>
      <c r="Q99" s="214">
        <f>IF('Indicator Date hidden'!R100="x","x",$Q$2-'Indicator Date hidden'!R100)</f>
        <v>7</v>
      </c>
      <c r="R99" s="214">
        <f>IF('Indicator Date hidden'!S100="x","x",$R$2-'Indicator Date hidden'!S100)</f>
        <v>0</v>
      </c>
      <c r="S99" s="214">
        <f>IF('Indicator Date hidden'!T100="x","x",$S$2-'Indicator Date hidden'!T100)</f>
        <v>0</v>
      </c>
      <c r="T99" s="214">
        <f>IF('Indicator Date hidden'!U100="x","x",$T$2-'Indicator Date hidden'!U100)</f>
        <v>0</v>
      </c>
      <c r="U99" s="214">
        <f>IF('Indicator Date hidden'!V100="x","x",$U$2-'Indicator Date hidden'!V100)</f>
        <v>0</v>
      </c>
      <c r="V99" s="214">
        <f>IF('Indicator Date hidden'!W100="x","x",$V$2-'Indicator Date hidden'!W100)</f>
        <v>0</v>
      </c>
      <c r="W99" s="214">
        <f>IF('Indicator Date hidden'!X100="x","x",$W$2-'Indicator Date hidden'!X100)</f>
        <v>7</v>
      </c>
      <c r="X99" s="214">
        <f>IF('Indicator Date hidden'!Y100="x","x",$X$2-'Indicator Date hidden'!Y100)</f>
        <v>4</v>
      </c>
      <c r="Y99" s="214">
        <f>IF('Indicator Date hidden'!Z100="x","x",$Y$2-'Indicator Date hidden'!Z100)</f>
        <v>0</v>
      </c>
      <c r="Z99" s="214">
        <f>IF('Indicator Date hidden'!AA100="x","x",$Z$2-'Indicator Date hidden'!AA100)</f>
        <v>0</v>
      </c>
      <c r="AA99" s="214" t="str">
        <f>IF('Indicator Date hidden'!AB100="x","x",$AA$2-'Indicator Date hidden'!AB100)</f>
        <v>x</v>
      </c>
      <c r="AB99" s="214">
        <f>IF('Indicator Date hidden'!AC100="x","x",$AB$2-'Indicator Date hidden'!AC100)</f>
        <v>0</v>
      </c>
      <c r="AC99" s="214">
        <f>IF('Indicator Date hidden'!AD100="x","x",$AC$2-'Indicator Date hidden'!AD100)</f>
        <v>0</v>
      </c>
      <c r="AD99" s="214" t="str">
        <f>IF('Indicator Date hidden'!AE100="x","x",$AD$2-'Indicator Date hidden'!AE100)</f>
        <v>x</v>
      </c>
      <c r="AE99" s="214">
        <f>IF('Indicator Date hidden'!AF100="x","x",$AE$2-'Indicator Date hidden'!AF100)</f>
        <v>0</v>
      </c>
      <c r="AF99" s="214" t="str">
        <f>IF('Indicator Date hidden'!AG100="x","x",$AF$2-'Indicator Date hidden'!AG100)</f>
        <v>x</v>
      </c>
      <c r="AG99" s="214">
        <f>IF('Indicator Date hidden'!AH100="x","x",$AG$2-'Indicator Date hidden'!AH100)</f>
        <v>0</v>
      </c>
      <c r="AH99" s="214">
        <f>IF('Indicator Date hidden'!AI100="x","x",$AH$2-'Indicator Date hidden'!AI100)</f>
        <v>0</v>
      </c>
      <c r="AI99" s="214">
        <f>IF('Indicator Date hidden'!AJ100="x","x",$AI$2-'Indicator Date hidden'!AJ100)</f>
        <v>0</v>
      </c>
      <c r="AJ99" s="214">
        <f>IF('Indicator Date hidden'!AK100="x","x",$AJ$2-'Indicator Date hidden'!AK100)</f>
        <v>0</v>
      </c>
      <c r="AK99" s="214">
        <f>IF('Indicator Date hidden'!AL100="x","x",$AK$2-'Indicator Date hidden'!AL100)</f>
        <v>1</v>
      </c>
      <c r="AL99" s="214">
        <f>IF('Indicator Date hidden'!AM100="x","x",$AL$2-'Indicator Date hidden'!AM100)</f>
        <v>0</v>
      </c>
      <c r="AM99" s="214">
        <f>IF('Indicator Date hidden'!AN100="x","x",$AM$2-'Indicator Date hidden'!AN100)</f>
        <v>0</v>
      </c>
      <c r="AN99" s="214">
        <f>IF('Indicator Date hidden'!AO100="x","x",$AN$2-'Indicator Date hidden'!AO100)</f>
        <v>0</v>
      </c>
      <c r="AO99" s="214" t="str">
        <f>IF('Indicator Date hidden'!AP100="x","x",$AO$2-'Indicator Date hidden'!AP100)</f>
        <v>x</v>
      </c>
      <c r="AP99" s="214" t="str">
        <f>IF('Indicator Date hidden'!AQ100="x","x",$AP$2-'Indicator Date hidden'!AQ100)</f>
        <v>x</v>
      </c>
      <c r="AQ99" s="214" t="str">
        <f>IF('Indicator Date hidden'!AR100="x","x",$AQ$2-'Indicator Date hidden'!AR100)</f>
        <v>x</v>
      </c>
      <c r="AR99" s="214">
        <f>IF('Indicator Date hidden'!AS100="x","x",$AR$2-'Indicator Date hidden'!AS100)</f>
        <v>0</v>
      </c>
      <c r="AS99" s="214">
        <f>IF('Indicator Date hidden'!AT100="x","x",$AS$2-'Indicator Date hidden'!AT100)</f>
        <v>0</v>
      </c>
      <c r="AT99" s="214">
        <f>IF('Indicator Date hidden'!AU100="x","x",$AT$2-'Indicator Date hidden'!AU100)</f>
        <v>0</v>
      </c>
      <c r="AU99" s="214">
        <f>IF('Indicator Date hidden'!AV100="x","x",$AU$2-'Indicator Date hidden'!AV100)</f>
        <v>1</v>
      </c>
      <c r="AV99" s="214">
        <f>IF('Indicator Date hidden'!AW100="x","x",$AV$2-'Indicator Date hidden'!AW100)</f>
        <v>0</v>
      </c>
      <c r="AW99" s="214">
        <f>IF('Indicator Date hidden'!AX100="x","x",$AW$2-'Indicator Date hidden'!AX100)</f>
        <v>0</v>
      </c>
      <c r="AX99" s="214">
        <f>IF('Indicator Date hidden'!AY100="x","x",$AX$2-'Indicator Date hidden'!AY100)</f>
        <v>0</v>
      </c>
      <c r="AY99" s="214">
        <f>IF('Indicator Date hidden'!AZ100="x","x",$AY$2-'Indicator Date hidden'!AZ100)</f>
        <v>0</v>
      </c>
      <c r="AZ99" s="214" t="str">
        <f>IF('Indicator Date hidden'!BA100="x","x",$AZ$2-'Indicator Date hidden'!BA100)</f>
        <v>x</v>
      </c>
      <c r="BA99">
        <f t="shared" ref="BA99:BA130" si="15">SUM(B99:AZ99)</f>
        <v>20</v>
      </c>
      <c r="BB99" s="21">
        <f t="shared" ref="BB99:BB130" si="16">BA99/COUNT(B99:AZ99)</f>
        <v>0.45454545454545453</v>
      </c>
      <c r="BC99">
        <f t="shared" ref="BC99:BC130" si="17">COUNTIF(B99:AZ99,"&gt;0")</f>
        <v>5</v>
      </c>
      <c r="BD99" s="21">
        <f t="shared" ref="BD99:BD130" si="18">_xlfn.STDEV.P(B99:AZ99)</f>
        <v>1.5587661999529314</v>
      </c>
      <c r="BE99" s="296">
        <f t="shared" ref="BE99:BE130" si="19">MEDIAN(B99:AZ99)</f>
        <v>0</v>
      </c>
    </row>
    <row r="100" spans="1:57" x14ac:dyDescent="0.35">
      <c r="A100" t="s">
        <v>8100</v>
      </c>
      <c r="B100" s="214">
        <f>IF('Indicator Date hidden'!C101="x","x",$B$2-'Indicator Date hidden'!C101)</f>
        <v>0</v>
      </c>
      <c r="C100" s="214">
        <f>IF('Indicator Date hidden'!D101="x","x",$C$2-'Indicator Date hidden'!D101)</f>
        <v>0</v>
      </c>
      <c r="D100" s="214">
        <f>IF('Indicator Date hidden'!E101="x","x",$D$2-'Indicator Date hidden'!E101)</f>
        <v>0</v>
      </c>
      <c r="E100" s="214">
        <f>IF('Indicator Date hidden'!F101="x","x",$E$2-'Indicator Date hidden'!F101)</f>
        <v>0</v>
      </c>
      <c r="F100" s="214">
        <f>IF('Indicator Date hidden'!G101="x","x",$F$2-'Indicator Date hidden'!G101)</f>
        <v>0</v>
      </c>
      <c r="G100" s="214">
        <f>IF('Indicator Date hidden'!H101="x","x",$G$2-'Indicator Date hidden'!H101)</f>
        <v>0</v>
      </c>
      <c r="H100" s="214">
        <f>IF('Indicator Date hidden'!I101="x","x",$H$2-'Indicator Date hidden'!I101)</f>
        <v>0</v>
      </c>
      <c r="I100" s="214">
        <f>IF('Indicator Date hidden'!J101="x","x",$I$2-'Indicator Date hidden'!J101)</f>
        <v>0</v>
      </c>
      <c r="J100" s="214">
        <f>IF('Indicator Date hidden'!K101="x","x",$J$2-'Indicator Date hidden'!K101)</f>
        <v>0</v>
      </c>
      <c r="K100" s="214">
        <f>IF('Indicator Date hidden'!L101="x","x",$K$2-'Indicator Date hidden'!L101)</f>
        <v>0</v>
      </c>
      <c r="L100" s="214">
        <f>IF('Indicator Date hidden'!M101="x","x",$L$2-'Indicator Date hidden'!M101)</f>
        <v>0</v>
      </c>
      <c r="M100" s="214">
        <f>IF('Indicator Date hidden'!N101="x","x",$M$2-'Indicator Date hidden'!N101)</f>
        <v>0</v>
      </c>
      <c r="N100" s="214">
        <f>IF('Indicator Date hidden'!O101="x","x",$N$2-'Indicator Date hidden'!O101)</f>
        <v>0</v>
      </c>
      <c r="O100" s="214">
        <f>IF('Indicator Date hidden'!P101="x","x",$O$2-'Indicator Date hidden'!P101)</f>
        <v>0</v>
      </c>
      <c r="P100" s="214">
        <f>IF('Indicator Date hidden'!Q101="x","x",$P$2-'Indicator Date hidden'!Q101)</f>
        <v>0</v>
      </c>
      <c r="Q100" s="214" t="str">
        <f>IF('Indicator Date hidden'!R101="x","x",$Q$2-'Indicator Date hidden'!R101)</f>
        <v>x</v>
      </c>
      <c r="R100" s="214">
        <f>IF('Indicator Date hidden'!S101="x","x",$R$2-'Indicator Date hidden'!S101)</f>
        <v>0</v>
      </c>
      <c r="S100" s="214">
        <f>IF('Indicator Date hidden'!T101="x","x",$S$2-'Indicator Date hidden'!T101)</f>
        <v>0</v>
      </c>
      <c r="T100" s="214">
        <f>IF('Indicator Date hidden'!U101="x","x",$T$2-'Indicator Date hidden'!U101)</f>
        <v>0</v>
      </c>
      <c r="U100" s="214" t="str">
        <f>IF('Indicator Date hidden'!V101="x","x",$U$2-'Indicator Date hidden'!V101)</f>
        <v>x</v>
      </c>
      <c r="V100" s="214" t="str">
        <f>IF('Indicator Date hidden'!W101="x","x",$V$2-'Indicator Date hidden'!W101)</f>
        <v>x</v>
      </c>
      <c r="W100" s="214" t="str">
        <f>IF('Indicator Date hidden'!X101="x","x",$W$2-'Indicator Date hidden'!X101)</f>
        <v>x</v>
      </c>
      <c r="X100" s="214" t="str">
        <f>IF('Indicator Date hidden'!Y101="x","x",$X$2-'Indicator Date hidden'!Y101)</f>
        <v>x</v>
      </c>
      <c r="Y100" s="214" t="str">
        <f>IF('Indicator Date hidden'!Z101="x","x",$Y$2-'Indicator Date hidden'!Z101)</f>
        <v>x</v>
      </c>
      <c r="Z100" s="214" t="str">
        <f>IF('Indicator Date hidden'!AA101="x","x",$Z$2-'Indicator Date hidden'!AA101)</f>
        <v>x</v>
      </c>
      <c r="AA100" s="214" t="str">
        <f>IF('Indicator Date hidden'!AB101="x","x",$AA$2-'Indicator Date hidden'!AB101)</f>
        <v>x</v>
      </c>
      <c r="AB100" s="214" t="str">
        <f>IF('Indicator Date hidden'!AC101="x","x",$AB$2-'Indicator Date hidden'!AC101)</f>
        <v>x</v>
      </c>
      <c r="AC100" s="214">
        <f>IF('Indicator Date hidden'!AD101="x","x",$AC$2-'Indicator Date hidden'!AD101)</f>
        <v>0</v>
      </c>
      <c r="AD100" s="214" t="str">
        <f>IF('Indicator Date hidden'!AE101="x","x",$AD$2-'Indicator Date hidden'!AE101)</f>
        <v>x</v>
      </c>
      <c r="AE100" s="214" t="str">
        <f>IF('Indicator Date hidden'!AF101="x","x",$AE$2-'Indicator Date hidden'!AF101)</f>
        <v>x</v>
      </c>
      <c r="AF100" s="214" t="str">
        <f>IF('Indicator Date hidden'!AG101="x","x",$AF$2-'Indicator Date hidden'!AG101)</f>
        <v>x</v>
      </c>
      <c r="AG100" s="214">
        <f>IF('Indicator Date hidden'!AH101="x","x",$AG$2-'Indicator Date hidden'!AH101)</f>
        <v>0</v>
      </c>
      <c r="AH100" s="214">
        <f>IF('Indicator Date hidden'!AI101="x","x",$AH$2-'Indicator Date hidden'!AI101)</f>
        <v>0</v>
      </c>
      <c r="AI100" s="214">
        <f>IF('Indicator Date hidden'!AJ101="x","x",$AI$2-'Indicator Date hidden'!AJ101)</f>
        <v>0</v>
      </c>
      <c r="AJ100" s="214" t="str">
        <f>IF('Indicator Date hidden'!AK101="x","x",$AJ$2-'Indicator Date hidden'!AK101)</f>
        <v>x</v>
      </c>
      <c r="AK100" s="214">
        <f>IF('Indicator Date hidden'!AL101="x","x",$AK$2-'Indicator Date hidden'!AL101)</f>
        <v>1</v>
      </c>
      <c r="AL100" s="214">
        <f>IF('Indicator Date hidden'!AM101="x","x",$AL$2-'Indicator Date hidden'!AM101)</f>
        <v>0</v>
      </c>
      <c r="AM100" s="214">
        <f>IF('Indicator Date hidden'!AN101="x","x",$AM$2-'Indicator Date hidden'!AN101)</f>
        <v>0</v>
      </c>
      <c r="AN100" s="214">
        <f>IF('Indicator Date hidden'!AO101="x","x",$AN$2-'Indicator Date hidden'!AO101)</f>
        <v>0</v>
      </c>
      <c r="AO100" s="214" t="str">
        <f>IF('Indicator Date hidden'!AP101="x","x",$AO$2-'Indicator Date hidden'!AP101)</f>
        <v>x</v>
      </c>
      <c r="AP100" s="214" t="str">
        <f>IF('Indicator Date hidden'!AQ101="x","x",$AP$2-'Indicator Date hidden'!AQ101)</f>
        <v>x</v>
      </c>
      <c r="AQ100" s="214" t="str">
        <f>IF('Indicator Date hidden'!AR101="x","x",$AQ$2-'Indicator Date hidden'!AR101)</f>
        <v>x</v>
      </c>
      <c r="AR100" s="214">
        <f>IF('Indicator Date hidden'!AS101="x","x",$AR$2-'Indicator Date hidden'!AS101)</f>
        <v>0</v>
      </c>
      <c r="AS100" s="214" t="str">
        <f>IF('Indicator Date hidden'!AT101="x","x",$AS$2-'Indicator Date hidden'!AT101)</f>
        <v>x</v>
      </c>
      <c r="AT100" s="214">
        <f>IF('Indicator Date hidden'!AU101="x","x",$AT$2-'Indicator Date hidden'!AU101)</f>
        <v>0</v>
      </c>
      <c r="AU100" s="214" t="str">
        <f>IF('Indicator Date hidden'!AV101="x","x",$AU$2-'Indicator Date hidden'!AV101)</f>
        <v>x</v>
      </c>
      <c r="AV100" s="214">
        <f>IF('Indicator Date hidden'!AW101="x","x",$AV$2-'Indicator Date hidden'!AW101)</f>
        <v>0</v>
      </c>
      <c r="AW100" s="214">
        <f>IF('Indicator Date hidden'!AX101="x","x",$AW$2-'Indicator Date hidden'!AX101)</f>
        <v>0</v>
      </c>
      <c r="AX100" s="214">
        <f>IF('Indicator Date hidden'!AY101="x","x",$AX$2-'Indicator Date hidden'!AY101)</f>
        <v>0</v>
      </c>
      <c r="AY100" s="214" t="str">
        <f>IF('Indicator Date hidden'!AZ101="x","x",$AY$2-'Indicator Date hidden'!AZ101)</f>
        <v>x</v>
      </c>
      <c r="AZ100" s="214" t="str">
        <f>IF('Indicator Date hidden'!BA101="x","x",$AZ$2-'Indicator Date hidden'!BA101)</f>
        <v>x</v>
      </c>
      <c r="BA100">
        <f t="shared" si="15"/>
        <v>1</v>
      </c>
      <c r="BB100" s="21">
        <f t="shared" si="16"/>
        <v>3.2258064516129031E-2</v>
      </c>
      <c r="BC100">
        <f t="shared" si="17"/>
        <v>1</v>
      </c>
      <c r="BD100" s="21">
        <f t="shared" si="18"/>
        <v>0.17668469596940842</v>
      </c>
      <c r="BE100" s="296">
        <f t="shared" si="19"/>
        <v>0</v>
      </c>
    </row>
    <row r="101" spans="1:57" x14ac:dyDescent="0.35">
      <c r="A101" t="s">
        <v>8105</v>
      </c>
      <c r="B101" s="214">
        <f>IF('Indicator Date hidden'!C102="x","x",$B$2-'Indicator Date hidden'!C102)</f>
        <v>0</v>
      </c>
      <c r="C101" s="214">
        <f>IF('Indicator Date hidden'!D102="x","x",$C$2-'Indicator Date hidden'!D102)</f>
        <v>0</v>
      </c>
      <c r="D101" s="214">
        <f>IF('Indicator Date hidden'!E102="x","x",$D$2-'Indicator Date hidden'!E102)</f>
        <v>0</v>
      </c>
      <c r="E101" s="214">
        <f>IF('Indicator Date hidden'!F102="x","x",$E$2-'Indicator Date hidden'!F102)</f>
        <v>0</v>
      </c>
      <c r="F101" s="214">
        <f>IF('Indicator Date hidden'!G102="x","x",$F$2-'Indicator Date hidden'!G102)</f>
        <v>0</v>
      </c>
      <c r="G101" s="214">
        <f>IF('Indicator Date hidden'!H102="x","x",$G$2-'Indicator Date hidden'!H102)</f>
        <v>0</v>
      </c>
      <c r="H101" s="214">
        <f>IF('Indicator Date hidden'!I102="x","x",$H$2-'Indicator Date hidden'!I102)</f>
        <v>0</v>
      </c>
      <c r="I101" s="214">
        <f>IF('Indicator Date hidden'!J102="x","x",$I$2-'Indicator Date hidden'!J102)</f>
        <v>0</v>
      </c>
      <c r="J101" s="214">
        <f>IF('Indicator Date hidden'!K102="x","x",$J$2-'Indicator Date hidden'!K102)</f>
        <v>0</v>
      </c>
      <c r="K101" s="214">
        <f>IF('Indicator Date hidden'!L102="x","x",$K$2-'Indicator Date hidden'!L102)</f>
        <v>0</v>
      </c>
      <c r="L101" s="214">
        <f>IF('Indicator Date hidden'!M102="x","x",$L$2-'Indicator Date hidden'!M102)</f>
        <v>0</v>
      </c>
      <c r="M101" s="214">
        <f>IF('Indicator Date hidden'!N102="x","x",$M$2-'Indicator Date hidden'!N102)</f>
        <v>0</v>
      </c>
      <c r="N101" s="214">
        <f>IF('Indicator Date hidden'!O102="x","x",$N$2-'Indicator Date hidden'!O102)</f>
        <v>0</v>
      </c>
      <c r="O101" s="214">
        <f>IF('Indicator Date hidden'!P102="x","x",$O$2-'Indicator Date hidden'!P102)</f>
        <v>0</v>
      </c>
      <c r="P101" s="214">
        <f>IF('Indicator Date hidden'!Q102="x","x",$P$2-'Indicator Date hidden'!Q102)</f>
        <v>0</v>
      </c>
      <c r="Q101" s="214" t="str">
        <f>IF('Indicator Date hidden'!R102="x","x",$Q$2-'Indicator Date hidden'!R102)</f>
        <v>x</v>
      </c>
      <c r="R101" s="214">
        <f>IF('Indicator Date hidden'!S102="x","x",$R$2-'Indicator Date hidden'!S102)</f>
        <v>0</v>
      </c>
      <c r="S101" s="214">
        <f>IF('Indicator Date hidden'!T102="x","x",$S$2-'Indicator Date hidden'!T102)</f>
        <v>0</v>
      </c>
      <c r="T101" s="214">
        <f>IF('Indicator Date hidden'!U102="x","x",$T$2-'Indicator Date hidden'!U102)</f>
        <v>0</v>
      </c>
      <c r="U101" s="214" t="str">
        <f>IF('Indicator Date hidden'!V102="x","x",$U$2-'Indicator Date hidden'!V102)</f>
        <v>x</v>
      </c>
      <c r="V101" s="214">
        <f>IF('Indicator Date hidden'!W102="x","x",$V$2-'Indicator Date hidden'!W102)</f>
        <v>0</v>
      </c>
      <c r="W101" s="214" t="str">
        <f>IF('Indicator Date hidden'!X102="x","x",$W$2-'Indicator Date hidden'!X102)</f>
        <v>x</v>
      </c>
      <c r="X101" s="214">
        <f>IF('Indicator Date hidden'!Y102="x","x",$X$2-'Indicator Date hidden'!Y102)</f>
        <v>2</v>
      </c>
      <c r="Y101" s="214">
        <f>IF('Indicator Date hidden'!Z102="x","x",$Y$2-'Indicator Date hidden'!Z102)</f>
        <v>0</v>
      </c>
      <c r="Z101" s="214">
        <f>IF('Indicator Date hidden'!AA102="x","x",$Z$2-'Indicator Date hidden'!AA102)</f>
        <v>0</v>
      </c>
      <c r="AA101" s="214" t="str">
        <f>IF('Indicator Date hidden'!AB102="x","x",$AA$2-'Indicator Date hidden'!AB102)</f>
        <v>x</v>
      </c>
      <c r="AB101" s="214">
        <f>IF('Indicator Date hidden'!AC102="x","x",$AB$2-'Indicator Date hidden'!AC102)</f>
        <v>0</v>
      </c>
      <c r="AC101" s="214">
        <f>IF('Indicator Date hidden'!AD102="x","x",$AC$2-'Indicator Date hidden'!AD102)</f>
        <v>0</v>
      </c>
      <c r="AD101" s="214" t="str">
        <f>IF('Indicator Date hidden'!AE102="x","x",$AD$2-'Indicator Date hidden'!AE102)</f>
        <v>x</v>
      </c>
      <c r="AE101" s="214">
        <f>IF('Indicator Date hidden'!AF102="x","x",$AE$2-'Indicator Date hidden'!AF102)</f>
        <v>0</v>
      </c>
      <c r="AF101" s="214">
        <f>IF('Indicator Date hidden'!AG102="x","x",$AF$2-'Indicator Date hidden'!AG102)</f>
        <v>1</v>
      </c>
      <c r="AG101" s="214">
        <f>IF('Indicator Date hidden'!AH102="x","x",$AG$2-'Indicator Date hidden'!AH102)</f>
        <v>0</v>
      </c>
      <c r="AH101" s="214">
        <f>IF('Indicator Date hidden'!AI102="x","x",$AH$2-'Indicator Date hidden'!AI102)</f>
        <v>0</v>
      </c>
      <c r="AI101" s="214">
        <f>IF('Indicator Date hidden'!AJ102="x","x",$AI$2-'Indicator Date hidden'!AJ102)</f>
        <v>0</v>
      </c>
      <c r="AJ101" s="214" t="str">
        <f>IF('Indicator Date hidden'!AK102="x","x",$AJ$2-'Indicator Date hidden'!AK102)</f>
        <v>x</v>
      </c>
      <c r="AK101" s="214">
        <f>IF('Indicator Date hidden'!AL102="x","x",$AK$2-'Indicator Date hidden'!AL102)</f>
        <v>1</v>
      </c>
      <c r="AL101" s="214">
        <f>IF('Indicator Date hidden'!AM102="x","x",$AL$2-'Indicator Date hidden'!AM102)</f>
        <v>0</v>
      </c>
      <c r="AM101" s="214">
        <f>IF('Indicator Date hidden'!AN102="x","x",$AM$2-'Indicator Date hidden'!AN102)</f>
        <v>0</v>
      </c>
      <c r="AN101" s="214">
        <f>IF('Indicator Date hidden'!AO102="x","x",$AN$2-'Indicator Date hidden'!AO102)</f>
        <v>0</v>
      </c>
      <c r="AO101" s="214">
        <f>IF('Indicator Date hidden'!AP102="x","x",$AO$2-'Indicator Date hidden'!AP102)</f>
        <v>0</v>
      </c>
      <c r="AP101" s="214">
        <f>IF('Indicator Date hidden'!AQ102="x","x",$AP$2-'Indicator Date hidden'!AQ102)</f>
        <v>0</v>
      </c>
      <c r="AQ101" s="214" t="str">
        <f>IF('Indicator Date hidden'!AR102="x","x",$AQ$2-'Indicator Date hidden'!AR102)</f>
        <v>x</v>
      </c>
      <c r="AR101" s="214">
        <f>IF('Indicator Date hidden'!AS102="x","x",$AR$2-'Indicator Date hidden'!AS102)</f>
        <v>0</v>
      </c>
      <c r="AS101" s="214">
        <f>IF('Indicator Date hidden'!AT102="x","x",$AS$2-'Indicator Date hidden'!AT102)</f>
        <v>0</v>
      </c>
      <c r="AT101" s="214">
        <f>IF('Indicator Date hidden'!AU102="x","x",$AT$2-'Indicator Date hidden'!AU102)</f>
        <v>0</v>
      </c>
      <c r="AU101" s="214">
        <f>IF('Indicator Date hidden'!AV102="x","x",$AU$2-'Indicator Date hidden'!AV102)</f>
        <v>3</v>
      </c>
      <c r="AV101" s="214">
        <f>IF('Indicator Date hidden'!AW102="x","x",$AV$2-'Indicator Date hidden'!AW102)</f>
        <v>0</v>
      </c>
      <c r="AW101" s="214">
        <f>IF('Indicator Date hidden'!AX102="x","x",$AW$2-'Indicator Date hidden'!AX102)</f>
        <v>0</v>
      </c>
      <c r="AX101" s="214">
        <f>IF('Indicator Date hidden'!AY102="x","x",$AX$2-'Indicator Date hidden'!AY102)</f>
        <v>0</v>
      </c>
      <c r="AY101" s="214">
        <f>IF('Indicator Date hidden'!AZ102="x","x",$AY$2-'Indicator Date hidden'!AZ102)</f>
        <v>0</v>
      </c>
      <c r="AZ101" s="214">
        <f>IF('Indicator Date hidden'!BA102="x","x",$AZ$2-'Indicator Date hidden'!BA102)</f>
        <v>0</v>
      </c>
      <c r="BA101">
        <f t="shared" si="15"/>
        <v>7</v>
      </c>
      <c r="BB101" s="21">
        <f t="shared" si="16"/>
        <v>0.15909090909090909</v>
      </c>
      <c r="BC101">
        <f t="shared" si="17"/>
        <v>4</v>
      </c>
      <c r="BD101" s="21">
        <f t="shared" si="18"/>
        <v>0.56178214065037613</v>
      </c>
      <c r="BE101" s="296">
        <f t="shared" si="19"/>
        <v>0</v>
      </c>
    </row>
    <row r="102" spans="1:57" x14ac:dyDescent="0.35">
      <c r="A102" t="s">
        <v>8107</v>
      </c>
      <c r="B102" s="214">
        <f>IF('Indicator Date hidden'!C103="x","x",$B$2-'Indicator Date hidden'!C103)</f>
        <v>0</v>
      </c>
      <c r="C102" s="214">
        <f>IF('Indicator Date hidden'!D103="x","x",$C$2-'Indicator Date hidden'!D103)</f>
        <v>0</v>
      </c>
      <c r="D102" s="214">
        <f>IF('Indicator Date hidden'!E103="x","x",$D$2-'Indicator Date hidden'!E103)</f>
        <v>0</v>
      </c>
      <c r="E102" s="214">
        <f>IF('Indicator Date hidden'!F103="x","x",$E$2-'Indicator Date hidden'!F103)</f>
        <v>0</v>
      </c>
      <c r="F102" s="214">
        <f>IF('Indicator Date hidden'!G103="x","x",$F$2-'Indicator Date hidden'!G103)</f>
        <v>0</v>
      </c>
      <c r="G102" s="214">
        <f>IF('Indicator Date hidden'!H103="x","x",$G$2-'Indicator Date hidden'!H103)</f>
        <v>0</v>
      </c>
      <c r="H102" s="214">
        <f>IF('Indicator Date hidden'!I103="x","x",$H$2-'Indicator Date hidden'!I103)</f>
        <v>0</v>
      </c>
      <c r="I102" s="214">
        <f>IF('Indicator Date hidden'!J103="x","x",$I$2-'Indicator Date hidden'!J103)</f>
        <v>0</v>
      </c>
      <c r="J102" s="214">
        <f>IF('Indicator Date hidden'!K103="x","x",$J$2-'Indicator Date hidden'!K103)</f>
        <v>0</v>
      </c>
      <c r="K102" s="214">
        <f>IF('Indicator Date hidden'!L103="x","x",$K$2-'Indicator Date hidden'!L103)</f>
        <v>0</v>
      </c>
      <c r="L102" s="214">
        <f>IF('Indicator Date hidden'!M103="x","x",$L$2-'Indicator Date hidden'!M103)</f>
        <v>0</v>
      </c>
      <c r="M102" s="214">
        <f>IF('Indicator Date hidden'!N103="x","x",$M$2-'Indicator Date hidden'!N103)</f>
        <v>0</v>
      </c>
      <c r="N102" s="214">
        <f>IF('Indicator Date hidden'!O103="x","x",$N$2-'Indicator Date hidden'!O103)</f>
        <v>0</v>
      </c>
      <c r="O102" s="214">
        <f>IF('Indicator Date hidden'!P103="x","x",$O$2-'Indicator Date hidden'!P103)</f>
        <v>0</v>
      </c>
      <c r="P102" s="214">
        <f>IF('Indicator Date hidden'!Q103="x","x",$P$2-'Indicator Date hidden'!Q103)</f>
        <v>0</v>
      </c>
      <c r="Q102" s="214" t="str">
        <f>IF('Indicator Date hidden'!R103="x","x",$Q$2-'Indicator Date hidden'!R103)</f>
        <v>x</v>
      </c>
      <c r="R102" s="214">
        <f>IF('Indicator Date hidden'!S103="x","x",$R$2-'Indicator Date hidden'!S103)</f>
        <v>0</v>
      </c>
      <c r="S102" s="214">
        <f>IF('Indicator Date hidden'!T103="x","x",$S$2-'Indicator Date hidden'!T103)</f>
        <v>0</v>
      </c>
      <c r="T102" s="214">
        <f>IF('Indicator Date hidden'!U103="x","x",$T$2-'Indicator Date hidden'!U103)</f>
        <v>0</v>
      </c>
      <c r="U102" s="214" t="str">
        <f>IF('Indicator Date hidden'!V103="x","x",$U$2-'Indicator Date hidden'!V103)</f>
        <v>x</v>
      </c>
      <c r="V102" s="214">
        <f>IF('Indicator Date hidden'!W103="x","x",$V$2-'Indicator Date hidden'!W103)</f>
        <v>0</v>
      </c>
      <c r="W102" s="214" t="str">
        <f>IF('Indicator Date hidden'!X103="x","x",$W$2-'Indicator Date hidden'!X103)</f>
        <v>x</v>
      </c>
      <c r="X102" s="214">
        <f>IF('Indicator Date hidden'!Y103="x","x",$X$2-'Indicator Date hidden'!Y103)</f>
        <v>1</v>
      </c>
      <c r="Y102" s="214">
        <f>IF('Indicator Date hidden'!Z103="x","x",$Y$2-'Indicator Date hidden'!Z103)</f>
        <v>0</v>
      </c>
      <c r="Z102" s="214">
        <f>IF('Indicator Date hidden'!AA103="x","x",$Z$2-'Indicator Date hidden'!AA103)</f>
        <v>0</v>
      </c>
      <c r="AA102" s="214" t="str">
        <f>IF('Indicator Date hidden'!AB103="x","x",$AA$2-'Indicator Date hidden'!AB103)</f>
        <v>x</v>
      </c>
      <c r="AB102" s="214">
        <f>IF('Indicator Date hidden'!AC103="x","x",$AB$2-'Indicator Date hidden'!AC103)</f>
        <v>0</v>
      </c>
      <c r="AC102" s="214">
        <f>IF('Indicator Date hidden'!AD103="x","x",$AC$2-'Indicator Date hidden'!AD103)</f>
        <v>0</v>
      </c>
      <c r="AD102" s="214" t="str">
        <f>IF('Indicator Date hidden'!AE103="x","x",$AD$2-'Indicator Date hidden'!AE103)</f>
        <v>x</v>
      </c>
      <c r="AE102" s="214">
        <f>IF('Indicator Date hidden'!AF103="x","x",$AE$2-'Indicator Date hidden'!AF103)</f>
        <v>0</v>
      </c>
      <c r="AF102" s="214">
        <f>IF('Indicator Date hidden'!AG103="x","x",$AF$2-'Indicator Date hidden'!AG103)</f>
        <v>1</v>
      </c>
      <c r="AG102" s="214">
        <f>IF('Indicator Date hidden'!AH103="x","x",$AG$2-'Indicator Date hidden'!AH103)</f>
        <v>0</v>
      </c>
      <c r="AH102" s="214">
        <f>IF('Indicator Date hidden'!AI103="x","x",$AH$2-'Indicator Date hidden'!AI103)</f>
        <v>0</v>
      </c>
      <c r="AI102" s="214">
        <f>IF('Indicator Date hidden'!AJ103="x","x",$AI$2-'Indicator Date hidden'!AJ103)</f>
        <v>0</v>
      </c>
      <c r="AJ102" s="214" t="str">
        <f>IF('Indicator Date hidden'!AK103="x","x",$AJ$2-'Indicator Date hidden'!AK103)</f>
        <v>x</v>
      </c>
      <c r="AK102" s="214">
        <f>IF('Indicator Date hidden'!AL103="x","x",$AK$2-'Indicator Date hidden'!AL103)</f>
        <v>1</v>
      </c>
      <c r="AL102" s="214">
        <f>IF('Indicator Date hidden'!AM103="x","x",$AL$2-'Indicator Date hidden'!AM103)</f>
        <v>0</v>
      </c>
      <c r="AM102" s="214">
        <f>IF('Indicator Date hidden'!AN103="x","x",$AM$2-'Indicator Date hidden'!AN103)</f>
        <v>0</v>
      </c>
      <c r="AN102" s="214">
        <f>IF('Indicator Date hidden'!AO103="x","x",$AN$2-'Indicator Date hidden'!AO103)</f>
        <v>0</v>
      </c>
      <c r="AO102" s="214">
        <f>IF('Indicator Date hidden'!AP103="x","x",$AO$2-'Indicator Date hidden'!AP103)</f>
        <v>0</v>
      </c>
      <c r="AP102" s="214">
        <f>IF('Indicator Date hidden'!AQ103="x","x",$AP$2-'Indicator Date hidden'!AQ103)</f>
        <v>0</v>
      </c>
      <c r="AQ102" s="214" t="str">
        <f>IF('Indicator Date hidden'!AR103="x","x",$AQ$2-'Indicator Date hidden'!AR103)</f>
        <v>x</v>
      </c>
      <c r="AR102" s="214">
        <f>IF('Indicator Date hidden'!AS103="x","x",$AR$2-'Indicator Date hidden'!AS103)</f>
        <v>0</v>
      </c>
      <c r="AS102" s="214">
        <f>IF('Indicator Date hidden'!AT103="x","x",$AS$2-'Indicator Date hidden'!AT103)</f>
        <v>0</v>
      </c>
      <c r="AT102" s="214">
        <f>IF('Indicator Date hidden'!AU103="x","x",$AT$2-'Indicator Date hidden'!AU103)</f>
        <v>0</v>
      </c>
      <c r="AU102" s="214" t="str">
        <f>IF('Indicator Date hidden'!AV103="x","x",$AU$2-'Indicator Date hidden'!AV103)</f>
        <v>x</v>
      </c>
      <c r="AV102" s="214">
        <f>IF('Indicator Date hidden'!AW103="x","x",$AV$2-'Indicator Date hidden'!AW103)</f>
        <v>0</v>
      </c>
      <c r="AW102" s="214">
        <f>IF('Indicator Date hidden'!AX103="x","x",$AW$2-'Indicator Date hidden'!AX103)</f>
        <v>0</v>
      </c>
      <c r="AX102" s="214">
        <f>IF('Indicator Date hidden'!AY103="x","x",$AX$2-'Indicator Date hidden'!AY103)</f>
        <v>0</v>
      </c>
      <c r="AY102" s="214">
        <f>IF('Indicator Date hidden'!AZ103="x","x",$AY$2-'Indicator Date hidden'!AZ103)</f>
        <v>0</v>
      </c>
      <c r="AZ102" s="214">
        <f>IF('Indicator Date hidden'!BA103="x","x",$AZ$2-'Indicator Date hidden'!BA103)</f>
        <v>0</v>
      </c>
      <c r="BA102">
        <f t="shared" si="15"/>
        <v>3</v>
      </c>
      <c r="BB102" s="21">
        <f t="shared" si="16"/>
        <v>6.9767441860465115E-2</v>
      </c>
      <c r="BC102">
        <f t="shared" si="17"/>
        <v>3</v>
      </c>
      <c r="BD102" s="21">
        <f t="shared" si="18"/>
        <v>0.25475467790937961</v>
      </c>
      <c r="BE102" s="296">
        <f t="shared" si="19"/>
        <v>0</v>
      </c>
    </row>
    <row r="103" spans="1:57" x14ac:dyDescent="0.35">
      <c r="A103" t="s">
        <v>8112</v>
      </c>
      <c r="B103" s="214">
        <f>IF('Indicator Date hidden'!C104="x","x",$B$2-'Indicator Date hidden'!C104)</f>
        <v>0</v>
      </c>
      <c r="C103" s="214">
        <f>IF('Indicator Date hidden'!D104="x","x",$C$2-'Indicator Date hidden'!D104)</f>
        <v>0</v>
      </c>
      <c r="D103" s="214">
        <f>IF('Indicator Date hidden'!E104="x","x",$D$2-'Indicator Date hidden'!E104)</f>
        <v>0</v>
      </c>
      <c r="E103" s="214">
        <f>IF('Indicator Date hidden'!F104="x","x",$E$2-'Indicator Date hidden'!F104)</f>
        <v>0</v>
      </c>
      <c r="F103" s="214">
        <f>IF('Indicator Date hidden'!G104="x","x",$F$2-'Indicator Date hidden'!G104)</f>
        <v>0</v>
      </c>
      <c r="G103" s="214">
        <f>IF('Indicator Date hidden'!H104="x","x",$G$2-'Indicator Date hidden'!H104)</f>
        <v>0</v>
      </c>
      <c r="H103" s="214">
        <f>IF('Indicator Date hidden'!I104="x","x",$H$2-'Indicator Date hidden'!I104)</f>
        <v>0</v>
      </c>
      <c r="I103" s="214">
        <f>IF('Indicator Date hidden'!J104="x","x",$I$2-'Indicator Date hidden'!J104)</f>
        <v>0</v>
      </c>
      <c r="J103" s="214">
        <f>IF('Indicator Date hidden'!K104="x","x",$J$2-'Indicator Date hidden'!K104)</f>
        <v>0</v>
      </c>
      <c r="K103" s="214">
        <f>IF('Indicator Date hidden'!L104="x","x",$K$2-'Indicator Date hidden'!L104)</f>
        <v>0</v>
      </c>
      <c r="L103" s="214">
        <f>IF('Indicator Date hidden'!M104="x","x",$L$2-'Indicator Date hidden'!M104)</f>
        <v>0</v>
      </c>
      <c r="M103" s="214">
        <f>IF('Indicator Date hidden'!N104="x","x",$M$2-'Indicator Date hidden'!N104)</f>
        <v>0</v>
      </c>
      <c r="N103" s="214">
        <f>IF('Indicator Date hidden'!O104="x","x",$N$2-'Indicator Date hidden'!O104)</f>
        <v>0</v>
      </c>
      <c r="O103" s="214">
        <f>IF('Indicator Date hidden'!P104="x","x",$O$2-'Indicator Date hidden'!P104)</f>
        <v>0</v>
      </c>
      <c r="P103" s="214">
        <f>IF('Indicator Date hidden'!Q104="x","x",$P$2-'Indicator Date hidden'!Q104)</f>
        <v>0</v>
      </c>
      <c r="Q103" s="214">
        <f>IF('Indicator Date hidden'!R104="x","x",$Q$2-'Indicator Date hidden'!R104)</f>
        <v>5</v>
      </c>
      <c r="R103" s="214">
        <f>IF('Indicator Date hidden'!S104="x","x",$R$2-'Indicator Date hidden'!S104)</f>
        <v>0</v>
      </c>
      <c r="S103" s="214">
        <f>IF('Indicator Date hidden'!T104="x","x",$S$2-'Indicator Date hidden'!T104)</f>
        <v>0</v>
      </c>
      <c r="T103" s="214">
        <f>IF('Indicator Date hidden'!U104="x","x",$T$2-'Indicator Date hidden'!U104)</f>
        <v>0</v>
      </c>
      <c r="U103" s="214">
        <f>IF('Indicator Date hidden'!V104="x","x",$U$2-'Indicator Date hidden'!V104)</f>
        <v>0</v>
      </c>
      <c r="V103" s="214">
        <f>IF('Indicator Date hidden'!W104="x","x",$V$2-'Indicator Date hidden'!W104)</f>
        <v>0</v>
      </c>
      <c r="W103" s="214">
        <f>IF('Indicator Date hidden'!X104="x","x",$W$2-'Indicator Date hidden'!X104)</f>
        <v>10</v>
      </c>
      <c r="X103" s="214">
        <f>IF('Indicator Date hidden'!Y104="x","x",$X$2-'Indicator Date hidden'!Y104)</f>
        <v>4</v>
      </c>
      <c r="Y103" s="214">
        <f>IF('Indicator Date hidden'!Z104="x","x",$Y$2-'Indicator Date hidden'!Z104)</f>
        <v>0</v>
      </c>
      <c r="Z103" s="214">
        <f>IF('Indicator Date hidden'!AA104="x","x",$Z$2-'Indicator Date hidden'!AA104)</f>
        <v>0</v>
      </c>
      <c r="AA103" s="214">
        <f>IF('Indicator Date hidden'!AB104="x","x",$AA$2-'Indicator Date hidden'!AB104)</f>
        <v>0</v>
      </c>
      <c r="AB103" s="214">
        <f>IF('Indicator Date hidden'!AC104="x","x",$AB$2-'Indicator Date hidden'!AC104)</f>
        <v>0</v>
      </c>
      <c r="AC103" s="214">
        <f>IF('Indicator Date hidden'!AD104="x","x",$AC$2-'Indicator Date hidden'!AD104)</f>
        <v>0</v>
      </c>
      <c r="AD103" s="214">
        <f>IF('Indicator Date hidden'!AE104="x","x",$AD$2-'Indicator Date hidden'!AE104)</f>
        <v>0</v>
      </c>
      <c r="AE103" s="214" t="str">
        <f>IF('Indicator Date hidden'!AF104="x","x",$AE$2-'Indicator Date hidden'!AF104)</f>
        <v>x</v>
      </c>
      <c r="AF103" s="214">
        <f>IF('Indicator Date hidden'!AG104="x","x",$AF$2-'Indicator Date hidden'!AG104)</f>
        <v>3</v>
      </c>
      <c r="AG103" s="214">
        <f>IF('Indicator Date hidden'!AH104="x","x",$AG$2-'Indicator Date hidden'!AH104)</f>
        <v>0</v>
      </c>
      <c r="AH103" s="214">
        <f>IF('Indicator Date hidden'!AI104="x","x",$AH$2-'Indicator Date hidden'!AI104)</f>
        <v>0</v>
      </c>
      <c r="AI103" s="214">
        <f>IF('Indicator Date hidden'!AJ104="x","x",$AI$2-'Indicator Date hidden'!AJ104)</f>
        <v>0</v>
      </c>
      <c r="AJ103" s="214" t="str">
        <f>IF('Indicator Date hidden'!AK104="x","x",$AJ$2-'Indicator Date hidden'!AK104)</f>
        <v>x</v>
      </c>
      <c r="AK103" s="214">
        <f>IF('Indicator Date hidden'!AL104="x","x",$AK$2-'Indicator Date hidden'!AL104)</f>
        <v>1</v>
      </c>
      <c r="AL103" s="214">
        <f>IF('Indicator Date hidden'!AM104="x","x",$AL$2-'Indicator Date hidden'!AM104)</f>
        <v>0</v>
      </c>
      <c r="AM103" s="214">
        <f>IF('Indicator Date hidden'!AN104="x","x",$AM$2-'Indicator Date hidden'!AN104)</f>
        <v>0</v>
      </c>
      <c r="AN103" s="214">
        <f>IF('Indicator Date hidden'!AO104="x","x",$AN$2-'Indicator Date hidden'!AO104)</f>
        <v>0</v>
      </c>
      <c r="AO103" s="214">
        <f>IF('Indicator Date hidden'!AP104="x","x",$AO$2-'Indicator Date hidden'!AP104)</f>
        <v>0</v>
      </c>
      <c r="AP103" s="214">
        <f>IF('Indicator Date hidden'!AQ104="x","x",$AP$2-'Indicator Date hidden'!AQ104)</f>
        <v>0</v>
      </c>
      <c r="AQ103" s="214">
        <f>IF('Indicator Date hidden'!AR104="x","x",$AQ$2-'Indicator Date hidden'!AR104)</f>
        <v>0</v>
      </c>
      <c r="AR103" s="214">
        <f>IF('Indicator Date hidden'!AS104="x","x",$AR$2-'Indicator Date hidden'!AS104)</f>
        <v>0</v>
      </c>
      <c r="AS103" s="214">
        <f>IF('Indicator Date hidden'!AT104="x","x",$AS$2-'Indicator Date hidden'!AT104)</f>
        <v>0</v>
      </c>
      <c r="AT103" s="214">
        <f>IF('Indicator Date hidden'!AU104="x","x",$AT$2-'Indicator Date hidden'!AU104)</f>
        <v>0</v>
      </c>
      <c r="AU103" s="214">
        <f>IF('Indicator Date hidden'!AV104="x","x",$AU$2-'Indicator Date hidden'!AV104)</f>
        <v>5</v>
      </c>
      <c r="AV103" s="214">
        <f>IF('Indicator Date hidden'!AW104="x","x",$AV$2-'Indicator Date hidden'!AW104)</f>
        <v>0</v>
      </c>
      <c r="AW103" s="214">
        <f>IF('Indicator Date hidden'!AX104="x","x",$AW$2-'Indicator Date hidden'!AX104)</f>
        <v>0</v>
      </c>
      <c r="AX103" s="214">
        <f>IF('Indicator Date hidden'!AY104="x","x",$AX$2-'Indicator Date hidden'!AY104)</f>
        <v>0</v>
      </c>
      <c r="AY103" s="214">
        <f>IF('Indicator Date hidden'!AZ104="x","x",$AY$2-'Indicator Date hidden'!AZ104)</f>
        <v>0</v>
      </c>
      <c r="AZ103" s="214">
        <f>IF('Indicator Date hidden'!BA104="x","x",$AZ$2-'Indicator Date hidden'!BA104)</f>
        <v>0</v>
      </c>
      <c r="BA103">
        <f t="shared" si="15"/>
        <v>28</v>
      </c>
      <c r="BB103" s="21">
        <f t="shared" si="16"/>
        <v>0.5714285714285714</v>
      </c>
      <c r="BC103">
        <f t="shared" si="17"/>
        <v>6</v>
      </c>
      <c r="BD103" s="21">
        <f t="shared" si="18"/>
        <v>1.8070158058105026</v>
      </c>
      <c r="BE103" s="296">
        <f t="shared" si="19"/>
        <v>0</v>
      </c>
    </row>
    <row r="104" spans="1:57" x14ac:dyDescent="0.35">
      <c r="A104" t="s">
        <v>8132</v>
      </c>
      <c r="B104" s="214">
        <f>IF('Indicator Date hidden'!C105="x","x",$B$2-'Indicator Date hidden'!C105)</f>
        <v>0</v>
      </c>
      <c r="C104" s="214">
        <f>IF('Indicator Date hidden'!D105="x","x",$C$2-'Indicator Date hidden'!D105)</f>
        <v>0</v>
      </c>
      <c r="D104" s="214">
        <f>IF('Indicator Date hidden'!E105="x","x",$D$2-'Indicator Date hidden'!E105)</f>
        <v>0</v>
      </c>
      <c r="E104" s="214">
        <f>IF('Indicator Date hidden'!F105="x","x",$E$2-'Indicator Date hidden'!F105)</f>
        <v>0</v>
      </c>
      <c r="F104" s="214">
        <f>IF('Indicator Date hidden'!G105="x","x",$F$2-'Indicator Date hidden'!G105)</f>
        <v>0</v>
      </c>
      <c r="G104" s="214">
        <f>IF('Indicator Date hidden'!H105="x","x",$G$2-'Indicator Date hidden'!H105)</f>
        <v>0</v>
      </c>
      <c r="H104" s="214">
        <f>IF('Indicator Date hidden'!I105="x","x",$H$2-'Indicator Date hidden'!I105)</f>
        <v>0</v>
      </c>
      <c r="I104" s="214">
        <f>IF('Indicator Date hidden'!J105="x","x",$I$2-'Indicator Date hidden'!J105)</f>
        <v>0</v>
      </c>
      <c r="J104" s="214">
        <f>IF('Indicator Date hidden'!K105="x","x",$J$2-'Indicator Date hidden'!K105)</f>
        <v>0</v>
      </c>
      <c r="K104" s="214">
        <f>IF('Indicator Date hidden'!L105="x","x",$K$2-'Indicator Date hidden'!L105)</f>
        <v>0</v>
      </c>
      <c r="L104" s="214">
        <f>IF('Indicator Date hidden'!M105="x","x",$L$2-'Indicator Date hidden'!M105)</f>
        <v>0</v>
      </c>
      <c r="M104" s="214">
        <f>IF('Indicator Date hidden'!N105="x","x",$M$2-'Indicator Date hidden'!N105)</f>
        <v>0</v>
      </c>
      <c r="N104" s="214">
        <f>IF('Indicator Date hidden'!O105="x","x",$N$2-'Indicator Date hidden'!O105)</f>
        <v>0</v>
      </c>
      <c r="O104" s="214">
        <f>IF('Indicator Date hidden'!P105="x","x",$O$2-'Indicator Date hidden'!P105)</f>
        <v>0</v>
      </c>
      <c r="P104" s="214">
        <f>IF('Indicator Date hidden'!Q105="x","x",$P$2-'Indicator Date hidden'!Q105)</f>
        <v>0</v>
      </c>
      <c r="Q104" s="214">
        <f>IF('Indicator Date hidden'!R105="x","x",$Q$2-'Indicator Date hidden'!R105)</f>
        <v>4</v>
      </c>
      <c r="R104" s="214">
        <f>IF('Indicator Date hidden'!S105="x","x",$R$2-'Indicator Date hidden'!S105)</f>
        <v>0</v>
      </c>
      <c r="S104" s="214">
        <f>IF('Indicator Date hidden'!T105="x","x",$S$2-'Indicator Date hidden'!T105)</f>
        <v>0</v>
      </c>
      <c r="T104" s="214">
        <f>IF('Indicator Date hidden'!U105="x","x",$T$2-'Indicator Date hidden'!U105)</f>
        <v>0</v>
      </c>
      <c r="U104" s="214">
        <f>IF('Indicator Date hidden'!V105="x","x",$U$2-'Indicator Date hidden'!V105)</f>
        <v>0</v>
      </c>
      <c r="V104" s="214">
        <f>IF('Indicator Date hidden'!W105="x","x",$V$2-'Indicator Date hidden'!W105)</f>
        <v>0</v>
      </c>
      <c r="W104" s="214">
        <f>IF('Indicator Date hidden'!X105="x","x",$W$2-'Indicator Date hidden'!X105)</f>
        <v>0</v>
      </c>
      <c r="X104" s="214">
        <f>IF('Indicator Date hidden'!Y105="x","x",$X$2-'Indicator Date hidden'!Y105)</f>
        <v>4</v>
      </c>
      <c r="Y104" s="214">
        <f>IF('Indicator Date hidden'!Z105="x","x",$Y$2-'Indicator Date hidden'!Z105)</f>
        <v>0</v>
      </c>
      <c r="Z104" s="214">
        <f>IF('Indicator Date hidden'!AA105="x","x",$Z$2-'Indicator Date hidden'!AA105)</f>
        <v>0</v>
      </c>
      <c r="AA104" s="214">
        <f>IF('Indicator Date hidden'!AB105="x","x",$AA$2-'Indicator Date hidden'!AB105)</f>
        <v>0</v>
      </c>
      <c r="AB104" s="214">
        <f>IF('Indicator Date hidden'!AC105="x","x",$AB$2-'Indicator Date hidden'!AC105)</f>
        <v>0</v>
      </c>
      <c r="AC104" s="214">
        <f>IF('Indicator Date hidden'!AD105="x","x",$AC$2-'Indicator Date hidden'!AD105)</f>
        <v>0</v>
      </c>
      <c r="AD104" s="214">
        <f>IF('Indicator Date hidden'!AE105="x","x",$AD$2-'Indicator Date hidden'!AE105)</f>
        <v>0</v>
      </c>
      <c r="AE104" s="214">
        <f>IF('Indicator Date hidden'!AF105="x","x",$AE$2-'Indicator Date hidden'!AF105)</f>
        <v>0</v>
      </c>
      <c r="AF104" s="214">
        <f>IF('Indicator Date hidden'!AG105="x","x",$AF$2-'Indicator Date hidden'!AG105)</f>
        <v>3</v>
      </c>
      <c r="AG104" s="214">
        <f>IF('Indicator Date hidden'!AH105="x","x",$AG$2-'Indicator Date hidden'!AH105)</f>
        <v>0</v>
      </c>
      <c r="AH104" s="214">
        <f>IF('Indicator Date hidden'!AI105="x","x",$AH$2-'Indicator Date hidden'!AI105)</f>
        <v>0</v>
      </c>
      <c r="AI104" s="214">
        <f>IF('Indicator Date hidden'!AJ105="x","x",$AI$2-'Indicator Date hidden'!AJ105)</f>
        <v>0</v>
      </c>
      <c r="AJ104" s="214" t="str">
        <f>IF('Indicator Date hidden'!AK105="x","x",$AJ$2-'Indicator Date hidden'!AK105)</f>
        <v>x</v>
      </c>
      <c r="AK104" s="214">
        <f>IF('Indicator Date hidden'!AL105="x","x",$AK$2-'Indicator Date hidden'!AL105)</f>
        <v>1</v>
      </c>
      <c r="AL104" s="214">
        <f>IF('Indicator Date hidden'!AM105="x","x",$AL$2-'Indicator Date hidden'!AM105)</f>
        <v>0</v>
      </c>
      <c r="AM104" s="214">
        <f>IF('Indicator Date hidden'!AN105="x","x",$AM$2-'Indicator Date hidden'!AN105)</f>
        <v>0</v>
      </c>
      <c r="AN104" s="214">
        <f>IF('Indicator Date hidden'!AO105="x","x",$AN$2-'Indicator Date hidden'!AO105)</f>
        <v>0</v>
      </c>
      <c r="AO104" s="214">
        <f>IF('Indicator Date hidden'!AP105="x","x",$AO$2-'Indicator Date hidden'!AP105)</f>
        <v>1</v>
      </c>
      <c r="AP104" s="214">
        <f>IF('Indicator Date hidden'!AQ105="x","x",$AP$2-'Indicator Date hidden'!AQ105)</f>
        <v>1</v>
      </c>
      <c r="AQ104" s="214">
        <f>IF('Indicator Date hidden'!AR105="x","x",$AQ$2-'Indicator Date hidden'!AR105)</f>
        <v>0</v>
      </c>
      <c r="AR104" s="214">
        <f>IF('Indicator Date hidden'!AS105="x","x",$AR$2-'Indicator Date hidden'!AS105)</f>
        <v>0</v>
      </c>
      <c r="AS104" s="214">
        <f>IF('Indicator Date hidden'!AT105="x","x",$AS$2-'Indicator Date hidden'!AT105)</f>
        <v>0</v>
      </c>
      <c r="AT104" s="214">
        <f>IF('Indicator Date hidden'!AU105="x","x",$AT$2-'Indicator Date hidden'!AU105)</f>
        <v>0</v>
      </c>
      <c r="AU104" s="214">
        <f>IF('Indicator Date hidden'!AV105="x","x",$AU$2-'Indicator Date hidden'!AV105)</f>
        <v>4</v>
      </c>
      <c r="AV104" s="214">
        <f>IF('Indicator Date hidden'!AW105="x","x",$AV$2-'Indicator Date hidden'!AW105)</f>
        <v>0</v>
      </c>
      <c r="AW104" s="214">
        <f>IF('Indicator Date hidden'!AX105="x","x",$AW$2-'Indicator Date hidden'!AX105)</f>
        <v>0</v>
      </c>
      <c r="AX104" s="214">
        <f>IF('Indicator Date hidden'!AY105="x","x",$AX$2-'Indicator Date hidden'!AY105)</f>
        <v>0</v>
      </c>
      <c r="AY104" s="214">
        <f>IF('Indicator Date hidden'!AZ105="x","x",$AY$2-'Indicator Date hidden'!AZ105)</f>
        <v>0</v>
      </c>
      <c r="AZ104" s="214">
        <f>IF('Indicator Date hidden'!BA105="x","x",$AZ$2-'Indicator Date hidden'!BA105)</f>
        <v>0</v>
      </c>
      <c r="BA104">
        <f t="shared" si="15"/>
        <v>18</v>
      </c>
      <c r="BB104" s="21">
        <f t="shared" si="16"/>
        <v>0.36</v>
      </c>
      <c r="BC104">
        <f t="shared" si="17"/>
        <v>7</v>
      </c>
      <c r="BD104" s="21">
        <f t="shared" si="18"/>
        <v>1.034601372510205</v>
      </c>
      <c r="BE104" s="296">
        <f t="shared" si="19"/>
        <v>0</v>
      </c>
    </row>
    <row r="105" spans="1:57" x14ac:dyDescent="0.35">
      <c r="A105" t="s">
        <v>8133</v>
      </c>
      <c r="B105" s="214">
        <f>IF('Indicator Date hidden'!C106="x","x",$B$2-'Indicator Date hidden'!C106)</f>
        <v>0</v>
      </c>
      <c r="C105" s="214">
        <f>IF('Indicator Date hidden'!D106="x","x",$C$2-'Indicator Date hidden'!D106)</f>
        <v>0</v>
      </c>
      <c r="D105" s="214">
        <f>IF('Indicator Date hidden'!E106="x","x",$D$2-'Indicator Date hidden'!E106)</f>
        <v>0</v>
      </c>
      <c r="E105" s="214">
        <f>IF('Indicator Date hidden'!F106="x","x",$E$2-'Indicator Date hidden'!F106)</f>
        <v>0</v>
      </c>
      <c r="F105" s="214">
        <f>IF('Indicator Date hidden'!G106="x","x",$F$2-'Indicator Date hidden'!G106)</f>
        <v>0</v>
      </c>
      <c r="G105" s="214">
        <f>IF('Indicator Date hidden'!H106="x","x",$G$2-'Indicator Date hidden'!H106)</f>
        <v>0</v>
      </c>
      <c r="H105" s="214">
        <f>IF('Indicator Date hidden'!I106="x","x",$H$2-'Indicator Date hidden'!I106)</f>
        <v>0</v>
      </c>
      <c r="I105" s="214">
        <f>IF('Indicator Date hidden'!J106="x","x",$I$2-'Indicator Date hidden'!J106)</f>
        <v>0</v>
      </c>
      <c r="J105" s="214">
        <f>IF('Indicator Date hidden'!K106="x","x",$J$2-'Indicator Date hidden'!K106)</f>
        <v>0</v>
      </c>
      <c r="K105" s="214">
        <f>IF('Indicator Date hidden'!L106="x","x",$K$2-'Indicator Date hidden'!L106)</f>
        <v>0</v>
      </c>
      <c r="L105" s="214">
        <f>IF('Indicator Date hidden'!M106="x","x",$L$2-'Indicator Date hidden'!M106)</f>
        <v>0</v>
      </c>
      <c r="M105" s="214">
        <f>IF('Indicator Date hidden'!N106="x","x",$M$2-'Indicator Date hidden'!N106)</f>
        <v>0</v>
      </c>
      <c r="N105" s="214">
        <f>IF('Indicator Date hidden'!O106="x","x",$N$2-'Indicator Date hidden'!O106)</f>
        <v>0</v>
      </c>
      <c r="O105" s="214">
        <f>IF('Indicator Date hidden'!P106="x","x",$O$2-'Indicator Date hidden'!P106)</f>
        <v>0</v>
      </c>
      <c r="P105" s="214">
        <f>IF('Indicator Date hidden'!Q106="x","x",$P$2-'Indicator Date hidden'!Q106)</f>
        <v>0</v>
      </c>
      <c r="Q105" s="214" t="str">
        <f>IF('Indicator Date hidden'!R106="x","x",$Q$2-'Indicator Date hidden'!R106)</f>
        <v>x</v>
      </c>
      <c r="R105" s="214">
        <f>IF('Indicator Date hidden'!S106="x","x",$R$2-'Indicator Date hidden'!S106)</f>
        <v>0</v>
      </c>
      <c r="S105" s="214">
        <f>IF('Indicator Date hidden'!T106="x","x",$S$2-'Indicator Date hidden'!T106)</f>
        <v>0</v>
      </c>
      <c r="T105" s="214">
        <f>IF('Indicator Date hidden'!U106="x","x",$T$2-'Indicator Date hidden'!U106)</f>
        <v>0</v>
      </c>
      <c r="U105" s="214" t="str">
        <f>IF('Indicator Date hidden'!V106="x","x",$U$2-'Indicator Date hidden'!V106)</f>
        <v>x</v>
      </c>
      <c r="V105" s="214">
        <f>IF('Indicator Date hidden'!W106="x","x",$V$2-'Indicator Date hidden'!W106)</f>
        <v>0</v>
      </c>
      <c r="W105" s="214">
        <f>IF('Indicator Date hidden'!X106="x","x",$W$2-'Indicator Date hidden'!X106)</f>
        <v>8</v>
      </c>
      <c r="X105" s="214">
        <f>IF('Indicator Date hidden'!Y106="x","x",$X$2-'Indicator Date hidden'!Y106)</f>
        <v>4</v>
      </c>
      <c r="Y105" s="214">
        <f>IF('Indicator Date hidden'!Z106="x","x",$Y$2-'Indicator Date hidden'!Z106)</f>
        <v>0</v>
      </c>
      <c r="Z105" s="214">
        <f>IF('Indicator Date hidden'!AA106="x","x",$Z$2-'Indicator Date hidden'!AA106)</f>
        <v>0</v>
      </c>
      <c r="AA105" s="214">
        <f>IF('Indicator Date hidden'!AB106="x","x",$AA$2-'Indicator Date hidden'!AB106)</f>
        <v>0</v>
      </c>
      <c r="AB105" s="214">
        <f>IF('Indicator Date hidden'!AC106="x","x",$AB$2-'Indicator Date hidden'!AC106)</f>
        <v>0</v>
      </c>
      <c r="AC105" s="214">
        <f>IF('Indicator Date hidden'!AD106="x","x",$AC$2-'Indicator Date hidden'!AD106)</f>
        <v>0</v>
      </c>
      <c r="AD105" s="214">
        <f>IF('Indicator Date hidden'!AE106="x","x",$AD$2-'Indicator Date hidden'!AE106)</f>
        <v>0</v>
      </c>
      <c r="AE105" s="214">
        <f>IF('Indicator Date hidden'!AF106="x","x",$AE$2-'Indicator Date hidden'!AF106)</f>
        <v>0</v>
      </c>
      <c r="AF105" s="214">
        <f>IF('Indicator Date hidden'!AG106="x","x",$AF$2-'Indicator Date hidden'!AG106)</f>
        <v>4</v>
      </c>
      <c r="AG105" s="214">
        <f>IF('Indicator Date hidden'!AH106="x","x",$AG$2-'Indicator Date hidden'!AH106)</f>
        <v>0</v>
      </c>
      <c r="AH105" s="214">
        <f>IF('Indicator Date hidden'!AI106="x","x",$AH$2-'Indicator Date hidden'!AI106)</f>
        <v>0</v>
      </c>
      <c r="AI105" s="214">
        <f>IF('Indicator Date hidden'!AJ106="x","x",$AI$2-'Indicator Date hidden'!AJ106)</f>
        <v>0</v>
      </c>
      <c r="AJ105" s="214" t="str">
        <f>IF('Indicator Date hidden'!AK106="x","x",$AJ$2-'Indicator Date hidden'!AK106)</f>
        <v>x</v>
      </c>
      <c r="AK105" s="214">
        <f>IF('Indicator Date hidden'!AL106="x","x",$AK$2-'Indicator Date hidden'!AL106)</f>
        <v>1</v>
      </c>
      <c r="AL105" s="214">
        <f>IF('Indicator Date hidden'!AM106="x","x",$AL$2-'Indicator Date hidden'!AM106)</f>
        <v>0</v>
      </c>
      <c r="AM105" s="214">
        <f>IF('Indicator Date hidden'!AN106="x","x",$AM$2-'Indicator Date hidden'!AN106)</f>
        <v>0</v>
      </c>
      <c r="AN105" s="214">
        <f>IF('Indicator Date hidden'!AO106="x","x",$AN$2-'Indicator Date hidden'!AO106)</f>
        <v>0</v>
      </c>
      <c r="AO105" s="214">
        <f>IF('Indicator Date hidden'!AP106="x","x",$AO$2-'Indicator Date hidden'!AP106)</f>
        <v>0</v>
      </c>
      <c r="AP105" s="214">
        <f>IF('Indicator Date hidden'!AQ106="x","x",$AP$2-'Indicator Date hidden'!AQ106)</f>
        <v>0</v>
      </c>
      <c r="AQ105" s="214">
        <f>IF('Indicator Date hidden'!AR106="x","x",$AQ$2-'Indicator Date hidden'!AR106)</f>
        <v>4</v>
      </c>
      <c r="AR105" s="214">
        <f>IF('Indicator Date hidden'!AS106="x","x",$AR$2-'Indicator Date hidden'!AS106)</f>
        <v>0</v>
      </c>
      <c r="AS105" s="214">
        <f>IF('Indicator Date hidden'!AT106="x","x",$AS$2-'Indicator Date hidden'!AT106)</f>
        <v>0</v>
      </c>
      <c r="AT105" s="214">
        <f>IF('Indicator Date hidden'!AU106="x","x",$AT$2-'Indicator Date hidden'!AU106)</f>
        <v>0</v>
      </c>
      <c r="AU105" s="214">
        <f>IF('Indicator Date hidden'!AV106="x","x",$AU$2-'Indicator Date hidden'!AV106)</f>
        <v>4</v>
      </c>
      <c r="AV105" s="214">
        <f>IF('Indicator Date hidden'!AW106="x","x",$AV$2-'Indicator Date hidden'!AW106)</f>
        <v>0</v>
      </c>
      <c r="AW105" s="214">
        <f>IF('Indicator Date hidden'!AX106="x","x",$AW$2-'Indicator Date hidden'!AX106)</f>
        <v>0</v>
      </c>
      <c r="AX105" s="214">
        <f>IF('Indicator Date hidden'!AY106="x","x",$AX$2-'Indicator Date hidden'!AY106)</f>
        <v>0</v>
      </c>
      <c r="AY105" s="214">
        <f>IF('Indicator Date hidden'!AZ106="x","x",$AY$2-'Indicator Date hidden'!AZ106)</f>
        <v>0</v>
      </c>
      <c r="AZ105" s="214">
        <f>IF('Indicator Date hidden'!BA106="x","x",$AZ$2-'Indicator Date hidden'!BA106)</f>
        <v>0</v>
      </c>
      <c r="BA105">
        <f t="shared" si="15"/>
        <v>25</v>
      </c>
      <c r="BB105" s="21">
        <f t="shared" si="16"/>
        <v>0.52083333333333337</v>
      </c>
      <c r="BC105">
        <f t="shared" si="17"/>
        <v>6</v>
      </c>
      <c r="BD105" s="21">
        <f t="shared" si="18"/>
        <v>1.5544235712600631</v>
      </c>
      <c r="BE105" s="296">
        <f t="shared" si="19"/>
        <v>0</v>
      </c>
    </row>
    <row r="106" spans="1:57" x14ac:dyDescent="0.35">
      <c r="A106" t="s">
        <v>8114</v>
      </c>
      <c r="B106" s="214">
        <f>IF('Indicator Date hidden'!C107="x","x",$B$2-'Indicator Date hidden'!C107)</f>
        <v>0</v>
      </c>
      <c r="C106" s="214">
        <f>IF('Indicator Date hidden'!D107="x","x",$C$2-'Indicator Date hidden'!D107)</f>
        <v>0</v>
      </c>
      <c r="D106" s="214">
        <f>IF('Indicator Date hidden'!E107="x","x",$D$2-'Indicator Date hidden'!E107)</f>
        <v>0</v>
      </c>
      <c r="E106" s="214">
        <f>IF('Indicator Date hidden'!F107="x","x",$E$2-'Indicator Date hidden'!F107)</f>
        <v>0</v>
      </c>
      <c r="F106" s="214">
        <f>IF('Indicator Date hidden'!G107="x","x",$F$2-'Indicator Date hidden'!G107)</f>
        <v>0</v>
      </c>
      <c r="G106" s="214">
        <f>IF('Indicator Date hidden'!H107="x","x",$G$2-'Indicator Date hidden'!H107)</f>
        <v>0</v>
      </c>
      <c r="H106" s="214">
        <f>IF('Indicator Date hidden'!I107="x","x",$H$2-'Indicator Date hidden'!I107)</f>
        <v>0</v>
      </c>
      <c r="I106" s="214">
        <f>IF('Indicator Date hidden'!J107="x","x",$I$2-'Indicator Date hidden'!J107)</f>
        <v>0</v>
      </c>
      <c r="J106" s="214">
        <f>IF('Indicator Date hidden'!K107="x","x",$J$2-'Indicator Date hidden'!K107)</f>
        <v>0</v>
      </c>
      <c r="K106" s="214">
        <f>IF('Indicator Date hidden'!L107="x","x",$K$2-'Indicator Date hidden'!L107)</f>
        <v>0</v>
      </c>
      <c r="L106" s="214">
        <f>IF('Indicator Date hidden'!M107="x","x",$L$2-'Indicator Date hidden'!M107)</f>
        <v>0</v>
      </c>
      <c r="M106" s="214">
        <f>IF('Indicator Date hidden'!N107="x","x",$M$2-'Indicator Date hidden'!N107)</f>
        <v>0</v>
      </c>
      <c r="N106" s="214">
        <f>IF('Indicator Date hidden'!O107="x","x",$N$2-'Indicator Date hidden'!O107)</f>
        <v>0</v>
      </c>
      <c r="O106" s="214">
        <f>IF('Indicator Date hidden'!P107="x","x",$O$2-'Indicator Date hidden'!P107)</f>
        <v>0</v>
      </c>
      <c r="P106" s="214">
        <f>IF('Indicator Date hidden'!Q107="x","x",$P$2-'Indicator Date hidden'!Q107)</f>
        <v>0</v>
      </c>
      <c r="Q106" s="214">
        <f>IF('Indicator Date hidden'!R107="x","x",$Q$2-'Indicator Date hidden'!R107)</f>
        <v>5</v>
      </c>
      <c r="R106" s="214">
        <f>IF('Indicator Date hidden'!S107="x","x",$R$2-'Indicator Date hidden'!S107)</f>
        <v>0</v>
      </c>
      <c r="S106" s="214">
        <f>IF('Indicator Date hidden'!T107="x","x",$S$2-'Indicator Date hidden'!T107)</f>
        <v>0</v>
      </c>
      <c r="T106" s="214">
        <f>IF('Indicator Date hidden'!U107="x","x",$T$2-'Indicator Date hidden'!U107)</f>
        <v>0</v>
      </c>
      <c r="U106" s="214">
        <f>IF('Indicator Date hidden'!V107="x","x",$U$2-'Indicator Date hidden'!V107)</f>
        <v>0</v>
      </c>
      <c r="V106" s="214">
        <f>IF('Indicator Date hidden'!W107="x","x",$V$2-'Indicator Date hidden'!W107)</f>
        <v>0</v>
      </c>
      <c r="W106" s="214">
        <f>IF('Indicator Date hidden'!X107="x","x",$W$2-'Indicator Date hidden'!X107)</f>
        <v>5</v>
      </c>
      <c r="X106" s="214">
        <f>IF('Indicator Date hidden'!Y107="x","x",$X$2-'Indicator Date hidden'!Y107)</f>
        <v>4</v>
      </c>
      <c r="Y106" s="214">
        <f>IF('Indicator Date hidden'!Z107="x","x",$Y$2-'Indicator Date hidden'!Z107)</f>
        <v>0</v>
      </c>
      <c r="Z106" s="214">
        <f>IF('Indicator Date hidden'!AA107="x","x",$Z$2-'Indicator Date hidden'!AA107)</f>
        <v>0</v>
      </c>
      <c r="AA106" s="214">
        <f>IF('Indicator Date hidden'!AB107="x","x",$AA$2-'Indicator Date hidden'!AB107)</f>
        <v>1</v>
      </c>
      <c r="AB106" s="214">
        <f>IF('Indicator Date hidden'!AC107="x","x",$AB$2-'Indicator Date hidden'!AC107)</f>
        <v>0</v>
      </c>
      <c r="AC106" s="214">
        <f>IF('Indicator Date hidden'!AD107="x","x",$AC$2-'Indicator Date hidden'!AD107)</f>
        <v>0</v>
      </c>
      <c r="AD106" s="214" t="str">
        <f>IF('Indicator Date hidden'!AE107="x","x",$AD$2-'Indicator Date hidden'!AE107)</f>
        <v>x</v>
      </c>
      <c r="AE106" s="214">
        <f>IF('Indicator Date hidden'!AF107="x","x",$AE$2-'Indicator Date hidden'!AF107)</f>
        <v>0</v>
      </c>
      <c r="AF106" s="214">
        <f>IF('Indicator Date hidden'!AG107="x","x",$AF$2-'Indicator Date hidden'!AG107)</f>
        <v>4</v>
      </c>
      <c r="AG106" s="214">
        <f>IF('Indicator Date hidden'!AH107="x","x",$AG$2-'Indicator Date hidden'!AH107)</f>
        <v>0</v>
      </c>
      <c r="AH106" s="214">
        <f>IF('Indicator Date hidden'!AI107="x","x",$AH$2-'Indicator Date hidden'!AI107)</f>
        <v>0</v>
      </c>
      <c r="AI106" s="214">
        <f>IF('Indicator Date hidden'!AJ107="x","x",$AI$2-'Indicator Date hidden'!AJ107)</f>
        <v>0</v>
      </c>
      <c r="AJ106" s="214" t="str">
        <f>IF('Indicator Date hidden'!AK107="x","x",$AJ$2-'Indicator Date hidden'!AK107)</f>
        <v>x</v>
      </c>
      <c r="AK106" s="214" t="str">
        <f>IF('Indicator Date hidden'!AL107="x","x",$AK$2-'Indicator Date hidden'!AL107)</f>
        <v>x</v>
      </c>
      <c r="AL106" s="214">
        <f>IF('Indicator Date hidden'!AM107="x","x",$AL$2-'Indicator Date hidden'!AM107)</f>
        <v>0</v>
      </c>
      <c r="AM106" s="214">
        <f>IF('Indicator Date hidden'!AN107="x","x",$AM$2-'Indicator Date hidden'!AN107)</f>
        <v>0</v>
      </c>
      <c r="AN106" s="214">
        <f>IF('Indicator Date hidden'!AO107="x","x",$AN$2-'Indicator Date hidden'!AO107)</f>
        <v>0</v>
      </c>
      <c r="AO106" s="214">
        <f>IF('Indicator Date hidden'!AP107="x","x",$AO$2-'Indicator Date hidden'!AP107)</f>
        <v>1</v>
      </c>
      <c r="AP106" s="214">
        <f>IF('Indicator Date hidden'!AQ107="x","x",$AP$2-'Indicator Date hidden'!AQ107)</f>
        <v>1</v>
      </c>
      <c r="AQ106" s="214">
        <f>IF('Indicator Date hidden'!AR107="x","x",$AQ$2-'Indicator Date hidden'!AR107)</f>
        <v>4</v>
      </c>
      <c r="AR106" s="214">
        <f>IF('Indicator Date hidden'!AS107="x","x",$AR$2-'Indicator Date hidden'!AS107)</f>
        <v>0</v>
      </c>
      <c r="AS106" s="214" t="str">
        <f>IF('Indicator Date hidden'!AT107="x","x",$AS$2-'Indicator Date hidden'!AT107)</f>
        <v>x</v>
      </c>
      <c r="AT106" s="214">
        <f>IF('Indicator Date hidden'!AU107="x","x",$AT$2-'Indicator Date hidden'!AU107)</f>
        <v>0</v>
      </c>
      <c r="AU106" s="214">
        <f>IF('Indicator Date hidden'!AV107="x","x",$AU$2-'Indicator Date hidden'!AV107)</f>
        <v>8</v>
      </c>
      <c r="AV106" s="214">
        <f>IF('Indicator Date hidden'!AW107="x","x",$AV$2-'Indicator Date hidden'!AW107)</f>
        <v>0</v>
      </c>
      <c r="AW106" s="214">
        <f>IF('Indicator Date hidden'!AX107="x","x",$AW$2-'Indicator Date hidden'!AX107)</f>
        <v>0</v>
      </c>
      <c r="AX106" s="214">
        <f>IF('Indicator Date hidden'!AY107="x","x",$AX$2-'Indicator Date hidden'!AY107)</f>
        <v>0</v>
      </c>
      <c r="AY106" s="214">
        <f>IF('Indicator Date hidden'!AZ107="x","x",$AY$2-'Indicator Date hidden'!AZ107)</f>
        <v>0</v>
      </c>
      <c r="AZ106" s="214">
        <f>IF('Indicator Date hidden'!BA107="x","x",$AZ$2-'Indicator Date hidden'!BA107)</f>
        <v>0</v>
      </c>
      <c r="BA106">
        <f t="shared" si="15"/>
        <v>33</v>
      </c>
      <c r="BB106" s="21">
        <f t="shared" si="16"/>
        <v>0.7021276595744681</v>
      </c>
      <c r="BC106">
        <f t="shared" si="17"/>
        <v>9</v>
      </c>
      <c r="BD106" s="21">
        <f t="shared" si="18"/>
        <v>1.7371399044212934</v>
      </c>
      <c r="BE106" s="296">
        <f t="shared" si="19"/>
        <v>0</v>
      </c>
    </row>
    <row r="107" spans="1:57" x14ac:dyDescent="0.35">
      <c r="A107" t="s">
        <v>8120</v>
      </c>
      <c r="B107" s="214">
        <f>IF('Indicator Date hidden'!C108="x","x",$B$2-'Indicator Date hidden'!C108)</f>
        <v>0</v>
      </c>
      <c r="C107" s="214">
        <f>IF('Indicator Date hidden'!D108="x","x",$C$2-'Indicator Date hidden'!D108)</f>
        <v>0</v>
      </c>
      <c r="D107" s="214">
        <f>IF('Indicator Date hidden'!E108="x","x",$D$2-'Indicator Date hidden'!E108)</f>
        <v>0</v>
      </c>
      <c r="E107" s="214">
        <f>IF('Indicator Date hidden'!F108="x","x",$E$2-'Indicator Date hidden'!F108)</f>
        <v>0</v>
      </c>
      <c r="F107" s="214">
        <f>IF('Indicator Date hidden'!G108="x","x",$F$2-'Indicator Date hidden'!G108)</f>
        <v>0</v>
      </c>
      <c r="G107" s="214">
        <f>IF('Indicator Date hidden'!H108="x","x",$G$2-'Indicator Date hidden'!H108)</f>
        <v>0</v>
      </c>
      <c r="H107" s="214">
        <f>IF('Indicator Date hidden'!I108="x","x",$H$2-'Indicator Date hidden'!I108)</f>
        <v>0</v>
      </c>
      <c r="I107" s="214">
        <f>IF('Indicator Date hidden'!J108="x","x",$I$2-'Indicator Date hidden'!J108)</f>
        <v>0</v>
      </c>
      <c r="J107" s="214">
        <f>IF('Indicator Date hidden'!K108="x","x",$J$2-'Indicator Date hidden'!K108)</f>
        <v>0</v>
      </c>
      <c r="K107" s="214">
        <f>IF('Indicator Date hidden'!L108="x","x",$K$2-'Indicator Date hidden'!L108)</f>
        <v>0</v>
      </c>
      <c r="L107" s="214">
        <f>IF('Indicator Date hidden'!M108="x","x",$L$2-'Indicator Date hidden'!M108)</f>
        <v>0</v>
      </c>
      <c r="M107" s="214">
        <f>IF('Indicator Date hidden'!N108="x","x",$M$2-'Indicator Date hidden'!N108)</f>
        <v>0</v>
      </c>
      <c r="N107" s="214">
        <f>IF('Indicator Date hidden'!O108="x","x",$N$2-'Indicator Date hidden'!O108)</f>
        <v>0</v>
      </c>
      <c r="O107" s="214">
        <f>IF('Indicator Date hidden'!P108="x","x",$O$2-'Indicator Date hidden'!P108)</f>
        <v>0</v>
      </c>
      <c r="P107" s="214">
        <f>IF('Indicator Date hidden'!Q108="x","x",$P$2-'Indicator Date hidden'!Q108)</f>
        <v>0</v>
      </c>
      <c r="Q107" s="214">
        <f>IF('Indicator Date hidden'!R108="x","x",$Q$2-'Indicator Date hidden'!R108)</f>
        <v>1</v>
      </c>
      <c r="R107" s="214">
        <f>IF('Indicator Date hidden'!S108="x","x",$R$2-'Indicator Date hidden'!S108)</f>
        <v>0</v>
      </c>
      <c r="S107" s="214">
        <f>IF('Indicator Date hidden'!T108="x","x",$S$2-'Indicator Date hidden'!T108)</f>
        <v>0</v>
      </c>
      <c r="T107" s="214">
        <f>IF('Indicator Date hidden'!U108="x","x",$T$2-'Indicator Date hidden'!U108)</f>
        <v>0</v>
      </c>
      <c r="U107" s="214">
        <f>IF('Indicator Date hidden'!V108="x","x",$U$2-'Indicator Date hidden'!V108)</f>
        <v>0</v>
      </c>
      <c r="V107" s="214">
        <f>IF('Indicator Date hidden'!W108="x","x",$V$2-'Indicator Date hidden'!W108)</f>
        <v>0</v>
      </c>
      <c r="W107" s="214">
        <f>IF('Indicator Date hidden'!X108="x","x",$W$2-'Indicator Date hidden'!X108)</f>
        <v>8</v>
      </c>
      <c r="X107" s="214">
        <f>IF('Indicator Date hidden'!Y108="x","x",$X$2-'Indicator Date hidden'!Y108)</f>
        <v>4</v>
      </c>
      <c r="Y107" s="214">
        <f>IF('Indicator Date hidden'!Z108="x","x",$Y$2-'Indicator Date hidden'!Z108)</f>
        <v>0</v>
      </c>
      <c r="Z107" s="214">
        <f>IF('Indicator Date hidden'!AA108="x","x",$Z$2-'Indicator Date hidden'!AA108)</f>
        <v>0</v>
      </c>
      <c r="AA107" s="214">
        <f>IF('Indicator Date hidden'!AB108="x","x",$AA$2-'Indicator Date hidden'!AB108)</f>
        <v>0</v>
      </c>
      <c r="AB107" s="214">
        <f>IF('Indicator Date hidden'!AC108="x","x",$AB$2-'Indicator Date hidden'!AC108)</f>
        <v>0</v>
      </c>
      <c r="AC107" s="214">
        <f>IF('Indicator Date hidden'!AD108="x","x",$AC$2-'Indicator Date hidden'!AD108)</f>
        <v>0</v>
      </c>
      <c r="AD107" s="214">
        <f>IF('Indicator Date hidden'!AE108="x","x",$AD$2-'Indicator Date hidden'!AE108)</f>
        <v>0</v>
      </c>
      <c r="AE107" s="214">
        <f>IF('Indicator Date hidden'!AF108="x","x",$AE$2-'Indicator Date hidden'!AF108)</f>
        <v>0</v>
      </c>
      <c r="AF107" s="214">
        <f>IF('Indicator Date hidden'!AG108="x","x",$AF$2-'Indicator Date hidden'!AG108)</f>
        <v>3</v>
      </c>
      <c r="AG107" s="214">
        <f>IF('Indicator Date hidden'!AH108="x","x",$AG$2-'Indicator Date hidden'!AH108)</f>
        <v>0</v>
      </c>
      <c r="AH107" s="214">
        <f>IF('Indicator Date hidden'!AI108="x","x",$AH$2-'Indicator Date hidden'!AI108)</f>
        <v>0</v>
      </c>
      <c r="AI107" s="214">
        <f>IF('Indicator Date hidden'!AJ108="x","x",$AI$2-'Indicator Date hidden'!AJ108)</f>
        <v>0</v>
      </c>
      <c r="AJ107" s="214">
        <f>IF('Indicator Date hidden'!AK108="x","x",$AJ$2-'Indicator Date hidden'!AK108)</f>
        <v>0</v>
      </c>
      <c r="AK107" s="214">
        <f>IF('Indicator Date hidden'!AL108="x","x",$AK$2-'Indicator Date hidden'!AL108)</f>
        <v>1</v>
      </c>
      <c r="AL107" s="214">
        <f>IF('Indicator Date hidden'!AM108="x","x",$AL$2-'Indicator Date hidden'!AM108)</f>
        <v>0</v>
      </c>
      <c r="AM107" s="214">
        <f>IF('Indicator Date hidden'!AN108="x","x",$AM$2-'Indicator Date hidden'!AN108)</f>
        <v>0</v>
      </c>
      <c r="AN107" s="214">
        <f>IF('Indicator Date hidden'!AO108="x","x",$AN$2-'Indicator Date hidden'!AO108)</f>
        <v>0</v>
      </c>
      <c r="AO107" s="214">
        <f>IF('Indicator Date hidden'!AP108="x","x",$AO$2-'Indicator Date hidden'!AP108)</f>
        <v>0</v>
      </c>
      <c r="AP107" s="214">
        <f>IF('Indicator Date hidden'!AQ108="x","x",$AP$2-'Indicator Date hidden'!AQ108)</f>
        <v>0</v>
      </c>
      <c r="AQ107" s="214">
        <f>IF('Indicator Date hidden'!AR108="x","x",$AQ$2-'Indicator Date hidden'!AR108)</f>
        <v>0</v>
      </c>
      <c r="AR107" s="214">
        <f>IF('Indicator Date hidden'!AS108="x","x",$AR$2-'Indicator Date hidden'!AS108)</f>
        <v>0</v>
      </c>
      <c r="AS107" s="214">
        <f>IF('Indicator Date hidden'!AT108="x","x",$AS$2-'Indicator Date hidden'!AT108)</f>
        <v>0</v>
      </c>
      <c r="AT107" s="214">
        <f>IF('Indicator Date hidden'!AU108="x","x",$AT$2-'Indicator Date hidden'!AU108)</f>
        <v>0</v>
      </c>
      <c r="AU107" s="214">
        <f>IF('Indicator Date hidden'!AV108="x","x",$AU$2-'Indicator Date hidden'!AV108)</f>
        <v>3</v>
      </c>
      <c r="AV107" s="214">
        <f>IF('Indicator Date hidden'!AW108="x","x",$AV$2-'Indicator Date hidden'!AW108)</f>
        <v>0</v>
      </c>
      <c r="AW107" s="214">
        <f>IF('Indicator Date hidden'!AX108="x","x",$AW$2-'Indicator Date hidden'!AX108)</f>
        <v>0</v>
      </c>
      <c r="AX107" s="214">
        <f>IF('Indicator Date hidden'!AY108="x","x",$AX$2-'Indicator Date hidden'!AY108)</f>
        <v>0</v>
      </c>
      <c r="AY107" s="214">
        <f>IF('Indicator Date hidden'!AZ108="x","x",$AY$2-'Indicator Date hidden'!AZ108)</f>
        <v>0</v>
      </c>
      <c r="AZ107" s="214">
        <f>IF('Indicator Date hidden'!BA108="x","x",$AZ$2-'Indicator Date hidden'!BA108)</f>
        <v>0</v>
      </c>
      <c r="BA107">
        <f t="shared" si="15"/>
        <v>20</v>
      </c>
      <c r="BB107" s="21">
        <f t="shared" si="16"/>
        <v>0.39215686274509803</v>
      </c>
      <c r="BC107">
        <f t="shared" si="17"/>
        <v>6</v>
      </c>
      <c r="BD107" s="21">
        <f t="shared" si="18"/>
        <v>1.344246000078636</v>
      </c>
      <c r="BE107" s="296">
        <f t="shared" si="19"/>
        <v>0</v>
      </c>
    </row>
    <row r="108" spans="1:57" x14ac:dyDescent="0.35">
      <c r="A108" t="s">
        <v>8122</v>
      </c>
      <c r="B108" s="214">
        <f>IF('Indicator Date hidden'!C109="x","x",$B$2-'Indicator Date hidden'!C109)</f>
        <v>0</v>
      </c>
      <c r="C108" s="214">
        <f>IF('Indicator Date hidden'!D109="x","x",$C$2-'Indicator Date hidden'!D109)</f>
        <v>0</v>
      </c>
      <c r="D108" s="214">
        <f>IF('Indicator Date hidden'!E109="x","x",$D$2-'Indicator Date hidden'!E109)</f>
        <v>0</v>
      </c>
      <c r="E108" s="214">
        <f>IF('Indicator Date hidden'!F109="x","x",$E$2-'Indicator Date hidden'!F109)</f>
        <v>0</v>
      </c>
      <c r="F108" s="214">
        <f>IF('Indicator Date hidden'!G109="x","x",$F$2-'Indicator Date hidden'!G109)</f>
        <v>0</v>
      </c>
      <c r="G108" s="214">
        <f>IF('Indicator Date hidden'!H109="x","x",$G$2-'Indicator Date hidden'!H109)</f>
        <v>0</v>
      </c>
      <c r="H108" s="214">
        <f>IF('Indicator Date hidden'!I109="x","x",$H$2-'Indicator Date hidden'!I109)</f>
        <v>0</v>
      </c>
      <c r="I108" s="214">
        <f>IF('Indicator Date hidden'!J109="x","x",$I$2-'Indicator Date hidden'!J109)</f>
        <v>0</v>
      </c>
      <c r="J108" s="214">
        <f>IF('Indicator Date hidden'!K109="x","x",$J$2-'Indicator Date hidden'!K109)</f>
        <v>0</v>
      </c>
      <c r="K108" s="214">
        <f>IF('Indicator Date hidden'!L109="x","x",$K$2-'Indicator Date hidden'!L109)</f>
        <v>0</v>
      </c>
      <c r="L108" s="214">
        <f>IF('Indicator Date hidden'!M109="x","x",$L$2-'Indicator Date hidden'!M109)</f>
        <v>0</v>
      </c>
      <c r="M108" s="214">
        <f>IF('Indicator Date hidden'!N109="x","x",$M$2-'Indicator Date hidden'!N109)</f>
        <v>0</v>
      </c>
      <c r="N108" s="214">
        <f>IF('Indicator Date hidden'!O109="x","x",$N$2-'Indicator Date hidden'!O109)</f>
        <v>0</v>
      </c>
      <c r="O108" s="214">
        <f>IF('Indicator Date hidden'!P109="x","x",$O$2-'Indicator Date hidden'!P109)</f>
        <v>0</v>
      </c>
      <c r="P108" s="214">
        <f>IF('Indicator Date hidden'!Q109="x","x",$P$2-'Indicator Date hidden'!Q109)</f>
        <v>0</v>
      </c>
      <c r="Q108" s="214" t="str">
        <f>IF('Indicator Date hidden'!R109="x","x",$Q$2-'Indicator Date hidden'!R109)</f>
        <v>x</v>
      </c>
      <c r="R108" s="214">
        <f>IF('Indicator Date hidden'!S109="x","x",$R$2-'Indicator Date hidden'!S109)</f>
        <v>0</v>
      </c>
      <c r="S108" s="214">
        <f>IF('Indicator Date hidden'!T109="x","x",$S$2-'Indicator Date hidden'!T109)</f>
        <v>0</v>
      </c>
      <c r="T108" s="214">
        <f>IF('Indicator Date hidden'!U109="x","x",$T$2-'Indicator Date hidden'!U109)</f>
        <v>0</v>
      </c>
      <c r="U108" s="214" t="str">
        <f>IF('Indicator Date hidden'!V109="x","x",$U$2-'Indicator Date hidden'!V109)</f>
        <v>x</v>
      </c>
      <c r="V108" s="214">
        <f>IF('Indicator Date hidden'!W109="x","x",$V$2-'Indicator Date hidden'!W109)</f>
        <v>0</v>
      </c>
      <c r="W108" s="214" t="str">
        <f>IF('Indicator Date hidden'!X109="x","x",$W$2-'Indicator Date hidden'!X109)</f>
        <v>x</v>
      </c>
      <c r="X108" s="214">
        <f>IF('Indicator Date hidden'!Y109="x","x",$X$2-'Indicator Date hidden'!Y109)</f>
        <v>1</v>
      </c>
      <c r="Y108" s="214">
        <f>IF('Indicator Date hidden'!Z109="x","x",$Y$2-'Indicator Date hidden'!Z109)</f>
        <v>0</v>
      </c>
      <c r="Z108" s="214">
        <f>IF('Indicator Date hidden'!AA109="x","x",$Z$2-'Indicator Date hidden'!AA109)</f>
        <v>0</v>
      </c>
      <c r="AA108" s="214" t="str">
        <f>IF('Indicator Date hidden'!AB109="x","x",$AA$2-'Indicator Date hidden'!AB109)</f>
        <v>x</v>
      </c>
      <c r="AB108" s="214">
        <f>IF('Indicator Date hidden'!AC109="x","x",$AB$2-'Indicator Date hidden'!AC109)</f>
        <v>0</v>
      </c>
      <c r="AC108" s="214">
        <f>IF('Indicator Date hidden'!AD109="x","x",$AC$2-'Indicator Date hidden'!AD109)</f>
        <v>0</v>
      </c>
      <c r="AD108" s="214" t="str">
        <f>IF('Indicator Date hidden'!AE109="x","x",$AD$2-'Indicator Date hidden'!AE109)</f>
        <v>x</v>
      </c>
      <c r="AE108" s="214">
        <f>IF('Indicator Date hidden'!AF109="x","x",$AE$2-'Indicator Date hidden'!AF109)</f>
        <v>0</v>
      </c>
      <c r="AF108" s="214" t="str">
        <f>IF('Indicator Date hidden'!AG109="x","x",$AF$2-'Indicator Date hidden'!AG109)</f>
        <v>x</v>
      </c>
      <c r="AG108" s="214">
        <f>IF('Indicator Date hidden'!AH109="x","x",$AG$2-'Indicator Date hidden'!AH109)</f>
        <v>0</v>
      </c>
      <c r="AH108" s="214">
        <f>IF('Indicator Date hidden'!AI109="x","x",$AH$2-'Indicator Date hidden'!AI109)</f>
        <v>0</v>
      </c>
      <c r="AI108" s="214">
        <f>IF('Indicator Date hidden'!AJ109="x","x",$AI$2-'Indicator Date hidden'!AJ109)</f>
        <v>0</v>
      </c>
      <c r="AJ108" s="214" t="str">
        <f>IF('Indicator Date hidden'!AK109="x","x",$AJ$2-'Indicator Date hidden'!AK109)</f>
        <v>x</v>
      </c>
      <c r="AK108" s="214">
        <f>IF('Indicator Date hidden'!AL109="x","x",$AK$2-'Indicator Date hidden'!AL109)</f>
        <v>1</v>
      </c>
      <c r="AL108" s="214">
        <f>IF('Indicator Date hidden'!AM109="x","x",$AL$2-'Indicator Date hidden'!AM109)</f>
        <v>0</v>
      </c>
      <c r="AM108" s="214">
        <f>IF('Indicator Date hidden'!AN109="x","x",$AM$2-'Indicator Date hidden'!AN109)</f>
        <v>0</v>
      </c>
      <c r="AN108" s="214">
        <f>IF('Indicator Date hidden'!AO109="x","x",$AN$2-'Indicator Date hidden'!AO109)</f>
        <v>0</v>
      </c>
      <c r="AO108" s="214">
        <f>IF('Indicator Date hidden'!AP109="x","x",$AO$2-'Indicator Date hidden'!AP109)</f>
        <v>0</v>
      </c>
      <c r="AP108" s="214">
        <f>IF('Indicator Date hidden'!AQ109="x","x",$AP$2-'Indicator Date hidden'!AQ109)</f>
        <v>0</v>
      </c>
      <c r="AQ108" s="214" t="str">
        <f>IF('Indicator Date hidden'!AR109="x","x",$AQ$2-'Indicator Date hidden'!AR109)</f>
        <v>x</v>
      </c>
      <c r="AR108" s="214">
        <f>IF('Indicator Date hidden'!AS109="x","x",$AR$2-'Indicator Date hidden'!AS109)</f>
        <v>0</v>
      </c>
      <c r="AS108" s="214">
        <f>IF('Indicator Date hidden'!AT109="x","x",$AS$2-'Indicator Date hidden'!AT109)</f>
        <v>0</v>
      </c>
      <c r="AT108" s="214">
        <f>IF('Indicator Date hidden'!AU109="x","x",$AT$2-'Indicator Date hidden'!AU109)</f>
        <v>0</v>
      </c>
      <c r="AU108" s="214">
        <f>IF('Indicator Date hidden'!AV109="x","x",$AU$2-'Indicator Date hidden'!AV109)</f>
        <v>3</v>
      </c>
      <c r="AV108" s="214">
        <f>IF('Indicator Date hidden'!AW109="x","x",$AV$2-'Indicator Date hidden'!AW109)</f>
        <v>0</v>
      </c>
      <c r="AW108" s="214">
        <f>IF('Indicator Date hidden'!AX109="x","x",$AW$2-'Indicator Date hidden'!AX109)</f>
        <v>0</v>
      </c>
      <c r="AX108" s="214">
        <f>IF('Indicator Date hidden'!AY109="x","x",$AX$2-'Indicator Date hidden'!AY109)</f>
        <v>0</v>
      </c>
      <c r="AY108" s="214">
        <f>IF('Indicator Date hidden'!AZ109="x","x",$AY$2-'Indicator Date hidden'!AZ109)</f>
        <v>0</v>
      </c>
      <c r="AZ108" s="214">
        <f>IF('Indicator Date hidden'!BA109="x","x",$AZ$2-'Indicator Date hidden'!BA109)</f>
        <v>0</v>
      </c>
      <c r="BA108">
        <f t="shared" si="15"/>
        <v>5</v>
      </c>
      <c r="BB108" s="21">
        <f t="shared" si="16"/>
        <v>0.11627906976744186</v>
      </c>
      <c r="BC108">
        <f t="shared" si="17"/>
        <v>3</v>
      </c>
      <c r="BD108" s="21">
        <f t="shared" si="18"/>
        <v>0.49223280205852848</v>
      </c>
      <c r="BE108" s="296">
        <f t="shared" si="19"/>
        <v>0</v>
      </c>
    </row>
    <row r="109" spans="1:57" x14ac:dyDescent="0.35">
      <c r="A109" t="s">
        <v>8117</v>
      </c>
      <c r="B109" s="214">
        <f>IF('Indicator Date hidden'!C110="x","x",$B$2-'Indicator Date hidden'!C110)</f>
        <v>0</v>
      </c>
      <c r="C109" s="214">
        <f>IF('Indicator Date hidden'!D110="x","x",$C$2-'Indicator Date hidden'!D110)</f>
        <v>0</v>
      </c>
      <c r="D109" s="214">
        <f>IF('Indicator Date hidden'!E110="x","x",$D$2-'Indicator Date hidden'!E110)</f>
        <v>0</v>
      </c>
      <c r="E109" s="214">
        <f>IF('Indicator Date hidden'!F110="x","x",$E$2-'Indicator Date hidden'!F110)</f>
        <v>0</v>
      </c>
      <c r="F109" s="214">
        <f>IF('Indicator Date hidden'!G110="x","x",$F$2-'Indicator Date hidden'!G110)</f>
        <v>0</v>
      </c>
      <c r="G109" s="214">
        <f>IF('Indicator Date hidden'!H110="x","x",$G$2-'Indicator Date hidden'!H110)</f>
        <v>0</v>
      </c>
      <c r="H109" s="214">
        <f>IF('Indicator Date hidden'!I110="x","x",$H$2-'Indicator Date hidden'!I110)</f>
        <v>0</v>
      </c>
      <c r="I109" s="214">
        <f>IF('Indicator Date hidden'!J110="x","x",$I$2-'Indicator Date hidden'!J110)</f>
        <v>0</v>
      </c>
      <c r="J109" s="214">
        <f>IF('Indicator Date hidden'!K110="x","x",$J$2-'Indicator Date hidden'!K110)</f>
        <v>0</v>
      </c>
      <c r="K109" s="214">
        <f>IF('Indicator Date hidden'!L110="x","x",$K$2-'Indicator Date hidden'!L110)</f>
        <v>0</v>
      </c>
      <c r="L109" s="214">
        <f>IF('Indicator Date hidden'!M110="x","x",$L$2-'Indicator Date hidden'!M110)</f>
        <v>0</v>
      </c>
      <c r="M109" s="214">
        <f>IF('Indicator Date hidden'!N110="x","x",$M$2-'Indicator Date hidden'!N110)</f>
        <v>0</v>
      </c>
      <c r="N109" s="214">
        <f>IF('Indicator Date hidden'!O110="x","x",$N$2-'Indicator Date hidden'!O110)</f>
        <v>0</v>
      </c>
      <c r="O109" s="214">
        <f>IF('Indicator Date hidden'!P110="x","x",$O$2-'Indicator Date hidden'!P110)</f>
        <v>0</v>
      </c>
      <c r="P109" s="214" t="str">
        <f>IF('Indicator Date hidden'!Q110="x","x",$P$2-'Indicator Date hidden'!Q110)</f>
        <v>x</v>
      </c>
      <c r="Q109" s="214" t="str">
        <f>IF('Indicator Date hidden'!R110="x","x",$Q$2-'Indicator Date hidden'!R110)</f>
        <v>x</v>
      </c>
      <c r="R109" s="214">
        <f>IF('Indicator Date hidden'!S110="x","x",$R$2-'Indicator Date hidden'!S110)</f>
        <v>0</v>
      </c>
      <c r="S109" s="214">
        <f>IF('Indicator Date hidden'!T110="x","x",$S$2-'Indicator Date hidden'!T110)</f>
        <v>0</v>
      </c>
      <c r="T109" s="214">
        <f>IF('Indicator Date hidden'!U110="x","x",$T$2-'Indicator Date hidden'!U110)</f>
        <v>0</v>
      </c>
      <c r="U109" s="214">
        <f>IF('Indicator Date hidden'!V110="x","x",$U$2-'Indicator Date hidden'!V110)</f>
        <v>0</v>
      </c>
      <c r="V109" s="214">
        <f>IF('Indicator Date hidden'!W110="x","x",$V$2-'Indicator Date hidden'!W110)</f>
        <v>0</v>
      </c>
      <c r="W109" s="214">
        <f>IF('Indicator Date hidden'!X110="x","x",$W$2-'Indicator Date hidden'!X110)</f>
        <v>7</v>
      </c>
      <c r="X109" s="214">
        <f>IF('Indicator Date hidden'!Y110="x","x",$X$2-'Indicator Date hidden'!Y110)</f>
        <v>4</v>
      </c>
      <c r="Y109" s="214">
        <f>IF('Indicator Date hidden'!Z110="x","x",$Y$2-'Indicator Date hidden'!Z110)</f>
        <v>0</v>
      </c>
      <c r="Z109" s="214">
        <f>IF('Indicator Date hidden'!AA110="x","x",$Z$2-'Indicator Date hidden'!AA110)</f>
        <v>0</v>
      </c>
      <c r="AA109" s="214" t="str">
        <f>IF('Indicator Date hidden'!AB110="x","x",$AA$2-'Indicator Date hidden'!AB110)</f>
        <v>x</v>
      </c>
      <c r="AB109" s="214">
        <f>IF('Indicator Date hidden'!AC110="x","x",$AB$2-'Indicator Date hidden'!AC110)</f>
        <v>0</v>
      </c>
      <c r="AC109" s="214">
        <f>IF('Indicator Date hidden'!AD110="x","x",$AC$2-'Indicator Date hidden'!AD110)</f>
        <v>0</v>
      </c>
      <c r="AD109" s="214" t="str">
        <f>IF('Indicator Date hidden'!AE110="x","x",$AD$2-'Indicator Date hidden'!AE110)</f>
        <v>x</v>
      </c>
      <c r="AE109" s="214" t="str">
        <f>IF('Indicator Date hidden'!AF110="x","x",$AE$2-'Indicator Date hidden'!AF110)</f>
        <v>x</v>
      </c>
      <c r="AF109" s="214" t="str">
        <f>IF('Indicator Date hidden'!AG110="x","x",$AF$2-'Indicator Date hidden'!AG110)</f>
        <v>x</v>
      </c>
      <c r="AG109" s="214">
        <f>IF('Indicator Date hidden'!AH110="x","x",$AG$2-'Indicator Date hidden'!AH110)</f>
        <v>0</v>
      </c>
      <c r="AH109" s="214">
        <f>IF('Indicator Date hidden'!AI110="x","x",$AH$2-'Indicator Date hidden'!AI110)</f>
        <v>0</v>
      </c>
      <c r="AI109" s="214">
        <f>IF('Indicator Date hidden'!AJ110="x","x",$AI$2-'Indicator Date hidden'!AJ110)</f>
        <v>0</v>
      </c>
      <c r="AJ109" s="214" t="str">
        <f>IF('Indicator Date hidden'!AK110="x","x",$AJ$2-'Indicator Date hidden'!AK110)</f>
        <v>x</v>
      </c>
      <c r="AK109" s="214" t="str">
        <f>IF('Indicator Date hidden'!AL110="x","x",$AK$2-'Indicator Date hidden'!AL110)</f>
        <v>x</v>
      </c>
      <c r="AL109" s="214">
        <f>IF('Indicator Date hidden'!AM110="x","x",$AL$2-'Indicator Date hidden'!AM110)</f>
        <v>0</v>
      </c>
      <c r="AM109" s="214">
        <f>IF('Indicator Date hidden'!AN110="x","x",$AM$2-'Indicator Date hidden'!AN110)</f>
        <v>0</v>
      </c>
      <c r="AN109" s="214">
        <f>IF('Indicator Date hidden'!AO110="x","x",$AN$2-'Indicator Date hidden'!AO110)</f>
        <v>0</v>
      </c>
      <c r="AO109" s="214" t="str">
        <f>IF('Indicator Date hidden'!AP110="x","x",$AO$2-'Indicator Date hidden'!AP110)</f>
        <v>x</v>
      </c>
      <c r="AP109" s="214" t="str">
        <f>IF('Indicator Date hidden'!AQ110="x","x",$AP$2-'Indicator Date hidden'!AQ110)</f>
        <v>x</v>
      </c>
      <c r="AQ109" s="214">
        <f>IF('Indicator Date hidden'!AR110="x","x",$AQ$2-'Indicator Date hidden'!AR110)</f>
        <v>4</v>
      </c>
      <c r="AR109" s="214">
        <f>IF('Indicator Date hidden'!AS110="x","x",$AR$2-'Indicator Date hidden'!AS110)</f>
        <v>0</v>
      </c>
      <c r="AS109" s="214" t="str">
        <f>IF('Indicator Date hidden'!AT110="x","x",$AS$2-'Indicator Date hidden'!AT110)</f>
        <v>x</v>
      </c>
      <c r="AT109" s="214">
        <f>IF('Indicator Date hidden'!AU110="x","x",$AT$2-'Indicator Date hidden'!AU110)</f>
        <v>0</v>
      </c>
      <c r="AU109" s="214" t="str">
        <f>IF('Indicator Date hidden'!AV110="x","x",$AU$2-'Indicator Date hidden'!AV110)</f>
        <v>x</v>
      </c>
      <c r="AV109" s="214">
        <f>IF('Indicator Date hidden'!AW110="x","x",$AV$2-'Indicator Date hidden'!AW110)</f>
        <v>0</v>
      </c>
      <c r="AW109" s="214">
        <f>IF('Indicator Date hidden'!AX110="x","x",$AW$2-'Indicator Date hidden'!AX110)</f>
        <v>0</v>
      </c>
      <c r="AX109" s="214">
        <f>IF('Indicator Date hidden'!AY110="x","x",$AX$2-'Indicator Date hidden'!AY110)</f>
        <v>0</v>
      </c>
      <c r="AY109" s="214">
        <f>IF('Indicator Date hidden'!AZ110="x","x",$AY$2-'Indicator Date hidden'!AZ110)</f>
        <v>0</v>
      </c>
      <c r="AZ109" s="214">
        <f>IF('Indicator Date hidden'!BA110="x","x",$AZ$2-'Indicator Date hidden'!BA110)</f>
        <v>0</v>
      </c>
      <c r="BA109">
        <f t="shared" si="15"/>
        <v>15</v>
      </c>
      <c r="BB109" s="21">
        <f t="shared" si="16"/>
        <v>0.38461538461538464</v>
      </c>
      <c r="BC109">
        <f t="shared" si="17"/>
        <v>3</v>
      </c>
      <c r="BD109" s="21">
        <f t="shared" si="18"/>
        <v>1.3888823142513684</v>
      </c>
      <c r="BE109" s="296">
        <f t="shared" si="19"/>
        <v>0</v>
      </c>
    </row>
    <row r="110" spans="1:57" x14ac:dyDescent="0.35">
      <c r="A110" t="s">
        <v>8129</v>
      </c>
      <c r="B110" s="214">
        <f>IF('Indicator Date hidden'!C111="x","x",$B$2-'Indicator Date hidden'!C111)</f>
        <v>0</v>
      </c>
      <c r="C110" s="214">
        <f>IF('Indicator Date hidden'!D111="x","x",$C$2-'Indicator Date hidden'!D111)</f>
        <v>0</v>
      </c>
      <c r="D110" s="214">
        <f>IF('Indicator Date hidden'!E111="x","x",$D$2-'Indicator Date hidden'!E111)</f>
        <v>0</v>
      </c>
      <c r="E110" s="214">
        <f>IF('Indicator Date hidden'!F111="x","x",$E$2-'Indicator Date hidden'!F111)</f>
        <v>0</v>
      </c>
      <c r="F110" s="214">
        <f>IF('Indicator Date hidden'!G111="x","x",$F$2-'Indicator Date hidden'!G111)</f>
        <v>0</v>
      </c>
      <c r="G110" s="214">
        <f>IF('Indicator Date hidden'!H111="x","x",$G$2-'Indicator Date hidden'!H111)</f>
        <v>0</v>
      </c>
      <c r="H110" s="214">
        <f>IF('Indicator Date hidden'!I111="x","x",$H$2-'Indicator Date hidden'!I111)</f>
        <v>0</v>
      </c>
      <c r="I110" s="214">
        <f>IF('Indicator Date hidden'!J111="x","x",$I$2-'Indicator Date hidden'!J111)</f>
        <v>0</v>
      </c>
      <c r="J110" s="214">
        <f>IF('Indicator Date hidden'!K111="x","x",$J$2-'Indicator Date hidden'!K111)</f>
        <v>0</v>
      </c>
      <c r="K110" s="214">
        <f>IF('Indicator Date hidden'!L111="x","x",$K$2-'Indicator Date hidden'!L111)</f>
        <v>0</v>
      </c>
      <c r="L110" s="214">
        <f>IF('Indicator Date hidden'!M111="x","x",$L$2-'Indicator Date hidden'!M111)</f>
        <v>0</v>
      </c>
      <c r="M110" s="214">
        <f>IF('Indicator Date hidden'!N111="x","x",$M$2-'Indicator Date hidden'!N111)</f>
        <v>0</v>
      </c>
      <c r="N110" s="214">
        <f>IF('Indicator Date hidden'!O111="x","x",$N$2-'Indicator Date hidden'!O111)</f>
        <v>0</v>
      </c>
      <c r="O110" s="214">
        <f>IF('Indicator Date hidden'!P111="x","x",$O$2-'Indicator Date hidden'!P111)</f>
        <v>0</v>
      </c>
      <c r="P110" s="214">
        <f>IF('Indicator Date hidden'!Q111="x","x",$P$2-'Indicator Date hidden'!Q111)</f>
        <v>0</v>
      </c>
      <c r="Q110" s="214">
        <f>IF('Indicator Date hidden'!R111="x","x",$Q$2-'Indicator Date hidden'!R111)</f>
        <v>3</v>
      </c>
      <c r="R110" s="214">
        <f>IF('Indicator Date hidden'!S111="x","x",$R$2-'Indicator Date hidden'!S111)</f>
        <v>0</v>
      </c>
      <c r="S110" s="214">
        <f>IF('Indicator Date hidden'!T111="x","x",$S$2-'Indicator Date hidden'!T111)</f>
        <v>0</v>
      </c>
      <c r="T110" s="214">
        <f>IF('Indicator Date hidden'!U111="x","x",$T$2-'Indicator Date hidden'!U111)</f>
        <v>0</v>
      </c>
      <c r="U110" s="214">
        <f>IF('Indicator Date hidden'!V111="x","x",$U$2-'Indicator Date hidden'!V111)</f>
        <v>0</v>
      </c>
      <c r="V110" s="214">
        <f>IF('Indicator Date hidden'!W111="x","x",$V$2-'Indicator Date hidden'!W111)</f>
        <v>0</v>
      </c>
      <c r="W110" s="214">
        <f>IF('Indicator Date hidden'!X111="x","x",$W$2-'Indicator Date hidden'!X111)</f>
        <v>2</v>
      </c>
      <c r="X110" s="214">
        <f>IF('Indicator Date hidden'!Y111="x","x",$X$2-'Indicator Date hidden'!Y111)</f>
        <v>4</v>
      </c>
      <c r="Y110" s="214">
        <f>IF('Indicator Date hidden'!Z111="x","x",$Y$2-'Indicator Date hidden'!Z111)</f>
        <v>0</v>
      </c>
      <c r="Z110" s="214">
        <f>IF('Indicator Date hidden'!AA111="x","x",$Z$2-'Indicator Date hidden'!AA111)</f>
        <v>0</v>
      </c>
      <c r="AA110" s="214">
        <f>IF('Indicator Date hidden'!AB111="x","x",$AA$2-'Indicator Date hidden'!AB111)</f>
        <v>0</v>
      </c>
      <c r="AB110" s="214">
        <f>IF('Indicator Date hidden'!AC111="x","x",$AB$2-'Indicator Date hidden'!AC111)</f>
        <v>0</v>
      </c>
      <c r="AC110" s="214">
        <f>IF('Indicator Date hidden'!AD111="x","x",$AC$2-'Indicator Date hidden'!AD111)</f>
        <v>0</v>
      </c>
      <c r="AD110" s="214">
        <f>IF('Indicator Date hidden'!AE111="x","x",$AD$2-'Indicator Date hidden'!AE111)</f>
        <v>0</v>
      </c>
      <c r="AE110" s="214">
        <f>IF('Indicator Date hidden'!AF111="x","x",$AE$2-'Indicator Date hidden'!AF111)</f>
        <v>0</v>
      </c>
      <c r="AF110" s="214">
        <f>IF('Indicator Date hidden'!AG111="x","x",$AF$2-'Indicator Date hidden'!AG111)</f>
        <v>5</v>
      </c>
      <c r="AG110" s="214">
        <f>IF('Indicator Date hidden'!AH111="x","x",$AG$2-'Indicator Date hidden'!AH111)</f>
        <v>0</v>
      </c>
      <c r="AH110" s="214">
        <f>IF('Indicator Date hidden'!AI111="x","x",$AH$2-'Indicator Date hidden'!AI111)</f>
        <v>0</v>
      </c>
      <c r="AI110" s="214">
        <f>IF('Indicator Date hidden'!AJ111="x","x",$AI$2-'Indicator Date hidden'!AJ111)</f>
        <v>0</v>
      </c>
      <c r="AJ110" s="214" t="str">
        <f>IF('Indicator Date hidden'!AK111="x","x",$AJ$2-'Indicator Date hidden'!AK111)</f>
        <v>x</v>
      </c>
      <c r="AK110" s="214">
        <f>IF('Indicator Date hidden'!AL111="x","x",$AK$2-'Indicator Date hidden'!AL111)</f>
        <v>0</v>
      </c>
      <c r="AL110" s="214">
        <f>IF('Indicator Date hidden'!AM111="x","x",$AL$2-'Indicator Date hidden'!AM111)</f>
        <v>0</v>
      </c>
      <c r="AM110" s="214">
        <f>IF('Indicator Date hidden'!AN111="x","x",$AM$2-'Indicator Date hidden'!AN111)</f>
        <v>0</v>
      </c>
      <c r="AN110" s="214">
        <f>IF('Indicator Date hidden'!AO111="x","x",$AN$2-'Indicator Date hidden'!AO111)</f>
        <v>0</v>
      </c>
      <c r="AO110" s="214">
        <f>IF('Indicator Date hidden'!AP111="x","x",$AO$2-'Indicator Date hidden'!AP111)</f>
        <v>0</v>
      </c>
      <c r="AP110" s="214">
        <f>IF('Indicator Date hidden'!AQ111="x","x",$AP$2-'Indicator Date hidden'!AQ111)</f>
        <v>0</v>
      </c>
      <c r="AQ110" s="214">
        <f>IF('Indicator Date hidden'!AR111="x","x",$AQ$2-'Indicator Date hidden'!AR111)</f>
        <v>4</v>
      </c>
      <c r="AR110" s="214">
        <f>IF('Indicator Date hidden'!AS111="x","x",$AR$2-'Indicator Date hidden'!AS111)</f>
        <v>0</v>
      </c>
      <c r="AS110" s="214">
        <f>IF('Indicator Date hidden'!AT111="x","x",$AS$2-'Indicator Date hidden'!AT111)</f>
        <v>0</v>
      </c>
      <c r="AT110" s="214">
        <f>IF('Indicator Date hidden'!AU111="x","x",$AT$2-'Indicator Date hidden'!AU111)</f>
        <v>0</v>
      </c>
      <c r="AU110" s="214">
        <f>IF('Indicator Date hidden'!AV111="x","x",$AU$2-'Indicator Date hidden'!AV111)</f>
        <v>7</v>
      </c>
      <c r="AV110" s="214">
        <f>IF('Indicator Date hidden'!AW111="x","x",$AV$2-'Indicator Date hidden'!AW111)</f>
        <v>0</v>
      </c>
      <c r="AW110" s="214">
        <f>IF('Indicator Date hidden'!AX111="x","x",$AW$2-'Indicator Date hidden'!AX111)</f>
        <v>0</v>
      </c>
      <c r="AX110" s="214">
        <f>IF('Indicator Date hidden'!AY111="x","x",$AX$2-'Indicator Date hidden'!AY111)</f>
        <v>0</v>
      </c>
      <c r="AY110" s="214">
        <f>IF('Indicator Date hidden'!AZ111="x","x",$AY$2-'Indicator Date hidden'!AZ111)</f>
        <v>0</v>
      </c>
      <c r="AZ110" s="214">
        <f>IF('Indicator Date hidden'!BA111="x","x",$AZ$2-'Indicator Date hidden'!BA111)</f>
        <v>0</v>
      </c>
      <c r="BA110">
        <f t="shared" si="15"/>
        <v>25</v>
      </c>
      <c r="BB110" s="21">
        <f t="shared" si="16"/>
        <v>0.5</v>
      </c>
      <c r="BC110">
        <f t="shared" si="17"/>
        <v>6</v>
      </c>
      <c r="BD110" s="21">
        <f t="shared" si="18"/>
        <v>1.4594519519326423</v>
      </c>
      <c r="BE110" s="296">
        <f t="shared" si="19"/>
        <v>0</v>
      </c>
    </row>
    <row r="111" spans="1:57" x14ac:dyDescent="0.35">
      <c r="A111" t="s">
        <v>8131</v>
      </c>
      <c r="B111" s="214">
        <f>IF('Indicator Date hidden'!C112="x","x",$B$2-'Indicator Date hidden'!C112)</f>
        <v>0</v>
      </c>
      <c r="C111" s="214">
        <f>IF('Indicator Date hidden'!D112="x","x",$C$2-'Indicator Date hidden'!D112)</f>
        <v>0</v>
      </c>
      <c r="D111" s="214">
        <f>IF('Indicator Date hidden'!E112="x","x",$D$2-'Indicator Date hidden'!E112)</f>
        <v>0</v>
      </c>
      <c r="E111" s="214">
        <f>IF('Indicator Date hidden'!F112="x","x",$E$2-'Indicator Date hidden'!F112)</f>
        <v>0</v>
      </c>
      <c r="F111" s="214">
        <f>IF('Indicator Date hidden'!G112="x","x",$F$2-'Indicator Date hidden'!G112)</f>
        <v>0</v>
      </c>
      <c r="G111" s="214">
        <f>IF('Indicator Date hidden'!H112="x","x",$G$2-'Indicator Date hidden'!H112)</f>
        <v>0</v>
      </c>
      <c r="H111" s="214">
        <f>IF('Indicator Date hidden'!I112="x","x",$H$2-'Indicator Date hidden'!I112)</f>
        <v>0</v>
      </c>
      <c r="I111" s="214">
        <f>IF('Indicator Date hidden'!J112="x","x",$I$2-'Indicator Date hidden'!J112)</f>
        <v>0</v>
      </c>
      <c r="J111" s="214">
        <f>IF('Indicator Date hidden'!K112="x","x",$J$2-'Indicator Date hidden'!K112)</f>
        <v>0</v>
      </c>
      <c r="K111" s="214">
        <f>IF('Indicator Date hidden'!L112="x","x",$K$2-'Indicator Date hidden'!L112)</f>
        <v>0</v>
      </c>
      <c r="L111" s="214">
        <f>IF('Indicator Date hidden'!M112="x","x",$L$2-'Indicator Date hidden'!M112)</f>
        <v>0</v>
      </c>
      <c r="M111" s="214">
        <f>IF('Indicator Date hidden'!N112="x","x",$M$2-'Indicator Date hidden'!N112)</f>
        <v>0</v>
      </c>
      <c r="N111" s="214">
        <f>IF('Indicator Date hidden'!O112="x","x",$N$2-'Indicator Date hidden'!O112)</f>
        <v>0</v>
      </c>
      <c r="O111" s="214">
        <f>IF('Indicator Date hidden'!P112="x","x",$O$2-'Indicator Date hidden'!P112)</f>
        <v>0</v>
      </c>
      <c r="P111" s="214">
        <f>IF('Indicator Date hidden'!Q112="x","x",$P$2-'Indicator Date hidden'!Q112)</f>
        <v>0</v>
      </c>
      <c r="Q111" s="214" t="str">
        <f>IF('Indicator Date hidden'!R112="x","x",$Q$2-'Indicator Date hidden'!R112)</f>
        <v>x</v>
      </c>
      <c r="R111" s="214">
        <f>IF('Indicator Date hidden'!S112="x","x",$R$2-'Indicator Date hidden'!S112)</f>
        <v>0</v>
      </c>
      <c r="S111" s="214">
        <f>IF('Indicator Date hidden'!T112="x","x",$S$2-'Indicator Date hidden'!T112)</f>
        <v>0</v>
      </c>
      <c r="T111" s="214">
        <f>IF('Indicator Date hidden'!U112="x","x",$T$2-'Indicator Date hidden'!U112)</f>
        <v>0</v>
      </c>
      <c r="U111" s="214">
        <f>IF('Indicator Date hidden'!V112="x","x",$U$2-'Indicator Date hidden'!V112)</f>
        <v>0</v>
      </c>
      <c r="V111" s="214">
        <f>IF('Indicator Date hidden'!W112="x","x",$V$2-'Indicator Date hidden'!W112)</f>
        <v>0</v>
      </c>
      <c r="W111" s="214" t="str">
        <f>IF('Indicator Date hidden'!X112="x","x",$W$2-'Indicator Date hidden'!X112)</f>
        <v>x</v>
      </c>
      <c r="X111" s="214" t="str">
        <f>IF('Indicator Date hidden'!Y112="x","x",$X$2-'Indicator Date hidden'!Y112)</f>
        <v>x</v>
      </c>
      <c r="Y111" s="214">
        <f>IF('Indicator Date hidden'!Z112="x","x",$Y$2-'Indicator Date hidden'!Z112)</f>
        <v>0</v>
      </c>
      <c r="Z111" s="214">
        <f>IF('Indicator Date hidden'!AA112="x","x",$Z$2-'Indicator Date hidden'!AA112)</f>
        <v>0</v>
      </c>
      <c r="AA111" s="214">
        <f>IF('Indicator Date hidden'!AB112="x","x",$AA$2-'Indicator Date hidden'!AB112)</f>
        <v>0</v>
      </c>
      <c r="AB111" s="214">
        <f>IF('Indicator Date hidden'!AC112="x","x",$AB$2-'Indicator Date hidden'!AC112)</f>
        <v>0</v>
      </c>
      <c r="AC111" s="214">
        <f>IF('Indicator Date hidden'!AD112="x","x",$AC$2-'Indicator Date hidden'!AD112)</f>
        <v>0</v>
      </c>
      <c r="AD111" s="214" t="str">
        <f>IF('Indicator Date hidden'!AE112="x","x",$AD$2-'Indicator Date hidden'!AE112)</f>
        <v>x</v>
      </c>
      <c r="AE111" s="214">
        <f>IF('Indicator Date hidden'!AF112="x","x",$AE$2-'Indicator Date hidden'!AF112)</f>
        <v>0</v>
      </c>
      <c r="AF111" s="214">
        <f>IF('Indicator Date hidden'!AG112="x","x",$AF$2-'Indicator Date hidden'!AG112)</f>
        <v>1</v>
      </c>
      <c r="AG111" s="214">
        <f>IF('Indicator Date hidden'!AH112="x","x",$AG$2-'Indicator Date hidden'!AH112)</f>
        <v>0</v>
      </c>
      <c r="AH111" s="214">
        <f>IF('Indicator Date hidden'!AI112="x","x",$AH$2-'Indicator Date hidden'!AI112)</f>
        <v>0</v>
      </c>
      <c r="AI111" s="214">
        <f>IF('Indicator Date hidden'!AJ112="x","x",$AI$2-'Indicator Date hidden'!AJ112)</f>
        <v>0</v>
      </c>
      <c r="AJ111" s="214" t="str">
        <f>IF('Indicator Date hidden'!AK112="x","x",$AJ$2-'Indicator Date hidden'!AK112)</f>
        <v>x</v>
      </c>
      <c r="AK111" s="214">
        <f>IF('Indicator Date hidden'!AL112="x","x",$AK$2-'Indicator Date hidden'!AL112)</f>
        <v>1</v>
      </c>
      <c r="AL111" s="214">
        <f>IF('Indicator Date hidden'!AM112="x","x",$AL$2-'Indicator Date hidden'!AM112)</f>
        <v>0</v>
      </c>
      <c r="AM111" s="214">
        <f>IF('Indicator Date hidden'!AN112="x","x",$AM$2-'Indicator Date hidden'!AN112)</f>
        <v>0</v>
      </c>
      <c r="AN111" s="214">
        <f>IF('Indicator Date hidden'!AO112="x","x",$AN$2-'Indicator Date hidden'!AO112)</f>
        <v>0</v>
      </c>
      <c r="AO111" s="214">
        <f>IF('Indicator Date hidden'!AP112="x","x",$AO$2-'Indicator Date hidden'!AP112)</f>
        <v>0</v>
      </c>
      <c r="AP111" s="214">
        <f>IF('Indicator Date hidden'!AQ112="x","x",$AP$2-'Indicator Date hidden'!AQ112)</f>
        <v>0</v>
      </c>
      <c r="AQ111" s="214">
        <f>IF('Indicator Date hidden'!AR112="x","x",$AQ$2-'Indicator Date hidden'!AR112)</f>
        <v>0</v>
      </c>
      <c r="AR111" s="214">
        <f>IF('Indicator Date hidden'!AS112="x","x",$AR$2-'Indicator Date hidden'!AS112)</f>
        <v>0</v>
      </c>
      <c r="AS111" s="214">
        <f>IF('Indicator Date hidden'!AT112="x","x",$AS$2-'Indicator Date hidden'!AT112)</f>
        <v>0</v>
      </c>
      <c r="AT111" s="214">
        <f>IF('Indicator Date hidden'!AU112="x","x",$AT$2-'Indicator Date hidden'!AU112)</f>
        <v>0</v>
      </c>
      <c r="AU111" s="214">
        <f>IF('Indicator Date hidden'!AV112="x","x",$AU$2-'Indicator Date hidden'!AV112)</f>
        <v>3</v>
      </c>
      <c r="AV111" s="214">
        <f>IF('Indicator Date hidden'!AW112="x","x",$AV$2-'Indicator Date hidden'!AW112)</f>
        <v>0</v>
      </c>
      <c r="AW111" s="214">
        <f>IF('Indicator Date hidden'!AX112="x","x",$AW$2-'Indicator Date hidden'!AX112)</f>
        <v>0</v>
      </c>
      <c r="AX111" s="214">
        <f>IF('Indicator Date hidden'!AY112="x","x",$AX$2-'Indicator Date hidden'!AY112)</f>
        <v>0</v>
      </c>
      <c r="AY111" s="214">
        <f>IF('Indicator Date hidden'!AZ112="x","x",$AY$2-'Indicator Date hidden'!AZ112)</f>
        <v>0</v>
      </c>
      <c r="AZ111" s="214">
        <f>IF('Indicator Date hidden'!BA112="x","x",$AZ$2-'Indicator Date hidden'!BA112)</f>
        <v>0</v>
      </c>
      <c r="BA111">
        <f t="shared" si="15"/>
        <v>5</v>
      </c>
      <c r="BB111" s="21">
        <f t="shared" si="16"/>
        <v>0.10869565217391304</v>
      </c>
      <c r="BC111">
        <f t="shared" si="17"/>
        <v>3</v>
      </c>
      <c r="BD111" s="21">
        <f t="shared" si="18"/>
        <v>0.47677635216220238</v>
      </c>
      <c r="BE111" s="296">
        <f t="shared" si="19"/>
        <v>0</v>
      </c>
    </row>
    <row r="112" spans="1:57" x14ac:dyDescent="0.35">
      <c r="A112" t="s">
        <v>8115</v>
      </c>
      <c r="B112" s="214">
        <f>IF('Indicator Date hidden'!C113="x","x",$B$2-'Indicator Date hidden'!C113)</f>
        <v>0</v>
      </c>
      <c r="C112" s="214">
        <f>IF('Indicator Date hidden'!D113="x","x",$C$2-'Indicator Date hidden'!D113)</f>
        <v>0</v>
      </c>
      <c r="D112" s="214">
        <f>IF('Indicator Date hidden'!E113="x","x",$D$2-'Indicator Date hidden'!E113)</f>
        <v>0</v>
      </c>
      <c r="E112" s="214">
        <f>IF('Indicator Date hidden'!F113="x","x",$E$2-'Indicator Date hidden'!F113)</f>
        <v>0</v>
      </c>
      <c r="F112" s="214">
        <f>IF('Indicator Date hidden'!G113="x","x",$F$2-'Indicator Date hidden'!G113)</f>
        <v>0</v>
      </c>
      <c r="G112" s="214">
        <f>IF('Indicator Date hidden'!H113="x","x",$G$2-'Indicator Date hidden'!H113)</f>
        <v>0</v>
      </c>
      <c r="H112" s="214">
        <f>IF('Indicator Date hidden'!I113="x","x",$H$2-'Indicator Date hidden'!I113)</f>
        <v>0</v>
      </c>
      <c r="I112" s="214">
        <f>IF('Indicator Date hidden'!J113="x","x",$I$2-'Indicator Date hidden'!J113)</f>
        <v>0</v>
      </c>
      <c r="J112" s="214">
        <f>IF('Indicator Date hidden'!K113="x","x",$J$2-'Indicator Date hidden'!K113)</f>
        <v>0</v>
      </c>
      <c r="K112" s="214">
        <f>IF('Indicator Date hidden'!L113="x","x",$K$2-'Indicator Date hidden'!L113)</f>
        <v>0</v>
      </c>
      <c r="L112" s="214">
        <f>IF('Indicator Date hidden'!M113="x","x",$L$2-'Indicator Date hidden'!M113)</f>
        <v>0</v>
      </c>
      <c r="M112" s="214">
        <f>IF('Indicator Date hidden'!N113="x","x",$M$2-'Indicator Date hidden'!N113)</f>
        <v>0</v>
      </c>
      <c r="N112" s="214">
        <f>IF('Indicator Date hidden'!O113="x","x",$N$2-'Indicator Date hidden'!O113)</f>
        <v>0</v>
      </c>
      <c r="O112" s="214">
        <f>IF('Indicator Date hidden'!P113="x","x",$O$2-'Indicator Date hidden'!P113)</f>
        <v>0</v>
      </c>
      <c r="P112" s="214">
        <f>IF('Indicator Date hidden'!Q113="x","x",$P$2-'Indicator Date hidden'!Q113)</f>
        <v>0</v>
      </c>
      <c r="Q112" s="214">
        <f>IF('Indicator Date hidden'!R113="x","x",$Q$2-'Indicator Date hidden'!R113)</f>
        <v>2</v>
      </c>
      <c r="R112" s="214">
        <f>IF('Indicator Date hidden'!S113="x","x",$R$2-'Indicator Date hidden'!S113)</f>
        <v>0</v>
      </c>
      <c r="S112" s="214">
        <f>IF('Indicator Date hidden'!T113="x","x",$S$2-'Indicator Date hidden'!T113)</f>
        <v>0</v>
      </c>
      <c r="T112" s="214">
        <f>IF('Indicator Date hidden'!U113="x","x",$T$2-'Indicator Date hidden'!U113)</f>
        <v>0</v>
      </c>
      <c r="U112" s="214">
        <f>IF('Indicator Date hidden'!V113="x","x",$U$2-'Indicator Date hidden'!V113)</f>
        <v>0</v>
      </c>
      <c r="V112" s="214">
        <f>IF('Indicator Date hidden'!W113="x","x",$V$2-'Indicator Date hidden'!W113)</f>
        <v>0</v>
      </c>
      <c r="W112" s="214">
        <f>IF('Indicator Date hidden'!X113="x","x",$W$2-'Indicator Date hidden'!X113)</f>
        <v>2</v>
      </c>
      <c r="X112" s="214">
        <f>IF('Indicator Date hidden'!Y113="x","x",$X$2-'Indicator Date hidden'!Y113)</f>
        <v>3</v>
      </c>
      <c r="Y112" s="214">
        <f>IF('Indicator Date hidden'!Z113="x","x",$Y$2-'Indicator Date hidden'!Z113)</f>
        <v>0</v>
      </c>
      <c r="Z112" s="214">
        <f>IF('Indicator Date hidden'!AA113="x","x",$Z$2-'Indicator Date hidden'!AA113)</f>
        <v>0</v>
      </c>
      <c r="AA112" s="214">
        <f>IF('Indicator Date hidden'!AB113="x","x",$AA$2-'Indicator Date hidden'!AB113)</f>
        <v>0</v>
      </c>
      <c r="AB112" s="214">
        <f>IF('Indicator Date hidden'!AC113="x","x",$AB$2-'Indicator Date hidden'!AC113)</f>
        <v>0</v>
      </c>
      <c r="AC112" s="214">
        <f>IF('Indicator Date hidden'!AD113="x","x",$AC$2-'Indicator Date hidden'!AD113)</f>
        <v>0</v>
      </c>
      <c r="AD112" s="214">
        <f>IF('Indicator Date hidden'!AE113="x","x",$AD$2-'Indicator Date hidden'!AE113)</f>
        <v>0</v>
      </c>
      <c r="AE112" s="214">
        <f>IF('Indicator Date hidden'!AF113="x","x",$AE$2-'Indicator Date hidden'!AF113)</f>
        <v>0</v>
      </c>
      <c r="AF112" s="214">
        <f>IF('Indicator Date hidden'!AG113="x","x",$AF$2-'Indicator Date hidden'!AG113)</f>
        <v>1</v>
      </c>
      <c r="AG112" s="214">
        <f>IF('Indicator Date hidden'!AH113="x","x",$AG$2-'Indicator Date hidden'!AH113)</f>
        <v>0</v>
      </c>
      <c r="AH112" s="214">
        <f>IF('Indicator Date hidden'!AI113="x","x",$AH$2-'Indicator Date hidden'!AI113)</f>
        <v>0</v>
      </c>
      <c r="AI112" s="214">
        <f>IF('Indicator Date hidden'!AJ113="x","x",$AI$2-'Indicator Date hidden'!AJ113)</f>
        <v>0</v>
      </c>
      <c r="AJ112" s="214">
        <f>IF('Indicator Date hidden'!AK113="x","x",$AJ$2-'Indicator Date hidden'!AK113)</f>
        <v>1</v>
      </c>
      <c r="AK112" s="214">
        <f>IF('Indicator Date hidden'!AL113="x","x",$AK$2-'Indicator Date hidden'!AL113)</f>
        <v>1</v>
      </c>
      <c r="AL112" s="214">
        <f>IF('Indicator Date hidden'!AM113="x","x",$AL$2-'Indicator Date hidden'!AM113)</f>
        <v>0</v>
      </c>
      <c r="AM112" s="214">
        <f>IF('Indicator Date hidden'!AN113="x","x",$AM$2-'Indicator Date hidden'!AN113)</f>
        <v>0</v>
      </c>
      <c r="AN112" s="214">
        <f>IF('Indicator Date hidden'!AO113="x","x",$AN$2-'Indicator Date hidden'!AO113)</f>
        <v>0</v>
      </c>
      <c r="AO112" s="214">
        <f>IF('Indicator Date hidden'!AP113="x","x",$AO$2-'Indicator Date hidden'!AP113)</f>
        <v>0</v>
      </c>
      <c r="AP112" s="214">
        <f>IF('Indicator Date hidden'!AQ113="x","x",$AP$2-'Indicator Date hidden'!AQ113)</f>
        <v>0</v>
      </c>
      <c r="AQ112" s="214">
        <f>IF('Indicator Date hidden'!AR113="x","x",$AQ$2-'Indicator Date hidden'!AR113)</f>
        <v>0</v>
      </c>
      <c r="AR112" s="214">
        <f>IF('Indicator Date hidden'!AS113="x","x",$AR$2-'Indicator Date hidden'!AS113)</f>
        <v>0</v>
      </c>
      <c r="AS112" s="214">
        <f>IF('Indicator Date hidden'!AT113="x","x",$AS$2-'Indicator Date hidden'!AT113)</f>
        <v>0</v>
      </c>
      <c r="AT112" s="214">
        <f>IF('Indicator Date hidden'!AU113="x","x",$AT$2-'Indicator Date hidden'!AU113)</f>
        <v>0</v>
      </c>
      <c r="AU112" s="214">
        <f>IF('Indicator Date hidden'!AV113="x","x",$AU$2-'Indicator Date hidden'!AV113)</f>
        <v>1</v>
      </c>
      <c r="AV112" s="214">
        <f>IF('Indicator Date hidden'!AW113="x","x",$AV$2-'Indicator Date hidden'!AW113)</f>
        <v>0</v>
      </c>
      <c r="AW112" s="214">
        <f>IF('Indicator Date hidden'!AX113="x","x",$AW$2-'Indicator Date hidden'!AX113)</f>
        <v>0</v>
      </c>
      <c r="AX112" s="214">
        <f>IF('Indicator Date hidden'!AY113="x","x",$AX$2-'Indicator Date hidden'!AY113)</f>
        <v>0</v>
      </c>
      <c r="AY112" s="214">
        <f>IF('Indicator Date hidden'!AZ113="x","x",$AY$2-'Indicator Date hidden'!AZ113)</f>
        <v>0</v>
      </c>
      <c r="AZ112" s="214">
        <f>IF('Indicator Date hidden'!BA113="x","x",$AZ$2-'Indicator Date hidden'!BA113)</f>
        <v>0</v>
      </c>
      <c r="BA112">
        <f t="shared" si="15"/>
        <v>11</v>
      </c>
      <c r="BB112" s="21">
        <f t="shared" si="16"/>
        <v>0.21568627450980393</v>
      </c>
      <c r="BC112">
        <f t="shared" si="17"/>
        <v>7</v>
      </c>
      <c r="BD112" s="21">
        <f t="shared" si="18"/>
        <v>0.60435431401656636</v>
      </c>
      <c r="BE112" s="296">
        <f t="shared" si="19"/>
        <v>0</v>
      </c>
    </row>
    <row r="113" spans="1:57" x14ac:dyDescent="0.35">
      <c r="A113" t="s">
        <v>8032</v>
      </c>
      <c r="B113" s="214">
        <f>IF('Indicator Date hidden'!C114="x","x",$B$2-'Indicator Date hidden'!C114)</f>
        <v>0</v>
      </c>
      <c r="C113" s="214">
        <f>IF('Indicator Date hidden'!D114="x","x",$C$2-'Indicator Date hidden'!D114)</f>
        <v>0</v>
      </c>
      <c r="D113" s="214">
        <f>IF('Indicator Date hidden'!E114="x","x",$D$2-'Indicator Date hidden'!E114)</f>
        <v>0</v>
      </c>
      <c r="E113" s="214">
        <f>IF('Indicator Date hidden'!F114="x","x",$E$2-'Indicator Date hidden'!F114)</f>
        <v>0</v>
      </c>
      <c r="F113" s="214">
        <f>IF('Indicator Date hidden'!G114="x","x",$F$2-'Indicator Date hidden'!G114)</f>
        <v>0</v>
      </c>
      <c r="G113" s="214">
        <f>IF('Indicator Date hidden'!H114="x","x",$G$2-'Indicator Date hidden'!H114)</f>
        <v>0</v>
      </c>
      <c r="H113" s="214">
        <f>IF('Indicator Date hidden'!I114="x","x",$H$2-'Indicator Date hidden'!I114)</f>
        <v>0</v>
      </c>
      <c r="I113" s="214">
        <f>IF('Indicator Date hidden'!J114="x","x",$I$2-'Indicator Date hidden'!J114)</f>
        <v>0</v>
      </c>
      <c r="J113" s="214">
        <f>IF('Indicator Date hidden'!K114="x","x",$J$2-'Indicator Date hidden'!K114)</f>
        <v>0</v>
      </c>
      <c r="K113" s="214">
        <f>IF('Indicator Date hidden'!L114="x","x",$K$2-'Indicator Date hidden'!L114)</f>
        <v>0</v>
      </c>
      <c r="L113" s="214">
        <f>IF('Indicator Date hidden'!M114="x","x",$L$2-'Indicator Date hidden'!M114)</f>
        <v>0</v>
      </c>
      <c r="M113" s="214">
        <f>IF('Indicator Date hidden'!N114="x","x",$M$2-'Indicator Date hidden'!N114)</f>
        <v>0</v>
      </c>
      <c r="N113" s="214">
        <f>IF('Indicator Date hidden'!O114="x","x",$N$2-'Indicator Date hidden'!O114)</f>
        <v>0</v>
      </c>
      <c r="O113" s="214">
        <f>IF('Indicator Date hidden'!P114="x","x",$O$2-'Indicator Date hidden'!P114)</f>
        <v>0</v>
      </c>
      <c r="P113" s="214">
        <f>IF('Indicator Date hidden'!Q114="x","x",$P$2-'Indicator Date hidden'!Q114)</f>
        <v>0</v>
      </c>
      <c r="Q113" s="214" t="str">
        <f>IF('Indicator Date hidden'!R114="x","x",$Q$2-'Indicator Date hidden'!R114)</f>
        <v>x</v>
      </c>
      <c r="R113" s="214">
        <f>IF('Indicator Date hidden'!S114="x","x",$R$2-'Indicator Date hidden'!S114)</f>
        <v>0</v>
      </c>
      <c r="S113" s="214">
        <f>IF('Indicator Date hidden'!T114="x","x",$S$2-'Indicator Date hidden'!T114)</f>
        <v>0</v>
      </c>
      <c r="T113" s="214">
        <f>IF('Indicator Date hidden'!U114="x","x",$T$2-'Indicator Date hidden'!U114)</f>
        <v>0</v>
      </c>
      <c r="U113" s="214">
        <f>IF('Indicator Date hidden'!V114="x","x",$U$2-'Indicator Date hidden'!V114)</f>
        <v>0</v>
      </c>
      <c r="V113" s="214">
        <f>IF('Indicator Date hidden'!W114="x","x",$V$2-'Indicator Date hidden'!W114)</f>
        <v>0</v>
      </c>
      <c r="W113" s="214">
        <f>IF('Indicator Date hidden'!X114="x","x",$W$2-'Indicator Date hidden'!X114)</f>
        <v>9</v>
      </c>
      <c r="X113" s="214">
        <f>IF('Indicator Date hidden'!Y114="x","x",$X$2-'Indicator Date hidden'!Y114)</f>
        <v>4</v>
      </c>
      <c r="Y113" s="214">
        <f>IF('Indicator Date hidden'!Z114="x","x",$Y$2-'Indicator Date hidden'!Z114)</f>
        <v>0</v>
      </c>
      <c r="Z113" s="214">
        <f>IF('Indicator Date hidden'!AA114="x","x",$Z$2-'Indicator Date hidden'!AA114)</f>
        <v>0</v>
      </c>
      <c r="AA113" s="214" t="str">
        <f>IF('Indicator Date hidden'!AB114="x","x",$AA$2-'Indicator Date hidden'!AB114)</f>
        <v>x</v>
      </c>
      <c r="AB113" s="214">
        <f>IF('Indicator Date hidden'!AC114="x","x",$AB$2-'Indicator Date hidden'!AC114)</f>
        <v>0</v>
      </c>
      <c r="AC113" s="214">
        <f>IF('Indicator Date hidden'!AD114="x","x",$AC$2-'Indicator Date hidden'!AD114)</f>
        <v>0</v>
      </c>
      <c r="AD113" s="214" t="str">
        <f>IF('Indicator Date hidden'!AE114="x","x",$AD$2-'Indicator Date hidden'!AE114)</f>
        <v>x</v>
      </c>
      <c r="AE113" s="214" t="str">
        <f>IF('Indicator Date hidden'!AF114="x","x",$AE$2-'Indicator Date hidden'!AF114)</f>
        <v>x</v>
      </c>
      <c r="AF113" s="214" t="str">
        <f>IF('Indicator Date hidden'!AG114="x","x",$AF$2-'Indicator Date hidden'!AG114)</f>
        <v>x</v>
      </c>
      <c r="AG113" s="214">
        <f>IF('Indicator Date hidden'!AH114="x","x",$AG$2-'Indicator Date hidden'!AH114)</f>
        <v>0</v>
      </c>
      <c r="AH113" s="214">
        <f>IF('Indicator Date hidden'!AI114="x","x",$AH$2-'Indicator Date hidden'!AI114)</f>
        <v>0</v>
      </c>
      <c r="AI113" s="214">
        <f>IF('Indicator Date hidden'!AJ114="x","x",$AI$2-'Indicator Date hidden'!AJ114)</f>
        <v>0</v>
      </c>
      <c r="AJ113" s="214" t="str">
        <f>IF('Indicator Date hidden'!AK114="x","x",$AJ$2-'Indicator Date hidden'!AK114)</f>
        <v>x</v>
      </c>
      <c r="AK113" s="214">
        <f>IF('Indicator Date hidden'!AL114="x","x",$AK$2-'Indicator Date hidden'!AL114)</f>
        <v>1</v>
      </c>
      <c r="AL113" s="214">
        <f>IF('Indicator Date hidden'!AM114="x","x",$AL$2-'Indicator Date hidden'!AM114)</f>
        <v>0</v>
      </c>
      <c r="AM113" s="214">
        <f>IF('Indicator Date hidden'!AN114="x","x",$AM$2-'Indicator Date hidden'!AN114)</f>
        <v>0</v>
      </c>
      <c r="AN113" s="214">
        <f>IF('Indicator Date hidden'!AO114="x","x",$AN$2-'Indicator Date hidden'!AO114)</f>
        <v>0</v>
      </c>
      <c r="AO113" s="214" t="str">
        <f>IF('Indicator Date hidden'!AP114="x","x",$AO$2-'Indicator Date hidden'!AP114)</f>
        <v>x</v>
      </c>
      <c r="AP113" s="214" t="str">
        <f>IF('Indicator Date hidden'!AQ114="x","x",$AP$2-'Indicator Date hidden'!AQ114)</f>
        <v>x</v>
      </c>
      <c r="AQ113" s="214">
        <f>IF('Indicator Date hidden'!AR114="x","x",$AQ$2-'Indicator Date hidden'!AR114)</f>
        <v>4</v>
      </c>
      <c r="AR113" s="214">
        <f>IF('Indicator Date hidden'!AS114="x","x",$AR$2-'Indicator Date hidden'!AS114)</f>
        <v>0</v>
      </c>
      <c r="AS113" s="214" t="str">
        <f>IF('Indicator Date hidden'!AT114="x","x",$AS$2-'Indicator Date hidden'!AT114)</f>
        <v>x</v>
      </c>
      <c r="AT113" s="214">
        <f>IF('Indicator Date hidden'!AU114="x","x",$AT$2-'Indicator Date hidden'!AU114)</f>
        <v>0</v>
      </c>
      <c r="AU113" s="214" t="str">
        <f>IF('Indicator Date hidden'!AV114="x","x",$AU$2-'Indicator Date hidden'!AV114)</f>
        <v>x</v>
      </c>
      <c r="AV113" s="214">
        <f>IF('Indicator Date hidden'!AW114="x","x",$AV$2-'Indicator Date hidden'!AW114)</f>
        <v>0</v>
      </c>
      <c r="AW113" s="214">
        <f>IF('Indicator Date hidden'!AX114="x","x",$AW$2-'Indicator Date hidden'!AX114)</f>
        <v>0</v>
      </c>
      <c r="AX113" s="214">
        <f>IF('Indicator Date hidden'!AY114="x","x",$AX$2-'Indicator Date hidden'!AY114)</f>
        <v>0</v>
      </c>
      <c r="AY113" s="214">
        <f>IF('Indicator Date hidden'!AZ114="x","x",$AY$2-'Indicator Date hidden'!AZ114)</f>
        <v>0</v>
      </c>
      <c r="AZ113" s="214">
        <f>IF('Indicator Date hidden'!BA114="x","x",$AZ$2-'Indicator Date hidden'!BA114)</f>
        <v>0</v>
      </c>
      <c r="BA113">
        <f t="shared" si="15"/>
        <v>18</v>
      </c>
      <c r="BB113" s="21">
        <f t="shared" si="16"/>
        <v>0.43902439024390244</v>
      </c>
      <c r="BC113">
        <f t="shared" si="17"/>
        <v>4</v>
      </c>
      <c r="BD113" s="21">
        <f t="shared" si="18"/>
        <v>1.6086470680820633</v>
      </c>
      <c r="BE113" s="296">
        <f t="shared" si="19"/>
        <v>0</v>
      </c>
    </row>
    <row r="114" spans="1:57" x14ac:dyDescent="0.35">
      <c r="A114" t="s">
        <v>8111</v>
      </c>
      <c r="B114" s="214">
        <f>IF('Indicator Date hidden'!C115="x","x",$B$2-'Indicator Date hidden'!C115)</f>
        <v>0</v>
      </c>
      <c r="C114" s="214">
        <f>IF('Indicator Date hidden'!D115="x","x",$C$2-'Indicator Date hidden'!D115)</f>
        <v>0</v>
      </c>
      <c r="D114" s="214">
        <f>IF('Indicator Date hidden'!E115="x","x",$D$2-'Indicator Date hidden'!E115)</f>
        <v>0</v>
      </c>
      <c r="E114" s="214">
        <f>IF('Indicator Date hidden'!F115="x","x",$E$2-'Indicator Date hidden'!F115)</f>
        <v>0</v>
      </c>
      <c r="F114" s="214">
        <f>IF('Indicator Date hidden'!G115="x","x",$F$2-'Indicator Date hidden'!G115)</f>
        <v>0</v>
      </c>
      <c r="G114" s="214">
        <f>IF('Indicator Date hidden'!H115="x","x",$G$2-'Indicator Date hidden'!H115)</f>
        <v>0</v>
      </c>
      <c r="H114" s="214">
        <f>IF('Indicator Date hidden'!I115="x","x",$H$2-'Indicator Date hidden'!I115)</f>
        <v>0</v>
      </c>
      <c r="I114" s="214">
        <f>IF('Indicator Date hidden'!J115="x","x",$I$2-'Indicator Date hidden'!J115)</f>
        <v>0</v>
      </c>
      <c r="J114" s="214">
        <f>IF('Indicator Date hidden'!K115="x","x",$J$2-'Indicator Date hidden'!K115)</f>
        <v>0</v>
      </c>
      <c r="K114" s="214">
        <f>IF('Indicator Date hidden'!L115="x","x",$K$2-'Indicator Date hidden'!L115)</f>
        <v>0</v>
      </c>
      <c r="L114" s="214">
        <f>IF('Indicator Date hidden'!M115="x","x",$L$2-'Indicator Date hidden'!M115)</f>
        <v>0</v>
      </c>
      <c r="M114" s="214">
        <f>IF('Indicator Date hidden'!N115="x","x",$M$2-'Indicator Date hidden'!N115)</f>
        <v>0</v>
      </c>
      <c r="N114" s="214">
        <f>IF('Indicator Date hidden'!O115="x","x",$N$2-'Indicator Date hidden'!O115)</f>
        <v>0</v>
      </c>
      <c r="O114" s="214">
        <f>IF('Indicator Date hidden'!P115="x","x",$O$2-'Indicator Date hidden'!P115)</f>
        <v>0</v>
      </c>
      <c r="P114" s="214">
        <f>IF('Indicator Date hidden'!Q115="x","x",$P$2-'Indicator Date hidden'!Q115)</f>
        <v>0</v>
      </c>
      <c r="Q114" s="214">
        <f>IF('Indicator Date hidden'!R115="x","x",$Q$2-'Indicator Date hidden'!R115)</f>
        <v>2</v>
      </c>
      <c r="R114" s="214">
        <f>IF('Indicator Date hidden'!S115="x","x",$R$2-'Indicator Date hidden'!S115)</f>
        <v>0</v>
      </c>
      <c r="S114" s="214">
        <f>IF('Indicator Date hidden'!T115="x","x",$S$2-'Indicator Date hidden'!T115)</f>
        <v>0</v>
      </c>
      <c r="T114" s="214">
        <f>IF('Indicator Date hidden'!U115="x","x",$T$2-'Indicator Date hidden'!U115)</f>
        <v>0</v>
      </c>
      <c r="U114" s="214">
        <f>IF('Indicator Date hidden'!V115="x","x",$U$2-'Indicator Date hidden'!V115)</f>
        <v>0</v>
      </c>
      <c r="V114" s="214">
        <f>IF('Indicator Date hidden'!W115="x","x",$V$2-'Indicator Date hidden'!W115)</f>
        <v>0</v>
      </c>
      <c r="W114" s="214">
        <f>IF('Indicator Date hidden'!X115="x","x",$W$2-'Indicator Date hidden'!X115)</f>
        <v>2</v>
      </c>
      <c r="X114" s="214">
        <f>IF('Indicator Date hidden'!Y115="x","x",$X$2-'Indicator Date hidden'!Y115)</f>
        <v>1</v>
      </c>
      <c r="Y114" s="214">
        <f>IF('Indicator Date hidden'!Z115="x","x",$Y$2-'Indicator Date hidden'!Z115)</f>
        <v>0</v>
      </c>
      <c r="Z114" s="214">
        <f>IF('Indicator Date hidden'!AA115="x","x",$Z$2-'Indicator Date hidden'!AA115)</f>
        <v>0</v>
      </c>
      <c r="AA114" s="214">
        <f>IF('Indicator Date hidden'!AB115="x","x",$AA$2-'Indicator Date hidden'!AB115)</f>
        <v>0</v>
      </c>
      <c r="AB114" s="214">
        <f>IF('Indicator Date hidden'!AC115="x","x",$AB$2-'Indicator Date hidden'!AC115)</f>
        <v>0</v>
      </c>
      <c r="AC114" s="214">
        <f>IF('Indicator Date hidden'!AD115="x","x",$AC$2-'Indicator Date hidden'!AD115)</f>
        <v>0</v>
      </c>
      <c r="AD114" s="214" t="str">
        <f>IF('Indicator Date hidden'!AE115="x","x",$AD$2-'Indicator Date hidden'!AE115)</f>
        <v>x</v>
      </c>
      <c r="AE114" s="214">
        <f>IF('Indicator Date hidden'!AF115="x","x",$AE$2-'Indicator Date hidden'!AF115)</f>
        <v>0</v>
      </c>
      <c r="AF114" s="214">
        <f>IF('Indicator Date hidden'!AG115="x","x",$AF$2-'Indicator Date hidden'!AG115)</f>
        <v>0</v>
      </c>
      <c r="AG114" s="214">
        <f>IF('Indicator Date hidden'!AH115="x","x",$AG$2-'Indicator Date hidden'!AH115)</f>
        <v>0</v>
      </c>
      <c r="AH114" s="214">
        <f>IF('Indicator Date hidden'!AI115="x","x",$AH$2-'Indicator Date hidden'!AI115)</f>
        <v>0</v>
      </c>
      <c r="AI114" s="214">
        <f>IF('Indicator Date hidden'!AJ115="x","x",$AI$2-'Indicator Date hidden'!AJ115)</f>
        <v>0</v>
      </c>
      <c r="AJ114" s="214" t="str">
        <f>IF('Indicator Date hidden'!AK115="x","x",$AJ$2-'Indicator Date hidden'!AK115)</f>
        <v>x</v>
      </c>
      <c r="AK114" s="214">
        <f>IF('Indicator Date hidden'!AL115="x","x",$AK$2-'Indicator Date hidden'!AL115)</f>
        <v>1</v>
      </c>
      <c r="AL114" s="214">
        <f>IF('Indicator Date hidden'!AM115="x","x",$AL$2-'Indicator Date hidden'!AM115)</f>
        <v>0</v>
      </c>
      <c r="AM114" s="214">
        <f>IF('Indicator Date hidden'!AN115="x","x",$AM$2-'Indicator Date hidden'!AN115)</f>
        <v>0</v>
      </c>
      <c r="AN114" s="214">
        <f>IF('Indicator Date hidden'!AO115="x","x",$AN$2-'Indicator Date hidden'!AO115)</f>
        <v>0</v>
      </c>
      <c r="AO114" s="214">
        <f>IF('Indicator Date hidden'!AP115="x","x",$AO$2-'Indicator Date hidden'!AP115)</f>
        <v>1</v>
      </c>
      <c r="AP114" s="214">
        <f>IF('Indicator Date hidden'!AQ115="x","x",$AP$2-'Indicator Date hidden'!AQ115)</f>
        <v>1</v>
      </c>
      <c r="AQ114" s="214">
        <f>IF('Indicator Date hidden'!AR115="x","x",$AQ$2-'Indicator Date hidden'!AR115)</f>
        <v>6</v>
      </c>
      <c r="AR114" s="214">
        <f>IF('Indicator Date hidden'!AS115="x","x",$AR$2-'Indicator Date hidden'!AS115)</f>
        <v>0</v>
      </c>
      <c r="AS114" s="214">
        <f>IF('Indicator Date hidden'!AT115="x","x",$AS$2-'Indicator Date hidden'!AT115)</f>
        <v>0</v>
      </c>
      <c r="AT114" s="214">
        <f>IF('Indicator Date hidden'!AU115="x","x",$AT$2-'Indicator Date hidden'!AU115)</f>
        <v>0</v>
      </c>
      <c r="AU114" s="214">
        <f>IF('Indicator Date hidden'!AV115="x","x",$AU$2-'Indicator Date hidden'!AV115)</f>
        <v>1</v>
      </c>
      <c r="AV114" s="214">
        <f>IF('Indicator Date hidden'!AW115="x","x",$AV$2-'Indicator Date hidden'!AW115)</f>
        <v>0</v>
      </c>
      <c r="AW114" s="214">
        <f>IF('Indicator Date hidden'!AX115="x","x",$AW$2-'Indicator Date hidden'!AX115)</f>
        <v>0</v>
      </c>
      <c r="AX114" s="214">
        <f>IF('Indicator Date hidden'!AY115="x","x",$AX$2-'Indicator Date hidden'!AY115)</f>
        <v>0</v>
      </c>
      <c r="AY114" s="214">
        <f>IF('Indicator Date hidden'!AZ115="x","x",$AY$2-'Indicator Date hidden'!AZ115)</f>
        <v>0</v>
      </c>
      <c r="AZ114" s="214">
        <f>IF('Indicator Date hidden'!BA115="x","x",$AZ$2-'Indicator Date hidden'!BA115)</f>
        <v>0</v>
      </c>
      <c r="BA114">
        <f t="shared" si="15"/>
        <v>15</v>
      </c>
      <c r="BB114" s="21">
        <f t="shared" si="16"/>
        <v>0.30612244897959184</v>
      </c>
      <c r="BC114">
        <f t="shared" si="17"/>
        <v>8</v>
      </c>
      <c r="BD114" s="21">
        <f t="shared" si="18"/>
        <v>0.95199214609719185</v>
      </c>
      <c r="BE114" s="296">
        <f t="shared" si="19"/>
        <v>0</v>
      </c>
    </row>
    <row r="115" spans="1:57" x14ac:dyDescent="0.35">
      <c r="A115" t="s">
        <v>8127</v>
      </c>
      <c r="B115" s="214">
        <f>IF('Indicator Date hidden'!C116="x","x",$B$2-'Indicator Date hidden'!C116)</f>
        <v>0</v>
      </c>
      <c r="C115" s="214">
        <f>IF('Indicator Date hidden'!D116="x","x",$C$2-'Indicator Date hidden'!D116)</f>
        <v>0</v>
      </c>
      <c r="D115" s="214">
        <f>IF('Indicator Date hidden'!E116="x","x",$D$2-'Indicator Date hidden'!E116)</f>
        <v>0</v>
      </c>
      <c r="E115" s="214">
        <f>IF('Indicator Date hidden'!F116="x","x",$E$2-'Indicator Date hidden'!F116)</f>
        <v>0</v>
      </c>
      <c r="F115" s="214">
        <f>IF('Indicator Date hidden'!G116="x","x",$F$2-'Indicator Date hidden'!G116)</f>
        <v>0</v>
      </c>
      <c r="G115" s="214">
        <f>IF('Indicator Date hidden'!H116="x","x",$G$2-'Indicator Date hidden'!H116)</f>
        <v>0</v>
      </c>
      <c r="H115" s="214">
        <f>IF('Indicator Date hidden'!I116="x","x",$H$2-'Indicator Date hidden'!I116)</f>
        <v>0</v>
      </c>
      <c r="I115" s="214">
        <f>IF('Indicator Date hidden'!J116="x","x",$I$2-'Indicator Date hidden'!J116)</f>
        <v>0</v>
      </c>
      <c r="J115" s="214">
        <f>IF('Indicator Date hidden'!K116="x","x",$J$2-'Indicator Date hidden'!K116)</f>
        <v>0</v>
      </c>
      <c r="K115" s="214">
        <f>IF('Indicator Date hidden'!L116="x","x",$K$2-'Indicator Date hidden'!L116)</f>
        <v>0</v>
      </c>
      <c r="L115" s="214">
        <f>IF('Indicator Date hidden'!M116="x","x",$L$2-'Indicator Date hidden'!M116)</f>
        <v>0</v>
      </c>
      <c r="M115" s="214">
        <f>IF('Indicator Date hidden'!N116="x","x",$M$2-'Indicator Date hidden'!N116)</f>
        <v>0</v>
      </c>
      <c r="N115" s="214">
        <f>IF('Indicator Date hidden'!O116="x","x",$N$2-'Indicator Date hidden'!O116)</f>
        <v>0</v>
      </c>
      <c r="O115" s="214">
        <f>IF('Indicator Date hidden'!P116="x","x",$O$2-'Indicator Date hidden'!P116)</f>
        <v>0</v>
      </c>
      <c r="P115" s="214">
        <f>IF('Indicator Date hidden'!Q116="x","x",$P$2-'Indicator Date hidden'!Q116)</f>
        <v>0</v>
      </c>
      <c r="Q115" s="214">
        <f>IF('Indicator Date hidden'!R116="x","x",$Q$2-'Indicator Date hidden'!R116)</f>
        <v>4</v>
      </c>
      <c r="R115" s="214">
        <f>IF('Indicator Date hidden'!S116="x","x",$R$2-'Indicator Date hidden'!S116)</f>
        <v>0</v>
      </c>
      <c r="S115" s="214">
        <f>IF('Indicator Date hidden'!T116="x","x",$S$2-'Indicator Date hidden'!T116)</f>
        <v>0</v>
      </c>
      <c r="T115" s="214">
        <f>IF('Indicator Date hidden'!U116="x","x",$T$2-'Indicator Date hidden'!U116)</f>
        <v>0</v>
      </c>
      <c r="U115" s="214">
        <f>IF('Indicator Date hidden'!V116="x","x",$U$2-'Indicator Date hidden'!V116)</f>
        <v>0</v>
      </c>
      <c r="V115" s="214">
        <f>IF('Indicator Date hidden'!W116="x","x",$V$2-'Indicator Date hidden'!W116)</f>
        <v>0</v>
      </c>
      <c r="W115" s="214">
        <f>IF('Indicator Date hidden'!X116="x","x",$W$2-'Indicator Date hidden'!X116)</f>
        <v>1</v>
      </c>
      <c r="X115" s="214">
        <f>IF('Indicator Date hidden'!Y116="x","x",$X$2-'Indicator Date hidden'!Y116)</f>
        <v>3</v>
      </c>
      <c r="Y115" s="214">
        <f>IF('Indicator Date hidden'!Z116="x","x",$Y$2-'Indicator Date hidden'!Z116)</f>
        <v>0</v>
      </c>
      <c r="Z115" s="214">
        <f>IF('Indicator Date hidden'!AA116="x","x",$Z$2-'Indicator Date hidden'!AA116)</f>
        <v>0</v>
      </c>
      <c r="AA115" s="214">
        <f>IF('Indicator Date hidden'!AB116="x","x",$AA$2-'Indicator Date hidden'!AB116)</f>
        <v>1</v>
      </c>
      <c r="AB115" s="214">
        <f>IF('Indicator Date hidden'!AC116="x","x",$AB$2-'Indicator Date hidden'!AC116)</f>
        <v>0</v>
      </c>
      <c r="AC115" s="214">
        <f>IF('Indicator Date hidden'!AD116="x","x",$AC$2-'Indicator Date hidden'!AD116)</f>
        <v>0</v>
      </c>
      <c r="AD115" s="214" t="str">
        <f>IF('Indicator Date hidden'!AE116="x","x",$AD$2-'Indicator Date hidden'!AE116)</f>
        <v>x</v>
      </c>
      <c r="AE115" s="214">
        <f>IF('Indicator Date hidden'!AF116="x","x",$AE$2-'Indicator Date hidden'!AF116)</f>
        <v>0</v>
      </c>
      <c r="AF115" s="214">
        <f>IF('Indicator Date hidden'!AG116="x","x",$AF$2-'Indicator Date hidden'!AG116)</f>
        <v>1</v>
      </c>
      <c r="AG115" s="214">
        <f>IF('Indicator Date hidden'!AH116="x","x",$AG$2-'Indicator Date hidden'!AH116)</f>
        <v>0</v>
      </c>
      <c r="AH115" s="214">
        <f>IF('Indicator Date hidden'!AI116="x","x",$AH$2-'Indicator Date hidden'!AI116)</f>
        <v>0</v>
      </c>
      <c r="AI115" s="214">
        <f>IF('Indicator Date hidden'!AJ116="x","x",$AI$2-'Indicator Date hidden'!AJ116)</f>
        <v>0</v>
      </c>
      <c r="AJ115" s="214" t="str">
        <f>IF('Indicator Date hidden'!AK116="x","x",$AJ$2-'Indicator Date hidden'!AK116)</f>
        <v>x</v>
      </c>
      <c r="AK115" s="214">
        <f>IF('Indicator Date hidden'!AL116="x","x",$AK$2-'Indicator Date hidden'!AL116)</f>
        <v>1</v>
      </c>
      <c r="AL115" s="214">
        <f>IF('Indicator Date hidden'!AM116="x","x",$AL$2-'Indicator Date hidden'!AM116)</f>
        <v>0</v>
      </c>
      <c r="AM115" s="214">
        <f>IF('Indicator Date hidden'!AN116="x","x",$AM$2-'Indicator Date hidden'!AN116)</f>
        <v>0</v>
      </c>
      <c r="AN115" s="214">
        <f>IF('Indicator Date hidden'!AO116="x","x",$AN$2-'Indicator Date hidden'!AO116)</f>
        <v>0</v>
      </c>
      <c r="AO115" s="214" t="str">
        <f>IF('Indicator Date hidden'!AP116="x","x",$AO$2-'Indicator Date hidden'!AP116)</f>
        <v>x</v>
      </c>
      <c r="AP115" s="214">
        <f>IF('Indicator Date hidden'!AQ116="x","x",$AP$2-'Indicator Date hidden'!AQ116)</f>
        <v>2</v>
      </c>
      <c r="AQ115" s="214">
        <f>IF('Indicator Date hidden'!AR116="x","x",$AQ$2-'Indicator Date hidden'!AR116)</f>
        <v>0</v>
      </c>
      <c r="AR115" s="214">
        <f>IF('Indicator Date hidden'!AS116="x","x",$AR$2-'Indicator Date hidden'!AS116)</f>
        <v>0</v>
      </c>
      <c r="AS115" s="214">
        <f>IF('Indicator Date hidden'!AT116="x","x",$AS$2-'Indicator Date hidden'!AT116)</f>
        <v>0</v>
      </c>
      <c r="AT115" s="214">
        <f>IF('Indicator Date hidden'!AU116="x","x",$AT$2-'Indicator Date hidden'!AU116)</f>
        <v>0</v>
      </c>
      <c r="AU115" s="214">
        <f>IF('Indicator Date hidden'!AV116="x","x",$AU$2-'Indicator Date hidden'!AV116)</f>
        <v>4</v>
      </c>
      <c r="AV115" s="214">
        <f>IF('Indicator Date hidden'!AW116="x","x",$AV$2-'Indicator Date hidden'!AW116)</f>
        <v>0</v>
      </c>
      <c r="AW115" s="214">
        <f>IF('Indicator Date hidden'!AX116="x","x",$AW$2-'Indicator Date hidden'!AX116)</f>
        <v>0</v>
      </c>
      <c r="AX115" s="214">
        <f>IF('Indicator Date hidden'!AY116="x","x",$AX$2-'Indicator Date hidden'!AY116)</f>
        <v>0</v>
      </c>
      <c r="AY115" s="214">
        <f>IF('Indicator Date hidden'!AZ116="x","x",$AY$2-'Indicator Date hidden'!AZ116)</f>
        <v>0</v>
      </c>
      <c r="AZ115" s="214">
        <f>IF('Indicator Date hidden'!BA116="x","x",$AZ$2-'Indicator Date hidden'!BA116)</f>
        <v>0</v>
      </c>
      <c r="BA115">
        <f t="shared" si="15"/>
        <v>17</v>
      </c>
      <c r="BB115" s="21">
        <f t="shared" si="16"/>
        <v>0.35416666666666669</v>
      </c>
      <c r="BC115">
        <f t="shared" si="17"/>
        <v>8</v>
      </c>
      <c r="BD115" s="21">
        <f t="shared" si="18"/>
        <v>0.94625541243131372</v>
      </c>
      <c r="BE115" s="296">
        <f t="shared" si="19"/>
        <v>0</v>
      </c>
    </row>
    <row r="116" spans="1:57" x14ac:dyDescent="0.35">
      <c r="A116" t="s">
        <v>8125</v>
      </c>
      <c r="B116" s="214">
        <f>IF('Indicator Date hidden'!C117="x","x",$B$2-'Indicator Date hidden'!C117)</f>
        <v>0</v>
      </c>
      <c r="C116" s="214">
        <f>IF('Indicator Date hidden'!D117="x","x",$C$2-'Indicator Date hidden'!D117)</f>
        <v>0</v>
      </c>
      <c r="D116" s="214">
        <f>IF('Indicator Date hidden'!E117="x","x",$D$2-'Indicator Date hidden'!E117)</f>
        <v>0</v>
      </c>
      <c r="E116" s="214">
        <f>IF('Indicator Date hidden'!F117="x","x",$E$2-'Indicator Date hidden'!F117)</f>
        <v>0</v>
      </c>
      <c r="F116" s="214">
        <f>IF('Indicator Date hidden'!G117="x","x",$F$2-'Indicator Date hidden'!G117)</f>
        <v>0</v>
      </c>
      <c r="G116" s="214">
        <f>IF('Indicator Date hidden'!H117="x","x",$G$2-'Indicator Date hidden'!H117)</f>
        <v>0</v>
      </c>
      <c r="H116" s="214">
        <f>IF('Indicator Date hidden'!I117="x","x",$H$2-'Indicator Date hidden'!I117)</f>
        <v>0</v>
      </c>
      <c r="I116" s="214">
        <f>IF('Indicator Date hidden'!J117="x","x",$I$2-'Indicator Date hidden'!J117)</f>
        <v>0</v>
      </c>
      <c r="J116" s="214">
        <f>IF('Indicator Date hidden'!K117="x","x",$J$2-'Indicator Date hidden'!K117)</f>
        <v>0</v>
      </c>
      <c r="K116" s="214">
        <f>IF('Indicator Date hidden'!L117="x","x",$K$2-'Indicator Date hidden'!L117)</f>
        <v>0</v>
      </c>
      <c r="L116" s="214">
        <f>IF('Indicator Date hidden'!M117="x","x",$L$2-'Indicator Date hidden'!M117)</f>
        <v>0</v>
      </c>
      <c r="M116" s="214">
        <f>IF('Indicator Date hidden'!N117="x","x",$M$2-'Indicator Date hidden'!N117)</f>
        <v>0</v>
      </c>
      <c r="N116" s="214">
        <f>IF('Indicator Date hidden'!O117="x","x",$N$2-'Indicator Date hidden'!O117)</f>
        <v>0</v>
      </c>
      <c r="O116" s="214">
        <f>IF('Indicator Date hidden'!P117="x","x",$O$2-'Indicator Date hidden'!P117)</f>
        <v>0</v>
      </c>
      <c r="P116" s="214">
        <f>IF('Indicator Date hidden'!Q117="x","x",$P$2-'Indicator Date hidden'!Q117)</f>
        <v>0</v>
      </c>
      <c r="Q116" s="214">
        <f>IF('Indicator Date hidden'!R117="x","x",$Q$2-'Indicator Date hidden'!R117)</f>
        <v>1</v>
      </c>
      <c r="R116" s="214">
        <f>IF('Indicator Date hidden'!S117="x","x",$R$2-'Indicator Date hidden'!S117)</f>
        <v>0</v>
      </c>
      <c r="S116" s="214">
        <f>IF('Indicator Date hidden'!T117="x","x",$S$2-'Indicator Date hidden'!T117)</f>
        <v>0</v>
      </c>
      <c r="T116" s="214">
        <f>IF('Indicator Date hidden'!U117="x","x",$T$2-'Indicator Date hidden'!U117)</f>
        <v>0</v>
      </c>
      <c r="U116" s="214">
        <f>IF('Indicator Date hidden'!V117="x","x",$U$2-'Indicator Date hidden'!V117)</f>
        <v>0</v>
      </c>
      <c r="V116" s="214">
        <f>IF('Indicator Date hidden'!W117="x","x",$V$2-'Indicator Date hidden'!W117)</f>
        <v>0</v>
      </c>
      <c r="W116" s="214">
        <f>IF('Indicator Date hidden'!X117="x","x",$W$2-'Indicator Date hidden'!X117)</f>
        <v>1</v>
      </c>
      <c r="X116" s="214">
        <f>IF('Indicator Date hidden'!Y117="x","x",$X$2-'Indicator Date hidden'!Y117)</f>
        <v>1</v>
      </c>
      <c r="Y116" s="214">
        <f>IF('Indicator Date hidden'!Z117="x","x",$Y$2-'Indicator Date hidden'!Z117)</f>
        <v>0</v>
      </c>
      <c r="Z116" s="214">
        <f>IF('Indicator Date hidden'!AA117="x","x",$Z$2-'Indicator Date hidden'!AA117)</f>
        <v>0</v>
      </c>
      <c r="AA116" s="214" t="str">
        <f>IF('Indicator Date hidden'!AB117="x","x",$AA$2-'Indicator Date hidden'!AB117)</f>
        <v>x</v>
      </c>
      <c r="AB116" s="214">
        <f>IF('Indicator Date hidden'!AC117="x","x",$AB$2-'Indicator Date hidden'!AC117)</f>
        <v>0</v>
      </c>
      <c r="AC116" s="214">
        <f>IF('Indicator Date hidden'!AD117="x","x",$AC$2-'Indicator Date hidden'!AD117)</f>
        <v>0</v>
      </c>
      <c r="AD116" s="214" t="str">
        <f>IF('Indicator Date hidden'!AE117="x","x",$AD$2-'Indicator Date hidden'!AE117)</f>
        <v>x</v>
      </c>
      <c r="AE116" s="214">
        <f>IF('Indicator Date hidden'!AF117="x","x",$AE$2-'Indicator Date hidden'!AF117)</f>
        <v>0</v>
      </c>
      <c r="AF116" s="214">
        <f>IF('Indicator Date hidden'!AG117="x","x",$AF$2-'Indicator Date hidden'!AG117)</f>
        <v>0</v>
      </c>
      <c r="AG116" s="214">
        <f>IF('Indicator Date hidden'!AH117="x","x",$AG$2-'Indicator Date hidden'!AH117)</f>
        <v>0</v>
      </c>
      <c r="AH116" s="214">
        <f>IF('Indicator Date hidden'!AI117="x","x",$AH$2-'Indicator Date hidden'!AI117)</f>
        <v>0</v>
      </c>
      <c r="AI116" s="214">
        <f>IF('Indicator Date hidden'!AJ117="x","x",$AI$2-'Indicator Date hidden'!AJ117)</f>
        <v>0</v>
      </c>
      <c r="AJ116" s="214" t="str">
        <f>IF('Indicator Date hidden'!AK117="x","x",$AJ$2-'Indicator Date hidden'!AK117)</f>
        <v>x</v>
      </c>
      <c r="AK116" s="214">
        <f>IF('Indicator Date hidden'!AL117="x","x",$AK$2-'Indicator Date hidden'!AL117)</f>
        <v>1</v>
      </c>
      <c r="AL116" s="214">
        <f>IF('Indicator Date hidden'!AM117="x","x",$AL$2-'Indicator Date hidden'!AM117)</f>
        <v>0</v>
      </c>
      <c r="AM116" s="214">
        <f>IF('Indicator Date hidden'!AN117="x","x",$AM$2-'Indicator Date hidden'!AN117)</f>
        <v>0</v>
      </c>
      <c r="AN116" s="214">
        <f>IF('Indicator Date hidden'!AO117="x","x",$AN$2-'Indicator Date hidden'!AO117)</f>
        <v>0</v>
      </c>
      <c r="AO116" s="214" t="str">
        <f>IF('Indicator Date hidden'!AP117="x","x",$AO$2-'Indicator Date hidden'!AP117)</f>
        <v>x</v>
      </c>
      <c r="AP116" s="214" t="str">
        <f>IF('Indicator Date hidden'!AQ117="x","x",$AP$2-'Indicator Date hidden'!AQ117)</f>
        <v>x</v>
      </c>
      <c r="AQ116" s="214">
        <f>IF('Indicator Date hidden'!AR117="x","x",$AQ$2-'Indicator Date hidden'!AR117)</f>
        <v>8</v>
      </c>
      <c r="AR116" s="214">
        <f>IF('Indicator Date hidden'!AS117="x","x",$AR$2-'Indicator Date hidden'!AS117)</f>
        <v>0</v>
      </c>
      <c r="AS116" s="214">
        <f>IF('Indicator Date hidden'!AT117="x","x",$AS$2-'Indicator Date hidden'!AT117)</f>
        <v>0</v>
      </c>
      <c r="AT116" s="214">
        <f>IF('Indicator Date hidden'!AU117="x","x",$AT$2-'Indicator Date hidden'!AU117)</f>
        <v>0</v>
      </c>
      <c r="AU116" s="214">
        <f>IF('Indicator Date hidden'!AV117="x","x",$AU$2-'Indicator Date hidden'!AV117)</f>
        <v>3</v>
      </c>
      <c r="AV116" s="214">
        <f>IF('Indicator Date hidden'!AW117="x","x",$AV$2-'Indicator Date hidden'!AW117)</f>
        <v>0</v>
      </c>
      <c r="AW116" s="214">
        <f>IF('Indicator Date hidden'!AX117="x","x",$AW$2-'Indicator Date hidden'!AX117)</f>
        <v>0</v>
      </c>
      <c r="AX116" s="214">
        <f>IF('Indicator Date hidden'!AY117="x","x",$AX$2-'Indicator Date hidden'!AY117)</f>
        <v>0</v>
      </c>
      <c r="AY116" s="214">
        <f>IF('Indicator Date hidden'!AZ117="x","x",$AY$2-'Indicator Date hidden'!AZ117)</f>
        <v>0</v>
      </c>
      <c r="AZ116" s="214">
        <f>IF('Indicator Date hidden'!BA117="x","x",$AZ$2-'Indicator Date hidden'!BA117)</f>
        <v>0</v>
      </c>
      <c r="BA116">
        <f t="shared" si="15"/>
        <v>15</v>
      </c>
      <c r="BB116" s="21">
        <f t="shared" si="16"/>
        <v>0.32608695652173914</v>
      </c>
      <c r="BC116">
        <f t="shared" si="17"/>
        <v>6</v>
      </c>
      <c r="BD116" s="21">
        <f t="shared" si="18"/>
        <v>1.2520304869549503</v>
      </c>
      <c r="BE116" s="296">
        <f t="shared" si="19"/>
        <v>0</v>
      </c>
    </row>
    <row r="117" spans="1:57" x14ac:dyDescent="0.35">
      <c r="A117" t="s">
        <v>8110</v>
      </c>
      <c r="B117" s="214">
        <f>IF('Indicator Date hidden'!C118="x","x",$B$2-'Indicator Date hidden'!C118)</f>
        <v>0</v>
      </c>
      <c r="C117" s="214">
        <f>IF('Indicator Date hidden'!D118="x","x",$C$2-'Indicator Date hidden'!D118)</f>
        <v>0</v>
      </c>
      <c r="D117" s="214">
        <f>IF('Indicator Date hidden'!E118="x","x",$D$2-'Indicator Date hidden'!E118)</f>
        <v>0</v>
      </c>
      <c r="E117" s="214">
        <f>IF('Indicator Date hidden'!F118="x","x",$E$2-'Indicator Date hidden'!F118)</f>
        <v>0</v>
      </c>
      <c r="F117" s="214">
        <f>IF('Indicator Date hidden'!G118="x","x",$F$2-'Indicator Date hidden'!G118)</f>
        <v>0</v>
      </c>
      <c r="G117" s="214">
        <f>IF('Indicator Date hidden'!H118="x","x",$G$2-'Indicator Date hidden'!H118)</f>
        <v>0</v>
      </c>
      <c r="H117" s="214">
        <f>IF('Indicator Date hidden'!I118="x","x",$H$2-'Indicator Date hidden'!I118)</f>
        <v>0</v>
      </c>
      <c r="I117" s="214">
        <f>IF('Indicator Date hidden'!J118="x","x",$I$2-'Indicator Date hidden'!J118)</f>
        <v>0</v>
      </c>
      <c r="J117" s="214">
        <f>IF('Indicator Date hidden'!K118="x","x",$J$2-'Indicator Date hidden'!K118)</f>
        <v>0</v>
      </c>
      <c r="K117" s="214">
        <f>IF('Indicator Date hidden'!L118="x","x",$K$2-'Indicator Date hidden'!L118)</f>
        <v>0</v>
      </c>
      <c r="L117" s="214">
        <f>IF('Indicator Date hidden'!M118="x","x",$L$2-'Indicator Date hidden'!M118)</f>
        <v>0</v>
      </c>
      <c r="M117" s="214">
        <f>IF('Indicator Date hidden'!N118="x","x",$M$2-'Indicator Date hidden'!N118)</f>
        <v>0</v>
      </c>
      <c r="N117" s="214">
        <f>IF('Indicator Date hidden'!O118="x","x",$N$2-'Indicator Date hidden'!O118)</f>
        <v>0</v>
      </c>
      <c r="O117" s="214">
        <f>IF('Indicator Date hidden'!P118="x","x",$O$2-'Indicator Date hidden'!P118)</f>
        <v>0</v>
      </c>
      <c r="P117" s="214">
        <f>IF('Indicator Date hidden'!Q118="x","x",$P$2-'Indicator Date hidden'!Q118)</f>
        <v>0</v>
      </c>
      <c r="Q117" s="214">
        <f>IF('Indicator Date hidden'!R118="x","x",$Q$2-'Indicator Date hidden'!R118)</f>
        <v>3</v>
      </c>
      <c r="R117" s="214">
        <f>IF('Indicator Date hidden'!S118="x","x",$R$2-'Indicator Date hidden'!S118)</f>
        <v>0</v>
      </c>
      <c r="S117" s="214">
        <f>IF('Indicator Date hidden'!T118="x","x",$S$2-'Indicator Date hidden'!T118)</f>
        <v>0</v>
      </c>
      <c r="T117" s="214">
        <f>IF('Indicator Date hidden'!U118="x","x",$T$2-'Indicator Date hidden'!U118)</f>
        <v>0</v>
      </c>
      <c r="U117" s="214">
        <f>IF('Indicator Date hidden'!V118="x","x",$U$2-'Indicator Date hidden'!V118)</f>
        <v>0</v>
      </c>
      <c r="V117" s="214">
        <f>IF('Indicator Date hidden'!W118="x","x",$V$2-'Indicator Date hidden'!W118)</f>
        <v>0</v>
      </c>
      <c r="W117" s="214">
        <f>IF('Indicator Date hidden'!X118="x","x",$W$2-'Indicator Date hidden'!X118)</f>
        <v>3</v>
      </c>
      <c r="X117" s="214">
        <f>IF('Indicator Date hidden'!Y118="x","x",$X$2-'Indicator Date hidden'!Y118)</f>
        <v>4</v>
      </c>
      <c r="Y117" s="214">
        <f>IF('Indicator Date hidden'!Z118="x","x",$Y$2-'Indicator Date hidden'!Z118)</f>
        <v>0</v>
      </c>
      <c r="Z117" s="214">
        <f>IF('Indicator Date hidden'!AA118="x","x",$Z$2-'Indicator Date hidden'!AA118)</f>
        <v>0</v>
      </c>
      <c r="AA117" s="214">
        <f>IF('Indicator Date hidden'!AB118="x","x",$AA$2-'Indicator Date hidden'!AB118)</f>
        <v>0</v>
      </c>
      <c r="AB117" s="214">
        <f>IF('Indicator Date hidden'!AC118="x","x",$AB$2-'Indicator Date hidden'!AC118)</f>
        <v>0</v>
      </c>
      <c r="AC117" s="214">
        <f>IF('Indicator Date hidden'!AD118="x","x",$AC$2-'Indicator Date hidden'!AD118)</f>
        <v>0</v>
      </c>
      <c r="AD117" s="214" t="str">
        <f>IF('Indicator Date hidden'!AE118="x","x",$AD$2-'Indicator Date hidden'!AE118)</f>
        <v>x</v>
      </c>
      <c r="AE117" s="214">
        <f>IF('Indicator Date hidden'!AF118="x","x",$AE$2-'Indicator Date hidden'!AF118)</f>
        <v>0</v>
      </c>
      <c r="AF117" s="214">
        <f>IF('Indicator Date hidden'!AG118="x","x",$AF$2-'Indicator Date hidden'!AG118)</f>
        <v>6</v>
      </c>
      <c r="AG117" s="214">
        <f>IF('Indicator Date hidden'!AH118="x","x",$AG$2-'Indicator Date hidden'!AH118)</f>
        <v>0</v>
      </c>
      <c r="AH117" s="214">
        <f>IF('Indicator Date hidden'!AI118="x","x",$AH$2-'Indicator Date hidden'!AI118)</f>
        <v>0</v>
      </c>
      <c r="AI117" s="214">
        <f>IF('Indicator Date hidden'!AJ118="x","x",$AI$2-'Indicator Date hidden'!AJ118)</f>
        <v>0</v>
      </c>
      <c r="AJ117" s="214" t="str">
        <f>IF('Indicator Date hidden'!AK118="x","x",$AJ$2-'Indicator Date hidden'!AK118)</f>
        <v>x</v>
      </c>
      <c r="AK117" s="214">
        <f>IF('Indicator Date hidden'!AL118="x","x",$AK$2-'Indicator Date hidden'!AL118)</f>
        <v>1</v>
      </c>
      <c r="AL117" s="214">
        <f>IF('Indicator Date hidden'!AM118="x","x",$AL$2-'Indicator Date hidden'!AM118)</f>
        <v>0</v>
      </c>
      <c r="AM117" s="214">
        <f>IF('Indicator Date hidden'!AN118="x","x",$AM$2-'Indicator Date hidden'!AN118)</f>
        <v>0</v>
      </c>
      <c r="AN117" s="214">
        <f>IF('Indicator Date hidden'!AO118="x","x",$AN$2-'Indicator Date hidden'!AO118)</f>
        <v>0</v>
      </c>
      <c r="AO117" s="214">
        <f>IF('Indicator Date hidden'!AP118="x","x",$AO$2-'Indicator Date hidden'!AP118)</f>
        <v>0</v>
      </c>
      <c r="AP117" s="214">
        <f>IF('Indicator Date hidden'!AQ118="x","x",$AP$2-'Indicator Date hidden'!AQ118)</f>
        <v>0</v>
      </c>
      <c r="AQ117" s="214">
        <f>IF('Indicator Date hidden'!AR118="x","x",$AQ$2-'Indicator Date hidden'!AR118)</f>
        <v>4</v>
      </c>
      <c r="AR117" s="214">
        <f>IF('Indicator Date hidden'!AS118="x","x",$AR$2-'Indicator Date hidden'!AS118)</f>
        <v>0</v>
      </c>
      <c r="AS117" s="214">
        <f>IF('Indicator Date hidden'!AT118="x","x",$AS$2-'Indicator Date hidden'!AT118)</f>
        <v>0</v>
      </c>
      <c r="AT117" s="214">
        <f>IF('Indicator Date hidden'!AU118="x","x",$AT$2-'Indicator Date hidden'!AU118)</f>
        <v>0</v>
      </c>
      <c r="AU117" s="214">
        <f>IF('Indicator Date hidden'!AV118="x","x",$AU$2-'Indicator Date hidden'!AV118)</f>
        <v>3</v>
      </c>
      <c r="AV117" s="214">
        <f>IF('Indicator Date hidden'!AW118="x","x",$AV$2-'Indicator Date hidden'!AW118)</f>
        <v>0</v>
      </c>
      <c r="AW117" s="214">
        <f>IF('Indicator Date hidden'!AX118="x","x",$AW$2-'Indicator Date hidden'!AX118)</f>
        <v>0</v>
      </c>
      <c r="AX117" s="214">
        <f>IF('Indicator Date hidden'!AY118="x","x",$AX$2-'Indicator Date hidden'!AY118)</f>
        <v>0</v>
      </c>
      <c r="AY117" s="214">
        <f>IF('Indicator Date hidden'!AZ118="x","x",$AY$2-'Indicator Date hidden'!AZ118)</f>
        <v>0</v>
      </c>
      <c r="AZ117" s="214">
        <f>IF('Indicator Date hidden'!BA118="x","x",$AZ$2-'Indicator Date hidden'!BA118)</f>
        <v>0</v>
      </c>
      <c r="BA117">
        <f t="shared" si="15"/>
        <v>24</v>
      </c>
      <c r="BB117" s="21">
        <f t="shared" si="16"/>
        <v>0.48979591836734693</v>
      </c>
      <c r="BC117">
        <f t="shared" si="17"/>
        <v>7</v>
      </c>
      <c r="BD117" s="21">
        <f t="shared" si="18"/>
        <v>1.3112145636088988</v>
      </c>
      <c r="BE117" s="296">
        <f t="shared" si="19"/>
        <v>0</v>
      </c>
    </row>
    <row r="118" spans="1:57" x14ac:dyDescent="0.35">
      <c r="A118" t="s">
        <v>8128</v>
      </c>
      <c r="B118" s="214">
        <f>IF('Indicator Date hidden'!C119="x","x",$B$2-'Indicator Date hidden'!C119)</f>
        <v>0</v>
      </c>
      <c r="C118" s="214">
        <f>IF('Indicator Date hidden'!D119="x","x",$C$2-'Indicator Date hidden'!D119)</f>
        <v>0</v>
      </c>
      <c r="D118" s="214">
        <f>IF('Indicator Date hidden'!E119="x","x",$D$2-'Indicator Date hidden'!E119)</f>
        <v>0</v>
      </c>
      <c r="E118" s="214">
        <f>IF('Indicator Date hidden'!F119="x","x",$E$2-'Indicator Date hidden'!F119)</f>
        <v>0</v>
      </c>
      <c r="F118" s="214">
        <f>IF('Indicator Date hidden'!G119="x","x",$F$2-'Indicator Date hidden'!G119)</f>
        <v>0</v>
      </c>
      <c r="G118" s="214">
        <f>IF('Indicator Date hidden'!H119="x","x",$G$2-'Indicator Date hidden'!H119)</f>
        <v>0</v>
      </c>
      <c r="H118" s="214">
        <f>IF('Indicator Date hidden'!I119="x","x",$H$2-'Indicator Date hidden'!I119)</f>
        <v>0</v>
      </c>
      <c r="I118" s="214">
        <f>IF('Indicator Date hidden'!J119="x","x",$I$2-'Indicator Date hidden'!J119)</f>
        <v>0</v>
      </c>
      <c r="J118" s="214">
        <f>IF('Indicator Date hidden'!K119="x","x",$J$2-'Indicator Date hidden'!K119)</f>
        <v>0</v>
      </c>
      <c r="K118" s="214">
        <f>IF('Indicator Date hidden'!L119="x","x",$K$2-'Indicator Date hidden'!L119)</f>
        <v>0</v>
      </c>
      <c r="L118" s="214">
        <f>IF('Indicator Date hidden'!M119="x","x",$L$2-'Indicator Date hidden'!M119)</f>
        <v>0</v>
      </c>
      <c r="M118" s="214">
        <f>IF('Indicator Date hidden'!N119="x","x",$M$2-'Indicator Date hidden'!N119)</f>
        <v>0</v>
      </c>
      <c r="N118" s="214">
        <f>IF('Indicator Date hidden'!O119="x","x",$N$2-'Indicator Date hidden'!O119)</f>
        <v>0</v>
      </c>
      <c r="O118" s="214">
        <f>IF('Indicator Date hidden'!P119="x","x",$O$2-'Indicator Date hidden'!P119)</f>
        <v>0</v>
      </c>
      <c r="P118" s="214">
        <f>IF('Indicator Date hidden'!Q119="x","x",$P$2-'Indicator Date hidden'!Q119)</f>
        <v>0</v>
      </c>
      <c r="Q118" s="214">
        <f>IF('Indicator Date hidden'!R119="x","x",$Q$2-'Indicator Date hidden'!R119)</f>
        <v>3</v>
      </c>
      <c r="R118" s="214">
        <f>IF('Indicator Date hidden'!S119="x","x",$R$2-'Indicator Date hidden'!S119)</f>
        <v>0</v>
      </c>
      <c r="S118" s="214">
        <f>IF('Indicator Date hidden'!T119="x","x",$S$2-'Indicator Date hidden'!T119)</f>
        <v>0</v>
      </c>
      <c r="T118" s="214">
        <f>IF('Indicator Date hidden'!U119="x","x",$T$2-'Indicator Date hidden'!U119)</f>
        <v>0</v>
      </c>
      <c r="U118" s="214">
        <f>IF('Indicator Date hidden'!V119="x","x",$U$2-'Indicator Date hidden'!V119)</f>
        <v>0</v>
      </c>
      <c r="V118" s="214">
        <f>IF('Indicator Date hidden'!W119="x","x",$V$2-'Indicator Date hidden'!W119)</f>
        <v>0</v>
      </c>
      <c r="W118" s="214">
        <f>IF('Indicator Date hidden'!X119="x","x",$W$2-'Indicator Date hidden'!X119)</f>
        <v>3</v>
      </c>
      <c r="X118" s="214">
        <f>IF('Indicator Date hidden'!Y119="x","x",$X$2-'Indicator Date hidden'!Y119)</f>
        <v>2</v>
      </c>
      <c r="Y118" s="214">
        <f>IF('Indicator Date hidden'!Z119="x","x",$Y$2-'Indicator Date hidden'!Z119)</f>
        <v>0</v>
      </c>
      <c r="Z118" s="214">
        <f>IF('Indicator Date hidden'!AA119="x","x",$Z$2-'Indicator Date hidden'!AA119)</f>
        <v>0</v>
      </c>
      <c r="AA118" s="214">
        <f>IF('Indicator Date hidden'!AB119="x","x",$AA$2-'Indicator Date hidden'!AB119)</f>
        <v>0</v>
      </c>
      <c r="AB118" s="214">
        <f>IF('Indicator Date hidden'!AC119="x","x",$AB$2-'Indicator Date hidden'!AC119)</f>
        <v>0</v>
      </c>
      <c r="AC118" s="214">
        <f>IF('Indicator Date hidden'!AD119="x","x",$AC$2-'Indicator Date hidden'!AD119)</f>
        <v>0</v>
      </c>
      <c r="AD118" s="214">
        <f>IF('Indicator Date hidden'!AE119="x","x",$AD$2-'Indicator Date hidden'!AE119)</f>
        <v>0</v>
      </c>
      <c r="AE118" s="214">
        <f>IF('Indicator Date hidden'!AF119="x","x",$AE$2-'Indicator Date hidden'!AF119)</f>
        <v>0</v>
      </c>
      <c r="AF118" s="214">
        <f>IF('Indicator Date hidden'!AG119="x","x",$AF$2-'Indicator Date hidden'!AG119)</f>
        <v>4</v>
      </c>
      <c r="AG118" s="214">
        <f>IF('Indicator Date hidden'!AH119="x","x",$AG$2-'Indicator Date hidden'!AH119)</f>
        <v>0</v>
      </c>
      <c r="AH118" s="214">
        <f>IF('Indicator Date hidden'!AI119="x","x",$AH$2-'Indicator Date hidden'!AI119)</f>
        <v>0</v>
      </c>
      <c r="AI118" s="214">
        <f>IF('Indicator Date hidden'!AJ119="x","x",$AI$2-'Indicator Date hidden'!AJ119)</f>
        <v>0</v>
      </c>
      <c r="AJ118" s="214" t="str">
        <f>IF('Indicator Date hidden'!AK119="x","x",$AJ$2-'Indicator Date hidden'!AK119)</f>
        <v>x</v>
      </c>
      <c r="AK118" s="214">
        <f>IF('Indicator Date hidden'!AL119="x","x",$AK$2-'Indicator Date hidden'!AL119)</f>
        <v>1</v>
      </c>
      <c r="AL118" s="214">
        <f>IF('Indicator Date hidden'!AM119="x","x",$AL$2-'Indicator Date hidden'!AM119)</f>
        <v>0</v>
      </c>
      <c r="AM118" s="214">
        <f>IF('Indicator Date hidden'!AN119="x","x",$AM$2-'Indicator Date hidden'!AN119)</f>
        <v>0</v>
      </c>
      <c r="AN118" s="214">
        <f>IF('Indicator Date hidden'!AO119="x","x",$AN$2-'Indicator Date hidden'!AO119)</f>
        <v>0</v>
      </c>
      <c r="AO118" s="214">
        <f>IF('Indicator Date hidden'!AP119="x","x",$AO$2-'Indicator Date hidden'!AP119)</f>
        <v>2</v>
      </c>
      <c r="AP118" s="214">
        <f>IF('Indicator Date hidden'!AQ119="x","x",$AP$2-'Indicator Date hidden'!AQ119)</f>
        <v>2</v>
      </c>
      <c r="AQ118" s="214">
        <f>IF('Indicator Date hidden'!AR119="x","x",$AQ$2-'Indicator Date hidden'!AR119)</f>
        <v>0</v>
      </c>
      <c r="AR118" s="214">
        <f>IF('Indicator Date hidden'!AS119="x","x",$AR$2-'Indicator Date hidden'!AS119)</f>
        <v>0</v>
      </c>
      <c r="AS118" s="214">
        <f>IF('Indicator Date hidden'!AT119="x","x",$AS$2-'Indicator Date hidden'!AT119)</f>
        <v>0</v>
      </c>
      <c r="AT118" s="214">
        <f>IF('Indicator Date hidden'!AU119="x","x",$AT$2-'Indicator Date hidden'!AU119)</f>
        <v>0</v>
      </c>
      <c r="AU118" s="214">
        <f>IF('Indicator Date hidden'!AV119="x","x",$AU$2-'Indicator Date hidden'!AV119)</f>
        <v>5</v>
      </c>
      <c r="AV118" s="214">
        <f>IF('Indicator Date hidden'!AW119="x","x",$AV$2-'Indicator Date hidden'!AW119)</f>
        <v>0</v>
      </c>
      <c r="AW118" s="214">
        <f>IF('Indicator Date hidden'!AX119="x","x",$AW$2-'Indicator Date hidden'!AX119)</f>
        <v>0</v>
      </c>
      <c r="AX118" s="214">
        <f>IF('Indicator Date hidden'!AY119="x","x",$AX$2-'Indicator Date hidden'!AY119)</f>
        <v>0</v>
      </c>
      <c r="AY118" s="214">
        <f>IF('Indicator Date hidden'!AZ119="x","x",$AY$2-'Indicator Date hidden'!AZ119)</f>
        <v>0</v>
      </c>
      <c r="AZ118" s="214">
        <f>IF('Indicator Date hidden'!BA119="x","x",$AZ$2-'Indicator Date hidden'!BA119)</f>
        <v>0</v>
      </c>
      <c r="BA118">
        <f t="shared" si="15"/>
        <v>22</v>
      </c>
      <c r="BB118" s="21">
        <f t="shared" si="16"/>
        <v>0.44</v>
      </c>
      <c r="BC118">
        <f t="shared" si="17"/>
        <v>8</v>
      </c>
      <c r="BD118" s="21">
        <f t="shared" si="18"/>
        <v>1.1164228589562291</v>
      </c>
      <c r="BE118" s="296">
        <f t="shared" si="19"/>
        <v>0</v>
      </c>
    </row>
    <row r="119" spans="1:57" x14ac:dyDescent="0.35">
      <c r="A119" t="s">
        <v>8123</v>
      </c>
      <c r="B119" s="214">
        <f>IF('Indicator Date hidden'!C120="x","x",$B$2-'Indicator Date hidden'!C120)</f>
        <v>0</v>
      </c>
      <c r="C119" s="214">
        <f>IF('Indicator Date hidden'!D120="x","x",$C$2-'Indicator Date hidden'!D120)</f>
        <v>0</v>
      </c>
      <c r="D119" s="214">
        <f>IF('Indicator Date hidden'!E120="x","x",$D$2-'Indicator Date hidden'!E120)</f>
        <v>0</v>
      </c>
      <c r="E119" s="214">
        <f>IF('Indicator Date hidden'!F120="x","x",$E$2-'Indicator Date hidden'!F120)</f>
        <v>0</v>
      </c>
      <c r="F119" s="214">
        <f>IF('Indicator Date hidden'!G120="x","x",$F$2-'Indicator Date hidden'!G120)</f>
        <v>0</v>
      </c>
      <c r="G119" s="214">
        <f>IF('Indicator Date hidden'!H120="x","x",$G$2-'Indicator Date hidden'!H120)</f>
        <v>0</v>
      </c>
      <c r="H119" s="214">
        <f>IF('Indicator Date hidden'!I120="x","x",$H$2-'Indicator Date hidden'!I120)</f>
        <v>0</v>
      </c>
      <c r="I119" s="214">
        <f>IF('Indicator Date hidden'!J120="x","x",$I$2-'Indicator Date hidden'!J120)</f>
        <v>0</v>
      </c>
      <c r="J119" s="214">
        <f>IF('Indicator Date hidden'!K120="x","x",$J$2-'Indicator Date hidden'!K120)</f>
        <v>0</v>
      </c>
      <c r="K119" s="214">
        <f>IF('Indicator Date hidden'!L120="x","x",$K$2-'Indicator Date hidden'!L120)</f>
        <v>0</v>
      </c>
      <c r="L119" s="214">
        <f>IF('Indicator Date hidden'!M120="x","x",$L$2-'Indicator Date hidden'!M120)</f>
        <v>0</v>
      </c>
      <c r="M119" s="214">
        <f>IF('Indicator Date hidden'!N120="x","x",$M$2-'Indicator Date hidden'!N120)</f>
        <v>0</v>
      </c>
      <c r="N119" s="214">
        <f>IF('Indicator Date hidden'!O120="x","x",$N$2-'Indicator Date hidden'!O120)</f>
        <v>0</v>
      </c>
      <c r="O119" s="214">
        <f>IF('Indicator Date hidden'!P120="x","x",$O$2-'Indicator Date hidden'!P120)</f>
        <v>0</v>
      </c>
      <c r="P119" s="214">
        <f>IF('Indicator Date hidden'!Q120="x","x",$P$2-'Indicator Date hidden'!Q120)</f>
        <v>0</v>
      </c>
      <c r="Q119" s="214" t="str">
        <f>IF('Indicator Date hidden'!R120="x","x",$Q$2-'Indicator Date hidden'!R120)</f>
        <v>x</v>
      </c>
      <c r="R119" s="214">
        <f>IF('Indicator Date hidden'!S120="x","x",$R$2-'Indicator Date hidden'!S120)</f>
        <v>0</v>
      </c>
      <c r="S119" s="214">
        <f>IF('Indicator Date hidden'!T120="x","x",$S$2-'Indicator Date hidden'!T120)</f>
        <v>0</v>
      </c>
      <c r="T119" s="214">
        <f>IF('Indicator Date hidden'!U120="x","x",$T$2-'Indicator Date hidden'!U120)</f>
        <v>0</v>
      </c>
      <c r="U119" s="214">
        <f>IF('Indicator Date hidden'!V120="x","x",$U$2-'Indicator Date hidden'!V120)</f>
        <v>0</v>
      </c>
      <c r="V119" s="214">
        <f>IF('Indicator Date hidden'!W120="x","x",$V$2-'Indicator Date hidden'!W120)</f>
        <v>0</v>
      </c>
      <c r="W119" s="214">
        <f>IF('Indicator Date hidden'!X120="x","x",$W$2-'Indicator Date hidden'!X120)</f>
        <v>5</v>
      </c>
      <c r="X119" s="214">
        <f>IF('Indicator Date hidden'!Y120="x","x",$X$2-'Indicator Date hidden'!Y120)</f>
        <v>2</v>
      </c>
      <c r="Y119" s="214">
        <f>IF('Indicator Date hidden'!Z120="x","x",$Y$2-'Indicator Date hidden'!Z120)</f>
        <v>0</v>
      </c>
      <c r="Z119" s="214">
        <f>IF('Indicator Date hidden'!AA120="x","x",$Z$2-'Indicator Date hidden'!AA120)</f>
        <v>0</v>
      </c>
      <c r="AA119" s="214">
        <f>IF('Indicator Date hidden'!AB120="x","x",$AA$2-'Indicator Date hidden'!AB120)</f>
        <v>0</v>
      </c>
      <c r="AB119" s="214">
        <f>IF('Indicator Date hidden'!AC120="x","x",$AB$2-'Indicator Date hidden'!AC120)</f>
        <v>0</v>
      </c>
      <c r="AC119" s="214">
        <f>IF('Indicator Date hidden'!AD120="x","x",$AC$2-'Indicator Date hidden'!AD120)</f>
        <v>0</v>
      </c>
      <c r="AD119" s="214">
        <f>IF('Indicator Date hidden'!AE120="x","x",$AD$2-'Indicator Date hidden'!AE120)</f>
        <v>0</v>
      </c>
      <c r="AE119" s="214">
        <f>IF('Indicator Date hidden'!AF120="x","x",$AE$2-'Indicator Date hidden'!AF120)</f>
        <v>0</v>
      </c>
      <c r="AF119" s="214" t="str">
        <f>IF('Indicator Date hidden'!AG120="x","x",$AF$2-'Indicator Date hidden'!AG120)</f>
        <v>x</v>
      </c>
      <c r="AG119" s="214">
        <f>IF('Indicator Date hidden'!AH120="x","x",$AG$2-'Indicator Date hidden'!AH120)</f>
        <v>0</v>
      </c>
      <c r="AH119" s="214">
        <f>IF('Indicator Date hidden'!AI120="x","x",$AH$2-'Indicator Date hidden'!AI120)</f>
        <v>0</v>
      </c>
      <c r="AI119" s="214">
        <f>IF('Indicator Date hidden'!AJ120="x","x",$AI$2-'Indicator Date hidden'!AJ120)</f>
        <v>0</v>
      </c>
      <c r="AJ119" s="214">
        <f>IF('Indicator Date hidden'!AK120="x","x",$AJ$2-'Indicator Date hidden'!AK120)</f>
        <v>1</v>
      </c>
      <c r="AK119" s="214">
        <f>IF('Indicator Date hidden'!AL120="x","x",$AK$2-'Indicator Date hidden'!AL120)</f>
        <v>1</v>
      </c>
      <c r="AL119" s="214">
        <f>IF('Indicator Date hidden'!AM120="x","x",$AL$2-'Indicator Date hidden'!AM120)</f>
        <v>0</v>
      </c>
      <c r="AM119" s="214">
        <f>IF('Indicator Date hidden'!AN120="x","x",$AM$2-'Indicator Date hidden'!AN120)</f>
        <v>0</v>
      </c>
      <c r="AN119" s="214">
        <f>IF('Indicator Date hidden'!AO120="x","x",$AN$2-'Indicator Date hidden'!AO120)</f>
        <v>0</v>
      </c>
      <c r="AO119" s="214">
        <f>IF('Indicator Date hidden'!AP120="x","x",$AO$2-'Indicator Date hidden'!AP120)</f>
        <v>1</v>
      </c>
      <c r="AP119" s="214">
        <f>IF('Indicator Date hidden'!AQ120="x","x",$AP$2-'Indicator Date hidden'!AQ120)</f>
        <v>1</v>
      </c>
      <c r="AQ119" s="214">
        <f>IF('Indicator Date hidden'!AR120="x","x",$AQ$2-'Indicator Date hidden'!AR120)</f>
        <v>6</v>
      </c>
      <c r="AR119" s="214">
        <f>IF('Indicator Date hidden'!AS120="x","x",$AR$2-'Indicator Date hidden'!AS120)</f>
        <v>0</v>
      </c>
      <c r="AS119" s="214">
        <f>IF('Indicator Date hidden'!AT120="x","x",$AS$2-'Indicator Date hidden'!AT120)</f>
        <v>0</v>
      </c>
      <c r="AT119" s="214">
        <f>IF('Indicator Date hidden'!AU120="x","x",$AT$2-'Indicator Date hidden'!AU120)</f>
        <v>0</v>
      </c>
      <c r="AU119" s="214">
        <f>IF('Indicator Date hidden'!AV120="x","x",$AU$2-'Indicator Date hidden'!AV120)</f>
        <v>1</v>
      </c>
      <c r="AV119" s="214">
        <f>IF('Indicator Date hidden'!AW120="x","x",$AV$2-'Indicator Date hidden'!AW120)</f>
        <v>0</v>
      </c>
      <c r="AW119" s="214">
        <f>IF('Indicator Date hidden'!AX120="x","x",$AW$2-'Indicator Date hidden'!AX120)</f>
        <v>0</v>
      </c>
      <c r="AX119" s="214">
        <f>IF('Indicator Date hidden'!AY120="x","x",$AX$2-'Indicator Date hidden'!AY120)</f>
        <v>0</v>
      </c>
      <c r="AY119" s="214">
        <f>IF('Indicator Date hidden'!AZ120="x","x",$AY$2-'Indicator Date hidden'!AZ120)</f>
        <v>0</v>
      </c>
      <c r="AZ119" s="214">
        <f>IF('Indicator Date hidden'!BA120="x","x",$AZ$2-'Indicator Date hidden'!BA120)</f>
        <v>0</v>
      </c>
      <c r="BA119">
        <f t="shared" si="15"/>
        <v>18</v>
      </c>
      <c r="BB119" s="21">
        <f t="shared" si="16"/>
        <v>0.36734693877551022</v>
      </c>
      <c r="BC119">
        <f t="shared" si="17"/>
        <v>8</v>
      </c>
      <c r="BD119" s="21">
        <f t="shared" si="18"/>
        <v>1.1373775341300223</v>
      </c>
      <c r="BE119" s="296">
        <f t="shared" si="19"/>
        <v>0</v>
      </c>
    </row>
    <row r="120" spans="1:57" x14ac:dyDescent="0.35">
      <c r="A120" t="s">
        <v>8134</v>
      </c>
      <c r="B120" s="214">
        <f>IF('Indicator Date hidden'!C121="x","x",$B$2-'Indicator Date hidden'!C121)</f>
        <v>0</v>
      </c>
      <c r="C120" s="214">
        <f>IF('Indicator Date hidden'!D121="x","x",$C$2-'Indicator Date hidden'!D121)</f>
        <v>0</v>
      </c>
      <c r="D120" s="214">
        <f>IF('Indicator Date hidden'!E121="x","x",$D$2-'Indicator Date hidden'!E121)</f>
        <v>0</v>
      </c>
      <c r="E120" s="214">
        <f>IF('Indicator Date hidden'!F121="x","x",$E$2-'Indicator Date hidden'!F121)</f>
        <v>0</v>
      </c>
      <c r="F120" s="214">
        <f>IF('Indicator Date hidden'!G121="x","x",$F$2-'Indicator Date hidden'!G121)</f>
        <v>0</v>
      </c>
      <c r="G120" s="214">
        <f>IF('Indicator Date hidden'!H121="x","x",$G$2-'Indicator Date hidden'!H121)</f>
        <v>0</v>
      </c>
      <c r="H120" s="214">
        <f>IF('Indicator Date hidden'!I121="x","x",$H$2-'Indicator Date hidden'!I121)</f>
        <v>0</v>
      </c>
      <c r="I120" s="214">
        <f>IF('Indicator Date hidden'!J121="x","x",$I$2-'Indicator Date hidden'!J121)</f>
        <v>0</v>
      </c>
      <c r="J120" s="214">
        <f>IF('Indicator Date hidden'!K121="x","x",$J$2-'Indicator Date hidden'!K121)</f>
        <v>0</v>
      </c>
      <c r="K120" s="214">
        <f>IF('Indicator Date hidden'!L121="x","x",$K$2-'Indicator Date hidden'!L121)</f>
        <v>0</v>
      </c>
      <c r="L120" s="214">
        <f>IF('Indicator Date hidden'!M121="x","x",$L$2-'Indicator Date hidden'!M121)</f>
        <v>0</v>
      </c>
      <c r="M120" s="214">
        <f>IF('Indicator Date hidden'!N121="x","x",$M$2-'Indicator Date hidden'!N121)</f>
        <v>0</v>
      </c>
      <c r="N120" s="214">
        <f>IF('Indicator Date hidden'!O121="x","x",$N$2-'Indicator Date hidden'!O121)</f>
        <v>0</v>
      </c>
      <c r="O120" s="214">
        <f>IF('Indicator Date hidden'!P121="x","x",$O$2-'Indicator Date hidden'!P121)</f>
        <v>0</v>
      </c>
      <c r="P120" s="214">
        <f>IF('Indicator Date hidden'!Q121="x","x",$P$2-'Indicator Date hidden'!Q121)</f>
        <v>0</v>
      </c>
      <c r="Q120" s="214">
        <f>IF('Indicator Date hidden'!R121="x","x",$Q$2-'Indicator Date hidden'!R121)</f>
        <v>1</v>
      </c>
      <c r="R120" s="214">
        <f>IF('Indicator Date hidden'!S121="x","x",$R$2-'Indicator Date hidden'!S121)</f>
        <v>0</v>
      </c>
      <c r="S120" s="214">
        <f>IF('Indicator Date hidden'!T121="x","x",$S$2-'Indicator Date hidden'!T121)</f>
        <v>0</v>
      </c>
      <c r="T120" s="214">
        <f>IF('Indicator Date hidden'!U121="x","x",$T$2-'Indicator Date hidden'!U121)</f>
        <v>0</v>
      </c>
      <c r="U120" s="214">
        <f>IF('Indicator Date hidden'!V121="x","x",$U$2-'Indicator Date hidden'!V121)</f>
        <v>0</v>
      </c>
      <c r="V120" s="214">
        <f>IF('Indicator Date hidden'!W121="x","x",$V$2-'Indicator Date hidden'!W121)</f>
        <v>0</v>
      </c>
      <c r="W120" s="214">
        <f>IF('Indicator Date hidden'!X121="x","x",$W$2-'Indicator Date hidden'!X121)</f>
        <v>1</v>
      </c>
      <c r="X120" s="214">
        <f>IF('Indicator Date hidden'!Y121="x","x",$X$2-'Indicator Date hidden'!Y121)</f>
        <v>4</v>
      </c>
      <c r="Y120" s="214">
        <f>IF('Indicator Date hidden'!Z121="x","x",$Y$2-'Indicator Date hidden'!Z121)</f>
        <v>0</v>
      </c>
      <c r="Z120" s="214">
        <f>IF('Indicator Date hidden'!AA121="x","x",$Z$2-'Indicator Date hidden'!AA121)</f>
        <v>0</v>
      </c>
      <c r="AA120" s="214">
        <f>IF('Indicator Date hidden'!AB121="x","x",$AA$2-'Indicator Date hidden'!AB121)</f>
        <v>0</v>
      </c>
      <c r="AB120" s="214">
        <f>IF('Indicator Date hidden'!AC121="x","x",$AB$2-'Indicator Date hidden'!AC121)</f>
        <v>0</v>
      </c>
      <c r="AC120" s="214">
        <f>IF('Indicator Date hidden'!AD121="x","x",$AC$2-'Indicator Date hidden'!AD121)</f>
        <v>0</v>
      </c>
      <c r="AD120" s="214">
        <f>IF('Indicator Date hidden'!AE121="x","x",$AD$2-'Indicator Date hidden'!AE121)</f>
        <v>0</v>
      </c>
      <c r="AE120" s="214">
        <f>IF('Indicator Date hidden'!AF121="x","x",$AE$2-'Indicator Date hidden'!AF121)</f>
        <v>0</v>
      </c>
      <c r="AF120" s="214">
        <f>IF('Indicator Date hidden'!AG121="x","x",$AF$2-'Indicator Date hidden'!AG121)</f>
        <v>4</v>
      </c>
      <c r="AG120" s="214">
        <f>IF('Indicator Date hidden'!AH121="x","x",$AG$2-'Indicator Date hidden'!AH121)</f>
        <v>0</v>
      </c>
      <c r="AH120" s="214">
        <f>IF('Indicator Date hidden'!AI121="x","x",$AH$2-'Indicator Date hidden'!AI121)</f>
        <v>0</v>
      </c>
      <c r="AI120" s="214">
        <f>IF('Indicator Date hidden'!AJ121="x","x",$AI$2-'Indicator Date hidden'!AJ121)</f>
        <v>0</v>
      </c>
      <c r="AJ120" s="214" t="str">
        <f>IF('Indicator Date hidden'!AK121="x","x",$AJ$2-'Indicator Date hidden'!AK121)</f>
        <v>x</v>
      </c>
      <c r="AK120" s="214">
        <f>IF('Indicator Date hidden'!AL121="x","x",$AK$2-'Indicator Date hidden'!AL121)</f>
        <v>1</v>
      </c>
      <c r="AL120" s="214">
        <f>IF('Indicator Date hidden'!AM121="x","x",$AL$2-'Indicator Date hidden'!AM121)</f>
        <v>0</v>
      </c>
      <c r="AM120" s="214">
        <f>IF('Indicator Date hidden'!AN121="x","x",$AM$2-'Indicator Date hidden'!AN121)</f>
        <v>0</v>
      </c>
      <c r="AN120" s="214">
        <f>IF('Indicator Date hidden'!AO121="x","x",$AN$2-'Indicator Date hidden'!AO121)</f>
        <v>0</v>
      </c>
      <c r="AO120" s="214">
        <f>IF('Indicator Date hidden'!AP121="x","x",$AO$2-'Indicator Date hidden'!AP121)</f>
        <v>1</v>
      </c>
      <c r="AP120" s="214">
        <f>IF('Indicator Date hidden'!AQ121="x","x",$AP$2-'Indicator Date hidden'!AQ121)</f>
        <v>1</v>
      </c>
      <c r="AQ120" s="214">
        <f>IF('Indicator Date hidden'!AR121="x","x",$AQ$2-'Indicator Date hidden'!AR121)</f>
        <v>6</v>
      </c>
      <c r="AR120" s="214">
        <f>IF('Indicator Date hidden'!AS121="x","x",$AR$2-'Indicator Date hidden'!AS121)</f>
        <v>0</v>
      </c>
      <c r="AS120" s="214">
        <f>IF('Indicator Date hidden'!AT121="x","x",$AS$2-'Indicator Date hidden'!AT121)</f>
        <v>0</v>
      </c>
      <c r="AT120" s="214">
        <f>IF('Indicator Date hidden'!AU121="x","x",$AT$2-'Indicator Date hidden'!AU121)</f>
        <v>0</v>
      </c>
      <c r="AU120" s="214">
        <f>IF('Indicator Date hidden'!AV121="x","x",$AU$2-'Indicator Date hidden'!AV121)</f>
        <v>7</v>
      </c>
      <c r="AV120" s="214">
        <f>IF('Indicator Date hidden'!AW121="x","x",$AV$2-'Indicator Date hidden'!AW121)</f>
        <v>0</v>
      </c>
      <c r="AW120" s="214">
        <f>IF('Indicator Date hidden'!AX121="x","x",$AW$2-'Indicator Date hidden'!AX121)</f>
        <v>0</v>
      </c>
      <c r="AX120" s="214">
        <f>IF('Indicator Date hidden'!AY121="x","x",$AX$2-'Indicator Date hidden'!AY121)</f>
        <v>0</v>
      </c>
      <c r="AY120" s="214">
        <f>IF('Indicator Date hidden'!AZ121="x","x",$AY$2-'Indicator Date hidden'!AZ121)</f>
        <v>0</v>
      </c>
      <c r="AZ120" s="214">
        <f>IF('Indicator Date hidden'!BA121="x","x",$AZ$2-'Indicator Date hidden'!BA121)</f>
        <v>0</v>
      </c>
      <c r="BA120">
        <f t="shared" si="15"/>
        <v>26</v>
      </c>
      <c r="BB120" s="21">
        <f t="shared" si="16"/>
        <v>0.52</v>
      </c>
      <c r="BC120">
        <f t="shared" si="17"/>
        <v>9</v>
      </c>
      <c r="BD120" s="21">
        <f t="shared" si="18"/>
        <v>1.4729562111617576</v>
      </c>
      <c r="BE120" s="296">
        <f t="shared" si="19"/>
        <v>0</v>
      </c>
    </row>
    <row r="121" spans="1:57" x14ac:dyDescent="0.35">
      <c r="A121" t="s">
        <v>8145</v>
      </c>
      <c r="B121" s="214">
        <f>IF('Indicator Date hidden'!C122="x","x",$B$2-'Indicator Date hidden'!C122)</f>
        <v>0</v>
      </c>
      <c r="C121" s="214">
        <f>IF('Indicator Date hidden'!D122="x","x",$C$2-'Indicator Date hidden'!D122)</f>
        <v>0</v>
      </c>
      <c r="D121" s="214">
        <f>IF('Indicator Date hidden'!E122="x","x",$D$2-'Indicator Date hidden'!E122)</f>
        <v>0</v>
      </c>
      <c r="E121" s="214">
        <f>IF('Indicator Date hidden'!F122="x","x",$E$2-'Indicator Date hidden'!F122)</f>
        <v>0</v>
      </c>
      <c r="F121" s="214">
        <f>IF('Indicator Date hidden'!G122="x","x",$F$2-'Indicator Date hidden'!G122)</f>
        <v>0</v>
      </c>
      <c r="G121" s="214">
        <f>IF('Indicator Date hidden'!H122="x","x",$G$2-'Indicator Date hidden'!H122)</f>
        <v>0</v>
      </c>
      <c r="H121" s="214">
        <f>IF('Indicator Date hidden'!I122="x","x",$H$2-'Indicator Date hidden'!I122)</f>
        <v>0</v>
      </c>
      <c r="I121" s="214">
        <f>IF('Indicator Date hidden'!J122="x","x",$I$2-'Indicator Date hidden'!J122)</f>
        <v>0</v>
      </c>
      <c r="J121" s="214">
        <f>IF('Indicator Date hidden'!K122="x","x",$J$2-'Indicator Date hidden'!K122)</f>
        <v>0</v>
      </c>
      <c r="K121" s="214">
        <f>IF('Indicator Date hidden'!L122="x","x",$K$2-'Indicator Date hidden'!L122)</f>
        <v>0</v>
      </c>
      <c r="L121" s="214">
        <f>IF('Indicator Date hidden'!M122="x","x",$L$2-'Indicator Date hidden'!M122)</f>
        <v>0</v>
      </c>
      <c r="M121" s="214">
        <f>IF('Indicator Date hidden'!N122="x","x",$M$2-'Indicator Date hidden'!N122)</f>
        <v>0</v>
      </c>
      <c r="N121" s="214">
        <f>IF('Indicator Date hidden'!O122="x","x",$N$2-'Indicator Date hidden'!O122)</f>
        <v>0</v>
      </c>
      <c r="O121" s="214">
        <f>IF('Indicator Date hidden'!P122="x","x",$O$2-'Indicator Date hidden'!P122)</f>
        <v>0</v>
      </c>
      <c r="P121" s="214" t="str">
        <f>IF('Indicator Date hidden'!Q122="x","x",$P$2-'Indicator Date hidden'!Q122)</f>
        <v>x</v>
      </c>
      <c r="Q121" s="214" t="str">
        <f>IF('Indicator Date hidden'!R122="x","x",$Q$2-'Indicator Date hidden'!R122)</f>
        <v>x</v>
      </c>
      <c r="R121" s="214">
        <f>IF('Indicator Date hidden'!S122="x","x",$R$2-'Indicator Date hidden'!S122)</f>
        <v>0</v>
      </c>
      <c r="S121" s="214">
        <f>IF('Indicator Date hidden'!T122="x","x",$S$2-'Indicator Date hidden'!T122)</f>
        <v>0</v>
      </c>
      <c r="T121" s="214">
        <f>IF('Indicator Date hidden'!U122="x","x",$T$2-'Indicator Date hidden'!U122)</f>
        <v>0</v>
      </c>
      <c r="U121" s="214" t="str">
        <f>IF('Indicator Date hidden'!V122="x","x",$U$2-'Indicator Date hidden'!V122)</f>
        <v>x</v>
      </c>
      <c r="V121" s="214">
        <f>IF('Indicator Date hidden'!W122="x","x",$V$2-'Indicator Date hidden'!W122)</f>
        <v>0</v>
      </c>
      <c r="W121" s="214">
        <f>IF('Indicator Date hidden'!X122="x","x",$W$2-'Indicator Date hidden'!X122)</f>
        <v>7</v>
      </c>
      <c r="X121" s="214">
        <f>IF('Indicator Date hidden'!Y122="x","x",$X$2-'Indicator Date hidden'!Y122)</f>
        <v>4</v>
      </c>
      <c r="Y121" s="214">
        <f>IF('Indicator Date hidden'!Z122="x","x",$Y$2-'Indicator Date hidden'!Z122)</f>
        <v>0</v>
      </c>
      <c r="Z121" s="214">
        <f>IF('Indicator Date hidden'!AA122="x","x",$Z$2-'Indicator Date hidden'!AA122)</f>
        <v>0</v>
      </c>
      <c r="AA121" s="214" t="str">
        <f>IF('Indicator Date hidden'!AB122="x","x",$AA$2-'Indicator Date hidden'!AB122)</f>
        <v>x</v>
      </c>
      <c r="AB121" s="214">
        <f>IF('Indicator Date hidden'!AC122="x","x",$AB$2-'Indicator Date hidden'!AC122)</f>
        <v>0</v>
      </c>
      <c r="AC121" s="214">
        <f>IF('Indicator Date hidden'!AD122="x","x",$AC$2-'Indicator Date hidden'!AD122)</f>
        <v>0</v>
      </c>
      <c r="AD121" s="214" t="str">
        <f>IF('Indicator Date hidden'!AE122="x","x",$AD$2-'Indicator Date hidden'!AE122)</f>
        <v>x</v>
      </c>
      <c r="AE121" s="214" t="str">
        <f>IF('Indicator Date hidden'!AF122="x","x",$AE$2-'Indicator Date hidden'!AF122)</f>
        <v>x</v>
      </c>
      <c r="AF121" s="214" t="str">
        <f>IF('Indicator Date hidden'!AG122="x","x",$AF$2-'Indicator Date hidden'!AG122)</f>
        <v>x</v>
      </c>
      <c r="AG121" s="214">
        <f>IF('Indicator Date hidden'!AH122="x","x",$AG$2-'Indicator Date hidden'!AH122)</f>
        <v>0</v>
      </c>
      <c r="AH121" s="214">
        <f>IF('Indicator Date hidden'!AI122="x","x",$AH$2-'Indicator Date hidden'!AI122)</f>
        <v>0</v>
      </c>
      <c r="AI121" s="214">
        <f>IF('Indicator Date hidden'!AJ122="x","x",$AI$2-'Indicator Date hidden'!AJ122)</f>
        <v>0</v>
      </c>
      <c r="AJ121" s="214" t="str">
        <f>IF('Indicator Date hidden'!AK122="x","x",$AJ$2-'Indicator Date hidden'!AK122)</f>
        <v>x</v>
      </c>
      <c r="AK121" s="214">
        <f>IF('Indicator Date hidden'!AL122="x","x",$AK$2-'Indicator Date hidden'!AL122)</f>
        <v>1</v>
      </c>
      <c r="AL121" s="214">
        <f>IF('Indicator Date hidden'!AM122="x","x",$AL$2-'Indicator Date hidden'!AM122)</f>
        <v>0</v>
      </c>
      <c r="AM121" s="214">
        <f>IF('Indicator Date hidden'!AN122="x","x",$AM$2-'Indicator Date hidden'!AN122)</f>
        <v>0</v>
      </c>
      <c r="AN121" s="214">
        <f>IF('Indicator Date hidden'!AO122="x","x",$AN$2-'Indicator Date hidden'!AO122)</f>
        <v>0</v>
      </c>
      <c r="AO121" s="214" t="str">
        <f>IF('Indicator Date hidden'!AP122="x","x",$AO$2-'Indicator Date hidden'!AP122)</f>
        <v>x</v>
      </c>
      <c r="AP121" s="214" t="str">
        <f>IF('Indicator Date hidden'!AQ122="x","x",$AP$2-'Indicator Date hidden'!AQ122)</f>
        <v>x</v>
      </c>
      <c r="AQ121" s="214">
        <f>IF('Indicator Date hidden'!AR122="x","x",$AQ$2-'Indicator Date hidden'!AR122)</f>
        <v>4</v>
      </c>
      <c r="AR121" s="214">
        <f>IF('Indicator Date hidden'!AS122="x","x",$AR$2-'Indicator Date hidden'!AS122)</f>
        <v>1</v>
      </c>
      <c r="AS121" s="214" t="str">
        <f>IF('Indicator Date hidden'!AT122="x","x",$AS$2-'Indicator Date hidden'!AT122)</f>
        <v>x</v>
      </c>
      <c r="AT121" s="214" t="str">
        <f>IF('Indicator Date hidden'!AU122="x","x",$AT$2-'Indicator Date hidden'!AU122)</f>
        <v>x</v>
      </c>
      <c r="AU121" s="214" t="str">
        <f>IF('Indicator Date hidden'!AV122="x","x",$AU$2-'Indicator Date hidden'!AV122)</f>
        <v>x</v>
      </c>
      <c r="AV121" s="214">
        <f>IF('Indicator Date hidden'!AW122="x","x",$AV$2-'Indicator Date hidden'!AW122)</f>
        <v>3</v>
      </c>
      <c r="AW121" s="214">
        <f>IF('Indicator Date hidden'!AX122="x","x",$AW$2-'Indicator Date hidden'!AX122)</f>
        <v>3</v>
      </c>
      <c r="AX121" s="214">
        <f>IF('Indicator Date hidden'!AY122="x","x",$AX$2-'Indicator Date hidden'!AY122)</f>
        <v>0</v>
      </c>
      <c r="AY121" s="214">
        <f>IF('Indicator Date hidden'!AZ122="x","x",$AY$2-'Indicator Date hidden'!AZ122)</f>
        <v>0</v>
      </c>
      <c r="AZ121" s="214">
        <f>IF('Indicator Date hidden'!BA122="x","x",$AZ$2-'Indicator Date hidden'!BA122)</f>
        <v>0</v>
      </c>
      <c r="BA121">
        <f t="shared" si="15"/>
        <v>23</v>
      </c>
      <c r="BB121" s="21">
        <f t="shared" si="16"/>
        <v>0.60526315789473684</v>
      </c>
      <c r="BC121">
        <f t="shared" si="17"/>
        <v>7</v>
      </c>
      <c r="BD121" s="21">
        <f t="shared" si="18"/>
        <v>1.5137870545547005</v>
      </c>
      <c r="BE121" s="296">
        <f t="shared" si="19"/>
        <v>0</v>
      </c>
    </row>
    <row r="122" spans="1:57" x14ac:dyDescent="0.35">
      <c r="A122" t="s">
        <v>8143</v>
      </c>
      <c r="B122" s="214">
        <f>IF('Indicator Date hidden'!C123="x","x",$B$2-'Indicator Date hidden'!C123)</f>
        <v>0</v>
      </c>
      <c r="C122" s="214">
        <f>IF('Indicator Date hidden'!D123="x","x",$C$2-'Indicator Date hidden'!D123)</f>
        <v>0</v>
      </c>
      <c r="D122" s="214">
        <f>IF('Indicator Date hidden'!E123="x","x",$D$2-'Indicator Date hidden'!E123)</f>
        <v>0</v>
      </c>
      <c r="E122" s="214">
        <f>IF('Indicator Date hidden'!F123="x","x",$E$2-'Indicator Date hidden'!F123)</f>
        <v>0</v>
      </c>
      <c r="F122" s="214">
        <f>IF('Indicator Date hidden'!G123="x","x",$F$2-'Indicator Date hidden'!G123)</f>
        <v>0</v>
      </c>
      <c r="G122" s="214">
        <f>IF('Indicator Date hidden'!H123="x","x",$G$2-'Indicator Date hidden'!H123)</f>
        <v>0</v>
      </c>
      <c r="H122" s="214">
        <f>IF('Indicator Date hidden'!I123="x","x",$H$2-'Indicator Date hidden'!I123)</f>
        <v>0</v>
      </c>
      <c r="I122" s="214">
        <f>IF('Indicator Date hidden'!J123="x","x",$I$2-'Indicator Date hidden'!J123)</f>
        <v>0</v>
      </c>
      <c r="J122" s="214">
        <f>IF('Indicator Date hidden'!K123="x","x",$J$2-'Indicator Date hidden'!K123)</f>
        <v>0</v>
      </c>
      <c r="K122" s="214">
        <f>IF('Indicator Date hidden'!L123="x","x",$K$2-'Indicator Date hidden'!L123)</f>
        <v>0</v>
      </c>
      <c r="L122" s="214">
        <f>IF('Indicator Date hidden'!M123="x","x",$L$2-'Indicator Date hidden'!M123)</f>
        <v>0</v>
      </c>
      <c r="M122" s="214">
        <f>IF('Indicator Date hidden'!N123="x","x",$M$2-'Indicator Date hidden'!N123)</f>
        <v>0</v>
      </c>
      <c r="N122" s="214">
        <f>IF('Indicator Date hidden'!O123="x","x",$N$2-'Indicator Date hidden'!O123)</f>
        <v>0</v>
      </c>
      <c r="O122" s="214">
        <f>IF('Indicator Date hidden'!P123="x","x",$O$2-'Indicator Date hidden'!P123)</f>
        <v>0</v>
      </c>
      <c r="P122" s="214">
        <f>IF('Indicator Date hidden'!Q123="x","x",$P$2-'Indicator Date hidden'!Q123)</f>
        <v>0</v>
      </c>
      <c r="Q122" s="214">
        <f>IF('Indicator Date hidden'!R123="x","x",$Q$2-'Indicator Date hidden'!R123)</f>
        <v>3</v>
      </c>
      <c r="R122" s="214">
        <f>IF('Indicator Date hidden'!S123="x","x",$R$2-'Indicator Date hidden'!S123)</f>
        <v>0</v>
      </c>
      <c r="S122" s="214">
        <f>IF('Indicator Date hidden'!T123="x","x",$S$2-'Indicator Date hidden'!T123)</f>
        <v>0</v>
      </c>
      <c r="T122" s="214">
        <f>IF('Indicator Date hidden'!U123="x","x",$T$2-'Indicator Date hidden'!U123)</f>
        <v>0</v>
      </c>
      <c r="U122" s="214">
        <f>IF('Indicator Date hidden'!V123="x","x",$U$2-'Indicator Date hidden'!V123)</f>
        <v>0</v>
      </c>
      <c r="V122" s="214">
        <f>IF('Indicator Date hidden'!W123="x","x",$V$2-'Indicator Date hidden'!W123)</f>
        <v>0</v>
      </c>
      <c r="W122" s="214">
        <f>IF('Indicator Date hidden'!X123="x","x",$W$2-'Indicator Date hidden'!X123)</f>
        <v>3</v>
      </c>
      <c r="X122" s="214" t="str">
        <f>IF('Indicator Date hidden'!Y123="x","x",$X$2-'Indicator Date hidden'!Y123)</f>
        <v>x</v>
      </c>
      <c r="Y122" s="214">
        <f>IF('Indicator Date hidden'!Z123="x","x",$Y$2-'Indicator Date hidden'!Z123)</f>
        <v>0</v>
      </c>
      <c r="Z122" s="214">
        <f>IF('Indicator Date hidden'!AA123="x","x",$Z$2-'Indicator Date hidden'!AA123)</f>
        <v>0</v>
      </c>
      <c r="AA122" s="214">
        <f>IF('Indicator Date hidden'!AB123="x","x",$AA$2-'Indicator Date hidden'!AB123)</f>
        <v>0</v>
      </c>
      <c r="AB122" s="214">
        <f>IF('Indicator Date hidden'!AC123="x","x",$AB$2-'Indicator Date hidden'!AC123)</f>
        <v>0</v>
      </c>
      <c r="AC122" s="214">
        <f>IF('Indicator Date hidden'!AD123="x","x",$AC$2-'Indicator Date hidden'!AD123)</f>
        <v>0</v>
      </c>
      <c r="AD122" s="214">
        <f>IF('Indicator Date hidden'!AE123="x","x",$AD$2-'Indicator Date hidden'!AE123)</f>
        <v>0</v>
      </c>
      <c r="AE122" s="214">
        <f>IF('Indicator Date hidden'!AF123="x","x",$AE$2-'Indicator Date hidden'!AF123)</f>
        <v>0</v>
      </c>
      <c r="AF122" s="214">
        <f>IF('Indicator Date hidden'!AG123="x","x",$AF$2-'Indicator Date hidden'!AG123)</f>
        <v>3</v>
      </c>
      <c r="AG122" s="214">
        <f>IF('Indicator Date hidden'!AH123="x","x",$AG$2-'Indicator Date hidden'!AH123)</f>
        <v>0</v>
      </c>
      <c r="AH122" s="214">
        <f>IF('Indicator Date hidden'!AI123="x","x",$AH$2-'Indicator Date hidden'!AI123)</f>
        <v>0</v>
      </c>
      <c r="AI122" s="214">
        <f>IF('Indicator Date hidden'!AJ123="x","x",$AI$2-'Indicator Date hidden'!AJ123)</f>
        <v>0</v>
      </c>
      <c r="AJ122" s="214">
        <f>IF('Indicator Date hidden'!AK123="x","x",$AJ$2-'Indicator Date hidden'!AK123)</f>
        <v>1</v>
      </c>
      <c r="AK122" s="214">
        <f>IF('Indicator Date hidden'!AL123="x","x",$AK$2-'Indicator Date hidden'!AL123)</f>
        <v>1</v>
      </c>
      <c r="AL122" s="214">
        <f>IF('Indicator Date hidden'!AM123="x","x",$AL$2-'Indicator Date hidden'!AM123)</f>
        <v>0</v>
      </c>
      <c r="AM122" s="214">
        <f>IF('Indicator Date hidden'!AN123="x","x",$AM$2-'Indicator Date hidden'!AN123)</f>
        <v>0</v>
      </c>
      <c r="AN122" s="214">
        <f>IF('Indicator Date hidden'!AO123="x","x",$AN$2-'Indicator Date hidden'!AO123)</f>
        <v>0</v>
      </c>
      <c r="AO122" s="214">
        <f>IF('Indicator Date hidden'!AP123="x","x",$AO$2-'Indicator Date hidden'!AP123)</f>
        <v>0</v>
      </c>
      <c r="AP122" s="214">
        <f>IF('Indicator Date hidden'!AQ123="x","x",$AP$2-'Indicator Date hidden'!AQ123)</f>
        <v>0</v>
      </c>
      <c r="AQ122" s="214">
        <f>IF('Indicator Date hidden'!AR123="x","x",$AQ$2-'Indicator Date hidden'!AR123)</f>
        <v>0</v>
      </c>
      <c r="AR122" s="214">
        <f>IF('Indicator Date hidden'!AS123="x","x",$AR$2-'Indicator Date hidden'!AS123)</f>
        <v>0</v>
      </c>
      <c r="AS122" s="214">
        <f>IF('Indicator Date hidden'!AT123="x","x",$AS$2-'Indicator Date hidden'!AT123)</f>
        <v>0</v>
      </c>
      <c r="AT122" s="214">
        <f>IF('Indicator Date hidden'!AU123="x","x",$AT$2-'Indicator Date hidden'!AU123)</f>
        <v>0</v>
      </c>
      <c r="AU122" s="214">
        <f>IF('Indicator Date hidden'!AV123="x","x",$AU$2-'Indicator Date hidden'!AV123)</f>
        <v>3</v>
      </c>
      <c r="AV122" s="214">
        <f>IF('Indicator Date hidden'!AW123="x","x",$AV$2-'Indicator Date hidden'!AW123)</f>
        <v>0</v>
      </c>
      <c r="AW122" s="214">
        <f>IF('Indicator Date hidden'!AX123="x","x",$AW$2-'Indicator Date hidden'!AX123)</f>
        <v>0</v>
      </c>
      <c r="AX122" s="214">
        <f>IF('Indicator Date hidden'!AY123="x","x",$AX$2-'Indicator Date hidden'!AY123)</f>
        <v>0</v>
      </c>
      <c r="AY122" s="214">
        <f>IF('Indicator Date hidden'!AZ123="x","x",$AY$2-'Indicator Date hidden'!AZ123)</f>
        <v>0</v>
      </c>
      <c r="AZ122" s="214">
        <f>IF('Indicator Date hidden'!BA123="x","x",$AZ$2-'Indicator Date hidden'!BA123)</f>
        <v>0</v>
      </c>
      <c r="BA122">
        <f t="shared" si="15"/>
        <v>14</v>
      </c>
      <c r="BB122" s="21">
        <f t="shared" si="16"/>
        <v>0.28000000000000003</v>
      </c>
      <c r="BC122">
        <f t="shared" si="17"/>
        <v>6</v>
      </c>
      <c r="BD122" s="21">
        <f t="shared" si="18"/>
        <v>0.82559069762201176</v>
      </c>
      <c r="BE122" s="296">
        <f t="shared" si="19"/>
        <v>0</v>
      </c>
    </row>
    <row r="123" spans="1:57" x14ac:dyDescent="0.35">
      <c r="A123" t="s">
        <v>8139</v>
      </c>
      <c r="B123" s="214">
        <f>IF('Indicator Date hidden'!C124="x","x",$B$2-'Indicator Date hidden'!C124)</f>
        <v>0</v>
      </c>
      <c r="C123" s="214">
        <f>IF('Indicator Date hidden'!D124="x","x",$C$2-'Indicator Date hidden'!D124)</f>
        <v>0</v>
      </c>
      <c r="D123" s="214">
        <f>IF('Indicator Date hidden'!E124="x","x",$D$2-'Indicator Date hidden'!E124)</f>
        <v>0</v>
      </c>
      <c r="E123" s="214">
        <f>IF('Indicator Date hidden'!F124="x","x",$E$2-'Indicator Date hidden'!F124)</f>
        <v>0</v>
      </c>
      <c r="F123" s="214">
        <f>IF('Indicator Date hidden'!G124="x","x",$F$2-'Indicator Date hidden'!G124)</f>
        <v>0</v>
      </c>
      <c r="G123" s="214">
        <f>IF('Indicator Date hidden'!H124="x","x",$G$2-'Indicator Date hidden'!H124)</f>
        <v>0</v>
      </c>
      <c r="H123" s="214">
        <f>IF('Indicator Date hidden'!I124="x","x",$H$2-'Indicator Date hidden'!I124)</f>
        <v>0</v>
      </c>
      <c r="I123" s="214">
        <f>IF('Indicator Date hidden'!J124="x","x",$I$2-'Indicator Date hidden'!J124)</f>
        <v>0</v>
      </c>
      <c r="J123" s="214">
        <f>IF('Indicator Date hidden'!K124="x","x",$J$2-'Indicator Date hidden'!K124)</f>
        <v>0</v>
      </c>
      <c r="K123" s="214">
        <f>IF('Indicator Date hidden'!L124="x","x",$K$2-'Indicator Date hidden'!L124)</f>
        <v>0</v>
      </c>
      <c r="L123" s="214">
        <f>IF('Indicator Date hidden'!M124="x","x",$L$2-'Indicator Date hidden'!M124)</f>
        <v>0</v>
      </c>
      <c r="M123" s="214">
        <f>IF('Indicator Date hidden'!N124="x","x",$M$2-'Indicator Date hidden'!N124)</f>
        <v>0</v>
      </c>
      <c r="N123" s="214">
        <f>IF('Indicator Date hidden'!O124="x","x",$N$2-'Indicator Date hidden'!O124)</f>
        <v>0</v>
      </c>
      <c r="O123" s="214">
        <f>IF('Indicator Date hidden'!P124="x","x",$O$2-'Indicator Date hidden'!P124)</f>
        <v>0</v>
      </c>
      <c r="P123" s="214">
        <f>IF('Indicator Date hidden'!Q124="x","x",$P$2-'Indicator Date hidden'!Q124)</f>
        <v>0</v>
      </c>
      <c r="Q123" s="214" t="str">
        <f>IF('Indicator Date hidden'!R124="x","x",$Q$2-'Indicator Date hidden'!R124)</f>
        <v>x</v>
      </c>
      <c r="R123" s="214">
        <f>IF('Indicator Date hidden'!S124="x","x",$R$2-'Indicator Date hidden'!S124)</f>
        <v>0</v>
      </c>
      <c r="S123" s="214">
        <f>IF('Indicator Date hidden'!T124="x","x",$S$2-'Indicator Date hidden'!T124)</f>
        <v>0</v>
      </c>
      <c r="T123" s="214">
        <f>IF('Indicator Date hidden'!U124="x","x",$T$2-'Indicator Date hidden'!U124)</f>
        <v>0</v>
      </c>
      <c r="U123" s="214" t="str">
        <f>IF('Indicator Date hidden'!V124="x","x",$U$2-'Indicator Date hidden'!V124)</f>
        <v>x</v>
      </c>
      <c r="V123" s="214">
        <f>IF('Indicator Date hidden'!W124="x","x",$V$2-'Indicator Date hidden'!W124)</f>
        <v>0</v>
      </c>
      <c r="W123" s="214" t="str">
        <f>IF('Indicator Date hidden'!X124="x","x",$W$2-'Indicator Date hidden'!X124)</f>
        <v>x</v>
      </c>
      <c r="X123" s="214">
        <f>IF('Indicator Date hidden'!Y124="x","x",$X$2-'Indicator Date hidden'!Y124)</f>
        <v>4</v>
      </c>
      <c r="Y123" s="214">
        <f>IF('Indicator Date hidden'!Z124="x","x",$Y$2-'Indicator Date hidden'!Z124)</f>
        <v>0</v>
      </c>
      <c r="Z123" s="214">
        <f>IF('Indicator Date hidden'!AA124="x","x",$Z$2-'Indicator Date hidden'!AA124)</f>
        <v>0</v>
      </c>
      <c r="AA123" s="214" t="str">
        <f>IF('Indicator Date hidden'!AB124="x","x",$AA$2-'Indicator Date hidden'!AB124)</f>
        <v>x</v>
      </c>
      <c r="AB123" s="214">
        <f>IF('Indicator Date hidden'!AC124="x","x",$AB$2-'Indicator Date hidden'!AC124)</f>
        <v>0</v>
      </c>
      <c r="AC123" s="214">
        <f>IF('Indicator Date hidden'!AD124="x","x",$AC$2-'Indicator Date hidden'!AD124)</f>
        <v>0</v>
      </c>
      <c r="AD123" s="214" t="str">
        <f>IF('Indicator Date hidden'!AE124="x","x",$AD$2-'Indicator Date hidden'!AE124)</f>
        <v>x</v>
      </c>
      <c r="AE123" s="214">
        <f>IF('Indicator Date hidden'!AF124="x","x",$AE$2-'Indicator Date hidden'!AF124)</f>
        <v>0</v>
      </c>
      <c r="AF123" s="214">
        <f>IF('Indicator Date hidden'!AG124="x","x",$AF$2-'Indicator Date hidden'!AG124)</f>
        <v>1</v>
      </c>
      <c r="AG123" s="214">
        <f>IF('Indicator Date hidden'!AH124="x","x",$AG$2-'Indicator Date hidden'!AH124)</f>
        <v>0</v>
      </c>
      <c r="AH123" s="214">
        <f>IF('Indicator Date hidden'!AI124="x","x",$AH$2-'Indicator Date hidden'!AI124)</f>
        <v>0</v>
      </c>
      <c r="AI123" s="214">
        <f>IF('Indicator Date hidden'!AJ124="x","x",$AI$2-'Indicator Date hidden'!AJ124)</f>
        <v>0</v>
      </c>
      <c r="AJ123" s="214" t="str">
        <f>IF('Indicator Date hidden'!AK124="x","x",$AJ$2-'Indicator Date hidden'!AK124)</f>
        <v>x</v>
      </c>
      <c r="AK123" s="214">
        <f>IF('Indicator Date hidden'!AL124="x","x",$AK$2-'Indicator Date hidden'!AL124)</f>
        <v>1</v>
      </c>
      <c r="AL123" s="214">
        <f>IF('Indicator Date hidden'!AM124="x","x",$AL$2-'Indicator Date hidden'!AM124)</f>
        <v>0</v>
      </c>
      <c r="AM123" s="214">
        <f>IF('Indicator Date hidden'!AN124="x","x",$AM$2-'Indicator Date hidden'!AN124)</f>
        <v>0</v>
      </c>
      <c r="AN123" s="214">
        <f>IF('Indicator Date hidden'!AO124="x","x",$AN$2-'Indicator Date hidden'!AO124)</f>
        <v>0</v>
      </c>
      <c r="AO123" s="214">
        <f>IF('Indicator Date hidden'!AP124="x","x",$AO$2-'Indicator Date hidden'!AP124)</f>
        <v>0</v>
      </c>
      <c r="AP123" s="214">
        <f>IF('Indicator Date hidden'!AQ124="x","x",$AP$2-'Indicator Date hidden'!AQ124)</f>
        <v>0</v>
      </c>
      <c r="AQ123" s="214">
        <f>IF('Indicator Date hidden'!AR124="x","x",$AQ$2-'Indicator Date hidden'!AR124)</f>
        <v>0</v>
      </c>
      <c r="AR123" s="214">
        <f>IF('Indicator Date hidden'!AS124="x","x",$AR$2-'Indicator Date hidden'!AS124)</f>
        <v>0</v>
      </c>
      <c r="AS123" s="214">
        <f>IF('Indicator Date hidden'!AT124="x","x",$AS$2-'Indicator Date hidden'!AT124)</f>
        <v>0</v>
      </c>
      <c r="AT123" s="214">
        <f>IF('Indicator Date hidden'!AU124="x","x",$AT$2-'Indicator Date hidden'!AU124)</f>
        <v>0</v>
      </c>
      <c r="AU123" s="214" t="str">
        <f>IF('Indicator Date hidden'!AV124="x","x",$AU$2-'Indicator Date hidden'!AV124)</f>
        <v>x</v>
      </c>
      <c r="AV123" s="214">
        <f>IF('Indicator Date hidden'!AW124="x","x",$AV$2-'Indicator Date hidden'!AW124)</f>
        <v>0</v>
      </c>
      <c r="AW123" s="214">
        <f>IF('Indicator Date hidden'!AX124="x","x",$AW$2-'Indicator Date hidden'!AX124)</f>
        <v>0</v>
      </c>
      <c r="AX123" s="214">
        <f>IF('Indicator Date hidden'!AY124="x","x",$AX$2-'Indicator Date hidden'!AY124)</f>
        <v>0</v>
      </c>
      <c r="AY123" s="214">
        <f>IF('Indicator Date hidden'!AZ124="x","x",$AY$2-'Indicator Date hidden'!AZ124)</f>
        <v>0</v>
      </c>
      <c r="AZ123" s="214">
        <f>IF('Indicator Date hidden'!BA124="x","x",$AZ$2-'Indicator Date hidden'!BA124)</f>
        <v>0</v>
      </c>
      <c r="BA123">
        <f t="shared" si="15"/>
        <v>6</v>
      </c>
      <c r="BB123" s="21">
        <f t="shared" si="16"/>
        <v>0.13636363636363635</v>
      </c>
      <c r="BC123">
        <f t="shared" si="17"/>
        <v>3</v>
      </c>
      <c r="BD123" s="21">
        <f t="shared" si="18"/>
        <v>0.62489668567579637</v>
      </c>
      <c r="BE123" s="296">
        <f t="shared" si="19"/>
        <v>0</v>
      </c>
    </row>
    <row r="124" spans="1:57" x14ac:dyDescent="0.35">
      <c r="A124" t="s">
        <v>8147</v>
      </c>
      <c r="B124" s="214">
        <f>IF('Indicator Date hidden'!C125="x","x",$B$2-'Indicator Date hidden'!C125)</f>
        <v>0</v>
      </c>
      <c r="C124" s="214">
        <f>IF('Indicator Date hidden'!D125="x","x",$C$2-'Indicator Date hidden'!D125)</f>
        <v>0</v>
      </c>
      <c r="D124" s="214">
        <f>IF('Indicator Date hidden'!E125="x","x",$D$2-'Indicator Date hidden'!E125)</f>
        <v>0</v>
      </c>
      <c r="E124" s="214">
        <f>IF('Indicator Date hidden'!F125="x","x",$E$2-'Indicator Date hidden'!F125)</f>
        <v>0</v>
      </c>
      <c r="F124" s="214">
        <f>IF('Indicator Date hidden'!G125="x","x",$F$2-'Indicator Date hidden'!G125)</f>
        <v>0</v>
      </c>
      <c r="G124" s="214">
        <f>IF('Indicator Date hidden'!H125="x","x",$G$2-'Indicator Date hidden'!H125)</f>
        <v>0</v>
      </c>
      <c r="H124" s="214">
        <f>IF('Indicator Date hidden'!I125="x","x",$H$2-'Indicator Date hidden'!I125)</f>
        <v>0</v>
      </c>
      <c r="I124" s="214">
        <f>IF('Indicator Date hidden'!J125="x","x",$I$2-'Indicator Date hidden'!J125)</f>
        <v>0</v>
      </c>
      <c r="J124" s="214">
        <f>IF('Indicator Date hidden'!K125="x","x",$J$2-'Indicator Date hidden'!K125)</f>
        <v>0</v>
      </c>
      <c r="K124" s="214">
        <f>IF('Indicator Date hidden'!L125="x","x",$K$2-'Indicator Date hidden'!L125)</f>
        <v>0</v>
      </c>
      <c r="L124" s="214">
        <f>IF('Indicator Date hidden'!M125="x","x",$L$2-'Indicator Date hidden'!M125)</f>
        <v>0</v>
      </c>
      <c r="M124" s="214">
        <f>IF('Indicator Date hidden'!N125="x","x",$M$2-'Indicator Date hidden'!N125)</f>
        <v>0</v>
      </c>
      <c r="N124" s="214">
        <f>IF('Indicator Date hidden'!O125="x","x",$N$2-'Indicator Date hidden'!O125)</f>
        <v>0</v>
      </c>
      <c r="O124" s="214">
        <f>IF('Indicator Date hidden'!P125="x","x",$O$2-'Indicator Date hidden'!P125)</f>
        <v>0</v>
      </c>
      <c r="P124" s="214">
        <f>IF('Indicator Date hidden'!Q125="x","x",$P$2-'Indicator Date hidden'!Q125)</f>
        <v>0</v>
      </c>
      <c r="Q124" s="214" t="str">
        <f>IF('Indicator Date hidden'!R125="x","x",$Q$2-'Indicator Date hidden'!R125)</f>
        <v>x</v>
      </c>
      <c r="R124" s="214">
        <f>IF('Indicator Date hidden'!S125="x","x",$R$2-'Indicator Date hidden'!S125)</f>
        <v>0</v>
      </c>
      <c r="S124" s="214">
        <f>IF('Indicator Date hidden'!T125="x","x",$S$2-'Indicator Date hidden'!T125)</f>
        <v>0</v>
      </c>
      <c r="T124" s="214">
        <f>IF('Indicator Date hidden'!U125="x","x",$T$2-'Indicator Date hidden'!U125)</f>
        <v>0</v>
      </c>
      <c r="U124" s="214" t="str">
        <f>IF('Indicator Date hidden'!V125="x","x",$U$2-'Indicator Date hidden'!V125)</f>
        <v>x</v>
      </c>
      <c r="V124" s="214">
        <f>IF('Indicator Date hidden'!W125="x","x",$V$2-'Indicator Date hidden'!W125)</f>
        <v>0</v>
      </c>
      <c r="W124" s="214" t="str">
        <f>IF('Indicator Date hidden'!X125="x","x",$W$2-'Indicator Date hidden'!X125)</f>
        <v>x</v>
      </c>
      <c r="X124" s="214">
        <f>IF('Indicator Date hidden'!Y125="x","x",$X$2-'Indicator Date hidden'!Y125)</f>
        <v>4</v>
      </c>
      <c r="Y124" s="214">
        <f>IF('Indicator Date hidden'!Z125="x","x",$Y$2-'Indicator Date hidden'!Z125)</f>
        <v>0</v>
      </c>
      <c r="Z124" s="214">
        <f>IF('Indicator Date hidden'!AA125="x","x",$Z$2-'Indicator Date hidden'!AA125)</f>
        <v>0</v>
      </c>
      <c r="AA124" s="214" t="str">
        <f>IF('Indicator Date hidden'!AB125="x","x",$AA$2-'Indicator Date hidden'!AB125)</f>
        <v>x</v>
      </c>
      <c r="AB124" s="214">
        <f>IF('Indicator Date hidden'!AC125="x","x",$AB$2-'Indicator Date hidden'!AC125)</f>
        <v>0</v>
      </c>
      <c r="AC124" s="214">
        <f>IF('Indicator Date hidden'!AD125="x","x",$AC$2-'Indicator Date hidden'!AD125)</f>
        <v>0</v>
      </c>
      <c r="AD124" s="214" t="str">
        <f>IF('Indicator Date hidden'!AE125="x","x",$AD$2-'Indicator Date hidden'!AE125)</f>
        <v>x</v>
      </c>
      <c r="AE124" s="214">
        <f>IF('Indicator Date hidden'!AF125="x","x",$AE$2-'Indicator Date hidden'!AF125)</f>
        <v>0</v>
      </c>
      <c r="AF124" s="214" t="str">
        <f>IF('Indicator Date hidden'!AG125="x","x",$AF$2-'Indicator Date hidden'!AG125)</f>
        <v>x</v>
      </c>
      <c r="AG124" s="214">
        <f>IF('Indicator Date hidden'!AH125="x","x",$AG$2-'Indicator Date hidden'!AH125)</f>
        <v>0</v>
      </c>
      <c r="AH124" s="214">
        <f>IF('Indicator Date hidden'!AI125="x","x",$AH$2-'Indicator Date hidden'!AI125)</f>
        <v>0</v>
      </c>
      <c r="AI124" s="214">
        <f>IF('Indicator Date hidden'!AJ125="x","x",$AI$2-'Indicator Date hidden'!AJ125)</f>
        <v>0</v>
      </c>
      <c r="AJ124" s="214" t="str">
        <f>IF('Indicator Date hidden'!AK125="x","x",$AJ$2-'Indicator Date hidden'!AK125)</f>
        <v>x</v>
      </c>
      <c r="AK124" s="214">
        <f>IF('Indicator Date hidden'!AL125="x","x",$AK$2-'Indicator Date hidden'!AL125)</f>
        <v>1</v>
      </c>
      <c r="AL124" s="214">
        <f>IF('Indicator Date hidden'!AM125="x","x",$AL$2-'Indicator Date hidden'!AM125)</f>
        <v>0</v>
      </c>
      <c r="AM124" s="214">
        <f>IF('Indicator Date hidden'!AN125="x","x",$AM$2-'Indicator Date hidden'!AN125)</f>
        <v>0</v>
      </c>
      <c r="AN124" s="214">
        <f>IF('Indicator Date hidden'!AO125="x","x",$AN$2-'Indicator Date hidden'!AO125)</f>
        <v>0</v>
      </c>
      <c r="AO124" s="214">
        <f>IF('Indicator Date hidden'!AP125="x","x",$AO$2-'Indicator Date hidden'!AP125)</f>
        <v>2</v>
      </c>
      <c r="AP124" s="214" t="str">
        <f>IF('Indicator Date hidden'!AQ125="x","x",$AP$2-'Indicator Date hidden'!AQ125)</f>
        <v>x</v>
      </c>
      <c r="AQ124" s="214">
        <f>IF('Indicator Date hidden'!AR125="x","x",$AQ$2-'Indicator Date hidden'!AR125)</f>
        <v>0</v>
      </c>
      <c r="AR124" s="214">
        <f>IF('Indicator Date hidden'!AS125="x","x",$AR$2-'Indicator Date hidden'!AS125)</f>
        <v>0</v>
      </c>
      <c r="AS124" s="214">
        <f>IF('Indicator Date hidden'!AT125="x","x",$AS$2-'Indicator Date hidden'!AT125)</f>
        <v>0</v>
      </c>
      <c r="AT124" s="214">
        <f>IF('Indicator Date hidden'!AU125="x","x",$AT$2-'Indicator Date hidden'!AU125)</f>
        <v>0</v>
      </c>
      <c r="AU124" s="214" t="str">
        <f>IF('Indicator Date hidden'!AV125="x","x",$AU$2-'Indicator Date hidden'!AV125)</f>
        <v>x</v>
      </c>
      <c r="AV124" s="214">
        <f>IF('Indicator Date hidden'!AW125="x","x",$AV$2-'Indicator Date hidden'!AW125)</f>
        <v>0</v>
      </c>
      <c r="AW124" s="214">
        <f>IF('Indicator Date hidden'!AX125="x","x",$AW$2-'Indicator Date hidden'!AX125)</f>
        <v>0</v>
      </c>
      <c r="AX124" s="214">
        <f>IF('Indicator Date hidden'!AY125="x","x",$AX$2-'Indicator Date hidden'!AY125)</f>
        <v>0</v>
      </c>
      <c r="AY124" s="214" t="str">
        <f>IF('Indicator Date hidden'!AZ125="x","x",$AY$2-'Indicator Date hidden'!AZ125)</f>
        <v>x</v>
      </c>
      <c r="AZ124" s="214">
        <f>IF('Indicator Date hidden'!BA125="x","x",$AZ$2-'Indicator Date hidden'!BA125)</f>
        <v>0</v>
      </c>
      <c r="BA124">
        <f t="shared" si="15"/>
        <v>7</v>
      </c>
      <c r="BB124" s="21">
        <f t="shared" si="16"/>
        <v>0.17073170731707318</v>
      </c>
      <c r="BC124">
        <f t="shared" si="17"/>
        <v>3</v>
      </c>
      <c r="BD124" s="21">
        <f t="shared" si="18"/>
        <v>0.69501496823292719</v>
      </c>
      <c r="BE124" s="296">
        <f t="shared" si="19"/>
        <v>0</v>
      </c>
    </row>
    <row r="125" spans="1:57" x14ac:dyDescent="0.35">
      <c r="A125" t="s">
        <v>8137</v>
      </c>
      <c r="B125" s="214">
        <f>IF('Indicator Date hidden'!C126="x","x",$B$2-'Indicator Date hidden'!C126)</f>
        <v>0</v>
      </c>
      <c r="C125" s="214">
        <f>IF('Indicator Date hidden'!D126="x","x",$C$2-'Indicator Date hidden'!D126)</f>
        <v>0</v>
      </c>
      <c r="D125" s="214">
        <f>IF('Indicator Date hidden'!E126="x","x",$D$2-'Indicator Date hidden'!E126)</f>
        <v>0</v>
      </c>
      <c r="E125" s="214">
        <f>IF('Indicator Date hidden'!F126="x","x",$E$2-'Indicator Date hidden'!F126)</f>
        <v>0</v>
      </c>
      <c r="F125" s="214">
        <f>IF('Indicator Date hidden'!G126="x","x",$F$2-'Indicator Date hidden'!G126)</f>
        <v>0</v>
      </c>
      <c r="G125" s="214">
        <f>IF('Indicator Date hidden'!H126="x","x",$G$2-'Indicator Date hidden'!H126)</f>
        <v>0</v>
      </c>
      <c r="H125" s="214">
        <f>IF('Indicator Date hidden'!I126="x","x",$H$2-'Indicator Date hidden'!I126)</f>
        <v>0</v>
      </c>
      <c r="I125" s="214">
        <f>IF('Indicator Date hidden'!J126="x","x",$I$2-'Indicator Date hidden'!J126)</f>
        <v>0</v>
      </c>
      <c r="J125" s="214">
        <f>IF('Indicator Date hidden'!K126="x","x",$J$2-'Indicator Date hidden'!K126)</f>
        <v>0</v>
      </c>
      <c r="K125" s="214">
        <f>IF('Indicator Date hidden'!L126="x","x",$K$2-'Indicator Date hidden'!L126)</f>
        <v>0</v>
      </c>
      <c r="L125" s="214">
        <f>IF('Indicator Date hidden'!M126="x","x",$L$2-'Indicator Date hidden'!M126)</f>
        <v>0</v>
      </c>
      <c r="M125" s="214">
        <f>IF('Indicator Date hidden'!N126="x","x",$M$2-'Indicator Date hidden'!N126)</f>
        <v>0</v>
      </c>
      <c r="N125" s="214">
        <f>IF('Indicator Date hidden'!O126="x","x",$N$2-'Indicator Date hidden'!O126)</f>
        <v>0</v>
      </c>
      <c r="O125" s="214">
        <f>IF('Indicator Date hidden'!P126="x","x",$O$2-'Indicator Date hidden'!P126)</f>
        <v>0</v>
      </c>
      <c r="P125" s="214">
        <f>IF('Indicator Date hidden'!Q126="x","x",$P$2-'Indicator Date hidden'!Q126)</f>
        <v>0</v>
      </c>
      <c r="Q125" s="214">
        <f>IF('Indicator Date hidden'!R126="x","x",$Q$2-'Indicator Date hidden'!R126)</f>
        <v>2</v>
      </c>
      <c r="R125" s="214">
        <f>IF('Indicator Date hidden'!S126="x","x",$R$2-'Indicator Date hidden'!S126)</f>
        <v>0</v>
      </c>
      <c r="S125" s="214">
        <f>IF('Indicator Date hidden'!T126="x","x",$S$2-'Indicator Date hidden'!T126)</f>
        <v>0</v>
      </c>
      <c r="T125" s="214">
        <f>IF('Indicator Date hidden'!U126="x","x",$T$2-'Indicator Date hidden'!U126)</f>
        <v>0</v>
      </c>
      <c r="U125" s="214">
        <f>IF('Indicator Date hidden'!V126="x","x",$U$2-'Indicator Date hidden'!V126)</f>
        <v>0</v>
      </c>
      <c r="V125" s="214">
        <f>IF('Indicator Date hidden'!W126="x","x",$V$2-'Indicator Date hidden'!W126)</f>
        <v>0</v>
      </c>
      <c r="W125" s="214">
        <f>IF('Indicator Date hidden'!X126="x","x",$W$2-'Indicator Date hidden'!X126)</f>
        <v>8</v>
      </c>
      <c r="X125" s="214">
        <f>IF('Indicator Date hidden'!Y126="x","x",$X$2-'Indicator Date hidden'!Y126)</f>
        <v>0</v>
      </c>
      <c r="Y125" s="214">
        <f>IF('Indicator Date hidden'!Z126="x","x",$Y$2-'Indicator Date hidden'!Z126)</f>
        <v>0</v>
      </c>
      <c r="Z125" s="214">
        <f>IF('Indicator Date hidden'!AA126="x","x",$Z$2-'Indicator Date hidden'!AA126)</f>
        <v>0</v>
      </c>
      <c r="AA125" s="214">
        <f>IF('Indicator Date hidden'!AB126="x","x",$AA$2-'Indicator Date hidden'!AB126)</f>
        <v>0</v>
      </c>
      <c r="AB125" s="214">
        <f>IF('Indicator Date hidden'!AC126="x","x",$AB$2-'Indicator Date hidden'!AC126)</f>
        <v>0</v>
      </c>
      <c r="AC125" s="214">
        <f>IF('Indicator Date hidden'!AD126="x","x",$AC$2-'Indicator Date hidden'!AD126)</f>
        <v>0</v>
      </c>
      <c r="AD125" s="214">
        <f>IF('Indicator Date hidden'!AE126="x","x",$AD$2-'Indicator Date hidden'!AE126)</f>
        <v>0</v>
      </c>
      <c r="AE125" s="214">
        <f>IF('Indicator Date hidden'!AF126="x","x",$AE$2-'Indicator Date hidden'!AF126)</f>
        <v>0</v>
      </c>
      <c r="AF125" s="214">
        <f>IF('Indicator Date hidden'!AG126="x","x",$AF$2-'Indicator Date hidden'!AG126)</f>
        <v>4</v>
      </c>
      <c r="AG125" s="214">
        <f>IF('Indicator Date hidden'!AH126="x","x",$AG$2-'Indicator Date hidden'!AH126)</f>
        <v>0</v>
      </c>
      <c r="AH125" s="214">
        <f>IF('Indicator Date hidden'!AI126="x","x",$AH$2-'Indicator Date hidden'!AI126)</f>
        <v>0</v>
      </c>
      <c r="AI125" s="214">
        <f>IF('Indicator Date hidden'!AJ126="x","x",$AI$2-'Indicator Date hidden'!AJ126)</f>
        <v>0</v>
      </c>
      <c r="AJ125" s="214" t="str">
        <f>IF('Indicator Date hidden'!AK126="x","x",$AJ$2-'Indicator Date hidden'!AK126)</f>
        <v>x</v>
      </c>
      <c r="AK125" s="214">
        <f>IF('Indicator Date hidden'!AL126="x","x",$AK$2-'Indicator Date hidden'!AL126)</f>
        <v>1</v>
      </c>
      <c r="AL125" s="214">
        <f>IF('Indicator Date hidden'!AM126="x","x",$AL$2-'Indicator Date hidden'!AM126)</f>
        <v>0</v>
      </c>
      <c r="AM125" s="214">
        <f>IF('Indicator Date hidden'!AN126="x","x",$AM$2-'Indicator Date hidden'!AN126)</f>
        <v>0</v>
      </c>
      <c r="AN125" s="214">
        <f>IF('Indicator Date hidden'!AO126="x","x",$AN$2-'Indicator Date hidden'!AO126)</f>
        <v>0</v>
      </c>
      <c r="AO125" s="214">
        <f>IF('Indicator Date hidden'!AP126="x","x",$AO$2-'Indicator Date hidden'!AP126)</f>
        <v>0</v>
      </c>
      <c r="AP125" s="214">
        <f>IF('Indicator Date hidden'!AQ126="x","x",$AP$2-'Indicator Date hidden'!AQ126)</f>
        <v>0</v>
      </c>
      <c r="AQ125" s="214">
        <f>IF('Indicator Date hidden'!AR126="x","x",$AQ$2-'Indicator Date hidden'!AR126)</f>
        <v>6</v>
      </c>
      <c r="AR125" s="214">
        <f>IF('Indicator Date hidden'!AS126="x","x",$AR$2-'Indicator Date hidden'!AS126)</f>
        <v>0</v>
      </c>
      <c r="AS125" s="214">
        <f>IF('Indicator Date hidden'!AT126="x","x",$AS$2-'Indicator Date hidden'!AT126)</f>
        <v>0</v>
      </c>
      <c r="AT125" s="214">
        <f>IF('Indicator Date hidden'!AU126="x","x",$AT$2-'Indicator Date hidden'!AU126)</f>
        <v>0</v>
      </c>
      <c r="AU125" s="214" t="str">
        <f>IF('Indicator Date hidden'!AV126="x","x",$AU$2-'Indicator Date hidden'!AV126)</f>
        <v>x</v>
      </c>
      <c r="AV125" s="214">
        <f>IF('Indicator Date hidden'!AW126="x","x",$AV$2-'Indicator Date hidden'!AW126)</f>
        <v>0</v>
      </c>
      <c r="AW125" s="214">
        <f>IF('Indicator Date hidden'!AX126="x","x",$AW$2-'Indicator Date hidden'!AX126)</f>
        <v>0</v>
      </c>
      <c r="AX125" s="214">
        <f>IF('Indicator Date hidden'!AY126="x","x",$AX$2-'Indicator Date hidden'!AY126)</f>
        <v>0</v>
      </c>
      <c r="AY125" s="214">
        <f>IF('Indicator Date hidden'!AZ126="x","x",$AY$2-'Indicator Date hidden'!AZ126)</f>
        <v>0</v>
      </c>
      <c r="AZ125" s="214">
        <f>IF('Indicator Date hidden'!BA126="x","x",$AZ$2-'Indicator Date hidden'!BA126)</f>
        <v>0</v>
      </c>
      <c r="BA125">
        <f t="shared" si="15"/>
        <v>21</v>
      </c>
      <c r="BB125" s="21">
        <f t="shared" si="16"/>
        <v>0.42857142857142855</v>
      </c>
      <c r="BC125">
        <f t="shared" si="17"/>
        <v>5</v>
      </c>
      <c r="BD125" s="21">
        <f t="shared" si="18"/>
        <v>1.5118578920369088</v>
      </c>
      <c r="BE125" s="296">
        <f t="shared" si="19"/>
        <v>0</v>
      </c>
    </row>
    <row r="126" spans="1:57" x14ac:dyDescent="0.35">
      <c r="A126" t="s">
        <v>8135</v>
      </c>
      <c r="B126" s="214">
        <f>IF('Indicator Date hidden'!C127="x","x",$B$2-'Indicator Date hidden'!C127)</f>
        <v>0</v>
      </c>
      <c r="C126" s="214">
        <f>IF('Indicator Date hidden'!D127="x","x",$C$2-'Indicator Date hidden'!D127)</f>
        <v>0</v>
      </c>
      <c r="D126" s="214">
        <f>IF('Indicator Date hidden'!E127="x","x",$D$2-'Indicator Date hidden'!E127)</f>
        <v>0</v>
      </c>
      <c r="E126" s="214">
        <f>IF('Indicator Date hidden'!F127="x","x",$E$2-'Indicator Date hidden'!F127)</f>
        <v>0</v>
      </c>
      <c r="F126" s="214">
        <f>IF('Indicator Date hidden'!G127="x","x",$F$2-'Indicator Date hidden'!G127)</f>
        <v>0</v>
      </c>
      <c r="G126" s="214">
        <f>IF('Indicator Date hidden'!H127="x","x",$G$2-'Indicator Date hidden'!H127)</f>
        <v>0</v>
      </c>
      <c r="H126" s="214">
        <f>IF('Indicator Date hidden'!I127="x","x",$H$2-'Indicator Date hidden'!I127)</f>
        <v>0</v>
      </c>
      <c r="I126" s="214">
        <f>IF('Indicator Date hidden'!J127="x","x",$I$2-'Indicator Date hidden'!J127)</f>
        <v>0</v>
      </c>
      <c r="J126" s="214">
        <f>IF('Indicator Date hidden'!K127="x","x",$J$2-'Indicator Date hidden'!K127)</f>
        <v>0</v>
      </c>
      <c r="K126" s="214">
        <f>IF('Indicator Date hidden'!L127="x","x",$K$2-'Indicator Date hidden'!L127)</f>
        <v>0</v>
      </c>
      <c r="L126" s="214">
        <f>IF('Indicator Date hidden'!M127="x","x",$L$2-'Indicator Date hidden'!M127)</f>
        <v>0</v>
      </c>
      <c r="M126" s="214">
        <f>IF('Indicator Date hidden'!N127="x","x",$M$2-'Indicator Date hidden'!N127)</f>
        <v>0</v>
      </c>
      <c r="N126" s="214">
        <f>IF('Indicator Date hidden'!O127="x","x",$N$2-'Indicator Date hidden'!O127)</f>
        <v>0</v>
      </c>
      <c r="O126" s="214">
        <f>IF('Indicator Date hidden'!P127="x","x",$O$2-'Indicator Date hidden'!P127)</f>
        <v>0</v>
      </c>
      <c r="P126" s="214">
        <f>IF('Indicator Date hidden'!Q127="x","x",$P$2-'Indicator Date hidden'!Q127)</f>
        <v>0</v>
      </c>
      <c r="Q126" s="214">
        <f>IF('Indicator Date hidden'!R127="x","x",$Q$2-'Indicator Date hidden'!R127)</f>
        <v>2</v>
      </c>
      <c r="R126" s="214">
        <f>IF('Indicator Date hidden'!S127="x","x",$R$2-'Indicator Date hidden'!S127)</f>
        <v>0</v>
      </c>
      <c r="S126" s="214">
        <f>IF('Indicator Date hidden'!T127="x","x",$S$2-'Indicator Date hidden'!T127)</f>
        <v>0</v>
      </c>
      <c r="T126" s="214">
        <f>IF('Indicator Date hidden'!U127="x","x",$T$2-'Indicator Date hidden'!U127)</f>
        <v>0</v>
      </c>
      <c r="U126" s="214">
        <f>IF('Indicator Date hidden'!V127="x","x",$U$2-'Indicator Date hidden'!V127)</f>
        <v>0</v>
      </c>
      <c r="V126" s="214">
        <f>IF('Indicator Date hidden'!W127="x","x",$V$2-'Indicator Date hidden'!W127)</f>
        <v>0</v>
      </c>
      <c r="W126" s="214">
        <f>IF('Indicator Date hidden'!X127="x","x",$W$2-'Indicator Date hidden'!X127)</f>
        <v>2</v>
      </c>
      <c r="X126" s="214">
        <f>IF('Indicator Date hidden'!Y127="x","x",$X$2-'Indicator Date hidden'!Y127)</f>
        <v>4</v>
      </c>
      <c r="Y126" s="214">
        <f>IF('Indicator Date hidden'!Z127="x","x",$Y$2-'Indicator Date hidden'!Z127)</f>
        <v>0</v>
      </c>
      <c r="Z126" s="214">
        <f>IF('Indicator Date hidden'!AA127="x","x",$Z$2-'Indicator Date hidden'!AA127)</f>
        <v>0</v>
      </c>
      <c r="AA126" s="214">
        <f>IF('Indicator Date hidden'!AB127="x","x",$AA$2-'Indicator Date hidden'!AB127)</f>
        <v>0</v>
      </c>
      <c r="AB126" s="214">
        <f>IF('Indicator Date hidden'!AC127="x","x",$AB$2-'Indicator Date hidden'!AC127)</f>
        <v>0</v>
      </c>
      <c r="AC126" s="214">
        <f>IF('Indicator Date hidden'!AD127="x","x",$AC$2-'Indicator Date hidden'!AD127)</f>
        <v>0</v>
      </c>
      <c r="AD126" s="214">
        <f>IF('Indicator Date hidden'!AE127="x","x",$AD$2-'Indicator Date hidden'!AE127)</f>
        <v>0</v>
      </c>
      <c r="AE126" s="214">
        <f>IF('Indicator Date hidden'!AF127="x","x",$AE$2-'Indicator Date hidden'!AF127)</f>
        <v>0</v>
      </c>
      <c r="AF126" s="214">
        <f>IF('Indicator Date hidden'!AG127="x","x",$AF$2-'Indicator Date hidden'!AG127)</f>
        <v>2</v>
      </c>
      <c r="AG126" s="214">
        <f>IF('Indicator Date hidden'!AH127="x","x",$AG$2-'Indicator Date hidden'!AH127)</f>
        <v>0</v>
      </c>
      <c r="AH126" s="214">
        <f>IF('Indicator Date hidden'!AI127="x","x",$AH$2-'Indicator Date hidden'!AI127)</f>
        <v>0</v>
      </c>
      <c r="AI126" s="214">
        <f>IF('Indicator Date hidden'!AJ127="x","x",$AI$2-'Indicator Date hidden'!AJ127)</f>
        <v>0</v>
      </c>
      <c r="AJ126" s="214">
        <f>IF('Indicator Date hidden'!AK127="x","x",$AJ$2-'Indicator Date hidden'!AK127)</f>
        <v>1</v>
      </c>
      <c r="AK126" s="214">
        <f>IF('Indicator Date hidden'!AL127="x","x",$AK$2-'Indicator Date hidden'!AL127)</f>
        <v>0</v>
      </c>
      <c r="AL126" s="214">
        <f>IF('Indicator Date hidden'!AM127="x","x",$AL$2-'Indicator Date hidden'!AM127)</f>
        <v>0</v>
      </c>
      <c r="AM126" s="214">
        <f>IF('Indicator Date hidden'!AN127="x","x",$AM$2-'Indicator Date hidden'!AN127)</f>
        <v>0</v>
      </c>
      <c r="AN126" s="214">
        <f>IF('Indicator Date hidden'!AO127="x","x",$AN$2-'Indicator Date hidden'!AO127)</f>
        <v>0</v>
      </c>
      <c r="AO126" s="214">
        <f>IF('Indicator Date hidden'!AP127="x","x",$AO$2-'Indicator Date hidden'!AP127)</f>
        <v>0</v>
      </c>
      <c r="AP126" s="214">
        <f>IF('Indicator Date hidden'!AQ127="x","x",$AP$2-'Indicator Date hidden'!AQ127)</f>
        <v>0</v>
      </c>
      <c r="AQ126" s="214">
        <f>IF('Indicator Date hidden'!AR127="x","x",$AQ$2-'Indicator Date hidden'!AR127)</f>
        <v>0</v>
      </c>
      <c r="AR126" s="214">
        <f>IF('Indicator Date hidden'!AS127="x","x",$AR$2-'Indicator Date hidden'!AS127)</f>
        <v>0</v>
      </c>
      <c r="AS126" s="214">
        <f>IF('Indicator Date hidden'!AT127="x","x",$AS$2-'Indicator Date hidden'!AT127)</f>
        <v>0</v>
      </c>
      <c r="AT126" s="214">
        <f>IF('Indicator Date hidden'!AU127="x","x",$AT$2-'Indicator Date hidden'!AU127)</f>
        <v>0</v>
      </c>
      <c r="AU126" s="214">
        <f>IF('Indicator Date hidden'!AV127="x","x",$AU$2-'Indicator Date hidden'!AV127)</f>
        <v>2</v>
      </c>
      <c r="AV126" s="214">
        <f>IF('Indicator Date hidden'!AW127="x","x",$AV$2-'Indicator Date hidden'!AW127)</f>
        <v>0</v>
      </c>
      <c r="AW126" s="214">
        <f>IF('Indicator Date hidden'!AX127="x","x",$AW$2-'Indicator Date hidden'!AX127)</f>
        <v>0</v>
      </c>
      <c r="AX126" s="214">
        <f>IF('Indicator Date hidden'!AY127="x","x",$AX$2-'Indicator Date hidden'!AY127)</f>
        <v>0</v>
      </c>
      <c r="AY126" s="214">
        <f>IF('Indicator Date hidden'!AZ127="x","x",$AY$2-'Indicator Date hidden'!AZ127)</f>
        <v>0</v>
      </c>
      <c r="AZ126" s="214">
        <f>IF('Indicator Date hidden'!BA127="x","x",$AZ$2-'Indicator Date hidden'!BA127)</f>
        <v>0</v>
      </c>
      <c r="BA126">
        <f t="shared" si="15"/>
        <v>13</v>
      </c>
      <c r="BB126" s="21">
        <f t="shared" si="16"/>
        <v>0.25490196078431371</v>
      </c>
      <c r="BC126">
        <f t="shared" si="17"/>
        <v>6</v>
      </c>
      <c r="BD126" s="21">
        <f t="shared" si="18"/>
        <v>0.7629441748370086</v>
      </c>
      <c r="BE126" s="296">
        <f t="shared" si="19"/>
        <v>0</v>
      </c>
    </row>
    <row r="127" spans="1:57" x14ac:dyDescent="0.35">
      <c r="A127" t="s">
        <v>8136</v>
      </c>
      <c r="B127" s="214">
        <f>IF('Indicator Date hidden'!C128="x","x",$B$2-'Indicator Date hidden'!C128)</f>
        <v>0</v>
      </c>
      <c r="C127" s="214">
        <f>IF('Indicator Date hidden'!D128="x","x",$C$2-'Indicator Date hidden'!D128)</f>
        <v>0</v>
      </c>
      <c r="D127" s="214">
        <f>IF('Indicator Date hidden'!E128="x","x",$D$2-'Indicator Date hidden'!E128)</f>
        <v>0</v>
      </c>
      <c r="E127" s="214">
        <f>IF('Indicator Date hidden'!F128="x","x",$E$2-'Indicator Date hidden'!F128)</f>
        <v>0</v>
      </c>
      <c r="F127" s="214">
        <f>IF('Indicator Date hidden'!G128="x","x",$F$2-'Indicator Date hidden'!G128)</f>
        <v>0</v>
      </c>
      <c r="G127" s="214">
        <f>IF('Indicator Date hidden'!H128="x","x",$G$2-'Indicator Date hidden'!H128)</f>
        <v>0</v>
      </c>
      <c r="H127" s="214">
        <f>IF('Indicator Date hidden'!I128="x","x",$H$2-'Indicator Date hidden'!I128)</f>
        <v>0</v>
      </c>
      <c r="I127" s="214">
        <f>IF('Indicator Date hidden'!J128="x","x",$I$2-'Indicator Date hidden'!J128)</f>
        <v>0</v>
      </c>
      <c r="J127" s="214">
        <f>IF('Indicator Date hidden'!K128="x","x",$J$2-'Indicator Date hidden'!K128)</f>
        <v>0</v>
      </c>
      <c r="K127" s="214">
        <f>IF('Indicator Date hidden'!L128="x","x",$K$2-'Indicator Date hidden'!L128)</f>
        <v>0</v>
      </c>
      <c r="L127" s="214">
        <f>IF('Indicator Date hidden'!M128="x","x",$L$2-'Indicator Date hidden'!M128)</f>
        <v>0</v>
      </c>
      <c r="M127" s="214">
        <f>IF('Indicator Date hidden'!N128="x","x",$M$2-'Indicator Date hidden'!N128)</f>
        <v>0</v>
      </c>
      <c r="N127" s="214">
        <f>IF('Indicator Date hidden'!O128="x","x",$N$2-'Indicator Date hidden'!O128)</f>
        <v>0</v>
      </c>
      <c r="O127" s="214">
        <f>IF('Indicator Date hidden'!P128="x","x",$O$2-'Indicator Date hidden'!P128)</f>
        <v>0</v>
      </c>
      <c r="P127" s="214">
        <f>IF('Indicator Date hidden'!Q128="x","x",$P$2-'Indicator Date hidden'!Q128)</f>
        <v>0</v>
      </c>
      <c r="Q127" s="214">
        <f>IF('Indicator Date hidden'!R128="x","x",$Q$2-'Indicator Date hidden'!R128)</f>
        <v>1</v>
      </c>
      <c r="R127" s="214">
        <f>IF('Indicator Date hidden'!S128="x","x",$R$2-'Indicator Date hidden'!S128)</f>
        <v>0</v>
      </c>
      <c r="S127" s="214">
        <f>IF('Indicator Date hidden'!T128="x","x",$S$2-'Indicator Date hidden'!T128)</f>
        <v>0</v>
      </c>
      <c r="T127" s="214">
        <f>IF('Indicator Date hidden'!U128="x","x",$T$2-'Indicator Date hidden'!U128)</f>
        <v>0</v>
      </c>
      <c r="U127" s="214">
        <f>IF('Indicator Date hidden'!V128="x","x",$U$2-'Indicator Date hidden'!V128)</f>
        <v>0</v>
      </c>
      <c r="V127" s="214">
        <f>IF('Indicator Date hidden'!W128="x","x",$V$2-'Indicator Date hidden'!W128)</f>
        <v>0</v>
      </c>
      <c r="W127" s="214">
        <f>IF('Indicator Date hidden'!X128="x","x",$W$2-'Indicator Date hidden'!X128)</f>
        <v>0</v>
      </c>
      <c r="X127" s="214">
        <f>IF('Indicator Date hidden'!Y128="x","x",$X$2-'Indicator Date hidden'!Y128)</f>
        <v>4</v>
      </c>
      <c r="Y127" s="214">
        <f>IF('Indicator Date hidden'!Z128="x","x",$Y$2-'Indicator Date hidden'!Z128)</f>
        <v>0</v>
      </c>
      <c r="Z127" s="214">
        <f>IF('Indicator Date hidden'!AA128="x","x",$Z$2-'Indicator Date hidden'!AA128)</f>
        <v>0</v>
      </c>
      <c r="AA127" s="214">
        <f>IF('Indicator Date hidden'!AB128="x","x",$AA$2-'Indicator Date hidden'!AB128)</f>
        <v>0</v>
      </c>
      <c r="AB127" s="214">
        <f>IF('Indicator Date hidden'!AC128="x","x",$AB$2-'Indicator Date hidden'!AC128)</f>
        <v>0</v>
      </c>
      <c r="AC127" s="214">
        <f>IF('Indicator Date hidden'!AD128="x","x",$AC$2-'Indicator Date hidden'!AD128)</f>
        <v>0</v>
      </c>
      <c r="AD127" s="214">
        <f>IF('Indicator Date hidden'!AE128="x","x",$AD$2-'Indicator Date hidden'!AE128)</f>
        <v>0</v>
      </c>
      <c r="AE127" s="214" t="str">
        <f>IF('Indicator Date hidden'!AF128="x","x",$AE$2-'Indicator Date hidden'!AF128)</f>
        <v>x</v>
      </c>
      <c r="AF127" s="214">
        <f>IF('Indicator Date hidden'!AG128="x","x",$AF$2-'Indicator Date hidden'!AG128)</f>
        <v>3</v>
      </c>
      <c r="AG127" s="214">
        <f>IF('Indicator Date hidden'!AH128="x","x",$AG$2-'Indicator Date hidden'!AH128)</f>
        <v>0</v>
      </c>
      <c r="AH127" s="214">
        <f>IF('Indicator Date hidden'!AI128="x","x",$AH$2-'Indicator Date hidden'!AI128)</f>
        <v>0</v>
      </c>
      <c r="AI127" s="214">
        <f>IF('Indicator Date hidden'!AJ128="x","x",$AI$2-'Indicator Date hidden'!AJ128)</f>
        <v>0</v>
      </c>
      <c r="AJ127" s="214">
        <f>IF('Indicator Date hidden'!AK128="x","x",$AJ$2-'Indicator Date hidden'!AK128)</f>
        <v>0</v>
      </c>
      <c r="AK127" s="214">
        <f>IF('Indicator Date hidden'!AL128="x","x",$AK$2-'Indicator Date hidden'!AL128)</f>
        <v>1</v>
      </c>
      <c r="AL127" s="214">
        <f>IF('Indicator Date hidden'!AM128="x","x",$AL$2-'Indicator Date hidden'!AM128)</f>
        <v>0</v>
      </c>
      <c r="AM127" s="214">
        <f>IF('Indicator Date hidden'!AN128="x","x",$AM$2-'Indicator Date hidden'!AN128)</f>
        <v>0</v>
      </c>
      <c r="AN127" s="214">
        <f>IF('Indicator Date hidden'!AO128="x","x",$AN$2-'Indicator Date hidden'!AO128)</f>
        <v>0</v>
      </c>
      <c r="AO127" s="214">
        <f>IF('Indicator Date hidden'!AP128="x","x",$AO$2-'Indicator Date hidden'!AP128)</f>
        <v>1</v>
      </c>
      <c r="AP127" s="214">
        <f>IF('Indicator Date hidden'!AQ128="x","x",$AP$2-'Indicator Date hidden'!AQ128)</f>
        <v>1</v>
      </c>
      <c r="AQ127" s="214">
        <f>IF('Indicator Date hidden'!AR128="x","x",$AQ$2-'Indicator Date hidden'!AR128)</f>
        <v>0</v>
      </c>
      <c r="AR127" s="214">
        <f>IF('Indicator Date hidden'!AS128="x","x",$AR$2-'Indicator Date hidden'!AS128)</f>
        <v>0</v>
      </c>
      <c r="AS127" s="214">
        <f>IF('Indicator Date hidden'!AT128="x","x",$AS$2-'Indicator Date hidden'!AT128)</f>
        <v>0</v>
      </c>
      <c r="AT127" s="214">
        <f>IF('Indicator Date hidden'!AU128="x","x",$AT$2-'Indicator Date hidden'!AU128)</f>
        <v>0</v>
      </c>
      <c r="AU127" s="214">
        <f>IF('Indicator Date hidden'!AV128="x","x",$AU$2-'Indicator Date hidden'!AV128)</f>
        <v>6</v>
      </c>
      <c r="AV127" s="214">
        <f>IF('Indicator Date hidden'!AW128="x","x",$AV$2-'Indicator Date hidden'!AW128)</f>
        <v>0</v>
      </c>
      <c r="AW127" s="214">
        <f>IF('Indicator Date hidden'!AX128="x","x",$AW$2-'Indicator Date hidden'!AX128)</f>
        <v>0</v>
      </c>
      <c r="AX127" s="214">
        <f>IF('Indicator Date hidden'!AY128="x","x",$AX$2-'Indicator Date hidden'!AY128)</f>
        <v>0</v>
      </c>
      <c r="AY127" s="214">
        <f>IF('Indicator Date hidden'!AZ128="x","x",$AY$2-'Indicator Date hidden'!AZ128)</f>
        <v>0</v>
      </c>
      <c r="AZ127" s="214">
        <f>IF('Indicator Date hidden'!BA128="x","x",$AZ$2-'Indicator Date hidden'!BA128)</f>
        <v>0</v>
      </c>
      <c r="BA127">
        <f t="shared" si="15"/>
        <v>17</v>
      </c>
      <c r="BB127" s="21">
        <f t="shared" si="16"/>
        <v>0.34</v>
      </c>
      <c r="BC127">
        <f t="shared" si="17"/>
        <v>7</v>
      </c>
      <c r="BD127" s="21">
        <f t="shared" si="18"/>
        <v>1.0883014288330233</v>
      </c>
      <c r="BE127" s="296">
        <f t="shared" si="19"/>
        <v>0</v>
      </c>
    </row>
    <row r="128" spans="1:57" x14ac:dyDescent="0.35">
      <c r="A128" t="s">
        <v>8141</v>
      </c>
      <c r="B128" s="214">
        <f>IF('Indicator Date hidden'!C129="x","x",$B$2-'Indicator Date hidden'!C129)</f>
        <v>0</v>
      </c>
      <c r="C128" s="214">
        <f>IF('Indicator Date hidden'!D129="x","x",$C$2-'Indicator Date hidden'!D129)</f>
        <v>0</v>
      </c>
      <c r="D128" s="214">
        <f>IF('Indicator Date hidden'!E129="x","x",$D$2-'Indicator Date hidden'!E129)</f>
        <v>0</v>
      </c>
      <c r="E128" s="214">
        <f>IF('Indicator Date hidden'!F129="x","x",$E$2-'Indicator Date hidden'!F129)</f>
        <v>0</v>
      </c>
      <c r="F128" s="214">
        <f>IF('Indicator Date hidden'!G129="x","x",$F$2-'Indicator Date hidden'!G129)</f>
        <v>0</v>
      </c>
      <c r="G128" s="214">
        <f>IF('Indicator Date hidden'!H129="x","x",$G$2-'Indicator Date hidden'!H129)</f>
        <v>0</v>
      </c>
      <c r="H128" s="214">
        <f>IF('Indicator Date hidden'!I129="x","x",$H$2-'Indicator Date hidden'!I129)</f>
        <v>0</v>
      </c>
      <c r="I128" s="214">
        <f>IF('Indicator Date hidden'!J129="x","x",$I$2-'Indicator Date hidden'!J129)</f>
        <v>0</v>
      </c>
      <c r="J128" s="214">
        <f>IF('Indicator Date hidden'!K129="x","x",$J$2-'Indicator Date hidden'!K129)</f>
        <v>0</v>
      </c>
      <c r="K128" s="214">
        <f>IF('Indicator Date hidden'!L129="x","x",$K$2-'Indicator Date hidden'!L129)</f>
        <v>0</v>
      </c>
      <c r="L128" s="214">
        <f>IF('Indicator Date hidden'!M129="x","x",$L$2-'Indicator Date hidden'!M129)</f>
        <v>0</v>
      </c>
      <c r="M128" s="214">
        <f>IF('Indicator Date hidden'!N129="x","x",$M$2-'Indicator Date hidden'!N129)</f>
        <v>0</v>
      </c>
      <c r="N128" s="214">
        <f>IF('Indicator Date hidden'!O129="x","x",$N$2-'Indicator Date hidden'!O129)</f>
        <v>0</v>
      </c>
      <c r="O128" s="214">
        <f>IF('Indicator Date hidden'!P129="x","x",$O$2-'Indicator Date hidden'!P129)</f>
        <v>0</v>
      </c>
      <c r="P128" s="214">
        <f>IF('Indicator Date hidden'!Q129="x","x",$P$2-'Indicator Date hidden'!Q129)</f>
        <v>0</v>
      </c>
      <c r="Q128" s="214" t="str">
        <f>IF('Indicator Date hidden'!R129="x","x",$Q$2-'Indicator Date hidden'!R129)</f>
        <v>x</v>
      </c>
      <c r="R128" s="214">
        <f>IF('Indicator Date hidden'!S129="x","x",$R$2-'Indicator Date hidden'!S129)</f>
        <v>0</v>
      </c>
      <c r="S128" s="214">
        <f>IF('Indicator Date hidden'!T129="x","x",$S$2-'Indicator Date hidden'!T129)</f>
        <v>0</v>
      </c>
      <c r="T128" s="214">
        <f>IF('Indicator Date hidden'!U129="x","x",$T$2-'Indicator Date hidden'!U129)</f>
        <v>0</v>
      </c>
      <c r="U128" s="214" t="str">
        <f>IF('Indicator Date hidden'!V129="x","x",$U$2-'Indicator Date hidden'!V129)</f>
        <v>x</v>
      </c>
      <c r="V128" s="214">
        <f>IF('Indicator Date hidden'!W129="x","x",$V$2-'Indicator Date hidden'!W129)</f>
        <v>0</v>
      </c>
      <c r="W128" s="214" t="str">
        <f>IF('Indicator Date hidden'!X129="x","x",$W$2-'Indicator Date hidden'!X129)</f>
        <v>x</v>
      </c>
      <c r="X128" s="214">
        <f>IF('Indicator Date hidden'!Y129="x","x",$X$2-'Indicator Date hidden'!Y129)</f>
        <v>2</v>
      </c>
      <c r="Y128" s="214">
        <f>IF('Indicator Date hidden'!Z129="x","x",$Y$2-'Indicator Date hidden'!Z129)</f>
        <v>0</v>
      </c>
      <c r="Z128" s="214">
        <f>IF('Indicator Date hidden'!AA129="x","x",$Z$2-'Indicator Date hidden'!AA129)</f>
        <v>0</v>
      </c>
      <c r="AA128" s="214">
        <f>IF('Indicator Date hidden'!AB129="x","x",$AA$2-'Indicator Date hidden'!AB129)</f>
        <v>0</v>
      </c>
      <c r="AB128" s="214">
        <f>IF('Indicator Date hidden'!AC129="x","x",$AB$2-'Indicator Date hidden'!AC129)</f>
        <v>0</v>
      </c>
      <c r="AC128" s="214">
        <f>IF('Indicator Date hidden'!AD129="x","x",$AC$2-'Indicator Date hidden'!AD129)</f>
        <v>0</v>
      </c>
      <c r="AD128" s="214" t="str">
        <f>IF('Indicator Date hidden'!AE129="x","x",$AD$2-'Indicator Date hidden'!AE129)</f>
        <v>x</v>
      </c>
      <c r="AE128" s="214">
        <f>IF('Indicator Date hidden'!AF129="x","x",$AE$2-'Indicator Date hidden'!AF129)</f>
        <v>0</v>
      </c>
      <c r="AF128" s="214">
        <f>IF('Indicator Date hidden'!AG129="x","x",$AF$2-'Indicator Date hidden'!AG129)</f>
        <v>1</v>
      </c>
      <c r="AG128" s="214">
        <f>IF('Indicator Date hidden'!AH129="x","x",$AG$2-'Indicator Date hidden'!AH129)</f>
        <v>0</v>
      </c>
      <c r="AH128" s="214">
        <f>IF('Indicator Date hidden'!AI129="x","x",$AH$2-'Indicator Date hidden'!AI129)</f>
        <v>0</v>
      </c>
      <c r="AI128" s="214">
        <f>IF('Indicator Date hidden'!AJ129="x","x",$AI$2-'Indicator Date hidden'!AJ129)</f>
        <v>0</v>
      </c>
      <c r="AJ128" s="214" t="str">
        <f>IF('Indicator Date hidden'!AK129="x","x",$AJ$2-'Indicator Date hidden'!AK129)</f>
        <v>x</v>
      </c>
      <c r="AK128" s="214">
        <f>IF('Indicator Date hidden'!AL129="x","x",$AK$2-'Indicator Date hidden'!AL129)</f>
        <v>1</v>
      </c>
      <c r="AL128" s="214">
        <f>IF('Indicator Date hidden'!AM129="x","x",$AL$2-'Indicator Date hidden'!AM129)</f>
        <v>0</v>
      </c>
      <c r="AM128" s="214">
        <f>IF('Indicator Date hidden'!AN129="x","x",$AM$2-'Indicator Date hidden'!AN129)</f>
        <v>0</v>
      </c>
      <c r="AN128" s="214">
        <f>IF('Indicator Date hidden'!AO129="x","x",$AN$2-'Indicator Date hidden'!AO129)</f>
        <v>0</v>
      </c>
      <c r="AO128" s="214">
        <f>IF('Indicator Date hidden'!AP129="x","x",$AO$2-'Indicator Date hidden'!AP129)</f>
        <v>0</v>
      </c>
      <c r="AP128" s="214">
        <f>IF('Indicator Date hidden'!AQ129="x","x",$AP$2-'Indicator Date hidden'!AQ129)</f>
        <v>0</v>
      </c>
      <c r="AQ128" s="214">
        <f>IF('Indicator Date hidden'!AR129="x","x",$AQ$2-'Indicator Date hidden'!AR129)</f>
        <v>0</v>
      </c>
      <c r="AR128" s="214">
        <f>IF('Indicator Date hidden'!AS129="x","x",$AR$2-'Indicator Date hidden'!AS129)</f>
        <v>0</v>
      </c>
      <c r="AS128" s="214">
        <f>IF('Indicator Date hidden'!AT129="x","x",$AS$2-'Indicator Date hidden'!AT129)</f>
        <v>0</v>
      </c>
      <c r="AT128" s="214">
        <f>IF('Indicator Date hidden'!AU129="x","x",$AT$2-'Indicator Date hidden'!AU129)</f>
        <v>0</v>
      </c>
      <c r="AU128" s="214" t="str">
        <f>IF('Indicator Date hidden'!AV129="x","x",$AU$2-'Indicator Date hidden'!AV129)</f>
        <v>x</v>
      </c>
      <c r="AV128" s="214">
        <f>IF('Indicator Date hidden'!AW129="x","x",$AV$2-'Indicator Date hidden'!AW129)</f>
        <v>0</v>
      </c>
      <c r="AW128" s="214">
        <f>IF('Indicator Date hidden'!AX129="x","x",$AW$2-'Indicator Date hidden'!AX129)</f>
        <v>0</v>
      </c>
      <c r="AX128" s="214">
        <f>IF('Indicator Date hidden'!AY129="x","x",$AX$2-'Indicator Date hidden'!AY129)</f>
        <v>0</v>
      </c>
      <c r="AY128" s="214">
        <f>IF('Indicator Date hidden'!AZ129="x","x",$AY$2-'Indicator Date hidden'!AZ129)</f>
        <v>0</v>
      </c>
      <c r="AZ128" s="214">
        <f>IF('Indicator Date hidden'!BA129="x","x",$AZ$2-'Indicator Date hidden'!BA129)</f>
        <v>0</v>
      </c>
      <c r="BA128">
        <f t="shared" si="15"/>
        <v>4</v>
      </c>
      <c r="BB128" s="21">
        <f t="shared" si="16"/>
        <v>8.8888888888888892E-2</v>
      </c>
      <c r="BC128">
        <f t="shared" si="17"/>
        <v>3</v>
      </c>
      <c r="BD128" s="21">
        <f t="shared" si="18"/>
        <v>0.35416394334464951</v>
      </c>
      <c r="BE128" s="296">
        <f t="shared" si="19"/>
        <v>0</v>
      </c>
    </row>
    <row r="129" spans="1:57" x14ac:dyDescent="0.35">
      <c r="A129" t="s">
        <v>8149</v>
      </c>
      <c r="B129" s="214">
        <f>IF('Indicator Date hidden'!C130="x","x",$B$2-'Indicator Date hidden'!C130)</f>
        <v>0</v>
      </c>
      <c r="C129" s="214">
        <f>IF('Indicator Date hidden'!D130="x","x",$C$2-'Indicator Date hidden'!D130)</f>
        <v>0</v>
      </c>
      <c r="D129" s="214">
        <f>IF('Indicator Date hidden'!E130="x","x",$D$2-'Indicator Date hidden'!E130)</f>
        <v>0</v>
      </c>
      <c r="E129" s="214">
        <f>IF('Indicator Date hidden'!F130="x","x",$E$2-'Indicator Date hidden'!F130)</f>
        <v>0</v>
      </c>
      <c r="F129" s="214">
        <f>IF('Indicator Date hidden'!G130="x","x",$F$2-'Indicator Date hidden'!G130)</f>
        <v>0</v>
      </c>
      <c r="G129" s="214">
        <f>IF('Indicator Date hidden'!H130="x","x",$G$2-'Indicator Date hidden'!H130)</f>
        <v>0</v>
      </c>
      <c r="H129" s="214">
        <f>IF('Indicator Date hidden'!I130="x","x",$H$2-'Indicator Date hidden'!I130)</f>
        <v>0</v>
      </c>
      <c r="I129" s="214">
        <f>IF('Indicator Date hidden'!J130="x","x",$I$2-'Indicator Date hidden'!J130)</f>
        <v>0</v>
      </c>
      <c r="J129" s="214">
        <f>IF('Indicator Date hidden'!K130="x","x",$J$2-'Indicator Date hidden'!K130)</f>
        <v>0</v>
      </c>
      <c r="K129" s="214">
        <f>IF('Indicator Date hidden'!L130="x","x",$K$2-'Indicator Date hidden'!L130)</f>
        <v>0</v>
      </c>
      <c r="L129" s="214">
        <f>IF('Indicator Date hidden'!M130="x","x",$L$2-'Indicator Date hidden'!M130)</f>
        <v>0</v>
      </c>
      <c r="M129" s="214">
        <f>IF('Indicator Date hidden'!N130="x","x",$M$2-'Indicator Date hidden'!N130)</f>
        <v>0</v>
      </c>
      <c r="N129" s="214">
        <f>IF('Indicator Date hidden'!O130="x","x",$N$2-'Indicator Date hidden'!O130)</f>
        <v>0</v>
      </c>
      <c r="O129" s="214">
        <f>IF('Indicator Date hidden'!P130="x","x",$O$2-'Indicator Date hidden'!P130)</f>
        <v>0</v>
      </c>
      <c r="P129" s="214">
        <f>IF('Indicator Date hidden'!Q130="x","x",$P$2-'Indicator Date hidden'!Q130)</f>
        <v>0</v>
      </c>
      <c r="Q129" s="214" t="str">
        <f>IF('Indicator Date hidden'!R130="x","x",$Q$2-'Indicator Date hidden'!R130)</f>
        <v>x</v>
      </c>
      <c r="R129" s="214">
        <f>IF('Indicator Date hidden'!S130="x","x",$R$2-'Indicator Date hidden'!S130)</f>
        <v>0</v>
      </c>
      <c r="S129" s="214">
        <f>IF('Indicator Date hidden'!T130="x","x",$S$2-'Indicator Date hidden'!T130)</f>
        <v>0</v>
      </c>
      <c r="T129" s="214">
        <f>IF('Indicator Date hidden'!U130="x","x",$T$2-'Indicator Date hidden'!U130)</f>
        <v>0</v>
      </c>
      <c r="U129" s="214" t="str">
        <f>IF('Indicator Date hidden'!V130="x","x",$U$2-'Indicator Date hidden'!V130)</f>
        <v>x</v>
      </c>
      <c r="V129" s="214">
        <f>IF('Indicator Date hidden'!W130="x","x",$V$2-'Indicator Date hidden'!W130)</f>
        <v>0</v>
      </c>
      <c r="W129" s="214">
        <f>IF('Indicator Date hidden'!X130="x","x",$W$2-'Indicator Date hidden'!X130)</f>
        <v>5</v>
      </c>
      <c r="X129" s="214">
        <f>IF('Indicator Date hidden'!Y130="x","x",$X$2-'Indicator Date hidden'!Y130)</f>
        <v>2</v>
      </c>
      <c r="Y129" s="214">
        <f>IF('Indicator Date hidden'!Z130="x","x",$Y$2-'Indicator Date hidden'!Z130)</f>
        <v>0</v>
      </c>
      <c r="Z129" s="214">
        <f>IF('Indicator Date hidden'!AA130="x","x",$Z$2-'Indicator Date hidden'!AA130)</f>
        <v>0</v>
      </c>
      <c r="AA129" s="214">
        <f>IF('Indicator Date hidden'!AB130="x","x",$AA$2-'Indicator Date hidden'!AB130)</f>
        <v>0</v>
      </c>
      <c r="AB129" s="214">
        <f>IF('Indicator Date hidden'!AC130="x","x",$AB$2-'Indicator Date hidden'!AC130)</f>
        <v>0</v>
      </c>
      <c r="AC129" s="214">
        <f>IF('Indicator Date hidden'!AD130="x","x",$AC$2-'Indicator Date hidden'!AD130)</f>
        <v>0</v>
      </c>
      <c r="AD129" s="214" t="str">
        <f>IF('Indicator Date hidden'!AE130="x","x",$AD$2-'Indicator Date hidden'!AE130)</f>
        <v>x</v>
      </c>
      <c r="AE129" s="214">
        <f>IF('Indicator Date hidden'!AF130="x","x",$AE$2-'Indicator Date hidden'!AF130)</f>
        <v>0</v>
      </c>
      <c r="AF129" s="214" t="str">
        <f>IF('Indicator Date hidden'!AG130="x","x",$AF$2-'Indicator Date hidden'!AG130)</f>
        <v>x</v>
      </c>
      <c r="AG129" s="214">
        <f>IF('Indicator Date hidden'!AH130="x","x",$AG$2-'Indicator Date hidden'!AH130)</f>
        <v>0</v>
      </c>
      <c r="AH129" s="214">
        <f>IF('Indicator Date hidden'!AI130="x","x",$AH$2-'Indicator Date hidden'!AI130)</f>
        <v>0</v>
      </c>
      <c r="AI129" s="214">
        <f>IF('Indicator Date hidden'!AJ130="x","x",$AI$2-'Indicator Date hidden'!AJ130)</f>
        <v>0</v>
      </c>
      <c r="AJ129" s="214" t="str">
        <f>IF('Indicator Date hidden'!AK130="x","x",$AJ$2-'Indicator Date hidden'!AK130)</f>
        <v>x</v>
      </c>
      <c r="AK129" s="214">
        <f>IF('Indicator Date hidden'!AL130="x","x",$AK$2-'Indicator Date hidden'!AL130)</f>
        <v>1</v>
      </c>
      <c r="AL129" s="214">
        <f>IF('Indicator Date hidden'!AM130="x","x",$AL$2-'Indicator Date hidden'!AM130)</f>
        <v>0</v>
      </c>
      <c r="AM129" s="214">
        <f>IF('Indicator Date hidden'!AN130="x","x",$AM$2-'Indicator Date hidden'!AN130)</f>
        <v>0</v>
      </c>
      <c r="AN129" s="214">
        <f>IF('Indicator Date hidden'!AO130="x","x",$AN$2-'Indicator Date hidden'!AO130)</f>
        <v>0</v>
      </c>
      <c r="AO129" s="214">
        <f>IF('Indicator Date hidden'!AP130="x","x",$AO$2-'Indicator Date hidden'!AP130)</f>
        <v>0</v>
      </c>
      <c r="AP129" s="214">
        <f>IF('Indicator Date hidden'!AQ130="x","x",$AP$2-'Indicator Date hidden'!AQ130)</f>
        <v>0</v>
      </c>
      <c r="AQ129" s="214" t="str">
        <f>IF('Indicator Date hidden'!AR130="x","x",$AQ$2-'Indicator Date hidden'!AR130)</f>
        <v>x</v>
      </c>
      <c r="AR129" s="214">
        <f>IF('Indicator Date hidden'!AS130="x","x",$AR$2-'Indicator Date hidden'!AS130)</f>
        <v>0</v>
      </c>
      <c r="AS129" s="214">
        <f>IF('Indicator Date hidden'!AT130="x","x",$AS$2-'Indicator Date hidden'!AT130)</f>
        <v>0</v>
      </c>
      <c r="AT129" s="214">
        <f>IF('Indicator Date hidden'!AU130="x","x",$AT$2-'Indicator Date hidden'!AU130)</f>
        <v>0</v>
      </c>
      <c r="AU129" s="214">
        <f>IF('Indicator Date hidden'!AV130="x","x",$AU$2-'Indicator Date hidden'!AV130)</f>
        <v>0</v>
      </c>
      <c r="AV129" s="214">
        <f>IF('Indicator Date hidden'!AW130="x","x",$AV$2-'Indicator Date hidden'!AW130)</f>
        <v>0</v>
      </c>
      <c r="AW129" s="214">
        <f>IF('Indicator Date hidden'!AX130="x","x",$AW$2-'Indicator Date hidden'!AX130)</f>
        <v>0</v>
      </c>
      <c r="AX129" s="214">
        <f>IF('Indicator Date hidden'!AY130="x","x",$AX$2-'Indicator Date hidden'!AY130)</f>
        <v>0</v>
      </c>
      <c r="AY129" s="214">
        <f>IF('Indicator Date hidden'!AZ130="x","x",$AY$2-'Indicator Date hidden'!AZ130)</f>
        <v>0</v>
      </c>
      <c r="AZ129" s="214">
        <f>IF('Indicator Date hidden'!BA130="x","x",$AZ$2-'Indicator Date hidden'!BA130)</f>
        <v>0</v>
      </c>
      <c r="BA129">
        <f t="shared" si="15"/>
        <v>8</v>
      </c>
      <c r="BB129" s="21">
        <f t="shared" si="16"/>
        <v>0.17777777777777778</v>
      </c>
      <c r="BC129">
        <f t="shared" si="17"/>
        <v>3</v>
      </c>
      <c r="BD129" s="21">
        <f t="shared" si="18"/>
        <v>0.7969076034240492</v>
      </c>
      <c r="BE129" s="296">
        <f t="shared" si="19"/>
        <v>0</v>
      </c>
    </row>
    <row r="130" spans="1:57" x14ac:dyDescent="0.35">
      <c r="A130" t="s">
        <v>8150</v>
      </c>
      <c r="B130" s="214">
        <f>IF('Indicator Date hidden'!C131="x","x",$B$2-'Indicator Date hidden'!C131)</f>
        <v>0</v>
      </c>
      <c r="C130" s="214">
        <f>IF('Indicator Date hidden'!D131="x","x",$C$2-'Indicator Date hidden'!D131)</f>
        <v>0</v>
      </c>
      <c r="D130" s="214">
        <f>IF('Indicator Date hidden'!E131="x","x",$D$2-'Indicator Date hidden'!E131)</f>
        <v>0</v>
      </c>
      <c r="E130" s="214">
        <f>IF('Indicator Date hidden'!F131="x","x",$E$2-'Indicator Date hidden'!F131)</f>
        <v>0</v>
      </c>
      <c r="F130" s="214">
        <f>IF('Indicator Date hidden'!G131="x","x",$F$2-'Indicator Date hidden'!G131)</f>
        <v>0</v>
      </c>
      <c r="G130" s="214">
        <f>IF('Indicator Date hidden'!H131="x","x",$G$2-'Indicator Date hidden'!H131)</f>
        <v>0</v>
      </c>
      <c r="H130" s="214">
        <f>IF('Indicator Date hidden'!I131="x","x",$H$2-'Indicator Date hidden'!I131)</f>
        <v>0</v>
      </c>
      <c r="I130" s="214">
        <f>IF('Indicator Date hidden'!J131="x","x",$I$2-'Indicator Date hidden'!J131)</f>
        <v>0</v>
      </c>
      <c r="J130" s="214">
        <f>IF('Indicator Date hidden'!K131="x","x",$J$2-'Indicator Date hidden'!K131)</f>
        <v>0</v>
      </c>
      <c r="K130" s="214">
        <f>IF('Indicator Date hidden'!L131="x","x",$K$2-'Indicator Date hidden'!L131)</f>
        <v>0</v>
      </c>
      <c r="L130" s="214">
        <f>IF('Indicator Date hidden'!M131="x","x",$L$2-'Indicator Date hidden'!M131)</f>
        <v>0</v>
      </c>
      <c r="M130" s="214">
        <f>IF('Indicator Date hidden'!N131="x","x",$M$2-'Indicator Date hidden'!N131)</f>
        <v>0</v>
      </c>
      <c r="N130" s="214">
        <f>IF('Indicator Date hidden'!O131="x","x",$N$2-'Indicator Date hidden'!O131)</f>
        <v>0</v>
      </c>
      <c r="O130" s="214">
        <f>IF('Indicator Date hidden'!P131="x","x",$O$2-'Indicator Date hidden'!P131)</f>
        <v>0</v>
      </c>
      <c r="P130" s="214">
        <f>IF('Indicator Date hidden'!Q131="x","x",$P$2-'Indicator Date hidden'!Q131)</f>
        <v>0</v>
      </c>
      <c r="Q130" s="214">
        <f>IF('Indicator Date hidden'!R131="x","x",$Q$2-'Indicator Date hidden'!R131)</f>
        <v>1</v>
      </c>
      <c r="R130" s="214">
        <f>IF('Indicator Date hidden'!S131="x","x",$R$2-'Indicator Date hidden'!S131)</f>
        <v>0</v>
      </c>
      <c r="S130" s="214">
        <f>IF('Indicator Date hidden'!T131="x","x",$S$2-'Indicator Date hidden'!T131)</f>
        <v>0</v>
      </c>
      <c r="T130" s="214">
        <f>IF('Indicator Date hidden'!U131="x","x",$T$2-'Indicator Date hidden'!U131)</f>
        <v>0</v>
      </c>
      <c r="U130" s="214">
        <f>IF('Indicator Date hidden'!V131="x","x",$U$2-'Indicator Date hidden'!V131)</f>
        <v>0</v>
      </c>
      <c r="V130" s="214">
        <f>IF('Indicator Date hidden'!W131="x","x",$V$2-'Indicator Date hidden'!W131)</f>
        <v>0</v>
      </c>
      <c r="W130" s="214">
        <f>IF('Indicator Date hidden'!X131="x","x",$W$2-'Indicator Date hidden'!X131)</f>
        <v>2</v>
      </c>
      <c r="X130" s="214">
        <f>IF('Indicator Date hidden'!Y131="x","x",$X$2-'Indicator Date hidden'!Y131)</f>
        <v>4</v>
      </c>
      <c r="Y130" s="214">
        <f>IF('Indicator Date hidden'!Z131="x","x",$Y$2-'Indicator Date hidden'!Z131)</f>
        <v>0</v>
      </c>
      <c r="Z130" s="214">
        <f>IF('Indicator Date hidden'!AA131="x","x",$Z$2-'Indicator Date hidden'!AA131)</f>
        <v>0</v>
      </c>
      <c r="AA130" s="214">
        <f>IF('Indicator Date hidden'!AB131="x","x",$AA$2-'Indicator Date hidden'!AB131)</f>
        <v>0</v>
      </c>
      <c r="AB130" s="214">
        <f>IF('Indicator Date hidden'!AC131="x","x",$AB$2-'Indicator Date hidden'!AC131)</f>
        <v>0</v>
      </c>
      <c r="AC130" s="214">
        <f>IF('Indicator Date hidden'!AD131="x","x",$AC$2-'Indicator Date hidden'!AD131)</f>
        <v>0</v>
      </c>
      <c r="AD130" s="214">
        <f>IF('Indicator Date hidden'!AE131="x","x",$AD$2-'Indicator Date hidden'!AE131)</f>
        <v>0</v>
      </c>
      <c r="AE130" s="214">
        <f>IF('Indicator Date hidden'!AF131="x","x",$AE$2-'Indicator Date hidden'!AF131)</f>
        <v>0</v>
      </c>
      <c r="AF130" s="214">
        <f>IF('Indicator Date hidden'!AG131="x","x",$AF$2-'Indicator Date hidden'!AG131)</f>
        <v>3</v>
      </c>
      <c r="AG130" s="214">
        <f>IF('Indicator Date hidden'!AH131="x","x",$AG$2-'Indicator Date hidden'!AH131)</f>
        <v>0</v>
      </c>
      <c r="AH130" s="214">
        <f>IF('Indicator Date hidden'!AI131="x","x",$AH$2-'Indicator Date hidden'!AI131)</f>
        <v>0</v>
      </c>
      <c r="AI130" s="214">
        <f>IF('Indicator Date hidden'!AJ131="x","x",$AI$2-'Indicator Date hidden'!AJ131)</f>
        <v>0</v>
      </c>
      <c r="AJ130" s="214">
        <f>IF('Indicator Date hidden'!AK131="x","x",$AJ$2-'Indicator Date hidden'!AK131)</f>
        <v>1</v>
      </c>
      <c r="AK130" s="214">
        <f>IF('Indicator Date hidden'!AL131="x","x",$AK$2-'Indicator Date hidden'!AL131)</f>
        <v>1</v>
      </c>
      <c r="AL130" s="214">
        <f>IF('Indicator Date hidden'!AM131="x","x",$AL$2-'Indicator Date hidden'!AM131)</f>
        <v>0</v>
      </c>
      <c r="AM130" s="214">
        <f>IF('Indicator Date hidden'!AN131="x","x",$AM$2-'Indicator Date hidden'!AN131)</f>
        <v>0</v>
      </c>
      <c r="AN130" s="214">
        <f>IF('Indicator Date hidden'!AO131="x","x",$AN$2-'Indicator Date hidden'!AO131)</f>
        <v>0</v>
      </c>
      <c r="AO130" s="214">
        <f>IF('Indicator Date hidden'!AP131="x","x",$AO$2-'Indicator Date hidden'!AP131)</f>
        <v>0</v>
      </c>
      <c r="AP130" s="214">
        <f>IF('Indicator Date hidden'!AQ131="x","x",$AP$2-'Indicator Date hidden'!AQ131)</f>
        <v>0</v>
      </c>
      <c r="AQ130" s="214">
        <f>IF('Indicator Date hidden'!AR131="x","x",$AQ$2-'Indicator Date hidden'!AR131)</f>
        <v>0</v>
      </c>
      <c r="AR130" s="214">
        <f>IF('Indicator Date hidden'!AS131="x","x",$AR$2-'Indicator Date hidden'!AS131)</f>
        <v>0</v>
      </c>
      <c r="AS130" s="214">
        <f>IF('Indicator Date hidden'!AT131="x","x",$AS$2-'Indicator Date hidden'!AT131)</f>
        <v>0</v>
      </c>
      <c r="AT130" s="214">
        <f>IF('Indicator Date hidden'!AU131="x","x",$AT$2-'Indicator Date hidden'!AU131)</f>
        <v>0</v>
      </c>
      <c r="AU130" s="214">
        <f>IF('Indicator Date hidden'!AV131="x","x",$AU$2-'Indicator Date hidden'!AV131)</f>
        <v>2</v>
      </c>
      <c r="AV130" s="214">
        <f>IF('Indicator Date hidden'!AW131="x","x",$AV$2-'Indicator Date hidden'!AW131)</f>
        <v>0</v>
      </c>
      <c r="AW130" s="214">
        <f>IF('Indicator Date hidden'!AX131="x","x",$AW$2-'Indicator Date hidden'!AX131)</f>
        <v>0</v>
      </c>
      <c r="AX130" s="214">
        <f>IF('Indicator Date hidden'!AY131="x","x",$AX$2-'Indicator Date hidden'!AY131)</f>
        <v>0</v>
      </c>
      <c r="AY130" s="214">
        <f>IF('Indicator Date hidden'!AZ131="x","x",$AY$2-'Indicator Date hidden'!AZ131)</f>
        <v>0</v>
      </c>
      <c r="AZ130" s="214">
        <f>IF('Indicator Date hidden'!BA131="x","x",$AZ$2-'Indicator Date hidden'!BA131)</f>
        <v>0</v>
      </c>
      <c r="BA130">
        <f t="shared" si="15"/>
        <v>14</v>
      </c>
      <c r="BB130" s="21">
        <f t="shared" si="16"/>
        <v>0.27450980392156865</v>
      </c>
      <c r="BC130">
        <f t="shared" si="17"/>
        <v>7</v>
      </c>
      <c r="BD130" s="21">
        <f t="shared" si="18"/>
        <v>0.79405712671829753</v>
      </c>
      <c r="BE130" s="296">
        <f t="shared" si="19"/>
        <v>0</v>
      </c>
    </row>
    <row r="131" spans="1:57" x14ac:dyDescent="0.35">
      <c r="A131" t="s">
        <v>8155</v>
      </c>
      <c r="B131" s="214">
        <f>IF('Indicator Date hidden'!C132="x","x",$B$2-'Indicator Date hidden'!C132)</f>
        <v>0</v>
      </c>
      <c r="C131" s="214">
        <f>IF('Indicator Date hidden'!D132="x","x",$C$2-'Indicator Date hidden'!D132)</f>
        <v>0</v>
      </c>
      <c r="D131" s="214">
        <f>IF('Indicator Date hidden'!E132="x","x",$D$2-'Indicator Date hidden'!E132)</f>
        <v>0</v>
      </c>
      <c r="E131" s="214">
        <f>IF('Indicator Date hidden'!F132="x","x",$E$2-'Indicator Date hidden'!F132)</f>
        <v>0</v>
      </c>
      <c r="F131" s="214">
        <f>IF('Indicator Date hidden'!G132="x","x",$F$2-'Indicator Date hidden'!G132)</f>
        <v>0</v>
      </c>
      <c r="G131" s="214">
        <f>IF('Indicator Date hidden'!H132="x","x",$G$2-'Indicator Date hidden'!H132)</f>
        <v>0</v>
      </c>
      <c r="H131" s="214">
        <f>IF('Indicator Date hidden'!I132="x","x",$H$2-'Indicator Date hidden'!I132)</f>
        <v>0</v>
      </c>
      <c r="I131" s="214">
        <f>IF('Indicator Date hidden'!J132="x","x",$I$2-'Indicator Date hidden'!J132)</f>
        <v>0</v>
      </c>
      <c r="J131" s="214">
        <f>IF('Indicator Date hidden'!K132="x","x",$J$2-'Indicator Date hidden'!K132)</f>
        <v>0</v>
      </c>
      <c r="K131" s="214">
        <f>IF('Indicator Date hidden'!L132="x","x",$K$2-'Indicator Date hidden'!L132)</f>
        <v>0</v>
      </c>
      <c r="L131" s="214">
        <f>IF('Indicator Date hidden'!M132="x","x",$L$2-'Indicator Date hidden'!M132)</f>
        <v>0</v>
      </c>
      <c r="M131" s="214">
        <f>IF('Indicator Date hidden'!N132="x","x",$M$2-'Indicator Date hidden'!N132)</f>
        <v>0</v>
      </c>
      <c r="N131" s="214">
        <f>IF('Indicator Date hidden'!O132="x","x",$N$2-'Indicator Date hidden'!O132)</f>
        <v>0</v>
      </c>
      <c r="O131" s="214">
        <f>IF('Indicator Date hidden'!P132="x","x",$O$2-'Indicator Date hidden'!P132)</f>
        <v>0</v>
      </c>
      <c r="P131" s="214">
        <f>IF('Indicator Date hidden'!Q132="x","x",$P$2-'Indicator Date hidden'!Q132)</f>
        <v>0</v>
      </c>
      <c r="Q131" s="214" t="str">
        <f>IF('Indicator Date hidden'!R132="x","x",$Q$2-'Indicator Date hidden'!R132)</f>
        <v>x</v>
      </c>
      <c r="R131" s="214">
        <f>IF('Indicator Date hidden'!S132="x","x",$R$2-'Indicator Date hidden'!S132)</f>
        <v>0</v>
      </c>
      <c r="S131" s="214">
        <f>IF('Indicator Date hidden'!T132="x","x",$S$2-'Indicator Date hidden'!T132)</f>
        <v>0</v>
      </c>
      <c r="T131" s="214">
        <f>IF('Indicator Date hidden'!U132="x","x",$T$2-'Indicator Date hidden'!U132)</f>
        <v>0</v>
      </c>
      <c r="U131" s="214">
        <f>IF('Indicator Date hidden'!V132="x","x",$U$2-'Indicator Date hidden'!V132)</f>
        <v>0</v>
      </c>
      <c r="V131" s="214">
        <f>IF('Indicator Date hidden'!W132="x","x",$V$2-'Indicator Date hidden'!W132)</f>
        <v>0</v>
      </c>
      <c r="W131" s="214">
        <f>IF('Indicator Date hidden'!X132="x","x",$W$2-'Indicator Date hidden'!X132)</f>
        <v>4</v>
      </c>
      <c r="X131" s="214">
        <f>IF('Indicator Date hidden'!Y132="x","x",$X$2-'Indicator Date hidden'!Y132)</f>
        <v>4</v>
      </c>
      <c r="Y131" s="214">
        <f>IF('Indicator Date hidden'!Z132="x","x",$Y$2-'Indicator Date hidden'!Z132)</f>
        <v>0</v>
      </c>
      <c r="Z131" s="214">
        <f>IF('Indicator Date hidden'!AA132="x","x",$Z$2-'Indicator Date hidden'!AA132)</f>
        <v>0</v>
      </c>
      <c r="AA131" s="214">
        <f>IF('Indicator Date hidden'!AB132="x","x",$AA$2-'Indicator Date hidden'!AB132)</f>
        <v>4</v>
      </c>
      <c r="AB131" s="214">
        <f>IF('Indicator Date hidden'!AC132="x","x",$AB$2-'Indicator Date hidden'!AC132)</f>
        <v>0</v>
      </c>
      <c r="AC131" s="214">
        <f>IF('Indicator Date hidden'!AD132="x","x",$AC$2-'Indicator Date hidden'!AD132)</f>
        <v>0</v>
      </c>
      <c r="AD131" s="214" t="str">
        <f>IF('Indicator Date hidden'!AE132="x","x",$AD$2-'Indicator Date hidden'!AE132)</f>
        <v>x</v>
      </c>
      <c r="AE131" s="214" t="str">
        <f>IF('Indicator Date hidden'!AF132="x","x",$AE$2-'Indicator Date hidden'!AF132)</f>
        <v>x</v>
      </c>
      <c r="AF131" s="214" t="str">
        <f>IF('Indicator Date hidden'!AG132="x","x",$AF$2-'Indicator Date hidden'!AG132)</f>
        <v>x</v>
      </c>
      <c r="AG131" s="214">
        <f>IF('Indicator Date hidden'!AH132="x","x",$AG$2-'Indicator Date hidden'!AH132)</f>
        <v>0</v>
      </c>
      <c r="AH131" s="214">
        <f>IF('Indicator Date hidden'!AI132="x","x",$AH$2-'Indicator Date hidden'!AI132)</f>
        <v>0</v>
      </c>
      <c r="AI131" s="214">
        <f>IF('Indicator Date hidden'!AJ132="x","x",$AI$2-'Indicator Date hidden'!AJ132)</f>
        <v>0</v>
      </c>
      <c r="AJ131" s="214" t="str">
        <f>IF('Indicator Date hidden'!AK132="x","x",$AJ$2-'Indicator Date hidden'!AK132)</f>
        <v>x</v>
      </c>
      <c r="AK131" s="214">
        <f>IF('Indicator Date hidden'!AL132="x","x",$AK$2-'Indicator Date hidden'!AL132)</f>
        <v>1</v>
      </c>
      <c r="AL131" s="214">
        <f>IF('Indicator Date hidden'!AM132="x","x",$AL$2-'Indicator Date hidden'!AM132)</f>
        <v>0</v>
      </c>
      <c r="AM131" s="214">
        <f>IF('Indicator Date hidden'!AN132="x","x",$AM$2-'Indicator Date hidden'!AN132)</f>
        <v>0</v>
      </c>
      <c r="AN131" s="214">
        <f>IF('Indicator Date hidden'!AO132="x","x",$AN$2-'Indicator Date hidden'!AO132)</f>
        <v>0</v>
      </c>
      <c r="AO131" s="214" t="str">
        <f>IF('Indicator Date hidden'!AP132="x","x",$AO$2-'Indicator Date hidden'!AP132)</f>
        <v>x</v>
      </c>
      <c r="AP131" s="214" t="str">
        <f>IF('Indicator Date hidden'!AQ132="x","x",$AP$2-'Indicator Date hidden'!AQ132)</f>
        <v>x</v>
      </c>
      <c r="AQ131" s="214">
        <f>IF('Indicator Date hidden'!AR132="x","x",$AQ$2-'Indicator Date hidden'!AR132)</f>
        <v>4</v>
      </c>
      <c r="AR131" s="214">
        <f>IF('Indicator Date hidden'!AS132="x","x",$AR$2-'Indicator Date hidden'!AS132)</f>
        <v>0</v>
      </c>
      <c r="AS131" s="214" t="str">
        <f>IF('Indicator Date hidden'!AT132="x","x",$AS$2-'Indicator Date hidden'!AT132)</f>
        <v>x</v>
      </c>
      <c r="AT131" s="214">
        <f>IF('Indicator Date hidden'!AU132="x","x",$AT$2-'Indicator Date hidden'!AU132)</f>
        <v>0</v>
      </c>
      <c r="AU131" s="214">
        <f>IF('Indicator Date hidden'!AV132="x","x",$AU$2-'Indicator Date hidden'!AV132)</f>
        <v>1</v>
      </c>
      <c r="AV131" s="214" t="str">
        <f>IF('Indicator Date hidden'!AW132="x","x",$AV$2-'Indicator Date hidden'!AW132)</f>
        <v>x</v>
      </c>
      <c r="AW131" s="214">
        <f>IF('Indicator Date hidden'!AX132="x","x",$AW$2-'Indicator Date hidden'!AX132)</f>
        <v>0</v>
      </c>
      <c r="AX131" s="214">
        <f>IF('Indicator Date hidden'!AY132="x","x",$AX$2-'Indicator Date hidden'!AY132)</f>
        <v>0</v>
      </c>
      <c r="AY131" s="214">
        <f>IF('Indicator Date hidden'!AZ132="x","x",$AY$2-'Indicator Date hidden'!AZ132)</f>
        <v>0</v>
      </c>
      <c r="AZ131" s="214">
        <f>IF('Indicator Date hidden'!BA132="x","x",$AZ$2-'Indicator Date hidden'!BA132)</f>
        <v>4</v>
      </c>
      <c r="BA131">
        <f t="shared" ref="BA131:BA162" si="20">SUM(B131:AZ131)</f>
        <v>22</v>
      </c>
      <c r="BB131" s="21">
        <f t="shared" ref="BB131:BB162" si="21">BA131/COUNT(B131:AZ131)</f>
        <v>0.52380952380952384</v>
      </c>
      <c r="BC131">
        <f t="shared" ref="BC131:BC162" si="22">COUNTIF(B131:AZ131,"&gt;0")</f>
        <v>7</v>
      </c>
      <c r="BD131" s="21">
        <f t="shared" ref="BD131:BD162" si="23">_xlfn.STDEV.P(B131:AZ131)</f>
        <v>1.2953781436890899</v>
      </c>
      <c r="BE131" s="296">
        <f t="shared" ref="BE131:BE162" si="24">MEDIAN(B131:AZ131)</f>
        <v>0</v>
      </c>
    </row>
    <row r="132" spans="1:57" x14ac:dyDescent="0.35">
      <c r="A132" t="s">
        <v>8164</v>
      </c>
      <c r="B132" s="214">
        <f>IF('Indicator Date hidden'!C133="x","x",$B$2-'Indicator Date hidden'!C133)</f>
        <v>0</v>
      </c>
      <c r="C132" s="214">
        <f>IF('Indicator Date hidden'!D133="x","x",$C$2-'Indicator Date hidden'!D133)</f>
        <v>0</v>
      </c>
      <c r="D132" s="214">
        <f>IF('Indicator Date hidden'!E133="x","x",$D$2-'Indicator Date hidden'!E133)</f>
        <v>0</v>
      </c>
      <c r="E132" s="214">
        <f>IF('Indicator Date hidden'!F133="x","x",$E$2-'Indicator Date hidden'!F133)</f>
        <v>0</v>
      </c>
      <c r="F132" s="214">
        <f>IF('Indicator Date hidden'!G133="x","x",$F$2-'Indicator Date hidden'!G133)</f>
        <v>0</v>
      </c>
      <c r="G132" s="214">
        <f>IF('Indicator Date hidden'!H133="x","x",$G$2-'Indicator Date hidden'!H133)</f>
        <v>0</v>
      </c>
      <c r="H132" s="214">
        <f>IF('Indicator Date hidden'!I133="x","x",$H$2-'Indicator Date hidden'!I133)</f>
        <v>0</v>
      </c>
      <c r="I132" s="214">
        <f>IF('Indicator Date hidden'!J133="x","x",$I$2-'Indicator Date hidden'!J133)</f>
        <v>0</v>
      </c>
      <c r="J132" s="214">
        <f>IF('Indicator Date hidden'!K133="x","x",$J$2-'Indicator Date hidden'!K133)</f>
        <v>0</v>
      </c>
      <c r="K132" s="214">
        <f>IF('Indicator Date hidden'!L133="x","x",$K$2-'Indicator Date hidden'!L133)</f>
        <v>2</v>
      </c>
      <c r="L132" s="214">
        <f>IF('Indicator Date hidden'!M133="x","x",$L$2-'Indicator Date hidden'!M133)</f>
        <v>0</v>
      </c>
      <c r="M132" s="214">
        <f>IF('Indicator Date hidden'!N133="x","x",$M$2-'Indicator Date hidden'!N133)</f>
        <v>0</v>
      </c>
      <c r="N132" s="214">
        <f>IF('Indicator Date hidden'!O133="x","x",$N$2-'Indicator Date hidden'!O133)</f>
        <v>0</v>
      </c>
      <c r="O132" s="214">
        <f>IF('Indicator Date hidden'!P133="x","x",$O$2-'Indicator Date hidden'!P133)</f>
        <v>0</v>
      </c>
      <c r="P132" s="214">
        <f>IF('Indicator Date hidden'!Q133="x","x",$P$2-'Indicator Date hidden'!Q133)</f>
        <v>0</v>
      </c>
      <c r="Q132" s="214">
        <f>IF('Indicator Date hidden'!R133="x","x",$Q$2-'Indicator Date hidden'!R133)</f>
        <v>4</v>
      </c>
      <c r="R132" s="214">
        <f>IF('Indicator Date hidden'!S133="x","x",$R$2-'Indicator Date hidden'!S133)</f>
        <v>0</v>
      </c>
      <c r="S132" s="214">
        <f>IF('Indicator Date hidden'!T133="x","x",$S$2-'Indicator Date hidden'!T133)</f>
        <v>0</v>
      </c>
      <c r="T132" s="214">
        <f>IF('Indicator Date hidden'!U133="x","x",$T$2-'Indicator Date hidden'!U133)</f>
        <v>0</v>
      </c>
      <c r="U132" s="214">
        <f>IF('Indicator Date hidden'!V133="x","x",$U$2-'Indicator Date hidden'!V133)</f>
        <v>0</v>
      </c>
      <c r="V132" s="214">
        <f>IF('Indicator Date hidden'!W133="x","x",$V$2-'Indicator Date hidden'!W133)</f>
        <v>0</v>
      </c>
      <c r="W132" s="214">
        <f>IF('Indicator Date hidden'!X133="x","x",$W$2-'Indicator Date hidden'!X133)</f>
        <v>0</v>
      </c>
      <c r="X132" s="214">
        <f>IF('Indicator Date hidden'!Y133="x","x",$X$2-'Indicator Date hidden'!Y133)</f>
        <v>2</v>
      </c>
      <c r="Y132" s="214">
        <f>IF('Indicator Date hidden'!Z133="x","x",$Y$2-'Indicator Date hidden'!Z133)</f>
        <v>2</v>
      </c>
      <c r="Z132" s="214">
        <f>IF('Indicator Date hidden'!AA133="x","x",$Z$2-'Indicator Date hidden'!AA133)</f>
        <v>0</v>
      </c>
      <c r="AA132" s="214" t="str">
        <f>IF('Indicator Date hidden'!AB133="x","x",$AA$2-'Indicator Date hidden'!AB133)</f>
        <v>x</v>
      </c>
      <c r="AB132" s="214" t="str">
        <f>IF('Indicator Date hidden'!AC133="x","x",$AB$2-'Indicator Date hidden'!AC133)</f>
        <v>x</v>
      </c>
      <c r="AC132" s="214">
        <f>IF('Indicator Date hidden'!AD133="x","x",$AC$2-'Indicator Date hidden'!AD133)</f>
        <v>0</v>
      </c>
      <c r="AD132" s="214" t="str">
        <f>IF('Indicator Date hidden'!AE133="x","x",$AD$2-'Indicator Date hidden'!AE133)</f>
        <v>x</v>
      </c>
      <c r="AE132" s="214" t="str">
        <f>IF('Indicator Date hidden'!AF133="x","x",$AE$2-'Indicator Date hidden'!AF133)</f>
        <v>x</v>
      </c>
      <c r="AF132" s="214">
        <f>IF('Indicator Date hidden'!AG133="x","x",$AF$2-'Indicator Date hidden'!AG133)</f>
        <v>4</v>
      </c>
      <c r="AG132" s="214">
        <f>IF('Indicator Date hidden'!AH133="x","x",$AG$2-'Indicator Date hidden'!AH133)</f>
        <v>0</v>
      </c>
      <c r="AH132" s="214">
        <f>IF('Indicator Date hidden'!AI133="x","x",$AH$2-'Indicator Date hidden'!AI133)</f>
        <v>0</v>
      </c>
      <c r="AI132" s="214">
        <f>IF('Indicator Date hidden'!AJ133="x","x",$AI$2-'Indicator Date hidden'!AJ133)</f>
        <v>0</v>
      </c>
      <c r="AJ132" s="214">
        <f>IF('Indicator Date hidden'!AK133="x","x",$AJ$2-'Indicator Date hidden'!AK133)</f>
        <v>1</v>
      </c>
      <c r="AK132" s="214">
        <f>IF('Indicator Date hidden'!AL133="x","x",$AK$2-'Indicator Date hidden'!AL133)</f>
        <v>1</v>
      </c>
      <c r="AL132" s="214">
        <f>IF('Indicator Date hidden'!AM133="x","x",$AL$2-'Indicator Date hidden'!AM133)</f>
        <v>0</v>
      </c>
      <c r="AM132" s="214">
        <f>IF('Indicator Date hidden'!AN133="x","x",$AM$2-'Indicator Date hidden'!AN133)</f>
        <v>0</v>
      </c>
      <c r="AN132" s="214">
        <f>IF('Indicator Date hidden'!AO133="x","x",$AN$2-'Indicator Date hidden'!AO133)</f>
        <v>0</v>
      </c>
      <c r="AO132" s="214" t="str">
        <f>IF('Indicator Date hidden'!AP133="x","x",$AO$2-'Indicator Date hidden'!AP133)</f>
        <v>x</v>
      </c>
      <c r="AP132" s="214" t="str">
        <f>IF('Indicator Date hidden'!AQ133="x","x",$AP$2-'Indicator Date hidden'!AQ133)</f>
        <v>x</v>
      </c>
      <c r="AQ132" s="214">
        <f>IF('Indicator Date hidden'!AR133="x","x",$AQ$2-'Indicator Date hidden'!AR133)</f>
        <v>0</v>
      </c>
      <c r="AR132" s="214">
        <f>IF('Indicator Date hidden'!AS133="x","x",$AR$2-'Indicator Date hidden'!AS133)</f>
        <v>0</v>
      </c>
      <c r="AS132" s="214" t="str">
        <f>IF('Indicator Date hidden'!AT133="x","x",$AS$2-'Indicator Date hidden'!AT133)</f>
        <v>x</v>
      </c>
      <c r="AT132" s="214">
        <f>IF('Indicator Date hidden'!AU133="x","x",$AT$2-'Indicator Date hidden'!AU133)</f>
        <v>0</v>
      </c>
      <c r="AU132" s="214">
        <f>IF('Indicator Date hidden'!AV133="x","x",$AU$2-'Indicator Date hidden'!AV133)</f>
        <v>0</v>
      </c>
      <c r="AV132" s="214">
        <f>IF('Indicator Date hidden'!AW133="x","x",$AV$2-'Indicator Date hidden'!AW133)</f>
        <v>0</v>
      </c>
      <c r="AW132" s="214">
        <f>IF('Indicator Date hidden'!AX133="x","x",$AW$2-'Indicator Date hidden'!AX133)</f>
        <v>0</v>
      </c>
      <c r="AX132" s="214">
        <f>IF('Indicator Date hidden'!AY133="x","x",$AX$2-'Indicator Date hidden'!AY133)</f>
        <v>0</v>
      </c>
      <c r="AY132" s="214">
        <f>IF('Indicator Date hidden'!AZ133="x","x",$AY$2-'Indicator Date hidden'!AZ133)</f>
        <v>0</v>
      </c>
      <c r="AZ132" s="214">
        <f>IF('Indicator Date hidden'!BA133="x","x",$AZ$2-'Indicator Date hidden'!BA133)</f>
        <v>0</v>
      </c>
      <c r="BA132">
        <f t="shared" si="20"/>
        <v>16</v>
      </c>
      <c r="BB132" s="21">
        <f t="shared" si="21"/>
        <v>0.36363636363636365</v>
      </c>
      <c r="BC132">
        <f t="shared" si="22"/>
        <v>7</v>
      </c>
      <c r="BD132" s="21">
        <f t="shared" si="23"/>
        <v>0.95562709280130176</v>
      </c>
      <c r="BE132" s="296">
        <f t="shared" si="24"/>
        <v>0</v>
      </c>
    </row>
    <row r="133" spans="1:57" x14ac:dyDescent="0.35">
      <c r="A133" t="s">
        <v>8151</v>
      </c>
      <c r="B133" s="214">
        <f>IF('Indicator Date hidden'!C134="x","x",$B$2-'Indicator Date hidden'!C134)</f>
        <v>0</v>
      </c>
      <c r="C133" s="214">
        <f>IF('Indicator Date hidden'!D134="x","x",$C$2-'Indicator Date hidden'!D134)</f>
        <v>0</v>
      </c>
      <c r="D133" s="214">
        <f>IF('Indicator Date hidden'!E134="x","x",$D$2-'Indicator Date hidden'!E134)</f>
        <v>0</v>
      </c>
      <c r="E133" s="214">
        <f>IF('Indicator Date hidden'!F134="x","x",$E$2-'Indicator Date hidden'!F134)</f>
        <v>0</v>
      </c>
      <c r="F133" s="214">
        <f>IF('Indicator Date hidden'!G134="x","x",$F$2-'Indicator Date hidden'!G134)</f>
        <v>0</v>
      </c>
      <c r="G133" s="214">
        <f>IF('Indicator Date hidden'!H134="x","x",$G$2-'Indicator Date hidden'!H134)</f>
        <v>0</v>
      </c>
      <c r="H133" s="214">
        <f>IF('Indicator Date hidden'!I134="x","x",$H$2-'Indicator Date hidden'!I134)</f>
        <v>0</v>
      </c>
      <c r="I133" s="214">
        <f>IF('Indicator Date hidden'!J134="x","x",$I$2-'Indicator Date hidden'!J134)</f>
        <v>0</v>
      </c>
      <c r="J133" s="214">
        <f>IF('Indicator Date hidden'!K134="x","x",$J$2-'Indicator Date hidden'!K134)</f>
        <v>0</v>
      </c>
      <c r="K133" s="214">
        <f>IF('Indicator Date hidden'!L134="x","x",$K$2-'Indicator Date hidden'!L134)</f>
        <v>0</v>
      </c>
      <c r="L133" s="214">
        <f>IF('Indicator Date hidden'!M134="x","x",$L$2-'Indicator Date hidden'!M134)</f>
        <v>0</v>
      </c>
      <c r="M133" s="214">
        <f>IF('Indicator Date hidden'!N134="x","x",$M$2-'Indicator Date hidden'!N134)</f>
        <v>0</v>
      </c>
      <c r="N133" s="214">
        <f>IF('Indicator Date hidden'!O134="x","x",$N$2-'Indicator Date hidden'!O134)</f>
        <v>0</v>
      </c>
      <c r="O133" s="214">
        <f>IF('Indicator Date hidden'!P134="x","x",$O$2-'Indicator Date hidden'!P134)</f>
        <v>0</v>
      </c>
      <c r="P133" s="214">
        <f>IF('Indicator Date hidden'!Q134="x","x",$P$2-'Indicator Date hidden'!Q134)</f>
        <v>0</v>
      </c>
      <c r="Q133" s="214" t="str">
        <f>IF('Indicator Date hidden'!R134="x","x",$Q$2-'Indicator Date hidden'!R134)</f>
        <v>x</v>
      </c>
      <c r="R133" s="214">
        <f>IF('Indicator Date hidden'!S134="x","x",$R$2-'Indicator Date hidden'!S134)</f>
        <v>0</v>
      </c>
      <c r="S133" s="214">
        <f>IF('Indicator Date hidden'!T134="x","x",$S$2-'Indicator Date hidden'!T134)</f>
        <v>0</v>
      </c>
      <c r="T133" s="214">
        <f>IF('Indicator Date hidden'!U134="x","x",$T$2-'Indicator Date hidden'!U134)</f>
        <v>0</v>
      </c>
      <c r="U133" s="214">
        <f>IF('Indicator Date hidden'!V134="x","x",$U$2-'Indicator Date hidden'!V134)</f>
        <v>0</v>
      </c>
      <c r="V133" s="214">
        <f>IF('Indicator Date hidden'!W134="x","x",$V$2-'Indicator Date hidden'!W134)</f>
        <v>0</v>
      </c>
      <c r="W133" s="214">
        <f>IF('Indicator Date hidden'!X134="x","x",$W$2-'Indicator Date hidden'!X134)</f>
        <v>6</v>
      </c>
      <c r="X133" s="214">
        <f>IF('Indicator Date hidden'!Y134="x","x",$X$2-'Indicator Date hidden'!Y134)</f>
        <v>1</v>
      </c>
      <c r="Y133" s="214">
        <f>IF('Indicator Date hidden'!Z134="x","x",$Y$2-'Indicator Date hidden'!Z134)</f>
        <v>0</v>
      </c>
      <c r="Z133" s="214">
        <f>IF('Indicator Date hidden'!AA134="x","x",$Z$2-'Indicator Date hidden'!AA134)</f>
        <v>0</v>
      </c>
      <c r="AA133" s="214">
        <f>IF('Indicator Date hidden'!AB134="x","x",$AA$2-'Indicator Date hidden'!AB134)</f>
        <v>0</v>
      </c>
      <c r="AB133" s="214">
        <f>IF('Indicator Date hidden'!AC134="x","x",$AB$2-'Indicator Date hidden'!AC134)</f>
        <v>0</v>
      </c>
      <c r="AC133" s="214">
        <f>IF('Indicator Date hidden'!AD134="x","x",$AC$2-'Indicator Date hidden'!AD134)</f>
        <v>0</v>
      </c>
      <c r="AD133" s="214">
        <f>IF('Indicator Date hidden'!AE134="x","x",$AD$2-'Indicator Date hidden'!AE134)</f>
        <v>0</v>
      </c>
      <c r="AE133" s="214">
        <f>IF('Indicator Date hidden'!AF134="x","x",$AE$2-'Indicator Date hidden'!AF134)</f>
        <v>0</v>
      </c>
      <c r="AF133" s="214">
        <f>IF('Indicator Date hidden'!AG134="x","x",$AF$2-'Indicator Date hidden'!AG134)</f>
        <v>0</v>
      </c>
      <c r="AG133" s="214">
        <f>IF('Indicator Date hidden'!AH134="x","x",$AG$2-'Indicator Date hidden'!AH134)</f>
        <v>0</v>
      </c>
      <c r="AH133" s="214">
        <f>IF('Indicator Date hidden'!AI134="x","x",$AH$2-'Indicator Date hidden'!AI134)</f>
        <v>0</v>
      </c>
      <c r="AI133" s="214">
        <f>IF('Indicator Date hidden'!AJ134="x","x",$AI$2-'Indicator Date hidden'!AJ134)</f>
        <v>0</v>
      </c>
      <c r="AJ133" s="214" t="str">
        <f>IF('Indicator Date hidden'!AK134="x","x",$AJ$2-'Indicator Date hidden'!AK134)</f>
        <v>x</v>
      </c>
      <c r="AK133" s="214">
        <f>IF('Indicator Date hidden'!AL134="x","x",$AK$2-'Indicator Date hidden'!AL134)</f>
        <v>1</v>
      </c>
      <c r="AL133" s="214">
        <f>IF('Indicator Date hidden'!AM134="x","x",$AL$2-'Indicator Date hidden'!AM134)</f>
        <v>0</v>
      </c>
      <c r="AM133" s="214">
        <f>IF('Indicator Date hidden'!AN134="x","x",$AM$2-'Indicator Date hidden'!AN134)</f>
        <v>0</v>
      </c>
      <c r="AN133" s="214">
        <f>IF('Indicator Date hidden'!AO134="x","x",$AN$2-'Indicator Date hidden'!AO134)</f>
        <v>0</v>
      </c>
      <c r="AO133" s="214">
        <f>IF('Indicator Date hidden'!AP134="x","x",$AO$2-'Indicator Date hidden'!AP134)</f>
        <v>0</v>
      </c>
      <c r="AP133" s="214">
        <f>IF('Indicator Date hidden'!AQ134="x","x",$AP$2-'Indicator Date hidden'!AQ134)</f>
        <v>0</v>
      </c>
      <c r="AQ133" s="214">
        <f>IF('Indicator Date hidden'!AR134="x","x",$AQ$2-'Indicator Date hidden'!AR134)</f>
        <v>4</v>
      </c>
      <c r="AR133" s="214">
        <f>IF('Indicator Date hidden'!AS134="x","x",$AR$2-'Indicator Date hidden'!AS134)</f>
        <v>0</v>
      </c>
      <c r="AS133" s="214">
        <f>IF('Indicator Date hidden'!AT134="x","x",$AS$2-'Indicator Date hidden'!AT134)</f>
        <v>0</v>
      </c>
      <c r="AT133" s="214">
        <f>IF('Indicator Date hidden'!AU134="x","x",$AT$2-'Indicator Date hidden'!AU134)</f>
        <v>0</v>
      </c>
      <c r="AU133" s="214">
        <f>IF('Indicator Date hidden'!AV134="x","x",$AU$2-'Indicator Date hidden'!AV134)</f>
        <v>4</v>
      </c>
      <c r="AV133" s="214">
        <f>IF('Indicator Date hidden'!AW134="x","x",$AV$2-'Indicator Date hidden'!AW134)</f>
        <v>0</v>
      </c>
      <c r="AW133" s="214">
        <f>IF('Indicator Date hidden'!AX134="x","x",$AW$2-'Indicator Date hidden'!AX134)</f>
        <v>0</v>
      </c>
      <c r="AX133" s="214">
        <f>IF('Indicator Date hidden'!AY134="x","x",$AX$2-'Indicator Date hidden'!AY134)</f>
        <v>0</v>
      </c>
      <c r="AY133" s="214">
        <f>IF('Indicator Date hidden'!AZ134="x","x",$AY$2-'Indicator Date hidden'!AZ134)</f>
        <v>0</v>
      </c>
      <c r="AZ133" s="214">
        <f>IF('Indicator Date hidden'!BA134="x","x",$AZ$2-'Indicator Date hidden'!BA134)</f>
        <v>0</v>
      </c>
      <c r="BA133">
        <f t="shared" si="20"/>
        <v>16</v>
      </c>
      <c r="BB133" s="21">
        <f t="shared" si="21"/>
        <v>0.32653061224489793</v>
      </c>
      <c r="BC133">
        <f t="shared" si="22"/>
        <v>5</v>
      </c>
      <c r="BD133" s="21">
        <f t="shared" si="23"/>
        <v>1.1497604915104713</v>
      </c>
      <c r="BE133" s="296">
        <f t="shared" si="24"/>
        <v>0</v>
      </c>
    </row>
    <row r="134" spans="1:57" x14ac:dyDescent="0.35">
      <c r="A134" t="s">
        <v>8157</v>
      </c>
      <c r="B134" s="214">
        <f>IF('Indicator Date hidden'!C135="x","x",$B$2-'Indicator Date hidden'!C135)</f>
        <v>0</v>
      </c>
      <c r="C134" s="214">
        <f>IF('Indicator Date hidden'!D135="x","x",$C$2-'Indicator Date hidden'!D135)</f>
        <v>0</v>
      </c>
      <c r="D134" s="214">
        <f>IF('Indicator Date hidden'!E135="x","x",$D$2-'Indicator Date hidden'!E135)</f>
        <v>0</v>
      </c>
      <c r="E134" s="214">
        <f>IF('Indicator Date hidden'!F135="x","x",$E$2-'Indicator Date hidden'!F135)</f>
        <v>0</v>
      </c>
      <c r="F134" s="214">
        <f>IF('Indicator Date hidden'!G135="x","x",$F$2-'Indicator Date hidden'!G135)</f>
        <v>0</v>
      </c>
      <c r="G134" s="214">
        <f>IF('Indicator Date hidden'!H135="x","x",$G$2-'Indicator Date hidden'!H135)</f>
        <v>0</v>
      </c>
      <c r="H134" s="214">
        <f>IF('Indicator Date hidden'!I135="x","x",$H$2-'Indicator Date hidden'!I135)</f>
        <v>0</v>
      </c>
      <c r="I134" s="214">
        <f>IF('Indicator Date hidden'!J135="x","x",$I$2-'Indicator Date hidden'!J135)</f>
        <v>0</v>
      </c>
      <c r="J134" s="214">
        <f>IF('Indicator Date hidden'!K135="x","x",$J$2-'Indicator Date hidden'!K135)</f>
        <v>0</v>
      </c>
      <c r="K134" s="214">
        <f>IF('Indicator Date hidden'!L135="x","x",$K$2-'Indicator Date hidden'!L135)</f>
        <v>0</v>
      </c>
      <c r="L134" s="214">
        <f>IF('Indicator Date hidden'!M135="x","x",$L$2-'Indicator Date hidden'!M135)</f>
        <v>0</v>
      </c>
      <c r="M134" s="214">
        <f>IF('Indicator Date hidden'!N135="x","x",$M$2-'Indicator Date hidden'!N135)</f>
        <v>0</v>
      </c>
      <c r="N134" s="214">
        <f>IF('Indicator Date hidden'!O135="x","x",$N$2-'Indicator Date hidden'!O135)</f>
        <v>0</v>
      </c>
      <c r="O134" s="214">
        <f>IF('Indicator Date hidden'!P135="x","x",$O$2-'Indicator Date hidden'!P135)</f>
        <v>0</v>
      </c>
      <c r="P134" s="214">
        <f>IF('Indicator Date hidden'!Q135="x","x",$P$2-'Indicator Date hidden'!Q135)</f>
        <v>0</v>
      </c>
      <c r="Q134" s="214" t="str">
        <f>IF('Indicator Date hidden'!R135="x","x",$Q$2-'Indicator Date hidden'!R135)</f>
        <v>x</v>
      </c>
      <c r="R134" s="214">
        <f>IF('Indicator Date hidden'!S135="x","x",$R$2-'Indicator Date hidden'!S135)</f>
        <v>0</v>
      </c>
      <c r="S134" s="214">
        <f>IF('Indicator Date hidden'!T135="x","x",$S$2-'Indicator Date hidden'!T135)</f>
        <v>0</v>
      </c>
      <c r="T134" s="214">
        <f>IF('Indicator Date hidden'!U135="x","x",$T$2-'Indicator Date hidden'!U135)</f>
        <v>0</v>
      </c>
      <c r="U134" s="214">
        <f>IF('Indicator Date hidden'!V135="x","x",$U$2-'Indicator Date hidden'!V135)</f>
        <v>0</v>
      </c>
      <c r="V134" s="214">
        <f>IF('Indicator Date hidden'!W135="x","x",$V$2-'Indicator Date hidden'!W135)</f>
        <v>0</v>
      </c>
      <c r="W134" s="214">
        <f>IF('Indicator Date hidden'!X135="x","x",$W$2-'Indicator Date hidden'!X135)</f>
        <v>3</v>
      </c>
      <c r="X134" s="214">
        <f>IF('Indicator Date hidden'!Y135="x","x",$X$2-'Indicator Date hidden'!Y135)</f>
        <v>4</v>
      </c>
      <c r="Y134" s="214">
        <f>IF('Indicator Date hidden'!Z135="x","x",$Y$2-'Indicator Date hidden'!Z135)</f>
        <v>0</v>
      </c>
      <c r="Z134" s="214">
        <f>IF('Indicator Date hidden'!AA135="x","x",$Z$2-'Indicator Date hidden'!AA135)</f>
        <v>0</v>
      </c>
      <c r="AA134" s="214">
        <f>IF('Indicator Date hidden'!AB135="x","x",$AA$2-'Indicator Date hidden'!AB135)</f>
        <v>0</v>
      </c>
      <c r="AB134" s="214">
        <f>IF('Indicator Date hidden'!AC135="x","x",$AB$2-'Indicator Date hidden'!AC135)</f>
        <v>0</v>
      </c>
      <c r="AC134" s="214">
        <f>IF('Indicator Date hidden'!AD135="x","x",$AC$2-'Indicator Date hidden'!AD135)</f>
        <v>0</v>
      </c>
      <c r="AD134" s="214">
        <f>IF('Indicator Date hidden'!AE135="x","x",$AD$2-'Indicator Date hidden'!AE135)</f>
        <v>0</v>
      </c>
      <c r="AE134" s="214">
        <f>IF('Indicator Date hidden'!AF135="x","x",$AE$2-'Indicator Date hidden'!AF135)</f>
        <v>0</v>
      </c>
      <c r="AF134" s="214">
        <f>IF('Indicator Date hidden'!AG135="x","x",$AF$2-'Indicator Date hidden'!AG135)</f>
        <v>4</v>
      </c>
      <c r="AG134" s="214">
        <f>IF('Indicator Date hidden'!AH135="x","x",$AG$2-'Indicator Date hidden'!AH135)</f>
        <v>0</v>
      </c>
      <c r="AH134" s="214">
        <f>IF('Indicator Date hidden'!AI135="x","x",$AH$2-'Indicator Date hidden'!AI135)</f>
        <v>0</v>
      </c>
      <c r="AI134" s="214">
        <f>IF('Indicator Date hidden'!AJ135="x","x",$AI$2-'Indicator Date hidden'!AJ135)</f>
        <v>0</v>
      </c>
      <c r="AJ134" s="214">
        <f>IF('Indicator Date hidden'!AK135="x","x",$AJ$2-'Indicator Date hidden'!AK135)</f>
        <v>1</v>
      </c>
      <c r="AK134" s="214">
        <f>IF('Indicator Date hidden'!AL135="x","x",$AK$2-'Indicator Date hidden'!AL135)</f>
        <v>1</v>
      </c>
      <c r="AL134" s="214">
        <f>IF('Indicator Date hidden'!AM135="x","x",$AL$2-'Indicator Date hidden'!AM135)</f>
        <v>0</v>
      </c>
      <c r="AM134" s="214">
        <f>IF('Indicator Date hidden'!AN135="x","x",$AM$2-'Indicator Date hidden'!AN135)</f>
        <v>0</v>
      </c>
      <c r="AN134" s="214">
        <f>IF('Indicator Date hidden'!AO135="x","x",$AN$2-'Indicator Date hidden'!AO135)</f>
        <v>0</v>
      </c>
      <c r="AO134" s="214" t="str">
        <f>IF('Indicator Date hidden'!AP135="x","x",$AO$2-'Indicator Date hidden'!AP135)</f>
        <v>x</v>
      </c>
      <c r="AP134" s="214" t="str">
        <f>IF('Indicator Date hidden'!AQ135="x","x",$AP$2-'Indicator Date hidden'!AQ135)</f>
        <v>x</v>
      </c>
      <c r="AQ134" s="214">
        <f>IF('Indicator Date hidden'!AR135="x","x",$AQ$2-'Indicator Date hidden'!AR135)</f>
        <v>4</v>
      </c>
      <c r="AR134" s="214">
        <f>IF('Indicator Date hidden'!AS135="x","x",$AR$2-'Indicator Date hidden'!AS135)</f>
        <v>0</v>
      </c>
      <c r="AS134" s="214">
        <f>IF('Indicator Date hidden'!AT135="x","x",$AS$2-'Indicator Date hidden'!AT135)</f>
        <v>0</v>
      </c>
      <c r="AT134" s="214">
        <f>IF('Indicator Date hidden'!AU135="x","x",$AT$2-'Indicator Date hidden'!AU135)</f>
        <v>0</v>
      </c>
      <c r="AU134" s="214">
        <f>IF('Indicator Date hidden'!AV135="x","x",$AU$2-'Indicator Date hidden'!AV135)</f>
        <v>1</v>
      </c>
      <c r="AV134" s="214">
        <f>IF('Indicator Date hidden'!AW135="x","x",$AV$2-'Indicator Date hidden'!AW135)</f>
        <v>0</v>
      </c>
      <c r="AW134" s="214">
        <f>IF('Indicator Date hidden'!AX135="x","x",$AW$2-'Indicator Date hidden'!AX135)</f>
        <v>0</v>
      </c>
      <c r="AX134" s="214">
        <f>IF('Indicator Date hidden'!AY135="x","x",$AX$2-'Indicator Date hidden'!AY135)</f>
        <v>0</v>
      </c>
      <c r="AY134" s="214">
        <f>IF('Indicator Date hidden'!AZ135="x","x",$AY$2-'Indicator Date hidden'!AZ135)</f>
        <v>0</v>
      </c>
      <c r="AZ134" s="214">
        <f>IF('Indicator Date hidden'!BA135="x","x",$AZ$2-'Indicator Date hidden'!BA135)</f>
        <v>0</v>
      </c>
      <c r="BA134">
        <f t="shared" si="20"/>
        <v>18</v>
      </c>
      <c r="BB134" s="21">
        <f t="shared" si="21"/>
        <v>0.375</v>
      </c>
      <c r="BC134">
        <f t="shared" si="22"/>
        <v>7</v>
      </c>
      <c r="BD134" s="21">
        <f t="shared" si="23"/>
        <v>1.0532687216470449</v>
      </c>
      <c r="BE134" s="296">
        <f t="shared" si="24"/>
        <v>0</v>
      </c>
    </row>
    <row r="135" spans="1:57" x14ac:dyDescent="0.35">
      <c r="A135" t="s">
        <v>8163</v>
      </c>
      <c r="B135" s="214">
        <f>IF('Indicator Date hidden'!C136="x","x",$B$2-'Indicator Date hidden'!C136)</f>
        <v>0</v>
      </c>
      <c r="C135" s="214">
        <f>IF('Indicator Date hidden'!D136="x","x",$C$2-'Indicator Date hidden'!D136)</f>
        <v>0</v>
      </c>
      <c r="D135" s="214">
        <f>IF('Indicator Date hidden'!E136="x","x",$D$2-'Indicator Date hidden'!E136)</f>
        <v>0</v>
      </c>
      <c r="E135" s="214">
        <f>IF('Indicator Date hidden'!F136="x","x",$E$2-'Indicator Date hidden'!F136)</f>
        <v>0</v>
      </c>
      <c r="F135" s="214">
        <f>IF('Indicator Date hidden'!G136="x","x",$F$2-'Indicator Date hidden'!G136)</f>
        <v>0</v>
      </c>
      <c r="G135" s="214">
        <f>IF('Indicator Date hidden'!H136="x","x",$G$2-'Indicator Date hidden'!H136)</f>
        <v>0</v>
      </c>
      <c r="H135" s="214">
        <f>IF('Indicator Date hidden'!I136="x","x",$H$2-'Indicator Date hidden'!I136)</f>
        <v>0</v>
      </c>
      <c r="I135" s="214">
        <f>IF('Indicator Date hidden'!J136="x","x",$I$2-'Indicator Date hidden'!J136)</f>
        <v>0</v>
      </c>
      <c r="J135" s="214">
        <f>IF('Indicator Date hidden'!K136="x","x",$J$2-'Indicator Date hidden'!K136)</f>
        <v>0</v>
      </c>
      <c r="K135" s="214">
        <f>IF('Indicator Date hidden'!L136="x","x",$K$2-'Indicator Date hidden'!L136)</f>
        <v>0</v>
      </c>
      <c r="L135" s="214">
        <f>IF('Indicator Date hidden'!M136="x","x",$L$2-'Indicator Date hidden'!M136)</f>
        <v>0</v>
      </c>
      <c r="M135" s="214">
        <f>IF('Indicator Date hidden'!N136="x","x",$M$2-'Indicator Date hidden'!N136)</f>
        <v>0</v>
      </c>
      <c r="N135" s="214">
        <f>IF('Indicator Date hidden'!O136="x","x",$N$2-'Indicator Date hidden'!O136)</f>
        <v>0</v>
      </c>
      <c r="O135" s="214">
        <f>IF('Indicator Date hidden'!P136="x","x",$O$2-'Indicator Date hidden'!P136)</f>
        <v>0</v>
      </c>
      <c r="P135" s="214">
        <f>IF('Indicator Date hidden'!Q136="x","x",$P$2-'Indicator Date hidden'!Q136)</f>
        <v>0</v>
      </c>
      <c r="Q135" s="214" t="str">
        <f>IF('Indicator Date hidden'!R136="x","x",$Q$2-'Indicator Date hidden'!R136)</f>
        <v>x</v>
      </c>
      <c r="R135" s="214">
        <f>IF('Indicator Date hidden'!S136="x","x",$R$2-'Indicator Date hidden'!S136)</f>
        <v>0</v>
      </c>
      <c r="S135" s="214">
        <f>IF('Indicator Date hidden'!T136="x","x",$S$2-'Indicator Date hidden'!T136)</f>
        <v>0</v>
      </c>
      <c r="T135" s="214">
        <f>IF('Indicator Date hidden'!U136="x","x",$T$2-'Indicator Date hidden'!U136)</f>
        <v>0</v>
      </c>
      <c r="U135" s="214">
        <f>IF('Indicator Date hidden'!V136="x","x",$U$2-'Indicator Date hidden'!V136)</f>
        <v>0</v>
      </c>
      <c r="V135" s="214">
        <f>IF('Indicator Date hidden'!W136="x","x",$V$2-'Indicator Date hidden'!W136)</f>
        <v>0</v>
      </c>
      <c r="W135" s="214">
        <f>IF('Indicator Date hidden'!X136="x","x",$W$2-'Indicator Date hidden'!X136)</f>
        <v>2</v>
      </c>
      <c r="X135" s="214">
        <f>IF('Indicator Date hidden'!Y136="x","x",$X$2-'Indicator Date hidden'!Y136)</f>
        <v>2</v>
      </c>
      <c r="Y135" s="214">
        <f>IF('Indicator Date hidden'!Z136="x","x",$Y$2-'Indicator Date hidden'!Z136)</f>
        <v>0</v>
      </c>
      <c r="Z135" s="214">
        <f>IF('Indicator Date hidden'!AA136="x","x",$Z$2-'Indicator Date hidden'!AA136)</f>
        <v>0</v>
      </c>
      <c r="AA135" s="214">
        <f>IF('Indicator Date hidden'!AB136="x","x",$AA$2-'Indicator Date hidden'!AB136)</f>
        <v>0</v>
      </c>
      <c r="AB135" s="214">
        <f>IF('Indicator Date hidden'!AC136="x","x",$AB$2-'Indicator Date hidden'!AC136)</f>
        <v>0</v>
      </c>
      <c r="AC135" s="214">
        <f>IF('Indicator Date hidden'!AD136="x","x",$AC$2-'Indicator Date hidden'!AD136)</f>
        <v>0</v>
      </c>
      <c r="AD135" s="214">
        <f>IF('Indicator Date hidden'!AE136="x","x",$AD$2-'Indicator Date hidden'!AE136)</f>
        <v>0</v>
      </c>
      <c r="AE135" s="214">
        <f>IF('Indicator Date hidden'!AF136="x","x",$AE$2-'Indicator Date hidden'!AF136)</f>
        <v>0</v>
      </c>
      <c r="AF135" s="214">
        <f>IF('Indicator Date hidden'!AG136="x","x",$AF$2-'Indicator Date hidden'!AG136)</f>
        <v>0</v>
      </c>
      <c r="AG135" s="214">
        <f>IF('Indicator Date hidden'!AH136="x","x",$AG$2-'Indicator Date hidden'!AH136)</f>
        <v>0</v>
      </c>
      <c r="AH135" s="214">
        <f>IF('Indicator Date hidden'!AI136="x","x",$AH$2-'Indicator Date hidden'!AI136)</f>
        <v>0</v>
      </c>
      <c r="AI135" s="214">
        <f>IF('Indicator Date hidden'!AJ136="x","x",$AI$2-'Indicator Date hidden'!AJ136)</f>
        <v>0</v>
      </c>
      <c r="AJ135" s="214" t="str">
        <f>IF('Indicator Date hidden'!AK136="x","x",$AJ$2-'Indicator Date hidden'!AK136)</f>
        <v>x</v>
      </c>
      <c r="AK135" s="214">
        <f>IF('Indicator Date hidden'!AL136="x","x",$AK$2-'Indicator Date hidden'!AL136)</f>
        <v>1</v>
      </c>
      <c r="AL135" s="214">
        <f>IF('Indicator Date hidden'!AM136="x","x",$AL$2-'Indicator Date hidden'!AM136)</f>
        <v>0</v>
      </c>
      <c r="AM135" s="214">
        <f>IF('Indicator Date hidden'!AN136="x","x",$AM$2-'Indicator Date hidden'!AN136)</f>
        <v>0</v>
      </c>
      <c r="AN135" s="214">
        <f>IF('Indicator Date hidden'!AO136="x","x",$AN$2-'Indicator Date hidden'!AO136)</f>
        <v>0</v>
      </c>
      <c r="AO135" s="214">
        <f>IF('Indicator Date hidden'!AP136="x","x",$AO$2-'Indicator Date hidden'!AP136)</f>
        <v>1</v>
      </c>
      <c r="AP135" s="214">
        <f>IF('Indicator Date hidden'!AQ136="x","x",$AP$2-'Indicator Date hidden'!AQ136)</f>
        <v>1</v>
      </c>
      <c r="AQ135" s="214">
        <f>IF('Indicator Date hidden'!AR136="x","x",$AQ$2-'Indicator Date hidden'!AR136)</f>
        <v>6</v>
      </c>
      <c r="AR135" s="214">
        <f>IF('Indicator Date hidden'!AS136="x","x",$AR$2-'Indicator Date hidden'!AS136)</f>
        <v>0</v>
      </c>
      <c r="AS135" s="214">
        <f>IF('Indicator Date hidden'!AT136="x","x",$AS$2-'Indicator Date hidden'!AT136)</f>
        <v>0</v>
      </c>
      <c r="AT135" s="214">
        <f>IF('Indicator Date hidden'!AU136="x","x",$AT$2-'Indicator Date hidden'!AU136)</f>
        <v>0</v>
      </c>
      <c r="AU135" s="214">
        <f>IF('Indicator Date hidden'!AV136="x","x",$AU$2-'Indicator Date hidden'!AV136)</f>
        <v>0</v>
      </c>
      <c r="AV135" s="214">
        <f>IF('Indicator Date hidden'!AW136="x","x",$AV$2-'Indicator Date hidden'!AW136)</f>
        <v>0</v>
      </c>
      <c r="AW135" s="214">
        <f>IF('Indicator Date hidden'!AX136="x","x",$AW$2-'Indicator Date hidden'!AX136)</f>
        <v>0</v>
      </c>
      <c r="AX135" s="214">
        <f>IF('Indicator Date hidden'!AY136="x","x",$AX$2-'Indicator Date hidden'!AY136)</f>
        <v>0</v>
      </c>
      <c r="AY135" s="214">
        <f>IF('Indicator Date hidden'!AZ136="x","x",$AY$2-'Indicator Date hidden'!AZ136)</f>
        <v>0</v>
      </c>
      <c r="AZ135" s="214">
        <f>IF('Indicator Date hidden'!BA136="x","x",$AZ$2-'Indicator Date hidden'!BA136)</f>
        <v>0</v>
      </c>
      <c r="BA135">
        <f t="shared" si="20"/>
        <v>13</v>
      </c>
      <c r="BB135" s="21">
        <f t="shared" si="21"/>
        <v>0.26530612244897961</v>
      </c>
      <c r="BC135">
        <f t="shared" si="22"/>
        <v>6</v>
      </c>
      <c r="BD135" s="21">
        <f t="shared" si="23"/>
        <v>0.94275995611845698</v>
      </c>
      <c r="BE135" s="296">
        <f t="shared" si="24"/>
        <v>0</v>
      </c>
    </row>
    <row r="136" spans="1:57" x14ac:dyDescent="0.35">
      <c r="A136" t="s">
        <v>8152</v>
      </c>
      <c r="B136" s="214">
        <f>IF('Indicator Date hidden'!C137="x","x",$B$2-'Indicator Date hidden'!C137)</f>
        <v>0</v>
      </c>
      <c r="C136" s="214">
        <f>IF('Indicator Date hidden'!D137="x","x",$C$2-'Indicator Date hidden'!D137)</f>
        <v>0</v>
      </c>
      <c r="D136" s="214">
        <f>IF('Indicator Date hidden'!E137="x","x",$D$2-'Indicator Date hidden'!E137)</f>
        <v>0</v>
      </c>
      <c r="E136" s="214">
        <f>IF('Indicator Date hidden'!F137="x","x",$E$2-'Indicator Date hidden'!F137)</f>
        <v>0</v>
      </c>
      <c r="F136" s="214">
        <f>IF('Indicator Date hidden'!G137="x","x",$F$2-'Indicator Date hidden'!G137)</f>
        <v>0</v>
      </c>
      <c r="G136" s="214">
        <f>IF('Indicator Date hidden'!H137="x","x",$G$2-'Indicator Date hidden'!H137)</f>
        <v>0</v>
      </c>
      <c r="H136" s="214">
        <f>IF('Indicator Date hidden'!I137="x","x",$H$2-'Indicator Date hidden'!I137)</f>
        <v>0</v>
      </c>
      <c r="I136" s="214">
        <f>IF('Indicator Date hidden'!J137="x","x",$I$2-'Indicator Date hidden'!J137)</f>
        <v>0</v>
      </c>
      <c r="J136" s="214">
        <f>IF('Indicator Date hidden'!K137="x","x",$J$2-'Indicator Date hidden'!K137)</f>
        <v>0</v>
      </c>
      <c r="K136" s="214">
        <f>IF('Indicator Date hidden'!L137="x","x",$K$2-'Indicator Date hidden'!L137)</f>
        <v>0</v>
      </c>
      <c r="L136" s="214">
        <f>IF('Indicator Date hidden'!M137="x","x",$L$2-'Indicator Date hidden'!M137)</f>
        <v>0</v>
      </c>
      <c r="M136" s="214">
        <f>IF('Indicator Date hidden'!N137="x","x",$M$2-'Indicator Date hidden'!N137)</f>
        <v>0</v>
      </c>
      <c r="N136" s="214">
        <f>IF('Indicator Date hidden'!O137="x","x",$N$2-'Indicator Date hidden'!O137)</f>
        <v>0</v>
      </c>
      <c r="O136" s="214">
        <f>IF('Indicator Date hidden'!P137="x","x",$O$2-'Indicator Date hidden'!P137)</f>
        <v>0</v>
      </c>
      <c r="P136" s="214">
        <f>IF('Indicator Date hidden'!Q137="x","x",$P$2-'Indicator Date hidden'!Q137)</f>
        <v>0</v>
      </c>
      <c r="Q136" s="214">
        <f>IF('Indicator Date hidden'!R137="x","x",$Q$2-'Indicator Date hidden'!R137)</f>
        <v>2</v>
      </c>
      <c r="R136" s="214">
        <f>IF('Indicator Date hidden'!S137="x","x",$R$2-'Indicator Date hidden'!S137)</f>
        <v>0</v>
      </c>
      <c r="S136" s="214">
        <f>IF('Indicator Date hidden'!T137="x","x",$S$2-'Indicator Date hidden'!T137)</f>
        <v>0</v>
      </c>
      <c r="T136" s="214">
        <f>IF('Indicator Date hidden'!U137="x","x",$T$2-'Indicator Date hidden'!U137)</f>
        <v>0</v>
      </c>
      <c r="U136" s="214">
        <f>IF('Indicator Date hidden'!V137="x","x",$U$2-'Indicator Date hidden'!V137)</f>
        <v>0</v>
      </c>
      <c r="V136" s="214">
        <f>IF('Indicator Date hidden'!W137="x","x",$V$2-'Indicator Date hidden'!W137)</f>
        <v>0</v>
      </c>
      <c r="W136" s="214">
        <f>IF('Indicator Date hidden'!X137="x","x",$W$2-'Indicator Date hidden'!X137)</f>
        <v>2</v>
      </c>
      <c r="X136" s="214">
        <f>IF('Indicator Date hidden'!Y137="x","x",$X$2-'Indicator Date hidden'!Y137)</f>
        <v>2</v>
      </c>
      <c r="Y136" s="214">
        <f>IF('Indicator Date hidden'!Z137="x","x",$Y$2-'Indicator Date hidden'!Z137)</f>
        <v>0</v>
      </c>
      <c r="Z136" s="214">
        <f>IF('Indicator Date hidden'!AA137="x","x",$Z$2-'Indicator Date hidden'!AA137)</f>
        <v>0</v>
      </c>
      <c r="AA136" s="214">
        <f>IF('Indicator Date hidden'!AB137="x","x",$AA$2-'Indicator Date hidden'!AB137)</f>
        <v>0</v>
      </c>
      <c r="AB136" s="214">
        <f>IF('Indicator Date hidden'!AC137="x","x",$AB$2-'Indicator Date hidden'!AC137)</f>
        <v>0</v>
      </c>
      <c r="AC136" s="214">
        <f>IF('Indicator Date hidden'!AD137="x","x",$AC$2-'Indicator Date hidden'!AD137)</f>
        <v>0</v>
      </c>
      <c r="AD136" s="214">
        <f>IF('Indicator Date hidden'!AE137="x","x",$AD$2-'Indicator Date hidden'!AE137)</f>
        <v>0</v>
      </c>
      <c r="AE136" s="214">
        <f>IF('Indicator Date hidden'!AF137="x","x",$AE$2-'Indicator Date hidden'!AF137)</f>
        <v>0</v>
      </c>
      <c r="AF136" s="214">
        <f>IF('Indicator Date hidden'!AG137="x","x",$AF$2-'Indicator Date hidden'!AG137)</f>
        <v>0</v>
      </c>
      <c r="AG136" s="214">
        <f>IF('Indicator Date hidden'!AH137="x","x",$AG$2-'Indicator Date hidden'!AH137)</f>
        <v>0</v>
      </c>
      <c r="AH136" s="214">
        <f>IF('Indicator Date hidden'!AI137="x","x",$AH$2-'Indicator Date hidden'!AI137)</f>
        <v>0</v>
      </c>
      <c r="AI136" s="214">
        <f>IF('Indicator Date hidden'!AJ137="x","x",$AI$2-'Indicator Date hidden'!AJ137)</f>
        <v>0</v>
      </c>
      <c r="AJ136" s="214">
        <f>IF('Indicator Date hidden'!AK137="x","x",$AJ$2-'Indicator Date hidden'!AK137)</f>
        <v>1</v>
      </c>
      <c r="AK136" s="214">
        <f>IF('Indicator Date hidden'!AL137="x","x",$AK$2-'Indicator Date hidden'!AL137)</f>
        <v>1</v>
      </c>
      <c r="AL136" s="214">
        <f>IF('Indicator Date hidden'!AM137="x","x",$AL$2-'Indicator Date hidden'!AM137)</f>
        <v>0</v>
      </c>
      <c r="AM136" s="214">
        <f>IF('Indicator Date hidden'!AN137="x","x",$AM$2-'Indicator Date hidden'!AN137)</f>
        <v>0</v>
      </c>
      <c r="AN136" s="214">
        <f>IF('Indicator Date hidden'!AO137="x","x",$AN$2-'Indicator Date hidden'!AO137)</f>
        <v>0</v>
      </c>
      <c r="AO136" s="214">
        <f>IF('Indicator Date hidden'!AP137="x","x",$AO$2-'Indicator Date hidden'!AP137)</f>
        <v>0</v>
      </c>
      <c r="AP136" s="214">
        <f>IF('Indicator Date hidden'!AQ137="x","x",$AP$2-'Indicator Date hidden'!AQ137)</f>
        <v>0</v>
      </c>
      <c r="AQ136" s="214">
        <f>IF('Indicator Date hidden'!AR137="x","x",$AQ$2-'Indicator Date hidden'!AR137)</f>
        <v>0</v>
      </c>
      <c r="AR136" s="214">
        <f>IF('Indicator Date hidden'!AS137="x","x",$AR$2-'Indicator Date hidden'!AS137)</f>
        <v>0</v>
      </c>
      <c r="AS136" s="214">
        <f>IF('Indicator Date hidden'!AT137="x","x",$AS$2-'Indicator Date hidden'!AT137)</f>
        <v>0</v>
      </c>
      <c r="AT136" s="214">
        <f>IF('Indicator Date hidden'!AU137="x","x",$AT$2-'Indicator Date hidden'!AU137)</f>
        <v>0</v>
      </c>
      <c r="AU136" s="214">
        <f>IF('Indicator Date hidden'!AV137="x","x",$AU$2-'Indicator Date hidden'!AV137)</f>
        <v>2</v>
      </c>
      <c r="AV136" s="214">
        <f>IF('Indicator Date hidden'!AW137="x","x",$AV$2-'Indicator Date hidden'!AW137)</f>
        <v>0</v>
      </c>
      <c r="AW136" s="214">
        <f>IF('Indicator Date hidden'!AX137="x","x",$AW$2-'Indicator Date hidden'!AX137)</f>
        <v>0</v>
      </c>
      <c r="AX136" s="214">
        <f>IF('Indicator Date hidden'!AY137="x","x",$AX$2-'Indicator Date hidden'!AY137)</f>
        <v>0</v>
      </c>
      <c r="AY136" s="214">
        <f>IF('Indicator Date hidden'!AZ137="x","x",$AY$2-'Indicator Date hidden'!AZ137)</f>
        <v>0</v>
      </c>
      <c r="AZ136" s="214">
        <f>IF('Indicator Date hidden'!BA137="x","x",$AZ$2-'Indicator Date hidden'!BA137)</f>
        <v>0</v>
      </c>
      <c r="BA136">
        <f t="shared" si="20"/>
        <v>10</v>
      </c>
      <c r="BB136" s="21">
        <f t="shared" si="21"/>
        <v>0.19607843137254902</v>
      </c>
      <c r="BC136">
        <f t="shared" si="22"/>
        <v>6</v>
      </c>
      <c r="BD136" s="21">
        <f t="shared" si="23"/>
        <v>0.56079802533627809</v>
      </c>
      <c r="BE136" s="296">
        <f t="shared" si="24"/>
        <v>0</v>
      </c>
    </row>
    <row r="137" spans="1:57" x14ac:dyDescent="0.35">
      <c r="A137" t="s">
        <v>8153</v>
      </c>
      <c r="B137" s="214">
        <f>IF('Indicator Date hidden'!C138="x","x",$B$2-'Indicator Date hidden'!C138)</f>
        <v>0</v>
      </c>
      <c r="C137" s="214">
        <f>IF('Indicator Date hidden'!D138="x","x",$C$2-'Indicator Date hidden'!D138)</f>
        <v>0</v>
      </c>
      <c r="D137" s="214">
        <f>IF('Indicator Date hidden'!E138="x","x",$D$2-'Indicator Date hidden'!E138)</f>
        <v>0</v>
      </c>
      <c r="E137" s="214">
        <f>IF('Indicator Date hidden'!F138="x","x",$E$2-'Indicator Date hidden'!F138)</f>
        <v>0</v>
      </c>
      <c r="F137" s="214">
        <f>IF('Indicator Date hidden'!G138="x","x",$F$2-'Indicator Date hidden'!G138)</f>
        <v>0</v>
      </c>
      <c r="G137" s="214">
        <f>IF('Indicator Date hidden'!H138="x","x",$G$2-'Indicator Date hidden'!H138)</f>
        <v>0</v>
      </c>
      <c r="H137" s="214">
        <f>IF('Indicator Date hidden'!I138="x","x",$H$2-'Indicator Date hidden'!I138)</f>
        <v>0</v>
      </c>
      <c r="I137" s="214">
        <f>IF('Indicator Date hidden'!J138="x","x",$I$2-'Indicator Date hidden'!J138)</f>
        <v>0</v>
      </c>
      <c r="J137" s="214">
        <f>IF('Indicator Date hidden'!K138="x","x",$J$2-'Indicator Date hidden'!K138)</f>
        <v>0</v>
      </c>
      <c r="K137" s="214">
        <f>IF('Indicator Date hidden'!L138="x","x",$K$2-'Indicator Date hidden'!L138)</f>
        <v>0</v>
      </c>
      <c r="L137" s="214">
        <f>IF('Indicator Date hidden'!M138="x","x",$L$2-'Indicator Date hidden'!M138)</f>
        <v>0</v>
      </c>
      <c r="M137" s="214">
        <f>IF('Indicator Date hidden'!N138="x","x",$M$2-'Indicator Date hidden'!N138)</f>
        <v>0</v>
      </c>
      <c r="N137" s="214">
        <f>IF('Indicator Date hidden'!O138="x","x",$N$2-'Indicator Date hidden'!O138)</f>
        <v>0</v>
      </c>
      <c r="O137" s="214">
        <f>IF('Indicator Date hidden'!P138="x","x",$O$2-'Indicator Date hidden'!P138)</f>
        <v>0</v>
      </c>
      <c r="P137" s="214">
        <f>IF('Indicator Date hidden'!Q138="x","x",$P$2-'Indicator Date hidden'!Q138)</f>
        <v>0</v>
      </c>
      <c r="Q137" s="214">
        <f>IF('Indicator Date hidden'!R138="x","x",$Q$2-'Indicator Date hidden'!R138)</f>
        <v>1</v>
      </c>
      <c r="R137" s="214">
        <f>IF('Indicator Date hidden'!S138="x","x",$R$2-'Indicator Date hidden'!S138)</f>
        <v>0</v>
      </c>
      <c r="S137" s="214">
        <f>IF('Indicator Date hidden'!T138="x","x",$S$2-'Indicator Date hidden'!T138)</f>
        <v>0</v>
      </c>
      <c r="T137" s="214">
        <f>IF('Indicator Date hidden'!U138="x","x",$T$2-'Indicator Date hidden'!U138)</f>
        <v>0</v>
      </c>
      <c r="U137" s="214">
        <f>IF('Indicator Date hidden'!V138="x","x",$U$2-'Indicator Date hidden'!V138)</f>
        <v>0</v>
      </c>
      <c r="V137" s="214">
        <f>IF('Indicator Date hidden'!W138="x","x",$V$2-'Indicator Date hidden'!W138)</f>
        <v>0</v>
      </c>
      <c r="W137" s="214">
        <f>IF('Indicator Date hidden'!X138="x","x",$W$2-'Indicator Date hidden'!X138)</f>
        <v>3</v>
      </c>
      <c r="X137" s="214" t="str">
        <f>IF('Indicator Date hidden'!Y138="x","x",$X$2-'Indicator Date hidden'!Y138)</f>
        <v>x</v>
      </c>
      <c r="Y137" s="214">
        <f>IF('Indicator Date hidden'!Z138="x","x",$Y$2-'Indicator Date hidden'!Z138)</f>
        <v>0</v>
      </c>
      <c r="Z137" s="214">
        <f>IF('Indicator Date hidden'!AA138="x","x",$Z$2-'Indicator Date hidden'!AA138)</f>
        <v>0</v>
      </c>
      <c r="AA137" s="214">
        <f>IF('Indicator Date hidden'!AB138="x","x",$AA$2-'Indicator Date hidden'!AB138)</f>
        <v>0</v>
      </c>
      <c r="AB137" s="214">
        <f>IF('Indicator Date hidden'!AC138="x","x",$AB$2-'Indicator Date hidden'!AC138)</f>
        <v>0</v>
      </c>
      <c r="AC137" s="214">
        <f>IF('Indicator Date hidden'!AD138="x","x",$AC$2-'Indicator Date hidden'!AD138)</f>
        <v>0</v>
      </c>
      <c r="AD137" s="214">
        <f>IF('Indicator Date hidden'!AE138="x","x",$AD$2-'Indicator Date hidden'!AE138)</f>
        <v>0</v>
      </c>
      <c r="AE137" s="214">
        <f>IF('Indicator Date hidden'!AF138="x","x",$AE$2-'Indicator Date hidden'!AF138)</f>
        <v>0</v>
      </c>
      <c r="AF137" s="214">
        <f>IF('Indicator Date hidden'!AG138="x","x",$AF$2-'Indicator Date hidden'!AG138)</f>
        <v>1</v>
      </c>
      <c r="AG137" s="214">
        <f>IF('Indicator Date hidden'!AH138="x","x",$AG$2-'Indicator Date hidden'!AH138)</f>
        <v>0</v>
      </c>
      <c r="AH137" s="214">
        <f>IF('Indicator Date hidden'!AI138="x","x",$AH$2-'Indicator Date hidden'!AI138)</f>
        <v>0</v>
      </c>
      <c r="AI137" s="214">
        <f>IF('Indicator Date hidden'!AJ138="x","x",$AI$2-'Indicator Date hidden'!AJ138)</f>
        <v>0</v>
      </c>
      <c r="AJ137" s="214">
        <f>IF('Indicator Date hidden'!AK138="x","x",$AJ$2-'Indicator Date hidden'!AK138)</f>
        <v>1</v>
      </c>
      <c r="AK137" s="214">
        <f>IF('Indicator Date hidden'!AL138="x","x",$AK$2-'Indicator Date hidden'!AL138)</f>
        <v>1</v>
      </c>
      <c r="AL137" s="214">
        <f>IF('Indicator Date hidden'!AM138="x","x",$AL$2-'Indicator Date hidden'!AM138)</f>
        <v>0</v>
      </c>
      <c r="AM137" s="214">
        <f>IF('Indicator Date hidden'!AN138="x","x",$AM$2-'Indicator Date hidden'!AN138)</f>
        <v>0</v>
      </c>
      <c r="AN137" s="214">
        <f>IF('Indicator Date hidden'!AO138="x","x",$AN$2-'Indicator Date hidden'!AO138)</f>
        <v>0</v>
      </c>
      <c r="AO137" s="214">
        <f>IF('Indicator Date hidden'!AP138="x","x",$AO$2-'Indicator Date hidden'!AP138)</f>
        <v>0</v>
      </c>
      <c r="AP137" s="214">
        <f>IF('Indicator Date hidden'!AQ138="x","x",$AP$2-'Indicator Date hidden'!AQ138)</f>
        <v>0</v>
      </c>
      <c r="AQ137" s="214">
        <f>IF('Indicator Date hidden'!AR138="x","x",$AQ$2-'Indicator Date hidden'!AR138)</f>
        <v>0</v>
      </c>
      <c r="AR137" s="214">
        <f>IF('Indicator Date hidden'!AS138="x","x",$AR$2-'Indicator Date hidden'!AS138)</f>
        <v>0</v>
      </c>
      <c r="AS137" s="214">
        <f>IF('Indicator Date hidden'!AT138="x","x",$AS$2-'Indicator Date hidden'!AT138)</f>
        <v>0</v>
      </c>
      <c r="AT137" s="214">
        <f>IF('Indicator Date hidden'!AU138="x","x",$AT$2-'Indicator Date hidden'!AU138)</f>
        <v>0</v>
      </c>
      <c r="AU137" s="214">
        <f>IF('Indicator Date hidden'!AV138="x","x",$AU$2-'Indicator Date hidden'!AV138)</f>
        <v>6</v>
      </c>
      <c r="AV137" s="214">
        <f>IF('Indicator Date hidden'!AW138="x","x",$AV$2-'Indicator Date hidden'!AW138)</f>
        <v>0</v>
      </c>
      <c r="AW137" s="214">
        <f>IF('Indicator Date hidden'!AX138="x","x",$AW$2-'Indicator Date hidden'!AX138)</f>
        <v>0</v>
      </c>
      <c r="AX137" s="214">
        <f>IF('Indicator Date hidden'!AY138="x","x",$AX$2-'Indicator Date hidden'!AY138)</f>
        <v>0</v>
      </c>
      <c r="AY137" s="214">
        <f>IF('Indicator Date hidden'!AZ138="x","x",$AY$2-'Indicator Date hidden'!AZ138)</f>
        <v>0</v>
      </c>
      <c r="AZ137" s="214">
        <f>IF('Indicator Date hidden'!BA138="x","x",$AZ$2-'Indicator Date hidden'!BA138)</f>
        <v>0</v>
      </c>
      <c r="BA137">
        <f t="shared" si="20"/>
        <v>13</v>
      </c>
      <c r="BB137" s="21">
        <f t="shared" si="21"/>
        <v>0.26</v>
      </c>
      <c r="BC137">
        <f t="shared" si="22"/>
        <v>6</v>
      </c>
      <c r="BD137" s="21">
        <f t="shared" si="23"/>
        <v>0.95519631490076429</v>
      </c>
      <c r="BE137" s="296">
        <f t="shared" si="24"/>
        <v>0</v>
      </c>
    </row>
    <row r="138" spans="1:57" x14ac:dyDescent="0.35">
      <c r="A138" t="s">
        <v>8158</v>
      </c>
      <c r="B138" s="214">
        <f>IF('Indicator Date hidden'!C139="x","x",$B$2-'Indicator Date hidden'!C139)</f>
        <v>0</v>
      </c>
      <c r="C138" s="214">
        <f>IF('Indicator Date hidden'!D139="x","x",$C$2-'Indicator Date hidden'!D139)</f>
        <v>0</v>
      </c>
      <c r="D138" s="214">
        <f>IF('Indicator Date hidden'!E139="x","x",$D$2-'Indicator Date hidden'!E139)</f>
        <v>0</v>
      </c>
      <c r="E138" s="214">
        <f>IF('Indicator Date hidden'!F139="x","x",$E$2-'Indicator Date hidden'!F139)</f>
        <v>0</v>
      </c>
      <c r="F138" s="214">
        <f>IF('Indicator Date hidden'!G139="x","x",$F$2-'Indicator Date hidden'!G139)</f>
        <v>0</v>
      </c>
      <c r="G138" s="214">
        <f>IF('Indicator Date hidden'!H139="x","x",$G$2-'Indicator Date hidden'!H139)</f>
        <v>0</v>
      </c>
      <c r="H138" s="214">
        <f>IF('Indicator Date hidden'!I139="x","x",$H$2-'Indicator Date hidden'!I139)</f>
        <v>0</v>
      </c>
      <c r="I138" s="214">
        <f>IF('Indicator Date hidden'!J139="x","x",$I$2-'Indicator Date hidden'!J139)</f>
        <v>0</v>
      </c>
      <c r="J138" s="214">
        <f>IF('Indicator Date hidden'!K139="x","x",$J$2-'Indicator Date hidden'!K139)</f>
        <v>0</v>
      </c>
      <c r="K138" s="214">
        <f>IF('Indicator Date hidden'!L139="x","x",$K$2-'Indicator Date hidden'!L139)</f>
        <v>0</v>
      </c>
      <c r="L138" s="214">
        <f>IF('Indicator Date hidden'!M139="x","x",$L$2-'Indicator Date hidden'!M139)</f>
        <v>0</v>
      </c>
      <c r="M138" s="214">
        <f>IF('Indicator Date hidden'!N139="x","x",$M$2-'Indicator Date hidden'!N139)</f>
        <v>0</v>
      </c>
      <c r="N138" s="214">
        <f>IF('Indicator Date hidden'!O139="x","x",$N$2-'Indicator Date hidden'!O139)</f>
        <v>0</v>
      </c>
      <c r="O138" s="214">
        <f>IF('Indicator Date hidden'!P139="x","x",$O$2-'Indicator Date hidden'!P139)</f>
        <v>0</v>
      </c>
      <c r="P138" s="214">
        <f>IF('Indicator Date hidden'!Q139="x","x",$P$2-'Indicator Date hidden'!Q139)</f>
        <v>0</v>
      </c>
      <c r="Q138" s="214" t="str">
        <f>IF('Indicator Date hidden'!R139="x","x",$Q$2-'Indicator Date hidden'!R139)</f>
        <v>x</v>
      </c>
      <c r="R138" s="214">
        <f>IF('Indicator Date hidden'!S139="x","x",$R$2-'Indicator Date hidden'!S139)</f>
        <v>0</v>
      </c>
      <c r="S138" s="214">
        <f>IF('Indicator Date hidden'!T139="x","x",$S$2-'Indicator Date hidden'!T139)</f>
        <v>0</v>
      </c>
      <c r="T138" s="214">
        <f>IF('Indicator Date hidden'!U139="x","x",$T$2-'Indicator Date hidden'!U139)</f>
        <v>0</v>
      </c>
      <c r="U138" s="214" t="str">
        <f>IF('Indicator Date hidden'!V139="x","x",$U$2-'Indicator Date hidden'!V139)</f>
        <v>x</v>
      </c>
      <c r="V138" s="214">
        <f>IF('Indicator Date hidden'!W139="x","x",$V$2-'Indicator Date hidden'!W139)</f>
        <v>0</v>
      </c>
      <c r="W138" s="214" t="str">
        <f>IF('Indicator Date hidden'!X139="x","x",$W$2-'Indicator Date hidden'!X139)</f>
        <v>x</v>
      </c>
      <c r="X138" s="214">
        <f>IF('Indicator Date hidden'!Y139="x","x",$X$2-'Indicator Date hidden'!Y139)</f>
        <v>2</v>
      </c>
      <c r="Y138" s="214">
        <f>IF('Indicator Date hidden'!Z139="x","x",$Y$2-'Indicator Date hidden'!Z139)</f>
        <v>0</v>
      </c>
      <c r="Z138" s="214">
        <f>IF('Indicator Date hidden'!AA139="x","x",$Z$2-'Indicator Date hidden'!AA139)</f>
        <v>0</v>
      </c>
      <c r="AA138" s="214">
        <f>IF('Indicator Date hidden'!AB139="x","x",$AA$2-'Indicator Date hidden'!AB139)</f>
        <v>0</v>
      </c>
      <c r="AB138" s="214">
        <f>IF('Indicator Date hidden'!AC139="x","x",$AB$2-'Indicator Date hidden'!AC139)</f>
        <v>0</v>
      </c>
      <c r="AC138" s="214">
        <f>IF('Indicator Date hidden'!AD139="x","x",$AC$2-'Indicator Date hidden'!AD139)</f>
        <v>0</v>
      </c>
      <c r="AD138" s="214" t="str">
        <f>IF('Indicator Date hidden'!AE139="x","x",$AD$2-'Indicator Date hidden'!AE139)</f>
        <v>x</v>
      </c>
      <c r="AE138" s="214">
        <f>IF('Indicator Date hidden'!AF139="x","x",$AE$2-'Indicator Date hidden'!AF139)</f>
        <v>0</v>
      </c>
      <c r="AF138" s="214">
        <f>IF('Indicator Date hidden'!AG139="x","x",$AF$2-'Indicator Date hidden'!AG139)</f>
        <v>1</v>
      </c>
      <c r="AG138" s="214">
        <f>IF('Indicator Date hidden'!AH139="x","x",$AG$2-'Indicator Date hidden'!AH139)</f>
        <v>0</v>
      </c>
      <c r="AH138" s="214">
        <f>IF('Indicator Date hidden'!AI139="x","x",$AH$2-'Indicator Date hidden'!AI139)</f>
        <v>0</v>
      </c>
      <c r="AI138" s="214">
        <f>IF('Indicator Date hidden'!AJ139="x","x",$AI$2-'Indicator Date hidden'!AJ139)</f>
        <v>0</v>
      </c>
      <c r="AJ138" s="214" t="str">
        <f>IF('Indicator Date hidden'!AK139="x","x",$AJ$2-'Indicator Date hidden'!AK139)</f>
        <v>x</v>
      </c>
      <c r="AK138" s="214">
        <f>IF('Indicator Date hidden'!AL139="x","x",$AK$2-'Indicator Date hidden'!AL139)</f>
        <v>1</v>
      </c>
      <c r="AL138" s="214">
        <f>IF('Indicator Date hidden'!AM139="x","x",$AL$2-'Indicator Date hidden'!AM139)</f>
        <v>0</v>
      </c>
      <c r="AM138" s="214">
        <f>IF('Indicator Date hidden'!AN139="x","x",$AM$2-'Indicator Date hidden'!AN139)</f>
        <v>0</v>
      </c>
      <c r="AN138" s="214">
        <f>IF('Indicator Date hidden'!AO139="x","x",$AN$2-'Indicator Date hidden'!AO139)</f>
        <v>0</v>
      </c>
      <c r="AO138" s="214">
        <f>IF('Indicator Date hidden'!AP139="x","x",$AO$2-'Indicator Date hidden'!AP139)</f>
        <v>0</v>
      </c>
      <c r="AP138" s="214">
        <f>IF('Indicator Date hidden'!AQ139="x","x",$AP$2-'Indicator Date hidden'!AQ139)</f>
        <v>0</v>
      </c>
      <c r="AQ138" s="214">
        <f>IF('Indicator Date hidden'!AR139="x","x",$AQ$2-'Indicator Date hidden'!AR139)</f>
        <v>0</v>
      </c>
      <c r="AR138" s="214">
        <f>IF('Indicator Date hidden'!AS139="x","x",$AR$2-'Indicator Date hidden'!AS139)</f>
        <v>0</v>
      </c>
      <c r="AS138" s="214">
        <f>IF('Indicator Date hidden'!AT139="x","x",$AS$2-'Indicator Date hidden'!AT139)</f>
        <v>0</v>
      </c>
      <c r="AT138" s="214">
        <f>IF('Indicator Date hidden'!AU139="x","x",$AT$2-'Indicator Date hidden'!AU139)</f>
        <v>0</v>
      </c>
      <c r="AU138" s="214">
        <f>IF('Indicator Date hidden'!AV139="x","x",$AU$2-'Indicator Date hidden'!AV139)</f>
        <v>1</v>
      </c>
      <c r="AV138" s="214">
        <f>IF('Indicator Date hidden'!AW139="x","x",$AV$2-'Indicator Date hidden'!AW139)</f>
        <v>0</v>
      </c>
      <c r="AW138" s="214">
        <f>IF('Indicator Date hidden'!AX139="x","x",$AW$2-'Indicator Date hidden'!AX139)</f>
        <v>0</v>
      </c>
      <c r="AX138" s="214">
        <f>IF('Indicator Date hidden'!AY139="x","x",$AX$2-'Indicator Date hidden'!AY139)</f>
        <v>0</v>
      </c>
      <c r="AY138" s="214">
        <f>IF('Indicator Date hidden'!AZ139="x","x",$AY$2-'Indicator Date hidden'!AZ139)</f>
        <v>0</v>
      </c>
      <c r="AZ138" s="214">
        <f>IF('Indicator Date hidden'!BA139="x","x",$AZ$2-'Indicator Date hidden'!BA139)</f>
        <v>0</v>
      </c>
      <c r="BA138">
        <f t="shared" si="20"/>
        <v>5</v>
      </c>
      <c r="BB138" s="21">
        <f t="shared" si="21"/>
        <v>0.10869565217391304</v>
      </c>
      <c r="BC138">
        <f t="shared" si="22"/>
        <v>4</v>
      </c>
      <c r="BD138" s="21">
        <f t="shared" si="23"/>
        <v>0.37464538999161057</v>
      </c>
      <c r="BE138" s="296">
        <f t="shared" si="24"/>
        <v>0</v>
      </c>
    </row>
    <row r="139" spans="1:57" x14ac:dyDescent="0.35">
      <c r="A139" t="s">
        <v>8161</v>
      </c>
      <c r="B139" s="214">
        <f>IF('Indicator Date hidden'!C140="x","x",$B$2-'Indicator Date hidden'!C140)</f>
        <v>0</v>
      </c>
      <c r="C139" s="214">
        <f>IF('Indicator Date hidden'!D140="x","x",$C$2-'Indicator Date hidden'!D140)</f>
        <v>0</v>
      </c>
      <c r="D139" s="214">
        <f>IF('Indicator Date hidden'!E140="x","x",$D$2-'Indicator Date hidden'!E140)</f>
        <v>0</v>
      </c>
      <c r="E139" s="214">
        <f>IF('Indicator Date hidden'!F140="x","x",$E$2-'Indicator Date hidden'!F140)</f>
        <v>0</v>
      </c>
      <c r="F139" s="214">
        <f>IF('Indicator Date hidden'!G140="x","x",$F$2-'Indicator Date hidden'!G140)</f>
        <v>0</v>
      </c>
      <c r="G139" s="214">
        <f>IF('Indicator Date hidden'!H140="x","x",$G$2-'Indicator Date hidden'!H140)</f>
        <v>0</v>
      </c>
      <c r="H139" s="214">
        <f>IF('Indicator Date hidden'!I140="x","x",$H$2-'Indicator Date hidden'!I140)</f>
        <v>0</v>
      </c>
      <c r="I139" s="214">
        <f>IF('Indicator Date hidden'!J140="x","x",$I$2-'Indicator Date hidden'!J140)</f>
        <v>0</v>
      </c>
      <c r="J139" s="214">
        <f>IF('Indicator Date hidden'!K140="x","x",$J$2-'Indicator Date hidden'!K140)</f>
        <v>0</v>
      </c>
      <c r="K139" s="214">
        <f>IF('Indicator Date hidden'!L140="x","x",$K$2-'Indicator Date hidden'!L140)</f>
        <v>0</v>
      </c>
      <c r="L139" s="214">
        <f>IF('Indicator Date hidden'!M140="x","x",$L$2-'Indicator Date hidden'!M140)</f>
        <v>0</v>
      </c>
      <c r="M139" s="214">
        <f>IF('Indicator Date hidden'!N140="x","x",$M$2-'Indicator Date hidden'!N140)</f>
        <v>0</v>
      </c>
      <c r="N139" s="214">
        <f>IF('Indicator Date hidden'!O140="x","x",$N$2-'Indicator Date hidden'!O140)</f>
        <v>0</v>
      </c>
      <c r="O139" s="214">
        <f>IF('Indicator Date hidden'!P140="x","x",$O$2-'Indicator Date hidden'!P140)</f>
        <v>0</v>
      </c>
      <c r="P139" s="214">
        <f>IF('Indicator Date hidden'!Q140="x","x",$P$2-'Indicator Date hidden'!Q140)</f>
        <v>0</v>
      </c>
      <c r="Q139" s="214" t="str">
        <f>IF('Indicator Date hidden'!R140="x","x",$Q$2-'Indicator Date hidden'!R140)</f>
        <v>x</v>
      </c>
      <c r="R139" s="214">
        <f>IF('Indicator Date hidden'!S140="x","x",$R$2-'Indicator Date hidden'!S140)</f>
        <v>0</v>
      </c>
      <c r="S139" s="214">
        <f>IF('Indicator Date hidden'!T140="x","x",$S$2-'Indicator Date hidden'!T140)</f>
        <v>0</v>
      </c>
      <c r="T139" s="214">
        <f>IF('Indicator Date hidden'!U140="x","x",$T$2-'Indicator Date hidden'!U140)</f>
        <v>0</v>
      </c>
      <c r="U139" s="214" t="str">
        <f>IF('Indicator Date hidden'!V140="x","x",$U$2-'Indicator Date hidden'!V140)</f>
        <v>x</v>
      </c>
      <c r="V139" s="214">
        <f>IF('Indicator Date hidden'!W140="x","x",$V$2-'Indicator Date hidden'!W140)</f>
        <v>0</v>
      </c>
      <c r="W139" s="214" t="str">
        <f>IF('Indicator Date hidden'!X140="x","x",$W$2-'Indicator Date hidden'!X140)</f>
        <v>x</v>
      </c>
      <c r="X139" s="214">
        <f>IF('Indicator Date hidden'!Y140="x","x",$X$2-'Indicator Date hidden'!Y140)</f>
        <v>2</v>
      </c>
      <c r="Y139" s="214">
        <f>IF('Indicator Date hidden'!Z140="x","x",$Y$2-'Indicator Date hidden'!Z140)</f>
        <v>0</v>
      </c>
      <c r="Z139" s="214">
        <f>IF('Indicator Date hidden'!AA140="x","x",$Z$2-'Indicator Date hidden'!AA140)</f>
        <v>0</v>
      </c>
      <c r="AA139" s="214" t="str">
        <f>IF('Indicator Date hidden'!AB140="x","x",$AA$2-'Indicator Date hidden'!AB140)</f>
        <v>x</v>
      </c>
      <c r="AB139" s="214">
        <f>IF('Indicator Date hidden'!AC140="x","x",$AB$2-'Indicator Date hidden'!AC140)</f>
        <v>0</v>
      </c>
      <c r="AC139" s="214">
        <f>IF('Indicator Date hidden'!AD140="x","x",$AC$2-'Indicator Date hidden'!AD140)</f>
        <v>0</v>
      </c>
      <c r="AD139" s="214" t="str">
        <f>IF('Indicator Date hidden'!AE140="x","x",$AD$2-'Indicator Date hidden'!AE140)</f>
        <v>x</v>
      </c>
      <c r="AE139" s="214">
        <f>IF('Indicator Date hidden'!AF140="x","x",$AE$2-'Indicator Date hidden'!AF140)</f>
        <v>0</v>
      </c>
      <c r="AF139" s="214">
        <f>IF('Indicator Date hidden'!AG140="x","x",$AF$2-'Indicator Date hidden'!AG140)</f>
        <v>1</v>
      </c>
      <c r="AG139" s="214">
        <f>IF('Indicator Date hidden'!AH140="x","x",$AG$2-'Indicator Date hidden'!AH140)</f>
        <v>0</v>
      </c>
      <c r="AH139" s="214">
        <f>IF('Indicator Date hidden'!AI140="x","x",$AH$2-'Indicator Date hidden'!AI140)</f>
        <v>0</v>
      </c>
      <c r="AI139" s="214">
        <f>IF('Indicator Date hidden'!AJ140="x","x",$AI$2-'Indicator Date hidden'!AJ140)</f>
        <v>0</v>
      </c>
      <c r="AJ139" s="214" t="str">
        <f>IF('Indicator Date hidden'!AK140="x","x",$AJ$2-'Indicator Date hidden'!AK140)</f>
        <v>x</v>
      </c>
      <c r="AK139" s="214">
        <f>IF('Indicator Date hidden'!AL140="x","x",$AK$2-'Indicator Date hidden'!AL140)</f>
        <v>1</v>
      </c>
      <c r="AL139" s="214">
        <f>IF('Indicator Date hidden'!AM140="x","x",$AL$2-'Indicator Date hidden'!AM140)</f>
        <v>0</v>
      </c>
      <c r="AM139" s="214">
        <f>IF('Indicator Date hidden'!AN140="x","x",$AM$2-'Indicator Date hidden'!AN140)</f>
        <v>0</v>
      </c>
      <c r="AN139" s="214">
        <f>IF('Indicator Date hidden'!AO140="x","x",$AN$2-'Indicator Date hidden'!AO140)</f>
        <v>0</v>
      </c>
      <c r="AO139" s="214">
        <f>IF('Indicator Date hidden'!AP140="x","x",$AO$2-'Indicator Date hidden'!AP140)</f>
        <v>0</v>
      </c>
      <c r="AP139" s="214">
        <f>IF('Indicator Date hidden'!AQ140="x","x",$AP$2-'Indicator Date hidden'!AQ140)</f>
        <v>0</v>
      </c>
      <c r="AQ139" s="214">
        <f>IF('Indicator Date hidden'!AR140="x","x",$AQ$2-'Indicator Date hidden'!AR140)</f>
        <v>0</v>
      </c>
      <c r="AR139" s="214">
        <f>IF('Indicator Date hidden'!AS140="x","x",$AR$2-'Indicator Date hidden'!AS140)</f>
        <v>0</v>
      </c>
      <c r="AS139" s="214">
        <f>IF('Indicator Date hidden'!AT140="x","x",$AS$2-'Indicator Date hidden'!AT140)</f>
        <v>0</v>
      </c>
      <c r="AT139" s="214">
        <f>IF('Indicator Date hidden'!AU140="x","x",$AT$2-'Indicator Date hidden'!AU140)</f>
        <v>0</v>
      </c>
      <c r="AU139" s="214">
        <f>IF('Indicator Date hidden'!AV140="x","x",$AU$2-'Indicator Date hidden'!AV140)</f>
        <v>3</v>
      </c>
      <c r="AV139" s="214">
        <f>IF('Indicator Date hidden'!AW140="x","x",$AV$2-'Indicator Date hidden'!AW140)</f>
        <v>0</v>
      </c>
      <c r="AW139" s="214">
        <f>IF('Indicator Date hidden'!AX140="x","x",$AW$2-'Indicator Date hidden'!AX140)</f>
        <v>0</v>
      </c>
      <c r="AX139" s="214">
        <f>IF('Indicator Date hidden'!AY140="x","x",$AX$2-'Indicator Date hidden'!AY140)</f>
        <v>0</v>
      </c>
      <c r="AY139" s="214">
        <f>IF('Indicator Date hidden'!AZ140="x","x",$AY$2-'Indicator Date hidden'!AZ140)</f>
        <v>0</v>
      </c>
      <c r="AZ139" s="214">
        <f>IF('Indicator Date hidden'!BA140="x","x",$AZ$2-'Indicator Date hidden'!BA140)</f>
        <v>0</v>
      </c>
      <c r="BA139">
        <f t="shared" si="20"/>
        <v>7</v>
      </c>
      <c r="BB139" s="21">
        <f t="shared" si="21"/>
        <v>0.15555555555555556</v>
      </c>
      <c r="BC139">
        <f t="shared" si="22"/>
        <v>4</v>
      </c>
      <c r="BD139" s="21">
        <f t="shared" si="23"/>
        <v>0.55599982236430234</v>
      </c>
      <c r="BE139" s="296">
        <f t="shared" si="24"/>
        <v>0</v>
      </c>
    </row>
    <row r="140" spans="1:57" x14ac:dyDescent="0.35">
      <c r="A140" t="s">
        <v>8166</v>
      </c>
      <c r="B140" s="214">
        <f>IF('Indicator Date hidden'!C141="x","x",$B$2-'Indicator Date hidden'!C141)</f>
        <v>0</v>
      </c>
      <c r="C140" s="214">
        <f>IF('Indicator Date hidden'!D141="x","x",$C$2-'Indicator Date hidden'!D141)</f>
        <v>0</v>
      </c>
      <c r="D140" s="214">
        <f>IF('Indicator Date hidden'!E141="x","x",$D$2-'Indicator Date hidden'!E141)</f>
        <v>0</v>
      </c>
      <c r="E140" s="214">
        <f>IF('Indicator Date hidden'!F141="x","x",$E$2-'Indicator Date hidden'!F141)</f>
        <v>0</v>
      </c>
      <c r="F140" s="214">
        <f>IF('Indicator Date hidden'!G141="x","x",$F$2-'Indicator Date hidden'!G141)</f>
        <v>0</v>
      </c>
      <c r="G140" s="214">
        <f>IF('Indicator Date hidden'!H141="x","x",$G$2-'Indicator Date hidden'!H141)</f>
        <v>0</v>
      </c>
      <c r="H140" s="214">
        <f>IF('Indicator Date hidden'!I141="x","x",$H$2-'Indicator Date hidden'!I141)</f>
        <v>0</v>
      </c>
      <c r="I140" s="214">
        <f>IF('Indicator Date hidden'!J141="x","x",$I$2-'Indicator Date hidden'!J141)</f>
        <v>0</v>
      </c>
      <c r="J140" s="214">
        <f>IF('Indicator Date hidden'!K141="x","x",$J$2-'Indicator Date hidden'!K141)</f>
        <v>0</v>
      </c>
      <c r="K140" s="214">
        <f>IF('Indicator Date hidden'!L141="x","x",$K$2-'Indicator Date hidden'!L141)</f>
        <v>0</v>
      </c>
      <c r="L140" s="214">
        <f>IF('Indicator Date hidden'!M141="x","x",$L$2-'Indicator Date hidden'!M141)</f>
        <v>0</v>
      </c>
      <c r="M140" s="214">
        <f>IF('Indicator Date hidden'!N141="x","x",$M$2-'Indicator Date hidden'!N141)</f>
        <v>0</v>
      </c>
      <c r="N140" s="214">
        <f>IF('Indicator Date hidden'!O141="x","x",$N$2-'Indicator Date hidden'!O141)</f>
        <v>0</v>
      </c>
      <c r="O140" s="214">
        <f>IF('Indicator Date hidden'!P141="x","x",$O$2-'Indicator Date hidden'!P141)</f>
        <v>0</v>
      </c>
      <c r="P140" s="214">
        <f>IF('Indicator Date hidden'!Q141="x","x",$P$2-'Indicator Date hidden'!Q141)</f>
        <v>0</v>
      </c>
      <c r="Q140" s="214" t="str">
        <f>IF('Indicator Date hidden'!R141="x","x",$Q$2-'Indicator Date hidden'!R141)</f>
        <v>x</v>
      </c>
      <c r="R140" s="214">
        <f>IF('Indicator Date hidden'!S141="x","x",$R$2-'Indicator Date hidden'!S141)</f>
        <v>0</v>
      </c>
      <c r="S140" s="214">
        <f>IF('Indicator Date hidden'!T141="x","x",$S$2-'Indicator Date hidden'!T141)</f>
        <v>0</v>
      </c>
      <c r="T140" s="214">
        <f>IF('Indicator Date hidden'!U141="x","x",$T$2-'Indicator Date hidden'!U141)</f>
        <v>0</v>
      </c>
      <c r="U140" s="214" t="str">
        <f>IF('Indicator Date hidden'!V141="x","x",$U$2-'Indicator Date hidden'!V141)</f>
        <v>x</v>
      </c>
      <c r="V140" s="214">
        <f>IF('Indicator Date hidden'!W141="x","x",$V$2-'Indicator Date hidden'!W141)</f>
        <v>0</v>
      </c>
      <c r="W140" s="214" t="str">
        <f>IF('Indicator Date hidden'!X141="x","x",$W$2-'Indicator Date hidden'!X141)</f>
        <v>x</v>
      </c>
      <c r="X140" s="214">
        <f>IF('Indicator Date hidden'!Y141="x","x",$X$2-'Indicator Date hidden'!Y141)</f>
        <v>4</v>
      </c>
      <c r="Y140" s="214">
        <f>IF('Indicator Date hidden'!Z141="x","x",$Y$2-'Indicator Date hidden'!Z141)</f>
        <v>0</v>
      </c>
      <c r="Z140" s="214">
        <f>IF('Indicator Date hidden'!AA141="x","x",$Z$2-'Indicator Date hidden'!AA141)</f>
        <v>0</v>
      </c>
      <c r="AA140" s="214" t="str">
        <f>IF('Indicator Date hidden'!AB141="x","x",$AA$2-'Indicator Date hidden'!AB141)</f>
        <v>x</v>
      </c>
      <c r="AB140" s="214">
        <f>IF('Indicator Date hidden'!AC141="x","x",$AB$2-'Indicator Date hidden'!AC141)</f>
        <v>0</v>
      </c>
      <c r="AC140" s="214">
        <f>IF('Indicator Date hidden'!AD141="x","x",$AC$2-'Indicator Date hidden'!AD141)</f>
        <v>0</v>
      </c>
      <c r="AD140" s="214" t="str">
        <f>IF('Indicator Date hidden'!AE141="x","x",$AD$2-'Indicator Date hidden'!AE141)</f>
        <v>x</v>
      </c>
      <c r="AE140" s="214">
        <f>IF('Indicator Date hidden'!AF141="x","x",$AE$2-'Indicator Date hidden'!AF141)</f>
        <v>0</v>
      </c>
      <c r="AF140" s="214" t="str">
        <f>IF('Indicator Date hidden'!AG141="x","x",$AF$2-'Indicator Date hidden'!AG141)</f>
        <v>x</v>
      </c>
      <c r="AG140" s="214">
        <f>IF('Indicator Date hidden'!AH141="x","x",$AG$2-'Indicator Date hidden'!AH141)</f>
        <v>0</v>
      </c>
      <c r="AH140" s="214">
        <f>IF('Indicator Date hidden'!AI141="x","x",$AH$2-'Indicator Date hidden'!AI141)</f>
        <v>0</v>
      </c>
      <c r="AI140" s="214">
        <f>IF('Indicator Date hidden'!AJ141="x","x",$AI$2-'Indicator Date hidden'!AJ141)</f>
        <v>0</v>
      </c>
      <c r="AJ140" s="214" t="str">
        <f>IF('Indicator Date hidden'!AK141="x","x",$AJ$2-'Indicator Date hidden'!AK141)</f>
        <v>x</v>
      </c>
      <c r="AK140" s="214">
        <f>IF('Indicator Date hidden'!AL141="x","x",$AK$2-'Indicator Date hidden'!AL141)</f>
        <v>1</v>
      </c>
      <c r="AL140" s="214">
        <f>IF('Indicator Date hidden'!AM141="x","x",$AL$2-'Indicator Date hidden'!AM141)</f>
        <v>0</v>
      </c>
      <c r="AM140" s="214">
        <f>IF('Indicator Date hidden'!AN141="x","x",$AM$2-'Indicator Date hidden'!AN141)</f>
        <v>0</v>
      </c>
      <c r="AN140" s="214">
        <f>IF('Indicator Date hidden'!AO141="x","x",$AN$2-'Indicator Date hidden'!AO141)</f>
        <v>0</v>
      </c>
      <c r="AO140" s="214">
        <f>IF('Indicator Date hidden'!AP141="x","x",$AO$2-'Indicator Date hidden'!AP141)</f>
        <v>0</v>
      </c>
      <c r="AP140" s="214">
        <f>IF('Indicator Date hidden'!AQ141="x","x",$AP$2-'Indicator Date hidden'!AQ141)</f>
        <v>0</v>
      </c>
      <c r="AQ140" s="214">
        <f>IF('Indicator Date hidden'!AR141="x","x",$AQ$2-'Indicator Date hidden'!AR141)</f>
        <v>0</v>
      </c>
      <c r="AR140" s="214">
        <f>IF('Indicator Date hidden'!AS141="x","x",$AR$2-'Indicator Date hidden'!AS141)</f>
        <v>0</v>
      </c>
      <c r="AS140" s="214">
        <f>IF('Indicator Date hidden'!AT141="x","x",$AS$2-'Indicator Date hidden'!AT141)</f>
        <v>0</v>
      </c>
      <c r="AT140" s="214">
        <f>IF('Indicator Date hidden'!AU141="x","x",$AT$2-'Indicator Date hidden'!AU141)</f>
        <v>0</v>
      </c>
      <c r="AU140" s="214">
        <f>IF('Indicator Date hidden'!AV141="x","x",$AU$2-'Indicator Date hidden'!AV141)</f>
        <v>0</v>
      </c>
      <c r="AV140" s="214">
        <f>IF('Indicator Date hidden'!AW141="x","x",$AV$2-'Indicator Date hidden'!AW141)</f>
        <v>0</v>
      </c>
      <c r="AW140" s="214">
        <f>IF('Indicator Date hidden'!AX141="x","x",$AW$2-'Indicator Date hidden'!AX141)</f>
        <v>0</v>
      </c>
      <c r="AX140" s="214">
        <f>IF('Indicator Date hidden'!AY141="x","x",$AX$2-'Indicator Date hidden'!AY141)</f>
        <v>0</v>
      </c>
      <c r="AY140" s="214">
        <f>IF('Indicator Date hidden'!AZ141="x","x",$AY$2-'Indicator Date hidden'!AZ141)</f>
        <v>0</v>
      </c>
      <c r="AZ140" s="214">
        <f>IF('Indicator Date hidden'!BA141="x","x",$AZ$2-'Indicator Date hidden'!BA141)</f>
        <v>0</v>
      </c>
      <c r="BA140">
        <f t="shared" si="20"/>
        <v>5</v>
      </c>
      <c r="BB140" s="21">
        <f t="shared" si="21"/>
        <v>0.11363636363636363</v>
      </c>
      <c r="BC140">
        <f t="shared" si="22"/>
        <v>2</v>
      </c>
      <c r="BD140" s="21">
        <f t="shared" si="23"/>
        <v>0.61110589362494327</v>
      </c>
      <c r="BE140" s="296">
        <f t="shared" si="24"/>
        <v>0</v>
      </c>
    </row>
    <row r="141" spans="1:57" x14ac:dyDescent="0.35">
      <c r="A141" t="s">
        <v>8169</v>
      </c>
      <c r="B141" s="214">
        <f>IF('Indicator Date hidden'!C142="x","x",$B$2-'Indicator Date hidden'!C142)</f>
        <v>0</v>
      </c>
      <c r="C141" s="214">
        <f>IF('Indicator Date hidden'!D142="x","x",$C$2-'Indicator Date hidden'!D142)</f>
        <v>0</v>
      </c>
      <c r="D141" s="214">
        <f>IF('Indicator Date hidden'!E142="x","x",$D$2-'Indicator Date hidden'!E142)</f>
        <v>0</v>
      </c>
      <c r="E141" s="214">
        <f>IF('Indicator Date hidden'!F142="x","x",$E$2-'Indicator Date hidden'!F142)</f>
        <v>0</v>
      </c>
      <c r="F141" s="214">
        <f>IF('Indicator Date hidden'!G142="x","x",$F$2-'Indicator Date hidden'!G142)</f>
        <v>0</v>
      </c>
      <c r="G141" s="214">
        <f>IF('Indicator Date hidden'!H142="x","x",$G$2-'Indicator Date hidden'!H142)</f>
        <v>0</v>
      </c>
      <c r="H141" s="214">
        <f>IF('Indicator Date hidden'!I142="x","x",$H$2-'Indicator Date hidden'!I142)</f>
        <v>0</v>
      </c>
      <c r="I141" s="214">
        <f>IF('Indicator Date hidden'!J142="x","x",$I$2-'Indicator Date hidden'!J142)</f>
        <v>0</v>
      </c>
      <c r="J141" s="214">
        <f>IF('Indicator Date hidden'!K142="x","x",$J$2-'Indicator Date hidden'!K142)</f>
        <v>0</v>
      </c>
      <c r="K141" s="214">
        <f>IF('Indicator Date hidden'!L142="x","x",$K$2-'Indicator Date hidden'!L142)</f>
        <v>0</v>
      </c>
      <c r="L141" s="214">
        <f>IF('Indicator Date hidden'!M142="x","x",$L$2-'Indicator Date hidden'!M142)</f>
        <v>0</v>
      </c>
      <c r="M141" s="214">
        <f>IF('Indicator Date hidden'!N142="x","x",$M$2-'Indicator Date hidden'!N142)</f>
        <v>0</v>
      </c>
      <c r="N141" s="214">
        <f>IF('Indicator Date hidden'!O142="x","x",$N$2-'Indicator Date hidden'!O142)</f>
        <v>0</v>
      </c>
      <c r="O141" s="214">
        <f>IF('Indicator Date hidden'!P142="x","x",$O$2-'Indicator Date hidden'!P142)</f>
        <v>0</v>
      </c>
      <c r="P141" s="214">
        <f>IF('Indicator Date hidden'!Q142="x","x",$P$2-'Indicator Date hidden'!Q142)</f>
        <v>0</v>
      </c>
      <c r="Q141" s="214" t="str">
        <f>IF('Indicator Date hidden'!R142="x","x",$Q$2-'Indicator Date hidden'!R142)</f>
        <v>x</v>
      </c>
      <c r="R141" s="214">
        <f>IF('Indicator Date hidden'!S142="x","x",$R$2-'Indicator Date hidden'!S142)</f>
        <v>0</v>
      </c>
      <c r="S141" s="214">
        <f>IF('Indicator Date hidden'!T142="x","x",$S$2-'Indicator Date hidden'!T142)</f>
        <v>0</v>
      </c>
      <c r="T141" s="214">
        <f>IF('Indicator Date hidden'!U142="x","x",$T$2-'Indicator Date hidden'!U142)</f>
        <v>0</v>
      </c>
      <c r="U141" s="214" t="str">
        <f>IF('Indicator Date hidden'!V142="x","x",$U$2-'Indicator Date hidden'!V142)</f>
        <v>x</v>
      </c>
      <c r="V141" s="214">
        <f>IF('Indicator Date hidden'!W142="x","x",$V$2-'Indicator Date hidden'!W142)</f>
        <v>0</v>
      </c>
      <c r="W141" s="214" t="str">
        <f>IF('Indicator Date hidden'!X142="x","x",$W$2-'Indicator Date hidden'!X142)</f>
        <v>x</v>
      </c>
      <c r="X141" s="214">
        <f>IF('Indicator Date hidden'!Y142="x","x",$X$2-'Indicator Date hidden'!Y142)</f>
        <v>2</v>
      </c>
      <c r="Y141" s="214">
        <f>IF('Indicator Date hidden'!Z142="x","x",$Y$2-'Indicator Date hidden'!Z142)</f>
        <v>0</v>
      </c>
      <c r="Z141" s="214">
        <f>IF('Indicator Date hidden'!AA142="x","x",$Z$2-'Indicator Date hidden'!AA142)</f>
        <v>0</v>
      </c>
      <c r="AA141" s="214">
        <f>IF('Indicator Date hidden'!AB142="x","x",$AA$2-'Indicator Date hidden'!AB142)</f>
        <v>1</v>
      </c>
      <c r="AB141" s="214">
        <f>IF('Indicator Date hidden'!AC142="x","x",$AB$2-'Indicator Date hidden'!AC142)</f>
        <v>0</v>
      </c>
      <c r="AC141" s="214">
        <f>IF('Indicator Date hidden'!AD142="x","x",$AC$2-'Indicator Date hidden'!AD142)</f>
        <v>0</v>
      </c>
      <c r="AD141" s="214" t="str">
        <f>IF('Indicator Date hidden'!AE142="x","x",$AD$2-'Indicator Date hidden'!AE142)</f>
        <v>x</v>
      </c>
      <c r="AE141" s="214">
        <f>IF('Indicator Date hidden'!AF142="x","x",$AE$2-'Indicator Date hidden'!AF142)</f>
        <v>0</v>
      </c>
      <c r="AF141" s="214">
        <f>IF('Indicator Date hidden'!AG142="x","x",$AF$2-'Indicator Date hidden'!AG142)</f>
        <v>1</v>
      </c>
      <c r="AG141" s="214">
        <f>IF('Indicator Date hidden'!AH142="x","x",$AG$2-'Indicator Date hidden'!AH142)</f>
        <v>0</v>
      </c>
      <c r="AH141" s="214">
        <f>IF('Indicator Date hidden'!AI142="x","x",$AH$2-'Indicator Date hidden'!AI142)</f>
        <v>0</v>
      </c>
      <c r="AI141" s="214">
        <f>IF('Indicator Date hidden'!AJ142="x","x",$AI$2-'Indicator Date hidden'!AJ142)</f>
        <v>0</v>
      </c>
      <c r="AJ141" s="214" t="str">
        <f>IF('Indicator Date hidden'!AK142="x","x",$AJ$2-'Indicator Date hidden'!AK142)</f>
        <v>x</v>
      </c>
      <c r="AK141" s="214">
        <f>IF('Indicator Date hidden'!AL142="x","x",$AK$2-'Indicator Date hidden'!AL142)</f>
        <v>1</v>
      </c>
      <c r="AL141" s="214">
        <f>IF('Indicator Date hidden'!AM142="x","x",$AL$2-'Indicator Date hidden'!AM142)</f>
        <v>0</v>
      </c>
      <c r="AM141" s="214">
        <f>IF('Indicator Date hidden'!AN142="x","x",$AM$2-'Indicator Date hidden'!AN142)</f>
        <v>0</v>
      </c>
      <c r="AN141" s="214">
        <f>IF('Indicator Date hidden'!AO142="x","x",$AN$2-'Indicator Date hidden'!AO142)</f>
        <v>0</v>
      </c>
      <c r="AO141" s="214">
        <f>IF('Indicator Date hidden'!AP142="x","x",$AO$2-'Indicator Date hidden'!AP142)</f>
        <v>0</v>
      </c>
      <c r="AP141" s="214">
        <f>IF('Indicator Date hidden'!AQ142="x","x",$AP$2-'Indicator Date hidden'!AQ142)</f>
        <v>0</v>
      </c>
      <c r="AQ141" s="214">
        <f>IF('Indicator Date hidden'!AR142="x","x",$AQ$2-'Indicator Date hidden'!AR142)</f>
        <v>0</v>
      </c>
      <c r="AR141" s="214">
        <f>IF('Indicator Date hidden'!AS142="x","x",$AR$2-'Indicator Date hidden'!AS142)</f>
        <v>0</v>
      </c>
      <c r="AS141" s="214">
        <f>IF('Indicator Date hidden'!AT142="x","x",$AS$2-'Indicator Date hidden'!AT142)</f>
        <v>0</v>
      </c>
      <c r="AT141" s="214">
        <f>IF('Indicator Date hidden'!AU142="x","x",$AT$2-'Indicator Date hidden'!AU142)</f>
        <v>0</v>
      </c>
      <c r="AU141" s="214">
        <f>IF('Indicator Date hidden'!AV142="x","x",$AU$2-'Indicator Date hidden'!AV142)</f>
        <v>3</v>
      </c>
      <c r="AV141" s="214">
        <f>IF('Indicator Date hidden'!AW142="x","x",$AV$2-'Indicator Date hidden'!AW142)</f>
        <v>0</v>
      </c>
      <c r="AW141" s="214">
        <f>IF('Indicator Date hidden'!AX142="x","x",$AW$2-'Indicator Date hidden'!AX142)</f>
        <v>0</v>
      </c>
      <c r="AX141" s="214">
        <f>IF('Indicator Date hidden'!AY142="x","x",$AX$2-'Indicator Date hidden'!AY142)</f>
        <v>0</v>
      </c>
      <c r="AY141" s="214">
        <f>IF('Indicator Date hidden'!AZ142="x","x",$AY$2-'Indicator Date hidden'!AZ142)</f>
        <v>0</v>
      </c>
      <c r="AZ141" s="214">
        <f>IF('Indicator Date hidden'!BA142="x","x",$AZ$2-'Indicator Date hidden'!BA142)</f>
        <v>0</v>
      </c>
      <c r="BA141">
        <f t="shared" si="20"/>
        <v>8</v>
      </c>
      <c r="BB141" s="21">
        <f t="shared" si="21"/>
        <v>0.17391304347826086</v>
      </c>
      <c r="BC141">
        <f t="shared" si="22"/>
        <v>5</v>
      </c>
      <c r="BD141" s="21">
        <f t="shared" si="23"/>
        <v>0.56354266942677045</v>
      </c>
      <c r="BE141" s="296">
        <f t="shared" si="24"/>
        <v>0</v>
      </c>
    </row>
    <row r="142" spans="1:57" x14ac:dyDescent="0.35">
      <c r="A142" t="s">
        <v>8171</v>
      </c>
      <c r="B142" s="214">
        <f>IF('Indicator Date hidden'!C143="x","x",$B$2-'Indicator Date hidden'!C143)</f>
        <v>0</v>
      </c>
      <c r="C142" s="214">
        <f>IF('Indicator Date hidden'!D143="x","x",$C$2-'Indicator Date hidden'!D143)</f>
        <v>0</v>
      </c>
      <c r="D142" s="214">
        <f>IF('Indicator Date hidden'!E143="x","x",$D$2-'Indicator Date hidden'!E143)</f>
        <v>0</v>
      </c>
      <c r="E142" s="214">
        <f>IF('Indicator Date hidden'!F143="x","x",$E$2-'Indicator Date hidden'!F143)</f>
        <v>0</v>
      </c>
      <c r="F142" s="214">
        <f>IF('Indicator Date hidden'!G143="x","x",$F$2-'Indicator Date hidden'!G143)</f>
        <v>0</v>
      </c>
      <c r="G142" s="214">
        <f>IF('Indicator Date hidden'!H143="x","x",$G$2-'Indicator Date hidden'!H143)</f>
        <v>0</v>
      </c>
      <c r="H142" s="214">
        <f>IF('Indicator Date hidden'!I143="x","x",$H$2-'Indicator Date hidden'!I143)</f>
        <v>0</v>
      </c>
      <c r="I142" s="214">
        <f>IF('Indicator Date hidden'!J143="x","x",$I$2-'Indicator Date hidden'!J143)</f>
        <v>0</v>
      </c>
      <c r="J142" s="214">
        <f>IF('Indicator Date hidden'!K143="x","x",$J$2-'Indicator Date hidden'!K143)</f>
        <v>0</v>
      </c>
      <c r="K142" s="214">
        <f>IF('Indicator Date hidden'!L143="x","x",$K$2-'Indicator Date hidden'!L143)</f>
        <v>0</v>
      </c>
      <c r="L142" s="214">
        <f>IF('Indicator Date hidden'!M143="x","x",$L$2-'Indicator Date hidden'!M143)</f>
        <v>0</v>
      </c>
      <c r="M142" s="214">
        <f>IF('Indicator Date hidden'!N143="x","x",$M$2-'Indicator Date hidden'!N143)</f>
        <v>0</v>
      </c>
      <c r="N142" s="214">
        <f>IF('Indicator Date hidden'!O143="x","x",$N$2-'Indicator Date hidden'!O143)</f>
        <v>0</v>
      </c>
      <c r="O142" s="214">
        <f>IF('Indicator Date hidden'!P143="x","x",$O$2-'Indicator Date hidden'!P143)</f>
        <v>0</v>
      </c>
      <c r="P142" s="214">
        <f>IF('Indicator Date hidden'!Q143="x","x",$P$2-'Indicator Date hidden'!Q143)</f>
        <v>0</v>
      </c>
      <c r="Q142" s="214" t="str">
        <f>IF('Indicator Date hidden'!R143="x","x",$Q$2-'Indicator Date hidden'!R143)</f>
        <v>x</v>
      </c>
      <c r="R142" s="214">
        <f>IF('Indicator Date hidden'!S143="x","x",$R$2-'Indicator Date hidden'!S143)</f>
        <v>0</v>
      </c>
      <c r="S142" s="214">
        <f>IF('Indicator Date hidden'!T143="x","x",$S$2-'Indicator Date hidden'!T143)</f>
        <v>0</v>
      </c>
      <c r="T142" s="214">
        <f>IF('Indicator Date hidden'!U143="x","x",$T$2-'Indicator Date hidden'!U143)</f>
        <v>0</v>
      </c>
      <c r="U142" s="214" t="str">
        <f>IF('Indicator Date hidden'!V143="x","x",$U$2-'Indicator Date hidden'!V143)</f>
        <v>x</v>
      </c>
      <c r="V142" s="214">
        <f>IF('Indicator Date hidden'!W143="x","x",$V$2-'Indicator Date hidden'!W143)</f>
        <v>0</v>
      </c>
      <c r="W142" s="214" t="str">
        <f>IF('Indicator Date hidden'!X143="x","x",$W$2-'Indicator Date hidden'!X143)</f>
        <v>x</v>
      </c>
      <c r="X142" s="214">
        <f>IF('Indicator Date hidden'!Y143="x","x",$X$2-'Indicator Date hidden'!Y143)</f>
        <v>4</v>
      </c>
      <c r="Y142" s="214">
        <f>IF('Indicator Date hidden'!Z143="x","x",$Y$2-'Indicator Date hidden'!Z143)</f>
        <v>0</v>
      </c>
      <c r="Z142" s="214">
        <f>IF('Indicator Date hidden'!AA143="x","x",$Z$2-'Indicator Date hidden'!AA143)</f>
        <v>0</v>
      </c>
      <c r="AA142" s="214" t="str">
        <f>IF('Indicator Date hidden'!AB143="x","x",$AA$2-'Indicator Date hidden'!AB143)</f>
        <v>x</v>
      </c>
      <c r="AB142" s="214">
        <f>IF('Indicator Date hidden'!AC143="x","x",$AB$2-'Indicator Date hidden'!AC143)</f>
        <v>0</v>
      </c>
      <c r="AC142" s="214">
        <f>IF('Indicator Date hidden'!AD143="x","x",$AC$2-'Indicator Date hidden'!AD143)</f>
        <v>0</v>
      </c>
      <c r="AD142" s="214" t="str">
        <f>IF('Indicator Date hidden'!AE143="x","x",$AD$2-'Indicator Date hidden'!AE143)</f>
        <v>x</v>
      </c>
      <c r="AE142" s="214">
        <f>IF('Indicator Date hidden'!AF143="x","x",$AE$2-'Indicator Date hidden'!AF143)</f>
        <v>0</v>
      </c>
      <c r="AF142" s="214">
        <f>IF('Indicator Date hidden'!AG143="x","x",$AF$2-'Indicator Date hidden'!AG143)</f>
        <v>1</v>
      </c>
      <c r="AG142" s="214">
        <f>IF('Indicator Date hidden'!AH143="x","x",$AG$2-'Indicator Date hidden'!AH143)</f>
        <v>0</v>
      </c>
      <c r="AH142" s="214">
        <f>IF('Indicator Date hidden'!AI143="x","x",$AH$2-'Indicator Date hidden'!AI143)</f>
        <v>0</v>
      </c>
      <c r="AI142" s="214">
        <f>IF('Indicator Date hidden'!AJ143="x","x",$AI$2-'Indicator Date hidden'!AJ143)</f>
        <v>0</v>
      </c>
      <c r="AJ142" s="214">
        <f>IF('Indicator Date hidden'!AK143="x","x",$AJ$2-'Indicator Date hidden'!AK143)</f>
        <v>1</v>
      </c>
      <c r="AK142" s="214">
        <f>IF('Indicator Date hidden'!AL143="x","x",$AK$2-'Indicator Date hidden'!AL143)</f>
        <v>1</v>
      </c>
      <c r="AL142" s="214">
        <f>IF('Indicator Date hidden'!AM143="x","x",$AL$2-'Indicator Date hidden'!AM143)</f>
        <v>0</v>
      </c>
      <c r="AM142" s="214">
        <f>IF('Indicator Date hidden'!AN143="x","x",$AM$2-'Indicator Date hidden'!AN143)</f>
        <v>0</v>
      </c>
      <c r="AN142" s="214">
        <f>IF('Indicator Date hidden'!AO143="x","x",$AN$2-'Indicator Date hidden'!AO143)</f>
        <v>0</v>
      </c>
      <c r="AO142" s="214">
        <f>IF('Indicator Date hidden'!AP143="x","x",$AO$2-'Indicator Date hidden'!AP143)</f>
        <v>0</v>
      </c>
      <c r="AP142" s="214">
        <f>IF('Indicator Date hidden'!AQ143="x","x",$AP$2-'Indicator Date hidden'!AQ143)</f>
        <v>0</v>
      </c>
      <c r="AQ142" s="214" t="str">
        <f>IF('Indicator Date hidden'!AR143="x","x",$AQ$2-'Indicator Date hidden'!AR143)</f>
        <v>x</v>
      </c>
      <c r="AR142" s="214">
        <f>IF('Indicator Date hidden'!AS143="x","x",$AR$2-'Indicator Date hidden'!AS143)</f>
        <v>0</v>
      </c>
      <c r="AS142" s="214">
        <f>IF('Indicator Date hidden'!AT143="x","x",$AS$2-'Indicator Date hidden'!AT143)</f>
        <v>0</v>
      </c>
      <c r="AT142" s="214">
        <f>IF('Indicator Date hidden'!AU143="x","x",$AT$2-'Indicator Date hidden'!AU143)</f>
        <v>0</v>
      </c>
      <c r="AU142" s="214">
        <f>IF('Indicator Date hidden'!AV143="x","x",$AU$2-'Indicator Date hidden'!AV143)</f>
        <v>4</v>
      </c>
      <c r="AV142" s="214">
        <f>IF('Indicator Date hidden'!AW143="x","x",$AV$2-'Indicator Date hidden'!AW143)</f>
        <v>0</v>
      </c>
      <c r="AW142" s="214">
        <f>IF('Indicator Date hidden'!AX143="x","x",$AW$2-'Indicator Date hidden'!AX143)</f>
        <v>0</v>
      </c>
      <c r="AX142" s="214">
        <f>IF('Indicator Date hidden'!AY143="x","x",$AX$2-'Indicator Date hidden'!AY143)</f>
        <v>0</v>
      </c>
      <c r="AY142" s="214">
        <f>IF('Indicator Date hidden'!AZ143="x","x",$AY$2-'Indicator Date hidden'!AZ143)</f>
        <v>0</v>
      </c>
      <c r="AZ142" s="214">
        <f>IF('Indicator Date hidden'!BA143="x","x",$AZ$2-'Indicator Date hidden'!BA143)</f>
        <v>0</v>
      </c>
      <c r="BA142">
        <f t="shared" si="20"/>
        <v>11</v>
      </c>
      <c r="BB142" s="21">
        <f t="shared" si="21"/>
        <v>0.24444444444444444</v>
      </c>
      <c r="BC142">
        <f t="shared" si="22"/>
        <v>5</v>
      </c>
      <c r="BD142" s="21">
        <f t="shared" si="23"/>
        <v>0.84736337621944968</v>
      </c>
      <c r="BE142" s="296">
        <f t="shared" si="24"/>
        <v>0</v>
      </c>
    </row>
    <row r="143" spans="1:57" x14ac:dyDescent="0.35">
      <c r="A143" t="s">
        <v>8172</v>
      </c>
      <c r="B143" s="214">
        <f>IF('Indicator Date hidden'!C144="x","x",$B$2-'Indicator Date hidden'!C144)</f>
        <v>0</v>
      </c>
      <c r="C143" s="214">
        <f>IF('Indicator Date hidden'!D144="x","x",$C$2-'Indicator Date hidden'!D144)</f>
        <v>0</v>
      </c>
      <c r="D143" s="214">
        <f>IF('Indicator Date hidden'!E144="x","x",$D$2-'Indicator Date hidden'!E144)</f>
        <v>0</v>
      </c>
      <c r="E143" s="214">
        <f>IF('Indicator Date hidden'!F144="x","x",$E$2-'Indicator Date hidden'!F144)</f>
        <v>0</v>
      </c>
      <c r="F143" s="214">
        <f>IF('Indicator Date hidden'!G144="x","x",$F$2-'Indicator Date hidden'!G144)</f>
        <v>0</v>
      </c>
      <c r="G143" s="214">
        <f>IF('Indicator Date hidden'!H144="x","x",$G$2-'Indicator Date hidden'!H144)</f>
        <v>0</v>
      </c>
      <c r="H143" s="214">
        <f>IF('Indicator Date hidden'!I144="x","x",$H$2-'Indicator Date hidden'!I144)</f>
        <v>0</v>
      </c>
      <c r="I143" s="214">
        <f>IF('Indicator Date hidden'!J144="x","x",$I$2-'Indicator Date hidden'!J144)</f>
        <v>0</v>
      </c>
      <c r="J143" s="214">
        <f>IF('Indicator Date hidden'!K144="x","x",$J$2-'Indicator Date hidden'!K144)</f>
        <v>0</v>
      </c>
      <c r="K143" s="214">
        <f>IF('Indicator Date hidden'!L144="x","x",$K$2-'Indicator Date hidden'!L144)</f>
        <v>0</v>
      </c>
      <c r="L143" s="214">
        <f>IF('Indicator Date hidden'!M144="x","x",$L$2-'Indicator Date hidden'!M144)</f>
        <v>0</v>
      </c>
      <c r="M143" s="214">
        <f>IF('Indicator Date hidden'!N144="x","x",$M$2-'Indicator Date hidden'!N144)</f>
        <v>0</v>
      </c>
      <c r="N143" s="214">
        <f>IF('Indicator Date hidden'!O144="x","x",$N$2-'Indicator Date hidden'!O144)</f>
        <v>0</v>
      </c>
      <c r="O143" s="214">
        <f>IF('Indicator Date hidden'!P144="x","x",$O$2-'Indicator Date hidden'!P144)</f>
        <v>0</v>
      </c>
      <c r="P143" s="214">
        <f>IF('Indicator Date hidden'!Q144="x","x",$P$2-'Indicator Date hidden'!Q144)</f>
        <v>0</v>
      </c>
      <c r="Q143" s="214">
        <f>IF('Indicator Date hidden'!R144="x","x",$Q$2-'Indicator Date hidden'!R144)</f>
        <v>4</v>
      </c>
      <c r="R143" s="214">
        <f>IF('Indicator Date hidden'!S144="x","x",$R$2-'Indicator Date hidden'!S144)</f>
        <v>0</v>
      </c>
      <c r="S143" s="214">
        <f>IF('Indicator Date hidden'!T144="x","x",$S$2-'Indicator Date hidden'!T144)</f>
        <v>0</v>
      </c>
      <c r="T143" s="214">
        <f>IF('Indicator Date hidden'!U144="x","x",$T$2-'Indicator Date hidden'!U144)</f>
        <v>0</v>
      </c>
      <c r="U143" s="214">
        <f>IF('Indicator Date hidden'!V144="x","x",$U$2-'Indicator Date hidden'!V144)</f>
        <v>0</v>
      </c>
      <c r="V143" s="214">
        <f>IF('Indicator Date hidden'!W144="x","x",$V$2-'Indicator Date hidden'!W144)</f>
        <v>0</v>
      </c>
      <c r="W143" s="214">
        <f>IF('Indicator Date hidden'!X144="x","x",$W$2-'Indicator Date hidden'!X144)</f>
        <v>4</v>
      </c>
      <c r="X143" s="214">
        <f>IF('Indicator Date hidden'!Y144="x","x",$X$2-'Indicator Date hidden'!Y144)</f>
        <v>4</v>
      </c>
      <c r="Y143" s="214">
        <f>IF('Indicator Date hidden'!Z144="x","x",$Y$2-'Indicator Date hidden'!Z144)</f>
        <v>0</v>
      </c>
      <c r="Z143" s="214">
        <f>IF('Indicator Date hidden'!AA144="x","x",$Z$2-'Indicator Date hidden'!AA144)</f>
        <v>0</v>
      </c>
      <c r="AA143" s="214">
        <f>IF('Indicator Date hidden'!AB144="x","x",$AA$2-'Indicator Date hidden'!AB144)</f>
        <v>0</v>
      </c>
      <c r="AB143" s="214">
        <f>IF('Indicator Date hidden'!AC144="x","x",$AB$2-'Indicator Date hidden'!AC144)</f>
        <v>0</v>
      </c>
      <c r="AC143" s="214">
        <f>IF('Indicator Date hidden'!AD144="x","x",$AC$2-'Indicator Date hidden'!AD144)</f>
        <v>0</v>
      </c>
      <c r="AD143" s="214">
        <f>IF('Indicator Date hidden'!AE144="x","x",$AD$2-'Indicator Date hidden'!AE144)</f>
        <v>0</v>
      </c>
      <c r="AE143" s="214">
        <f>IF('Indicator Date hidden'!AF144="x","x",$AE$2-'Indicator Date hidden'!AF144)</f>
        <v>0</v>
      </c>
      <c r="AF143" s="214">
        <f>IF('Indicator Date hidden'!AG144="x","x",$AF$2-'Indicator Date hidden'!AG144)</f>
        <v>2</v>
      </c>
      <c r="AG143" s="214">
        <f>IF('Indicator Date hidden'!AH144="x","x",$AG$2-'Indicator Date hidden'!AH144)</f>
        <v>0</v>
      </c>
      <c r="AH143" s="214">
        <f>IF('Indicator Date hidden'!AI144="x","x",$AH$2-'Indicator Date hidden'!AI144)</f>
        <v>0</v>
      </c>
      <c r="AI143" s="214">
        <f>IF('Indicator Date hidden'!AJ144="x","x",$AI$2-'Indicator Date hidden'!AJ144)</f>
        <v>0</v>
      </c>
      <c r="AJ143" s="214" t="str">
        <f>IF('Indicator Date hidden'!AK144="x","x",$AJ$2-'Indicator Date hidden'!AK144)</f>
        <v>x</v>
      </c>
      <c r="AK143" s="214">
        <f>IF('Indicator Date hidden'!AL144="x","x",$AK$2-'Indicator Date hidden'!AL144)</f>
        <v>0</v>
      </c>
      <c r="AL143" s="214">
        <f>IF('Indicator Date hidden'!AM144="x","x",$AL$2-'Indicator Date hidden'!AM144)</f>
        <v>0</v>
      </c>
      <c r="AM143" s="214">
        <f>IF('Indicator Date hidden'!AN144="x","x",$AM$2-'Indicator Date hidden'!AN144)</f>
        <v>0</v>
      </c>
      <c r="AN143" s="214">
        <f>IF('Indicator Date hidden'!AO144="x","x",$AN$2-'Indicator Date hidden'!AO144)</f>
        <v>0</v>
      </c>
      <c r="AO143" s="214">
        <f>IF('Indicator Date hidden'!AP144="x","x",$AO$2-'Indicator Date hidden'!AP144)</f>
        <v>1</v>
      </c>
      <c r="AP143" s="214">
        <f>IF('Indicator Date hidden'!AQ144="x","x",$AP$2-'Indicator Date hidden'!AQ144)</f>
        <v>1</v>
      </c>
      <c r="AQ143" s="214">
        <f>IF('Indicator Date hidden'!AR144="x","x",$AQ$2-'Indicator Date hidden'!AR144)</f>
        <v>0</v>
      </c>
      <c r="AR143" s="214">
        <f>IF('Indicator Date hidden'!AS144="x","x",$AR$2-'Indicator Date hidden'!AS144)</f>
        <v>0</v>
      </c>
      <c r="AS143" s="214">
        <f>IF('Indicator Date hidden'!AT144="x","x",$AS$2-'Indicator Date hidden'!AT144)</f>
        <v>0</v>
      </c>
      <c r="AT143" s="214">
        <f>IF('Indicator Date hidden'!AU144="x","x",$AT$2-'Indicator Date hidden'!AU144)</f>
        <v>0</v>
      </c>
      <c r="AU143" s="214">
        <f>IF('Indicator Date hidden'!AV144="x","x",$AU$2-'Indicator Date hidden'!AV144)</f>
        <v>2</v>
      </c>
      <c r="AV143" s="214">
        <f>IF('Indicator Date hidden'!AW144="x","x",$AV$2-'Indicator Date hidden'!AW144)</f>
        <v>0</v>
      </c>
      <c r="AW143" s="214">
        <f>IF('Indicator Date hidden'!AX144="x","x",$AW$2-'Indicator Date hidden'!AX144)</f>
        <v>0</v>
      </c>
      <c r="AX143" s="214">
        <f>IF('Indicator Date hidden'!AY144="x","x",$AX$2-'Indicator Date hidden'!AY144)</f>
        <v>0</v>
      </c>
      <c r="AY143" s="214">
        <f>IF('Indicator Date hidden'!AZ144="x","x",$AY$2-'Indicator Date hidden'!AZ144)</f>
        <v>0</v>
      </c>
      <c r="AZ143" s="214">
        <f>IF('Indicator Date hidden'!BA144="x","x",$AZ$2-'Indicator Date hidden'!BA144)</f>
        <v>0</v>
      </c>
      <c r="BA143">
        <f t="shared" si="20"/>
        <v>18</v>
      </c>
      <c r="BB143" s="21">
        <f t="shared" si="21"/>
        <v>0.36</v>
      </c>
      <c r="BC143">
        <f t="shared" si="22"/>
        <v>7</v>
      </c>
      <c r="BD143" s="21">
        <f t="shared" si="23"/>
        <v>1.0150862032359615</v>
      </c>
      <c r="BE143" s="296">
        <f t="shared" si="24"/>
        <v>0</v>
      </c>
    </row>
    <row r="144" spans="1:57" x14ac:dyDescent="0.35">
      <c r="A144" t="s">
        <v>8086</v>
      </c>
      <c r="B144" s="214">
        <f>IF('Indicator Date hidden'!C145="x","x",$B$2-'Indicator Date hidden'!C145)</f>
        <v>0</v>
      </c>
      <c r="C144" s="214">
        <f>IF('Indicator Date hidden'!D145="x","x",$C$2-'Indicator Date hidden'!D145)</f>
        <v>0</v>
      </c>
      <c r="D144" s="214">
        <f>IF('Indicator Date hidden'!E145="x","x",$D$2-'Indicator Date hidden'!E145)</f>
        <v>0</v>
      </c>
      <c r="E144" s="214">
        <f>IF('Indicator Date hidden'!F145="x","x",$E$2-'Indicator Date hidden'!F145)</f>
        <v>0</v>
      </c>
      <c r="F144" s="214">
        <f>IF('Indicator Date hidden'!G145="x","x",$F$2-'Indicator Date hidden'!G145)</f>
        <v>0</v>
      </c>
      <c r="G144" s="214">
        <f>IF('Indicator Date hidden'!H145="x","x",$G$2-'Indicator Date hidden'!H145)</f>
        <v>0</v>
      </c>
      <c r="H144" s="214">
        <f>IF('Indicator Date hidden'!I145="x","x",$H$2-'Indicator Date hidden'!I145)</f>
        <v>0</v>
      </c>
      <c r="I144" s="214">
        <f>IF('Indicator Date hidden'!J145="x","x",$I$2-'Indicator Date hidden'!J145)</f>
        <v>0</v>
      </c>
      <c r="J144" s="214">
        <f>IF('Indicator Date hidden'!K145="x","x",$J$2-'Indicator Date hidden'!K145)</f>
        <v>0</v>
      </c>
      <c r="K144" s="214">
        <f>IF('Indicator Date hidden'!L145="x","x",$K$2-'Indicator Date hidden'!L145)</f>
        <v>0</v>
      </c>
      <c r="L144" s="214">
        <f>IF('Indicator Date hidden'!M145="x","x",$L$2-'Indicator Date hidden'!M145)</f>
        <v>0</v>
      </c>
      <c r="M144" s="214">
        <f>IF('Indicator Date hidden'!N145="x","x",$M$2-'Indicator Date hidden'!N145)</f>
        <v>0</v>
      </c>
      <c r="N144" s="214">
        <f>IF('Indicator Date hidden'!O145="x","x",$N$2-'Indicator Date hidden'!O145)</f>
        <v>0</v>
      </c>
      <c r="O144" s="214">
        <f>IF('Indicator Date hidden'!P145="x","x",$O$2-'Indicator Date hidden'!P145)</f>
        <v>0</v>
      </c>
      <c r="P144" s="214">
        <f>IF('Indicator Date hidden'!Q145="x","x",$P$2-'Indicator Date hidden'!Q145)</f>
        <v>0</v>
      </c>
      <c r="Q144" s="214" t="str">
        <f>IF('Indicator Date hidden'!R145="x","x",$Q$2-'Indicator Date hidden'!R145)</f>
        <v>x</v>
      </c>
      <c r="R144" s="214">
        <f>IF('Indicator Date hidden'!S145="x","x",$R$2-'Indicator Date hidden'!S145)</f>
        <v>0</v>
      </c>
      <c r="S144" s="214">
        <f>IF('Indicator Date hidden'!T145="x","x",$S$2-'Indicator Date hidden'!T145)</f>
        <v>0</v>
      </c>
      <c r="T144" s="214">
        <f>IF('Indicator Date hidden'!U145="x","x",$T$2-'Indicator Date hidden'!U145)</f>
        <v>0</v>
      </c>
      <c r="U144" s="214" t="str">
        <f>IF('Indicator Date hidden'!V145="x","x",$U$2-'Indicator Date hidden'!V145)</f>
        <v>x</v>
      </c>
      <c r="V144" s="214">
        <f>IF('Indicator Date hidden'!W145="x","x",$V$2-'Indicator Date hidden'!W145)</f>
        <v>0</v>
      </c>
      <c r="W144" s="214" t="str">
        <f>IF('Indicator Date hidden'!X145="x","x",$W$2-'Indicator Date hidden'!X145)</f>
        <v>x</v>
      </c>
      <c r="X144" s="214" t="str">
        <f>IF('Indicator Date hidden'!Y145="x","x",$X$2-'Indicator Date hidden'!Y145)</f>
        <v>x</v>
      </c>
      <c r="Y144" s="214">
        <f>IF('Indicator Date hidden'!Z145="x","x",$Y$2-'Indicator Date hidden'!Z145)</f>
        <v>0</v>
      </c>
      <c r="Z144" s="214">
        <f>IF('Indicator Date hidden'!AA145="x","x",$Z$2-'Indicator Date hidden'!AA145)</f>
        <v>0</v>
      </c>
      <c r="AA144" s="214" t="str">
        <f>IF('Indicator Date hidden'!AB145="x","x",$AA$2-'Indicator Date hidden'!AB145)</f>
        <v>x</v>
      </c>
      <c r="AB144" s="214">
        <f>IF('Indicator Date hidden'!AC145="x","x",$AB$2-'Indicator Date hidden'!AC145)</f>
        <v>0</v>
      </c>
      <c r="AC144" s="214">
        <f>IF('Indicator Date hidden'!AD145="x","x",$AC$2-'Indicator Date hidden'!AD145)</f>
        <v>0</v>
      </c>
      <c r="AD144" s="214" t="str">
        <f>IF('Indicator Date hidden'!AE145="x","x",$AD$2-'Indicator Date hidden'!AE145)</f>
        <v>x</v>
      </c>
      <c r="AE144" s="214" t="str">
        <f>IF('Indicator Date hidden'!AF145="x","x",$AE$2-'Indicator Date hidden'!AF145)</f>
        <v>x</v>
      </c>
      <c r="AF144" s="214" t="str">
        <f>IF('Indicator Date hidden'!AG145="x","x",$AF$2-'Indicator Date hidden'!AG145)</f>
        <v>x</v>
      </c>
      <c r="AG144" s="214">
        <f>IF('Indicator Date hidden'!AH145="x","x",$AG$2-'Indicator Date hidden'!AH145)</f>
        <v>0</v>
      </c>
      <c r="AH144" s="214">
        <f>IF('Indicator Date hidden'!AI145="x","x",$AH$2-'Indicator Date hidden'!AI145)</f>
        <v>0</v>
      </c>
      <c r="AI144" s="214">
        <f>IF('Indicator Date hidden'!AJ145="x","x",$AI$2-'Indicator Date hidden'!AJ145)</f>
        <v>0</v>
      </c>
      <c r="AJ144" s="214" t="str">
        <f>IF('Indicator Date hidden'!AK145="x","x",$AJ$2-'Indicator Date hidden'!AK145)</f>
        <v>x</v>
      </c>
      <c r="AK144" s="214">
        <f>IF('Indicator Date hidden'!AL145="x","x",$AK$2-'Indicator Date hidden'!AL145)</f>
        <v>1</v>
      </c>
      <c r="AL144" s="214">
        <f>IF('Indicator Date hidden'!AM145="x","x",$AL$2-'Indicator Date hidden'!AM145)</f>
        <v>0</v>
      </c>
      <c r="AM144" s="214">
        <f>IF('Indicator Date hidden'!AN145="x","x",$AM$2-'Indicator Date hidden'!AN145)</f>
        <v>0</v>
      </c>
      <c r="AN144" s="214">
        <f>IF('Indicator Date hidden'!AO145="x","x",$AN$2-'Indicator Date hidden'!AO145)</f>
        <v>0</v>
      </c>
      <c r="AO144" s="214">
        <f>IF('Indicator Date hidden'!AP145="x","x",$AO$2-'Indicator Date hidden'!AP145)</f>
        <v>0</v>
      </c>
      <c r="AP144" s="214" t="str">
        <f>IF('Indicator Date hidden'!AQ145="x","x",$AP$2-'Indicator Date hidden'!AQ145)</f>
        <v>x</v>
      </c>
      <c r="AQ144" s="214">
        <f>IF('Indicator Date hidden'!AR145="x","x",$AQ$2-'Indicator Date hidden'!AR145)</f>
        <v>0</v>
      </c>
      <c r="AR144" s="214">
        <f>IF('Indicator Date hidden'!AS145="x","x",$AR$2-'Indicator Date hidden'!AS145)</f>
        <v>0</v>
      </c>
      <c r="AS144" s="214" t="str">
        <f>IF('Indicator Date hidden'!AT145="x","x",$AS$2-'Indicator Date hidden'!AT145)</f>
        <v>x</v>
      </c>
      <c r="AT144" s="214">
        <f>IF('Indicator Date hidden'!AU145="x","x",$AT$2-'Indicator Date hidden'!AU145)</f>
        <v>0</v>
      </c>
      <c r="AU144" s="214" t="str">
        <f>IF('Indicator Date hidden'!AV145="x","x",$AU$2-'Indicator Date hidden'!AV145)</f>
        <v>x</v>
      </c>
      <c r="AV144" s="214">
        <f>IF('Indicator Date hidden'!AW145="x","x",$AV$2-'Indicator Date hidden'!AW145)</f>
        <v>0</v>
      </c>
      <c r="AW144" s="214">
        <f>IF('Indicator Date hidden'!AX145="x","x",$AW$2-'Indicator Date hidden'!AX145)</f>
        <v>0</v>
      </c>
      <c r="AX144" s="214">
        <f>IF('Indicator Date hidden'!AY145="x","x",$AX$2-'Indicator Date hidden'!AY145)</f>
        <v>0</v>
      </c>
      <c r="AY144" s="214">
        <f>IF('Indicator Date hidden'!AZ145="x","x",$AY$2-'Indicator Date hidden'!AZ145)</f>
        <v>8</v>
      </c>
      <c r="AZ144" s="214">
        <f>IF('Indicator Date hidden'!BA145="x","x",$AZ$2-'Indicator Date hidden'!BA145)</f>
        <v>0</v>
      </c>
      <c r="BA144">
        <f t="shared" si="20"/>
        <v>9</v>
      </c>
      <c r="BB144" s="21">
        <f t="shared" si="21"/>
        <v>0.23076923076923078</v>
      </c>
      <c r="BC144">
        <f t="shared" si="22"/>
        <v>2</v>
      </c>
      <c r="BD144" s="21">
        <f t="shared" si="23"/>
        <v>1.2702016488718806</v>
      </c>
      <c r="BE144" s="296">
        <f t="shared" si="24"/>
        <v>0</v>
      </c>
    </row>
    <row r="145" spans="1:57" x14ac:dyDescent="0.35">
      <c r="A145" t="s">
        <v>8098</v>
      </c>
      <c r="B145" s="214">
        <f>IF('Indicator Date hidden'!C146="x","x",$B$2-'Indicator Date hidden'!C146)</f>
        <v>0</v>
      </c>
      <c r="C145" s="214">
        <f>IF('Indicator Date hidden'!D146="x","x",$C$2-'Indicator Date hidden'!D146)</f>
        <v>0</v>
      </c>
      <c r="D145" s="214">
        <f>IF('Indicator Date hidden'!E146="x","x",$D$2-'Indicator Date hidden'!E146)</f>
        <v>0</v>
      </c>
      <c r="E145" s="214">
        <f>IF('Indicator Date hidden'!F146="x","x",$E$2-'Indicator Date hidden'!F146)</f>
        <v>0</v>
      </c>
      <c r="F145" s="214">
        <f>IF('Indicator Date hidden'!G146="x","x",$F$2-'Indicator Date hidden'!G146)</f>
        <v>0</v>
      </c>
      <c r="G145" s="214">
        <f>IF('Indicator Date hidden'!H146="x","x",$G$2-'Indicator Date hidden'!H146)</f>
        <v>0</v>
      </c>
      <c r="H145" s="214">
        <f>IF('Indicator Date hidden'!I146="x","x",$H$2-'Indicator Date hidden'!I146)</f>
        <v>0</v>
      </c>
      <c r="I145" s="214">
        <f>IF('Indicator Date hidden'!J146="x","x",$I$2-'Indicator Date hidden'!J146)</f>
        <v>0</v>
      </c>
      <c r="J145" s="214">
        <f>IF('Indicator Date hidden'!K146="x","x",$J$2-'Indicator Date hidden'!K146)</f>
        <v>0</v>
      </c>
      <c r="K145" s="214">
        <f>IF('Indicator Date hidden'!L146="x","x",$K$2-'Indicator Date hidden'!L146)</f>
        <v>0</v>
      </c>
      <c r="L145" s="214">
        <f>IF('Indicator Date hidden'!M146="x","x",$L$2-'Indicator Date hidden'!M146)</f>
        <v>0</v>
      </c>
      <c r="M145" s="214">
        <f>IF('Indicator Date hidden'!N146="x","x",$M$2-'Indicator Date hidden'!N146)</f>
        <v>0</v>
      </c>
      <c r="N145" s="214">
        <f>IF('Indicator Date hidden'!O146="x","x",$N$2-'Indicator Date hidden'!O146)</f>
        <v>0</v>
      </c>
      <c r="O145" s="214">
        <f>IF('Indicator Date hidden'!P146="x","x",$O$2-'Indicator Date hidden'!P146)</f>
        <v>0</v>
      </c>
      <c r="P145" s="214">
        <f>IF('Indicator Date hidden'!Q146="x","x",$P$2-'Indicator Date hidden'!Q146)</f>
        <v>0</v>
      </c>
      <c r="Q145" s="214">
        <f>IF('Indicator Date hidden'!R146="x","x",$Q$2-'Indicator Date hidden'!R146)</f>
        <v>2</v>
      </c>
      <c r="R145" s="214">
        <f>IF('Indicator Date hidden'!S146="x","x",$R$2-'Indicator Date hidden'!S146)</f>
        <v>0</v>
      </c>
      <c r="S145" s="214">
        <f>IF('Indicator Date hidden'!T146="x","x",$S$2-'Indicator Date hidden'!T146)</f>
        <v>0</v>
      </c>
      <c r="T145" s="214">
        <f>IF('Indicator Date hidden'!U146="x","x",$T$2-'Indicator Date hidden'!U146)</f>
        <v>0</v>
      </c>
      <c r="U145" s="214">
        <f>IF('Indicator Date hidden'!V146="x","x",$U$2-'Indicator Date hidden'!V146)</f>
        <v>0</v>
      </c>
      <c r="V145" s="214">
        <f>IF('Indicator Date hidden'!W146="x","x",$V$2-'Indicator Date hidden'!W146)</f>
        <v>0</v>
      </c>
      <c r="W145" s="214">
        <f>IF('Indicator Date hidden'!X146="x","x",$W$2-'Indicator Date hidden'!X146)</f>
        <v>2</v>
      </c>
      <c r="X145" s="214">
        <f>IF('Indicator Date hidden'!Y146="x","x",$X$2-'Indicator Date hidden'!Y146)</f>
        <v>2</v>
      </c>
      <c r="Y145" s="214">
        <f>IF('Indicator Date hidden'!Z146="x","x",$Y$2-'Indicator Date hidden'!Z146)</f>
        <v>0</v>
      </c>
      <c r="Z145" s="214">
        <f>IF('Indicator Date hidden'!AA146="x","x",$Z$2-'Indicator Date hidden'!AA146)</f>
        <v>0</v>
      </c>
      <c r="AA145" s="214" t="str">
        <f>IF('Indicator Date hidden'!AB146="x","x",$AA$2-'Indicator Date hidden'!AB146)</f>
        <v>x</v>
      </c>
      <c r="AB145" s="214">
        <f>IF('Indicator Date hidden'!AC146="x","x",$AB$2-'Indicator Date hidden'!AC146)</f>
        <v>0</v>
      </c>
      <c r="AC145" s="214">
        <f>IF('Indicator Date hidden'!AD146="x","x",$AC$2-'Indicator Date hidden'!AD146)</f>
        <v>0</v>
      </c>
      <c r="AD145" s="214" t="str">
        <f>IF('Indicator Date hidden'!AE146="x","x",$AD$2-'Indicator Date hidden'!AE146)</f>
        <v>x</v>
      </c>
      <c r="AE145" s="214" t="str">
        <f>IF('Indicator Date hidden'!AF146="x","x",$AE$2-'Indicator Date hidden'!AF146)</f>
        <v>x</v>
      </c>
      <c r="AF145" s="214" t="str">
        <f>IF('Indicator Date hidden'!AG146="x","x",$AF$2-'Indicator Date hidden'!AG146)</f>
        <v>x</v>
      </c>
      <c r="AG145" s="214">
        <f>IF('Indicator Date hidden'!AH146="x","x",$AG$2-'Indicator Date hidden'!AH146)</f>
        <v>0</v>
      </c>
      <c r="AH145" s="214">
        <f>IF('Indicator Date hidden'!AI146="x","x",$AH$2-'Indicator Date hidden'!AI146)</f>
        <v>0</v>
      </c>
      <c r="AI145" s="214">
        <f>IF('Indicator Date hidden'!AJ146="x","x",$AI$2-'Indicator Date hidden'!AJ146)</f>
        <v>0</v>
      </c>
      <c r="AJ145" s="214" t="str">
        <f>IF('Indicator Date hidden'!AK146="x","x",$AJ$2-'Indicator Date hidden'!AK146)</f>
        <v>x</v>
      </c>
      <c r="AK145" s="214">
        <f>IF('Indicator Date hidden'!AL146="x","x",$AK$2-'Indicator Date hidden'!AL146)</f>
        <v>1</v>
      </c>
      <c r="AL145" s="214">
        <f>IF('Indicator Date hidden'!AM146="x","x",$AL$2-'Indicator Date hidden'!AM146)</f>
        <v>0</v>
      </c>
      <c r="AM145" s="214">
        <f>IF('Indicator Date hidden'!AN146="x","x",$AM$2-'Indicator Date hidden'!AN146)</f>
        <v>0</v>
      </c>
      <c r="AN145" s="214">
        <f>IF('Indicator Date hidden'!AO146="x","x",$AN$2-'Indicator Date hidden'!AO146)</f>
        <v>0</v>
      </c>
      <c r="AO145" s="214">
        <f>IF('Indicator Date hidden'!AP146="x","x",$AO$2-'Indicator Date hidden'!AP146)</f>
        <v>0</v>
      </c>
      <c r="AP145" s="214">
        <f>IF('Indicator Date hidden'!AQ146="x","x",$AP$2-'Indicator Date hidden'!AQ146)</f>
        <v>0</v>
      </c>
      <c r="AQ145" s="214">
        <f>IF('Indicator Date hidden'!AR146="x","x",$AQ$2-'Indicator Date hidden'!AR146)</f>
        <v>6</v>
      </c>
      <c r="AR145" s="214">
        <f>IF('Indicator Date hidden'!AS146="x","x",$AR$2-'Indicator Date hidden'!AS146)</f>
        <v>0</v>
      </c>
      <c r="AS145" s="214">
        <f>IF('Indicator Date hidden'!AT146="x","x",$AS$2-'Indicator Date hidden'!AT146)</f>
        <v>2</v>
      </c>
      <c r="AT145" s="214">
        <f>IF('Indicator Date hidden'!AU146="x","x",$AT$2-'Indicator Date hidden'!AU146)</f>
        <v>0</v>
      </c>
      <c r="AU145" s="214" t="str">
        <f>IF('Indicator Date hidden'!AV146="x","x",$AU$2-'Indicator Date hidden'!AV146)</f>
        <v>x</v>
      </c>
      <c r="AV145" s="214">
        <f>IF('Indicator Date hidden'!AW146="x","x",$AV$2-'Indicator Date hidden'!AW146)</f>
        <v>0</v>
      </c>
      <c r="AW145" s="214">
        <f>IF('Indicator Date hidden'!AX146="x","x",$AW$2-'Indicator Date hidden'!AX146)</f>
        <v>0</v>
      </c>
      <c r="AX145" s="214">
        <f>IF('Indicator Date hidden'!AY146="x","x",$AX$2-'Indicator Date hidden'!AY146)</f>
        <v>0</v>
      </c>
      <c r="AY145" s="214">
        <f>IF('Indicator Date hidden'!AZ146="x","x",$AY$2-'Indicator Date hidden'!AZ146)</f>
        <v>0</v>
      </c>
      <c r="AZ145" s="214">
        <f>IF('Indicator Date hidden'!BA146="x","x",$AZ$2-'Indicator Date hidden'!BA146)</f>
        <v>0</v>
      </c>
      <c r="BA145">
        <f t="shared" si="20"/>
        <v>15</v>
      </c>
      <c r="BB145" s="21">
        <f t="shared" si="21"/>
        <v>0.33333333333333331</v>
      </c>
      <c r="BC145">
        <f t="shared" si="22"/>
        <v>6</v>
      </c>
      <c r="BD145" s="21">
        <f t="shared" si="23"/>
        <v>1.0327955589886444</v>
      </c>
      <c r="BE145" s="296">
        <f t="shared" si="24"/>
        <v>0</v>
      </c>
    </row>
    <row r="146" spans="1:57" x14ac:dyDescent="0.35">
      <c r="A146" t="s">
        <v>8227</v>
      </c>
      <c r="B146" s="214">
        <f>IF('Indicator Date hidden'!C147="x","x",$B$2-'Indicator Date hidden'!C147)</f>
        <v>0</v>
      </c>
      <c r="C146" s="214">
        <f>IF('Indicator Date hidden'!D147="x","x",$C$2-'Indicator Date hidden'!D147)</f>
        <v>0</v>
      </c>
      <c r="D146" s="214">
        <f>IF('Indicator Date hidden'!E147="x","x",$D$2-'Indicator Date hidden'!E147)</f>
        <v>0</v>
      </c>
      <c r="E146" s="214">
        <f>IF('Indicator Date hidden'!F147="x","x",$E$2-'Indicator Date hidden'!F147)</f>
        <v>0</v>
      </c>
      <c r="F146" s="214">
        <f>IF('Indicator Date hidden'!G147="x","x",$F$2-'Indicator Date hidden'!G147)</f>
        <v>0</v>
      </c>
      <c r="G146" s="214">
        <f>IF('Indicator Date hidden'!H147="x","x",$G$2-'Indicator Date hidden'!H147)</f>
        <v>0</v>
      </c>
      <c r="H146" s="214">
        <f>IF('Indicator Date hidden'!I147="x","x",$H$2-'Indicator Date hidden'!I147)</f>
        <v>0</v>
      </c>
      <c r="I146" s="214">
        <f>IF('Indicator Date hidden'!J147="x","x",$I$2-'Indicator Date hidden'!J147)</f>
        <v>0</v>
      </c>
      <c r="J146" s="214">
        <f>IF('Indicator Date hidden'!K147="x","x",$J$2-'Indicator Date hidden'!K147)</f>
        <v>0</v>
      </c>
      <c r="K146" s="214">
        <f>IF('Indicator Date hidden'!L147="x","x",$K$2-'Indicator Date hidden'!L147)</f>
        <v>0</v>
      </c>
      <c r="L146" s="214">
        <f>IF('Indicator Date hidden'!M147="x","x",$L$2-'Indicator Date hidden'!M147)</f>
        <v>0</v>
      </c>
      <c r="M146" s="214">
        <f>IF('Indicator Date hidden'!N147="x","x",$M$2-'Indicator Date hidden'!N147)</f>
        <v>0</v>
      </c>
      <c r="N146" s="214">
        <f>IF('Indicator Date hidden'!O147="x","x",$N$2-'Indicator Date hidden'!O147)</f>
        <v>0</v>
      </c>
      <c r="O146" s="214">
        <f>IF('Indicator Date hidden'!P147="x","x",$O$2-'Indicator Date hidden'!P147)</f>
        <v>0</v>
      </c>
      <c r="P146" s="214">
        <f>IF('Indicator Date hidden'!Q147="x","x",$P$2-'Indicator Date hidden'!Q147)</f>
        <v>0</v>
      </c>
      <c r="Q146" s="214" t="str">
        <f>IF('Indicator Date hidden'!R147="x","x",$Q$2-'Indicator Date hidden'!R147)</f>
        <v>x</v>
      </c>
      <c r="R146" s="214">
        <f>IF('Indicator Date hidden'!S147="x","x",$R$2-'Indicator Date hidden'!S147)</f>
        <v>0</v>
      </c>
      <c r="S146" s="214">
        <f>IF('Indicator Date hidden'!T147="x","x",$S$2-'Indicator Date hidden'!T147)</f>
        <v>0</v>
      </c>
      <c r="T146" s="214">
        <f>IF('Indicator Date hidden'!U147="x","x",$T$2-'Indicator Date hidden'!U147)</f>
        <v>0</v>
      </c>
      <c r="U146" s="214">
        <f>IF('Indicator Date hidden'!V147="x","x",$U$2-'Indicator Date hidden'!V147)</f>
        <v>0</v>
      </c>
      <c r="V146" s="214">
        <f>IF('Indicator Date hidden'!W147="x","x",$V$2-'Indicator Date hidden'!W147)</f>
        <v>0</v>
      </c>
      <c r="W146" s="214" t="str">
        <f>IF('Indicator Date hidden'!X147="x","x",$W$2-'Indicator Date hidden'!X147)</f>
        <v>x</v>
      </c>
      <c r="X146" s="214">
        <f>IF('Indicator Date hidden'!Y147="x","x",$X$2-'Indicator Date hidden'!Y147)</f>
        <v>2</v>
      </c>
      <c r="Y146" s="214">
        <f>IF('Indicator Date hidden'!Z147="x","x",$Y$2-'Indicator Date hidden'!Z147)</f>
        <v>0</v>
      </c>
      <c r="Z146" s="214">
        <f>IF('Indicator Date hidden'!AA147="x","x",$Z$2-'Indicator Date hidden'!AA147)</f>
        <v>0</v>
      </c>
      <c r="AA146" s="214" t="str">
        <f>IF('Indicator Date hidden'!AB147="x","x",$AA$2-'Indicator Date hidden'!AB147)</f>
        <v>x</v>
      </c>
      <c r="AB146" s="214">
        <f>IF('Indicator Date hidden'!AC147="x","x",$AB$2-'Indicator Date hidden'!AC147)</f>
        <v>0</v>
      </c>
      <c r="AC146" s="214">
        <f>IF('Indicator Date hidden'!AD147="x","x",$AC$2-'Indicator Date hidden'!AD147)</f>
        <v>0</v>
      </c>
      <c r="AD146" s="214" t="str">
        <f>IF('Indicator Date hidden'!AE147="x","x",$AD$2-'Indicator Date hidden'!AE147)</f>
        <v>x</v>
      </c>
      <c r="AE146" s="214" t="str">
        <f>IF('Indicator Date hidden'!AF147="x","x",$AE$2-'Indicator Date hidden'!AF147)</f>
        <v>x</v>
      </c>
      <c r="AF146" s="214" t="str">
        <f>IF('Indicator Date hidden'!AG147="x","x",$AF$2-'Indicator Date hidden'!AG147)</f>
        <v>x</v>
      </c>
      <c r="AG146" s="214">
        <f>IF('Indicator Date hidden'!AH147="x","x",$AG$2-'Indicator Date hidden'!AH147)</f>
        <v>0</v>
      </c>
      <c r="AH146" s="214">
        <f>IF('Indicator Date hidden'!AI147="x","x",$AH$2-'Indicator Date hidden'!AI147)</f>
        <v>0</v>
      </c>
      <c r="AI146" s="214">
        <f>IF('Indicator Date hidden'!AJ147="x","x",$AI$2-'Indicator Date hidden'!AJ147)</f>
        <v>0</v>
      </c>
      <c r="AJ146" s="214" t="str">
        <f>IF('Indicator Date hidden'!AK147="x","x",$AJ$2-'Indicator Date hidden'!AK147)</f>
        <v>x</v>
      </c>
      <c r="AK146" s="214">
        <f>IF('Indicator Date hidden'!AL147="x","x",$AK$2-'Indicator Date hidden'!AL147)</f>
        <v>1</v>
      </c>
      <c r="AL146" s="214">
        <f>IF('Indicator Date hidden'!AM147="x","x",$AL$2-'Indicator Date hidden'!AM147)</f>
        <v>0</v>
      </c>
      <c r="AM146" s="214">
        <f>IF('Indicator Date hidden'!AN147="x","x",$AM$2-'Indicator Date hidden'!AN147)</f>
        <v>0</v>
      </c>
      <c r="AN146" s="214">
        <f>IF('Indicator Date hidden'!AO147="x","x",$AN$2-'Indicator Date hidden'!AO147)</f>
        <v>0</v>
      </c>
      <c r="AO146" s="214">
        <f>IF('Indicator Date hidden'!AP147="x","x",$AO$2-'Indicator Date hidden'!AP147)</f>
        <v>0</v>
      </c>
      <c r="AP146" s="214">
        <f>IF('Indicator Date hidden'!AQ147="x","x",$AP$2-'Indicator Date hidden'!AQ147)</f>
        <v>0</v>
      </c>
      <c r="AQ146" s="214" t="str">
        <f>IF('Indicator Date hidden'!AR147="x","x",$AQ$2-'Indicator Date hidden'!AR147)</f>
        <v>x</v>
      </c>
      <c r="AR146" s="214">
        <f>IF('Indicator Date hidden'!AS147="x","x",$AR$2-'Indicator Date hidden'!AS147)</f>
        <v>0</v>
      </c>
      <c r="AS146" s="214">
        <f>IF('Indicator Date hidden'!AT147="x","x",$AS$2-'Indicator Date hidden'!AT147)</f>
        <v>0</v>
      </c>
      <c r="AT146" s="214">
        <f>IF('Indicator Date hidden'!AU147="x","x",$AT$2-'Indicator Date hidden'!AU147)</f>
        <v>0</v>
      </c>
      <c r="AU146" s="214" t="str">
        <f>IF('Indicator Date hidden'!AV147="x","x",$AU$2-'Indicator Date hidden'!AV147)</f>
        <v>x</v>
      </c>
      <c r="AV146" s="214">
        <f>IF('Indicator Date hidden'!AW147="x","x",$AV$2-'Indicator Date hidden'!AW147)</f>
        <v>0</v>
      </c>
      <c r="AW146" s="214">
        <f>IF('Indicator Date hidden'!AX147="x","x",$AW$2-'Indicator Date hidden'!AX147)</f>
        <v>0</v>
      </c>
      <c r="AX146" s="214">
        <f>IF('Indicator Date hidden'!AY147="x","x",$AX$2-'Indicator Date hidden'!AY147)</f>
        <v>0</v>
      </c>
      <c r="AY146" s="214">
        <f>IF('Indicator Date hidden'!AZ147="x","x",$AY$2-'Indicator Date hidden'!AZ147)</f>
        <v>8</v>
      </c>
      <c r="AZ146" s="214">
        <f>IF('Indicator Date hidden'!BA147="x","x",$AZ$2-'Indicator Date hidden'!BA147)</f>
        <v>0</v>
      </c>
      <c r="BA146">
        <f t="shared" si="20"/>
        <v>11</v>
      </c>
      <c r="BB146" s="21">
        <f t="shared" si="21"/>
        <v>0.26190476190476192</v>
      </c>
      <c r="BC146">
        <f t="shared" si="22"/>
        <v>3</v>
      </c>
      <c r="BD146" s="21">
        <f t="shared" si="23"/>
        <v>1.2546963929767045</v>
      </c>
      <c r="BE146" s="296">
        <f t="shared" si="24"/>
        <v>0</v>
      </c>
    </row>
    <row r="147" spans="1:57" x14ac:dyDescent="0.35">
      <c r="A147" t="s">
        <v>8234</v>
      </c>
      <c r="B147" s="214">
        <f>IF('Indicator Date hidden'!C148="x","x",$B$2-'Indicator Date hidden'!C148)</f>
        <v>0</v>
      </c>
      <c r="C147" s="214">
        <f>IF('Indicator Date hidden'!D148="x","x",$C$2-'Indicator Date hidden'!D148)</f>
        <v>0</v>
      </c>
      <c r="D147" s="214">
        <f>IF('Indicator Date hidden'!E148="x","x",$D$2-'Indicator Date hidden'!E148)</f>
        <v>0</v>
      </c>
      <c r="E147" s="214">
        <f>IF('Indicator Date hidden'!F148="x","x",$E$2-'Indicator Date hidden'!F148)</f>
        <v>0</v>
      </c>
      <c r="F147" s="214">
        <f>IF('Indicator Date hidden'!G148="x","x",$F$2-'Indicator Date hidden'!G148)</f>
        <v>0</v>
      </c>
      <c r="G147" s="214">
        <f>IF('Indicator Date hidden'!H148="x","x",$G$2-'Indicator Date hidden'!H148)</f>
        <v>0</v>
      </c>
      <c r="H147" s="214">
        <f>IF('Indicator Date hidden'!I148="x","x",$H$2-'Indicator Date hidden'!I148)</f>
        <v>0</v>
      </c>
      <c r="I147" s="214">
        <f>IF('Indicator Date hidden'!J148="x","x",$I$2-'Indicator Date hidden'!J148)</f>
        <v>0</v>
      </c>
      <c r="J147" s="214">
        <f>IF('Indicator Date hidden'!K148="x","x",$J$2-'Indicator Date hidden'!K148)</f>
        <v>0</v>
      </c>
      <c r="K147" s="214">
        <f>IF('Indicator Date hidden'!L148="x","x",$K$2-'Indicator Date hidden'!L148)</f>
        <v>0</v>
      </c>
      <c r="L147" s="214">
        <f>IF('Indicator Date hidden'!M148="x","x",$L$2-'Indicator Date hidden'!M148)</f>
        <v>0</v>
      </c>
      <c r="M147" s="214">
        <f>IF('Indicator Date hidden'!N148="x","x",$M$2-'Indicator Date hidden'!N148)</f>
        <v>0</v>
      </c>
      <c r="N147" s="214">
        <f>IF('Indicator Date hidden'!O148="x","x",$N$2-'Indicator Date hidden'!O148)</f>
        <v>0</v>
      </c>
      <c r="O147" s="214">
        <f>IF('Indicator Date hidden'!P148="x","x",$O$2-'Indicator Date hidden'!P148)</f>
        <v>0</v>
      </c>
      <c r="P147" s="214">
        <f>IF('Indicator Date hidden'!Q148="x","x",$P$2-'Indicator Date hidden'!Q148)</f>
        <v>0</v>
      </c>
      <c r="Q147" s="214" t="str">
        <f>IF('Indicator Date hidden'!R148="x","x",$Q$2-'Indicator Date hidden'!R148)</f>
        <v>x</v>
      </c>
      <c r="R147" s="214">
        <f>IF('Indicator Date hidden'!S148="x","x",$R$2-'Indicator Date hidden'!S148)</f>
        <v>0</v>
      </c>
      <c r="S147" s="214">
        <f>IF('Indicator Date hidden'!T148="x","x",$S$2-'Indicator Date hidden'!T148)</f>
        <v>0</v>
      </c>
      <c r="T147" s="214">
        <f>IF('Indicator Date hidden'!U148="x","x",$T$2-'Indicator Date hidden'!U148)</f>
        <v>0</v>
      </c>
      <c r="U147" s="214">
        <f>IF('Indicator Date hidden'!V148="x","x",$U$2-'Indicator Date hidden'!V148)</f>
        <v>0</v>
      </c>
      <c r="V147" s="214">
        <f>IF('Indicator Date hidden'!W148="x","x",$V$2-'Indicator Date hidden'!W148)</f>
        <v>0</v>
      </c>
      <c r="W147" s="214">
        <f>IF('Indicator Date hidden'!X148="x","x",$W$2-'Indicator Date hidden'!X148)</f>
        <v>0</v>
      </c>
      <c r="X147" s="214">
        <f>IF('Indicator Date hidden'!Y148="x","x",$X$2-'Indicator Date hidden'!Y148)</f>
        <v>4</v>
      </c>
      <c r="Y147" s="214">
        <f>IF('Indicator Date hidden'!Z148="x","x",$Y$2-'Indicator Date hidden'!Z148)</f>
        <v>0</v>
      </c>
      <c r="Z147" s="214">
        <f>IF('Indicator Date hidden'!AA148="x","x",$Z$2-'Indicator Date hidden'!AA148)</f>
        <v>0</v>
      </c>
      <c r="AA147" s="214" t="str">
        <f>IF('Indicator Date hidden'!AB148="x","x",$AA$2-'Indicator Date hidden'!AB148)</f>
        <v>x</v>
      </c>
      <c r="AB147" s="214">
        <f>IF('Indicator Date hidden'!AC148="x","x",$AB$2-'Indicator Date hidden'!AC148)</f>
        <v>0</v>
      </c>
      <c r="AC147" s="214">
        <f>IF('Indicator Date hidden'!AD148="x","x",$AC$2-'Indicator Date hidden'!AD148)</f>
        <v>0</v>
      </c>
      <c r="AD147" s="214" t="str">
        <f>IF('Indicator Date hidden'!AE148="x","x",$AD$2-'Indicator Date hidden'!AE148)</f>
        <v>x</v>
      </c>
      <c r="AE147" s="214">
        <f>IF('Indicator Date hidden'!AF148="x","x",$AE$2-'Indicator Date hidden'!AF148)</f>
        <v>0</v>
      </c>
      <c r="AF147" s="214">
        <f>IF('Indicator Date hidden'!AG148="x","x",$AF$2-'Indicator Date hidden'!AG148)</f>
        <v>5</v>
      </c>
      <c r="AG147" s="214">
        <f>IF('Indicator Date hidden'!AH148="x","x",$AG$2-'Indicator Date hidden'!AH148)</f>
        <v>0</v>
      </c>
      <c r="AH147" s="214">
        <f>IF('Indicator Date hidden'!AI148="x","x",$AH$2-'Indicator Date hidden'!AI148)</f>
        <v>0</v>
      </c>
      <c r="AI147" s="214">
        <f>IF('Indicator Date hidden'!AJ148="x","x",$AI$2-'Indicator Date hidden'!AJ148)</f>
        <v>0</v>
      </c>
      <c r="AJ147" s="214" t="str">
        <f>IF('Indicator Date hidden'!AK148="x","x",$AJ$2-'Indicator Date hidden'!AK148)</f>
        <v>x</v>
      </c>
      <c r="AK147" s="214" t="str">
        <f>IF('Indicator Date hidden'!AL148="x","x",$AK$2-'Indicator Date hidden'!AL148)</f>
        <v>x</v>
      </c>
      <c r="AL147" s="214">
        <f>IF('Indicator Date hidden'!AM148="x","x",$AL$2-'Indicator Date hidden'!AM148)</f>
        <v>0</v>
      </c>
      <c r="AM147" s="214">
        <f>IF('Indicator Date hidden'!AN148="x","x",$AM$2-'Indicator Date hidden'!AN148)</f>
        <v>0</v>
      </c>
      <c r="AN147" s="214">
        <f>IF('Indicator Date hidden'!AO148="x","x",$AN$2-'Indicator Date hidden'!AO148)</f>
        <v>0</v>
      </c>
      <c r="AO147" s="214" t="str">
        <f>IF('Indicator Date hidden'!AP148="x","x",$AO$2-'Indicator Date hidden'!AP148)</f>
        <v>x</v>
      </c>
      <c r="AP147" s="214" t="str">
        <f>IF('Indicator Date hidden'!AQ148="x","x",$AP$2-'Indicator Date hidden'!AQ148)</f>
        <v>x</v>
      </c>
      <c r="AQ147" s="214">
        <f>IF('Indicator Date hidden'!AR148="x","x",$AQ$2-'Indicator Date hidden'!AR148)</f>
        <v>4</v>
      </c>
      <c r="AR147" s="214">
        <f>IF('Indicator Date hidden'!AS148="x","x",$AR$2-'Indicator Date hidden'!AS148)</f>
        <v>0</v>
      </c>
      <c r="AS147" s="214">
        <f>IF('Indicator Date hidden'!AT148="x","x",$AS$2-'Indicator Date hidden'!AT148)</f>
        <v>0</v>
      </c>
      <c r="AT147" s="214">
        <f>IF('Indicator Date hidden'!AU148="x","x",$AT$2-'Indicator Date hidden'!AU148)</f>
        <v>0</v>
      </c>
      <c r="AU147" s="214">
        <f>IF('Indicator Date hidden'!AV148="x","x",$AU$2-'Indicator Date hidden'!AV148)</f>
        <v>3</v>
      </c>
      <c r="AV147" s="214">
        <f>IF('Indicator Date hidden'!AW148="x","x",$AV$2-'Indicator Date hidden'!AW148)</f>
        <v>0</v>
      </c>
      <c r="AW147" s="214">
        <f>IF('Indicator Date hidden'!AX148="x","x",$AW$2-'Indicator Date hidden'!AX148)</f>
        <v>0</v>
      </c>
      <c r="AX147" s="214">
        <f>IF('Indicator Date hidden'!AY148="x","x",$AX$2-'Indicator Date hidden'!AY148)</f>
        <v>0</v>
      </c>
      <c r="AY147" s="214">
        <f>IF('Indicator Date hidden'!AZ148="x","x",$AY$2-'Indicator Date hidden'!AZ148)</f>
        <v>0</v>
      </c>
      <c r="AZ147" s="214">
        <f>IF('Indicator Date hidden'!BA148="x","x",$AZ$2-'Indicator Date hidden'!BA148)</f>
        <v>0</v>
      </c>
      <c r="BA147">
        <f t="shared" si="20"/>
        <v>16</v>
      </c>
      <c r="BB147" s="21">
        <f t="shared" si="21"/>
        <v>0.36363636363636365</v>
      </c>
      <c r="BC147">
        <f t="shared" si="22"/>
        <v>4</v>
      </c>
      <c r="BD147" s="21">
        <f t="shared" si="23"/>
        <v>1.1695163936607824</v>
      </c>
      <c r="BE147" s="296">
        <f t="shared" si="24"/>
        <v>0</v>
      </c>
    </row>
    <row r="148" spans="1:57" x14ac:dyDescent="0.35">
      <c r="A148" t="s">
        <v>8189</v>
      </c>
      <c r="B148" s="214">
        <f>IF('Indicator Date hidden'!C149="x","x",$B$2-'Indicator Date hidden'!C149)</f>
        <v>0</v>
      </c>
      <c r="C148" s="214">
        <f>IF('Indicator Date hidden'!D149="x","x",$C$2-'Indicator Date hidden'!D149)</f>
        <v>0</v>
      </c>
      <c r="D148" s="214">
        <f>IF('Indicator Date hidden'!E149="x","x",$D$2-'Indicator Date hidden'!E149)</f>
        <v>0</v>
      </c>
      <c r="E148" s="214">
        <f>IF('Indicator Date hidden'!F149="x","x",$E$2-'Indicator Date hidden'!F149)</f>
        <v>0</v>
      </c>
      <c r="F148" s="214">
        <f>IF('Indicator Date hidden'!G149="x","x",$F$2-'Indicator Date hidden'!G149)</f>
        <v>0</v>
      </c>
      <c r="G148" s="214">
        <f>IF('Indicator Date hidden'!H149="x","x",$G$2-'Indicator Date hidden'!H149)</f>
        <v>0</v>
      </c>
      <c r="H148" s="214">
        <f>IF('Indicator Date hidden'!I149="x","x",$H$2-'Indicator Date hidden'!I149)</f>
        <v>0</v>
      </c>
      <c r="I148" s="214">
        <f>IF('Indicator Date hidden'!J149="x","x",$I$2-'Indicator Date hidden'!J149)</f>
        <v>0</v>
      </c>
      <c r="J148" s="214">
        <f>IF('Indicator Date hidden'!K149="x","x",$J$2-'Indicator Date hidden'!K149)</f>
        <v>0</v>
      </c>
      <c r="K148" s="214">
        <f>IF('Indicator Date hidden'!L149="x","x",$K$2-'Indicator Date hidden'!L149)</f>
        <v>0</v>
      </c>
      <c r="L148" s="214">
        <f>IF('Indicator Date hidden'!M149="x","x",$L$2-'Indicator Date hidden'!M149)</f>
        <v>0</v>
      </c>
      <c r="M148" s="214">
        <f>IF('Indicator Date hidden'!N149="x","x",$M$2-'Indicator Date hidden'!N149)</f>
        <v>0</v>
      </c>
      <c r="N148" s="214">
        <f>IF('Indicator Date hidden'!O149="x","x",$N$2-'Indicator Date hidden'!O149)</f>
        <v>0</v>
      </c>
      <c r="O148" s="214">
        <f>IF('Indicator Date hidden'!P149="x","x",$O$2-'Indicator Date hidden'!P149)</f>
        <v>0</v>
      </c>
      <c r="P148" s="214">
        <f>IF('Indicator Date hidden'!Q149="x","x",$P$2-'Indicator Date hidden'!Q149)</f>
        <v>0</v>
      </c>
      <c r="Q148" s="214">
        <f>IF('Indicator Date hidden'!R149="x","x",$Q$2-'Indicator Date hidden'!R149)</f>
        <v>5</v>
      </c>
      <c r="R148" s="214">
        <f>IF('Indicator Date hidden'!S149="x","x",$R$2-'Indicator Date hidden'!S149)</f>
        <v>0</v>
      </c>
      <c r="S148" s="214">
        <f>IF('Indicator Date hidden'!T149="x","x",$S$2-'Indicator Date hidden'!T149)</f>
        <v>0</v>
      </c>
      <c r="T148" s="214">
        <f>IF('Indicator Date hidden'!U149="x","x",$T$2-'Indicator Date hidden'!U149)</f>
        <v>0</v>
      </c>
      <c r="U148" s="214">
        <f>IF('Indicator Date hidden'!V149="x","x",$U$2-'Indicator Date hidden'!V149)</f>
        <v>0</v>
      </c>
      <c r="V148" s="214">
        <f>IF('Indicator Date hidden'!W149="x","x",$V$2-'Indicator Date hidden'!W149)</f>
        <v>0</v>
      </c>
      <c r="W148" s="214">
        <f>IF('Indicator Date hidden'!X149="x","x",$W$2-'Indicator Date hidden'!X149)</f>
        <v>6</v>
      </c>
      <c r="X148" s="214" t="str">
        <f>IF('Indicator Date hidden'!Y149="x","x",$X$2-'Indicator Date hidden'!Y149)</f>
        <v>x</v>
      </c>
      <c r="Y148" s="214">
        <f>IF('Indicator Date hidden'!Z149="x","x",$Y$2-'Indicator Date hidden'!Z149)</f>
        <v>0</v>
      </c>
      <c r="Z148" s="214">
        <f>IF('Indicator Date hidden'!AA149="x","x",$Z$2-'Indicator Date hidden'!AA149)</f>
        <v>0</v>
      </c>
      <c r="AA148" s="214">
        <f>IF('Indicator Date hidden'!AB149="x","x",$AA$2-'Indicator Date hidden'!AB149)</f>
        <v>0</v>
      </c>
      <c r="AB148" s="214">
        <f>IF('Indicator Date hidden'!AC149="x","x",$AB$2-'Indicator Date hidden'!AC149)</f>
        <v>0</v>
      </c>
      <c r="AC148" s="214">
        <f>IF('Indicator Date hidden'!AD149="x","x",$AC$2-'Indicator Date hidden'!AD149)</f>
        <v>0</v>
      </c>
      <c r="AD148" s="214">
        <f>IF('Indicator Date hidden'!AE149="x","x",$AD$2-'Indicator Date hidden'!AE149)</f>
        <v>0</v>
      </c>
      <c r="AE148" s="214" t="str">
        <f>IF('Indicator Date hidden'!AF149="x","x",$AE$2-'Indicator Date hidden'!AF149)</f>
        <v>x</v>
      </c>
      <c r="AF148" s="214">
        <f>IF('Indicator Date hidden'!AG149="x","x",$AF$2-'Indicator Date hidden'!AG149)</f>
        <v>3</v>
      </c>
      <c r="AG148" s="214">
        <f>IF('Indicator Date hidden'!AH149="x","x",$AG$2-'Indicator Date hidden'!AH149)</f>
        <v>0</v>
      </c>
      <c r="AH148" s="214">
        <f>IF('Indicator Date hidden'!AI149="x","x",$AH$2-'Indicator Date hidden'!AI149)</f>
        <v>0</v>
      </c>
      <c r="AI148" s="214">
        <f>IF('Indicator Date hidden'!AJ149="x","x",$AI$2-'Indicator Date hidden'!AJ149)</f>
        <v>0</v>
      </c>
      <c r="AJ148" s="214" t="str">
        <f>IF('Indicator Date hidden'!AK149="x","x",$AJ$2-'Indicator Date hidden'!AK149)</f>
        <v>x</v>
      </c>
      <c r="AK148" s="214">
        <f>IF('Indicator Date hidden'!AL149="x","x",$AK$2-'Indicator Date hidden'!AL149)</f>
        <v>1</v>
      </c>
      <c r="AL148" s="214">
        <f>IF('Indicator Date hidden'!AM149="x","x",$AL$2-'Indicator Date hidden'!AM149)</f>
        <v>0</v>
      </c>
      <c r="AM148" s="214">
        <f>IF('Indicator Date hidden'!AN149="x","x",$AM$2-'Indicator Date hidden'!AN149)</f>
        <v>0</v>
      </c>
      <c r="AN148" s="214">
        <f>IF('Indicator Date hidden'!AO149="x","x",$AN$2-'Indicator Date hidden'!AO149)</f>
        <v>0</v>
      </c>
      <c r="AO148" s="214" t="str">
        <f>IF('Indicator Date hidden'!AP149="x","x",$AO$2-'Indicator Date hidden'!AP149)</f>
        <v>x</v>
      </c>
      <c r="AP148" s="214" t="str">
        <f>IF('Indicator Date hidden'!AQ149="x","x",$AP$2-'Indicator Date hidden'!AQ149)</f>
        <v>x</v>
      </c>
      <c r="AQ148" s="214" t="str">
        <f>IF('Indicator Date hidden'!AR149="x","x",$AQ$2-'Indicator Date hidden'!AR149)</f>
        <v>x</v>
      </c>
      <c r="AR148" s="214">
        <f>IF('Indicator Date hidden'!AS149="x","x",$AR$2-'Indicator Date hidden'!AS149)</f>
        <v>0</v>
      </c>
      <c r="AS148" s="214">
        <f>IF('Indicator Date hidden'!AT149="x","x",$AS$2-'Indicator Date hidden'!AT149)</f>
        <v>0</v>
      </c>
      <c r="AT148" s="214">
        <f>IF('Indicator Date hidden'!AU149="x","x",$AT$2-'Indicator Date hidden'!AU149)</f>
        <v>0</v>
      </c>
      <c r="AU148" s="214">
        <f>IF('Indicator Date hidden'!AV149="x","x",$AU$2-'Indicator Date hidden'!AV149)</f>
        <v>6</v>
      </c>
      <c r="AV148" s="214">
        <f>IF('Indicator Date hidden'!AW149="x","x",$AV$2-'Indicator Date hidden'!AW149)</f>
        <v>0</v>
      </c>
      <c r="AW148" s="214">
        <f>IF('Indicator Date hidden'!AX149="x","x",$AW$2-'Indicator Date hidden'!AX149)</f>
        <v>0</v>
      </c>
      <c r="AX148" s="214">
        <f>IF('Indicator Date hidden'!AY149="x","x",$AX$2-'Indicator Date hidden'!AY149)</f>
        <v>0</v>
      </c>
      <c r="AY148" s="214">
        <f>IF('Indicator Date hidden'!AZ149="x","x",$AY$2-'Indicator Date hidden'!AZ149)</f>
        <v>0</v>
      </c>
      <c r="AZ148" s="214">
        <f>IF('Indicator Date hidden'!BA149="x","x",$AZ$2-'Indicator Date hidden'!BA149)</f>
        <v>0</v>
      </c>
      <c r="BA148">
        <f t="shared" si="20"/>
        <v>21</v>
      </c>
      <c r="BB148" s="21">
        <f t="shared" si="21"/>
        <v>0.46666666666666667</v>
      </c>
      <c r="BC148">
        <f t="shared" si="22"/>
        <v>5</v>
      </c>
      <c r="BD148" s="21">
        <f t="shared" si="23"/>
        <v>1.4696938456699069</v>
      </c>
      <c r="BE148" s="296">
        <f t="shared" si="24"/>
        <v>0</v>
      </c>
    </row>
    <row r="149" spans="1:57" x14ac:dyDescent="0.35">
      <c r="A149" t="s">
        <v>8174</v>
      </c>
      <c r="B149" s="214">
        <f>IF('Indicator Date hidden'!C150="x","x",$B$2-'Indicator Date hidden'!C150)</f>
        <v>0</v>
      </c>
      <c r="C149" s="214">
        <f>IF('Indicator Date hidden'!D150="x","x",$C$2-'Indicator Date hidden'!D150)</f>
        <v>0</v>
      </c>
      <c r="D149" s="214">
        <f>IF('Indicator Date hidden'!E150="x","x",$D$2-'Indicator Date hidden'!E150)</f>
        <v>0</v>
      </c>
      <c r="E149" s="214">
        <f>IF('Indicator Date hidden'!F150="x","x",$E$2-'Indicator Date hidden'!F150)</f>
        <v>0</v>
      </c>
      <c r="F149" s="214">
        <f>IF('Indicator Date hidden'!G150="x","x",$F$2-'Indicator Date hidden'!G150)</f>
        <v>0</v>
      </c>
      <c r="G149" s="214">
        <f>IF('Indicator Date hidden'!H150="x","x",$G$2-'Indicator Date hidden'!H150)</f>
        <v>0</v>
      </c>
      <c r="H149" s="214">
        <f>IF('Indicator Date hidden'!I150="x","x",$H$2-'Indicator Date hidden'!I150)</f>
        <v>0</v>
      </c>
      <c r="I149" s="214">
        <f>IF('Indicator Date hidden'!J150="x","x",$I$2-'Indicator Date hidden'!J150)</f>
        <v>0</v>
      </c>
      <c r="J149" s="214">
        <f>IF('Indicator Date hidden'!K150="x","x",$J$2-'Indicator Date hidden'!K150)</f>
        <v>0</v>
      </c>
      <c r="K149" s="214">
        <f>IF('Indicator Date hidden'!L150="x","x",$K$2-'Indicator Date hidden'!L150)</f>
        <v>0</v>
      </c>
      <c r="L149" s="214">
        <f>IF('Indicator Date hidden'!M150="x","x",$L$2-'Indicator Date hidden'!M150)</f>
        <v>0</v>
      </c>
      <c r="M149" s="214">
        <f>IF('Indicator Date hidden'!N150="x","x",$M$2-'Indicator Date hidden'!N150)</f>
        <v>0</v>
      </c>
      <c r="N149" s="214">
        <f>IF('Indicator Date hidden'!O150="x","x",$N$2-'Indicator Date hidden'!O150)</f>
        <v>0</v>
      </c>
      <c r="O149" s="214">
        <f>IF('Indicator Date hidden'!P150="x","x",$O$2-'Indicator Date hidden'!P150)</f>
        <v>0</v>
      </c>
      <c r="P149" s="214">
        <f>IF('Indicator Date hidden'!Q150="x","x",$P$2-'Indicator Date hidden'!Q150)</f>
        <v>0</v>
      </c>
      <c r="Q149" s="214" t="str">
        <f>IF('Indicator Date hidden'!R150="x","x",$Q$2-'Indicator Date hidden'!R150)</f>
        <v>x</v>
      </c>
      <c r="R149" s="214">
        <f>IF('Indicator Date hidden'!S150="x","x",$R$2-'Indicator Date hidden'!S150)</f>
        <v>0</v>
      </c>
      <c r="S149" s="214">
        <f>IF('Indicator Date hidden'!T150="x","x",$S$2-'Indicator Date hidden'!T150)</f>
        <v>0</v>
      </c>
      <c r="T149" s="214">
        <f>IF('Indicator Date hidden'!U150="x","x",$T$2-'Indicator Date hidden'!U150)</f>
        <v>0</v>
      </c>
      <c r="U149" s="214" t="str">
        <f>IF('Indicator Date hidden'!V150="x","x",$U$2-'Indicator Date hidden'!V150)</f>
        <v>x</v>
      </c>
      <c r="V149" s="214">
        <f>IF('Indicator Date hidden'!W150="x","x",$V$2-'Indicator Date hidden'!W150)</f>
        <v>0</v>
      </c>
      <c r="W149" s="214">
        <f>IF('Indicator Date hidden'!X150="x","x",$W$2-'Indicator Date hidden'!X150)</f>
        <v>9</v>
      </c>
      <c r="X149" s="214">
        <f>IF('Indicator Date hidden'!Y150="x","x",$X$2-'Indicator Date hidden'!Y150)</f>
        <v>2</v>
      </c>
      <c r="Y149" s="214">
        <f>IF('Indicator Date hidden'!Z150="x","x",$Y$2-'Indicator Date hidden'!Z150)</f>
        <v>0</v>
      </c>
      <c r="Z149" s="214">
        <f>IF('Indicator Date hidden'!AA150="x","x",$Z$2-'Indicator Date hidden'!AA150)</f>
        <v>0</v>
      </c>
      <c r="AA149" s="214" t="str">
        <f>IF('Indicator Date hidden'!AB150="x","x",$AA$2-'Indicator Date hidden'!AB150)</f>
        <v>x</v>
      </c>
      <c r="AB149" s="214">
        <f>IF('Indicator Date hidden'!AC150="x","x",$AB$2-'Indicator Date hidden'!AC150)</f>
        <v>0</v>
      </c>
      <c r="AC149" s="214">
        <f>IF('Indicator Date hidden'!AD150="x","x",$AC$2-'Indicator Date hidden'!AD150)</f>
        <v>0</v>
      </c>
      <c r="AD149" s="214">
        <f>IF('Indicator Date hidden'!AE150="x","x",$AD$2-'Indicator Date hidden'!AE150)</f>
        <v>0</v>
      </c>
      <c r="AE149" s="214">
        <f>IF('Indicator Date hidden'!AF150="x","x",$AE$2-'Indicator Date hidden'!AF150)</f>
        <v>0</v>
      </c>
      <c r="AF149" s="214" t="str">
        <f>IF('Indicator Date hidden'!AG150="x","x",$AF$2-'Indicator Date hidden'!AG150)</f>
        <v>x</v>
      </c>
      <c r="AG149" s="214">
        <f>IF('Indicator Date hidden'!AH150="x","x",$AG$2-'Indicator Date hidden'!AH150)</f>
        <v>0</v>
      </c>
      <c r="AH149" s="214">
        <f>IF('Indicator Date hidden'!AI150="x","x",$AH$2-'Indicator Date hidden'!AI150)</f>
        <v>0</v>
      </c>
      <c r="AI149" s="214">
        <f>IF('Indicator Date hidden'!AJ150="x","x",$AI$2-'Indicator Date hidden'!AJ150)</f>
        <v>0</v>
      </c>
      <c r="AJ149" s="214" t="str">
        <f>IF('Indicator Date hidden'!AK150="x","x",$AJ$2-'Indicator Date hidden'!AK150)</f>
        <v>x</v>
      </c>
      <c r="AK149" s="214">
        <f>IF('Indicator Date hidden'!AL150="x","x",$AK$2-'Indicator Date hidden'!AL150)</f>
        <v>1</v>
      </c>
      <c r="AL149" s="214">
        <f>IF('Indicator Date hidden'!AM150="x","x",$AL$2-'Indicator Date hidden'!AM150)</f>
        <v>0</v>
      </c>
      <c r="AM149" s="214">
        <f>IF('Indicator Date hidden'!AN150="x","x",$AM$2-'Indicator Date hidden'!AN150)</f>
        <v>0</v>
      </c>
      <c r="AN149" s="214">
        <f>IF('Indicator Date hidden'!AO150="x","x",$AN$2-'Indicator Date hidden'!AO150)</f>
        <v>0</v>
      </c>
      <c r="AO149" s="214">
        <f>IF('Indicator Date hidden'!AP150="x","x",$AO$2-'Indicator Date hidden'!AP150)</f>
        <v>1</v>
      </c>
      <c r="AP149" s="214">
        <f>IF('Indicator Date hidden'!AQ150="x","x",$AP$2-'Indicator Date hidden'!AQ150)</f>
        <v>0</v>
      </c>
      <c r="AQ149" s="214" t="str">
        <f>IF('Indicator Date hidden'!AR150="x","x",$AQ$2-'Indicator Date hidden'!AR150)</f>
        <v>x</v>
      </c>
      <c r="AR149" s="214">
        <f>IF('Indicator Date hidden'!AS150="x","x",$AR$2-'Indicator Date hidden'!AS150)</f>
        <v>0</v>
      </c>
      <c r="AS149" s="214">
        <f>IF('Indicator Date hidden'!AT150="x","x",$AS$2-'Indicator Date hidden'!AT150)</f>
        <v>0</v>
      </c>
      <c r="AT149" s="214">
        <f>IF('Indicator Date hidden'!AU150="x","x",$AT$2-'Indicator Date hidden'!AU150)</f>
        <v>0</v>
      </c>
      <c r="AU149" s="214">
        <f>IF('Indicator Date hidden'!AV150="x","x",$AU$2-'Indicator Date hidden'!AV150)</f>
        <v>1</v>
      </c>
      <c r="AV149" s="214">
        <f>IF('Indicator Date hidden'!AW150="x","x",$AV$2-'Indicator Date hidden'!AW150)</f>
        <v>0</v>
      </c>
      <c r="AW149" s="214">
        <f>IF('Indicator Date hidden'!AX150="x","x",$AW$2-'Indicator Date hidden'!AX150)</f>
        <v>0</v>
      </c>
      <c r="AX149" s="214">
        <f>IF('Indicator Date hidden'!AY150="x","x",$AX$2-'Indicator Date hidden'!AY150)</f>
        <v>0</v>
      </c>
      <c r="AY149" s="214">
        <f>IF('Indicator Date hidden'!AZ150="x","x",$AY$2-'Indicator Date hidden'!AZ150)</f>
        <v>0</v>
      </c>
      <c r="AZ149" s="214">
        <f>IF('Indicator Date hidden'!BA150="x","x",$AZ$2-'Indicator Date hidden'!BA150)</f>
        <v>0</v>
      </c>
      <c r="BA149">
        <f t="shared" si="20"/>
        <v>14</v>
      </c>
      <c r="BB149" s="21">
        <f t="shared" si="21"/>
        <v>0.31111111111111112</v>
      </c>
      <c r="BC149">
        <f t="shared" si="22"/>
        <v>5</v>
      </c>
      <c r="BD149" s="21">
        <f t="shared" si="23"/>
        <v>1.3633654800158193</v>
      </c>
      <c r="BE149" s="296">
        <f t="shared" si="24"/>
        <v>0</v>
      </c>
    </row>
    <row r="150" spans="1:57" x14ac:dyDescent="0.35">
      <c r="A150" t="s">
        <v>8176</v>
      </c>
      <c r="B150" s="214">
        <f>IF('Indicator Date hidden'!C151="x","x",$B$2-'Indicator Date hidden'!C151)</f>
        <v>0</v>
      </c>
      <c r="C150" s="214">
        <f>IF('Indicator Date hidden'!D151="x","x",$C$2-'Indicator Date hidden'!D151)</f>
        <v>0</v>
      </c>
      <c r="D150" s="214">
        <f>IF('Indicator Date hidden'!E151="x","x",$D$2-'Indicator Date hidden'!E151)</f>
        <v>0</v>
      </c>
      <c r="E150" s="214">
        <f>IF('Indicator Date hidden'!F151="x","x",$E$2-'Indicator Date hidden'!F151)</f>
        <v>0</v>
      </c>
      <c r="F150" s="214">
        <f>IF('Indicator Date hidden'!G151="x","x",$F$2-'Indicator Date hidden'!G151)</f>
        <v>0</v>
      </c>
      <c r="G150" s="214">
        <f>IF('Indicator Date hidden'!H151="x","x",$G$2-'Indicator Date hidden'!H151)</f>
        <v>0</v>
      </c>
      <c r="H150" s="214">
        <f>IF('Indicator Date hidden'!I151="x","x",$H$2-'Indicator Date hidden'!I151)</f>
        <v>0</v>
      </c>
      <c r="I150" s="214">
        <f>IF('Indicator Date hidden'!J151="x","x",$I$2-'Indicator Date hidden'!J151)</f>
        <v>0</v>
      </c>
      <c r="J150" s="214">
        <f>IF('Indicator Date hidden'!K151="x","x",$J$2-'Indicator Date hidden'!K151)</f>
        <v>0</v>
      </c>
      <c r="K150" s="214">
        <f>IF('Indicator Date hidden'!L151="x","x",$K$2-'Indicator Date hidden'!L151)</f>
        <v>0</v>
      </c>
      <c r="L150" s="214">
        <f>IF('Indicator Date hidden'!M151="x","x",$L$2-'Indicator Date hidden'!M151)</f>
        <v>0</v>
      </c>
      <c r="M150" s="214">
        <f>IF('Indicator Date hidden'!N151="x","x",$M$2-'Indicator Date hidden'!N151)</f>
        <v>0</v>
      </c>
      <c r="N150" s="214">
        <f>IF('Indicator Date hidden'!O151="x","x",$N$2-'Indicator Date hidden'!O151)</f>
        <v>0</v>
      </c>
      <c r="O150" s="214">
        <f>IF('Indicator Date hidden'!P151="x","x",$O$2-'Indicator Date hidden'!P151)</f>
        <v>0</v>
      </c>
      <c r="P150" s="214">
        <f>IF('Indicator Date hidden'!Q151="x","x",$P$2-'Indicator Date hidden'!Q151)</f>
        <v>0</v>
      </c>
      <c r="Q150" s="214">
        <f>IF('Indicator Date hidden'!R151="x","x",$Q$2-'Indicator Date hidden'!R151)</f>
        <v>0</v>
      </c>
      <c r="R150" s="214">
        <f>IF('Indicator Date hidden'!S151="x","x",$R$2-'Indicator Date hidden'!S151)</f>
        <v>0</v>
      </c>
      <c r="S150" s="214">
        <f>IF('Indicator Date hidden'!T151="x","x",$S$2-'Indicator Date hidden'!T151)</f>
        <v>0</v>
      </c>
      <c r="T150" s="214">
        <f>IF('Indicator Date hidden'!U151="x","x",$T$2-'Indicator Date hidden'!U151)</f>
        <v>0</v>
      </c>
      <c r="U150" s="214">
        <f>IF('Indicator Date hidden'!V151="x","x",$U$2-'Indicator Date hidden'!V151)</f>
        <v>0</v>
      </c>
      <c r="V150" s="214">
        <f>IF('Indicator Date hidden'!W151="x","x",$V$2-'Indicator Date hidden'!W151)</f>
        <v>0</v>
      </c>
      <c r="W150" s="214">
        <f>IF('Indicator Date hidden'!X151="x","x",$W$2-'Indicator Date hidden'!X151)</f>
        <v>0</v>
      </c>
      <c r="X150" s="214">
        <f>IF('Indicator Date hidden'!Y151="x","x",$X$2-'Indicator Date hidden'!Y151)</f>
        <v>4</v>
      </c>
      <c r="Y150" s="214">
        <f>IF('Indicator Date hidden'!Z151="x","x",$Y$2-'Indicator Date hidden'!Z151)</f>
        <v>0</v>
      </c>
      <c r="Z150" s="214">
        <f>IF('Indicator Date hidden'!AA151="x","x",$Z$2-'Indicator Date hidden'!AA151)</f>
        <v>0</v>
      </c>
      <c r="AA150" s="214">
        <f>IF('Indicator Date hidden'!AB151="x","x",$AA$2-'Indicator Date hidden'!AB151)</f>
        <v>0</v>
      </c>
      <c r="AB150" s="214">
        <f>IF('Indicator Date hidden'!AC151="x","x",$AB$2-'Indicator Date hidden'!AC151)</f>
        <v>0</v>
      </c>
      <c r="AC150" s="214">
        <f>IF('Indicator Date hidden'!AD151="x","x",$AC$2-'Indicator Date hidden'!AD151)</f>
        <v>0</v>
      </c>
      <c r="AD150" s="214">
        <f>IF('Indicator Date hidden'!AE151="x","x",$AD$2-'Indicator Date hidden'!AE151)</f>
        <v>0</v>
      </c>
      <c r="AE150" s="214">
        <f>IF('Indicator Date hidden'!AF151="x","x",$AE$2-'Indicator Date hidden'!AF151)</f>
        <v>0</v>
      </c>
      <c r="AF150" s="214">
        <f>IF('Indicator Date hidden'!AG151="x","x",$AF$2-'Indicator Date hidden'!AG151)</f>
        <v>2</v>
      </c>
      <c r="AG150" s="214">
        <f>IF('Indicator Date hidden'!AH151="x","x",$AG$2-'Indicator Date hidden'!AH151)</f>
        <v>0</v>
      </c>
      <c r="AH150" s="214">
        <f>IF('Indicator Date hidden'!AI151="x","x",$AH$2-'Indicator Date hidden'!AI151)</f>
        <v>0</v>
      </c>
      <c r="AI150" s="214">
        <f>IF('Indicator Date hidden'!AJ151="x","x",$AI$2-'Indicator Date hidden'!AJ151)</f>
        <v>0</v>
      </c>
      <c r="AJ150" s="214">
        <f>IF('Indicator Date hidden'!AK151="x","x",$AJ$2-'Indicator Date hidden'!AK151)</f>
        <v>1</v>
      </c>
      <c r="AK150" s="214">
        <f>IF('Indicator Date hidden'!AL151="x","x",$AK$2-'Indicator Date hidden'!AL151)</f>
        <v>1</v>
      </c>
      <c r="AL150" s="214">
        <f>IF('Indicator Date hidden'!AM151="x","x",$AL$2-'Indicator Date hidden'!AM151)</f>
        <v>0</v>
      </c>
      <c r="AM150" s="214">
        <f>IF('Indicator Date hidden'!AN151="x","x",$AM$2-'Indicator Date hidden'!AN151)</f>
        <v>0</v>
      </c>
      <c r="AN150" s="214">
        <f>IF('Indicator Date hidden'!AO151="x","x",$AN$2-'Indicator Date hidden'!AO151)</f>
        <v>0</v>
      </c>
      <c r="AO150" s="214">
        <f>IF('Indicator Date hidden'!AP151="x","x",$AO$2-'Indicator Date hidden'!AP151)</f>
        <v>0</v>
      </c>
      <c r="AP150" s="214">
        <f>IF('Indicator Date hidden'!AQ151="x","x",$AP$2-'Indicator Date hidden'!AQ151)</f>
        <v>0</v>
      </c>
      <c r="AQ150" s="214">
        <f>IF('Indicator Date hidden'!AR151="x","x",$AQ$2-'Indicator Date hidden'!AR151)</f>
        <v>0</v>
      </c>
      <c r="AR150" s="214">
        <f>IF('Indicator Date hidden'!AS151="x","x",$AR$2-'Indicator Date hidden'!AS151)</f>
        <v>0</v>
      </c>
      <c r="AS150" s="214">
        <f>IF('Indicator Date hidden'!AT151="x","x",$AS$2-'Indicator Date hidden'!AT151)</f>
        <v>0</v>
      </c>
      <c r="AT150" s="214">
        <f>IF('Indicator Date hidden'!AU151="x","x",$AT$2-'Indicator Date hidden'!AU151)</f>
        <v>0</v>
      </c>
      <c r="AU150" s="214">
        <f>IF('Indicator Date hidden'!AV151="x","x",$AU$2-'Indicator Date hidden'!AV151)</f>
        <v>1</v>
      </c>
      <c r="AV150" s="214">
        <f>IF('Indicator Date hidden'!AW151="x","x",$AV$2-'Indicator Date hidden'!AW151)</f>
        <v>0</v>
      </c>
      <c r="AW150" s="214">
        <f>IF('Indicator Date hidden'!AX151="x","x",$AW$2-'Indicator Date hidden'!AX151)</f>
        <v>0</v>
      </c>
      <c r="AX150" s="214">
        <f>IF('Indicator Date hidden'!AY151="x","x",$AX$2-'Indicator Date hidden'!AY151)</f>
        <v>0</v>
      </c>
      <c r="AY150" s="214">
        <f>IF('Indicator Date hidden'!AZ151="x","x",$AY$2-'Indicator Date hidden'!AZ151)</f>
        <v>0</v>
      </c>
      <c r="AZ150" s="214">
        <f>IF('Indicator Date hidden'!BA151="x","x",$AZ$2-'Indicator Date hidden'!BA151)</f>
        <v>0</v>
      </c>
      <c r="BA150">
        <f t="shared" si="20"/>
        <v>9</v>
      </c>
      <c r="BB150" s="21">
        <f t="shared" si="21"/>
        <v>0.17647058823529413</v>
      </c>
      <c r="BC150">
        <f t="shared" si="22"/>
        <v>5</v>
      </c>
      <c r="BD150" s="21">
        <f t="shared" si="23"/>
        <v>0.64794947615130605</v>
      </c>
      <c r="BE150" s="296">
        <f t="shared" si="24"/>
        <v>0</v>
      </c>
    </row>
    <row r="151" spans="1:57" x14ac:dyDescent="0.35">
      <c r="A151" t="s">
        <v>8186</v>
      </c>
      <c r="B151" s="214">
        <f>IF('Indicator Date hidden'!C152="x","x",$B$2-'Indicator Date hidden'!C152)</f>
        <v>0</v>
      </c>
      <c r="C151" s="214">
        <f>IF('Indicator Date hidden'!D152="x","x",$C$2-'Indicator Date hidden'!D152)</f>
        <v>0</v>
      </c>
      <c r="D151" s="214">
        <f>IF('Indicator Date hidden'!E152="x","x",$D$2-'Indicator Date hidden'!E152)</f>
        <v>0</v>
      </c>
      <c r="E151" s="214">
        <f>IF('Indicator Date hidden'!F152="x","x",$E$2-'Indicator Date hidden'!F152)</f>
        <v>0</v>
      </c>
      <c r="F151" s="214">
        <f>IF('Indicator Date hidden'!G152="x","x",$F$2-'Indicator Date hidden'!G152)</f>
        <v>0</v>
      </c>
      <c r="G151" s="214">
        <f>IF('Indicator Date hidden'!H152="x","x",$G$2-'Indicator Date hidden'!H152)</f>
        <v>0</v>
      </c>
      <c r="H151" s="214">
        <f>IF('Indicator Date hidden'!I152="x","x",$H$2-'Indicator Date hidden'!I152)</f>
        <v>0</v>
      </c>
      <c r="I151" s="214">
        <f>IF('Indicator Date hidden'!J152="x","x",$I$2-'Indicator Date hidden'!J152)</f>
        <v>0</v>
      </c>
      <c r="J151" s="214">
        <f>IF('Indicator Date hidden'!K152="x","x",$J$2-'Indicator Date hidden'!K152)</f>
        <v>0</v>
      </c>
      <c r="K151" s="214">
        <f>IF('Indicator Date hidden'!L152="x","x",$K$2-'Indicator Date hidden'!L152)</f>
        <v>0</v>
      </c>
      <c r="L151" s="214">
        <f>IF('Indicator Date hidden'!M152="x","x",$L$2-'Indicator Date hidden'!M152)</f>
        <v>0</v>
      </c>
      <c r="M151" s="214">
        <f>IF('Indicator Date hidden'!N152="x","x",$M$2-'Indicator Date hidden'!N152)</f>
        <v>0</v>
      </c>
      <c r="N151" s="214">
        <f>IF('Indicator Date hidden'!O152="x","x",$N$2-'Indicator Date hidden'!O152)</f>
        <v>0</v>
      </c>
      <c r="O151" s="214">
        <f>IF('Indicator Date hidden'!P152="x","x",$O$2-'Indicator Date hidden'!P152)</f>
        <v>0</v>
      </c>
      <c r="P151" s="214">
        <f>IF('Indicator Date hidden'!Q152="x","x",$P$2-'Indicator Date hidden'!Q152)</f>
        <v>0</v>
      </c>
      <c r="Q151" s="214">
        <f>IF('Indicator Date hidden'!R152="x","x",$Q$2-'Indicator Date hidden'!R152)</f>
        <v>0</v>
      </c>
      <c r="R151" s="214">
        <f>IF('Indicator Date hidden'!S152="x","x",$R$2-'Indicator Date hidden'!S152)</f>
        <v>0</v>
      </c>
      <c r="S151" s="214">
        <f>IF('Indicator Date hidden'!T152="x","x",$S$2-'Indicator Date hidden'!T152)</f>
        <v>0</v>
      </c>
      <c r="T151" s="214">
        <f>IF('Indicator Date hidden'!U152="x","x",$T$2-'Indicator Date hidden'!U152)</f>
        <v>0</v>
      </c>
      <c r="U151" s="214">
        <f>IF('Indicator Date hidden'!V152="x","x",$U$2-'Indicator Date hidden'!V152)</f>
        <v>0</v>
      </c>
      <c r="V151" s="214">
        <f>IF('Indicator Date hidden'!W152="x","x",$V$2-'Indicator Date hidden'!W152)</f>
        <v>0</v>
      </c>
      <c r="W151" s="214">
        <f>IF('Indicator Date hidden'!X152="x","x",$W$2-'Indicator Date hidden'!X152)</f>
        <v>0</v>
      </c>
      <c r="X151" s="214">
        <f>IF('Indicator Date hidden'!Y152="x","x",$X$2-'Indicator Date hidden'!Y152)</f>
        <v>4</v>
      </c>
      <c r="Y151" s="214">
        <f>IF('Indicator Date hidden'!Z152="x","x",$Y$2-'Indicator Date hidden'!Z152)</f>
        <v>0</v>
      </c>
      <c r="Z151" s="214">
        <f>IF('Indicator Date hidden'!AA152="x","x",$Z$2-'Indicator Date hidden'!AA152)</f>
        <v>0</v>
      </c>
      <c r="AA151" s="214">
        <f>IF('Indicator Date hidden'!AB152="x","x",$AA$2-'Indicator Date hidden'!AB152)</f>
        <v>1</v>
      </c>
      <c r="AB151" s="214">
        <f>IF('Indicator Date hidden'!AC152="x","x",$AB$2-'Indicator Date hidden'!AC152)</f>
        <v>0</v>
      </c>
      <c r="AC151" s="214">
        <f>IF('Indicator Date hidden'!AD152="x","x",$AC$2-'Indicator Date hidden'!AD152)</f>
        <v>0</v>
      </c>
      <c r="AD151" s="214" t="str">
        <f>IF('Indicator Date hidden'!AE152="x","x",$AD$2-'Indicator Date hidden'!AE152)</f>
        <v>x</v>
      </c>
      <c r="AE151" s="214">
        <f>IF('Indicator Date hidden'!AF152="x","x",$AE$2-'Indicator Date hidden'!AF152)</f>
        <v>0</v>
      </c>
      <c r="AF151" s="214">
        <f>IF('Indicator Date hidden'!AG152="x","x",$AF$2-'Indicator Date hidden'!AG152)</f>
        <v>3</v>
      </c>
      <c r="AG151" s="214">
        <f>IF('Indicator Date hidden'!AH152="x","x",$AG$2-'Indicator Date hidden'!AH152)</f>
        <v>0</v>
      </c>
      <c r="AH151" s="214">
        <f>IF('Indicator Date hidden'!AI152="x","x",$AH$2-'Indicator Date hidden'!AI152)</f>
        <v>0</v>
      </c>
      <c r="AI151" s="214">
        <f>IF('Indicator Date hidden'!AJ152="x","x",$AI$2-'Indicator Date hidden'!AJ152)</f>
        <v>0</v>
      </c>
      <c r="AJ151" s="214" t="str">
        <f>IF('Indicator Date hidden'!AK152="x","x",$AJ$2-'Indicator Date hidden'!AK152)</f>
        <v>x</v>
      </c>
      <c r="AK151" s="214">
        <f>IF('Indicator Date hidden'!AL152="x","x",$AK$2-'Indicator Date hidden'!AL152)</f>
        <v>1</v>
      </c>
      <c r="AL151" s="214">
        <f>IF('Indicator Date hidden'!AM152="x","x",$AL$2-'Indicator Date hidden'!AM152)</f>
        <v>0</v>
      </c>
      <c r="AM151" s="214">
        <f>IF('Indicator Date hidden'!AN152="x","x",$AM$2-'Indicator Date hidden'!AN152)</f>
        <v>0</v>
      </c>
      <c r="AN151" s="214">
        <f>IF('Indicator Date hidden'!AO152="x","x",$AN$2-'Indicator Date hidden'!AO152)</f>
        <v>0</v>
      </c>
      <c r="AO151" s="214" t="str">
        <f>IF('Indicator Date hidden'!AP152="x","x",$AO$2-'Indicator Date hidden'!AP152)</f>
        <v>x</v>
      </c>
      <c r="AP151" s="214">
        <f>IF('Indicator Date hidden'!AQ152="x","x",$AP$2-'Indicator Date hidden'!AQ152)</f>
        <v>2</v>
      </c>
      <c r="AQ151" s="214">
        <f>IF('Indicator Date hidden'!AR152="x","x",$AQ$2-'Indicator Date hidden'!AR152)</f>
        <v>0</v>
      </c>
      <c r="AR151" s="214">
        <f>IF('Indicator Date hidden'!AS152="x","x",$AR$2-'Indicator Date hidden'!AS152)</f>
        <v>0</v>
      </c>
      <c r="AS151" s="214">
        <f>IF('Indicator Date hidden'!AT152="x","x",$AS$2-'Indicator Date hidden'!AT152)</f>
        <v>0</v>
      </c>
      <c r="AT151" s="214">
        <f>IF('Indicator Date hidden'!AU152="x","x",$AT$2-'Indicator Date hidden'!AU152)</f>
        <v>0</v>
      </c>
      <c r="AU151" s="214">
        <f>IF('Indicator Date hidden'!AV152="x","x",$AU$2-'Indicator Date hidden'!AV152)</f>
        <v>3</v>
      </c>
      <c r="AV151" s="214">
        <f>IF('Indicator Date hidden'!AW152="x","x",$AV$2-'Indicator Date hidden'!AW152)</f>
        <v>0</v>
      </c>
      <c r="AW151" s="214">
        <f>IF('Indicator Date hidden'!AX152="x","x",$AW$2-'Indicator Date hidden'!AX152)</f>
        <v>0</v>
      </c>
      <c r="AX151" s="214">
        <f>IF('Indicator Date hidden'!AY152="x","x",$AX$2-'Indicator Date hidden'!AY152)</f>
        <v>0</v>
      </c>
      <c r="AY151" s="214">
        <f>IF('Indicator Date hidden'!AZ152="x","x",$AY$2-'Indicator Date hidden'!AZ152)</f>
        <v>0</v>
      </c>
      <c r="AZ151" s="214">
        <f>IF('Indicator Date hidden'!BA152="x","x",$AZ$2-'Indicator Date hidden'!BA152)</f>
        <v>0</v>
      </c>
      <c r="BA151">
        <f t="shared" si="20"/>
        <v>14</v>
      </c>
      <c r="BB151" s="21">
        <f t="shared" si="21"/>
        <v>0.29166666666666669</v>
      </c>
      <c r="BC151">
        <f t="shared" si="22"/>
        <v>6</v>
      </c>
      <c r="BD151" s="21">
        <f t="shared" si="23"/>
        <v>0.86502247883444561</v>
      </c>
      <c r="BE151" s="296">
        <f t="shared" si="24"/>
        <v>0</v>
      </c>
    </row>
    <row r="152" spans="1:57" x14ac:dyDescent="0.35">
      <c r="A152" t="s">
        <v>8199</v>
      </c>
      <c r="B152" s="214">
        <f>IF('Indicator Date hidden'!C153="x","x",$B$2-'Indicator Date hidden'!C153)</f>
        <v>0</v>
      </c>
      <c r="C152" s="214">
        <f>IF('Indicator Date hidden'!D153="x","x",$C$2-'Indicator Date hidden'!D153)</f>
        <v>0</v>
      </c>
      <c r="D152" s="214">
        <f>IF('Indicator Date hidden'!E153="x","x",$D$2-'Indicator Date hidden'!E153)</f>
        <v>0</v>
      </c>
      <c r="E152" s="214">
        <f>IF('Indicator Date hidden'!F153="x","x",$E$2-'Indicator Date hidden'!F153)</f>
        <v>0</v>
      </c>
      <c r="F152" s="214">
        <f>IF('Indicator Date hidden'!G153="x","x",$F$2-'Indicator Date hidden'!G153)</f>
        <v>0</v>
      </c>
      <c r="G152" s="214">
        <f>IF('Indicator Date hidden'!H153="x","x",$G$2-'Indicator Date hidden'!H153)</f>
        <v>0</v>
      </c>
      <c r="H152" s="214">
        <f>IF('Indicator Date hidden'!I153="x","x",$H$2-'Indicator Date hidden'!I153)</f>
        <v>0</v>
      </c>
      <c r="I152" s="214">
        <f>IF('Indicator Date hidden'!J153="x","x",$I$2-'Indicator Date hidden'!J153)</f>
        <v>0</v>
      </c>
      <c r="J152" s="214">
        <f>IF('Indicator Date hidden'!K153="x","x",$J$2-'Indicator Date hidden'!K153)</f>
        <v>0</v>
      </c>
      <c r="K152" s="214">
        <f>IF('Indicator Date hidden'!L153="x","x",$K$2-'Indicator Date hidden'!L153)</f>
        <v>0</v>
      </c>
      <c r="L152" s="214">
        <f>IF('Indicator Date hidden'!M153="x","x",$L$2-'Indicator Date hidden'!M153)</f>
        <v>0</v>
      </c>
      <c r="M152" s="214">
        <f>IF('Indicator Date hidden'!N153="x","x",$M$2-'Indicator Date hidden'!N153)</f>
        <v>0</v>
      </c>
      <c r="N152" s="214">
        <f>IF('Indicator Date hidden'!O153="x","x",$N$2-'Indicator Date hidden'!O153)</f>
        <v>0</v>
      </c>
      <c r="O152" s="214">
        <f>IF('Indicator Date hidden'!P153="x","x",$O$2-'Indicator Date hidden'!P153)</f>
        <v>0</v>
      </c>
      <c r="P152" s="214">
        <f>IF('Indicator Date hidden'!Q153="x","x",$P$2-'Indicator Date hidden'!Q153)</f>
        <v>0</v>
      </c>
      <c r="Q152" s="214" t="str">
        <f>IF('Indicator Date hidden'!R153="x","x",$Q$2-'Indicator Date hidden'!R153)</f>
        <v>x</v>
      </c>
      <c r="R152" s="214">
        <f>IF('Indicator Date hidden'!S153="x","x",$R$2-'Indicator Date hidden'!S153)</f>
        <v>0</v>
      </c>
      <c r="S152" s="214">
        <f>IF('Indicator Date hidden'!T153="x","x",$S$2-'Indicator Date hidden'!T153)</f>
        <v>0</v>
      </c>
      <c r="T152" s="214">
        <f>IF('Indicator Date hidden'!U153="x","x",$T$2-'Indicator Date hidden'!U153)</f>
        <v>0</v>
      </c>
      <c r="U152" s="214">
        <f>IF('Indicator Date hidden'!V153="x","x",$U$2-'Indicator Date hidden'!V153)</f>
        <v>0</v>
      </c>
      <c r="V152" s="214">
        <f>IF('Indicator Date hidden'!W153="x","x",$V$2-'Indicator Date hidden'!W153)</f>
        <v>0</v>
      </c>
      <c r="W152" s="214">
        <f>IF('Indicator Date hidden'!X153="x","x",$W$2-'Indicator Date hidden'!X153)</f>
        <v>2</v>
      </c>
      <c r="X152" s="214">
        <f>IF('Indicator Date hidden'!Y153="x","x",$X$2-'Indicator Date hidden'!Y153)</f>
        <v>2</v>
      </c>
      <c r="Y152" s="214">
        <f>IF('Indicator Date hidden'!Z153="x","x",$Y$2-'Indicator Date hidden'!Z153)</f>
        <v>0</v>
      </c>
      <c r="Z152" s="214">
        <f>IF('Indicator Date hidden'!AA153="x","x",$Z$2-'Indicator Date hidden'!AA153)</f>
        <v>0</v>
      </c>
      <c r="AA152" s="214" t="str">
        <f>IF('Indicator Date hidden'!AB153="x","x",$AA$2-'Indicator Date hidden'!AB153)</f>
        <v>x</v>
      </c>
      <c r="AB152" s="214">
        <f>IF('Indicator Date hidden'!AC153="x","x",$AB$2-'Indicator Date hidden'!AC153)</f>
        <v>0</v>
      </c>
      <c r="AC152" s="214">
        <f>IF('Indicator Date hidden'!AD153="x","x",$AC$2-'Indicator Date hidden'!AD153)</f>
        <v>0</v>
      </c>
      <c r="AD152" s="214" t="str">
        <f>IF('Indicator Date hidden'!AE153="x","x",$AD$2-'Indicator Date hidden'!AE153)</f>
        <v>x</v>
      </c>
      <c r="AE152" s="214" t="str">
        <f>IF('Indicator Date hidden'!AF153="x","x",$AE$2-'Indicator Date hidden'!AF153)</f>
        <v>x</v>
      </c>
      <c r="AF152" s="214">
        <f>IF('Indicator Date hidden'!AG153="x","x",$AF$2-'Indicator Date hidden'!AG153)</f>
        <v>7</v>
      </c>
      <c r="AG152" s="214">
        <f>IF('Indicator Date hidden'!AH153="x","x",$AG$2-'Indicator Date hidden'!AH153)</f>
        <v>0</v>
      </c>
      <c r="AH152" s="214">
        <f>IF('Indicator Date hidden'!AI153="x","x",$AH$2-'Indicator Date hidden'!AI153)</f>
        <v>0</v>
      </c>
      <c r="AI152" s="214">
        <f>IF('Indicator Date hidden'!AJ153="x","x",$AI$2-'Indicator Date hidden'!AJ153)</f>
        <v>0</v>
      </c>
      <c r="AJ152" s="214" t="str">
        <f>IF('Indicator Date hidden'!AK153="x","x",$AJ$2-'Indicator Date hidden'!AK153)</f>
        <v>x</v>
      </c>
      <c r="AK152" s="214" t="str">
        <f>IF('Indicator Date hidden'!AL153="x","x",$AK$2-'Indicator Date hidden'!AL153)</f>
        <v>x</v>
      </c>
      <c r="AL152" s="214">
        <f>IF('Indicator Date hidden'!AM153="x","x",$AL$2-'Indicator Date hidden'!AM153)</f>
        <v>0</v>
      </c>
      <c r="AM152" s="214">
        <f>IF('Indicator Date hidden'!AN153="x","x",$AM$2-'Indicator Date hidden'!AN153)</f>
        <v>0</v>
      </c>
      <c r="AN152" s="214">
        <f>IF('Indicator Date hidden'!AO153="x","x",$AN$2-'Indicator Date hidden'!AO153)</f>
        <v>0</v>
      </c>
      <c r="AO152" s="214">
        <f>IF('Indicator Date hidden'!AP153="x","x",$AO$2-'Indicator Date hidden'!AP153)</f>
        <v>1</v>
      </c>
      <c r="AP152" s="214">
        <f>IF('Indicator Date hidden'!AQ153="x","x",$AP$2-'Indicator Date hidden'!AQ153)</f>
        <v>1</v>
      </c>
      <c r="AQ152" s="214">
        <f>IF('Indicator Date hidden'!AR153="x","x",$AQ$2-'Indicator Date hidden'!AR153)</f>
        <v>0</v>
      </c>
      <c r="AR152" s="214">
        <f>IF('Indicator Date hidden'!AS153="x","x",$AR$2-'Indicator Date hidden'!AS153)</f>
        <v>0</v>
      </c>
      <c r="AS152" s="214">
        <f>IF('Indicator Date hidden'!AT153="x","x",$AS$2-'Indicator Date hidden'!AT153)</f>
        <v>0</v>
      </c>
      <c r="AT152" s="214">
        <f>IF('Indicator Date hidden'!AU153="x","x",$AT$2-'Indicator Date hidden'!AU153)</f>
        <v>0</v>
      </c>
      <c r="AU152" s="214">
        <f>IF('Indicator Date hidden'!AV153="x","x",$AU$2-'Indicator Date hidden'!AV153)</f>
        <v>4</v>
      </c>
      <c r="AV152" s="214">
        <f>IF('Indicator Date hidden'!AW153="x","x",$AV$2-'Indicator Date hidden'!AW153)</f>
        <v>0</v>
      </c>
      <c r="AW152" s="214">
        <f>IF('Indicator Date hidden'!AX153="x","x",$AW$2-'Indicator Date hidden'!AX153)</f>
        <v>0</v>
      </c>
      <c r="AX152" s="214">
        <f>IF('Indicator Date hidden'!AY153="x","x",$AX$2-'Indicator Date hidden'!AY153)</f>
        <v>0</v>
      </c>
      <c r="AY152" s="214">
        <f>IF('Indicator Date hidden'!AZ153="x","x",$AY$2-'Indicator Date hidden'!AZ153)</f>
        <v>0</v>
      </c>
      <c r="AZ152" s="214">
        <f>IF('Indicator Date hidden'!BA153="x","x",$AZ$2-'Indicator Date hidden'!BA153)</f>
        <v>0</v>
      </c>
      <c r="BA152">
        <f t="shared" si="20"/>
        <v>17</v>
      </c>
      <c r="BB152" s="21">
        <f t="shared" si="21"/>
        <v>0.37777777777777777</v>
      </c>
      <c r="BC152">
        <f t="shared" si="22"/>
        <v>6</v>
      </c>
      <c r="BD152" s="21">
        <f t="shared" si="23"/>
        <v>1.2344839477627689</v>
      </c>
      <c r="BE152" s="296">
        <f t="shared" si="24"/>
        <v>0</v>
      </c>
    </row>
    <row r="153" spans="1:57" x14ac:dyDescent="0.35">
      <c r="A153" t="s">
        <v>8182</v>
      </c>
      <c r="B153" s="214">
        <f>IF('Indicator Date hidden'!C154="x","x",$B$2-'Indicator Date hidden'!C154)</f>
        <v>0</v>
      </c>
      <c r="C153" s="214">
        <f>IF('Indicator Date hidden'!D154="x","x",$C$2-'Indicator Date hidden'!D154)</f>
        <v>0</v>
      </c>
      <c r="D153" s="214">
        <f>IF('Indicator Date hidden'!E154="x","x",$D$2-'Indicator Date hidden'!E154)</f>
        <v>0</v>
      </c>
      <c r="E153" s="214">
        <f>IF('Indicator Date hidden'!F154="x","x",$E$2-'Indicator Date hidden'!F154)</f>
        <v>0</v>
      </c>
      <c r="F153" s="214">
        <f>IF('Indicator Date hidden'!G154="x","x",$F$2-'Indicator Date hidden'!G154)</f>
        <v>0</v>
      </c>
      <c r="G153" s="214">
        <f>IF('Indicator Date hidden'!H154="x","x",$G$2-'Indicator Date hidden'!H154)</f>
        <v>0</v>
      </c>
      <c r="H153" s="214">
        <f>IF('Indicator Date hidden'!I154="x","x",$H$2-'Indicator Date hidden'!I154)</f>
        <v>0</v>
      </c>
      <c r="I153" s="214">
        <f>IF('Indicator Date hidden'!J154="x","x",$I$2-'Indicator Date hidden'!J154)</f>
        <v>0</v>
      </c>
      <c r="J153" s="214">
        <f>IF('Indicator Date hidden'!K154="x","x",$J$2-'Indicator Date hidden'!K154)</f>
        <v>0</v>
      </c>
      <c r="K153" s="214">
        <f>IF('Indicator Date hidden'!L154="x","x",$K$2-'Indicator Date hidden'!L154)</f>
        <v>0</v>
      </c>
      <c r="L153" s="214">
        <f>IF('Indicator Date hidden'!M154="x","x",$L$2-'Indicator Date hidden'!M154)</f>
        <v>0</v>
      </c>
      <c r="M153" s="214">
        <f>IF('Indicator Date hidden'!N154="x","x",$M$2-'Indicator Date hidden'!N154)</f>
        <v>0</v>
      </c>
      <c r="N153" s="214">
        <f>IF('Indicator Date hidden'!O154="x","x",$N$2-'Indicator Date hidden'!O154)</f>
        <v>0</v>
      </c>
      <c r="O153" s="214">
        <f>IF('Indicator Date hidden'!P154="x","x",$O$2-'Indicator Date hidden'!P154)</f>
        <v>0</v>
      </c>
      <c r="P153" s="214">
        <f>IF('Indicator Date hidden'!Q154="x","x",$P$2-'Indicator Date hidden'!Q154)</f>
        <v>0</v>
      </c>
      <c r="Q153" s="214">
        <f>IF('Indicator Date hidden'!R154="x","x",$Q$2-'Indicator Date hidden'!R154)</f>
        <v>1</v>
      </c>
      <c r="R153" s="214">
        <f>IF('Indicator Date hidden'!S154="x","x",$R$2-'Indicator Date hidden'!S154)</f>
        <v>0</v>
      </c>
      <c r="S153" s="214">
        <f>IF('Indicator Date hidden'!T154="x","x",$S$2-'Indicator Date hidden'!T154)</f>
        <v>0</v>
      </c>
      <c r="T153" s="214">
        <f>IF('Indicator Date hidden'!U154="x","x",$T$2-'Indicator Date hidden'!U154)</f>
        <v>0</v>
      </c>
      <c r="U153" s="214">
        <f>IF('Indicator Date hidden'!V154="x","x",$U$2-'Indicator Date hidden'!V154)</f>
        <v>0</v>
      </c>
      <c r="V153" s="214">
        <f>IF('Indicator Date hidden'!W154="x","x",$V$2-'Indicator Date hidden'!W154)</f>
        <v>0</v>
      </c>
      <c r="W153" s="214">
        <f>IF('Indicator Date hidden'!X154="x","x",$W$2-'Indicator Date hidden'!X154)</f>
        <v>1</v>
      </c>
      <c r="X153" s="214">
        <f>IF('Indicator Date hidden'!Y154="x","x",$X$2-'Indicator Date hidden'!Y154)</f>
        <v>4</v>
      </c>
      <c r="Y153" s="214">
        <f>IF('Indicator Date hidden'!Z154="x","x",$Y$2-'Indicator Date hidden'!Z154)</f>
        <v>0</v>
      </c>
      <c r="Z153" s="214">
        <f>IF('Indicator Date hidden'!AA154="x","x",$Z$2-'Indicator Date hidden'!AA154)</f>
        <v>0</v>
      </c>
      <c r="AA153" s="214">
        <f>IF('Indicator Date hidden'!AB154="x","x",$AA$2-'Indicator Date hidden'!AB154)</f>
        <v>0</v>
      </c>
      <c r="AB153" s="214">
        <f>IF('Indicator Date hidden'!AC154="x","x",$AB$2-'Indicator Date hidden'!AC154)</f>
        <v>0</v>
      </c>
      <c r="AC153" s="214">
        <f>IF('Indicator Date hidden'!AD154="x","x",$AC$2-'Indicator Date hidden'!AD154)</f>
        <v>0</v>
      </c>
      <c r="AD153" s="214">
        <f>IF('Indicator Date hidden'!AE154="x","x",$AD$2-'Indicator Date hidden'!AE154)</f>
        <v>0</v>
      </c>
      <c r="AE153" s="214">
        <f>IF('Indicator Date hidden'!AF154="x","x",$AE$2-'Indicator Date hidden'!AF154)</f>
        <v>0</v>
      </c>
      <c r="AF153" s="214">
        <f>IF('Indicator Date hidden'!AG154="x","x",$AF$2-'Indicator Date hidden'!AG154)</f>
        <v>2</v>
      </c>
      <c r="AG153" s="214">
        <f>IF('Indicator Date hidden'!AH154="x","x",$AG$2-'Indicator Date hidden'!AH154)</f>
        <v>0</v>
      </c>
      <c r="AH153" s="214">
        <f>IF('Indicator Date hidden'!AI154="x","x",$AH$2-'Indicator Date hidden'!AI154)</f>
        <v>0</v>
      </c>
      <c r="AI153" s="214">
        <f>IF('Indicator Date hidden'!AJ154="x","x",$AI$2-'Indicator Date hidden'!AJ154)</f>
        <v>0</v>
      </c>
      <c r="AJ153" s="214" t="str">
        <f>IF('Indicator Date hidden'!AK154="x","x",$AJ$2-'Indicator Date hidden'!AK154)</f>
        <v>x</v>
      </c>
      <c r="AK153" s="214">
        <f>IF('Indicator Date hidden'!AL154="x","x",$AK$2-'Indicator Date hidden'!AL154)</f>
        <v>1</v>
      </c>
      <c r="AL153" s="214">
        <f>IF('Indicator Date hidden'!AM154="x","x",$AL$2-'Indicator Date hidden'!AM154)</f>
        <v>0</v>
      </c>
      <c r="AM153" s="214">
        <f>IF('Indicator Date hidden'!AN154="x","x",$AM$2-'Indicator Date hidden'!AN154)</f>
        <v>0</v>
      </c>
      <c r="AN153" s="214">
        <f>IF('Indicator Date hidden'!AO154="x","x",$AN$2-'Indicator Date hidden'!AO154)</f>
        <v>0</v>
      </c>
      <c r="AO153" s="214">
        <f>IF('Indicator Date hidden'!AP154="x","x",$AO$2-'Indicator Date hidden'!AP154)</f>
        <v>0</v>
      </c>
      <c r="AP153" s="214">
        <f>IF('Indicator Date hidden'!AQ154="x","x",$AP$2-'Indicator Date hidden'!AQ154)</f>
        <v>0</v>
      </c>
      <c r="AQ153" s="214">
        <f>IF('Indicator Date hidden'!AR154="x","x",$AQ$2-'Indicator Date hidden'!AR154)</f>
        <v>6</v>
      </c>
      <c r="AR153" s="214">
        <f>IF('Indicator Date hidden'!AS154="x","x",$AR$2-'Indicator Date hidden'!AS154)</f>
        <v>0</v>
      </c>
      <c r="AS153" s="214">
        <f>IF('Indicator Date hidden'!AT154="x","x",$AS$2-'Indicator Date hidden'!AT154)</f>
        <v>0</v>
      </c>
      <c r="AT153" s="214">
        <f>IF('Indicator Date hidden'!AU154="x","x",$AT$2-'Indicator Date hidden'!AU154)</f>
        <v>0</v>
      </c>
      <c r="AU153" s="214">
        <f>IF('Indicator Date hidden'!AV154="x","x",$AU$2-'Indicator Date hidden'!AV154)</f>
        <v>1</v>
      </c>
      <c r="AV153" s="214">
        <f>IF('Indicator Date hidden'!AW154="x","x",$AV$2-'Indicator Date hidden'!AW154)</f>
        <v>0</v>
      </c>
      <c r="AW153" s="214">
        <f>IF('Indicator Date hidden'!AX154="x","x",$AW$2-'Indicator Date hidden'!AX154)</f>
        <v>0</v>
      </c>
      <c r="AX153" s="214">
        <f>IF('Indicator Date hidden'!AY154="x","x",$AX$2-'Indicator Date hidden'!AY154)</f>
        <v>0</v>
      </c>
      <c r="AY153" s="214">
        <f>IF('Indicator Date hidden'!AZ154="x","x",$AY$2-'Indicator Date hidden'!AZ154)</f>
        <v>0</v>
      </c>
      <c r="AZ153" s="214">
        <f>IF('Indicator Date hidden'!BA154="x","x",$AZ$2-'Indicator Date hidden'!BA154)</f>
        <v>0</v>
      </c>
      <c r="BA153">
        <f t="shared" si="20"/>
        <v>16</v>
      </c>
      <c r="BB153" s="21">
        <f t="shared" si="21"/>
        <v>0.32</v>
      </c>
      <c r="BC153">
        <f t="shared" si="22"/>
        <v>7</v>
      </c>
      <c r="BD153" s="21">
        <f t="shared" si="23"/>
        <v>1.0476640682967036</v>
      </c>
      <c r="BE153" s="296">
        <f t="shared" si="24"/>
        <v>0</v>
      </c>
    </row>
    <row r="154" spans="1:57" x14ac:dyDescent="0.35">
      <c r="A154" t="s">
        <v>8178</v>
      </c>
      <c r="B154" s="214">
        <f>IF('Indicator Date hidden'!C155="x","x",$B$2-'Indicator Date hidden'!C155)</f>
        <v>0</v>
      </c>
      <c r="C154" s="214">
        <f>IF('Indicator Date hidden'!D155="x","x",$C$2-'Indicator Date hidden'!D155)</f>
        <v>0</v>
      </c>
      <c r="D154" s="214">
        <f>IF('Indicator Date hidden'!E155="x","x",$D$2-'Indicator Date hidden'!E155)</f>
        <v>0</v>
      </c>
      <c r="E154" s="214">
        <f>IF('Indicator Date hidden'!F155="x","x",$E$2-'Indicator Date hidden'!F155)</f>
        <v>0</v>
      </c>
      <c r="F154" s="214">
        <f>IF('Indicator Date hidden'!G155="x","x",$F$2-'Indicator Date hidden'!G155)</f>
        <v>0</v>
      </c>
      <c r="G154" s="214">
        <f>IF('Indicator Date hidden'!H155="x","x",$G$2-'Indicator Date hidden'!H155)</f>
        <v>0</v>
      </c>
      <c r="H154" s="214">
        <f>IF('Indicator Date hidden'!I155="x","x",$H$2-'Indicator Date hidden'!I155)</f>
        <v>0</v>
      </c>
      <c r="I154" s="214">
        <f>IF('Indicator Date hidden'!J155="x","x",$I$2-'Indicator Date hidden'!J155)</f>
        <v>0</v>
      </c>
      <c r="J154" s="214">
        <f>IF('Indicator Date hidden'!K155="x","x",$J$2-'Indicator Date hidden'!K155)</f>
        <v>0</v>
      </c>
      <c r="K154" s="214">
        <f>IF('Indicator Date hidden'!L155="x","x",$K$2-'Indicator Date hidden'!L155)</f>
        <v>0</v>
      </c>
      <c r="L154" s="214">
        <f>IF('Indicator Date hidden'!M155="x","x",$L$2-'Indicator Date hidden'!M155)</f>
        <v>0</v>
      </c>
      <c r="M154" s="214">
        <f>IF('Indicator Date hidden'!N155="x","x",$M$2-'Indicator Date hidden'!N155)</f>
        <v>0</v>
      </c>
      <c r="N154" s="214">
        <f>IF('Indicator Date hidden'!O155="x","x",$N$2-'Indicator Date hidden'!O155)</f>
        <v>0</v>
      </c>
      <c r="O154" s="214">
        <f>IF('Indicator Date hidden'!P155="x","x",$O$2-'Indicator Date hidden'!P155)</f>
        <v>0</v>
      </c>
      <c r="P154" s="214">
        <f>IF('Indicator Date hidden'!Q155="x","x",$P$2-'Indicator Date hidden'!Q155)</f>
        <v>0</v>
      </c>
      <c r="Q154" s="214" t="str">
        <f>IF('Indicator Date hidden'!R155="x","x",$Q$2-'Indicator Date hidden'!R155)</f>
        <v>x</v>
      </c>
      <c r="R154" s="214">
        <f>IF('Indicator Date hidden'!S155="x","x",$R$2-'Indicator Date hidden'!S155)</f>
        <v>0</v>
      </c>
      <c r="S154" s="214">
        <f>IF('Indicator Date hidden'!T155="x","x",$S$2-'Indicator Date hidden'!T155)</f>
        <v>0</v>
      </c>
      <c r="T154" s="214">
        <f>IF('Indicator Date hidden'!U155="x","x",$T$2-'Indicator Date hidden'!U155)</f>
        <v>0</v>
      </c>
      <c r="U154" s="214" t="str">
        <f>IF('Indicator Date hidden'!V155="x","x",$U$2-'Indicator Date hidden'!V155)</f>
        <v>x</v>
      </c>
      <c r="V154" s="214">
        <f>IF('Indicator Date hidden'!W155="x","x",$V$2-'Indicator Date hidden'!W155)</f>
        <v>0</v>
      </c>
      <c r="W154" s="214" t="str">
        <f>IF('Indicator Date hidden'!X155="x","x",$W$2-'Indicator Date hidden'!X155)</f>
        <v>x</v>
      </c>
      <c r="X154" s="214">
        <f>IF('Indicator Date hidden'!Y155="x","x",$X$2-'Indicator Date hidden'!Y155)</f>
        <v>1</v>
      </c>
      <c r="Y154" s="214">
        <f>IF('Indicator Date hidden'!Z155="x","x",$Y$2-'Indicator Date hidden'!Z155)</f>
        <v>0</v>
      </c>
      <c r="Z154" s="214">
        <f>IF('Indicator Date hidden'!AA155="x","x",$Z$2-'Indicator Date hidden'!AA155)</f>
        <v>0</v>
      </c>
      <c r="AA154" s="214" t="str">
        <f>IF('Indicator Date hidden'!AB155="x","x",$AA$2-'Indicator Date hidden'!AB155)</f>
        <v>x</v>
      </c>
      <c r="AB154" s="214">
        <f>IF('Indicator Date hidden'!AC155="x","x",$AB$2-'Indicator Date hidden'!AC155)</f>
        <v>0</v>
      </c>
      <c r="AC154" s="214">
        <f>IF('Indicator Date hidden'!AD155="x","x",$AC$2-'Indicator Date hidden'!AD155)</f>
        <v>0</v>
      </c>
      <c r="AD154" s="214" t="str">
        <f>IF('Indicator Date hidden'!AE155="x","x",$AD$2-'Indicator Date hidden'!AE155)</f>
        <v>x</v>
      </c>
      <c r="AE154" s="214">
        <f>IF('Indicator Date hidden'!AF155="x","x",$AE$2-'Indicator Date hidden'!AF155)</f>
        <v>0</v>
      </c>
      <c r="AF154" s="214" t="str">
        <f>IF('Indicator Date hidden'!AG155="x","x",$AF$2-'Indicator Date hidden'!AG155)</f>
        <v>x</v>
      </c>
      <c r="AG154" s="214">
        <f>IF('Indicator Date hidden'!AH155="x","x",$AG$2-'Indicator Date hidden'!AH155)</f>
        <v>0</v>
      </c>
      <c r="AH154" s="214">
        <f>IF('Indicator Date hidden'!AI155="x","x",$AH$2-'Indicator Date hidden'!AI155)</f>
        <v>0</v>
      </c>
      <c r="AI154" s="214">
        <f>IF('Indicator Date hidden'!AJ155="x","x",$AI$2-'Indicator Date hidden'!AJ155)</f>
        <v>0</v>
      </c>
      <c r="AJ154" s="214" t="str">
        <f>IF('Indicator Date hidden'!AK155="x","x",$AJ$2-'Indicator Date hidden'!AK155)</f>
        <v>x</v>
      </c>
      <c r="AK154" s="214">
        <f>IF('Indicator Date hidden'!AL155="x","x",$AK$2-'Indicator Date hidden'!AL155)</f>
        <v>1</v>
      </c>
      <c r="AL154" s="214">
        <f>IF('Indicator Date hidden'!AM155="x","x",$AL$2-'Indicator Date hidden'!AM155)</f>
        <v>0</v>
      </c>
      <c r="AM154" s="214">
        <f>IF('Indicator Date hidden'!AN155="x","x",$AM$2-'Indicator Date hidden'!AN155)</f>
        <v>0</v>
      </c>
      <c r="AN154" s="214">
        <f>IF('Indicator Date hidden'!AO155="x","x",$AN$2-'Indicator Date hidden'!AO155)</f>
        <v>0</v>
      </c>
      <c r="AO154" s="214">
        <f>IF('Indicator Date hidden'!AP155="x","x",$AO$2-'Indicator Date hidden'!AP155)</f>
        <v>0</v>
      </c>
      <c r="AP154" s="214">
        <f>IF('Indicator Date hidden'!AQ155="x","x",$AP$2-'Indicator Date hidden'!AQ155)</f>
        <v>0</v>
      </c>
      <c r="AQ154" s="214">
        <f>IF('Indicator Date hidden'!AR155="x","x",$AQ$2-'Indicator Date hidden'!AR155)</f>
        <v>8</v>
      </c>
      <c r="AR154" s="214">
        <f>IF('Indicator Date hidden'!AS155="x","x",$AR$2-'Indicator Date hidden'!AS155)</f>
        <v>0</v>
      </c>
      <c r="AS154" s="214">
        <f>IF('Indicator Date hidden'!AT155="x","x",$AS$2-'Indicator Date hidden'!AT155)</f>
        <v>0</v>
      </c>
      <c r="AT154" s="214">
        <f>IF('Indicator Date hidden'!AU155="x","x",$AT$2-'Indicator Date hidden'!AU155)</f>
        <v>0</v>
      </c>
      <c r="AU154" s="214">
        <f>IF('Indicator Date hidden'!AV155="x","x",$AU$2-'Indicator Date hidden'!AV155)</f>
        <v>1</v>
      </c>
      <c r="AV154" s="214">
        <f>IF('Indicator Date hidden'!AW155="x","x",$AV$2-'Indicator Date hidden'!AW155)</f>
        <v>0</v>
      </c>
      <c r="AW154" s="214">
        <f>IF('Indicator Date hidden'!AX155="x","x",$AW$2-'Indicator Date hidden'!AX155)</f>
        <v>0</v>
      </c>
      <c r="AX154" s="214">
        <f>IF('Indicator Date hidden'!AY155="x","x",$AX$2-'Indicator Date hidden'!AY155)</f>
        <v>0</v>
      </c>
      <c r="AY154" s="214">
        <f>IF('Indicator Date hidden'!AZ155="x","x",$AY$2-'Indicator Date hidden'!AZ155)</f>
        <v>0</v>
      </c>
      <c r="AZ154" s="214">
        <f>IF('Indicator Date hidden'!BA155="x","x",$AZ$2-'Indicator Date hidden'!BA155)</f>
        <v>0</v>
      </c>
      <c r="BA154">
        <f t="shared" si="20"/>
        <v>11</v>
      </c>
      <c r="BB154" s="21">
        <f t="shared" si="21"/>
        <v>0.25</v>
      </c>
      <c r="BC154">
        <f t="shared" si="22"/>
        <v>4</v>
      </c>
      <c r="BD154" s="21">
        <f t="shared" si="23"/>
        <v>1.2083986398234949</v>
      </c>
      <c r="BE154" s="296">
        <f t="shared" si="24"/>
        <v>0</v>
      </c>
    </row>
    <row r="155" spans="1:57" x14ac:dyDescent="0.35">
      <c r="A155" t="s">
        <v>8192</v>
      </c>
      <c r="B155" s="214">
        <f>IF('Indicator Date hidden'!C156="x","x",$B$2-'Indicator Date hidden'!C156)</f>
        <v>0</v>
      </c>
      <c r="C155" s="214">
        <f>IF('Indicator Date hidden'!D156="x","x",$C$2-'Indicator Date hidden'!D156)</f>
        <v>0</v>
      </c>
      <c r="D155" s="214">
        <f>IF('Indicator Date hidden'!E156="x","x",$D$2-'Indicator Date hidden'!E156)</f>
        <v>0</v>
      </c>
      <c r="E155" s="214">
        <f>IF('Indicator Date hidden'!F156="x","x",$E$2-'Indicator Date hidden'!F156)</f>
        <v>0</v>
      </c>
      <c r="F155" s="214">
        <f>IF('Indicator Date hidden'!G156="x","x",$F$2-'Indicator Date hidden'!G156)</f>
        <v>0</v>
      </c>
      <c r="G155" s="214">
        <f>IF('Indicator Date hidden'!H156="x","x",$G$2-'Indicator Date hidden'!H156)</f>
        <v>0</v>
      </c>
      <c r="H155" s="214">
        <f>IF('Indicator Date hidden'!I156="x","x",$H$2-'Indicator Date hidden'!I156)</f>
        <v>0</v>
      </c>
      <c r="I155" s="214">
        <f>IF('Indicator Date hidden'!J156="x","x",$I$2-'Indicator Date hidden'!J156)</f>
        <v>0</v>
      </c>
      <c r="J155" s="214">
        <f>IF('Indicator Date hidden'!K156="x","x",$J$2-'Indicator Date hidden'!K156)</f>
        <v>0</v>
      </c>
      <c r="K155" s="214">
        <f>IF('Indicator Date hidden'!L156="x","x",$K$2-'Indicator Date hidden'!L156)</f>
        <v>0</v>
      </c>
      <c r="L155" s="214">
        <f>IF('Indicator Date hidden'!M156="x","x",$L$2-'Indicator Date hidden'!M156)</f>
        <v>0</v>
      </c>
      <c r="M155" s="214">
        <f>IF('Indicator Date hidden'!N156="x","x",$M$2-'Indicator Date hidden'!N156)</f>
        <v>0</v>
      </c>
      <c r="N155" s="214">
        <f>IF('Indicator Date hidden'!O156="x","x",$N$2-'Indicator Date hidden'!O156)</f>
        <v>0</v>
      </c>
      <c r="O155" s="214">
        <f>IF('Indicator Date hidden'!P156="x","x",$O$2-'Indicator Date hidden'!P156)</f>
        <v>0</v>
      </c>
      <c r="P155" s="214">
        <f>IF('Indicator Date hidden'!Q156="x","x",$P$2-'Indicator Date hidden'!Q156)</f>
        <v>0</v>
      </c>
      <c r="Q155" s="214" t="str">
        <f>IF('Indicator Date hidden'!R156="x","x",$Q$2-'Indicator Date hidden'!R156)</f>
        <v>x</v>
      </c>
      <c r="R155" s="214">
        <f>IF('Indicator Date hidden'!S156="x","x",$R$2-'Indicator Date hidden'!S156)</f>
        <v>0</v>
      </c>
      <c r="S155" s="214">
        <f>IF('Indicator Date hidden'!T156="x","x",$S$2-'Indicator Date hidden'!T156)</f>
        <v>0</v>
      </c>
      <c r="T155" s="214">
        <f>IF('Indicator Date hidden'!U156="x","x",$T$2-'Indicator Date hidden'!U156)</f>
        <v>0</v>
      </c>
      <c r="U155" s="214" t="str">
        <f>IF('Indicator Date hidden'!V156="x","x",$U$2-'Indicator Date hidden'!V156)</f>
        <v>x</v>
      </c>
      <c r="V155" s="214">
        <f>IF('Indicator Date hidden'!W156="x","x",$V$2-'Indicator Date hidden'!W156)</f>
        <v>0</v>
      </c>
      <c r="W155" s="214" t="str">
        <f>IF('Indicator Date hidden'!X156="x","x",$W$2-'Indicator Date hidden'!X156)</f>
        <v>x</v>
      </c>
      <c r="X155" s="214">
        <f>IF('Indicator Date hidden'!Y156="x","x",$X$2-'Indicator Date hidden'!Y156)</f>
        <v>2</v>
      </c>
      <c r="Y155" s="214">
        <f>IF('Indicator Date hidden'!Z156="x","x",$Y$2-'Indicator Date hidden'!Z156)</f>
        <v>0</v>
      </c>
      <c r="Z155" s="214">
        <f>IF('Indicator Date hidden'!AA156="x","x",$Z$2-'Indicator Date hidden'!AA156)</f>
        <v>0</v>
      </c>
      <c r="AA155" s="214">
        <f>IF('Indicator Date hidden'!AB156="x","x",$AA$2-'Indicator Date hidden'!AB156)</f>
        <v>0</v>
      </c>
      <c r="AB155" s="214">
        <f>IF('Indicator Date hidden'!AC156="x","x",$AB$2-'Indicator Date hidden'!AC156)</f>
        <v>0</v>
      </c>
      <c r="AC155" s="214">
        <f>IF('Indicator Date hidden'!AD156="x","x",$AC$2-'Indicator Date hidden'!AD156)</f>
        <v>0</v>
      </c>
      <c r="AD155" s="214" t="str">
        <f>IF('Indicator Date hidden'!AE156="x","x",$AD$2-'Indicator Date hidden'!AE156)</f>
        <v>x</v>
      </c>
      <c r="AE155" s="214">
        <f>IF('Indicator Date hidden'!AF156="x","x",$AE$2-'Indicator Date hidden'!AF156)</f>
        <v>0</v>
      </c>
      <c r="AF155" s="214">
        <f>IF('Indicator Date hidden'!AG156="x","x",$AF$2-'Indicator Date hidden'!AG156)</f>
        <v>1</v>
      </c>
      <c r="AG155" s="214">
        <f>IF('Indicator Date hidden'!AH156="x","x",$AG$2-'Indicator Date hidden'!AH156)</f>
        <v>0</v>
      </c>
      <c r="AH155" s="214">
        <f>IF('Indicator Date hidden'!AI156="x","x",$AH$2-'Indicator Date hidden'!AI156)</f>
        <v>0</v>
      </c>
      <c r="AI155" s="214">
        <f>IF('Indicator Date hidden'!AJ156="x","x",$AI$2-'Indicator Date hidden'!AJ156)</f>
        <v>0</v>
      </c>
      <c r="AJ155" s="214" t="str">
        <f>IF('Indicator Date hidden'!AK156="x","x",$AJ$2-'Indicator Date hidden'!AK156)</f>
        <v>x</v>
      </c>
      <c r="AK155" s="214">
        <f>IF('Indicator Date hidden'!AL156="x","x",$AK$2-'Indicator Date hidden'!AL156)</f>
        <v>1</v>
      </c>
      <c r="AL155" s="214">
        <f>IF('Indicator Date hidden'!AM156="x","x",$AL$2-'Indicator Date hidden'!AM156)</f>
        <v>0</v>
      </c>
      <c r="AM155" s="214">
        <f>IF('Indicator Date hidden'!AN156="x","x",$AM$2-'Indicator Date hidden'!AN156)</f>
        <v>0</v>
      </c>
      <c r="AN155" s="214">
        <f>IF('Indicator Date hidden'!AO156="x","x",$AN$2-'Indicator Date hidden'!AO156)</f>
        <v>0</v>
      </c>
      <c r="AO155" s="214">
        <f>IF('Indicator Date hidden'!AP156="x","x",$AO$2-'Indicator Date hidden'!AP156)</f>
        <v>0</v>
      </c>
      <c r="AP155" s="214">
        <f>IF('Indicator Date hidden'!AQ156="x","x",$AP$2-'Indicator Date hidden'!AQ156)</f>
        <v>0</v>
      </c>
      <c r="AQ155" s="214">
        <f>IF('Indicator Date hidden'!AR156="x","x",$AQ$2-'Indicator Date hidden'!AR156)</f>
        <v>0</v>
      </c>
      <c r="AR155" s="214">
        <f>IF('Indicator Date hidden'!AS156="x","x",$AR$2-'Indicator Date hidden'!AS156)</f>
        <v>0</v>
      </c>
      <c r="AS155" s="214">
        <f>IF('Indicator Date hidden'!AT156="x","x",$AS$2-'Indicator Date hidden'!AT156)</f>
        <v>0</v>
      </c>
      <c r="AT155" s="214">
        <f>IF('Indicator Date hidden'!AU156="x","x",$AT$2-'Indicator Date hidden'!AU156)</f>
        <v>0</v>
      </c>
      <c r="AU155" s="214" t="str">
        <f>IF('Indicator Date hidden'!AV156="x","x",$AU$2-'Indicator Date hidden'!AV156)</f>
        <v>x</v>
      </c>
      <c r="AV155" s="214">
        <f>IF('Indicator Date hidden'!AW156="x","x",$AV$2-'Indicator Date hidden'!AW156)</f>
        <v>0</v>
      </c>
      <c r="AW155" s="214">
        <f>IF('Indicator Date hidden'!AX156="x","x",$AW$2-'Indicator Date hidden'!AX156)</f>
        <v>0</v>
      </c>
      <c r="AX155" s="214">
        <f>IF('Indicator Date hidden'!AY156="x","x",$AX$2-'Indicator Date hidden'!AY156)</f>
        <v>0</v>
      </c>
      <c r="AY155" s="214">
        <f>IF('Indicator Date hidden'!AZ156="x","x",$AY$2-'Indicator Date hidden'!AZ156)</f>
        <v>0</v>
      </c>
      <c r="AZ155" s="214">
        <f>IF('Indicator Date hidden'!BA156="x","x",$AZ$2-'Indicator Date hidden'!BA156)</f>
        <v>0</v>
      </c>
      <c r="BA155">
        <f t="shared" si="20"/>
        <v>4</v>
      </c>
      <c r="BB155" s="21">
        <f t="shared" si="21"/>
        <v>8.8888888888888892E-2</v>
      </c>
      <c r="BC155">
        <f t="shared" si="22"/>
        <v>3</v>
      </c>
      <c r="BD155" s="21">
        <f t="shared" si="23"/>
        <v>0.35416394334464951</v>
      </c>
      <c r="BE155" s="296">
        <f t="shared" si="24"/>
        <v>0</v>
      </c>
    </row>
    <row r="156" spans="1:57" x14ac:dyDescent="0.35">
      <c r="A156" t="s">
        <v>8194</v>
      </c>
      <c r="B156" s="214">
        <f>IF('Indicator Date hidden'!C157="x","x",$B$2-'Indicator Date hidden'!C157)</f>
        <v>0</v>
      </c>
      <c r="C156" s="214">
        <f>IF('Indicator Date hidden'!D157="x","x",$C$2-'Indicator Date hidden'!D157)</f>
        <v>0</v>
      </c>
      <c r="D156" s="214">
        <f>IF('Indicator Date hidden'!E157="x","x",$D$2-'Indicator Date hidden'!E157)</f>
        <v>0</v>
      </c>
      <c r="E156" s="214">
        <f>IF('Indicator Date hidden'!F157="x","x",$E$2-'Indicator Date hidden'!F157)</f>
        <v>0</v>
      </c>
      <c r="F156" s="214">
        <f>IF('Indicator Date hidden'!G157="x","x",$F$2-'Indicator Date hidden'!G157)</f>
        <v>0</v>
      </c>
      <c r="G156" s="214">
        <f>IF('Indicator Date hidden'!H157="x","x",$G$2-'Indicator Date hidden'!H157)</f>
        <v>0</v>
      </c>
      <c r="H156" s="214">
        <f>IF('Indicator Date hidden'!I157="x","x",$H$2-'Indicator Date hidden'!I157)</f>
        <v>0</v>
      </c>
      <c r="I156" s="214">
        <f>IF('Indicator Date hidden'!J157="x","x",$I$2-'Indicator Date hidden'!J157)</f>
        <v>0</v>
      </c>
      <c r="J156" s="214">
        <f>IF('Indicator Date hidden'!K157="x","x",$J$2-'Indicator Date hidden'!K157)</f>
        <v>0</v>
      </c>
      <c r="K156" s="214">
        <f>IF('Indicator Date hidden'!L157="x","x",$K$2-'Indicator Date hidden'!L157)</f>
        <v>0</v>
      </c>
      <c r="L156" s="214">
        <f>IF('Indicator Date hidden'!M157="x","x",$L$2-'Indicator Date hidden'!M157)</f>
        <v>0</v>
      </c>
      <c r="M156" s="214">
        <f>IF('Indicator Date hidden'!N157="x","x",$M$2-'Indicator Date hidden'!N157)</f>
        <v>0</v>
      </c>
      <c r="N156" s="214">
        <f>IF('Indicator Date hidden'!O157="x","x",$N$2-'Indicator Date hidden'!O157)</f>
        <v>0</v>
      </c>
      <c r="O156" s="214">
        <f>IF('Indicator Date hidden'!P157="x","x",$O$2-'Indicator Date hidden'!P157)</f>
        <v>0</v>
      </c>
      <c r="P156" s="214">
        <f>IF('Indicator Date hidden'!Q157="x","x",$P$2-'Indicator Date hidden'!Q157)</f>
        <v>0</v>
      </c>
      <c r="Q156" s="214" t="str">
        <f>IF('Indicator Date hidden'!R157="x","x",$Q$2-'Indicator Date hidden'!R157)</f>
        <v>x</v>
      </c>
      <c r="R156" s="214">
        <f>IF('Indicator Date hidden'!S157="x","x",$R$2-'Indicator Date hidden'!S157)</f>
        <v>0</v>
      </c>
      <c r="S156" s="214">
        <f>IF('Indicator Date hidden'!T157="x","x",$S$2-'Indicator Date hidden'!T157)</f>
        <v>0</v>
      </c>
      <c r="T156" s="214">
        <f>IF('Indicator Date hidden'!U157="x","x",$T$2-'Indicator Date hidden'!U157)</f>
        <v>0</v>
      </c>
      <c r="U156" s="214" t="str">
        <f>IF('Indicator Date hidden'!V157="x","x",$U$2-'Indicator Date hidden'!V157)</f>
        <v>x</v>
      </c>
      <c r="V156" s="214">
        <f>IF('Indicator Date hidden'!W157="x","x",$V$2-'Indicator Date hidden'!W157)</f>
        <v>0</v>
      </c>
      <c r="W156" s="214" t="str">
        <f>IF('Indicator Date hidden'!X157="x","x",$W$2-'Indicator Date hidden'!X157)</f>
        <v>x</v>
      </c>
      <c r="X156" s="214">
        <f>IF('Indicator Date hidden'!Y157="x","x",$X$2-'Indicator Date hidden'!Y157)</f>
        <v>3</v>
      </c>
      <c r="Y156" s="214">
        <f>IF('Indicator Date hidden'!Z157="x","x",$Y$2-'Indicator Date hidden'!Z157)</f>
        <v>0</v>
      </c>
      <c r="Z156" s="214">
        <f>IF('Indicator Date hidden'!AA157="x","x",$Z$2-'Indicator Date hidden'!AA157)</f>
        <v>0</v>
      </c>
      <c r="AA156" s="214">
        <f>IF('Indicator Date hidden'!AB157="x","x",$AA$2-'Indicator Date hidden'!AB157)</f>
        <v>0</v>
      </c>
      <c r="AB156" s="214">
        <f>IF('Indicator Date hidden'!AC157="x","x",$AB$2-'Indicator Date hidden'!AC157)</f>
        <v>0</v>
      </c>
      <c r="AC156" s="214">
        <f>IF('Indicator Date hidden'!AD157="x","x",$AC$2-'Indicator Date hidden'!AD157)</f>
        <v>0</v>
      </c>
      <c r="AD156" s="214" t="str">
        <f>IF('Indicator Date hidden'!AE157="x","x",$AD$2-'Indicator Date hidden'!AE157)</f>
        <v>x</v>
      </c>
      <c r="AE156" s="214">
        <f>IF('Indicator Date hidden'!AF157="x","x",$AE$2-'Indicator Date hidden'!AF157)</f>
        <v>0</v>
      </c>
      <c r="AF156" s="214">
        <f>IF('Indicator Date hidden'!AG157="x","x",$AF$2-'Indicator Date hidden'!AG157)</f>
        <v>1</v>
      </c>
      <c r="AG156" s="214">
        <f>IF('Indicator Date hidden'!AH157="x","x",$AG$2-'Indicator Date hidden'!AH157)</f>
        <v>0</v>
      </c>
      <c r="AH156" s="214">
        <f>IF('Indicator Date hidden'!AI157="x","x",$AH$2-'Indicator Date hidden'!AI157)</f>
        <v>0</v>
      </c>
      <c r="AI156" s="214">
        <f>IF('Indicator Date hidden'!AJ157="x","x",$AI$2-'Indicator Date hidden'!AJ157)</f>
        <v>0</v>
      </c>
      <c r="AJ156" s="214" t="str">
        <f>IF('Indicator Date hidden'!AK157="x","x",$AJ$2-'Indicator Date hidden'!AK157)</f>
        <v>x</v>
      </c>
      <c r="AK156" s="214">
        <f>IF('Indicator Date hidden'!AL157="x","x",$AK$2-'Indicator Date hidden'!AL157)</f>
        <v>1</v>
      </c>
      <c r="AL156" s="214">
        <f>IF('Indicator Date hidden'!AM157="x","x",$AL$2-'Indicator Date hidden'!AM157)</f>
        <v>0</v>
      </c>
      <c r="AM156" s="214">
        <f>IF('Indicator Date hidden'!AN157="x","x",$AM$2-'Indicator Date hidden'!AN157)</f>
        <v>0</v>
      </c>
      <c r="AN156" s="214">
        <f>IF('Indicator Date hidden'!AO157="x","x",$AN$2-'Indicator Date hidden'!AO157)</f>
        <v>0</v>
      </c>
      <c r="AO156" s="214">
        <f>IF('Indicator Date hidden'!AP157="x","x",$AO$2-'Indicator Date hidden'!AP157)</f>
        <v>0</v>
      </c>
      <c r="AP156" s="214">
        <f>IF('Indicator Date hidden'!AQ157="x","x",$AP$2-'Indicator Date hidden'!AQ157)</f>
        <v>0</v>
      </c>
      <c r="AQ156" s="214">
        <f>IF('Indicator Date hidden'!AR157="x","x",$AQ$2-'Indicator Date hidden'!AR157)</f>
        <v>0</v>
      </c>
      <c r="AR156" s="214">
        <f>IF('Indicator Date hidden'!AS157="x","x",$AR$2-'Indicator Date hidden'!AS157)</f>
        <v>0</v>
      </c>
      <c r="AS156" s="214">
        <f>IF('Indicator Date hidden'!AT157="x","x",$AS$2-'Indicator Date hidden'!AT157)</f>
        <v>0</v>
      </c>
      <c r="AT156" s="214">
        <f>IF('Indicator Date hidden'!AU157="x","x",$AT$2-'Indicator Date hidden'!AU157)</f>
        <v>0</v>
      </c>
      <c r="AU156" s="214">
        <f>IF('Indicator Date hidden'!AV157="x","x",$AU$2-'Indicator Date hidden'!AV157)</f>
        <v>1</v>
      </c>
      <c r="AV156" s="214">
        <f>IF('Indicator Date hidden'!AW157="x","x",$AV$2-'Indicator Date hidden'!AW157)</f>
        <v>0</v>
      </c>
      <c r="AW156" s="214">
        <f>IF('Indicator Date hidden'!AX157="x","x",$AW$2-'Indicator Date hidden'!AX157)</f>
        <v>0</v>
      </c>
      <c r="AX156" s="214">
        <f>IF('Indicator Date hidden'!AY157="x","x",$AX$2-'Indicator Date hidden'!AY157)</f>
        <v>0</v>
      </c>
      <c r="AY156" s="214">
        <f>IF('Indicator Date hidden'!AZ157="x","x",$AY$2-'Indicator Date hidden'!AZ157)</f>
        <v>0</v>
      </c>
      <c r="AZ156" s="214">
        <f>IF('Indicator Date hidden'!BA157="x","x",$AZ$2-'Indicator Date hidden'!BA157)</f>
        <v>0</v>
      </c>
      <c r="BA156">
        <f t="shared" si="20"/>
        <v>6</v>
      </c>
      <c r="BB156" s="21">
        <f t="shared" si="21"/>
        <v>0.13043478260869565</v>
      </c>
      <c r="BC156">
        <f t="shared" si="22"/>
        <v>4</v>
      </c>
      <c r="BD156" s="21">
        <f t="shared" si="23"/>
        <v>0.49381811702611073</v>
      </c>
      <c r="BE156" s="296">
        <f t="shared" si="24"/>
        <v>0</v>
      </c>
    </row>
    <row r="157" spans="1:57" x14ac:dyDescent="0.35">
      <c r="A157" t="s">
        <v>8180</v>
      </c>
      <c r="B157" s="214">
        <f>IF('Indicator Date hidden'!C158="x","x",$B$2-'Indicator Date hidden'!C158)</f>
        <v>0</v>
      </c>
      <c r="C157" s="214">
        <f>IF('Indicator Date hidden'!D158="x","x",$C$2-'Indicator Date hidden'!D158)</f>
        <v>0</v>
      </c>
      <c r="D157" s="214">
        <f>IF('Indicator Date hidden'!E158="x","x",$D$2-'Indicator Date hidden'!E158)</f>
        <v>0</v>
      </c>
      <c r="E157" s="214">
        <f>IF('Indicator Date hidden'!F158="x","x",$E$2-'Indicator Date hidden'!F158)</f>
        <v>0</v>
      </c>
      <c r="F157" s="214">
        <f>IF('Indicator Date hidden'!G158="x","x",$F$2-'Indicator Date hidden'!G158)</f>
        <v>0</v>
      </c>
      <c r="G157" s="214">
        <f>IF('Indicator Date hidden'!H158="x","x",$G$2-'Indicator Date hidden'!H158)</f>
        <v>0</v>
      </c>
      <c r="H157" s="214">
        <f>IF('Indicator Date hidden'!I158="x","x",$H$2-'Indicator Date hidden'!I158)</f>
        <v>0</v>
      </c>
      <c r="I157" s="214">
        <f>IF('Indicator Date hidden'!J158="x","x",$I$2-'Indicator Date hidden'!J158)</f>
        <v>0</v>
      </c>
      <c r="J157" s="214">
        <f>IF('Indicator Date hidden'!K158="x","x",$J$2-'Indicator Date hidden'!K158)</f>
        <v>0</v>
      </c>
      <c r="K157" s="214">
        <f>IF('Indicator Date hidden'!L158="x","x",$K$2-'Indicator Date hidden'!L158)</f>
        <v>0</v>
      </c>
      <c r="L157" s="214">
        <f>IF('Indicator Date hidden'!M158="x","x",$L$2-'Indicator Date hidden'!M158)</f>
        <v>0</v>
      </c>
      <c r="M157" s="214">
        <f>IF('Indicator Date hidden'!N158="x","x",$M$2-'Indicator Date hidden'!N158)</f>
        <v>0</v>
      </c>
      <c r="N157" s="214">
        <f>IF('Indicator Date hidden'!O158="x","x",$N$2-'Indicator Date hidden'!O158)</f>
        <v>0</v>
      </c>
      <c r="O157" s="214">
        <f>IF('Indicator Date hidden'!P158="x","x",$O$2-'Indicator Date hidden'!P158)</f>
        <v>0</v>
      </c>
      <c r="P157" s="214">
        <f>IF('Indicator Date hidden'!Q158="x","x",$P$2-'Indicator Date hidden'!Q158)</f>
        <v>0</v>
      </c>
      <c r="Q157" s="214" t="str">
        <f>IF('Indicator Date hidden'!R158="x","x",$Q$2-'Indicator Date hidden'!R158)</f>
        <v>x</v>
      </c>
      <c r="R157" s="214">
        <f>IF('Indicator Date hidden'!S158="x","x",$R$2-'Indicator Date hidden'!S158)</f>
        <v>0</v>
      </c>
      <c r="S157" s="214">
        <f>IF('Indicator Date hidden'!T158="x","x",$S$2-'Indicator Date hidden'!T158)</f>
        <v>0</v>
      </c>
      <c r="T157" s="214">
        <f>IF('Indicator Date hidden'!U158="x","x",$T$2-'Indicator Date hidden'!U158)</f>
        <v>0</v>
      </c>
      <c r="U157" s="214">
        <f>IF('Indicator Date hidden'!V158="x","x",$U$2-'Indicator Date hidden'!V158)</f>
        <v>0</v>
      </c>
      <c r="V157" s="214">
        <f>IF('Indicator Date hidden'!W158="x","x",$V$2-'Indicator Date hidden'!W158)</f>
        <v>0</v>
      </c>
      <c r="W157" s="214">
        <f>IF('Indicator Date hidden'!X158="x","x",$W$2-'Indicator Date hidden'!X158)</f>
        <v>7</v>
      </c>
      <c r="X157" s="214">
        <f>IF('Indicator Date hidden'!Y158="x","x",$X$2-'Indicator Date hidden'!Y158)</f>
        <v>4</v>
      </c>
      <c r="Y157" s="214">
        <f>IF('Indicator Date hidden'!Z158="x","x",$Y$2-'Indicator Date hidden'!Z158)</f>
        <v>0</v>
      </c>
      <c r="Z157" s="214">
        <f>IF('Indicator Date hidden'!AA158="x","x",$Z$2-'Indicator Date hidden'!AA158)</f>
        <v>0</v>
      </c>
      <c r="AA157" s="214" t="str">
        <f>IF('Indicator Date hidden'!AB158="x","x",$AA$2-'Indicator Date hidden'!AB158)</f>
        <v>x</v>
      </c>
      <c r="AB157" s="214">
        <f>IF('Indicator Date hidden'!AC158="x","x",$AB$2-'Indicator Date hidden'!AC158)</f>
        <v>0</v>
      </c>
      <c r="AC157" s="214">
        <f>IF('Indicator Date hidden'!AD158="x","x",$AC$2-'Indicator Date hidden'!AD158)</f>
        <v>0</v>
      </c>
      <c r="AD157" s="214">
        <f>IF('Indicator Date hidden'!AE158="x","x",$AD$2-'Indicator Date hidden'!AE158)</f>
        <v>0</v>
      </c>
      <c r="AE157" s="214" t="str">
        <f>IF('Indicator Date hidden'!AF158="x","x",$AE$2-'Indicator Date hidden'!AF158)</f>
        <v>x</v>
      </c>
      <c r="AF157" s="214">
        <f>IF('Indicator Date hidden'!AG158="x","x",$AF$2-'Indicator Date hidden'!AG158)</f>
        <v>8</v>
      </c>
      <c r="AG157" s="214">
        <f>IF('Indicator Date hidden'!AH158="x","x",$AG$2-'Indicator Date hidden'!AH158)</f>
        <v>0</v>
      </c>
      <c r="AH157" s="214">
        <f>IF('Indicator Date hidden'!AI158="x","x",$AH$2-'Indicator Date hidden'!AI158)</f>
        <v>0</v>
      </c>
      <c r="AI157" s="214">
        <f>IF('Indicator Date hidden'!AJ158="x","x",$AI$2-'Indicator Date hidden'!AJ158)</f>
        <v>0</v>
      </c>
      <c r="AJ157" s="214" t="str">
        <f>IF('Indicator Date hidden'!AK158="x","x",$AJ$2-'Indicator Date hidden'!AK158)</f>
        <v>x</v>
      </c>
      <c r="AK157" s="214">
        <f>IF('Indicator Date hidden'!AL158="x","x",$AK$2-'Indicator Date hidden'!AL158)</f>
        <v>1</v>
      </c>
      <c r="AL157" s="214">
        <f>IF('Indicator Date hidden'!AM158="x","x",$AL$2-'Indicator Date hidden'!AM158)</f>
        <v>0</v>
      </c>
      <c r="AM157" s="214">
        <f>IF('Indicator Date hidden'!AN158="x","x",$AM$2-'Indicator Date hidden'!AN158)</f>
        <v>0</v>
      </c>
      <c r="AN157" s="214">
        <f>IF('Indicator Date hidden'!AO158="x","x",$AN$2-'Indicator Date hidden'!AO158)</f>
        <v>0</v>
      </c>
      <c r="AO157" s="214" t="str">
        <f>IF('Indicator Date hidden'!AP158="x","x",$AO$2-'Indicator Date hidden'!AP158)</f>
        <v>x</v>
      </c>
      <c r="AP157" s="214" t="str">
        <f>IF('Indicator Date hidden'!AQ158="x","x",$AP$2-'Indicator Date hidden'!AQ158)</f>
        <v>x</v>
      </c>
      <c r="AQ157" s="214">
        <f>IF('Indicator Date hidden'!AR158="x","x",$AQ$2-'Indicator Date hidden'!AR158)</f>
        <v>6</v>
      </c>
      <c r="AR157" s="214">
        <f>IF('Indicator Date hidden'!AS158="x","x",$AR$2-'Indicator Date hidden'!AS158)</f>
        <v>0</v>
      </c>
      <c r="AS157" s="214" t="str">
        <f>IF('Indicator Date hidden'!AT158="x","x",$AS$2-'Indicator Date hidden'!AT158)</f>
        <v>x</v>
      </c>
      <c r="AT157" s="214">
        <f>IF('Indicator Date hidden'!AU158="x","x",$AT$2-'Indicator Date hidden'!AU158)</f>
        <v>0</v>
      </c>
      <c r="AU157" s="214" t="str">
        <f>IF('Indicator Date hidden'!AV158="x","x",$AU$2-'Indicator Date hidden'!AV158)</f>
        <v>x</v>
      </c>
      <c r="AV157" s="214">
        <f>IF('Indicator Date hidden'!AW158="x","x",$AV$2-'Indicator Date hidden'!AW158)</f>
        <v>0</v>
      </c>
      <c r="AW157" s="214">
        <f>IF('Indicator Date hidden'!AX158="x","x",$AW$2-'Indicator Date hidden'!AX158)</f>
        <v>0</v>
      </c>
      <c r="AX157" s="214">
        <f>IF('Indicator Date hidden'!AY158="x","x",$AX$2-'Indicator Date hidden'!AY158)</f>
        <v>0</v>
      </c>
      <c r="AY157" s="214">
        <f>IF('Indicator Date hidden'!AZ158="x","x",$AY$2-'Indicator Date hidden'!AZ158)</f>
        <v>0</v>
      </c>
      <c r="AZ157" s="214">
        <f>IF('Indicator Date hidden'!BA158="x","x",$AZ$2-'Indicator Date hidden'!BA158)</f>
        <v>0</v>
      </c>
      <c r="BA157">
        <f t="shared" si="20"/>
        <v>26</v>
      </c>
      <c r="BB157" s="21">
        <f t="shared" si="21"/>
        <v>0.60465116279069764</v>
      </c>
      <c r="BC157">
        <f t="shared" si="22"/>
        <v>5</v>
      </c>
      <c r="BD157" s="21">
        <f t="shared" si="23"/>
        <v>1.8694550242289667</v>
      </c>
      <c r="BE157" s="296">
        <f t="shared" si="24"/>
        <v>0</v>
      </c>
    </row>
    <row r="158" spans="1:57" x14ac:dyDescent="0.35">
      <c r="A158" t="s">
        <v>8184</v>
      </c>
      <c r="B158" s="214">
        <f>IF('Indicator Date hidden'!C159="x","x",$B$2-'Indicator Date hidden'!C159)</f>
        <v>0</v>
      </c>
      <c r="C158" s="214">
        <f>IF('Indicator Date hidden'!D159="x","x",$C$2-'Indicator Date hidden'!D159)</f>
        <v>0</v>
      </c>
      <c r="D158" s="214">
        <f>IF('Indicator Date hidden'!E159="x","x",$D$2-'Indicator Date hidden'!E159)</f>
        <v>0</v>
      </c>
      <c r="E158" s="214">
        <f>IF('Indicator Date hidden'!F159="x","x",$E$2-'Indicator Date hidden'!F159)</f>
        <v>0</v>
      </c>
      <c r="F158" s="214">
        <f>IF('Indicator Date hidden'!G159="x","x",$F$2-'Indicator Date hidden'!G159)</f>
        <v>0</v>
      </c>
      <c r="G158" s="214">
        <f>IF('Indicator Date hidden'!H159="x","x",$G$2-'Indicator Date hidden'!H159)</f>
        <v>0</v>
      </c>
      <c r="H158" s="214">
        <f>IF('Indicator Date hidden'!I159="x","x",$H$2-'Indicator Date hidden'!I159)</f>
        <v>0</v>
      </c>
      <c r="I158" s="214">
        <f>IF('Indicator Date hidden'!J159="x","x",$I$2-'Indicator Date hidden'!J159)</f>
        <v>0</v>
      </c>
      <c r="J158" s="214">
        <f>IF('Indicator Date hidden'!K159="x","x",$J$2-'Indicator Date hidden'!K159)</f>
        <v>0</v>
      </c>
      <c r="K158" s="214">
        <f>IF('Indicator Date hidden'!L159="x","x",$K$2-'Indicator Date hidden'!L159)</f>
        <v>0</v>
      </c>
      <c r="L158" s="214">
        <f>IF('Indicator Date hidden'!M159="x","x",$L$2-'Indicator Date hidden'!M159)</f>
        <v>0</v>
      </c>
      <c r="M158" s="214">
        <f>IF('Indicator Date hidden'!N159="x","x",$M$2-'Indicator Date hidden'!N159)</f>
        <v>0</v>
      </c>
      <c r="N158" s="214">
        <f>IF('Indicator Date hidden'!O159="x","x",$N$2-'Indicator Date hidden'!O159)</f>
        <v>0</v>
      </c>
      <c r="O158" s="214">
        <f>IF('Indicator Date hidden'!P159="x","x",$O$2-'Indicator Date hidden'!P159)</f>
        <v>0</v>
      </c>
      <c r="P158" s="214" t="str">
        <f>IF('Indicator Date hidden'!Q159="x","x",$P$2-'Indicator Date hidden'!Q159)</f>
        <v>x</v>
      </c>
      <c r="Q158" s="214">
        <f>IF('Indicator Date hidden'!R159="x","x",$Q$2-'Indicator Date hidden'!R159)</f>
        <v>8</v>
      </c>
      <c r="R158" s="214">
        <f>IF('Indicator Date hidden'!S159="x","x",$R$2-'Indicator Date hidden'!S159)</f>
        <v>0</v>
      </c>
      <c r="S158" s="214">
        <f>IF('Indicator Date hidden'!T159="x","x",$S$2-'Indicator Date hidden'!T159)</f>
        <v>0</v>
      </c>
      <c r="T158" s="214">
        <f>IF('Indicator Date hidden'!U159="x","x",$T$2-'Indicator Date hidden'!U159)</f>
        <v>0</v>
      </c>
      <c r="U158" s="214">
        <f>IF('Indicator Date hidden'!V159="x","x",$U$2-'Indicator Date hidden'!V159)</f>
        <v>0</v>
      </c>
      <c r="V158" s="214">
        <f>IF('Indicator Date hidden'!W159="x","x",$V$2-'Indicator Date hidden'!W159)</f>
        <v>0</v>
      </c>
      <c r="W158" s="214">
        <f>IF('Indicator Date hidden'!X159="x","x",$W$2-'Indicator Date hidden'!X159)</f>
        <v>5</v>
      </c>
      <c r="X158" s="214">
        <f>IF('Indicator Date hidden'!Y159="x","x",$X$2-'Indicator Date hidden'!Y159)</f>
        <v>4</v>
      </c>
      <c r="Y158" s="214">
        <f>IF('Indicator Date hidden'!Z159="x","x",$Y$2-'Indicator Date hidden'!Z159)</f>
        <v>0</v>
      </c>
      <c r="Z158" s="214">
        <f>IF('Indicator Date hidden'!AA159="x","x",$Z$2-'Indicator Date hidden'!AA159)</f>
        <v>0</v>
      </c>
      <c r="AA158" s="214">
        <f>IF('Indicator Date hidden'!AB159="x","x",$AA$2-'Indicator Date hidden'!AB159)</f>
        <v>0</v>
      </c>
      <c r="AB158" s="214" t="str">
        <f>IF('Indicator Date hidden'!AC159="x","x",$AB$2-'Indicator Date hidden'!AC159)</f>
        <v>x</v>
      </c>
      <c r="AC158" s="214">
        <f>IF('Indicator Date hidden'!AD159="x","x",$AC$2-'Indicator Date hidden'!AD159)</f>
        <v>0</v>
      </c>
      <c r="AD158" s="214">
        <f>IF('Indicator Date hidden'!AE159="x","x",$AD$2-'Indicator Date hidden'!AE159)</f>
        <v>0</v>
      </c>
      <c r="AE158" s="214">
        <f>IF('Indicator Date hidden'!AF159="x","x",$AE$2-'Indicator Date hidden'!AF159)</f>
        <v>2</v>
      </c>
      <c r="AF158" s="214" t="str">
        <f>IF('Indicator Date hidden'!AG159="x","x",$AF$2-'Indicator Date hidden'!AG159)</f>
        <v>x</v>
      </c>
      <c r="AG158" s="214">
        <f>IF('Indicator Date hidden'!AH159="x","x",$AG$2-'Indicator Date hidden'!AH159)</f>
        <v>0</v>
      </c>
      <c r="AH158" s="214">
        <f>IF('Indicator Date hidden'!AI159="x","x",$AH$2-'Indicator Date hidden'!AI159)</f>
        <v>0</v>
      </c>
      <c r="AI158" s="214">
        <f>IF('Indicator Date hidden'!AJ159="x","x",$AI$2-'Indicator Date hidden'!AJ159)</f>
        <v>0</v>
      </c>
      <c r="AJ158" s="214">
        <f>IF('Indicator Date hidden'!AK159="x","x",$AJ$2-'Indicator Date hidden'!AK159)</f>
        <v>1</v>
      </c>
      <c r="AK158" s="214">
        <f>IF('Indicator Date hidden'!AL159="x","x",$AK$2-'Indicator Date hidden'!AL159)</f>
        <v>1</v>
      </c>
      <c r="AL158" s="214">
        <f>IF('Indicator Date hidden'!AM159="x","x",$AL$2-'Indicator Date hidden'!AM159)</f>
        <v>0</v>
      </c>
      <c r="AM158" s="214">
        <f>IF('Indicator Date hidden'!AN159="x","x",$AM$2-'Indicator Date hidden'!AN159)</f>
        <v>0</v>
      </c>
      <c r="AN158" s="214">
        <f>IF('Indicator Date hidden'!AO159="x","x",$AN$2-'Indicator Date hidden'!AO159)</f>
        <v>0</v>
      </c>
      <c r="AO158" s="214" t="str">
        <f>IF('Indicator Date hidden'!AP159="x","x",$AO$2-'Indicator Date hidden'!AP159)</f>
        <v>x</v>
      </c>
      <c r="AP158" s="214" t="str">
        <f>IF('Indicator Date hidden'!AQ159="x","x",$AP$2-'Indicator Date hidden'!AQ159)</f>
        <v>x</v>
      </c>
      <c r="AQ158" s="214" t="str">
        <f>IF('Indicator Date hidden'!AR159="x","x",$AQ$2-'Indicator Date hidden'!AR159)</f>
        <v>x</v>
      </c>
      <c r="AR158" s="214">
        <f>IF('Indicator Date hidden'!AS159="x","x",$AR$2-'Indicator Date hidden'!AS159)</f>
        <v>0</v>
      </c>
      <c r="AS158" s="214">
        <f>IF('Indicator Date hidden'!AT159="x","x",$AS$2-'Indicator Date hidden'!AT159)</f>
        <v>0</v>
      </c>
      <c r="AT158" s="214">
        <f>IF('Indicator Date hidden'!AU159="x","x",$AT$2-'Indicator Date hidden'!AU159)</f>
        <v>0</v>
      </c>
      <c r="AU158" s="214" t="str">
        <f>IF('Indicator Date hidden'!AV159="x","x",$AU$2-'Indicator Date hidden'!AV159)</f>
        <v>x</v>
      </c>
      <c r="AV158" s="214">
        <f>IF('Indicator Date hidden'!AW159="x","x",$AV$2-'Indicator Date hidden'!AW159)</f>
        <v>0</v>
      </c>
      <c r="AW158" s="214">
        <f>IF('Indicator Date hidden'!AX159="x","x",$AW$2-'Indicator Date hidden'!AX159)</f>
        <v>0</v>
      </c>
      <c r="AX158" s="214">
        <f>IF('Indicator Date hidden'!AY159="x","x",$AX$2-'Indicator Date hidden'!AY159)</f>
        <v>0</v>
      </c>
      <c r="AY158" s="214">
        <f>IF('Indicator Date hidden'!AZ159="x","x",$AY$2-'Indicator Date hidden'!AZ159)</f>
        <v>4</v>
      </c>
      <c r="AZ158" s="214">
        <f>IF('Indicator Date hidden'!BA159="x","x",$AZ$2-'Indicator Date hidden'!BA159)</f>
        <v>4</v>
      </c>
      <c r="BA158">
        <f t="shared" si="20"/>
        <v>29</v>
      </c>
      <c r="BB158" s="21">
        <f t="shared" si="21"/>
        <v>0.65909090909090906</v>
      </c>
      <c r="BC158">
        <f t="shared" si="22"/>
        <v>8</v>
      </c>
      <c r="BD158" s="21">
        <f t="shared" si="23"/>
        <v>1.6779747237529292</v>
      </c>
      <c r="BE158" s="296">
        <f t="shared" si="24"/>
        <v>0</v>
      </c>
    </row>
    <row r="159" spans="1:57" x14ac:dyDescent="0.35">
      <c r="A159" t="s">
        <v>8237</v>
      </c>
      <c r="B159" s="214">
        <f>IF('Indicator Date hidden'!C160="x","x",$B$2-'Indicator Date hidden'!C160)</f>
        <v>0</v>
      </c>
      <c r="C159" s="214">
        <f>IF('Indicator Date hidden'!D160="x","x",$C$2-'Indicator Date hidden'!D160)</f>
        <v>0</v>
      </c>
      <c r="D159" s="214">
        <f>IF('Indicator Date hidden'!E160="x","x",$D$2-'Indicator Date hidden'!E160)</f>
        <v>0</v>
      </c>
      <c r="E159" s="214">
        <f>IF('Indicator Date hidden'!F160="x","x",$E$2-'Indicator Date hidden'!F160)</f>
        <v>0</v>
      </c>
      <c r="F159" s="214">
        <f>IF('Indicator Date hidden'!G160="x","x",$F$2-'Indicator Date hidden'!G160)</f>
        <v>0</v>
      </c>
      <c r="G159" s="214">
        <f>IF('Indicator Date hidden'!H160="x","x",$G$2-'Indicator Date hidden'!H160)</f>
        <v>0</v>
      </c>
      <c r="H159" s="214">
        <f>IF('Indicator Date hidden'!I160="x","x",$H$2-'Indicator Date hidden'!I160)</f>
        <v>0</v>
      </c>
      <c r="I159" s="214">
        <f>IF('Indicator Date hidden'!J160="x","x",$I$2-'Indicator Date hidden'!J160)</f>
        <v>0</v>
      </c>
      <c r="J159" s="214">
        <f>IF('Indicator Date hidden'!K160="x","x",$J$2-'Indicator Date hidden'!K160)</f>
        <v>0</v>
      </c>
      <c r="K159" s="214">
        <f>IF('Indicator Date hidden'!L160="x","x",$K$2-'Indicator Date hidden'!L160)</f>
        <v>0</v>
      </c>
      <c r="L159" s="214">
        <f>IF('Indicator Date hidden'!M160="x","x",$L$2-'Indicator Date hidden'!M160)</f>
        <v>0</v>
      </c>
      <c r="M159" s="214">
        <f>IF('Indicator Date hidden'!N160="x","x",$M$2-'Indicator Date hidden'!N160)</f>
        <v>0</v>
      </c>
      <c r="N159" s="214">
        <f>IF('Indicator Date hidden'!O160="x","x",$N$2-'Indicator Date hidden'!O160)</f>
        <v>0</v>
      </c>
      <c r="O159" s="214">
        <f>IF('Indicator Date hidden'!P160="x","x",$O$2-'Indicator Date hidden'!P160)</f>
        <v>0</v>
      </c>
      <c r="P159" s="214">
        <f>IF('Indicator Date hidden'!Q160="x","x",$P$2-'Indicator Date hidden'!Q160)</f>
        <v>0</v>
      </c>
      <c r="Q159" s="214">
        <f>IF('Indicator Date hidden'!R160="x","x",$Q$2-'Indicator Date hidden'!R160)</f>
        <v>2</v>
      </c>
      <c r="R159" s="214">
        <f>IF('Indicator Date hidden'!S160="x","x",$R$2-'Indicator Date hidden'!S160)</f>
        <v>0</v>
      </c>
      <c r="S159" s="214">
        <f>IF('Indicator Date hidden'!T160="x","x",$S$2-'Indicator Date hidden'!T160)</f>
        <v>0</v>
      </c>
      <c r="T159" s="214">
        <f>IF('Indicator Date hidden'!U160="x","x",$T$2-'Indicator Date hidden'!U160)</f>
        <v>0</v>
      </c>
      <c r="U159" s="214">
        <f>IF('Indicator Date hidden'!V160="x","x",$U$2-'Indicator Date hidden'!V160)</f>
        <v>0</v>
      </c>
      <c r="V159" s="214">
        <f>IF('Indicator Date hidden'!W160="x","x",$V$2-'Indicator Date hidden'!W160)</f>
        <v>0</v>
      </c>
      <c r="W159" s="214">
        <f>IF('Indicator Date hidden'!X160="x","x",$W$2-'Indicator Date hidden'!X160)</f>
        <v>6</v>
      </c>
      <c r="X159" s="214">
        <f>IF('Indicator Date hidden'!Y160="x","x",$X$2-'Indicator Date hidden'!Y160)</f>
        <v>1</v>
      </c>
      <c r="Y159" s="214">
        <f>IF('Indicator Date hidden'!Z160="x","x",$Y$2-'Indicator Date hidden'!Z160)</f>
        <v>0</v>
      </c>
      <c r="Z159" s="214">
        <f>IF('Indicator Date hidden'!AA160="x","x",$Z$2-'Indicator Date hidden'!AA160)</f>
        <v>0</v>
      </c>
      <c r="AA159" s="214">
        <f>IF('Indicator Date hidden'!AB160="x","x",$AA$2-'Indicator Date hidden'!AB160)</f>
        <v>0</v>
      </c>
      <c r="AB159" s="214">
        <f>IF('Indicator Date hidden'!AC160="x","x",$AB$2-'Indicator Date hidden'!AC160)</f>
        <v>0</v>
      </c>
      <c r="AC159" s="214">
        <f>IF('Indicator Date hidden'!AD160="x","x",$AC$2-'Indicator Date hidden'!AD160)</f>
        <v>0</v>
      </c>
      <c r="AD159" s="214">
        <f>IF('Indicator Date hidden'!AE160="x","x",$AD$2-'Indicator Date hidden'!AE160)</f>
        <v>0</v>
      </c>
      <c r="AE159" s="214">
        <f>IF('Indicator Date hidden'!AF160="x","x",$AE$2-'Indicator Date hidden'!AF160)</f>
        <v>0</v>
      </c>
      <c r="AF159" s="214">
        <f>IF('Indicator Date hidden'!AG160="x","x",$AF$2-'Indicator Date hidden'!AG160)</f>
        <v>2</v>
      </c>
      <c r="AG159" s="214">
        <f>IF('Indicator Date hidden'!AH160="x","x",$AG$2-'Indicator Date hidden'!AH160)</f>
        <v>0</v>
      </c>
      <c r="AH159" s="214">
        <f>IF('Indicator Date hidden'!AI160="x","x",$AH$2-'Indicator Date hidden'!AI160)</f>
        <v>0</v>
      </c>
      <c r="AI159" s="214">
        <f>IF('Indicator Date hidden'!AJ160="x","x",$AI$2-'Indicator Date hidden'!AJ160)</f>
        <v>0</v>
      </c>
      <c r="AJ159" s="214" t="str">
        <f>IF('Indicator Date hidden'!AK160="x","x",$AJ$2-'Indicator Date hidden'!AK160)</f>
        <v>x</v>
      </c>
      <c r="AK159" s="214">
        <f>IF('Indicator Date hidden'!AL160="x","x",$AK$2-'Indicator Date hidden'!AL160)</f>
        <v>1</v>
      </c>
      <c r="AL159" s="214">
        <f>IF('Indicator Date hidden'!AM160="x","x",$AL$2-'Indicator Date hidden'!AM160)</f>
        <v>0</v>
      </c>
      <c r="AM159" s="214">
        <f>IF('Indicator Date hidden'!AN160="x","x",$AM$2-'Indicator Date hidden'!AN160)</f>
        <v>0</v>
      </c>
      <c r="AN159" s="214">
        <f>IF('Indicator Date hidden'!AO160="x","x",$AN$2-'Indicator Date hidden'!AO160)</f>
        <v>0</v>
      </c>
      <c r="AO159" s="214">
        <f>IF('Indicator Date hidden'!AP160="x","x",$AO$2-'Indicator Date hidden'!AP160)</f>
        <v>0</v>
      </c>
      <c r="AP159" s="214">
        <f>IF('Indicator Date hidden'!AQ160="x","x",$AP$2-'Indicator Date hidden'!AQ160)</f>
        <v>0</v>
      </c>
      <c r="AQ159" s="214">
        <f>IF('Indicator Date hidden'!AR160="x","x",$AQ$2-'Indicator Date hidden'!AR160)</f>
        <v>0</v>
      </c>
      <c r="AR159" s="214">
        <f>IF('Indicator Date hidden'!AS160="x","x",$AR$2-'Indicator Date hidden'!AS160)</f>
        <v>0</v>
      </c>
      <c r="AS159" s="214">
        <f>IF('Indicator Date hidden'!AT160="x","x",$AS$2-'Indicator Date hidden'!AT160)</f>
        <v>0</v>
      </c>
      <c r="AT159" s="214">
        <f>IF('Indicator Date hidden'!AU160="x","x",$AT$2-'Indicator Date hidden'!AU160)</f>
        <v>0</v>
      </c>
      <c r="AU159" s="214">
        <f>IF('Indicator Date hidden'!AV160="x","x",$AU$2-'Indicator Date hidden'!AV160)</f>
        <v>2</v>
      </c>
      <c r="AV159" s="214">
        <f>IF('Indicator Date hidden'!AW160="x","x",$AV$2-'Indicator Date hidden'!AW160)</f>
        <v>0</v>
      </c>
      <c r="AW159" s="214">
        <f>IF('Indicator Date hidden'!AX160="x","x",$AW$2-'Indicator Date hidden'!AX160)</f>
        <v>0</v>
      </c>
      <c r="AX159" s="214">
        <f>IF('Indicator Date hidden'!AY160="x","x",$AX$2-'Indicator Date hidden'!AY160)</f>
        <v>0</v>
      </c>
      <c r="AY159" s="214">
        <f>IF('Indicator Date hidden'!AZ160="x","x",$AY$2-'Indicator Date hidden'!AZ160)</f>
        <v>0</v>
      </c>
      <c r="AZ159" s="214">
        <f>IF('Indicator Date hidden'!BA160="x","x",$AZ$2-'Indicator Date hidden'!BA160)</f>
        <v>0</v>
      </c>
      <c r="BA159">
        <f t="shared" si="20"/>
        <v>14</v>
      </c>
      <c r="BB159" s="21">
        <f t="shared" si="21"/>
        <v>0.28000000000000003</v>
      </c>
      <c r="BC159">
        <f t="shared" si="22"/>
        <v>6</v>
      </c>
      <c r="BD159" s="21">
        <f t="shared" si="23"/>
        <v>0.96</v>
      </c>
      <c r="BE159" s="296">
        <f t="shared" si="24"/>
        <v>0</v>
      </c>
    </row>
    <row r="160" spans="1:57" x14ac:dyDescent="0.35">
      <c r="A160" t="s">
        <v>8187</v>
      </c>
      <c r="B160" s="214">
        <f>IF('Indicator Date hidden'!C161="x","x",$B$2-'Indicator Date hidden'!C161)</f>
        <v>0</v>
      </c>
      <c r="C160" s="214">
        <f>IF('Indicator Date hidden'!D161="x","x",$C$2-'Indicator Date hidden'!D161)</f>
        <v>0</v>
      </c>
      <c r="D160" s="214">
        <f>IF('Indicator Date hidden'!E161="x","x",$D$2-'Indicator Date hidden'!E161)</f>
        <v>0</v>
      </c>
      <c r="E160" s="214">
        <f>IF('Indicator Date hidden'!F161="x","x",$E$2-'Indicator Date hidden'!F161)</f>
        <v>0</v>
      </c>
      <c r="F160" s="214">
        <f>IF('Indicator Date hidden'!G161="x","x",$F$2-'Indicator Date hidden'!G161)</f>
        <v>0</v>
      </c>
      <c r="G160" s="214">
        <f>IF('Indicator Date hidden'!H161="x","x",$G$2-'Indicator Date hidden'!H161)</f>
        <v>0</v>
      </c>
      <c r="H160" s="214">
        <f>IF('Indicator Date hidden'!I161="x","x",$H$2-'Indicator Date hidden'!I161)</f>
        <v>0</v>
      </c>
      <c r="I160" s="214">
        <f>IF('Indicator Date hidden'!J161="x","x",$I$2-'Indicator Date hidden'!J161)</f>
        <v>0</v>
      </c>
      <c r="J160" s="214">
        <f>IF('Indicator Date hidden'!K161="x","x",$J$2-'Indicator Date hidden'!K161)</f>
        <v>0</v>
      </c>
      <c r="K160" s="214">
        <f>IF('Indicator Date hidden'!L161="x","x",$K$2-'Indicator Date hidden'!L161)</f>
        <v>0</v>
      </c>
      <c r="L160" s="214">
        <f>IF('Indicator Date hidden'!M161="x","x",$L$2-'Indicator Date hidden'!M161)</f>
        <v>0</v>
      </c>
      <c r="M160" s="214">
        <f>IF('Indicator Date hidden'!N161="x","x",$M$2-'Indicator Date hidden'!N161)</f>
        <v>0</v>
      </c>
      <c r="N160" s="214">
        <f>IF('Indicator Date hidden'!O161="x","x",$N$2-'Indicator Date hidden'!O161)</f>
        <v>0</v>
      </c>
      <c r="O160" s="214">
        <f>IF('Indicator Date hidden'!P161="x","x",$O$2-'Indicator Date hidden'!P161)</f>
        <v>0</v>
      </c>
      <c r="P160" s="214">
        <f>IF('Indicator Date hidden'!Q161="x","x",$P$2-'Indicator Date hidden'!Q161)</f>
        <v>0</v>
      </c>
      <c r="Q160" s="214">
        <f>IF('Indicator Date hidden'!R161="x","x",$Q$2-'Indicator Date hidden'!R161)</f>
        <v>4</v>
      </c>
      <c r="R160" s="214">
        <f>IF('Indicator Date hidden'!S161="x","x",$R$2-'Indicator Date hidden'!S161)</f>
        <v>0</v>
      </c>
      <c r="S160" s="214">
        <f>IF('Indicator Date hidden'!T161="x","x",$S$2-'Indicator Date hidden'!T161)</f>
        <v>0</v>
      </c>
      <c r="T160" s="214">
        <f>IF('Indicator Date hidden'!U161="x","x",$T$2-'Indicator Date hidden'!U161)</f>
        <v>0</v>
      </c>
      <c r="U160" s="214">
        <f>IF('Indicator Date hidden'!V161="x","x",$U$2-'Indicator Date hidden'!V161)</f>
        <v>0</v>
      </c>
      <c r="V160" s="214">
        <f>IF('Indicator Date hidden'!W161="x","x",$V$2-'Indicator Date hidden'!W161)</f>
        <v>0</v>
      </c>
      <c r="W160" s="214">
        <f>IF('Indicator Date hidden'!X161="x","x",$W$2-'Indicator Date hidden'!X161)</f>
        <v>4</v>
      </c>
      <c r="X160" s="214" t="str">
        <f>IF('Indicator Date hidden'!Y161="x","x",$X$2-'Indicator Date hidden'!Y161)</f>
        <v>x</v>
      </c>
      <c r="Y160" s="214">
        <f>IF('Indicator Date hidden'!Z161="x","x",$Y$2-'Indicator Date hidden'!Z161)</f>
        <v>0</v>
      </c>
      <c r="Z160" s="214">
        <f>IF('Indicator Date hidden'!AA161="x","x",$Z$2-'Indicator Date hidden'!AA161)</f>
        <v>0</v>
      </c>
      <c r="AA160" s="214">
        <f>IF('Indicator Date hidden'!AB161="x","x",$AA$2-'Indicator Date hidden'!AB161)</f>
        <v>0</v>
      </c>
      <c r="AB160" s="214">
        <f>IF('Indicator Date hidden'!AC161="x","x",$AB$2-'Indicator Date hidden'!AC161)</f>
        <v>0</v>
      </c>
      <c r="AC160" s="214">
        <f>IF('Indicator Date hidden'!AD161="x","x",$AC$2-'Indicator Date hidden'!AD161)</f>
        <v>0</v>
      </c>
      <c r="AD160" s="214">
        <f>IF('Indicator Date hidden'!AE161="x","x",$AD$2-'Indicator Date hidden'!AE161)</f>
        <v>0</v>
      </c>
      <c r="AE160" s="214" t="str">
        <f>IF('Indicator Date hidden'!AF161="x","x",$AE$2-'Indicator Date hidden'!AF161)</f>
        <v>x</v>
      </c>
      <c r="AF160" s="214" t="str">
        <f>IF('Indicator Date hidden'!AG161="x","x",$AF$2-'Indicator Date hidden'!AG161)</f>
        <v>x</v>
      </c>
      <c r="AG160" s="214">
        <f>IF('Indicator Date hidden'!AH161="x","x",$AG$2-'Indicator Date hidden'!AH161)</f>
        <v>0</v>
      </c>
      <c r="AH160" s="214">
        <f>IF('Indicator Date hidden'!AI161="x","x",$AH$2-'Indicator Date hidden'!AI161)</f>
        <v>0</v>
      </c>
      <c r="AI160" s="214">
        <f>IF('Indicator Date hidden'!AJ161="x","x",$AI$2-'Indicator Date hidden'!AJ161)</f>
        <v>0</v>
      </c>
      <c r="AJ160" s="214">
        <f>IF('Indicator Date hidden'!AK161="x","x",$AJ$2-'Indicator Date hidden'!AK161)</f>
        <v>1</v>
      </c>
      <c r="AK160" s="214">
        <f>IF('Indicator Date hidden'!AL161="x","x",$AK$2-'Indicator Date hidden'!AL161)</f>
        <v>0</v>
      </c>
      <c r="AL160" s="214">
        <f>IF('Indicator Date hidden'!AM161="x","x",$AL$2-'Indicator Date hidden'!AM161)</f>
        <v>0</v>
      </c>
      <c r="AM160" s="214">
        <f>IF('Indicator Date hidden'!AN161="x","x",$AM$2-'Indicator Date hidden'!AN161)</f>
        <v>0</v>
      </c>
      <c r="AN160" s="214">
        <f>IF('Indicator Date hidden'!AO161="x","x",$AN$2-'Indicator Date hidden'!AO161)</f>
        <v>0</v>
      </c>
      <c r="AO160" s="214" t="str">
        <f>IF('Indicator Date hidden'!AP161="x","x",$AO$2-'Indicator Date hidden'!AP161)</f>
        <v>x</v>
      </c>
      <c r="AP160" s="214" t="str">
        <f>IF('Indicator Date hidden'!AQ161="x","x",$AP$2-'Indicator Date hidden'!AQ161)</f>
        <v>x</v>
      </c>
      <c r="AQ160" s="214" t="str">
        <f>IF('Indicator Date hidden'!AR161="x","x",$AQ$2-'Indicator Date hidden'!AR161)</f>
        <v>x</v>
      </c>
      <c r="AR160" s="214">
        <f>IF('Indicator Date hidden'!AS161="x","x",$AR$2-'Indicator Date hidden'!AS161)</f>
        <v>0</v>
      </c>
      <c r="AS160" s="214">
        <f>IF('Indicator Date hidden'!AT161="x","x",$AS$2-'Indicator Date hidden'!AT161)</f>
        <v>0</v>
      </c>
      <c r="AT160" s="214">
        <f>IF('Indicator Date hidden'!AU161="x","x",$AT$2-'Indicator Date hidden'!AU161)</f>
        <v>0</v>
      </c>
      <c r="AU160" s="214">
        <f>IF('Indicator Date hidden'!AV161="x","x",$AU$2-'Indicator Date hidden'!AV161)</f>
        <v>6</v>
      </c>
      <c r="AV160" s="214">
        <f>IF('Indicator Date hidden'!AW161="x","x",$AV$2-'Indicator Date hidden'!AW161)</f>
        <v>0</v>
      </c>
      <c r="AW160" s="214">
        <f>IF('Indicator Date hidden'!AX161="x","x",$AW$2-'Indicator Date hidden'!AX161)</f>
        <v>0</v>
      </c>
      <c r="AX160" s="214">
        <f>IF('Indicator Date hidden'!AY161="x","x",$AX$2-'Indicator Date hidden'!AY161)</f>
        <v>0</v>
      </c>
      <c r="AY160" s="214">
        <f>IF('Indicator Date hidden'!AZ161="x","x",$AY$2-'Indicator Date hidden'!AZ161)</f>
        <v>0</v>
      </c>
      <c r="AZ160" s="214">
        <f>IF('Indicator Date hidden'!BA161="x","x",$AZ$2-'Indicator Date hidden'!BA161)</f>
        <v>0</v>
      </c>
      <c r="BA160">
        <f t="shared" si="20"/>
        <v>15</v>
      </c>
      <c r="BB160" s="21">
        <f t="shared" si="21"/>
        <v>0.33333333333333331</v>
      </c>
      <c r="BC160">
        <f t="shared" si="22"/>
        <v>4</v>
      </c>
      <c r="BD160" s="21">
        <f t="shared" si="23"/>
        <v>1.1925695879998879</v>
      </c>
      <c r="BE160" s="296">
        <f t="shared" si="24"/>
        <v>0</v>
      </c>
    </row>
    <row r="161" spans="1:57" x14ac:dyDescent="0.35">
      <c r="A161" t="s">
        <v>8021</v>
      </c>
      <c r="B161" s="214">
        <f>IF('Indicator Date hidden'!C162="x","x",$B$2-'Indicator Date hidden'!C162)</f>
        <v>0</v>
      </c>
      <c r="C161" s="214">
        <f>IF('Indicator Date hidden'!D162="x","x",$C$2-'Indicator Date hidden'!D162)</f>
        <v>0</v>
      </c>
      <c r="D161" s="214">
        <f>IF('Indicator Date hidden'!E162="x","x",$D$2-'Indicator Date hidden'!E162)</f>
        <v>0</v>
      </c>
      <c r="E161" s="214">
        <f>IF('Indicator Date hidden'!F162="x","x",$E$2-'Indicator Date hidden'!F162)</f>
        <v>0</v>
      </c>
      <c r="F161" s="214">
        <f>IF('Indicator Date hidden'!G162="x","x",$F$2-'Indicator Date hidden'!G162)</f>
        <v>0</v>
      </c>
      <c r="G161" s="214">
        <f>IF('Indicator Date hidden'!H162="x","x",$G$2-'Indicator Date hidden'!H162)</f>
        <v>0</v>
      </c>
      <c r="H161" s="214">
        <f>IF('Indicator Date hidden'!I162="x","x",$H$2-'Indicator Date hidden'!I162)</f>
        <v>0</v>
      </c>
      <c r="I161" s="214">
        <f>IF('Indicator Date hidden'!J162="x","x",$I$2-'Indicator Date hidden'!J162)</f>
        <v>0</v>
      </c>
      <c r="J161" s="214">
        <f>IF('Indicator Date hidden'!K162="x","x",$J$2-'Indicator Date hidden'!K162)</f>
        <v>0</v>
      </c>
      <c r="K161" s="214">
        <f>IF('Indicator Date hidden'!L162="x","x",$K$2-'Indicator Date hidden'!L162)</f>
        <v>0</v>
      </c>
      <c r="L161" s="214">
        <f>IF('Indicator Date hidden'!M162="x","x",$L$2-'Indicator Date hidden'!M162)</f>
        <v>0</v>
      </c>
      <c r="M161" s="214">
        <f>IF('Indicator Date hidden'!N162="x","x",$M$2-'Indicator Date hidden'!N162)</f>
        <v>0</v>
      </c>
      <c r="N161" s="214">
        <f>IF('Indicator Date hidden'!O162="x","x",$N$2-'Indicator Date hidden'!O162)</f>
        <v>0</v>
      </c>
      <c r="O161" s="214">
        <f>IF('Indicator Date hidden'!P162="x","x",$O$2-'Indicator Date hidden'!P162)</f>
        <v>0</v>
      </c>
      <c r="P161" s="214">
        <f>IF('Indicator Date hidden'!Q162="x","x",$P$2-'Indicator Date hidden'!Q162)</f>
        <v>0</v>
      </c>
      <c r="Q161" s="214" t="str">
        <f>IF('Indicator Date hidden'!R162="x","x",$Q$2-'Indicator Date hidden'!R162)</f>
        <v>x</v>
      </c>
      <c r="R161" s="214">
        <f>IF('Indicator Date hidden'!S162="x","x",$R$2-'Indicator Date hidden'!S162)</f>
        <v>0</v>
      </c>
      <c r="S161" s="214">
        <f>IF('Indicator Date hidden'!T162="x","x",$S$2-'Indicator Date hidden'!T162)</f>
        <v>0</v>
      </c>
      <c r="T161" s="214">
        <f>IF('Indicator Date hidden'!U162="x","x",$T$2-'Indicator Date hidden'!U162)</f>
        <v>0</v>
      </c>
      <c r="U161" s="214" t="str">
        <f>IF('Indicator Date hidden'!V162="x","x",$U$2-'Indicator Date hidden'!V162)</f>
        <v>x</v>
      </c>
      <c r="V161" s="214">
        <f>IF('Indicator Date hidden'!W162="x","x",$V$2-'Indicator Date hidden'!W162)</f>
        <v>0</v>
      </c>
      <c r="W161" s="214" t="str">
        <f>IF('Indicator Date hidden'!X162="x","x",$W$2-'Indicator Date hidden'!X162)</f>
        <v>x</v>
      </c>
      <c r="X161" s="214">
        <f>IF('Indicator Date hidden'!Y162="x","x",$X$2-'Indicator Date hidden'!Y162)</f>
        <v>1</v>
      </c>
      <c r="Y161" s="214">
        <f>IF('Indicator Date hidden'!Z162="x","x",$Y$2-'Indicator Date hidden'!Z162)</f>
        <v>0</v>
      </c>
      <c r="Z161" s="214">
        <f>IF('Indicator Date hidden'!AA162="x","x",$Z$2-'Indicator Date hidden'!AA162)</f>
        <v>0</v>
      </c>
      <c r="AA161" s="214">
        <f>IF('Indicator Date hidden'!AB162="x","x",$AA$2-'Indicator Date hidden'!AB162)</f>
        <v>1</v>
      </c>
      <c r="AB161" s="214">
        <f>IF('Indicator Date hidden'!AC162="x","x",$AB$2-'Indicator Date hidden'!AC162)</f>
        <v>0</v>
      </c>
      <c r="AC161" s="214">
        <f>IF('Indicator Date hidden'!AD162="x","x",$AC$2-'Indicator Date hidden'!AD162)</f>
        <v>0</v>
      </c>
      <c r="AD161" s="214" t="str">
        <f>IF('Indicator Date hidden'!AE162="x","x",$AD$2-'Indicator Date hidden'!AE162)</f>
        <v>x</v>
      </c>
      <c r="AE161" s="214">
        <f>IF('Indicator Date hidden'!AF162="x","x",$AE$2-'Indicator Date hidden'!AF162)</f>
        <v>0</v>
      </c>
      <c r="AF161" s="214">
        <f>IF('Indicator Date hidden'!AG162="x","x",$AF$2-'Indicator Date hidden'!AG162)</f>
        <v>1</v>
      </c>
      <c r="AG161" s="214">
        <f>IF('Indicator Date hidden'!AH162="x","x",$AG$2-'Indicator Date hidden'!AH162)</f>
        <v>0</v>
      </c>
      <c r="AH161" s="214">
        <f>IF('Indicator Date hidden'!AI162="x","x",$AH$2-'Indicator Date hidden'!AI162)</f>
        <v>0</v>
      </c>
      <c r="AI161" s="214">
        <f>IF('Indicator Date hidden'!AJ162="x","x",$AI$2-'Indicator Date hidden'!AJ162)</f>
        <v>0</v>
      </c>
      <c r="AJ161" s="214" t="str">
        <f>IF('Indicator Date hidden'!AK162="x","x",$AJ$2-'Indicator Date hidden'!AK162)</f>
        <v>x</v>
      </c>
      <c r="AK161" s="214">
        <f>IF('Indicator Date hidden'!AL162="x","x",$AK$2-'Indicator Date hidden'!AL162)</f>
        <v>1</v>
      </c>
      <c r="AL161" s="214">
        <f>IF('Indicator Date hidden'!AM162="x","x",$AL$2-'Indicator Date hidden'!AM162)</f>
        <v>0</v>
      </c>
      <c r="AM161" s="214">
        <f>IF('Indicator Date hidden'!AN162="x","x",$AM$2-'Indicator Date hidden'!AN162)</f>
        <v>0</v>
      </c>
      <c r="AN161" s="214">
        <f>IF('Indicator Date hidden'!AO162="x","x",$AN$2-'Indicator Date hidden'!AO162)</f>
        <v>0</v>
      </c>
      <c r="AO161" s="214">
        <f>IF('Indicator Date hidden'!AP162="x","x",$AO$2-'Indicator Date hidden'!AP162)</f>
        <v>0</v>
      </c>
      <c r="AP161" s="214">
        <f>IF('Indicator Date hidden'!AQ162="x","x",$AP$2-'Indicator Date hidden'!AQ162)</f>
        <v>0</v>
      </c>
      <c r="AQ161" s="214">
        <f>IF('Indicator Date hidden'!AR162="x","x",$AQ$2-'Indicator Date hidden'!AR162)</f>
        <v>0</v>
      </c>
      <c r="AR161" s="214">
        <f>IF('Indicator Date hidden'!AS162="x","x",$AR$2-'Indicator Date hidden'!AS162)</f>
        <v>0</v>
      </c>
      <c r="AS161" s="214">
        <f>IF('Indicator Date hidden'!AT162="x","x",$AS$2-'Indicator Date hidden'!AT162)</f>
        <v>0</v>
      </c>
      <c r="AT161" s="214">
        <f>IF('Indicator Date hidden'!AU162="x","x",$AT$2-'Indicator Date hidden'!AU162)</f>
        <v>0</v>
      </c>
      <c r="AU161" s="214">
        <f>IF('Indicator Date hidden'!AV162="x","x",$AU$2-'Indicator Date hidden'!AV162)</f>
        <v>1</v>
      </c>
      <c r="AV161" s="214">
        <f>IF('Indicator Date hidden'!AW162="x","x",$AV$2-'Indicator Date hidden'!AW162)</f>
        <v>0</v>
      </c>
      <c r="AW161" s="214">
        <f>IF('Indicator Date hidden'!AX162="x","x",$AW$2-'Indicator Date hidden'!AX162)</f>
        <v>0</v>
      </c>
      <c r="AX161" s="214">
        <f>IF('Indicator Date hidden'!AY162="x","x",$AX$2-'Indicator Date hidden'!AY162)</f>
        <v>0</v>
      </c>
      <c r="AY161" s="214">
        <f>IF('Indicator Date hidden'!AZ162="x","x",$AY$2-'Indicator Date hidden'!AZ162)</f>
        <v>0</v>
      </c>
      <c r="AZ161" s="214">
        <f>IF('Indicator Date hidden'!BA162="x","x",$AZ$2-'Indicator Date hidden'!BA162)</f>
        <v>0</v>
      </c>
      <c r="BA161">
        <f t="shared" si="20"/>
        <v>5</v>
      </c>
      <c r="BB161" s="21">
        <f t="shared" si="21"/>
        <v>0.10869565217391304</v>
      </c>
      <c r="BC161">
        <f t="shared" si="22"/>
        <v>5</v>
      </c>
      <c r="BD161" s="21">
        <f t="shared" si="23"/>
        <v>0.31125697963644244</v>
      </c>
      <c r="BE161" s="296">
        <f t="shared" si="24"/>
        <v>0</v>
      </c>
    </row>
    <row r="162" spans="1:57" x14ac:dyDescent="0.35">
      <c r="A162" t="s">
        <v>8102</v>
      </c>
      <c r="B162" s="214">
        <f>IF('Indicator Date hidden'!C163="x","x",$B$2-'Indicator Date hidden'!C163)</f>
        <v>0</v>
      </c>
      <c r="C162" s="214">
        <f>IF('Indicator Date hidden'!D163="x","x",$C$2-'Indicator Date hidden'!D163)</f>
        <v>0</v>
      </c>
      <c r="D162" s="214">
        <f>IF('Indicator Date hidden'!E163="x","x",$D$2-'Indicator Date hidden'!E163)</f>
        <v>0</v>
      </c>
      <c r="E162" s="214">
        <f>IF('Indicator Date hidden'!F163="x","x",$E$2-'Indicator Date hidden'!F163)</f>
        <v>0</v>
      </c>
      <c r="F162" s="214">
        <f>IF('Indicator Date hidden'!G163="x","x",$F$2-'Indicator Date hidden'!G163)</f>
        <v>0</v>
      </c>
      <c r="G162" s="214">
        <f>IF('Indicator Date hidden'!H163="x","x",$G$2-'Indicator Date hidden'!H163)</f>
        <v>0</v>
      </c>
      <c r="H162" s="214">
        <f>IF('Indicator Date hidden'!I163="x","x",$H$2-'Indicator Date hidden'!I163)</f>
        <v>0</v>
      </c>
      <c r="I162" s="214">
        <f>IF('Indicator Date hidden'!J163="x","x",$I$2-'Indicator Date hidden'!J163)</f>
        <v>0</v>
      </c>
      <c r="J162" s="214">
        <f>IF('Indicator Date hidden'!K163="x","x",$J$2-'Indicator Date hidden'!K163)</f>
        <v>0</v>
      </c>
      <c r="K162" s="214">
        <f>IF('Indicator Date hidden'!L163="x","x",$K$2-'Indicator Date hidden'!L163)</f>
        <v>0</v>
      </c>
      <c r="L162" s="214">
        <f>IF('Indicator Date hidden'!M163="x","x",$L$2-'Indicator Date hidden'!M163)</f>
        <v>0</v>
      </c>
      <c r="M162" s="214">
        <f>IF('Indicator Date hidden'!N163="x","x",$M$2-'Indicator Date hidden'!N163)</f>
        <v>0</v>
      </c>
      <c r="N162" s="214">
        <f>IF('Indicator Date hidden'!O163="x","x",$N$2-'Indicator Date hidden'!O163)</f>
        <v>0</v>
      </c>
      <c r="O162" s="214">
        <f>IF('Indicator Date hidden'!P163="x","x",$O$2-'Indicator Date hidden'!P163)</f>
        <v>0</v>
      </c>
      <c r="P162" s="214">
        <f>IF('Indicator Date hidden'!Q163="x","x",$P$2-'Indicator Date hidden'!Q163)</f>
        <v>0</v>
      </c>
      <c r="Q162" s="214" t="str">
        <f>IF('Indicator Date hidden'!R163="x","x",$Q$2-'Indicator Date hidden'!R163)</f>
        <v>x</v>
      </c>
      <c r="R162" s="214">
        <f>IF('Indicator Date hidden'!S163="x","x",$R$2-'Indicator Date hidden'!S163)</f>
        <v>0</v>
      </c>
      <c r="S162" s="214">
        <f>IF('Indicator Date hidden'!T163="x","x",$S$2-'Indicator Date hidden'!T163)</f>
        <v>0</v>
      </c>
      <c r="T162" s="214">
        <f>IF('Indicator Date hidden'!U163="x","x",$T$2-'Indicator Date hidden'!U163)</f>
        <v>0</v>
      </c>
      <c r="U162" s="214">
        <f>IF('Indicator Date hidden'!V163="x","x",$U$2-'Indicator Date hidden'!V163)</f>
        <v>0</v>
      </c>
      <c r="V162" s="214">
        <f>IF('Indicator Date hidden'!W163="x","x",$V$2-'Indicator Date hidden'!W163)</f>
        <v>0</v>
      </c>
      <c r="W162" s="214">
        <f>IF('Indicator Date hidden'!X163="x","x",$W$2-'Indicator Date hidden'!X163)</f>
        <v>2</v>
      </c>
      <c r="X162" s="214">
        <f>IF('Indicator Date hidden'!Y163="x","x",$X$2-'Indicator Date hidden'!Y163)</f>
        <v>4</v>
      </c>
      <c r="Y162" s="214">
        <f>IF('Indicator Date hidden'!Z163="x","x",$Y$2-'Indicator Date hidden'!Z163)</f>
        <v>0</v>
      </c>
      <c r="Z162" s="214">
        <f>IF('Indicator Date hidden'!AA163="x","x",$Z$2-'Indicator Date hidden'!AA163)</f>
        <v>0</v>
      </c>
      <c r="AA162" s="214">
        <f>IF('Indicator Date hidden'!AB163="x","x",$AA$2-'Indicator Date hidden'!AB163)</f>
        <v>0</v>
      </c>
      <c r="AB162" s="214">
        <f>IF('Indicator Date hidden'!AC163="x","x",$AB$2-'Indicator Date hidden'!AC163)</f>
        <v>0</v>
      </c>
      <c r="AC162" s="214">
        <f>IF('Indicator Date hidden'!AD163="x","x",$AC$2-'Indicator Date hidden'!AD163)</f>
        <v>0</v>
      </c>
      <c r="AD162" s="214">
        <f>IF('Indicator Date hidden'!AE163="x","x",$AD$2-'Indicator Date hidden'!AE163)</f>
        <v>0</v>
      </c>
      <c r="AE162" s="214">
        <f>IF('Indicator Date hidden'!AF163="x","x",$AE$2-'Indicator Date hidden'!AF163)</f>
        <v>0</v>
      </c>
      <c r="AF162" s="214">
        <f>IF('Indicator Date hidden'!AG163="x","x",$AF$2-'Indicator Date hidden'!AG163)</f>
        <v>1</v>
      </c>
      <c r="AG162" s="214">
        <f>IF('Indicator Date hidden'!AH163="x","x",$AG$2-'Indicator Date hidden'!AH163)</f>
        <v>0</v>
      </c>
      <c r="AH162" s="214">
        <f>IF('Indicator Date hidden'!AI163="x","x",$AH$2-'Indicator Date hidden'!AI163)</f>
        <v>0</v>
      </c>
      <c r="AI162" s="214">
        <f>IF('Indicator Date hidden'!AJ163="x","x",$AI$2-'Indicator Date hidden'!AJ163)</f>
        <v>0</v>
      </c>
      <c r="AJ162" s="214">
        <f>IF('Indicator Date hidden'!AK163="x","x",$AJ$2-'Indicator Date hidden'!AK163)</f>
        <v>1</v>
      </c>
      <c r="AK162" s="214">
        <f>IF('Indicator Date hidden'!AL163="x","x",$AK$2-'Indicator Date hidden'!AL163)</f>
        <v>1</v>
      </c>
      <c r="AL162" s="214">
        <f>IF('Indicator Date hidden'!AM163="x","x",$AL$2-'Indicator Date hidden'!AM163)</f>
        <v>0</v>
      </c>
      <c r="AM162" s="214">
        <f>IF('Indicator Date hidden'!AN163="x","x",$AM$2-'Indicator Date hidden'!AN163)</f>
        <v>0</v>
      </c>
      <c r="AN162" s="214">
        <f>IF('Indicator Date hidden'!AO163="x","x",$AN$2-'Indicator Date hidden'!AO163)</f>
        <v>0</v>
      </c>
      <c r="AO162" s="214">
        <f>IF('Indicator Date hidden'!AP163="x","x",$AO$2-'Indicator Date hidden'!AP163)</f>
        <v>0</v>
      </c>
      <c r="AP162" s="214">
        <f>IF('Indicator Date hidden'!AQ163="x","x",$AP$2-'Indicator Date hidden'!AQ163)</f>
        <v>0</v>
      </c>
      <c r="AQ162" s="214">
        <f>IF('Indicator Date hidden'!AR163="x","x",$AQ$2-'Indicator Date hidden'!AR163)</f>
        <v>0</v>
      </c>
      <c r="AR162" s="214">
        <f>IF('Indicator Date hidden'!AS163="x","x",$AR$2-'Indicator Date hidden'!AS163)</f>
        <v>0</v>
      </c>
      <c r="AS162" s="214">
        <f>IF('Indicator Date hidden'!AT163="x","x",$AS$2-'Indicator Date hidden'!AT163)</f>
        <v>0</v>
      </c>
      <c r="AT162" s="214">
        <f>IF('Indicator Date hidden'!AU163="x","x",$AT$2-'Indicator Date hidden'!AU163)</f>
        <v>0</v>
      </c>
      <c r="AU162" s="214">
        <f>IF('Indicator Date hidden'!AV163="x","x",$AU$2-'Indicator Date hidden'!AV163)</f>
        <v>4</v>
      </c>
      <c r="AV162" s="214">
        <f>IF('Indicator Date hidden'!AW163="x","x",$AV$2-'Indicator Date hidden'!AW163)</f>
        <v>0</v>
      </c>
      <c r="AW162" s="214">
        <f>IF('Indicator Date hidden'!AX163="x","x",$AW$2-'Indicator Date hidden'!AX163)</f>
        <v>0</v>
      </c>
      <c r="AX162" s="214">
        <f>IF('Indicator Date hidden'!AY163="x","x",$AX$2-'Indicator Date hidden'!AY163)</f>
        <v>0</v>
      </c>
      <c r="AY162" s="214">
        <f>IF('Indicator Date hidden'!AZ163="x","x",$AY$2-'Indicator Date hidden'!AZ163)</f>
        <v>0</v>
      </c>
      <c r="AZ162" s="214">
        <f>IF('Indicator Date hidden'!BA163="x","x",$AZ$2-'Indicator Date hidden'!BA163)</f>
        <v>0</v>
      </c>
      <c r="BA162">
        <f t="shared" si="20"/>
        <v>13</v>
      </c>
      <c r="BB162" s="21">
        <f t="shared" si="21"/>
        <v>0.26</v>
      </c>
      <c r="BC162">
        <f t="shared" si="22"/>
        <v>6</v>
      </c>
      <c r="BD162" s="21">
        <f t="shared" si="23"/>
        <v>0.84403791384036775</v>
      </c>
      <c r="BE162" s="296">
        <f t="shared" si="24"/>
        <v>0</v>
      </c>
    </row>
    <row r="163" spans="1:57" x14ac:dyDescent="0.35">
      <c r="A163" t="s">
        <v>8175</v>
      </c>
      <c r="B163" s="214">
        <f>IF('Indicator Date hidden'!C164="x","x",$B$2-'Indicator Date hidden'!C164)</f>
        <v>0</v>
      </c>
      <c r="C163" s="214">
        <f>IF('Indicator Date hidden'!D164="x","x",$C$2-'Indicator Date hidden'!D164)</f>
        <v>0</v>
      </c>
      <c r="D163" s="214">
        <f>IF('Indicator Date hidden'!E164="x","x",$D$2-'Indicator Date hidden'!E164)</f>
        <v>0</v>
      </c>
      <c r="E163" s="214">
        <f>IF('Indicator Date hidden'!F164="x","x",$E$2-'Indicator Date hidden'!F164)</f>
        <v>0</v>
      </c>
      <c r="F163" s="214">
        <f>IF('Indicator Date hidden'!G164="x","x",$F$2-'Indicator Date hidden'!G164)</f>
        <v>0</v>
      </c>
      <c r="G163" s="214">
        <f>IF('Indicator Date hidden'!H164="x","x",$G$2-'Indicator Date hidden'!H164)</f>
        <v>0</v>
      </c>
      <c r="H163" s="214">
        <f>IF('Indicator Date hidden'!I164="x","x",$H$2-'Indicator Date hidden'!I164)</f>
        <v>0</v>
      </c>
      <c r="I163" s="214">
        <f>IF('Indicator Date hidden'!J164="x","x",$I$2-'Indicator Date hidden'!J164)</f>
        <v>0</v>
      </c>
      <c r="J163" s="214">
        <f>IF('Indicator Date hidden'!K164="x","x",$J$2-'Indicator Date hidden'!K164)</f>
        <v>0</v>
      </c>
      <c r="K163" s="214">
        <f>IF('Indicator Date hidden'!L164="x","x",$K$2-'Indicator Date hidden'!L164)</f>
        <v>0</v>
      </c>
      <c r="L163" s="214">
        <f>IF('Indicator Date hidden'!M164="x","x",$L$2-'Indicator Date hidden'!M164)</f>
        <v>0</v>
      </c>
      <c r="M163" s="214">
        <f>IF('Indicator Date hidden'!N164="x","x",$M$2-'Indicator Date hidden'!N164)</f>
        <v>0</v>
      </c>
      <c r="N163" s="214">
        <f>IF('Indicator Date hidden'!O164="x","x",$N$2-'Indicator Date hidden'!O164)</f>
        <v>0</v>
      </c>
      <c r="O163" s="214">
        <f>IF('Indicator Date hidden'!P164="x","x",$O$2-'Indicator Date hidden'!P164)</f>
        <v>0</v>
      </c>
      <c r="P163" s="214">
        <f>IF('Indicator Date hidden'!Q164="x","x",$P$2-'Indicator Date hidden'!Q164)</f>
        <v>0</v>
      </c>
      <c r="Q163" s="214">
        <f>IF('Indicator Date hidden'!R164="x","x",$Q$2-'Indicator Date hidden'!R164)</f>
        <v>4</v>
      </c>
      <c r="R163" s="214">
        <f>IF('Indicator Date hidden'!S164="x","x",$R$2-'Indicator Date hidden'!S164)</f>
        <v>0</v>
      </c>
      <c r="S163" s="214">
        <f>IF('Indicator Date hidden'!T164="x","x",$S$2-'Indicator Date hidden'!T164)</f>
        <v>0</v>
      </c>
      <c r="T163" s="214">
        <f>IF('Indicator Date hidden'!U164="x","x",$T$2-'Indicator Date hidden'!U164)</f>
        <v>0</v>
      </c>
      <c r="U163" s="214">
        <f>IF('Indicator Date hidden'!V164="x","x",$U$2-'Indicator Date hidden'!V164)</f>
        <v>0</v>
      </c>
      <c r="V163" s="214">
        <f>IF('Indicator Date hidden'!W164="x","x",$V$2-'Indicator Date hidden'!W164)</f>
        <v>0</v>
      </c>
      <c r="W163" s="214">
        <f>IF('Indicator Date hidden'!X164="x","x",$W$2-'Indicator Date hidden'!X164)</f>
        <v>0</v>
      </c>
      <c r="X163" s="214">
        <f>IF('Indicator Date hidden'!Y164="x","x",$X$2-'Indicator Date hidden'!Y164)</f>
        <v>4</v>
      </c>
      <c r="Y163" s="214">
        <f>IF('Indicator Date hidden'!Z164="x","x",$Y$2-'Indicator Date hidden'!Z164)</f>
        <v>0</v>
      </c>
      <c r="Z163" s="214">
        <f>IF('Indicator Date hidden'!AA164="x","x",$Z$2-'Indicator Date hidden'!AA164)</f>
        <v>0</v>
      </c>
      <c r="AA163" s="214">
        <f>IF('Indicator Date hidden'!AB164="x","x",$AA$2-'Indicator Date hidden'!AB164)</f>
        <v>0</v>
      </c>
      <c r="AB163" s="214">
        <f>IF('Indicator Date hidden'!AC164="x","x",$AB$2-'Indicator Date hidden'!AC164)</f>
        <v>0</v>
      </c>
      <c r="AC163" s="214">
        <f>IF('Indicator Date hidden'!AD164="x","x",$AC$2-'Indicator Date hidden'!AD164)</f>
        <v>0</v>
      </c>
      <c r="AD163" s="214">
        <f>IF('Indicator Date hidden'!AE164="x","x",$AD$2-'Indicator Date hidden'!AE164)</f>
        <v>0</v>
      </c>
      <c r="AE163" s="214">
        <f>IF('Indicator Date hidden'!AF164="x","x",$AE$2-'Indicator Date hidden'!AF164)</f>
        <v>0</v>
      </c>
      <c r="AF163" s="214">
        <f>IF('Indicator Date hidden'!AG164="x","x",$AF$2-'Indicator Date hidden'!AG164)</f>
        <v>4</v>
      </c>
      <c r="AG163" s="214">
        <f>IF('Indicator Date hidden'!AH164="x","x",$AG$2-'Indicator Date hidden'!AH164)</f>
        <v>0</v>
      </c>
      <c r="AH163" s="214">
        <f>IF('Indicator Date hidden'!AI164="x","x",$AH$2-'Indicator Date hidden'!AI164)</f>
        <v>0</v>
      </c>
      <c r="AI163" s="214">
        <f>IF('Indicator Date hidden'!AJ164="x","x",$AI$2-'Indicator Date hidden'!AJ164)</f>
        <v>0</v>
      </c>
      <c r="AJ163" s="214">
        <f>IF('Indicator Date hidden'!AK164="x","x",$AJ$2-'Indicator Date hidden'!AK164)</f>
        <v>1</v>
      </c>
      <c r="AK163" s="214">
        <f>IF('Indicator Date hidden'!AL164="x","x",$AK$2-'Indicator Date hidden'!AL164)</f>
        <v>0</v>
      </c>
      <c r="AL163" s="214">
        <f>IF('Indicator Date hidden'!AM164="x","x",$AL$2-'Indicator Date hidden'!AM164)</f>
        <v>0</v>
      </c>
      <c r="AM163" s="214">
        <f>IF('Indicator Date hidden'!AN164="x","x",$AM$2-'Indicator Date hidden'!AN164)</f>
        <v>0</v>
      </c>
      <c r="AN163" s="214">
        <f>IF('Indicator Date hidden'!AO164="x","x",$AN$2-'Indicator Date hidden'!AO164)</f>
        <v>0</v>
      </c>
      <c r="AO163" s="214" t="str">
        <f>IF('Indicator Date hidden'!AP164="x","x",$AO$2-'Indicator Date hidden'!AP164)</f>
        <v>x</v>
      </c>
      <c r="AP163" s="214" t="str">
        <f>IF('Indicator Date hidden'!AQ164="x","x",$AP$2-'Indicator Date hidden'!AQ164)</f>
        <v>x</v>
      </c>
      <c r="AQ163" s="214">
        <f>IF('Indicator Date hidden'!AR164="x","x",$AQ$2-'Indicator Date hidden'!AR164)</f>
        <v>4</v>
      </c>
      <c r="AR163" s="214">
        <f>IF('Indicator Date hidden'!AS164="x","x",$AR$2-'Indicator Date hidden'!AS164)</f>
        <v>0</v>
      </c>
      <c r="AS163" s="214">
        <f>IF('Indicator Date hidden'!AT164="x","x",$AS$2-'Indicator Date hidden'!AT164)</f>
        <v>0</v>
      </c>
      <c r="AT163" s="214">
        <f>IF('Indicator Date hidden'!AU164="x","x",$AT$2-'Indicator Date hidden'!AU164)</f>
        <v>0</v>
      </c>
      <c r="AU163" s="214">
        <f>IF('Indicator Date hidden'!AV164="x","x",$AU$2-'Indicator Date hidden'!AV164)</f>
        <v>1</v>
      </c>
      <c r="AV163" s="214">
        <f>IF('Indicator Date hidden'!AW164="x","x",$AV$2-'Indicator Date hidden'!AW164)</f>
        <v>0</v>
      </c>
      <c r="AW163" s="214">
        <f>IF('Indicator Date hidden'!AX164="x","x",$AW$2-'Indicator Date hidden'!AX164)</f>
        <v>0</v>
      </c>
      <c r="AX163" s="214">
        <f>IF('Indicator Date hidden'!AY164="x","x",$AX$2-'Indicator Date hidden'!AY164)</f>
        <v>0</v>
      </c>
      <c r="AY163" s="214">
        <f>IF('Indicator Date hidden'!AZ164="x","x",$AY$2-'Indicator Date hidden'!AZ164)</f>
        <v>1</v>
      </c>
      <c r="AZ163" s="214">
        <f>IF('Indicator Date hidden'!BA164="x","x",$AZ$2-'Indicator Date hidden'!BA164)</f>
        <v>1</v>
      </c>
      <c r="BA163">
        <f t="shared" ref="BA163:BA193" si="25">SUM(B163:AZ163)</f>
        <v>20</v>
      </c>
      <c r="BB163" s="21">
        <f t="shared" ref="BB163:BB193" si="26">BA163/COUNT(B163:AZ163)</f>
        <v>0.40816326530612246</v>
      </c>
      <c r="BC163">
        <f t="shared" ref="BC163:BC193" si="27">COUNTIF(B163:AZ163,"&gt;0")</f>
        <v>8</v>
      </c>
      <c r="BD163" s="21">
        <f t="shared" ref="BD163:BD193" si="28">_xlfn.STDEV.P(B163:AZ163)</f>
        <v>1.1050601118923169</v>
      </c>
      <c r="BE163" s="296">
        <f t="shared" ref="BE163:BE193" si="29">MEDIAN(B163:AZ163)</f>
        <v>0</v>
      </c>
    </row>
    <row r="164" spans="1:57" x14ac:dyDescent="0.35">
      <c r="A164" t="s">
        <v>8191</v>
      </c>
      <c r="B164" s="214">
        <f>IF('Indicator Date hidden'!C165="x","x",$B$2-'Indicator Date hidden'!C165)</f>
        <v>0</v>
      </c>
      <c r="C164" s="214">
        <f>IF('Indicator Date hidden'!D165="x","x",$C$2-'Indicator Date hidden'!D165)</f>
        <v>0</v>
      </c>
      <c r="D164" s="214">
        <f>IF('Indicator Date hidden'!E165="x","x",$D$2-'Indicator Date hidden'!E165)</f>
        <v>0</v>
      </c>
      <c r="E164" s="214">
        <f>IF('Indicator Date hidden'!F165="x","x",$E$2-'Indicator Date hidden'!F165)</f>
        <v>0</v>
      </c>
      <c r="F164" s="214">
        <f>IF('Indicator Date hidden'!G165="x","x",$F$2-'Indicator Date hidden'!G165)</f>
        <v>0</v>
      </c>
      <c r="G164" s="214">
        <f>IF('Indicator Date hidden'!H165="x","x",$G$2-'Indicator Date hidden'!H165)</f>
        <v>0</v>
      </c>
      <c r="H164" s="214">
        <f>IF('Indicator Date hidden'!I165="x","x",$H$2-'Indicator Date hidden'!I165)</f>
        <v>0</v>
      </c>
      <c r="I164" s="214">
        <f>IF('Indicator Date hidden'!J165="x","x",$I$2-'Indicator Date hidden'!J165)</f>
        <v>0</v>
      </c>
      <c r="J164" s="214">
        <f>IF('Indicator Date hidden'!K165="x","x",$J$2-'Indicator Date hidden'!K165)</f>
        <v>0</v>
      </c>
      <c r="K164" s="214">
        <f>IF('Indicator Date hidden'!L165="x","x",$K$2-'Indicator Date hidden'!L165)</f>
        <v>0</v>
      </c>
      <c r="L164" s="214">
        <f>IF('Indicator Date hidden'!M165="x","x",$L$2-'Indicator Date hidden'!M165)</f>
        <v>0</v>
      </c>
      <c r="M164" s="214">
        <f>IF('Indicator Date hidden'!N165="x","x",$M$2-'Indicator Date hidden'!N165)</f>
        <v>0</v>
      </c>
      <c r="N164" s="214">
        <f>IF('Indicator Date hidden'!O165="x","x",$N$2-'Indicator Date hidden'!O165)</f>
        <v>0</v>
      </c>
      <c r="O164" s="214">
        <f>IF('Indicator Date hidden'!P165="x","x",$O$2-'Indicator Date hidden'!P165)</f>
        <v>0</v>
      </c>
      <c r="P164" s="214">
        <f>IF('Indicator Date hidden'!Q165="x","x",$P$2-'Indicator Date hidden'!Q165)</f>
        <v>0</v>
      </c>
      <c r="Q164" s="214">
        <f>IF('Indicator Date hidden'!R165="x","x",$Q$2-'Indicator Date hidden'!R165)</f>
        <v>4</v>
      </c>
      <c r="R164" s="214">
        <f>IF('Indicator Date hidden'!S165="x","x",$R$2-'Indicator Date hidden'!S165)</f>
        <v>0</v>
      </c>
      <c r="S164" s="214">
        <f>IF('Indicator Date hidden'!T165="x","x",$S$2-'Indicator Date hidden'!T165)</f>
        <v>0</v>
      </c>
      <c r="T164" s="214">
        <f>IF('Indicator Date hidden'!U165="x","x",$T$2-'Indicator Date hidden'!U165)</f>
        <v>0</v>
      </c>
      <c r="U164" s="214">
        <f>IF('Indicator Date hidden'!V165="x","x",$U$2-'Indicator Date hidden'!V165)</f>
        <v>0</v>
      </c>
      <c r="V164" s="214">
        <f>IF('Indicator Date hidden'!W165="x","x",$V$2-'Indicator Date hidden'!W165)</f>
        <v>0</v>
      </c>
      <c r="W164" s="214">
        <f>IF('Indicator Date hidden'!X165="x","x",$W$2-'Indicator Date hidden'!X165)</f>
        <v>4</v>
      </c>
      <c r="X164" s="214">
        <f>IF('Indicator Date hidden'!Y165="x","x",$X$2-'Indicator Date hidden'!Y165)</f>
        <v>2</v>
      </c>
      <c r="Y164" s="214">
        <f>IF('Indicator Date hidden'!Z165="x","x",$Y$2-'Indicator Date hidden'!Z165)</f>
        <v>0</v>
      </c>
      <c r="Z164" s="214">
        <f>IF('Indicator Date hidden'!AA165="x","x",$Z$2-'Indicator Date hidden'!AA165)</f>
        <v>0</v>
      </c>
      <c r="AA164" s="214">
        <f>IF('Indicator Date hidden'!AB165="x","x",$AA$2-'Indicator Date hidden'!AB165)</f>
        <v>0</v>
      </c>
      <c r="AB164" s="214">
        <f>IF('Indicator Date hidden'!AC165="x","x",$AB$2-'Indicator Date hidden'!AC165)</f>
        <v>0</v>
      </c>
      <c r="AC164" s="214">
        <f>IF('Indicator Date hidden'!AD165="x","x",$AC$2-'Indicator Date hidden'!AD165)</f>
        <v>0</v>
      </c>
      <c r="AD164" s="214">
        <f>IF('Indicator Date hidden'!AE165="x","x",$AD$2-'Indicator Date hidden'!AE165)</f>
        <v>0</v>
      </c>
      <c r="AE164" s="214">
        <f>IF('Indicator Date hidden'!AF165="x","x",$AE$2-'Indicator Date hidden'!AF165)</f>
        <v>0</v>
      </c>
      <c r="AF164" s="214" t="str">
        <f>IF('Indicator Date hidden'!AG165="x","x",$AF$2-'Indicator Date hidden'!AG165)</f>
        <v>x</v>
      </c>
      <c r="AG164" s="214">
        <f>IF('Indicator Date hidden'!AH165="x","x",$AG$2-'Indicator Date hidden'!AH165)</f>
        <v>0</v>
      </c>
      <c r="AH164" s="214">
        <f>IF('Indicator Date hidden'!AI165="x","x",$AH$2-'Indicator Date hidden'!AI165)</f>
        <v>0</v>
      </c>
      <c r="AI164" s="214">
        <f>IF('Indicator Date hidden'!AJ165="x","x",$AI$2-'Indicator Date hidden'!AJ165)</f>
        <v>0</v>
      </c>
      <c r="AJ164" s="214" t="str">
        <f>IF('Indicator Date hidden'!AK165="x","x",$AJ$2-'Indicator Date hidden'!AK165)</f>
        <v>x</v>
      </c>
      <c r="AK164" s="214">
        <f>IF('Indicator Date hidden'!AL165="x","x",$AK$2-'Indicator Date hidden'!AL165)</f>
        <v>1</v>
      </c>
      <c r="AL164" s="214">
        <f>IF('Indicator Date hidden'!AM165="x","x",$AL$2-'Indicator Date hidden'!AM165)</f>
        <v>0</v>
      </c>
      <c r="AM164" s="214">
        <f>IF('Indicator Date hidden'!AN165="x","x",$AM$2-'Indicator Date hidden'!AN165)</f>
        <v>0</v>
      </c>
      <c r="AN164" s="214">
        <f>IF('Indicator Date hidden'!AO165="x","x",$AN$2-'Indicator Date hidden'!AO165)</f>
        <v>0</v>
      </c>
      <c r="AO164" s="214">
        <f>IF('Indicator Date hidden'!AP165="x","x",$AO$2-'Indicator Date hidden'!AP165)</f>
        <v>1</v>
      </c>
      <c r="AP164" s="214">
        <f>IF('Indicator Date hidden'!AQ165="x","x",$AP$2-'Indicator Date hidden'!AQ165)</f>
        <v>1</v>
      </c>
      <c r="AQ164" s="214" t="str">
        <f>IF('Indicator Date hidden'!AR165="x","x",$AQ$2-'Indicator Date hidden'!AR165)</f>
        <v>x</v>
      </c>
      <c r="AR164" s="214">
        <f>IF('Indicator Date hidden'!AS165="x","x",$AR$2-'Indicator Date hidden'!AS165)</f>
        <v>0</v>
      </c>
      <c r="AS164" s="214">
        <f>IF('Indicator Date hidden'!AT165="x","x",$AS$2-'Indicator Date hidden'!AT165)</f>
        <v>0</v>
      </c>
      <c r="AT164" s="214">
        <f>IF('Indicator Date hidden'!AU165="x","x",$AT$2-'Indicator Date hidden'!AU165)</f>
        <v>0</v>
      </c>
      <c r="AU164" s="214">
        <f>IF('Indicator Date hidden'!AV165="x","x",$AU$2-'Indicator Date hidden'!AV165)</f>
        <v>4</v>
      </c>
      <c r="AV164" s="214">
        <f>IF('Indicator Date hidden'!AW165="x","x",$AV$2-'Indicator Date hidden'!AW165)</f>
        <v>0</v>
      </c>
      <c r="AW164" s="214">
        <f>IF('Indicator Date hidden'!AX165="x","x",$AW$2-'Indicator Date hidden'!AX165)</f>
        <v>0</v>
      </c>
      <c r="AX164" s="214">
        <f>IF('Indicator Date hidden'!AY165="x","x",$AX$2-'Indicator Date hidden'!AY165)</f>
        <v>0</v>
      </c>
      <c r="AY164" s="214">
        <f>IF('Indicator Date hidden'!AZ165="x","x",$AY$2-'Indicator Date hidden'!AZ165)</f>
        <v>0</v>
      </c>
      <c r="AZ164" s="214">
        <f>IF('Indicator Date hidden'!BA165="x","x",$AZ$2-'Indicator Date hidden'!BA165)</f>
        <v>0</v>
      </c>
      <c r="BA164">
        <f t="shared" si="25"/>
        <v>17</v>
      </c>
      <c r="BB164" s="21">
        <f t="shared" si="26"/>
        <v>0.35416666666666669</v>
      </c>
      <c r="BC164">
        <f t="shared" si="27"/>
        <v>7</v>
      </c>
      <c r="BD164" s="21">
        <f t="shared" si="28"/>
        <v>1.0101481602000548</v>
      </c>
      <c r="BE164" s="296">
        <f t="shared" si="29"/>
        <v>0</v>
      </c>
    </row>
    <row r="165" spans="1:57" x14ac:dyDescent="0.35">
      <c r="A165" t="s">
        <v>8197</v>
      </c>
      <c r="B165" s="214">
        <f>IF('Indicator Date hidden'!C166="x","x",$B$2-'Indicator Date hidden'!C166)</f>
        <v>0</v>
      </c>
      <c r="C165" s="214">
        <f>IF('Indicator Date hidden'!D166="x","x",$C$2-'Indicator Date hidden'!D166)</f>
        <v>0</v>
      </c>
      <c r="D165" s="214">
        <f>IF('Indicator Date hidden'!E166="x","x",$D$2-'Indicator Date hidden'!E166)</f>
        <v>0</v>
      </c>
      <c r="E165" s="214">
        <f>IF('Indicator Date hidden'!F166="x","x",$E$2-'Indicator Date hidden'!F166)</f>
        <v>0</v>
      </c>
      <c r="F165" s="214">
        <f>IF('Indicator Date hidden'!G166="x","x",$F$2-'Indicator Date hidden'!G166)</f>
        <v>0</v>
      </c>
      <c r="G165" s="214">
        <f>IF('Indicator Date hidden'!H166="x","x",$G$2-'Indicator Date hidden'!H166)</f>
        <v>0</v>
      </c>
      <c r="H165" s="214">
        <f>IF('Indicator Date hidden'!I166="x","x",$H$2-'Indicator Date hidden'!I166)</f>
        <v>0</v>
      </c>
      <c r="I165" s="214">
        <f>IF('Indicator Date hidden'!J166="x","x",$I$2-'Indicator Date hidden'!J166)</f>
        <v>0</v>
      </c>
      <c r="J165" s="214">
        <f>IF('Indicator Date hidden'!K166="x","x",$J$2-'Indicator Date hidden'!K166)</f>
        <v>0</v>
      </c>
      <c r="K165" s="214">
        <f>IF('Indicator Date hidden'!L166="x","x",$K$2-'Indicator Date hidden'!L166)</f>
        <v>0</v>
      </c>
      <c r="L165" s="214">
        <f>IF('Indicator Date hidden'!M166="x","x",$L$2-'Indicator Date hidden'!M166)</f>
        <v>0</v>
      </c>
      <c r="M165" s="214">
        <f>IF('Indicator Date hidden'!N166="x","x",$M$2-'Indicator Date hidden'!N166)</f>
        <v>0</v>
      </c>
      <c r="N165" s="214">
        <f>IF('Indicator Date hidden'!O166="x","x",$N$2-'Indicator Date hidden'!O166)</f>
        <v>0</v>
      </c>
      <c r="O165" s="214">
        <f>IF('Indicator Date hidden'!P166="x","x",$O$2-'Indicator Date hidden'!P166)</f>
        <v>0</v>
      </c>
      <c r="P165" s="214">
        <f>IF('Indicator Date hidden'!Q166="x","x",$P$2-'Indicator Date hidden'!Q166)</f>
        <v>0</v>
      </c>
      <c r="Q165" s="214">
        <f>IF('Indicator Date hidden'!R166="x","x",$Q$2-'Indicator Date hidden'!R166)</f>
        <v>4</v>
      </c>
      <c r="R165" s="214">
        <f>IF('Indicator Date hidden'!S166="x","x",$R$2-'Indicator Date hidden'!S166)</f>
        <v>0</v>
      </c>
      <c r="S165" s="214">
        <f>IF('Indicator Date hidden'!T166="x","x",$S$2-'Indicator Date hidden'!T166)</f>
        <v>0</v>
      </c>
      <c r="T165" s="214">
        <f>IF('Indicator Date hidden'!U166="x","x",$T$2-'Indicator Date hidden'!U166)</f>
        <v>0</v>
      </c>
      <c r="U165" s="214">
        <f>IF('Indicator Date hidden'!V166="x","x",$U$2-'Indicator Date hidden'!V166)</f>
        <v>0</v>
      </c>
      <c r="V165" s="214">
        <f>IF('Indicator Date hidden'!W166="x","x",$V$2-'Indicator Date hidden'!W166)</f>
        <v>0</v>
      </c>
      <c r="W165" s="214">
        <f>IF('Indicator Date hidden'!X166="x","x",$W$2-'Indicator Date hidden'!X166)</f>
        <v>4</v>
      </c>
      <c r="X165" s="214">
        <f>IF('Indicator Date hidden'!Y166="x","x",$X$2-'Indicator Date hidden'!Y166)</f>
        <v>5</v>
      </c>
      <c r="Y165" s="214">
        <f>IF('Indicator Date hidden'!Z166="x","x",$Y$2-'Indicator Date hidden'!Z166)</f>
        <v>0</v>
      </c>
      <c r="Z165" s="214">
        <f>IF('Indicator Date hidden'!AA166="x","x",$Z$2-'Indicator Date hidden'!AA166)</f>
        <v>0</v>
      </c>
      <c r="AA165" s="214">
        <f>IF('Indicator Date hidden'!AB166="x","x",$AA$2-'Indicator Date hidden'!AB166)</f>
        <v>0</v>
      </c>
      <c r="AB165" s="214">
        <f>IF('Indicator Date hidden'!AC166="x","x",$AB$2-'Indicator Date hidden'!AC166)</f>
        <v>0</v>
      </c>
      <c r="AC165" s="214">
        <f>IF('Indicator Date hidden'!AD166="x","x",$AC$2-'Indicator Date hidden'!AD166)</f>
        <v>0</v>
      </c>
      <c r="AD165" s="214">
        <f>IF('Indicator Date hidden'!AE166="x","x",$AD$2-'Indicator Date hidden'!AE166)</f>
        <v>0</v>
      </c>
      <c r="AE165" s="214">
        <f>IF('Indicator Date hidden'!AF166="x","x",$AE$2-'Indicator Date hidden'!AF166)</f>
        <v>0</v>
      </c>
      <c r="AF165" s="214">
        <f>IF('Indicator Date hidden'!AG166="x","x",$AF$2-'Indicator Date hidden'!AG166)</f>
        <v>4</v>
      </c>
      <c r="AG165" s="214">
        <f>IF('Indicator Date hidden'!AH166="x","x",$AG$2-'Indicator Date hidden'!AH166)</f>
        <v>0</v>
      </c>
      <c r="AH165" s="214">
        <f>IF('Indicator Date hidden'!AI166="x","x",$AH$2-'Indicator Date hidden'!AI166)</f>
        <v>0</v>
      </c>
      <c r="AI165" s="214">
        <f>IF('Indicator Date hidden'!AJ166="x","x",$AI$2-'Indicator Date hidden'!AJ166)</f>
        <v>0</v>
      </c>
      <c r="AJ165" s="214" t="str">
        <f>IF('Indicator Date hidden'!AK166="x","x",$AJ$2-'Indicator Date hidden'!AK166)</f>
        <v>x</v>
      </c>
      <c r="AK165" s="214">
        <f>IF('Indicator Date hidden'!AL166="x","x",$AK$2-'Indicator Date hidden'!AL166)</f>
        <v>1</v>
      </c>
      <c r="AL165" s="214">
        <f>IF('Indicator Date hidden'!AM166="x","x",$AL$2-'Indicator Date hidden'!AM166)</f>
        <v>0</v>
      </c>
      <c r="AM165" s="214">
        <f>IF('Indicator Date hidden'!AN166="x","x",$AM$2-'Indicator Date hidden'!AN166)</f>
        <v>0</v>
      </c>
      <c r="AN165" s="214">
        <f>IF('Indicator Date hidden'!AO166="x","x",$AN$2-'Indicator Date hidden'!AO166)</f>
        <v>0</v>
      </c>
      <c r="AO165" s="214" t="str">
        <f>IF('Indicator Date hidden'!AP166="x","x",$AO$2-'Indicator Date hidden'!AP166)</f>
        <v>x</v>
      </c>
      <c r="AP165" s="214" t="str">
        <f>IF('Indicator Date hidden'!AQ166="x","x",$AP$2-'Indicator Date hidden'!AQ166)</f>
        <v>x</v>
      </c>
      <c r="AQ165" s="214">
        <f>IF('Indicator Date hidden'!AR166="x","x",$AQ$2-'Indicator Date hidden'!AR166)</f>
        <v>0</v>
      </c>
      <c r="AR165" s="214">
        <f>IF('Indicator Date hidden'!AS166="x","x",$AR$2-'Indicator Date hidden'!AS166)</f>
        <v>0</v>
      </c>
      <c r="AS165" s="214">
        <f>IF('Indicator Date hidden'!AT166="x","x",$AS$2-'Indicator Date hidden'!AT166)</f>
        <v>0</v>
      </c>
      <c r="AT165" s="214">
        <f>IF('Indicator Date hidden'!AU166="x","x",$AT$2-'Indicator Date hidden'!AU166)</f>
        <v>0</v>
      </c>
      <c r="AU165" s="214">
        <f>IF('Indicator Date hidden'!AV166="x","x",$AU$2-'Indicator Date hidden'!AV166)</f>
        <v>4</v>
      </c>
      <c r="AV165" s="214">
        <f>IF('Indicator Date hidden'!AW166="x","x",$AV$2-'Indicator Date hidden'!AW166)</f>
        <v>0</v>
      </c>
      <c r="AW165" s="214">
        <f>IF('Indicator Date hidden'!AX166="x","x",$AW$2-'Indicator Date hidden'!AX166)</f>
        <v>0</v>
      </c>
      <c r="AX165" s="214">
        <f>IF('Indicator Date hidden'!AY166="x","x",$AX$2-'Indicator Date hidden'!AY166)</f>
        <v>0</v>
      </c>
      <c r="AY165" s="214">
        <f>IF('Indicator Date hidden'!AZ166="x","x",$AY$2-'Indicator Date hidden'!AZ166)</f>
        <v>0</v>
      </c>
      <c r="AZ165" s="214">
        <f>IF('Indicator Date hidden'!BA166="x","x",$AZ$2-'Indicator Date hidden'!BA166)</f>
        <v>0</v>
      </c>
      <c r="BA165">
        <f t="shared" si="25"/>
        <v>22</v>
      </c>
      <c r="BB165" s="21">
        <f t="shared" si="26"/>
        <v>0.45833333333333331</v>
      </c>
      <c r="BC165">
        <f t="shared" si="27"/>
        <v>6</v>
      </c>
      <c r="BD165" s="21">
        <f t="shared" si="28"/>
        <v>1.2903218806001686</v>
      </c>
      <c r="BE165" s="296">
        <f t="shared" si="29"/>
        <v>0</v>
      </c>
    </row>
    <row r="166" spans="1:57" x14ac:dyDescent="0.35">
      <c r="A166" t="s">
        <v>8196</v>
      </c>
      <c r="B166" s="214">
        <f>IF('Indicator Date hidden'!C167="x","x",$B$2-'Indicator Date hidden'!C167)</f>
        <v>0</v>
      </c>
      <c r="C166" s="214">
        <f>IF('Indicator Date hidden'!D167="x","x",$C$2-'Indicator Date hidden'!D167)</f>
        <v>0</v>
      </c>
      <c r="D166" s="214">
        <f>IF('Indicator Date hidden'!E167="x","x",$D$2-'Indicator Date hidden'!E167)</f>
        <v>0</v>
      </c>
      <c r="E166" s="214">
        <f>IF('Indicator Date hidden'!F167="x","x",$E$2-'Indicator Date hidden'!F167)</f>
        <v>0</v>
      </c>
      <c r="F166" s="214">
        <f>IF('Indicator Date hidden'!G167="x","x",$F$2-'Indicator Date hidden'!G167)</f>
        <v>0</v>
      </c>
      <c r="G166" s="214">
        <f>IF('Indicator Date hidden'!H167="x","x",$G$2-'Indicator Date hidden'!H167)</f>
        <v>0</v>
      </c>
      <c r="H166" s="214">
        <f>IF('Indicator Date hidden'!I167="x","x",$H$2-'Indicator Date hidden'!I167)</f>
        <v>0</v>
      </c>
      <c r="I166" s="214">
        <f>IF('Indicator Date hidden'!J167="x","x",$I$2-'Indicator Date hidden'!J167)</f>
        <v>0</v>
      </c>
      <c r="J166" s="214">
        <f>IF('Indicator Date hidden'!K167="x","x",$J$2-'Indicator Date hidden'!K167)</f>
        <v>0</v>
      </c>
      <c r="K166" s="214">
        <f>IF('Indicator Date hidden'!L167="x","x",$K$2-'Indicator Date hidden'!L167)</f>
        <v>0</v>
      </c>
      <c r="L166" s="214">
        <f>IF('Indicator Date hidden'!M167="x","x",$L$2-'Indicator Date hidden'!M167)</f>
        <v>0</v>
      </c>
      <c r="M166" s="214">
        <f>IF('Indicator Date hidden'!N167="x","x",$M$2-'Indicator Date hidden'!N167)</f>
        <v>0</v>
      </c>
      <c r="N166" s="214">
        <f>IF('Indicator Date hidden'!O167="x","x",$N$2-'Indicator Date hidden'!O167)</f>
        <v>0</v>
      </c>
      <c r="O166" s="214">
        <f>IF('Indicator Date hidden'!P167="x","x",$O$2-'Indicator Date hidden'!P167)</f>
        <v>0</v>
      </c>
      <c r="P166" s="214">
        <f>IF('Indicator Date hidden'!Q167="x","x",$P$2-'Indicator Date hidden'!Q167)</f>
        <v>0</v>
      </c>
      <c r="Q166" s="214" t="str">
        <f>IF('Indicator Date hidden'!R167="x","x",$Q$2-'Indicator Date hidden'!R167)</f>
        <v>x</v>
      </c>
      <c r="R166" s="214">
        <f>IF('Indicator Date hidden'!S167="x","x",$R$2-'Indicator Date hidden'!S167)</f>
        <v>0</v>
      </c>
      <c r="S166" s="214">
        <f>IF('Indicator Date hidden'!T167="x","x",$S$2-'Indicator Date hidden'!T167)</f>
        <v>0</v>
      </c>
      <c r="T166" s="214">
        <f>IF('Indicator Date hidden'!U167="x","x",$T$2-'Indicator Date hidden'!U167)</f>
        <v>0</v>
      </c>
      <c r="U166" s="214" t="str">
        <f>IF('Indicator Date hidden'!V167="x","x",$U$2-'Indicator Date hidden'!V167)</f>
        <v>x</v>
      </c>
      <c r="V166" s="214">
        <f>IF('Indicator Date hidden'!W167="x","x",$V$2-'Indicator Date hidden'!W167)</f>
        <v>0</v>
      </c>
      <c r="W166" s="214" t="str">
        <f>IF('Indicator Date hidden'!X167="x","x",$W$2-'Indicator Date hidden'!X167)</f>
        <v>x</v>
      </c>
      <c r="X166" s="214">
        <f>IF('Indicator Date hidden'!Y167="x","x",$X$2-'Indicator Date hidden'!Y167)</f>
        <v>3</v>
      </c>
      <c r="Y166" s="214">
        <f>IF('Indicator Date hidden'!Z167="x","x",$Y$2-'Indicator Date hidden'!Z167)</f>
        <v>0</v>
      </c>
      <c r="Z166" s="214">
        <f>IF('Indicator Date hidden'!AA167="x","x",$Z$2-'Indicator Date hidden'!AA167)</f>
        <v>0</v>
      </c>
      <c r="AA166" s="214">
        <f>IF('Indicator Date hidden'!AB167="x","x",$AA$2-'Indicator Date hidden'!AB167)</f>
        <v>0</v>
      </c>
      <c r="AB166" s="214">
        <f>IF('Indicator Date hidden'!AC167="x","x",$AB$2-'Indicator Date hidden'!AC167)</f>
        <v>0</v>
      </c>
      <c r="AC166" s="214">
        <f>IF('Indicator Date hidden'!AD167="x","x",$AC$2-'Indicator Date hidden'!AD167)</f>
        <v>0</v>
      </c>
      <c r="AD166" s="214" t="str">
        <f>IF('Indicator Date hidden'!AE167="x","x",$AD$2-'Indicator Date hidden'!AE167)</f>
        <v>x</v>
      </c>
      <c r="AE166" s="214">
        <f>IF('Indicator Date hidden'!AF167="x","x",$AE$2-'Indicator Date hidden'!AF167)</f>
        <v>0</v>
      </c>
      <c r="AF166" s="214">
        <f>IF('Indicator Date hidden'!AG167="x","x",$AF$2-'Indicator Date hidden'!AG167)</f>
        <v>1</v>
      </c>
      <c r="AG166" s="214">
        <f>IF('Indicator Date hidden'!AH167="x","x",$AG$2-'Indicator Date hidden'!AH167)</f>
        <v>0</v>
      </c>
      <c r="AH166" s="214">
        <f>IF('Indicator Date hidden'!AI167="x","x",$AH$2-'Indicator Date hidden'!AI167)</f>
        <v>0</v>
      </c>
      <c r="AI166" s="214">
        <f>IF('Indicator Date hidden'!AJ167="x","x",$AI$2-'Indicator Date hidden'!AJ167)</f>
        <v>0</v>
      </c>
      <c r="AJ166" s="214" t="str">
        <f>IF('Indicator Date hidden'!AK167="x","x",$AJ$2-'Indicator Date hidden'!AK167)</f>
        <v>x</v>
      </c>
      <c r="AK166" s="214">
        <f>IF('Indicator Date hidden'!AL167="x","x",$AK$2-'Indicator Date hidden'!AL167)</f>
        <v>1</v>
      </c>
      <c r="AL166" s="214">
        <f>IF('Indicator Date hidden'!AM167="x","x",$AL$2-'Indicator Date hidden'!AM167)</f>
        <v>0</v>
      </c>
      <c r="AM166" s="214">
        <f>IF('Indicator Date hidden'!AN167="x","x",$AM$2-'Indicator Date hidden'!AN167)</f>
        <v>0</v>
      </c>
      <c r="AN166" s="214">
        <f>IF('Indicator Date hidden'!AO167="x","x",$AN$2-'Indicator Date hidden'!AO167)</f>
        <v>0</v>
      </c>
      <c r="AO166" s="214">
        <f>IF('Indicator Date hidden'!AP167="x","x",$AO$2-'Indicator Date hidden'!AP167)</f>
        <v>0</v>
      </c>
      <c r="AP166" s="214">
        <f>IF('Indicator Date hidden'!AQ167="x","x",$AP$2-'Indicator Date hidden'!AQ167)</f>
        <v>0</v>
      </c>
      <c r="AQ166" s="214">
        <f>IF('Indicator Date hidden'!AR167="x","x",$AQ$2-'Indicator Date hidden'!AR167)</f>
        <v>0</v>
      </c>
      <c r="AR166" s="214">
        <f>IF('Indicator Date hidden'!AS167="x","x",$AR$2-'Indicator Date hidden'!AS167)</f>
        <v>0</v>
      </c>
      <c r="AS166" s="214">
        <f>IF('Indicator Date hidden'!AT167="x","x",$AS$2-'Indicator Date hidden'!AT167)</f>
        <v>0</v>
      </c>
      <c r="AT166" s="214">
        <f>IF('Indicator Date hidden'!AU167="x","x",$AT$2-'Indicator Date hidden'!AU167)</f>
        <v>0</v>
      </c>
      <c r="AU166" s="214" t="str">
        <f>IF('Indicator Date hidden'!AV167="x","x",$AU$2-'Indicator Date hidden'!AV167)</f>
        <v>x</v>
      </c>
      <c r="AV166" s="214">
        <f>IF('Indicator Date hidden'!AW167="x","x",$AV$2-'Indicator Date hidden'!AW167)</f>
        <v>0</v>
      </c>
      <c r="AW166" s="214">
        <f>IF('Indicator Date hidden'!AX167="x","x",$AW$2-'Indicator Date hidden'!AX167)</f>
        <v>0</v>
      </c>
      <c r="AX166" s="214">
        <f>IF('Indicator Date hidden'!AY167="x","x",$AX$2-'Indicator Date hidden'!AY167)</f>
        <v>0</v>
      </c>
      <c r="AY166" s="214">
        <f>IF('Indicator Date hidden'!AZ167="x","x",$AY$2-'Indicator Date hidden'!AZ167)</f>
        <v>0</v>
      </c>
      <c r="AZ166" s="214">
        <f>IF('Indicator Date hidden'!BA167="x","x",$AZ$2-'Indicator Date hidden'!BA167)</f>
        <v>0</v>
      </c>
      <c r="BA166">
        <f t="shared" si="25"/>
        <v>5</v>
      </c>
      <c r="BB166" s="21">
        <f t="shared" si="26"/>
        <v>0.1111111111111111</v>
      </c>
      <c r="BC166">
        <f t="shared" si="27"/>
        <v>3</v>
      </c>
      <c r="BD166" s="21">
        <f t="shared" si="28"/>
        <v>0.48176629752619554</v>
      </c>
      <c r="BE166" s="296">
        <f t="shared" si="29"/>
        <v>0</v>
      </c>
    </row>
    <row r="167" spans="1:57" x14ac:dyDescent="0.35">
      <c r="A167" t="s">
        <v>7988</v>
      </c>
      <c r="B167" s="214">
        <f>IF('Indicator Date hidden'!C168="x","x",$B$2-'Indicator Date hidden'!C168)</f>
        <v>0</v>
      </c>
      <c r="C167" s="214">
        <f>IF('Indicator Date hidden'!D168="x","x",$C$2-'Indicator Date hidden'!D168)</f>
        <v>0</v>
      </c>
      <c r="D167" s="214">
        <f>IF('Indicator Date hidden'!E168="x","x",$D$2-'Indicator Date hidden'!E168)</f>
        <v>0</v>
      </c>
      <c r="E167" s="214">
        <f>IF('Indicator Date hidden'!F168="x","x",$E$2-'Indicator Date hidden'!F168)</f>
        <v>0</v>
      </c>
      <c r="F167" s="214">
        <f>IF('Indicator Date hidden'!G168="x","x",$F$2-'Indicator Date hidden'!G168)</f>
        <v>0</v>
      </c>
      <c r="G167" s="214">
        <f>IF('Indicator Date hidden'!H168="x","x",$G$2-'Indicator Date hidden'!H168)</f>
        <v>0</v>
      </c>
      <c r="H167" s="214">
        <f>IF('Indicator Date hidden'!I168="x","x",$H$2-'Indicator Date hidden'!I168)</f>
        <v>0</v>
      </c>
      <c r="I167" s="214">
        <f>IF('Indicator Date hidden'!J168="x","x",$I$2-'Indicator Date hidden'!J168)</f>
        <v>0</v>
      </c>
      <c r="J167" s="214">
        <f>IF('Indicator Date hidden'!K168="x","x",$J$2-'Indicator Date hidden'!K168)</f>
        <v>0</v>
      </c>
      <c r="K167" s="214">
        <f>IF('Indicator Date hidden'!L168="x","x",$K$2-'Indicator Date hidden'!L168)</f>
        <v>0</v>
      </c>
      <c r="L167" s="214">
        <f>IF('Indicator Date hidden'!M168="x","x",$L$2-'Indicator Date hidden'!M168)</f>
        <v>0</v>
      </c>
      <c r="M167" s="214">
        <f>IF('Indicator Date hidden'!N168="x","x",$M$2-'Indicator Date hidden'!N168)</f>
        <v>0</v>
      </c>
      <c r="N167" s="214">
        <f>IF('Indicator Date hidden'!O168="x","x",$N$2-'Indicator Date hidden'!O168)</f>
        <v>0</v>
      </c>
      <c r="O167" s="214">
        <f>IF('Indicator Date hidden'!P168="x","x",$O$2-'Indicator Date hidden'!P168)</f>
        <v>0</v>
      </c>
      <c r="P167" s="214">
        <f>IF('Indicator Date hidden'!Q168="x","x",$P$2-'Indicator Date hidden'!Q168)</f>
        <v>0</v>
      </c>
      <c r="Q167" s="214" t="str">
        <f>IF('Indicator Date hidden'!R168="x","x",$Q$2-'Indicator Date hidden'!R168)</f>
        <v>x</v>
      </c>
      <c r="R167" s="214">
        <f>IF('Indicator Date hidden'!S168="x","x",$R$2-'Indicator Date hidden'!S168)</f>
        <v>0</v>
      </c>
      <c r="S167" s="214">
        <f>IF('Indicator Date hidden'!T168="x","x",$S$2-'Indicator Date hidden'!T168)</f>
        <v>0</v>
      </c>
      <c r="T167" s="214">
        <f>IF('Indicator Date hidden'!U168="x","x",$T$2-'Indicator Date hidden'!U168)</f>
        <v>0</v>
      </c>
      <c r="U167" s="214" t="str">
        <f>IF('Indicator Date hidden'!V168="x","x",$U$2-'Indicator Date hidden'!V168)</f>
        <v>x</v>
      </c>
      <c r="V167" s="214">
        <f>IF('Indicator Date hidden'!W168="x","x",$V$2-'Indicator Date hidden'!W168)</f>
        <v>0</v>
      </c>
      <c r="W167" s="214" t="str">
        <f>IF('Indicator Date hidden'!X168="x","x",$W$2-'Indicator Date hidden'!X168)</f>
        <v>x</v>
      </c>
      <c r="X167" s="214">
        <f>IF('Indicator Date hidden'!Y168="x","x",$X$2-'Indicator Date hidden'!Y168)</f>
        <v>2</v>
      </c>
      <c r="Y167" s="214">
        <f>IF('Indicator Date hidden'!Z168="x","x",$Y$2-'Indicator Date hidden'!Z168)</f>
        <v>0</v>
      </c>
      <c r="Z167" s="214">
        <f>IF('Indicator Date hidden'!AA168="x","x",$Z$2-'Indicator Date hidden'!AA168)</f>
        <v>0</v>
      </c>
      <c r="AA167" s="214">
        <f>IF('Indicator Date hidden'!AB168="x","x",$AA$2-'Indicator Date hidden'!AB168)</f>
        <v>1</v>
      </c>
      <c r="AB167" s="214">
        <f>IF('Indicator Date hidden'!AC168="x","x",$AB$2-'Indicator Date hidden'!AC168)</f>
        <v>0</v>
      </c>
      <c r="AC167" s="214">
        <f>IF('Indicator Date hidden'!AD168="x","x",$AC$2-'Indicator Date hidden'!AD168)</f>
        <v>0</v>
      </c>
      <c r="AD167" s="214" t="str">
        <f>IF('Indicator Date hidden'!AE168="x","x",$AD$2-'Indicator Date hidden'!AE168)</f>
        <v>x</v>
      </c>
      <c r="AE167" s="214">
        <f>IF('Indicator Date hidden'!AF168="x","x",$AE$2-'Indicator Date hidden'!AF168)</f>
        <v>0</v>
      </c>
      <c r="AF167" s="214">
        <f>IF('Indicator Date hidden'!AG168="x","x",$AF$2-'Indicator Date hidden'!AG168)</f>
        <v>1</v>
      </c>
      <c r="AG167" s="214">
        <f>IF('Indicator Date hidden'!AH168="x","x",$AG$2-'Indicator Date hidden'!AH168)</f>
        <v>0</v>
      </c>
      <c r="AH167" s="214">
        <f>IF('Indicator Date hidden'!AI168="x","x",$AH$2-'Indicator Date hidden'!AI168)</f>
        <v>0</v>
      </c>
      <c r="AI167" s="214">
        <f>IF('Indicator Date hidden'!AJ168="x","x",$AI$2-'Indicator Date hidden'!AJ168)</f>
        <v>0</v>
      </c>
      <c r="AJ167" s="214" t="str">
        <f>IF('Indicator Date hidden'!AK168="x","x",$AJ$2-'Indicator Date hidden'!AK168)</f>
        <v>x</v>
      </c>
      <c r="AK167" s="214">
        <f>IF('Indicator Date hidden'!AL168="x","x",$AK$2-'Indicator Date hidden'!AL168)</f>
        <v>1</v>
      </c>
      <c r="AL167" s="214">
        <f>IF('Indicator Date hidden'!AM168="x","x",$AL$2-'Indicator Date hidden'!AM168)</f>
        <v>0</v>
      </c>
      <c r="AM167" s="214">
        <f>IF('Indicator Date hidden'!AN168="x","x",$AM$2-'Indicator Date hidden'!AN168)</f>
        <v>0</v>
      </c>
      <c r="AN167" s="214">
        <f>IF('Indicator Date hidden'!AO168="x","x",$AN$2-'Indicator Date hidden'!AO168)</f>
        <v>0</v>
      </c>
      <c r="AO167" s="214">
        <f>IF('Indicator Date hidden'!AP168="x","x",$AO$2-'Indicator Date hidden'!AP168)</f>
        <v>0</v>
      </c>
      <c r="AP167" s="214">
        <f>IF('Indicator Date hidden'!AQ168="x","x",$AP$2-'Indicator Date hidden'!AQ168)</f>
        <v>0</v>
      </c>
      <c r="AQ167" s="214">
        <f>IF('Indicator Date hidden'!AR168="x","x",$AQ$2-'Indicator Date hidden'!AR168)</f>
        <v>0</v>
      </c>
      <c r="AR167" s="214">
        <f>IF('Indicator Date hidden'!AS168="x","x",$AR$2-'Indicator Date hidden'!AS168)</f>
        <v>0</v>
      </c>
      <c r="AS167" s="214">
        <f>IF('Indicator Date hidden'!AT168="x","x",$AS$2-'Indicator Date hidden'!AT168)</f>
        <v>0</v>
      </c>
      <c r="AT167" s="214">
        <f>IF('Indicator Date hidden'!AU168="x","x",$AT$2-'Indicator Date hidden'!AU168)</f>
        <v>0</v>
      </c>
      <c r="AU167" s="214" t="str">
        <f>IF('Indicator Date hidden'!AV168="x","x",$AU$2-'Indicator Date hidden'!AV168)</f>
        <v>x</v>
      </c>
      <c r="AV167" s="214">
        <f>IF('Indicator Date hidden'!AW168="x","x",$AV$2-'Indicator Date hidden'!AW168)</f>
        <v>0</v>
      </c>
      <c r="AW167" s="214">
        <f>IF('Indicator Date hidden'!AX168="x","x",$AW$2-'Indicator Date hidden'!AX168)</f>
        <v>0</v>
      </c>
      <c r="AX167" s="214">
        <f>IF('Indicator Date hidden'!AY168="x","x",$AX$2-'Indicator Date hidden'!AY168)</f>
        <v>0</v>
      </c>
      <c r="AY167" s="214">
        <f>IF('Indicator Date hidden'!AZ168="x","x",$AY$2-'Indicator Date hidden'!AZ168)</f>
        <v>0</v>
      </c>
      <c r="AZ167" s="214">
        <f>IF('Indicator Date hidden'!BA168="x","x",$AZ$2-'Indicator Date hidden'!BA168)</f>
        <v>0</v>
      </c>
      <c r="BA167">
        <f t="shared" si="25"/>
        <v>5</v>
      </c>
      <c r="BB167" s="21">
        <f t="shared" si="26"/>
        <v>0.1111111111111111</v>
      </c>
      <c r="BC167">
        <f t="shared" si="27"/>
        <v>4</v>
      </c>
      <c r="BD167" s="21">
        <f t="shared" si="28"/>
        <v>0.37843080813169783</v>
      </c>
      <c r="BE167" s="296">
        <f t="shared" si="29"/>
        <v>0</v>
      </c>
    </row>
    <row r="168" spans="1:57" x14ac:dyDescent="0.35">
      <c r="A168" t="s">
        <v>8200</v>
      </c>
      <c r="B168" s="214">
        <f>IF('Indicator Date hidden'!C169="x","x",$B$2-'Indicator Date hidden'!C169)</f>
        <v>0</v>
      </c>
      <c r="C168" s="214">
        <f>IF('Indicator Date hidden'!D169="x","x",$C$2-'Indicator Date hidden'!D169)</f>
        <v>0</v>
      </c>
      <c r="D168" s="214">
        <f>IF('Indicator Date hidden'!E169="x","x",$D$2-'Indicator Date hidden'!E169)</f>
        <v>0</v>
      </c>
      <c r="E168" s="214">
        <f>IF('Indicator Date hidden'!F169="x","x",$E$2-'Indicator Date hidden'!F169)</f>
        <v>0</v>
      </c>
      <c r="F168" s="214">
        <f>IF('Indicator Date hidden'!G169="x","x",$F$2-'Indicator Date hidden'!G169)</f>
        <v>0</v>
      </c>
      <c r="G168" s="214">
        <f>IF('Indicator Date hidden'!H169="x","x",$G$2-'Indicator Date hidden'!H169)</f>
        <v>0</v>
      </c>
      <c r="H168" s="214">
        <f>IF('Indicator Date hidden'!I169="x","x",$H$2-'Indicator Date hidden'!I169)</f>
        <v>0</v>
      </c>
      <c r="I168" s="214">
        <f>IF('Indicator Date hidden'!J169="x","x",$I$2-'Indicator Date hidden'!J169)</f>
        <v>0</v>
      </c>
      <c r="J168" s="214">
        <f>IF('Indicator Date hidden'!K169="x","x",$J$2-'Indicator Date hidden'!K169)</f>
        <v>0</v>
      </c>
      <c r="K168" s="214">
        <f>IF('Indicator Date hidden'!L169="x","x",$K$2-'Indicator Date hidden'!L169)</f>
        <v>0</v>
      </c>
      <c r="L168" s="214">
        <f>IF('Indicator Date hidden'!M169="x","x",$L$2-'Indicator Date hidden'!M169)</f>
        <v>0</v>
      </c>
      <c r="M168" s="214">
        <f>IF('Indicator Date hidden'!N169="x","x",$M$2-'Indicator Date hidden'!N169)</f>
        <v>0</v>
      </c>
      <c r="N168" s="214">
        <f>IF('Indicator Date hidden'!O169="x","x",$N$2-'Indicator Date hidden'!O169)</f>
        <v>0</v>
      </c>
      <c r="O168" s="214">
        <f>IF('Indicator Date hidden'!P169="x","x",$O$2-'Indicator Date hidden'!P169)</f>
        <v>0</v>
      </c>
      <c r="P168" s="214">
        <f>IF('Indicator Date hidden'!Q169="x","x",$P$2-'Indicator Date hidden'!Q169)</f>
        <v>0</v>
      </c>
      <c r="Q168" s="214">
        <f>IF('Indicator Date hidden'!R169="x","x",$Q$2-'Indicator Date hidden'!R169)</f>
        <v>5</v>
      </c>
      <c r="R168" s="214">
        <f>IF('Indicator Date hidden'!S169="x","x",$R$2-'Indicator Date hidden'!S169)</f>
        <v>0</v>
      </c>
      <c r="S168" s="214">
        <f>IF('Indicator Date hidden'!T169="x","x",$S$2-'Indicator Date hidden'!T169)</f>
        <v>0</v>
      </c>
      <c r="T168" s="214">
        <f>IF('Indicator Date hidden'!U169="x","x",$T$2-'Indicator Date hidden'!U169)</f>
        <v>0</v>
      </c>
      <c r="U168" s="214" t="str">
        <f>IF('Indicator Date hidden'!V169="x","x",$U$2-'Indicator Date hidden'!V169)</f>
        <v>x</v>
      </c>
      <c r="V168" s="214">
        <f>IF('Indicator Date hidden'!W169="x","x",$V$2-'Indicator Date hidden'!W169)</f>
        <v>0</v>
      </c>
      <c r="W168" s="214">
        <f>IF('Indicator Date hidden'!X169="x","x",$W$2-'Indicator Date hidden'!X169)</f>
        <v>5</v>
      </c>
      <c r="X168" s="214">
        <f>IF('Indicator Date hidden'!Y169="x","x",$X$2-'Indicator Date hidden'!Y169)</f>
        <v>4</v>
      </c>
      <c r="Y168" s="214">
        <f>IF('Indicator Date hidden'!Z169="x","x",$Y$2-'Indicator Date hidden'!Z169)</f>
        <v>0</v>
      </c>
      <c r="Z168" s="214">
        <f>IF('Indicator Date hidden'!AA169="x","x",$Z$2-'Indicator Date hidden'!AA169)</f>
        <v>0</v>
      </c>
      <c r="AA168" s="214">
        <f>IF('Indicator Date hidden'!AB169="x","x",$AA$2-'Indicator Date hidden'!AB169)</f>
        <v>0</v>
      </c>
      <c r="AB168" s="214">
        <f>IF('Indicator Date hidden'!AC169="x","x",$AB$2-'Indicator Date hidden'!AC169)</f>
        <v>0</v>
      </c>
      <c r="AC168" s="214">
        <f>IF('Indicator Date hidden'!AD169="x","x",$AC$2-'Indicator Date hidden'!AD169)</f>
        <v>0</v>
      </c>
      <c r="AD168" s="214" t="str">
        <f>IF('Indicator Date hidden'!AE169="x","x",$AD$2-'Indicator Date hidden'!AE169)</f>
        <v>x</v>
      </c>
      <c r="AE168" s="214">
        <f>IF('Indicator Date hidden'!AF169="x","x",$AE$2-'Indicator Date hidden'!AF169)</f>
        <v>0</v>
      </c>
      <c r="AF168" s="214">
        <f>IF('Indicator Date hidden'!AG169="x","x",$AF$2-'Indicator Date hidden'!AG169)</f>
        <v>9</v>
      </c>
      <c r="AG168" s="214">
        <f>IF('Indicator Date hidden'!AH169="x","x",$AG$2-'Indicator Date hidden'!AH169)</f>
        <v>0</v>
      </c>
      <c r="AH168" s="214">
        <f>IF('Indicator Date hidden'!AI169="x","x",$AH$2-'Indicator Date hidden'!AI169)</f>
        <v>0</v>
      </c>
      <c r="AI168" s="214">
        <f>IF('Indicator Date hidden'!AJ169="x","x",$AI$2-'Indicator Date hidden'!AJ169)</f>
        <v>0</v>
      </c>
      <c r="AJ168" s="214">
        <f>IF('Indicator Date hidden'!AK169="x","x",$AJ$2-'Indicator Date hidden'!AK169)</f>
        <v>1</v>
      </c>
      <c r="AK168" s="214">
        <f>IF('Indicator Date hidden'!AL169="x","x",$AK$2-'Indicator Date hidden'!AL169)</f>
        <v>1</v>
      </c>
      <c r="AL168" s="214">
        <f>IF('Indicator Date hidden'!AM169="x","x",$AL$2-'Indicator Date hidden'!AM169)</f>
        <v>0</v>
      </c>
      <c r="AM168" s="214">
        <f>IF('Indicator Date hidden'!AN169="x","x",$AM$2-'Indicator Date hidden'!AN169)</f>
        <v>0</v>
      </c>
      <c r="AN168" s="214">
        <f>IF('Indicator Date hidden'!AO169="x","x",$AN$2-'Indicator Date hidden'!AO169)</f>
        <v>0</v>
      </c>
      <c r="AO168" s="214" t="str">
        <f>IF('Indicator Date hidden'!AP169="x","x",$AO$2-'Indicator Date hidden'!AP169)</f>
        <v>x</v>
      </c>
      <c r="AP168" s="214" t="str">
        <f>IF('Indicator Date hidden'!AQ169="x","x",$AP$2-'Indicator Date hidden'!AQ169)</f>
        <v>x</v>
      </c>
      <c r="AQ168" s="214">
        <f>IF('Indicator Date hidden'!AR169="x","x",$AQ$2-'Indicator Date hidden'!AR169)</f>
        <v>6</v>
      </c>
      <c r="AR168" s="214">
        <f>IF('Indicator Date hidden'!AS169="x","x",$AR$2-'Indicator Date hidden'!AS169)</f>
        <v>0</v>
      </c>
      <c r="AS168" s="214">
        <f>IF('Indicator Date hidden'!AT169="x","x",$AS$2-'Indicator Date hidden'!AT169)</f>
        <v>0</v>
      </c>
      <c r="AT168" s="214">
        <f>IF('Indicator Date hidden'!AU169="x","x",$AT$2-'Indicator Date hidden'!AU169)</f>
        <v>0</v>
      </c>
      <c r="AU168" s="214">
        <f>IF('Indicator Date hidden'!AV169="x","x",$AU$2-'Indicator Date hidden'!AV169)</f>
        <v>1</v>
      </c>
      <c r="AV168" s="214">
        <f>IF('Indicator Date hidden'!AW169="x","x",$AV$2-'Indicator Date hidden'!AW169)</f>
        <v>0</v>
      </c>
      <c r="AW168" s="214">
        <f>IF('Indicator Date hidden'!AX169="x","x",$AW$2-'Indicator Date hidden'!AX169)</f>
        <v>0</v>
      </c>
      <c r="AX168" s="214">
        <f>IF('Indicator Date hidden'!AY169="x","x",$AX$2-'Indicator Date hidden'!AY169)</f>
        <v>0</v>
      </c>
      <c r="AY168" s="214">
        <f>IF('Indicator Date hidden'!AZ169="x","x",$AY$2-'Indicator Date hidden'!AZ169)</f>
        <v>0</v>
      </c>
      <c r="AZ168" s="214">
        <f>IF('Indicator Date hidden'!BA169="x","x",$AZ$2-'Indicator Date hidden'!BA169)</f>
        <v>0</v>
      </c>
      <c r="BA168">
        <f t="shared" si="25"/>
        <v>32</v>
      </c>
      <c r="BB168" s="21">
        <f t="shared" si="26"/>
        <v>0.68085106382978722</v>
      </c>
      <c r="BC168">
        <f t="shared" si="27"/>
        <v>8</v>
      </c>
      <c r="BD168" s="21">
        <f t="shared" si="28"/>
        <v>1.8691946494125444</v>
      </c>
      <c r="BE168" s="296">
        <f t="shared" si="29"/>
        <v>0</v>
      </c>
    </row>
    <row r="169" spans="1:57" x14ac:dyDescent="0.35">
      <c r="A169" t="s">
        <v>8206</v>
      </c>
      <c r="B169" s="214">
        <f>IF('Indicator Date hidden'!C170="x","x",$B$2-'Indicator Date hidden'!C170)</f>
        <v>0</v>
      </c>
      <c r="C169" s="214">
        <f>IF('Indicator Date hidden'!D170="x","x",$C$2-'Indicator Date hidden'!D170)</f>
        <v>0</v>
      </c>
      <c r="D169" s="214">
        <f>IF('Indicator Date hidden'!E170="x","x",$D$2-'Indicator Date hidden'!E170)</f>
        <v>0</v>
      </c>
      <c r="E169" s="214">
        <f>IF('Indicator Date hidden'!F170="x","x",$E$2-'Indicator Date hidden'!F170)</f>
        <v>0</v>
      </c>
      <c r="F169" s="214">
        <f>IF('Indicator Date hidden'!G170="x","x",$F$2-'Indicator Date hidden'!G170)</f>
        <v>0</v>
      </c>
      <c r="G169" s="214">
        <f>IF('Indicator Date hidden'!H170="x","x",$G$2-'Indicator Date hidden'!H170)</f>
        <v>0</v>
      </c>
      <c r="H169" s="214">
        <f>IF('Indicator Date hidden'!I170="x","x",$H$2-'Indicator Date hidden'!I170)</f>
        <v>0</v>
      </c>
      <c r="I169" s="214">
        <f>IF('Indicator Date hidden'!J170="x","x",$I$2-'Indicator Date hidden'!J170)</f>
        <v>0</v>
      </c>
      <c r="J169" s="214">
        <f>IF('Indicator Date hidden'!K170="x","x",$J$2-'Indicator Date hidden'!K170)</f>
        <v>0</v>
      </c>
      <c r="K169" s="214">
        <f>IF('Indicator Date hidden'!L170="x","x",$K$2-'Indicator Date hidden'!L170)</f>
        <v>0</v>
      </c>
      <c r="L169" s="214">
        <f>IF('Indicator Date hidden'!M170="x","x",$L$2-'Indicator Date hidden'!M170)</f>
        <v>0</v>
      </c>
      <c r="M169" s="214">
        <f>IF('Indicator Date hidden'!N170="x","x",$M$2-'Indicator Date hidden'!N170)</f>
        <v>0</v>
      </c>
      <c r="N169" s="214">
        <f>IF('Indicator Date hidden'!O170="x","x",$N$2-'Indicator Date hidden'!O170)</f>
        <v>0</v>
      </c>
      <c r="O169" s="214">
        <f>IF('Indicator Date hidden'!P170="x","x",$O$2-'Indicator Date hidden'!P170)</f>
        <v>0</v>
      </c>
      <c r="P169" s="214">
        <f>IF('Indicator Date hidden'!Q170="x","x",$P$2-'Indicator Date hidden'!Q170)</f>
        <v>0</v>
      </c>
      <c r="Q169" s="214">
        <f>IF('Indicator Date hidden'!R170="x","x",$Q$2-'Indicator Date hidden'!R170)</f>
        <v>2</v>
      </c>
      <c r="R169" s="214">
        <f>IF('Indicator Date hidden'!S170="x","x",$R$2-'Indicator Date hidden'!S170)</f>
        <v>0</v>
      </c>
      <c r="S169" s="214">
        <f>IF('Indicator Date hidden'!T170="x","x",$S$2-'Indicator Date hidden'!T170)</f>
        <v>0</v>
      </c>
      <c r="T169" s="214">
        <f>IF('Indicator Date hidden'!U170="x","x",$T$2-'Indicator Date hidden'!U170)</f>
        <v>0</v>
      </c>
      <c r="U169" s="214">
        <f>IF('Indicator Date hidden'!V170="x","x",$U$2-'Indicator Date hidden'!V170)</f>
        <v>0</v>
      </c>
      <c r="V169" s="214">
        <f>IF('Indicator Date hidden'!W170="x","x",$V$2-'Indicator Date hidden'!W170)</f>
        <v>0</v>
      </c>
      <c r="W169" s="214">
        <f>IF('Indicator Date hidden'!X170="x","x",$W$2-'Indicator Date hidden'!X170)</f>
        <v>2</v>
      </c>
      <c r="X169" s="214">
        <f>IF('Indicator Date hidden'!Y170="x","x",$X$2-'Indicator Date hidden'!Y170)</f>
        <v>1</v>
      </c>
      <c r="Y169" s="214">
        <f>IF('Indicator Date hidden'!Z170="x","x",$Y$2-'Indicator Date hidden'!Z170)</f>
        <v>0</v>
      </c>
      <c r="Z169" s="214">
        <f>IF('Indicator Date hidden'!AA170="x","x",$Z$2-'Indicator Date hidden'!AA170)</f>
        <v>0</v>
      </c>
      <c r="AA169" s="214">
        <f>IF('Indicator Date hidden'!AB170="x","x",$AA$2-'Indicator Date hidden'!AB170)</f>
        <v>0</v>
      </c>
      <c r="AB169" s="214">
        <f>IF('Indicator Date hidden'!AC170="x","x",$AB$2-'Indicator Date hidden'!AC170)</f>
        <v>0</v>
      </c>
      <c r="AC169" s="214">
        <f>IF('Indicator Date hidden'!AD170="x","x",$AC$2-'Indicator Date hidden'!AD170)</f>
        <v>0</v>
      </c>
      <c r="AD169" s="214">
        <f>IF('Indicator Date hidden'!AE170="x","x",$AD$2-'Indicator Date hidden'!AE170)</f>
        <v>0</v>
      </c>
      <c r="AE169" s="214">
        <f>IF('Indicator Date hidden'!AF170="x","x",$AE$2-'Indicator Date hidden'!AF170)</f>
        <v>0</v>
      </c>
      <c r="AF169" s="214">
        <f>IF('Indicator Date hidden'!AG170="x","x",$AF$2-'Indicator Date hidden'!AG170)</f>
        <v>4</v>
      </c>
      <c r="AG169" s="214">
        <f>IF('Indicator Date hidden'!AH170="x","x",$AG$2-'Indicator Date hidden'!AH170)</f>
        <v>0</v>
      </c>
      <c r="AH169" s="214">
        <f>IF('Indicator Date hidden'!AI170="x","x",$AH$2-'Indicator Date hidden'!AI170)</f>
        <v>0</v>
      </c>
      <c r="AI169" s="214">
        <f>IF('Indicator Date hidden'!AJ170="x","x",$AI$2-'Indicator Date hidden'!AJ170)</f>
        <v>0</v>
      </c>
      <c r="AJ169" s="214" t="str">
        <f>IF('Indicator Date hidden'!AK170="x","x",$AJ$2-'Indicator Date hidden'!AK170)</f>
        <v>x</v>
      </c>
      <c r="AK169" s="214">
        <f>IF('Indicator Date hidden'!AL170="x","x",$AK$2-'Indicator Date hidden'!AL170)</f>
        <v>1</v>
      </c>
      <c r="AL169" s="214">
        <f>IF('Indicator Date hidden'!AM170="x","x",$AL$2-'Indicator Date hidden'!AM170)</f>
        <v>0</v>
      </c>
      <c r="AM169" s="214">
        <f>IF('Indicator Date hidden'!AN170="x","x",$AM$2-'Indicator Date hidden'!AN170)</f>
        <v>0</v>
      </c>
      <c r="AN169" s="214">
        <f>IF('Indicator Date hidden'!AO170="x","x",$AN$2-'Indicator Date hidden'!AO170)</f>
        <v>0</v>
      </c>
      <c r="AO169" s="214" t="str">
        <f>IF('Indicator Date hidden'!AP170="x","x",$AO$2-'Indicator Date hidden'!AP170)</f>
        <v>x</v>
      </c>
      <c r="AP169" s="214" t="str">
        <f>IF('Indicator Date hidden'!AQ170="x","x",$AP$2-'Indicator Date hidden'!AQ170)</f>
        <v>x</v>
      </c>
      <c r="AQ169" s="214">
        <f>IF('Indicator Date hidden'!AR170="x","x",$AQ$2-'Indicator Date hidden'!AR170)</f>
        <v>6</v>
      </c>
      <c r="AR169" s="214">
        <f>IF('Indicator Date hidden'!AS170="x","x",$AR$2-'Indicator Date hidden'!AS170)</f>
        <v>0</v>
      </c>
      <c r="AS169" s="214">
        <f>IF('Indicator Date hidden'!AT170="x","x",$AS$2-'Indicator Date hidden'!AT170)</f>
        <v>0</v>
      </c>
      <c r="AT169" s="214">
        <f>IF('Indicator Date hidden'!AU170="x","x",$AT$2-'Indicator Date hidden'!AU170)</f>
        <v>0</v>
      </c>
      <c r="AU169" s="214">
        <f>IF('Indicator Date hidden'!AV170="x","x",$AU$2-'Indicator Date hidden'!AV170)</f>
        <v>1</v>
      </c>
      <c r="AV169" s="214">
        <f>IF('Indicator Date hidden'!AW170="x","x",$AV$2-'Indicator Date hidden'!AW170)</f>
        <v>0</v>
      </c>
      <c r="AW169" s="214">
        <f>IF('Indicator Date hidden'!AX170="x","x",$AW$2-'Indicator Date hidden'!AX170)</f>
        <v>0</v>
      </c>
      <c r="AX169" s="214">
        <f>IF('Indicator Date hidden'!AY170="x","x",$AX$2-'Indicator Date hidden'!AY170)</f>
        <v>0</v>
      </c>
      <c r="AY169" s="214">
        <f>IF('Indicator Date hidden'!AZ170="x","x",$AY$2-'Indicator Date hidden'!AZ170)</f>
        <v>0</v>
      </c>
      <c r="AZ169" s="214">
        <f>IF('Indicator Date hidden'!BA170="x","x",$AZ$2-'Indicator Date hidden'!BA170)</f>
        <v>0</v>
      </c>
      <c r="BA169">
        <f t="shared" si="25"/>
        <v>17</v>
      </c>
      <c r="BB169" s="21">
        <f t="shared" si="26"/>
        <v>0.35416666666666669</v>
      </c>
      <c r="BC169">
        <f t="shared" si="27"/>
        <v>7</v>
      </c>
      <c r="BD169" s="21">
        <f t="shared" si="28"/>
        <v>1.0895255720827401</v>
      </c>
      <c r="BE169" s="296">
        <f t="shared" si="29"/>
        <v>0</v>
      </c>
    </row>
    <row r="170" spans="1:57" x14ac:dyDescent="0.35">
      <c r="A170" t="s">
        <v>8217</v>
      </c>
      <c r="B170" s="214">
        <f>IF('Indicator Date hidden'!C171="x","x",$B$2-'Indicator Date hidden'!C171)</f>
        <v>0</v>
      </c>
      <c r="C170" s="214">
        <f>IF('Indicator Date hidden'!D171="x","x",$C$2-'Indicator Date hidden'!D171)</f>
        <v>0</v>
      </c>
      <c r="D170" s="214">
        <f>IF('Indicator Date hidden'!E171="x","x",$D$2-'Indicator Date hidden'!E171)</f>
        <v>0</v>
      </c>
      <c r="E170" s="214">
        <f>IF('Indicator Date hidden'!F171="x","x",$E$2-'Indicator Date hidden'!F171)</f>
        <v>0</v>
      </c>
      <c r="F170" s="214">
        <f>IF('Indicator Date hidden'!G171="x","x",$F$2-'Indicator Date hidden'!G171)</f>
        <v>0</v>
      </c>
      <c r="G170" s="214">
        <f>IF('Indicator Date hidden'!H171="x","x",$G$2-'Indicator Date hidden'!H171)</f>
        <v>0</v>
      </c>
      <c r="H170" s="214">
        <f>IF('Indicator Date hidden'!I171="x","x",$H$2-'Indicator Date hidden'!I171)</f>
        <v>0</v>
      </c>
      <c r="I170" s="214">
        <f>IF('Indicator Date hidden'!J171="x","x",$I$2-'Indicator Date hidden'!J171)</f>
        <v>0</v>
      </c>
      <c r="J170" s="214">
        <f>IF('Indicator Date hidden'!K171="x","x",$J$2-'Indicator Date hidden'!K171)</f>
        <v>0</v>
      </c>
      <c r="K170" s="214">
        <f>IF('Indicator Date hidden'!L171="x","x",$K$2-'Indicator Date hidden'!L171)</f>
        <v>0</v>
      </c>
      <c r="L170" s="214">
        <f>IF('Indicator Date hidden'!M171="x","x",$L$2-'Indicator Date hidden'!M171)</f>
        <v>0</v>
      </c>
      <c r="M170" s="214">
        <f>IF('Indicator Date hidden'!N171="x","x",$M$2-'Indicator Date hidden'!N171)</f>
        <v>0</v>
      </c>
      <c r="N170" s="214">
        <f>IF('Indicator Date hidden'!O171="x","x",$N$2-'Indicator Date hidden'!O171)</f>
        <v>0</v>
      </c>
      <c r="O170" s="214">
        <f>IF('Indicator Date hidden'!P171="x","x",$O$2-'Indicator Date hidden'!P171)</f>
        <v>0</v>
      </c>
      <c r="P170" s="214">
        <f>IF('Indicator Date hidden'!Q171="x","x",$P$2-'Indicator Date hidden'!Q171)</f>
        <v>0</v>
      </c>
      <c r="Q170" s="214">
        <f>IF('Indicator Date hidden'!R171="x","x",$Q$2-'Indicator Date hidden'!R171)</f>
        <v>4</v>
      </c>
      <c r="R170" s="214">
        <f>IF('Indicator Date hidden'!S171="x","x",$R$2-'Indicator Date hidden'!S171)</f>
        <v>0</v>
      </c>
      <c r="S170" s="214">
        <f>IF('Indicator Date hidden'!T171="x","x",$S$2-'Indicator Date hidden'!T171)</f>
        <v>0</v>
      </c>
      <c r="T170" s="214">
        <f>IF('Indicator Date hidden'!U171="x","x",$T$2-'Indicator Date hidden'!U171)</f>
        <v>0</v>
      </c>
      <c r="U170" s="214">
        <f>IF('Indicator Date hidden'!V171="x","x",$U$2-'Indicator Date hidden'!V171)</f>
        <v>0</v>
      </c>
      <c r="V170" s="214">
        <f>IF('Indicator Date hidden'!W171="x","x",$V$2-'Indicator Date hidden'!W171)</f>
        <v>0</v>
      </c>
      <c r="W170" s="214">
        <f>IF('Indicator Date hidden'!X171="x","x",$W$2-'Indicator Date hidden'!X171)</f>
        <v>3</v>
      </c>
      <c r="X170" s="214">
        <f>IF('Indicator Date hidden'!Y171="x","x",$X$2-'Indicator Date hidden'!Y171)</f>
        <v>2</v>
      </c>
      <c r="Y170" s="214">
        <f>IF('Indicator Date hidden'!Z171="x","x",$Y$2-'Indicator Date hidden'!Z171)</f>
        <v>0</v>
      </c>
      <c r="Z170" s="214">
        <f>IF('Indicator Date hidden'!AA171="x","x",$Z$2-'Indicator Date hidden'!AA171)</f>
        <v>0</v>
      </c>
      <c r="AA170" s="214">
        <f>IF('Indicator Date hidden'!AB171="x","x",$AA$2-'Indicator Date hidden'!AB171)</f>
        <v>0</v>
      </c>
      <c r="AB170" s="214">
        <f>IF('Indicator Date hidden'!AC171="x","x",$AB$2-'Indicator Date hidden'!AC171)</f>
        <v>0</v>
      </c>
      <c r="AC170" s="214">
        <f>IF('Indicator Date hidden'!AD171="x","x",$AC$2-'Indicator Date hidden'!AD171)</f>
        <v>0</v>
      </c>
      <c r="AD170" s="214">
        <f>IF('Indicator Date hidden'!AE171="x","x",$AD$2-'Indicator Date hidden'!AE171)</f>
        <v>0</v>
      </c>
      <c r="AE170" s="214">
        <f>IF('Indicator Date hidden'!AF171="x","x",$AE$2-'Indicator Date hidden'!AF171)</f>
        <v>0</v>
      </c>
      <c r="AF170" s="214">
        <f>IF('Indicator Date hidden'!AG171="x","x",$AF$2-'Indicator Date hidden'!AG171)</f>
        <v>1</v>
      </c>
      <c r="AG170" s="214">
        <f>IF('Indicator Date hidden'!AH171="x","x",$AG$2-'Indicator Date hidden'!AH171)</f>
        <v>0</v>
      </c>
      <c r="AH170" s="214">
        <f>IF('Indicator Date hidden'!AI171="x","x",$AH$2-'Indicator Date hidden'!AI171)</f>
        <v>0</v>
      </c>
      <c r="AI170" s="214">
        <f>IF('Indicator Date hidden'!AJ171="x","x",$AI$2-'Indicator Date hidden'!AJ171)</f>
        <v>0</v>
      </c>
      <c r="AJ170" s="214" t="str">
        <f>IF('Indicator Date hidden'!AK171="x","x",$AJ$2-'Indicator Date hidden'!AK171)</f>
        <v>x</v>
      </c>
      <c r="AK170" s="214">
        <f>IF('Indicator Date hidden'!AL171="x","x",$AK$2-'Indicator Date hidden'!AL171)</f>
        <v>0</v>
      </c>
      <c r="AL170" s="214">
        <f>IF('Indicator Date hidden'!AM171="x","x",$AL$2-'Indicator Date hidden'!AM171)</f>
        <v>0</v>
      </c>
      <c r="AM170" s="214">
        <f>IF('Indicator Date hidden'!AN171="x","x",$AM$2-'Indicator Date hidden'!AN171)</f>
        <v>0</v>
      </c>
      <c r="AN170" s="214">
        <f>IF('Indicator Date hidden'!AO171="x","x",$AN$2-'Indicator Date hidden'!AO171)</f>
        <v>0</v>
      </c>
      <c r="AO170" s="214">
        <f>IF('Indicator Date hidden'!AP171="x","x",$AO$2-'Indicator Date hidden'!AP171)</f>
        <v>1</v>
      </c>
      <c r="AP170" s="214">
        <f>IF('Indicator Date hidden'!AQ171="x","x",$AP$2-'Indicator Date hidden'!AQ171)</f>
        <v>0</v>
      </c>
      <c r="AQ170" s="214">
        <f>IF('Indicator Date hidden'!AR171="x","x",$AQ$2-'Indicator Date hidden'!AR171)</f>
        <v>0</v>
      </c>
      <c r="AR170" s="214">
        <f>IF('Indicator Date hidden'!AS171="x","x",$AR$2-'Indicator Date hidden'!AS171)</f>
        <v>0</v>
      </c>
      <c r="AS170" s="214">
        <f>IF('Indicator Date hidden'!AT171="x","x",$AS$2-'Indicator Date hidden'!AT171)</f>
        <v>0</v>
      </c>
      <c r="AT170" s="214">
        <f>IF('Indicator Date hidden'!AU171="x","x",$AT$2-'Indicator Date hidden'!AU171)</f>
        <v>0</v>
      </c>
      <c r="AU170" s="214">
        <f>IF('Indicator Date hidden'!AV171="x","x",$AU$2-'Indicator Date hidden'!AV171)</f>
        <v>2</v>
      </c>
      <c r="AV170" s="214">
        <f>IF('Indicator Date hidden'!AW171="x","x",$AV$2-'Indicator Date hidden'!AW171)</f>
        <v>0</v>
      </c>
      <c r="AW170" s="214">
        <f>IF('Indicator Date hidden'!AX171="x","x",$AW$2-'Indicator Date hidden'!AX171)</f>
        <v>0</v>
      </c>
      <c r="AX170" s="214">
        <f>IF('Indicator Date hidden'!AY171="x","x",$AX$2-'Indicator Date hidden'!AY171)</f>
        <v>0</v>
      </c>
      <c r="AY170" s="214">
        <f>IF('Indicator Date hidden'!AZ171="x","x",$AY$2-'Indicator Date hidden'!AZ171)</f>
        <v>0</v>
      </c>
      <c r="AZ170" s="214">
        <f>IF('Indicator Date hidden'!BA171="x","x",$AZ$2-'Indicator Date hidden'!BA171)</f>
        <v>0</v>
      </c>
      <c r="BA170">
        <f t="shared" si="25"/>
        <v>13</v>
      </c>
      <c r="BB170" s="21">
        <f t="shared" si="26"/>
        <v>0.26</v>
      </c>
      <c r="BC170">
        <f t="shared" si="27"/>
        <v>6</v>
      </c>
      <c r="BD170" s="21">
        <f t="shared" si="28"/>
        <v>0.79523581408284172</v>
      </c>
      <c r="BE170" s="296">
        <f t="shared" si="29"/>
        <v>0</v>
      </c>
    </row>
    <row r="171" spans="1:57" x14ac:dyDescent="0.35">
      <c r="A171" t="s">
        <v>8204</v>
      </c>
      <c r="B171" s="214">
        <f>IF('Indicator Date hidden'!C172="x","x",$B$2-'Indicator Date hidden'!C172)</f>
        <v>0</v>
      </c>
      <c r="C171" s="214">
        <f>IF('Indicator Date hidden'!D172="x","x",$C$2-'Indicator Date hidden'!D172)</f>
        <v>0</v>
      </c>
      <c r="D171" s="214">
        <f>IF('Indicator Date hidden'!E172="x","x",$D$2-'Indicator Date hidden'!E172)</f>
        <v>0</v>
      </c>
      <c r="E171" s="214">
        <f>IF('Indicator Date hidden'!F172="x","x",$E$2-'Indicator Date hidden'!F172)</f>
        <v>0</v>
      </c>
      <c r="F171" s="214">
        <f>IF('Indicator Date hidden'!G172="x","x",$F$2-'Indicator Date hidden'!G172)</f>
        <v>0</v>
      </c>
      <c r="G171" s="214">
        <f>IF('Indicator Date hidden'!H172="x","x",$G$2-'Indicator Date hidden'!H172)</f>
        <v>0</v>
      </c>
      <c r="H171" s="214">
        <f>IF('Indicator Date hidden'!I172="x","x",$H$2-'Indicator Date hidden'!I172)</f>
        <v>0</v>
      </c>
      <c r="I171" s="214">
        <f>IF('Indicator Date hidden'!J172="x","x",$I$2-'Indicator Date hidden'!J172)</f>
        <v>0</v>
      </c>
      <c r="J171" s="214">
        <f>IF('Indicator Date hidden'!K172="x","x",$J$2-'Indicator Date hidden'!K172)</f>
        <v>0</v>
      </c>
      <c r="K171" s="214">
        <f>IF('Indicator Date hidden'!L172="x","x",$K$2-'Indicator Date hidden'!L172)</f>
        <v>0</v>
      </c>
      <c r="L171" s="214">
        <f>IF('Indicator Date hidden'!M172="x","x",$L$2-'Indicator Date hidden'!M172)</f>
        <v>0</v>
      </c>
      <c r="M171" s="214">
        <f>IF('Indicator Date hidden'!N172="x","x",$M$2-'Indicator Date hidden'!N172)</f>
        <v>0</v>
      </c>
      <c r="N171" s="214">
        <f>IF('Indicator Date hidden'!O172="x","x",$N$2-'Indicator Date hidden'!O172)</f>
        <v>0</v>
      </c>
      <c r="O171" s="214">
        <f>IF('Indicator Date hidden'!P172="x","x",$O$2-'Indicator Date hidden'!P172)</f>
        <v>0</v>
      </c>
      <c r="P171" s="214">
        <f>IF('Indicator Date hidden'!Q172="x","x",$P$2-'Indicator Date hidden'!Q172)</f>
        <v>0</v>
      </c>
      <c r="Q171" s="214">
        <f>IF('Indicator Date hidden'!R172="x","x",$Q$2-'Indicator Date hidden'!R172)</f>
        <v>8</v>
      </c>
      <c r="R171" s="214">
        <f>IF('Indicator Date hidden'!S172="x","x",$R$2-'Indicator Date hidden'!S172)</f>
        <v>0</v>
      </c>
      <c r="S171" s="214">
        <f>IF('Indicator Date hidden'!T172="x","x",$S$2-'Indicator Date hidden'!T172)</f>
        <v>0</v>
      </c>
      <c r="T171" s="214">
        <f>IF('Indicator Date hidden'!U172="x","x",$T$2-'Indicator Date hidden'!U172)</f>
        <v>0</v>
      </c>
      <c r="U171" s="214">
        <f>IF('Indicator Date hidden'!V172="x","x",$U$2-'Indicator Date hidden'!V172)</f>
        <v>0</v>
      </c>
      <c r="V171" s="214">
        <f>IF('Indicator Date hidden'!W172="x","x",$V$2-'Indicator Date hidden'!W172)</f>
        <v>0</v>
      </c>
      <c r="W171" s="214">
        <f>IF('Indicator Date hidden'!X172="x","x",$W$2-'Indicator Date hidden'!X172)</f>
        <v>2</v>
      </c>
      <c r="X171" s="214">
        <f>IF('Indicator Date hidden'!Y172="x","x",$X$2-'Indicator Date hidden'!Y172)</f>
        <v>4</v>
      </c>
      <c r="Y171" s="214">
        <f>IF('Indicator Date hidden'!Z172="x","x",$Y$2-'Indicator Date hidden'!Z172)</f>
        <v>0</v>
      </c>
      <c r="Z171" s="214">
        <f>IF('Indicator Date hidden'!AA172="x","x",$Z$2-'Indicator Date hidden'!AA172)</f>
        <v>0</v>
      </c>
      <c r="AA171" s="214">
        <f>IF('Indicator Date hidden'!AB172="x","x",$AA$2-'Indicator Date hidden'!AB172)</f>
        <v>0</v>
      </c>
      <c r="AB171" s="214">
        <f>IF('Indicator Date hidden'!AC172="x","x",$AB$2-'Indicator Date hidden'!AC172)</f>
        <v>0</v>
      </c>
      <c r="AC171" s="214">
        <f>IF('Indicator Date hidden'!AD172="x","x",$AC$2-'Indicator Date hidden'!AD172)</f>
        <v>0</v>
      </c>
      <c r="AD171" s="214">
        <f>IF('Indicator Date hidden'!AE172="x","x",$AD$2-'Indicator Date hidden'!AE172)</f>
        <v>0</v>
      </c>
      <c r="AE171" s="214">
        <f>IF('Indicator Date hidden'!AF172="x","x",$AE$2-'Indicator Date hidden'!AF172)</f>
        <v>0</v>
      </c>
      <c r="AF171" s="214">
        <f>IF('Indicator Date hidden'!AG172="x","x",$AF$2-'Indicator Date hidden'!AG172)</f>
        <v>1</v>
      </c>
      <c r="AG171" s="214">
        <f>IF('Indicator Date hidden'!AH172="x","x",$AG$2-'Indicator Date hidden'!AH172)</f>
        <v>0</v>
      </c>
      <c r="AH171" s="214">
        <f>IF('Indicator Date hidden'!AI172="x","x",$AH$2-'Indicator Date hidden'!AI172)</f>
        <v>0</v>
      </c>
      <c r="AI171" s="214">
        <f>IF('Indicator Date hidden'!AJ172="x","x",$AI$2-'Indicator Date hidden'!AJ172)</f>
        <v>0</v>
      </c>
      <c r="AJ171" s="214">
        <f>IF('Indicator Date hidden'!AK172="x","x",$AJ$2-'Indicator Date hidden'!AK172)</f>
        <v>1</v>
      </c>
      <c r="AK171" s="214">
        <f>IF('Indicator Date hidden'!AL172="x","x",$AK$2-'Indicator Date hidden'!AL172)</f>
        <v>1</v>
      </c>
      <c r="AL171" s="214">
        <f>IF('Indicator Date hidden'!AM172="x","x",$AL$2-'Indicator Date hidden'!AM172)</f>
        <v>0</v>
      </c>
      <c r="AM171" s="214">
        <f>IF('Indicator Date hidden'!AN172="x","x",$AM$2-'Indicator Date hidden'!AN172)</f>
        <v>0</v>
      </c>
      <c r="AN171" s="214">
        <f>IF('Indicator Date hidden'!AO172="x","x",$AN$2-'Indicator Date hidden'!AO172)</f>
        <v>0</v>
      </c>
      <c r="AO171" s="214">
        <f>IF('Indicator Date hidden'!AP172="x","x",$AO$2-'Indicator Date hidden'!AP172)</f>
        <v>0</v>
      </c>
      <c r="AP171" s="214">
        <f>IF('Indicator Date hidden'!AQ172="x","x",$AP$2-'Indicator Date hidden'!AQ172)</f>
        <v>0</v>
      </c>
      <c r="AQ171" s="214">
        <f>IF('Indicator Date hidden'!AR172="x","x",$AQ$2-'Indicator Date hidden'!AR172)</f>
        <v>0</v>
      </c>
      <c r="AR171" s="214">
        <f>IF('Indicator Date hidden'!AS172="x","x",$AR$2-'Indicator Date hidden'!AS172)</f>
        <v>0</v>
      </c>
      <c r="AS171" s="214">
        <f>IF('Indicator Date hidden'!AT172="x","x",$AS$2-'Indicator Date hidden'!AT172)</f>
        <v>0</v>
      </c>
      <c r="AT171" s="214">
        <f>IF('Indicator Date hidden'!AU172="x","x",$AT$2-'Indicator Date hidden'!AU172)</f>
        <v>0</v>
      </c>
      <c r="AU171" s="214">
        <f>IF('Indicator Date hidden'!AV172="x","x",$AU$2-'Indicator Date hidden'!AV172)</f>
        <v>4</v>
      </c>
      <c r="AV171" s="214">
        <f>IF('Indicator Date hidden'!AW172="x","x",$AV$2-'Indicator Date hidden'!AW172)</f>
        <v>0</v>
      </c>
      <c r="AW171" s="214">
        <f>IF('Indicator Date hidden'!AX172="x","x",$AW$2-'Indicator Date hidden'!AX172)</f>
        <v>0</v>
      </c>
      <c r="AX171" s="214">
        <f>IF('Indicator Date hidden'!AY172="x","x",$AX$2-'Indicator Date hidden'!AY172)</f>
        <v>0</v>
      </c>
      <c r="AY171" s="214">
        <f>IF('Indicator Date hidden'!AZ172="x","x",$AY$2-'Indicator Date hidden'!AZ172)</f>
        <v>0</v>
      </c>
      <c r="AZ171" s="214">
        <f>IF('Indicator Date hidden'!BA172="x","x",$AZ$2-'Indicator Date hidden'!BA172)</f>
        <v>0</v>
      </c>
      <c r="BA171">
        <f t="shared" si="25"/>
        <v>21</v>
      </c>
      <c r="BB171" s="21">
        <f t="shared" si="26"/>
        <v>0.41176470588235292</v>
      </c>
      <c r="BC171">
        <f t="shared" si="27"/>
        <v>7</v>
      </c>
      <c r="BD171" s="21">
        <f t="shared" si="28"/>
        <v>1.3601682506685981</v>
      </c>
      <c r="BE171" s="296">
        <f t="shared" si="29"/>
        <v>0</v>
      </c>
    </row>
    <row r="172" spans="1:57" x14ac:dyDescent="0.35">
      <c r="A172" t="s">
        <v>8119</v>
      </c>
      <c r="B172" s="214">
        <f>IF('Indicator Date hidden'!C173="x","x",$B$2-'Indicator Date hidden'!C173)</f>
        <v>0</v>
      </c>
      <c r="C172" s="214">
        <f>IF('Indicator Date hidden'!D173="x","x",$C$2-'Indicator Date hidden'!D173)</f>
        <v>0</v>
      </c>
      <c r="D172" s="214">
        <f>IF('Indicator Date hidden'!E173="x","x",$D$2-'Indicator Date hidden'!E173)</f>
        <v>0</v>
      </c>
      <c r="E172" s="214">
        <f>IF('Indicator Date hidden'!F173="x","x",$E$2-'Indicator Date hidden'!F173)</f>
        <v>0</v>
      </c>
      <c r="F172" s="214">
        <f>IF('Indicator Date hidden'!G173="x","x",$F$2-'Indicator Date hidden'!G173)</f>
        <v>0</v>
      </c>
      <c r="G172" s="214">
        <f>IF('Indicator Date hidden'!H173="x","x",$G$2-'Indicator Date hidden'!H173)</f>
        <v>0</v>
      </c>
      <c r="H172" s="214">
        <f>IF('Indicator Date hidden'!I173="x","x",$H$2-'Indicator Date hidden'!I173)</f>
        <v>0</v>
      </c>
      <c r="I172" s="214">
        <f>IF('Indicator Date hidden'!J173="x","x",$I$2-'Indicator Date hidden'!J173)</f>
        <v>0</v>
      </c>
      <c r="J172" s="214">
        <f>IF('Indicator Date hidden'!K173="x","x",$J$2-'Indicator Date hidden'!K173)</f>
        <v>0</v>
      </c>
      <c r="K172" s="214">
        <f>IF('Indicator Date hidden'!L173="x","x",$K$2-'Indicator Date hidden'!L173)</f>
        <v>0</v>
      </c>
      <c r="L172" s="214">
        <f>IF('Indicator Date hidden'!M173="x","x",$L$2-'Indicator Date hidden'!M173)</f>
        <v>0</v>
      </c>
      <c r="M172" s="214">
        <f>IF('Indicator Date hidden'!N173="x","x",$M$2-'Indicator Date hidden'!N173)</f>
        <v>0</v>
      </c>
      <c r="N172" s="214">
        <f>IF('Indicator Date hidden'!O173="x","x",$N$2-'Indicator Date hidden'!O173)</f>
        <v>0</v>
      </c>
      <c r="O172" s="214">
        <f>IF('Indicator Date hidden'!P173="x","x",$O$2-'Indicator Date hidden'!P173)</f>
        <v>0</v>
      </c>
      <c r="P172" s="214">
        <f>IF('Indicator Date hidden'!Q173="x","x",$P$2-'Indicator Date hidden'!Q173)</f>
        <v>0</v>
      </c>
      <c r="Q172" s="214">
        <f>IF('Indicator Date hidden'!R173="x","x",$Q$2-'Indicator Date hidden'!R173)</f>
        <v>3</v>
      </c>
      <c r="R172" s="214">
        <f>IF('Indicator Date hidden'!S173="x","x",$R$2-'Indicator Date hidden'!S173)</f>
        <v>0</v>
      </c>
      <c r="S172" s="214">
        <f>IF('Indicator Date hidden'!T173="x","x",$S$2-'Indicator Date hidden'!T173)</f>
        <v>0</v>
      </c>
      <c r="T172" s="214">
        <f>IF('Indicator Date hidden'!U173="x","x",$T$2-'Indicator Date hidden'!U173)</f>
        <v>0</v>
      </c>
      <c r="U172" s="214">
        <f>IF('Indicator Date hidden'!V173="x","x",$U$2-'Indicator Date hidden'!V173)</f>
        <v>0</v>
      </c>
      <c r="V172" s="214">
        <f>IF('Indicator Date hidden'!W173="x","x",$V$2-'Indicator Date hidden'!W173)</f>
        <v>0</v>
      </c>
      <c r="W172" s="214">
        <f>IF('Indicator Date hidden'!X173="x","x",$W$2-'Indicator Date hidden'!X173)</f>
        <v>3</v>
      </c>
      <c r="X172" s="214">
        <f>IF('Indicator Date hidden'!Y173="x","x",$X$2-'Indicator Date hidden'!Y173)</f>
        <v>4</v>
      </c>
      <c r="Y172" s="214">
        <f>IF('Indicator Date hidden'!Z173="x","x",$Y$2-'Indicator Date hidden'!Z173)</f>
        <v>0</v>
      </c>
      <c r="Z172" s="214">
        <f>IF('Indicator Date hidden'!AA173="x","x",$Z$2-'Indicator Date hidden'!AA173)</f>
        <v>0</v>
      </c>
      <c r="AA172" s="214">
        <f>IF('Indicator Date hidden'!AB173="x","x",$AA$2-'Indicator Date hidden'!AB173)</f>
        <v>1</v>
      </c>
      <c r="AB172" s="214">
        <f>IF('Indicator Date hidden'!AC173="x","x",$AB$2-'Indicator Date hidden'!AC173)</f>
        <v>0</v>
      </c>
      <c r="AC172" s="214">
        <f>IF('Indicator Date hidden'!AD173="x","x",$AC$2-'Indicator Date hidden'!AD173)</f>
        <v>0</v>
      </c>
      <c r="AD172" s="214" t="str">
        <f>IF('Indicator Date hidden'!AE173="x","x",$AD$2-'Indicator Date hidden'!AE173)</f>
        <v>x</v>
      </c>
      <c r="AE172" s="214">
        <f>IF('Indicator Date hidden'!AF173="x","x",$AE$2-'Indicator Date hidden'!AF173)</f>
        <v>0</v>
      </c>
      <c r="AF172" s="214">
        <f>IF('Indicator Date hidden'!AG173="x","x",$AF$2-'Indicator Date hidden'!AG173)</f>
        <v>5</v>
      </c>
      <c r="AG172" s="214">
        <f>IF('Indicator Date hidden'!AH173="x","x",$AG$2-'Indicator Date hidden'!AH173)</f>
        <v>0</v>
      </c>
      <c r="AH172" s="214">
        <f>IF('Indicator Date hidden'!AI173="x","x",$AH$2-'Indicator Date hidden'!AI173)</f>
        <v>0</v>
      </c>
      <c r="AI172" s="214">
        <f>IF('Indicator Date hidden'!AJ173="x","x",$AI$2-'Indicator Date hidden'!AJ173)</f>
        <v>0</v>
      </c>
      <c r="AJ172" s="214">
        <f>IF('Indicator Date hidden'!AK173="x","x",$AJ$2-'Indicator Date hidden'!AK173)</f>
        <v>1</v>
      </c>
      <c r="AK172" s="214">
        <f>IF('Indicator Date hidden'!AL173="x","x",$AK$2-'Indicator Date hidden'!AL173)</f>
        <v>1</v>
      </c>
      <c r="AL172" s="214">
        <f>IF('Indicator Date hidden'!AM173="x","x",$AL$2-'Indicator Date hidden'!AM173)</f>
        <v>0</v>
      </c>
      <c r="AM172" s="214">
        <f>IF('Indicator Date hidden'!AN173="x","x",$AM$2-'Indicator Date hidden'!AN173)</f>
        <v>0</v>
      </c>
      <c r="AN172" s="214">
        <f>IF('Indicator Date hidden'!AO173="x","x",$AN$2-'Indicator Date hidden'!AO173)</f>
        <v>0</v>
      </c>
      <c r="AO172" s="214">
        <f>IF('Indicator Date hidden'!AP173="x","x",$AO$2-'Indicator Date hidden'!AP173)</f>
        <v>1</v>
      </c>
      <c r="AP172" s="214">
        <f>IF('Indicator Date hidden'!AQ173="x","x",$AP$2-'Indicator Date hidden'!AQ173)</f>
        <v>1</v>
      </c>
      <c r="AQ172" s="214">
        <f>IF('Indicator Date hidden'!AR173="x","x",$AQ$2-'Indicator Date hidden'!AR173)</f>
        <v>0</v>
      </c>
      <c r="AR172" s="214">
        <f>IF('Indicator Date hidden'!AS173="x","x",$AR$2-'Indicator Date hidden'!AS173)</f>
        <v>0</v>
      </c>
      <c r="AS172" s="214">
        <f>IF('Indicator Date hidden'!AT173="x","x",$AS$2-'Indicator Date hidden'!AT173)</f>
        <v>0</v>
      </c>
      <c r="AT172" s="214">
        <f>IF('Indicator Date hidden'!AU173="x","x",$AT$2-'Indicator Date hidden'!AU173)</f>
        <v>0</v>
      </c>
      <c r="AU172" s="214">
        <f>IF('Indicator Date hidden'!AV173="x","x",$AU$2-'Indicator Date hidden'!AV173)</f>
        <v>1</v>
      </c>
      <c r="AV172" s="214">
        <f>IF('Indicator Date hidden'!AW173="x","x",$AV$2-'Indicator Date hidden'!AW173)</f>
        <v>0</v>
      </c>
      <c r="AW172" s="214">
        <f>IF('Indicator Date hidden'!AX173="x","x",$AW$2-'Indicator Date hidden'!AX173)</f>
        <v>0</v>
      </c>
      <c r="AX172" s="214">
        <f>IF('Indicator Date hidden'!AY173="x","x",$AX$2-'Indicator Date hidden'!AY173)</f>
        <v>0</v>
      </c>
      <c r="AY172" s="214">
        <f>IF('Indicator Date hidden'!AZ173="x","x",$AY$2-'Indicator Date hidden'!AZ173)</f>
        <v>0</v>
      </c>
      <c r="AZ172" s="214">
        <f>IF('Indicator Date hidden'!BA173="x","x",$AZ$2-'Indicator Date hidden'!BA173)</f>
        <v>0</v>
      </c>
      <c r="BA172">
        <f t="shared" si="25"/>
        <v>21</v>
      </c>
      <c r="BB172" s="21">
        <f t="shared" si="26"/>
        <v>0.42</v>
      </c>
      <c r="BC172">
        <f t="shared" si="27"/>
        <v>10</v>
      </c>
      <c r="BD172" s="21">
        <f t="shared" si="28"/>
        <v>1.06</v>
      </c>
      <c r="BE172" s="296">
        <f t="shared" si="29"/>
        <v>0</v>
      </c>
    </row>
    <row r="173" spans="1:57" x14ac:dyDescent="0.35">
      <c r="A173" t="s">
        <v>8210</v>
      </c>
      <c r="B173" s="214">
        <f>IF('Indicator Date hidden'!C174="x","x",$B$2-'Indicator Date hidden'!C174)</f>
        <v>0</v>
      </c>
      <c r="C173" s="214">
        <f>IF('Indicator Date hidden'!D174="x","x",$C$2-'Indicator Date hidden'!D174)</f>
        <v>0</v>
      </c>
      <c r="D173" s="214">
        <f>IF('Indicator Date hidden'!E174="x","x",$D$2-'Indicator Date hidden'!E174)</f>
        <v>0</v>
      </c>
      <c r="E173" s="214">
        <f>IF('Indicator Date hidden'!F174="x","x",$E$2-'Indicator Date hidden'!F174)</f>
        <v>0</v>
      </c>
      <c r="F173" s="214">
        <f>IF('Indicator Date hidden'!G174="x","x",$F$2-'Indicator Date hidden'!G174)</f>
        <v>0</v>
      </c>
      <c r="G173" s="214">
        <f>IF('Indicator Date hidden'!H174="x","x",$G$2-'Indicator Date hidden'!H174)</f>
        <v>0</v>
      </c>
      <c r="H173" s="214">
        <f>IF('Indicator Date hidden'!I174="x","x",$H$2-'Indicator Date hidden'!I174)</f>
        <v>0</v>
      </c>
      <c r="I173" s="214">
        <f>IF('Indicator Date hidden'!J174="x","x",$I$2-'Indicator Date hidden'!J174)</f>
        <v>0</v>
      </c>
      <c r="J173" s="214">
        <f>IF('Indicator Date hidden'!K174="x","x",$J$2-'Indicator Date hidden'!K174)</f>
        <v>0</v>
      </c>
      <c r="K173" s="214">
        <f>IF('Indicator Date hidden'!L174="x","x",$K$2-'Indicator Date hidden'!L174)</f>
        <v>0</v>
      </c>
      <c r="L173" s="214">
        <f>IF('Indicator Date hidden'!M174="x","x",$L$2-'Indicator Date hidden'!M174)</f>
        <v>0</v>
      </c>
      <c r="M173" s="214">
        <f>IF('Indicator Date hidden'!N174="x","x",$M$2-'Indicator Date hidden'!N174)</f>
        <v>0</v>
      </c>
      <c r="N173" s="214">
        <f>IF('Indicator Date hidden'!O174="x","x",$N$2-'Indicator Date hidden'!O174)</f>
        <v>0</v>
      </c>
      <c r="O173" s="214">
        <f>IF('Indicator Date hidden'!P174="x","x",$O$2-'Indicator Date hidden'!P174)</f>
        <v>0</v>
      </c>
      <c r="P173" s="214">
        <f>IF('Indicator Date hidden'!Q174="x","x",$P$2-'Indicator Date hidden'!Q174)</f>
        <v>0</v>
      </c>
      <c r="Q173" s="214">
        <f>IF('Indicator Date hidden'!R174="x","x",$Q$2-'Indicator Date hidden'!R174)</f>
        <v>4</v>
      </c>
      <c r="R173" s="214">
        <f>IF('Indicator Date hidden'!S174="x","x",$R$2-'Indicator Date hidden'!S174)</f>
        <v>0</v>
      </c>
      <c r="S173" s="214">
        <f>IF('Indicator Date hidden'!T174="x","x",$S$2-'Indicator Date hidden'!T174)</f>
        <v>0</v>
      </c>
      <c r="T173" s="214">
        <f>IF('Indicator Date hidden'!U174="x","x",$T$2-'Indicator Date hidden'!U174)</f>
        <v>0</v>
      </c>
      <c r="U173" s="214">
        <f>IF('Indicator Date hidden'!V174="x","x",$U$2-'Indicator Date hidden'!V174)</f>
        <v>0</v>
      </c>
      <c r="V173" s="214">
        <f>IF('Indicator Date hidden'!W174="x","x",$V$2-'Indicator Date hidden'!W174)</f>
        <v>0</v>
      </c>
      <c r="W173" s="214">
        <f>IF('Indicator Date hidden'!X174="x","x",$W$2-'Indicator Date hidden'!X174)</f>
        <v>5</v>
      </c>
      <c r="X173" s="214">
        <f>IF('Indicator Date hidden'!Y174="x","x",$X$2-'Indicator Date hidden'!Y174)</f>
        <v>3</v>
      </c>
      <c r="Y173" s="214">
        <f>IF('Indicator Date hidden'!Z174="x","x",$Y$2-'Indicator Date hidden'!Z174)</f>
        <v>0</v>
      </c>
      <c r="Z173" s="214">
        <f>IF('Indicator Date hidden'!AA174="x","x",$Z$2-'Indicator Date hidden'!AA174)</f>
        <v>0</v>
      </c>
      <c r="AA173" s="214" t="str">
        <f>IF('Indicator Date hidden'!AB174="x","x",$AA$2-'Indicator Date hidden'!AB174)</f>
        <v>x</v>
      </c>
      <c r="AB173" s="214">
        <f>IF('Indicator Date hidden'!AC174="x","x",$AB$2-'Indicator Date hidden'!AC174)</f>
        <v>0</v>
      </c>
      <c r="AC173" s="214">
        <f>IF('Indicator Date hidden'!AD174="x","x",$AC$2-'Indicator Date hidden'!AD174)</f>
        <v>0</v>
      </c>
      <c r="AD173" s="214">
        <f>IF('Indicator Date hidden'!AE174="x","x",$AD$2-'Indicator Date hidden'!AE174)</f>
        <v>0</v>
      </c>
      <c r="AE173" s="214" t="str">
        <f>IF('Indicator Date hidden'!AF174="x","x",$AE$2-'Indicator Date hidden'!AF174)</f>
        <v>x</v>
      </c>
      <c r="AF173" s="214">
        <f>IF('Indicator Date hidden'!AG174="x","x",$AF$2-'Indicator Date hidden'!AG174)</f>
        <v>6</v>
      </c>
      <c r="AG173" s="214">
        <f>IF('Indicator Date hidden'!AH174="x","x",$AG$2-'Indicator Date hidden'!AH174)</f>
        <v>0</v>
      </c>
      <c r="AH173" s="214">
        <f>IF('Indicator Date hidden'!AI174="x","x",$AH$2-'Indicator Date hidden'!AI174)</f>
        <v>0</v>
      </c>
      <c r="AI173" s="214">
        <f>IF('Indicator Date hidden'!AJ174="x","x",$AI$2-'Indicator Date hidden'!AJ174)</f>
        <v>0</v>
      </c>
      <c r="AJ173" s="214">
        <f>IF('Indicator Date hidden'!AK174="x","x",$AJ$2-'Indicator Date hidden'!AK174)</f>
        <v>1</v>
      </c>
      <c r="AK173" s="214">
        <f>IF('Indicator Date hidden'!AL174="x","x",$AK$2-'Indicator Date hidden'!AL174)</f>
        <v>1</v>
      </c>
      <c r="AL173" s="214">
        <f>IF('Indicator Date hidden'!AM174="x","x",$AL$2-'Indicator Date hidden'!AM174)</f>
        <v>0</v>
      </c>
      <c r="AM173" s="214">
        <f>IF('Indicator Date hidden'!AN174="x","x",$AM$2-'Indicator Date hidden'!AN174)</f>
        <v>0</v>
      </c>
      <c r="AN173" s="214">
        <f>IF('Indicator Date hidden'!AO174="x","x",$AN$2-'Indicator Date hidden'!AO174)</f>
        <v>0</v>
      </c>
      <c r="AO173" s="214" t="str">
        <f>IF('Indicator Date hidden'!AP174="x","x",$AO$2-'Indicator Date hidden'!AP174)</f>
        <v>x</v>
      </c>
      <c r="AP173" s="214" t="str">
        <f>IF('Indicator Date hidden'!AQ174="x","x",$AP$2-'Indicator Date hidden'!AQ174)</f>
        <v>x</v>
      </c>
      <c r="AQ173" s="214">
        <f>IF('Indicator Date hidden'!AR174="x","x",$AQ$2-'Indicator Date hidden'!AR174)</f>
        <v>6</v>
      </c>
      <c r="AR173" s="214">
        <f>IF('Indicator Date hidden'!AS174="x","x",$AR$2-'Indicator Date hidden'!AS174)</f>
        <v>0</v>
      </c>
      <c r="AS173" s="214">
        <f>IF('Indicator Date hidden'!AT174="x","x",$AS$2-'Indicator Date hidden'!AT174)</f>
        <v>0</v>
      </c>
      <c r="AT173" s="214">
        <f>IF('Indicator Date hidden'!AU174="x","x",$AT$2-'Indicator Date hidden'!AU174)</f>
        <v>0</v>
      </c>
      <c r="AU173" s="214">
        <f>IF('Indicator Date hidden'!AV174="x","x",$AU$2-'Indicator Date hidden'!AV174)</f>
        <v>4</v>
      </c>
      <c r="AV173" s="214">
        <f>IF('Indicator Date hidden'!AW174="x","x",$AV$2-'Indicator Date hidden'!AW174)</f>
        <v>0</v>
      </c>
      <c r="AW173" s="214">
        <f>IF('Indicator Date hidden'!AX174="x","x",$AW$2-'Indicator Date hidden'!AX174)</f>
        <v>0</v>
      </c>
      <c r="AX173" s="214">
        <f>IF('Indicator Date hidden'!AY174="x","x",$AX$2-'Indicator Date hidden'!AY174)</f>
        <v>0</v>
      </c>
      <c r="AY173" s="214">
        <f>IF('Indicator Date hidden'!AZ174="x","x",$AY$2-'Indicator Date hidden'!AZ174)</f>
        <v>0</v>
      </c>
      <c r="AZ173" s="214">
        <f>IF('Indicator Date hidden'!BA174="x","x",$AZ$2-'Indicator Date hidden'!BA174)</f>
        <v>0</v>
      </c>
      <c r="BA173">
        <f t="shared" si="25"/>
        <v>30</v>
      </c>
      <c r="BB173" s="21">
        <f t="shared" si="26"/>
        <v>0.63829787234042556</v>
      </c>
      <c r="BC173">
        <f t="shared" si="27"/>
        <v>8</v>
      </c>
      <c r="BD173" s="21">
        <f t="shared" si="28"/>
        <v>1.6035271218227041</v>
      </c>
      <c r="BE173" s="296">
        <f t="shared" si="29"/>
        <v>0</v>
      </c>
    </row>
    <row r="174" spans="1:57" x14ac:dyDescent="0.35">
      <c r="A174" t="s">
        <v>8203</v>
      </c>
      <c r="B174" s="214">
        <f>IF('Indicator Date hidden'!C175="x","x",$B$2-'Indicator Date hidden'!C175)</f>
        <v>0</v>
      </c>
      <c r="C174" s="214">
        <f>IF('Indicator Date hidden'!D175="x","x",$C$2-'Indicator Date hidden'!D175)</f>
        <v>0</v>
      </c>
      <c r="D174" s="214">
        <f>IF('Indicator Date hidden'!E175="x","x",$D$2-'Indicator Date hidden'!E175)</f>
        <v>0</v>
      </c>
      <c r="E174" s="214">
        <f>IF('Indicator Date hidden'!F175="x","x",$E$2-'Indicator Date hidden'!F175)</f>
        <v>0</v>
      </c>
      <c r="F174" s="214">
        <f>IF('Indicator Date hidden'!G175="x","x",$F$2-'Indicator Date hidden'!G175)</f>
        <v>0</v>
      </c>
      <c r="G174" s="214">
        <f>IF('Indicator Date hidden'!H175="x","x",$G$2-'Indicator Date hidden'!H175)</f>
        <v>0</v>
      </c>
      <c r="H174" s="214">
        <f>IF('Indicator Date hidden'!I175="x","x",$H$2-'Indicator Date hidden'!I175)</f>
        <v>0</v>
      </c>
      <c r="I174" s="214">
        <f>IF('Indicator Date hidden'!J175="x","x",$I$2-'Indicator Date hidden'!J175)</f>
        <v>0</v>
      </c>
      <c r="J174" s="214">
        <f>IF('Indicator Date hidden'!K175="x","x",$J$2-'Indicator Date hidden'!K175)</f>
        <v>0</v>
      </c>
      <c r="K174" s="214">
        <f>IF('Indicator Date hidden'!L175="x","x",$K$2-'Indicator Date hidden'!L175)</f>
        <v>0</v>
      </c>
      <c r="L174" s="214">
        <f>IF('Indicator Date hidden'!M175="x","x",$L$2-'Indicator Date hidden'!M175)</f>
        <v>0</v>
      </c>
      <c r="M174" s="214">
        <f>IF('Indicator Date hidden'!N175="x","x",$M$2-'Indicator Date hidden'!N175)</f>
        <v>0</v>
      </c>
      <c r="N174" s="214">
        <f>IF('Indicator Date hidden'!O175="x","x",$N$2-'Indicator Date hidden'!O175)</f>
        <v>0</v>
      </c>
      <c r="O174" s="214">
        <f>IF('Indicator Date hidden'!P175="x","x",$O$2-'Indicator Date hidden'!P175)</f>
        <v>0</v>
      </c>
      <c r="P174" s="214">
        <f>IF('Indicator Date hidden'!Q175="x","x",$P$2-'Indicator Date hidden'!Q175)</f>
        <v>0</v>
      </c>
      <c r="Q174" s="214">
        <f>IF('Indicator Date hidden'!R175="x","x",$Q$2-'Indicator Date hidden'!R175)</f>
        <v>0</v>
      </c>
      <c r="R174" s="214">
        <f>IF('Indicator Date hidden'!S175="x","x",$R$2-'Indicator Date hidden'!S175)</f>
        <v>0</v>
      </c>
      <c r="S174" s="214">
        <f>IF('Indicator Date hidden'!T175="x","x",$S$2-'Indicator Date hidden'!T175)</f>
        <v>0</v>
      </c>
      <c r="T174" s="214">
        <f>IF('Indicator Date hidden'!U175="x","x",$T$2-'Indicator Date hidden'!U175)</f>
        <v>0</v>
      </c>
      <c r="U174" s="214">
        <f>IF('Indicator Date hidden'!V175="x","x",$U$2-'Indicator Date hidden'!V175)</f>
        <v>0</v>
      </c>
      <c r="V174" s="214">
        <f>IF('Indicator Date hidden'!W175="x","x",$V$2-'Indicator Date hidden'!W175)</f>
        <v>0</v>
      </c>
      <c r="W174" s="214">
        <f>IF('Indicator Date hidden'!X175="x","x",$W$2-'Indicator Date hidden'!X175)</f>
        <v>0</v>
      </c>
      <c r="X174" s="214">
        <f>IF('Indicator Date hidden'!Y175="x","x",$X$2-'Indicator Date hidden'!Y175)</f>
        <v>4</v>
      </c>
      <c r="Y174" s="214">
        <f>IF('Indicator Date hidden'!Z175="x","x",$Y$2-'Indicator Date hidden'!Z175)</f>
        <v>0</v>
      </c>
      <c r="Z174" s="214">
        <f>IF('Indicator Date hidden'!AA175="x","x",$Z$2-'Indicator Date hidden'!AA175)</f>
        <v>0</v>
      </c>
      <c r="AA174" s="214">
        <f>IF('Indicator Date hidden'!AB175="x","x",$AA$2-'Indicator Date hidden'!AB175)</f>
        <v>0</v>
      </c>
      <c r="AB174" s="214">
        <f>IF('Indicator Date hidden'!AC175="x","x",$AB$2-'Indicator Date hidden'!AC175)</f>
        <v>0</v>
      </c>
      <c r="AC174" s="214">
        <f>IF('Indicator Date hidden'!AD175="x","x",$AC$2-'Indicator Date hidden'!AD175)</f>
        <v>0</v>
      </c>
      <c r="AD174" s="214">
        <f>IF('Indicator Date hidden'!AE175="x","x",$AD$2-'Indicator Date hidden'!AE175)</f>
        <v>0</v>
      </c>
      <c r="AE174" s="214">
        <f>IF('Indicator Date hidden'!AF175="x","x",$AE$2-'Indicator Date hidden'!AF175)</f>
        <v>0</v>
      </c>
      <c r="AF174" s="214">
        <f>IF('Indicator Date hidden'!AG175="x","x",$AF$2-'Indicator Date hidden'!AG175)</f>
        <v>2</v>
      </c>
      <c r="AG174" s="214">
        <f>IF('Indicator Date hidden'!AH175="x","x",$AG$2-'Indicator Date hidden'!AH175)</f>
        <v>0</v>
      </c>
      <c r="AH174" s="214">
        <f>IF('Indicator Date hidden'!AI175="x","x",$AH$2-'Indicator Date hidden'!AI175)</f>
        <v>0</v>
      </c>
      <c r="AI174" s="214">
        <f>IF('Indicator Date hidden'!AJ175="x","x",$AI$2-'Indicator Date hidden'!AJ175)</f>
        <v>0</v>
      </c>
      <c r="AJ174" s="214">
        <f>IF('Indicator Date hidden'!AK175="x","x",$AJ$2-'Indicator Date hidden'!AK175)</f>
        <v>1</v>
      </c>
      <c r="AK174" s="214">
        <f>IF('Indicator Date hidden'!AL175="x","x",$AK$2-'Indicator Date hidden'!AL175)</f>
        <v>1</v>
      </c>
      <c r="AL174" s="214">
        <f>IF('Indicator Date hidden'!AM175="x","x",$AL$2-'Indicator Date hidden'!AM175)</f>
        <v>0</v>
      </c>
      <c r="AM174" s="214">
        <f>IF('Indicator Date hidden'!AN175="x","x",$AM$2-'Indicator Date hidden'!AN175)</f>
        <v>0</v>
      </c>
      <c r="AN174" s="214">
        <f>IF('Indicator Date hidden'!AO175="x","x",$AN$2-'Indicator Date hidden'!AO175)</f>
        <v>0</v>
      </c>
      <c r="AO174" s="214">
        <f>IF('Indicator Date hidden'!AP175="x","x",$AO$2-'Indicator Date hidden'!AP175)</f>
        <v>0</v>
      </c>
      <c r="AP174" s="214">
        <f>IF('Indicator Date hidden'!AQ175="x","x",$AP$2-'Indicator Date hidden'!AQ175)</f>
        <v>0</v>
      </c>
      <c r="AQ174" s="214">
        <f>IF('Indicator Date hidden'!AR175="x","x",$AQ$2-'Indicator Date hidden'!AR175)</f>
        <v>0</v>
      </c>
      <c r="AR174" s="214">
        <f>IF('Indicator Date hidden'!AS175="x","x",$AR$2-'Indicator Date hidden'!AS175)</f>
        <v>0</v>
      </c>
      <c r="AS174" s="214">
        <f>IF('Indicator Date hidden'!AT175="x","x",$AS$2-'Indicator Date hidden'!AT175)</f>
        <v>0</v>
      </c>
      <c r="AT174" s="214">
        <f>IF('Indicator Date hidden'!AU175="x","x",$AT$2-'Indicator Date hidden'!AU175)</f>
        <v>0</v>
      </c>
      <c r="AU174" s="214">
        <f>IF('Indicator Date hidden'!AV175="x","x",$AU$2-'Indicator Date hidden'!AV175)</f>
        <v>3</v>
      </c>
      <c r="AV174" s="214">
        <f>IF('Indicator Date hidden'!AW175="x","x",$AV$2-'Indicator Date hidden'!AW175)</f>
        <v>0</v>
      </c>
      <c r="AW174" s="214">
        <f>IF('Indicator Date hidden'!AX175="x","x",$AW$2-'Indicator Date hidden'!AX175)</f>
        <v>0</v>
      </c>
      <c r="AX174" s="214">
        <f>IF('Indicator Date hidden'!AY175="x","x",$AX$2-'Indicator Date hidden'!AY175)</f>
        <v>0</v>
      </c>
      <c r="AY174" s="214">
        <f>IF('Indicator Date hidden'!AZ175="x","x",$AY$2-'Indicator Date hidden'!AZ175)</f>
        <v>0</v>
      </c>
      <c r="AZ174" s="214">
        <f>IF('Indicator Date hidden'!BA175="x","x",$AZ$2-'Indicator Date hidden'!BA175)</f>
        <v>0</v>
      </c>
      <c r="BA174">
        <f t="shared" si="25"/>
        <v>11</v>
      </c>
      <c r="BB174" s="21">
        <f t="shared" si="26"/>
        <v>0.21568627450980393</v>
      </c>
      <c r="BC174">
        <f t="shared" si="27"/>
        <v>5</v>
      </c>
      <c r="BD174" s="21">
        <f t="shared" si="28"/>
        <v>0.74921463429579604</v>
      </c>
      <c r="BE174" s="296">
        <f t="shared" si="29"/>
        <v>0</v>
      </c>
    </row>
    <row r="175" spans="1:57" x14ac:dyDescent="0.35">
      <c r="A175" t="s">
        <v>8211</v>
      </c>
      <c r="B175" s="214">
        <f>IF('Indicator Date hidden'!C176="x","x",$B$2-'Indicator Date hidden'!C176)</f>
        <v>0</v>
      </c>
      <c r="C175" s="214">
        <f>IF('Indicator Date hidden'!D176="x","x",$C$2-'Indicator Date hidden'!D176)</f>
        <v>0</v>
      </c>
      <c r="D175" s="214">
        <f>IF('Indicator Date hidden'!E176="x","x",$D$2-'Indicator Date hidden'!E176)</f>
        <v>0</v>
      </c>
      <c r="E175" s="214">
        <f>IF('Indicator Date hidden'!F176="x","x",$E$2-'Indicator Date hidden'!F176)</f>
        <v>0</v>
      </c>
      <c r="F175" s="214">
        <f>IF('Indicator Date hidden'!G176="x","x",$F$2-'Indicator Date hidden'!G176)</f>
        <v>0</v>
      </c>
      <c r="G175" s="214">
        <f>IF('Indicator Date hidden'!H176="x","x",$G$2-'Indicator Date hidden'!H176)</f>
        <v>0</v>
      </c>
      <c r="H175" s="214">
        <f>IF('Indicator Date hidden'!I176="x","x",$H$2-'Indicator Date hidden'!I176)</f>
        <v>0</v>
      </c>
      <c r="I175" s="214">
        <f>IF('Indicator Date hidden'!J176="x","x",$I$2-'Indicator Date hidden'!J176)</f>
        <v>0</v>
      </c>
      <c r="J175" s="214">
        <f>IF('Indicator Date hidden'!K176="x","x",$J$2-'Indicator Date hidden'!K176)</f>
        <v>0</v>
      </c>
      <c r="K175" s="214">
        <f>IF('Indicator Date hidden'!L176="x","x",$K$2-'Indicator Date hidden'!L176)</f>
        <v>0</v>
      </c>
      <c r="L175" s="214">
        <f>IF('Indicator Date hidden'!M176="x","x",$L$2-'Indicator Date hidden'!M176)</f>
        <v>0</v>
      </c>
      <c r="M175" s="214">
        <f>IF('Indicator Date hidden'!N176="x","x",$M$2-'Indicator Date hidden'!N176)</f>
        <v>0</v>
      </c>
      <c r="N175" s="214">
        <f>IF('Indicator Date hidden'!O176="x","x",$N$2-'Indicator Date hidden'!O176)</f>
        <v>0</v>
      </c>
      <c r="O175" s="214">
        <f>IF('Indicator Date hidden'!P176="x","x",$O$2-'Indicator Date hidden'!P176)</f>
        <v>0</v>
      </c>
      <c r="P175" s="214">
        <f>IF('Indicator Date hidden'!Q176="x","x",$P$2-'Indicator Date hidden'!Q176)</f>
        <v>0</v>
      </c>
      <c r="Q175" s="214" t="str">
        <f>IF('Indicator Date hidden'!R176="x","x",$Q$2-'Indicator Date hidden'!R176)</f>
        <v>x</v>
      </c>
      <c r="R175" s="214">
        <f>IF('Indicator Date hidden'!S176="x","x",$R$2-'Indicator Date hidden'!S176)</f>
        <v>0</v>
      </c>
      <c r="S175" s="214">
        <f>IF('Indicator Date hidden'!T176="x","x",$S$2-'Indicator Date hidden'!T176)</f>
        <v>0</v>
      </c>
      <c r="T175" s="214">
        <f>IF('Indicator Date hidden'!U176="x","x",$T$2-'Indicator Date hidden'!U176)</f>
        <v>0</v>
      </c>
      <c r="U175" s="214">
        <f>IF('Indicator Date hidden'!V176="x","x",$U$2-'Indicator Date hidden'!V176)</f>
        <v>0</v>
      </c>
      <c r="V175" s="214">
        <f>IF('Indicator Date hidden'!W176="x","x",$V$2-'Indicator Date hidden'!W176)</f>
        <v>0</v>
      </c>
      <c r="W175" s="214">
        <f>IF('Indicator Date hidden'!X176="x","x",$W$2-'Indicator Date hidden'!X176)</f>
        <v>2</v>
      </c>
      <c r="X175" s="214">
        <f>IF('Indicator Date hidden'!Y176="x","x",$X$2-'Indicator Date hidden'!Y176)</f>
        <v>4</v>
      </c>
      <c r="Y175" s="214">
        <f>IF('Indicator Date hidden'!Z176="x","x",$Y$2-'Indicator Date hidden'!Z176)</f>
        <v>0</v>
      </c>
      <c r="Z175" s="214">
        <f>IF('Indicator Date hidden'!AA176="x","x",$Z$2-'Indicator Date hidden'!AA176)</f>
        <v>0</v>
      </c>
      <c r="AA175" s="214" t="str">
        <f>IF('Indicator Date hidden'!AB176="x","x",$AA$2-'Indicator Date hidden'!AB176)</f>
        <v>x</v>
      </c>
      <c r="AB175" s="214">
        <f>IF('Indicator Date hidden'!AC176="x","x",$AB$2-'Indicator Date hidden'!AC176)</f>
        <v>0</v>
      </c>
      <c r="AC175" s="214">
        <f>IF('Indicator Date hidden'!AD176="x","x",$AC$2-'Indicator Date hidden'!AD176)</f>
        <v>0</v>
      </c>
      <c r="AD175" s="214" t="str">
        <f>IF('Indicator Date hidden'!AE176="x","x",$AD$2-'Indicator Date hidden'!AE176)</f>
        <v>x</v>
      </c>
      <c r="AE175" s="214">
        <f>IF('Indicator Date hidden'!AF176="x","x",$AE$2-'Indicator Date hidden'!AF176)</f>
        <v>0</v>
      </c>
      <c r="AF175" s="214">
        <f>IF('Indicator Date hidden'!AG176="x","x",$AF$2-'Indicator Date hidden'!AG176)</f>
        <v>4</v>
      </c>
      <c r="AG175" s="214">
        <f>IF('Indicator Date hidden'!AH176="x","x",$AG$2-'Indicator Date hidden'!AH176)</f>
        <v>0</v>
      </c>
      <c r="AH175" s="214">
        <f>IF('Indicator Date hidden'!AI176="x","x",$AH$2-'Indicator Date hidden'!AI176)</f>
        <v>0</v>
      </c>
      <c r="AI175" s="214">
        <f>IF('Indicator Date hidden'!AJ176="x","x",$AI$2-'Indicator Date hidden'!AJ176)</f>
        <v>0</v>
      </c>
      <c r="AJ175" s="214" t="str">
        <f>IF('Indicator Date hidden'!AK176="x","x",$AJ$2-'Indicator Date hidden'!AK176)</f>
        <v>x</v>
      </c>
      <c r="AK175" s="214">
        <f>IF('Indicator Date hidden'!AL176="x","x",$AK$2-'Indicator Date hidden'!AL176)</f>
        <v>1</v>
      </c>
      <c r="AL175" s="214">
        <f>IF('Indicator Date hidden'!AM176="x","x",$AL$2-'Indicator Date hidden'!AM176)</f>
        <v>0</v>
      </c>
      <c r="AM175" s="214">
        <f>IF('Indicator Date hidden'!AN176="x","x",$AM$2-'Indicator Date hidden'!AN176)</f>
        <v>0</v>
      </c>
      <c r="AN175" s="214">
        <f>IF('Indicator Date hidden'!AO176="x","x",$AN$2-'Indicator Date hidden'!AO176)</f>
        <v>0</v>
      </c>
      <c r="AO175" s="214" t="str">
        <f>IF('Indicator Date hidden'!AP176="x","x",$AO$2-'Indicator Date hidden'!AP176)</f>
        <v>x</v>
      </c>
      <c r="AP175" s="214" t="str">
        <f>IF('Indicator Date hidden'!AQ176="x","x",$AP$2-'Indicator Date hidden'!AQ176)</f>
        <v>x</v>
      </c>
      <c r="AQ175" s="214">
        <f>IF('Indicator Date hidden'!AR176="x","x",$AQ$2-'Indicator Date hidden'!AR176)</f>
        <v>4</v>
      </c>
      <c r="AR175" s="214">
        <f>IF('Indicator Date hidden'!AS176="x","x",$AR$2-'Indicator Date hidden'!AS176)</f>
        <v>0</v>
      </c>
      <c r="AS175" s="214" t="str">
        <f>IF('Indicator Date hidden'!AT176="x","x",$AS$2-'Indicator Date hidden'!AT176)</f>
        <v>x</v>
      </c>
      <c r="AT175" s="214">
        <f>IF('Indicator Date hidden'!AU176="x","x",$AT$2-'Indicator Date hidden'!AU176)</f>
        <v>0</v>
      </c>
      <c r="AU175" s="214">
        <f>IF('Indicator Date hidden'!AV176="x","x",$AU$2-'Indicator Date hidden'!AV176)</f>
        <v>3</v>
      </c>
      <c r="AV175" s="214">
        <f>IF('Indicator Date hidden'!AW176="x","x",$AV$2-'Indicator Date hidden'!AW176)</f>
        <v>0</v>
      </c>
      <c r="AW175" s="214">
        <f>IF('Indicator Date hidden'!AX176="x","x",$AW$2-'Indicator Date hidden'!AX176)</f>
        <v>0</v>
      </c>
      <c r="AX175" s="214">
        <f>IF('Indicator Date hidden'!AY176="x","x",$AX$2-'Indicator Date hidden'!AY176)</f>
        <v>0</v>
      </c>
      <c r="AY175" s="214">
        <f>IF('Indicator Date hidden'!AZ176="x","x",$AY$2-'Indicator Date hidden'!AZ176)</f>
        <v>0</v>
      </c>
      <c r="AZ175" s="214">
        <f>IF('Indicator Date hidden'!BA176="x","x",$AZ$2-'Indicator Date hidden'!BA176)</f>
        <v>0</v>
      </c>
      <c r="BA175">
        <f t="shared" si="25"/>
        <v>18</v>
      </c>
      <c r="BB175" s="21">
        <f t="shared" si="26"/>
        <v>0.40909090909090912</v>
      </c>
      <c r="BC175">
        <f t="shared" si="27"/>
        <v>6</v>
      </c>
      <c r="BD175" s="21">
        <f t="shared" si="28"/>
        <v>1.1143318792846604</v>
      </c>
      <c r="BE175" s="296">
        <f t="shared" si="29"/>
        <v>0</v>
      </c>
    </row>
    <row r="176" spans="1:57" x14ac:dyDescent="0.35">
      <c r="A176" t="s">
        <v>8212</v>
      </c>
      <c r="B176" s="214">
        <f>IF('Indicator Date hidden'!C177="x","x",$B$2-'Indicator Date hidden'!C177)</f>
        <v>0</v>
      </c>
      <c r="C176" s="214">
        <f>IF('Indicator Date hidden'!D177="x","x",$C$2-'Indicator Date hidden'!D177)</f>
        <v>0</v>
      </c>
      <c r="D176" s="214">
        <f>IF('Indicator Date hidden'!E177="x","x",$D$2-'Indicator Date hidden'!E177)</f>
        <v>0</v>
      </c>
      <c r="E176" s="214">
        <f>IF('Indicator Date hidden'!F177="x","x",$E$2-'Indicator Date hidden'!F177)</f>
        <v>0</v>
      </c>
      <c r="F176" s="214">
        <f>IF('Indicator Date hidden'!G177="x","x",$F$2-'Indicator Date hidden'!G177)</f>
        <v>0</v>
      </c>
      <c r="G176" s="214">
        <f>IF('Indicator Date hidden'!H177="x","x",$G$2-'Indicator Date hidden'!H177)</f>
        <v>0</v>
      </c>
      <c r="H176" s="214">
        <f>IF('Indicator Date hidden'!I177="x","x",$H$2-'Indicator Date hidden'!I177)</f>
        <v>0</v>
      </c>
      <c r="I176" s="214">
        <f>IF('Indicator Date hidden'!J177="x","x",$I$2-'Indicator Date hidden'!J177)</f>
        <v>0</v>
      </c>
      <c r="J176" s="214">
        <f>IF('Indicator Date hidden'!K177="x","x",$J$2-'Indicator Date hidden'!K177)</f>
        <v>0</v>
      </c>
      <c r="K176" s="214">
        <f>IF('Indicator Date hidden'!L177="x","x",$K$2-'Indicator Date hidden'!L177)</f>
        <v>0</v>
      </c>
      <c r="L176" s="214">
        <f>IF('Indicator Date hidden'!M177="x","x",$L$2-'Indicator Date hidden'!M177)</f>
        <v>0</v>
      </c>
      <c r="M176" s="214">
        <f>IF('Indicator Date hidden'!N177="x","x",$M$2-'Indicator Date hidden'!N177)</f>
        <v>0</v>
      </c>
      <c r="N176" s="214">
        <f>IF('Indicator Date hidden'!O177="x","x",$N$2-'Indicator Date hidden'!O177)</f>
        <v>0</v>
      </c>
      <c r="O176" s="214">
        <f>IF('Indicator Date hidden'!P177="x","x",$O$2-'Indicator Date hidden'!P177)</f>
        <v>0</v>
      </c>
      <c r="P176" s="214">
        <f>IF('Indicator Date hidden'!Q177="x","x",$P$2-'Indicator Date hidden'!Q177)</f>
        <v>0</v>
      </c>
      <c r="Q176" s="214">
        <f>IF('Indicator Date hidden'!R177="x","x",$Q$2-'Indicator Date hidden'!R177)</f>
        <v>8</v>
      </c>
      <c r="R176" s="214">
        <f>IF('Indicator Date hidden'!S177="x","x",$R$2-'Indicator Date hidden'!S177)</f>
        <v>0</v>
      </c>
      <c r="S176" s="214">
        <f>IF('Indicator Date hidden'!T177="x","x",$S$2-'Indicator Date hidden'!T177)</f>
        <v>0</v>
      </c>
      <c r="T176" s="214">
        <f>IF('Indicator Date hidden'!U177="x","x",$T$2-'Indicator Date hidden'!U177)</f>
        <v>0</v>
      </c>
      <c r="U176" s="214" t="str">
        <f>IF('Indicator Date hidden'!V177="x","x",$U$2-'Indicator Date hidden'!V177)</f>
        <v>x</v>
      </c>
      <c r="V176" s="214">
        <f>IF('Indicator Date hidden'!W177="x","x",$V$2-'Indicator Date hidden'!W177)</f>
        <v>0</v>
      </c>
      <c r="W176" s="214" t="str">
        <f>IF('Indicator Date hidden'!X177="x","x",$W$2-'Indicator Date hidden'!X177)</f>
        <v>x</v>
      </c>
      <c r="X176" s="214">
        <f>IF('Indicator Date hidden'!Y177="x","x",$X$2-'Indicator Date hidden'!Y177)</f>
        <v>4</v>
      </c>
      <c r="Y176" s="214">
        <f>IF('Indicator Date hidden'!Z177="x","x",$Y$2-'Indicator Date hidden'!Z177)</f>
        <v>0</v>
      </c>
      <c r="Z176" s="214">
        <f>IF('Indicator Date hidden'!AA177="x","x",$Z$2-'Indicator Date hidden'!AA177)</f>
        <v>0</v>
      </c>
      <c r="AA176" s="214">
        <f>IF('Indicator Date hidden'!AB177="x","x",$AA$2-'Indicator Date hidden'!AB177)</f>
        <v>1</v>
      </c>
      <c r="AB176" s="214">
        <f>IF('Indicator Date hidden'!AC177="x","x",$AB$2-'Indicator Date hidden'!AC177)</f>
        <v>0</v>
      </c>
      <c r="AC176" s="214">
        <f>IF('Indicator Date hidden'!AD177="x","x",$AC$2-'Indicator Date hidden'!AD177)</f>
        <v>0</v>
      </c>
      <c r="AD176" s="214" t="str">
        <f>IF('Indicator Date hidden'!AE177="x","x",$AD$2-'Indicator Date hidden'!AE177)</f>
        <v>x</v>
      </c>
      <c r="AE176" s="214">
        <f>IF('Indicator Date hidden'!AF177="x","x",$AE$2-'Indicator Date hidden'!AF177)</f>
        <v>0</v>
      </c>
      <c r="AF176" s="214" t="str">
        <f>IF('Indicator Date hidden'!AG177="x","x",$AF$2-'Indicator Date hidden'!AG177)</f>
        <v>x</v>
      </c>
      <c r="AG176" s="214">
        <f>IF('Indicator Date hidden'!AH177="x","x",$AG$2-'Indicator Date hidden'!AH177)</f>
        <v>0</v>
      </c>
      <c r="AH176" s="214">
        <f>IF('Indicator Date hidden'!AI177="x","x",$AH$2-'Indicator Date hidden'!AI177)</f>
        <v>0</v>
      </c>
      <c r="AI176" s="214">
        <f>IF('Indicator Date hidden'!AJ177="x","x",$AI$2-'Indicator Date hidden'!AJ177)</f>
        <v>0</v>
      </c>
      <c r="AJ176" s="214" t="str">
        <f>IF('Indicator Date hidden'!AK177="x","x",$AJ$2-'Indicator Date hidden'!AK177)</f>
        <v>x</v>
      </c>
      <c r="AK176" s="214">
        <f>IF('Indicator Date hidden'!AL177="x","x",$AK$2-'Indicator Date hidden'!AL177)</f>
        <v>1</v>
      </c>
      <c r="AL176" s="214">
        <f>IF('Indicator Date hidden'!AM177="x","x",$AL$2-'Indicator Date hidden'!AM177)</f>
        <v>0</v>
      </c>
      <c r="AM176" s="214">
        <f>IF('Indicator Date hidden'!AN177="x","x",$AM$2-'Indicator Date hidden'!AN177)</f>
        <v>0</v>
      </c>
      <c r="AN176" s="214">
        <f>IF('Indicator Date hidden'!AO177="x","x",$AN$2-'Indicator Date hidden'!AO177)</f>
        <v>0</v>
      </c>
      <c r="AO176" s="214">
        <f>IF('Indicator Date hidden'!AP177="x","x",$AO$2-'Indicator Date hidden'!AP177)</f>
        <v>1</v>
      </c>
      <c r="AP176" s="214">
        <f>IF('Indicator Date hidden'!AQ177="x","x",$AP$2-'Indicator Date hidden'!AQ177)</f>
        <v>1</v>
      </c>
      <c r="AQ176" s="214">
        <f>IF('Indicator Date hidden'!AR177="x","x",$AQ$2-'Indicator Date hidden'!AR177)</f>
        <v>4</v>
      </c>
      <c r="AR176" s="214">
        <f>IF('Indicator Date hidden'!AS177="x","x",$AR$2-'Indicator Date hidden'!AS177)</f>
        <v>0</v>
      </c>
      <c r="AS176" s="214">
        <f>IF('Indicator Date hidden'!AT177="x","x",$AS$2-'Indicator Date hidden'!AT177)</f>
        <v>0</v>
      </c>
      <c r="AT176" s="214">
        <f>IF('Indicator Date hidden'!AU177="x","x",$AT$2-'Indicator Date hidden'!AU177)</f>
        <v>0</v>
      </c>
      <c r="AU176" s="214">
        <f>IF('Indicator Date hidden'!AV177="x","x",$AU$2-'Indicator Date hidden'!AV177)</f>
        <v>1</v>
      </c>
      <c r="AV176" s="214">
        <f>IF('Indicator Date hidden'!AW177="x","x",$AV$2-'Indicator Date hidden'!AW177)</f>
        <v>0</v>
      </c>
      <c r="AW176" s="214">
        <f>IF('Indicator Date hidden'!AX177="x","x",$AW$2-'Indicator Date hidden'!AX177)</f>
        <v>0</v>
      </c>
      <c r="AX176" s="214">
        <f>IF('Indicator Date hidden'!AY177="x","x",$AX$2-'Indicator Date hidden'!AY177)</f>
        <v>0</v>
      </c>
      <c r="AY176" s="214">
        <f>IF('Indicator Date hidden'!AZ177="x","x",$AY$2-'Indicator Date hidden'!AZ177)</f>
        <v>0</v>
      </c>
      <c r="AZ176" s="214">
        <f>IF('Indicator Date hidden'!BA177="x","x",$AZ$2-'Indicator Date hidden'!BA177)</f>
        <v>0</v>
      </c>
      <c r="BA176">
        <f t="shared" si="25"/>
        <v>21</v>
      </c>
      <c r="BB176" s="21">
        <f t="shared" si="26"/>
        <v>0.45652173913043476</v>
      </c>
      <c r="BC176">
        <f t="shared" si="27"/>
        <v>8</v>
      </c>
      <c r="BD176" s="21">
        <f t="shared" si="28"/>
        <v>1.4096950292933457</v>
      </c>
      <c r="BE176" s="296">
        <f t="shared" si="29"/>
        <v>0</v>
      </c>
    </row>
    <row r="177" spans="1:57" x14ac:dyDescent="0.35">
      <c r="A177" t="s">
        <v>8213</v>
      </c>
      <c r="B177" s="214">
        <f>IF('Indicator Date hidden'!C178="x","x",$B$2-'Indicator Date hidden'!C178)</f>
        <v>0</v>
      </c>
      <c r="C177" s="214">
        <f>IF('Indicator Date hidden'!D178="x","x",$C$2-'Indicator Date hidden'!D178)</f>
        <v>0</v>
      </c>
      <c r="D177" s="214">
        <f>IF('Indicator Date hidden'!E178="x","x",$D$2-'Indicator Date hidden'!E178)</f>
        <v>0</v>
      </c>
      <c r="E177" s="214">
        <f>IF('Indicator Date hidden'!F178="x","x",$E$2-'Indicator Date hidden'!F178)</f>
        <v>0</v>
      </c>
      <c r="F177" s="214">
        <f>IF('Indicator Date hidden'!G178="x","x",$F$2-'Indicator Date hidden'!G178)</f>
        <v>0</v>
      </c>
      <c r="G177" s="214">
        <f>IF('Indicator Date hidden'!H178="x","x",$G$2-'Indicator Date hidden'!H178)</f>
        <v>0</v>
      </c>
      <c r="H177" s="214">
        <f>IF('Indicator Date hidden'!I178="x","x",$H$2-'Indicator Date hidden'!I178)</f>
        <v>0</v>
      </c>
      <c r="I177" s="214">
        <f>IF('Indicator Date hidden'!J178="x","x",$I$2-'Indicator Date hidden'!J178)</f>
        <v>0</v>
      </c>
      <c r="J177" s="214">
        <f>IF('Indicator Date hidden'!K178="x","x",$J$2-'Indicator Date hidden'!K178)</f>
        <v>0</v>
      </c>
      <c r="K177" s="214">
        <f>IF('Indicator Date hidden'!L178="x","x",$K$2-'Indicator Date hidden'!L178)</f>
        <v>0</v>
      </c>
      <c r="L177" s="214">
        <f>IF('Indicator Date hidden'!M178="x","x",$L$2-'Indicator Date hidden'!M178)</f>
        <v>0</v>
      </c>
      <c r="M177" s="214">
        <f>IF('Indicator Date hidden'!N178="x","x",$M$2-'Indicator Date hidden'!N178)</f>
        <v>0</v>
      </c>
      <c r="N177" s="214">
        <f>IF('Indicator Date hidden'!O178="x","x",$N$2-'Indicator Date hidden'!O178)</f>
        <v>0</v>
      </c>
      <c r="O177" s="214">
        <f>IF('Indicator Date hidden'!P178="x","x",$O$2-'Indicator Date hidden'!P178)</f>
        <v>0</v>
      </c>
      <c r="P177" s="214">
        <f>IF('Indicator Date hidden'!Q178="x","x",$P$2-'Indicator Date hidden'!Q178)</f>
        <v>0</v>
      </c>
      <c r="Q177" s="214">
        <f>IF('Indicator Date hidden'!R178="x","x",$Q$2-'Indicator Date hidden'!R178)</f>
        <v>2</v>
      </c>
      <c r="R177" s="214">
        <f>IF('Indicator Date hidden'!S178="x","x",$R$2-'Indicator Date hidden'!S178)</f>
        <v>0</v>
      </c>
      <c r="S177" s="214">
        <f>IF('Indicator Date hidden'!T178="x","x",$S$2-'Indicator Date hidden'!T178)</f>
        <v>0</v>
      </c>
      <c r="T177" s="214">
        <f>IF('Indicator Date hidden'!U178="x","x",$T$2-'Indicator Date hidden'!U178)</f>
        <v>0</v>
      </c>
      <c r="U177" s="214">
        <f>IF('Indicator Date hidden'!V178="x","x",$U$2-'Indicator Date hidden'!V178)</f>
        <v>0</v>
      </c>
      <c r="V177" s="214">
        <f>IF('Indicator Date hidden'!W178="x","x",$V$2-'Indicator Date hidden'!W178)</f>
        <v>0</v>
      </c>
      <c r="W177" s="214">
        <f>IF('Indicator Date hidden'!X178="x","x",$W$2-'Indicator Date hidden'!X178)</f>
        <v>2</v>
      </c>
      <c r="X177" s="214">
        <f>IF('Indicator Date hidden'!Y178="x","x",$X$2-'Indicator Date hidden'!Y178)</f>
        <v>4</v>
      </c>
      <c r="Y177" s="214">
        <f>IF('Indicator Date hidden'!Z178="x","x",$Y$2-'Indicator Date hidden'!Z178)</f>
        <v>0</v>
      </c>
      <c r="Z177" s="214">
        <f>IF('Indicator Date hidden'!AA178="x","x",$Z$2-'Indicator Date hidden'!AA178)</f>
        <v>0</v>
      </c>
      <c r="AA177" s="214">
        <f>IF('Indicator Date hidden'!AB178="x","x",$AA$2-'Indicator Date hidden'!AB178)</f>
        <v>0</v>
      </c>
      <c r="AB177" s="214">
        <f>IF('Indicator Date hidden'!AC178="x","x",$AB$2-'Indicator Date hidden'!AC178)</f>
        <v>0</v>
      </c>
      <c r="AC177" s="214">
        <f>IF('Indicator Date hidden'!AD178="x","x",$AC$2-'Indicator Date hidden'!AD178)</f>
        <v>0</v>
      </c>
      <c r="AD177" s="214" t="str">
        <f>IF('Indicator Date hidden'!AE178="x","x",$AD$2-'Indicator Date hidden'!AE178)</f>
        <v>x</v>
      </c>
      <c r="AE177" s="214">
        <f>IF('Indicator Date hidden'!AF178="x","x",$AE$2-'Indicator Date hidden'!AF178)</f>
        <v>0</v>
      </c>
      <c r="AF177" s="214">
        <f>IF('Indicator Date hidden'!AG178="x","x",$AF$2-'Indicator Date hidden'!AG178)</f>
        <v>3</v>
      </c>
      <c r="AG177" s="214">
        <f>IF('Indicator Date hidden'!AH178="x","x",$AG$2-'Indicator Date hidden'!AH178)</f>
        <v>0</v>
      </c>
      <c r="AH177" s="214">
        <f>IF('Indicator Date hidden'!AI178="x","x",$AH$2-'Indicator Date hidden'!AI178)</f>
        <v>0</v>
      </c>
      <c r="AI177" s="214">
        <f>IF('Indicator Date hidden'!AJ178="x","x",$AI$2-'Indicator Date hidden'!AJ178)</f>
        <v>0</v>
      </c>
      <c r="AJ177" s="214" t="str">
        <f>IF('Indicator Date hidden'!AK178="x","x",$AJ$2-'Indicator Date hidden'!AK178)</f>
        <v>x</v>
      </c>
      <c r="AK177" s="214">
        <f>IF('Indicator Date hidden'!AL178="x","x",$AK$2-'Indicator Date hidden'!AL178)</f>
        <v>1</v>
      </c>
      <c r="AL177" s="214">
        <f>IF('Indicator Date hidden'!AM178="x","x",$AL$2-'Indicator Date hidden'!AM178)</f>
        <v>0</v>
      </c>
      <c r="AM177" s="214">
        <f>IF('Indicator Date hidden'!AN178="x","x",$AM$2-'Indicator Date hidden'!AN178)</f>
        <v>0</v>
      </c>
      <c r="AN177" s="214">
        <f>IF('Indicator Date hidden'!AO178="x","x",$AN$2-'Indicator Date hidden'!AO178)</f>
        <v>0</v>
      </c>
      <c r="AO177" s="214">
        <f>IF('Indicator Date hidden'!AP178="x","x",$AO$2-'Indicator Date hidden'!AP178)</f>
        <v>0</v>
      </c>
      <c r="AP177" s="214">
        <f>IF('Indicator Date hidden'!AQ178="x","x",$AP$2-'Indicator Date hidden'!AQ178)</f>
        <v>0</v>
      </c>
      <c r="AQ177" s="214">
        <f>IF('Indicator Date hidden'!AR178="x","x",$AQ$2-'Indicator Date hidden'!AR178)</f>
        <v>4</v>
      </c>
      <c r="AR177" s="214">
        <f>IF('Indicator Date hidden'!AS178="x","x",$AR$2-'Indicator Date hidden'!AS178)</f>
        <v>0</v>
      </c>
      <c r="AS177" s="214">
        <f>IF('Indicator Date hidden'!AT178="x","x",$AS$2-'Indicator Date hidden'!AT178)</f>
        <v>0</v>
      </c>
      <c r="AT177" s="214">
        <f>IF('Indicator Date hidden'!AU178="x","x",$AT$2-'Indicator Date hidden'!AU178)</f>
        <v>0</v>
      </c>
      <c r="AU177" s="214">
        <f>IF('Indicator Date hidden'!AV178="x","x",$AU$2-'Indicator Date hidden'!AV178)</f>
        <v>3</v>
      </c>
      <c r="AV177" s="214">
        <f>IF('Indicator Date hidden'!AW178="x","x",$AV$2-'Indicator Date hidden'!AW178)</f>
        <v>0</v>
      </c>
      <c r="AW177" s="214">
        <f>IF('Indicator Date hidden'!AX178="x","x",$AW$2-'Indicator Date hidden'!AX178)</f>
        <v>0</v>
      </c>
      <c r="AX177" s="214">
        <f>IF('Indicator Date hidden'!AY178="x","x",$AX$2-'Indicator Date hidden'!AY178)</f>
        <v>0</v>
      </c>
      <c r="AY177" s="214">
        <f>IF('Indicator Date hidden'!AZ178="x","x",$AY$2-'Indicator Date hidden'!AZ178)</f>
        <v>0</v>
      </c>
      <c r="AZ177" s="214">
        <f>IF('Indicator Date hidden'!BA178="x","x",$AZ$2-'Indicator Date hidden'!BA178)</f>
        <v>0</v>
      </c>
      <c r="BA177">
        <f t="shared" si="25"/>
        <v>19</v>
      </c>
      <c r="BB177" s="21">
        <f t="shared" si="26"/>
        <v>0.38775510204081631</v>
      </c>
      <c r="BC177">
        <f t="shared" si="27"/>
        <v>7</v>
      </c>
      <c r="BD177" s="21">
        <f t="shared" si="28"/>
        <v>1.0265123542823911</v>
      </c>
      <c r="BE177" s="296">
        <f t="shared" si="29"/>
        <v>0</v>
      </c>
    </row>
    <row r="178" spans="1:57" x14ac:dyDescent="0.35">
      <c r="A178" t="s">
        <v>8214</v>
      </c>
      <c r="B178" s="214">
        <f>IF('Indicator Date hidden'!C179="x","x",$B$2-'Indicator Date hidden'!C179)</f>
        <v>0</v>
      </c>
      <c r="C178" s="214">
        <f>IF('Indicator Date hidden'!D179="x","x",$C$2-'Indicator Date hidden'!D179)</f>
        <v>0</v>
      </c>
      <c r="D178" s="214">
        <f>IF('Indicator Date hidden'!E179="x","x",$D$2-'Indicator Date hidden'!E179)</f>
        <v>0</v>
      </c>
      <c r="E178" s="214">
        <f>IF('Indicator Date hidden'!F179="x","x",$E$2-'Indicator Date hidden'!F179)</f>
        <v>0</v>
      </c>
      <c r="F178" s="214">
        <f>IF('Indicator Date hidden'!G179="x","x",$F$2-'Indicator Date hidden'!G179)</f>
        <v>0</v>
      </c>
      <c r="G178" s="214">
        <f>IF('Indicator Date hidden'!H179="x","x",$G$2-'Indicator Date hidden'!H179)</f>
        <v>0</v>
      </c>
      <c r="H178" s="214">
        <f>IF('Indicator Date hidden'!I179="x","x",$H$2-'Indicator Date hidden'!I179)</f>
        <v>0</v>
      </c>
      <c r="I178" s="214">
        <f>IF('Indicator Date hidden'!J179="x","x",$I$2-'Indicator Date hidden'!J179)</f>
        <v>0</v>
      </c>
      <c r="J178" s="214">
        <f>IF('Indicator Date hidden'!K179="x","x",$J$2-'Indicator Date hidden'!K179)</f>
        <v>0</v>
      </c>
      <c r="K178" s="214">
        <f>IF('Indicator Date hidden'!L179="x","x",$K$2-'Indicator Date hidden'!L179)</f>
        <v>0</v>
      </c>
      <c r="L178" s="214">
        <f>IF('Indicator Date hidden'!M179="x","x",$L$2-'Indicator Date hidden'!M179)</f>
        <v>0</v>
      </c>
      <c r="M178" s="214">
        <f>IF('Indicator Date hidden'!N179="x","x",$M$2-'Indicator Date hidden'!N179)</f>
        <v>0</v>
      </c>
      <c r="N178" s="214">
        <f>IF('Indicator Date hidden'!O179="x","x",$N$2-'Indicator Date hidden'!O179)</f>
        <v>0</v>
      </c>
      <c r="O178" s="214">
        <f>IF('Indicator Date hidden'!P179="x","x",$O$2-'Indicator Date hidden'!P179)</f>
        <v>0</v>
      </c>
      <c r="P178" s="214">
        <f>IF('Indicator Date hidden'!Q179="x","x",$P$2-'Indicator Date hidden'!Q179)</f>
        <v>0</v>
      </c>
      <c r="Q178" s="214" t="str">
        <f>IF('Indicator Date hidden'!R179="x","x",$Q$2-'Indicator Date hidden'!R179)</f>
        <v>x</v>
      </c>
      <c r="R178" s="214">
        <f>IF('Indicator Date hidden'!S179="x","x",$R$2-'Indicator Date hidden'!S179)</f>
        <v>0</v>
      </c>
      <c r="S178" s="214">
        <f>IF('Indicator Date hidden'!T179="x","x",$S$2-'Indicator Date hidden'!T179)</f>
        <v>0</v>
      </c>
      <c r="T178" s="214">
        <f>IF('Indicator Date hidden'!U179="x","x",$T$2-'Indicator Date hidden'!U179)</f>
        <v>0</v>
      </c>
      <c r="U178" s="214">
        <f>IF('Indicator Date hidden'!V179="x","x",$U$2-'Indicator Date hidden'!V179)</f>
        <v>0</v>
      </c>
      <c r="V178" s="214">
        <f>IF('Indicator Date hidden'!W179="x","x",$V$2-'Indicator Date hidden'!W179)</f>
        <v>0</v>
      </c>
      <c r="W178" s="214">
        <f>IF('Indicator Date hidden'!X179="x","x",$W$2-'Indicator Date hidden'!X179)</f>
        <v>1</v>
      </c>
      <c r="X178" s="214">
        <f>IF('Indicator Date hidden'!Y179="x","x",$X$2-'Indicator Date hidden'!Y179)</f>
        <v>3</v>
      </c>
      <c r="Y178" s="214">
        <f>IF('Indicator Date hidden'!Z179="x","x",$Y$2-'Indicator Date hidden'!Z179)</f>
        <v>0</v>
      </c>
      <c r="Z178" s="214">
        <f>IF('Indicator Date hidden'!AA179="x","x",$Z$2-'Indicator Date hidden'!AA179)</f>
        <v>0</v>
      </c>
      <c r="AA178" s="214" t="str">
        <f>IF('Indicator Date hidden'!AB179="x","x",$AA$2-'Indicator Date hidden'!AB179)</f>
        <v>x</v>
      </c>
      <c r="AB178" s="214">
        <f>IF('Indicator Date hidden'!AC179="x","x",$AB$2-'Indicator Date hidden'!AC179)</f>
        <v>0</v>
      </c>
      <c r="AC178" s="214">
        <f>IF('Indicator Date hidden'!AD179="x","x",$AC$2-'Indicator Date hidden'!AD179)</f>
        <v>0</v>
      </c>
      <c r="AD178" s="214">
        <f>IF('Indicator Date hidden'!AE179="x","x",$AD$2-'Indicator Date hidden'!AE179)</f>
        <v>0</v>
      </c>
      <c r="AE178" s="214">
        <f>IF('Indicator Date hidden'!AF179="x","x",$AE$2-'Indicator Date hidden'!AF179)</f>
        <v>0</v>
      </c>
      <c r="AF178" s="214">
        <f>IF('Indicator Date hidden'!AG179="x","x",$AF$2-'Indicator Date hidden'!AG179)</f>
        <v>1</v>
      </c>
      <c r="AG178" s="214">
        <f>IF('Indicator Date hidden'!AH179="x","x",$AG$2-'Indicator Date hidden'!AH179)</f>
        <v>0</v>
      </c>
      <c r="AH178" s="214">
        <f>IF('Indicator Date hidden'!AI179="x","x",$AH$2-'Indicator Date hidden'!AI179)</f>
        <v>0</v>
      </c>
      <c r="AI178" s="214">
        <f>IF('Indicator Date hidden'!AJ179="x","x",$AI$2-'Indicator Date hidden'!AJ179)</f>
        <v>0</v>
      </c>
      <c r="AJ178" s="214">
        <f>IF('Indicator Date hidden'!AK179="x","x",$AJ$2-'Indicator Date hidden'!AK179)</f>
        <v>1</v>
      </c>
      <c r="AK178" s="214">
        <f>IF('Indicator Date hidden'!AL179="x","x",$AK$2-'Indicator Date hidden'!AL179)</f>
        <v>0</v>
      </c>
      <c r="AL178" s="214">
        <f>IF('Indicator Date hidden'!AM179="x","x",$AL$2-'Indicator Date hidden'!AM179)</f>
        <v>0</v>
      </c>
      <c r="AM178" s="214">
        <f>IF('Indicator Date hidden'!AN179="x","x",$AM$2-'Indicator Date hidden'!AN179)</f>
        <v>0</v>
      </c>
      <c r="AN178" s="214">
        <f>IF('Indicator Date hidden'!AO179="x","x",$AN$2-'Indicator Date hidden'!AO179)</f>
        <v>0</v>
      </c>
      <c r="AO178" s="214">
        <f>IF('Indicator Date hidden'!AP179="x","x",$AO$2-'Indicator Date hidden'!AP179)</f>
        <v>0</v>
      </c>
      <c r="AP178" s="214">
        <f>IF('Indicator Date hidden'!AQ179="x","x",$AP$2-'Indicator Date hidden'!AQ179)</f>
        <v>0</v>
      </c>
      <c r="AQ178" s="214">
        <f>IF('Indicator Date hidden'!AR179="x","x",$AQ$2-'Indicator Date hidden'!AR179)</f>
        <v>0</v>
      </c>
      <c r="AR178" s="214">
        <f>IF('Indicator Date hidden'!AS179="x","x",$AR$2-'Indicator Date hidden'!AS179)</f>
        <v>0</v>
      </c>
      <c r="AS178" s="214">
        <f>IF('Indicator Date hidden'!AT179="x","x",$AS$2-'Indicator Date hidden'!AT179)</f>
        <v>0</v>
      </c>
      <c r="AT178" s="214">
        <f>IF('Indicator Date hidden'!AU179="x","x",$AT$2-'Indicator Date hidden'!AU179)</f>
        <v>0</v>
      </c>
      <c r="AU178" s="214">
        <f>IF('Indicator Date hidden'!AV179="x","x",$AU$2-'Indicator Date hidden'!AV179)</f>
        <v>1</v>
      </c>
      <c r="AV178" s="214">
        <f>IF('Indicator Date hidden'!AW179="x","x",$AV$2-'Indicator Date hidden'!AW179)</f>
        <v>0</v>
      </c>
      <c r="AW178" s="214">
        <f>IF('Indicator Date hidden'!AX179="x","x",$AW$2-'Indicator Date hidden'!AX179)</f>
        <v>0</v>
      </c>
      <c r="AX178" s="214">
        <f>IF('Indicator Date hidden'!AY179="x","x",$AX$2-'Indicator Date hidden'!AY179)</f>
        <v>0</v>
      </c>
      <c r="AY178" s="214">
        <f>IF('Indicator Date hidden'!AZ179="x","x",$AY$2-'Indicator Date hidden'!AZ179)</f>
        <v>0</v>
      </c>
      <c r="AZ178" s="214">
        <f>IF('Indicator Date hidden'!BA179="x","x",$AZ$2-'Indicator Date hidden'!BA179)</f>
        <v>0</v>
      </c>
      <c r="BA178">
        <f t="shared" si="25"/>
        <v>7</v>
      </c>
      <c r="BB178" s="21">
        <f t="shared" si="26"/>
        <v>0.14285714285714285</v>
      </c>
      <c r="BC178">
        <f t="shared" si="27"/>
        <v>5</v>
      </c>
      <c r="BD178" s="21">
        <f t="shared" si="28"/>
        <v>0.49487165930539351</v>
      </c>
      <c r="BE178" s="296">
        <f t="shared" si="29"/>
        <v>0</v>
      </c>
    </row>
    <row r="179" spans="1:57" x14ac:dyDescent="0.35">
      <c r="A179" t="s">
        <v>8208</v>
      </c>
      <c r="B179" s="214">
        <f>IF('Indicator Date hidden'!C180="x","x",$B$2-'Indicator Date hidden'!C180)</f>
        <v>0</v>
      </c>
      <c r="C179" s="214">
        <f>IF('Indicator Date hidden'!D180="x","x",$C$2-'Indicator Date hidden'!D180)</f>
        <v>0</v>
      </c>
      <c r="D179" s="214">
        <f>IF('Indicator Date hidden'!E180="x","x",$D$2-'Indicator Date hidden'!E180)</f>
        <v>0</v>
      </c>
      <c r="E179" s="214">
        <f>IF('Indicator Date hidden'!F180="x","x",$E$2-'Indicator Date hidden'!F180)</f>
        <v>0</v>
      </c>
      <c r="F179" s="214">
        <f>IF('Indicator Date hidden'!G180="x","x",$F$2-'Indicator Date hidden'!G180)</f>
        <v>0</v>
      </c>
      <c r="G179" s="214">
        <f>IF('Indicator Date hidden'!H180="x","x",$G$2-'Indicator Date hidden'!H180)</f>
        <v>0</v>
      </c>
      <c r="H179" s="214">
        <f>IF('Indicator Date hidden'!I180="x","x",$H$2-'Indicator Date hidden'!I180)</f>
        <v>0</v>
      </c>
      <c r="I179" s="214">
        <f>IF('Indicator Date hidden'!J180="x","x",$I$2-'Indicator Date hidden'!J180)</f>
        <v>0</v>
      </c>
      <c r="J179" s="214">
        <f>IF('Indicator Date hidden'!K180="x","x",$J$2-'Indicator Date hidden'!K180)</f>
        <v>0</v>
      </c>
      <c r="K179" s="214">
        <f>IF('Indicator Date hidden'!L180="x","x",$K$2-'Indicator Date hidden'!L180)</f>
        <v>0</v>
      </c>
      <c r="L179" s="214">
        <f>IF('Indicator Date hidden'!M180="x","x",$L$2-'Indicator Date hidden'!M180)</f>
        <v>0</v>
      </c>
      <c r="M179" s="214">
        <f>IF('Indicator Date hidden'!N180="x","x",$M$2-'Indicator Date hidden'!N180)</f>
        <v>0</v>
      </c>
      <c r="N179" s="214">
        <f>IF('Indicator Date hidden'!O180="x","x",$N$2-'Indicator Date hidden'!O180)</f>
        <v>0</v>
      </c>
      <c r="O179" s="214">
        <f>IF('Indicator Date hidden'!P180="x","x",$O$2-'Indicator Date hidden'!P180)</f>
        <v>0</v>
      </c>
      <c r="P179" s="214">
        <f>IF('Indicator Date hidden'!Q180="x","x",$P$2-'Indicator Date hidden'!Q180)</f>
        <v>0</v>
      </c>
      <c r="Q179" s="214" t="str">
        <f>IF('Indicator Date hidden'!R180="x","x",$Q$2-'Indicator Date hidden'!R180)</f>
        <v>x</v>
      </c>
      <c r="R179" s="214">
        <f>IF('Indicator Date hidden'!S180="x","x",$R$2-'Indicator Date hidden'!S180)</f>
        <v>0</v>
      </c>
      <c r="S179" s="214">
        <f>IF('Indicator Date hidden'!T180="x","x",$S$2-'Indicator Date hidden'!T180)</f>
        <v>0</v>
      </c>
      <c r="T179" s="214">
        <f>IF('Indicator Date hidden'!U180="x","x",$T$2-'Indicator Date hidden'!U180)</f>
        <v>0</v>
      </c>
      <c r="U179" s="214">
        <f>IF('Indicator Date hidden'!V180="x","x",$U$2-'Indicator Date hidden'!V180)</f>
        <v>0</v>
      </c>
      <c r="V179" s="214">
        <f>IF('Indicator Date hidden'!W180="x","x",$V$2-'Indicator Date hidden'!W180)</f>
        <v>0</v>
      </c>
      <c r="W179" s="214" t="str">
        <f>IF('Indicator Date hidden'!X180="x","x",$W$2-'Indicator Date hidden'!X180)</f>
        <v>x</v>
      </c>
      <c r="X179" s="214">
        <f>IF('Indicator Date hidden'!Y180="x","x",$X$2-'Indicator Date hidden'!Y180)</f>
        <v>4</v>
      </c>
      <c r="Y179" s="214">
        <f>IF('Indicator Date hidden'!Z180="x","x",$Y$2-'Indicator Date hidden'!Z180)</f>
        <v>0</v>
      </c>
      <c r="Z179" s="214">
        <f>IF('Indicator Date hidden'!AA180="x","x",$Z$2-'Indicator Date hidden'!AA180)</f>
        <v>0</v>
      </c>
      <c r="AA179" s="214" t="str">
        <f>IF('Indicator Date hidden'!AB180="x","x",$AA$2-'Indicator Date hidden'!AB180)</f>
        <v>x</v>
      </c>
      <c r="AB179" s="214">
        <f>IF('Indicator Date hidden'!AC180="x","x",$AB$2-'Indicator Date hidden'!AC180)</f>
        <v>0</v>
      </c>
      <c r="AC179" s="214">
        <f>IF('Indicator Date hidden'!AD180="x","x",$AC$2-'Indicator Date hidden'!AD180)</f>
        <v>0</v>
      </c>
      <c r="AD179" s="214" t="str">
        <f>IF('Indicator Date hidden'!AE180="x","x",$AD$2-'Indicator Date hidden'!AE180)</f>
        <v>x</v>
      </c>
      <c r="AE179" s="214" t="str">
        <f>IF('Indicator Date hidden'!AF180="x","x",$AE$2-'Indicator Date hidden'!AF180)</f>
        <v>x</v>
      </c>
      <c r="AF179" s="214" t="str">
        <f>IF('Indicator Date hidden'!AG180="x","x",$AF$2-'Indicator Date hidden'!AG180)</f>
        <v>x</v>
      </c>
      <c r="AG179" s="214">
        <f>IF('Indicator Date hidden'!AH180="x","x",$AG$2-'Indicator Date hidden'!AH180)</f>
        <v>0</v>
      </c>
      <c r="AH179" s="214">
        <f>IF('Indicator Date hidden'!AI180="x","x",$AH$2-'Indicator Date hidden'!AI180)</f>
        <v>0</v>
      </c>
      <c r="AI179" s="214">
        <f>IF('Indicator Date hidden'!AJ180="x","x",$AI$2-'Indicator Date hidden'!AJ180)</f>
        <v>0</v>
      </c>
      <c r="AJ179" s="214" t="str">
        <f>IF('Indicator Date hidden'!AK180="x","x",$AJ$2-'Indicator Date hidden'!AK180)</f>
        <v>x</v>
      </c>
      <c r="AK179" s="214">
        <f>IF('Indicator Date hidden'!AL180="x","x",$AK$2-'Indicator Date hidden'!AL180)</f>
        <v>1</v>
      </c>
      <c r="AL179" s="214">
        <f>IF('Indicator Date hidden'!AM180="x","x",$AL$2-'Indicator Date hidden'!AM180)</f>
        <v>0</v>
      </c>
      <c r="AM179" s="214">
        <f>IF('Indicator Date hidden'!AN180="x","x",$AM$2-'Indicator Date hidden'!AN180)</f>
        <v>0</v>
      </c>
      <c r="AN179" s="214">
        <f>IF('Indicator Date hidden'!AO180="x","x",$AN$2-'Indicator Date hidden'!AO180)</f>
        <v>0</v>
      </c>
      <c r="AO179" s="214" t="str">
        <f>IF('Indicator Date hidden'!AP180="x","x",$AO$2-'Indicator Date hidden'!AP180)</f>
        <v>x</v>
      </c>
      <c r="AP179" s="214" t="str">
        <f>IF('Indicator Date hidden'!AQ180="x","x",$AP$2-'Indicator Date hidden'!AQ180)</f>
        <v>x</v>
      </c>
      <c r="AQ179" s="214" t="str">
        <f>IF('Indicator Date hidden'!AR180="x","x",$AQ$2-'Indicator Date hidden'!AR180)</f>
        <v>x</v>
      </c>
      <c r="AR179" s="214">
        <f>IF('Indicator Date hidden'!AS180="x","x",$AR$2-'Indicator Date hidden'!AS180)</f>
        <v>0</v>
      </c>
      <c r="AS179" s="214">
        <f>IF('Indicator Date hidden'!AT180="x","x",$AS$2-'Indicator Date hidden'!AT180)</f>
        <v>0</v>
      </c>
      <c r="AT179" s="214">
        <f>IF('Indicator Date hidden'!AU180="x","x",$AT$2-'Indicator Date hidden'!AU180)</f>
        <v>0</v>
      </c>
      <c r="AU179" s="214">
        <f>IF('Indicator Date hidden'!AV180="x","x",$AU$2-'Indicator Date hidden'!AV180)</f>
        <v>1</v>
      </c>
      <c r="AV179" s="214">
        <f>IF('Indicator Date hidden'!AW180="x","x",$AV$2-'Indicator Date hidden'!AW180)</f>
        <v>0</v>
      </c>
      <c r="AW179" s="214">
        <f>IF('Indicator Date hidden'!AX180="x","x",$AW$2-'Indicator Date hidden'!AX180)</f>
        <v>0</v>
      </c>
      <c r="AX179" s="214">
        <f>IF('Indicator Date hidden'!AY180="x","x",$AX$2-'Indicator Date hidden'!AY180)</f>
        <v>0</v>
      </c>
      <c r="AY179" s="214">
        <f>IF('Indicator Date hidden'!AZ180="x","x",$AY$2-'Indicator Date hidden'!AZ180)</f>
        <v>9</v>
      </c>
      <c r="AZ179" s="214">
        <f>IF('Indicator Date hidden'!BA180="x","x",$AZ$2-'Indicator Date hidden'!BA180)</f>
        <v>9</v>
      </c>
      <c r="BA179">
        <f t="shared" si="25"/>
        <v>24</v>
      </c>
      <c r="BB179" s="21">
        <f t="shared" si="26"/>
        <v>0.58536585365853655</v>
      </c>
      <c r="BC179">
        <f t="shared" si="27"/>
        <v>5</v>
      </c>
      <c r="BD179" s="21">
        <f t="shared" si="28"/>
        <v>2.011862500224515</v>
      </c>
      <c r="BE179" s="296">
        <f t="shared" si="29"/>
        <v>0</v>
      </c>
    </row>
    <row r="180" spans="1:57" x14ac:dyDescent="0.35">
      <c r="A180" t="s">
        <v>8216</v>
      </c>
      <c r="B180" s="214">
        <f>IF('Indicator Date hidden'!C181="x","x",$B$2-'Indicator Date hidden'!C181)</f>
        <v>0</v>
      </c>
      <c r="C180" s="214">
        <f>IF('Indicator Date hidden'!D181="x","x",$C$2-'Indicator Date hidden'!D181)</f>
        <v>0</v>
      </c>
      <c r="D180" s="214">
        <f>IF('Indicator Date hidden'!E181="x","x",$D$2-'Indicator Date hidden'!E181)</f>
        <v>0</v>
      </c>
      <c r="E180" s="214">
        <f>IF('Indicator Date hidden'!F181="x","x",$E$2-'Indicator Date hidden'!F181)</f>
        <v>0</v>
      </c>
      <c r="F180" s="214">
        <f>IF('Indicator Date hidden'!G181="x","x",$F$2-'Indicator Date hidden'!G181)</f>
        <v>0</v>
      </c>
      <c r="G180" s="214">
        <f>IF('Indicator Date hidden'!H181="x","x",$G$2-'Indicator Date hidden'!H181)</f>
        <v>0</v>
      </c>
      <c r="H180" s="214">
        <f>IF('Indicator Date hidden'!I181="x","x",$H$2-'Indicator Date hidden'!I181)</f>
        <v>0</v>
      </c>
      <c r="I180" s="214">
        <f>IF('Indicator Date hidden'!J181="x","x",$I$2-'Indicator Date hidden'!J181)</f>
        <v>0</v>
      </c>
      <c r="J180" s="214">
        <f>IF('Indicator Date hidden'!K181="x","x",$J$2-'Indicator Date hidden'!K181)</f>
        <v>0</v>
      </c>
      <c r="K180" s="214">
        <f>IF('Indicator Date hidden'!L181="x","x",$K$2-'Indicator Date hidden'!L181)</f>
        <v>0</v>
      </c>
      <c r="L180" s="214">
        <f>IF('Indicator Date hidden'!M181="x","x",$L$2-'Indicator Date hidden'!M181)</f>
        <v>0</v>
      </c>
      <c r="M180" s="214">
        <f>IF('Indicator Date hidden'!N181="x","x",$M$2-'Indicator Date hidden'!N181)</f>
        <v>0</v>
      </c>
      <c r="N180" s="214">
        <f>IF('Indicator Date hidden'!O181="x","x",$N$2-'Indicator Date hidden'!O181)</f>
        <v>0</v>
      </c>
      <c r="O180" s="214">
        <f>IF('Indicator Date hidden'!P181="x","x",$O$2-'Indicator Date hidden'!P181)</f>
        <v>0</v>
      </c>
      <c r="P180" s="214" t="str">
        <f>IF('Indicator Date hidden'!Q181="x","x",$P$2-'Indicator Date hidden'!Q181)</f>
        <v>x</v>
      </c>
      <c r="Q180" s="214" t="str">
        <f>IF('Indicator Date hidden'!R181="x","x",$Q$2-'Indicator Date hidden'!R181)</f>
        <v>x</v>
      </c>
      <c r="R180" s="214">
        <f>IF('Indicator Date hidden'!S181="x","x",$R$2-'Indicator Date hidden'!S181)</f>
        <v>0</v>
      </c>
      <c r="S180" s="214">
        <f>IF('Indicator Date hidden'!T181="x","x",$S$2-'Indicator Date hidden'!T181)</f>
        <v>0</v>
      </c>
      <c r="T180" s="214">
        <f>IF('Indicator Date hidden'!U181="x","x",$T$2-'Indicator Date hidden'!U181)</f>
        <v>0</v>
      </c>
      <c r="U180" s="214">
        <f>IF('Indicator Date hidden'!V181="x","x",$U$2-'Indicator Date hidden'!V181)</f>
        <v>0</v>
      </c>
      <c r="V180" s="214">
        <f>IF('Indicator Date hidden'!W181="x","x",$V$2-'Indicator Date hidden'!W181)</f>
        <v>0</v>
      </c>
      <c r="W180" s="214">
        <f>IF('Indicator Date hidden'!X181="x","x",$W$2-'Indicator Date hidden'!X181)</f>
        <v>7</v>
      </c>
      <c r="X180" s="214">
        <f>IF('Indicator Date hidden'!Y181="x","x",$X$2-'Indicator Date hidden'!Y181)</f>
        <v>4</v>
      </c>
      <c r="Y180" s="214">
        <f>IF('Indicator Date hidden'!Z181="x","x",$Y$2-'Indicator Date hidden'!Z181)</f>
        <v>0</v>
      </c>
      <c r="Z180" s="214">
        <f>IF('Indicator Date hidden'!AA181="x","x",$Z$2-'Indicator Date hidden'!AA181)</f>
        <v>0</v>
      </c>
      <c r="AA180" s="214" t="str">
        <f>IF('Indicator Date hidden'!AB181="x","x",$AA$2-'Indicator Date hidden'!AB181)</f>
        <v>x</v>
      </c>
      <c r="AB180" s="214">
        <f>IF('Indicator Date hidden'!AC181="x","x",$AB$2-'Indicator Date hidden'!AC181)</f>
        <v>0</v>
      </c>
      <c r="AC180" s="214">
        <f>IF('Indicator Date hidden'!AD181="x","x",$AC$2-'Indicator Date hidden'!AD181)</f>
        <v>0</v>
      </c>
      <c r="AD180" s="214" t="str">
        <f>IF('Indicator Date hidden'!AE181="x","x",$AD$2-'Indicator Date hidden'!AE181)</f>
        <v>x</v>
      </c>
      <c r="AE180" s="214" t="str">
        <f>IF('Indicator Date hidden'!AF181="x","x",$AE$2-'Indicator Date hidden'!AF181)</f>
        <v>x</v>
      </c>
      <c r="AF180" s="214" t="str">
        <f>IF('Indicator Date hidden'!AG181="x","x",$AF$2-'Indicator Date hidden'!AG181)</f>
        <v>x</v>
      </c>
      <c r="AG180" s="214">
        <f>IF('Indicator Date hidden'!AH181="x","x",$AG$2-'Indicator Date hidden'!AH181)</f>
        <v>0</v>
      </c>
      <c r="AH180" s="214">
        <f>IF('Indicator Date hidden'!AI181="x","x",$AH$2-'Indicator Date hidden'!AI181)</f>
        <v>0</v>
      </c>
      <c r="AI180" s="214">
        <f>IF('Indicator Date hidden'!AJ181="x","x",$AI$2-'Indicator Date hidden'!AJ181)</f>
        <v>0</v>
      </c>
      <c r="AJ180" s="214" t="str">
        <f>IF('Indicator Date hidden'!AK181="x","x",$AJ$2-'Indicator Date hidden'!AK181)</f>
        <v>x</v>
      </c>
      <c r="AK180" s="214" t="str">
        <f>IF('Indicator Date hidden'!AL181="x","x",$AK$2-'Indicator Date hidden'!AL181)</f>
        <v>x</v>
      </c>
      <c r="AL180" s="214">
        <f>IF('Indicator Date hidden'!AM181="x","x",$AL$2-'Indicator Date hidden'!AM181)</f>
        <v>0</v>
      </c>
      <c r="AM180" s="214">
        <f>IF('Indicator Date hidden'!AN181="x","x",$AM$2-'Indicator Date hidden'!AN181)</f>
        <v>0</v>
      </c>
      <c r="AN180" s="214">
        <f>IF('Indicator Date hidden'!AO181="x","x",$AN$2-'Indicator Date hidden'!AO181)</f>
        <v>0</v>
      </c>
      <c r="AO180" s="214" t="str">
        <f>IF('Indicator Date hidden'!AP181="x","x",$AO$2-'Indicator Date hidden'!AP181)</f>
        <v>x</v>
      </c>
      <c r="AP180" s="214" t="str">
        <f>IF('Indicator Date hidden'!AQ181="x","x",$AP$2-'Indicator Date hidden'!AQ181)</f>
        <v>x</v>
      </c>
      <c r="AQ180" s="214" t="str">
        <f>IF('Indicator Date hidden'!AR181="x","x",$AQ$2-'Indicator Date hidden'!AR181)</f>
        <v>x</v>
      </c>
      <c r="AR180" s="214">
        <f>IF('Indicator Date hidden'!AS181="x","x",$AR$2-'Indicator Date hidden'!AS181)</f>
        <v>0</v>
      </c>
      <c r="AS180" s="214" t="str">
        <f>IF('Indicator Date hidden'!AT181="x","x",$AS$2-'Indicator Date hidden'!AT181)</f>
        <v>x</v>
      </c>
      <c r="AT180" s="214">
        <f>IF('Indicator Date hidden'!AU181="x","x",$AT$2-'Indicator Date hidden'!AU181)</f>
        <v>0</v>
      </c>
      <c r="AU180" s="214" t="str">
        <f>IF('Indicator Date hidden'!AV181="x","x",$AU$2-'Indicator Date hidden'!AV181)</f>
        <v>x</v>
      </c>
      <c r="AV180" s="214">
        <f>IF('Indicator Date hidden'!AW181="x","x",$AV$2-'Indicator Date hidden'!AW181)</f>
        <v>1</v>
      </c>
      <c r="AW180" s="214">
        <f>IF('Indicator Date hidden'!AX181="x","x",$AW$2-'Indicator Date hidden'!AX181)</f>
        <v>0</v>
      </c>
      <c r="AX180" s="214">
        <f>IF('Indicator Date hidden'!AY181="x","x",$AX$2-'Indicator Date hidden'!AY181)</f>
        <v>0</v>
      </c>
      <c r="AY180" s="214">
        <f>IF('Indicator Date hidden'!AZ181="x","x",$AY$2-'Indicator Date hidden'!AZ181)</f>
        <v>2</v>
      </c>
      <c r="AZ180" s="214">
        <f>IF('Indicator Date hidden'!BA181="x","x",$AZ$2-'Indicator Date hidden'!BA181)</f>
        <v>0</v>
      </c>
      <c r="BA180">
        <f t="shared" si="25"/>
        <v>14</v>
      </c>
      <c r="BB180" s="21">
        <f t="shared" si="26"/>
        <v>0.36842105263157893</v>
      </c>
      <c r="BC180">
        <f t="shared" si="27"/>
        <v>4</v>
      </c>
      <c r="BD180" s="21">
        <f t="shared" si="28"/>
        <v>1.3062814364200901</v>
      </c>
      <c r="BE180" s="296">
        <f t="shared" si="29"/>
        <v>0</v>
      </c>
    </row>
    <row r="181" spans="1:57" x14ac:dyDescent="0.35">
      <c r="A181" t="s">
        <v>8218</v>
      </c>
      <c r="B181" s="214">
        <f>IF('Indicator Date hidden'!C182="x","x",$B$2-'Indicator Date hidden'!C182)</f>
        <v>0</v>
      </c>
      <c r="C181" s="214">
        <f>IF('Indicator Date hidden'!D182="x","x",$C$2-'Indicator Date hidden'!D182)</f>
        <v>0</v>
      </c>
      <c r="D181" s="214">
        <f>IF('Indicator Date hidden'!E182="x","x",$D$2-'Indicator Date hidden'!E182)</f>
        <v>0</v>
      </c>
      <c r="E181" s="214">
        <f>IF('Indicator Date hidden'!F182="x","x",$E$2-'Indicator Date hidden'!F182)</f>
        <v>0</v>
      </c>
      <c r="F181" s="214">
        <f>IF('Indicator Date hidden'!G182="x","x",$F$2-'Indicator Date hidden'!G182)</f>
        <v>0</v>
      </c>
      <c r="G181" s="214">
        <f>IF('Indicator Date hidden'!H182="x","x",$G$2-'Indicator Date hidden'!H182)</f>
        <v>0</v>
      </c>
      <c r="H181" s="214">
        <f>IF('Indicator Date hidden'!I182="x","x",$H$2-'Indicator Date hidden'!I182)</f>
        <v>0</v>
      </c>
      <c r="I181" s="214">
        <f>IF('Indicator Date hidden'!J182="x","x",$I$2-'Indicator Date hidden'!J182)</f>
        <v>0</v>
      </c>
      <c r="J181" s="214">
        <f>IF('Indicator Date hidden'!K182="x","x",$J$2-'Indicator Date hidden'!K182)</f>
        <v>0</v>
      </c>
      <c r="K181" s="214">
        <f>IF('Indicator Date hidden'!L182="x","x",$K$2-'Indicator Date hidden'!L182)</f>
        <v>0</v>
      </c>
      <c r="L181" s="214">
        <f>IF('Indicator Date hidden'!M182="x","x",$L$2-'Indicator Date hidden'!M182)</f>
        <v>0</v>
      </c>
      <c r="M181" s="214">
        <f>IF('Indicator Date hidden'!N182="x","x",$M$2-'Indicator Date hidden'!N182)</f>
        <v>0</v>
      </c>
      <c r="N181" s="214">
        <f>IF('Indicator Date hidden'!O182="x","x",$N$2-'Indicator Date hidden'!O182)</f>
        <v>0</v>
      </c>
      <c r="O181" s="214">
        <f>IF('Indicator Date hidden'!P182="x","x",$O$2-'Indicator Date hidden'!P182)</f>
        <v>0</v>
      </c>
      <c r="P181" s="214">
        <f>IF('Indicator Date hidden'!Q182="x","x",$P$2-'Indicator Date hidden'!Q182)</f>
        <v>0</v>
      </c>
      <c r="Q181" s="214">
        <f>IF('Indicator Date hidden'!R182="x","x",$Q$2-'Indicator Date hidden'!R182)</f>
        <v>3</v>
      </c>
      <c r="R181" s="214">
        <f>IF('Indicator Date hidden'!S182="x","x",$R$2-'Indicator Date hidden'!S182)</f>
        <v>0</v>
      </c>
      <c r="S181" s="214">
        <f>IF('Indicator Date hidden'!T182="x","x",$S$2-'Indicator Date hidden'!T182)</f>
        <v>0</v>
      </c>
      <c r="T181" s="214">
        <f>IF('Indicator Date hidden'!U182="x","x",$T$2-'Indicator Date hidden'!U182)</f>
        <v>0</v>
      </c>
      <c r="U181" s="214">
        <f>IF('Indicator Date hidden'!V182="x","x",$U$2-'Indicator Date hidden'!V182)</f>
        <v>0</v>
      </c>
      <c r="V181" s="214">
        <f>IF('Indicator Date hidden'!W182="x","x",$V$2-'Indicator Date hidden'!W182)</f>
        <v>0</v>
      </c>
      <c r="W181" s="214">
        <f>IF('Indicator Date hidden'!X182="x","x",$W$2-'Indicator Date hidden'!X182)</f>
        <v>3</v>
      </c>
      <c r="X181" s="214">
        <f>IF('Indicator Date hidden'!Y182="x","x",$X$2-'Indicator Date hidden'!Y182)</f>
        <v>4</v>
      </c>
      <c r="Y181" s="214">
        <f>IF('Indicator Date hidden'!Z182="x","x",$Y$2-'Indicator Date hidden'!Z182)</f>
        <v>0</v>
      </c>
      <c r="Z181" s="214">
        <f>IF('Indicator Date hidden'!AA182="x","x",$Z$2-'Indicator Date hidden'!AA182)</f>
        <v>0</v>
      </c>
      <c r="AA181" s="214">
        <f>IF('Indicator Date hidden'!AB182="x","x",$AA$2-'Indicator Date hidden'!AB182)</f>
        <v>0</v>
      </c>
      <c r="AB181" s="214">
        <f>IF('Indicator Date hidden'!AC182="x","x",$AB$2-'Indicator Date hidden'!AC182)</f>
        <v>0</v>
      </c>
      <c r="AC181" s="214">
        <f>IF('Indicator Date hidden'!AD182="x","x",$AC$2-'Indicator Date hidden'!AD182)</f>
        <v>0</v>
      </c>
      <c r="AD181" s="214">
        <f>IF('Indicator Date hidden'!AE182="x","x",$AD$2-'Indicator Date hidden'!AE182)</f>
        <v>0</v>
      </c>
      <c r="AE181" s="214">
        <f>IF('Indicator Date hidden'!AF182="x","x",$AE$2-'Indicator Date hidden'!AF182)</f>
        <v>0</v>
      </c>
      <c r="AF181" s="214">
        <f>IF('Indicator Date hidden'!AG182="x","x",$AF$2-'Indicator Date hidden'!AG182)</f>
        <v>1</v>
      </c>
      <c r="AG181" s="214">
        <f>IF('Indicator Date hidden'!AH182="x","x",$AG$2-'Indicator Date hidden'!AH182)</f>
        <v>0</v>
      </c>
      <c r="AH181" s="214">
        <f>IF('Indicator Date hidden'!AI182="x","x",$AH$2-'Indicator Date hidden'!AI182)</f>
        <v>0</v>
      </c>
      <c r="AI181" s="214">
        <f>IF('Indicator Date hidden'!AJ182="x","x",$AI$2-'Indicator Date hidden'!AJ182)</f>
        <v>0</v>
      </c>
      <c r="AJ181" s="214">
        <f>IF('Indicator Date hidden'!AK182="x","x",$AJ$2-'Indicator Date hidden'!AK182)</f>
        <v>1</v>
      </c>
      <c r="AK181" s="214">
        <f>IF('Indicator Date hidden'!AL182="x","x",$AK$2-'Indicator Date hidden'!AL182)</f>
        <v>0</v>
      </c>
      <c r="AL181" s="214">
        <f>IF('Indicator Date hidden'!AM182="x","x",$AL$2-'Indicator Date hidden'!AM182)</f>
        <v>0</v>
      </c>
      <c r="AM181" s="214">
        <f>IF('Indicator Date hidden'!AN182="x","x",$AM$2-'Indicator Date hidden'!AN182)</f>
        <v>0</v>
      </c>
      <c r="AN181" s="214">
        <f>IF('Indicator Date hidden'!AO182="x","x",$AN$2-'Indicator Date hidden'!AO182)</f>
        <v>0</v>
      </c>
      <c r="AO181" s="214">
        <f>IF('Indicator Date hidden'!AP182="x","x",$AO$2-'Indicator Date hidden'!AP182)</f>
        <v>1</v>
      </c>
      <c r="AP181" s="214">
        <f>IF('Indicator Date hidden'!AQ182="x","x",$AP$2-'Indicator Date hidden'!AQ182)</f>
        <v>0</v>
      </c>
      <c r="AQ181" s="214" t="str">
        <f>IF('Indicator Date hidden'!AR182="x","x",$AQ$2-'Indicator Date hidden'!AR182)</f>
        <v>x</v>
      </c>
      <c r="AR181" s="214">
        <f>IF('Indicator Date hidden'!AS182="x","x",$AR$2-'Indicator Date hidden'!AS182)</f>
        <v>0</v>
      </c>
      <c r="AS181" s="214">
        <f>IF('Indicator Date hidden'!AT182="x","x",$AS$2-'Indicator Date hidden'!AT182)</f>
        <v>0</v>
      </c>
      <c r="AT181" s="214">
        <f>IF('Indicator Date hidden'!AU182="x","x",$AT$2-'Indicator Date hidden'!AU182)</f>
        <v>0</v>
      </c>
      <c r="AU181" s="214">
        <f>IF('Indicator Date hidden'!AV182="x","x",$AU$2-'Indicator Date hidden'!AV182)</f>
        <v>2</v>
      </c>
      <c r="AV181" s="214">
        <f>IF('Indicator Date hidden'!AW182="x","x",$AV$2-'Indicator Date hidden'!AW182)</f>
        <v>0</v>
      </c>
      <c r="AW181" s="214">
        <f>IF('Indicator Date hidden'!AX182="x","x",$AW$2-'Indicator Date hidden'!AX182)</f>
        <v>0</v>
      </c>
      <c r="AX181" s="214">
        <f>IF('Indicator Date hidden'!AY182="x","x",$AX$2-'Indicator Date hidden'!AY182)</f>
        <v>0</v>
      </c>
      <c r="AY181" s="214">
        <f>IF('Indicator Date hidden'!AZ182="x","x",$AY$2-'Indicator Date hidden'!AZ182)</f>
        <v>0</v>
      </c>
      <c r="AZ181" s="214">
        <f>IF('Indicator Date hidden'!BA182="x","x",$AZ$2-'Indicator Date hidden'!BA182)</f>
        <v>0</v>
      </c>
      <c r="BA181">
        <f t="shared" si="25"/>
        <v>15</v>
      </c>
      <c r="BB181" s="21">
        <f t="shared" si="26"/>
        <v>0.3</v>
      </c>
      <c r="BC181">
        <f t="shared" si="27"/>
        <v>7</v>
      </c>
      <c r="BD181" s="21">
        <f t="shared" si="28"/>
        <v>0.8544003745317531</v>
      </c>
      <c r="BE181" s="296">
        <f t="shared" si="29"/>
        <v>0</v>
      </c>
    </row>
    <row r="182" spans="1:57" x14ac:dyDescent="0.35">
      <c r="A182" t="s">
        <v>8219</v>
      </c>
      <c r="B182" s="214">
        <f>IF('Indicator Date hidden'!C183="x","x",$B$2-'Indicator Date hidden'!C183)</f>
        <v>0</v>
      </c>
      <c r="C182" s="214">
        <f>IF('Indicator Date hidden'!D183="x","x",$C$2-'Indicator Date hidden'!D183)</f>
        <v>0</v>
      </c>
      <c r="D182" s="214">
        <f>IF('Indicator Date hidden'!E183="x","x",$D$2-'Indicator Date hidden'!E183)</f>
        <v>0</v>
      </c>
      <c r="E182" s="214">
        <f>IF('Indicator Date hidden'!F183="x","x",$E$2-'Indicator Date hidden'!F183)</f>
        <v>0</v>
      </c>
      <c r="F182" s="214">
        <f>IF('Indicator Date hidden'!G183="x","x",$F$2-'Indicator Date hidden'!G183)</f>
        <v>0</v>
      </c>
      <c r="G182" s="214">
        <f>IF('Indicator Date hidden'!H183="x","x",$G$2-'Indicator Date hidden'!H183)</f>
        <v>0</v>
      </c>
      <c r="H182" s="214">
        <f>IF('Indicator Date hidden'!I183="x","x",$H$2-'Indicator Date hidden'!I183)</f>
        <v>0</v>
      </c>
      <c r="I182" s="214">
        <f>IF('Indicator Date hidden'!J183="x","x",$I$2-'Indicator Date hidden'!J183)</f>
        <v>0</v>
      </c>
      <c r="J182" s="214">
        <f>IF('Indicator Date hidden'!K183="x","x",$J$2-'Indicator Date hidden'!K183)</f>
        <v>0</v>
      </c>
      <c r="K182" s="214">
        <f>IF('Indicator Date hidden'!L183="x","x",$K$2-'Indicator Date hidden'!L183)</f>
        <v>0</v>
      </c>
      <c r="L182" s="214">
        <f>IF('Indicator Date hidden'!M183="x","x",$L$2-'Indicator Date hidden'!M183)</f>
        <v>0</v>
      </c>
      <c r="M182" s="214">
        <f>IF('Indicator Date hidden'!N183="x","x",$M$2-'Indicator Date hidden'!N183)</f>
        <v>0</v>
      </c>
      <c r="N182" s="214">
        <f>IF('Indicator Date hidden'!O183="x","x",$N$2-'Indicator Date hidden'!O183)</f>
        <v>0</v>
      </c>
      <c r="O182" s="214">
        <f>IF('Indicator Date hidden'!P183="x","x",$O$2-'Indicator Date hidden'!P183)</f>
        <v>0</v>
      </c>
      <c r="P182" s="214">
        <f>IF('Indicator Date hidden'!Q183="x","x",$P$2-'Indicator Date hidden'!Q183)</f>
        <v>0</v>
      </c>
      <c r="Q182" s="214">
        <f>IF('Indicator Date hidden'!R183="x","x",$Q$2-'Indicator Date hidden'!R183)</f>
        <v>2</v>
      </c>
      <c r="R182" s="214">
        <f>IF('Indicator Date hidden'!S183="x","x",$R$2-'Indicator Date hidden'!S183)</f>
        <v>0</v>
      </c>
      <c r="S182" s="214">
        <f>IF('Indicator Date hidden'!T183="x","x",$S$2-'Indicator Date hidden'!T183)</f>
        <v>0</v>
      </c>
      <c r="T182" s="214">
        <f>IF('Indicator Date hidden'!U183="x","x",$T$2-'Indicator Date hidden'!U183)</f>
        <v>0</v>
      </c>
      <c r="U182" s="214">
        <f>IF('Indicator Date hidden'!V183="x","x",$U$2-'Indicator Date hidden'!V183)</f>
        <v>0</v>
      </c>
      <c r="V182" s="214">
        <f>IF('Indicator Date hidden'!W183="x","x",$V$2-'Indicator Date hidden'!W183)</f>
        <v>0</v>
      </c>
      <c r="W182" s="214" t="str">
        <f>IF('Indicator Date hidden'!X183="x","x",$W$2-'Indicator Date hidden'!X183)</f>
        <v>x</v>
      </c>
      <c r="X182" s="214">
        <f>IF('Indicator Date hidden'!Y183="x","x",$X$2-'Indicator Date hidden'!Y183)</f>
        <v>1</v>
      </c>
      <c r="Y182" s="214">
        <f>IF('Indicator Date hidden'!Z183="x","x",$Y$2-'Indicator Date hidden'!Z183)</f>
        <v>0</v>
      </c>
      <c r="Z182" s="214">
        <f>IF('Indicator Date hidden'!AA183="x","x",$Z$2-'Indicator Date hidden'!AA183)</f>
        <v>0</v>
      </c>
      <c r="AA182" s="214">
        <f>IF('Indicator Date hidden'!AB183="x","x",$AA$2-'Indicator Date hidden'!AB183)</f>
        <v>0</v>
      </c>
      <c r="AB182" s="214">
        <f>IF('Indicator Date hidden'!AC183="x","x",$AB$2-'Indicator Date hidden'!AC183)</f>
        <v>0</v>
      </c>
      <c r="AC182" s="214">
        <f>IF('Indicator Date hidden'!AD183="x","x",$AC$2-'Indicator Date hidden'!AD183)</f>
        <v>0</v>
      </c>
      <c r="AD182" s="214" t="str">
        <f>IF('Indicator Date hidden'!AE183="x","x",$AD$2-'Indicator Date hidden'!AE183)</f>
        <v>x</v>
      </c>
      <c r="AE182" s="214">
        <f>IF('Indicator Date hidden'!AF183="x","x",$AE$2-'Indicator Date hidden'!AF183)</f>
        <v>0</v>
      </c>
      <c r="AF182" s="214">
        <f>IF('Indicator Date hidden'!AG183="x","x",$AF$2-'Indicator Date hidden'!AG183)</f>
        <v>0</v>
      </c>
      <c r="AG182" s="214">
        <f>IF('Indicator Date hidden'!AH183="x","x",$AG$2-'Indicator Date hidden'!AH183)</f>
        <v>0</v>
      </c>
      <c r="AH182" s="214">
        <f>IF('Indicator Date hidden'!AI183="x","x",$AH$2-'Indicator Date hidden'!AI183)</f>
        <v>0</v>
      </c>
      <c r="AI182" s="214">
        <f>IF('Indicator Date hidden'!AJ183="x","x",$AI$2-'Indicator Date hidden'!AJ183)</f>
        <v>0</v>
      </c>
      <c r="AJ182" s="214">
        <f>IF('Indicator Date hidden'!AK183="x","x",$AJ$2-'Indicator Date hidden'!AK183)</f>
        <v>1</v>
      </c>
      <c r="AK182" s="214">
        <f>IF('Indicator Date hidden'!AL183="x","x",$AK$2-'Indicator Date hidden'!AL183)</f>
        <v>1</v>
      </c>
      <c r="AL182" s="214">
        <f>IF('Indicator Date hidden'!AM183="x","x",$AL$2-'Indicator Date hidden'!AM183)</f>
        <v>0</v>
      </c>
      <c r="AM182" s="214">
        <f>IF('Indicator Date hidden'!AN183="x","x",$AM$2-'Indicator Date hidden'!AN183)</f>
        <v>0</v>
      </c>
      <c r="AN182" s="214">
        <f>IF('Indicator Date hidden'!AO183="x","x",$AN$2-'Indicator Date hidden'!AO183)</f>
        <v>0</v>
      </c>
      <c r="AO182" s="214">
        <f>IF('Indicator Date hidden'!AP183="x","x",$AO$2-'Indicator Date hidden'!AP183)</f>
        <v>1</v>
      </c>
      <c r="AP182" s="214">
        <f>IF('Indicator Date hidden'!AQ183="x","x",$AP$2-'Indicator Date hidden'!AQ183)</f>
        <v>0</v>
      </c>
      <c r="AQ182" s="214" t="str">
        <f>IF('Indicator Date hidden'!AR183="x","x",$AQ$2-'Indicator Date hidden'!AR183)</f>
        <v>x</v>
      </c>
      <c r="AR182" s="214">
        <f>IF('Indicator Date hidden'!AS183="x","x",$AR$2-'Indicator Date hidden'!AS183)</f>
        <v>0</v>
      </c>
      <c r="AS182" s="214">
        <f>IF('Indicator Date hidden'!AT183="x","x",$AS$2-'Indicator Date hidden'!AT183)</f>
        <v>0</v>
      </c>
      <c r="AT182" s="214">
        <f>IF('Indicator Date hidden'!AU183="x","x",$AT$2-'Indicator Date hidden'!AU183)</f>
        <v>0</v>
      </c>
      <c r="AU182" s="214">
        <f>IF('Indicator Date hidden'!AV183="x","x",$AU$2-'Indicator Date hidden'!AV183)</f>
        <v>1</v>
      </c>
      <c r="AV182" s="214">
        <f>IF('Indicator Date hidden'!AW183="x","x",$AV$2-'Indicator Date hidden'!AW183)</f>
        <v>0</v>
      </c>
      <c r="AW182" s="214">
        <f>IF('Indicator Date hidden'!AX183="x","x",$AW$2-'Indicator Date hidden'!AX183)</f>
        <v>0</v>
      </c>
      <c r="AX182" s="214">
        <f>IF('Indicator Date hidden'!AY183="x","x",$AX$2-'Indicator Date hidden'!AY183)</f>
        <v>0</v>
      </c>
      <c r="AY182" s="214">
        <f>IF('Indicator Date hidden'!AZ183="x","x",$AY$2-'Indicator Date hidden'!AZ183)</f>
        <v>0</v>
      </c>
      <c r="AZ182" s="214">
        <f>IF('Indicator Date hidden'!BA183="x","x",$AZ$2-'Indicator Date hidden'!BA183)</f>
        <v>0</v>
      </c>
      <c r="BA182">
        <f t="shared" si="25"/>
        <v>7</v>
      </c>
      <c r="BB182" s="21">
        <f t="shared" si="26"/>
        <v>0.14583333333333334</v>
      </c>
      <c r="BC182">
        <f t="shared" si="27"/>
        <v>6</v>
      </c>
      <c r="BD182" s="21">
        <f t="shared" si="28"/>
        <v>0.40771637064126931</v>
      </c>
      <c r="BE182" s="296">
        <f t="shared" si="29"/>
        <v>0</v>
      </c>
    </row>
    <row r="183" spans="1:57" x14ac:dyDescent="0.35">
      <c r="A183" t="s">
        <v>7943</v>
      </c>
      <c r="B183" s="214">
        <f>IF('Indicator Date hidden'!C184="x","x",$B$2-'Indicator Date hidden'!C184)</f>
        <v>0</v>
      </c>
      <c r="C183" s="214">
        <f>IF('Indicator Date hidden'!D184="x","x",$C$2-'Indicator Date hidden'!D184)</f>
        <v>0</v>
      </c>
      <c r="D183" s="214">
        <f>IF('Indicator Date hidden'!E184="x","x",$D$2-'Indicator Date hidden'!E184)</f>
        <v>0</v>
      </c>
      <c r="E183" s="214">
        <f>IF('Indicator Date hidden'!F184="x","x",$E$2-'Indicator Date hidden'!F184)</f>
        <v>0</v>
      </c>
      <c r="F183" s="214">
        <f>IF('Indicator Date hidden'!G184="x","x",$F$2-'Indicator Date hidden'!G184)</f>
        <v>0</v>
      </c>
      <c r="G183" s="214">
        <f>IF('Indicator Date hidden'!H184="x","x",$G$2-'Indicator Date hidden'!H184)</f>
        <v>0</v>
      </c>
      <c r="H183" s="214">
        <f>IF('Indicator Date hidden'!I184="x","x",$H$2-'Indicator Date hidden'!I184)</f>
        <v>0</v>
      </c>
      <c r="I183" s="214">
        <f>IF('Indicator Date hidden'!J184="x","x",$I$2-'Indicator Date hidden'!J184)</f>
        <v>0</v>
      </c>
      <c r="J183" s="214">
        <f>IF('Indicator Date hidden'!K184="x","x",$J$2-'Indicator Date hidden'!K184)</f>
        <v>0</v>
      </c>
      <c r="K183" s="214">
        <f>IF('Indicator Date hidden'!L184="x","x",$K$2-'Indicator Date hidden'!L184)</f>
        <v>0</v>
      </c>
      <c r="L183" s="214">
        <f>IF('Indicator Date hidden'!M184="x","x",$L$2-'Indicator Date hidden'!M184)</f>
        <v>0</v>
      </c>
      <c r="M183" s="214">
        <f>IF('Indicator Date hidden'!N184="x","x",$M$2-'Indicator Date hidden'!N184)</f>
        <v>0</v>
      </c>
      <c r="N183" s="214">
        <f>IF('Indicator Date hidden'!O184="x","x",$N$2-'Indicator Date hidden'!O184)</f>
        <v>0</v>
      </c>
      <c r="O183" s="214">
        <f>IF('Indicator Date hidden'!P184="x","x",$O$2-'Indicator Date hidden'!P184)</f>
        <v>0</v>
      </c>
      <c r="P183" s="214">
        <f>IF('Indicator Date hidden'!Q184="x","x",$P$2-'Indicator Date hidden'!Q184)</f>
        <v>0</v>
      </c>
      <c r="Q183" s="214" t="str">
        <f>IF('Indicator Date hidden'!R184="x","x",$Q$2-'Indicator Date hidden'!R184)</f>
        <v>x</v>
      </c>
      <c r="R183" s="214">
        <f>IF('Indicator Date hidden'!S184="x","x",$R$2-'Indicator Date hidden'!S184)</f>
        <v>0</v>
      </c>
      <c r="S183" s="214">
        <f>IF('Indicator Date hidden'!T184="x","x",$S$2-'Indicator Date hidden'!T184)</f>
        <v>0</v>
      </c>
      <c r="T183" s="214">
        <f>IF('Indicator Date hidden'!U184="x","x",$T$2-'Indicator Date hidden'!U184)</f>
        <v>0</v>
      </c>
      <c r="U183" s="214" t="str">
        <f>IF('Indicator Date hidden'!V184="x","x",$U$2-'Indicator Date hidden'!V184)</f>
        <v>x</v>
      </c>
      <c r="V183" s="214">
        <f>IF('Indicator Date hidden'!W184="x","x",$V$2-'Indicator Date hidden'!W184)</f>
        <v>0</v>
      </c>
      <c r="W183" s="214" t="str">
        <f>IF('Indicator Date hidden'!X184="x","x",$W$2-'Indicator Date hidden'!X184)</f>
        <v>x</v>
      </c>
      <c r="X183" s="214">
        <f>IF('Indicator Date hidden'!Y184="x","x",$X$2-'Indicator Date hidden'!Y184)</f>
        <v>4</v>
      </c>
      <c r="Y183" s="214">
        <f>IF('Indicator Date hidden'!Z184="x","x",$Y$2-'Indicator Date hidden'!Z184)</f>
        <v>0</v>
      </c>
      <c r="Z183" s="214">
        <f>IF('Indicator Date hidden'!AA184="x","x",$Z$2-'Indicator Date hidden'!AA184)</f>
        <v>0</v>
      </c>
      <c r="AA183" s="214" t="str">
        <f>IF('Indicator Date hidden'!AB184="x","x",$AA$2-'Indicator Date hidden'!AB184)</f>
        <v>x</v>
      </c>
      <c r="AB183" s="214">
        <f>IF('Indicator Date hidden'!AC184="x","x",$AB$2-'Indicator Date hidden'!AC184)</f>
        <v>0</v>
      </c>
      <c r="AC183" s="214">
        <f>IF('Indicator Date hidden'!AD184="x","x",$AC$2-'Indicator Date hidden'!AD184)</f>
        <v>0</v>
      </c>
      <c r="AD183" s="214" t="str">
        <f>IF('Indicator Date hidden'!AE184="x","x",$AD$2-'Indicator Date hidden'!AE184)</f>
        <v>x</v>
      </c>
      <c r="AE183" s="214">
        <f>IF('Indicator Date hidden'!AF184="x","x",$AE$2-'Indicator Date hidden'!AF184)</f>
        <v>0</v>
      </c>
      <c r="AF183" s="214" t="str">
        <f>IF('Indicator Date hidden'!AG184="x","x",$AF$2-'Indicator Date hidden'!AG184)</f>
        <v>x</v>
      </c>
      <c r="AG183" s="214">
        <f>IF('Indicator Date hidden'!AH184="x","x",$AG$2-'Indicator Date hidden'!AH184)</f>
        <v>0</v>
      </c>
      <c r="AH183" s="214">
        <f>IF('Indicator Date hidden'!AI184="x","x",$AH$2-'Indicator Date hidden'!AI184)</f>
        <v>0</v>
      </c>
      <c r="AI183" s="214">
        <f>IF('Indicator Date hidden'!AJ184="x","x",$AI$2-'Indicator Date hidden'!AJ184)</f>
        <v>0</v>
      </c>
      <c r="AJ183" s="214" t="str">
        <f>IF('Indicator Date hidden'!AK184="x","x",$AJ$2-'Indicator Date hidden'!AK184)</f>
        <v>x</v>
      </c>
      <c r="AK183" s="214">
        <f>IF('Indicator Date hidden'!AL184="x","x",$AK$2-'Indicator Date hidden'!AL184)</f>
        <v>1</v>
      </c>
      <c r="AL183" s="214">
        <f>IF('Indicator Date hidden'!AM184="x","x",$AL$2-'Indicator Date hidden'!AM184)</f>
        <v>0</v>
      </c>
      <c r="AM183" s="214">
        <f>IF('Indicator Date hidden'!AN184="x","x",$AM$2-'Indicator Date hidden'!AN184)</f>
        <v>0</v>
      </c>
      <c r="AN183" s="214">
        <f>IF('Indicator Date hidden'!AO184="x","x",$AN$2-'Indicator Date hidden'!AO184)</f>
        <v>0</v>
      </c>
      <c r="AO183" s="214" t="str">
        <f>IF('Indicator Date hidden'!AP184="x","x",$AO$2-'Indicator Date hidden'!AP184)</f>
        <v>x</v>
      </c>
      <c r="AP183" s="214" t="str">
        <f>IF('Indicator Date hidden'!AQ184="x","x",$AP$2-'Indicator Date hidden'!AQ184)</f>
        <v>x</v>
      </c>
      <c r="AQ183" s="214">
        <f>IF('Indicator Date hidden'!AR184="x","x",$AQ$2-'Indicator Date hidden'!AR184)</f>
        <v>0</v>
      </c>
      <c r="AR183" s="214">
        <f>IF('Indicator Date hidden'!AS184="x","x",$AR$2-'Indicator Date hidden'!AS184)</f>
        <v>0</v>
      </c>
      <c r="AS183" s="214">
        <f>IF('Indicator Date hidden'!AT184="x","x",$AS$2-'Indicator Date hidden'!AT184)</f>
        <v>0</v>
      </c>
      <c r="AT183" s="214">
        <f>IF('Indicator Date hidden'!AU184="x","x",$AT$2-'Indicator Date hidden'!AU184)</f>
        <v>0</v>
      </c>
      <c r="AU183" s="214" t="str">
        <f>IF('Indicator Date hidden'!AV184="x","x",$AU$2-'Indicator Date hidden'!AV184)</f>
        <v>x</v>
      </c>
      <c r="AV183" s="214">
        <f>IF('Indicator Date hidden'!AW184="x","x",$AV$2-'Indicator Date hidden'!AW184)</f>
        <v>0</v>
      </c>
      <c r="AW183" s="214">
        <f>IF('Indicator Date hidden'!AX184="x","x",$AW$2-'Indicator Date hidden'!AX184)</f>
        <v>0</v>
      </c>
      <c r="AX183" s="214">
        <f>IF('Indicator Date hidden'!AY184="x","x",$AX$2-'Indicator Date hidden'!AY184)</f>
        <v>0</v>
      </c>
      <c r="AY183" s="214">
        <f>IF('Indicator Date hidden'!AZ184="x","x",$AY$2-'Indicator Date hidden'!AZ184)</f>
        <v>0</v>
      </c>
      <c r="AZ183" s="214">
        <f>IF('Indicator Date hidden'!BA184="x","x",$AZ$2-'Indicator Date hidden'!BA184)</f>
        <v>0</v>
      </c>
      <c r="BA183">
        <f t="shared" si="25"/>
        <v>5</v>
      </c>
      <c r="BB183" s="21">
        <f t="shared" si="26"/>
        <v>0.12195121951219512</v>
      </c>
      <c r="BC183">
        <f t="shared" si="27"/>
        <v>2</v>
      </c>
      <c r="BD183" s="21">
        <f t="shared" si="28"/>
        <v>0.63226738521052295</v>
      </c>
      <c r="BE183" s="296">
        <f t="shared" si="29"/>
        <v>0</v>
      </c>
    </row>
    <row r="184" spans="1:57" x14ac:dyDescent="0.35">
      <c r="A184" t="s">
        <v>8036</v>
      </c>
      <c r="B184" s="214">
        <f>IF('Indicator Date hidden'!C185="x","x",$B$2-'Indicator Date hidden'!C185)</f>
        <v>0</v>
      </c>
      <c r="C184" s="214">
        <f>IF('Indicator Date hidden'!D185="x","x",$C$2-'Indicator Date hidden'!D185)</f>
        <v>0</v>
      </c>
      <c r="D184" s="214">
        <f>IF('Indicator Date hidden'!E185="x","x",$D$2-'Indicator Date hidden'!E185)</f>
        <v>0</v>
      </c>
      <c r="E184" s="214">
        <f>IF('Indicator Date hidden'!F185="x","x",$E$2-'Indicator Date hidden'!F185)</f>
        <v>0</v>
      </c>
      <c r="F184" s="214">
        <f>IF('Indicator Date hidden'!G185="x","x",$F$2-'Indicator Date hidden'!G185)</f>
        <v>0</v>
      </c>
      <c r="G184" s="214">
        <f>IF('Indicator Date hidden'!H185="x","x",$G$2-'Indicator Date hidden'!H185)</f>
        <v>0</v>
      </c>
      <c r="H184" s="214">
        <f>IF('Indicator Date hidden'!I185="x","x",$H$2-'Indicator Date hidden'!I185)</f>
        <v>0</v>
      </c>
      <c r="I184" s="214">
        <f>IF('Indicator Date hidden'!J185="x","x",$I$2-'Indicator Date hidden'!J185)</f>
        <v>0</v>
      </c>
      <c r="J184" s="214">
        <f>IF('Indicator Date hidden'!K185="x","x",$J$2-'Indicator Date hidden'!K185)</f>
        <v>0</v>
      </c>
      <c r="K184" s="214">
        <f>IF('Indicator Date hidden'!L185="x","x",$K$2-'Indicator Date hidden'!L185)</f>
        <v>0</v>
      </c>
      <c r="L184" s="214">
        <f>IF('Indicator Date hidden'!M185="x","x",$L$2-'Indicator Date hidden'!M185)</f>
        <v>0</v>
      </c>
      <c r="M184" s="214">
        <f>IF('Indicator Date hidden'!N185="x","x",$M$2-'Indicator Date hidden'!N185)</f>
        <v>0</v>
      </c>
      <c r="N184" s="214">
        <f>IF('Indicator Date hidden'!O185="x","x",$N$2-'Indicator Date hidden'!O185)</f>
        <v>0</v>
      </c>
      <c r="O184" s="214">
        <f>IF('Indicator Date hidden'!P185="x","x",$O$2-'Indicator Date hidden'!P185)</f>
        <v>0</v>
      </c>
      <c r="P184" s="214">
        <f>IF('Indicator Date hidden'!Q185="x","x",$P$2-'Indicator Date hidden'!Q185)</f>
        <v>0</v>
      </c>
      <c r="Q184" s="214" t="str">
        <f>IF('Indicator Date hidden'!R185="x","x",$Q$2-'Indicator Date hidden'!R185)</f>
        <v>x</v>
      </c>
      <c r="R184" s="214">
        <f>IF('Indicator Date hidden'!S185="x","x",$R$2-'Indicator Date hidden'!S185)</f>
        <v>0</v>
      </c>
      <c r="S184" s="214">
        <f>IF('Indicator Date hidden'!T185="x","x",$S$2-'Indicator Date hidden'!T185)</f>
        <v>0</v>
      </c>
      <c r="T184" s="214">
        <f>IF('Indicator Date hidden'!U185="x","x",$T$2-'Indicator Date hidden'!U185)</f>
        <v>0</v>
      </c>
      <c r="U184" s="214" t="str">
        <f>IF('Indicator Date hidden'!V185="x","x",$U$2-'Indicator Date hidden'!V185)</f>
        <v>x</v>
      </c>
      <c r="V184" s="214">
        <f>IF('Indicator Date hidden'!W185="x","x",$V$2-'Indicator Date hidden'!W185)</f>
        <v>0</v>
      </c>
      <c r="W184" s="214" t="str">
        <f>IF('Indicator Date hidden'!X185="x","x",$W$2-'Indicator Date hidden'!X185)</f>
        <v>x</v>
      </c>
      <c r="X184" s="214">
        <f>IF('Indicator Date hidden'!Y185="x","x",$X$2-'Indicator Date hidden'!Y185)</f>
        <v>1</v>
      </c>
      <c r="Y184" s="214">
        <f>IF('Indicator Date hidden'!Z185="x","x",$Y$2-'Indicator Date hidden'!Z185)</f>
        <v>0</v>
      </c>
      <c r="Z184" s="214">
        <f>IF('Indicator Date hidden'!AA185="x","x",$Z$2-'Indicator Date hidden'!AA185)</f>
        <v>0</v>
      </c>
      <c r="AA184" s="214">
        <f>IF('Indicator Date hidden'!AB185="x","x",$AA$2-'Indicator Date hidden'!AB185)</f>
        <v>1</v>
      </c>
      <c r="AB184" s="214">
        <f>IF('Indicator Date hidden'!AC185="x","x",$AB$2-'Indicator Date hidden'!AC185)</f>
        <v>0</v>
      </c>
      <c r="AC184" s="214">
        <f>IF('Indicator Date hidden'!AD185="x","x",$AC$2-'Indicator Date hidden'!AD185)</f>
        <v>0</v>
      </c>
      <c r="AD184" s="214" t="str">
        <f>IF('Indicator Date hidden'!AE185="x","x",$AD$2-'Indicator Date hidden'!AE185)</f>
        <v>x</v>
      </c>
      <c r="AE184" s="214">
        <f>IF('Indicator Date hidden'!AF185="x","x",$AE$2-'Indicator Date hidden'!AF185)</f>
        <v>0</v>
      </c>
      <c r="AF184" s="214">
        <f>IF('Indicator Date hidden'!AG185="x","x",$AF$2-'Indicator Date hidden'!AG185)</f>
        <v>1</v>
      </c>
      <c r="AG184" s="214">
        <f>IF('Indicator Date hidden'!AH185="x","x",$AG$2-'Indicator Date hidden'!AH185)</f>
        <v>0</v>
      </c>
      <c r="AH184" s="214">
        <f>IF('Indicator Date hidden'!AI185="x","x",$AH$2-'Indicator Date hidden'!AI185)</f>
        <v>0</v>
      </c>
      <c r="AI184" s="214">
        <f>IF('Indicator Date hidden'!AJ185="x","x",$AI$2-'Indicator Date hidden'!AJ185)</f>
        <v>0</v>
      </c>
      <c r="AJ184" s="214" t="str">
        <f>IF('Indicator Date hidden'!AK185="x","x",$AJ$2-'Indicator Date hidden'!AK185)</f>
        <v>x</v>
      </c>
      <c r="AK184" s="214">
        <f>IF('Indicator Date hidden'!AL185="x","x",$AK$2-'Indicator Date hidden'!AL185)</f>
        <v>1</v>
      </c>
      <c r="AL184" s="214">
        <f>IF('Indicator Date hidden'!AM185="x","x",$AL$2-'Indicator Date hidden'!AM185)</f>
        <v>0</v>
      </c>
      <c r="AM184" s="214">
        <f>IF('Indicator Date hidden'!AN185="x","x",$AM$2-'Indicator Date hidden'!AN185)</f>
        <v>0</v>
      </c>
      <c r="AN184" s="214">
        <f>IF('Indicator Date hidden'!AO185="x","x",$AN$2-'Indicator Date hidden'!AO185)</f>
        <v>0</v>
      </c>
      <c r="AO184" s="214">
        <f>IF('Indicator Date hidden'!AP185="x","x",$AO$2-'Indicator Date hidden'!AP185)</f>
        <v>0</v>
      </c>
      <c r="AP184" s="214">
        <f>IF('Indicator Date hidden'!AQ185="x","x",$AP$2-'Indicator Date hidden'!AQ185)</f>
        <v>0</v>
      </c>
      <c r="AQ184" s="214">
        <f>IF('Indicator Date hidden'!AR185="x","x",$AQ$2-'Indicator Date hidden'!AR185)</f>
        <v>0</v>
      </c>
      <c r="AR184" s="214">
        <f>IF('Indicator Date hidden'!AS185="x","x",$AR$2-'Indicator Date hidden'!AS185)</f>
        <v>0</v>
      </c>
      <c r="AS184" s="214">
        <f>IF('Indicator Date hidden'!AT185="x","x",$AS$2-'Indicator Date hidden'!AT185)</f>
        <v>0</v>
      </c>
      <c r="AT184" s="214">
        <f>IF('Indicator Date hidden'!AU185="x","x",$AT$2-'Indicator Date hidden'!AU185)</f>
        <v>0</v>
      </c>
      <c r="AU184" s="214" t="str">
        <f>IF('Indicator Date hidden'!AV185="x","x",$AU$2-'Indicator Date hidden'!AV185)</f>
        <v>x</v>
      </c>
      <c r="AV184" s="214">
        <f>IF('Indicator Date hidden'!AW185="x","x",$AV$2-'Indicator Date hidden'!AW185)</f>
        <v>0</v>
      </c>
      <c r="AW184" s="214">
        <f>IF('Indicator Date hidden'!AX185="x","x",$AW$2-'Indicator Date hidden'!AX185)</f>
        <v>0</v>
      </c>
      <c r="AX184" s="214">
        <f>IF('Indicator Date hidden'!AY185="x","x",$AX$2-'Indicator Date hidden'!AY185)</f>
        <v>0</v>
      </c>
      <c r="AY184" s="214">
        <f>IF('Indicator Date hidden'!AZ185="x","x",$AY$2-'Indicator Date hidden'!AZ185)</f>
        <v>0</v>
      </c>
      <c r="AZ184" s="214">
        <f>IF('Indicator Date hidden'!BA185="x","x",$AZ$2-'Indicator Date hidden'!BA185)</f>
        <v>0</v>
      </c>
      <c r="BA184">
        <f t="shared" si="25"/>
        <v>4</v>
      </c>
      <c r="BB184" s="21">
        <f t="shared" si="26"/>
        <v>8.8888888888888892E-2</v>
      </c>
      <c r="BC184">
        <f t="shared" si="27"/>
        <v>4</v>
      </c>
      <c r="BD184" s="21">
        <f t="shared" si="28"/>
        <v>0.28458329944145994</v>
      </c>
      <c r="BE184" s="296">
        <f t="shared" si="29"/>
        <v>0</v>
      </c>
    </row>
    <row r="185" spans="1:57" x14ac:dyDescent="0.35">
      <c r="A185" t="s">
        <v>8223</v>
      </c>
      <c r="B185" s="214">
        <f>IF('Indicator Date hidden'!C186="x","x",$B$2-'Indicator Date hidden'!C186)</f>
        <v>0</v>
      </c>
      <c r="C185" s="214">
        <f>IF('Indicator Date hidden'!D186="x","x",$C$2-'Indicator Date hidden'!D186)</f>
        <v>0</v>
      </c>
      <c r="D185" s="214">
        <f>IF('Indicator Date hidden'!E186="x","x",$D$2-'Indicator Date hidden'!E186)</f>
        <v>0</v>
      </c>
      <c r="E185" s="214">
        <f>IF('Indicator Date hidden'!F186="x","x",$E$2-'Indicator Date hidden'!F186)</f>
        <v>0</v>
      </c>
      <c r="F185" s="214">
        <f>IF('Indicator Date hidden'!G186="x","x",$F$2-'Indicator Date hidden'!G186)</f>
        <v>0</v>
      </c>
      <c r="G185" s="214">
        <f>IF('Indicator Date hidden'!H186="x","x",$G$2-'Indicator Date hidden'!H186)</f>
        <v>0</v>
      </c>
      <c r="H185" s="214">
        <f>IF('Indicator Date hidden'!I186="x","x",$H$2-'Indicator Date hidden'!I186)</f>
        <v>0</v>
      </c>
      <c r="I185" s="214">
        <f>IF('Indicator Date hidden'!J186="x","x",$I$2-'Indicator Date hidden'!J186)</f>
        <v>0</v>
      </c>
      <c r="J185" s="214">
        <f>IF('Indicator Date hidden'!K186="x","x",$J$2-'Indicator Date hidden'!K186)</f>
        <v>0</v>
      </c>
      <c r="K185" s="214">
        <f>IF('Indicator Date hidden'!L186="x","x",$K$2-'Indicator Date hidden'!L186)</f>
        <v>0</v>
      </c>
      <c r="L185" s="214">
        <f>IF('Indicator Date hidden'!M186="x","x",$L$2-'Indicator Date hidden'!M186)</f>
        <v>0</v>
      </c>
      <c r="M185" s="214">
        <f>IF('Indicator Date hidden'!N186="x","x",$M$2-'Indicator Date hidden'!N186)</f>
        <v>0</v>
      </c>
      <c r="N185" s="214">
        <f>IF('Indicator Date hidden'!O186="x","x",$N$2-'Indicator Date hidden'!O186)</f>
        <v>0</v>
      </c>
      <c r="O185" s="214">
        <f>IF('Indicator Date hidden'!P186="x","x",$O$2-'Indicator Date hidden'!P186)</f>
        <v>0</v>
      </c>
      <c r="P185" s="214">
        <f>IF('Indicator Date hidden'!Q186="x","x",$P$2-'Indicator Date hidden'!Q186)</f>
        <v>0</v>
      </c>
      <c r="Q185" s="214" t="str">
        <f>IF('Indicator Date hidden'!R186="x","x",$Q$2-'Indicator Date hidden'!R186)</f>
        <v>x</v>
      </c>
      <c r="R185" s="214">
        <f>IF('Indicator Date hidden'!S186="x","x",$R$2-'Indicator Date hidden'!S186)</f>
        <v>0</v>
      </c>
      <c r="S185" s="214">
        <f>IF('Indicator Date hidden'!T186="x","x",$S$2-'Indicator Date hidden'!T186)</f>
        <v>0</v>
      </c>
      <c r="T185" s="214">
        <f>IF('Indicator Date hidden'!U186="x","x",$T$2-'Indicator Date hidden'!U186)</f>
        <v>0</v>
      </c>
      <c r="U185" s="214" t="str">
        <f>IF('Indicator Date hidden'!V186="x","x",$U$2-'Indicator Date hidden'!V186)</f>
        <v>x</v>
      </c>
      <c r="V185" s="214">
        <f>IF('Indicator Date hidden'!W186="x","x",$V$2-'Indicator Date hidden'!W186)</f>
        <v>0</v>
      </c>
      <c r="W185" s="214">
        <f>IF('Indicator Date hidden'!X186="x","x",$W$2-'Indicator Date hidden'!X186)</f>
        <v>2</v>
      </c>
      <c r="X185" s="214">
        <f>IF('Indicator Date hidden'!Y186="x","x",$X$2-'Indicator Date hidden'!Y186)</f>
        <v>3</v>
      </c>
      <c r="Y185" s="214">
        <f>IF('Indicator Date hidden'!Z186="x","x",$Y$2-'Indicator Date hidden'!Z186)</f>
        <v>0</v>
      </c>
      <c r="Z185" s="214">
        <f>IF('Indicator Date hidden'!AA186="x","x",$Z$2-'Indicator Date hidden'!AA186)</f>
        <v>0</v>
      </c>
      <c r="AA185" s="214" t="str">
        <f>IF('Indicator Date hidden'!AB186="x","x",$AA$2-'Indicator Date hidden'!AB186)</f>
        <v>x</v>
      </c>
      <c r="AB185" s="214">
        <f>IF('Indicator Date hidden'!AC186="x","x",$AB$2-'Indicator Date hidden'!AC186)</f>
        <v>0</v>
      </c>
      <c r="AC185" s="214">
        <f>IF('Indicator Date hidden'!AD186="x","x",$AC$2-'Indicator Date hidden'!AD186)</f>
        <v>0</v>
      </c>
      <c r="AD185" s="214" t="str">
        <f>IF('Indicator Date hidden'!AE186="x","x",$AD$2-'Indicator Date hidden'!AE186)</f>
        <v>x</v>
      </c>
      <c r="AE185" s="214">
        <f>IF('Indicator Date hidden'!AF186="x","x",$AE$2-'Indicator Date hidden'!AF186)</f>
        <v>0</v>
      </c>
      <c r="AF185" s="214">
        <f>IF('Indicator Date hidden'!AG186="x","x",$AF$2-'Indicator Date hidden'!AG186)</f>
        <v>0</v>
      </c>
      <c r="AG185" s="214">
        <f>IF('Indicator Date hidden'!AH186="x","x",$AG$2-'Indicator Date hidden'!AH186)</f>
        <v>0</v>
      </c>
      <c r="AH185" s="214">
        <f>IF('Indicator Date hidden'!AI186="x","x",$AH$2-'Indicator Date hidden'!AI186)</f>
        <v>0</v>
      </c>
      <c r="AI185" s="214">
        <f>IF('Indicator Date hidden'!AJ186="x","x",$AI$2-'Indicator Date hidden'!AJ186)</f>
        <v>0</v>
      </c>
      <c r="AJ185" s="214" t="str">
        <f>IF('Indicator Date hidden'!AK186="x","x",$AJ$2-'Indicator Date hidden'!AK186)</f>
        <v>x</v>
      </c>
      <c r="AK185" s="214">
        <f>IF('Indicator Date hidden'!AL186="x","x",$AK$2-'Indicator Date hidden'!AL186)</f>
        <v>1</v>
      </c>
      <c r="AL185" s="214">
        <f>IF('Indicator Date hidden'!AM186="x","x",$AL$2-'Indicator Date hidden'!AM186)</f>
        <v>0</v>
      </c>
      <c r="AM185" s="214">
        <f>IF('Indicator Date hidden'!AN186="x","x",$AM$2-'Indicator Date hidden'!AN186)</f>
        <v>0</v>
      </c>
      <c r="AN185" s="214">
        <f>IF('Indicator Date hidden'!AO186="x","x",$AN$2-'Indicator Date hidden'!AO186)</f>
        <v>0</v>
      </c>
      <c r="AO185" s="214">
        <f>IF('Indicator Date hidden'!AP186="x","x",$AO$2-'Indicator Date hidden'!AP186)</f>
        <v>0</v>
      </c>
      <c r="AP185" s="214">
        <f>IF('Indicator Date hidden'!AQ186="x","x",$AP$2-'Indicator Date hidden'!AQ186)</f>
        <v>0</v>
      </c>
      <c r="AQ185" s="214">
        <f>IF('Indicator Date hidden'!AR186="x","x",$AQ$2-'Indicator Date hidden'!AR186)</f>
        <v>4</v>
      </c>
      <c r="AR185" s="214">
        <f>IF('Indicator Date hidden'!AS186="x","x",$AR$2-'Indicator Date hidden'!AS186)</f>
        <v>0</v>
      </c>
      <c r="AS185" s="214">
        <f>IF('Indicator Date hidden'!AT186="x","x",$AS$2-'Indicator Date hidden'!AT186)</f>
        <v>0</v>
      </c>
      <c r="AT185" s="214">
        <f>IF('Indicator Date hidden'!AU186="x","x",$AT$2-'Indicator Date hidden'!AU186)</f>
        <v>0</v>
      </c>
      <c r="AU185" s="214" t="str">
        <f>IF('Indicator Date hidden'!AV186="x","x",$AU$2-'Indicator Date hidden'!AV186)</f>
        <v>x</v>
      </c>
      <c r="AV185" s="214">
        <f>IF('Indicator Date hidden'!AW186="x","x",$AV$2-'Indicator Date hidden'!AW186)</f>
        <v>0</v>
      </c>
      <c r="AW185" s="214">
        <f>IF('Indicator Date hidden'!AX186="x","x",$AW$2-'Indicator Date hidden'!AX186)</f>
        <v>0</v>
      </c>
      <c r="AX185" s="214">
        <f>IF('Indicator Date hidden'!AY186="x","x",$AX$2-'Indicator Date hidden'!AY186)</f>
        <v>1</v>
      </c>
      <c r="AY185" s="214">
        <f>IF('Indicator Date hidden'!AZ186="x","x",$AY$2-'Indicator Date hidden'!AZ186)</f>
        <v>0</v>
      </c>
      <c r="AZ185" s="214">
        <f>IF('Indicator Date hidden'!BA186="x","x",$AZ$2-'Indicator Date hidden'!BA186)</f>
        <v>0</v>
      </c>
      <c r="BA185">
        <f t="shared" si="25"/>
        <v>11</v>
      </c>
      <c r="BB185" s="21">
        <f t="shared" si="26"/>
        <v>0.24444444444444444</v>
      </c>
      <c r="BC185">
        <f t="shared" si="27"/>
        <v>5</v>
      </c>
      <c r="BD185" s="21">
        <f t="shared" si="28"/>
        <v>0.79318081322554435</v>
      </c>
      <c r="BE185" s="296">
        <f t="shared" si="29"/>
        <v>0</v>
      </c>
    </row>
    <row r="186" spans="1:57" x14ac:dyDescent="0.35">
      <c r="A186" t="s">
        <v>8221</v>
      </c>
      <c r="B186" s="214">
        <f>IF('Indicator Date hidden'!C187="x","x",$B$2-'Indicator Date hidden'!C187)</f>
        <v>0</v>
      </c>
      <c r="C186" s="214">
        <f>IF('Indicator Date hidden'!D187="x","x",$C$2-'Indicator Date hidden'!D187)</f>
        <v>0</v>
      </c>
      <c r="D186" s="214">
        <f>IF('Indicator Date hidden'!E187="x","x",$D$2-'Indicator Date hidden'!E187)</f>
        <v>0</v>
      </c>
      <c r="E186" s="214">
        <f>IF('Indicator Date hidden'!F187="x","x",$E$2-'Indicator Date hidden'!F187)</f>
        <v>0</v>
      </c>
      <c r="F186" s="214">
        <f>IF('Indicator Date hidden'!G187="x","x",$F$2-'Indicator Date hidden'!G187)</f>
        <v>0</v>
      </c>
      <c r="G186" s="214">
        <f>IF('Indicator Date hidden'!H187="x","x",$G$2-'Indicator Date hidden'!H187)</f>
        <v>0</v>
      </c>
      <c r="H186" s="214">
        <f>IF('Indicator Date hidden'!I187="x","x",$H$2-'Indicator Date hidden'!I187)</f>
        <v>0</v>
      </c>
      <c r="I186" s="214">
        <f>IF('Indicator Date hidden'!J187="x","x",$I$2-'Indicator Date hidden'!J187)</f>
        <v>0</v>
      </c>
      <c r="J186" s="214">
        <f>IF('Indicator Date hidden'!K187="x","x",$J$2-'Indicator Date hidden'!K187)</f>
        <v>0</v>
      </c>
      <c r="K186" s="214">
        <f>IF('Indicator Date hidden'!L187="x","x",$K$2-'Indicator Date hidden'!L187)</f>
        <v>0</v>
      </c>
      <c r="L186" s="214">
        <f>IF('Indicator Date hidden'!M187="x","x",$L$2-'Indicator Date hidden'!M187)</f>
        <v>0</v>
      </c>
      <c r="M186" s="214">
        <f>IF('Indicator Date hidden'!N187="x","x",$M$2-'Indicator Date hidden'!N187)</f>
        <v>0</v>
      </c>
      <c r="N186" s="214">
        <f>IF('Indicator Date hidden'!O187="x","x",$N$2-'Indicator Date hidden'!O187)</f>
        <v>0</v>
      </c>
      <c r="O186" s="214">
        <f>IF('Indicator Date hidden'!P187="x","x",$O$2-'Indicator Date hidden'!P187)</f>
        <v>0</v>
      </c>
      <c r="P186" s="214">
        <f>IF('Indicator Date hidden'!Q187="x","x",$P$2-'Indicator Date hidden'!Q187)</f>
        <v>0</v>
      </c>
      <c r="Q186" s="214" t="str">
        <f>IF('Indicator Date hidden'!R187="x","x",$Q$2-'Indicator Date hidden'!R187)</f>
        <v>x</v>
      </c>
      <c r="R186" s="214">
        <f>IF('Indicator Date hidden'!S187="x","x",$R$2-'Indicator Date hidden'!S187)</f>
        <v>0</v>
      </c>
      <c r="S186" s="214">
        <f>IF('Indicator Date hidden'!T187="x","x",$S$2-'Indicator Date hidden'!T187)</f>
        <v>0</v>
      </c>
      <c r="T186" s="214">
        <f>IF('Indicator Date hidden'!U187="x","x",$T$2-'Indicator Date hidden'!U187)</f>
        <v>0</v>
      </c>
      <c r="U186" s="214">
        <f>IF('Indicator Date hidden'!V187="x","x",$U$2-'Indicator Date hidden'!V187)</f>
        <v>0</v>
      </c>
      <c r="V186" s="214">
        <f>IF('Indicator Date hidden'!W187="x","x",$V$2-'Indicator Date hidden'!W187)</f>
        <v>0</v>
      </c>
      <c r="W186" s="214">
        <f>IF('Indicator Date hidden'!X187="x","x",$W$2-'Indicator Date hidden'!X187)</f>
        <v>3</v>
      </c>
      <c r="X186" s="214">
        <f>IF('Indicator Date hidden'!Y187="x","x",$X$2-'Indicator Date hidden'!Y187)</f>
        <v>4</v>
      </c>
      <c r="Y186" s="214">
        <f>IF('Indicator Date hidden'!Z187="x","x",$Y$2-'Indicator Date hidden'!Z187)</f>
        <v>0</v>
      </c>
      <c r="Z186" s="214">
        <f>IF('Indicator Date hidden'!AA187="x","x",$Z$2-'Indicator Date hidden'!AA187)</f>
        <v>0</v>
      </c>
      <c r="AA186" s="214">
        <f>IF('Indicator Date hidden'!AB187="x","x",$AA$2-'Indicator Date hidden'!AB187)</f>
        <v>0</v>
      </c>
      <c r="AB186" s="214">
        <f>IF('Indicator Date hidden'!AC187="x","x",$AB$2-'Indicator Date hidden'!AC187)</f>
        <v>0</v>
      </c>
      <c r="AC186" s="214">
        <f>IF('Indicator Date hidden'!AD187="x","x",$AC$2-'Indicator Date hidden'!AD187)</f>
        <v>0</v>
      </c>
      <c r="AD186" s="214" t="str">
        <f>IF('Indicator Date hidden'!AE187="x","x",$AD$2-'Indicator Date hidden'!AE187)</f>
        <v>x</v>
      </c>
      <c r="AE186" s="214">
        <f>IF('Indicator Date hidden'!AF187="x","x",$AE$2-'Indicator Date hidden'!AF187)</f>
        <v>0</v>
      </c>
      <c r="AF186" s="214">
        <f>IF('Indicator Date hidden'!AG187="x","x",$AF$2-'Indicator Date hidden'!AG187)</f>
        <v>0</v>
      </c>
      <c r="AG186" s="214">
        <f>IF('Indicator Date hidden'!AH187="x","x",$AG$2-'Indicator Date hidden'!AH187)</f>
        <v>0</v>
      </c>
      <c r="AH186" s="214">
        <f>IF('Indicator Date hidden'!AI187="x","x",$AH$2-'Indicator Date hidden'!AI187)</f>
        <v>0</v>
      </c>
      <c r="AI186" s="214">
        <f>IF('Indicator Date hidden'!AJ187="x","x",$AI$2-'Indicator Date hidden'!AJ187)</f>
        <v>0</v>
      </c>
      <c r="AJ186" s="214" t="str">
        <f>IF('Indicator Date hidden'!AK187="x","x",$AJ$2-'Indicator Date hidden'!AK187)</f>
        <v>x</v>
      </c>
      <c r="AK186" s="214">
        <f>IF('Indicator Date hidden'!AL187="x","x",$AK$2-'Indicator Date hidden'!AL187)</f>
        <v>1</v>
      </c>
      <c r="AL186" s="214">
        <f>IF('Indicator Date hidden'!AM187="x","x",$AL$2-'Indicator Date hidden'!AM187)</f>
        <v>0</v>
      </c>
      <c r="AM186" s="214">
        <f>IF('Indicator Date hidden'!AN187="x","x",$AM$2-'Indicator Date hidden'!AN187)</f>
        <v>0</v>
      </c>
      <c r="AN186" s="214">
        <f>IF('Indicator Date hidden'!AO187="x","x",$AN$2-'Indicator Date hidden'!AO187)</f>
        <v>0</v>
      </c>
      <c r="AO186" s="214">
        <f>IF('Indicator Date hidden'!AP187="x","x",$AO$2-'Indicator Date hidden'!AP187)</f>
        <v>0</v>
      </c>
      <c r="AP186" s="214">
        <f>IF('Indicator Date hidden'!AQ187="x","x",$AP$2-'Indicator Date hidden'!AQ187)</f>
        <v>0</v>
      </c>
      <c r="AQ186" s="214">
        <f>IF('Indicator Date hidden'!AR187="x","x",$AQ$2-'Indicator Date hidden'!AR187)</f>
        <v>4</v>
      </c>
      <c r="AR186" s="214">
        <f>IF('Indicator Date hidden'!AS187="x","x",$AR$2-'Indicator Date hidden'!AS187)</f>
        <v>0</v>
      </c>
      <c r="AS186" s="214">
        <f>IF('Indicator Date hidden'!AT187="x","x",$AS$2-'Indicator Date hidden'!AT187)</f>
        <v>0</v>
      </c>
      <c r="AT186" s="214">
        <f>IF('Indicator Date hidden'!AU187="x","x",$AT$2-'Indicator Date hidden'!AU187)</f>
        <v>0</v>
      </c>
      <c r="AU186" s="214">
        <f>IF('Indicator Date hidden'!AV187="x","x",$AU$2-'Indicator Date hidden'!AV187)</f>
        <v>1</v>
      </c>
      <c r="AV186" s="214">
        <f>IF('Indicator Date hidden'!AW187="x","x",$AV$2-'Indicator Date hidden'!AW187)</f>
        <v>0</v>
      </c>
      <c r="AW186" s="214">
        <f>IF('Indicator Date hidden'!AX187="x","x",$AW$2-'Indicator Date hidden'!AX187)</f>
        <v>0</v>
      </c>
      <c r="AX186" s="214">
        <f>IF('Indicator Date hidden'!AY187="x","x",$AX$2-'Indicator Date hidden'!AY187)</f>
        <v>0</v>
      </c>
      <c r="AY186" s="214">
        <f>IF('Indicator Date hidden'!AZ187="x","x",$AY$2-'Indicator Date hidden'!AZ187)</f>
        <v>0</v>
      </c>
      <c r="AZ186" s="214">
        <f>IF('Indicator Date hidden'!BA187="x","x",$AZ$2-'Indicator Date hidden'!BA187)</f>
        <v>0</v>
      </c>
      <c r="BA186">
        <f t="shared" si="25"/>
        <v>13</v>
      </c>
      <c r="BB186" s="21">
        <f t="shared" si="26"/>
        <v>0.27083333333333331</v>
      </c>
      <c r="BC186">
        <f t="shared" si="27"/>
        <v>5</v>
      </c>
      <c r="BD186" s="21">
        <f t="shared" si="28"/>
        <v>0.90690828581995475</v>
      </c>
      <c r="BE186" s="296">
        <f t="shared" si="29"/>
        <v>0</v>
      </c>
    </row>
    <row r="187" spans="1:57" x14ac:dyDescent="0.35">
      <c r="A187" t="s">
        <v>8225</v>
      </c>
      <c r="B187" s="214">
        <f>IF('Indicator Date hidden'!C188="x","x",$B$2-'Indicator Date hidden'!C188)</f>
        <v>0</v>
      </c>
      <c r="C187" s="214">
        <f>IF('Indicator Date hidden'!D188="x","x",$C$2-'Indicator Date hidden'!D188)</f>
        <v>0</v>
      </c>
      <c r="D187" s="214">
        <f>IF('Indicator Date hidden'!E188="x","x",$D$2-'Indicator Date hidden'!E188)</f>
        <v>0</v>
      </c>
      <c r="E187" s="214">
        <f>IF('Indicator Date hidden'!F188="x","x",$E$2-'Indicator Date hidden'!F188)</f>
        <v>0</v>
      </c>
      <c r="F187" s="214">
        <f>IF('Indicator Date hidden'!G188="x","x",$F$2-'Indicator Date hidden'!G188)</f>
        <v>0</v>
      </c>
      <c r="G187" s="214">
        <f>IF('Indicator Date hidden'!H188="x","x",$G$2-'Indicator Date hidden'!H188)</f>
        <v>0</v>
      </c>
      <c r="H187" s="214">
        <f>IF('Indicator Date hidden'!I188="x","x",$H$2-'Indicator Date hidden'!I188)</f>
        <v>0</v>
      </c>
      <c r="I187" s="214">
        <f>IF('Indicator Date hidden'!J188="x","x",$I$2-'Indicator Date hidden'!J188)</f>
        <v>0</v>
      </c>
      <c r="J187" s="214">
        <f>IF('Indicator Date hidden'!K188="x","x",$J$2-'Indicator Date hidden'!K188)</f>
        <v>0</v>
      </c>
      <c r="K187" s="214">
        <f>IF('Indicator Date hidden'!L188="x","x",$K$2-'Indicator Date hidden'!L188)</f>
        <v>0</v>
      </c>
      <c r="L187" s="214">
        <f>IF('Indicator Date hidden'!M188="x","x",$L$2-'Indicator Date hidden'!M188)</f>
        <v>0</v>
      </c>
      <c r="M187" s="214">
        <f>IF('Indicator Date hidden'!N188="x","x",$M$2-'Indicator Date hidden'!N188)</f>
        <v>0</v>
      </c>
      <c r="N187" s="214">
        <f>IF('Indicator Date hidden'!O188="x","x",$N$2-'Indicator Date hidden'!O188)</f>
        <v>0</v>
      </c>
      <c r="O187" s="214">
        <f>IF('Indicator Date hidden'!P188="x","x",$O$2-'Indicator Date hidden'!P188)</f>
        <v>0</v>
      </c>
      <c r="P187" s="214">
        <f>IF('Indicator Date hidden'!Q188="x","x",$P$2-'Indicator Date hidden'!Q188)</f>
        <v>0</v>
      </c>
      <c r="Q187" s="214">
        <f>IF('Indicator Date hidden'!R188="x","x",$Q$2-'Indicator Date hidden'!R188)</f>
        <v>8</v>
      </c>
      <c r="R187" s="214">
        <f>IF('Indicator Date hidden'!S188="x","x",$R$2-'Indicator Date hidden'!S188)</f>
        <v>0</v>
      </c>
      <c r="S187" s="214">
        <f>IF('Indicator Date hidden'!T188="x","x",$S$2-'Indicator Date hidden'!T188)</f>
        <v>0</v>
      </c>
      <c r="T187" s="214">
        <f>IF('Indicator Date hidden'!U188="x","x",$T$2-'Indicator Date hidden'!U188)</f>
        <v>0</v>
      </c>
      <c r="U187" s="214">
        <f>IF('Indicator Date hidden'!V188="x","x",$U$2-'Indicator Date hidden'!V188)</f>
        <v>0</v>
      </c>
      <c r="V187" s="214">
        <f>IF('Indicator Date hidden'!W188="x","x",$V$2-'Indicator Date hidden'!W188)</f>
        <v>0</v>
      </c>
      <c r="W187" s="214">
        <f>IF('Indicator Date hidden'!X188="x","x",$W$2-'Indicator Date hidden'!X188)</f>
        <v>8</v>
      </c>
      <c r="X187" s="214">
        <f>IF('Indicator Date hidden'!Y188="x","x",$X$2-'Indicator Date hidden'!Y188)</f>
        <v>1</v>
      </c>
      <c r="Y187" s="214">
        <f>IF('Indicator Date hidden'!Z188="x","x",$Y$2-'Indicator Date hidden'!Z188)</f>
        <v>0</v>
      </c>
      <c r="Z187" s="214">
        <f>IF('Indicator Date hidden'!AA188="x","x",$Z$2-'Indicator Date hidden'!AA188)</f>
        <v>0</v>
      </c>
      <c r="AA187" s="214">
        <f>IF('Indicator Date hidden'!AB188="x","x",$AA$2-'Indicator Date hidden'!AB188)</f>
        <v>0</v>
      </c>
      <c r="AB187" s="214">
        <f>IF('Indicator Date hidden'!AC188="x","x",$AB$2-'Indicator Date hidden'!AC188)</f>
        <v>0</v>
      </c>
      <c r="AC187" s="214">
        <f>IF('Indicator Date hidden'!AD188="x","x",$AC$2-'Indicator Date hidden'!AD188)</f>
        <v>0</v>
      </c>
      <c r="AD187" s="214" t="str">
        <f>IF('Indicator Date hidden'!AE188="x","x",$AD$2-'Indicator Date hidden'!AE188)</f>
        <v>x</v>
      </c>
      <c r="AE187" s="214" t="str">
        <f>IF('Indicator Date hidden'!AF188="x","x",$AE$2-'Indicator Date hidden'!AF188)</f>
        <v>x</v>
      </c>
      <c r="AF187" s="214">
        <f>IF('Indicator Date hidden'!AG188="x","x",$AF$2-'Indicator Date hidden'!AG188)</f>
        <v>10</v>
      </c>
      <c r="AG187" s="214">
        <f>IF('Indicator Date hidden'!AH188="x","x",$AG$2-'Indicator Date hidden'!AH188)</f>
        <v>0</v>
      </c>
      <c r="AH187" s="214">
        <f>IF('Indicator Date hidden'!AI188="x","x",$AH$2-'Indicator Date hidden'!AI188)</f>
        <v>0</v>
      </c>
      <c r="AI187" s="214">
        <f>IF('Indicator Date hidden'!AJ188="x","x",$AI$2-'Indicator Date hidden'!AJ188)</f>
        <v>0</v>
      </c>
      <c r="AJ187" s="214" t="str">
        <f>IF('Indicator Date hidden'!AK188="x","x",$AJ$2-'Indicator Date hidden'!AK188)</f>
        <v>x</v>
      </c>
      <c r="AK187" s="214">
        <f>IF('Indicator Date hidden'!AL188="x","x",$AK$2-'Indicator Date hidden'!AL188)</f>
        <v>1</v>
      </c>
      <c r="AL187" s="214">
        <f>IF('Indicator Date hidden'!AM188="x","x",$AL$2-'Indicator Date hidden'!AM188)</f>
        <v>0</v>
      </c>
      <c r="AM187" s="214">
        <f>IF('Indicator Date hidden'!AN188="x","x",$AM$2-'Indicator Date hidden'!AN188)</f>
        <v>0</v>
      </c>
      <c r="AN187" s="214">
        <f>IF('Indicator Date hidden'!AO188="x","x",$AN$2-'Indicator Date hidden'!AO188)</f>
        <v>0</v>
      </c>
      <c r="AO187" s="214" t="str">
        <f>IF('Indicator Date hidden'!AP188="x","x",$AO$2-'Indicator Date hidden'!AP188)</f>
        <v>x</v>
      </c>
      <c r="AP187" s="214" t="str">
        <f>IF('Indicator Date hidden'!AQ188="x","x",$AP$2-'Indicator Date hidden'!AQ188)</f>
        <v>x</v>
      </c>
      <c r="AQ187" s="214">
        <f>IF('Indicator Date hidden'!AR188="x","x",$AQ$2-'Indicator Date hidden'!AR188)</f>
        <v>8</v>
      </c>
      <c r="AR187" s="214">
        <f>IF('Indicator Date hidden'!AS188="x","x",$AR$2-'Indicator Date hidden'!AS188)</f>
        <v>0</v>
      </c>
      <c r="AS187" s="214">
        <f>IF('Indicator Date hidden'!AT188="x","x",$AS$2-'Indicator Date hidden'!AT188)</f>
        <v>0</v>
      </c>
      <c r="AT187" s="214">
        <f>IF('Indicator Date hidden'!AU188="x","x",$AT$2-'Indicator Date hidden'!AU188)</f>
        <v>0</v>
      </c>
      <c r="AU187" s="214">
        <f>IF('Indicator Date hidden'!AV188="x","x",$AU$2-'Indicator Date hidden'!AV188)</f>
        <v>1</v>
      </c>
      <c r="AV187" s="214">
        <f>IF('Indicator Date hidden'!AW188="x","x",$AV$2-'Indicator Date hidden'!AW188)</f>
        <v>0</v>
      </c>
      <c r="AW187" s="214">
        <f>IF('Indicator Date hidden'!AX188="x","x",$AW$2-'Indicator Date hidden'!AX188)</f>
        <v>0</v>
      </c>
      <c r="AX187" s="214">
        <f>IF('Indicator Date hidden'!AY188="x","x",$AX$2-'Indicator Date hidden'!AY188)</f>
        <v>0</v>
      </c>
      <c r="AY187" s="214">
        <f>IF('Indicator Date hidden'!AZ188="x","x",$AY$2-'Indicator Date hidden'!AZ188)</f>
        <v>0</v>
      </c>
      <c r="AZ187" s="214">
        <f>IF('Indicator Date hidden'!BA188="x","x",$AZ$2-'Indicator Date hidden'!BA188)</f>
        <v>3</v>
      </c>
      <c r="BA187">
        <f t="shared" si="25"/>
        <v>40</v>
      </c>
      <c r="BB187" s="21">
        <f t="shared" si="26"/>
        <v>0.86956521739130432</v>
      </c>
      <c r="BC187">
        <f t="shared" si="27"/>
        <v>8</v>
      </c>
      <c r="BD187" s="21">
        <f t="shared" si="28"/>
        <v>2.4192048249119229</v>
      </c>
      <c r="BE187" s="296">
        <f t="shared" si="29"/>
        <v>0</v>
      </c>
    </row>
    <row r="188" spans="1:57" x14ac:dyDescent="0.35">
      <c r="A188" t="s">
        <v>8232</v>
      </c>
      <c r="B188" s="214">
        <f>IF('Indicator Date hidden'!C189="x","x",$B$2-'Indicator Date hidden'!C189)</f>
        <v>0</v>
      </c>
      <c r="C188" s="214">
        <f>IF('Indicator Date hidden'!D189="x","x",$C$2-'Indicator Date hidden'!D189)</f>
        <v>0</v>
      </c>
      <c r="D188" s="214">
        <f>IF('Indicator Date hidden'!E189="x","x",$D$2-'Indicator Date hidden'!E189)</f>
        <v>0</v>
      </c>
      <c r="E188" s="214">
        <f>IF('Indicator Date hidden'!F189="x","x",$E$2-'Indicator Date hidden'!F189)</f>
        <v>0</v>
      </c>
      <c r="F188" s="214">
        <f>IF('Indicator Date hidden'!G189="x","x",$F$2-'Indicator Date hidden'!G189)</f>
        <v>0</v>
      </c>
      <c r="G188" s="214">
        <f>IF('Indicator Date hidden'!H189="x","x",$G$2-'Indicator Date hidden'!H189)</f>
        <v>0</v>
      </c>
      <c r="H188" s="214">
        <f>IF('Indicator Date hidden'!I189="x","x",$H$2-'Indicator Date hidden'!I189)</f>
        <v>0</v>
      </c>
      <c r="I188" s="214">
        <f>IF('Indicator Date hidden'!J189="x","x",$I$2-'Indicator Date hidden'!J189)</f>
        <v>0</v>
      </c>
      <c r="J188" s="214">
        <f>IF('Indicator Date hidden'!K189="x","x",$J$2-'Indicator Date hidden'!K189)</f>
        <v>0</v>
      </c>
      <c r="K188" s="214">
        <f>IF('Indicator Date hidden'!L189="x","x",$K$2-'Indicator Date hidden'!L189)</f>
        <v>0</v>
      </c>
      <c r="L188" s="214">
        <f>IF('Indicator Date hidden'!M189="x","x",$L$2-'Indicator Date hidden'!M189)</f>
        <v>0</v>
      </c>
      <c r="M188" s="214">
        <f>IF('Indicator Date hidden'!N189="x","x",$M$2-'Indicator Date hidden'!N189)</f>
        <v>0</v>
      </c>
      <c r="N188" s="214">
        <f>IF('Indicator Date hidden'!O189="x","x",$N$2-'Indicator Date hidden'!O189)</f>
        <v>0</v>
      </c>
      <c r="O188" s="214">
        <f>IF('Indicator Date hidden'!P189="x","x",$O$2-'Indicator Date hidden'!P189)</f>
        <v>0</v>
      </c>
      <c r="P188" s="214">
        <f>IF('Indicator Date hidden'!Q189="x","x",$P$2-'Indicator Date hidden'!Q189)</f>
        <v>0</v>
      </c>
      <c r="Q188" s="214">
        <f>IF('Indicator Date hidden'!R189="x","x",$Q$2-'Indicator Date hidden'!R189)</f>
        <v>7</v>
      </c>
      <c r="R188" s="214">
        <f>IF('Indicator Date hidden'!S189="x","x",$R$2-'Indicator Date hidden'!S189)</f>
        <v>0</v>
      </c>
      <c r="S188" s="214">
        <f>IF('Indicator Date hidden'!T189="x","x",$S$2-'Indicator Date hidden'!T189)</f>
        <v>0</v>
      </c>
      <c r="T188" s="214">
        <f>IF('Indicator Date hidden'!U189="x","x",$T$2-'Indicator Date hidden'!U189)</f>
        <v>0</v>
      </c>
      <c r="U188" s="214">
        <f>IF('Indicator Date hidden'!V189="x","x",$U$2-'Indicator Date hidden'!V189)</f>
        <v>0</v>
      </c>
      <c r="V188" s="214">
        <f>IF('Indicator Date hidden'!W189="x","x",$V$2-'Indicator Date hidden'!W189)</f>
        <v>0</v>
      </c>
      <c r="W188" s="214">
        <f>IF('Indicator Date hidden'!X189="x","x",$W$2-'Indicator Date hidden'!X189)</f>
        <v>1</v>
      </c>
      <c r="X188" s="214">
        <f>IF('Indicator Date hidden'!Y189="x","x",$X$2-'Indicator Date hidden'!Y189)</f>
        <v>4</v>
      </c>
      <c r="Y188" s="214">
        <f>IF('Indicator Date hidden'!Z189="x","x",$Y$2-'Indicator Date hidden'!Z189)</f>
        <v>0</v>
      </c>
      <c r="Z188" s="214">
        <f>IF('Indicator Date hidden'!AA189="x","x",$Z$2-'Indicator Date hidden'!AA189)</f>
        <v>0</v>
      </c>
      <c r="AA188" s="214" t="str">
        <f>IF('Indicator Date hidden'!AB189="x","x",$AA$2-'Indicator Date hidden'!AB189)</f>
        <v>x</v>
      </c>
      <c r="AB188" s="214">
        <f>IF('Indicator Date hidden'!AC189="x","x",$AB$2-'Indicator Date hidden'!AC189)</f>
        <v>0</v>
      </c>
      <c r="AC188" s="214">
        <f>IF('Indicator Date hidden'!AD189="x","x",$AC$2-'Indicator Date hidden'!AD189)</f>
        <v>0</v>
      </c>
      <c r="AD188" s="214">
        <f>IF('Indicator Date hidden'!AE189="x","x",$AD$2-'Indicator Date hidden'!AE189)</f>
        <v>0</v>
      </c>
      <c r="AE188" s="214" t="str">
        <f>IF('Indicator Date hidden'!AF189="x","x",$AE$2-'Indicator Date hidden'!AF189)</f>
        <v>x</v>
      </c>
      <c r="AF188" s="214">
        <f>IF('Indicator Date hidden'!AG189="x","x",$AF$2-'Indicator Date hidden'!AG189)</f>
        <v>3</v>
      </c>
      <c r="AG188" s="214">
        <f>IF('Indicator Date hidden'!AH189="x","x",$AG$2-'Indicator Date hidden'!AH189)</f>
        <v>0</v>
      </c>
      <c r="AH188" s="214">
        <f>IF('Indicator Date hidden'!AI189="x","x",$AH$2-'Indicator Date hidden'!AI189)</f>
        <v>0</v>
      </c>
      <c r="AI188" s="214">
        <f>IF('Indicator Date hidden'!AJ189="x","x",$AI$2-'Indicator Date hidden'!AJ189)</f>
        <v>0</v>
      </c>
      <c r="AJ188" s="214" t="str">
        <f>IF('Indicator Date hidden'!AK189="x","x",$AJ$2-'Indicator Date hidden'!AK189)</f>
        <v>x</v>
      </c>
      <c r="AK188" s="214">
        <f>IF('Indicator Date hidden'!AL189="x","x",$AK$2-'Indicator Date hidden'!AL189)</f>
        <v>1</v>
      </c>
      <c r="AL188" s="214">
        <f>IF('Indicator Date hidden'!AM189="x","x",$AL$2-'Indicator Date hidden'!AM189)</f>
        <v>0</v>
      </c>
      <c r="AM188" s="214">
        <f>IF('Indicator Date hidden'!AN189="x","x",$AM$2-'Indicator Date hidden'!AN189)</f>
        <v>0</v>
      </c>
      <c r="AN188" s="214">
        <f>IF('Indicator Date hidden'!AO189="x","x",$AN$2-'Indicator Date hidden'!AO189)</f>
        <v>0</v>
      </c>
      <c r="AO188" s="214" t="str">
        <f>IF('Indicator Date hidden'!AP189="x","x",$AO$2-'Indicator Date hidden'!AP189)</f>
        <v>x</v>
      </c>
      <c r="AP188" s="214" t="str">
        <f>IF('Indicator Date hidden'!AQ189="x","x",$AP$2-'Indicator Date hidden'!AQ189)</f>
        <v>x</v>
      </c>
      <c r="AQ188" s="214">
        <f>IF('Indicator Date hidden'!AR189="x","x",$AQ$2-'Indicator Date hidden'!AR189)</f>
        <v>4</v>
      </c>
      <c r="AR188" s="214">
        <f>IF('Indicator Date hidden'!AS189="x","x",$AR$2-'Indicator Date hidden'!AS189)</f>
        <v>0</v>
      </c>
      <c r="AS188" s="214" t="str">
        <f>IF('Indicator Date hidden'!AT189="x","x",$AS$2-'Indicator Date hidden'!AT189)</f>
        <v>x</v>
      </c>
      <c r="AT188" s="214">
        <f>IF('Indicator Date hidden'!AU189="x","x",$AT$2-'Indicator Date hidden'!AU189)</f>
        <v>0</v>
      </c>
      <c r="AU188" s="214">
        <f>IF('Indicator Date hidden'!AV189="x","x",$AU$2-'Indicator Date hidden'!AV189)</f>
        <v>1</v>
      </c>
      <c r="AV188" s="214">
        <f>IF('Indicator Date hidden'!AW189="x","x",$AV$2-'Indicator Date hidden'!AW189)</f>
        <v>0</v>
      </c>
      <c r="AW188" s="214">
        <f>IF('Indicator Date hidden'!AX189="x","x",$AW$2-'Indicator Date hidden'!AX189)</f>
        <v>0</v>
      </c>
      <c r="AX188" s="214">
        <f>IF('Indicator Date hidden'!AY189="x","x",$AX$2-'Indicator Date hidden'!AY189)</f>
        <v>0</v>
      </c>
      <c r="AY188" s="214">
        <f>IF('Indicator Date hidden'!AZ189="x","x",$AY$2-'Indicator Date hidden'!AZ189)</f>
        <v>0</v>
      </c>
      <c r="AZ188" s="214">
        <f>IF('Indicator Date hidden'!BA189="x","x",$AZ$2-'Indicator Date hidden'!BA189)</f>
        <v>0</v>
      </c>
      <c r="BA188">
        <f t="shared" si="25"/>
        <v>21</v>
      </c>
      <c r="BB188" s="21">
        <f t="shared" si="26"/>
        <v>0.46666666666666667</v>
      </c>
      <c r="BC188">
        <f t="shared" si="27"/>
        <v>7</v>
      </c>
      <c r="BD188" s="21">
        <f t="shared" si="28"/>
        <v>1.3597385369580759</v>
      </c>
      <c r="BE188" s="296">
        <f t="shared" si="29"/>
        <v>0</v>
      </c>
    </row>
    <row r="189" spans="1:57" x14ac:dyDescent="0.35">
      <c r="A189" t="s">
        <v>8228</v>
      </c>
      <c r="B189" s="214">
        <f>IF('Indicator Date hidden'!C190="x","x",$B$2-'Indicator Date hidden'!C190)</f>
        <v>0</v>
      </c>
      <c r="C189" s="214">
        <f>IF('Indicator Date hidden'!D190="x","x",$C$2-'Indicator Date hidden'!D190)</f>
        <v>0</v>
      </c>
      <c r="D189" s="214">
        <f>IF('Indicator Date hidden'!E190="x","x",$D$2-'Indicator Date hidden'!E190)</f>
        <v>0</v>
      </c>
      <c r="E189" s="214">
        <f>IF('Indicator Date hidden'!F190="x","x",$E$2-'Indicator Date hidden'!F190)</f>
        <v>0</v>
      </c>
      <c r="F189" s="214">
        <f>IF('Indicator Date hidden'!G190="x","x",$F$2-'Indicator Date hidden'!G190)</f>
        <v>0</v>
      </c>
      <c r="G189" s="214">
        <f>IF('Indicator Date hidden'!H190="x","x",$G$2-'Indicator Date hidden'!H190)</f>
        <v>0</v>
      </c>
      <c r="H189" s="214">
        <f>IF('Indicator Date hidden'!I190="x","x",$H$2-'Indicator Date hidden'!I190)</f>
        <v>0</v>
      </c>
      <c r="I189" s="214">
        <f>IF('Indicator Date hidden'!J190="x","x",$I$2-'Indicator Date hidden'!J190)</f>
        <v>0</v>
      </c>
      <c r="J189" s="214">
        <f>IF('Indicator Date hidden'!K190="x","x",$J$2-'Indicator Date hidden'!K190)</f>
        <v>0</v>
      </c>
      <c r="K189" s="214">
        <f>IF('Indicator Date hidden'!L190="x","x",$K$2-'Indicator Date hidden'!L190)</f>
        <v>0</v>
      </c>
      <c r="L189" s="214">
        <f>IF('Indicator Date hidden'!M190="x","x",$L$2-'Indicator Date hidden'!M190)</f>
        <v>0</v>
      </c>
      <c r="M189" s="214">
        <f>IF('Indicator Date hidden'!N190="x","x",$M$2-'Indicator Date hidden'!N190)</f>
        <v>0</v>
      </c>
      <c r="N189" s="214">
        <f>IF('Indicator Date hidden'!O190="x","x",$N$2-'Indicator Date hidden'!O190)</f>
        <v>0</v>
      </c>
      <c r="O189" s="214">
        <f>IF('Indicator Date hidden'!P190="x","x",$O$2-'Indicator Date hidden'!P190)</f>
        <v>0</v>
      </c>
      <c r="P189" s="214">
        <f>IF('Indicator Date hidden'!Q190="x","x",$P$2-'Indicator Date hidden'!Q190)</f>
        <v>0</v>
      </c>
      <c r="Q189" s="214" t="str">
        <f>IF('Indicator Date hidden'!R190="x","x",$Q$2-'Indicator Date hidden'!R190)</f>
        <v>x</v>
      </c>
      <c r="R189" s="214">
        <f>IF('Indicator Date hidden'!S190="x","x",$R$2-'Indicator Date hidden'!S190)</f>
        <v>0</v>
      </c>
      <c r="S189" s="214">
        <f>IF('Indicator Date hidden'!T190="x","x",$S$2-'Indicator Date hidden'!T190)</f>
        <v>0</v>
      </c>
      <c r="T189" s="214">
        <f>IF('Indicator Date hidden'!U190="x","x",$T$2-'Indicator Date hidden'!U190)</f>
        <v>0</v>
      </c>
      <c r="U189" s="214" t="str">
        <f>IF('Indicator Date hidden'!V190="x","x",$U$2-'Indicator Date hidden'!V190)</f>
        <v>x</v>
      </c>
      <c r="V189" s="214">
        <f>IF('Indicator Date hidden'!W190="x","x",$V$2-'Indicator Date hidden'!W190)</f>
        <v>0</v>
      </c>
      <c r="W189" s="214">
        <f>IF('Indicator Date hidden'!X190="x","x",$W$2-'Indicator Date hidden'!X190)</f>
        <v>5</v>
      </c>
      <c r="X189" s="214" t="str">
        <f>IF('Indicator Date hidden'!Y190="x","x",$X$2-'Indicator Date hidden'!Y190)</f>
        <v>x</v>
      </c>
      <c r="Y189" s="214">
        <f>IF('Indicator Date hidden'!Z190="x","x",$Y$2-'Indicator Date hidden'!Z190)</f>
        <v>0</v>
      </c>
      <c r="Z189" s="214">
        <f>IF('Indicator Date hidden'!AA190="x","x",$Z$2-'Indicator Date hidden'!AA190)</f>
        <v>0</v>
      </c>
      <c r="AA189" s="214">
        <f>IF('Indicator Date hidden'!AB190="x","x",$AA$2-'Indicator Date hidden'!AB190)</f>
        <v>0</v>
      </c>
      <c r="AB189" s="214">
        <f>IF('Indicator Date hidden'!AC190="x","x",$AB$2-'Indicator Date hidden'!AC190)</f>
        <v>0</v>
      </c>
      <c r="AC189" s="214">
        <f>IF('Indicator Date hidden'!AD190="x","x",$AC$2-'Indicator Date hidden'!AD190)</f>
        <v>0</v>
      </c>
      <c r="AD189" s="214">
        <f>IF('Indicator Date hidden'!AE190="x","x",$AD$2-'Indicator Date hidden'!AE190)</f>
        <v>0</v>
      </c>
      <c r="AE189" s="214">
        <f>IF('Indicator Date hidden'!AF190="x","x",$AE$2-'Indicator Date hidden'!AF190)</f>
        <v>0</v>
      </c>
      <c r="AF189" s="214">
        <f>IF('Indicator Date hidden'!AG190="x","x",$AF$2-'Indicator Date hidden'!AG190)</f>
        <v>7</v>
      </c>
      <c r="AG189" s="214">
        <f>IF('Indicator Date hidden'!AH190="x","x",$AG$2-'Indicator Date hidden'!AH190)</f>
        <v>0</v>
      </c>
      <c r="AH189" s="214">
        <f>IF('Indicator Date hidden'!AI190="x","x",$AH$2-'Indicator Date hidden'!AI190)</f>
        <v>0</v>
      </c>
      <c r="AI189" s="214">
        <f>IF('Indicator Date hidden'!AJ190="x","x",$AI$2-'Indicator Date hidden'!AJ190)</f>
        <v>0</v>
      </c>
      <c r="AJ189" s="214" t="str">
        <f>IF('Indicator Date hidden'!AK190="x","x",$AJ$2-'Indicator Date hidden'!AK190)</f>
        <v>x</v>
      </c>
      <c r="AK189" s="214">
        <f>IF('Indicator Date hidden'!AL190="x","x",$AK$2-'Indicator Date hidden'!AL190)</f>
        <v>1</v>
      </c>
      <c r="AL189" s="214">
        <f>IF('Indicator Date hidden'!AM190="x","x",$AL$2-'Indicator Date hidden'!AM190)</f>
        <v>0</v>
      </c>
      <c r="AM189" s="214">
        <f>IF('Indicator Date hidden'!AN190="x","x",$AM$2-'Indicator Date hidden'!AN190)</f>
        <v>0</v>
      </c>
      <c r="AN189" s="214">
        <f>IF('Indicator Date hidden'!AO190="x","x",$AN$2-'Indicator Date hidden'!AO190)</f>
        <v>0</v>
      </c>
      <c r="AO189" s="214">
        <f>IF('Indicator Date hidden'!AP190="x","x",$AO$2-'Indicator Date hidden'!AP190)</f>
        <v>0</v>
      </c>
      <c r="AP189" s="214">
        <f>IF('Indicator Date hidden'!AQ190="x","x",$AP$2-'Indicator Date hidden'!AQ190)</f>
        <v>0</v>
      </c>
      <c r="AQ189" s="214">
        <f>IF('Indicator Date hidden'!AR190="x","x",$AQ$2-'Indicator Date hidden'!AR190)</f>
        <v>0</v>
      </c>
      <c r="AR189" s="214">
        <f>IF('Indicator Date hidden'!AS190="x","x",$AR$2-'Indicator Date hidden'!AS190)</f>
        <v>0</v>
      </c>
      <c r="AS189" s="214">
        <f>IF('Indicator Date hidden'!AT190="x","x",$AS$2-'Indicator Date hidden'!AT190)</f>
        <v>0</v>
      </c>
      <c r="AT189" s="214">
        <f>IF('Indicator Date hidden'!AU190="x","x",$AT$2-'Indicator Date hidden'!AU190)</f>
        <v>0</v>
      </c>
      <c r="AU189" s="214">
        <f>IF('Indicator Date hidden'!AV190="x","x",$AU$2-'Indicator Date hidden'!AV190)</f>
        <v>3</v>
      </c>
      <c r="AV189" s="214">
        <f>IF('Indicator Date hidden'!AW190="x","x",$AV$2-'Indicator Date hidden'!AW190)</f>
        <v>0</v>
      </c>
      <c r="AW189" s="214">
        <f>IF('Indicator Date hidden'!AX190="x","x",$AW$2-'Indicator Date hidden'!AX190)</f>
        <v>0</v>
      </c>
      <c r="AX189" s="214">
        <f>IF('Indicator Date hidden'!AY190="x","x",$AX$2-'Indicator Date hidden'!AY190)</f>
        <v>0</v>
      </c>
      <c r="AY189" s="214">
        <f>IF('Indicator Date hidden'!AZ190="x","x",$AY$2-'Indicator Date hidden'!AZ190)</f>
        <v>0</v>
      </c>
      <c r="AZ189" s="214">
        <f>IF('Indicator Date hidden'!BA190="x","x",$AZ$2-'Indicator Date hidden'!BA190)</f>
        <v>0</v>
      </c>
      <c r="BA189">
        <f t="shared" si="25"/>
        <v>16</v>
      </c>
      <c r="BB189" s="21">
        <f t="shared" si="26"/>
        <v>0.34042553191489361</v>
      </c>
      <c r="BC189">
        <f t="shared" si="27"/>
        <v>4</v>
      </c>
      <c r="BD189" s="21">
        <f t="shared" si="28"/>
        <v>1.2928048962521967</v>
      </c>
      <c r="BE189" s="296">
        <f t="shared" si="29"/>
        <v>0</v>
      </c>
    </row>
    <row r="190" spans="1:57" x14ac:dyDescent="0.35">
      <c r="A190" t="s">
        <v>8230</v>
      </c>
      <c r="B190" s="214">
        <f>IF('Indicator Date hidden'!C191="x","x",$B$2-'Indicator Date hidden'!C191)</f>
        <v>0</v>
      </c>
      <c r="C190" s="214">
        <f>IF('Indicator Date hidden'!D191="x","x",$C$2-'Indicator Date hidden'!D191)</f>
        <v>0</v>
      </c>
      <c r="D190" s="214">
        <f>IF('Indicator Date hidden'!E191="x","x",$D$2-'Indicator Date hidden'!E191)</f>
        <v>0</v>
      </c>
      <c r="E190" s="214">
        <f>IF('Indicator Date hidden'!F191="x","x",$E$2-'Indicator Date hidden'!F191)</f>
        <v>0</v>
      </c>
      <c r="F190" s="214">
        <f>IF('Indicator Date hidden'!G191="x","x",$F$2-'Indicator Date hidden'!G191)</f>
        <v>0</v>
      </c>
      <c r="G190" s="214">
        <f>IF('Indicator Date hidden'!H191="x","x",$G$2-'Indicator Date hidden'!H191)</f>
        <v>0</v>
      </c>
      <c r="H190" s="214">
        <f>IF('Indicator Date hidden'!I191="x","x",$H$2-'Indicator Date hidden'!I191)</f>
        <v>0</v>
      </c>
      <c r="I190" s="214">
        <f>IF('Indicator Date hidden'!J191="x","x",$I$2-'Indicator Date hidden'!J191)</f>
        <v>0</v>
      </c>
      <c r="J190" s="214">
        <f>IF('Indicator Date hidden'!K191="x","x",$J$2-'Indicator Date hidden'!K191)</f>
        <v>0</v>
      </c>
      <c r="K190" s="214">
        <f>IF('Indicator Date hidden'!L191="x","x",$K$2-'Indicator Date hidden'!L191)</f>
        <v>0</v>
      </c>
      <c r="L190" s="214">
        <f>IF('Indicator Date hidden'!M191="x","x",$L$2-'Indicator Date hidden'!M191)</f>
        <v>0</v>
      </c>
      <c r="M190" s="214">
        <f>IF('Indicator Date hidden'!N191="x","x",$M$2-'Indicator Date hidden'!N191)</f>
        <v>0</v>
      </c>
      <c r="N190" s="214">
        <f>IF('Indicator Date hidden'!O191="x","x",$N$2-'Indicator Date hidden'!O191)</f>
        <v>0</v>
      </c>
      <c r="O190" s="214">
        <f>IF('Indicator Date hidden'!P191="x","x",$O$2-'Indicator Date hidden'!P191)</f>
        <v>0</v>
      </c>
      <c r="P190" s="214">
        <f>IF('Indicator Date hidden'!Q191="x","x",$P$2-'Indicator Date hidden'!Q191)</f>
        <v>0</v>
      </c>
      <c r="Q190" s="214">
        <f>IF('Indicator Date hidden'!R191="x","x",$Q$2-'Indicator Date hidden'!R191)</f>
        <v>3</v>
      </c>
      <c r="R190" s="214">
        <f>IF('Indicator Date hidden'!S191="x","x",$R$2-'Indicator Date hidden'!S191)</f>
        <v>0</v>
      </c>
      <c r="S190" s="214">
        <f>IF('Indicator Date hidden'!T191="x","x",$S$2-'Indicator Date hidden'!T191)</f>
        <v>0</v>
      </c>
      <c r="T190" s="214">
        <f>IF('Indicator Date hidden'!U191="x","x",$T$2-'Indicator Date hidden'!U191)</f>
        <v>0</v>
      </c>
      <c r="U190" s="214">
        <f>IF('Indicator Date hidden'!V191="x","x",$U$2-'Indicator Date hidden'!V191)</f>
        <v>0</v>
      </c>
      <c r="V190" s="214">
        <f>IF('Indicator Date hidden'!W191="x","x",$V$2-'Indicator Date hidden'!W191)</f>
        <v>0</v>
      </c>
      <c r="W190" s="214">
        <f>IF('Indicator Date hidden'!X191="x","x",$W$2-'Indicator Date hidden'!X191)</f>
        <v>1</v>
      </c>
      <c r="X190" s="214">
        <f>IF('Indicator Date hidden'!Y191="x","x",$X$2-'Indicator Date hidden'!Y191)</f>
        <v>1</v>
      </c>
      <c r="Y190" s="214">
        <f>IF('Indicator Date hidden'!Z191="x","x",$Y$2-'Indicator Date hidden'!Z191)</f>
        <v>0</v>
      </c>
      <c r="Z190" s="214">
        <f>IF('Indicator Date hidden'!AA191="x","x",$Z$2-'Indicator Date hidden'!AA191)</f>
        <v>0</v>
      </c>
      <c r="AA190" s="214">
        <f>IF('Indicator Date hidden'!AB191="x","x",$AA$2-'Indicator Date hidden'!AB191)</f>
        <v>0</v>
      </c>
      <c r="AB190" s="214">
        <f>IF('Indicator Date hidden'!AC191="x","x",$AB$2-'Indicator Date hidden'!AC191)</f>
        <v>0</v>
      </c>
      <c r="AC190" s="214">
        <f>IF('Indicator Date hidden'!AD191="x","x",$AC$2-'Indicator Date hidden'!AD191)</f>
        <v>0</v>
      </c>
      <c r="AD190" s="214">
        <f>IF('Indicator Date hidden'!AE191="x","x",$AD$2-'Indicator Date hidden'!AE191)</f>
        <v>0</v>
      </c>
      <c r="AE190" s="214">
        <f>IF('Indicator Date hidden'!AF191="x","x",$AE$2-'Indicator Date hidden'!AF191)</f>
        <v>0</v>
      </c>
      <c r="AF190" s="214">
        <f>IF('Indicator Date hidden'!AG191="x","x",$AF$2-'Indicator Date hidden'!AG191)</f>
        <v>1</v>
      </c>
      <c r="AG190" s="214">
        <f>IF('Indicator Date hidden'!AH191="x","x",$AG$2-'Indicator Date hidden'!AH191)</f>
        <v>0</v>
      </c>
      <c r="AH190" s="214">
        <f>IF('Indicator Date hidden'!AI191="x","x",$AH$2-'Indicator Date hidden'!AI191)</f>
        <v>0</v>
      </c>
      <c r="AI190" s="214">
        <f>IF('Indicator Date hidden'!AJ191="x","x",$AI$2-'Indicator Date hidden'!AJ191)</f>
        <v>0</v>
      </c>
      <c r="AJ190" s="214" t="str">
        <f>IF('Indicator Date hidden'!AK191="x","x",$AJ$2-'Indicator Date hidden'!AK191)</f>
        <v>x</v>
      </c>
      <c r="AK190" s="214">
        <f>IF('Indicator Date hidden'!AL191="x","x",$AK$2-'Indicator Date hidden'!AL191)</f>
        <v>1</v>
      </c>
      <c r="AL190" s="214">
        <f>IF('Indicator Date hidden'!AM191="x","x",$AL$2-'Indicator Date hidden'!AM191)</f>
        <v>0</v>
      </c>
      <c r="AM190" s="214">
        <f>IF('Indicator Date hidden'!AN191="x","x",$AM$2-'Indicator Date hidden'!AN191)</f>
        <v>0</v>
      </c>
      <c r="AN190" s="214">
        <f>IF('Indicator Date hidden'!AO191="x","x",$AN$2-'Indicator Date hidden'!AO191)</f>
        <v>0</v>
      </c>
      <c r="AO190" s="214" t="str">
        <f>IF('Indicator Date hidden'!AP191="x","x",$AO$2-'Indicator Date hidden'!AP191)</f>
        <v>x</v>
      </c>
      <c r="AP190" s="214" t="str">
        <f>IF('Indicator Date hidden'!AQ191="x","x",$AP$2-'Indicator Date hidden'!AQ191)</f>
        <v>x</v>
      </c>
      <c r="AQ190" s="214">
        <f>IF('Indicator Date hidden'!AR191="x","x",$AQ$2-'Indicator Date hidden'!AR191)</f>
        <v>0</v>
      </c>
      <c r="AR190" s="214">
        <f>IF('Indicator Date hidden'!AS191="x","x",$AR$2-'Indicator Date hidden'!AS191)</f>
        <v>0</v>
      </c>
      <c r="AS190" s="214">
        <f>IF('Indicator Date hidden'!AT191="x","x",$AS$2-'Indicator Date hidden'!AT191)</f>
        <v>0</v>
      </c>
      <c r="AT190" s="214">
        <f>IF('Indicator Date hidden'!AU191="x","x",$AT$2-'Indicator Date hidden'!AU191)</f>
        <v>0</v>
      </c>
      <c r="AU190" s="214">
        <f>IF('Indicator Date hidden'!AV191="x","x",$AU$2-'Indicator Date hidden'!AV191)</f>
        <v>5</v>
      </c>
      <c r="AV190" s="214">
        <f>IF('Indicator Date hidden'!AW191="x","x",$AV$2-'Indicator Date hidden'!AW191)</f>
        <v>0</v>
      </c>
      <c r="AW190" s="214">
        <f>IF('Indicator Date hidden'!AX191="x","x",$AW$2-'Indicator Date hidden'!AX191)</f>
        <v>0</v>
      </c>
      <c r="AX190" s="214">
        <f>IF('Indicator Date hidden'!AY191="x","x",$AX$2-'Indicator Date hidden'!AY191)</f>
        <v>0</v>
      </c>
      <c r="AY190" s="214">
        <f>IF('Indicator Date hidden'!AZ191="x","x",$AY$2-'Indicator Date hidden'!AZ191)</f>
        <v>0</v>
      </c>
      <c r="AZ190" s="214">
        <f>IF('Indicator Date hidden'!BA191="x","x",$AZ$2-'Indicator Date hidden'!BA191)</f>
        <v>0</v>
      </c>
      <c r="BA190">
        <f t="shared" si="25"/>
        <v>12</v>
      </c>
      <c r="BB190" s="21">
        <f t="shared" si="26"/>
        <v>0.25</v>
      </c>
      <c r="BC190">
        <f t="shared" si="27"/>
        <v>6</v>
      </c>
      <c r="BD190" s="21">
        <f t="shared" si="28"/>
        <v>0.8539125638299665</v>
      </c>
      <c r="BE190" s="296">
        <f t="shared" si="29"/>
        <v>0</v>
      </c>
    </row>
    <row r="191" spans="1:57" x14ac:dyDescent="0.35">
      <c r="A191" t="s">
        <v>8235</v>
      </c>
      <c r="B191" s="214">
        <f>IF('Indicator Date hidden'!C192="x","x",$B$2-'Indicator Date hidden'!C192)</f>
        <v>0</v>
      </c>
      <c r="C191" s="214">
        <f>IF('Indicator Date hidden'!D192="x","x",$C$2-'Indicator Date hidden'!D192)</f>
        <v>0</v>
      </c>
      <c r="D191" s="214">
        <f>IF('Indicator Date hidden'!E192="x","x",$D$2-'Indicator Date hidden'!E192)</f>
        <v>0</v>
      </c>
      <c r="E191" s="214">
        <f>IF('Indicator Date hidden'!F192="x","x",$E$2-'Indicator Date hidden'!F192)</f>
        <v>0</v>
      </c>
      <c r="F191" s="214">
        <f>IF('Indicator Date hidden'!G192="x","x",$F$2-'Indicator Date hidden'!G192)</f>
        <v>0</v>
      </c>
      <c r="G191" s="214">
        <f>IF('Indicator Date hidden'!H192="x","x",$G$2-'Indicator Date hidden'!H192)</f>
        <v>0</v>
      </c>
      <c r="H191" s="214">
        <f>IF('Indicator Date hidden'!I192="x","x",$H$2-'Indicator Date hidden'!I192)</f>
        <v>0</v>
      </c>
      <c r="I191" s="214">
        <f>IF('Indicator Date hidden'!J192="x","x",$I$2-'Indicator Date hidden'!J192)</f>
        <v>0</v>
      </c>
      <c r="J191" s="214">
        <f>IF('Indicator Date hidden'!K192="x","x",$J$2-'Indicator Date hidden'!K192)</f>
        <v>0</v>
      </c>
      <c r="K191" s="214">
        <f>IF('Indicator Date hidden'!L192="x","x",$K$2-'Indicator Date hidden'!L192)</f>
        <v>0</v>
      </c>
      <c r="L191" s="214">
        <f>IF('Indicator Date hidden'!M192="x","x",$L$2-'Indicator Date hidden'!M192)</f>
        <v>0</v>
      </c>
      <c r="M191" s="214">
        <f>IF('Indicator Date hidden'!N192="x","x",$M$2-'Indicator Date hidden'!N192)</f>
        <v>0</v>
      </c>
      <c r="N191" s="214">
        <f>IF('Indicator Date hidden'!O192="x","x",$N$2-'Indicator Date hidden'!O192)</f>
        <v>0</v>
      </c>
      <c r="O191" s="214">
        <f>IF('Indicator Date hidden'!P192="x","x",$O$2-'Indicator Date hidden'!P192)</f>
        <v>0</v>
      </c>
      <c r="P191" s="214">
        <f>IF('Indicator Date hidden'!Q192="x","x",$P$2-'Indicator Date hidden'!Q192)</f>
        <v>0</v>
      </c>
      <c r="Q191" s="214">
        <f>IF('Indicator Date hidden'!R192="x","x",$Q$2-'Indicator Date hidden'!R192)</f>
        <v>1</v>
      </c>
      <c r="R191" s="214">
        <f>IF('Indicator Date hidden'!S192="x","x",$R$2-'Indicator Date hidden'!S192)</f>
        <v>0</v>
      </c>
      <c r="S191" s="214">
        <f>IF('Indicator Date hidden'!T192="x","x",$S$2-'Indicator Date hidden'!T192)</f>
        <v>0</v>
      </c>
      <c r="T191" s="214">
        <f>IF('Indicator Date hidden'!U192="x","x",$T$2-'Indicator Date hidden'!U192)</f>
        <v>0</v>
      </c>
      <c r="U191" s="214" t="str">
        <f>IF('Indicator Date hidden'!V192="x","x",$U$2-'Indicator Date hidden'!V192)</f>
        <v>x</v>
      </c>
      <c r="V191" s="214">
        <f>IF('Indicator Date hidden'!W192="x","x",$V$2-'Indicator Date hidden'!W192)</f>
        <v>0</v>
      </c>
      <c r="W191" s="214">
        <f>IF('Indicator Date hidden'!X192="x","x",$W$2-'Indicator Date hidden'!X192)</f>
        <v>1</v>
      </c>
      <c r="X191" s="214">
        <f>IF('Indicator Date hidden'!Y192="x","x",$X$2-'Indicator Date hidden'!Y192)</f>
        <v>4</v>
      </c>
      <c r="Y191" s="214">
        <f>IF('Indicator Date hidden'!Z192="x","x",$Y$2-'Indicator Date hidden'!Z192)</f>
        <v>0</v>
      </c>
      <c r="Z191" s="214">
        <f>IF('Indicator Date hidden'!AA192="x","x",$Z$2-'Indicator Date hidden'!AA192)</f>
        <v>0</v>
      </c>
      <c r="AA191" s="214">
        <f>IF('Indicator Date hidden'!AB192="x","x",$AA$2-'Indicator Date hidden'!AB192)</f>
        <v>0</v>
      </c>
      <c r="AB191" s="214">
        <f>IF('Indicator Date hidden'!AC192="x","x",$AB$2-'Indicator Date hidden'!AC192)</f>
        <v>0</v>
      </c>
      <c r="AC191" s="214">
        <f>IF('Indicator Date hidden'!AD192="x","x",$AC$2-'Indicator Date hidden'!AD192)</f>
        <v>0</v>
      </c>
      <c r="AD191" s="214">
        <f>IF('Indicator Date hidden'!AE192="x","x",$AD$2-'Indicator Date hidden'!AE192)</f>
        <v>0</v>
      </c>
      <c r="AE191" s="214">
        <f>IF('Indicator Date hidden'!AF192="x","x",$AE$2-'Indicator Date hidden'!AF192)</f>
        <v>0</v>
      </c>
      <c r="AF191" s="214">
        <f>IF('Indicator Date hidden'!AG192="x","x",$AF$2-'Indicator Date hidden'!AG192)</f>
        <v>8</v>
      </c>
      <c r="AG191" s="214">
        <f>IF('Indicator Date hidden'!AH192="x","x",$AG$2-'Indicator Date hidden'!AH192)</f>
        <v>0</v>
      </c>
      <c r="AH191" s="214">
        <f>IF('Indicator Date hidden'!AI192="x","x",$AH$2-'Indicator Date hidden'!AI192)</f>
        <v>0</v>
      </c>
      <c r="AI191" s="214">
        <f>IF('Indicator Date hidden'!AJ192="x","x",$AI$2-'Indicator Date hidden'!AJ192)</f>
        <v>0</v>
      </c>
      <c r="AJ191" s="214">
        <f>IF('Indicator Date hidden'!AK192="x","x",$AJ$2-'Indicator Date hidden'!AK192)</f>
        <v>0</v>
      </c>
      <c r="AK191" s="214">
        <f>IF('Indicator Date hidden'!AL192="x","x",$AK$2-'Indicator Date hidden'!AL192)</f>
        <v>0</v>
      </c>
      <c r="AL191" s="214">
        <f>IF('Indicator Date hidden'!AM192="x","x",$AL$2-'Indicator Date hidden'!AM192)</f>
        <v>0</v>
      </c>
      <c r="AM191" s="214">
        <f>IF('Indicator Date hidden'!AN192="x","x",$AM$2-'Indicator Date hidden'!AN192)</f>
        <v>0</v>
      </c>
      <c r="AN191" s="214">
        <f>IF('Indicator Date hidden'!AO192="x","x",$AN$2-'Indicator Date hidden'!AO192)</f>
        <v>0</v>
      </c>
      <c r="AO191" s="214">
        <f>IF('Indicator Date hidden'!AP192="x","x",$AO$2-'Indicator Date hidden'!AP192)</f>
        <v>1</v>
      </c>
      <c r="AP191" s="214">
        <f>IF('Indicator Date hidden'!AQ192="x","x",$AP$2-'Indicator Date hidden'!AQ192)</f>
        <v>1</v>
      </c>
      <c r="AQ191" s="214">
        <f>IF('Indicator Date hidden'!AR192="x","x",$AQ$2-'Indicator Date hidden'!AR192)</f>
        <v>0</v>
      </c>
      <c r="AR191" s="214">
        <f>IF('Indicator Date hidden'!AS192="x","x",$AR$2-'Indicator Date hidden'!AS192)</f>
        <v>0</v>
      </c>
      <c r="AS191" s="214">
        <f>IF('Indicator Date hidden'!AT192="x","x",$AS$2-'Indicator Date hidden'!AT192)</f>
        <v>0</v>
      </c>
      <c r="AT191" s="214">
        <f>IF('Indicator Date hidden'!AU192="x","x",$AT$2-'Indicator Date hidden'!AU192)</f>
        <v>0</v>
      </c>
      <c r="AU191" s="214">
        <f>IF('Indicator Date hidden'!AV192="x","x",$AU$2-'Indicator Date hidden'!AV192)</f>
        <v>1</v>
      </c>
      <c r="AV191" s="214">
        <f>IF('Indicator Date hidden'!AW192="x","x",$AV$2-'Indicator Date hidden'!AW192)</f>
        <v>0</v>
      </c>
      <c r="AW191" s="214">
        <f>IF('Indicator Date hidden'!AX192="x","x",$AW$2-'Indicator Date hidden'!AX192)</f>
        <v>0</v>
      </c>
      <c r="AX191" s="214">
        <f>IF('Indicator Date hidden'!AY192="x","x",$AX$2-'Indicator Date hidden'!AY192)</f>
        <v>0</v>
      </c>
      <c r="AY191" s="214">
        <f>IF('Indicator Date hidden'!AZ192="x","x",$AY$2-'Indicator Date hidden'!AZ192)</f>
        <v>3</v>
      </c>
      <c r="AZ191" s="214">
        <f>IF('Indicator Date hidden'!BA192="x","x",$AZ$2-'Indicator Date hidden'!BA192)</f>
        <v>3</v>
      </c>
      <c r="BA191">
        <f t="shared" si="25"/>
        <v>23</v>
      </c>
      <c r="BB191" s="21">
        <f t="shared" si="26"/>
        <v>0.46</v>
      </c>
      <c r="BC191">
        <f t="shared" si="27"/>
        <v>9</v>
      </c>
      <c r="BD191" s="21">
        <f t="shared" si="28"/>
        <v>1.3595587519485872</v>
      </c>
      <c r="BE191" s="296">
        <f t="shared" si="29"/>
        <v>0</v>
      </c>
    </row>
    <row r="192" spans="1:57" x14ac:dyDescent="0.35">
      <c r="A192" t="s">
        <v>8238</v>
      </c>
      <c r="B192" s="214">
        <f>IF('Indicator Date hidden'!C193="x","x",$B$2-'Indicator Date hidden'!C193)</f>
        <v>0</v>
      </c>
      <c r="C192" s="214">
        <f>IF('Indicator Date hidden'!D193="x","x",$C$2-'Indicator Date hidden'!D193)</f>
        <v>0</v>
      </c>
      <c r="D192" s="214">
        <f>IF('Indicator Date hidden'!E193="x","x",$D$2-'Indicator Date hidden'!E193)</f>
        <v>0</v>
      </c>
      <c r="E192" s="214">
        <f>IF('Indicator Date hidden'!F193="x","x",$E$2-'Indicator Date hidden'!F193)</f>
        <v>0</v>
      </c>
      <c r="F192" s="214">
        <f>IF('Indicator Date hidden'!G193="x","x",$F$2-'Indicator Date hidden'!G193)</f>
        <v>0</v>
      </c>
      <c r="G192" s="214">
        <f>IF('Indicator Date hidden'!H193="x","x",$G$2-'Indicator Date hidden'!H193)</f>
        <v>0</v>
      </c>
      <c r="H192" s="214">
        <f>IF('Indicator Date hidden'!I193="x","x",$H$2-'Indicator Date hidden'!I193)</f>
        <v>0</v>
      </c>
      <c r="I192" s="214">
        <f>IF('Indicator Date hidden'!J193="x","x",$I$2-'Indicator Date hidden'!J193)</f>
        <v>0</v>
      </c>
      <c r="J192" s="214">
        <f>IF('Indicator Date hidden'!K193="x","x",$J$2-'Indicator Date hidden'!K193)</f>
        <v>0</v>
      </c>
      <c r="K192" s="214">
        <f>IF('Indicator Date hidden'!L193="x","x",$K$2-'Indicator Date hidden'!L193)</f>
        <v>0</v>
      </c>
      <c r="L192" s="214">
        <f>IF('Indicator Date hidden'!M193="x","x",$L$2-'Indicator Date hidden'!M193)</f>
        <v>0</v>
      </c>
      <c r="M192" s="214">
        <f>IF('Indicator Date hidden'!N193="x","x",$M$2-'Indicator Date hidden'!N193)</f>
        <v>0</v>
      </c>
      <c r="N192" s="214">
        <f>IF('Indicator Date hidden'!O193="x","x",$N$2-'Indicator Date hidden'!O193)</f>
        <v>0</v>
      </c>
      <c r="O192" s="214">
        <f>IF('Indicator Date hidden'!P193="x","x",$O$2-'Indicator Date hidden'!P193)</f>
        <v>0</v>
      </c>
      <c r="P192" s="214">
        <f>IF('Indicator Date hidden'!Q193="x","x",$P$2-'Indicator Date hidden'!Q193)</f>
        <v>0</v>
      </c>
      <c r="Q192" s="214">
        <f>IF('Indicator Date hidden'!R193="x","x",$Q$2-'Indicator Date hidden'!R193)</f>
        <v>0</v>
      </c>
      <c r="R192" s="214">
        <f>IF('Indicator Date hidden'!S193="x","x",$R$2-'Indicator Date hidden'!S193)</f>
        <v>0</v>
      </c>
      <c r="S192" s="214">
        <f>IF('Indicator Date hidden'!T193="x","x",$S$2-'Indicator Date hidden'!T193)</f>
        <v>0</v>
      </c>
      <c r="T192" s="214">
        <f>IF('Indicator Date hidden'!U193="x","x",$T$2-'Indicator Date hidden'!U193)</f>
        <v>0</v>
      </c>
      <c r="U192" s="214">
        <f>IF('Indicator Date hidden'!V193="x","x",$U$2-'Indicator Date hidden'!V193)</f>
        <v>0</v>
      </c>
      <c r="V192" s="214">
        <f>IF('Indicator Date hidden'!W193="x","x",$V$2-'Indicator Date hidden'!W193)</f>
        <v>0</v>
      </c>
      <c r="W192" s="214">
        <f>IF('Indicator Date hidden'!X193="x","x",$W$2-'Indicator Date hidden'!X193)</f>
        <v>1</v>
      </c>
      <c r="X192" s="214">
        <f>IF('Indicator Date hidden'!Y193="x","x",$X$2-'Indicator Date hidden'!Y193)</f>
        <v>2</v>
      </c>
      <c r="Y192" s="214">
        <f>IF('Indicator Date hidden'!Z193="x","x",$Y$2-'Indicator Date hidden'!Z193)</f>
        <v>0</v>
      </c>
      <c r="Z192" s="214">
        <f>IF('Indicator Date hidden'!AA193="x","x",$Z$2-'Indicator Date hidden'!AA193)</f>
        <v>0</v>
      </c>
      <c r="AA192" s="214">
        <f>IF('Indicator Date hidden'!AB193="x","x",$AA$2-'Indicator Date hidden'!AB193)</f>
        <v>0</v>
      </c>
      <c r="AB192" s="214">
        <f>IF('Indicator Date hidden'!AC193="x","x",$AB$2-'Indicator Date hidden'!AC193)</f>
        <v>0</v>
      </c>
      <c r="AC192" s="214">
        <f>IF('Indicator Date hidden'!AD193="x","x",$AC$2-'Indicator Date hidden'!AD193)</f>
        <v>0</v>
      </c>
      <c r="AD192" s="214">
        <f>IF('Indicator Date hidden'!AE193="x","x",$AD$2-'Indicator Date hidden'!AE193)</f>
        <v>0</v>
      </c>
      <c r="AE192" s="214">
        <f>IF('Indicator Date hidden'!AF193="x","x",$AE$2-'Indicator Date hidden'!AF193)</f>
        <v>0</v>
      </c>
      <c r="AF192" s="214">
        <f>IF('Indicator Date hidden'!AG193="x","x",$AF$2-'Indicator Date hidden'!AG193)</f>
        <v>3</v>
      </c>
      <c r="AG192" s="214">
        <f>IF('Indicator Date hidden'!AH193="x","x",$AG$2-'Indicator Date hidden'!AH193)</f>
        <v>0</v>
      </c>
      <c r="AH192" s="214">
        <f>IF('Indicator Date hidden'!AI193="x","x",$AH$2-'Indicator Date hidden'!AI193)</f>
        <v>0</v>
      </c>
      <c r="AI192" s="214">
        <f>IF('Indicator Date hidden'!AJ193="x","x",$AI$2-'Indicator Date hidden'!AJ193)</f>
        <v>0</v>
      </c>
      <c r="AJ192" s="214" t="str">
        <f>IF('Indicator Date hidden'!AK193="x","x",$AJ$2-'Indicator Date hidden'!AK193)</f>
        <v>x</v>
      </c>
      <c r="AK192" s="214">
        <f>IF('Indicator Date hidden'!AL193="x","x",$AK$2-'Indicator Date hidden'!AL193)</f>
        <v>1</v>
      </c>
      <c r="AL192" s="214">
        <f>IF('Indicator Date hidden'!AM193="x","x",$AL$2-'Indicator Date hidden'!AM193)</f>
        <v>0</v>
      </c>
      <c r="AM192" s="214">
        <f>IF('Indicator Date hidden'!AN193="x","x",$AM$2-'Indicator Date hidden'!AN193)</f>
        <v>0</v>
      </c>
      <c r="AN192" s="214">
        <f>IF('Indicator Date hidden'!AO193="x","x",$AN$2-'Indicator Date hidden'!AO193)</f>
        <v>0</v>
      </c>
      <c r="AO192" s="214">
        <f>IF('Indicator Date hidden'!AP193="x","x",$AO$2-'Indicator Date hidden'!AP193)</f>
        <v>1</v>
      </c>
      <c r="AP192" s="214">
        <f>IF('Indicator Date hidden'!AQ193="x","x",$AP$2-'Indicator Date hidden'!AQ193)</f>
        <v>1</v>
      </c>
      <c r="AQ192" s="214">
        <f>IF('Indicator Date hidden'!AR193="x","x",$AQ$2-'Indicator Date hidden'!AR193)</f>
        <v>6</v>
      </c>
      <c r="AR192" s="214">
        <f>IF('Indicator Date hidden'!AS193="x","x",$AR$2-'Indicator Date hidden'!AS193)</f>
        <v>0</v>
      </c>
      <c r="AS192" s="214">
        <f>IF('Indicator Date hidden'!AT193="x","x",$AS$2-'Indicator Date hidden'!AT193)</f>
        <v>0</v>
      </c>
      <c r="AT192" s="214">
        <f>IF('Indicator Date hidden'!AU193="x","x",$AT$2-'Indicator Date hidden'!AU193)</f>
        <v>0</v>
      </c>
      <c r="AU192" s="214">
        <f>IF('Indicator Date hidden'!AV193="x","x",$AU$2-'Indicator Date hidden'!AV193)</f>
        <v>7</v>
      </c>
      <c r="AV192" s="214">
        <f>IF('Indicator Date hidden'!AW193="x","x",$AV$2-'Indicator Date hidden'!AW193)</f>
        <v>0</v>
      </c>
      <c r="AW192" s="214">
        <f>IF('Indicator Date hidden'!AX193="x","x",$AW$2-'Indicator Date hidden'!AX193)</f>
        <v>0</v>
      </c>
      <c r="AX192" s="214">
        <f>IF('Indicator Date hidden'!AY193="x","x",$AX$2-'Indicator Date hidden'!AY193)</f>
        <v>0</v>
      </c>
      <c r="AY192" s="214">
        <f>IF('Indicator Date hidden'!AZ193="x","x",$AY$2-'Indicator Date hidden'!AZ193)</f>
        <v>0</v>
      </c>
      <c r="AZ192" s="214">
        <f>IF('Indicator Date hidden'!BA193="x","x",$AZ$2-'Indicator Date hidden'!BA193)</f>
        <v>0</v>
      </c>
      <c r="BA192">
        <f t="shared" si="25"/>
        <v>22</v>
      </c>
      <c r="BB192" s="21">
        <f t="shared" si="26"/>
        <v>0.44</v>
      </c>
      <c r="BC192">
        <f t="shared" si="27"/>
        <v>8</v>
      </c>
      <c r="BD192" s="21">
        <f t="shared" si="28"/>
        <v>1.3588230201170424</v>
      </c>
      <c r="BE192" s="296">
        <f t="shared" si="29"/>
        <v>0</v>
      </c>
    </row>
    <row r="193" spans="1:57" x14ac:dyDescent="0.35">
      <c r="A193" t="s">
        <v>8239</v>
      </c>
      <c r="B193" s="214">
        <f>IF('Indicator Date hidden'!C194="x","x",$B$2-'Indicator Date hidden'!C194)</f>
        <v>0</v>
      </c>
      <c r="C193" s="214">
        <f>IF('Indicator Date hidden'!D194="x","x",$C$2-'Indicator Date hidden'!D194)</f>
        <v>0</v>
      </c>
      <c r="D193" s="214">
        <f>IF('Indicator Date hidden'!E194="x","x",$D$2-'Indicator Date hidden'!E194)</f>
        <v>0</v>
      </c>
      <c r="E193" s="214">
        <f>IF('Indicator Date hidden'!F194="x","x",$E$2-'Indicator Date hidden'!F194)</f>
        <v>0</v>
      </c>
      <c r="F193" s="214">
        <f>IF('Indicator Date hidden'!G194="x","x",$F$2-'Indicator Date hidden'!G194)</f>
        <v>0</v>
      </c>
      <c r="G193" s="214">
        <f>IF('Indicator Date hidden'!H194="x","x",$G$2-'Indicator Date hidden'!H194)</f>
        <v>0</v>
      </c>
      <c r="H193" s="214">
        <f>IF('Indicator Date hidden'!I194="x","x",$H$2-'Indicator Date hidden'!I194)</f>
        <v>0</v>
      </c>
      <c r="I193" s="214">
        <f>IF('Indicator Date hidden'!J194="x","x",$I$2-'Indicator Date hidden'!J194)</f>
        <v>0</v>
      </c>
      <c r="J193" s="214">
        <f>IF('Indicator Date hidden'!K194="x","x",$J$2-'Indicator Date hidden'!K194)</f>
        <v>0</v>
      </c>
      <c r="K193" s="214">
        <f>IF('Indicator Date hidden'!L194="x","x",$K$2-'Indicator Date hidden'!L194)</f>
        <v>0</v>
      </c>
      <c r="L193" s="214">
        <f>IF('Indicator Date hidden'!M194="x","x",$L$2-'Indicator Date hidden'!M194)</f>
        <v>0</v>
      </c>
      <c r="M193" s="214">
        <f>IF('Indicator Date hidden'!N194="x","x",$M$2-'Indicator Date hidden'!N194)</f>
        <v>0</v>
      </c>
      <c r="N193" s="214">
        <f>IF('Indicator Date hidden'!O194="x","x",$N$2-'Indicator Date hidden'!O194)</f>
        <v>0</v>
      </c>
      <c r="O193" s="214">
        <f>IF('Indicator Date hidden'!P194="x","x",$O$2-'Indicator Date hidden'!P194)</f>
        <v>0</v>
      </c>
      <c r="P193" s="214">
        <f>IF('Indicator Date hidden'!Q194="x","x",$P$2-'Indicator Date hidden'!Q194)</f>
        <v>0</v>
      </c>
      <c r="Q193" s="214">
        <f>IF('Indicator Date hidden'!R194="x","x",$Q$2-'Indicator Date hidden'!R194)</f>
        <v>0</v>
      </c>
      <c r="R193" s="214">
        <f>IF('Indicator Date hidden'!S194="x","x",$R$2-'Indicator Date hidden'!S194)</f>
        <v>0</v>
      </c>
      <c r="S193" s="214">
        <f>IF('Indicator Date hidden'!T194="x","x",$S$2-'Indicator Date hidden'!T194)</f>
        <v>0</v>
      </c>
      <c r="T193" s="214">
        <f>IF('Indicator Date hidden'!U194="x","x",$T$2-'Indicator Date hidden'!U194)</f>
        <v>0</v>
      </c>
      <c r="U193" s="214">
        <f>IF('Indicator Date hidden'!V194="x","x",$U$2-'Indicator Date hidden'!V194)</f>
        <v>0</v>
      </c>
      <c r="V193" s="214">
        <f>IF('Indicator Date hidden'!W194="x","x",$V$2-'Indicator Date hidden'!W194)</f>
        <v>0</v>
      </c>
      <c r="W193" s="214">
        <f>IF('Indicator Date hidden'!X194="x","x",$W$2-'Indicator Date hidden'!X194)</f>
        <v>0</v>
      </c>
      <c r="X193" s="214">
        <f>IF('Indicator Date hidden'!Y194="x","x",$X$2-'Indicator Date hidden'!Y194)</f>
        <v>3</v>
      </c>
      <c r="Y193" s="214">
        <f>IF('Indicator Date hidden'!Z194="x","x",$Y$2-'Indicator Date hidden'!Z194)</f>
        <v>0</v>
      </c>
      <c r="Z193" s="214">
        <f>IF('Indicator Date hidden'!AA194="x","x",$Z$2-'Indicator Date hidden'!AA194)</f>
        <v>0</v>
      </c>
      <c r="AA193" s="214">
        <f>IF('Indicator Date hidden'!AB194="x","x",$AA$2-'Indicator Date hidden'!AB194)</f>
        <v>0</v>
      </c>
      <c r="AB193" s="214">
        <f>IF('Indicator Date hidden'!AC194="x","x",$AB$2-'Indicator Date hidden'!AC194)</f>
        <v>0</v>
      </c>
      <c r="AC193" s="214">
        <f>IF('Indicator Date hidden'!AD194="x","x",$AC$2-'Indicator Date hidden'!AD194)</f>
        <v>0</v>
      </c>
      <c r="AD193" s="214">
        <f>IF('Indicator Date hidden'!AE194="x","x",$AD$2-'Indicator Date hidden'!AE194)</f>
        <v>0</v>
      </c>
      <c r="AE193" s="214">
        <f>IF('Indicator Date hidden'!AF194="x","x",$AE$2-'Indicator Date hidden'!AF194)</f>
        <v>0</v>
      </c>
      <c r="AF193" s="214" t="str">
        <f>IF('Indicator Date hidden'!AG194="x","x",$AF$2-'Indicator Date hidden'!AG194)</f>
        <v>x</v>
      </c>
      <c r="AG193" s="214">
        <f>IF('Indicator Date hidden'!AH194="x","x",$AG$2-'Indicator Date hidden'!AH194)</f>
        <v>0</v>
      </c>
      <c r="AH193" s="214">
        <f>IF('Indicator Date hidden'!AI194="x","x",$AH$2-'Indicator Date hidden'!AI194)</f>
        <v>0</v>
      </c>
      <c r="AI193" s="214">
        <f>IF('Indicator Date hidden'!AJ194="x","x",$AI$2-'Indicator Date hidden'!AJ194)</f>
        <v>0</v>
      </c>
      <c r="AJ193" s="214">
        <f>IF('Indicator Date hidden'!AK194="x","x",$AJ$2-'Indicator Date hidden'!AK194)</f>
        <v>1</v>
      </c>
      <c r="AK193" s="214">
        <f>IF('Indicator Date hidden'!AL194="x","x",$AK$2-'Indicator Date hidden'!AL194)</f>
        <v>1</v>
      </c>
      <c r="AL193" s="214">
        <f>IF('Indicator Date hidden'!AM194="x","x",$AL$2-'Indicator Date hidden'!AM194)</f>
        <v>0</v>
      </c>
      <c r="AM193" s="214">
        <f>IF('Indicator Date hidden'!AN194="x","x",$AM$2-'Indicator Date hidden'!AN194)</f>
        <v>0</v>
      </c>
      <c r="AN193" s="214">
        <f>IF('Indicator Date hidden'!AO194="x","x",$AN$2-'Indicator Date hidden'!AO194)</f>
        <v>0</v>
      </c>
      <c r="AO193" s="214" t="str">
        <f>IF('Indicator Date hidden'!AP194="x","x",$AO$2-'Indicator Date hidden'!AP194)</f>
        <v>x</v>
      </c>
      <c r="AP193" s="214" t="str">
        <f>IF('Indicator Date hidden'!AQ194="x","x",$AP$2-'Indicator Date hidden'!AQ194)</f>
        <v>x</v>
      </c>
      <c r="AQ193" s="214">
        <f>IF('Indicator Date hidden'!AR194="x","x",$AQ$2-'Indicator Date hidden'!AR194)</f>
        <v>0</v>
      </c>
      <c r="AR193" s="214">
        <f>IF('Indicator Date hidden'!AS194="x","x",$AR$2-'Indicator Date hidden'!AS194)</f>
        <v>0</v>
      </c>
      <c r="AS193" s="214">
        <f>IF('Indicator Date hidden'!AT194="x","x",$AS$2-'Indicator Date hidden'!AT194)</f>
        <v>0</v>
      </c>
      <c r="AT193" s="214">
        <f>IF('Indicator Date hidden'!AU194="x","x",$AT$2-'Indicator Date hidden'!AU194)</f>
        <v>0</v>
      </c>
      <c r="AU193" s="214">
        <f>IF('Indicator Date hidden'!AV194="x","x",$AU$2-'Indicator Date hidden'!AV194)</f>
        <v>3</v>
      </c>
      <c r="AV193" s="214">
        <f>IF('Indicator Date hidden'!AW194="x","x",$AV$2-'Indicator Date hidden'!AW194)</f>
        <v>0</v>
      </c>
      <c r="AW193" s="214">
        <f>IF('Indicator Date hidden'!AX194="x","x",$AW$2-'Indicator Date hidden'!AX194)</f>
        <v>0</v>
      </c>
      <c r="AX193" s="214">
        <f>IF('Indicator Date hidden'!AY194="x","x",$AX$2-'Indicator Date hidden'!AY194)</f>
        <v>0</v>
      </c>
      <c r="AY193" s="214">
        <f>IF('Indicator Date hidden'!AZ194="x","x",$AY$2-'Indicator Date hidden'!AZ194)</f>
        <v>0</v>
      </c>
      <c r="AZ193" s="214">
        <f>IF('Indicator Date hidden'!BA194="x","x",$AZ$2-'Indicator Date hidden'!BA194)</f>
        <v>0</v>
      </c>
      <c r="BA193">
        <f t="shared" si="25"/>
        <v>8</v>
      </c>
      <c r="BB193" s="21">
        <f t="shared" si="26"/>
        <v>0.16666666666666666</v>
      </c>
      <c r="BC193">
        <f t="shared" si="27"/>
        <v>4</v>
      </c>
      <c r="BD193" s="21">
        <f t="shared" si="28"/>
        <v>0.62360956446232352</v>
      </c>
      <c r="BE193" s="296">
        <f t="shared" si="29"/>
        <v>0</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3"/>
  <dimension ref="A1:BB192"/>
  <sheetViews>
    <sheetView workbookViewId="0"/>
  </sheetViews>
  <sheetFormatPr defaultColWidth="9.453125" defaultRowHeight="14.5" x14ac:dyDescent="0.35"/>
  <cols>
    <col min="2" max="52" width="5" style="217" bestFit="1" customWidth="1"/>
  </cols>
  <sheetData>
    <row r="1" spans="1:54" ht="284.89999999999998" customHeight="1" x14ac:dyDescent="0.35">
      <c r="A1" t="s">
        <v>7774</v>
      </c>
      <c r="B1" s="212" t="s">
        <v>8947</v>
      </c>
      <c r="C1" s="212" t="s">
        <v>8948</v>
      </c>
      <c r="D1" s="212" t="s">
        <v>8949</v>
      </c>
      <c r="E1" s="212" t="s">
        <v>8950</v>
      </c>
      <c r="F1" s="212" t="s">
        <v>8951</v>
      </c>
      <c r="G1" s="212" t="s">
        <v>8952</v>
      </c>
      <c r="H1" s="212" t="s">
        <v>8953</v>
      </c>
      <c r="I1" s="212" t="s">
        <v>8954</v>
      </c>
      <c r="J1" s="212" t="s">
        <v>8955</v>
      </c>
      <c r="K1" s="212" t="s">
        <v>8956</v>
      </c>
      <c r="L1" s="212" t="s">
        <v>8957</v>
      </c>
      <c r="M1" s="212" t="s">
        <v>8958</v>
      </c>
      <c r="N1" s="212" t="s">
        <v>8959</v>
      </c>
      <c r="O1" s="212" t="s">
        <v>8960</v>
      </c>
      <c r="P1" s="212" t="s">
        <v>8961</v>
      </c>
      <c r="Q1" s="212" t="s">
        <v>8962</v>
      </c>
      <c r="R1" s="212" t="s">
        <v>8963</v>
      </c>
      <c r="S1" s="212" t="s">
        <v>8964</v>
      </c>
      <c r="T1" s="212" t="s">
        <v>8964</v>
      </c>
      <c r="U1" s="212" t="s">
        <v>8965</v>
      </c>
      <c r="V1" s="212" t="s">
        <v>8966</v>
      </c>
      <c r="W1" s="212" t="s">
        <v>8967</v>
      </c>
      <c r="X1" s="212" t="s">
        <v>8968</v>
      </c>
      <c r="Y1" s="212" t="s">
        <v>8969</v>
      </c>
      <c r="Z1" s="212" t="s">
        <v>8970</v>
      </c>
      <c r="AA1" s="212" t="s">
        <v>8971</v>
      </c>
      <c r="AB1" s="212" t="s">
        <v>8972</v>
      </c>
      <c r="AC1" s="212" t="s">
        <v>8973</v>
      </c>
      <c r="AD1" s="212" t="s">
        <v>8974</v>
      </c>
      <c r="AE1" s="212" t="s">
        <v>7920</v>
      </c>
      <c r="AF1" s="212" t="s">
        <v>7836</v>
      </c>
      <c r="AG1" s="212" t="s">
        <v>8975</v>
      </c>
      <c r="AH1" s="212" t="s">
        <v>8975</v>
      </c>
      <c r="AI1" s="212" t="s">
        <v>8975</v>
      </c>
      <c r="AJ1" s="212" t="s">
        <v>8976</v>
      </c>
      <c r="AK1" s="212" t="s">
        <v>8977</v>
      </c>
      <c r="AL1" s="212" t="s">
        <v>8978</v>
      </c>
      <c r="AM1" s="212" t="s">
        <v>8979</v>
      </c>
      <c r="AN1" s="212" t="s">
        <v>8980</v>
      </c>
      <c r="AO1" s="212" t="s">
        <v>8981</v>
      </c>
      <c r="AP1" s="212" t="s">
        <v>8982</v>
      </c>
      <c r="AQ1" s="212" t="s">
        <v>8983</v>
      </c>
      <c r="AR1" s="212" t="s">
        <v>8984</v>
      </c>
      <c r="AS1" s="212" t="s">
        <v>8985</v>
      </c>
      <c r="AT1" s="212" t="s">
        <v>8986</v>
      </c>
      <c r="AU1" s="212" t="s">
        <v>8987</v>
      </c>
      <c r="AV1" s="212" t="s">
        <v>8988</v>
      </c>
      <c r="AW1" s="212" t="s">
        <v>8989</v>
      </c>
      <c r="AX1" s="212" t="s">
        <v>8990</v>
      </c>
      <c r="AY1" s="212" t="s">
        <v>8991</v>
      </c>
      <c r="AZ1" s="212" t="s">
        <v>8992</v>
      </c>
      <c r="BA1" s="212" t="s">
        <v>9017</v>
      </c>
      <c r="BB1" s="212" t="s">
        <v>9018</v>
      </c>
    </row>
    <row r="2" spans="1:54" x14ac:dyDescent="0.35">
      <c r="A2" t="s">
        <v>7938</v>
      </c>
      <c r="B2" s="214" t="e">
        <f>IF('Crisis Indicator Data'!#REF!="No Data",1,IF(#REF!&lt;&gt;"",1,0))</f>
        <v>#REF!</v>
      </c>
      <c r="C2" s="214" t="e">
        <f>IF('Crisis Indicator Data'!#REF!="No Data",1,IF(#REF!&lt;&gt;"",1,0))</f>
        <v>#REF!</v>
      </c>
      <c r="D2" s="214" t="e">
        <f>IF('Crisis Indicator Data'!#REF!="No Data",1,IF(#REF!&lt;&gt;"",1,0))</f>
        <v>#REF!</v>
      </c>
      <c r="E2" s="214" t="e">
        <f>IF('Crisis Indicator Data'!#REF!="No Data",1,IF(#REF!&lt;&gt;"",1,0))</f>
        <v>#REF!</v>
      </c>
      <c r="F2" s="214" t="e">
        <f>IF('Crisis Indicator Data'!#REF!="No Data",1,IF(#REF!&lt;&gt;"",1,0))</f>
        <v>#REF!</v>
      </c>
      <c r="G2" s="214" t="e">
        <f>IF('Crisis Indicator Data'!#REF!="No Data",1,IF(#REF!&lt;&gt;"",1,0))</f>
        <v>#REF!</v>
      </c>
      <c r="H2" s="214" t="e">
        <f>IF('Crisis Indicator Data'!#REF!="No Data",1,IF(#REF!&lt;&gt;"",1,0))</f>
        <v>#REF!</v>
      </c>
      <c r="I2" s="214" t="e">
        <f>IF('Crisis Indicator Data'!#REF!="No Data",1,IF(#REF!&lt;&gt;"",1,0))</f>
        <v>#REF!</v>
      </c>
      <c r="J2" s="214" t="e">
        <f>IF('Crisis Indicator Data'!#REF!="No Data",1,IF(#REF!&lt;&gt;"",1,0))</f>
        <v>#REF!</v>
      </c>
      <c r="K2" s="214" t="e">
        <f>IF('Crisis Indicator Data'!#REF!="No Data",1,IF(#REF!&lt;&gt;"",1,0))</f>
        <v>#REF!</v>
      </c>
      <c r="L2" s="214" t="e">
        <f>IF('Crisis Indicator Data'!#REF!="No Data",1,IF(#REF!&lt;&gt;"",1,0))</f>
        <v>#REF!</v>
      </c>
      <c r="M2" s="214" t="e">
        <f>IF('Crisis Indicator Data'!#REF!="No Data",1,IF(#REF!&lt;&gt;"",1,0))</f>
        <v>#REF!</v>
      </c>
      <c r="N2" s="214" t="e">
        <f>IF('Crisis Indicator Data'!#REF!="No Data",1,IF(#REF!&lt;&gt;"",1,0))</f>
        <v>#REF!</v>
      </c>
      <c r="O2" s="214" t="e">
        <f>IF('Crisis Indicator Data'!#REF!="No Data",1,IF(#REF!&lt;&gt;"",1,0))</f>
        <v>#REF!</v>
      </c>
      <c r="P2" s="214" t="e">
        <f>IF('Crisis Indicator Data'!#REF!="No Data",1,IF(#REF!&lt;&gt;"",1,0))</f>
        <v>#REF!</v>
      </c>
      <c r="Q2" s="214" t="e">
        <f>IF('Crisis Indicator Data'!#REF!="No Data",1,IF(#REF!&lt;&gt;"",1,0))</f>
        <v>#REF!</v>
      </c>
      <c r="R2" s="214" t="e">
        <f>IF('Crisis Indicator Data'!#REF!="No Data",1,IF(#REF!&lt;&gt;"",1,0))</f>
        <v>#REF!</v>
      </c>
      <c r="S2" s="214" t="e">
        <f>IF('Crisis Indicator Data'!#REF!="No Data",1,IF(#REF!&lt;&gt;"",1,0))</f>
        <v>#REF!</v>
      </c>
      <c r="T2" s="214" t="e">
        <f>IF('Crisis Indicator Data'!#REF!="No Data",1,IF(#REF!&lt;&gt;"",1,0))</f>
        <v>#REF!</v>
      </c>
      <c r="U2" s="214" t="e">
        <f>IF('Crisis Indicator Data'!#REF!="No Data",1,IF(#REF!&lt;&gt;"",1,0))</f>
        <v>#REF!</v>
      </c>
      <c r="V2" s="214" t="e">
        <f>IF('Crisis Indicator Data'!#REF!="No Data",1,IF(#REF!&lt;&gt;"",1,0))</f>
        <v>#REF!</v>
      </c>
      <c r="W2" s="214" t="e">
        <f>IF('Crisis Indicator Data'!#REF!="No Data",1,IF(#REF!&lt;&gt;"",1,0))</f>
        <v>#REF!</v>
      </c>
      <c r="X2" s="214" t="e">
        <f>IF('Crisis Indicator Data'!#REF!="No Data",1,IF(#REF!&lt;&gt;"",1,0))</f>
        <v>#REF!</v>
      </c>
      <c r="Y2" s="214" t="e">
        <f>IF('Crisis Indicator Data'!#REF!="No Data",1,IF(#REF!&lt;&gt;"",1,0))</f>
        <v>#REF!</v>
      </c>
      <c r="Z2" s="214" t="e">
        <f>IF('Crisis Indicator Data'!#REF!="No Data",1,IF(#REF!&lt;&gt;"",1,0))</f>
        <v>#REF!</v>
      </c>
      <c r="AA2" s="214" t="e">
        <f>IF('Crisis Indicator Data'!#REF!="No Data",1,IF(#REF!&lt;&gt;"",1,0))</f>
        <v>#REF!</v>
      </c>
      <c r="AB2" s="214" t="e">
        <f>IF('Crisis Indicator Data'!#REF!="No Data",1,IF(#REF!&lt;&gt;"",1,0))</f>
        <v>#REF!</v>
      </c>
      <c r="AC2" s="214" t="e">
        <f>IF('Crisis Indicator Data'!#REF!="No Data",1,IF(#REF!&lt;&gt;"",1,0))</f>
        <v>#REF!</v>
      </c>
      <c r="AD2" s="214" t="e">
        <f>IF('Crisis Indicator Data'!#REF!="No Data",1,IF(#REF!&lt;&gt;"",1,0))</f>
        <v>#REF!</v>
      </c>
      <c r="AE2" s="214" t="e">
        <f>IF('Crisis Indicator Data'!#REF!="No Data",1,IF(#REF!&lt;&gt;"",1,0))</f>
        <v>#REF!</v>
      </c>
      <c r="AF2" s="214" t="e">
        <f>IF('Crisis Indicator Data'!#REF!="No Data",1,IF(#REF!&lt;&gt;"",1,0))</f>
        <v>#REF!</v>
      </c>
      <c r="AG2" s="214" t="e">
        <f>IF('Crisis Indicator Data'!#REF!="No Data",1,IF(#REF!&lt;&gt;"",1,0))</f>
        <v>#REF!</v>
      </c>
      <c r="AH2" s="214" t="e">
        <f>IF('Crisis Indicator Data'!#REF!="No Data",1,IF(#REF!&lt;&gt;"",1,0))</f>
        <v>#REF!</v>
      </c>
      <c r="AI2" s="214" t="e">
        <f>IF('Crisis Indicator Data'!#REF!="No Data",1,IF(#REF!&lt;&gt;"",1,0))</f>
        <v>#REF!</v>
      </c>
      <c r="AJ2" s="214" t="e">
        <f>IF('Crisis Indicator Data'!#REF!="No Data",1,IF(#REF!&lt;&gt;"",1,0))</f>
        <v>#REF!</v>
      </c>
      <c r="AK2" s="214" t="e">
        <f>IF('Crisis Indicator Data'!#REF!="No Data",1,IF(#REF!&lt;&gt;"",1,0))</f>
        <v>#REF!</v>
      </c>
      <c r="AL2" s="214" t="e">
        <f>IF('Crisis Indicator Data'!#REF!="No Data",1,IF(#REF!&lt;&gt;"",1,0))</f>
        <v>#REF!</v>
      </c>
      <c r="AM2" s="214" t="e">
        <f>IF('Crisis Indicator Data'!#REF!="No Data",1,IF(#REF!&lt;&gt;"",1,0))</f>
        <v>#REF!</v>
      </c>
      <c r="AN2" s="214" t="e">
        <f>IF('Crisis Indicator Data'!#REF!="No Data",1,IF(#REF!&lt;&gt;"",1,0))</f>
        <v>#REF!</v>
      </c>
      <c r="AO2" s="214" t="e">
        <f>IF('Crisis Indicator Data'!#REF!="No Data",1,IF(#REF!&lt;&gt;"",1,0))</f>
        <v>#REF!</v>
      </c>
      <c r="AP2" s="214" t="e">
        <f>IF('Crisis Indicator Data'!#REF!="No Data",1,IF(#REF!&lt;&gt;"",1,0))</f>
        <v>#REF!</v>
      </c>
      <c r="AQ2" s="214" t="e">
        <f>IF('Crisis Indicator Data'!#REF!="No Data",1,IF(#REF!&lt;&gt;"",1,0))</f>
        <v>#REF!</v>
      </c>
      <c r="AR2" s="214" t="e">
        <f>IF('Crisis Indicator Data'!#REF!="No Data",1,IF(#REF!&lt;&gt;"",1,0))</f>
        <v>#REF!</v>
      </c>
      <c r="AS2" s="214" t="e">
        <f>IF('Crisis Indicator Data'!#REF!="No Data",1,IF(#REF!&lt;&gt;"",1,0))</f>
        <v>#REF!</v>
      </c>
      <c r="AT2" s="214" t="e">
        <f>IF('Crisis Indicator Data'!#REF!="No Data",1,IF(#REF!&lt;&gt;"",1,0))</f>
        <v>#REF!</v>
      </c>
      <c r="AU2" s="214" t="e">
        <f>IF('Crisis Indicator Data'!#REF!="No Data",1,IF(#REF!&lt;&gt;"",1,0))</f>
        <v>#REF!</v>
      </c>
      <c r="AV2" s="214" t="e">
        <f>IF('Crisis Indicator Data'!#REF!="No Data",1,IF(#REF!&lt;&gt;"",1,0))</f>
        <v>#REF!</v>
      </c>
      <c r="AW2" s="214" t="e">
        <f>IF('Crisis Indicator Data'!#REF!="No Data",1,IF(#REF!&lt;&gt;"",1,0))</f>
        <v>#REF!</v>
      </c>
      <c r="AX2" s="214" t="e">
        <f>IF('Crisis Indicator Data'!#REF!="No Data",1,IF(#REF!&lt;&gt;"",1,0))</f>
        <v>#REF!</v>
      </c>
      <c r="AY2" s="214" t="e">
        <f>IF('Crisis Indicator Data'!#REF!="No Data",1,IF(#REF!&lt;&gt;"",1,0))</f>
        <v>#REF!</v>
      </c>
      <c r="AZ2" s="214" t="e">
        <f>IF('Crisis Indicator Data'!#REF!="No Data",1,IF(#REF!&lt;&gt;"",1,0))</f>
        <v>#REF!</v>
      </c>
      <c r="BA2" t="e">
        <f t="shared" ref="BA2:BA33" si="0">SUM(B2:AZ2)</f>
        <v>#REF!</v>
      </c>
      <c r="BB2" s="22" t="e">
        <f t="shared" ref="BB2:BB33" si="1">BA2/51</f>
        <v>#REF!</v>
      </c>
    </row>
    <row r="3" spans="1:54" x14ac:dyDescent="0.35">
      <c r="A3" t="s">
        <v>7941</v>
      </c>
      <c r="B3" s="214" t="e">
        <f>IF('Crisis Indicator Data'!#REF!="No Data",1,IF(#REF!&lt;&gt;"",1,0))</f>
        <v>#REF!</v>
      </c>
      <c r="C3" s="214" t="e">
        <f>IF('Crisis Indicator Data'!#REF!="No Data",1,IF(#REF!&lt;&gt;"",1,0))</f>
        <v>#REF!</v>
      </c>
      <c r="D3" s="214" t="e">
        <f>IF('Crisis Indicator Data'!#REF!="No Data",1,IF(#REF!&lt;&gt;"",1,0))</f>
        <v>#REF!</v>
      </c>
      <c r="E3" s="214" t="e">
        <f>IF('Crisis Indicator Data'!#REF!="No Data",1,IF(#REF!&lt;&gt;"",1,0))</f>
        <v>#REF!</v>
      </c>
      <c r="F3" s="214" t="e">
        <f>IF('Crisis Indicator Data'!#REF!="No Data",1,IF(#REF!&lt;&gt;"",1,0))</f>
        <v>#REF!</v>
      </c>
      <c r="G3" s="214" t="e">
        <f>IF('Crisis Indicator Data'!#REF!="No Data",1,IF(#REF!&lt;&gt;"",1,0))</f>
        <v>#REF!</v>
      </c>
      <c r="H3" s="214" t="e">
        <f>IF('Crisis Indicator Data'!#REF!="No Data",1,IF(#REF!&lt;&gt;"",1,0))</f>
        <v>#REF!</v>
      </c>
      <c r="I3" s="214" t="e">
        <f>IF('Crisis Indicator Data'!#REF!="No Data",1,IF(#REF!&lt;&gt;"",1,0))</f>
        <v>#REF!</v>
      </c>
      <c r="J3" s="214" t="e">
        <f>IF('Crisis Indicator Data'!#REF!="No Data",1,IF(#REF!&lt;&gt;"",1,0))</f>
        <v>#REF!</v>
      </c>
      <c r="K3" s="214" t="e">
        <f>IF('Crisis Indicator Data'!#REF!="No Data",1,IF(#REF!&lt;&gt;"",1,0))</f>
        <v>#REF!</v>
      </c>
      <c r="L3" s="214" t="e">
        <f>IF('Crisis Indicator Data'!#REF!="No Data",1,IF(#REF!&lt;&gt;"",1,0))</f>
        <v>#REF!</v>
      </c>
      <c r="M3" s="214" t="e">
        <f>IF('Crisis Indicator Data'!#REF!="No Data",1,IF(#REF!&lt;&gt;"",1,0))</f>
        <v>#REF!</v>
      </c>
      <c r="N3" s="214" t="e">
        <f>IF('Crisis Indicator Data'!#REF!="No Data",1,IF(#REF!&lt;&gt;"",1,0))</f>
        <v>#REF!</v>
      </c>
      <c r="O3" s="214" t="e">
        <f>IF('Crisis Indicator Data'!#REF!="No Data",1,IF(#REF!&lt;&gt;"",1,0))</f>
        <v>#REF!</v>
      </c>
      <c r="P3" s="214" t="e">
        <f>IF('Crisis Indicator Data'!#REF!="No Data",1,IF(#REF!&lt;&gt;"",1,0))</f>
        <v>#REF!</v>
      </c>
      <c r="Q3" s="214" t="e">
        <f>IF('Crisis Indicator Data'!#REF!="No Data",1,IF(#REF!&lt;&gt;"",1,0))</f>
        <v>#REF!</v>
      </c>
      <c r="R3" s="214" t="e">
        <f>IF('Crisis Indicator Data'!#REF!="No Data",1,IF(#REF!&lt;&gt;"",1,0))</f>
        <v>#REF!</v>
      </c>
      <c r="S3" s="214" t="e">
        <f>IF('Crisis Indicator Data'!#REF!="No Data",1,IF(#REF!&lt;&gt;"",1,0))</f>
        <v>#REF!</v>
      </c>
      <c r="T3" s="214" t="e">
        <f>IF('Crisis Indicator Data'!#REF!="No Data",1,IF(#REF!&lt;&gt;"",1,0))</f>
        <v>#REF!</v>
      </c>
      <c r="U3" s="214" t="e">
        <f>IF('Crisis Indicator Data'!#REF!="No Data",1,IF(#REF!&lt;&gt;"",1,0))</f>
        <v>#REF!</v>
      </c>
      <c r="V3" s="214" t="e">
        <f>IF('Crisis Indicator Data'!#REF!="No Data",1,IF(#REF!&lt;&gt;"",1,0))</f>
        <v>#REF!</v>
      </c>
      <c r="W3" s="214" t="e">
        <f>IF('Crisis Indicator Data'!#REF!="No Data",1,IF(#REF!&lt;&gt;"",1,0))</f>
        <v>#REF!</v>
      </c>
      <c r="X3" s="214" t="e">
        <f>IF('Crisis Indicator Data'!#REF!="No Data",1,IF(#REF!&lt;&gt;"",1,0))</f>
        <v>#REF!</v>
      </c>
      <c r="Y3" s="214" t="e">
        <f>IF('Crisis Indicator Data'!#REF!="No Data",1,IF(#REF!&lt;&gt;"",1,0))</f>
        <v>#REF!</v>
      </c>
      <c r="Z3" s="214" t="e">
        <f>IF('Crisis Indicator Data'!#REF!="No Data",1,IF(#REF!&lt;&gt;"",1,0))</f>
        <v>#REF!</v>
      </c>
      <c r="AA3" s="214" t="e">
        <f>IF('Crisis Indicator Data'!#REF!="No Data",1,IF(#REF!&lt;&gt;"",1,0))</f>
        <v>#REF!</v>
      </c>
      <c r="AB3" s="214" t="e">
        <f>IF('Crisis Indicator Data'!#REF!="No Data",1,IF(#REF!&lt;&gt;"",1,0))</f>
        <v>#REF!</v>
      </c>
      <c r="AC3" s="214" t="e">
        <f>IF('Crisis Indicator Data'!#REF!="No Data",1,IF(#REF!&lt;&gt;"",1,0))</f>
        <v>#REF!</v>
      </c>
      <c r="AD3" s="214" t="e">
        <f>IF('Crisis Indicator Data'!#REF!="No Data",1,IF(#REF!&lt;&gt;"",1,0))</f>
        <v>#REF!</v>
      </c>
      <c r="AE3" s="214" t="e">
        <f>IF('Crisis Indicator Data'!#REF!="No Data",1,IF(#REF!&lt;&gt;"",1,0))</f>
        <v>#REF!</v>
      </c>
      <c r="AF3" s="214" t="e">
        <f>IF('Crisis Indicator Data'!#REF!="No Data",1,IF(#REF!&lt;&gt;"",1,0))</f>
        <v>#REF!</v>
      </c>
      <c r="AG3" s="214" t="e">
        <f>IF('Crisis Indicator Data'!#REF!="No Data",1,IF(#REF!&lt;&gt;"",1,0))</f>
        <v>#REF!</v>
      </c>
      <c r="AH3" s="214" t="e">
        <f>IF('Crisis Indicator Data'!#REF!="No Data",1,IF(#REF!&lt;&gt;"",1,0))</f>
        <v>#REF!</v>
      </c>
      <c r="AI3" s="214" t="e">
        <f>IF('Crisis Indicator Data'!#REF!="No Data",1,IF(#REF!&lt;&gt;"",1,0))</f>
        <v>#REF!</v>
      </c>
      <c r="AJ3" s="214" t="e">
        <f>IF('Crisis Indicator Data'!#REF!="No Data",1,IF(#REF!&lt;&gt;"",1,0))</f>
        <v>#REF!</v>
      </c>
      <c r="AK3" s="214" t="e">
        <f>IF('Crisis Indicator Data'!#REF!="No Data",1,IF(#REF!&lt;&gt;"",1,0))</f>
        <v>#REF!</v>
      </c>
      <c r="AL3" s="214" t="e">
        <f>IF('Crisis Indicator Data'!#REF!="No Data",1,IF(#REF!&lt;&gt;"",1,0))</f>
        <v>#REF!</v>
      </c>
      <c r="AM3" s="214" t="e">
        <f>IF('Crisis Indicator Data'!#REF!="No Data",1,IF(#REF!&lt;&gt;"",1,0))</f>
        <v>#REF!</v>
      </c>
      <c r="AN3" s="214" t="e">
        <f>IF('Crisis Indicator Data'!#REF!="No Data",1,IF(#REF!&lt;&gt;"",1,0))</f>
        <v>#REF!</v>
      </c>
      <c r="AO3" s="214" t="e">
        <f>IF('Crisis Indicator Data'!#REF!="No Data",1,IF(#REF!&lt;&gt;"",1,0))</f>
        <v>#REF!</v>
      </c>
      <c r="AP3" s="214" t="e">
        <f>IF('Crisis Indicator Data'!#REF!="No Data",1,IF(#REF!&lt;&gt;"",1,0))</f>
        <v>#REF!</v>
      </c>
      <c r="AQ3" s="214" t="e">
        <f>IF('Crisis Indicator Data'!#REF!="No Data",1,IF(#REF!&lt;&gt;"",1,0))</f>
        <v>#REF!</v>
      </c>
      <c r="AR3" s="214" t="e">
        <f>IF('Crisis Indicator Data'!#REF!="No Data",1,IF(#REF!&lt;&gt;"",1,0))</f>
        <v>#REF!</v>
      </c>
      <c r="AS3" s="214" t="e">
        <f>IF('Crisis Indicator Data'!#REF!="No Data",1,IF(#REF!&lt;&gt;"",1,0))</f>
        <v>#REF!</v>
      </c>
      <c r="AT3" s="214" t="e">
        <f>IF('Crisis Indicator Data'!#REF!="No Data",1,IF(#REF!&lt;&gt;"",1,0))</f>
        <v>#REF!</v>
      </c>
      <c r="AU3" s="214" t="e">
        <f>IF('Crisis Indicator Data'!#REF!="No Data",1,IF(#REF!&lt;&gt;"",1,0))</f>
        <v>#REF!</v>
      </c>
      <c r="AV3" s="214" t="e">
        <f>IF('Crisis Indicator Data'!#REF!="No Data",1,IF(#REF!&lt;&gt;"",1,0))</f>
        <v>#REF!</v>
      </c>
      <c r="AW3" s="214" t="e">
        <f>IF('Crisis Indicator Data'!#REF!="No Data",1,IF(#REF!&lt;&gt;"",1,0))</f>
        <v>#REF!</v>
      </c>
      <c r="AX3" s="214" t="e">
        <f>IF('Crisis Indicator Data'!#REF!="No Data",1,IF(#REF!&lt;&gt;"",1,0))</f>
        <v>#REF!</v>
      </c>
      <c r="AY3" s="214" t="e">
        <f>IF('Crisis Indicator Data'!#REF!="No Data",1,IF(#REF!&lt;&gt;"",1,0))</f>
        <v>#REF!</v>
      </c>
      <c r="AZ3" s="214" t="e">
        <f>IF('Crisis Indicator Data'!#REF!="No Data",1,IF(#REF!&lt;&gt;"",1,0))</f>
        <v>#REF!</v>
      </c>
      <c r="BA3" t="e">
        <f t="shared" si="0"/>
        <v>#REF!</v>
      </c>
      <c r="BB3" s="22" t="e">
        <f t="shared" si="1"/>
        <v>#REF!</v>
      </c>
    </row>
    <row r="4" spans="1:54" x14ac:dyDescent="0.35">
      <c r="A4" t="s">
        <v>8017</v>
      </c>
      <c r="B4" s="214" t="e">
        <f>IF('Crisis Indicator Data'!#REF!="No Data",1,IF(#REF!&lt;&gt;"",1,0))</f>
        <v>#REF!</v>
      </c>
      <c r="C4" s="214" t="e">
        <f>IF('Crisis Indicator Data'!#REF!="No Data",1,IF(#REF!&lt;&gt;"",1,0))</f>
        <v>#REF!</v>
      </c>
      <c r="D4" s="214" t="e">
        <f>IF('Crisis Indicator Data'!#REF!="No Data",1,IF(#REF!&lt;&gt;"",1,0))</f>
        <v>#REF!</v>
      </c>
      <c r="E4" s="214" t="e">
        <f>IF('Crisis Indicator Data'!#REF!="No Data",1,IF(#REF!&lt;&gt;"",1,0))</f>
        <v>#REF!</v>
      </c>
      <c r="F4" s="214" t="e">
        <f>IF('Crisis Indicator Data'!#REF!="No Data",1,IF(#REF!&lt;&gt;"",1,0))</f>
        <v>#REF!</v>
      </c>
      <c r="G4" s="214" t="e">
        <f>IF('Crisis Indicator Data'!#REF!="No Data",1,IF(#REF!&lt;&gt;"",1,0))</f>
        <v>#REF!</v>
      </c>
      <c r="H4" s="214" t="e">
        <f>IF('Crisis Indicator Data'!#REF!="No Data",1,IF(#REF!&lt;&gt;"",1,0))</f>
        <v>#REF!</v>
      </c>
      <c r="I4" s="214" t="e">
        <f>IF('Crisis Indicator Data'!#REF!="No Data",1,IF(#REF!&lt;&gt;"",1,0))</f>
        <v>#REF!</v>
      </c>
      <c r="J4" s="214" t="e">
        <f>IF('Crisis Indicator Data'!#REF!="No Data",1,IF(#REF!&lt;&gt;"",1,0))</f>
        <v>#REF!</v>
      </c>
      <c r="K4" s="214" t="e">
        <f>IF('Crisis Indicator Data'!#REF!="No Data",1,IF(#REF!&lt;&gt;"",1,0))</f>
        <v>#REF!</v>
      </c>
      <c r="L4" s="214" t="e">
        <f>IF('Crisis Indicator Data'!#REF!="No Data",1,IF(#REF!&lt;&gt;"",1,0))</f>
        <v>#REF!</v>
      </c>
      <c r="M4" s="214" t="e">
        <f>IF('Crisis Indicator Data'!#REF!="No Data",1,IF(#REF!&lt;&gt;"",1,0))</f>
        <v>#REF!</v>
      </c>
      <c r="N4" s="214" t="e">
        <f>IF('Crisis Indicator Data'!#REF!="No Data",1,IF(#REF!&lt;&gt;"",1,0))</f>
        <v>#REF!</v>
      </c>
      <c r="O4" s="214" t="e">
        <f>IF('Crisis Indicator Data'!#REF!="No Data",1,IF(#REF!&lt;&gt;"",1,0))</f>
        <v>#REF!</v>
      </c>
      <c r="P4" s="214" t="e">
        <f>IF('Crisis Indicator Data'!#REF!="No Data",1,IF(#REF!&lt;&gt;"",1,0))</f>
        <v>#REF!</v>
      </c>
      <c r="Q4" s="214" t="e">
        <f>IF('Crisis Indicator Data'!#REF!="No Data",1,IF(#REF!&lt;&gt;"",1,0))</f>
        <v>#REF!</v>
      </c>
      <c r="R4" s="214" t="e">
        <f>IF('Crisis Indicator Data'!#REF!="No Data",1,IF(#REF!&lt;&gt;"",1,0))</f>
        <v>#REF!</v>
      </c>
      <c r="S4" s="214" t="e">
        <f>IF('Crisis Indicator Data'!#REF!="No Data",1,IF(#REF!&lt;&gt;"",1,0))</f>
        <v>#REF!</v>
      </c>
      <c r="T4" s="214" t="e">
        <f>IF('Crisis Indicator Data'!#REF!="No Data",1,IF(#REF!&lt;&gt;"",1,0))</f>
        <v>#REF!</v>
      </c>
      <c r="U4" s="214" t="e">
        <f>IF('Crisis Indicator Data'!#REF!="No Data",1,IF(#REF!&lt;&gt;"",1,0))</f>
        <v>#REF!</v>
      </c>
      <c r="V4" s="214" t="e">
        <f>IF('Crisis Indicator Data'!#REF!="No Data",1,IF(#REF!&lt;&gt;"",1,0))</f>
        <v>#REF!</v>
      </c>
      <c r="W4" s="214" t="e">
        <f>IF('Crisis Indicator Data'!#REF!="No Data",1,IF(#REF!&lt;&gt;"",1,0))</f>
        <v>#REF!</v>
      </c>
      <c r="X4" s="214" t="e">
        <f>IF('Crisis Indicator Data'!#REF!="No Data",1,IF(#REF!&lt;&gt;"",1,0))</f>
        <v>#REF!</v>
      </c>
      <c r="Y4" s="214" t="e">
        <f>IF('Crisis Indicator Data'!#REF!="No Data",1,IF(#REF!&lt;&gt;"",1,0))</f>
        <v>#REF!</v>
      </c>
      <c r="Z4" s="214" t="e">
        <f>IF('Crisis Indicator Data'!#REF!="No Data",1,IF(#REF!&lt;&gt;"",1,0))</f>
        <v>#REF!</v>
      </c>
      <c r="AA4" s="214" t="e">
        <f>IF('Crisis Indicator Data'!#REF!="No Data",1,IF(#REF!&lt;&gt;"",1,0))</f>
        <v>#REF!</v>
      </c>
      <c r="AB4" s="214" t="e">
        <f>IF('Crisis Indicator Data'!#REF!="No Data",1,IF(#REF!&lt;&gt;"",1,0))</f>
        <v>#REF!</v>
      </c>
      <c r="AC4" s="214" t="e">
        <f>IF('Crisis Indicator Data'!#REF!="No Data",1,IF(#REF!&lt;&gt;"",1,0))</f>
        <v>#REF!</v>
      </c>
      <c r="AD4" s="214" t="e">
        <f>IF('Crisis Indicator Data'!#REF!="No Data",1,IF(#REF!&lt;&gt;"",1,0))</f>
        <v>#REF!</v>
      </c>
      <c r="AE4" s="214" t="e">
        <f>IF('Crisis Indicator Data'!#REF!="No Data",1,IF(#REF!&lt;&gt;"",1,0))</f>
        <v>#REF!</v>
      </c>
      <c r="AF4" s="214" t="e">
        <f>IF('Crisis Indicator Data'!#REF!="No Data",1,IF(#REF!&lt;&gt;"",1,0))</f>
        <v>#REF!</v>
      </c>
      <c r="AG4" s="214" t="e">
        <f>IF('Crisis Indicator Data'!#REF!="No Data",1,IF(#REF!&lt;&gt;"",1,0))</f>
        <v>#REF!</v>
      </c>
      <c r="AH4" s="214" t="e">
        <f>IF('Crisis Indicator Data'!#REF!="No Data",1,IF(#REF!&lt;&gt;"",1,0))</f>
        <v>#REF!</v>
      </c>
      <c r="AI4" s="214" t="e">
        <f>IF('Crisis Indicator Data'!#REF!="No Data",1,IF(#REF!&lt;&gt;"",1,0))</f>
        <v>#REF!</v>
      </c>
      <c r="AJ4" s="214" t="e">
        <f>IF('Crisis Indicator Data'!#REF!="No Data",1,IF(#REF!&lt;&gt;"",1,0))</f>
        <v>#REF!</v>
      </c>
      <c r="AK4" s="214" t="e">
        <f>IF('Crisis Indicator Data'!#REF!="No Data",1,IF(#REF!&lt;&gt;"",1,0))</f>
        <v>#REF!</v>
      </c>
      <c r="AL4" s="214" t="e">
        <f>IF('Crisis Indicator Data'!#REF!="No Data",1,IF(#REF!&lt;&gt;"",1,0))</f>
        <v>#REF!</v>
      </c>
      <c r="AM4" s="214" t="e">
        <f>IF('Crisis Indicator Data'!#REF!="No Data",1,IF(#REF!&lt;&gt;"",1,0))</f>
        <v>#REF!</v>
      </c>
      <c r="AN4" s="214" t="e">
        <f>IF('Crisis Indicator Data'!#REF!="No Data",1,IF(#REF!&lt;&gt;"",1,0))</f>
        <v>#REF!</v>
      </c>
      <c r="AO4" s="214" t="e">
        <f>IF('Crisis Indicator Data'!#REF!="No Data",1,IF(#REF!&lt;&gt;"",1,0))</f>
        <v>#REF!</v>
      </c>
      <c r="AP4" s="214" t="e">
        <f>IF('Crisis Indicator Data'!#REF!="No Data",1,IF(#REF!&lt;&gt;"",1,0))</f>
        <v>#REF!</v>
      </c>
      <c r="AQ4" s="214" t="e">
        <f>IF('Crisis Indicator Data'!#REF!="No Data",1,IF(#REF!&lt;&gt;"",1,0))</f>
        <v>#REF!</v>
      </c>
      <c r="AR4" s="214" t="e">
        <f>IF('Crisis Indicator Data'!#REF!="No Data",1,IF(#REF!&lt;&gt;"",1,0))</f>
        <v>#REF!</v>
      </c>
      <c r="AS4" s="214" t="e">
        <f>IF('Crisis Indicator Data'!#REF!="No Data",1,IF(#REF!&lt;&gt;"",1,0))</f>
        <v>#REF!</v>
      </c>
      <c r="AT4" s="214" t="e">
        <f>IF('Crisis Indicator Data'!#REF!="No Data",1,IF(#REF!&lt;&gt;"",1,0))</f>
        <v>#REF!</v>
      </c>
      <c r="AU4" s="214" t="e">
        <f>IF('Crisis Indicator Data'!#REF!="No Data",1,IF(#REF!&lt;&gt;"",1,0))</f>
        <v>#REF!</v>
      </c>
      <c r="AV4" s="214" t="e">
        <f>IF('Crisis Indicator Data'!#REF!="No Data",1,IF(#REF!&lt;&gt;"",1,0))</f>
        <v>#REF!</v>
      </c>
      <c r="AW4" s="214" t="e">
        <f>IF('Crisis Indicator Data'!#REF!="No Data",1,IF(#REF!&lt;&gt;"",1,0))</f>
        <v>#REF!</v>
      </c>
      <c r="AX4" s="214" t="e">
        <f>IF('Crisis Indicator Data'!#REF!="No Data",1,IF(#REF!&lt;&gt;"",1,0))</f>
        <v>#REF!</v>
      </c>
      <c r="AY4" s="214" t="e">
        <f>IF('Crisis Indicator Data'!#REF!="No Data",1,IF(#REF!&lt;&gt;"",1,0))</f>
        <v>#REF!</v>
      </c>
      <c r="AZ4" s="214" t="e">
        <f>IF('Crisis Indicator Data'!#REF!="No Data",1,IF(#REF!&lt;&gt;"",1,0))</f>
        <v>#REF!</v>
      </c>
      <c r="BA4" t="e">
        <f t="shared" si="0"/>
        <v>#REF!</v>
      </c>
      <c r="BB4" s="22" t="e">
        <f t="shared" si="1"/>
        <v>#REF!</v>
      </c>
    </row>
    <row r="5" spans="1:54" x14ac:dyDescent="0.35">
      <c r="A5" t="s">
        <v>7939</v>
      </c>
      <c r="B5" s="214" t="e">
        <f>IF('Crisis Indicator Data'!#REF!="No Data",1,IF(#REF!&lt;&gt;"",1,0))</f>
        <v>#REF!</v>
      </c>
      <c r="C5" s="214" t="e">
        <f>IF('Crisis Indicator Data'!#REF!="No Data",1,IF(#REF!&lt;&gt;"",1,0))</f>
        <v>#REF!</v>
      </c>
      <c r="D5" s="214" t="e">
        <f>IF('Crisis Indicator Data'!#REF!="No Data",1,IF(#REF!&lt;&gt;"",1,0))</f>
        <v>#REF!</v>
      </c>
      <c r="E5" s="214" t="e">
        <f>IF('Crisis Indicator Data'!#REF!="No Data",1,IF(#REF!&lt;&gt;"",1,0))</f>
        <v>#REF!</v>
      </c>
      <c r="F5" s="214" t="e">
        <f>IF('Crisis Indicator Data'!#REF!="No Data",1,IF(#REF!&lt;&gt;"",1,0))</f>
        <v>#REF!</v>
      </c>
      <c r="G5" s="214" t="e">
        <f>IF('Crisis Indicator Data'!#REF!="No Data",1,IF(#REF!&lt;&gt;"",1,0))</f>
        <v>#REF!</v>
      </c>
      <c r="H5" s="214" t="e">
        <f>IF('Crisis Indicator Data'!#REF!="No Data",1,IF(#REF!&lt;&gt;"",1,0))</f>
        <v>#REF!</v>
      </c>
      <c r="I5" s="214" t="e">
        <f>IF('Crisis Indicator Data'!#REF!="No Data",1,IF(#REF!&lt;&gt;"",1,0))</f>
        <v>#REF!</v>
      </c>
      <c r="J5" s="214" t="e">
        <f>IF('Crisis Indicator Data'!#REF!="No Data",1,IF(#REF!&lt;&gt;"",1,0))</f>
        <v>#REF!</v>
      </c>
      <c r="K5" s="214" t="e">
        <f>IF('Crisis Indicator Data'!#REF!="No Data",1,IF(#REF!&lt;&gt;"",1,0))</f>
        <v>#REF!</v>
      </c>
      <c r="L5" s="214" t="e">
        <f>IF('Crisis Indicator Data'!#REF!="No Data",1,IF(#REF!&lt;&gt;"",1,0))</f>
        <v>#REF!</v>
      </c>
      <c r="M5" s="214" t="e">
        <f>IF('Crisis Indicator Data'!#REF!="No Data",1,IF(#REF!&lt;&gt;"",1,0))</f>
        <v>#REF!</v>
      </c>
      <c r="N5" s="214" t="e">
        <f>IF('Crisis Indicator Data'!#REF!="No Data",1,IF(#REF!&lt;&gt;"",1,0))</f>
        <v>#REF!</v>
      </c>
      <c r="O5" s="214" t="e">
        <f>IF('Crisis Indicator Data'!#REF!="No Data",1,IF(#REF!&lt;&gt;"",1,0))</f>
        <v>#REF!</v>
      </c>
      <c r="P5" s="214" t="e">
        <f>IF('Crisis Indicator Data'!#REF!="No Data",1,IF(#REF!&lt;&gt;"",1,0))</f>
        <v>#REF!</v>
      </c>
      <c r="Q5" s="214" t="e">
        <f>IF('Crisis Indicator Data'!#REF!="No Data",1,IF(#REF!&lt;&gt;"",1,0))</f>
        <v>#REF!</v>
      </c>
      <c r="R5" s="214" t="e">
        <f>IF('Crisis Indicator Data'!#REF!="No Data",1,IF(#REF!&lt;&gt;"",1,0))</f>
        <v>#REF!</v>
      </c>
      <c r="S5" s="214" t="e">
        <f>IF('Crisis Indicator Data'!#REF!="No Data",1,IF(#REF!&lt;&gt;"",1,0))</f>
        <v>#REF!</v>
      </c>
      <c r="T5" s="214" t="e">
        <f>IF('Crisis Indicator Data'!#REF!="No Data",1,IF(#REF!&lt;&gt;"",1,0))</f>
        <v>#REF!</v>
      </c>
      <c r="U5" s="214" t="e">
        <f>IF('Crisis Indicator Data'!#REF!="No Data",1,IF(#REF!&lt;&gt;"",1,0))</f>
        <v>#REF!</v>
      </c>
      <c r="V5" s="214" t="e">
        <f>IF('Crisis Indicator Data'!#REF!="No Data",1,IF(#REF!&lt;&gt;"",1,0))</f>
        <v>#REF!</v>
      </c>
      <c r="W5" s="214" t="e">
        <f>IF('Crisis Indicator Data'!#REF!="No Data",1,IF(#REF!&lt;&gt;"",1,0))</f>
        <v>#REF!</v>
      </c>
      <c r="X5" s="214" t="e">
        <f>IF('Crisis Indicator Data'!#REF!="No Data",1,IF(#REF!&lt;&gt;"",1,0))</f>
        <v>#REF!</v>
      </c>
      <c r="Y5" s="214" t="e">
        <f>IF('Crisis Indicator Data'!#REF!="No Data",1,IF(#REF!&lt;&gt;"",1,0))</f>
        <v>#REF!</v>
      </c>
      <c r="Z5" s="214" t="e">
        <f>IF('Crisis Indicator Data'!#REF!="No Data",1,IF(#REF!&lt;&gt;"",1,0))</f>
        <v>#REF!</v>
      </c>
      <c r="AA5" s="214" t="e">
        <f>IF('Crisis Indicator Data'!#REF!="No Data",1,IF(#REF!&lt;&gt;"",1,0))</f>
        <v>#REF!</v>
      </c>
      <c r="AB5" s="214" t="e">
        <f>IF('Crisis Indicator Data'!#REF!="No Data",1,IF(#REF!&lt;&gt;"",1,0))</f>
        <v>#REF!</v>
      </c>
      <c r="AC5" s="214" t="e">
        <f>IF('Crisis Indicator Data'!#REF!="No Data",1,IF(#REF!&lt;&gt;"",1,0))</f>
        <v>#REF!</v>
      </c>
      <c r="AD5" s="214" t="e">
        <f>IF('Crisis Indicator Data'!#REF!="No Data",1,IF(#REF!&lt;&gt;"",1,0))</f>
        <v>#REF!</v>
      </c>
      <c r="AE5" s="214" t="e">
        <f>IF('Crisis Indicator Data'!#REF!="No Data",1,IF(#REF!&lt;&gt;"",1,0))</f>
        <v>#REF!</v>
      </c>
      <c r="AF5" s="214" t="e">
        <f>IF('Crisis Indicator Data'!#REF!="No Data",1,IF(#REF!&lt;&gt;"",1,0))</f>
        <v>#REF!</v>
      </c>
      <c r="AG5" s="214" t="e">
        <f>IF('Crisis Indicator Data'!#REF!="No Data",1,IF(#REF!&lt;&gt;"",1,0))</f>
        <v>#REF!</v>
      </c>
      <c r="AH5" s="214" t="e">
        <f>IF('Crisis Indicator Data'!#REF!="No Data",1,IF(#REF!&lt;&gt;"",1,0))</f>
        <v>#REF!</v>
      </c>
      <c r="AI5" s="214" t="e">
        <f>IF('Crisis Indicator Data'!#REF!="No Data",1,IF(#REF!&lt;&gt;"",1,0))</f>
        <v>#REF!</v>
      </c>
      <c r="AJ5" s="214" t="e">
        <f>IF('Crisis Indicator Data'!#REF!="No Data",1,IF(#REF!&lt;&gt;"",1,0))</f>
        <v>#REF!</v>
      </c>
      <c r="AK5" s="214" t="e">
        <f>IF('Crisis Indicator Data'!#REF!="No Data",1,IF(#REF!&lt;&gt;"",1,0))</f>
        <v>#REF!</v>
      </c>
      <c r="AL5" s="214" t="e">
        <f>IF('Crisis Indicator Data'!#REF!="No Data",1,IF(#REF!&lt;&gt;"",1,0))</f>
        <v>#REF!</v>
      </c>
      <c r="AM5" s="214" t="e">
        <f>IF('Crisis Indicator Data'!#REF!="No Data",1,IF(#REF!&lt;&gt;"",1,0))</f>
        <v>#REF!</v>
      </c>
      <c r="AN5" s="214" t="e">
        <f>IF('Crisis Indicator Data'!#REF!="No Data",1,IF(#REF!&lt;&gt;"",1,0))</f>
        <v>#REF!</v>
      </c>
      <c r="AO5" s="214" t="e">
        <f>IF('Crisis Indicator Data'!#REF!="No Data",1,IF(#REF!&lt;&gt;"",1,0))</f>
        <v>#REF!</v>
      </c>
      <c r="AP5" s="214" t="e">
        <f>IF('Crisis Indicator Data'!#REF!="No Data",1,IF(#REF!&lt;&gt;"",1,0))</f>
        <v>#REF!</v>
      </c>
      <c r="AQ5" s="214" t="e">
        <f>IF('Crisis Indicator Data'!#REF!="No Data",1,IF(#REF!&lt;&gt;"",1,0))</f>
        <v>#REF!</v>
      </c>
      <c r="AR5" s="214" t="e">
        <f>IF('Crisis Indicator Data'!#REF!="No Data",1,IF(#REF!&lt;&gt;"",1,0))</f>
        <v>#REF!</v>
      </c>
      <c r="AS5" s="214" t="e">
        <f>IF('Crisis Indicator Data'!#REF!="No Data",1,IF(#REF!&lt;&gt;"",1,0))</f>
        <v>#REF!</v>
      </c>
      <c r="AT5" s="214" t="e">
        <f>IF('Crisis Indicator Data'!#REF!="No Data",1,IF(#REF!&lt;&gt;"",1,0))</f>
        <v>#REF!</v>
      </c>
      <c r="AU5" s="214" t="e">
        <f>IF('Crisis Indicator Data'!#REF!="No Data",1,IF(#REF!&lt;&gt;"",1,0))</f>
        <v>#REF!</v>
      </c>
      <c r="AV5" s="214" t="e">
        <f>IF('Crisis Indicator Data'!#REF!="No Data",1,IF(#REF!&lt;&gt;"",1,0))</f>
        <v>#REF!</v>
      </c>
      <c r="AW5" s="214" t="e">
        <f>IF('Crisis Indicator Data'!#REF!="No Data",1,IF(#REF!&lt;&gt;"",1,0))</f>
        <v>#REF!</v>
      </c>
      <c r="AX5" s="214" t="e">
        <f>IF('Crisis Indicator Data'!#REF!="No Data",1,IF(#REF!&lt;&gt;"",1,0))</f>
        <v>#REF!</v>
      </c>
      <c r="AY5" s="214" t="e">
        <f>IF('Crisis Indicator Data'!#REF!="No Data",1,IF(#REF!&lt;&gt;"",1,0))</f>
        <v>#REF!</v>
      </c>
      <c r="AZ5" s="214" t="e">
        <f>IF('Crisis Indicator Data'!#REF!="No Data",1,IF(#REF!&lt;&gt;"",1,0))</f>
        <v>#REF!</v>
      </c>
      <c r="BA5" t="e">
        <f t="shared" si="0"/>
        <v>#REF!</v>
      </c>
      <c r="BB5" s="22" t="e">
        <f t="shared" si="1"/>
        <v>#REF!</v>
      </c>
    </row>
    <row r="6" spans="1:54" x14ac:dyDescent="0.35">
      <c r="A6" t="s">
        <v>7948</v>
      </c>
      <c r="B6" s="214" t="e">
        <f>IF('Crisis Indicator Data'!#REF!="No Data",1,IF(#REF!&lt;&gt;"",1,0))</f>
        <v>#REF!</v>
      </c>
      <c r="C6" s="214" t="e">
        <f>IF('Crisis Indicator Data'!#REF!="No Data",1,IF(#REF!&lt;&gt;"",1,0))</f>
        <v>#REF!</v>
      </c>
      <c r="D6" s="214" t="e">
        <f>IF('Crisis Indicator Data'!#REF!="No Data",1,IF(#REF!&lt;&gt;"",1,0))</f>
        <v>#REF!</v>
      </c>
      <c r="E6" s="214" t="e">
        <f>IF('Crisis Indicator Data'!#REF!="No Data",1,IF(#REF!&lt;&gt;"",1,0))</f>
        <v>#REF!</v>
      </c>
      <c r="F6" s="214" t="e">
        <f>IF('Crisis Indicator Data'!#REF!="No Data",1,IF(#REF!&lt;&gt;"",1,0))</f>
        <v>#REF!</v>
      </c>
      <c r="G6" s="214" t="e">
        <f>IF('Crisis Indicator Data'!#REF!="No Data",1,IF(#REF!&lt;&gt;"",1,0))</f>
        <v>#REF!</v>
      </c>
      <c r="H6" s="214" t="e">
        <f>IF('Crisis Indicator Data'!#REF!="No Data",1,IF(#REF!&lt;&gt;"",1,0))</f>
        <v>#REF!</v>
      </c>
      <c r="I6" s="214" t="e">
        <f>IF('Crisis Indicator Data'!#REF!="No Data",1,IF(#REF!&lt;&gt;"",1,0))</f>
        <v>#REF!</v>
      </c>
      <c r="J6" s="214" t="e">
        <f>IF('Crisis Indicator Data'!#REF!="No Data",1,IF(#REF!&lt;&gt;"",1,0))</f>
        <v>#REF!</v>
      </c>
      <c r="K6" s="214" t="e">
        <f>IF('Crisis Indicator Data'!#REF!="No Data",1,IF(#REF!&lt;&gt;"",1,0))</f>
        <v>#REF!</v>
      </c>
      <c r="L6" s="214" t="e">
        <f>IF('Crisis Indicator Data'!#REF!="No Data",1,IF(#REF!&lt;&gt;"",1,0))</f>
        <v>#REF!</v>
      </c>
      <c r="M6" s="214" t="e">
        <f>IF('Crisis Indicator Data'!#REF!="No Data",1,IF(#REF!&lt;&gt;"",1,0))</f>
        <v>#REF!</v>
      </c>
      <c r="N6" s="214" t="e">
        <f>IF('Crisis Indicator Data'!#REF!="No Data",1,IF(#REF!&lt;&gt;"",1,0))</f>
        <v>#REF!</v>
      </c>
      <c r="O6" s="214" t="e">
        <f>IF('Crisis Indicator Data'!#REF!="No Data",1,IF(#REF!&lt;&gt;"",1,0))</f>
        <v>#REF!</v>
      </c>
      <c r="P6" s="214" t="e">
        <f>IF('Crisis Indicator Data'!#REF!="No Data",1,IF(#REF!&lt;&gt;"",1,0))</f>
        <v>#REF!</v>
      </c>
      <c r="Q6" s="214" t="e">
        <f>IF('Crisis Indicator Data'!#REF!="No Data",1,IF(#REF!&lt;&gt;"",1,0))</f>
        <v>#REF!</v>
      </c>
      <c r="R6" s="214" t="e">
        <f>IF('Crisis Indicator Data'!#REF!="No Data",1,IF(#REF!&lt;&gt;"",1,0))</f>
        <v>#REF!</v>
      </c>
      <c r="S6" s="214" t="e">
        <f>IF('Crisis Indicator Data'!#REF!="No Data",1,IF(#REF!&lt;&gt;"",1,0))</f>
        <v>#REF!</v>
      </c>
      <c r="T6" s="214" t="e">
        <f>IF('Crisis Indicator Data'!#REF!="No Data",1,IF(#REF!&lt;&gt;"",1,0))</f>
        <v>#REF!</v>
      </c>
      <c r="U6" s="214" t="e">
        <f>IF('Crisis Indicator Data'!#REF!="No Data",1,IF(#REF!&lt;&gt;"",1,0))</f>
        <v>#REF!</v>
      </c>
      <c r="V6" s="214" t="e">
        <f>IF('Crisis Indicator Data'!#REF!="No Data",1,IF(#REF!&lt;&gt;"",1,0))</f>
        <v>#REF!</v>
      </c>
      <c r="W6" s="214" t="e">
        <f>IF('Crisis Indicator Data'!#REF!="No Data",1,IF(#REF!&lt;&gt;"",1,0))</f>
        <v>#REF!</v>
      </c>
      <c r="X6" s="214" t="e">
        <f>IF('Crisis Indicator Data'!#REF!="No Data",1,IF(#REF!&lt;&gt;"",1,0))</f>
        <v>#REF!</v>
      </c>
      <c r="Y6" s="214" t="e">
        <f>IF('Crisis Indicator Data'!#REF!="No Data",1,IF(#REF!&lt;&gt;"",1,0))</f>
        <v>#REF!</v>
      </c>
      <c r="Z6" s="214" t="e">
        <f>IF('Crisis Indicator Data'!#REF!="No Data",1,IF(#REF!&lt;&gt;"",1,0))</f>
        <v>#REF!</v>
      </c>
      <c r="AA6" s="214" t="e">
        <f>IF('Crisis Indicator Data'!#REF!="No Data",1,IF(#REF!&lt;&gt;"",1,0))</f>
        <v>#REF!</v>
      </c>
      <c r="AB6" s="214" t="e">
        <f>IF('Crisis Indicator Data'!#REF!="No Data",1,IF(#REF!&lt;&gt;"",1,0))</f>
        <v>#REF!</v>
      </c>
      <c r="AC6" s="214" t="e">
        <f>IF('Crisis Indicator Data'!#REF!="No Data",1,IF(#REF!&lt;&gt;"",1,0))</f>
        <v>#REF!</v>
      </c>
      <c r="AD6" s="214" t="e">
        <f>IF('Crisis Indicator Data'!#REF!="No Data",1,IF(#REF!&lt;&gt;"",1,0))</f>
        <v>#REF!</v>
      </c>
      <c r="AE6" s="214" t="e">
        <f>IF('Crisis Indicator Data'!#REF!="No Data",1,IF(#REF!&lt;&gt;"",1,0))</f>
        <v>#REF!</v>
      </c>
      <c r="AF6" s="214" t="e">
        <f>IF('Crisis Indicator Data'!#REF!="No Data",1,IF(#REF!&lt;&gt;"",1,0))</f>
        <v>#REF!</v>
      </c>
      <c r="AG6" s="214" t="e">
        <f>IF('Crisis Indicator Data'!#REF!="No Data",1,IF(#REF!&lt;&gt;"",1,0))</f>
        <v>#REF!</v>
      </c>
      <c r="AH6" s="214" t="e">
        <f>IF('Crisis Indicator Data'!#REF!="No Data",1,IF(#REF!&lt;&gt;"",1,0))</f>
        <v>#REF!</v>
      </c>
      <c r="AI6" s="214" t="e">
        <f>IF('Crisis Indicator Data'!#REF!="No Data",1,IF(#REF!&lt;&gt;"",1,0))</f>
        <v>#REF!</v>
      </c>
      <c r="AJ6" s="214" t="e">
        <f>IF('Crisis Indicator Data'!#REF!="No Data",1,IF(#REF!&lt;&gt;"",1,0))</f>
        <v>#REF!</v>
      </c>
      <c r="AK6" s="214" t="e">
        <f>IF('Crisis Indicator Data'!#REF!="No Data",1,IF(#REF!&lt;&gt;"",1,0))</f>
        <v>#REF!</v>
      </c>
      <c r="AL6" s="214" t="e">
        <f>IF('Crisis Indicator Data'!#REF!="No Data",1,IF(#REF!&lt;&gt;"",1,0))</f>
        <v>#REF!</v>
      </c>
      <c r="AM6" s="214" t="e">
        <f>IF('Crisis Indicator Data'!#REF!="No Data",1,IF(#REF!&lt;&gt;"",1,0))</f>
        <v>#REF!</v>
      </c>
      <c r="AN6" s="214" t="e">
        <f>IF('Crisis Indicator Data'!#REF!="No Data",1,IF(#REF!&lt;&gt;"",1,0))</f>
        <v>#REF!</v>
      </c>
      <c r="AO6" s="214" t="e">
        <f>IF('Crisis Indicator Data'!#REF!="No Data",1,IF(#REF!&lt;&gt;"",1,0))</f>
        <v>#REF!</v>
      </c>
      <c r="AP6" s="214" t="e">
        <f>IF('Crisis Indicator Data'!#REF!="No Data",1,IF(#REF!&lt;&gt;"",1,0))</f>
        <v>#REF!</v>
      </c>
      <c r="AQ6" s="214" t="e">
        <f>IF('Crisis Indicator Data'!#REF!="No Data",1,IF(#REF!&lt;&gt;"",1,0))</f>
        <v>#REF!</v>
      </c>
      <c r="AR6" s="214" t="e">
        <f>IF('Crisis Indicator Data'!#REF!="No Data",1,IF(#REF!&lt;&gt;"",1,0))</f>
        <v>#REF!</v>
      </c>
      <c r="AS6" s="214" t="e">
        <f>IF('Crisis Indicator Data'!#REF!="No Data",1,IF(#REF!&lt;&gt;"",1,0))</f>
        <v>#REF!</v>
      </c>
      <c r="AT6" s="214" t="e">
        <f>IF('Crisis Indicator Data'!#REF!="No Data",1,IF(#REF!&lt;&gt;"",1,0))</f>
        <v>#REF!</v>
      </c>
      <c r="AU6" s="214" t="e">
        <f>IF('Crisis Indicator Data'!#REF!="No Data",1,IF(#REF!&lt;&gt;"",1,0))</f>
        <v>#REF!</v>
      </c>
      <c r="AV6" s="214" t="e">
        <f>IF('Crisis Indicator Data'!#REF!="No Data",1,IF(#REF!&lt;&gt;"",1,0))</f>
        <v>#REF!</v>
      </c>
      <c r="AW6" s="214" t="e">
        <f>IF('Crisis Indicator Data'!#REF!="No Data",1,IF(#REF!&lt;&gt;"",1,0))</f>
        <v>#REF!</v>
      </c>
      <c r="AX6" s="214" t="e">
        <f>IF('Crisis Indicator Data'!#REF!="No Data",1,IF(#REF!&lt;&gt;"",1,0))</f>
        <v>#REF!</v>
      </c>
      <c r="AY6" s="214" t="e">
        <f>IF('Crisis Indicator Data'!#REF!="No Data",1,IF(#REF!&lt;&gt;"",1,0))</f>
        <v>#REF!</v>
      </c>
      <c r="AZ6" s="214" t="e">
        <f>IF('Crisis Indicator Data'!#REF!="No Data",1,IF(#REF!&lt;&gt;"",1,0))</f>
        <v>#REF!</v>
      </c>
      <c r="BA6" t="e">
        <f t="shared" si="0"/>
        <v>#REF!</v>
      </c>
      <c r="BB6" s="22" t="e">
        <f t="shared" si="1"/>
        <v>#REF!</v>
      </c>
    </row>
    <row r="7" spans="1:54" x14ac:dyDescent="0.35">
      <c r="A7" t="s">
        <v>7945</v>
      </c>
      <c r="B7" s="214" t="e">
        <f>IF('Crisis Indicator Data'!#REF!="No Data",1,IF(#REF!&lt;&gt;"",1,0))</f>
        <v>#REF!</v>
      </c>
      <c r="C7" s="214" t="e">
        <f>IF('Crisis Indicator Data'!#REF!="No Data",1,IF(#REF!&lt;&gt;"",1,0))</f>
        <v>#REF!</v>
      </c>
      <c r="D7" s="214" t="e">
        <f>IF('Crisis Indicator Data'!#REF!="No Data",1,IF(#REF!&lt;&gt;"",1,0))</f>
        <v>#REF!</v>
      </c>
      <c r="E7" s="214" t="e">
        <f>IF('Crisis Indicator Data'!#REF!="No Data",1,IF(#REF!&lt;&gt;"",1,0))</f>
        <v>#REF!</v>
      </c>
      <c r="F7" s="214" t="e">
        <f>IF('Crisis Indicator Data'!#REF!="No Data",1,IF(#REF!&lt;&gt;"",1,0))</f>
        <v>#REF!</v>
      </c>
      <c r="G7" s="214" t="e">
        <f>IF('Crisis Indicator Data'!#REF!="No Data",1,IF(#REF!&lt;&gt;"",1,0))</f>
        <v>#REF!</v>
      </c>
      <c r="H7" s="214" t="e">
        <f>IF('Crisis Indicator Data'!#REF!="No Data",1,IF(#REF!&lt;&gt;"",1,0))</f>
        <v>#REF!</v>
      </c>
      <c r="I7" s="214" t="e">
        <f>IF('Crisis Indicator Data'!#REF!="No Data",1,IF(#REF!&lt;&gt;"",1,0))</f>
        <v>#REF!</v>
      </c>
      <c r="J7" s="214" t="e">
        <f>IF('Crisis Indicator Data'!#REF!="No Data",1,IF(#REF!&lt;&gt;"",1,0))</f>
        <v>#REF!</v>
      </c>
      <c r="K7" s="214" t="e">
        <f>IF('Crisis Indicator Data'!#REF!="No Data",1,IF(#REF!&lt;&gt;"",1,0))</f>
        <v>#REF!</v>
      </c>
      <c r="L7" s="214" t="e">
        <f>IF('Crisis Indicator Data'!#REF!="No Data",1,IF(#REF!&lt;&gt;"",1,0))</f>
        <v>#REF!</v>
      </c>
      <c r="M7" s="214" t="e">
        <f>IF('Crisis Indicator Data'!#REF!="No Data",1,IF(#REF!&lt;&gt;"",1,0))</f>
        <v>#REF!</v>
      </c>
      <c r="N7" s="214" t="e">
        <f>IF('Crisis Indicator Data'!#REF!="No Data",1,IF(#REF!&lt;&gt;"",1,0))</f>
        <v>#REF!</v>
      </c>
      <c r="O7" s="214" t="e">
        <f>IF('Crisis Indicator Data'!#REF!="No Data",1,IF(#REF!&lt;&gt;"",1,0))</f>
        <v>#REF!</v>
      </c>
      <c r="P7" s="214" t="e">
        <f>IF('Crisis Indicator Data'!#REF!="No Data",1,IF(#REF!&lt;&gt;"",1,0))</f>
        <v>#REF!</v>
      </c>
      <c r="Q7" s="214" t="e">
        <f>IF('Crisis Indicator Data'!#REF!="No Data",1,IF(#REF!&lt;&gt;"",1,0))</f>
        <v>#REF!</v>
      </c>
      <c r="R7" s="214" t="e">
        <f>IF('Crisis Indicator Data'!#REF!="No Data",1,IF(#REF!&lt;&gt;"",1,0))</f>
        <v>#REF!</v>
      </c>
      <c r="S7" s="214" t="e">
        <f>IF('Crisis Indicator Data'!#REF!="No Data",1,IF(#REF!&lt;&gt;"",1,0))</f>
        <v>#REF!</v>
      </c>
      <c r="T7" s="214" t="e">
        <f>IF('Crisis Indicator Data'!#REF!="No Data",1,IF(#REF!&lt;&gt;"",1,0))</f>
        <v>#REF!</v>
      </c>
      <c r="U7" s="214" t="e">
        <f>IF('Crisis Indicator Data'!#REF!="No Data",1,IF(#REF!&lt;&gt;"",1,0))</f>
        <v>#REF!</v>
      </c>
      <c r="V7" s="214" t="e">
        <f>IF('Crisis Indicator Data'!#REF!="No Data",1,IF(#REF!&lt;&gt;"",1,0))</f>
        <v>#REF!</v>
      </c>
      <c r="W7" s="214" t="e">
        <f>IF('Crisis Indicator Data'!#REF!="No Data",1,IF(#REF!&lt;&gt;"",1,0))</f>
        <v>#REF!</v>
      </c>
      <c r="X7" s="214" t="e">
        <f>IF('Crisis Indicator Data'!#REF!="No Data",1,IF(#REF!&lt;&gt;"",1,0))</f>
        <v>#REF!</v>
      </c>
      <c r="Y7" s="214" t="e">
        <f>IF('Crisis Indicator Data'!#REF!="No Data",1,IF(#REF!&lt;&gt;"",1,0))</f>
        <v>#REF!</v>
      </c>
      <c r="Z7" s="214" t="e">
        <f>IF('Crisis Indicator Data'!#REF!="No Data",1,IF(#REF!&lt;&gt;"",1,0))</f>
        <v>#REF!</v>
      </c>
      <c r="AA7" s="214" t="e">
        <f>IF('Crisis Indicator Data'!#REF!="No Data",1,IF(#REF!&lt;&gt;"",1,0))</f>
        <v>#REF!</v>
      </c>
      <c r="AB7" s="214" t="e">
        <f>IF('Crisis Indicator Data'!#REF!="No Data",1,IF(#REF!&lt;&gt;"",1,0))</f>
        <v>#REF!</v>
      </c>
      <c r="AC7" s="214" t="e">
        <f>IF('Crisis Indicator Data'!#REF!="No Data",1,IF(#REF!&lt;&gt;"",1,0))</f>
        <v>#REF!</v>
      </c>
      <c r="AD7" s="214" t="e">
        <f>IF('Crisis Indicator Data'!#REF!="No Data",1,IF(#REF!&lt;&gt;"",1,0))</f>
        <v>#REF!</v>
      </c>
      <c r="AE7" s="214" t="e">
        <f>IF('Crisis Indicator Data'!#REF!="No Data",1,IF(#REF!&lt;&gt;"",1,0))</f>
        <v>#REF!</v>
      </c>
      <c r="AF7" s="214" t="e">
        <f>IF('Crisis Indicator Data'!#REF!="No Data",1,IF(#REF!&lt;&gt;"",1,0))</f>
        <v>#REF!</v>
      </c>
      <c r="AG7" s="214" t="e">
        <f>IF('Crisis Indicator Data'!#REF!="No Data",1,IF(#REF!&lt;&gt;"",1,0))</f>
        <v>#REF!</v>
      </c>
      <c r="AH7" s="214" t="e">
        <f>IF('Crisis Indicator Data'!#REF!="No Data",1,IF(#REF!&lt;&gt;"",1,0))</f>
        <v>#REF!</v>
      </c>
      <c r="AI7" s="214" t="e">
        <f>IF('Crisis Indicator Data'!#REF!="No Data",1,IF(#REF!&lt;&gt;"",1,0))</f>
        <v>#REF!</v>
      </c>
      <c r="AJ7" s="214" t="e">
        <f>IF('Crisis Indicator Data'!#REF!="No Data",1,IF(#REF!&lt;&gt;"",1,0))</f>
        <v>#REF!</v>
      </c>
      <c r="AK7" s="214" t="e">
        <f>IF('Crisis Indicator Data'!#REF!="No Data",1,IF(#REF!&lt;&gt;"",1,0))</f>
        <v>#REF!</v>
      </c>
      <c r="AL7" s="214" t="e">
        <f>IF('Crisis Indicator Data'!#REF!="No Data",1,IF(#REF!&lt;&gt;"",1,0))</f>
        <v>#REF!</v>
      </c>
      <c r="AM7" s="214" t="e">
        <f>IF('Crisis Indicator Data'!#REF!="No Data",1,IF(#REF!&lt;&gt;"",1,0))</f>
        <v>#REF!</v>
      </c>
      <c r="AN7" s="214" t="e">
        <f>IF('Crisis Indicator Data'!#REF!="No Data",1,IF(#REF!&lt;&gt;"",1,0))</f>
        <v>#REF!</v>
      </c>
      <c r="AO7" s="214" t="e">
        <f>IF('Crisis Indicator Data'!#REF!="No Data",1,IF(#REF!&lt;&gt;"",1,0))</f>
        <v>#REF!</v>
      </c>
      <c r="AP7" s="214" t="e">
        <f>IF('Crisis Indicator Data'!#REF!="No Data",1,IF(#REF!&lt;&gt;"",1,0))</f>
        <v>#REF!</v>
      </c>
      <c r="AQ7" s="214" t="e">
        <f>IF('Crisis Indicator Data'!#REF!="No Data",1,IF(#REF!&lt;&gt;"",1,0))</f>
        <v>#REF!</v>
      </c>
      <c r="AR7" s="214" t="e">
        <f>IF('Crisis Indicator Data'!#REF!="No Data",1,IF(#REF!&lt;&gt;"",1,0))</f>
        <v>#REF!</v>
      </c>
      <c r="AS7" s="214" t="e">
        <f>IF('Crisis Indicator Data'!#REF!="No Data",1,IF(#REF!&lt;&gt;"",1,0))</f>
        <v>#REF!</v>
      </c>
      <c r="AT7" s="214" t="e">
        <f>IF('Crisis Indicator Data'!#REF!="No Data",1,IF(#REF!&lt;&gt;"",1,0))</f>
        <v>#REF!</v>
      </c>
      <c r="AU7" s="214" t="e">
        <f>IF('Crisis Indicator Data'!#REF!="No Data",1,IF(#REF!&lt;&gt;"",1,0))</f>
        <v>#REF!</v>
      </c>
      <c r="AV7" s="214" t="e">
        <f>IF('Crisis Indicator Data'!#REF!="No Data",1,IF(#REF!&lt;&gt;"",1,0))</f>
        <v>#REF!</v>
      </c>
      <c r="AW7" s="214" t="e">
        <f>IF('Crisis Indicator Data'!#REF!="No Data",1,IF(#REF!&lt;&gt;"",1,0))</f>
        <v>#REF!</v>
      </c>
      <c r="AX7" s="214" t="e">
        <f>IF('Crisis Indicator Data'!#REF!="No Data",1,IF(#REF!&lt;&gt;"",1,0))</f>
        <v>#REF!</v>
      </c>
      <c r="AY7" s="214" t="e">
        <f>IF('Crisis Indicator Data'!#REF!="No Data",1,IF(#REF!&lt;&gt;"",1,0))</f>
        <v>#REF!</v>
      </c>
      <c r="AZ7" s="214" t="e">
        <f>IF('Crisis Indicator Data'!#REF!="No Data",1,IF(#REF!&lt;&gt;"",1,0))</f>
        <v>#REF!</v>
      </c>
      <c r="BA7" t="e">
        <f t="shared" si="0"/>
        <v>#REF!</v>
      </c>
      <c r="BB7" s="22" t="e">
        <f t="shared" si="1"/>
        <v>#REF!</v>
      </c>
    </row>
    <row r="8" spans="1:54" x14ac:dyDescent="0.35">
      <c r="A8" t="s">
        <v>7946</v>
      </c>
      <c r="B8" s="214" t="e">
        <f>IF('Crisis Indicator Data'!#REF!="No Data",1,IF(#REF!&lt;&gt;"",1,0))</f>
        <v>#REF!</v>
      </c>
      <c r="C8" s="214" t="e">
        <f>IF('Crisis Indicator Data'!#REF!="No Data",1,IF(#REF!&lt;&gt;"",1,0))</f>
        <v>#REF!</v>
      </c>
      <c r="D8" s="214" t="e">
        <f>IF('Crisis Indicator Data'!#REF!="No Data",1,IF(#REF!&lt;&gt;"",1,0))</f>
        <v>#REF!</v>
      </c>
      <c r="E8" s="214" t="e">
        <f>IF('Crisis Indicator Data'!#REF!="No Data",1,IF(#REF!&lt;&gt;"",1,0))</f>
        <v>#REF!</v>
      </c>
      <c r="F8" s="214" t="e">
        <f>IF('Crisis Indicator Data'!#REF!="No Data",1,IF(#REF!&lt;&gt;"",1,0))</f>
        <v>#REF!</v>
      </c>
      <c r="G8" s="214" t="e">
        <f>IF('Crisis Indicator Data'!#REF!="No Data",1,IF(#REF!&lt;&gt;"",1,0))</f>
        <v>#REF!</v>
      </c>
      <c r="H8" s="214" t="e">
        <f>IF('Crisis Indicator Data'!#REF!="No Data",1,IF(#REF!&lt;&gt;"",1,0))</f>
        <v>#REF!</v>
      </c>
      <c r="I8" s="214" t="e">
        <f>IF('Crisis Indicator Data'!#REF!="No Data",1,IF(#REF!&lt;&gt;"",1,0))</f>
        <v>#REF!</v>
      </c>
      <c r="J8" s="214" t="e">
        <f>IF('Crisis Indicator Data'!#REF!="No Data",1,IF(#REF!&lt;&gt;"",1,0))</f>
        <v>#REF!</v>
      </c>
      <c r="K8" s="214" t="e">
        <f>IF('Crisis Indicator Data'!#REF!="No Data",1,IF(#REF!&lt;&gt;"",1,0))</f>
        <v>#REF!</v>
      </c>
      <c r="L8" s="214" t="e">
        <f>IF('Crisis Indicator Data'!#REF!="No Data",1,IF(#REF!&lt;&gt;"",1,0))</f>
        <v>#REF!</v>
      </c>
      <c r="M8" s="214" t="e">
        <f>IF('Crisis Indicator Data'!#REF!="No Data",1,IF(#REF!&lt;&gt;"",1,0))</f>
        <v>#REF!</v>
      </c>
      <c r="N8" s="214" t="e">
        <f>IF('Crisis Indicator Data'!#REF!="No Data",1,IF(#REF!&lt;&gt;"",1,0))</f>
        <v>#REF!</v>
      </c>
      <c r="O8" s="214" t="e">
        <f>IF('Crisis Indicator Data'!#REF!="No Data",1,IF(#REF!&lt;&gt;"",1,0))</f>
        <v>#REF!</v>
      </c>
      <c r="P8" s="214" t="e">
        <f>IF('Crisis Indicator Data'!#REF!="No Data",1,IF(#REF!&lt;&gt;"",1,0))</f>
        <v>#REF!</v>
      </c>
      <c r="Q8" s="214" t="e">
        <f>IF('Crisis Indicator Data'!#REF!="No Data",1,IF(#REF!&lt;&gt;"",1,0))</f>
        <v>#REF!</v>
      </c>
      <c r="R8" s="214" t="e">
        <f>IF('Crisis Indicator Data'!#REF!="No Data",1,IF(#REF!&lt;&gt;"",1,0))</f>
        <v>#REF!</v>
      </c>
      <c r="S8" s="214" t="e">
        <f>IF('Crisis Indicator Data'!#REF!="No Data",1,IF(#REF!&lt;&gt;"",1,0))</f>
        <v>#REF!</v>
      </c>
      <c r="T8" s="214" t="e">
        <f>IF('Crisis Indicator Data'!#REF!="No Data",1,IF(#REF!&lt;&gt;"",1,0))</f>
        <v>#REF!</v>
      </c>
      <c r="U8" s="214" t="e">
        <f>IF('Crisis Indicator Data'!#REF!="No Data",1,IF(#REF!&lt;&gt;"",1,0))</f>
        <v>#REF!</v>
      </c>
      <c r="V8" s="214" t="e">
        <f>IF('Crisis Indicator Data'!#REF!="No Data",1,IF(#REF!&lt;&gt;"",1,0))</f>
        <v>#REF!</v>
      </c>
      <c r="W8" s="214" t="e">
        <f>IF('Crisis Indicator Data'!#REF!="No Data",1,IF(#REF!&lt;&gt;"",1,0))</f>
        <v>#REF!</v>
      </c>
      <c r="X8" s="214" t="e">
        <f>IF('Crisis Indicator Data'!#REF!="No Data",1,IF(#REF!&lt;&gt;"",1,0))</f>
        <v>#REF!</v>
      </c>
      <c r="Y8" s="214" t="e">
        <f>IF('Crisis Indicator Data'!#REF!="No Data",1,IF(#REF!&lt;&gt;"",1,0))</f>
        <v>#REF!</v>
      </c>
      <c r="Z8" s="214" t="e">
        <f>IF('Crisis Indicator Data'!#REF!="No Data",1,IF(#REF!&lt;&gt;"",1,0))</f>
        <v>#REF!</v>
      </c>
      <c r="AA8" s="214" t="e">
        <f>IF('Crisis Indicator Data'!#REF!="No Data",1,IF(#REF!&lt;&gt;"",1,0))</f>
        <v>#REF!</v>
      </c>
      <c r="AB8" s="214" t="e">
        <f>IF('Crisis Indicator Data'!#REF!="No Data",1,IF(#REF!&lt;&gt;"",1,0))</f>
        <v>#REF!</v>
      </c>
      <c r="AC8" s="214" t="e">
        <f>IF('Crisis Indicator Data'!#REF!="No Data",1,IF(#REF!&lt;&gt;"",1,0))</f>
        <v>#REF!</v>
      </c>
      <c r="AD8" s="214" t="e">
        <f>IF('Crisis Indicator Data'!#REF!="No Data",1,IF(#REF!&lt;&gt;"",1,0))</f>
        <v>#REF!</v>
      </c>
      <c r="AE8" s="214" t="e">
        <f>IF('Crisis Indicator Data'!#REF!="No Data",1,IF(#REF!&lt;&gt;"",1,0))</f>
        <v>#REF!</v>
      </c>
      <c r="AF8" s="214" t="e">
        <f>IF('Crisis Indicator Data'!#REF!="No Data",1,IF(#REF!&lt;&gt;"",1,0))</f>
        <v>#REF!</v>
      </c>
      <c r="AG8" s="214" t="e">
        <f>IF('Crisis Indicator Data'!#REF!="No Data",1,IF(#REF!&lt;&gt;"",1,0))</f>
        <v>#REF!</v>
      </c>
      <c r="AH8" s="214" t="e">
        <f>IF('Crisis Indicator Data'!#REF!="No Data",1,IF(#REF!&lt;&gt;"",1,0))</f>
        <v>#REF!</v>
      </c>
      <c r="AI8" s="214" t="e">
        <f>IF('Crisis Indicator Data'!#REF!="No Data",1,IF(#REF!&lt;&gt;"",1,0))</f>
        <v>#REF!</v>
      </c>
      <c r="AJ8" s="214" t="e">
        <f>IF('Crisis Indicator Data'!#REF!="No Data",1,IF(#REF!&lt;&gt;"",1,0))</f>
        <v>#REF!</v>
      </c>
      <c r="AK8" s="214" t="e">
        <f>IF('Crisis Indicator Data'!#REF!="No Data",1,IF(#REF!&lt;&gt;"",1,0))</f>
        <v>#REF!</v>
      </c>
      <c r="AL8" s="214" t="e">
        <f>IF('Crisis Indicator Data'!#REF!="No Data",1,IF(#REF!&lt;&gt;"",1,0))</f>
        <v>#REF!</v>
      </c>
      <c r="AM8" s="214" t="e">
        <f>IF('Crisis Indicator Data'!#REF!="No Data",1,IF(#REF!&lt;&gt;"",1,0))</f>
        <v>#REF!</v>
      </c>
      <c r="AN8" s="214" t="e">
        <f>IF('Crisis Indicator Data'!#REF!="No Data",1,IF(#REF!&lt;&gt;"",1,0))</f>
        <v>#REF!</v>
      </c>
      <c r="AO8" s="214" t="e">
        <f>IF('Crisis Indicator Data'!#REF!="No Data",1,IF(#REF!&lt;&gt;"",1,0))</f>
        <v>#REF!</v>
      </c>
      <c r="AP8" s="214" t="e">
        <f>IF('Crisis Indicator Data'!#REF!="No Data",1,IF(#REF!&lt;&gt;"",1,0))</f>
        <v>#REF!</v>
      </c>
      <c r="AQ8" s="214" t="e">
        <f>IF('Crisis Indicator Data'!#REF!="No Data",1,IF(#REF!&lt;&gt;"",1,0))</f>
        <v>#REF!</v>
      </c>
      <c r="AR8" s="214" t="e">
        <f>IF('Crisis Indicator Data'!#REF!="No Data",1,IF(#REF!&lt;&gt;"",1,0))</f>
        <v>#REF!</v>
      </c>
      <c r="AS8" s="214" t="e">
        <f>IF('Crisis Indicator Data'!#REF!="No Data",1,IF(#REF!&lt;&gt;"",1,0))</f>
        <v>#REF!</v>
      </c>
      <c r="AT8" s="214" t="e">
        <f>IF('Crisis Indicator Data'!#REF!="No Data",1,IF(#REF!&lt;&gt;"",1,0))</f>
        <v>#REF!</v>
      </c>
      <c r="AU8" s="214" t="e">
        <f>IF('Crisis Indicator Data'!#REF!="No Data",1,IF(#REF!&lt;&gt;"",1,0))</f>
        <v>#REF!</v>
      </c>
      <c r="AV8" s="214" t="e">
        <f>IF('Crisis Indicator Data'!#REF!="No Data",1,IF(#REF!&lt;&gt;"",1,0))</f>
        <v>#REF!</v>
      </c>
      <c r="AW8" s="214" t="e">
        <f>IF('Crisis Indicator Data'!#REF!="No Data",1,IF(#REF!&lt;&gt;"",1,0))</f>
        <v>#REF!</v>
      </c>
      <c r="AX8" s="214" t="e">
        <f>IF('Crisis Indicator Data'!#REF!="No Data",1,IF(#REF!&lt;&gt;"",1,0))</f>
        <v>#REF!</v>
      </c>
      <c r="AY8" s="214" t="e">
        <f>IF('Crisis Indicator Data'!#REF!="No Data",1,IF(#REF!&lt;&gt;"",1,0))</f>
        <v>#REF!</v>
      </c>
      <c r="AZ8" s="214" t="e">
        <f>IF('Crisis Indicator Data'!#REF!="No Data",1,IF(#REF!&lt;&gt;"",1,0))</f>
        <v>#REF!</v>
      </c>
      <c r="BA8" t="e">
        <f t="shared" si="0"/>
        <v>#REF!</v>
      </c>
      <c r="BB8" s="22" t="e">
        <f t="shared" si="1"/>
        <v>#REF!</v>
      </c>
    </row>
    <row r="9" spans="1:54" x14ac:dyDescent="0.35">
      <c r="A9" t="s">
        <v>7950</v>
      </c>
      <c r="B9" s="214" t="e">
        <f>IF('Crisis Indicator Data'!#REF!="No Data",1,IF(#REF!&lt;&gt;"",1,0))</f>
        <v>#REF!</v>
      </c>
      <c r="C9" s="214" t="e">
        <f>IF('Crisis Indicator Data'!#REF!="No Data",1,IF(#REF!&lt;&gt;"",1,0))</f>
        <v>#REF!</v>
      </c>
      <c r="D9" s="214" t="e">
        <f>IF('Crisis Indicator Data'!#REF!="No Data",1,IF(#REF!&lt;&gt;"",1,0))</f>
        <v>#REF!</v>
      </c>
      <c r="E9" s="214" t="e">
        <f>IF('Crisis Indicator Data'!#REF!="No Data",1,IF(#REF!&lt;&gt;"",1,0))</f>
        <v>#REF!</v>
      </c>
      <c r="F9" s="214" t="e">
        <f>IF('Crisis Indicator Data'!#REF!="No Data",1,IF(#REF!&lt;&gt;"",1,0))</f>
        <v>#REF!</v>
      </c>
      <c r="G9" s="214" t="e">
        <f>IF('Crisis Indicator Data'!#REF!="No Data",1,IF(#REF!&lt;&gt;"",1,0))</f>
        <v>#REF!</v>
      </c>
      <c r="H9" s="214" t="e">
        <f>IF('Crisis Indicator Data'!#REF!="No Data",1,IF(#REF!&lt;&gt;"",1,0))</f>
        <v>#REF!</v>
      </c>
      <c r="I9" s="214" t="e">
        <f>IF('Crisis Indicator Data'!#REF!="No Data",1,IF(#REF!&lt;&gt;"",1,0))</f>
        <v>#REF!</v>
      </c>
      <c r="J9" s="214" t="e">
        <f>IF('Crisis Indicator Data'!#REF!="No Data",1,IF(#REF!&lt;&gt;"",1,0))</f>
        <v>#REF!</v>
      </c>
      <c r="K9" s="214" t="e">
        <f>IF('Crisis Indicator Data'!#REF!="No Data",1,IF(#REF!&lt;&gt;"",1,0))</f>
        <v>#REF!</v>
      </c>
      <c r="L9" s="214" t="e">
        <f>IF('Crisis Indicator Data'!#REF!="No Data",1,IF(#REF!&lt;&gt;"",1,0))</f>
        <v>#REF!</v>
      </c>
      <c r="M9" s="214" t="e">
        <f>IF('Crisis Indicator Data'!#REF!="No Data",1,IF(#REF!&lt;&gt;"",1,0))</f>
        <v>#REF!</v>
      </c>
      <c r="N9" s="214" t="e">
        <f>IF('Crisis Indicator Data'!#REF!="No Data",1,IF(#REF!&lt;&gt;"",1,0))</f>
        <v>#REF!</v>
      </c>
      <c r="O9" s="214" t="e">
        <f>IF('Crisis Indicator Data'!#REF!="No Data",1,IF(#REF!&lt;&gt;"",1,0))</f>
        <v>#REF!</v>
      </c>
      <c r="P9" s="214" t="e">
        <f>IF('Crisis Indicator Data'!#REF!="No Data",1,IF(#REF!&lt;&gt;"",1,0))</f>
        <v>#REF!</v>
      </c>
      <c r="Q9" s="214" t="e">
        <f>IF('Crisis Indicator Data'!#REF!="No Data",1,IF(#REF!&lt;&gt;"",1,0))</f>
        <v>#REF!</v>
      </c>
      <c r="R9" s="214" t="e">
        <f>IF('Crisis Indicator Data'!#REF!="No Data",1,IF(#REF!&lt;&gt;"",1,0))</f>
        <v>#REF!</v>
      </c>
      <c r="S9" s="214" t="e">
        <f>IF('Crisis Indicator Data'!#REF!="No Data",1,IF(#REF!&lt;&gt;"",1,0))</f>
        <v>#REF!</v>
      </c>
      <c r="T9" s="214" t="e">
        <f>IF('Crisis Indicator Data'!#REF!="No Data",1,IF(#REF!&lt;&gt;"",1,0))</f>
        <v>#REF!</v>
      </c>
      <c r="U9" s="214" t="e">
        <f>IF('Crisis Indicator Data'!#REF!="No Data",1,IF(#REF!&lt;&gt;"",1,0))</f>
        <v>#REF!</v>
      </c>
      <c r="V9" s="214" t="e">
        <f>IF('Crisis Indicator Data'!#REF!="No Data",1,IF(#REF!&lt;&gt;"",1,0))</f>
        <v>#REF!</v>
      </c>
      <c r="W9" s="214" t="e">
        <f>IF('Crisis Indicator Data'!#REF!="No Data",1,IF(#REF!&lt;&gt;"",1,0))</f>
        <v>#REF!</v>
      </c>
      <c r="X9" s="214" t="e">
        <f>IF('Crisis Indicator Data'!#REF!="No Data",1,IF(#REF!&lt;&gt;"",1,0))</f>
        <v>#REF!</v>
      </c>
      <c r="Y9" s="214" t="e">
        <f>IF('Crisis Indicator Data'!#REF!="No Data",1,IF(#REF!&lt;&gt;"",1,0))</f>
        <v>#REF!</v>
      </c>
      <c r="Z9" s="214" t="e">
        <f>IF('Crisis Indicator Data'!#REF!="No Data",1,IF(#REF!&lt;&gt;"",1,0))</f>
        <v>#REF!</v>
      </c>
      <c r="AA9" s="214" t="e">
        <f>IF('Crisis Indicator Data'!#REF!="No Data",1,IF(#REF!&lt;&gt;"",1,0))</f>
        <v>#REF!</v>
      </c>
      <c r="AB9" s="214" t="e">
        <f>IF('Crisis Indicator Data'!#REF!="No Data",1,IF(#REF!&lt;&gt;"",1,0))</f>
        <v>#REF!</v>
      </c>
      <c r="AC9" s="214" t="e">
        <f>IF('Crisis Indicator Data'!#REF!="No Data",1,IF(#REF!&lt;&gt;"",1,0))</f>
        <v>#REF!</v>
      </c>
      <c r="AD9" s="214" t="e">
        <f>IF('Crisis Indicator Data'!#REF!="No Data",1,IF(#REF!&lt;&gt;"",1,0))</f>
        <v>#REF!</v>
      </c>
      <c r="AE9" s="214" t="e">
        <f>IF('Crisis Indicator Data'!#REF!="No Data",1,IF(#REF!&lt;&gt;"",1,0))</f>
        <v>#REF!</v>
      </c>
      <c r="AF9" s="214" t="e">
        <f>IF('Crisis Indicator Data'!#REF!="No Data",1,IF(#REF!&lt;&gt;"",1,0))</f>
        <v>#REF!</v>
      </c>
      <c r="AG9" s="214" t="e">
        <f>IF('Crisis Indicator Data'!#REF!="No Data",1,IF(#REF!&lt;&gt;"",1,0))</f>
        <v>#REF!</v>
      </c>
      <c r="AH9" s="214" t="e">
        <f>IF('Crisis Indicator Data'!#REF!="No Data",1,IF(#REF!&lt;&gt;"",1,0))</f>
        <v>#REF!</v>
      </c>
      <c r="AI9" s="214" t="e">
        <f>IF('Crisis Indicator Data'!#REF!="No Data",1,IF(#REF!&lt;&gt;"",1,0))</f>
        <v>#REF!</v>
      </c>
      <c r="AJ9" s="214" t="e">
        <f>IF('Crisis Indicator Data'!#REF!="No Data",1,IF(#REF!&lt;&gt;"",1,0))</f>
        <v>#REF!</v>
      </c>
      <c r="AK9" s="214" t="e">
        <f>IF('Crisis Indicator Data'!#REF!="No Data",1,IF(#REF!&lt;&gt;"",1,0))</f>
        <v>#REF!</v>
      </c>
      <c r="AL9" s="214" t="e">
        <f>IF('Crisis Indicator Data'!#REF!="No Data",1,IF(#REF!&lt;&gt;"",1,0))</f>
        <v>#REF!</v>
      </c>
      <c r="AM9" s="214" t="e">
        <f>IF('Crisis Indicator Data'!#REF!="No Data",1,IF(#REF!&lt;&gt;"",1,0))</f>
        <v>#REF!</v>
      </c>
      <c r="AN9" s="214" t="e">
        <f>IF('Crisis Indicator Data'!#REF!="No Data",1,IF(#REF!&lt;&gt;"",1,0))</f>
        <v>#REF!</v>
      </c>
      <c r="AO9" s="214" t="e">
        <f>IF('Crisis Indicator Data'!#REF!="No Data",1,IF(#REF!&lt;&gt;"",1,0))</f>
        <v>#REF!</v>
      </c>
      <c r="AP9" s="214" t="e">
        <f>IF('Crisis Indicator Data'!#REF!="No Data",1,IF(#REF!&lt;&gt;"",1,0))</f>
        <v>#REF!</v>
      </c>
      <c r="AQ9" s="214" t="e">
        <f>IF('Crisis Indicator Data'!#REF!="No Data",1,IF(#REF!&lt;&gt;"",1,0))</f>
        <v>#REF!</v>
      </c>
      <c r="AR9" s="214" t="e">
        <f>IF('Crisis Indicator Data'!#REF!="No Data",1,IF(#REF!&lt;&gt;"",1,0))</f>
        <v>#REF!</v>
      </c>
      <c r="AS9" s="214" t="e">
        <f>IF('Crisis Indicator Data'!#REF!="No Data",1,IF(#REF!&lt;&gt;"",1,0))</f>
        <v>#REF!</v>
      </c>
      <c r="AT9" s="214" t="e">
        <f>IF('Crisis Indicator Data'!#REF!="No Data",1,IF(#REF!&lt;&gt;"",1,0))</f>
        <v>#REF!</v>
      </c>
      <c r="AU9" s="214" t="e">
        <f>IF('Crisis Indicator Data'!#REF!="No Data",1,IF(#REF!&lt;&gt;"",1,0))</f>
        <v>#REF!</v>
      </c>
      <c r="AV9" s="214" t="e">
        <f>IF('Crisis Indicator Data'!#REF!="No Data",1,IF(#REF!&lt;&gt;"",1,0))</f>
        <v>#REF!</v>
      </c>
      <c r="AW9" s="214" t="e">
        <f>IF('Crisis Indicator Data'!#REF!="No Data",1,IF(#REF!&lt;&gt;"",1,0))</f>
        <v>#REF!</v>
      </c>
      <c r="AX9" s="214" t="e">
        <f>IF('Crisis Indicator Data'!#REF!="No Data",1,IF(#REF!&lt;&gt;"",1,0))</f>
        <v>#REF!</v>
      </c>
      <c r="AY9" s="214" t="e">
        <f>IF('Crisis Indicator Data'!#REF!="No Data",1,IF(#REF!&lt;&gt;"",1,0))</f>
        <v>#REF!</v>
      </c>
      <c r="AZ9" s="214" t="e">
        <f>IF('Crisis Indicator Data'!#REF!="No Data",1,IF(#REF!&lt;&gt;"",1,0))</f>
        <v>#REF!</v>
      </c>
      <c r="BA9" t="e">
        <f t="shared" si="0"/>
        <v>#REF!</v>
      </c>
      <c r="BB9" s="22" t="e">
        <f t="shared" si="1"/>
        <v>#REF!</v>
      </c>
    </row>
    <row r="10" spans="1:54" x14ac:dyDescent="0.35">
      <c r="A10" t="s">
        <v>7952</v>
      </c>
      <c r="B10" s="214" t="e">
        <f>IF('Crisis Indicator Data'!#REF!="No Data",1,IF(#REF!&lt;&gt;"",1,0))</f>
        <v>#REF!</v>
      </c>
      <c r="C10" s="214" t="e">
        <f>IF('Crisis Indicator Data'!#REF!="No Data",1,IF(#REF!&lt;&gt;"",1,0))</f>
        <v>#REF!</v>
      </c>
      <c r="D10" s="214" t="e">
        <f>IF('Crisis Indicator Data'!#REF!="No Data",1,IF(#REF!&lt;&gt;"",1,0))</f>
        <v>#REF!</v>
      </c>
      <c r="E10" s="214" t="e">
        <f>IF('Crisis Indicator Data'!#REF!="No Data",1,IF(#REF!&lt;&gt;"",1,0))</f>
        <v>#REF!</v>
      </c>
      <c r="F10" s="214" t="e">
        <f>IF('Crisis Indicator Data'!#REF!="No Data",1,IF(#REF!&lt;&gt;"",1,0))</f>
        <v>#REF!</v>
      </c>
      <c r="G10" s="214" t="e">
        <f>IF('Crisis Indicator Data'!#REF!="No Data",1,IF(#REF!&lt;&gt;"",1,0))</f>
        <v>#REF!</v>
      </c>
      <c r="H10" s="214" t="e">
        <f>IF('Crisis Indicator Data'!#REF!="No Data",1,IF(#REF!&lt;&gt;"",1,0))</f>
        <v>#REF!</v>
      </c>
      <c r="I10" s="214" t="e">
        <f>IF('Crisis Indicator Data'!#REF!="No Data",1,IF(#REF!&lt;&gt;"",1,0))</f>
        <v>#REF!</v>
      </c>
      <c r="J10" s="214" t="e">
        <f>IF('Crisis Indicator Data'!#REF!="No Data",1,IF(#REF!&lt;&gt;"",1,0))</f>
        <v>#REF!</v>
      </c>
      <c r="K10" s="214" t="e">
        <f>IF('Crisis Indicator Data'!#REF!="No Data",1,IF(#REF!&lt;&gt;"",1,0))</f>
        <v>#REF!</v>
      </c>
      <c r="L10" s="214" t="e">
        <f>IF('Crisis Indicator Data'!#REF!="No Data",1,IF(#REF!&lt;&gt;"",1,0))</f>
        <v>#REF!</v>
      </c>
      <c r="M10" s="214" t="e">
        <f>IF('Crisis Indicator Data'!#REF!="No Data",1,IF(#REF!&lt;&gt;"",1,0))</f>
        <v>#REF!</v>
      </c>
      <c r="N10" s="214" t="e">
        <f>IF('Crisis Indicator Data'!#REF!="No Data",1,IF(#REF!&lt;&gt;"",1,0))</f>
        <v>#REF!</v>
      </c>
      <c r="O10" s="214" t="e">
        <f>IF('Crisis Indicator Data'!#REF!="No Data",1,IF(#REF!&lt;&gt;"",1,0))</f>
        <v>#REF!</v>
      </c>
      <c r="P10" s="214" t="e">
        <f>IF('Crisis Indicator Data'!#REF!="No Data",1,IF(#REF!&lt;&gt;"",1,0))</f>
        <v>#REF!</v>
      </c>
      <c r="Q10" s="214" t="e">
        <f>IF('Crisis Indicator Data'!#REF!="No Data",1,IF(#REF!&lt;&gt;"",1,0))</f>
        <v>#REF!</v>
      </c>
      <c r="R10" s="214" t="e">
        <f>IF('Crisis Indicator Data'!#REF!="No Data",1,IF(#REF!&lt;&gt;"",1,0))</f>
        <v>#REF!</v>
      </c>
      <c r="S10" s="214" t="e">
        <f>IF('Crisis Indicator Data'!#REF!="No Data",1,IF(#REF!&lt;&gt;"",1,0))</f>
        <v>#REF!</v>
      </c>
      <c r="T10" s="214" t="e">
        <f>IF('Crisis Indicator Data'!#REF!="No Data",1,IF(#REF!&lt;&gt;"",1,0))</f>
        <v>#REF!</v>
      </c>
      <c r="U10" s="214" t="e">
        <f>IF('Crisis Indicator Data'!#REF!="No Data",1,IF(#REF!&lt;&gt;"",1,0))</f>
        <v>#REF!</v>
      </c>
      <c r="V10" s="214" t="e">
        <f>IF('Crisis Indicator Data'!#REF!="No Data",1,IF(#REF!&lt;&gt;"",1,0))</f>
        <v>#REF!</v>
      </c>
      <c r="W10" s="214" t="e">
        <f>IF('Crisis Indicator Data'!#REF!="No Data",1,IF(#REF!&lt;&gt;"",1,0))</f>
        <v>#REF!</v>
      </c>
      <c r="X10" s="214" t="e">
        <f>IF('Crisis Indicator Data'!#REF!="No Data",1,IF(#REF!&lt;&gt;"",1,0))</f>
        <v>#REF!</v>
      </c>
      <c r="Y10" s="214" t="e">
        <f>IF('Crisis Indicator Data'!#REF!="No Data",1,IF(#REF!&lt;&gt;"",1,0))</f>
        <v>#REF!</v>
      </c>
      <c r="Z10" s="214" t="e">
        <f>IF('Crisis Indicator Data'!#REF!="No Data",1,IF(#REF!&lt;&gt;"",1,0))</f>
        <v>#REF!</v>
      </c>
      <c r="AA10" s="214" t="e">
        <f>IF('Crisis Indicator Data'!#REF!="No Data",1,IF(#REF!&lt;&gt;"",1,0))</f>
        <v>#REF!</v>
      </c>
      <c r="AB10" s="214" t="e">
        <f>IF('Crisis Indicator Data'!#REF!="No Data",1,IF(#REF!&lt;&gt;"",1,0))</f>
        <v>#REF!</v>
      </c>
      <c r="AC10" s="214" t="e">
        <f>IF('Crisis Indicator Data'!#REF!="No Data",1,IF(#REF!&lt;&gt;"",1,0))</f>
        <v>#REF!</v>
      </c>
      <c r="AD10" s="214" t="e">
        <f>IF('Crisis Indicator Data'!#REF!="No Data",1,IF(#REF!&lt;&gt;"",1,0))</f>
        <v>#REF!</v>
      </c>
      <c r="AE10" s="214" t="e">
        <f>IF('Crisis Indicator Data'!#REF!="No Data",1,IF(#REF!&lt;&gt;"",1,0))</f>
        <v>#REF!</v>
      </c>
      <c r="AF10" s="214" t="e">
        <f>IF('Crisis Indicator Data'!#REF!="No Data",1,IF(#REF!&lt;&gt;"",1,0))</f>
        <v>#REF!</v>
      </c>
      <c r="AG10" s="214" t="e">
        <f>IF('Crisis Indicator Data'!#REF!="No Data",1,IF(#REF!&lt;&gt;"",1,0))</f>
        <v>#REF!</v>
      </c>
      <c r="AH10" s="214" t="e">
        <f>IF('Crisis Indicator Data'!#REF!="No Data",1,IF(#REF!&lt;&gt;"",1,0))</f>
        <v>#REF!</v>
      </c>
      <c r="AI10" s="214" t="e">
        <f>IF('Crisis Indicator Data'!#REF!="No Data",1,IF(#REF!&lt;&gt;"",1,0))</f>
        <v>#REF!</v>
      </c>
      <c r="AJ10" s="214" t="e">
        <f>IF('Crisis Indicator Data'!#REF!="No Data",1,IF(#REF!&lt;&gt;"",1,0))</f>
        <v>#REF!</v>
      </c>
      <c r="AK10" s="214" t="e">
        <f>IF('Crisis Indicator Data'!#REF!="No Data",1,IF(#REF!&lt;&gt;"",1,0))</f>
        <v>#REF!</v>
      </c>
      <c r="AL10" s="214" t="e">
        <f>IF('Crisis Indicator Data'!#REF!="No Data",1,IF(#REF!&lt;&gt;"",1,0))</f>
        <v>#REF!</v>
      </c>
      <c r="AM10" s="214" t="e">
        <f>IF('Crisis Indicator Data'!#REF!="No Data",1,IF(#REF!&lt;&gt;"",1,0))</f>
        <v>#REF!</v>
      </c>
      <c r="AN10" s="214" t="e">
        <f>IF('Crisis Indicator Data'!#REF!="No Data",1,IF(#REF!&lt;&gt;"",1,0))</f>
        <v>#REF!</v>
      </c>
      <c r="AO10" s="214" t="e">
        <f>IF('Crisis Indicator Data'!#REF!="No Data",1,IF(#REF!&lt;&gt;"",1,0))</f>
        <v>#REF!</v>
      </c>
      <c r="AP10" s="214" t="e">
        <f>IF('Crisis Indicator Data'!#REF!="No Data",1,IF(#REF!&lt;&gt;"",1,0))</f>
        <v>#REF!</v>
      </c>
      <c r="AQ10" s="214" t="e">
        <f>IF('Crisis Indicator Data'!#REF!="No Data",1,IF(#REF!&lt;&gt;"",1,0))</f>
        <v>#REF!</v>
      </c>
      <c r="AR10" s="214" t="e">
        <f>IF('Crisis Indicator Data'!#REF!="No Data",1,IF(#REF!&lt;&gt;"",1,0))</f>
        <v>#REF!</v>
      </c>
      <c r="AS10" s="214" t="e">
        <f>IF('Crisis Indicator Data'!#REF!="No Data",1,IF(#REF!&lt;&gt;"",1,0))</f>
        <v>#REF!</v>
      </c>
      <c r="AT10" s="214" t="e">
        <f>IF('Crisis Indicator Data'!#REF!="No Data",1,IF(#REF!&lt;&gt;"",1,0))</f>
        <v>#REF!</v>
      </c>
      <c r="AU10" s="214" t="e">
        <f>IF('Crisis Indicator Data'!#REF!="No Data",1,IF(#REF!&lt;&gt;"",1,0))</f>
        <v>#REF!</v>
      </c>
      <c r="AV10" s="214" t="e">
        <f>IF('Crisis Indicator Data'!#REF!="No Data",1,IF(#REF!&lt;&gt;"",1,0))</f>
        <v>#REF!</v>
      </c>
      <c r="AW10" s="214" t="e">
        <f>IF('Crisis Indicator Data'!#REF!="No Data",1,IF(#REF!&lt;&gt;"",1,0))</f>
        <v>#REF!</v>
      </c>
      <c r="AX10" s="214" t="e">
        <f>IF('Crisis Indicator Data'!#REF!="No Data",1,IF(#REF!&lt;&gt;"",1,0))</f>
        <v>#REF!</v>
      </c>
      <c r="AY10" s="214" t="e">
        <f>IF('Crisis Indicator Data'!#REF!="No Data",1,IF(#REF!&lt;&gt;"",1,0))</f>
        <v>#REF!</v>
      </c>
      <c r="AZ10" s="214" t="e">
        <f>IF('Crisis Indicator Data'!#REF!="No Data",1,IF(#REF!&lt;&gt;"",1,0))</f>
        <v>#REF!</v>
      </c>
      <c r="BA10" t="e">
        <f t="shared" si="0"/>
        <v>#REF!</v>
      </c>
      <c r="BB10" s="22" t="e">
        <f t="shared" si="1"/>
        <v>#REF!</v>
      </c>
    </row>
    <row r="11" spans="1:54" x14ac:dyDescent="0.35">
      <c r="A11" t="s">
        <v>7953</v>
      </c>
      <c r="B11" s="214" t="e">
        <f>IF('Crisis Indicator Data'!#REF!="No Data",1,IF(#REF!&lt;&gt;"",1,0))</f>
        <v>#REF!</v>
      </c>
      <c r="C11" s="214" t="e">
        <f>IF('Crisis Indicator Data'!#REF!="No Data",1,IF(#REF!&lt;&gt;"",1,0))</f>
        <v>#REF!</v>
      </c>
      <c r="D11" s="214" t="e">
        <f>IF('Crisis Indicator Data'!#REF!="No Data",1,IF(#REF!&lt;&gt;"",1,0))</f>
        <v>#REF!</v>
      </c>
      <c r="E11" s="214" t="e">
        <f>IF('Crisis Indicator Data'!#REF!="No Data",1,IF(#REF!&lt;&gt;"",1,0))</f>
        <v>#REF!</v>
      </c>
      <c r="F11" s="214" t="e">
        <f>IF('Crisis Indicator Data'!#REF!="No Data",1,IF(#REF!&lt;&gt;"",1,0))</f>
        <v>#REF!</v>
      </c>
      <c r="G11" s="214" t="e">
        <f>IF('Crisis Indicator Data'!#REF!="No Data",1,IF(#REF!&lt;&gt;"",1,0))</f>
        <v>#REF!</v>
      </c>
      <c r="H11" s="214" t="e">
        <f>IF('Crisis Indicator Data'!#REF!="No Data",1,IF(#REF!&lt;&gt;"",1,0))</f>
        <v>#REF!</v>
      </c>
      <c r="I11" s="214" t="e">
        <f>IF('Crisis Indicator Data'!#REF!="No Data",1,IF(#REF!&lt;&gt;"",1,0))</f>
        <v>#REF!</v>
      </c>
      <c r="J11" s="214" t="e">
        <f>IF('Crisis Indicator Data'!#REF!="No Data",1,IF(#REF!&lt;&gt;"",1,0))</f>
        <v>#REF!</v>
      </c>
      <c r="K11" s="214" t="e">
        <f>IF('Crisis Indicator Data'!#REF!="No Data",1,IF(#REF!&lt;&gt;"",1,0))</f>
        <v>#REF!</v>
      </c>
      <c r="L11" s="214" t="e">
        <f>IF('Crisis Indicator Data'!#REF!="No Data",1,IF(#REF!&lt;&gt;"",1,0))</f>
        <v>#REF!</v>
      </c>
      <c r="M11" s="214" t="e">
        <f>IF('Crisis Indicator Data'!#REF!="No Data",1,IF(#REF!&lt;&gt;"",1,0))</f>
        <v>#REF!</v>
      </c>
      <c r="N11" s="214" t="e">
        <f>IF('Crisis Indicator Data'!#REF!="No Data",1,IF(#REF!&lt;&gt;"",1,0))</f>
        <v>#REF!</v>
      </c>
      <c r="O11" s="214" t="e">
        <f>IF('Crisis Indicator Data'!#REF!="No Data",1,IF(#REF!&lt;&gt;"",1,0))</f>
        <v>#REF!</v>
      </c>
      <c r="P11" s="214" t="e">
        <f>IF('Crisis Indicator Data'!#REF!="No Data",1,IF(#REF!&lt;&gt;"",1,0))</f>
        <v>#REF!</v>
      </c>
      <c r="Q11" s="214" t="e">
        <f>IF('Crisis Indicator Data'!#REF!="No Data",1,IF(#REF!&lt;&gt;"",1,0))</f>
        <v>#REF!</v>
      </c>
      <c r="R11" s="214" t="e">
        <f>IF('Crisis Indicator Data'!#REF!="No Data",1,IF(#REF!&lt;&gt;"",1,0))</f>
        <v>#REF!</v>
      </c>
      <c r="S11" s="214" t="e">
        <f>IF('Crisis Indicator Data'!#REF!="No Data",1,IF(#REF!&lt;&gt;"",1,0))</f>
        <v>#REF!</v>
      </c>
      <c r="T11" s="214" t="e">
        <f>IF('Crisis Indicator Data'!#REF!="No Data",1,IF(#REF!&lt;&gt;"",1,0))</f>
        <v>#REF!</v>
      </c>
      <c r="U11" s="214" t="e">
        <f>IF('Crisis Indicator Data'!#REF!="No Data",1,IF(#REF!&lt;&gt;"",1,0))</f>
        <v>#REF!</v>
      </c>
      <c r="V11" s="214" t="e">
        <f>IF('Crisis Indicator Data'!#REF!="No Data",1,IF(#REF!&lt;&gt;"",1,0))</f>
        <v>#REF!</v>
      </c>
      <c r="W11" s="214" t="e">
        <f>IF('Crisis Indicator Data'!#REF!="No Data",1,IF(#REF!&lt;&gt;"",1,0))</f>
        <v>#REF!</v>
      </c>
      <c r="X11" s="214" t="e">
        <f>IF('Crisis Indicator Data'!#REF!="No Data",1,IF(#REF!&lt;&gt;"",1,0))</f>
        <v>#REF!</v>
      </c>
      <c r="Y11" s="214" t="e">
        <f>IF('Crisis Indicator Data'!#REF!="No Data",1,IF(#REF!&lt;&gt;"",1,0))</f>
        <v>#REF!</v>
      </c>
      <c r="Z11" s="214" t="e">
        <f>IF('Crisis Indicator Data'!#REF!="No Data",1,IF(#REF!&lt;&gt;"",1,0))</f>
        <v>#REF!</v>
      </c>
      <c r="AA11" s="214" t="e">
        <f>IF('Crisis Indicator Data'!#REF!="No Data",1,IF(#REF!&lt;&gt;"",1,0))</f>
        <v>#REF!</v>
      </c>
      <c r="AB11" s="214" t="e">
        <f>IF('Crisis Indicator Data'!#REF!="No Data",1,IF(#REF!&lt;&gt;"",1,0))</f>
        <v>#REF!</v>
      </c>
      <c r="AC11" s="214" t="e">
        <f>IF('Crisis Indicator Data'!#REF!="No Data",1,IF(#REF!&lt;&gt;"",1,0))</f>
        <v>#REF!</v>
      </c>
      <c r="AD11" s="214" t="e">
        <f>IF('Crisis Indicator Data'!#REF!="No Data",1,IF(#REF!&lt;&gt;"",1,0))</f>
        <v>#REF!</v>
      </c>
      <c r="AE11" s="214" t="e">
        <f>IF('Crisis Indicator Data'!#REF!="No Data",1,IF(#REF!&lt;&gt;"",1,0))</f>
        <v>#REF!</v>
      </c>
      <c r="AF11" s="214" t="e">
        <f>IF('Crisis Indicator Data'!#REF!="No Data",1,IF(#REF!&lt;&gt;"",1,0))</f>
        <v>#REF!</v>
      </c>
      <c r="AG11" s="214" t="e">
        <f>IF('Crisis Indicator Data'!#REF!="No Data",1,IF(#REF!&lt;&gt;"",1,0))</f>
        <v>#REF!</v>
      </c>
      <c r="AH11" s="214" t="e">
        <f>IF('Crisis Indicator Data'!#REF!="No Data",1,IF(#REF!&lt;&gt;"",1,0))</f>
        <v>#REF!</v>
      </c>
      <c r="AI11" s="214" t="e">
        <f>IF('Crisis Indicator Data'!#REF!="No Data",1,IF(#REF!&lt;&gt;"",1,0))</f>
        <v>#REF!</v>
      </c>
      <c r="AJ11" s="214" t="e">
        <f>IF('Crisis Indicator Data'!#REF!="No Data",1,IF(#REF!&lt;&gt;"",1,0))</f>
        <v>#REF!</v>
      </c>
      <c r="AK11" s="214" t="e">
        <f>IF('Crisis Indicator Data'!#REF!="No Data",1,IF(#REF!&lt;&gt;"",1,0))</f>
        <v>#REF!</v>
      </c>
      <c r="AL11" s="214" t="e">
        <f>IF('Crisis Indicator Data'!#REF!="No Data",1,IF(#REF!&lt;&gt;"",1,0))</f>
        <v>#REF!</v>
      </c>
      <c r="AM11" s="214" t="e">
        <f>IF('Crisis Indicator Data'!#REF!="No Data",1,IF(#REF!&lt;&gt;"",1,0))</f>
        <v>#REF!</v>
      </c>
      <c r="AN11" s="214" t="e">
        <f>IF('Crisis Indicator Data'!#REF!="No Data",1,IF(#REF!&lt;&gt;"",1,0))</f>
        <v>#REF!</v>
      </c>
      <c r="AO11" s="214" t="e">
        <f>IF('Crisis Indicator Data'!#REF!="No Data",1,IF(#REF!&lt;&gt;"",1,0))</f>
        <v>#REF!</v>
      </c>
      <c r="AP11" s="214" t="e">
        <f>IF('Crisis Indicator Data'!#REF!="No Data",1,IF(#REF!&lt;&gt;"",1,0))</f>
        <v>#REF!</v>
      </c>
      <c r="AQ11" s="214" t="e">
        <f>IF('Crisis Indicator Data'!#REF!="No Data",1,IF(#REF!&lt;&gt;"",1,0))</f>
        <v>#REF!</v>
      </c>
      <c r="AR11" s="214" t="e">
        <f>IF('Crisis Indicator Data'!#REF!="No Data",1,IF(#REF!&lt;&gt;"",1,0))</f>
        <v>#REF!</v>
      </c>
      <c r="AS11" s="214" t="e">
        <f>IF('Crisis Indicator Data'!#REF!="No Data",1,IF(#REF!&lt;&gt;"",1,0))</f>
        <v>#REF!</v>
      </c>
      <c r="AT11" s="214" t="e">
        <f>IF('Crisis Indicator Data'!#REF!="No Data",1,IF(#REF!&lt;&gt;"",1,0))</f>
        <v>#REF!</v>
      </c>
      <c r="AU11" s="214" t="e">
        <f>IF('Crisis Indicator Data'!#REF!="No Data",1,IF(#REF!&lt;&gt;"",1,0))</f>
        <v>#REF!</v>
      </c>
      <c r="AV11" s="214" t="e">
        <f>IF('Crisis Indicator Data'!#REF!="No Data",1,IF(#REF!&lt;&gt;"",1,0))</f>
        <v>#REF!</v>
      </c>
      <c r="AW11" s="214" t="e">
        <f>IF('Crisis Indicator Data'!#REF!="No Data",1,IF(#REF!&lt;&gt;"",1,0))</f>
        <v>#REF!</v>
      </c>
      <c r="AX11" s="214" t="e">
        <f>IF('Crisis Indicator Data'!#REF!="No Data",1,IF(#REF!&lt;&gt;"",1,0))</f>
        <v>#REF!</v>
      </c>
      <c r="AY11" s="214" t="e">
        <f>IF('Crisis Indicator Data'!#REF!="No Data",1,IF(#REF!&lt;&gt;"",1,0))</f>
        <v>#REF!</v>
      </c>
      <c r="AZ11" s="214" t="e">
        <f>IF('Crisis Indicator Data'!#REF!="No Data",1,IF(#REF!&lt;&gt;"",1,0))</f>
        <v>#REF!</v>
      </c>
      <c r="BA11" t="e">
        <f t="shared" si="0"/>
        <v>#REF!</v>
      </c>
      <c r="BB11" s="22" t="e">
        <f t="shared" si="1"/>
        <v>#REF!</v>
      </c>
    </row>
    <row r="12" spans="1:54" x14ac:dyDescent="0.35">
      <c r="A12" t="s">
        <v>7966</v>
      </c>
      <c r="B12" s="214" t="e">
        <f>IF('Crisis Indicator Data'!#REF!="No Data",1,IF(#REF!&lt;&gt;"",1,0))</f>
        <v>#REF!</v>
      </c>
      <c r="C12" s="214" t="e">
        <f>IF('Crisis Indicator Data'!#REF!="No Data",1,IF(#REF!&lt;&gt;"",1,0))</f>
        <v>#REF!</v>
      </c>
      <c r="D12" s="214" t="e">
        <f>IF('Crisis Indicator Data'!#REF!="No Data",1,IF(#REF!&lt;&gt;"",1,0))</f>
        <v>#REF!</v>
      </c>
      <c r="E12" s="214" t="e">
        <f>IF('Crisis Indicator Data'!#REF!="No Data",1,IF(#REF!&lt;&gt;"",1,0))</f>
        <v>#REF!</v>
      </c>
      <c r="F12" s="214" t="e">
        <f>IF('Crisis Indicator Data'!#REF!="No Data",1,IF(#REF!&lt;&gt;"",1,0))</f>
        <v>#REF!</v>
      </c>
      <c r="G12" s="214" t="e">
        <f>IF('Crisis Indicator Data'!#REF!="No Data",1,IF(#REF!&lt;&gt;"",1,0))</f>
        <v>#REF!</v>
      </c>
      <c r="H12" s="214" t="e">
        <f>IF('Crisis Indicator Data'!#REF!="No Data",1,IF(#REF!&lt;&gt;"",1,0))</f>
        <v>#REF!</v>
      </c>
      <c r="I12" s="214" t="e">
        <f>IF('Crisis Indicator Data'!#REF!="No Data",1,IF(#REF!&lt;&gt;"",1,0))</f>
        <v>#REF!</v>
      </c>
      <c r="J12" s="214" t="e">
        <f>IF('Crisis Indicator Data'!#REF!="No Data",1,IF(#REF!&lt;&gt;"",1,0))</f>
        <v>#REF!</v>
      </c>
      <c r="K12" s="214" t="e">
        <f>IF('Crisis Indicator Data'!#REF!="No Data",1,IF(#REF!&lt;&gt;"",1,0))</f>
        <v>#REF!</v>
      </c>
      <c r="L12" s="214" t="e">
        <f>IF('Crisis Indicator Data'!#REF!="No Data",1,IF(#REF!&lt;&gt;"",1,0))</f>
        <v>#REF!</v>
      </c>
      <c r="M12" s="214" t="e">
        <f>IF('Crisis Indicator Data'!#REF!="No Data",1,IF(#REF!&lt;&gt;"",1,0))</f>
        <v>#REF!</v>
      </c>
      <c r="N12" s="214" t="e">
        <f>IF('Crisis Indicator Data'!#REF!="No Data",1,IF(#REF!&lt;&gt;"",1,0))</f>
        <v>#REF!</v>
      </c>
      <c r="O12" s="214" t="e">
        <f>IF('Crisis Indicator Data'!#REF!="No Data",1,IF(#REF!&lt;&gt;"",1,0))</f>
        <v>#REF!</v>
      </c>
      <c r="P12" s="214" t="e">
        <f>IF('Crisis Indicator Data'!#REF!="No Data",1,IF(#REF!&lt;&gt;"",1,0))</f>
        <v>#REF!</v>
      </c>
      <c r="Q12" s="214" t="e">
        <f>IF('Crisis Indicator Data'!#REF!="No Data",1,IF(#REF!&lt;&gt;"",1,0))</f>
        <v>#REF!</v>
      </c>
      <c r="R12" s="214" t="e">
        <f>IF('Crisis Indicator Data'!#REF!="No Data",1,IF(#REF!&lt;&gt;"",1,0))</f>
        <v>#REF!</v>
      </c>
      <c r="S12" s="214" t="e">
        <f>IF('Crisis Indicator Data'!#REF!="No Data",1,IF(#REF!&lt;&gt;"",1,0))</f>
        <v>#REF!</v>
      </c>
      <c r="T12" s="214" t="e">
        <f>IF('Crisis Indicator Data'!#REF!="No Data",1,IF(#REF!&lt;&gt;"",1,0))</f>
        <v>#REF!</v>
      </c>
      <c r="U12" s="214" t="e">
        <f>IF('Crisis Indicator Data'!#REF!="No Data",1,IF(#REF!&lt;&gt;"",1,0))</f>
        <v>#REF!</v>
      </c>
      <c r="V12" s="214" t="e">
        <f>IF('Crisis Indicator Data'!#REF!="No Data",1,IF(#REF!&lt;&gt;"",1,0))</f>
        <v>#REF!</v>
      </c>
      <c r="W12" s="214" t="e">
        <f>IF('Crisis Indicator Data'!#REF!="No Data",1,IF(#REF!&lt;&gt;"",1,0))</f>
        <v>#REF!</v>
      </c>
      <c r="X12" s="214" t="e">
        <f>IF('Crisis Indicator Data'!#REF!="No Data",1,IF(#REF!&lt;&gt;"",1,0))</f>
        <v>#REF!</v>
      </c>
      <c r="Y12" s="214" t="e">
        <f>IF('Crisis Indicator Data'!#REF!="No Data",1,IF(#REF!&lt;&gt;"",1,0))</f>
        <v>#REF!</v>
      </c>
      <c r="Z12" s="214" t="e">
        <f>IF('Crisis Indicator Data'!#REF!="No Data",1,IF(#REF!&lt;&gt;"",1,0))</f>
        <v>#REF!</v>
      </c>
      <c r="AA12" s="214" t="e">
        <f>IF('Crisis Indicator Data'!#REF!="No Data",1,IF(#REF!&lt;&gt;"",1,0))</f>
        <v>#REF!</v>
      </c>
      <c r="AB12" s="214" t="e">
        <f>IF('Crisis Indicator Data'!#REF!="No Data",1,IF(#REF!&lt;&gt;"",1,0))</f>
        <v>#REF!</v>
      </c>
      <c r="AC12" s="214" t="e">
        <f>IF('Crisis Indicator Data'!#REF!="No Data",1,IF(#REF!&lt;&gt;"",1,0))</f>
        <v>#REF!</v>
      </c>
      <c r="AD12" s="214" t="e">
        <f>IF('Crisis Indicator Data'!#REF!="No Data",1,IF(#REF!&lt;&gt;"",1,0))</f>
        <v>#REF!</v>
      </c>
      <c r="AE12" s="214" t="e">
        <f>IF('Crisis Indicator Data'!#REF!="No Data",1,IF(#REF!&lt;&gt;"",1,0))</f>
        <v>#REF!</v>
      </c>
      <c r="AF12" s="214" t="e">
        <f>IF('Crisis Indicator Data'!#REF!="No Data",1,IF(#REF!&lt;&gt;"",1,0))</f>
        <v>#REF!</v>
      </c>
      <c r="AG12" s="214" t="e">
        <f>IF('Crisis Indicator Data'!#REF!="No Data",1,IF(#REF!&lt;&gt;"",1,0))</f>
        <v>#REF!</v>
      </c>
      <c r="AH12" s="214" t="e">
        <f>IF('Crisis Indicator Data'!#REF!="No Data",1,IF(#REF!&lt;&gt;"",1,0))</f>
        <v>#REF!</v>
      </c>
      <c r="AI12" s="214" t="e">
        <f>IF('Crisis Indicator Data'!#REF!="No Data",1,IF(#REF!&lt;&gt;"",1,0))</f>
        <v>#REF!</v>
      </c>
      <c r="AJ12" s="214" t="e">
        <f>IF('Crisis Indicator Data'!#REF!="No Data",1,IF(#REF!&lt;&gt;"",1,0))</f>
        <v>#REF!</v>
      </c>
      <c r="AK12" s="214" t="e">
        <f>IF('Crisis Indicator Data'!#REF!="No Data",1,IF(#REF!&lt;&gt;"",1,0))</f>
        <v>#REF!</v>
      </c>
      <c r="AL12" s="214" t="e">
        <f>IF('Crisis Indicator Data'!#REF!="No Data",1,IF(#REF!&lt;&gt;"",1,0))</f>
        <v>#REF!</v>
      </c>
      <c r="AM12" s="214" t="e">
        <f>IF('Crisis Indicator Data'!#REF!="No Data",1,IF(#REF!&lt;&gt;"",1,0))</f>
        <v>#REF!</v>
      </c>
      <c r="AN12" s="214" t="e">
        <f>IF('Crisis Indicator Data'!#REF!="No Data",1,IF(#REF!&lt;&gt;"",1,0))</f>
        <v>#REF!</v>
      </c>
      <c r="AO12" s="214" t="e">
        <f>IF('Crisis Indicator Data'!#REF!="No Data",1,IF(#REF!&lt;&gt;"",1,0))</f>
        <v>#REF!</v>
      </c>
      <c r="AP12" s="214" t="e">
        <f>IF('Crisis Indicator Data'!#REF!="No Data",1,IF(#REF!&lt;&gt;"",1,0))</f>
        <v>#REF!</v>
      </c>
      <c r="AQ12" s="214" t="e">
        <f>IF('Crisis Indicator Data'!#REF!="No Data",1,IF(#REF!&lt;&gt;"",1,0))</f>
        <v>#REF!</v>
      </c>
      <c r="AR12" s="214" t="e">
        <f>IF('Crisis Indicator Data'!#REF!="No Data",1,IF(#REF!&lt;&gt;"",1,0))</f>
        <v>#REF!</v>
      </c>
      <c r="AS12" s="214" t="e">
        <f>IF('Crisis Indicator Data'!#REF!="No Data",1,IF(#REF!&lt;&gt;"",1,0))</f>
        <v>#REF!</v>
      </c>
      <c r="AT12" s="214" t="e">
        <f>IF('Crisis Indicator Data'!#REF!="No Data",1,IF(#REF!&lt;&gt;"",1,0))</f>
        <v>#REF!</v>
      </c>
      <c r="AU12" s="214" t="e">
        <f>IF('Crisis Indicator Data'!#REF!="No Data",1,IF(#REF!&lt;&gt;"",1,0))</f>
        <v>#REF!</v>
      </c>
      <c r="AV12" s="214" t="e">
        <f>IF('Crisis Indicator Data'!#REF!="No Data",1,IF(#REF!&lt;&gt;"",1,0))</f>
        <v>#REF!</v>
      </c>
      <c r="AW12" s="214" t="e">
        <f>IF('Crisis Indicator Data'!#REF!="No Data",1,IF(#REF!&lt;&gt;"",1,0))</f>
        <v>#REF!</v>
      </c>
      <c r="AX12" s="214" t="e">
        <f>IF('Crisis Indicator Data'!#REF!="No Data",1,IF(#REF!&lt;&gt;"",1,0))</f>
        <v>#REF!</v>
      </c>
      <c r="AY12" s="214" t="e">
        <f>IF('Crisis Indicator Data'!#REF!="No Data",1,IF(#REF!&lt;&gt;"",1,0))</f>
        <v>#REF!</v>
      </c>
      <c r="AZ12" s="214" t="e">
        <f>IF('Crisis Indicator Data'!#REF!="No Data",1,IF(#REF!&lt;&gt;"",1,0))</f>
        <v>#REF!</v>
      </c>
      <c r="BA12" t="e">
        <f t="shared" si="0"/>
        <v>#REF!</v>
      </c>
      <c r="BB12" s="22" t="e">
        <f t="shared" si="1"/>
        <v>#REF!</v>
      </c>
    </row>
    <row r="13" spans="1:54" x14ac:dyDescent="0.35">
      <c r="A13" t="s">
        <v>7964</v>
      </c>
      <c r="B13" s="214" t="e">
        <f>IF('Crisis Indicator Data'!#REF!="No Data",1,IF(#REF!&lt;&gt;"",1,0))</f>
        <v>#REF!</v>
      </c>
      <c r="C13" s="214" t="e">
        <f>IF('Crisis Indicator Data'!#REF!="No Data",1,IF(#REF!&lt;&gt;"",1,0))</f>
        <v>#REF!</v>
      </c>
      <c r="D13" s="214" t="e">
        <f>IF('Crisis Indicator Data'!#REF!="No Data",1,IF(#REF!&lt;&gt;"",1,0))</f>
        <v>#REF!</v>
      </c>
      <c r="E13" s="214" t="e">
        <f>IF('Crisis Indicator Data'!#REF!="No Data",1,IF(#REF!&lt;&gt;"",1,0))</f>
        <v>#REF!</v>
      </c>
      <c r="F13" s="214" t="e">
        <f>IF('Crisis Indicator Data'!#REF!="No Data",1,IF(#REF!&lt;&gt;"",1,0))</f>
        <v>#REF!</v>
      </c>
      <c r="G13" s="214" t="e">
        <f>IF('Crisis Indicator Data'!#REF!="No Data",1,IF(#REF!&lt;&gt;"",1,0))</f>
        <v>#REF!</v>
      </c>
      <c r="H13" s="214" t="e">
        <f>IF('Crisis Indicator Data'!#REF!="No Data",1,IF(#REF!&lt;&gt;"",1,0))</f>
        <v>#REF!</v>
      </c>
      <c r="I13" s="214" t="e">
        <f>IF('Crisis Indicator Data'!#REF!="No Data",1,IF(#REF!&lt;&gt;"",1,0))</f>
        <v>#REF!</v>
      </c>
      <c r="J13" s="214" t="e">
        <f>IF('Crisis Indicator Data'!#REF!="No Data",1,IF(#REF!&lt;&gt;"",1,0))</f>
        <v>#REF!</v>
      </c>
      <c r="K13" s="214" t="e">
        <f>IF('Crisis Indicator Data'!#REF!="No Data",1,IF(#REF!&lt;&gt;"",1,0))</f>
        <v>#REF!</v>
      </c>
      <c r="L13" s="214" t="e">
        <f>IF('Crisis Indicator Data'!#REF!="No Data",1,IF(#REF!&lt;&gt;"",1,0))</f>
        <v>#REF!</v>
      </c>
      <c r="M13" s="214" t="e">
        <f>IF('Crisis Indicator Data'!#REF!="No Data",1,IF(#REF!&lt;&gt;"",1,0))</f>
        <v>#REF!</v>
      </c>
      <c r="N13" s="214" t="e">
        <f>IF('Crisis Indicator Data'!#REF!="No Data",1,IF(#REF!&lt;&gt;"",1,0))</f>
        <v>#REF!</v>
      </c>
      <c r="O13" s="214" t="e">
        <f>IF('Crisis Indicator Data'!#REF!="No Data",1,IF(#REF!&lt;&gt;"",1,0))</f>
        <v>#REF!</v>
      </c>
      <c r="P13" s="214" t="e">
        <f>IF('Crisis Indicator Data'!#REF!="No Data",1,IF(#REF!&lt;&gt;"",1,0))</f>
        <v>#REF!</v>
      </c>
      <c r="Q13" s="214" t="e">
        <f>IF('Crisis Indicator Data'!#REF!="No Data",1,IF(#REF!&lt;&gt;"",1,0))</f>
        <v>#REF!</v>
      </c>
      <c r="R13" s="214" t="e">
        <f>IF('Crisis Indicator Data'!#REF!="No Data",1,IF(#REF!&lt;&gt;"",1,0))</f>
        <v>#REF!</v>
      </c>
      <c r="S13" s="214" t="e">
        <f>IF('Crisis Indicator Data'!#REF!="No Data",1,IF(#REF!&lt;&gt;"",1,0))</f>
        <v>#REF!</v>
      </c>
      <c r="T13" s="214" t="e">
        <f>IF('Crisis Indicator Data'!#REF!="No Data",1,IF(#REF!&lt;&gt;"",1,0))</f>
        <v>#REF!</v>
      </c>
      <c r="U13" s="214" t="e">
        <f>IF('Crisis Indicator Data'!#REF!="No Data",1,IF(#REF!&lt;&gt;"",1,0))</f>
        <v>#REF!</v>
      </c>
      <c r="V13" s="214" t="e">
        <f>IF('Crisis Indicator Data'!#REF!="No Data",1,IF(#REF!&lt;&gt;"",1,0))</f>
        <v>#REF!</v>
      </c>
      <c r="W13" s="214" t="e">
        <f>IF('Crisis Indicator Data'!#REF!="No Data",1,IF(#REF!&lt;&gt;"",1,0))</f>
        <v>#REF!</v>
      </c>
      <c r="X13" s="214" t="e">
        <f>IF('Crisis Indicator Data'!#REF!="No Data",1,IF(#REF!&lt;&gt;"",1,0))</f>
        <v>#REF!</v>
      </c>
      <c r="Y13" s="214" t="e">
        <f>IF('Crisis Indicator Data'!#REF!="No Data",1,IF(#REF!&lt;&gt;"",1,0))</f>
        <v>#REF!</v>
      </c>
      <c r="Z13" s="214" t="e">
        <f>IF('Crisis Indicator Data'!#REF!="No Data",1,IF(#REF!&lt;&gt;"",1,0))</f>
        <v>#REF!</v>
      </c>
      <c r="AA13" s="214" t="e">
        <f>IF('Crisis Indicator Data'!#REF!="No Data",1,IF(#REF!&lt;&gt;"",1,0))</f>
        <v>#REF!</v>
      </c>
      <c r="AB13" s="214" t="e">
        <f>IF('Crisis Indicator Data'!#REF!="No Data",1,IF(#REF!&lt;&gt;"",1,0))</f>
        <v>#REF!</v>
      </c>
      <c r="AC13" s="214" t="e">
        <f>IF('Crisis Indicator Data'!#REF!="No Data",1,IF(#REF!&lt;&gt;"",1,0))</f>
        <v>#REF!</v>
      </c>
      <c r="AD13" s="214" t="e">
        <f>IF('Crisis Indicator Data'!#REF!="No Data",1,IF(#REF!&lt;&gt;"",1,0))</f>
        <v>#REF!</v>
      </c>
      <c r="AE13" s="214" t="e">
        <f>IF('Crisis Indicator Data'!#REF!="No Data",1,IF(#REF!&lt;&gt;"",1,0))</f>
        <v>#REF!</v>
      </c>
      <c r="AF13" s="214" t="e">
        <f>IF('Crisis Indicator Data'!#REF!="No Data",1,IF(#REF!&lt;&gt;"",1,0))</f>
        <v>#REF!</v>
      </c>
      <c r="AG13" s="214" t="e">
        <f>IF('Crisis Indicator Data'!#REF!="No Data",1,IF(#REF!&lt;&gt;"",1,0))</f>
        <v>#REF!</v>
      </c>
      <c r="AH13" s="214" t="e">
        <f>IF('Crisis Indicator Data'!#REF!="No Data",1,IF(#REF!&lt;&gt;"",1,0))</f>
        <v>#REF!</v>
      </c>
      <c r="AI13" s="214" t="e">
        <f>IF('Crisis Indicator Data'!#REF!="No Data",1,IF(#REF!&lt;&gt;"",1,0))</f>
        <v>#REF!</v>
      </c>
      <c r="AJ13" s="214" t="e">
        <f>IF('Crisis Indicator Data'!#REF!="No Data",1,IF(#REF!&lt;&gt;"",1,0))</f>
        <v>#REF!</v>
      </c>
      <c r="AK13" s="214" t="e">
        <f>IF('Crisis Indicator Data'!#REF!="No Data",1,IF(#REF!&lt;&gt;"",1,0))</f>
        <v>#REF!</v>
      </c>
      <c r="AL13" s="214" t="e">
        <f>IF('Crisis Indicator Data'!#REF!="No Data",1,IF(#REF!&lt;&gt;"",1,0))</f>
        <v>#REF!</v>
      </c>
      <c r="AM13" s="214" t="e">
        <f>IF('Crisis Indicator Data'!#REF!="No Data",1,IF(#REF!&lt;&gt;"",1,0))</f>
        <v>#REF!</v>
      </c>
      <c r="AN13" s="214" t="e">
        <f>IF('Crisis Indicator Data'!#REF!="No Data",1,IF(#REF!&lt;&gt;"",1,0))</f>
        <v>#REF!</v>
      </c>
      <c r="AO13" s="214" t="e">
        <f>IF('Crisis Indicator Data'!#REF!="No Data",1,IF(#REF!&lt;&gt;"",1,0))</f>
        <v>#REF!</v>
      </c>
      <c r="AP13" s="214" t="e">
        <f>IF('Crisis Indicator Data'!#REF!="No Data",1,IF(#REF!&lt;&gt;"",1,0))</f>
        <v>#REF!</v>
      </c>
      <c r="AQ13" s="214" t="e">
        <f>IF('Crisis Indicator Data'!#REF!="No Data",1,IF(#REF!&lt;&gt;"",1,0))</f>
        <v>#REF!</v>
      </c>
      <c r="AR13" s="214" t="e">
        <f>IF('Crisis Indicator Data'!#REF!="No Data",1,IF(#REF!&lt;&gt;"",1,0))</f>
        <v>#REF!</v>
      </c>
      <c r="AS13" s="214" t="e">
        <f>IF('Crisis Indicator Data'!#REF!="No Data",1,IF(#REF!&lt;&gt;"",1,0))</f>
        <v>#REF!</v>
      </c>
      <c r="AT13" s="214" t="e">
        <f>IF('Crisis Indicator Data'!#REF!="No Data",1,IF(#REF!&lt;&gt;"",1,0))</f>
        <v>#REF!</v>
      </c>
      <c r="AU13" s="214" t="e">
        <f>IF('Crisis Indicator Data'!#REF!="No Data",1,IF(#REF!&lt;&gt;"",1,0))</f>
        <v>#REF!</v>
      </c>
      <c r="AV13" s="214" t="e">
        <f>IF('Crisis Indicator Data'!#REF!="No Data",1,IF(#REF!&lt;&gt;"",1,0))</f>
        <v>#REF!</v>
      </c>
      <c r="AW13" s="214" t="e">
        <f>IF('Crisis Indicator Data'!#REF!="No Data",1,IF(#REF!&lt;&gt;"",1,0))</f>
        <v>#REF!</v>
      </c>
      <c r="AX13" s="214" t="e">
        <f>IF('Crisis Indicator Data'!#REF!="No Data",1,IF(#REF!&lt;&gt;"",1,0))</f>
        <v>#REF!</v>
      </c>
      <c r="AY13" s="214" t="e">
        <f>IF('Crisis Indicator Data'!#REF!="No Data",1,IF(#REF!&lt;&gt;"",1,0))</f>
        <v>#REF!</v>
      </c>
      <c r="AZ13" s="214" t="e">
        <f>IF('Crisis Indicator Data'!#REF!="No Data",1,IF(#REF!&lt;&gt;"",1,0))</f>
        <v>#REF!</v>
      </c>
      <c r="BA13" t="e">
        <f t="shared" si="0"/>
        <v>#REF!</v>
      </c>
      <c r="BB13" s="22" t="e">
        <f t="shared" si="1"/>
        <v>#REF!</v>
      </c>
    </row>
    <row r="14" spans="1:54" x14ac:dyDescent="0.35">
      <c r="A14" t="s">
        <v>7960</v>
      </c>
      <c r="B14" s="214" t="e">
        <f>IF('Crisis Indicator Data'!#REF!="No Data",1,IF(#REF!&lt;&gt;"",1,0))</f>
        <v>#REF!</v>
      </c>
      <c r="C14" s="214" t="e">
        <f>IF('Crisis Indicator Data'!#REF!="No Data",1,IF(#REF!&lt;&gt;"",1,0))</f>
        <v>#REF!</v>
      </c>
      <c r="D14" s="214" t="e">
        <f>IF('Crisis Indicator Data'!#REF!="No Data",1,IF(#REF!&lt;&gt;"",1,0))</f>
        <v>#REF!</v>
      </c>
      <c r="E14" s="214" t="e">
        <f>IF('Crisis Indicator Data'!#REF!="No Data",1,IF(#REF!&lt;&gt;"",1,0))</f>
        <v>#REF!</v>
      </c>
      <c r="F14" s="214" t="e">
        <f>IF('Crisis Indicator Data'!#REF!="No Data",1,IF(#REF!&lt;&gt;"",1,0))</f>
        <v>#REF!</v>
      </c>
      <c r="G14" s="214" t="e">
        <f>IF('Crisis Indicator Data'!#REF!="No Data",1,IF(#REF!&lt;&gt;"",1,0))</f>
        <v>#REF!</v>
      </c>
      <c r="H14" s="214" t="e">
        <f>IF('Crisis Indicator Data'!#REF!="No Data",1,IF(#REF!&lt;&gt;"",1,0))</f>
        <v>#REF!</v>
      </c>
      <c r="I14" s="214" t="e">
        <f>IF('Crisis Indicator Data'!#REF!="No Data",1,IF(#REF!&lt;&gt;"",1,0))</f>
        <v>#REF!</v>
      </c>
      <c r="J14" s="214" t="e">
        <f>IF('Crisis Indicator Data'!#REF!="No Data",1,IF(#REF!&lt;&gt;"",1,0))</f>
        <v>#REF!</v>
      </c>
      <c r="K14" s="214" t="e">
        <f>IF('Crisis Indicator Data'!#REF!="No Data",1,IF(#REF!&lt;&gt;"",1,0))</f>
        <v>#REF!</v>
      </c>
      <c r="L14" s="214" t="e">
        <f>IF('Crisis Indicator Data'!#REF!="No Data",1,IF(#REF!&lt;&gt;"",1,0))</f>
        <v>#REF!</v>
      </c>
      <c r="M14" s="214" t="e">
        <f>IF('Crisis Indicator Data'!#REF!="No Data",1,IF(#REF!&lt;&gt;"",1,0))</f>
        <v>#REF!</v>
      </c>
      <c r="N14" s="214" t="e">
        <f>IF('Crisis Indicator Data'!#REF!="No Data",1,IF(#REF!&lt;&gt;"",1,0))</f>
        <v>#REF!</v>
      </c>
      <c r="O14" s="214" t="e">
        <f>IF('Crisis Indicator Data'!#REF!="No Data",1,IF(#REF!&lt;&gt;"",1,0))</f>
        <v>#REF!</v>
      </c>
      <c r="P14" s="214" t="e">
        <f>IF('Crisis Indicator Data'!#REF!="No Data",1,IF(#REF!&lt;&gt;"",1,0))</f>
        <v>#REF!</v>
      </c>
      <c r="Q14" s="214" t="e">
        <f>IF('Crisis Indicator Data'!#REF!="No Data",1,IF(#REF!&lt;&gt;"",1,0))</f>
        <v>#REF!</v>
      </c>
      <c r="R14" s="214" t="e">
        <f>IF('Crisis Indicator Data'!#REF!="No Data",1,IF(#REF!&lt;&gt;"",1,0))</f>
        <v>#REF!</v>
      </c>
      <c r="S14" s="214" t="e">
        <f>IF('Crisis Indicator Data'!#REF!="No Data",1,IF(#REF!&lt;&gt;"",1,0))</f>
        <v>#REF!</v>
      </c>
      <c r="T14" s="214" t="e">
        <f>IF('Crisis Indicator Data'!#REF!="No Data",1,IF(#REF!&lt;&gt;"",1,0))</f>
        <v>#REF!</v>
      </c>
      <c r="U14" s="214" t="e">
        <f>IF('Crisis Indicator Data'!#REF!="No Data",1,IF(#REF!&lt;&gt;"",1,0))</f>
        <v>#REF!</v>
      </c>
      <c r="V14" s="214" t="e">
        <f>IF('Crisis Indicator Data'!#REF!="No Data",1,IF(#REF!&lt;&gt;"",1,0))</f>
        <v>#REF!</v>
      </c>
      <c r="W14" s="214" t="e">
        <f>IF('Crisis Indicator Data'!#REF!="No Data",1,IF(#REF!&lt;&gt;"",1,0))</f>
        <v>#REF!</v>
      </c>
      <c r="X14" s="214" t="e">
        <f>IF('Crisis Indicator Data'!#REF!="No Data",1,IF(#REF!&lt;&gt;"",1,0))</f>
        <v>#REF!</v>
      </c>
      <c r="Y14" s="214" t="e">
        <f>IF('Crisis Indicator Data'!#REF!="No Data",1,IF(#REF!&lt;&gt;"",1,0))</f>
        <v>#REF!</v>
      </c>
      <c r="Z14" s="214" t="e">
        <f>IF('Crisis Indicator Data'!#REF!="No Data",1,IF(#REF!&lt;&gt;"",1,0))</f>
        <v>#REF!</v>
      </c>
      <c r="AA14" s="214" t="e">
        <f>IF('Crisis Indicator Data'!#REF!="No Data",1,IF(#REF!&lt;&gt;"",1,0))</f>
        <v>#REF!</v>
      </c>
      <c r="AB14" s="214" t="e">
        <f>IF('Crisis Indicator Data'!#REF!="No Data",1,IF(#REF!&lt;&gt;"",1,0))</f>
        <v>#REF!</v>
      </c>
      <c r="AC14" s="214" t="e">
        <f>IF('Crisis Indicator Data'!#REF!="No Data",1,IF(#REF!&lt;&gt;"",1,0))</f>
        <v>#REF!</v>
      </c>
      <c r="AD14" s="214" t="e">
        <f>IF('Crisis Indicator Data'!#REF!="No Data",1,IF(#REF!&lt;&gt;"",1,0))</f>
        <v>#REF!</v>
      </c>
      <c r="AE14" s="214" t="e">
        <f>IF('Crisis Indicator Data'!#REF!="No Data",1,IF(#REF!&lt;&gt;"",1,0))</f>
        <v>#REF!</v>
      </c>
      <c r="AF14" s="214" t="e">
        <f>IF('Crisis Indicator Data'!#REF!="No Data",1,IF(#REF!&lt;&gt;"",1,0))</f>
        <v>#REF!</v>
      </c>
      <c r="AG14" s="214" t="e">
        <f>IF('Crisis Indicator Data'!#REF!="No Data",1,IF(#REF!&lt;&gt;"",1,0))</f>
        <v>#REF!</v>
      </c>
      <c r="AH14" s="214" t="e">
        <f>IF('Crisis Indicator Data'!#REF!="No Data",1,IF(#REF!&lt;&gt;"",1,0))</f>
        <v>#REF!</v>
      </c>
      <c r="AI14" s="214" t="e">
        <f>IF('Crisis Indicator Data'!#REF!="No Data",1,IF(#REF!&lt;&gt;"",1,0))</f>
        <v>#REF!</v>
      </c>
      <c r="AJ14" s="214" t="e">
        <f>IF('Crisis Indicator Data'!#REF!="No Data",1,IF(#REF!&lt;&gt;"",1,0))</f>
        <v>#REF!</v>
      </c>
      <c r="AK14" s="214" t="e">
        <f>IF('Crisis Indicator Data'!#REF!="No Data",1,IF(#REF!&lt;&gt;"",1,0))</f>
        <v>#REF!</v>
      </c>
      <c r="AL14" s="214" t="e">
        <f>IF('Crisis Indicator Data'!#REF!="No Data",1,IF(#REF!&lt;&gt;"",1,0))</f>
        <v>#REF!</v>
      </c>
      <c r="AM14" s="214" t="e">
        <f>IF('Crisis Indicator Data'!#REF!="No Data",1,IF(#REF!&lt;&gt;"",1,0))</f>
        <v>#REF!</v>
      </c>
      <c r="AN14" s="214" t="e">
        <f>IF('Crisis Indicator Data'!#REF!="No Data",1,IF(#REF!&lt;&gt;"",1,0))</f>
        <v>#REF!</v>
      </c>
      <c r="AO14" s="214" t="e">
        <f>IF('Crisis Indicator Data'!#REF!="No Data",1,IF(#REF!&lt;&gt;"",1,0))</f>
        <v>#REF!</v>
      </c>
      <c r="AP14" s="214" t="e">
        <f>IF('Crisis Indicator Data'!#REF!="No Data",1,IF(#REF!&lt;&gt;"",1,0))</f>
        <v>#REF!</v>
      </c>
      <c r="AQ14" s="214" t="e">
        <f>IF('Crisis Indicator Data'!#REF!="No Data",1,IF(#REF!&lt;&gt;"",1,0))</f>
        <v>#REF!</v>
      </c>
      <c r="AR14" s="214" t="e">
        <f>IF('Crisis Indicator Data'!#REF!="No Data",1,IF(#REF!&lt;&gt;"",1,0))</f>
        <v>#REF!</v>
      </c>
      <c r="AS14" s="214" t="e">
        <f>IF('Crisis Indicator Data'!#REF!="No Data",1,IF(#REF!&lt;&gt;"",1,0))</f>
        <v>#REF!</v>
      </c>
      <c r="AT14" s="214" t="e">
        <f>IF('Crisis Indicator Data'!#REF!="No Data",1,IF(#REF!&lt;&gt;"",1,0))</f>
        <v>#REF!</v>
      </c>
      <c r="AU14" s="214" t="e">
        <f>IF('Crisis Indicator Data'!#REF!="No Data",1,IF(#REF!&lt;&gt;"",1,0))</f>
        <v>#REF!</v>
      </c>
      <c r="AV14" s="214" t="e">
        <f>IF('Crisis Indicator Data'!#REF!="No Data",1,IF(#REF!&lt;&gt;"",1,0))</f>
        <v>#REF!</v>
      </c>
      <c r="AW14" s="214" t="e">
        <f>IF('Crisis Indicator Data'!#REF!="No Data",1,IF(#REF!&lt;&gt;"",1,0))</f>
        <v>#REF!</v>
      </c>
      <c r="AX14" s="214" t="e">
        <f>IF('Crisis Indicator Data'!#REF!="No Data",1,IF(#REF!&lt;&gt;"",1,0))</f>
        <v>#REF!</v>
      </c>
      <c r="AY14" s="214" t="e">
        <f>IF('Crisis Indicator Data'!#REF!="No Data",1,IF(#REF!&lt;&gt;"",1,0))</f>
        <v>#REF!</v>
      </c>
      <c r="AZ14" s="214" t="e">
        <f>IF('Crisis Indicator Data'!#REF!="No Data",1,IF(#REF!&lt;&gt;"",1,0))</f>
        <v>#REF!</v>
      </c>
      <c r="BA14" t="e">
        <f t="shared" si="0"/>
        <v>#REF!</v>
      </c>
      <c r="BB14" s="22" t="e">
        <f t="shared" si="1"/>
        <v>#REF!</v>
      </c>
    </row>
    <row r="15" spans="1:54" x14ac:dyDescent="0.35">
      <c r="A15" t="s">
        <v>7977</v>
      </c>
      <c r="B15" s="214" t="e">
        <f>IF('Crisis Indicator Data'!#REF!="No Data",1,IF(#REF!&lt;&gt;"",1,0))</f>
        <v>#REF!</v>
      </c>
      <c r="C15" s="214" t="e">
        <f>IF('Crisis Indicator Data'!#REF!="No Data",1,IF(#REF!&lt;&gt;"",1,0))</f>
        <v>#REF!</v>
      </c>
      <c r="D15" s="214" t="e">
        <f>IF('Crisis Indicator Data'!#REF!="No Data",1,IF(#REF!&lt;&gt;"",1,0))</f>
        <v>#REF!</v>
      </c>
      <c r="E15" s="214" t="e">
        <f>IF('Crisis Indicator Data'!#REF!="No Data",1,IF(#REF!&lt;&gt;"",1,0))</f>
        <v>#REF!</v>
      </c>
      <c r="F15" s="214" t="e">
        <f>IF('Crisis Indicator Data'!#REF!="No Data",1,IF(#REF!&lt;&gt;"",1,0))</f>
        <v>#REF!</v>
      </c>
      <c r="G15" s="214" t="e">
        <f>IF('Crisis Indicator Data'!#REF!="No Data",1,IF(#REF!&lt;&gt;"",1,0))</f>
        <v>#REF!</v>
      </c>
      <c r="H15" s="214" t="e">
        <f>IF('Crisis Indicator Data'!#REF!="No Data",1,IF(#REF!&lt;&gt;"",1,0))</f>
        <v>#REF!</v>
      </c>
      <c r="I15" s="214" t="e">
        <f>IF('Crisis Indicator Data'!#REF!="No Data",1,IF(#REF!&lt;&gt;"",1,0))</f>
        <v>#REF!</v>
      </c>
      <c r="J15" s="214" t="e">
        <f>IF('Crisis Indicator Data'!#REF!="No Data",1,IF(#REF!&lt;&gt;"",1,0))</f>
        <v>#REF!</v>
      </c>
      <c r="K15" s="214" t="e">
        <f>IF('Crisis Indicator Data'!#REF!="No Data",1,IF(#REF!&lt;&gt;"",1,0))</f>
        <v>#REF!</v>
      </c>
      <c r="L15" s="214" t="e">
        <f>IF('Crisis Indicator Data'!#REF!="No Data",1,IF(#REF!&lt;&gt;"",1,0))</f>
        <v>#REF!</v>
      </c>
      <c r="M15" s="214" t="e">
        <f>IF('Crisis Indicator Data'!#REF!="No Data",1,IF(#REF!&lt;&gt;"",1,0))</f>
        <v>#REF!</v>
      </c>
      <c r="N15" s="214" t="e">
        <f>IF('Crisis Indicator Data'!#REF!="No Data",1,IF(#REF!&lt;&gt;"",1,0))</f>
        <v>#REF!</v>
      </c>
      <c r="O15" s="214" t="e">
        <f>IF('Crisis Indicator Data'!#REF!="No Data",1,IF(#REF!&lt;&gt;"",1,0))</f>
        <v>#REF!</v>
      </c>
      <c r="P15" s="214" t="e">
        <f>IF('Crisis Indicator Data'!#REF!="No Data",1,IF(#REF!&lt;&gt;"",1,0))</f>
        <v>#REF!</v>
      </c>
      <c r="Q15" s="214" t="e">
        <f>IF('Crisis Indicator Data'!#REF!="No Data",1,IF(#REF!&lt;&gt;"",1,0))</f>
        <v>#REF!</v>
      </c>
      <c r="R15" s="214" t="e">
        <f>IF('Crisis Indicator Data'!#REF!="No Data",1,IF(#REF!&lt;&gt;"",1,0))</f>
        <v>#REF!</v>
      </c>
      <c r="S15" s="214" t="e">
        <f>IF('Crisis Indicator Data'!#REF!="No Data",1,IF(#REF!&lt;&gt;"",1,0))</f>
        <v>#REF!</v>
      </c>
      <c r="T15" s="214" t="e">
        <f>IF('Crisis Indicator Data'!#REF!="No Data",1,IF(#REF!&lt;&gt;"",1,0))</f>
        <v>#REF!</v>
      </c>
      <c r="U15" s="214" t="e">
        <f>IF('Crisis Indicator Data'!#REF!="No Data",1,IF(#REF!&lt;&gt;"",1,0))</f>
        <v>#REF!</v>
      </c>
      <c r="V15" s="214" t="e">
        <f>IF('Crisis Indicator Data'!#REF!="No Data",1,IF(#REF!&lt;&gt;"",1,0))</f>
        <v>#REF!</v>
      </c>
      <c r="W15" s="214" t="e">
        <f>IF('Crisis Indicator Data'!#REF!="No Data",1,IF(#REF!&lt;&gt;"",1,0))</f>
        <v>#REF!</v>
      </c>
      <c r="X15" s="214" t="e">
        <f>IF('Crisis Indicator Data'!#REF!="No Data",1,IF(#REF!&lt;&gt;"",1,0))</f>
        <v>#REF!</v>
      </c>
      <c r="Y15" s="214" t="e">
        <f>IF('Crisis Indicator Data'!#REF!="No Data",1,IF(#REF!&lt;&gt;"",1,0))</f>
        <v>#REF!</v>
      </c>
      <c r="Z15" s="214" t="e">
        <f>IF('Crisis Indicator Data'!#REF!="No Data",1,IF(#REF!&lt;&gt;"",1,0))</f>
        <v>#REF!</v>
      </c>
      <c r="AA15" s="214" t="e">
        <f>IF('Crisis Indicator Data'!#REF!="No Data",1,IF(#REF!&lt;&gt;"",1,0))</f>
        <v>#REF!</v>
      </c>
      <c r="AB15" s="214" t="e">
        <f>IF('Crisis Indicator Data'!#REF!="No Data",1,IF(#REF!&lt;&gt;"",1,0))</f>
        <v>#REF!</v>
      </c>
      <c r="AC15" s="214" t="e">
        <f>IF('Crisis Indicator Data'!#REF!="No Data",1,IF(#REF!&lt;&gt;"",1,0))</f>
        <v>#REF!</v>
      </c>
      <c r="AD15" s="214" t="e">
        <f>IF('Crisis Indicator Data'!#REF!="No Data",1,IF(#REF!&lt;&gt;"",1,0))</f>
        <v>#REF!</v>
      </c>
      <c r="AE15" s="214" t="e">
        <f>IF('Crisis Indicator Data'!#REF!="No Data",1,IF(#REF!&lt;&gt;"",1,0))</f>
        <v>#REF!</v>
      </c>
      <c r="AF15" s="214" t="e">
        <f>IF('Crisis Indicator Data'!#REF!="No Data",1,IF(#REF!&lt;&gt;"",1,0))</f>
        <v>#REF!</v>
      </c>
      <c r="AG15" s="214" t="e">
        <f>IF('Crisis Indicator Data'!#REF!="No Data",1,IF(#REF!&lt;&gt;"",1,0))</f>
        <v>#REF!</v>
      </c>
      <c r="AH15" s="214" t="e">
        <f>IF('Crisis Indicator Data'!#REF!="No Data",1,IF(#REF!&lt;&gt;"",1,0))</f>
        <v>#REF!</v>
      </c>
      <c r="AI15" s="214" t="e">
        <f>IF('Crisis Indicator Data'!#REF!="No Data",1,IF(#REF!&lt;&gt;"",1,0))</f>
        <v>#REF!</v>
      </c>
      <c r="AJ15" s="214" t="e">
        <f>IF('Crisis Indicator Data'!#REF!="No Data",1,IF(#REF!&lt;&gt;"",1,0))</f>
        <v>#REF!</v>
      </c>
      <c r="AK15" s="214" t="e">
        <f>IF('Crisis Indicator Data'!#REF!="No Data",1,IF(#REF!&lt;&gt;"",1,0))</f>
        <v>#REF!</v>
      </c>
      <c r="AL15" s="214" t="e">
        <f>IF('Crisis Indicator Data'!#REF!="No Data",1,IF(#REF!&lt;&gt;"",1,0))</f>
        <v>#REF!</v>
      </c>
      <c r="AM15" s="214" t="e">
        <f>IF('Crisis Indicator Data'!#REF!="No Data",1,IF(#REF!&lt;&gt;"",1,0))</f>
        <v>#REF!</v>
      </c>
      <c r="AN15" s="214" t="e">
        <f>IF('Crisis Indicator Data'!#REF!="No Data",1,IF(#REF!&lt;&gt;"",1,0))</f>
        <v>#REF!</v>
      </c>
      <c r="AO15" s="214" t="e">
        <f>IF('Crisis Indicator Data'!#REF!="No Data",1,IF(#REF!&lt;&gt;"",1,0))</f>
        <v>#REF!</v>
      </c>
      <c r="AP15" s="214" t="e">
        <f>IF('Crisis Indicator Data'!#REF!="No Data",1,IF(#REF!&lt;&gt;"",1,0))</f>
        <v>#REF!</v>
      </c>
      <c r="AQ15" s="214" t="e">
        <f>IF('Crisis Indicator Data'!#REF!="No Data",1,IF(#REF!&lt;&gt;"",1,0))</f>
        <v>#REF!</v>
      </c>
      <c r="AR15" s="214" t="e">
        <f>IF('Crisis Indicator Data'!#REF!="No Data",1,IF(#REF!&lt;&gt;"",1,0))</f>
        <v>#REF!</v>
      </c>
      <c r="AS15" s="214" t="e">
        <f>IF('Crisis Indicator Data'!#REF!="No Data",1,IF(#REF!&lt;&gt;"",1,0))</f>
        <v>#REF!</v>
      </c>
      <c r="AT15" s="214" t="e">
        <f>IF('Crisis Indicator Data'!#REF!="No Data",1,IF(#REF!&lt;&gt;"",1,0))</f>
        <v>#REF!</v>
      </c>
      <c r="AU15" s="214" t="e">
        <f>IF('Crisis Indicator Data'!#REF!="No Data",1,IF(#REF!&lt;&gt;"",1,0))</f>
        <v>#REF!</v>
      </c>
      <c r="AV15" s="214" t="e">
        <f>IF('Crisis Indicator Data'!#REF!="No Data",1,IF(#REF!&lt;&gt;"",1,0))</f>
        <v>#REF!</v>
      </c>
      <c r="AW15" s="214" t="e">
        <f>IF('Crisis Indicator Data'!#REF!="No Data",1,IF(#REF!&lt;&gt;"",1,0))</f>
        <v>#REF!</v>
      </c>
      <c r="AX15" s="214" t="e">
        <f>IF('Crisis Indicator Data'!#REF!="No Data",1,IF(#REF!&lt;&gt;"",1,0))</f>
        <v>#REF!</v>
      </c>
      <c r="AY15" s="214" t="e">
        <f>IF('Crisis Indicator Data'!#REF!="No Data",1,IF(#REF!&lt;&gt;"",1,0))</f>
        <v>#REF!</v>
      </c>
      <c r="AZ15" s="214" t="e">
        <f>IF('Crisis Indicator Data'!#REF!="No Data",1,IF(#REF!&lt;&gt;"",1,0))</f>
        <v>#REF!</v>
      </c>
      <c r="BA15" t="e">
        <f t="shared" si="0"/>
        <v>#REF!</v>
      </c>
      <c r="BB15" s="22" t="e">
        <f t="shared" si="1"/>
        <v>#REF!</v>
      </c>
    </row>
    <row r="16" spans="1:54" x14ac:dyDescent="0.35">
      <c r="A16" t="s">
        <v>7970</v>
      </c>
      <c r="B16" s="214" t="e">
        <f>IF('Crisis Indicator Data'!#REF!="No Data",1,IF(#REF!&lt;&gt;"",1,0))</f>
        <v>#REF!</v>
      </c>
      <c r="C16" s="214" t="e">
        <f>IF('Crisis Indicator Data'!#REF!="No Data",1,IF(#REF!&lt;&gt;"",1,0))</f>
        <v>#REF!</v>
      </c>
      <c r="D16" s="214" t="e">
        <f>IF('Crisis Indicator Data'!#REF!="No Data",1,IF(#REF!&lt;&gt;"",1,0))</f>
        <v>#REF!</v>
      </c>
      <c r="E16" s="214" t="e">
        <f>IF('Crisis Indicator Data'!#REF!="No Data",1,IF(#REF!&lt;&gt;"",1,0))</f>
        <v>#REF!</v>
      </c>
      <c r="F16" s="214" t="e">
        <f>IF('Crisis Indicator Data'!#REF!="No Data",1,IF(#REF!&lt;&gt;"",1,0))</f>
        <v>#REF!</v>
      </c>
      <c r="G16" s="214" t="e">
        <f>IF('Crisis Indicator Data'!#REF!="No Data",1,IF(#REF!&lt;&gt;"",1,0))</f>
        <v>#REF!</v>
      </c>
      <c r="H16" s="214" t="e">
        <f>IF('Crisis Indicator Data'!#REF!="No Data",1,IF(#REF!&lt;&gt;"",1,0))</f>
        <v>#REF!</v>
      </c>
      <c r="I16" s="214" t="e">
        <f>IF('Crisis Indicator Data'!#REF!="No Data",1,IF(#REF!&lt;&gt;"",1,0))</f>
        <v>#REF!</v>
      </c>
      <c r="J16" s="214" t="e">
        <f>IF('Crisis Indicator Data'!#REF!="No Data",1,IF(#REF!&lt;&gt;"",1,0))</f>
        <v>#REF!</v>
      </c>
      <c r="K16" s="214" t="e">
        <f>IF('Crisis Indicator Data'!#REF!="No Data",1,IF(#REF!&lt;&gt;"",1,0))</f>
        <v>#REF!</v>
      </c>
      <c r="L16" s="214" t="e">
        <f>IF('Crisis Indicator Data'!#REF!="No Data",1,IF(#REF!&lt;&gt;"",1,0))</f>
        <v>#REF!</v>
      </c>
      <c r="M16" s="214" t="e">
        <f>IF('Crisis Indicator Data'!#REF!="No Data",1,IF(#REF!&lt;&gt;"",1,0))</f>
        <v>#REF!</v>
      </c>
      <c r="N16" s="214" t="e">
        <f>IF('Crisis Indicator Data'!#REF!="No Data",1,IF(#REF!&lt;&gt;"",1,0))</f>
        <v>#REF!</v>
      </c>
      <c r="O16" s="214" t="e">
        <f>IF('Crisis Indicator Data'!#REF!="No Data",1,IF(#REF!&lt;&gt;"",1,0))</f>
        <v>#REF!</v>
      </c>
      <c r="P16" s="214" t="e">
        <f>IF('Crisis Indicator Data'!#REF!="No Data",1,IF(#REF!&lt;&gt;"",1,0))</f>
        <v>#REF!</v>
      </c>
      <c r="Q16" s="214" t="e">
        <f>IF('Crisis Indicator Data'!#REF!="No Data",1,IF(#REF!&lt;&gt;"",1,0))</f>
        <v>#REF!</v>
      </c>
      <c r="R16" s="214" t="e">
        <f>IF('Crisis Indicator Data'!#REF!="No Data",1,IF(#REF!&lt;&gt;"",1,0))</f>
        <v>#REF!</v>
      </c>
      <c r="S16" s="214" t="e">
        <f>IF('Crisis Indicator Data'!#REF!="No Data",1,IF(#REF!&lt;&gt;"",1,0))</f>
        <v>#REF!</v>
      </c>
      <c r="T16" s="214" t="e">
        <f>IF('Crisis Indicator Data'!#REF!="No Data",1,IF(#REF!&lt;&gt;"",1,0))</f>
        <v>#REF!</v>
      </c>
      <c r="U16" s="214" t="e">
        <f>IF('Crisis Indicator Data'!#REF!="No Data",1,IF(#REF!&lt;&gt;"",1,0))</f>
        <v>#REF!</v>
      </c>
      <c r="V16" s="214" t="e">
        <f>IF('Crisis Indicator Data'!#REF!="No Data",1,IF(#REF!&lt;&gt;"",1,0))</f>
        <v>#REF!</v>
      </c>
      <c r="W16" s="214" t="e">
        <f>IF('Crisis Indicator Data'!#REF!="No Data",1,IF(#REF!&lt;&gt;"",1,0))</f>
        <v>#REF!</v>
      </c>
      <c r="X16" s="214" t="e">
        <f>IF('Crisis Indicator Data'!#REF!="No Data",1,IF(#REF!&lt;&gt;"",1,0))</f>
        <v>#REF!</v>
      </c>
      <c r="Y16" s="214" t="e">
        <f>IF('Crisis Indicator Data'!#REF!="No Data",1,IF(#REF!&lt;&gt;"",1,0))</f>
        <v>#REF!</v>
      </c>
      <c r="Z16" s="214" t="e">
        <f>IF('Crisis Indicator Data'!#REF!="No Data",1,IF(#REF!&lt;&gt;"",1,0))</f>
        <v>#REF!</v>
      </c>
      <c r="AA16" s="214" t="e">
        <f>IF('Crisis Indicator Data'!#REF!="No Data",1,IF(#REF!&lt;&gt;"",1,0))</f>
        <v>#REF!</v>
      </c>
      <c r="AB16" s="214" t="e">
        <f>IF('Crisis Indicator Data'!#REF!="No Data",1,IF(#REF!&lt;&gt;"",1,0))</f>
        <v>#REF!</v>
      </c>
      <c r="AC16" s="214" t="e">
        <f>IF('Crisis Indicator Data'!#REF!="No Data",1,IF(#REF!&lt;&gt;"",1,0))</f>
        <v>#REF!</v>
      </c>
      <c r="AD16" s="214" t="e">
        <f>IF('Crisis Indicator Data'!#REF!="No Data",1,IF(#REF!&lt;&gt;"",1,0))</f>
        <v>#REF!</v>
      </c>
      <c r="AE16" s="214" t="e">
        <f>IF('Crisis Indicator Data'!#REF!="No Data",1,IF(#REF!&lt;&gt;"",1,0))</f>
        <v>#REF!</v>
      </c>
      <c r="AF16" s="214" t="e">
        <f>IF('Crisis Indicator Data'!#REF!="No Data",1,IF(#REF!&lt;&gt;"",1,0))</f>
        <v>#REF!</v>
      </c>
      <c r="AG16" s="214" t="e">
        <f>IF('Crisis Indicator Data'!#REF!="No Data",1,IF(#REF!&lt;&gt;"",1,0))</f>
        <v>#REF!</v>
      </c>
      <c r="AH16" s="214" t="e">
        <f>IF('Crisis Indicator Data'!#REF!="No Data",1,IF(#REF!&lt;&gt;"",1,0))</f>
        <v>#REF!</v>
      </c>
      <c r="AI16" s="214" t="e">
        <f>IF('Crisis Indicator Data'!#REF!="No Data",1,IF(#REF!&lt;&gt;"",1,0))</f>
        <v>#REF!</v>
      </c>
      <c r="AJ16" s="214" t="e">
        <f>IF('Crisis Indicator Data'!#REF!="No Data",1,IF(#REF!&lt;&gt;"",1,0))</f>
        <v>#REF!</v>
      </c>
      <c r="AK16" s="214" t="e">
        <f>IF('Crisis Indicator Data'!#REF!="No Data",1,IF(#REF!&lt;&gt;"",1,0))</f>
        <v>#REF!</v>
      </c>
      <c r="AL16" s="214" t="e">
        <f>IF('Crisis Indicator Data'!#REF!="No Data",1,IF(#REF!&lt;&gt;"",1,0))</f>
        <v>#REF!</v>
      </c>
      <c r="AM16" s="214" t="e">
        <f>IF('Crisis Indicator Data'!#REF!="No Data",1,IF(#REF!&lt;&gt;"",1,0))</f>
        <v>#REF!</v>
      </c>
      <c r="AN16" s="214" t="e">
        <f>IF('Crisis Indicator Data'!#REF!="No Data",1,IF(#REF!&lt;&gt;"",1,0))</f>
        <v>#REF!</v>
      </c>
      <c r="AO16" s="214" t="e">
        <f>IF('Crisis Indicator Data'!#REF!="No Data",1,IF(#REF!&lt;&gt;"",1,0))</f>
        <v>#REF!</v>
      </c>
      <c r="AP16" s="214" t="e">
        <f>IF('Crisis Indicator Data'!#REF!="No Data",1,IF(#REF!&lt;&gt;"",1,0))</f>
        <v>#REF!</v>
      </c>
      <c r="AQ16" s="214" t="e">
        <f>IF('Crisis Indicator Data'!#REF!="No Data",1,IF(#REF!&lt;&gt;"",1,0))</f>
        <v>#REF!</v>
      </c>
      <c r="AR16" s="214" t="e">
        <f>IF('Crisis Indicator Data'!#REF!="No Data",1,IF(#REF!&lt;&gt;"",1,0))</f>
        <v>#REF!</v>
      </c>
      <c r="AS16" s="214" t="e">
        <f>IF('Crisis Indicator Data'!#REF!="No Data",1,IF(#REF!&lt;&gt;"",1,0))</f>
        <v>#REF!</v>
      </c>
      <c r="AT16" s="214" t="e">
        <f>IF('Crisis Indicator Data'!#REF!="No Data",1,IF(#REF!&lt;&gt;"",1,0))</f>
        <v>#REF!</v>
      </c>
      <c r="AU16" s="214" t="e">
        <f>IF('Crisis Indicator Data'!#REF!="No Data",1,IF(#REF!&lt;&gt;"",1,0))</f>
        <v>#REF!</v>
      </c>
      <c r="AV16" s="214" t="e">
        <f>IF('Crisis Indicator Data'!#REF!="No Data",1,IF(#REF!&lt;&gt;"",1,0))</f>
        <v>#REF!</v>
      </c>
      <c r="AW16" s="214" t="e">
        <f>IF('Crisis Indicator Data'!#REF!="No Data",1,IF(#REF!&lt;&gt;"",1,0))</f>
        <v>#REF!</v>
      </c>
      <c r="AX16" s="214" t="e">
        <f>IF('Crisis Indicator Data'!#REF!="No Data",1,IF(#REF!&lt;&gt;"",1,0))</f>
        <v>#REF!</v>
      </c>
      <c r="AY16" s="214" t="e">
        <f>IF('Crisis Indicator Data'!#REF!="No Data",1,IF(#REF!&lt;&gt;"",1,0))</f>
        <v>#REF!</v>
      </c>
      <c r="AZ16" s="214" t="e">
        <f>IF('Crisis Indicator Data'!#REF!="No Data",1,IF(#REF!&lt;&gt;"",1,0))</f>
        <v>#REF!</v>
      </c>
      <c r="BA16" t="e">
        <f t="shared" si="0"/>
        <v>#REF!</v>
      </c>
      <c r="BB16" s="22" t="e">
        <f t="shared" si="1"/>
        <v>#REF!</v>
      </c>
    </row>
    <row r="17" spans="1:54" x14ac:dyDescent="0.35">
      <c r="A17" t="s">
        <v>7956</v>
      </c>
      <c r="B17" s="214" t="e">
        <f>IF('Crisis Indicator Data'!#REF!="No Data",1,IF(#REF!&lt;&gt;"",1,0))</f>
        <v>#REF!</v>
      </c>
      <c r="C17" s="214" t="e">
        <f>IF('Crisis Indicator Data'!#REF!="No Data",1,IF(#REF!&lt;&gt;"",1,0))</f>
        <v>#REF!</v>
      </c>
      <c r="D17" s="214" t="e">
        <f>IF('Crisis Indicator Data'!#REF!="No Data",1,IF(#REF!&lt;&gt;"",1,0))</f>
        <v>#REF!</v>
      </c>
      <c r="E17" s="214" t="e">
        <f>IF('Crisis Indicator Data'!#REF!="No Data",1,IF(#REF!&lt;&gt;"",1,0))</f>
        <v>#REF!</v>
      </c>
      <c r="F17" s="214" t="e">
        <f>IF('Crisis Indicator Data'!#REF!="No Data",1,IF(#REF!&lt;&gt;"",1,0))</f>
        <v>#REF!</v>
      </c>
      <c r="G17" s="214" t="e">
        <f>IF('Crisis Indicator Data'!#REF!="No Data",1,IF(#REF!&lt;&gt;"",1,0))</f>
        <v>#REF!</v>
      </c>
      <c r="H17" s="214" t="e">
        <f>IF('Crisis Indicator Data'!#REF!="No Data",1,IF(#REF!&lt;&gt;"",1,0))</f>
        <v>#REF!</v>
      </c>
      <c r="I17" s="214" t="e">
        <f>IF('Crisis Indicator Data'!#REF!="No Data",1,IF(#REF!&lt;&gt;"",1,0))</f>
        <v>#REF!</v>
      </c>
      <c r="J17" s="214" t="e">
        <f>IF('Crisis Indicator Data'!#REF!="No Data",1,IF(#REF!&lt;&gt;"",1,0))</f>
        <v>#REF!</v>
      </c>
      <c r="K17" s="214" t="e">
        <f>IF('Crisis Indicator Data'!#REF!="No Data",1,IF(#REF!&lt;&gt;"",1,0))</f>
        <v>#REF!</v>
      </c>
      <c r="L17" s="214" t="e">
        <f>IF('Crisis Indicator Data'!#REF!="No Data",1,IF(#REF!&lt;&gt;"",1,0))</f>
        <v>#REF!</v>
      </c>
      <c r="M17" s="214" t="e">
        <f>IF('Crisis Indicator Data'!#REF!="No Data",1,IF(#REF!&lt;&gt;"",1,0))</f>
        <v>#REF!</v>
      </c>
      <c r="N17" s="214" t="e">
        <f>IF('Crisis Indicator Data'!#REF!="No Data",1,IF(#REF!&lt;&gt;"",1,0))</f>
        <v>#REF!</v>
      </c>
      <c r="O17" s="214" t="e">
        <f>IF('Crisis Indicator Data'!#REF!="No Data",1,IF(#REF!&lt;&gt;"",1,0))</f>
        <v>#REF!</v>
      </c>
      <c r="P17" s="214" t="e">
        <f>IF('Crisis Indicator Data'!#REF!="No Data",1,IF(#REF!&lt;&gt;"",1,0))</f>
        <v>#REF!</v>
      </c>
      <c r="Q17" s="214" t="e">
        <f>IF('Crisis Indicator Data'!#REF!="No Data",1,IF(#REF!&lt;&gt;"",1,0))</f>
        <v>#REF!</v>
      </c>
      <c r="R17" s="214" t="e">
        <f>IF('Crisis Indicator Data'!#REF!="No Data",1,IF(#REF!&lt;&gt;"",1,0))</f>
        <v>#REF!</v>
      </c>
      <c r="S17" s="214" t="e">
        <f>IF('Crisis Indicator Data'!#REF!="No Data",1,IF(#REF!&lt;&gt;"",1,0))</f>
        <v>#REF!</v>
      </c>
      <c r="T17" s="214" t="e">
        <f>IF('Crisis Indicator Data'!#REF!="No Data",1,IF(#REF!&lt;&gt;"",1,0))</f>
        <v>#REF!</v>
      </c>
      <c r="U17" s="214" t="e">
        <f>IF('Crisis Indicator Data'!#REF!="No Data",1,IF(#REF!&lt;&gt;"",1,0))</f>
        <v>#REF!</v>
      </c>
      <c r="V17" s="214" t="e">
        <f>IF('Crisis Indicator Data'!#REF!="No Data",1,IF(#REF!&lt;&gt;"",1,0))</f>
        <v>#REF!</v>
      </c>
      <c r="W17" s="214" t="e">
        <f>IF('Crisis Indicator Data'!#REF!="No Data",1,IF(#REF!&lt;&gt;"",1,0))</f>
        <v>#REF!</v>
      </c>
      <c r="X17" s="214" t="e">
        <f>IF('Crisis Indicator Data'!#REF!="No Data",1,IF(#REF!&lt;&gt;"",1,0))</f>
        <v>#REF!</v>
      </c>
      <c r="Y17" s="214" t="e">
        <f>IF('Crisis Indicator Data'!#REF!="No Data",1,IF(#REF!&lt;&gt;"",1,0))</f>
        <v>#REF!</v>
      </c>
      <c r="Z17" s="214" t="e">
        <f>IF('Crisis Indicator Data'!#REF!="No Data",1,IF(#REF!&lt;&gt;"",1,0))</f>
        <v>#REF!</v>
      </c>
      <c r="AA17" s="214" t="e">
        <f>IF('Crisis Indicator Data'!#REF!="No Data",1,IF(#REF!&lt;&gt;"",1,0))</f>
        <v>#REF!</v>
      </c>
      <c r="AB17" s="214" t="e">
        <f>IF('Crisis Indicator Data'!#REF!="No Data",1,IF(#REF!&lt;&gt;"",1,0))</f>
        <v>#REF!</v>
      </c>
      <c r="AC17" s="214" t="e">
        <f>IF('Crisis Indicator Data'!#REF!="No Data",1,IF(#REF!&lt;&gt;"",1,0))</f>
        <v>#REF!</v>
      </c>
      <c r="AD17" s="214" t="e">
        <f>IF('Crisis Indicator Data'!#REF!="No Data",1,IF(#REF!&lt;&gt;"",1,0))</f>
        <v>#REF!</v>
      </c>
      <c r="AE17" s="214" t="e">
        <f>IF('Crisis Indicator Data'!#REF!="No Data",1,IF(#REF!&lt;&gt;"",1,0))</f>
        <v>#REF!</v>
      </c>
      <c r="AF17" s="214" t="e">
        <f>IF('Crisis Indicator Data'!#REF!="No Data",1,IF(#REF!&lt;&gt;"",1,0))</f>
        <v>#REF!</v>
      </c>
      <c r="AG17" s="214" t="e">
        <f>IF('Crisis Indicator Data'!#REF!="No Data",1,IF(#REF!&lt;&gt;"",1,0))</f>
        <v>#REF!</v>
      </c>
      <c r="AH17" s="214" t="e">
        <f>IF('Crisis Indicator Data'!#REF!="No Data",1,IF(#REF!&lt;&gt;"",1,0))</f>
        <v>#REF!</v>
      </c>
      <c r="AI17" s="214" t="e">
        <f>IF('Crisis Indicator Data'!#REF!="No Data",1,IF(#REF!&lt;&gt;"",1,0))</f>
        <v>#REF!</v>
      </c>
      <c r="AJ17" s="214" t="e">
        <f>IF('Crisis Indicator Data'!#REF!="No Data",1,IF(#REF!&lt;&gt;"",1,0))</f>
        <v>#REF!</v>
      </c>
      <c r="AK17" s="214" t="e">
        <f>IF('Crisis Indicator Data'!#REF!="No Data",1,IF(#REF!&lt;&gt;"",1,0))</f>
        <v>#REF!</v>
      </c>
      <c r="AL17" s="214" t="e">
        <f>IF('Crisis Indicator Data'!#REF!="No Data",1,IF(#REF!&lt;&gt;"",1,0))</f>
        <v>#REF!</v>
      </c>
      <c r="AM17" s="214" t="e">
        <f>IF('Crisis Indicator Data'!#REF!="No Data",1,IF(#REF!&lt;&gt;"",1,0))</f>
        <v>#REF!</v>
      </c>
      <c r="AN17" s="214" t="e">
        <f>IF('Crisis Indicator Data'!#REF!="No Data",1,IF(#REF!&lt;&gt;"",1,0))</f>
        <v>#REF!</v>
      </c>
      <c r="AO17" s="214" t="e">
        <f>IF('Crisis Indicator Data'!#REF!="No Data",1,IF(#REF!&lt;&gt;"",1,0))</f>
        <v>#REF!</v>
      </c>
      <c r="AP17" s="214" t="e">
        <f>IF('Crisis Indicator Data'!#REF!="No Data",1,IF(#REF!&lt;&gt;"",1,0))</f>
        <v>#REF!</v>
      </c>
      <c r="AQ17" s="214" t="e">
        <f>IF('Crisis Indicator Data'!#REF!="No Data",1,IF(#REF!&lt;&gt;"",1,0))</f>
        <v>#REF!</v>
      </c>
      <c r="AR17" s="214" t="e">
        <f>IF('Crisis Indicator Data'!#REF!="No Data",1,IF(#REF!&lt;&gt;"",1,0))</f>
        <v>#REF!</v>
      </c>
      <c r="AS17" s="214" t="e">
        <f>IF('Crisis Indicator Data'!#REF!="No Data",1,IF(#REF!&lt;&gt;"",1,0))</f>
        <v>#REF!</v>
      </c>
      <c r="AT17" s="214" t="e">
        <f>IF('Crisis Indicator Data'!#REF!="No Data",1,IF(#REF!&lt;&gt;"",1,0))</f>
        <v>#REF!</v>
      </c>
      <c r="AU17" s="214" t="e">
        <f>IF('Crisis Indicator Data'!#REF!="No Data",1,IF(#REF!&lt;&gt;"",1,0))</f>
        <v>#REF!</v>
      </c>
      <c r="AV17" s="214" t="e">
        <f>IF('Crisis Indicator Data'!#REF!="No Data",1,IF(#REF!&lt;&gt;"",1,0))</f>
        <v>#REF!</v>
      </c>
      <c r="AW17" s="214" t="e">
        <f>IF('Crisis Indicator Data'!#REF!="No Data",1,IF(#REF!&lt;&gt;"",1,0))</f>
        <v>#REF!</v>
      </c>
      <c r="AX17" s="214" t="e">
        <f>IF('Crisis Indicator Data'!#REF!="No Data",1,IF(#REF!&lt;&gt;"",1,0))</f>
        <v>#REF!</v>
      </c>
      <c r="AY17" s="214" t="e">
        <f>IF('Crisis Indicator Data'!#REF!="No Data",1,IF(#REF!&lt;&gt;"",1,0))</f>
        <v>#REF!</v>
      </c>
      <c r="AZ17" s="214" t="e">
        <f>IF('Crisis Indicator Data'!#REF!="No Data",1,IF(#REF!&lt;&gt;"",1,0))</f>
        <v>#REF!</v>
      </c>
      <c r="BA17" t="e">
        <f t="shared" si="0"/>
        <v>#REF!</v>
      </c>
      <c r="BB17" s="22" t="e">
        <f t="shared" si="1"/>
        <v>#REF!</v>
      </c>
    </row>
    <row r="18" spans="1:54" x14ac:dyDescent="0.35">
      <c r="A18" t="s">
        <v>7972</v>
      </c>
      <c r="B18" s="214" t="e">
        <f>IF('Crisis Indicator Data'!#REF!="No Data",1,IF(#REF!&lt;&gt;"",1,0))</f>
        <v>#REF!</v>
      </c>
      <c r="C18" s="214" t="e">
        <f>IF('Crisis Indicator Data'!#REF!="No Data",1,IF(#REF!&lt;&gt;"",1,0))</f>
        <v>#REF!</v>
      </c>
      <c r="D18" s="214" t="e">
        <f>IF('Crisis Indicator Data'!#REF!="No Data",1,IF(#REF!&lt;&gt;"",1,0))</f>
        <v>#REF!</v>
      </c>
      <c r="E18" s="214" t="e">
        <f>IF('Crisis Indicator Data'!#REF!="No Data",1,IF(#REF!&lt;&gt;"",1,0))</f>
        <v>#REF!</v>
      </c>
      <c r="F18" s="214" t="e">
        <f>IF('Crisis Indicator Data'!#REF!="No Data",1,IF(#REF!&lt;&gt;"",1,0))</f>
        <v>#REF!</v>
      </c>
      <c r="G18" s="214" t="e">
        <f>IF('Crisis Indicator Data'!#REF!="No Data",1,IF(#REF!&lt;&gt;"",1,0))</f>
        <v>#REF!</v>
      </c>
      <c r="H18" s="214" t="e">
        <f>IF('Crisis Indicator Data'!#REF!="No Data",1,IF(#REF!&lt;&gt;"",1,0))</f>
        <v>#REF!</v>
      </c>
      <c r="I18" s="214" t="e">
        <f>IF('Crisis Indicator Data'!#REF!="No Data",1,IF(#REF!&lt;&gt;"",1,0))</f>
        <v>#REF!</v>
      </c>
      <c r="J18" s="214" t="e">
        <f>IF('Crisis Indicator Data'!#REF!="No Data",1,IF(#REF!&lt;&gt;"",1,0))</f>
        <v>#REF!</v>
      </c>
      <c r="K18" s="214" t="e">
        <f>IF('Crisis Indicator Data'!#REF!="No Data",1,IF(#REF!&lt;&gt;"",1,0))</f>
        <v>#REF!</v>
      </c>
      <c r="L18" s="214" t="e">
        <f>IF('Crisis Indicator Data'!#REF!="No Data",1,IF(#REF!&lt;&gt;"",1,0))</f>
        <v>#REF!</v>
      </c>
      <c r="M18" s="214" t="e">
        <f>IF('Crisis Indicator Data'!#REF!="No Data",1,IF(#REF!&lt;&gt;"",1,0))</f>
        <v>#REF!</v>
      </c>
      <c r="N18" s="214" t="e">
        <f>IF('Crisis Indicator Data'!#REF!="No Data",1,IF(#REF!&lt;&gt;"",1,0))</f>
        <v>#REF!</v>
      </c>
      <c r="O18" s="214" t="e">
        <f>IF('Crisis Indicator Data'!#REF!="No Data",1,IF(#REF!&lt;&gt;"",1,0))</f>
        <v>#REF!</v>
      </c>
      <c r="P18" s="214" t="e">
        <f>IF('Crisis Indicator Data'!#REF!="No Data",1,IF(#REF!&lt;&gt;"",1,0))</f>
        <v>#REF!</v>
      </c>
      <c r="Q18" s="214" t="e">
        <f>IF('Crisis Indicator Data'!#REF!="No Data",1,IF(#REF!&lt;&gt;"",1,0))</f>
        <v>#REF!</v>
      </c>
      <c r="R18" s="214" t="e">
        <f>IF('Crisis Indicator Data'!#REF!="No Data",1,IF(#REF!&lt;&gt;"",1,0))</f>
        <v>#REF!</v>
      </c>
      <c r="S18" s="214" t="e">
        <f>IF('Crisis Indicator Data'!#REF!="No Data",1,IF(#REF!&lt;&gt;"",1,0))</f>
        <v>#REF!</v>
      </c>
      <c r="T18" s="214" t="e">
        <f>IF('Crisis Indicator Data'!#REF!="No Data",1,IF(#REF!&lt;&gt;"",1,0))</f>
        <v>#REF!</v>
      </c>
      <c r="U18" s="214" t="e">
        <f>IF('Crisis Indicator Data'!#REF!="No Data",1,IF(#REF!&lt;&gt;"",1,0))</f>
        <v>#REF!</v>
      </c>
      <c r="V18" s="214" t="e">
        <f>IF('Crisis Indicator Data'!#REF!="No Data",1,IF(#REF!&lt;&gt;"",1,0))</f>
        <v>#REF!</v>
      </c>
      <c r="W18" s="214" t="e">
        <f>IF('Crisis Indicator Data'!#REF!="No Data",1,IF(#REF!&lt;&gt;"",1,0))</f>
        <v>#REF!</v>
      </c>
      <c r="X18" s="214" t="e">
        <f>IF('Crisis Indicator Data'!#REF!="No Data",1,IF(#REF!&lt;&gt;"",1,0))</f>
        <v>#REF!</v>
      </c>
      <c r="Y18" s="214" t="e">
        <f>IF('Crisis Indicator Data'!#REF!="No Data",1,IF(#REF!&lt;&gt;"",1,0))</f>
        <v>#REF!</v>
      </c>
      <c r="Z18" s="214" t="e">
        <f>IF('Crisis Indicator Data'!#REF!="No Data",1,IF(#REF!&lt;&gt;"",1,0))</f>
        <v>#REF!</v>
      </c>
      <c r="AA18" s="214" t="e">
        <f>IF('Crisis Indicator Data'!#REF!="No Data",1,IF(#REF!&lt;&gt;"",1,0))</f>
        <v>#REF!</v>
      </c>
      <c r="AB18" s="214" t="e">
        <f>IF('Crisis Indicator Data'!#REF!="No Data",1,IF(#REF!&lt;&gt;"",1,0))</f>
        <v>#REF!</v>
      </c>
      <c r="AC18" s="214" t="e">
        <f>IF('Crisis Indicator Data'!#REF!="No Data",1,IF(#REF!&lt;&gt;"",1,0))</f>
        <v>#REF!</v>
      </c>
      <c r="AD18" s="214" t="e">
        <f>IF('Crisis Indicator Data'!#REF!="No Data",1,IF(#REF!&lt;&gt;"",1,0))</f>
        <v>#REF!</v>
      </c>
      <c r="AE18" s="214" t="e">
        <f>IF('Crisis Indicator Data'!#REF!="No Data",1,IF(#REF!&lt;&gt;"",1,0))</f>
        <v>#REF!</v>
      </c>
      <c r="AF18" s="214" t="e">
        <f>IF('Crisis Indicator Data'!#REF!="No Data",1,IF(#REF!&lt;&gt;"",1,0))</f>
        <v>#REF!</v>
      </c>
      <c r="AG18" s="214" t="e">
        <f>IF('Crisis Indicator Data'!#REF!="No Data",1,IF(#REF!&lt;&gt;"",1,0))</f>
        <v>#REF!</v>
      </c>
      <c r="AH18" s="214" t="e">
        <f>IF('Crisis Indicator Data'!#REF!="No Data",1,IF(#REF!&lt;&gt;"",1,0))</f>
        <v>#REF!</v>
      </c>
      <c r="AI18" s="214" t="e">
        <f>IF('Crisis Indicator Data'!#REF!="No Data",1,IF(#REF!&lt;&gt;"",1,0))</f>
        <v>#REF!</v>
      </c>
      <c r="AJ18" s="214" t="e">
        <f>IF('Crisis Indicator Data'!#REF!="No Data",1,IF(#REF!&lt;&gt;"",1,0))</f>
        <v>#REF!</v>
      </c>
      <c r="AK18" s="214" t="e">
        <f>IF('Crisis Indicator Data'!#REF!="No Data",1,IF(#REF!&lt;&gt;"",1,0))</f>
        <v>#REF!</v>
      </c>
      <c r="AL18" s="214" t="e">
        <f>IF('Crisis Indicator Data'!#REF!="No Data",1,IF(#REF!&lt;&gt;"",1,0))</f>
        <v>#REF!</v>
      </c>
      <c r="AM18" s="214" t="e">
        <f>IF('Crisis Indicator Data'!#REF!="No Data",1,IF(#REF!&lt;&gt;"",1,0))</f>
        <v>#REF!</v>
      </c>
      <c r="AN18" s="214" t="e">
        <f>IF('Crisis Indicator Data'!#REF!="No Data",1,IF(#REF!&lt;&gt;"",1,0))</f>
        <v>#REF!</v>
      </c>
      <c r="AO18" s="214" t="e">
        <f>IF('Crisis Indicator Data'!#REF!="No Data",1,IF(#REF!&lt;&gt;"",1,0))</f>
        <v>#REF!</v>
      </c>
      <c r="AP18" s="214" t="e">
        <f>IF('Crisis Indicator Data'!#REF!="No Data",1,IF(#REF!&lt;&gt;"",1,0))</f>
        <v>#REF!</v>
      </c>
      <c r="AQ18" s="214" t="e">
        <f>IF('Crisis Indicator Data'!#REF!="No Data",1,IF(#REF!&lt;&gt;"",1,0))</f>
        <v>#REF!</v>
      </c>
      <c r="AR18" s="214" t="e">
        <f>IF('Crisis Indicator Data'!#REF!="No Data",1,IF(#REF!&lt;&gt;"",1,0))</f>
        <v>#REF!</v>
      </c>
      <c r="AS18" s="214" t="e">
        <f>IF('Crisis Indicator Data'!#REF!="No Data",1,IF(#REF!&lt;&gt;"",1,0))</f>
        <v>#REF!</v>
      </c>
      <c r="AT18" s="214" t="e">
        <f>IF('Crisis Indicator Data'!#REF!="No Data",1,IF(#REF!&lt;&gt;"",1,0))</f>
        <v>#REF!</v>
      </c>
      <c r="AU18" s="214" t="e">
        <f>IF('Crisis Indicator Data'!#REF!="No Data",1,IF(#REF!&lt;&gt;"",1,0))</f>
        <v>#REF!</v>
      </c>
      <c r="AV18" s="214" t="e">
        <f>IF('Crisis Indicator Data'!#REF!="No Data",1,IF(#REF!&lt;&gt;"",1,0))</f>
        <v>#REF!</v>
      </c>
      <c r="AW18" s="214" t="e">
        <f>IF('Crisis Indicator Data'!#REF!="No Data",1,IF(#REF!&lt;&gt;"",1,0))</f>
        <v>#REF!</v>
      </c>
      <c r="AX18" s="214" t="e">
        <f>IF('Crisis Indicator Data'!#REF!="No Data",1,IF(#REF!&lt;&gt;"",1,0))</f>
        <v>#REF!</v>
      </c>
      <c r="AY18" s="214" t="e">
        <f>IF('Crisis Indicator Data'!#REF!="No Data",1,IF(#REF!&lt;&gt;"",1,0))</f>
        <v>#REF!</v>
      </c>
      <c r="AZ18" s="214" t="e">
        <f>IF('Crisis Indicator Data'!#REF!="No Data",1,IF(#REF!&lt;&gt;"",1,0))</f>
        <v>#REF!</v>
      </c>
      <c r="BA18" t="e">
        <f t="shared" si="0"/>
        <v>#REF!</v>
      </c>
      <c r="BB18" s="22" t="e">
        <f t="shared" si="1"/>
        <v>#REF!</v>
      </c>
    </row>
    <row r="19" spans="1:54" x14ac:dyDescent="0.35">
      <c r="A19" t="s">
        <v>7958</v>
      </c>
      <c r="B19" s="214" t="e">
        <f>IF('Crisis Indicator Data'!#REF!="No Data",1,IF(#REF!&lt;&gt;"",1,0))</f>
        <v>#REF!</v>
      </c>
      <c r="C19" s="214" t="e">
        <f>IF('Crisis Indicator Data'!#REF!="No Data",1,IF(#REF!&lt;&gt;"",1,0))</f>
        <v>#REF!</v>
      </c>
      <c r="D19" s="214" t="e">
        <f>IF('Crisis Indicator Data'!#REF!="No Data",1,IF(#REF!&lt;&gt;"",1,0))</f>
        <v>#REF!</v>
      </c>
      <c r="E19" s="214" t="e">
        <f>IF('Crisis Indicator Data'!#REF!="No Data",1,IF(#REF!&lt;&gt;"",1,0))</f>
        <v>#REF!</v>
      </c>
      <c r="F19" s="214" t="e">
        <f>IF('Crisis Indicator Data'!#REF!="No Data",1,IF(#REF!&lt;&gt;"",1,0))</f>
        <v>#REF!</v>
      </c>
      <c r="G19" s="214" t="e">
        <f>IF('Crisis Indicator Data'!#REF!="No Data",1,IF(#REF!&lt;&gt;"",1,0))</f>
        <v>#REF!</v>
      </c>
      <c r="H19" s="214" t="e">
        <f>IF('Crisis Indicator Data'!#REF!="No Data",1,IF(#REF!&lt;&gt;"",1,0))</f>
        <v>#REF!</v>
      </c>
      <c r="I19" s="214" t="e">
        <f>IF('Crisis Indicator Data'!#REF!="No Data",1,IF(#REF!&lt;&gt;"",1,0))</f>
        <v>#REF!</v>
      </c>
      <c r="J19" s="214" t="e">
        <f>IF('Crisis Indicator Data'!#REF!="No Data",1,IF(#REF!&lt;&gt;"",1,0))</f>
        <v>#REF!</v>
      </c>
      <c r="K19" s="214" t="e">
        <f>IF('Crisis Indicator Data'!#REF!="No Data",1,IF(#REF!&lt;&gt;"",1,0))</f>
        <v>#REF!</v>
      </c>
      <c r="L19" s="214" t="e">
        <f>IF('Crisis Indicator Data'!#REF!="No Data",1,IF(#REF!&lt;&gt;"",1,0))</f>
        <v>#REF!</v>
      </c>
      <c r="M19" s="214" t="e">
        <f>IF('Crisis Indicator Data'!#REF!="No Data",1,IF(#REF!&lt;&gt;"",1,0))</f>
        <v>#REF!</v>
      </c>
      <c r="N19" s="214" t="e">
        <f>IF('Crisis Indicator Data'!#REF!="No Data",1,IF(#REF!&lt;&gt;"",1,0))</f>
        <v>#REF!</v>
      </c>
      <c r="O19" s="214" t="e">
        <f>IF('Crisis Indicator Data'!#REF!="No Data",1,IF(#REF!&lt;&gt;"",1,0))</f>
        <v>#REF!</v>
      </c>
      <c r="P19" s="214" t="e">
        <f>IF('Crisis Indicator Data'!#REF!="No Data",1,IF(#REF!&lt;&gt;"",1,0))</f>
        <v>#REF!</v>
      </c>
      <c r="Q19" s="214" t="e">
        <f>IF('Crisis Indicator Data'!#REF!="No Data",1,IF(#REF!&lt;&gt;"",1,0))</f>
        <v>#REF!</v>
      </c>
      <c r="R19" s="214" t="e">
        <f>IF('Crisis Indicator Data'!#REF!="No Data",1,IF(#REF!&lt;&gt;"",1,0))</f>
        <v>#REF!</v>
      </c>
      <c r="S19" s="214" t="e">
        <f>IF('Crisis Indicator Data'!#REF!="No Data",1,IF(#REF!&lt;&gt;"",1,0))</f>
        <v>#REF!</v>
      </c>
      <c r="T19" s="214" t="e">
        <f>IF('Crisis Indicator Data'!#REF!="No Data",1,IF(#REF!&lt;&gt;"",1,0))</f>
        <v>#REF!</v>
      </c>
      <c r="U19" s="214" t="e">
        <f>IF('Crisis Indicator Data'!#REF!="No Data",1,IF(#REF!&lt;&gt;"",1,0))</f>
        <v>#REF!</v>
      </c>
      <c r="V19" s="214" t="e">
        <f>IF('Crisis Indicator Data'!#REF!="No Data",1,IF(#REF!&lt;&gt;"",1,0))</f>
        <v>#REF!</v>
      </c>
      <c r="W19" s="214" t="e">
        <f>IF('Crisis Indicator Data'!#REF!="No Data",1,IF(#REF!&lt;&gt;"",1,0))</f>
        <v>#REF!</v>
      </c>
      <c r="X19" s="214" t="e">
        <f>IF('Crisis Indicator Data'!#REF!="No Data",1,IF(#REF!&lt;&gt;"",1,0))</f>
        <v>#REF!</v>
      </c>
      <c r="Y19" s="214" t="e">
        <f>IF('Crisis Indicator Data'!#REF!="No Data",1,IF(#REF!&lt;&gt;"",1,0))</f>
        <v>#REF!</v>
      </c>
      <c r="Z19" s="214" t="e">
        <f>IF('Crisis Indicator Data'!#REF!="No Data",1,IF(#REF!&lt;&gt;"",1,0))</f>
        <v>#REF!</v>
      </c>
      <c r="AA19" s="214" t="e">
        <f>IF('Crisis Indicator Data'!#REF!="No Data",1,IF(#REF!&lt;&gt;"",1,0))</f>
        <v>#REF!</v>
      </c>
      <c r="AB19" s="214" t="e">
        <f>IF('Crisis Indicator Data'!#REF!="No Data",1,IF(#REF!&lt;&gt;"",1,0))</f>
        <v>#REF!</v>
      </c>
      <c r="AC19" s="214" t="e">
        <f>IF('Crisis Indicator Data'!#REF!="No Data",1,IF(#REF!&lt;&gt;"",1,0))</f>
        <v>#REF!</v>
      </c>
      <c r="AD19" s="214" t="e">
        <f>IF('Crisis Indicator Data'!#REF!="No Data",1,IF(#REF!&lt;&gt;"",1,0))</f>
        <v>#REF!</v>
      </c>
      <c r="AE19" s="214" t="e">
        <f>IF('Crisis Indicator Data'!#REF!="No Data",1,IF(#REF!&lt;&gt;"",1,0))</f>
        <v>#REF!</v>
      </c>
      <c r="AF19" s="214" t="e">
        <f>IF('Crisis Indicator Data'!#REF!="No Data",1,IF(#REF!&lt;&gt;"",1,0))</f>
        <v>#REF!</v>
      </c>
      <c r="AG19" s="214" t="e">
        <f>IF('Crisis Indicator Data'!#REF!="No Data",1,IF(#REF!&lt;&gt;"",1,0))</f>
        <v>#REF!</v>
      </c>
      <c r="AH19" s="214" t="e">
        <f>IF('Crisis Indicator Data'!#REF!="No Data",1,IF(#REF!&lt;&gt;"",1,0))</f>
        <v>#REF!</v>
      </c>
      <c r="AI19" s="214" t="e">
        <f>IF('Crisis Indicator Data'!#REF!="No Data",1,IF(#REF!&lt;&gt;"",1,0))</f>
        <v>#REF!</v>
      </c>
      <c r="AJ19" s="214" t="e">
        <f>IF('Crisis Indicator Data'!#REF!="No Data",1,IF(#REF!&lt;&gt;"",1,0))</f>
        <v>#REF!</v>
      </c>
      <c r="AK19" s="214" t="e">
        <f>IF('Crisis Indicator Data'!#REF!="No Data",1,IF(#REF!&lt;&gt;"",1,0))</f>
        <v>#REF!</v>
      </c>
      <c r="AL19" s="214" t="e">
        <f>IF('Crisis Indicator Data'!#REF!="No Data",1,IF(#REF!&lt;&gt;"",1,0))</f>
        <v>#REF!</v>
      </c>
      <c r="AM19" s="214" t="e">
        <f>IF('Crisis Indicator Data'!#REF!="No Data",1,IF(#REF!&lt;&gt;"",1,0))</f>
        <v>#REF!</v>
      </c>
      <c r="AN19" s="214" t="e">
        <f>IF('Crisis Indicator Data'!#REF!="No Data",1,IF(#REF!&lt;&gt;"",1,0))</f>
        <v>#REF!</v>
      </c>
      <c r="AO19" s="214" t="e">
        <f>IF('Crisis Indicator Data'!#REF!="No Data",1,IF(#REF!&lt;&gt;"",1,0))</f>
        <v>#REF!</v>
      </c>
      <c r="AP19" s="214" t="e">
        <f>IF('Crisis Indicator Data'!#REF!="No Data",1,IF(#REF!&lt;&gt;"",1,0))</f>
        <v>#REF!</v>
      </c>
      <c r="AQ19" s="214" t="e">
        <f>IF('Crisis Indicator Data'!#REF!="No Data",1,IF(#REF!&lt;&gt;"",1,0))</f>
        <v>#REF!</v>
      </c>
      <c r="AR19" s="214" t="e">
        <f>IF('Crisis Indicator Data'!#REF!="No Data",1,IF(#REF!&lt;&gt;"",1,0))</f>
        <v>#REF!</v>
      </c>
      <c r="AS19" s="214" t="e">
        <f>IF('Crisis Indicator Data'!#REF!="No Data",1,IF(#REF!&lt;&gt;"",1,0))</f>
        <v>#REF!</v>
      </c>
      <c r="AT19" s="214" t="e">
        <f>IF('Crisis Indicator Data'!#REF!="No Data",1,IF(#REF!&lt;&gt;"",1,0))</f>
        <v>#REF!</v>
      </c>
      <c r="AU19" s="214" t="e">
        <f>IF('Crisis Indicator Data'!#REF!="No Data",1,IF(#REF!&lt;&gt;"",1,0))</f>
        <v>#REF!</v>
      </c>
      <c r="AV19" s="214" t="e">
        <f>IF('Crisis Indicator Data'!#REF!="No Data",1,IF(#REF!&lt;&gt;"",1,0))</f>
        <v>#REF!</v>
      </c>
      <c r="AW19" s="214" t="e">
        <f>IF('Crisis Indicator Data'!#REF!="No Data",1,IF(#REF!&lt;&gt;"",1,0))</f>
        <v>#REF!</v>
      </c>
      <c r="AX19" s="214" t="e">
        <f>IF('Crisis Indicator Data'!#REF!="No Data",1,IF(#REF!&lt;&gt;"",1,0))</f>
        <v>#REF!</v>
      </c>
      <c r="AY19" s="214" t="e">
        <f>IF('Crisis Indicator Data'!#REF!="No Data",1,IF(#REF!&lt;&gt;"",1,0))</f>
        <v>#REF!</v>
      </c>
      <c r="AZ19" s="214" t="e">
        <f>IF('Crisis Indicator Data'!#REF!="No Data",1,IF(#REF!&lt;&gt;"",1,0))</f>
        <v>#REF!</v>
      </c>
      <c r="BA19" t="e">
        <f t="shared" si="0"/>
        <v>#REF!</v>
      </c>
      <c r="BB19" s="22" t="e">
        <f t="shared" si="1"/>
        <v>#REF!</v>
      </c>
    </row>
    <row r="20" spans="1:54" x14ac:dyDescent="0.35">
      <c r="A20" t="s">
        <v>7981</v>
      </c>
      <c r="B20" s="214" t="e">
        <f>IF('Crisis Indicator Data'!#REF!="No Data",1,IF(#REF!&lt;&gt;"",1,0))</f>
        <v>#REF!</v>
      </c>
      <c r="C20" s="214" t="e">
        <f>IF('Crisis Indicator Data'!#REF!="No Data",1,IF(#REF!&lt;&gt;"",1,0))</f>
        <v>#REF!</v>
      </c>
      <c r="D20" s="214" t="e">
        <f>IF('Crisis Indicator Data'!#REF!="No Data",1,IF(#REF!&lt;&gt;"",1,0))</f>
        <v>#REF!</v>
      </c>
      <c r="E20" s="214" t="e">
        <f>IF('Crisis Indicator Data'!#REF!="No Data",1,IF(#REF!&lt;&gt;"",1,0))</f>
        <v>#REF!</v>
      </c>
      <c r="F20" s="214" t="e">
        <f>IF('Crisis Indicator Data'!#REF!="No Data",1,IF(#REF!&lt;&gt;"",1,0))</f>
        <v>#REF!</v>
      </c>
      <c r="G20" s="214" t="e">
        <f>IF('Crisis Indicator Data'!#REF!="No Data",1,IF(#REF!&lt;&gt;"",1,0))</f>
        <v>#REF!</v>
      </c>
      <c r="H20" s="214" t="e">
        <f>IF('Crisis Indicator Data'!#REF!="No Data",1,IF(#REF!&lt;&gt;"",1,0))</f>
        <v>#REF!</v>
      </c>
      <c r="I20" s="214" t="e">
        <f>IF('Crisis Indicator Data'!#REF!="No Data",1,IF(#REF!&lt;&gt;"",1,0))</f>
        <v>#REF!</v>
      </c>
      <c r="J20" s="214" t="e">
        <f>IF('Crisis Indicator Data'!#REF!="No Data",1,IF(#REF!&lt;&gt;"",1,0))</f>
        <v>#REF!</v>
      </c>
      <c r="K20" s="214" t="e">
        <f>IF('Crisis Indicator Data'!#REF!="No Data",1,IF(#REF!&lt;&gt;"",1,0))</f>
        <v>#REF!</v>
      </c>
      <c r="L20" s="214" t="e">
        <f>IF('Crisis Indicator Data'!#REF!="No Data",1,IF(#REF!&lt;&gt;"",1,0))</f>
        <v>#REF!</v>
      </c>
      <c r="M20" s="214" t="e">
        <f>IF('Crisis Indicator Data'!#REF!="No Data",1,IF(#REF!&lt;&gt;"",1,0))</f>
        <v>#REF!</v>
      </c>
      <c r="N20" s="214" t="e">
        <f>IF('Crisis Indicator Data'!#REF!="No Data",1,IF(#REF!&lt;&gt;"",1,0))</f>
        <v>#REF!</v>
      </c>
      <c r="O20" s="214" t="e">
        <f>IF('Crisis Indicator Data'!#REF!="No Data",1,IF(#REF!&lt;&gt;"",1,0))</f>
        <v>#REF!</v>
      </c>
      <c r="P20" s="214" t="e">
        <f>IF('Crisis Indicator Data'!#REF!="No Data",1,IF(#REF!&lt;&gt;"",1,0))</f>
        <v>#REF!</v>
      </c>
      <c r="Q20" s="214" t="e">
        <f>IF('Crisis Indicator Data'!#REF!="No Data",1,IF(#REF!&lt;&gt;"",1,0))</f>
        <v>#REF!</v>
      </c>
      <c r="R20" s="214" t="e">
        <f>IF('Crisis Indicator Data'!#REF!="No Data",1,IF(#REF!&lt;&gt;"",1,0))</f>
        <v>#REF!</v>
      </c>
      <c r="S20" s="214" t="e">
        <f>IF('Crisis Indicator Data'!#REF!="No Data",1,IF(#REF!&lt;&gt;"",1,0))</f>
        <v>#REF!</v>
      </c>
      <c r="T20" s="214" t="e">
        <f>IF('Crisis Indicator Data'!#REF!="No Data",1,IF(#REF!&lt;&gt;"",1,0))</f>
        <v>#REF!</v>
      </c>
      <c r="U20" s="214" t="e">
        <f>IF('Crisis Indicator Data'!#REF!="No Data",1,IF(#REF!&lt;&gt;"",1,0))</f>
        <v>#REF!</v>
      </c>
      <c r="V20" s="214" t="e">
        <f>IF('Crisis Indicator Data'!#REF!="No Data",1,IF(#REF!&lt;&gt;"",1,0))</f>
        <v>#REF!</v>
      </c>
      <c r="W20" s="214" t="e">
        <f>IF('Crisis Indicator Data'!#REF!="No Data",1,IF(#REF!&lt;&gt;"",1,0))</f>
        <v>#REF!</v>
      </c>
      <c r="X20" s="214" t="e">
        <f>IF('Crisis Indicator Data'!#REF!="No Data",1,IF(#REF!&lt;&gt;"",1,0))</f>
        <v>#REF!</v>
      </c>
      <c r="Y20" s="214" t="e">
        <f>IF('Crisis Indicator Data'!#REF!="No Data",1,IF(#REF!&lt;&gt;"",1,0))</f>
        <v>#REF!</v>
      </c>
      <c r="Z20" s="214" t="e">
        <f>IF('Crisis Indicator Data'!#REF!="No Data",1,IF(#REF!&lt;&gt;"",1,0))</f>
        <v>#REF!</v>
      </c>
      <c r="AA20" s="214" t="e">
        <f>IF('Crisis Indicator Data'!#REF!="No Data",1,IF(#REF!&lt;&gt;"",1,0))</f>
        <v>#REF!</v>
      </c>
      <c r="AB20" s="214" t="e">
        <f>IF('Crisis Indicator Data'!#REF!="No Data",1,IF(#REF!&lt;&gt;"",1,0))</f>
        <v>#REF!</v>
      </c>
      <c r="AC20" s="214" t="e">
        <f>IF('Crisis Indicator Data'!#REF!="No Data",1,IF(#REF!&lt;&gt;"",1,0))</f>
        <v>#REF!</v>
      </c>
      <c r="AD20" s="214" t="e">
        <f>IF('Crisis Indicator Data'!#REF!="No Data",1,IF(#REF!&lt;&gt;"",1,0))</f>
        <v>#REF!</v>
      </c>
      <c r="AE20" s="214" t="e">
        <f>IF('Crisis Indicator Data'!#REF!="No Data",1,IF(#REF!&lt;&gt;"",1,0))</f>
        <v>#REF!</v>
      </c>
      <c r="AF20" s="214" t="e">
        <f>IF('Crisis Indicator Data'!#REF!="No Data",1,IF(#REF!&lt;&gt;"",1,0))</f>
        <v>#REF!</v>
      </c>
      <c r="AG20" s="214" t="e">
        <f>IF('Crisis Indicator Data'!#REF!="No Data",1,IF(#REF!&lt;&gt;"",1,0))</f>
        <v>#REF!</v>
      </c>
      <c r="AH20" s="214" t="e">
        <f>IF('Crisis Indicator Data'!#REF!="No Data",1,IF(#REF!&lt;&gt;"",1,0))</f>
        <v>#REF!</v>
      </c>
      <c r="AI20" s="214" t="e">
        <f>IF('Crisis Indicator Data'!#REF!="No Data",1,IF(#REF!&lt;&gt;"",1,0))</f>
        <v>#REF!</v>
      </c>
      <c r="AJ20" s="214" t="e">
        <f>IF('Crisis Indicator Data'!#REF!="No Data",1,IF(#REF!&lt;&gt;"",1,0))</f>
        <v>#REF!</v>
      </c>
      <c r="AK20" s="214" t="e">
        <f>IF('Crisis Indicator Data'!#REF!="No Data",1,IF(#REF!&lt;&gt;"",1,0))</f>
        <v>#REF!</v>
      </c>
      <c r="AL20" s="214" t="e">
        <f>IF('Crisis Indicator Data'!#REF!="No Data",1,IF(#REF!&lt;&gt;"",1,0))</f>
        <v>#REF!</v>
      </c>
      <c r="AM20" s="214" t="e">
        <f>IF('Crisis Indicator Data'!#REF!="No Data",1,IF(#REF!&lt;&gt;"",1,0))</f>
        <v>#REF!</v>
      </c>
      <c r="AN20" s="214" t="e">
        <f>IF('Crisis Indicator Data'!#REF!="No Data",1,IF(#REF!&lt;&gt;"",1,0))</f>
        <v>#REF!</v>
      </c>
      <c r="AO20" s="214" t="e">
        <f>IF('Crisis Indicator Data'!#REF!="No Data",1,IF(#REF!&lt;&gt;"",1,0))</f>
        <v>#REF!</v>
      </c>
      <c r="AP20" s="214" t="e">
        <f>IF('Crisis Indicator Data'!#REF!="No Data",1,IF(#REF!&lt;&gt;"",1,0))</f>
        <v>#REF!</v>
      </c>
      <c r="AQ20" s="214" t="e">
        <f>IF('Crisis Indicator Data'!#REF!="No Data",1,IF(#REF!&lt;&gt;"",1,0))</f>
        <v>#REF!</v>
      </c>
      <c r="AR20" s="214" t="e">
        <f>IF('Crisis Indicator Data'!#REF!="No Data",1,IF(#REF!&lt;&gt;"",1,0))</f>
        <v>#REF!</v>
      </c>
      <c r="AS20" s="214" t="e">
        <f>IF('Crisis Indicator Data'!#REF!="No Data",1,IF(#REF!&lt;&gt;"",1,0))</f>
        <v>#REF!</v>
      </c>
      <c r="AT20" s="214" t="e">
        <f>IF('Crisis Indicator Data'!#REF!="No Data",1,IF(#REF!&lt;&gt;"",1,0))</f>
        <v>#REF!</v>
      </c>
      <c r="AU20" s="214" t="e">
        <f>IF('Crisis Indicator Data'!#REF!="No Data",1,IF(#REF!&lt;&gt;"",1,0))</f>
        <v>#REF!</v>
      </c>
      <c r="AV20" s="214" t="e">
        <f>IF('Crisis Indicator Data'!#REF!="No Data",1,IF(#REF!&lt;&gt;"",1,0))</f>
        <v>#REF!</v>
      </c>
      <c r="AW20" s="214" t="e">
        <f>IF('Crisis Indicator Data'!#REF!="No Data",1,IF(#REF!&lt;&gt;"",1,0))</f>
        <v>#REF!</v>
      </c>
      <c r="AX20" s="214" t="e">
        <f>IF('Crisis Indicator Data'!#REF!="No Data",1,IF(#REF!&lt;&gt;"",1,0))</f>
        <v>#REF!</v>
      </c>
      <c r="AY20" s="214" t="e">
        <f>IF('Crisis Indicator Data'!#REF!="No Data",1,IF(#REF!&lt;&gt;"",1,0))</f>
        <v>#REF!</v>
      </c>
      <c r="AZ20" s="214" t="e">
        <f>IF('Crisis Indicator Data'!#REF!="No Data",1,IF(#REF!&lt;&gt;"",1,0))</f>
        <v>#REF!</v>
      </c>
      <c r="BA20" t="e">
        <f t="shared" si="0"/>
        <v>#REF!</v>
      </c>
      <c r="BB20" s="22" t="e">
        <f t="shared" si="1"/>
        <v>#REF!</v>
      </c>
    </row>
    <row r="21" spans="1:54" x14ac:dyDescent="0.35">
      <c r="A21" t="s">
        <v>7974</v>
      </c>
      <c r="B21" s="214" t="e">
        <f>IF('Crisis Indicator Data'!#REF!="No Data",1,IF(#REF!&lt;&gt;"",1,0))</f>
        <v>#REF!</v>
      </c>
      <c r="C21" s="214" t="e">
        <f>IF('Crisis Indicator Data'!#REF!="No Data",1,IF(#REF!&lt;&gt;"",1,0))</f>
        <v>#REF!</v>
      </c>
      <c r="D21" s="214" t="e">
        <f>IF('Crisis Indicator Data'!#REF!="No Data",1,IF(#REF!&lt;&gt;"",1,0))</f>
        <v>#REF!</v>
      </c>
      <c r="E21" s="214" t="e">
        <f>IF('Crisis Indicator Data'!#REF!="No Data",1,IF(#REF!&lt;&gt;"",1,0))</f>
        <v>#REF!</v>
      </c>
      <c r="F21" s="214" t="e">
        <f>IF('Crisis Indicator Data'!#REF!="No Data",1,IF(#REF!&lt;&gt;"",1,0))</f>
        <v>#REF!</v>
      </c>
      <c r="G21" s="214" t="e">
        <f>IF('Crisis Indicator Data'!#REF!="No Data",1,IF(#REF!&lt;&gt;"",1,0))</f>
        <v>#REF!</v>
      </c>
      <c r="H21" s="214" t="e">
        <f>IF('Crisis Indicator Data'!#REF!="No Data",1,IF(#REF!&lt;&gt;"",1,0))</f>
        <v>#REF!</v>
      </c>
      <c r="I21" s="214" t="e">
        <f>IF('Crisis Indicator Data'!#REF!="No Data",1,IF(#REF!&lt;&gt;"",1,0))</f>
        <v>#REF!</v>
      </c>
      <c r="J21" s="214" t="e">
        <f>IF('Crisis Indicator Data'!#REF!="No Data",1,IF(#REF!&lt;&gt;"",1,0))</f>
        <v>#REF!</v>
      </c>
      <c r="K21" s="214" t="e">
        <f>IF('Crisis Indicator Data'!#REF!="No Data",1,IF(#REF!&lt;&gt;"",1,0))</f>
        <v>#REF!</v>
      </c>
      <c r="L21" s="214" t="e">
        <f>IF('Crisis Indicator Data'!#REF!="No Data",1,IF(#REF!&lt;&gt;"",1,0))</f>
        <v>#REF!</v>
      </c>
      <c r="M21" s="214" t="e">
        <f>IF('Crisis Indicator Data'!#REF!="No Data",1,IF(#REF!&lt;&gt;"",1,0))</f>
        <v>#REF!</v>
      </c>
      <c r="N21" s="214" t="e">
        <f>IF('Crisis Indicator Data'!#REF!="No Data",1,IF(#REF!&lt;&gt;"",1,0))</f>
        <v>#REF!</v>
      </c>
      <c r="O21" s="214" t="e">
        <f>IF('Crisis Indicator Data'!#REF!="No Data",1,IF(#REF!&lt;&gt;"",1,0))</f>
        <v>#REF!</v>
      </c>
      <c r="P21" s="214" t="e">
        <f>IF('Crisis Indicator Data'!#REF!="No Data",1,IF(#REF!&lt;&gt;"",1,0))</f>
        <v>#REF!</v>
      </c>
      <c r="Q21" s="214" t="e">
        <f>IF('Crisis Indicator Data'!#REF!="No Data",1,IF(#REF!&lt;&gt;"",1,0))</f>
        <v>#REF!</v>
      </c>
      <c r="R21" s="214" t="e">
        <f>IF('Crisis Indicator Data'!#REF!="No Data",1,IF(#REF!&lt;&gt;"",1,0))</f>
        <v>#REF!</v>
      </c>
      <c r="S21" s="214" t="e">
        <f>IF('Crisis Indicator Data'!#REF!="No Data",1,IF(#REF!&lt;&gt;"",1,0))</f>
        <v>#REF!</v>
      </c>
      <c r="T21" s="214" t="e">
        <f>IF('Crisis Indicator Data'!#REF!="No Data",1,IF(#REF!&lt;&gt;"",1,0))</f>
        <v>#REF!</v>
      </c>
      <c r="U21" s="214" t="e">
        <f>IF('Crisis Indicator Data'!#REF!="No Data",1,IF(#REF!&lt;&gt;"",1,0))</f>
        <v>#REF!</v>
      </c>
      <c r="V21" s="214" t="e">
        <f>IF('Crisis Indicator Data'!#REF!="No Data",1,IF(#REF!&lt;&gt;"",1,0))</f>
        <v>#REF!</v>
      </c>
      <c r="W21" s="214" t="e">
        <f>IF('Crisis Indicator Data'!#REF!="No Data",1,IF(#REF!&lt;&gt;"",1,0))</f>
        <v>#REF!</v>
      </c>
      <c r="X21" s="214" t="e">
        <f>IF('Crisis Indicator Data'!#REF!="No Data",1,IF(#REF!&lt;&gt;"",1,0))</f>
        <v>#REF!</v>
      </c>
      <c r="Y21" s="214" t="e">
        <f>IF('Crisis Indicator Data'!#REF!="No Data",1,IF(#REF!&lt;&gt;"",1,0))</f>
        <v>#REF!</v>
      </c>
      <c r="Z21" s="214" t="e">
        <f>IF('Crisis Indicator Data'!#REF!="No Data",1,IF(#REF!&lt;&gt;"",1,0))</f>
        <v>#REF!</v>
      </c>
      <c r="AA21" s="214" t="e">
        <f>IF('Crisis Indicator Data'!#REF!="No Data",1,IF(#REF!&lt;&gt;"",1,0))</f>
        <v>#REF!</v>
      </c>
      <c r="AB21" s="214" t="e">
        <f>IF('Crisis Indicator Data'!#REF!="No Data",1,IF(#REF!&lt;&gt;"",1,0))</f>
        <v>#REF!</v>
      </c>
      <c r="AC21" s="214" t="e">
        <f>IF('Crisis Indicator Data'!#REF!="No Data",1,IF(#REF!&lt;&gt;"",1,0))</f>
        <v>#REF!</v>
      </c>
      <c r="AD21" s="214" t="e">
        <f>IF('Crisis Indicator Data'!#REF!="No Data",1,IF(#REF!&lt;&gt;"",1,0))</f>
        <v>#REF!</v>
      </c>
      <c r="AE21" s="214" t="e">
        <f>IF('Crisis Indicator Data'!#REF!="No Data",1,IF(#REF!&lt;&gt;"",1,0))</f>
        <v>#REF!</v>
      </c>
      <c r="AF21" s="214" t="e">
        <f>IF('Crisis Indicator Data'!#REF!="No Data",1,IF(#REF!&lt;&gt;"",1,0))</f>
        <v>#REF!</v>
      </c>
      <c r="AG21" s="214" t="e">
        <f>IF('Crisis Indicator Data'!#REF!="No Data",1,IF(#REF!&lt;&gt;"",1,0))</f>
        <v>#REF!</v>
      </c>
      <c r="AH21" s="214" t="e">
        <f>IF('Crisis Indicator Data'!#REF!="No Data",1,IF(#REF!&lt;&gt;"",1,0))</f>
        <v>#REF!</v>
      </c>
      <c r="AI21" s="214" t="e">
        <f>IF('Crisis Indicator Data'!#REF!="No Data",1,IF(#REF!&lt;&gt;"",1,0))</f>
        <v>#REF!</v>
      </c>
      <c r="AJ21" s="214" t="e">
        <f>IF('Crisis Indicator Data'!#REF!="No Data",1,IF(#REF!&lt;&gt;"",1,0))</f>
        <v>#REF!</v>
      </c>
      <c r="AK21" s="214" t="e">
        <f>IF('Crisis Indicator Data'!#REF!="No Data",1,IF(#REF!&lt;&gt;"",1,0))</f>
        <v>#REF!</v>
      </c>
      <c r="AL21" s="214" t="e">
        <f>IF('Crisis Indicator Data'!#REF!="No Data",1,IF(#REF!&lt;&gt;"",1,0))</f>
        <v>#REF!</v>
      </c>
      <c r="AM21" s="214" t="e">
        <f>IF('Crisis Indicator Data'!#REF!="No Data",1,IF(#REF!&lt;&gt;"",1,0))</f>
        <v>#REF!</v>
      </c>
      <c r="AN21" s="214" t="e">
        <f>IF('Crisis Indicator Data'!#REF!="No Data",1,IF(#REF!&lt;&gt;"",1,0))</f>
        <v>#REF!</v>
      </c>
      <c r="AO21" s="214" t="e">
        <f>IF('Crisis Indicator Data'!#REF!="No Data",1,IF(#REF!&lt;&gt;"",1,0))</f>
        <v>#REF!</v>
      </c>
      <c r="AP21" s="214" t="e">
        <f>IF('Crisis Indicator Data'!#REF!="No Data",1,IF(#REF!&lt;&gt;"",1,0))</f>
        <v>#REF!</v>
      </c>
      <c r="AQ21" s="214" t="e">
        <f>IF('Crisis Indicator Data'!#REF!="No Data",1,IF(#REF!&lt;&gt;"",1,0))</f>
        <v>#REF!</v>
      </c>
      <c r="AR21" s="214" t="e">
        <f>IF('Crisis Indicator Data'!#REF!="No Data",1,IF(#REF!&lt;&gt;"",1,0))</f>
        <v>#REF!</v>
      </c>
      <c r="AS21" s="214" t="e">
        <f>IF('Crisis Indicator Data'!#REF!="No Data",1,IF(#REF!&lt;&gt;"",1,0))</f>
        <v>#REF!</v>
      </c>
      <c r="AT21" s="214" t="e">
        <f>IF('Crisis Indicator Data'!#REF!="No Data",1,IF(#REF!&lt;&gt;"",1,0))</f>
        <v>#REF!</v>
      </c>
      <c r="AU21" s="214" t="e">
        <f>IF('Crisis Indicator Data'!#REF!="No Data",1,IF(#REF!&lt;&gt;"",1,0))</f>
        <v>#REF!</v>
      </c>
      <c r="AV21" s="214" t="e">
        <f>IF('Crisis Indicator Data'!#REF!="No Data",1,IF(#REF!&lt;&gt;"",1,0))</f>
        <v>#REF!</v>
      </c>
      <c r="AW21" s="214" t="e">
        <f>IF('Crisis Indicator Data'!#REF!="No Data",1,IF(#REF!&lt;&gt;"",1,0))</f>
        <v>#REF!</v>
      </c>
      <c r="AX21" s="214" t="e">
        <f>IF('Crisis Indicator Data'!#REF!="No Data",1,IF(#REF!&lt;&gt;"",1,0))</f>
        <v>#REF!</v>
      </c>
      <c r="AY21" s="214" t="e">
        <f>IF('Crisis Indicator Data'!#REF!="No Data",1,IF(#REF!&lt;&gt;"",1,0))</f>
        <v>#REF!</v>
      </c>
      <c r="AZ21" s="214" t="e">
        <f>IF('Crisis Indicator Data'!#REF!="No Data",1,IF(#REF!&lt;&gt;"",1,0))</f>
        <v>#REF!</v>
      </c>
      <c r="BA21" t="e">
        <f t="shared" si="0"/>
        <v>#REF!</v>
      </c>
      <c r="BB21" s="22" t="e">
        <f t="shared" si="1"/>
        <v>#REF!</v>
      </c>
    </row>
    <row r="22" spans="1:54" x14ac:dyDescent="0.35">
      <c r="A22" t="s">
        <v>7968</v>
      </c>
      <c r="B22" s="214" t="e">
        <f>IF('Crisis Indicator Data'!#REF!="No Data",1,IF(#REF!&lt;&gt;"",1,0))</f>
        <v>#REF!</v>
      </c>
      <c r="C22" s="214" t="e">
        <f>IF('Crisis Indicator Data'!#REF!="No Data",1,IF(#REF!&lt;&gt;"",1,0))</f>
        <v>#REF!</v>
      </c>
      <c r="D22" s="214" t="e">
        <f>IF('Crisis Indicator Data'!#REF!="No Data",1,IF(#REF!&lt;&gt;"",1,0))</f>
        <v>#REF!</v>
      </c>
      <c r="E22" s="214" t="e">
        <f>IF('Crisis Indicator Data'!#REF!="No Data",1,IF(#REF!&lt;&gt;"",1,0))</f>
        <v>#REF!</v>
      </c>
      <c r="F22" s="214" t="e">
        <f>IF('Crisis Indicator Data'!#REF!="No Data",1,IF(#REF!&lt;&gt;"",1,0))</f>
        <v>#REF!</v>
      </c>
      <c r="G22" s="214" t="e">
        <f>IF('Crisis Indicator Data'!#REF!="No Data",1,IF(#REF!&lt;&gt;"",1,0))</f>
        <v>#REF!</v>
      </c>
      <c r="H22" s="214" t="e">
        <f>IF('Crisis Indicator Data'!#REF!="No Data",1,IF(#REF!&lt;&gt;"",1,0))</f>
        <v>#REF!</v>
      </c>
      <c r="I22" s="214" t="e">
        <f>IF('Crisis Indicator Data'!#REF!="No Data",1,IF(#REF!&lt;&gt;"",1,0))</f>
        <v>#REF!</v>
      </c>
      <c r="J22" s="214" t="e">
        <f>IF('Crisis Indicator Data'!#REF!="No Data",1,IF(#REF!&lt;&gt;"",1,0))</f>
        <v>#REF!</v>
      </c>
      <c r="K22" s="214" t="e">
        <f>IF('Crisis Indicator Data'!#REF!="No Data",1,IF(#REF!&lt;&gt;"",1,0))</f>
        <v>#REF!</v>
      </c>
      <c r="L22" s="214" t="e">
        <f>IF('Crisis Indicator Data'!#REF!="No Data",1,IF(#REF!&lt;&gt;"",1,0))</f>
        <v>#REF!</v>
      </c>
      <c r="M22" s="214" t="e">
        <f>IF('Crisis Indicator Data'!#REF!="No Data",1,IF(#REF!&lt;&gt;"",1,0))</f>
        <v>#REF!</v>
      </c>
      <c r="N22" s="214" t="e">
        <f>IF('Crisis Indicator Data'!#REF!="No Data",1,IF(#REF!&lt;&gt;"",1,0))</f>
        <v>#REF!</v>
      </c>
      <c r="O22" s="214" t="e">
        <f>IF('Crisis Indicator Data'!#REF!="No Data",1,IF(#REF!&lt;&gt;"",1,0))</f>
        <v>#REF!</v>
      </c>
      <c r="P22" s="214" t="e">
        <f>IF('Crisis Indicator Data'!#REF!="No Data",1,IF(#REF!&lt;&gt;"",1,0))</f>
        <v>#REF!</v>
      </c>
      <c r="Q22" s="214" t="e">
        <f>IF('Crisis Indicator Data'!#REF!="No Data",1,IF(#REF!&lt;&gt;"",1,0))</f>
        <v>#REF!</v>
      </c>
      <c r="R22" s="214" t="e">
        <f>IF('Crisis Indicator Data'!#REF!="No Data",1,IF(#REF!&lt;&gt;"",1,0))</f>
        <v>#REF!</v>
      </c>
      <c r="S22" s="214" t="e">
        <f>IF('Crisis Indicator Data'!#REF!="No Data",1,IF(#REF!&lt;&gt;"",1,0))</f>
        <v>#REF!</v>
      </c>
      <c r="T22" s="214" t="e">
        <f>IF('Crisis Indicator Data'!#REF!="No Data",1,IF(#REF!&lt;&gt;"",1,0))</f>
        <v>#REF!</v>
      </c>
      <c r="U22" s="214" t="e">
        <f>IF('Crisis Indicator Data'!#REF!="No Data",1,IF(#REF!&lt;&gt;"",1,0))</f>
        <v>#REF!</v>
      </c>
      <c r="V22" s="214" t="e">
        <f>IF('Crisis Indicator Data'!#REF!="No Data",1,IF(#REF!&lt;&gt;"",1,0))</f>
        <v>#REF!</v>
      </c>
      <c r="W22" s="214" t="e">
        <f>IF('Crisis Indicator Data'!#REF!="No Data",1,IF(#REF!&lt;&gt;"",1,0))</f>
        <v>#REF!</v>
      </c>
      <c r="X22" s="214" t="e">
        <f>IF('Crisis Indicator Data'!#REF!="No Data",1,IF(#REF!&lt;&gt;"",1,0))</f>
        <v>#REF!</v>
      </c>
      <c r="Y22" s="214" t="e">
        <f>IF('Crisis Indicator Data'!#REF!="No Data",1,IF(#REF!&lt;&gt;"",1,0))</f>
        <v>#REF!</v>
      </c>
      <c r="Z22" s="214" t="e">
        <f>IF('Crisis Indicator Data'!#REF!="No Data",1,IF(#REF!&lt;&gt;"",1,0))</f>
        <v>#REF!</v>
      </c>
      <c r="AA22" s="214" t="e">
        <f>IF('Crisis Indicator Data'!#REF!="No Data",1,IF(#REF!&lt;&gt;"",1,0))</f>
        <v>#REF!</v>
      </c>
      <c r="AB22" s="214" t="e">
        <f>IF('Crisis Indicator Data'!#REF!="No Data",1,IF(#REF!&lt;&gt;"",1,0))</f>
        <v>#REF!</v>
      </c>
      <c r="AC22" s="214" t="e">
        <f>IF('Crisis Indicator Data'!#REF!="No Data",1,IF(#REF!&lt;&gt;"",1,0))</f>
        <v>#REF!</v>
      </c>
      <c r="AD22" s="214" t="e">
        <f>IF('Crisis Indicator Data'!#REF!="No Data",1,IF(#REF!&lt;&gt;"",1,0))</f>
        <v>#REF!</v>
      </c>
      <c r="AE22" s="214" t="e">
        <f>IF('Crisis Indicator Data'!#REF!="No Data",1,IF(#REF!&lt;&gt;"",1,0))</f>
        <v>#REF!</v>
      </c>
      <c r="AF22" s="214" t="e">
        <f>IF('Crisis Indicator Data'!#REF!="No Data",1,IF(#REF!&lt;&gt;"",1,0))</f>
        <v>#REF!</v>
      </c>
      <c r="AG22" s="214" t="e">
        <f>IF('Crisis Indicator Data'!#REF!="No Data",1,IF(#REF!&lt;&gt;"",1,0))</f>
        <v>#REF!</v>
      </c>
      <c r="AH22" s="214" t="e">
        <f>IF('Crisis Indicator Data'!#REF!="No Data",1,IF(#REF!&lt;&gt;"",1,0))</f>
        <v>#REF!</v>
      </c>
      <c r="AI22" s="214" t="e">
        <f>IF('Crisis Indicator Data'!#REF!="No Data",1,IF(#REF!&lt;&gt;"",1,0))</f>
        <v>#REF!</v>
      </c>
      <c r="AJ22" s="214" t="e">
        <f>IF('Crisis Indicator Data'!#REF!="No Data",1,IF(#REF!&lt;&gt;"",1,0))</f>
        <v>#REF!</v>
      </c>
      <c r="AK22" s="214" t="e">
        <f>IF('Crisis Indicator Data'!#REF!="No Data",1,IF(#REF!&lt;&gt;"",1,0))</f>
        <v>#REF!</v>
      </c>
      <c r="AL22" s="214" t="e">
        <f>IF('Crisis Indicator Data'!#REF!="No Data",1,IF(#REF!&lt;&gt;"",1,0))</f>
        <v>#REF!</v>
      </c>
      <c r="AM22" s="214" t="e">
        <f>IF('Crisis Indicator Data'!#REF!="No Data",1,IF(#REF!&lt;&gt;"",1,0))</f>
        <v>#REF!</v>
      </c>
      <c r="AN22" s="214" t="e">
        <f>IF('Crisis Indicator Data'!#REF!="No Data",1,IF(#REF!&lt;&gt;"",1,0))</f>
        <v>#REF!</v>
      </c>
      <c r="AO22" s="214" t="e">
        <f>IF('Crisis Indicator Data'!#REF!="No Data",1,IF(#REF!&lt;&gt;"",1,0))</f>
        <v>#REF!</v>
      </c>
      <c r="AP22" s="214" t="e">
        <f>IF('Crisis Indicator Data'!#REF!="No Data",1,IF(#REF!&lt;&gt;"",1,0))</f>
        <v>#REF!</v>
      </c>
      <c r="AQ22" s="214" t="e">
        <f>IF('Crisis Indicator Data'!#REF!="No Data",1,IF(#REF!&lt;&gt;"",1,0))</f>
        <v>#REF!</v>
      </c>
      <c r="AR22" s="214" t="e">
        <f>IF('Crisis Indicator Data'!#REF!="No Data",1,IF(#REF!&lt;&gt;"",1,0))</f>
        <v>#REF!</v>
      </c>
      <c r="AS22" s="214" t="e">
        <f>IF('Crisis Indicator Data'!#REF!="No Data",1,IF(#REF!&lt;&gt;"",1,0))</f>
        <v>#REF!</v>
      </c>
      <c r="AT22" s="214" t="e">
        <f>IF('Crisis Indicator Data'!#REF!="No Data",1,IF(#REF!&lt;&gt;"",1,0))</f>
        <v>#REF!</v>
      </c>
      <c r="AU22" s="214" t="e">
        <f>IF('Crisis Indicator Data'!#REF!="No Data",1,IF(#REF!&lt;&gt;"",1,0))</f>
        <v>#REF!</v>
      </c>
      <c r="AV22" s="214" t="e">
        <f>IF('Crisis Indicator Data'!#REF!="No Data",1,IF(#REF!&lt;&gt;"",1,0))</f>
        <v>#REF!</v>
      </c>
      <c r="AW22" s="214" t="e">
        <f>IF('Crisis Indicator Data'!#REF!="No Data",1,IF(#REF!&lt;&gt;"",1,0))</f>
        <v>#REF!</v>
      </c>
      <c r="AX22" s="214" t="e">
        <f>IF('Crisis Indicator Data'!#REF!="No Data",1,IF(#REF!&lt;&gt;"",1,0))</f>
        <v>#REF!</v>
      </c>
      <c r="AY22" s="214" t="e">
        <f>IF('Crisis Indicator Data'!#REF!="No Data",1,IF(#REF!&lt;&gt;"",1,0))</f>
        <v>#REF!</v>
      </c>
      <c r="AZ22" s="214" t="e">
        <f>IF('Crisis Indicator Data'!#REF!="No Data",1,IF(#REF!&lt;&gt;"",1,0))</f>
        <v>#REF!</v>
      </c>
      <c r="BA22" t="e">
        <f t="shared" si="0"/>
        <v>#REF!</v>
      </c>
      <c r="BB22" s="22" t="e">
        <f t="shared" si="1"/>
        <v>#REF!</v>
      </c>
    </row>
    <row r="23" spans="1:54" x14ac:dyDescent="0.35">
      <c r="A23" t="s">
        <v>7983</v>
      </c>
      <c r="B23" s="214" t="e">
        <f>IF('Crisis Indicator Data'!#REF!="No Data",1,IF(#REF!&lt;&gt;"",1,0))</f>
        <v>#REF!</v>
      </c>
      <c r="C23" s="214" t="e">
        <f>IF('Crisis Indicator Data'!#REF!="No Data",1,IF(#REF!&lt;&gt;"",1,0))</f>
        <v>#REF!</v>
      </c>
      <c r="D23" s="214" t="e">
        <f>IF('Crisis Indicator Data'!#REF!="No Data",1,IF(#REF!&lt;&gt;"",1,0))</f>
        <v>#REF!</v>
      </c>
      <c r="E23" s="214" t="e">
        <f>IF('Crisis Indicator Data'!#REF!="No Data",1,IF(#REF!&lt;&gt;"",1,0))</f>
        <v>#REF!</v>
      </c>
      <c r="F23" s="214" t="e">
        <f>IF('Crisis Indicator Data'!#REF!="No Data",1,IF(#REF!&lt;&gt;"",1,0))</f>
        <v>#REF!</v>
      </c>
      <c r="G23" s="214" t="e">
        <f>IF('Crisis Indicator Data'!#REF!="No Data",1,IF(#REF!&lt;&gt;"",1,0))</f>
        <v>#REF!</v>
      </c>
      <c r="H23" s="214" t="e">
        <f>IF('Crisis Indicator Data'!#REF!="No Data",1,IF(#REF!&lt;&gt;"",1,0))</f>
        <v>#REF!</v>
      </c>
      <c r="I23" s="214" t="e">
        <f>IF('Crisis Indicator Data'!#REF!="No Data",1,IF(#REF!&lt;&gt;"",1,0))</f>
        <v>#REF!</v>
      </c>
      <c r="J23" s="214" t="e">
        <f>IF('Crisis Indicator Data'!#REF!="No Data",1,IF(#REF!&lt;&gt;"",1,0))</f>
        <v>#REF!</v>
      </c>
      <c r="K23" s="214" t="e">
        <f>IF('Crisis Indicator Data'!#REF!="No Data",1,IF(#REF!&lt;&gt;"",1,0))</f>
        <v>#REF!</v>
      </c>
      <c r="L23" s="214" t="e">
        <f>IF('Crisis Indicator Data'!#REF!="No Data",1,IF(#REF!&lt;&gt;"",1,0))</f>
        <v>#REF!</v>
      </c>
      <c r="M23" s="214" t="e">
        <f>IF('Crisis Indicator Data'!#REF!="No Data",1,IF(#REF!&lt;&gt;"",1,0))</f>
        <v>#REF!</v>
      </c>
      <c r="N23" s="214" t="e">
        <f>IF('Crisis Indicator Data'!#REF!="No Data",1,IF(#REF!&lt;&gt;"",1,0))</f>
        <v>#REF!</v>
      </c>
      <c r="O23" s="214" t="e">
        <f>IF('Crisis Indicator Data'!#REF!="No Data",1,IF(#REF!&lt;&gt;"",1,0))</f>
        <v>#REF!</v>
      </c>
      <c r="P23" s="214" t="e">
        <f>IF('Crisis Indicator Data'!#REF!="No Data",1,IF(#REF!&lt;&gt;"",1,0))</f>
        <v>#REF!</v>
      </c>
      <c r="Q23" s="214" t="e">
        <f>IF('Crisis Indicator Data'!#REF!="No Data",1,IF(#REF!&lt;&gt;"",1,0))</f>
        <v>#REF!</v>
      </c>
      <c r="R23" s="214" t="e">
        <f>IF('Crisis Indicator Data'!#REF!="No Data",1,IF(#REF!&lt;&gt;"",1,0))</f>
        <v>#REF!</v>
      </c>
      <c r="S23" s="214" t="e">
        <f>IF('Crisis Indicator Data'!#REF!="No Data",1,IF(#REF!&lt;&gt;"",1,0))</f>
        <v>#REF!</v>
      </c>
      <c r="T23" s="214" t="e">
        <f>IF('Crisis Indicator Data'!#REF!="No Data",1,IF(#REF!&lt;&gt;"",1,0))</f>
        <v>#REF!</v>
      </c>
      <c r="U23" s="214" t="e">
        <f>IF('Crisis Indicator Data'!#REF!="No Data",1,IF(#REF!&lt;&gt;"",1,0))</f>
        <v>#REF!</v>
      </c>
      <c r="V23" s="214" t="e">
        <f>IF('Crisis Indicator Data'!#REF!="No Data",1,IF(#REF!&lt;&gt;"",1,0))</f>
        <v>#REF!</v>
      </c>
      <c r="W23" s="214" t="e">
        <f>IF('Crisis Indicator Data'!#REF!="No Data",1,IF(#REF!&lt;&gt;"",1,0))</f>
        <v>#REF!</v>
      </c>
      <c r="X23" s="214" t="e">
        <f>IF('Crisis Indicator Data'!#REF!="No Data",1,IF(#REF!&lt;&gt;"",1,0))</f>
        <v>#REF!</v>
      </c>
      <c r="Y23" s="214" t="e">
        <f>IF('Crisis Indicator Data'!#REF!="No Data",1,IF(#REF!&lt;&gt;"",1,0))</f>
        <v>#REF!</v>
      </c>
      <c r="Z23" s="214" t="e">
        <f>IF('Crisis Indicator Data'!#REF!="No Data",1,IF(#REF!&lt;&gt;"",1,0))</f>
        <v>#REF!</v>
      </c>
      <c r="AA23" s="214" t="e">
        <f>IF('Crisis Indicator Data'!#REF!="No Data",1,IF(#REF!&lt;&gt;"",1,0))</f>
        <v>#REF!</v>
      </c>
      <c r="AB23" s="214" t="e">
        <f>IF('Crisis Indicator Data'!#REF!="No Data",1,IF(#REF!&lt;&gt;"",1,0))</f>
        <v>#REF!</v>
      </c>
      <c r="AC23" s="214" t="e">
        <f>IF('Crisis Indicator Data'!#REF!="No Data",1,IF(#REF!&lt;&gt;"",1,0))</f>
        <v>#REF!</v>
      </c>
      <c r="AD23" s="214" t="e">
        <f>IF('Crisis Indicator Data'!#REF!="No Data",1,IF(#REF!&lt;&gt;"",1,0))</f>
        <v>#REF!</v>
      </c>
      <c r="AE23" s="214" t="e">
        <f>IF('Crisis Indicator Data'!#REF!="No Data",1,IF(#REF!&lt;&gt;"",1,0))</f>
        <v>#REF!</v>
      </c>
      <c r="AF23" s="214" t="e">
        <f>IF('Crisis Indicator Data'!#REF!="No Data",1,IF(#REF!&lt;&gt;"",1,0))</f>
        <v>#REF!</v>
      </c>
      <c r="AG23" s="214" t="e">
        <f>IF('Crisis Indicator Data'!#REF!="No Data",1,IF(#REF!&lt;&gt;"",1,0))</f>
        <v>#REF!</v>
      </c>
      <c r="AH23" s="214" t="e">
        <f>IF('Crisis Indicator Data'!#REF!="No Data",1,IF(#REF!&lt;&gt;"",1,0))</f>
        <v>#REF!</v>
      </c>
      <c r="AI23" s="214" t="e">
        <f>IF('Crisis Indicator Data'!#REF!="No Data",1,IF(#REF!&lt;&gt;"",1,0))</f>
        <v>#REF!</v>
      </c>
      <c r="AJ23" s="214" t="e">
        <f>IF('Crisis Indicator Data'!#REF!="No Data",1,IF(#REF!&lt;&gt;"",1,0))</f>
        <v>#REF!</v>
      </c>
      <c r="AK23" s="214" t="e">
        <f>IF('Crisis Indicator Data'!#REF!="No Data",1,IF(#REF!&lt;&gt;"",1,0))</f>
        <v>#REF!</v>
      </c>
      <c r="AL23" s="214" t="e">
        <f>IF('Crisis Indicator Data'!#REF!="No Data",1,IF(#REF!&lt;&gt;"",1,0))</f>
        <v>#REF!</v>
      </c>
      <c r="AM23" s="214" t="e">
        <f>IF('Crisis Indicator Data'!#REF!="No Data",1,IF(#REF!&lt;&gt;"",1,0))</f>
        <v>#REF!</v>
      </c>
      <c r="AN23" s="214" t="e">
        <f>IF('Crisis Indicator Data'!#REF!="No Data",1,IF(#REF!&lt;&gt;"",1,0))</f>
        <v>#REF!</v>
      </c>
      <c r="AO23" s="214" t="e">
        <f>IF('Crisis Indicator Data'!#REF!="No Data",1,IF(#REF!&lt;&gt;"",1,0))</f>
        <v>#REF!</v>
      </c>
      <c r="AP23" s="214" t="e">
        <f>IF('Crisis Indicator Data'!#REF!="No Data",1,IF(#REF!&lt;&gt;"",1,0))</f>
        <v>#REF!</v>
      </c>
      <c r="AQ23" s="214" t="e">
        <f>IF('Crisis Indicator Data'!#REF!="No Data",1,IF(#REF!&lt;&gt;"",1,0))</f>
        <v>#REF!</v>
      </c>
      <c r="AR23" s="214" t="e">
        <f>IF('Crisis Indicator Data'!#REF!="No Data",1,IF(#REF!&lt;&gt;"",1,0))</f>
        <v>#REF!</v>
      </c>
      <c r="AS23" s="214" t="e">
        <f>IF('Crisis Indicator Data'!#REF!="No Data",1,IF(#REF!&lt;&gt;"",1,0))</f>
        <v>#REF!</v>
      </c>
      <c r="AT23" s="214" t="e">
        <f>IF('Crisis Indicator Data'!#REF!="No Data",1,IF(#REF!&lt;&gt;"",1,0))</f>
        <v>#REF!</v>
      </c>
      <c r="AU23" s="214" t="e">
        <f>IF('Crisis Indicator Data'!#REF!="No Data",1,IF(#REF!&lt;&gt;"",1,0))</f>
        <v>#REF!</v>
      </c>
      <c r="AV23" s="214" t="e">
        <f>IF('Crisis Indicator Data'!#REF!="No Data",1,IF(#REF!&lt;&gt;"",1,0))</f>
        <v>#REF!</v>
      </c>
      <c r="AW23" s="214" t="e">
        <f>IF('Crisis Indicator Data'!#REF!="No Data",1,IF(#REF!&lt;&gt;"",1,0))</f>
        <v>#REF!</v>
      </c>
      <c r="AX23" s="214" t="e">
        <f>IF('Crisis Indicator Data'!#REF!="No Data",1,IF(#REF!&lt;&gt;"",1,0))</f>
        <v>#REF!</v>
      </c>
      <c r="AY23" s="214" t="e">
        <f>IF('Crisis Indicator Data'!#REF!="No Data",1,IF(#REF!&lt;&gt;"",1,0))</f>
        <v>#REF!</v>
      </c>
      <c r="AZ23" s="214" t="e">
        <f>IF('Crisis Indicator Data'!#REF!="No Data",1,IF(#REF!&lt;&gt;"",1,0))</f>
        <v>#REF!</v>
      </c>
      <c r="BA23" t="e">
        <f t="shared" si="0"/>
        <v>#REF!</v>
      </c>
      <c r="BB23" s="22" t="e">
        <f t="shared" si="1"/>
        <v>#REF!</v>
      </c>
    </row>
    <row r="24" spans="1:54" x14ac:dyDescent="0.35">
      <c r="A24" t="s">
        <v>7975</v>
      </c>
      <c r="B24" s="214" t="e">
        <f>IF('Crisis Indicator Data'!#REF!="No Data",1,IF(#REF!&lt;&gt;"",1,0))</f>
        <v>#REF!</v>
      </c>
      <c r="C24" s="214" t="e">
        <f>IF('Crisis Indicator Data'!#REF!="No Data",1,IF(#REF!&lt;&gt;"",1,0))</f>
        <v>#REF!</v>
      </c>
      <c r="D24" s="214" t="e">
        <f>IF('Crisis Indicator Data'!#REF!="No Data",1,IF(#REF!&lt;&gt;"",1,0))</f>
        <v>#REF!</v>
      </c>
      <c r="E24" s="214" t="e">
        <f>IF('Crisis Indicator Data'!#REF!="No Data",1,IF(#REF!&lt;&gt;"",1,0))</f>
        <v>#REF!</v>
      </c>
      <c r="F24" s="214" t="e">
        <f>IF('Crisis Indicator Data'!#REF!="No Data",1,IF(#REF!&lt;&gt;"",1,0))</f>
        <v>#REF!</v>
      </c>
      <c r="G24" s="214" t="e">
        <f>IF('Crisis Indicator Data'!#REF!="No Data",1,IF(#REF!&lt;&gt;"",1,0))</f>
        <v>#REF!</v>
      </c>
      <c r="H24" s="214" t="e">
        <f>IF('Crisis Indicator Data'!#REF!="No Data",1,IF(#REF!&lt;&gt;"",1,0))</f>
        <v>#REF!</v>
      </c>
      <c r="I24" s="214" t="e">
        <f>IF('Crisis Indicator Data'!#REF!="No Data",1,IF(#REF!&lt;&gt;"",1,0))</f>
        <v>#REF!</v>
      </c>
      <c r="J24" s="214" t="e">
        <f>IF('Crisis Indicator Data'!#REF!="No Data",1,IF(#REF!&lt;&gt;"",1,0))</f>
        <v>#REF!</v>
      </c>
      <c r="K24" s="214" t="e">
        <f>IF('Crisis Indicator Data'!#REF!="No Data",1,IF(#REF!&lt;&gt;"",1,0))</f>
        <v>#REF!</v>
      </c>
      <c r="L24" s="214" t="e">
        <f>IF('Crisis Indicator Data'!#REF!="No Data",1,IF(#REF!&lt;&gt;"",1,0))</f>
        <v>#REF!</v>
      </c>
      <c r="M24" s="214" t="e">
        <f>IF('Crisis Indicator Data'!#REF!="No Data",1,IF(#REF!&lt;&gt;"",1,0))</f>
        <v>#REF!</v>
      </c>
      <c r="N24" s="214" t="e">
        <f>IF('Crisis Indicator Data'!#REF!="No Data",1,IF(#REF!&lt;&gt;"",1,0))</f>
        <v>#REF!</v>
      </c>
      <c r="O24" s="214" t="e">
        <f>IF('Crisis Indicator Data'!#REF!="No Data",1,IF(#REF!&lt;&gt;"",1,0))</f>
        <v>#REF!</v>
      </c>
      <c r="P24" s="214" t="e">
        <f>IF('Crisis Indicator Data'!#REF!="No Data",1,IF(#REF!&lt;&gt;"",1,0))</f>
        <v>#REF!</v>
      </c>
      <c r="Q24" s="214" t="e">
        <f>IF('Crisis Indicator Data'!#REF!="No Data",1,IF(#REF!&lt;&gt;"",1,0))</f>
        <v>#REF!</v>
      </c>
      <c r="R24" s="214" t="e">
        <f>IF('Crisis Indicator Data'!#REF!="No Data",1,IF(#REF!&lt;&gt;"",1,0))</f>
        <v>#REF!</v>
      </c>
      <c r="S24" s="214" t="e">
        <f>IF('Crisis Indicator Data'!#REF!="No Data",1,IF(#REF!&lt;&gt;"",1,0))</f>
        <v>#REF!</v>
      </c>
      <c r="T24" s="214" t="e">
        <f>IF('Crisis Indicator Data'!#REF!="No Data",1,IF(#REF!&lt;&gt;"",1,0))</f>
        <v>#REF!</v>
      </c>
      <c r="U24" s="214" t="e">
        <f>IF('Crisis Indicator Data'!#REF!="No Data",1,IF(#REF!&lt;&gt;"",1,0))</f>
        <v>#REF!</v>
      </c>
      <c r="V24" s="214" t="e">
        <f>IF('Crisis Indicator Data'!#REF!="No Data",1,IF(#REF!&lt;&gt;"",1,0))</f>
        <v>#REF!</v>
      </c>
      <c r="W24" s="214" t="e">
        <f>IF('Crisis Indicator Data'!#REF!="No Data",1,IF(#REF!&lt;&gt;"",1,0))</f>
        <v>#REF!</v>
      </c>
      <c r="X24" s="214" t="e">
        <f>IF('Crisis Indicator Data'!#REF!="No Data",1,IF(#REF!&lt;&gt;"",1,0))</f>
        <v>#REF!</v>
      </c>
      <c r="Y24" s="214" t="e">
        <f>IF('Crisis Indicator Data'!#REF!="No Data",1,IF(#REF!&lt;&gt;"",1,0))</f>
        <v>#REF!</v>
      </c>
      <c r="Z24" s="214" t="e">
        <f>IF('Crisis Indicator Data'!#REF!="No Data",1,IF(#REF!&lt;&gt;"",1,0))</f>
        <v>#REF!</v>
      </c>
      <c r="AA24" s="214" t="e">
        <f>IF('Crisis Indicator Data'!#REF!="No Data",1,IF(#REF!&lt;&gt;"",1,0))</f>
        <v>#REF!</v>
      </c>
      <c r="AB24" s="214" t="e">
        <f>IF('Crisis Indicator Data'!#REF!="No Data",1,IF(#REF!&lt;&gt;"",1,0))</f>
        <v>#REF!</v>
      </c>
      <c r="AC24" s="214" t="e">
        <f>IF('Crisis Indicator Data'!#REF!="No Data",1,IF(#REF!&lt;&gt;"",1,0))</f>
        <v>#REF!</v>
      </c>
      <c r="AD24" s="214" t="e">
        <f>IF('Crisis Indicator Data'!#REF!="No Data",1,IF(#REF!&lt;&gt;"",1,0))</f>
        <v>#REF!</v>
      </c>
      <c r="AE24" s="214" t="e">
        <f>IF('Crisis Indicator Data'!#REF!="No Data",1,IF(#REF!&lt;&gt;"",1,0))</f>
        <v>#REF!</v>
      </c>
      <c r="AF24" s="214" t="e">
        <f>IF('Crisis Indicator Data'!#REF!="No Data",1,IF(#REF!&lt;&gt;"",1,0))</f>
        <v>#REF!</v>
      </c>
      <c r="AG24" s="214" t="e">
        <f>IF('Crisis Indicator Data'!#REF!="No Data",1,IF(#REF!&lt;&gt;"",1,0))</f>
        <v>#REF!</v>
      </c>
      <c r="AH24" s="214" t="e">
        <f>IF('Crisis Indicator Data'!#REF!="No Data",1,IF(#REF!&lt;&gt;"",1,0))</f>
        <v>#REF!</v>
      </c>
      <c r="AI24" s="214" t="e">
        <f>IF('Crisis Indicator Data'!#REF!="No Data",1,IF(#REF!&lt;&gt;"",1,0))</f>
        <v>#REF!</v>
      </c>
      <c r="AJ24" s="214" t="e">
        <f>IF('Crisis Indicator Data'!#REF!="No Data",1,IF(#REF!&lt;&gt;"",1,0))</f>
        <v>#REF!</v>
      </c>
      <c r="AK24" s="214" t="e">
        <f>IF('Crisis Indicator Data'!#REF!="No Data",1,IF(#REF!&lt;&gt;"",1,0))</f>
        <v>#REF!</v>
      </c>
      <c r="AL24" s="214" t="e">
        <f>IF('Crisis Indicator Data'!#REF!="No Data",1,IF(#REF!&lt;&gt;"",1,0))</f>
        <v>#REF!</v>
      </c>
      <c r="AM24" s="214" t="e">
        <f>IF('Crisis Indicator Data'!#REF!="No Data",1,IF(#REF!&lt;&gt;"",1,0))</f>
        <v>#REF!</v>
      </c>
      <c r="AN24" s="214" t="e">
        <f>IF('Crisis Indicator Data'!#REF!="No Data",1,IF(#REF!&lt;&gt;"",1,0))</f>
        <v>#REF!</v>
      </c>
      <c r="AO24" s="214" t="e">
        <f>IF('Crisis Indicator Data'!#REF!="No Data",1,IF(#REF!&lt;&gt;"",1,0))</f>
        <v>#REF!</v>
      </c>
      <c r="AP24" s="214" t="e">
        <f>IF('Crisis Indicator Data'!#REF!="No Data",1,IF(#REF!&lt;&gt;"",1,0))</f>
        <v>#REF!</v>
      </c>
      <c r="AQ24" s="214" t="e">
        <f>IF('Crisis Indicator Data'!#REF!="No Data",1,IF(#REF!&lt;&gt;"",1,0))</f>
        <v>#REF!</v>
      </c>
      <c r="AR24" s="214" t="e">
        <f>IF('Crisis Indicator Data'!#REF!="No Data",1,IF(#REF!&lt;&gt;"",1,0))</f>
        <v>#REF!</v>
      </c>
      <c r="AS24" s="214" t="e">
        <f>IF('Crisis Indicator Data'!#REF!="No Data",1,IF(#REF!&lt;&gt;"",1,0))</f>
        <v>#REF!</v>
      </c>
      <c r="AT24" s="214" t="e">
        <f>IF('Crisis Indicator Data'!#REF!="No Data",1,IF(#REF!&lt;&gt;"",1,0))</f>
        <v>#REF!</v>
      </c>
      <c r="AU24" s="214" t="e">
        <f>IF('Crisis Indicator Data'!#REF!="No Data",1,IF(#REF!&lt;&gt;"",1,0))</f>
        <v>#REF!</v>
      </c>
      <c r="AV24" s="214" t="e">
        <f>IF('Crisis Indicator Data'!#REF!="No Data",1,IF(#REF!&lt;&gt;"",1,0))</f>
        <v>#REF!</v>
      </c>
      <c r="AW24" s="214" t="e">
        <f>IF('Crisis Indicator Data'!#REF!="No Data",1,IF(#REF!&lt;&gt;"",1,0))</f>
        <v>#REF!</v>
      </c>
      <c r="AX24" s="214" t="e">
        <f>IF('Crisis Indicator Data'!#REF!="No Data",1,IF(#REF!&lt;&gt;"",1,0))</f>
        <v>#REF!</v>
      </c>
      <c r="AY24" s="214" t="e">
        <f>IF('Crisis Indicator Data'!#REF!="No Data",1,IF(#REF!&lt;&gt;"",1,0))</f>
        <v>#REF!</v>
      </c>
      <c r="AZ24" s="214" t="e">
        <f>IF('Crisis Indicator Data'!#REF!="No Data",1,IF(#REF!&lt;&gt;"",1,0))</f>
        <v>#REF!</v>
      </c>
      <c r="BA24" t="e">
        <f t="shared" si="0"/>
        <v>#REF!</v>
      </c>
      <c r="BB24" s="22" t="e">
        <f t="shared" si="1"/>
        <v>#REF!</v>
      </c>
    </row>
    <row r="25" spans="1:54" x14ac:dyDescent="0.35">
      <c r="A25" t="s">
        <v>7979</v>
      </c>
      <c r="B25" s="214" t="e">
        <f>IF('Crisis Indicator Data'!#REF!="No Data",1,IF(#REF!&lt;&gt;"",1,0))</f>
        <v>#REF!</v>
      </c>
      <c r="C25" s="214" t="e">
        <f>IF('Crisis Indicator Data'!#REF!="No Data",1,IF(#REF!&lt;&gt;"",1,0))</f>
        <v>#REF!</v>
      </c>
      <c r="D25" s="214" t="e">
        <f>IF('Crisis Indicator Data'!#REF!="No Data",1,IF(#REF!&lt;&gt;"",1,0))</f>
        <v>#REF!</v>
      </c>
      <c r="E25" s="214" t="e">
        <f>IF('Crisis Indicator Data'!#REF!="No Data",1,IF(#REF!&lt;&gt;"",1,0))</f>
        <v>#REF!</v>
      </c>
      <c r="F25" s="214" t="e">
        <f>IF('Crisis Indicator Data'!#REF!="No Data",1,IF(#REF!&lt;&gt;"",1,0))</f>
        <v>#REF!</v>
      </c>
      <c r="G25" s="214" t="e">
        <f>IF('Crisis Indicator Data'!#REF!="No Data",1,IF(#REF!&lt;&gt;"",1,0))</f>
        <v>#REF!</v>
      </c>
      <c r="H25" s="214" t="e">
        <f>IF('Crisis Indicator Data'!#REF!="No Data",1,IF(#REF!&lt;&gt;"",1,0))</f>
        <v>#REF!</v>
      </c>
      <c r="I25" s="214" t="e">
        <f>IF('Crisis Indicator Data'!#REF!="No Data",1,IF(#REF!&lt;&gt;"",1,0))</f>
        <v>#REF!</v>
      </c>
      <c r="J25" s="214" t="e">
        <f>IF('Crisis Indicator Data'!#REF!="No Data",1,IF(#REF!&lt;&gt;"",1,0))</f>
        <v>#REF!</v>
      </c>
      <c r="K25" s="214" t="e">
        <f>IF('Crisis Indicator Data'!#REF!="No Data",1,IF(#REF!&lt;&gt;"",1,0))</f>
        <v>#REF!</v>
      </c>
      <c r="L25" s="214" t="e">
        <f>IF('Crisis Indicator Data'!#REF!="No Data",1,IF(#REF!&lt;&gt;"",1,0))</f>
        <v>#REF!</v>
      </c>
      <c r="M25" s="214" t="e">
        <f>IF('Crisis Indicator Data'!#REF!="No Data",1,IF(#REF!&lt;&gt;"",1,0))</f>
        <v>#REF!</v>
      </c>
      <c r="N25" s="214" t="e">
        <f>IF('Crisis Indicator Data'!#REF!="No Data",1,IF(#REF!&lt;&gt;"",1,0))</f>
        <v>#REF!</v>
      </c>
      <c r="O25" s="214" t="e">
        <f>IF('Crisis Indicator Data'!#REF!="No Data",1,IF(#REF!&lt;&gt;"",1,0))</f>
        <v>#REF!</v>
      </c>
      <c r="P25" s="214" t="e">
        <f>IF('Crisis Indicator Data'!#REF!="No Data",1,IF(#REF!&lt;&gt;"",1,0))</f>
        <v>#REF!</v>
      </c>
      <c r="Q25" s="214" t="e">
        <f>IF('Crisis Indicator Data'!#REF!="No Data",1,IF(#REF!&lt;&gt;"",1,0))</f>
        <v>#REF!</v>
      </c>
      <c r="R25" s="214" t="e">
        <f>IF('Crisis Indicator Data'!#REF!="No Data",1,IF(#REF!&lt;&gt;"",1,0))</f>
        <v>#REF!</v>
      </c>
      <c r="S25" s="214" t="e">
        <f>IF('Crisis Indicator Data'!#REF!="No Data",1,IF(#REF!&lt;&gt;"",1,0))</f>
        <v>#REF!</v>
      </c>
      <c r="T25" s="214" t="e">
        <f>IF('Crisis Indicator Data'!#REF!="No Data",1,IF(#REF!&lt;&gt;"",1,0))</f>
        <v>#REF!</v>
      </c>
      <c r="U25" s="214" t="e">
        <f>IF('Crisis Indicator Data'!#REF!="No Data",1,IF(#REF!&lt;&gt;"",1,0))</f>
        <v>#REF!</v>
      </c>
      <c r="V25" s="214" t="e">
        <f>IF('Crisis Indicator Data'!#REF!="No Data",1,IF(#REF!&lt;&gt;"",1,0))</f>
        <v>#REF!</v>
      </c>
      <c r="W25" s="214" t="e">
        <f>IF('Crisis Indicator Data'!#REF!="No Data",1,IF(#REF!&lt;&gt;"",1,0))</f>
        <v>#REF!</v>
      </c>
      <c r="X25" s="214" t="e">
        <f>IF('Crisis Indicator Data'!#REF!="No Data",1,IF(#REF!&lt;&gt;"",1,0))</f>
        <v>#REF!</v>
      </c>
      <c r="Y25" s="214" t="e">
        <f>IF('Crisis Indicator Data'!#REF!="No Data",1,IF(#REF!&lt;&gt;"",1,0))</f>
        <v>#REF!</v>
      </c>
      <c r="Z25" s="214" t="e">
        <f>IF('Crisis Indicator Data'!#REF!="No Data",1,IF(#REF!&lt;&gt;"",1,0))</f>
        <v>#REF!</v>
      </c>
      <c r="AA25" s="214" t="e">
        <f>IF('Crisis Indicator Data'!#REF!="No Data",1,IF(#REF!&lt;&gt;"",1,0))</f>
        <v>#REF!</v>
      </c>
      <c r="AB25" s="214" t="e">
        <f>IF('Crisis Indicator Data'!#REF!="No Data",1,IF(#REF!&lt;&gt;"",1,0))</f>
        <v>#REF!</v>
      </c>
      <c r="AC25" s="214" t="e">
        <f>IF('Crisis Indicator Data'!#REF!="No Data",1,IF(#REF!&lt;&gt;"",1,0))</f>
        <v>#REF!</v>
      </c>
      <c r="AD25" s="214" t="e">
        <f>IF('Crisis Indicator Data'!#REF!="No Data",1,IF(#REF!&lt;&gt;"",1,0))</f>
        <v>#REF!</v>
      </c>
      <c r="AE25" s="214" t="e">
        <f>IF('Crisis Indicator Data'!#REF!="No Data",1,IF(#REF!&lt;&gt;"",1,0))</f>
        <v>#REF!</v>
      </c>
      <c r="AF25" s="214" t="e">
        <f>IF('Crisis Indicator Data'!#REF!="No Data",1,IF(#REF!&lt;&gt;"",1,0))</f>
        <v>#REF!</v>
      </c>
      <c r="AG25" s="214" t="e">
        <f>IF('Crisis Indicator Data'!#REF!="No Data",1,IF(#REF!&lt;&gt;"",1,0))</f>
        <v>#REF!</v>
      </c>
      <c r="AH25" s="214" t="e">
        <f>IF('Crisis Indicator Data'!#REF!="No Data",1,IF(#REF!&lt;&gt;"",1,0))</f>
        <v>#REF!</v>
      </c>
      <c r="AI25" s="214" t="e">
        <f>IF('Crisis Indicator Data'!#REF!="No Data",1,IF(#REF!&lt;&gt;"",1,0))</f>
        <v>#REF!</v>
      </c>
      <c r="AJ25" s="214" t="e">
        <f>IF('Crisis Indicator Data'!#REF!="No Data",1,IF(#REF!&lt;&gt;"",1,0))</f>
        <v>#REF!</v>
      </c>
      <c r="AK25" s="214" t="e">
        <f>IF('Crisis Indicator Data'!#REF!="No Data",1,IF(#REF!&lt;&gt;"",1,0))</f>
        <v>#REF!</v>
      </c>
      <c r="AL25" s="214" t="e">
        <f>IF('Crisis Indicator Data'!#REF!="No Data",1,IF(#REF!&lt;&gt;"",1,0))</f>
        <v>#REF!</v>
      </c>
      <c r="AM25" s="214" t="e">
        <f>IF('Crisis Indicator Data'!#REF!="No Data",1,IF(#REF!&lt;&gt;"",1,0))</f>
        <v>#REF!</v>
      </c>
      <c r="AN25" s="214" t="e">
        <f>IF('Crisis Indicator Data'!#REF!="No Data",1,IF(#REF!&lt;&gt;"",1,0))</f>
        <v>#REF!</v>
      </c>
      <c r="AO25" s="214" t="e">
        <f>IF('Crisis Indicator Data'!#REF!="No Data",1,IF(#REF!&lt;&gt;"",1,0))</f>
        <v>#REF!</v>
      </c>
      <c r="AP25" s="214" t="e">
        <f>IF('Crisis Indicator Data'!#REF!="No Data",1,IF(#REF!&lt;&gt;"",1,0))</f>
        <v>#REF!</v>
      </c>
      <c r="AQ25" s="214" t="e">
        <f>IF('Crisis Indicator Data'!#REF!="No Data",1,IF(#REF!&lt;&gt;"",1,0))</f>
        <v>#REF!</v>
      </c>
      <c r="AR25" s="214" t="e">
        <f>IF('Crisis Indicator Data'!#REF!="No Data",1,IF(#REF!&lt;&gt;"",1,0))</f>
        <v>#REF!</v>
      </c>
      <c r="AS25" s="214" t="e">
        <f>IF('Crisis Indicator Data'!#REF!="No Data",1,IF(#REF!&lt;&gt;"",1,0))</f>
        <v>#REF!</v>
      </c>
      <c r="AT25" s="214" t="e">
        <f>IF('Crisis Indicator Data'!#REF!="No Data",1,IF(#REF!&lt;&gt;"",1,0))</f>
        <v>#REF!</v>
      </c>
      <c r="AU25" s="214" t="e">
        <f>IF('Crisis Indicator Data'!#REF!="No Data",1,IF(#REF!&lt;&gt;"",1,0))</f>
        <v>#REF!</v>
      </c>
      <c r="AV25" s="214" t="e">
        <f>IF('Crisis Indicator Data'!#REF!="No Data",1,IF(#REF!&lt;&gt;"",1,0))</f>
        <v>#REF!</v>
      </c>
      <c r="AW25" s="214" t="e">
        <f>IF('Crisis Indicator Data'!#REF!="No Data",1,IF(#REF!&lt;&gt;"",1,0))</f>
        <v>#REF!</v>
      </c>
      <c r="AX25" s="214" t="e">
        <f>IF('Crisis Indicator Data'!#REF!="No Data",1,IF(#REF!&lt;&gt;"",1,0))</f>
        <v>#REF!</v>
      </c>
      <c r="AY25" s="214" t="e">
        <f>IF('Crisis Indicator Data'!#REF!="No Data",1,IF(#REF!&lt;&gt;"",1,0))</f>
        <v>#REF!</v>
      </c>
      <c r="AZ25" s="214" t="e">
        <f>IF('Crisis Indicator Data'!#REF!="No Data",1,IF(#REF!&lt;&gt;"",1,0))</f>
        <v>#REF!</v>
      </c>
      <c r="BA25" t="e">
        <f t="shared" si="0"/>
        <v>#REF!</v>
      </c>
      <c r="BB25" s="22" t="e">
        <f t="shared" si="1"/>
        <v>#REF!</v>
      </c>
    </row>
    <row r="26" spans="1:54" x14ac:dyDescent="0.35">
      <c r="A26" t="s">
        <v>7962</v>
      </c>
      <c r="B26" s="214" t="e">
        <f>IF('Crisis Indicator Data'!#REF!="No Data",1,IF(#REF!&lt;&gt;"",1,0))</f>
        <v>#REF!</v>
      </c>
      <c r="C26" s="214" t="e">
        <f>IF('Crisis Indicator Data'!#REF!="No Data",1,IF(#REF!&lt;&gt;"",1,0))</f>
        <v>#REF!</v>
      </c>
      <c r="D26" s="214" t="e">
        <f>IF('Crisis Indicator Data'!#REF!="No Data",1,IF(#REF!&lt;&gt;"",1,0))</f>
        <v>#REF!</v>
      </c>
      <c r="E26" s="214" t="e">
        <f>IF('Crisis Indicator Data'!#REF!="No Data",1,IF(#REF!&lt;&gt;"",1,0))</f>
        <v>#REF!</v>
      </c>
      <c r="F26" s="214" t="e">
        <f>IF('Crisis Indicator Data'!#REF!="No Data",1,IF(#REF!&lt;&gt;"",1,0))</f>
        <v>#REF!</v>
      </c>
      <c r="G26" s="214" t="e">
        <f>IF('Crisis Indicator Data'!#REF!="No Data",1,IF(#REF!&lt;&gt;"",1,0))</f>
        <v>#REF!</v>
      </c>
      <c r="H26" s="214" t="e">
        <f>IF('Crisis Indicator Data'!#REF!="No Data",1,IF(#REF!&lt;&gt;"",1,0))</f>
        <v>#REF!</v>
      </c>
      <c r="I26" s="214" t="e">
        <f>IF('Crisis Indicator Data'!#REF!="No Data",1,IF(#REF!&lt;&gt;"",1,0))</f>
        <v>#REF!</v>
      </c>
      <c r="J26" s="214" t="e">
        <f>IF('Crisis Indicator Data'!#REF!="No Data",1,IF(#REF!&lt;&gt;"",1,0))</f>
        <v>#REF!</v>
      </c>
      <c r="K26" s="214" t="e">
        <f>IF('Crisis Indicator Data'!#REF!="No Data",1,IF(#REF!&lt;&gt;"",1,0))</f>
        <v>#REF!</v>
      </c>
      <c r="L26" s="214" t="e">
        <f>IF('Crisis Indicator Data'!#REF!="No Data",1,IF(#REF!&lt;&gt;"",1,0))</f>
        <v>#REF!</v>
      </c>
      <c r="M26" s="214" t="e">
        <f>IF('Crisis Indicator Data'!#REF!="No Data",1,IF(#REF!&lt;&gt;"",1,0))</f>
        <v>#REF!</v>
      </c>
      <c r="N26" s="214" t="e">
        <f>IF('Crisis Indicator Data'!#REF!="No Data",1,IF(#REF!&lt;&gt;"",1,0))</f>
        <v>#REF!</v>
      </c>
      <c r="O26" s="214" t="e">
        <f>IF('Crisis Indicator Data'!#REF!="No Data",1,IF(#REF!&lt;&gt;"",1,0))</f>
        <v>#REF!</v>
      </c>
      <c r="P26" s="214" t="e">
        <f>IF('Crisis Indicator Data'!#REF!="No Data",1,IF(#REF!&lt;&gt;"",1,0))</f>
        <v>#REF!</v>
      </c>
      <c r="Q26" s="214" t="e">
        <f>IF('Crisis Indicator Data'!#REF!="No Data",1,IF(#REF!&lt;&gt;"",1,0))</f>
        <v>#REF!</v>
      </c>
      <c r="R26" s="214" t="e">
        <f>IF('Crisis Indicator Data'!#REF!="No Data",1,IF(#REF!&lt;&gt;"",1,0))</f>
        <v>#REF!</v>
      </c>
      <c r="S26" s="214" t="e">
        <f>IF('Crisis Indicator Data'!#REF!="No Data",1,IF(#REF!&lt;&gt;"",1,0))</f>
        <v>#REF!</v>
      </c>
      <c r="T26" s="214" t="e">
        <f>IF('Crisis Indicator Data'!#REF!="No Data",1,IF(#REF!&lt;&gt;"",1,0))</f>
        <v>#REF!</v>
      </c>
      <c r="U26" s="214" t="e">
        <f>IF('Crisis Indicator Data'!#REF!="No Data",1,IF(#REF!&lt;&gt;"",1,0))</f>
        <v>#REF!</v>
      </c>
      <c r="V26" s="214" t="e">
        <f>IF('Crisis Indicator Data'!#REF!="No Data",1,IF(#REF!&lt;&gt;"",1,0))</f>
        <v>#REF!</v>
      </c>
      <c r="W26" s="214" t="e">
        <f>IF('Crisis Indicator Data'!#REF!="No Data",1,IF(#REF!&lt;&gt;"",1,0))</f>
        <v>#REF!</v>
      </c>
      <c r="X26" s="214" t="e">
        <f>IF('Crisis Indicator Data'!#REF!="No Data",1,IF(#REF!&lt;&gt;"",1,0))</f>
        <v>#REF!</v>
      </c>
      <c r="Y26" s="214" t="e">
        <f>IF('Crisis Indicator Data'!#REF!="No Data",1,IF(#REF!&lt;&gt;"",1,0))</f>
        <v>#REF!</v>
      </c>
      <c r="Z26" s="214" t="e">
        <f>IF('Crisis Indicator Data'!#REF!="No Data",1,IF(#REF!&lt;&gt;"",1,0))</f>
        <v>#REF!</v>
      </c>
      <c r="AA26" s="214" t="e">
        <f>IF('Crisis Indicator Data'!#REF!="No Data",1,IF(#REF!&lt;&gt;"",1,0))</f>
        <v>#REF!</v>
      </c>
      <c r="AB26" s="214" t="e">
        <f>IF('Crisis Indicator Data'!#REF!="No Data",1,IF(#REF!&lt;&gt;"",1,0))</f>
        <v>#REF!</v>
      </c>
      <c r="AC26" s="214" t="e">
        <f>IF('Crisis Indicator Data'!#REF!="No Data",1,IF(#REF!&lt;&gt;"",1,0))</f>
        <v>#REF!</v>
      </c>
      <c r="AD26" s="214" t="e">
        <f>IF('Crisis Indicator Data'!#REF!="No Data",1,IF(#REF!&lt;&gt;"",1,0))</f>
        <v>#REF!</v>
      </c>
      <c r="AE26" s="214" t="e">
        <f>IF('Crisis Indicator Data'!#REF!="No Data",1,IF(#REF!&lt;&gt;"",1,0))</f>
        <v>#REF!</v>
      </c>
      <c r="AF26" s="214" t="e">
        <f>IF('Crisis Indicator Data'!#REF!="No Data",1,IF(#REF!&lt;&gt;"",1,0))</f>
        <v>#REF!</v>
      </c>
      <c r="AG26" s="214" t="e">
        <f>IF('Crisis Indicator Data'!#REF!="No Data",1,IF(#REF!&lt;&gt;"",1,0))</f>
        <v>#REF!</v>
      </c>
      <c r="AH26" s="214" t="e">
        <f>IF('Crisis Indicator Data'!#REF!="No Data",1,IF(#REF!&lt;&gt;"",1,0))</f>
        <v>#REF!</v>
      </c>
      <c r="AI26" s="214" t="e">
        <f>IF('Crisis Indicator Data'!#REF!="No Data",1,IF(#REF!&lt;&gt;"",1,0))</f>
        <v>#REF!</v>
      </c>
      <c r="AJ26" s="214" t="e">
        <f>IF('Crisis Indicator Data'!#REF!="No Data",1,IF(#REF!&lt;&gt;"",1,0))</f>
        <v>#REF!</v>
      </c>
      <c r="AK26" s="214" t="e">
        <f>IF('Crisis Indicator Data'!#REF!="No Data",1,IF(#REF!&lt;&gt;"",1,0))</f>
        <v>#REF!</v>
      </c>
      <c r="AL26" s="214" t="e">
        <f>IF('Crisis Indicator Data'!#REF!="No Data",1,IF(#REF!&lt;&gt;"",1,0))</f>
        <v>#REF!</v>
      </c>
      <c r="AM26" s="214" t="e">
        <f>IF('Crisis Indicator Data'!#REF!="No Data",1,IF(#REF!&lt;&gt;"",1,0))</f>
        <v>#REF!</v>
      </c>
      <c r="AN26" s="214" t="e">
        <f>IF('Crisis Indicator Data'!#REF!="No Data",1,IF(#REF!&lt;&gt;"",1,0))</f>
        <v>#REF!</v>
      </c>
      <c r="AO26" s="214" t="e">
        <f>IF('Crisis Indicator Data'!#REF!="No Data",1,IF(#REF!&lt;&gt;"",1,0))</f>
        <v>#REF!</v>
      </c>
      <c r="AP26" s="214" t="e">
        <f>IF('Crisis Indicator Data'!#REF!="No Data",1,IF(#REF!&lt;&gt;"",1,0))</f>
        <v>#REF!</v>
      </c>
      <c r="AQ26" s="214" t="e">
        <f>IF('Crisis Indicator Data'!#REF!="No Data",1,IF(#REF!&lt;&gt;"",1,0))</f>
        <v>#REF!</v>
      </c>
      <c r="AR26" s="214" t="e">
        <f>IF('Crisis Indicator Data'!#REF!="No Data",1,IF(#REF!&lt;&gt;"",1,0))</f>
        <v>#REF!</v>
      </c>
      <c r="AS26" s="214" t="e">
        <f>IF('Crisis Indicator Data'!#REF!="No Data",1,IF(#REF!&lt;&gt;"",1,0))</f>
        <v>#REF!</v>
      </c>
      <c r="AT26" s="214" t="e">
        <f>IF('Crisis Indicator Data'!#REF!="No Data",1,IF(#REF!&lt;&gt;"",1,0))</f>
        <v>#REF!</v>
      </c>
      <c r="AU26" s="214" t="e">
        <f>IF('Crisis Indicator Data'!#REF!="No Data",1,IF(#REF!&lt;&gt;"",1,0))</f>
        <v>#REF!</v>
      </c>
      <c r="AV26" s="214" t="e">
        <f>IF('Crisis Indicator Data'!#REF!="No Data",1,IF(#REF!&lt;&gt;"",1,0))</f>
        <v>#REF!</v>
      </c>
      <c r="AW26" s="214" t="e">
        <f>IF('Crisis Indicator Data'!#REF!="No Data",1,IF(#REF!&lt;&gt;"",1,0))</f>
        <v>#REF!</v>
      </c>
      <c r="AX26" s="214" t="e">
        <f>IF('Crisis Indicator Data'!#REF!="No Data",1,IF(#REF!&lt;&gt;"",1,0))</f>
        <v>#REF!</v>
      </c>
      <c r="AY26" s="214" t="e">
        <f>IF('Crisis Indicator Data'!#REF!="No Data",1,IF(#REF!&lt;&gt;"",1,0))</f>
        <v>#REF!</v>
      </c>
      <c r="AZ26" s="214" t="e">
        <f>IF('Crisis Indicator Data'!#REF!="No Data",1,IF(#REF!&lt;&gt;"",1,0))</f>
        <v>#REF!</v>
      </c>
      <c r="BA26" t="e">
        <f t="shared" si="0"/>
        <v>#REF!</v>
      </c>
      <c r="BB26" s="22" t="e">
        <f t="shared" si="1"/>
        <v>#REF!</v>
      </c>
    </row>
    <row r="27" spans="1:54" x14ac:dyDescent="0.35">
      <c r="A27" t="s">
        <v>7959</v>
      </c>
      <c r="B27" s="214" t="e">
        <f>IF('Crisis Indicator Data'!#REF!="No Data",1,IF(#REF!&lt;&gt;"",1,0))</f>
        <v>#REF!</v>
      </c>
      <c r="C27" s="214" t="e">
        <f>IF('Crisis Indicator Data'!#REF!="No Data",1,IF(#REF!&lt;&gt;"",1,0))</f>
        <v>#REF!</v>
      </c>
      <c r="D27" s="214" t="e">
        <f>IF('Crisis Indicator Data'!#REF!="No Data",1,IF(#REF!&lt;&gt;"",1,0))</f>
        <v>#REF!</v>
      </c>
      <c r="E27" s="214" t="e">
        <f>IF('Crisis Indicator Data'!#REF!="No Data",1,IF(#REF!&lt;&gt;"",1,0))</f>
        <v>#REF!</v>
      </c>
      <c r="F27" s="214" t="e">
        <f>IF('Crisis Indicator Data'!#REF!="No Data",1,IF(#REF!&lt;&gt;"",1,0))</f>
        <v>#REF!</v>
      </c>
      <c r="G27" s="214" t="e">
        <f>IF('Crisis Indicator Data'!#REF!="No Data",1,IF(#REF!&lt;&gt;"",1,0))</f>
        <v>#REF!</v>
      </c>
      <c r="H27" s="214" t="e">
        <f>IF('Crisis Indicator Data'!#REF!="No Data",1,IF(#REF!&lt;&gt;"",1,0))</f>
        <v>#REF!</v>
      </c>
      <c r="I27" s="214" t="e">
        <f>IF('Crisis Indicator Data'!#REF!="No Data",1,IF(#REF!&lt;&gt;"",1,0))</f>
        <v>#REF!</v>
      </c>
      <c r="J27" s="214" t="e">
        <f>IF('Crisis Indicator Data'!#REF!="No Data",1,IF(#REF!&lt;&gt;"",1,0))</f>
        <v>#REF!</v>
      </c>
      <c r="K27" s="214" t="e">
        <f>IF('Crisis Indicator Data'!#REF!="No Data",1,IF(#REF!&lt;&gt;"",1,0))</f>
        <v>#REF!</v>
      </c>
      <c r="L27" s="214" t="e">
        <f>IF('Crisis Indicator Data'!#REF!="No Data",1,IF(#REF!&lt;&gt;"",1,0))</f>
        <v>#REF!</v>
      </c>
      <c r="M27" s="214" t="e">
        <f>IF('Crisis Indicator Data'!#REF!="No Data",1,IF(#REF!&lt;&gt;"",1,0))</f>
        <v>#REF!</v>
      </c>
      <c r="N27" s="214" t="e">
        <f>IF('Crisis Indicator Data'!#REF!="No Data",1,IF(#REF!&lt;&gt;"",1,0))</f>
        <v>#REF!</v>
      </c>
      <c r="O27" s="214" t="e">
        <f>IF('Crisis Indicator Data'!#REF!="No Data",1,IF(#REF!&lt;&gt;"",1,0))</f>
        <v>#REF!</v>
      </c>
      <c r="P27" s="214" t="e">
        <f>IF('Crisis Indicator Data'!#REF!="No Data",1,IF(#REF!&lt;&gt;"",1,0))</f>
        <v>#REF!</v>
      </c>
      <c r="Q27" s="214" t="e">
        <f>IF('Crisis Indicator Data'!#REF!="No Data",1,IF(#REF!&lt;&gt;"",1,0))</f>
        <v>#REF!</v>
      </c>
      <c r="R27" s="214" t="e">
        <f>IF('Crisis Indicator Data'!#REF!="No Data",1,IF(#REF!&lt;&gt;"",1,0))</f>
        <v>#REF!</v>
      </c>
      <c r="S27" s="214" t="e">
        <f>IF('Crisis Indicator Data'!#REF!="No Data",1,IF(#REF!&lt;&gt;"",1,0))</f>
        <v>#REF!</v>
      </c>
      <c r="T27" s="214" t="e">
        <f>IF('Crisis Indicator Data'!#REF!="No Data",1,IF(#REF!&lt;&gt;"",1,0))</f>
        <v>#REF!</v>
      </c>
      <c r="U27" s="214" t="e">
        <f>IF('Crisis Indicator Data'!#REF!="No Data",1,IF(#REF!&lt;&gt;"",1,0))</f>
        <v>#REF!</v>
      </c>
      <c r="V27" s="214" t="e">
        <f>IF('Crisis Indicator Data'!#REF!="No Data",1,IF(#REF!&lt;&gt;"",1,0))</f>
        <v>#REF!</v>
      </c>
      <c r="W27" s="214" t="e">
        <f>IF('Crisis Indicator Data'!#REF!="No Data",1,IF(#REF!&lt;&gt;"",1,0))</f>
        <v>#REF!</v>
      </c>
      <c r="X27" s="214" t="e">
        <f>IF('Crisis Indicator Data'!#REF!="No Data",1,IF(#REF!&lt;&gt;"",1,0))</f>
        <v>#REF!</v>
      </c>
      <c r="Y27" s="214" t="e">
        <f>IF('Crisis Indicator Data'!#REF!="No Data",1,IF(#REF!&lt;&gt;"",1,0))</f>
        <v>#REF!</v>
      </c>
      <c r="Z27" s="214" t="e">
        <f>IF('Crisis Indicator Data'!#REF!="No Data",1,IF(#REF!&lt;&gt;"",1,0))</f>
        <v>#REF!</v>
      </c>
      <c r="AA27" s="214" t="e">
        <f>IF('Crisis Indicator Data'!#REF!="No Data",1,IF(#REF!&lt;&gt;"",1,0))</f>
        <v>#REF!</v>
      </c>
      <c r="AB27" s="214" t="e">
        <f>IF('Crisis Indicator Data'!#REF!="No Data",1,IF(#REF!&lt;&gt;"",1,0))</f>
        <v>#REF!</v>
      </c>
      <c r="AC27" s="214" t="e">
        <f>IF('Crisis Indicator Data'!#REF!="No Data",1,IF(#REF!&lt;&gt;"",1,0))</f>
        <v>#REF!</v>
      </c>
      <c r="AD27" s="214" t="e">
        <f>IF('Crisis Indicator Data'!#REF!="No Data",1,IF(#REF!&lt;&gt;"",1,0))</f>
        <v>#REF!</v>
      </c>
      <c r="AE27" s="214" t="e">
        <f>IF('Crisis Indicator Data'!#REF!="No Data",1,IF(#REF!&lt;&gt;"",1,0))</f>
        <v>#REF!</v>
      </c>
      <c r="AF27" s="214" t="e">
        <f>IF('Crisis Indicator Data'!#REF!="No Data",1,IF(#REF!&lt;&gt;"",1,0))</f>
        <v>#REF!</v>
      </c>
      <c r="AG27" s="214" t="e">
        <f>IF('Crisis Indicator Data'!#REF!="No Data",1,IF(#REF!&lt;&gt;"",1,0))</f>
        <v>#REF!</v>
      </c>
      <c r="AH27" s="214" t="e">
        <f>IF('Crisis Indicator Data'!#REF!="No Data",1,IF(#REF!&lt;&gt;"",1,0))</f>
        <v>#REF!</v>
      </c>
      <c r="AI27" s="214" t="e">
        <f>IF('Crisis Indicator Data'!#REF!="No Data",1,IF(#REF!&lt;&gt;"",1,0))</f>
        <v>#REF!</v>
      </c>
      <c r="AJ27" s="214" t="e">
        <f>IF('Crisis Indicator Data'!#REF!="No Data",1,IF(#REF!&lt;&gt;"",1,0))</f>
        <v>#REF!</v>
      </c>
      <c r="AK27" s="214" t="e">
        <f>IF('Crisis Indicator Data'!#REF!="No Data",1,IF(#REF!&lt;&gt;"",1,0))</f>
        <v>#REF!</v>
      </c>
      <c r="AL27" s="214" t="e">
        <f>IF('Crisis Indicator Data'!#REF!="No Data",1,IF(#REF!&lt;&gt;"",1,0))</f>
        <v>#REF!</v>
      </c>
      <c r="AM27" s="214" t="e">
        <f>IF('Crisis Indicator Data'!#REF!="No Data",1,IF(#REF!&lt;&gt;"",1,0))</f>
        <v>#REF!</v>
      </c>
      <c r="AN27" s="214" t="e">
        <f>IF('Crisis Indicator Data'!#REF!="No Data",1,IF(#REF!&lt;&gt;"",1,0))</f>
        <v>#REF!</v>
      </c>
      <c r="AO27" s="214" t="e">
        <f>IF('Crisis Indicator Data'!#REF!="No Data",1,IF(#REF!&lt;&gt;"",1,0))</f>
        <v>#REF!</v>
      </c>
      <c r="AP27" s="214" t="e">
        <f>IF('Crisis Indicator Data'!#REF!="No Data",1,IF(#REF!&lt;&gt;"",1,0))</f>
        <v>#REF!</v>
      </c>
      <c r="AQ27" s="214" t="e">
        <f>IF('Crisis Indicator Data'!#REF!="No Data",1,IF(#REF!&lt;&gt;"",1,0))</f>
        <v>#REF!</v>
      </c>
      <c r="AR27" s="214" t="e">
        <f>IF('Crisis Indicator Data'!#REF!="No Data",1,IF(#REF!&lt;&gt;"",1,0))</f>
        <v>#REF!</v>
      </c>
      <c r="AS27" s="214" t="e">
        <f>IF('Crisis Indicator Data'!#REF!="No Data",1,IF(#REF!&lt;&gt;"",1,0))</f>
        <v>#REF!</v>
      </c>
      <c r="AT27" s="214" t="e">
        <f>IF('Crisis Indicator Data'!#REF!="No Data",1,IF(#REF!&lt;&gt;"",1,0))</f>
        <v>#REF!</v>
      </c>
      <c r="AU27" s="214" t="e">
        <f>IF('Crisis Indicator Data'!#REF!="No Data",1,IF(#REF!&lt;&gt;"",1,0))</f>
        <v>#REF!</v>
      </c>
      <c r="AV27" s="214" t="e">
        <f>IF('Crisis Indicator Data'!#REF!="No Data",1,IF(#REF!&lt;&gt;"",1,0))</f>
        <v>#REF!</v>
      </c>
      <c r="AW27" s="214" t="e">
        <f>IF('Crisis Indicator Data'!#REF!="No Data",1,IF(#REF!&lt;&gt;"",1,0))</f>
        <v>#REF!</v>
      </c>
      <c r="AX27" s="214" t="e">
        <f>IF('Crisis Indicator Data'!#REF!="No Data",1,IF(#REF!&lt;&gt;"",1,0))</f>
        <v>#REF!</v>
      </c>
      <c r="AY27" s="214" t="e">
        <f>IF('Crisis Indicator Data'!#REF!="No Data",1,IF(#REF!&lt;&gt;"",1,0))</f>
        <v>#REF!</v>
      </c>
      <c r="AZ27" s="214" t="e">
        <f>IF('Crisis Indicator Data'!#REF!="No Data",1,IF(#REF!&lt;&gt;"",1,0))</f>
        <v>#REF!</v>
      </c>
      <c r="BA27" t="e">
        <f t="shared" si="0"/>
        <v>#REF!</v>
      </c>
      <c r="BB27" s="22" t="e">
        <f t="shared" si="1"/>
        <v>#REF!</v>
      </c>
    </row>
    <row r="28" spans="1:54" x14ac:dyDescent="0.35">
      <c r="A28" t="s">
        <v>7954</v>
      </c>
      <c r="B28" s="214" t="e">
        <f>IF('Crisis Indicator Data'!#REF!="No Data",1,IF(#REF!&lt;&gt;"",1,0))</f>
        <v>#REF!</v>
      </c>
      <c r="C28" s="214" t="e">
        <f>IF('Crisis Indicator Data'!#REF!="No Data",1,IF(#REF!&lt;&gt;"",1,0))</f>
        <v>#REF!</v>
      </c>
      <c r="D28" s="214" t="e">
        <f>IF('Crisis Indicator Data'!#REF!="No Data",1,IF(#REF!&lt;&gt;"",1,0))</f>
        <v>#REF!</v>
      </c>
      <c r="E28" s="214" t="e">
        <f>IF('Crisis Indicator Data'!#REF!="No Data",1,IF(#REF!&lt;&gt;"",1,0))</f>
        <v>#REF!</v>
      </c>
      <c r="F28" s="214" t="e">
        <f>IF('Crisis Indicator Data'!#REF!="No Data",1,IF(#REF!&lt;&gt;"",1,0))</f>
        <v>#REF!</v>
      </c>
      <c r="G28" s="214" t="e">
        <f>IF('Crisis Indicator Data'!#REF!="No Data",1,IF(#REF!&lt;&gt;"",1,0))</f>
        <v>#REF!</v>
      </c>
      <c r="H28" s="214" t="e">
        <f>IF('Crisis Indicator Data'!#REF!="No Data",1,IF(#REF!&lt;&gt;"",1,0))</f>
        <v>#REF!</v>
      </c>
      <c r="I28" s="214" t="e">
        <f>IF('Crisis Indicator Data'!#REF!="No Data",1,IF(#REF!&lt;&gt;"",1,0))</f>
        <v>#REF!</v>
      </c>
      <c r="J28" s="214" t="e">
        <f>IF('Crisis Indicator Data'!#REF!="No Data",1,IF(#REF!&lt;&gt;"",1,0))</f>
        <v>#REF!</v>
      </c>
      <c r="K28" s="214" t="e">
        <f>IF('Crisis Indicator Data'!#REF!="No Data",1,IF(#REF!&lt;&gt;"",1,0))</f>
        <v>#REF!</v>
      </c>
      <c r="L28" s="214" t="e">
        <f>IF('Crisis Indicator Data'!#REF!="No Data",1,IF(#REF!&lt;&gt;"",1,0))</f>
        <v>#REF!</v>
      </c>
      <c r="M28" s="214" t="e">
        <f>IF('Crisis Indicator Data'!#REF!="No Data",1,IF(#REF!&lt;&gt;"",1,0))</f>
        <v>#REF!</v>
      </c>
      <c r="N28" s="214" t="e">
        <f>IF('Crisis Indicator Data'!#REF!="No Data",1,IF(#REF!&lt;&gt;"",1,0))</f>
        <v>#REF!</v>
      </c>
      <c r="O28" s="214" t="e">
        <f>IF('Crisis Indicator Data'!#REF!="No Data",1,IF(#REF!&lt;&gt;"",1,0))</f>
        <v>#REF!</v>
      </c>
      <c r="P28" s="214" t="e">
        <f>IF('Crisis Indicator Data'!#REF!="No Data",1,IF(#REF!&lt;&gt;"",1,0))</f>
        <v>#REF!</v>
      </c>
      <c r="Q28" s="214" t="e">
        <f>IF('Crisis Indicator Data'!#REF!="No Data",1,IF(#REF!&lt;&gt;"",1,0))</f>
        <v>#REF!</v>
      </c>
      <c r="R28" s="214" t="e">
        <f>IF('Crisis Indicator Data'!#REF!="No Data",1,IF(#REF!&lt;&gt;"",1,0))</f>
        <v>#REF!</v>
      </c>
      <c r="S28" s="214" t="e">
        <f>IF('Crisis Indicator Data'!#REF!="No Data",1,IF(#REF!&lt;&gt;"",1,0))</f>
        <v>#REF!</v>
      </c>
      <c r="T28" s="214" t="e">
        <f>IF('Crisis Indicator Data'!#REF!="No Data",1,IF(#REF!&lt;&gt;"",1,0))</f>
        <v>#REF!</v>
      </c>
      <c r="U28" s="214" t="e">
        <f>IF('Crisis Indicator Data'!#REF!="No Data",1,IF(#REF!&lt;&gt;"",1,0))</f>
        <v>#REF!</v>
      </c>
      <c r="V28" s="214" t="e">
        <f>IF('Crisis Indicator Data'!#REF!="No Data",1,IF(#REF!&lt;&gt;"",1,0))</f>
        <v>#REF!</v>
      </c>
      <c r="W28" s="214" t="e">
        <f>IF('Crisis Indicator Data'!#REF!="No Data",1,IF(#REF!&lt;&gt;"",1,0))</f>
        <v>#REF!</v>
      </c>
      <c r="X28" s="214" t="e">
        <f>IF('Crisis Indicator Data'!#REF!="No Data",1,IF(#REF!&lt;&gt;"",1,0))</f>
        <v>#REF!</v>
      </c>
      <c r="Y28" s="214" t="e">
        <f>IF('Crisis Indicator Data'!#REF!="No Data",1,IF(#REF!&lt;&gt;"",1,0))</f>
        <v>#REF!</v>
      </c>
      <c r="Z28" s="214" t="e">
        <f>IF('Crisis Indicator Data'!#REF!="No Data",1,IF(#REF!&lt;&gt;"",1,0))</f>
        <v>#REF!</v>
      </c>
      <c r="AA28" s="214" t="e">
        <f>IF('Crisis Indicator Data'!#REF!="No Data",1,IF(#REF!&lt;&gt;"",1,0))</f>
        <v>#REF!</v>
      </c>
      <c r="AB28" s="214" t="e">
        <f>IF('Crisis Indicator Data'!#REF!="No Data",1,IF(#REF!&lt;&gt;"",1,0))</f>
        <v>#REF!</v>
      </c>
      <c r="AC28" s="214" t="e">
        <f>IF('Crisis Indicator Data'!#REF!="No Data",1,IF(#REF!&lt;&gt;"",1,0))</f>
        <v>#REF!</v>
      </c>
      <c r="AD28" s="214" t="e">
        <f>IF('Crisis Indicator Data'!#REF!="No Data",1,IF(#REF!&lt;&gt;"",1,0))</f>
        <v>#REF!</v>
      </c>
      <c r="AE28" s="214" t="e">
        <f>IF('Crisis Indicator Data'!#REF!="No Data",1,IF(#REF!&lt;&gt;"",1,0))</f>
        <v>#REF!</v>
      </c>
      <c r="AF28" s="214" t="e">
        <f>IF('Crisis Indicator Data'!#REF!="No Data",1,IF(#REF!&lt;&gt;"",1,0))</f>
        <v>#REF!</v>
      </c>
      <c r="AG28" s="214" t="e">
        <f>IF('Crisis Indicator Data'!#REF!="No Data",1,IF(#REF!&lt;&gt;"",1,0))</f>
        <v>#REF!</v>
      </c>
      <c r="AH28" s="214" t="e">
        <f>IF('Crisis Indicator Data'!#REF!="No Data",1,IF(#REF!&lt;&gt;"",1,0))</f>
        <v>#REF!</v>
      </c>
      <c r="AI28" s="214" t="e">
        <f>IF('Crisis Indicator Data'!#REF!="No Data",1,IF(#REF!&lt;&gt;"",1,0))</f>
        <v>#REF!</v>
      </c>
      <c r="AJ28" s="214" t="e">
        <f>IF('Crisis Indicator Data'!#REF!="No Data",1,IF(#REF!&lt;&gt;"",1,0))</f>
        <v>#REF!</v>
      </c>
      <c r="AK28" s="214" t="e">
        <f>IF('Crisis Indicator Data'!#REF!="No Data",1,IF(#REF!&lt;&gt;"",1,0))</f>
        <v>#REF!</v>
      </c>
      <c r="AL28" s="214" t="e">
        <f>IF('Crisis Indicator Data'!#REF!="No Data",1,IF(#REF!&lt;&gt;"",1,0))</f>
        <v>#REF!</v>
      </c>
      <c r="AM28" s="214" t="e">
        <f>IF('Crisis Indicator Data'!#REF!="No Data",1,IF(#REF!&lt;&gt;"",1,0))</f>
        <v>#REF!</v>
      </c>
      <c r="AN28" s="214" t="e">
        <f>IF('Crisis Indicator Data'!#REF!="No Data",1,IF(#REF!&lt;&gt;"",1,0))</f>
        <v>#REF!</v>
      </c>
      <c r="AO28" s="214" t="e">
        <f>IF('Crisis Indicator Data'!#REF!="No Data",1,IF(#REF!&lt;&gt;"",1,0))</f>
        <v>#REF!</v>
      </c>
      <c r="AP28" s="214" t="e">
        <f>IF('Crisis Indicator Data'!#REF!="No Data",1,IF(#REF!&lt;&gt;"",1,0))</f>
        <v>#REF!</v>
      </c>
      <c r="AQ28" s="214" t="e">
        <f>IF('Crisis Indicator Data'!#REF!="No Data",1,IF(#REF!&lt;&gt;"",1,0))</f>
        <v>#REF!</v>
      </c>
      <c r="AR28" s="214" t="e">
        <f>IF('Crisis Indicator Data'!#REF!="No Data",1,IF(#REF!&lt;&gt;"",1,0))</f>
        <v>#REF!</v>
      </c>
      <c r="AS28" s="214" t="e">
        <f>IF('Crisis Indicator Data'!#REF!="No Data",1,IF(#REF!&lt;&gt;"",1,0))</f>
        <v>#REF!</v>
      </c>
      <c r="AT28" s="214" t="e">
        <f>IF('Crisis Indicator Data'!#REF!="No Data",1,IF(#REF!&lt;&gt;"",1,0))</f>
        <v>#REF!</v>
      </c>
      <c r="AU28" s="214" t="e">
        <f>IF('Crisis Indicator Data'!#REF!="No Data",1,IF(#REF!&lt;&gt;"",1,0))</f>
        <v>#REF!</v>
      </c>
      <c r="AV28" s="214" t="e">
        <f>IF('Crisis Indicator Data'!#REF!="No Data",1,IF(#REF!&lt;&gt;"",1,0))</f>
        <v>#REF!</v>
      </c>
      <c r="AW28" s="214" t="e">
        <f>IF('Crisis Indicator Data'!#REF!="No Data",1,IF(#REF!&lt;&gt;"",1,0))</f>
        <v>#REF!</v>
      </c>
      <c r="AX28" s="214" t="e">
        <f>IF('Crisis Indicator Data'!#REF!="No Data",1,IF(#REF!&lt;&gt;"",1,0))</f>
        <v>#REF!</v>
      </c>
      <c r="AY28" s="214" t="e">
        <f>IF('Crisis Indicator Data'!#REF!="No Data",1,IF(#REF!&lt;&gt;"",1,0))</f>
        <v>#REF!</v>
      </c>
      <c r="AZ28" s="214" t="e">
        <f>IF('Crisis Indicator Data'!#REF!="No Data",1,IF(#REF!&lt;&gt;"",1,0))</f>
        <v>#REF!</v>
      </c>
      <c r="BA28" t="e">
        <f t="shared" si="0"/>
        <v>#REF!</v>
      </c>
      <c r="BB28" s="22" t="e">
        <f t="shared" si="1"/>
        <v>#REF!</v>
      </c>
    </row>
    <row r="29" spans="1:54" x14ac:dyDescent="0.35">
      <c r="A29" t="s">
        <v>8001</v>
      </c>
      <c r="B29" s="214" t="e">
        <f>IF('Crisis Indicator Data'!#REF!="No Data",1,IF(#REF!&lt;&gt;"",1,0))</f>
        <v>#REF!</v>
      </c>
      <c r="C29" s="214" t="e">
        <f>IF('Crisis Indicator Data'!#REF!="No Data",1,IF(#REF!&lt;&gt;"",1,0))</f>
        <v>#REF!</v>
      </c>
      <c r="D29" s="214" t="e">
        <f>IF('Crisis Indicator Data'!#REF!="No Data",1,IF(#REF!&lt;&gt;"",1,0))</f>
        <v>#REF!</v>
      </c>
      <c r="E29" s="214" t="e">
        <f>IF('Crisis Indicator Data'!#REF!="No Data",1,IF(#REF!&lt;&gt;"",1,0))</f>
        <v>#REF!</v>
      </c>
      <c r="F29" s="214" t="e">
        <f>IF('Crisis Indicator Data'!#REF!="No Data",1,IF(#REF!&lt;&gt;"",1,0))</f>
        <v>#REF!</v>
      </c>
      <c r="G29" s="214" t="e">
        <f>IF('Crisis Indicator Data'!#REF!="No Data",1,IF(#REF!&lt;&gt;"",1,0))</f>
        <v>#REF!</v>
      </c>
      <c r="H29" s="214" t="e">
        <f>IF('Crisis Indicator Data'!#REF!="No Data",1,IF(#REF!&lt;&gt;"",1,0))</f>
        <v>#REF!</v>
      </c>
      <c r="I29" s="214" t="e">
        <f>IF('Crisis Indicator Data'!#REF!="No Data",1,IF(#REF!&lt;&gt;"",1,0))</f>
        <v>#REF!</v>
      </c>
      <c r="J29" s="214" t="e">
        <f>IF('Crisis Indicator Data'!#REF!="No Data",1,IF(#REF!&lt;&gt;"",1,0))</f>
        <v>#REF!</v>
      </c>
      <c r="K29" s="214" t="e">
        <f>IF('Crisis Indicator Data'!#REF!="No Data",1,IF(#REF!&lt;&gt;"",1,0))</f>
        <v>#REF!</v>
      </c>
      <c r="L29" s="214" t="e">
        <f>IF('Crisis Indicator Data'!#REF!="No Data",1,IF(#REF!&lt;&gt;"",1,0))</f>
        <v>#REF!</v>
      </c>
      <c r="M29" s="214" t="e">
        <f>IF('Crisis Indicator Data'!#REF!="No Data",1,IF(#REF!&lt;&gt;"",1,0))</f>
        <v>#REF!</v>
      </c>
      <c r="N29" s="214" t="e">
        <f>IF('Crisis Indicator Data'!#REF!="No Data",1,IF(#REF!&lt;&gt;"",1,0))</f>
        <v>#REF!</v>
      </c>
      <c r="O29" s="214" t="e">
        <f>IF('Crisis Indicator Data'!#REF!="No Data",1,IF(#REF!&lt;&gt;"",1,0))</f>
        <v>#REF!</v>
      </c>
      <c r="P29" s="214" t="e">
        <f>IF('Crisis Indicator Data'!#REF!="No Data",1,IF(#REF!&lt;&gt;"",1,0))</f>
        <v>#REF!</v>
      </c>
      <c r="Q29" s="214" t="e">
        <f>IF('Crisis Indicator Data'!#REF!="No Data",1,IF(#REF!&lt;&gt;"",1,0))</f>
        <v>#REF!</v>
      </c>
      <c r="R29" s="214" t="e">
        <f>IF('Crisis Indicator Data'!#REF!="No Data",1,IF(#REF!&lt;&gt;"",1,0))</f>
        <v>#REF!</v>
      </c>
      <c r="S29" s="214" t="e">
        <f>IF('Crisis Indicator Data'!#REF!="No Data",1,IF(#REF!&lt;&gt;"",1,0))</f>
        <v>#REF!</v>
      </c>
      <c r="T29" s="214" t="e">
        <f>IF('Crisis Indicator Data'!#REF!="No Data",1,IF(#REF!&lt;&gt;"",1,0))</f>
        <v>#REF!</v>
      </c>
      <c r="U29" s="214" t="e">
        <f>IF('Crisis Indicator Data'!#REF!="No Data",1,IF(#REF!&lt;&gt;"",1,0))</f>
        <v>#REF!</v>
      </c>
      <c r="V29" s="214" t="e">
        <f>IF('Crisis Indicator Data'!#REF!="No Data",1,IF(#REF!&lt;&gt;"",1,0))</f>
        <v>#REF!</v>
      </c>
      <c r="W29" s="214" t="e">
        <f>IF('Crisis Indicator Data'!#REF!="No Data",1,IF(#REF!&lt;&gt;"",1,0))</f>
        <v>#REF!</v>
      </c>
      <c r="X29" s="214" t="e">
        <f>IF('Crisis Indicator Data'!#REF!="No Data",1,IF(#REF!&lt;&gt;"",1,0))</f>
        <v>#REF!</v>
      </c>
      <c r="Y29" s="214" t="e">
        <f>IF('Crisis Indicator Data'!#REF!="No Data",1,IF(#REF!&lt;&gt;"",1,0))</f>
        <v>#REF!</v>
      </c>
      <c r="Z29" s="214" t="e">
        <f>IF('Crisis Indicator Data'!#REF!="No Data",1,IF(#REF!&lt;&gt;"",1,0))</f>
        <v>#REF!</v>
      </c>
      <c r="AA29" s="214" t="e">
        <f>IF('Crisis Indicator Data'!#REF!="No Data",1,IF(#REF!&lt;&gt;"",1,0))</f>
        <v>#REF!</v>
      </c>
      <c r="AB29" s="214" t="e">
        <f>IF('Crisis Indicator Data'!#REF!="No Data",1,IF(#REF!&lt;&gt;"",1,0))</f>
        <v>#REF!</v>
      </c>
      <c r="AC29" s="214" t="e">
        <f>IF('Crisis Indicator Data'!#REF!="No Data",1,IF(#REF!&lt;&gt;"",1,0))</f>
        <v>#REF!</v>
      </c>
      <c r="AD29" s="214" t="e">
        <f>IF('Crisis Indicator Data'!#REF!="No Data",1,IF(#REF!&lt;&gt;"",1,0))</f>
        <v>#REF!</v>
      </c>
      <c r="AE29" s="214" t="e">
        <f>IF('Crisis Indicator Data'!#REF!="No Data",1,IF(#REF!&lt;&gt;"",1,0))</f>
        <v>#REF!</v>
      </c>
      <c r="AF29" s="214" t="e">
        <f>IF('Crisis Indicator Data'!#REF!="No Data",1,IF(#REF!&lt;&gt;"",1,0))</f>
        <v>#REF!</v>
      </c>
      <c r="AG29" s="214" t="e">
        <f>IF('Crisis Indicator Data'!#REF!="No Data",1,IF(#REF!&lt;&gt;"",1,0))</f>
        <v>#REF!</v>
      </c>
      <c r="AH29" s="214" t="e">
        <f>IF('Crisis Indicator Data'!#REF!="No Data",1,IF(#REF!&lt;&gt;"",1,0))</f>
        <v>#REF!</v>
      </c>
      <c r="AI29" s="214" t="e">
        <f>IF('Crisis Indicator Data'!#REF!="No Data",1,IF(#REF!&lt;&gt;"",1,0))</f>
        <v>#REF!</v>
      </c>
      <c r="AJ29" s="214" t="e">
        <f>IF('Crisis Indicator Data'!#REF!="No Data",1,IF(#REF!&lt;&gt;"",1,0))</f>
        <v>#REF!</v>
      </c>
      <c r="AK29" s="214" t="e">
        <f>IF('Crisis Indicator Data'!#REF!="No Data",1,IF(#REF!&lt;&gt;"",1,0))</f>
        <v>#REF!</v>
      </c>
      <c r="AL29" s="214" t="e">
        <f>IF('Crisis Indicator Data'!#REF!="No Data",1,IF(#REF!&lt;&gt;"",1,0))</f>
        <v>#REF!</v>
      </c>
      <c r="AM29" s="214" t="e">
        <f>IF('Crisis Indicator Data'!#REF!="No Data",1,IF(#REF!&lt;&gt;"",1,0))</f>
        <v>#REF!</v>
      </c>
      <c r="AN29" s="214" t="e">
        <f>IF('Crisis Indicator Data'!#REF!="No Data",1,IF(#REF!&lt;&gt;"",1,0))</f>
        <v>#REF!</v>
      </c>
      <c r="AO29" s="214" t="e">
        <f>IF('Crisis Indicator Data'!#REF!="No Data",1,IF(#REF!&lt;&gt;"",1,0))</f>
        <v>#REF!</v>
      </c>
      <c r="AP29" s="214" t="e">
        <f>IF('Crisis Indicator Data'!#REF!="No Data",1,IF(#REF!&lt;&gt;"",1,0))</f>
        <v>#REF!</v>
      </c>
      <c r="AQ29" s="214" t="e">
        <f>IF('Crisis Indicator Data'!#REF!="No Data",1,IF(#REF!&lt;&gt;"",1,0))</f>
        <v>#REF!</v>
      </c>
      <c r="AR29" s="214" t="e">
        <f>IF('Crisis Indicator Data'!#REF!="No Data",1,IF(#REF!&lt;&gt;"",1,0))</f>
        <v>#REF!</v>
      </c>
      <c r="AS29" s="214" t="e">
        <f>IF('Crisis Indicator Data'!#REF!="No Data",1,IF(#REF!&lt;&gt;"",1,0))</f>
        <v>#REF!</v>
      </c>
      <c r="AT29" s="214" t="e">
        <f>IF('Crisis Indicator Data'!#REF!="No Data",1,IF(#REF!&lt;&gt;"",1,0))</f>
        <v>#REF!</v>
      </c>
      <c r="AU29" s="214" t="e">
        <f>IF('Crisis Indicator Data'!#REF!="No Data",1,IF(#REF!&lt;&gt;"",1,0))</f>
        <v>#REF!</v>
      </c>
      <c r="AV29" s="214" t="e">
        <f>IF('Crisis Indicator Data'!#REF!="No Data",1,IF(#REF!&lt;&gt;"",1,0))</f>
        <v>#REF!</v>
      </c>
      <c r="AW29" s="214" t="e">
        <f>IF('Crisis Indicator Data'!#REF!="No Data",1,IF(#REF!&lt;&gt;"",1,0))</f>
        <v>#REF!</v>
      </c>
      <c r="AX29" s="214" t="e">
        <f>IF('Crisis Indicator Data'!#REF!="No Data",1,IF(#REF!&lt;&gt;"",1,0))</f>
        <v>#REF!</v>
      </c>
      <c r="AY29" s="214" t="e">
        <f>IF('Crisis Indicator Data'!#REF!="No Data",1,IF(#REF!&lt;&gt;"",1,0))</f>
        <v>#REF!</v>
      </c>
      <c r="AZ29" s="214" t="e">
        <f>IF('Crisis Indicator Data'!#REF!="No Data",1,IF(#REF!&lt;&gt;"",1,0))</f>
        <v>#REF!</v>
      </c>
      <c r="BA29" t="e">
        <f t="shared" si="0"/>
        <v>#REF!</v>
      </c>
      <c r="BB29" s="22" t="e">
        <f t="shared" si="1"/>
        <v>#REF!</v>
      </c>
    </row>
    <row r="30" spans="1:54" x14ac:dyDescent="0.35">
      <c r="A30" t="s">
        <v>8082</v>
      </c>
      <c r="B30" s="214" t="e">
        <f>IF('Crisis Indicator Data'!#REF!="No Data",1,IF(#REF!&lt;&gt;"",1,0))</f>
        <v>#REF!</v>
      </c>
      <c r="C30" s="214" t="e">
        <f>IF('Crisis Indicator Data'!#REF!="No Data",1,IF(#REF!&lt;&gt;"",1,0))</f>
        <v>#REF!</v>
      </c>
      <c r="D30" s="214" t="e">
        <f>IF('Crisis Indicator Data'!#REF!="No Data",1,IF(#REF!&lt;&gt;"",1,0))</f>
        <v>#REF!</v>
      </c>
      <c r="E30" s="214" t="e">
        <f>IF('Crisis Indicator Data'!#REF!="No Data",1,IF(#REF!&lt;&gt;"",1,0))</f>
        <v>#REF!</v>
      </c>
      <c r="F30" s="214" t="e">
        <f>IF('Crisis Indicator Data'!#REF!="No Data",1,IF(#REF!&lt;&gt;"",1,0))</f>
        <v>#REF!</v>
      </c>
      <c r="G30" s="214" t="e">
        <f>IF('Crisis Indicator Data'!#REF!="No Data",1,IF(#REF!&lt;&gt;"",1,0))</f>
        <v>#REF!</v>
      </c>
      <c r="H30" s="214" t="e">
        <f>IF('Crisis Indicator Data'!#REF!="No Data",1,IF(#REF!&lt;&gt;"",1,0))</f>
        <v>#REF!</v>
      </c>
      <c r="I30" s="214" t="e">
        <f>IF('Crisis Indicator Data'!#REF!="No Data",1,IF(#REF!&lt;&gt;"",1,0))</f>
        <v>#REF!</v>
      </c>
      <c r="J30" s="214" t="e">
        <f>IF('Crisis Indicator Data'!#REF!="No Data",1,IF(#REF!&lt;&gt;"",1,0))</f>
        <v>#REF!</v>
      </c>
      <c r="K30" s="214" t="e">
        <f>IF('Crisis Indicator Data'!#REF!="No Data",1,IF(#REF!&lt;&gt;"",1,0))</f>
        <v>#REF!</v>
      </c>
      <c r="L30" s="214" t="e">
        <f>IF('Crisis Indicator Data'!#REF!="No Data",1,IF(#REF!&lt;&gt;"",1,0))</f>
        <v>#REF!</v>
      </c>
      <c r="M30" s="214" t="e">
        <f>IF('Crisis Indicator Data'!#REF!="No Data",1,IF(#REF!&lt;&gt;"",1,0))</f>
        <v>#REF!</v>
      </c>
      <c r="N30" s="214" t="e">
        <f>IF('Crisis Indicator Data'!#REF!="No Data",1,IF(#REF!&lt;&gt;"",1,0))</f>
        <v>#REF!</v>
      </c>
      <c r="O30" s="214" t="e">
        <f>IF('Crisis Indicator Data'!#REF!="No Data",1,IF(#REF!&lt;&gt;"",1,0))</f>
        <v>#REF!</v>
      </c>
      <c r="P30" s="214" t="e">
        <f>IF('Crisis Indicator Data'!#REF!="No Data",1,IF(#REF!&lt;&gt;"",1,0))</f>
        <v>#REF!</v>
      </c>
      <c r="Q30" s="214" t="e">
        <f>IF('Crisis Indicator Data'!#REF!="No Data",1,IF(#REF!&lt;&gt;"",1,0))</f>
        <v>#REF!</v>
      </c>
      <c r="R30" s="214" t="e">
        <f>IF('Crisis Indicator Data'!#REF!="No Data",1,IF(#REF!&lt;&gt;"",1,0))</f>
        <v>#REF!</v>
      </c>
      <c r="S30" s="214" t="e">
        <f>IF('Crisis Indicator Data'!#REF!="No Data",1,IF(#REF!&lt;&gt;"",1,0))</f>
        <v>#REF!</v>
      </c>
      <c r="T30" s="214" t="e">
        <f>IF('Crisis Indicator Data'!#REF!="No Data",1,IF(#REF!&lt;&gt;"",1,0))</f>
        <v>#REF!</v>
      </c>
      <c r="U30" s="214" t="e">
        <f>IF('Crisis Indicator Data'!#REF!="No Data",1,IF(#REF!&lt;&gt;"",1,0))</f>
        <v>#REF!</v>
      </c>
      <c r="V30" s="214" t="e">
        <f>IF('Crisis Indicator Data'!#REF!="No Data",1,IF(#REF!&lt;&gt;"",1,0))</f>
        <v>#REF!</v>
      </c>
      <c r="W30" s="214" t="e">
        <f>IF('Crisis Indicator Data'!#REF!="No Data",1,IF(#REF!&lt;&gt;"",1,0))</f>
        <v>#REF!</v>
      </c>
      <c r="X30" s="214" t="e">
        <f>IF('Crisis Indicator Data'!#REF!="No Data",1,IF(#REF!&lt;&gt;"",1,0))</f>
        <v>#REF!</v>
      </c>
      <c r="Y30" s="214" t="e">
        <f>IF('Crisis Indicator Data'!#REF!="No Data",1,IF(#REF!&lt;&gt;"",1,0))</f>
        <v>#REF!</v>
      </c>
      <c r="Z30" s="214" t="e">
        <f>IF('Crisis Indicator Data'!#REF!="No Data",1,IF(#REF!&lt;&gt;"",1,0))</f>
        <v>#REF!</v>
      </c>
      <c r="AA30" s="214" t="e">
        <f>IF('Crisis Indicator Data'!#REF!="No Data",1,IF(#REF!&lt;&gt;"",1,0))</f>
        <v>#REF!</v>
      </c>
      <c r="AB30" s="214" t="e">
        <f>IF('Crisis Indicator Data'!#REF!="No Data",1,IF(#REF!&lt;&gt;"",1,0))</f>
        <v>#REF!</v>
      </c>
      <c r="AC30" s="214" t="e">
        <f>IF('Crisis Indicator Data'!#REF!="No Data",1,IF(#REF!&lt;&gt;"",1,0))</f>
        <v>#REF!</v>
      </c>
      <c r="AD30" s="214" t="e">
        <f>IF('Crisis Indicator Data'!#REF!="No Data",1,IF(#REF!&lt;&gt;"",1,0))</f>
        <v>#REF!</v>
      </c>
      <c r="AE30" s="214" t="e">
        <f>IF('Crisis Indicator Data'!#REF!="No Data",1,IF(#REF!&lt;&gt;"",1,0))</f>
        <v>#REF!</v>
      </c>
      <c r="AF30" s="214" t="e">
        <f>IF('Crisis Indicator Data'!#REF!="No Data",1,IF(#REF!&lt;&gt;"",1,0))</f>
        <v>#REF!</v>
      </c>
      <c r="AG30" s="214" t="e">
        <f>IF('Crisis Indicator Data'!#REF!="No Data",1,IF(#REF!&lt;&gt;"",1,0))</f>
        <v>#REF!</v>
      </c>
      <c r="AH30" s="214" t="e">
        <f>IF('Crisis Indicator Data'!#REF!="No Data",1,IF(#REF!&lt;&gt;"",1,0))</f>
        <v>#REF!</v>
      </c>
      <c r="AI30" s="214" t="e">
        <f>IF('Crisis Indicator Data'!#REF!="No Data",1,IF(#REF!&lt;&gt;"",1,0))</f>
        <v>#REF!</v>
      </c>
      <c r="AJ30" s="214" t="e">
        <f>IF('Crisis Indicator Data'!#REF!="No Data",1,IF(#REF!&lt;&gt;"",1,0))</f>
        <v>#REF!</v>
      </c>
      <c r="AK30" s="214" t="e">
        <f>IF('Crisis Indicator Data'!#REF!="No Data",1,IF(#REF!&lt;&gt;"",1,0))</f>
        <v>#REF!</v>
      </c>
      <c r="AL30" s="214" t="e">
        <f>IF('Crisis Indicator Data'!#REF!="No Data",1,IF(#REF!&lt;&gt;"",1,0))</f>
        <v>#REF!</v>
      </c>
      <c r="AM30" s="214" t="e">
        <f>IF('Crisis Indicator Data'!#REF!="No Data",1,IF(#REF!&lt;&gt;"",1,0))</f>
        <v>#REF!</v>
      </c>
      <c r="AN30" s="214" t="e">
        <f>IF('Crisis Indicator Data'!#REF!="No Data",1,IF(#REF!&lt;&gt;"",1,0))</f>
        <v>#REF!</v>
      </c>
      <c r="AO30" s="214" t="e">
        <f>IF('Crisis Indicator Data'!#REF!="No Data",1,IF(#REF!&lt;&gt;"",1,0))</f>
        <v>#REF!</v>
      </c>
      <c r="AP30" s="214" t="e">
        <f>IF('Crisis Indicator Data'!#REF!="No Data",1,IF(#REF!&lt;&gt;"",1,0))</f>
        <v>#REF!</v>
      </c>
      <c r="AQ30" s="214" t="e">
        <f>IF('Crisis Indicator Data'!#REF!="No Data",1,IF(#REF!&lt;&gt;"",1,0))</f>
        <v>#REF!</v>
      </c>
      <c r="AR30" s="214" t="e">
        <f>IF('Crisis Indicator Data'!#REF!="No Data",1,IF(#REF!&lt;&gt;"",1,0))</f>
        <v>#REF!</v>
      </c>
      <c r="AS30" s="214" t="e">
        <f>IF('Crisis Indicator Data'!#REF!="No Data",1,IF(#REF!&lt;&gt;"",1,0))</f>
        <v>#REF!</v>
      </c>
      <c r="AT30" s="214" t="e">
        <f>IF('Crisis Indicator Data'!#REF!="No Data",1,IF(#REF!&lt;&gt;"",1,0))</f>
        <v>#REF!</v>
      </c>
      <c r="AU30" s="214" t="e">
        <f>IF('Crisis Indicator Data'!#REF!="No Data",1,IF(#REF!&lt;&gt;"",1,0))</f>
        <v>#REF!</v>
      </c>
      <c r="AV30" s="214" t="e">
        <f>IF('Crisis Indicator Data'!#REF!="No Data",1,IF(#REF!&lt;&gt;"",1,0))</f>
        <v>#REF!</v>
      </c>
      <c r="AW30" s="214" t="e">
        <f>IF('Crisis Indicator Data'!#REF!="No Data",1,IF(#REF!&lt;&gt;"",1,0))</f>
        <v>#REF!</v>
      </c>
      <c r="AX30" s="214" t="e">
        <f>IF('Crisis Indicator Data'!#REF!="No Data",1,IF(#REF!&lt;&gt;"",1,0))</f>
        <v>#REF!</v>
      </c>
      <c r="AY30" s="214" t="e">
        <f>IF('Crisis Indicator Data'!#REF!="No Data",1,IF(#REF!&lt;&gt;"",1,0))</f>
        <v>#REF!</v>
      </c>
      <c r="AZ30" s="214" t="e">
        <f>IF('Crisis Indicator Data'!#REF!="No Data",1,IF(#REF!&lt;&gt;"",1,0))</f>
        <v>#REF!</v>
      </c>
      <c r="BA30" t="e">
        <f t="shared" si="0"/>
        <v>#REF!</v>
      </c>
      <c r="BB30" s="22" t="e">
        <f t="shared" si="1"/>
        <v>#REF!</v>
      </c>
    </row>
    <row r="31" spans="1:54" x14ac:dyDescent="0.35">
      <c r="A31" t="s">
        <v>7994</v>
      </c>
      <c r="B31" s="214" t="e">
        <f>IF('Crisis Indicator Data'!#REF!="No Data",1,IF(#REF!&lt;&gt;"",1,0))</f>
        <v>#REF!</v>
      </c>
      <c r="C31" s="214" t="e">
        <f>IF('Crisis Indicator Data'!#REF!="No Data",1,IF(#REF!&lt;&gt;"",1,0))</f>
        <v>#REF!</v>
      </c>
      <c r="D31" s="214" t="e">
        <f>IF('Crisis Indicator Data'!#REF!="No Data",1,IF(#REF!&lt;&gt;"",1,0))</f>
        <v>#REF!</v>
      </c>
      <c r="E31" s="214" t="e">
        <f>IF('Crisis Indicator Data'!#REF!="No Data",1,IF(#REF!&lt;&gt;"",1,0))</f>
        <v>#REF!</v>
      </c>
      <c r="F31" s="214" t="e">
        <f>IF('Crisis Indicator Data'!#REF!="No Data",1,IF(#REF!&lt;&gt;"",1,0))</f>
        <v>#REF!</v>
      </c>
      <c r="G31" s="214" t="e">
        <f>IF('Crisis Indicator Data'!#REF!="No Data",1,IF(#REF!&lt;&gt;"",1,0))</f>
        <v>#REF!</v>
      </c>
      <c r="H31" s="214" t="e">
        <f>IF('Crisis Indicator Data'!#REF!="No Data",1,IF(#REF!&lt;&gt;"",1,0))</f>
        <v>#REF!</v>
      </c>
      <c r="I31" s="214" t="e">
        <f>IF('Crisis Indicator Data'!#REF!="No Data",1,IF(#REF!&lt;&gt;"",1,0))</f>
        <v>#REF!</v>
      </c>
      <c r="J31" s="214" t="e">
        <f>IF('Crisis Indicator Data'!#REF!="No Data",1,IF(#REF!&lt;&gt;"",1,0))</f>
        <v>#REF!</v>
      </c>
      <c r="K31" s="214" t="e">
        <f>IF('Crisis Indicator Data'!#REF!="No Data",1,IF(#REF!&lt;&gt;"",1,0))</f>
        <v>#REF!</v>
      </c>
      <c r="L31" s="214" t="e">
        <f>IF('Crisis Indicator Data'!#REF!="No Data",1,IF(#REF!&lt;&gt;"",1,0))</f>
        <v>#REF!</v>
      </c>
      <c r="M31" s="214" t="e">
        <f>IF('Crisis Indicator Data'!#REF!="No Data",1,IF(#REF!&lt;&gt;"",1,0))</f>
        <v>#REF!</v>
      </c>
      <c r="N31" s="214" t="e">
        <f>IF('Crisis Indicator Data'!#REF!="No Data",1,IF(#REF!&lt;&gt;"",1,0))</f>
        <v>#REF!</v>
      </c>
      <c r="O31" s="214" t="e">
        <f>IF('Crisis Indicator Data'!#REF!="No Data",1,IF(#REF!&lt;&gt;"",1,0))</f>
        <v>#REF!</v>
      </c>
      <c r="P31" s="214" t="e">
        <f>IF('Crisis Indicator Data'!#REF!="No Data",1,IF(#REF!&lt;&gt;"",1,0))</f>
        <v>#REF!</v>
      </c>
      <c r="Q31" s="214" t="e">
        <f>IF('Crisis Indicator Data'!#REF!="No Data",1,IF(#REF!&lt;&gt;"",1,0))</f>
        <v>#REF!</v>
      </c>
      <c r="R31" s="214" t="e">
        <f>IF('Crisis Indicator Data'!#REF!="No Data",1,IF(#REF!&lt;&gt;"",1,0))</f>
        <v>#REF!</v>
      </c>
      <c r="S31" s="214" t="e">
        <f>IF('Crisis Indicator Data'!#REF!="No Data",1,IF(#REF!&lt;&gt;"",1,0))</f>
        <v>#REF!</v>
      </c>
      <c r="T31" s="214" t="e">
        <f>IF('Crisis Indicator Data'!#REF!="No Data",1,IF(#REF!&lt;&gt;"",1,0))</f>
        <v>#REF!</v>
      </c>
      <c r="U31" s="214" t="e">
        <f>IF('Crisis Indicator Data'!#REF!="No Data",1,IF(#REF!&lt;&gt;"",1,0))</f>
        <v>#REF!</v>
      </c>
      <c r="V31" s="214" t="e">
        <f>IF('Crisis Indicator Data'!#REF!="No Data",1,IF(#REF!&lt;&gt;"",1,0))</f>
        <v>#REF!</v>
      </c>
      <c r="W31" s="214" t="e">
        <f>IF('Crisis Indicator Data'!#REF!="No Data",1,IF(#REF!&lt;&gt;"",1,0))</f>
        <v>#REF!</v>
      </c>
      <c r="X31" s="214" t="e">
        <f>IF('Crisis Indicator Data'!#REF!="No Data",1,IF(#REF!&lt;&gt;"",1,0))</f>
        <v>#REF!</v>
      </c>
      <c r="Y31" s="214" t="e">
        <f>IF('Crisis Indicator Data'!#REF!="No Data",1,IF(#REF!&lt;&gt;"",1,0))</f>
        <v>#REF!</v>
      </c>
      <c r="Z31" s="214" t="e">
        <f>IF('Crisis Indicator Data'!#REF!="No Data",1,IF(#REF!&lt;&gt;"",1,0))</f>
        <v>#REF!</v>
      </c>
      <c r="AA31" s="214" t="e">
        <f>IF('Crisis Indicator Data'!#REF!="No Data",1,IF(#REF!&lt;&gt;"",1,0))</f>
        <v>#REF!</v>
      </c>
      <c r="AB31" s="214" t="e">
        <f>IF('Crisis Indicator Data'!#REF!="No Data",1,IF(#REF!&lt;&gt;"",1,0))</f>
        <v>#REF!</v>
      </c>
      <c r="AC31" s="214" t="e">
        <f>IF('Crisis Indicator Data'!#REF!="No Data",1,IF(#REF!&lt;&gt;"",1,0))</f>
        <v>#REF!</v>
      </c>
      <c r="AD31" s="214" t="e">
        <f>IF('Crisis Indicator Data'!#REF!="No Data",1,IF(#REF!&lt;&gt;"",1,0))</f>
        <v>#REF!</v>
      </c>
      <c r="AE31" s="214" t="e">
        <f>IF('Crisis Indicator Data'!#REF!="No Data",1,IF(#REF!&lt;&gt;"",1,0))</f>
        <v>#REF!</v>
      </c>
      <c r="AF31" s="214" t="e">
        <f>IF('Crisis Indicator Data'!#REF!="No Data",1,IF(#REF!&lt;&gt;"",1,0))</f>
        <v>#REF!</v>
      </c>
      <c r="AG31" s="214" t="e">
        <f>IF('Crisis Indicator Data'!#REF!="No Data",1,IF(#REF!&lt;&gt;"",1,0))</f>
        <v>#REF!</v>
      </c>
      <c r="AH31" s="214" t="e">
        <f>IF('Crisis Indicator Data'!#REF!="No Data",1,IF(#REF!&lt;&gt;"",1,0))</f>
        <v>#REF!</v>
      </c>
      <c r="AI31" s="214" t="e">
        <f>IF('Crisis Indicator Data'!#REF!="No Data",1,IF(#REF!&lt;&gt;"",1,0))</f>
        <v>#REF!</v>
      </c>
      <c r="AJ31" s="214" t="e">
        <f>IF('Crisis Indicator Data'!#REF!="No Data",1,IF(#REF!&lt;&gt;"",1,0))</f>
        <v>#REF!</v>
      </c>
      <c r="AK31" s="214" t="e">
        <f>IF('Crisis Indicator Data'!#REF!="No Data",1,IF(#REF!&lt;&gt;"",1,0))</f>
        <v>#REF!</v>
      </c>
      <c r="AL31" s="214" t="e">
        <f>IF('Crisis Indicator Data'!#REF!="No Data",1,IF(#REF!&lt;&gt;"",1,0))</f>
        <v>#REF!</v>
      </c>
      <c r="AM31" s="214" t="e">
        <f>IF('Crisis Indicator Data'!#REF!="No Data",1,IF(#REF!&lt;&gt;"",1,0))</f>
        <v>#REF!</v>
      </c>
      <c r="AN31" s="214" t="e">
        <f>IF('Crisis Indicator Data'!#REF!="No Data",1,IF(#REF!&lt;&gt;"",1,0))</f>
        <v>#REF!</v>
      </c>
      <c r="AO31" s="214" t="e">
        <f>IF('Crisis Indicator Data'!#REF!="No Data",1,IF(#REF!&lt;&gt;"",1,0))</f>
        <v>#REF!</v>
      </c>
      <c r="AP31" s="214" t="e">
        <f>IF('Crisis Indicator Data'!#REF!="No Data",1,IF(#REF!&lt;&gt;"",1,0))</f>
        <v>#REF!</v>
      </c>
      <c r="AQ31" s="214" t="e">
        <f>IF('Crisis Indicator Data'!#REF!="No Data",1,IF(#REF!&lt;&gt;"",1,0))</f>
        <v>#REF!</v>
      </c>
      <c r="AR31" s="214" t="e">
        <f>IF('Crisis Indicator Data'!#REF!="No Data",1,IF(#REF!&lt;&gt;"",1,0))</f>
        <v>#REF!</v>
      </c>
      <c r="AS31" s="214" t="e">
        <f>IF('Crisis Indicator Data'!#REF!="No Data",1,IF(#REF!&lt;&gt;"",1,0))</f>
        <v>#REF!</v>
      </c>
      <c r="AT31" s="214" t="e">
        <f>IF('Crisis Indicator Data'!#REF!="No Data",1,IF(#REF!&lt;&gt;"",1,0))</f>
        <v>#REF!</v>
      </c>
      <c r="AU31" s="214" t="e">
        <f>IF('Crisis Indicator Data'!#REF!="No Data",1,IF(#REF!&lt;&gt;"",1,0))</f>
        <v>#REF!</v>
      </c>
      <c r="AV31" s="214" t="e">
        <f>IF('Crisis Indicator Data'!#REF!="No Data",1,IF(#REF!&lt;&gt;"",1,0))</f>
        <v>#REF!</v>
      </c>
      <c r="AW31" s="214" t="e">
        <f>IF('Crisis Indicator Data'!#REF!="No Data",1,IF(#REF!&lt;&gt;"",1,0))</f>
        <v>#REF!</v>
      </c>
      <c r="AX31" s="214" t="e">
        <f>IF('Crisis Indicator Data'!#REF!="No Data",1,IF(#REF!&lt;&gt;"",1,0))</f>
        <v>#REF!</v>
      </c>
      <c r="AY31" s="214" t="e">
        <f>IF('Crisis Indicator Data'!#REF!="No Data",1,IF(#REF!&lt;&gt;"",1,0))</f>
        <v>#REF!</v>
      </c>
      <c r="AZ31" s="214" t="e">
        <f>IF('Crisis Indicator Data'!#REF!="No Data",1,IF(#REF!&lt;&gt;"",1,0))</f>
        <v>#REF!</v>
      </c>
      <c r="BA31" t="e">
        <f t="shared" si="0"/>
        <v>#REF!</v>
      </c>
      <c r="BB31" s="22" t="e">
        <f t="shared" si="1"/>
        <v>#REF!</v>
      </c>
    </row>
    <row r="32" spans="1:54" x14ac:dyDescent="0.35">
      <c r="A32" t="s">
        <v>7986</v>
      </c>
      <c r="B32" s="214" t="e">
        <f>IF('Crisis Indicator Data'!#REF!="No Data",1,IF(#REF!&lt;&gt;"",1,0))</f>
        <v>#REF!</v>
      </c>
      <c r="C32" s="214" t="e">
        <f>IF('Crisis Indicator Data'!#REF!="No Data",1,IF(#REF!&lt;&gt;"",1,0))</f>
        <v>#REF!</v>
      </c>
      <c r="D32" s="214" t="e">
        <f>IF('Crisis Indicator Data'!#REF!="No Data",1,IF(#REF!&lt;&gt;"",1,0))</f>
        <v>#REF!</v>
      </c>
      <c r="E32" s="214" t="e">
        <f>IF('Crisis Indicator Data'!#REF!="No Data",1,IF(#REF!&lt;&gt;"",1,0))</f>
        <v>#REF!</v>
      </c>
      <c r="F32" s="214" t="e">
        <f>IF('Crisis Indicator Data'!#REF!="No Data",1,IF(#REF!&lt;&gt;"",1,0))</f>
        <v>#REF!</v>
      </c>
      <c r="G32" s="214" t="e">
        <f>IF('Crisis Indicator Data'!#REF!="No Data",1,IF(#REF!&lt;&gt;"",1,0))</f>
        <v>#REF!</v>
      </c>
      <c r="H32" s="214" t="e">
        <f>IF('Crisis Indicator Data'!#REF!="No Data",1,IF(#REF!&lt;&gt;"",1,0))</f>
        <v>#REF!</v>
      </c>
      <c r="I32" s="214" t="e">
        <f>IF('Crisis Indicator Data'!#REF!="No Data",1,IF(#REF!&lt;&gt;"",1,0))</f>
        <v>#REF!</v>
      </c>
      <c r="J32" s="214" t="e">
        <f>IF('Crisis Indicator Data'!#REF!="No Data",1,IF(#REF!&lt;&gt;"",1,0))</f>
        <v>#REF!</v>
      </c>
      <c r="K32" s="214" t="e">
        <f>IF('Crisis Indicator Data'!#REF!="No Data",1,IF(#REF!&lt;&gt;"",1,0))</f>
        <v>#REF!</v>
      </c>
      <c r="L32" s="214" t="e">
        <f>IF('Crisis Indicator Data'!#REF!="No Data",1,IF(#REF!&lt;&gt;"",1,0))</f>
        <v>#REF!</v>
      </c>
      <c r="M32" s="214" t="e">
        <f>IF('Crisis Indicator Data'!#REF!="No Data",1,IF(#REF!&lt;&gt;"",1,0))</f>
        <v>#REF!</v>
      </c>
      <c r="N32" s="214" t="e">
        <f>IF('Crisis Indicator Data'!#REF!="No Data",1,IF(#REF!&lt;&gt;"",1,0))</f>
        <v>#REF!</v>
      </c>
      <c r="O32" s="214" t="e">
        <f>IF('Crisis Indicator Data'!#REF!="No Data",1,IF(#REF!&lt;&gt;"",1,0))</f>
        <v>#REF!</v>
      </c>
      <c r="P32" s="214" t="e">
        <f>IF('Crisis Indicator Data'!#REF!="No Data",1,IF(#REF!&lt;&gt;"",1,0))</f>
        <v>#REF!</v>
      </c>
      <c r="Q32" s="214" t="e">
        <f>IF('Crisis Indicator Data'!#REF!="No Data",1,IF(#REF!&lt;&gt;"",1,0))</f>
        <v>#REF!</v>
      </c>
      <c r="R32" s="214" t="e">
        <f>IF('Crisis Indicator Data'!#REF!="No Data",1,IF(#REF!&lt;&gt;"",1,0))</f>
        <v>#REF!</v>
      </c>
      <c r="S32" s="214" t="e">
        <f>IF('Crisis Indicator Data'!#REF!="No Data",1,IF(#REF!&lt;&gt;"",1,0))</f>
        <v>#REF!</v>
      </c>
      <c r="T32" s="214" t="e">
        <f>IF('Crisis Indicator Data'!#REF!="No Data",1,IF(#REF!&lt;&gt;"",1,0))</f>
        <v>#REF!</v>
      </c>
      <c r="U32" s="214" t="e">
        <f>IF('Crisis Indicator Data'!#REF!="No Data",1,IF(#REF!&lt;&gt;"",1,0))</f>
        <v>#REF!</v>
      </c>
      <c r="V32" s="214" t="e">
        <f>IF('Crisis Indicator Data'!#REF!="No Data",1,IF(#REF!&lt;&gt;"",1,0))</f>
        <v>#REF!</v>
      </c>
      <c r="W32" s="214" t="e">
        <f>IF('Crisis Indicator Data'!#REF!="No Data",1,IF(#REF!&lt;&gt;"",1,0))</f>
        <v>#REF!</v>
      </c>
      <c r="X32" s="214" t="e">
        <f>IF('Crisis Indicator Data'!#REF!="No Data",1,IF(#REF!&lt;&gt;"",1,0))</f>
        <v>#REF!</v>
      </c>
      <c r="Y32" s="214" t="e">
        <f>IF('Crisis Indicator Data'!#REF!="No Data",1,IF(#REF!&lt;&gt;"",1,0))</f>
        <v>#REF!</v>
      </c>
      <c r="Z32" s="214" t="e">
        <f>IF('Crisis Indicator Data'!#REF!="No Data",1,IF(#REF!&lt;&gt;"",1,0))</f>
        <v>#REF!</v>
      </c>
      <c r="AA32" s="214" t="e">
        <f>IF('Crisis Indicator Data'!#REF!="No Data",1,IF(#REF!&lt;&gt;"",1,0))</f>
        <v>#REF!</v>
      </c>
      <c r="AB32" s="214" t="e">
        <f>IF('Crisis Indicator Data'!#REF!="No Data",1,IF(#REF!&lt;&gt;"",1,0))</f>
        <v>#REF!</v>
      </c>
      <c r="AC32" s="214" t="e">
        <f>IF('Crisis Indicator Data'!#REF!="No Data",1,IF(#REF!&lt;&gt;"",1,0))</f>
        <v>#REF!</v>
      </c>
      <c r="AD32" s="214" t="e">
        <f>IF('Crisis Indicator Data'!#REF!="No Data",1,IF(#REF!&lt;&gt;"",1,0))</f>
        <v>#REF!</v>
      </c>
      <c r="AE32" s="214" t="e">
        <f>IF('Crisis Indicator Data'!#REF!="No Data",1,IF(#REF!&lt;&gt;"",1,0))</f>
        <v>#REF!</v>
      </c>
      <c r="AF32" s="214" t="e">
        <f>IF('Crisis Indicator Data'!#REF!="No Data",1,IF(#REF!&lt;&gt;"",1,0))</f>
        <v>#REF!</v>
      </c>
      <c r="AG32" s="214" t="e">
        <f>IF('Crisis Indicator Data'!#REF!="No Data",1,IF(#REF!&lt;&gt;"",1,0))</f>
        <v>#REF!</v>
      </c>
      <c r="AH32" s="214" t="e">
        <f>IF('Crisis Indicator Data'!#REF!="No Data",1,IF(#REF!&lt;&gt;"",1,0))</f>
        <v>#REF!</v>
      </c>
      <c r="AI32" s="214" t="e">
        <f>IF('Crisis Indicator Data'!#REF!="No Data",1,IF(#REF!&lt;&gt;"",1,0))</f>
        <v>#REF!</v>
      </c>
      <c r="AJ32" s="214" t="e">
        <f>IF('Crisis Indicator Data'!#REF!="No Data",1,IF(#REF!&lt;&gt;"",1,0))</f>
        <v>#REF!</v>
      </c>
      <c r="AK32" s="214" t="e">
        <f>IF('Crisis Indicator Data'!#REF!="No Data",1,IF(#REF!&lt;&gt;"",1,0))</f>
        <v>#REF!</v>
      </c>
      <c r="AL32" s="214" t="e">
        <f>IF('Crisis Indicator Data'!#REF!="No Data",1,IF(#REF!&lt;&gt;"",1,0))</f>
        <v>#REF!</v>
      </c>
      <c r="AM32" s="214" t="e">
        <f>IF('Crisis Indicator Data'!#REF!="No Data",1,IF(#REF!&lt;&gt;"",1,0))</f>
        <v>#REF!</v>
      </c>
      <c r="AN32" s="214" t="e">
        <f>IF('Crisis Indicator Data'!#REF!="No Data",1,IF(#REF!&lt;&gt;"",1,0))</f>
        <v>#REF!</v>
      </c>
      <c r="AO32" s="214" t="e">
        <f>IF('Crisis Indicator Data'!#REF!="No Data",1,IF(#REF!&lt;&gt;"",1,0))</f>
        <v>#REF!</v>
      </c>
      <c r="AP32" s="214" t="e">
        <f>IF('Crisis Indicator Data'!#REF!="No Data",1,IF(#REF!&lt;&gt;"",1,0))</f>
        <v>#REF!</v>
      </c>
      <c r="AQ32" s="214" t="e">
        <f>IF('Crisis Indicator Data'!#REF!="No Data",1,IF(#REF!&lt;&gt;"",1,0))</f>
        <v>#REF!</v>
      </c>
      <c r="AR32" s="214" t="e">
        <f>IF('Crisis Indicator Data'!#REF!="No Data",1,IF(#REF!&lt;&gt;"",1,0))</f>
        <v>#REF!</v>
      </c>
      <c r="AS32" s="214" t="e">
        <f>IF('Crisis Indicator Data'!#REF!="No Data",1,IF(#REF!&lt;&gt;"",1,0))</f>
        <v>#REF!</v>
      </c>
      <c r="AT32" s="214" t="e">
        <f>IF('Crisis Indicator Data'!#REF!="No Data",1,IF(#REF!&lt;&gt;"",1,0))</f>
        <v>#REF!</v>
      </c>
      <c r="AU32" s="214" t="e">
        <f>IF('Crisis Indicator Data'!#REF!="No Data",1,IF(#REF!&lt;&gt;"",1,0))</f>
        <v>#REF!</v>
      </c>
      <c r="AV32" s="214" t="e">
        <f>IF('Crisis Indicator Data'!#REF!="No Data",1,IF(#REF!&lt;&gt;"",1,0))</f>
        <v>#REF!</v>
      </c>
      <c r="AW32" s="214" t="e">
        <f>IF('Crisis Indicator Data'!#REF!="No Data",1,IF(#REF!&lt;&gt;"",1,0))</f>
        <v>#REF!</v>
      </c>
      <c r="AX32" s="214" t="e">
        <f>IF('Crisis Indicator Data'!#REF!="No Data",1,IF(#REF!&lt;&gt;"",1,0))</f>
        <v>#REF!</v>
      </c>
      <c r="AY32" s="214" t="e">
        <f>IF('Crisis Indicator Data'!#REF!="No Data",1,IF(#REF!&lt;&gt;"",1,0))</f>
        <v>#REF!</v>
      </c>
      <c r="AZ32" s="214" t="e">
        <f>IF('Crisis Indicator Data'!#REF!="No Data",1,IF(#REF!&lt;&gt;"",1,0))</f>
        <v>#REF!</v>
      </c>
      <c r="BA32" t="e">
        <f t="shared" si="0"/>
        <v>#REF!</v>
      </c>
      <c r="BB32" s="22" t="e">
        <f t="shared" si="1"/>
        <v>#REF!</v>
      </c>
    </row>
    <row r="33" spans="1:54" x14ac:dyDescent="0.35">
      <c r="A33" t="s">
        <v>7984</v>
      </c>
      <c r="B33" s="214" t="e">
        <f>IF('Crisis Indicator Data'!#REF!="No Data",1,IF(#REF!&lt;&gt;"",1,0))</f>
        <v>#REF!</v>
      </c>
      <c r="C33" s="214" t="e">
        <f>IF('Crisis Indicator Data'!#REF!="No Data",1,IF(#REF!&lt;&gt;"",1,0))</f>
        <v>#REF!</v>
      </c>
      <c r="D33" s="214" t="e">
        <f>IF('Crisis Indicator Data'!#REF!="No Data",1,IF(#REF!&lt;&gt;"",1,0))</f>
        <v>#REF!</v>
      </c>
      <c r="E33" s="214" t="e">
        <f>IF('Crisis Indicator Data'!#REF!="No Data",1,IF(#REF!&lt;&gt;"",1,0))</f>
        <v>#REF!</v>
      </c>
      <c r="F33" s="214" t="e">
        <f>IF('Crisis Indicator Data'!#REF!="No Data",1,IF(#REF!&lt;&gt;"",1,0))</f>
        <v>#REF!</v>
      </c>
      <c r="G33" s="214" t="e">
        <f>IF('Crisis Indicator Data'!#REF!="No Data",1,IF(#REF!&lt;&gt;"",1,0))</f>
        <v>#REF!</v>
      </c>
      <c r="H33" s="214" t="e">
        <f>IF('Crisis Indicator Data'!#REF!="No Data",1,IF(#REF!&lt;&gt;"",1,0))</f>
        <v>#REF!</v>
      </c>
      <c r="I33" s="214" t="e">
        <f>IF('Crisis Indicator Data'!#REF!="No Data",1,IF(#REF!&lt;&gt;"",1,0))</f>
        <v>#REF!</v>
      </c>
      <c r="J33" s="214" t="e">
        <f>IF('Crisis Indicator Data'!#REF!="No Data",1,IF(#REF!&lt;&gt;"",1,0))</f>
        <v>#REF!</v>
      </c>
      <c r="K33" s="214" t="e">
        <f>IF('Crisis Indicator Data'!#REF!="No Data",1,IF(#REF!&lt;&gt;"",1,0))</f>
        <v>#REF!</v>
      </c>
      <c r="L33" s="214" t="e">
        <f>IF('Crisis Indicator Data'!#REF!="No Data",1,IF(#REF!&lt;&gt;"",1,0))</f>
        <v>#REF!</v>
      </c>
      <c r="M33" s="214" t="e">
        <f>IF('Crisis Indicator Data'!#REF!="No Data",1,IF(#REF!&lt;&gt;"",1,0))</f>
        <v>#REF!</v>
      </c>
      <c r="N33" s="214" t="e">
        <f>IF('Crisis Indicator Data'!#REF!="No Data",1,IF(#REF!&lt;&gt;"",1,0))</f>
        <v>#REF!</v>
      </c>
      <c r="O33" s="214" t="e">
        <f>IF('Crisis Indicator Data'!#REF!="No Data",1,IF(#REF!&lt;&gt;"",1,0))</f>
        <v>#REF!</v>
      </c>
      <c r="P33" s="214" t="e">
        <f>IF('Crisis Indicator Data'!#REF!="No Data",1,IF(#REF!&lt;&gt;"",1,0))</f>
        <v>#REF!</v>
      </c>
      <c r="Q33" s="214" t="e">
        <f>IF('Crisis Indicator Data'!#REF!="No Data",1,IF(#REF!&lt;&gt;"",1,0))</f>
        <v>#REF!</v>
      </c>
      <c r="R33" s="214" t="e">
        <f>IF('Crisis Indicator Data'!#REF!="No Data",1,IF(#REF!&lt;&gt;"",1,0))</f>
        <v>#REF!</v>
      </c>
      <c r="S33" s="214" t="e">
        <f>IF('Crisis Indicator Data'!#REF!="No Data",1,IF(#REF!&lt;&gt;"",1,0))</f>
        <v>#REF!</v>
      </c>
      <c r="T33" s="214" t="e">
        <f>IF('Crisis Indicator Data'!#REF!="No Data",1,IF(#REF!&lt;&gt;"",1,0))</f>
        <v>#REF!</v>
      </c>
      <c r="U33" s="214" t="e">
        <f>IF('Crisis Indicator Data'!#REF!="No Data",1,IF(#REF!&lt;&gt;"",1,0))</f>
        <v>#REF!</v>
      </c>
      <c r="V33" s="214" t="e">
        <f>IF('Crisis Indicator Data'!#REF!="No Data",1,IF(#REF!&lt;&gt;"",1,0))</f>
        <v>#REF!</v>
      </c>
      <c r="W33" s="214" t="e">
        <f>IF('Crisis Indicator Data'!#REF!="No Data",1,IF(#REF!&lt;&gt;"",1,0))</f>
        <v>#REF!</v>
      </c>
      <c r="X33" s="214" t="e">
        <f>IF('Crisis Indicator Data'!#REF!="No Data",1,IF(#REF!&lt;&gt;"",1,0))</f>
        <v>#REF!</v>
      </c>
      <c r="Y33" s="214" t="e">
        <f>IF('Crisis Indicator Data'!#REF!="No Data",1,IF(#REF!&lt;&gt;"",1,0))</f>
        <v>#REF!</v>
      </c>
      <c r="Z33" s="214" t="e">
        <f>IF('Crisis Indicator Data'!#REF!="No Data",1,IF(#REF!&lt;&gt;"",1,0))</f>
        <v>#REF!</v>
      </c>
      <c r="AA33" s="214" t="e">
        <f>IF('Crisis Indicator Data'!#REF!="No Data",1,IF(#REF!&lt;&gt;"",1,0))</f>
        <v>#REF!</v>
      </c>
      <c r="AB33" s="214" t="e">
        <f>IF('Crisis Indicator Data'!#REF!="No Data",1,IF(#REF!&lt;&gt;"",1,0))</f>
        <v>#REF!</v>
      </c>
      <c r="AC33" s="214" t="e">
        <f>IF('Crisis Indicator Data'!#REF!="No Data",1,IF(#REF!&lt;&gt;"",1,0))</f>
        <v>#REF!</v>
      </c>
      <c r="AD33" s="214" t="e">
        <f>IF('Crisis Indicator Data'!#REF!="No Data",1,IF(#REF!&lt;&gt;"",1,0))</f>
        <v>#REF!</v>
      </c>
      <c r="AE33" s="214" t="e">
        <f>IF('Crisis Indicator Data'!#REF!="No Data",1,IF(#REF!&lt;&gt;"",1,0))</f>
        <v>#REF!</v>
      </c>
      <c r="AF33" s="214" t="e">
        <f>IF('Crisis Indicator Data'!#REF!="No Data",1,IF(#REF!&lt;&gt;"",1,0))</f>
        <v>#REF!</v>
      </c>
      <c r="AG33" s="214" t="e">
        <f>IF('Crisis Indicator Data'!#REF!="No Data",1,IF(#REF!&lt;&gt;"",1,0))</f>
        <v>#REF!</v>
      </c>
      <c r="AH33" s="214" t="e">
        <f>IF('Crisis Indicator Data'!#REF!="No Data",1,IF(#REF!&lt;&gt;"",1,0))</f>
        <v>#REF!</v>
      </c>
      <c r="AI33" s="214" t="e">
        <f>IF('Crisis Indicator Data'!#REF!="No Data",1,IF(#REF!&lt;&gt;"",1,0))</f>
        <v>#REF!</v>
      </c>
      <c r="AJ33" s="214" t="e">
        <f>IF('Crisis Indicator Data'!#REF!="No Data",1,IF(#REF!&lt;&gt;"",1,0))</f>
        <v>#REF!</v>
      </c>
      <c r="AK33" s="214" t="e">
        <f>IF('Crisis Indicator Data'!#REF!="No Data",1,IF(#REF!&lt;&gt;"",1,0))</f>
        <v>#REF!</v>
      </c>
      <c r="AL33" s="214" t="e">
        <f>IF('Crisis Indicator Data'!#REF!="No Data",1,IF(#REF!&lt;&gt;"",1,0))</f>
        <v>#REF!</v>
      </c>
      <c r="AM33" s="214" t="e">
        <f>IF('Crisis Indicator Data'!#REF!="No Data",1,IF(#REF!&lt;&gt;"",1,0))</f>
        <v>#REF!</v>
      </c>
      <c r="AN33" s="214" t="e">
        <f>IF('Crisis Indicator Data'!#REF!="No Data",1,IF(#REF!&lt;&gt;"",1,0))</f>
        <v>#REF!</v>
      </c>
      <c r="AO33" s="214" t="e">
        <f>IF('Crisis Indicator Data'!#REF!="No Data",1,IF(#REF!&lt;&gt;"",1,0))</f>
        <v>#REF!</v>
      </c>
      <c r="AP33" s="214" t="e">
        <f>IF('Crisis Indicator Data'!#REF!="No Data",1,IF(#REF!&lt;&gt;"",1,0))</f>
        <v>#REF!</v>
      </c>
      <c r="AQ33" s="214" t="e">
        <f>IF('Crisis Indicator Data'!#REF!="No Data",1,IF(#REF!&lt;&gt;"",1,0))</f>
        <v>#REF!</v>
      </c>
      <c r="AR33" s="214" t="e">
        <f>IF('Crisis Indicator Data'!#REF!="No Data",1,IF(#REF!&lt;&gt;"",1,0))</f>
        <v>#REF!</v>
      </c>
      <c r="AS33" s="214" t="e">
        <f>IF('Crisis Indicator Data'!#REF!="No Data",1,IF(#REF!&lt;&gt;"",1,0))</f>
        <v>#REF!</v>
      </c>
      <c r="AT33" s="214" t="e">
        <f>IF('Crisis Indicator Data'!#REF!="No Data",1,IF(#REF!&lt;&gt;"",1,0))</f>
        <v>#REF!</v>
      </c>
      <c r="AU33" s="214" t="e">
        <f>IF('Crisis Indicator Data'!#REF!="No Data",1,IF(#REF!&lt;&gt;"",1,0))</f>
        <v>#REF!</v>
      </c>
      <c r="AV33" s="214" t="e">
        <f>IF('Crisis Indicator Data'!#REF!="No Data",1,IF(#REF!&lt;&gt;"",1,0))</f>
        <v>#REF!</v>
      </c>
      <c r="AW33" s="214" t="e">
        <f>IF('Crisis Indicator Data'!#REF!="No Data",1,IF(#REF!&lt;&gt;"",1,0))</f>
        <v>#REF!</v>
      </c>
      <c r="AX33" s="214" t="e">
        <f>IF('Crisis Indicator Data'!#REF!="No Data",1,IF(#REF!&lt;&gt;"",1,0))</f>
        <v>#REF!</v>
      </c>
      <c r="AY33" s="214" t="e">
        <f>IF('Crisis Indicator Data'!#REF!="No Data",1,IF(#REF!&lt;&gt;"",1,0))</f>
        <v>#REF!</v>
      </c>
      <c r="AZ33" s="214" t="e">
        <f>IF('Crisis Indicator Data'!#REF!="No Data",1,IF(#REF!&lt;&gt;"",1,0))</f>
        <v>#REF!</v>
      </c>
      <c r="BA33" t="e">
        <f t="shared" si="0"/>
        <v>#REF!</v>
      </c>
      <c r="BB33" s="22" t="e">
        <f t="shared" si="1"/>
        <v>#REF!</v>
      </c>
    </row>
    <row r="34" spans="1:54" x14ac:dyDescent="0.35">
      <c r="A34" t="s">
        <v>8201</v>
      </c>
      <c r="B34" s="214" t="e">
        <f>IF('Crisis Indicator Data'!#REF!="No Data",1,IF(#REF!&lt;&gt;"",1,0))</f>
        <v>#REF!</v>
      </c>
      <c r="C34" s="214" t="e">
        <f>IF('Crisis Indicator Data'!#REF!="No Data",1,IF(#REF!&lt;&gt;"",1,0))</f>
        <v>#REF!</v>
      </c>
      <c r="D34" s="214" t="e">
        <f>IF('Crisis Indicator Data'!#REF!="No Data",1,IF(#REF!&lt;&gt;"",1,0))</f>
        <v>#REF!</v>
      </c>
      <c r="E34" s="214" t="e">
        <f>IF('Crisis Indicator Data'!#REF!="No Data",1,IF(#REF!&lt;&gt;"",1,0))</f>
        <v>#REF!</v>
      </c>
      <c r="F34" s="214" t="e">
        <f>IF('Crisis Indicator Data'!#REF!="No Data",1,IF(#REF!&lt;&gt;"",1,0))</f>
        <v>#REF!</v>
      </c>
      <c r="G34" s="214" t="e">
        <f>IF('Crisis Indicator Data'!#REF!="No Data",1,IF(#REF!&lt;&gt;"",1,0))</f>
        <v>#REF!</v>
      </c>
      <c r="H34" s="214" t="e">
        <f>IF('Crisis Indicator Data'!#REF!="No Data",1,IF(#REF!&lt;&gt;"",1,0))</f>
        <v>#REF!</v>
      </c>
      <c r="I34" s="214" t="e">
        <f>IF('Crisis Indicator Data'!#REF!="No Data",1,IF(#REF!&lt;&gt;"",1,0))</f>
        <v>#REF!</v>
      </c>
      <c r="J34" s="214" t="e">
        <f>IF('Crisis Indicator Data'!#REF!="No Data",1,IF(#REF!&lt;&gt;"",1,0))</f>
        <v>#REF!</v>
      </c>
      <c r="K34" s="214" t="e">
        <f>IF('Crisis Indicator Data'!#REF!="No Data",1,IF(#REF!&lt;&gt;"",1,0))</f>
        <v>#REF!</v>
      </c>
      <c r="L34" s="214" t="e">
        <f>IF('Crisis Indicator Data'!#REF!="No Data",1,IF(#REF!&lt;&gt;"",1,0))</f>
        <v>#REF!</v>
      </c>
      <c r="M34" s="214" t="e">
        <f>IF('Crisis Indicator Data'!#REF!="No Data",1,IF(#REF!&lt;&gt;"",1,0))</f>
        <v>#REF!</v>
      </c>
      <c r="N34" s="214" t="e">
        <f>IF('Crisis Indicator Data'!#REF!="No Data",1,IF(#REF!&lt;&gt;"",1,0))</f>
        <v>#REF!</v>
      </c>
      <c r="O34" s="214" t="e">
        <f>IF('Crisis Indicator Data'!#REF!="No Data",1,IF(#REF!&lt;&gt;"",1,0))</f>
        <v>#REF!</v>
      </c>
      <c r="P34" s="214" t="e">
        <f>IF('Crisis Indicator Data'!#REF!="No Data",1,IF(#REF!&lt;&gt;"",1,0))</f>
        <v>#REF!</v>
      </c>
      <c r="Q34" s="214" t="e">
        <f>IF('Crisis Indicator Data'!#REF!="No Data",1,IF(#REF!&lt;&gt;"",1,0))</f>
        <v>#REF!</v>
      </c>
      <c r="R34" s="214" t="e">
        <f>IF('Crisis Indicator Data'!#REF!="No Data",1,IF(#REF!&lt;&gt;"",1,0))</f>
        <v>#REF!</v>
      </c>
      <c r="S34" s="214" t="e">
        <f>IF('Crisis Indicator Data'!#REF!="No Data",1,IF(#REF!&lt;&gt;"",1,0))</f>
        <v>#REF!</v>
      </c>
      <c r="T34" s="214" t="e">
        <f>IF('Crisis Indicator Data'!#REF!="No Data",1,IF(#REF!&lt;&gt;"",1,0))</f>
        <v>#REF!</v>
      </c>
      <c r="U34" s="214" t="e">
        <f>IF('Crisis Indicator Data'!#REF!="No Data",1,IF(#REF!&lt;&gt;"",1,0))</f>
        <v>#REF!</v>
      </c>
      <c r="V34" s="214" t="e">
        <f>IF('Crisis Indicator Data'!#REF!="No Data",1,IF(#REF!&lt;&gt;"",1,0))</f>
        <v>#REF!</v>
      </c>
      <c r="W34" s="214" t="e">
        <f>IF('Crisis Indicator Data'!#REF!="No Data",1,IF(#REF!&lt;&gt;"",1,0))</f>
        <v>#REF!</v>
      </c>
      <c r="X34" s="214" t="e">
        <f>IF('Crisis Indicator Data'!#REF!="No Data",1,IF(#REF!&lt;&gt;"",1,0))</f>
        <v>#REF!</v>
      </c>
      <c r="Y34" s="214" t="e">
        <f>IF('Crisis Indicator Data'!#REF!="No Data",1,IF(#REF!&lt;&gt;"",1,0))</f>
        <v>#REF!</v>
      </c>
      <c r="Z34" s="214" t="e">
        <f>IF('Crisis Indicator Data'!#REF!="No Data",1,IF(#REF!&lt;&gt;"",1,0))</f>
        <v>#REF!</v>
      </c>
      <c r="AA34" s="214" t="e">
        <f>IF('Crisis Indicator Data'!#REF!="No Data",1,IF(#REF!&lt;&gt;"",1,0))</f>
        <v>#REF!</v>
      </c>
      <c r="AB34" s="214" t="e">
        <f>IF('Crisis Indicator Data'!#REF!="No Data",1,IF(#REF!&lt;&gt;"",1,0))</f>
        <v>#REF!</v>
      </c>
      <c r="AC34" s="214" t="e">
        <f>IF('Crisis Indicator Data'!#REF!="No Data",1,IF(#REF!&lt;&gt;"",1,0))</f>
        <v>#REF!</v>
      </c>
      <c r="AD34" s="214" t="e">
        <f>IF('Crisis Indicator Data'!#REF!="No Data",1,IF(#REF!&lt;&gt;"",1,0))</f>
        <v>#REF!</v>
      </c>
      <c r="AE34" s="214" t="e">
        <f>IF('Crisis Indicator Data'!#REF!="No Data",1,IF(#REF!&lt;&gt;"",1,0))</f>
        <v>#REF!</v>
      </c>
      <c r="AF34" s="214" t="e">
        <f>IF('Crisis Indicator Data'!#REF!="No Data",1,IF(#REF!&lt;&gt;"",1,0))</f>
        <v>#REF!</v>
      </c>
      <c r="AG34" s="214" t="e">
        <f>IF('Crisis Indicator Data'!#REF!="No Data",1,IF(#REF!&lt;&gt;"",1,0))</f>
        <v>#REF!</v>
      </c>
      <c r="AH34" s="214" t="e">
        <f>IF('Crisis Indicator Data'!#REF!="No Data",1,IF(#REF!&lt;&gt;"",1,0))</f>
        <v>#REF!</v>
      </c>
      <c r="AI34" s="214" t="e">
        <f>IF('Crisis Indicator Data'!#REF!="No Data",1,IF(#REF!&lt;&gt;"",1,0))</f>
        <v>#REF!</v>
      </c>
      <c r="AJ34" s="214" t="e">
        <f>IF('Crisis Indicator Data'!#REF!="No Data",1,IF(#REF!&lt;&gt;"",1,0))</f>
        <v>#REF!</v>
      </c>
      <c r="AK34" s="214" t="e">
        <f>IF('Crisis Indicator Data'!#REF!="No Data",1,IF(#REF!&lt;&gt;"",1,0))</f>
        <v>#REF!</v>
      </c>
      <c r="AL34" s="214" t="e">
        <f>IF('Crisis Indicator Data'!#REF!="No Data",1,IF(#REF!&lt;&gt;"",1,0))</f>
        <v>#REF!</v>
      </c>
      <c r="AM34" s="214" t="e">
        <f>IF('Crisis Indicator Data'!#REF!="No Data",1,IF(#REF!&lt;&gt;"",1,0))</f>
        <v>#REF!</v>
      </c>
      <c r="AN34" s="214" t="e">
        <f>IF('Crisis Indicator Data'!#REF!="No Data",1,IF(#REF!&lt;&gt;"",1,0))</f>
        <v>#REF!</v>
      </c>
      <c r="AO34" s="214" t="e">
        <f>IF('Crisis Indicator Data'!#REF!="No Data",1,IF(#REF!&lt;&gt;"",1,0))</f>
        <v>#REF!</v>
      </c>
      <c r="AP34" s="214" t="e">
        <f>IF('Crisis Indicator Data'!#REF!="No Data",1,IF(#REF!&lt;&gt;"",1,0))</f>
        <v>#REF!</v>
      </c>
      <c r="AQ34" s="214" t="e">
        <f>IF('Crisis Indicator Data'!#REF!="No Data",1,IF(#REF!&lt;&gt;"",1,0))</f>
        <v>#REF!</v>
      </c>
      <c r="AR34" s="214" t="e">
        <f>IF('Crisis Indicator Data'!#REF!="No Data",1,IF(#REF!&lt;&gt;"",1,0))</f>
        <v>#REF!</v>
      </c>
      <c r="AS34" s="214" t="e">
        <f>IF('Crisis Indicator Data'!#REF!="No Data",1,IF(#REF!&lt;&gt;"",1,0))</f>
        <v>#REF!</v>
      </c>
      <c r="AT34" s="214" t="e">
        <f>IF('Crisis Indicator Data'!#REF!="No Data",1,IF(#REF!&lt;&gt;"",1,0))</f>
        <v>#REF!</v>
      </c>
      <c r="AU34" s="214" t="e">
        <f>IF('Crisis Indicator Data'!#REF!="No Data",1,IF(#REF!&lt;&gt;"",1,0))</f>
        <v>#REF!</v>
      </c>
      <c r="AV34" s="214" t="e">
        <f>IF('Crisis Indicator Data'!#REF!="No Data",1,IF(#REF!&lt;&gt;"",1,0))</f>
        <v>#REF!</v>
      </c>
      <c r="AW34" s="214" t="e">
        <f>IF('Crisis Indicator Data'!#REF!="No Data",1,IF(#REF!&lt;&gt;"",1,0))</f>
        <v>#REF!</v>
      </c>
      <c r="AX34" s="214" t="e">
        <f>IF('Crisis Indicator Data'!#REF!="No Data",1,IF(#REF!&lt;&gt;"",1,0))</f>
        <v>#REF!</v>
      </c>
      <c r="AY34" s="214" t="e">
        <f>IF('Crisis Indicator Data'!#REF!="No Data",1,IF(#REF!&lt;&gt;"",1,0))</f>
        <v>#REF!</v>
      </c>
      <c r="AZ34" s="214" t="e">
        <f>IF('Crisis Indicator Data'!#REF!="No Data",1,IF(#REF!&lt;&gt;"",1,0))</f>
        <v>#REF!</v>
      </c>
      <c r="BA34" t="e">
        <f t="shared" ref="BA34:BA65" si="2">SUM(B34:AZ34)</f>
        <v>#REF!</v>
      </c>
      <c r="BB34" s="22" t="e">
        <f t="shared" ref="BB34:BB65" si="3">BA34/51</f>
        <v>#REF!</v>
      </c>
    </row>
    <row r="35" spans="1:54" x14ac:dyDescent="0.35">
      <c r="A35" t="s">
        <v>7989</v>
      </c>
      <c r="B35" s="214" t="e">
        <f>IF('Crisis Indicator Data'!#REF!="No Data",1,IF(#REF!&lt;&gt;"",1,0))</f>
        <v>#REF!</v>
      </c>
      <c r="C35" s="214" t="e">
        <f>IF('Crisis Indicator Data'!#REF!="No Data",1,IF(#REF!&lt;&gt;"",1,0))</f>
        <v>#REF!</v>
      </c>
      <c r="D35" s="214" t="e">
        <f>IF('Crisis Indicator Data'!#REF!="No Data",1,IF(#REF!&lt;&gt;"",1,0))</f>
        <v>#REF!</v>
      </c>
      <c r="E35" s="214" t="e">
        <f>IF('Crisis Indicator Data'!#REF!="No Data",1,IF(#REF!&lt;&gt;"",1,0))</f>
        <v>#REF!</v>
      </c>
      <c r="F35" s="214" t="e">
        <f>IF('Crisis Indicator Data'!#REF!="No Data",1,IF(#REF!&lt;&gt;"",1,0))</f>
        <v>#REF!</v>
      </c>
      <c r="G35" s="214" t="e">
        <f>IF('Crisis Indicator Data'!#REF!="No Data",1,IF(#REF!&lt;&gt;"",1,0))</f>
        <v>#REF!</v>
      </c>
      <c r="H35" s="214" t="e">
        <f>IF('Crisis Indicator Data'!#REF!="No Data",1,IF(#REF!&lt;&gt;"",1,0))</f>
        <v>#REF!</v>
      </c>
      <c r="I35" s="214" t="e">
        <f>IF('Crisis Indicator Data'!#REF!="No Data",1,IF(#REF!&lt;&gt;"",1,0))</f>
        <v>#REF!</v>
      </c>
      <c r="J35" s="214" t="e">
        <f>IF('Crisis Indicator Data'!#REF!="No Data",1,IF(#REF!&lt;&gt;"",1,0))</f>
        <v>#REF!</v>
      </c>
      <c r="K35" s="214" t="e">
        <f>IF('Crisis Indicator Data'!#REF!="No Data",1,IF(#REF!&lt;&gt;"",1,0))</f>
        <v>#REF!</v>
      </c>
      <c r="L35" s="214" t="e">
        <f>IF('Crisis Indicator Data'!#REF!="No Data",1,IF(#REF!&lt;&gt;"",1,0))</f>
        <v>#REF!</v>
      </c>
      <c r="M35" s="214" t="e">
        <f>IF('Crisis Indicator Data'!#REF!="No Data",1,IF(#REF!&lt;&gt;"",1,0))</f>
        <v>#REF!</v>
      </c>
      <c r="N35" s="214" t="e">
        <f>IF('Crisis Indicator Data'!#REF!="No Data",1,IF(#REF!&lt;&gt;"",1,0))</f>
        <v>#REF!</v>
      </c>
      <c r="O35" s="214" t="e">
        <f>IF('Crisis Indicator Data'!#REF!="No Data",1,IF(#REF!&lt;&gt;"",1,0))</f>
        <v>#REF!</v>
      </c>
      <c r="P35" s="214" t="e">
        <f>IF('Crisis Indicator Data'!#REF!="No Data",1,IF(#REF!&lt;&gt;"",1,0))</f>
        <v>#REF!</v>
      </c>
      <c r="Q35" s="214" t="e">
        <f>IF('Crisis Indicator Data'!#REF!="No Data",1,IF(#REF!&lt;&gt;"",1,0))</f>
        <v>#REF!</v>
      </c>
      <c r="R35" s="214" t="e">
        <f>IF('Crisis Indicator Data'!#REF!="No Data",1,IF(#REF!&lt;&gt;"",1,0))</f>
        <v>#REF!</v>
      </c>
      <c r="S35" s="214" t="e">
        <f>IF('Crisis Indicator Data'!#REF!="No Data",1,IF(#REF!&lt;&gt;"",1,0))</f>
        <v>#REF!</v>
      </c>
      <c r="T35" s="214" t="e">
        <f>IF('Crisis Indicator Data'!#REF!="No Data",1,IF(#REF!&lt;&gt;"",1,0))</f>
        <v>#REF!</v>
      </c>
      <c r="U35" s="214" t="e">
        <f>IF('Crisis Indicator Data'!#REF!="No Data",1,IF(#REF!&lt;&gt;"",1,0))</f>
        <v>#REF!</v>
      </c>
      <c r="V35" s="214" t="e">
        <f>IF('Crisis Indicator Data'!#REF!="No Data",1,IF(#REF!&lt;&gt;"",1,0))</f>
        <v>#REF!</v>
      </c>
      <c r="W35" s="214" t="e">
        <f>IF('Crisis Indicator Data'!#REF!="No Data",1,IF(#REF!&lt;&gt;"",1,0))</f>
        <v>#REF!</v>
      </c>
      <c r="X35" s="214" t="e">
        <f>IF('Crisis Indicator Data'!#REF!="No Data",1,IF(#REF!&lt;&gt;"",1,0))</f>
        <v>#REF!</v>
      </c>
      <c r="Y35" s="214" t="e">
        <f>IF('Crisis Indicator Data'!#REF!="No Data",1,IF(#REF!&lt;&gt;"",1,0))</f>
        <v>#REF!</v>
      </c>
      <c r="Z35" s="214" t="e">
        <f>IF('Crisis Indicator Data'!#REF!="No Data",1,IF(#REF!&lt;&gt;"",1,0))</f>
        <v>#REF!</v>
      </c>
      <c r="AA35" s="214" t="e">
        <f>IF('Crisis Indicator Data'!#REF!="No Data",1,IF(#REF!&lt;&gt;"",1,0))</f>
        <v>#REF!</v>
      </c>
      <c r="AB35" s="214" t="e">
        <f>IF('Crisis Indicator Data'!#REF!="No Data",1,IF(#REF!&lt;&gt;"",1,0))</f>
        <v>#REF!</v>
      </c>
      <c r="AC35" s="214" t="e">
        <f>IF('Crisis Indicator Data'!#REF!="No Data",1,IF(#REF!&lt;&gt;"",1,0))</f>
        <v>#REF!</v>
      </c>
      <c r="AD35" s="214" t="e">
        <f>IF('Crisis Indicator Data'!#REF!="No Data",1,IF(#REF!&lt;&gt;"",1,0))</f>
        <v>#REF!</v>
      </c>
      <c r="AE35" s="214" t="e">
        <f>IF('Crisis Indicator Data'!#REF!="No Data",1,IF(#REF!&lt;&gt;"",1,0))</f>
        <v>#REF!</v>
      </c>
      <c r="AF35" s="214" t="e">
        <f>IF('Crisis Indicator Data'!#REF!="No Data",1,IF(#REF!&lt;&gt;"",1,0))</f>
        <v>#REF!</v>
      </c>
      <c r="AG35" s="214" t="e">
        <f>IF('Crisis Indicator Data'!#REF!="No Data",1,IF(#REF!&lt;&gt;"",1,0))</f>
        <v>#REF!</v>
      </c>
      <c r="AH35" s="214" t="e">
        <f>IF('Crisis Indicator Data'!#REF!="No Data",1,IF(#REF!&lt;&gt;"",1,0))</f>
        <v>#REF!</v>
      </c>
      <c r="AI35" s="214" t="e">
        <f>IF('Crisis Indicator Data'!#REF!="No Data",1,IF(#REF!&lt;&gt;"",1,0))</f>
        <v>#REF!</v>
      </c>
      <c r="AJ35" s="214" t="e">
        <f>IF('Crisis Indicator Data'!#REF!="No Data",1,IF(#REF!&lt;&gt;"",1,0))</f>
        <v>#REF!</v>
      </c>
      <c r="AK35" s="214" t="e">
        <f>IF('Crisis Indicator Data'!#REF!="No Data",1,IF(#REF!&lt;&gt;"",1,0))</f>
        <v>#REF!</v>
      </c>
      <c r="AL35" s="214" t="e">
        <f>IF('Crisis Indicator Data'!#REF!="No Data",1,IF(#REF!&lt;&gt;"",1,0))</f>
        <v>#REF!</v>
      </c>
      <c r="AM35" s="214" t="e">
        <f>IF('Crisis Indicator Data'!#REF!="No Data",1,IF(#REF!&lt;&gt;"",1,0))</f>
        <v>#REF!</v>
      </c>
      <c r="AN35" s="214" t="e">
        <f>IF('Crisis Indicator Data'!#REF!="No Data",1,IF(#REF!&lt;&gt;"",1,0))</f>
        <v>#REF!</v>
      </c>
      <c r="AO35" s="214" t="e">
        <f>IF('Crisis Indicator Data'!#REF!="No Data",1,IF(#REF!&lt;&gt;"",1,0))</f>
        <v>#REF!</v>
      </c>
      <c r="AP35" s="214" t="e">
        <f>IF('Crisis Indicator Data'!#REF!="No Data",1,IF(#REF!&lt;&gt;"",1,0))</f>
        <v>#REF!</v>
      </c>
      <c r="AQ35" s="214" t="e">
        <f>IF('Crisis Indicator Data'!#REF!="No Data",1,IF(#REF!&lt;&gt;"",1,0))</f>
        <v>#REF!</v>
      </c>
      <c r="AR35" s="214" t="e">
        <f>IF('Crisis Indicator Data'!#REF!="No Data",1,IF(#REF!&lt;&gt;"",1,0))</f>
        <v>#REF!</v>
      </c>
      <c r="AS35" s="214" t="e">
        <f>IF('Crisis Indicator Data'!#REF!="No Data",1,IF(#REF!&lt;&gt;"",1,0))</f>
        <v>#REF!</v>
      </c>
      <c r="AT35" s="214" t="e">
        <f>IF('Crisis Indicator Data'!#REF!="No Data",1,IF(#REF!&lt;&gt;"",1,0))</f>
        <v>#REF!</v>
      </c>
      <c r="AU35" s="214" t="e">
        <f>IF('Crisis Indicator Data'!#REF!="No Data",1,IF(#REF!&lt;&gt;"",1,0))</f>
        <v>#REF!</v>
      </c>
      <c r="AV35" s="214" t="e">
        <f>IF('Crisis Indicator Data'!#REF!="No Data",1,IF(#REF!&lt;&gt;"",1,0))</f>
        <v>#REF!</v>
      </c>
      <c r="AW35" s="214" t="e">
        <f>IF('Crisis Indicator Data'!#REF!="No Data",1,IF(#REF!&lt;&gt;"",1,0))</f>
        <v>#REF!</v>
      </c>
      <c r="AX35" s="214" t="e">
        <f>IF('Crisis Indicator Data'!#REF!="No Data",1,IF(#REF!&lt;&gt;"",1,0))</f>
        <v>#REF!</v>
      </c>
      <c r="AY35" s="214" t="e">
        <f>IF('Crisis Indicator Data'!#REF!="No Data",1,IF(#REF!&lt;&gt;"",1,0))</f>
        <v>#REF!</v>
      </c>
      <c r="AZ35" s="214" t="e">
        <f>IF('Crisis Indicator Data'!#REF!="No Data",1,IF(#REF!&lt;&gt;"",1,0))</f>
        <v>#REF!</v>
      </c>
      <c r="BA35" t="e">
        <f t="shared" si="2"/>
        <v>#REF!</v>
      </c>
      <c r="BB35" s="22" t="e">
        <f t="shared" si="3"/>
        <v>#REF!</v>
      </c>
    </row>
    <row r="36" spans="1:54" x14ac:dyDescent="0.35">
      <c r="A36" t="s">
        <v>7991</v>
      </c>
      <c r="B36" s="214" t="e">
        <f>IF('Crisis Indicator Data'!#REF!="No Data",1,IF(#REF!&lt;&gt;"",1,0))</f>
        <v>#REF!</v>
      </c>
      <c r="C36" s="214" t="e">
        <f>IF('Crisis Indicator Data'!#REF!="No Data",1,IF(#REF!&lt;&gt;"",1,0))</f>
        <v>#REF!</v>
      </c>
      <c r="D36" s="214" t="e">
        <f>IF('Crisis Indicator Data'!#REF!="No Data",1,IF(#REF!&lt;&gt;"",1,0))</f>
        <v>#REF!</v>
      </c>
      <c r="E36" s="214" t="e">
        <f>IF('Crisis Indicator Data'!#REF!="No Data",1,IF(#REF!&lt;&gt;"",1,0))</f>
        <v>#REF!</v>
      </c>
      <c r="F36" s="214" t="e">
        <f>IF('Crisis Indicator Data'!#REF!="No Data",1,IF(#REF!&lt;&gt;"",1,0))</f>
        <v>#REF!</v>
      </c>
      <c r="G36" s="214" t="e">
        <f>IF('Crisis Indicator Data'!#REF!="No Data",1,IF(#REF!&lt;&gt;"",1,0))</f>
        <v>#REF!</v>
      </c>
      <c r="H36" s="214" t="e">
        <f>IF('Crisis Indicator Data'!#REF!="No Data",1,IF(#REF!&lt;&gt;"",1,0))</f>
        <v>#REF!</v>
      </c>
      <c r="I36" s="214" t="e">
        <f>IF('Crisis Indicator Data'!#REF!="No Data",1,IF(#REF!&lt;&gt;"",1,0))</f>
        <v>#REF!</v>
      </c>
      <c r="J36" s="214" t="e">
        <f>IF('Crisis Indicator Data'!#REF!="No Data",1,IF(#REF!&lt;&gt;"",1,0))</f>
        <v>#REF!</v>
      </c>
      <c r="K36" s="214" t="e">
        <f>IF('Crisis Indicator Data'!#REF!="No Data",1,IF(#REF!&lt;&gt;"",1,0))</f>
        <v>#REF!</v>
      </c>
      <c r="L36" s="214" t="e">
        <f>IF('Crisis Indicator Data'!#REF!="No Data",1,IF(#REF!&lt;&gt;"",1,0))</f>
        <v>#REF!</v>
      </c>
      <c r="M36" s="214" t="e">
        <f>IF('Crisis Indicator Data'!#REF!="No Data",1,IF(#REF!&lt;&gt;"",1,0))</f>
        <v>#REF!</v>
      </c>
      <c r="N36" s="214" t="e">
        <f>IF('Crisis Indicator Data'!#REF!="No Data",1,IF(#REF!&lt;&gt;"",1,0))</f>
        <v>#REF!</v>
      </c>
      <c r="O36" s="214" t="e">
        <f>IF('Crisis Indicator Data'!#REF!="No Data",1,IF(#REF!&lt;&gt;"",1,0))</f>
        <v>#REF!</v>
      </c>
      <c r="P36" s="214" t="e">
        <f>IF('Crisis Indicator Data'!#REF!="No Data",1,IF(#REF!&lt;&gt;"",1,0))</f>
        <v>#REF!</v>
      </c>
      <c r="Q36" s="214" t="e">
        <f>IF('Crisis Indicator Data'!#REF!="No Data",1,IF(#REF!&lt;&gt;"",1,0))</f>
        <v>#REF!</v>
      </c>
      <c r="R36" s="214" t="e">
        <f>IF('Crisis Indicator Data'!#REF!="No Data",1,IF(#REF!&lt;&gt;"",1,0))</f>
        <v>#REF!</v>
      </c>
      <c r="S36" s="214" t="e">
        <f>IF('Crisis Indicator Data'!#REF!="No Data",1,IF(#REF!&lt;&gt;"",1,0))</f>
        <v>#REF!</v>
      </c>
      <c r="T36" s="214" t="e">
        <f>IF('Crisis Indicator Data'!#REF!="No Data",1,IF(#REF!&lt;&gt;"",1,0))</f>
        <v>#REF!</v>
      </c>
      <c r="U36" s="214" t="e">
        <f>IF('Crisis Indicator Data'!#REF!="No Data",1,IF(#REF!&lt;&gt;"",1,0))</f>
        <v>#REF!</v>
      </c>
      <c r="V36" s="214" t="e">
        <f>IF('Crisis Indicator Data'!#REF!="No Data",1,IF(#REF!&lt;&gt;"",1,0))</f>
        <v>#REF!</v>
      </c>
      <c r="W36" s="214" t="e">
        <f>IF('Crisis Indicator Data'!#REF!="No Data",1,IF(#REF!&lt;&gt;"",1,0))</f>
        <v>#REF!</v>
      </c>
      <c r="X36" s="214" t="e">
        <f>IF('Crisis Indicator Data'!#REF!="No Data",1,IF(#REF!&lt;&gt;"",1,0))</f>
        <v>#REF!</v>
      </c>
      <c r="Y36" s="214" t="e">
        <f>IF('Crisis Indicator Data'!#REF!="No Data",1,IF(#REF!&lt;&gt;"",1,0))</f>
        <v>#REF!</v>
      </c>
      <c r="Z36" s="214" t="e">
        <f>IF('Crisis Indicator Data'!#REF!="No Data",1,IF(#REF!&lt;&gt;"",1,0))</f>
        <v>#REF!</v>
      </c>
      <c r="AA36" s="214" t="e">
        <f>IF('Crisis Indicator Data'!#REF!="No Data",1,IF(#REF!&lt;&gt;"",1,0))</f>
        <v>#REF!</v>
      </c>
      <c r="AB36" s="214" t="e">
        <f>IF('Crisis Indicator Data'!#REF!="No Data",1,IF(#REF!&lt;&gt;"",1,0))</f>
        <v>#REF!</v>
      </c>
      <c r="AC36" s="214" t="e">
        <f>IF('Crisis Indicator Data'!#REF!="No Data",1,IF(#REF!&lt;&gt;"",1,0))</f>
        <v>#REF!</v>
      </c>
      <c r="AD36" s="214" t="e">
        <f>IF('Crisis Indicator Data'!#REF!="No Data",1,IF(#REF!&lt;&gt;"",1,0))</f>
        <v>#REF!</v>
      </c>
      <c r="AE36" s="214" t="e">
        <f>IF('Crisis Indicator Data'!#REF!="No Data",1,IF(#REF!&lt;&gt;"",1,0))</f>
        <v>#REF!</v>
      </c>
      <c r="AF36" s="214" t="e">
        <f>IF('Crisis Indicator Data'!#REF!="No Data",1,IF(#REF!&lt;&gt;"",1,0))</f>
        <v>#REF!</v>
      </c>
      <c r="AG36" s="214" t="e">
        <f>IF('Crisis Indicator Data'!#REF!="No Data",1,IF(#REF!&lt;&gt;"",1,0))</f>
        <v>#REF!</v>
      </c>
      <c r="AH36" s="214" t="e">
        <f>IF('Crisis Indicator Data'!#REF!="No Data",1,IF(#REF!&lt;&gt;"",1,0))</f>
        <v>#REF!</v>
      </c>
      <c r="AI36" s="214" t="e">
        <f>IF('Crisis Indicator Data'!#REF!="No Data",1,IF(#REF!&lt;&gt;"",1,0))</f>
        <v>#REF!</v>
      </c>
      <c r="AJ36" s="214" t="e">
        <f>IF('Crisis Indicator Data'!#REF!="No Data",1,IF(#REF!&lt;&gt;"",1,0))</f>
        <v>#REF!</v>
      </c>
      <c r="AK36" s="214" t="e">
        <f>IF('Crisis Indicator Data'!#REF!="No Data",1,IF(#REF!&lt;&gt;"",1,0))</f>
        <v>#REF!</v>
      </c>
      <c r="AL36" s="214" t="e">
        <f>IF('Crisis Indicator Data'!#REF!="No Data",1,IF(#REF!&lt;&gt;"",1,0))</f>
        <v>#REF!</v>
      </c>
      <c r="AM36" s="214" t="e">
        <f>IF('Crisis Indicator Data'!#REF!="No Data",1,IF(#REF!&lt;&gt;"",1,0))</f>
        <v>#REF!</v>
      </c>
      <c r="AN36" s="214" t="e">
        <f>IF('Crisis Indicator Data'!#REF!="No Data",1,IF(#REF!&lt;&gt;"",1,0))</f>
        <v>#REF!</v>
      </c>
      <c r="AO36" s="214" t="e">
        <f>IF('Crisis Indicator Data'!#REF!="No Data",1,IF(#REF!&lt;&gt;"",1,0))</f>
        <v>#REF!</v>
      </c>
      <c r="AP36" s="214" t="e">
        <f>IF('Crisis Indicator Data'!#REF!="No Data",1,IF(#REF!&lt;&gt;"",1,0))</f>
        <v>#REF!</v>
      </c>
      <c r="AQ36" s="214" t="e">
        <f>IF('Crisis Indicator Data'!#REF!="No Data",1,IF(#REF!&lt;&gt;"",1,0))</f>
        <v>#REF!</v>
      </c>
      <c r="AR36" s="214" t="e">
        <f>IF('Crisis Indicator Data'!#REF!="No Data",1,IF(#REF!&lt;&gt;"",1,0))</f>
        <v>#REF!</v>
      </c>
      <c r="AS36" s="214" t="e">
        <f>IF('Crisis Indicator Data'!#REF!="No Data",1,IF(#REF!&lt;&gt;"",1,0))</f>
        <v>#REF!</v>
      </c>
      <c r="AT36" s="214" t="e">
        <f>IF('Crisis Indicator Data'!#REF!="No Data",1,IF(#REF!&lt;&gt;"",1,0))</f>
        <v>#REF!</v>
      </c>
      <c r="AU36" s="214" t="e">
        <f>IF('Crisis Indicator Data'!#REF!="No Data",1,IF(#REF!&lt;&gt;"",1,0))</f>
        <v>#REF!</v>
      </c>
      <c r="AV36" s="214" t="e">
        <f>IF('Crisis Indicator Data'!#REF!="No Data",1,IF(#REF!&lt;&gt;"",1,0))</f>
        <v>#REF!</v>
      </c>
      <c r="AW36" s="214" t="e">
        <f>IF('Crisis Indicator Data'!#REF!="No Data",1,IF(#REF!&lt;&gt;"",1,0))</f>
        <v>#REF!</v>
      </c>
      <c r="AX36" s="214" t="e">
        <f>IF('Crisis Indicator Data'!#REF!="No Data",1,IF(#REF!&lt;&gt;"",1,0))</f>
        <v>#REF!</v>
      </c>
      <c r="AY36" s="214" t="e">
        <f>IF('Crisis Indicator Data'!#REF!="No Data",1,IF(#REF!&lt;&gt;"",1,0))</f>
        <v>#REF!</v>
      </c>
      <c r="AZ36" s="214" t="e">
        <f>IF('Crisis Indicator Data'!#REF!="No Data",1,IF(#REF!&lt;&gt;"",1,0))</f>
        <v>#REF!</v>
      </c>
      <c r="BA36" t="e">
        <f t="shared" si="2"/>
        <v>#REF!</v>
      </c>
      <c r="BB36" s="22" t="e">
        <f t="shared" si="3"/>
        <v>#REF!</v>
      </c>
    </row>
    <row r="37" spans="1:54" x14ac:dyDescent="0.35">
      <c r="A37" t="s">
        <v>7997</v>
      </c>
      <c r="B37" s="214" t="e">
        <f>IF('Crisis Indicator Data'!#REF!="No Data",1,IF(#REF!&lt;&gt;"",1,0))</f>
        <v>#REF!</v>
      </c>
      <c r="C37" s="214" t="e">
        <f>IF('Crisis Indicator Data'!#REF!="No Data",1,IF(#REF!&lt;&gt;"",1,0))</f>
        <v>#REF!</v>
      </c>
      <c r="D37" s="214" t="e">
        <f>IF('Crisis Indicator Data'!#REF!="No Data",1,IF(#REF!&lt;&gt;"",1,0))</f>
        <v>#REF!</v>
      </c>
      <c r="E37" s="214" t="e">
        <f>IF('Crisis Indicator Data'!#REF!="No Data",1,IF(#REF!&lt;&gt;"",1,0))</f>
        <v>#REF!</v>
      </c>
      <c r="F37" s="214" t="e">
        <f>IF('Crisis Indicator Data'!#REF!="No Data",1,IF(#REF!&lt;&gt;"",1,0))</f>
        <v>#REF!</v>
      </c>
      <c r="G37" s="214" t="e">
        <f>IF('Crisis Indicator Data'!#REF!="No Data",1,IF(#REF!&lt;&gt;"",1,0))</f>
        <v>#REF!</v>
      </c>
      <c r="H37" s="214" t="e">
        <f>IF('Crisis Indicator Data'!#REF!="No Data",1,IF(#REF!&lt;&gt;"",1,0))</f>
        <v>#REF!</v>
      </c>
      <c r="I37" s="214" t="e">
        <f>IF('Crisis Indicator Data'!#REF!="No Data",1,IF(#REF!&lt;&gt;"",1,0))</f>
        <v>#REF!</v>
      </c>
      <c r="J37" s="214" t="e">
        <f>IF('Crisis Indicator Data'!#REF!="No Data",1,IF(#REF!&lt;&gt;"",1,0))</f>
        <v>#REF!</v>
      </c>
      <c r="K37" s="214" t="e">
        <f>IF('Crisis Indicator Data'!#REF!="No Data",1,IF(#REF!&lt;&gt;"",1,0))</f>
        <v>#REF!</v>
      </c>
      <c r="L37" s="214" t="e">
        <f>IF('Crisis Indicator Data'!#REF!="No Data",1,IF(#REF!&lt;&gt;"",1,0))</f>
        <v>#REF!</v>
      </c>
      <c r="M37" s="214" t="e">
        <f>IF('Crisis Indicator Data'!#REF!="No Data",1,IF(#REF!&lt;&gt;"",1,0))</f>
        <v>#REF!</v>
      </c>
      <c r="N37" s="214" t="e">
        <f>IF('Crisis Indicator Data'!#REF!="No Data",1,IF(#REF!&lt;&gt;"",1,0))</f>
        <v>#REF!</v>
      </c>
      <c r="O37" s="214" t="e">
        <f>IF('Crisis Indicator Data'!#REF!="No Data",1,IF(#REF!&lt;&gt;"",1,0))</f>
        <v>#REF!</v>
      </c>
      <c r="P37" s="214" t="e">
        <f>IF('Crisis Indicator Data'!#REF!="No Data",1,IF(#REF!&lt;&gt;"",1,0))</f>
        <v>#REF!</v>
      </c>
      <c r="Q37" s="214" t="e">
        <f>IF('Crisis Indicator Data'!#REF!="No Data",1,IF(#REF!&lt;&gt;"",1,0))</f>
        <v>#REF!</v>
      </c>
      <c r="R37" s="214" t="e">
        <f>IF('Crisis Indicator Data'!#REF!="No Data",1,IF(#REF!&lt;&gt;"",1,0))</f>
        <v>#REF!</v>
      </c>
      <c r="S37" s="214" t="e">
        <f>IF('Crisis Indicator Data'!#REF!="No Data",1,IF(#REF!&lt;&gt;"",1,0))</f>
        <v>#REF!</v>
      </c>
      <c r="T37" s="214" t="e">
        <f>IF('Crisis Indicator Data'!#REF!="No Data",1,IF(#REF!&lt;&gt;"",1,0))</f>
        <v>#REF!</v>
      </c>
      <c r="U37" s="214" t="e">
        <f>IF('Crisis Indicator Data'!#REF!="No Data",1,IF(#REF!&lt;&gt;"",1,0))</f>
        <v>#REF!</v>
      </c>
      <c r="V37" s="214" t="e">
        <f>IF('Crisis Indicator Data'!#REF!="No Data",1,IF(#REF!&lt;&gt;"",1,0))</f>
        <v>#REF!</v>
      </c>
      <c r="W37" s="214" t="e">
        <f>IF('Crisis Indicator Data'!#REF!="No Data",1,IF(#REF!&lt;&gt;"",1,0))</f>
        <v>#REF!</v>
      </c>
      <c r="X37" s="214" t="e">
        <f>IF('Crisis Indicator Data'!#REF!="No Data",1,IF(#REF!&lt;&gt;"",1,0))</f>
        <v>#REF!</v>
      </c>
      <c r="Y37" s="214" t="e">
        <f>IF('Crisis Indicator Data'!#REF!="No Data",1,IF(#REF!&lt;&gt;"",1,0))</f>
        <v>#REF!</v>
      </c>
      <c r="Z37" s="214" t="e">
        <f>IF('Crisis Indicator Data'!#REF!="No Data",1,IF(#REF!&lt;&gt;"",1,0))</f>
        <v>#REF!</v>
      </c>
      <c r="AA37" s="214" t="e">
        <f>IF('Crisis Indicator Data'!#REF!="No Data",1,IF(#REF!&lt;&gt;"",1,0))</f>
        <v>#REF!</v>
      </c>
      <c r="AB37" s="214" t="e">
        <f>IF('Crisis Indicator Data'!#REF!="No Data",1,IF(#REF!&lt;&gt;"",1,0))</f>
        <v>#REF!</v>
      </c>
      <c r="AC37" s="214" t="e">
        <f>IF('Crisis Indicator Data'!#REF!="No Data",1,IF(#REF!&lt;&gt;"",1,0))</f>
        <v>#REF!</v>
      </c>
      <c r="AD37" s="214" t="e">
        <f>IF('Crisis Indicator Data'!#REF!="No Data",1,IF(#REF!&lt;&gt;"",1,0))</f>
        <v>#REF!</v>
      </c>
      <c r="AE37" s="214" t="e">
        <f>IF('Crisis Indicator Data'!#REF!="No Data",1,IF(#REF!&lt;&gt;"",1,0))</f>
        <v>#REF!</v>
      </c>
      <c r="AF37" s="214" t="e">
        <f>IF('Crisis Indicator Data'!#REF!="No Data",1,IF(#REF!&lt;&gt;"",1,0))</f>
        <v>#REF!</v>
      </c>
      <c r="AG37" s="214" t="e">
        <f>IF('Crisis Indicator Data'!#REF!="No Data",1,IF(#REF!&lt;&gt;"",1,0))</f>
        <v>#REF!</v>
      </c>
      <c r="AH37" s="214" t="e">
        <f>IF('Crisis Indicator Data'!#REF!="No Data",1,IF(#REF!&lt;&gt;"",1,0))</f>
        <v>#REF!</v>
      </c>
      <c r="AI37" s="214" t="e">
        <f>IF('Crisis Indicator Data'!#REF!="No Data",1,IF(#REF!&lt;&gt;"",1,0))</f>
        <v>#REF!</v>
      </c>
      <c r="AJ37" s="214" t="e">
        <f>IF('Crisis Indicator Data'!#REF!="No Data",1,IF(#REF!&lt;&gt;"",1,0))</f>
        <v>#REF!</v>
      </c>
      <c r="AK37" s="214" t="e">
        <f>IF('Crisis Indicator Data'!#REF!="No Data",1,IF(#REF!&lt;&gt;"",1,0))</f>
        <v>#REF!</v>
      </c>
      <c r="AL37" s="214" t="e">
        <f>IF('Crisis Indicator Data'!#REF!="No Data",1,IF(#REF!&lt;&gt;"",1,0))</f>
        <v>#REF!</v>
      </c>
      <c r="AM37" s="214" t="e">
        <f>IF('Crisis Indicator Data'!#REF!="No Data",1,IF(#REF!&lt;&gt;"",1,0))</f>
        <v>#REF!</v>
      </c>
      <c r="AN37" s="214" t="e">
        <f>IF('Crisis Indicator Data'!#REF!="No Data",1,IF(#REF!&lt;&gt;"",1,0))</f>
        <v>#REF!</v>
      </c>
      <c r="AO37" s="214" t="e">
        <f>IF('Crisis Indicator Data'!#REF!="No Data",1,IF(#REF!&lt;&gt;"",1,0))</f>
        <v>#REF!</v>
      </c>
      <c r="AP37" s="214" t="e">
        <f>IF('Crisis Indicator Data'!#REF!="No Data",1,IF(#REF!&lt;&gt;"",1,0))</f>
        <v>#REF!</v>
      </c>
      <c r="AQ37" s="214" t="e">
        <f>IF('Crisis Indicator Data'!#REF!="No Data",1,IF(#REF!&lt;&gt;"",1,0))</f>
        <v>#REF!</v>
      </c>
      <c r="AR37" s="214" t="e">
        <f>IF('Crisis Indicator Data'!#REF!="No Data",1,IF(#REF!&lt;&gt;"",1,0))</f>
        <v>#REF!</v>
      </c>
      <c r="AS37" s="214" t="e">
        <f>IF('Crisis Indicator Data'!#REF!="No Data",1,IF(#REF!&lt;&gt;"",1,0))</f>
        <v>#REF!</v>
      </c>
      <c r="AT37" s="214" t="e">
        <f>IF('Crisis Indicator Data'!#REF!="No Data",1,IF(#REF!&lt;&gt;"",1,0))</f>
        <v>#REF!</v>
      </c>
      <c r="AU37" s="214" t="e">
        <f>IF('Crisis Indicator Data'!#REF!="No Data",1,IF(#REF!&lt;&gt;"",1,0))</f>
        <v>#REF!</v>
      </c>
      <c r="AV37" s="214" t="e">
        <f>IF('Crisis Indicator Data'!#REF!="No Data",1,IF(#REF!&lt;&gt;"",1,0))</f>
        <v>#REF!</v>
      </c>
      <c r="AW37" s="214" t="e">
        <f>IF('Crisis Indicator Data'!#REF!="No Data",1,IF(#REF!&lt;&gt;"",1,0))</f>
        <v>#REF!</v>
      </c>
      <c r="AX37" s="214" t="e">
        <f>IF('Crisis Indicator Data'!#REF!="No Data",1,IF(#REF!&lt;&gt;"",1,0))</f>
        <v>#REF!</v>
      </c>
      <c r="AY37" s="214" t="e">
        <f>IF('Crisis Indicator Data'!#REF!="No Data",1,IF(#REF!&lt;&gt;"",1,0))</f>
        <v>#REF!</v>
      </c>
      <c r="AZ37" s="214" t="e">
        <f>IF('Crisis Indicator Data'!#REF!="No Data",1,IF(#REF!&lt;&gt;"",1,0))</f>
        <v>#REF!</v>
      </c>
      <c r="BA37" t="e">
        <f t="shared" si="2"/>
        <v>#REF!</v>
      </c>
      <c r="BB37" s="22" t="e">
        <f t="shared" si="3"/>
        <v>#REF!</v>
      </c>
    </row>
    <row r="38" spans="1:54" x14ac:dyDescent="0.35">
      <c r="A38" t="s">
        <v>7999</v>
      </c>
      <c r="B38" s="214" t="e">
        <f>IF('Crisis Indicator Data'!#REF!="No Data",1,IF(#REF!&lt;&gt;"",1,0))</f>
        <v>#REF!</v>
      </c>
      <c r="C38" s="214" t="e">
        <f>IF('Crisis Indicator Data'!#REF!="No Data",1,IF(#REF!&lt;&gt;"",1,0))</f>
        <v>#REF!</v>
      </c>
      <c r="D38" s="214" t="e">
        <f>IF('Crisis Indicator Data'!#REF!="No Data",1,IF(#REF!&lt;&gt;"",1,0))</f>
        <v>#REF!</v>
      </c>
      <c r="E38" s="214" t="e">
        <f>IF('Crisis Indicator Data'!#REF!="No Data",1,IF(#REF!&lt;&gt;"",1,0))</f>
        <v>#REF!</v>
      </c>
      <c r="F38" s="214" t="e">
        <f>IF('Crisis Indicator Data'!#REF!="No Data",1,IF(#REF!&lt;&gt;"",1,0))</f>
        <v>#REF!</v>
      </c>
      <c r="G38" s="214" t="e">
        <f>IF('Crisis Indicator Data'!#REF!="No Data",1,IF(#REF!&lt;&gt;"",1,0))</f>
        <v>#REF!</v>
      </c>
      <c r="H38" s="214" t="e">
        <f>IF('Crisis Indicator Data'!#REF!="No Data",1,IF(#REF!&lt;&gt;"",1,0))</f>
        <v>#REF!</v>
      </c>
      <c r="I38" s="214" t="e">
        <f>IF('Crisis Indicator Data'!#REF!="No Data",1,IF(#REF!&lt;&gt;"",1,0))</f>
        <v>#REF!</v>
      </c>
      <c r="J38" s="214" t="e">
        <f>IF('Crisis Indicator Data'!#REF!="No Data",1,IF(#REF!&lt;&gt;"",1,0))</f>
        <v>#REF!</v>
      </c>
      <c r="K38" s="214" t="e">
        <f>IF('Crisis Indicator Data'!#REF!="No Data",1,IF(#REF!&lt;&gt;"",1,0))</f>
        <v>#REF!</v>
      </c>
      <c r="L38" s="214" t="e">
        <f>IF('Crisis Indicator Data'!#REF!="No Data",1,IF(#REF!&lt;&gt;"",1,0))</f>
        <v>#REF!</v>
      </c>
      <c r="M38" s="214" t="e">
        <f>IF('Crisis Indicator Data'!#REF!="No Data",1,IF(#REF!&lt;&gt;"",1,0))</f>
        <v>#REF!</v>
      </c>
      <c r="N38" s="214" t="e">
        <f>IF('Crisis Indicator Data'!#REF!="No Data",1,IF(#REF!&lt;&gt;"",1,0))</f>
        <v>#REF!</v>
      </c>
      <c r="O38" s="214" t="e">
        <f>IF('Crisis Indicator Data'!#REF!="No Data",1,IF(#REF!&lt;&gt;"",1,0))</f>
        <v>#REF!</v>
      </c>
      <c r="P38" s="214" t="e">
        <f>IF('Crisis Indicator Data'!#REF!="No Data",1,IF(#REF!&lt;&gt;"",1,0))</f>
        <v>#REF!</v>
      </c>
      <c r="Q38" s="214" t="e">
        <f>IF('Crisis Indicator Data'!#REF!="No Data",1,IF(#REF!&lt;&gt;"",1,0))</f>
        <v>#REF!</v>
      </c>
      <c r="R38" s="214" t="e">
        <f>IF('Crisis Indicator Data'!#REF!="No Data",1,IF(#REF!&lt;&gt;"",1,0))</f>
        <v>#REF!</v>
      </c>
      <c r="S38" s="214" t="e">
        <f>IF('Crisis Indicator Data'!#REF!="No Data",1,IF(#REF!&lt;&gt;"",1,0))</f>
        <v>#REF!</v>
      </c>
      <c r="T38" s="214" t="e">
        <f>IF('Crisis Indicator Data'!#REF!="No Data",1,IF(#REF!&lt;&gt;"",1,0))</f>
        <v>#REF!</v>
      </c>
      <c r="U38" s="214" t="e">
        <f>IF('Crisis Indicator Data'!#REF!="No Data",1,IF(#REF!&lt;&gt;"",1,0))</f>
        <v>#REF!</v>
      </c>
      <c r="V38" s="214" t="e">
        <f>IF('Crisis Indicator Data'!#REF!="No Data",1,IF(#REF!&lt;&gt;"",1,0))</f>
        <v>#REF!</v>
      </c>
      <c r="W38" s="214" t="e">
        <f>IF('Crisis Indicator Data'!#REF!="No Data",1,IF(#REF!&lt;&gt;"",1,0))</f>
        <v>#REF!</v>
      </c>
      <c r="X38" s="214" t="e">
        <f>IF('Crisis Indicator Data'!#REF!="No Data",1,IF(#REF!&lt;&gt;"",1,0))</f>
        <v>#REF!</v>
      </c>
      <c r="Y38" s="214" t="e">
        <f>IF('Crisis Indicator Data'!#REF!="No Data",1,IF(#REF!&lt;&gt;"",1,0))</f>
        <v>#REF!</v>
      </c>
      <c r="Z38" s="214" t="e">
        <f>IF('Crisis Indicator Data'!#REF!="No Data",1,IF(#REF!&lt;&gt;"",1,0))</f>
        <v>#REF!</v>
      </c>
      <c r="AA38" s="214" t="e">
        <f>IF('Crisis Indicator Data'!#REF!="No Data",1,IF(#REF!&lt;&gt;"",1,0))</f>
        <v>#REF!</v>
      </c>
      <c r="AB38" s="214" t="e">
        <f>IF('Crisis Indicator Data'!#REF!="No Data",1,IF(#REF!&lt;&gt;"",1,0))</f>
        <v>#REF!</v>
      </c>
      <c r="AC38" s="214" t="e">
        <f>IF('Crisis Indicator Data'!#REF!="No Data",1,IF(#REF!&lt;&gt;"",1,0))</f>
        <v>#REF!</v>
      </c>
      <c r="AD38" s="214" t="e">
        <f>IF('Crisis Indicator Data'!#REF!="No Data",1,IF(#REF!&lt;&gt;"",1,0))</f>
        <v>#REF!</v>
      </c>
      <c r="AE38" s="214" t="e">
        <f>IF('Crisis Indicator Data'!#REF!="No Data",1,IF(#REF!&lt;&gt;"",1,0))</f>
        <v>#REF!</v>
      </c>
      <c r="AF38" s="214" t="e">
        <f>IF('Crisis Indicator Data'!#REF!="No Data",1,IF(#REF!&lt;&gt;"",1,0))</f>
        <v>#REF!</v>
      </c>
      <c r="AG38" s="214" t="e">
        <f>IF('Crisis Indicator Data'!#REF!="No Data",1,IF(#REF!&lt;&gt;"",1,0))</f>
        <v>#REF!</v>
      </c>
      <c r="AH38" s="214" t="e">
        <f>IF('Crisis Indicator Data'!#REF!="No Data",1,IF(#REF!&lt;&gt;"",1,0))</f>
        <v>#REF!</v>
      </c>
      <c r="AI38" s="214" t="e">
        <f>IF('Crisis Indicator Data'!#REF!="No Data",1,IF(#REF!&lt;&gt;"",1,0))</f>
        <v>#REF!</v>
      </c>
      <c r="AJ38" s="214" t="e">
        <f>IF('Crisis Indicator Data'!#REF!="No Data",1,IF(#REF!&lt;&gt;"",1,0))</f>
        <v>#REF!</v>
      </c>
      <c r="AK38" s="214" t="e">
        <f>IF('Crisis Indicator Data'!#REF!="No Data",1,IF(#REF!&lt;&gt;"",1,0))</f>
        <v>#REF!</v>
      </c>
      <c r="AL38" s="214" t="e">
        <f>IF('Crisis Indicator Data'!#REF!="No Data",1,IF(#REF!&lt;&gt;"",1,0))</f>
        <v>#REF!</v>
      </c>
      <c r="AM38" s="214" t="e">
        <f>IF('Crisis Indicator Data'!#REF!="No Data",1,IF(#REF!&lt;&gt;"",1,0))</f>
        <v>#REF!</v>
      </c>
      <c r="AN38" s="214" t="e">
        <f>IF('Crisis Indicator Data'!#REF!="No Data",1,IF(#REF!&lt;&gt;"",1,0))</f>
        <v>#REF!</v>
      </c>
      <c r="AO38" s="214" t="e">
        <f>IF('Crisis Indicator Data'!#REF!="No Data",1,IF(#REF!&lt;&gt;"",1,0))</f>
        <v>#REF!</v>
      </c>
      <c r="AP38" s="214" t="e">
        <f>IF('Crisis Indicator Data'!#REF!="No Data",1,IF(#REF!&lt;&gt;"",1,0))</f>
        <v>#REF!</v>
      </c>
      <c r="AQ38" s="214" t="e">
        <f>IF('Crisis Indicator Data'!#REF!="No Data",1,IF(#REF!&lt;&gt;"",1,0))</f>
        <v>#REF!</v>
      </c>
      <c r="AR38" s="214" t="e">
        <f>IF('Crisis Indicator Data'!#REF!="No Data",1,IF(#REF!&lt;&gt;"",1,0))</f>
        <v>#REF!</v>
      </c>
      <c r="AS38" s="214" t="e">
        <f>IF('Crisis Indicator Data'!#REF!="No Data",1,IF(#REF!&lt;&gt;"",1,0))</f>
        <v>#REF!</v>
      </c>
      <c r="AT38" s="214" t="e">
        <f>IF('Crisis Indicator Data'!#REF!="No Data",1,IF(#REF!&lt;&gt;"",1,0))</f>
        <v>#REF!</v>
      </c>
      <c r="AU38" s="214" t="e">
        <f>IF('Crisis Indicator Data'!#REF!="No Data",1,IF(#REF!&lt;&gt;"",1,0))</f>
        <v>#REF!</v>
      </c>
      <c r="AV38" s="214" t="e">
        <f>IF('Crisis Indicator Data'!#REF!="No Data",1,IF(#REF!&lt;&gt;"",1,0))</f>
        <v>#REF!</v>
      </c>
      <c r="AW38" s="214" t="e">
        <f>IF('Crisis Indicator Data'!#REF!="No Data",1,IF(#REF!&lt;&gt;"",1,0))</f>
        <v>#REF!</v>
      </c>
      <c r="AX38" s="214" t="e">
        <f>IF('Crisis Indicator Data'!#REF!="No Data",1,IF(#REF!&lt;&gt;"",1,0))</f>
        <v>#REF!</v>
      </c>
      <c r="AY38" s="214" t="e">
        <f>IF('Crisis Indicator Data'!#REF!="No Data",1,IF(#REF!&lt;&gt;"",1,0))</f>
        <v>#REF!</v>
      </c>
      <c r="AZ38" s="214" t="e">
        <f>IF('Crisis Indicator Data'!#REF!="No Data",1,IF(#REF!&lt;&gt;"",1,0))</f>
        <v>#REF!</v>
      </c>
      <c r="BA38" t="e">
        <f t="shared" si="2"/>
        <v>#REF!</v>
      </c>
      <c r="BB38" s="22" t="e">
        <f t="shared" si="3"/>
        <v>#REF!</v>
      </c>
    </row>
    <row r="39" spans="1:54" x14ac:dyDescent="0.35">
      <c r="A39" t="s">
        <v>7996</v>
      </c>
      <c r="B39" s="214" t="e">
        <f>IF('Crisis Indicator Data'!#REF!="No Data",1,IF(#REF!&lt;&gt;"",1,0))</f>
        <v>#REF!</v>
      </c>
      <c r="C39" s="214" t="e">
        <f>IF('Crisis Indicator Data'!#REF!="No Data",1,IF(#REF!&lt;&gt;"",1,0))</f>
        <v>#REF!</v>
      </c>
      <c r="D39" s="214" t="e">
        <f>IF('Crisis Indicator Data'!#REF!="No Data",1,IF(#REF!&lt;&gt;"",1,0))</f>
        <v>#REF!</v>
      </c>
      <c r="E39" s="214" t="e">
        <f>IF('Crisis Indicator Data'!#REF!="No Data",1,IF(#REF!&lt;&gt;"",1,0))</f>
        <v>#REF!</v>
      </c>
      <c r="F39" s="214" t="e">
        <f>IF('Crisis Indicator Data'!#REF!="No Data",1,IF(#REF!&lt;&gt;"",1,0))</f>
        <v>#REF!</v>
      </c>
      <c r="G39" s="214" t="e">
        <f>IF('Crisis Indicator Data'!#REF!="No Data",1,IF(#REF!&lt;&gt;"",1,0))</f>
        <v>#REF!</v>
      </c>
      <c r="H39" s="214" t="e">
        <f>IF('Crisis Indicator Data'!#REF!="No Data",1,IF(#REF!&lt;&gt;"",1,0))</f>
        <v>#REF!</v>
      </c>
      <c r="I39" s="214" t="e">
        <f>IF('Crisis Indicator Data'!#REF!="No Data",1,IF(#REF!&lt;&gt;"",1,0))</f>
        <v>#REF!</v>
      </c>
      <c r="J39" s="214" t="e">
        <f>IF('Crisis Indicator Data'!#REF!="No Data",1,IF(#REF!&lt;&gt;"",1,0))</f>
        <v>#REF!</v>
      </c>
      <c r="K39" s="214" t="e">
        <f>IF('Crisis Indicator Data'!#REF!="No Data",1,IF(#REF!&lt;&gt;"",1,0))</f>
        <v>#REF!</v>
      </c>
      <c r="L39" s="214" t="e">
        <f>IF('Crisis Indicator Data'!#REF!="No Data",1,IF(#REF!&lt;&gt;"",1,0))</f>
        <v>#REF!</v>
      </c>
      <c r="M39" s="214" t="e">
        <f>IF('Crisis Indicator Data'!#REF!="No Data",1,IF(#REF!&lt;&gt;"",1,0))</f>
        <v>#REF!</v>
      </c>
      <c r="N39" s="214" t="e">
        <f>IF('Crisis Indicator Data'!#REF!="No Data",1,IF(#REF!&lt;&gt;"",1,0))</f>
        <v>#REF!</v>
      </c>
      <c r="O39" s="214" t="e">
        <f>IF('Crisis Indicator Data'!#REF!="No Data",1,IF(#REF!&lt;&gt;"",1,0))</f>
        <v>#REF!</v>
      </c>
      <c r="P39" s="214" t="e">
        <f>IF('Crisis Indicator Data'!#REF!="No Data",1,IF(#REF!&lt;&gt;"",1,0))</f>
        <v>#REF!</v>
      </c>
      <c r="Q39" s="214" t="e">
        <f>IF('Crisis Indicator Data'!#REF!="No Data",1,IF(#REF!&lt;&gt;"",1,0))</f>
        <v>#REF!</v>
      </c>
      <c r="R39" s="214" t="e">
        <f>IF('Crisis Indicator Data'!#REF!="No Data",1,IF(#REF!&lt;&gt;"",1,0))</f>
        <v>#REF!</v>
      </c>
      <c r="S39" s="214" t="e">
        <f>IF('Crisis Indicator Data'!#REF!="No Data",1,IF(#REF!&lt;&gt;"",1,0))</f>
        <v>#REF!</v>
      </c>
      <c r="T39" s="214" t="e">
        <f>IF('Crisis Indicator Data'!#REF!="No Data",1,IF(#REF!&lt;&gt;"",1,0))</f>
        <v>#REF!</v>
      </c>
      <c r="U39" s="214" t="e">
        <f>IF('Crisis Indicator Data'!#REF!="No Data",1,IF(#REF!&lt;&gt;"",1,0))</f>
        <v>#REF!</v>
      </c>
      <c r="V39" s="214" t="e">
        <f>IF('Crisis Indicator Data'!#REF!="No Data",1,IF(#REF!&lt;&gt;"",1,0))</f>
        <v>#REF!</v>
      </c>
      <c r="W39" s="214" t="e">
        <f>IF('Crisis Indicator Data'!#REF!="No Data",1,IF(#REF!&lt;&gt;"",1,0))</f>
        <v>#REF!</v>
      </c>
      <c r="X39" s="214" t="e">
        <f>IF('Crisis Indicator Data'!#REF!="No Data",1,IF(#REF!&lt;&gt;"",1,0))</f>
        <v>#REF!</v>
      </c>
      <c r="Y39" s="214" t="e">
        <f>IF('Crisis Indicator Data'!#REF!="No Data",1,IF(#REF!&lt;&gt;"",1,0))</f>
        <v>#REF!</v>
      </c>
      <c r="Z39" s="214" t="e">
        <f>IF('Crisis Indicator Data'!#REF!="No Data",1,IF(#REF!&lt;&gt;"",1,0))</f>
        <v>#REF!</v>
      </c>
      <c r="AA39" s="214" t="e">
        <f>IF('Crisis Indicator Data'!#REF!="No Data",1,IF(#REF!&lt;&gt;"",1,0))</f>
        <v>#REF!</v>
      </c>
      <c r="AB39" s="214" t="e">
        <f>IF('Crisis Indicator Data'!#REF!="No Data",1,IF(#REF!&lt;&gt;"",1,0))</f>
        <v>#REF!</v>
      </c>
      <c r="AC39" s="214" t="e">
        <f>IF('Crisis Indicator Data'!#REF!="No Data",1,IF(#REF!&lt;&gt;"",1,0))</f>
        <v>#REF!</v>
      </c>
      <c r="AD39" s="214" t="e">
        <f>IF('Crisis Indicator Data'!#REF!="No Data",1,IF(#REF!&lt;&gt;"",1,0))</f>
        <v>#REF!</v>
      </c>
      <c r="AE39" s="214" t="e">
        <f>IF('Crisis Indicator Data'!#REF!="No Data",1,IF(#REF!&lt;&gt;"",1,0))</f>
        <v>#REF!</v>
      </c>
      <c r="AF39" s="214" t="e">
        <f>IF('Crisis Indicator Data'!#REF!="No Data",1,IF(#REF!&lt;&gt;"",1,0))</f>
        <v>#REF!</v>
      </c>
      <c r="AG39" s="214" t="e">
        <f>IF('Crisis Indicator Data'!#REF!="No Data",1,IF(#REF!&lt;&gt;"",1,0))</f>
        <v>#REF!</v>
      </c>
      <c r="AH39" s="214" t="e">
        <f>IF('Crisis Indicator Data'!#REF!="No Data",1,IF(#REF!&lt;&gt;"",1,0))</f>
        <v>#REF!</v>
      </c>
      <c r="AI39" s="214" t="e">
        <f>IF('Crisis Indicator Data'!#REF!="No Data",1,IF(#REF!&lt;&gt;"",1,0))</f>
        <v>#REF!</v>
      </c>
      <c r="AJ39" s="214" t="e">
        <f>IF('Crisis Indicator Data'!#REF!="No Data",1,IF(#REF!&lt;&gt;"",1,0))</f>
        <v>#REF!</v>
      </c>
      <c r="AK39" s="214" t="e">
        <f>IF('Crisis Indicator Data'!#REF!="No Data",1,IF(#REF!&lt;&gt;"",1,0))</f>
        <v>#REF!</v>
      </c>
      <c r="AL39" s="214" t="e">
        <f>IF('Crisis Indicator Data'!#REF!="No Data",1,IF(#REF!&lt;&gt;"",1,0))</f>
        <v>#REF!</v>
      </c>
      <c r="AM39" s="214" t="e">
        <f>IF('Crisis Indicator Data'!#REF!="No Data",1,IF(#REF!&lt;&gt;"",1,0))</f>
        <v>#REF!</v>
      </c>
      <c r="AN39" s="214" t="e">
        <f>IF('Crisis Indicator Data'!#REF!="No Data",1,IF(#REF!&lt;&gt;"",1,0))</f>
        <v>#REF!</v>
      </c>
      <c r="AO39" s="214" t="e">
        <f>IF('Crisis Indicator Data'!#REF!="No Data",1,IF(#REF!&lt;&gt;"",1,0))</f>
        <v>#REF!</v>
      </c>
      <c r="AP39" s="214" t="e">
        <f>IF('Crisis Indicator Data'!#REF!="No Data",1,IF(#REF!&lt;&gt;"",1,0))</f>
        <v>#REF!</v>
      </c>
      <c r="AQ39" s="214" t="e">
        <f>IF('Crisis Indicator Data'!#REF!="No Data",1,IF(#REF!&lt;&gt;"",1,0))</f>
        <v>#REF!</v>
      </c>
      <c r="AR39" s="214" t="e">
        <f>IF('Crisis Indicator Data'!#REF!="No Data",1,IF(#REF!&lt;&gt;"",1,0))</f>
        <v>#REF!</v>
      </c>
      <c r="AS39" s="214" t="e">
        <f>IF('Crisis Indicator Data'!#REF!="No Data",1,IF(#REF!&lt;&gt;"",1,0))</f>
        <v>#REF!</v>
      </c>
      <c r="AT39" s="214" t="e">
        <f>IF('Crisis Indicator Data'!#REF!="No Data",1,IF(#REF!&lt;&gt;"",1,0))</f>
        <v>#REF!</v>
      </c>
      <c r="AU39" s="214" t="e">
        <f>IF('Crisis Indicator Data'!#REF!="No Data",1,IF(#REF!&lt;&gt;"",1,0))</f>
        <v>#REF!</v>
      </c>
      <c r="AV39" s="214" t="e">
        <f>IF('Crisis Indicator Data'!#REF!="No Data",1,IF(#REF!&lt;&gt;"",1,0))</f>
        <v>#REF!</v>
      </c>
      <c r="AW39" s="214" t="e">
        <f>IF('Crisis Indicator Data'!#REF!="No Data",1,IF(#REF!&lt;&gt;"",1,0))</f>
        <v>#REF!</v>
      </c>
      <c r="AX39" s="214" t="e">
        <f>IF('Crisis Indicator Data'!#REF!="No Data",1,IF(#REF!&lt;&gt;"",1,0))</f>
        <v>#REF!</v>
      </c>
      <c r="AY39" s="214" t="e">
        <f>IF('Crisis Indicator Data'!#REF!="No Data",1,IF(#REF!&lt;&gt;"",1,0))</f>
        <v>#REF!</v>
      </c>
      <c r="AZ39" s="214" t="e">
        <f>IF('Crisis Indicator Data'!#REF!="No Data",1,IF(#REF!&lt;&gt;"",1,0))</f>
        <v>#REF!</v>
      </c>
      <c r="BA39" t="e">
        <f t="shared" si="2"/>
        <v>#REF!</v>
      </c>
      <c r="BB39" s="22" t="e">
        <f t="shared" si="3"/>
        <v>#REF!</v>
      </c>
    </row>
    <row r="40" spans="1:54" x14ac:dyDescent="0.35">
      <c r="A40" t="s">
        <v>7995</v>
      </c>
      <c r="B40" s="214" t="e">
        <f>IF('Crisis Indicator Data'!#REF!="No Data",1,IF(#REF!&lt;&gt;"",1,0))</f>
        <v>#REF!</v>
      </c>
      <c r="C40" s="214" t="e">
        <f>IF('Crisis Indicator Data'!#REF!="No Data",1,IF(#REF!&lt;&gt;"",1,0))</f>
        <v>#REF!</v>
      </c>
      <c r="D40" s="214" t="e">
        <f>IF('Crisis Indicator Data'!#REF!="No Data",1,IF(#REF!&lt;&gt;"",1,0))</f>
        <v>#REF!</v>
      </c>
      <c r="E40" s="214" t="e">
        <f>IF('Crisis Indicator Data'!#REF!="No Data",1,IF(#REF!&lt;&gt;"",1,0))</f>
        <v>#REF!</v>
      </c>
      <c r="F40" s="214" t="e">
        <f>IF('Crisis Indicator Data'!#REF!="No Data",1,IF(#REF!&lt;&gt;"",1,0))</f>
        <v>#REF!</v>
      </c>
      <c r="G40" s="214" t="e">
        <f>IF('Crisis Indicator Data'!#REF!="No Data",1,IF(#REF!&lt;&gt;"",1,0))</f>
        <v>#REF!</v>
      </c>
      <c r="H40" s="214" t="e">
        <f>IF('Crisis Indicator Data'!#REF!="No Data",1,IF(#REF!&lt;&gt;"",1,0))</f>
        <v>#REF!</v>
      </c>
      <c r="I40" s="214" t="e">
        <f>IF('Crisis Indicator Data'!#REF!="No Data",1,IF(#REF!&lt;&gt;"",1,0))</f>
        <v>#REF!</v>
      </c>
      <c r="J40" s="214" t="e">
        <f>IF('Crisis Indicator Data'!#REF!="No Data",1,IF(#REF!&lt;&gt;"",1,0))</f>
        <v>#REF!</v>
      </c>
      <c r="K40" s="214" t="e">
        <f>IF('Crisis Indicator Data'!#REF!="No Data",1,IF(#REF!&lt;&gt;"",1,0))</f>
        <v>#REF!</v>
      </c>
      <c r="L40" s="214" t="e">
        <f>IF('Crisis Indicator Data'!#REF!="No Data",1,IF(#REF!&lt;&gt;"",1,0))</f>
        <v>#REF!</v>
      </c>
      <c r="M40" s="214" t="e">
        <f>IF('Crisis Indicator Data'!#REF!="No Data",1,IF(#REF!&lt;&gt;"",1,0))</f>
        <v>#REF!</v>
      </c>
      <c r="N40" s="214" t="e">
        <f>IF('Crisis Indicator Data'!#REF!="No Data",1,IF(#REF!&lt;&gt;"",1,0))</f>
        <v>#REF!</v>
      </c>
      <c r="O40" s="214" t="e">
        <f>IF('Crisis Indicator Data'!#REF!="No Data",1,IF(#REF!&lt;&gt;"",1,0))</f>
        <v>#REF!</v>
      </c>
      <c r="P40" s="214" t="e">
        <f>IF('Crisis Indicator Data'!#REF!="No Data",1,IF(#REF!&lt;&gt;"",1,0))</f>
        <v>#REF!</v>
      </c>
      <c r="Q40" s="214" t="e">
        <f>IF('Crisis Indicator Data'!#REF!="No Data",1,IF(#REF!&lt;&gt;"",1,0))</f>
        <v>#REF!</v>
      </c>
      <c r="R40" s="214" t="e">
        <f>IF('Crisis Indicator Data'!#REF!="No Data",1,IF(#REF!&lt;&gt;"",1,0))</f>
        <v>#REF!</v>
      </c>
      <c r="S40" s="214" t="e">
        <f>IF('Crisis Indicator Data'!#REF!="No Data",1,IF(#REF!&lt;&gt;"",1,0))</f>
        <v>#REF!</v>
      </c>
      <c r="T40" s="214" t="e">
        <f>IF('Crisis Indicator Data'!#REF!="No Data",1,IF(#REF!&lt;&gt;"",1,0))</f>
        <v>#REF!</v>
      </c>
      <c r="U40" s="214" t="e">
        <f>IF('Crisis Indicator Data'!#REF!="No Data",1,IF(#REF!&lt;&gt;"",1,0))</f>
        <v>#REF!</v>
      </c>
      <c r="V40" s="214" t="e">
        <f>IF('Crisis Indicator Data'!#REF!="No Data",1,IF(#REF!&lt;&gt;"",1,0))</f>
        <v>#REF!</v>
      </c>
      <c r="W40" s="214" t="e">
        <f>IF('Crisis Indicator Data'!#REF!="No Data",1,IF(#REF!&lt;&gt;"",1,0))</f>
        <v>#REF!</v>
      </c>
      <c r="X40" s="214" t="e">
        <f>IF('Crisis Indicator Data'!#REF!="No Data",1,IF(#REF!&lt;&gt;"",1,0))</f>
        <v>#REF!</v>
      </c>
      <c r="Y40" s="214" t="e">
        <f>IF('Crisis Indicator Data'!#REF!="No Data",1,IF(#REF!&lt;&gt;"",1,0))</f>
        <v>#REF!</v>
      </c>
      <c r="Z40" s="214" t="e">
        <f>IF('Crisis Indicator Data'!#REF!="No Data",1,IF(#REF!&lt;&gt;"",1,0))</f>
        <v>#REF!</v>
      </c>
      <c r="AA40" s="214" t="e">
        <f>IF('Crisis Indicator Data'!#REF!="No Data",1,IF(#REF!&lt;&gt;"",1,0))</f>
        <v>#REF!</v>
      </c>
      <c r="AB40" s="214" t="e">
        <f>IF('Crisis Indicator Data'!#REF!="No Data",1,IF(#REF!&lt;&gt;"",1,0))</f>
        <v>#REF!</v>
      </c>
      <c r="AC40" s="214" t="e">
        <f>IF('Crisis Indicator Data'!#REF!="No Data",1,IF(#REF!&lt;&gt;"",1,0))</f>
        <v>#REF!</v>
      </c>
      <c r="AD40" s="214" t="e">
        <f>IF('Crisis Indicator Data'!#REF!="No Data",1,IF(#REF!&lt;&gt;"",1,0))</f>
        <v>#REF!</v>
      </c>
      <c r="AE40" s="214" t="e">
        <f>IF('Crisis Indicator Data'!#REF!="No Data",1,IF(#REF!&lt;&gt;"",1,0))</f>
        <v>#REF!</v>
      </c>
      <c r="AF40" s="214" t="e">
        <f>IF('Crisis Indicator Data'!#REF!="No Data",1,IF(#REF!&lt;&gt;"",1,0))</f>
        <v>#REF!</v>
      </c>
      <c r="AG40" s="214" t="e">
        <f>IF('Crisis Indicator Data'!#REF!="No Data",1,IF(#REF!&lt;&gt;"",1,0))</f>
        <v>#REF!</v>
      </c>
      <c r="AH40" s="214" t="e">
        <f>IF('Crisis Indicator Data'!#REF!="No Data",1,IF(#REF!&lt;&gt;"",1,0))</f>
        <v>#REF!</v>
      </c>
      <c r="AI40" s="214" t="e">
        <f>IF('Crisis Indicator Data'!#REF!="No Data",1,IF(#REF!&lt;&gt;"",1,0))</f>
        <v>#REF!</v>
      </c>
      <c r="AJ40" s="214" t="e">
        <f>IF('Crisis Indicator Data'!#REF!="No Data",1,IF(#REF!&lt;&gt;"",1,0))</f>
        <v>#REF!</v>
      </c>
      <c r="AK40" s="214" t="e">
        <f>IF('Crisis Indicator Data'!#REF!="No Data",1,IF(#REF!&lt;&gt;"",1,0))</f>
        <v>#REF!</v>
      </c>
      <c r="AL40" s="214" t="e">
        <f>IF('Crisis Indicator Data'!#REF!="No Data",1,IF(#REF!&lt;&gt;"",1,0))</f>
        <v>#REF!</v>
      </c>
      <c r="AM40" s="214" t="e">
        <f>IF('Crisis Indicator Data'!#REF!="No Data",1,IF(#REF!&lt;&gt;"",1,0))</f>
        <v>#REF!</v>
      </c>
      <c r="AN40" s="214" t="e">
        <f>IF('Crisis Indicator Data'!#REF!="No Data",1,IF(#REF!&lt;&gt;"",1,0))</f>
        <v>#REF!</v>
      </c>
      <c r="AO40" s="214" t="e">
        <f>IF('Crisis Indicator Data'!#REF!="No Data",1,IF(#REF!&lt;&gt;"",1,0))</f>
        <v>#REF!</v>
      </c>
      <c r="AP40" s="214" t="e">
        <f>IF('Crisis Indicator Data'!#REF!="No Data",1,IF(#REF!&lt;&gt;"",1,0))</f>
        <v>#REF!</v>
      </c>
      <c r="AQ40" s="214" t="e">
        <f>IF('Crisis Indicator Data'!#REF!="No Data",1,IF(#REF!&lt;&gt;"",1,0))</f>
        <v>#REF!</v>
      </c>
      <c r="AR40" s="214" t="e">
        <f>IF('Crisis Indicator Data'!#REF!="No Data",1,IF(#REF!&lt;&gt;"",1,0))</f>
        <v>#REF!</v>
      </c>
      <c r="AS40" s="214" t="e">
        <f>IF('Crisis Indicator Data'!#REF!="No Data",1,IF(#REF!&lt;&gt;"",1,0))</f>
        <v>#REF!</v>
      </c>
      <c r="AT40" s="214" t="e">
        <f>IF('Crisis Indicator Data'!#REF!="No Data",1,IF(#REF!&lt;&gt;"",1,0))</f>
        <v>#REF!</v>
      </c>
      <c r="AU40" s="214" t="e">
        <f>IF('Crisis Indicator Data'!#REF!="No Data",1,IF(#REF!&lt;&gt;"",1,0))</f>
        <v>#REF!</v>
      </c>
      <c r="AV40" s="214" t="e">
        <f>IF('Crisis Indicator Data'!#REF!="No Data",1,IF(#REF!&lt;&gt;"",1,0))</f>
        <v>#REF!</v>
      </c>
      <c r="AW40" s="214" t="e">
        <f>IF('Crisis Indicator Data'!#REF!="No Data",1,IF(#REF!&lt;&gt;"",1,0))</f>
        <v>#REF!</v>
      </c>
      <c r="AX40" s="214" t="e">
        <f>IF('Crisis Indicator Data'!#REF!="No Data",1,IF(#REF!&lt;&gt;"",1,0))</f>
        <v>#REF!</v>
      </c>
      <c r="AY40" s="214" t="e">
        <f>IF('Crisis Indicator Data'!#REF!="No Data",1,IF(#REF!&lt;&gt;"",1,0))</f>
        <v>#REF!</v>
      </c>
      <c r="AZ40" s="214" t="e">
        <f>IF('Crisis Indicator Data'!#REF!="No Data",1,IF(#REF!&lt;&gt;"",1,0))</f>
        <v>#REF!</v>
      </c>
      <c r="BA40" t="e">
        <f t="shared" si="2"/>
        <v>#REF!</v>
      </c>
      <c r="BB40" s="22" t="e">
        <f t="shared" si="3"/>
        <v>#REF!</v>
      </c>
    </row>
    <row r="41" spans="1:54" x14ac:dyDescent="0.35">
      <c r="A41" t="s">
        <v>8002</v>
      </c>
      <c r="B41" s="214" t="e">
        <f>IF('Crisis Indicator Data'!#REF!="No Data",1,IF(#REF!&lt;&gt;"",1,0))</f>
        <v>#REF!</v>
      </c>
      <c r="C41" s="214" t="e">
        <f>IF('Crisis Indicator Data'!#REF!="No Data",1,IF(#REF!&lt;&gt;"",1,0))</f>
        <v>#REF!</v>
      </c>
      <c r="D41" s="214" t="e">
        <f>IF('Crisis Indicator Data'!#REF!="No Data",1,IF(#REF!&lt;&gt;"",1,0))</f>
        <v>#REF!</v>
      </c>
      <c r="E41" s="214" t="e">
        <f>IF('Crisis Indicator Data'!#REF!="No Data",1,IF(#REF!&lt;&gt;"",1,0))</f>
        <v>#REF!</v>
      </c>
      <c r="F41" s="214" t="e">
        <f>IF('Crisis Indicator Data'!#REF!="No Data",1,IF(#REF!&lt;&gt;"",1,0))</f>
        <v>#REF!</v>
      </c>
      <c r="G41" s="214" t="e">
        <f>IF('Crisis Indicator Data'!#REF!="No Data",1,IF(#REF!&lt;&gt;"",1,0))</f>
        <v>#REF!</v>
      </c>
      <c r="H41" s="214" t="e">
        <f>IF('Crisis Indicator Data'!#REF!="No Data",1,IF(#REF!&lt;&gt;"",1,0))</f>
        <v>#REF!</v>
      </c>
      <c r="I41" s="214" t="e">
        <f>IF('Crisis Indicator Data'!#REF!="No Data",1,IF(#REF!&lt;&gt;"",1,0))</f>
        <v>#REF!</v>
      </c>
      <c r="J41" s="214" t="e">
        <f>IF('Crisis Indicator Data'!#REF!="No Data",1,IF(#REF!&lt;&gt;"",1,0))</f>
        <v>#REF!</v>
      </c>
      <c r="K41" s="214" t="e">
        <f>IF('Crisis Indicator Data'!#REF!="No Data",1,IF(#REF!&lt;&gt;"",1,0))</f>
        <v>#REF!</v>
      </c>
      <c r="L41" s="214" t="e">
        <f>IF('Crisis Indicator Data'!#REF!="No Data",1,IF(#REF!&lt;&gt;"",1,0))</f>
        <v>#REF!</v>
      </c>
      <c r="M41" s="214" t="e">
        <f>IF('Crisis Indicator Data'!#REF!="No Data",1,IF(#REF!&lt;&gt;"",1,0))</f>
        <v>#REF!</v>
      </c>
      <c r="N41" s="214" t="e">
        <f>IF('Crisis Indicator Data'!#REF!="No Data",1,IF(#REF!&lt;&gt;"",1,0))</f>
        <v>#REF!</v>
      </c>
      <c r="O41" s="214" t="e">
        <f>IF('Crisis Indicator Data'!#REF!="No Data",1,IF(#REF!&lt;&gt;"",1,0))</f>
        <v>#REF!</v>
      </c>
      <c r="P41" s="214" t="e">
        <f>IF('Crisis Indicator Data'!#REF!="No Data",1,IF(#REF!&lt;&gt;"",1,0))</f>
        <v>#REF!</v>
      </c>
      <c r="Q41" s="214" t="e">
        <f>IF('Crisis Indicator Data'!#REF!="No Data",1,IF(#REF!&lt;&gt;"",1,0))</f>
        <v>#REF!</v>
      </c>
      <c r="R41" s="214" t="e">
        <f>IF('Crisis Indicator Data'!#REF!="No Data",1,IF(#REF!&lt;&gt;"",1,0))</f>
        <v>#REF!</v>
      </c>
      <c r="S41" s="214" t="e">
        <f>IF('Crisis Indicator Data'!#REF!="No Data",1,IF(#REF!&lt;&gt;"",1,0))</f>
        <v>#REF!</v>
      </c>
      <c r="T41" s="214" t="e">
        <f>IF('Crisis Indicator Data'!#REF!="No Data",1,IF(#REF!&lt;&gt;"",1,0))</f>
        <v>#REF!</v>
      </c>
      <c r="U41" s="214" t="e">
        <f>IF('Crisis Indicator Data'!#REF!="No Data",1,IF(#REF!&lt;&gt;"",1,0))</f>
        <v>#REF!</v>
      </c>
      <c r="V41" s="214" t="e">
        <f>IF('Crisis Indicator Data'!#REF!="No Data",1,IF(#REF!&lt;&gt;"",1,0))</f>
        <v>#REF!</v>
      </c>
      <c r="W41" s="214" t="e">
        <f>IF('Crisis Indicator Data'!#REF!="No Data",1,IF(#REF!&lt;&gt;"",1,0))</f>
        <v>#REF!</v>
      </c>
      <c r="X41" s="214" t="e">
        <f>IF('Crisis Indicator Data'!#REF!="No Data",1,IF(#REF!&lt;&gt;"",1,0))</f>
        <v>#REF!</v>
      </c>
      <c r="Y41" s="214" t="e">
        <f>IF('Crisis Indicator Data'!#REF!="No Data",1,IF(#REF!&lt;&gt;"",1,0))</f>
        <v>#REF!</v>
      </c>
      <c r="Z41" s="214" t="e">
        <f>IF('Crisis Indicator Data'!#REF!="No Data",1,IF(#REF!&lt;&gt;"",1,0))</f>
        <v>#REF!</v>
      </c>
      <c r="AA41" s="214" t="e">
        <f>IF('Crisis Indicator Data'!#REF!="No Data",1,IF(#REF!&lt;&gt;"",1,0))</f>
        <v>#REF!</v>
      </c>
      <c r="AB41" s="214" t="e">
        <f>IF('Crisis Indicator Data'!#REF!="No Data",1,IF(#REF!&lt;&gt;"",1,0))</f>
        <v>#REF!</v>
      </c>
      <c r="AC41" s="214" t="e">
        <f>IF('Crisis Indicator Data'!#REF!="No Data",1,IF(#REF!&lt;&gt;"",1,0))</f>
        <v>#REF!</v>
      </c>
      <c r="AD41" s="214" t="e">
        <f>IF('Crisis Indicator Data'!#REF!="No Data",1,IF(#REF!&lt;&gt;"",1,0))</f>
        <v>#REF!</v>
      </c>
      <c r="AE41" s="214" t="e">
        <f>IF('Crisis Indicator Data'!#REF!="No Data",1,IF(#REF!&lt;&gt;"",1,0))</f>
        <v>#REF!</v>
      </c>
      <c r="AF41" s="214" t="e">
        <f>IF('Crisis Indicator Data'!#REF!="No Data",1,IF(#REF!&lt;&gt;"",1,0))</f>
        <v>#REF!</v>
      </c>
      <c r="AG41" s="214" t="e">
        <f>IF('Crisis Indicator Data'!#REF!="No Data",1,IF(#REF!&lt;&gt;"",1,0))</f>
        <v>#REF!</v>
      </c>
      <c r="AH41" s="214" t="e">
        <f>IF('Crisis Indicator Data'!#REF!="No Data",1,IF(#REF!&lt;&gt;"",1,0))</f>
        <v>#REF!</v>
      </c>
      <c r="AI41" s="214" t="e">
        <f>IF('Crisis Indicator Data'!#REF!="No Data",1,IF(#REF!&lt;&gt;"",1,0))</f>
        <v>#REF!</v>
      </c>
      <c r="AJ41" s="214" t="e">
        <f>IF('Crisis Indicator Data'!#REF!="No Data",1,IF(#REF!&lt;&gt;"",1,0))</f>
        <v>#REF!</v>
      </c>
      <c r="AK41" s="214" t="e">
        <f>IF('Crisis Indicator Data'!#REF!="No Data",1,IF(#REF!&lt;&gt;"",1,0))</f>
        <v>#REF!</v>
      </c>
      <c r="AL41" s="214" t="e">
        <f>IF('Crisis Indicator Data'!#REF!="No Data",1,IF(#REF!&lt;&gt;"",1,0))</f>
        <v>#REF!</v>
      </c>
      <c r="AM41" s="214" t="e">
        <f>IF('Crisis Indicator Data'!#REF!="No Data",1,IF(#REF!&lt;&gt;"",1,0))</f>
        <v>#REF!</v>
      </c>
      <c r="AN41" s="214" t="e">
        <f>IF('Crisis Indicator Data'!#REF!="No Data",1,IF(#REF!&lt;&gt;"",1,0))</f>
        <v>#REF!</v>
      </c>
      <c r="AO41" s="214" t="e">
        <f>IF('Crisis Indicator Data'!#REF!="No Data",1,IF(#REF!&lt;&gt;"",1,0))</f>
        <v>#REF!</v>
      </c>
      <c r="AP41" s="214" t="e">
        <f>IF('Crisis Indicator Data'!#REF!="No Data",1,IF(#REF!&lt;&gt;"",1,0))</f>
        <v>#REF!</v>
      </c>
      <c r="AQ41" s="214" t="e">
        <f>IF('Crisis Indicator Data'!#REF!="No Data",1,IF(#REF!&lt;&gt;"",1,0))</f>
        <v>#REF!</v>
      </c>
      <c r="AR41" s="214" t="e">
        <f>IF('Crisis Indicator Data'!#REF!="No Data",1,IF(#REF!&lt;&gt;"",1,0))</f>
        <v>#REF!</v>
      </c>
      <c r="AS41" s="214" t="e">
        <f>IF('Crisis Indicator Data'!#REF!="No Data",1,IF(#REF!&lt;&gt;"",1,0))</f>
        <v>#REF!</v>
      </c>
      <c r="AT41" s="214" t="e">
        <f>IF('Crisis Indicator Data'!#REF!="No Data",1,IF(#REF!&lt;&gt;"",1,0))</f>
        <v>#REF!</v>
      </c>
      <c r="AU41" s="214" t="e">
        <f>IF('Crisis Indicator Data'!#REF!="No Data",1,IF(#REF!&lt;&gt;"",1,0))</f>
        <v>#REF!</v>
      </c>
      <c r="AV41" s="214" t="e">
        <f>IF('Crisis Indicator Data'!#REF!="No Data",1,IF(#REF!&lt;&gt;"",1,0))</f>
        <v>#REF!</v>
      </c>
      <c r="AW41" s="214" t="e">
        <f>IF('Crisis Indicator Data'!#REF!="No Data",1,IF(#REF!&lt;&gt;"",1,0))</f>
        <v>#REF!</v>
      </c>
      <c r="AX41" s="214" t="e">
        <f>IF('Crisis Indicator Data'!#REF!="No Data",1,IF(#REF!&lt;&gt;"",1,0))</f>
        <v>#REF!</v>
      </c>
      <c r="AY41" s="214" t="e">
        <f>IF('Crisis Indicator Data'!#REF!="No Data",1,IF(#REF!&lt;&gt;"",1,0))</f>
        <v>#REF!</v>
      </c>
      <c r="AZ41" s="214" t="e">
        <f>IF('Crisis Indicator Data'!#REF!="No Data",1,IF(#REF!&lt;&gt;"",1,0))</f>
        <v>#REF!</v>
      </c>
      <c r="BA41" t="e">
        <f t="shared" si="2"/>
        <v>#REF!</v>
      </c>
      <c r="BB41" s="22" t="e">
        <f t="shared" si="3"/>
        <v>#REF!</v>
      </c>
    </row>
    <row r="42" spans="1:54" x14ac:dyDescent="0.35">
      <c r="A42" t="s">
        <v>7993</v>
      </c>
      <c r="B42" s="214" t="e">
        <f>IF('Crisis Indicator Data'!#REF!="No Data",1,IF(#REF!&lt;&gt;"",1,0))</f>
        <v>#REF!</v>
      </c>
      <c r="C42" s="214" t="e">
        <f>IF('Crisis Indicator Data'!#REF!="No Data",1,IF(#REF!&lt;&gt;"",1,0))</f>
        <v>#REF!</v>
      </c>
      <c r="D42" s="214" t="e">
        <f>IF('Crisis Indicator Data'!#REF!="No Data",1,IF(#REF!&lt;&gt;"",1,0))</f>
        <v>#REF!</v>
      </c>
      <c r="E42" s="214" t="e">
        <f>IF('Crisis Indicator Data'!#REF!="No Data",1,IF(#REF!&lt;&gt;"",1,0))</f>
        <v>#REF!</v>
      </c>
      <c r="F42" s="214" t="e">
        <f>IF('Crisis Indicator Data'!#REF!="No Data",1,IF(#REF!&lt;&gt;"",1,0))</f>
        <v>#REF!</v>
      </c>
      <c r="G42" s="214" t="e">
        <f>IF('Crisis Indicator Data'!#REF!="No Data",1,IF(#REF!&lt;&gt;"",1,0))</f>
        <v>#REF!</v>
      </c>
      <c r="H42" s="214" t="e">
        <f>IF('Crisis Indicator Data'!#REF!="No Data",1,IF(#REF!&lt;&gt;"",1,0))</f>
        <v>#REF!</v>
      </c>
      <c r="I42" s="214" t="e">
        <f>IF('Crisis Indicator Data'!#REF!="No Data",1,IF(#REF!&lt;&gt;"",1,0))</f>
        <v>#REF!</v>
      </c>
      <c r="J42" s="214" t="e">
        <f>IF('Crisis Indicator Data'!#REF!="No Data",1,IF(#REF!&lt;&gt;"",1,0))</f>
        <v>#REF!</v>
      </c>
      <c r="K42" s="214" t="e">
        <f>IF('Crisis Indicator Data'!#REF!="No Data",1,IF(#REF!&lt;&gt;"",1,0))</f>
        <v>#REF!</v>
      </c>
      <c r="L42" s="214" t="e">
        <f>IF('Crisis Indicator Data'!#REF!="No Data",1,IF(#REF!&lt;&gt;"",1,0))</f>
        <v>#REF!</v>
      </c>
      <c r="M42" s="214" t="e">
        <f>IF('Crisis Indicator Data'!#REF!="No Data",1,IF(#REF!&lt;&gt;"",1,0))</f>
        <v>#REF!</v>
      </c>
      <c r="N42" s="214" t="e">
        <f>IF('Crisis Indicator Data'!#REF!="No Data",1,IF(#REF!&lt;&gt;"",1,0))</f>
        <v>#REF!</v>
      </c>
      <c r="O42" s="214" t="e">
        <f>IF('Crisis Indicator Data'!#REF!="No Data",1,IF(#REF!&lt;&gt;"",1,0))</f>
        <v>#REF!</v>
      </c>
      <c r="P42" s="214" t="e">
        <f>IF('Crisis Indicator Data'!#REF!="No Data",1,IF(#REF!&lt;&gt;"",1,0))</f>
        <v>#REF!</v>
      </c>
      <c r="Q42" s="214" t="e">
        <f>IF('Crisis Indicator Data'!#REF!="No Data",1,IF(#REF!&lt;&gt;"",1,0))</f>
        <v>#REF!</v>
      </c>
      <c r="R42" s="214" t="e">
        <f>IF('Crisis Indicator Data'!#REF!="No Data",1,IF(#REF!&lt;&gt;"",1,0))</f>
        <v>#REF!</v>
      </c>
      <c r="S42" s="214" t="e">
        <f>IF('Crisis Indicator Data'!#REF!="No Data",1,IF(#REF!&lt;&gt;"",1,0))</f>
        <v>#REF!</v>
      </c>
      <c r="T42" s="214" t="e">
        <f>IF('Crisis Indicator Data'!#REF!="No Data",1,IF(#REF!&lt;&gt;"",1,0))</f>
        <v>#REF!</v>
      </c>
      <c r="U42" s="214" t="e">
        <f>IF('Crisis Indicator Data'!#REF!="No Data",1,IF(#REF!&lt;&gt;"",1,0))</f>
        <v>#REF!</v>
      </c>
      <c r="V42" s="214" t="e">
        <f>IF('Crisis Indicator Data'!#REF!="No Data",1,IF(#REF!&lt;&gt;"",1,0))</f>
        <v>#REF!</v>
      </c>
      <c r="W42" s="214" t="e">
        <f>IF('Crisis Indicator Data'!#REF!="No Data",1,IF(#REF!&lt;&gt;"",1,0))</f>
        <v>#REF!</v>
      </c>
      <c r="X42" s="214" t="e">
        <f>IF('Crisis Indicator Data'!#REF!="No Data",1,IF(#REF!&lt;&gt;"",1,0))</f>
        <v>#REF!</v>
      </c>
      <c r="Y42" s="214" t="e">
        <f>IF('Crisis Indicator Data'!#REF!="No Data",1,IF(#REF!&lt;&gt;"",1,0))</f>
        <v>#REF!</v>
      </c>
      <c r="Z42" s="214" t="e">
        <f>IF('Crisis Indicator Data'!#REF!="No Data",1,IF(#REF!&lt;&gt;"",1,0))</f>
        <v>#REF!</v>
      </c>
      <c r="AA42" s="214" t="e">
        <f>IF('Crisis Indicator Data'!#REF!="No Data",1,IF(#REF!&lt;&gt;"",1,0))</f>
        <v>#REF!</v>
      </c>
      <c r="AB42" s="214" t="e">
        <f>IF('Crisis Indicator Data'!#REF!="No Data",1,IF(#REF!&lt;&gt;"",1,0))</f>
        <v>#REF!</v>
      </c>
      <c r="AC42" s="214" t="e">
        <f>IF('Crisis Indicator Data'!#REF!="No Data",1,IF(#REF!&lt;&gt;"",1,0))</f>
        <v>#REF!</v>
      </c>
      <c r="AD42" s="214" t="e">
        <f>IF('Crisis Indicator Data'!#REF!="No Data",1,IF(#REF!&lt;&gt;"",1,0))</f>
        <v>#REF!</v>
      </c>
      <c r="AE42" s="214" t="e">
        <f>IF('Crisis Indicator Data'!#REF!="No Data",1,IF(#REF!&lt;&gt;"",1,0))</f>
        <v>#REF!</v>
      </c>
      <c r="AF42" s="214" t="e">
        <f>IF('Crisis Indicator Data'!#REF!="No Data",1,IF(#REF!&lt;&gt;"",1,0))</f>
        <v>#REF!</v>
      </c>
      <c r="AG42" s="214" t="e">
        <f>IF('Crisis Indicator Data'!#REF!="No Data",1,IF(#REF!&lt;&gt;"",1,0))</f>
        <v>#REF!</v>
      </c>
      <c r="AH42" s="214" t="e">
        <f>IF('Crisis Indicator Data'!#REF!="No Data",1,IF(#REF!&lt;&gt;"",1,0))</f>
        <v>#REF!</v>
      </c>
      <c r="AI42" s="214" t="e">
        <f>IF('Crisis Indicator Data'!#REF!="No Data",1,IF(#REF!&lt;&gt;"",1,0))</f>
        <v>#REF!</v>
      </c>
      <c r="AJ42" s="214" t="e">
        <f>IF('Crisis Indicator Data'!#REF!="No Data",1,IF(#REF!&lt;&gt;"",1,0))</f>
        <v>#REF!</v>
      </c>
      <c r="AK42" s="214" t="e">
        <f>IF('Crisis Indicator Data'!#REF!="No Data",1,IF(#REF!&lt;&gt;"",1,0))</f>
        <v>#REF!</v>
      </c>
      <c r="AL42" s="214" t="e">
        <f>IF('Crisis Indicator Data'!#REF!="No Data",1,IF(#REF!&lt;&gt;"",1,0))</f>
        <v>#REF!</v>
      </c>
      <c r="AM42" s="214" t="e">
        <f>IF('Crisis Indicator Data'!#REF!="No Data",1,IF(#REF!&lt;&gt;"",1,0))</f>
        <v>#REF!</v>
      </c>
      <c r="AN42" s="214" t="e">
        <f>IF('Crisis Indicator Data'!#REF!="No Data",1,IF(#REF!&lt;&gt;"",1,0))</f>
        <v>#REF!</v>
      </c>
      <c r="AO42" s="214" t="e">
        <f>IF('Crisis Indicator Data'!#REF!="No Data",1,IF(#REF!&lt;&gt;"",1,0))</f>
        <v>#REF!</v>
      </c>
      <c r="AP42" s="214" t="e">
        <f>IF('Crisis Indicator Data'!#REF!="No Data",1,IF(#REF!&lt;&gt;"",1,0))</f>
        <v>#REF!</v>
      </c>
      <c r="AQ42" s="214" t="e">
        <f>IF('Crisis Indicator Data'!#REF!="No Data",1,IF(#REF!&lt;&gt;"",1,0))</f>
        <v>#REF!</v>
      </c>
      <c r="AR42" s="214" t="e">
        <f>IF('Crisis Indicator Data'!#REF!="No Data",1,IF(#REF!&lt;&gt;"",1,0))</f>
        <v>#REF!</v>
      </c>
      <c r="AS42" s="214" t="e">
        <f>IF('Crisis Indicator Data'!#REF!="No Data",1,IF(#REF!&lt;&gt;"",1,0))</f>
        <v>#REF!</v>
      </c>
      <c r="AT42" s="214" t="e">
        <f>IF('Crisis Indicator Data'!#REF!="No Data",1,IF(#REF!&lt;&gt;"",1,0))</f>
        <v>#REF!</v>
      </c>
      <c r="AU42" s="214" t="e">
        <f>IF('Crisis Indicator Data'!#REF!="No Data",1,IF(#REF!&lt;&gt;"",1,0))</f>
        <v>#REF!</v>
      </c>
      <c r="AV42" s="214" t="e">
        <f>IF('Crisis Indicator Data'!#REF!="No Data",1,IF(#REF!&lt;&gt;"",1,0))</f>
        <v>#REF!</v>
      </c>
      <c r="AW42" s="214" t="e">
        <f>IF('Crisis Indicator Data'!#REF!="No Data",1,IF(#REF!&lt;&gt;"",1,0))</f>
        <v>#REF!</v>
      </c>
      <c r="AX42" s="214" t="e">
        <f>IF('Crisis Indicator Data'!#REF!="No Data",1,IF(#REF!&lt;&gt;"",1,0))</f>
        <v>#REF!</v>
      </c>
      <c r="AY42" s="214" t="e">
        <f>IF('Crisis Indicator Data'!#REF!="No Data",1,IF(#REF!&lt;&gt;"",1,0))</f>
        <v>#REF!</v>
      </c>
      <c r="AZ42" s="214" t="e">
        <f>IF('Crisis Indicator Data'!#REF!="No Data",1,IF(#REF!&lt;&gt;"",1,0))</f>
        <v>#REF!</v>
      </c>
      <c r="BA42" t="e">
        <f t="shared" si="2"/>
        <v>#REF!</v>
      </c>
      <c r="BB42" s="22" t="e">
        <f t="shared" si="3"/>
        <v>#REF!</v>
      </c>
    </row>
    <row r="43" spans="1:54" x14ac:dyDescent="0.35">
      <c r="A43" t="s">
        <v>8057</v>
      </c>
      <c r="B43" s="214" t="e">
        <f>IF('Crisis Indicator Data'!#REF!="No Data",1,IF(#REF!&lt;&gt;"",1,0))</f>
        <v>#REF!</v>
      </c>
      <c r="C43" s="214" t="e">
        <f>IF('Crisis Indicator Data'!#REF!="No Data",1,IF(#REF!&lt;&gt;"",1,0))</f>
        <v>#REF!</v>
      </c>
      <c r="D43" s="214" t="e">
        <f>IF('Crisis Indicator Data'!#REF!="No Data",1,IF(#REF!&lt;&gt;"",1,0))</f>
        <v>#REF!</v>
      </c>
      <c r="E43" s="214" t="e">
        <f>IF('Crisis Indicator Data'!#REF!="No Data",1,IF(#REF!&lt;&gt;"",1,0))</f>
        <v>#REF!</v>
      </c>
      <c r="F43" s="214" t="e">
        <f>IF('Crisis Indicator Data'!#REF!="No Data",1,IF(#REF!&lt;&gt;"",1,0))</f>
        <v>#REF!</v>
      </c>
      <c r="G43" s="214" t="e">
        <f>IF('Crisis Indicator Data'!#REF!="No Data",1,IF(#REF!&lt;&gt;"",1,0))</f>
        <v>#REF!</v>
      </c>
      <c r="H43" s="214" t="e">
        <f>IF('Crisis Indicator Data'!#REF!="No Data",1,IF(#REF!&lt;&gt;"",1,0))</f>
        <v>#REF!</v>
      </c>
      <c r="I43" s="214" t="e">
        <f>IF('Crisis Indicator Data'!#REF!="No Data",1,IF(#REF!&lt;&gt;"",1,0))</f>
        <v>#REF!</v>
      </c>
      <c r="J43" s="214" t="e">
        <f>IF('Crisis Indicator Data'!#REF!="No Data",1,IF(#REF!&lt;&gt;"",1,0))</f>
        <v>#REF!</v>
      </c>
      <c r="K43" s="214" t="e">
        <f>IF('Crisis Indicator Data'!#REF!="No Data",1,IF(#REF!&lt;&gt;"",1,0))</f>
        <v>#REF!</v>
      </c>
      <c r="L43" s="214" t="e">
        <f>IF('Crisis Indicator Data'!#REF!="No Data",1,IF(#REF!&lt;&gt;"",1,0))</f>
        <v>#REF!</v>
      </c>
      <c r="M43" s="214" t="e">
        <f>IF('Crisis Indicator Data'!#REF!="No Data",1,IF(#REF!&lt;&gt;"",1,0))</f>
        <v>#REF!</v>
      </c>
      <c r="N43" s="214" t="e">
        <f>IF('Crisis Indicator Data'!#REF!="No Data",1,IF(#REF!&lt;&gt;"",1,0))</f>
        <v>#REF!</v>
      </c>
      <c r="O43" s="214" t="e">
        <f>IF('Crisis Indicator Data'!#REF!="No Data",1,IF(#REF!&lt;&gt;"",1,0))</f>
        <v>#REF!</v>
      </c>
      <c r="P43" s="214" t="e">
        <f>IF('Crisis Indicator Data'!#REF!="No Data",1,IF(#REF!&lt;&gt;"",1,0))</f>
        <v>#REF!</v>
      </c>
      <c r="Q43" s="214" t="e">
        <f>IF('Crisis Indicator Data'!#REF!="No Data",1,IF(#REF!&lt;&gt;"",1,0))</f>
        <v>#REF!</v>
      </c>
      <c r="R43" s="214" t="e">
        <f>IF('Crisis Indicator Data'!#REF!="No Data",1,IF(#REF!&lt;&gt;"",1,0))</f>
        <v>#REF!</v>
      </c>
      <c r="S43" s="214" t="e">
        <f>IF('Crisis Indicator Data'!#REF!="No Data",1,IF(#REF!&lt;&gt;"",1,0))</f>
        <v>#REF!</v>
      </c>
      <c r="T43" s="214" t="e">
        <f>IF('Crisis Indicator Data'!#REF!="No Data",1,IF(#REF!&lt;&gt;"",1,0))</f>
        <v>#REF!</v>
      </c>
      <c r="U43" s="214" t="e">
        <f>IF('Crisis Indicator Data'!#REF!="No Data",1,IF(#REF!&lt;&gt;"",1,0))</f>
        <v>#REF!</v>
      </c>
      <c r="V43" s="214" t="e">
        <f>IF('Crisis Indicator Data'!#REF!="No Data",1,IF(#REF!&lt;&gt;"",1,0))</f>
        <v>#REF!</v>
      </c>
      <c r="W43" s="214" t="e">
        <f>IF('Crisis Indicator Data'!#REF!="No Data",1,IF(#REF!&lt;&gt;"",1,0))</f>
        <v>#REF!</v>
      </c>
      <c r="X43" s="214" t="e">
        <f>IF('Crisis Indicator Data'!#REF!="No Data",1,IF(#REF!&lt;&gt;"",1,0))</f>
        <v>#REF!</v>
      </c>
      <c r="Y43" s="214" t="e">
        <f>IF('Crisis Indicator Data'!#REF!="No Data",1,IF(#REF!&lt;&gt;"",1,0))</f>
        <v>#REF!</v>
      </c>
      <c r="Z43" s="214" t="e">
        <f>IF('Crisis Indicator Data'!#REF!="No Data",1,IF(#REF!&lt;&gt;"",1,0))</f>
        <v>#REF!</v>
      </c>
      <c r="AA43" s="214" t="e">
        <f>IF('Crisis Indicator Data'!#REF!="No Data",1,IF(#REF!&lt;&gt;"",1,0))</f>
        <v>#REF!</v>
      </c>
      <c r="AB43" s="214" t="e">
        <f>IF('Crisis Indicator Data'!#REF!="No Data",1,IF(#REF!&lt;&gt;"",1,0))</f>
        <v>#REF!</v>
      </c>
      <c r="AC43" s="214" t="e">
        <f>IF('Crisis Indicator Data'!#REF!="No Data",1,IF(#REF!&lt;&gt;"",1,0))</f>
        <v>#REF!</v>
      </c>
      <c r="AD43" s="214" t="e">
        <f>IF('Crisis Indicator Data'!#REF!="No Data",1,IF(#REF!&lt;&gt;"",1,0))</f>
        <v>#REF!</v>
      </c>
      <c r="AE43" s="214" t="e">
        <f>IF('Crisis Indicator Data'!#REF!="No Data",1,IF(#REF!&lt;&gt;"",1,0))</f>
        <v>#REF!</v>
      </c>
      <c r="AF43" s="214" t="e">
        <f>IF('Crisis Indicator Data'!#REF!="No Data",1,IF(#REF!&lt;&gt;"",1,0))</f>
        <v>#REF!</v>
      </c>
      <c r="AG43" s="214" t="e">
        <f>IF('Crisis Indicator Data'!#REF!="No Data",1,IF(#REF!&lt;&gt;"",1,0))</f>
        <v>#REF!</v>
      </c>
      <c r="AH43" s="214" t="e">
        <f>IF('Crisis Indicator Data'!#REF!="No Data",1,IF(#REF!&lt;&gt;"",1,0))</f>
        <v>#REF!</v>
      </c>
      <c r="AI43" s="214" t="e">
        <f>IF('Crisis Indicator Data'!#REF!="No Data",1,IF(#REF!&lt;&gt;"",1,0))</f>
        <v>#REF!</v>
      </c>
      <c r="AJ43" s="214" t="e">
        <f>IF('Crisis Indicator Data'!#REF!="No Data",1,IF(#REF!&lt;&gt;"",1,0))</f>
        <v>#REF!</v>
      </c>
      <c r="AK43" s="214" t="e">
        <f>IF('Crisis Indicator Data'!#REF!="No Data",1,IF(#REF!&lt;&gt;"",1,0))</f>
        <v>#REF!</v>
      </c>
      <c r="AL43" s="214" t="e">
        <f>IF('Crisis Indicator Data'!#REF!="No Data",1,IF(#REF!&lt;&gt;"",1,0))</f>
        <v>#REF!</v>
      </c>
      <c r="AM43" s="214" t="e">
        <f>IF('Crisis Indicator Data'!#REF!="No Data",1,IF(#REF!&lt;&gt;"",1,0))</f>
        <v>#REF!</v>
      </c>
      <c r="AN43" s="214" t="e">
        <f>IF('Crisis Indicator Data'!#REF!="No Data",1,IF(#REF!&lt;&gt;"",1,0))</f>
        <v>#REF!</v>
      </c>
      <c r="AO43" s="214" t="e">
        <f>IF('Crisis Indicator Data'!#REF!="No Data",1,IF(#REF!&lt;&gt;"",1,0))</f>
        <v>#REF!</v>
      </c>
      <c r="AP43" s="214" t="e">
        <f>IF('Crisis Indicator Data'!#REF!="No Data",1,IF(#REF!&lt;&gt;"",1,0))</f>
        <v>#REF!</v>
      </c>
      <c r="AQ43" s="214" t="e">
        <f>IF('Crisis Indicator Data'!#REF!="No Data",1,IF(#REF!&lt;&gt;"",1,0))</f>
        <v>#REF!</v>
      </c>
      <c r="AR43" s="214" t="e">
        <f>IF('Crisis Indicator Data'!#REF!="No Data",1,IF(#REF!&lt;&gt;"",1,0))</f>
        <v>#REF!</v>
      </c>
      <c r="AS43" s="214" t="e">
        <f>IF('Crisis Indicator Data'!#REF!="No Data",1,IF(#REF!&lt;&gt;"",1,0))</f>
        <v>#REF!</v>
      </c>
      <c r="AT43" s="214" t="e">
        <f>IF('Crisis Indicator Data'!#REF!="No Data",1,IF(#REF!&lt;&gt;"",1,0))</f>
        <v>#REF!</v>
      </c>
      <c r="AU43" s="214" t="e">
        <f>IF('Crisis Indicator Data'!#REF!="No Data",1,IF(#REF!&lt;&gt;"",1,0))</f>
        <v>#REF!</v>
      </c>
      <c r="AV43" s="214" t="e">
        <f>IF('Crisis Indicator Data'!#REF!="No Data",1,IF(#REF!&lt;&gt;"",1,0))</f>
        <v>#REF!</v>
      </c>
      <c r="AW43" s="214" t="e">
        <f>IF('Crisis Indicator Data'!#REF!="No Data",1,IF(#REF!&lt;&gt;"",1,0))</f>
        <v>#REF!</v>
      </c>
      <c r="AX43" s="214" t="e">
        <f>IF('Crisis Indicator Data'!#REF!="No Data",1,IF(#REF!&lt;&gt;"",1,0))</f>
        <v>#REF!</v>
      </c>
      <c r="AY43" s="214" t="e">
        <f>IF('Crisis Indicator Data'!#REF!="No Data",1,IF(#REF!&lt;&gt;"",1,0))</f>
        <v>#REF!</v>
      </c>
      <c r="AZ43" s="214" t="e">
        <f>IF('Crisis Indicator Data'!#REF!="No Data",1,IF(#REF!&lt;&gt;"",1,0))</f>
        <v>#REF!</v>
      </c>
      <c r="BA43" t="e">
        <f t="shared" si="2"/>
        <v>#REF!</v>
      </c>
      <c r="BB43" s="22" t="e">
        <f t="shared" si="3"/>
        <v>#REF!</v>
      </c>
    </row>
    <row r="44" spans="1:54" x14ac:dyDescent="0.35">
      <c r="A44" t="s">
        <v>8004</v>
      </c>
      <c r="B44" s="214" t="e">
        <f>IF('Crisis Indicator Data'!#REF!="No Data",1,IF(#REF!&lt;&gt;"",1,0))</f>
        <v>#REF!</v>
      </c>
      <c r="C44" s="214" t="e">
        <f>IF('Crisis Indicator Data'!#REF!="No Data",1,IF(#REF!&lt;&gt;"",1,0))</f>
        <v>#REF!</v>
      </c>
      <c r="D44" s="214" t="e">
        <f>IF('Crisis Indicator Data'!#REF!="No Data",1,IF(#REF!&lt;&gt;"",1,0))</f>
        <v>#REF!</v>
      </c>
      <c r="E44" s="214" t="e">
        <f>IF('Crisis Indicator Data'!#REF!="No Data",1,IF(#REF!&lt;&gt;"",1,0))</f>
        <v>#REF!</v>
      </c>
      <c r="F44" s="214" t="e">
        <f>IF('Crisis Indicator Data'!#REF!="No Data",1,IF(#REF!&lt;&gt;"",1,0))</f>
        <v>#REF!</v>
      </c>
      <c r="G44" s="214" t="e">
        <f>IF('Crisis Indicator Data'!#REF!="No Data",1,IF(#REF!&lt;&gt;"",1,0))</f>
        <v>#REF!</v>
      </c>
      <c r="H44" s="214" t="e">
        <f>IF('Crisis Indicator Data'!#REF!="No Data",1,IF(#REF!&lt;&gt;"",1,0))</f>
        <v>#REF!</v>
      </c>
      <c r="I44" s="214" t="e">
        <f>IF('Crisis Indicator Data'!#REF!="No Data",1,IF(#REF!&lt;&gt;"",1,0))</f>
        <v>#REF!</v>
      </c>
      <c r="J44" s="214" t="e">
        <f>IF('Crisis Indicator Data'!#REF!="No Data",1,IF(#REF!&lt;&gt;"",1,0))</f>
        <v>#REF!</v>
      </c>
      <c r="K44" s="214" t="e">
        <f>IF('Crisis Indicator Data'!#REF!="No Data",1,IF(#REF!&lt;&gt;"",1,0))</f>
        <v>#REF!</v>
      </c>
      <c r="L44" s="214" t="e">
        <f>IF('Crisis Indicator Data'!#REF!="No Data",1,IF(#REF!&lt;&gt;"",1,0))</f>
        <v>#REF!</v>
      </c>
      <c r="M44" s="214" t="e">
        <f>IF('Crisis Indicator Data'!#REF!="No Data",1,IF(#REF!&lt;&gt;"",1,0))</f>
        <v>#REF!</v>
      </c>
      <c r="N44" s="214" t="e">
        <f>IF('Crisis Indicator Data'!#REF!="No Data",1,IF(#REF!&lt;&gt;"",1,0))</f>
        <v>#REF!</v>
      </c>
      <c r="O44" s="214" t="e">
        <f>IF('Crisis Indicator Data'!#REF!="No Data",1,IF(#REF!&lt;&gt;"",1,0))</f>
        <v>#REF!</v>
      </c>
      <c r="P44" s="214" t="e">
        <f>IF('Crisis Indicator Data'!#REF!="No Data",1,IF(#REF!&lt;&gt;"",1,0))</f>
        <v>#REF!</v>
      </c>
      <c r="Q44" s="214" t="e">
        <f>IF('Crisis Indicator Data'!#REF!="No Data",1,IF(#REF!&lt;&gt;"",1,0))</f>
        <v>#REF!</v>
      </c>
      <c r="R44" s="214" t="e">
        <f>IF('Crisis Indicator Data'!#REF!="No Data",1,IF(#REF!&lt;&gt;"",1,0))</f>
        <v>#REF!</v>
      </c>
      <c r="S44" s="214" t="e">
        <f>IF('Crisis Indicator Data'!#REF!="No Data",1,IF(#REF!&lt;&gt;"",1,0))</f>
        <v>#REF!</v>
      </c>
      <c r="T44" s="214" t="e">
        <f>IF('Crisis Indicator Data'!#REF!="No Data",1,IF(#REF!&lt;&gt;"",1,0))</f>
        <v>#REF!</v>
      </c>
      <c r="U44" s="214" t="e">
        <f>IF('Crisis Indicator Data'!#REF!="No Data",1,IF(#REF!&lt;&gt;"",1,0))</f>
        <v>#REF!</v>
      </c>
      <c r="V44" s="214" t="e">
        <f>IF('Crisis Indicator Data'!#REF!="No Data",1,IF(#REF!&lt;&gt;"",1,0))</f>
        <v>#REF!</v>
      </c>
      <c r="W44" s="214" t="e">
        <f>IF('Crisis Indicator Data'!#REF!="No Data",1,IF(#REF!&lt;&gt;"",1,0))</f>
        <v>#REF!</v>
      </c>
      <c r="X44" s="214" t="e">
        <f>IF('Crisis Indicator Data'!#REF!="No Data",1,IF(#REF!&lt;&gt;"",1,0))</f>
        <v>#REF!</v>
      </c>
      <c r="Y44" s="214" t="e">
        <f>IF('Crisis Indicator Data'!#REF!="No Data",1,IF(#REF!&lt;&gt;"",1,0))</f>
        <v>#REF!</v>
      </c>
      <c r="Z44" s="214" t="e">
        <f>IF('Crisis Indicator Data'!#REF!="No Data",1,IF(#REF!&lt;&gt;"",1,0))</f>
        <v>#REF!</v>
      </c>
      <c r="AA44" s="214" t="e">
        <f>IF('Crisis Indicator Data'!#REF!="No Data",1,IF(#REF!&lt;&gt;"",1,0))</f>
        <v>#REF!</v>
      </c>
      <c r="AB44" s="214" t="e">
        <f>IF('Crisis Indicator Data'!#REF!="No Data",1,IF(#REF!&lt;&gt;"",1,0))</f>
        <v>#REF!</v>
      </c>
      <c r="AC44" s="214" t="e">
        <f>IF('Crisis Indicator Data'!#REF!="No Data",1,IF(#REF!&lt;&gt;"",1,0))</f>
        <v>#REF!</v>
      </c>
      <c r="AD44" s="214" t="e">
        <f>IF('Crisis Indicator Data'!#REF!="No Data",1,IF(#REF!&lt;&gt;"",1,0))</f>
        <v>#REF!</v>
      </c>
      <c r="AE44" s="214" t="e">
        <f>IF('Crisis Indicator Data'!#REF!="No Data",1,IF(#REF!&lt;&gt;"",1,0))</f>
        <v>#REF!</v>
      </c>
      <c r="AF44" s="214" t="e">
        <f>IF('Crisis Indicator Data'!#REF!="No Data",1,IF(#REF!&lt;&gt;"",1,0))</f>
        <v>#REF!</v>
      </c>
      <c r="AG44" s="214" t="e">
        <f>IF('Crisis Indicator Data'!#REF!="No Data",1,IF(#REF!&lt;&gt;"",1,0))</f>
        <v>#REF!</v>
      </c>
      <c r="AH44" s="214" t="e">
        <f>IF('Crisis Indicator Data'!#REF!="No Data",1,IF(#REF!&lt;&gt;"",1,0))</f>
        <v>#REF!</v>
      </c>
      <c r="AI44" s="214" t="e">
        <f>IF('Crisis Indicator Data'!#REF!="No Data",1,IF(#REF!&lt;&gt;"",1,0))</f>
        <v>#REF!</v>
      </c>
      <c r="AJ44" s="214" t="e">
        <f>IF('Crisis Indicator Data'!#REF!="No Data",1,IF(#REF!&lt;&gt;"",1,0))</f>
        <v>#REF!</v>
      </c>
      <c r="AK44" s="214" t="e">
        <f>IF('Crisis Indicator Data'!#REF!="No Data",1,IF(#REF!&lt;&gt;"",1,0))</f>
        <v>#REF!</v>
      </c>
      <c r="AL44" s="214" t="e">
        <f>IF('Crisis Indicator Data'!#REF!="No Data",1,IF(#REF!&lt;&gt;"",1,0))</f>
        <v>#REF!</v>
      </c>
      <c r="AM44" s="214" t="e">
        <f>IF('Crisis Indicator Data'!#REF!="No Data",1,IF(#REF!&lt;&gt;"",1,0))</f>
        <v>#REF!</v>
      </c>
      <c r="AN44" s="214" t="e">
        <f>IF('Crisis Indicator Data'!#REF!="No Data",1,IF(#REF!&lt;&gt;"",1,0))</f>
        <v>#REF!</v>
      </c>
      <c r="AO44" s="214" t="e">
        <f>IF('Crisis Indicator Data'!#REF!="No Data",1,IF(#REF!&lt;&gt;"",1,0))</f>
        <v>#REF!</v>
      </c>
      <c r="AP44" s="214" t="e">
        <f>IF('Crisis Indicator Data'!#REF!="No Data",1,IF(#REF!&lt;&gt;"",1,0))</f>
        <v>#REF!</v>
      </c>
      <c r="AQ44" s="214" t="e">
        <f>IF('Crisis Indicator Data'!#REF!="No Data",1,IF(#REF!&lt;&gt;"",1,0))</f>
        <v>#REF!</v>
      </c>
      <c r="AR44" s="214" t="e">
        <f>IF('Crisis Indicator Data'!#REF!="No Data",1,IF(#REF!&lt;&gt;"",1,0))</f>
        <v>#REF!</v>
      </c>
      <c r="AS44" s="214" t="e">
        <f>IF('Crisis Indicator Data'!#REF!="No Data",1,IF(#REF!&lt;&gt;"",1,0))</f>
        <v>#REF!</v>
      </c>
      <c r="AT44" s="214" t="e">
        <f>IF('Crisis Indicator Data'!#REF!="No Data",1,IF(#REF!&lt;&gt;"",1,0))</f>
        <v>#REF!</v>
      </c>
      <c r="AU44" s="214" t="e">
        <f>IF('Crisis Indicator Data'!#REF!="No Data",1,IF(#REF!&lt;&gt;"",1,0))</f>
        <v>#REF!</v>
      </c>
      <c r="AV44" s="214" t="e">
        <f>IF('Crisis Indicator Data'!#REF!="No Data",1,IF(#REF!&lt;&gt;"",1,0))</f>
        <v>#REF!</v>
      </c>
      <c r="AW44" s="214" t="e">
        <f>IF('Crisis Indicator Data'!#REF!="No Data",1,IF(#REF!&lt;&gt;"",1,0))</f>
        <v>#REF!</v>
      </c>
      <c r="AX44" s="214" t="e">
        <f>IF('Crisis Indicator Data'!#REF!="No Data",1,IF(#REF!&lt;&gt;"",1,0))</f>
        <v>#REF!</v>
      </c>
      <c r="AY44" s="214" t="e">
        <f>IF('Crisis Indicator Data'!#REF!="No Data",1,IF(#REF!&lt;&gt;"",1,0))</f>
        <v>#REF!</v>
      </c>
      <c r="AZ44" s="214" t="e">
        <f>IF('Crisis Indicator Data'!#REF!="No Data",1,IF(#REF!&lt;&gt;"",1,0))</f>
        <v>#REF!</v>
      </c>
      <c r="BA44" t="e">
        <f t="shared" si="2"/>
        <v>#REF!</v>
      </c>
      <c r="BB44" s="22" t="e">
        <f t="shared" si="3"/>
        <v>#REF!</v>
      </c>
    </row>
    <row r="45" spans="1:54" x14ac:dyDescent="0.35">
      <c r="A45" t="s">
        <v>8006</v>
      </c>
      <c r="B45" s="214" t="e">
        <f>IF('Crisis Indicator Data'!#REF!="No Data",1,IF(#REF!&lt;&gt;"",1,0))</f>
        <v>#REF!</v>
      </c>
      <c r="C45" s="214" t="e">
        <f>IF('Crisis Indicator Data'!#REF!="No Data",1,IF(#REF!&lt;&gt;"",1,0))</f>
        <v>#REF!</v>
      </c>
      <c r="D45" s="214" t="e">
        <f>IF('Crisis Indicator Data'!#REF!="No Data",1,IF(#REF!&lt;&gt;"",1,0))</f>
        <v>#REF!</v>
      </c>
      <c r="E45" s="214" t="e">
        <f>IF('Crisis Indicator Data'!#REF!="No Data",1,IF(#REF!&lt;&gt;"",1,0))</f>
        <v>#REF!</v>
      </c>
      <c r="F45" s="214" t="e">
        <f>IF('Crisis Indicator Data'!#REF!="No Data",1,IF(#REF!&lt;&gt;"",1,0))</f>
        <v>#REF!</v>
      </c>
      <c r="G45" s="214" t="e">
        <f>IF('Crisis Indicator Data'!#REF!="No Data",1,IF(#REF!&lt;&gt;"",1,0))</f>
        <v>#REF!</v>
      </c>
      <c r="H45" s="214" t="e">
        <f>IF('Crisis Indicator Data'!#REF!="No Data",1,IF(#REF!&lt;&gt;"",1,0))</f>
        <v>#REF!</v>
      </c>
      <c r="I45" s="214" t="e">
        <f>IF('Crisis Indicator Data'!#REF!="No Data",1,IF(#REF!&lt;&gt;"",1,0))</f>
        <v>#REF!</v>
      </c>
      <c r="J45" s="214" t="e">
        <f>IF('Crisis Indicator Data'!#REF!="No Data",1,IF(#REF!&lt;&gt;"",1,0))</f>
        <v>#REF!</v>
      </c>
      <c r="K45" s="214" t="e">
        <f>IF('Crisis Indicator Data'!#REF!="No Data",1,IF(#REF!&lt;&gt;"",1,0))</f>
        <v>#REF!</v>
      </c>
      <c r="L45" s="214" t="e">
        <f>IF('Crisis Indicator Data'!#REF!="No Data",1,IF(#REF!&lt;&gt;"",1,0))</f>
        <v>#REF!</v>
      </c>
      <c r="M45" s="214" t="e">
        <f>IF('Crisis Indicator Data'!#REF!="No Data",1,IF(#REF!&lt;&gt;"",1,0))</f>
        <v>#REF!</v>
      </c>
      <c r="N45" s="214" t="e">
        <f>IF('Crisis Indicator Data'!#REF!="No Data",1,IF(#REF!&lt;&gt;"",1,0))</f>
        <v>#REF!</v>
      </c>
      <c r="O45" s="214" t="e">
        <f>IF('Crisis Indicator Data'!#REF!="No Data",1,IF(#REF!&lt;&gt;"",1,0))</f>
        <v>#REF!</v>
      </c>
      <c r="P45" s="214" t="e">
        <f>IF('Crisis Indicator Data'!#REF!="No Data",1,IF(#REF!&lt;&gt;"",1,0))</f>
        <v>#REF!</v>
      </c>
      <c r="Q45" s="214" t="e">
        <f>IF('Crisis Indicator Data'!#REF!="No Data",1,IF(#REF!&lt;&gt;"",1,0))</f>
        <v>#REF!</v>
      </c>
      <c r="R45" s="214" t="e">
        <f>IF('Crisis Indicator Data'!#REF!="No Data",1,IF(#REF!&lt;&gt;"",1,0))</f>
        <v>#REF!</v>
      </c>
      <c r="S45" s="214" t="e">
        <f>IF('Crisis Indicator Data'!#REF!="No Data",1,IF(#REF!&lt;&gt;"",1,0))</f>
        <v>#REF!</v>
      </c>
      <c r="T45" s="214" t="e">
        <f>IF('Crisis Indicator Data'!#REF!="No Data",1,IF(#REF!&lt;&gt;"",1,0))</f>
        <v>#REF!</v>
      </c>
      <c r="U45" s="214" t="e">
        <f>IF('Crisis Indicator Data'!#REF!="No Data",1,IF(#REF!&lt;&gt;"",1,0))</f>
        <v>#REF!</v>
      </c>
      <c r="V45" s="214" t="e">
        <f>IF('Crisis Indicator Data'!#REF!="No Data",1,IF(#REF!&lt;&gt;"",1,0))</f>
        <v>#REF!</v>
      </c>
      <c r="W45" s="214" t="e">
        <f>IF('Crisis Indicator Data'!#REF!="No Data",1,IF(#REF!&lt;&gt;"",1,0))</f>
        <v>#REF!</v>
      </c>
      <c r="X45" s="214" t="e">
        <f>IF('Crisis Indicator Data'!#REF!="No Data",1,IF(#REF!&lt;&gt;"",1,0))</f>
        <v>#REF!</v>
      </c>
      <c r="Y45" s="214" t="e">
        <f>IF('Crisis Indicator Data'!#REF!="No Data",1,IF(#REF!&lt;&gt;"",1,0))</f>
        <v>#REF!</v>
      </c>
      <c r="Z45" s="214" t="e">
        <f>IF('Crisis Indicator Data'!#REF!="No Data",1,IF(#REF!&lt;&gt;"",1,0))</f>
        <v>#REF!</v>
      </c>
      <c r="AA45" s="214" t="e">
        <f>IF('Crisis Indicator Data'!#REF!="No Data",1,IF(#REF!&lt;&gt;"",1,0))</f>
        <v>#REF!</v>
      </c>
      <c r="AB45" s="214" t="e">
        <f>IF('Crisis Indicator Data'!#REF!="No Data",1,IF(#REF!&lt;&gt;"",1,0))</f>
        <v>#REF!</v>
      </c>
      <c r="AC45" s="214" t="e">
        <f>IF('Crisis Indicator Data'!#REF!="No Data",1,IF(#REF!&lt;&gt;"",1,0))</f>
        <v>#REF!</v>
      </c>
      <c r="AD45" s="214" t="e">
        <f>IF('Crisis Indicator Data'!#REF!="No Data",1,IF(#REF!&lt;&gt;"",1,0))</f>
        <v>#REF!</v>
      </c>
      <c r="AE45" s="214" t="e">
        <f>IF('Crisis Indicator Data'!#REF!="No Data",1,IF(#REF!&lt;&gt;"",1,0))</f>
        <v>#REF!</v>
      </c>
      <c r="AF45" s="214" t="e">
        <f>IF('Crisis Indicator Data'!#REF!="No Data",1,IF(#REF!&lt;&gt;"",1,0))</f>
        <v>#REF!</v>
      </c>
      <c r="AG45" s="214" t="e">
        <f>IF('Crisis Indicator Data'!#REF!="No Data",1,IF(#REF!&lt;&gt;"",1,0))</f>
        <v>#REF!</v>
      </c>
      <c r="AH45" s="214" t="e">
        <f>IF('Crisis Indicator Data'!#REF!="No Data",1,IF(#REF!&lt;&gt;"",1,0))</f>
        <v>#REF!</v>
      </c>
      <c r="AI45" s="214" t="e">
        <f>IF('Crisis Indicator Data'!#REF!="No Data",1,IF(#REF!&lt;&gt;"",1,0))</f>
        <v>#REF!</v>
      </c>
      <c r="AJ45" s="214" t="e">
        <f>IF('Crisis Indicator Data'!#REF!="No Data",1,IF(#REF!&lt;&gt;"",1,0))</f>
        <v>#REF!</v>
      </c>
      <c r="AK45" s="214" t="e">
        <f>IF('Crisis Indicator Data'!#REF!="No Data",1,IF(#REF!&lt;&gt;"",1,0))</f>
        <v>#REF!</v>
      </c>
      <c r="AL45" s="214" t="e">
        <f>IF('Crisis Indicator Data'!#REF!="No Data",1,IF(#REF!&lt;&gt;"",1,0))</f>
        <v>#REF!</v>
      </c>
      <c r="AM45" s="214" t="e">
        <f>IF('Crisis Indicator Data'!#REF!="No Data",1,IF(#REF!&lt;&gt;"",1,0))</f>
        <v>#REF!</v>
      </c>
      <c r="AN45" s="214" t="e">
        <f>IF('Crisis Indicator Data'!#REF!="No Data",1,IF(#REF!&lt;&gt;"",1,0))</f>
        <v>#REF!</v>
      </c>
      <c r="AO45" s="214" t="e">
        <f>IF('Crisis Indicator Data'!#REF!="No Data",1,IF(#REF!&lt;&gt;"",1,0))</f>
        <v>#REF!</v>
      </c>
      <c r="AP45" s="214" t="e">
        <f>IF('Crisis Indicator Data'!#REF!="No Data",1,IF(#REF!&lt;&gt;"",1,0))</f>
        <v>#REF!</v>
      </c>
      <c r="AQ45" s="214" t="e">
        <f>IF('Crisis Indicator Data'!#REF!="No Data",1,IF(#REF!&lt;&gt;"",1,0))</f>
        <v>#REF!</v>
      </c>
      <c r="AR45" s="214" t="e">
        <f>IF('Crisis Indicator Data'!#REF!="No Data",1,IF(#REF!&lt;&gt;"",1,0))</f>
        <v>#REF!</v>
      </c>
      <c r="AS45" s="214" t="e">
        <f>IF('Crisis Indicator Data'!#REF!="No Data",1,IF(#REF!&lt;&gt;"",1,0))</f>
        <v>#REF!</v>
      </c>
      <c r="AT45" s="214" t="e">
        <f>IF('Crisis Indicator Data'!#REF!="No Data",1,IF(#REF!&lt;&gt;"",1,0))</f>
        <v>#REF!</v>
      </c>
      <c r="AU45" s="214" t="e">
        <f>IF('Crisis Indicator Data'!#REF!="No Data",1,IF(#REF!&lt;&gt;"",1,0))</f>
        <v>#REF!</v>
      </c>
      <c r="AV45" s="214" t="e">
        <f>IF('Crisis Indicator Data'!#REF!="No Data",1,IF(#REF!&lt;&gt;"",1,0))</f>
        <v>#REF!</v>
      </c>
      <c r="AW45" s="214" t="e">
        <f>IF('Crisis Indicator Data'!#REF!="No Data",1,IF(#REF!&lt;&gt;"",1,0))</f>
        <v>#REF!</v>
      </c>
      <c r="AX45" s="214" t="e">
        <f>IF('Crisis Indicator Data'!#REF!="No Data",1,IF(#REF!&lt;&gt;"",1,0))</f>
        <v>#REF!</v>
      </c>
      <c r="AY45" s="214" t="e">
        <f>IF('Crisis Indicator Data'!#REF!="No Data",1,IF(#REF!&lt;&gt;"",1,0))</f>
        <v>#REF!</v>
      </c>
      <c r="AZ45" s="214" t="e">
        <f>IF('Crisis Indicator Data'!#REF!="No Data",1,IF(#REF!&lt;&gt;"",1,0))</f>
        <v>#REF!</v>
      </c>
      <c r="BA45" t="e">
        <f t="shared" si="2"/>
        <v>#REF!</v>
      </c>
      <c r="BB45" s="22" t="e">
        <f t="shared" si="3"/>
        <v>#REF!</v>
      </c>
    </row>
    <row r="46" spans="1:54" x14ac:dyDescent="0.35">
      <c r="A46" t="s">
        <v>8008</v>
      </c>
      <c r="B46" s="214" t="e">
        <f>IF('Crisis Indicator Data'!#REF!="No Data",1,IF(#REF!&lt;&gt;"",1,0))</f>
        <v>#REF!</v>
      </c>
      <c r="C46" s="214" t="e">
        <f>IF('Crisis Indicator Data'!#REF!="No Data",1,IF(#REF!&lt;&gt;"",1,0))</f>
        <v>#REF!</v>
      </c>
      <c r="D46" s="214" t="e">
        <f>IF('Crisis Indicator Data'!#REF!="No Data",1,IF(#REF!&lt;&gt;"",1,0))</f>
        <v>#REF!</v>
      </c>
      <c r="E46" s="214" t="e">
        <f>IF('Crisis Indicator Data'!#REF!="No Data",1,IF(#REF!&lt;&gt;"",1,0))</f>
        <v>#REF!</v>
      </c>
      <c r="F46" s="214" t="e">
        <f>IF('Crisis Indicator Data'!#REF!="No Data",1,IF(#REF!&lt;&gt;"",1,0))</f>
        <v>#REF!</v>
      </c>
      <c r="G46" s="214" t="e">
        <f>IF('Crisis Indicator Data'!#REF!="No Data",1,IF(#REF!&lt;&gt;"",1,0))</f>
        <v>#REF!</v>
      </c>
      <c r="H46" s="214" t="e">
        <f>IF('Crisis Indicator Data'!#REF!="No Data",1,IF(#REF!&lt;&gt;"",1,0))</f>
        <v>#REF!</v>
      </c>
      <c r="I46" s="214" t="e">
        <f>IF('Crisis Indicator Data'!#REF!="No Data",1,IF(#REF!&lt;&gt;"",1,0))</f>
        <v>#REF!</v>
      </c>
      <c r="J46" s="214" t="e">
        <f>IF('Crisis Indicator Data'!#REF!="No Data",1,IF(#REF!&lt;&gt;"",1,0))</f>
        <v>#REF!</v>
      </c>
      <c r="K46" s="214" t="e">
        <f>IF('Crisis Indicator Data'!#REF!="No Data",1,IF(#REF!&lt;&gt;"",1,0))</f>
        <v>#REF!</v>
      </c>
      <c r="L46" s="214" t="e">
        <f>IF('Crisis Indicator Data'!#REF!="No Data",1,IF(#REF!&lt;&gt;"",1,0))</f>
        <v>#REF!</v>
      </c>
      <c r="M46" s="214" t="e">
        <f>IF('Crisis Indicator Data'!#REF!="No Data",1,IF(#REF!&lt;&gt;"",1,0))</f>
        <v>#REF!</v>
      </c>
      <c r="N46" s="214" t="e">
        <f>IF('Crisis Indicator Data'!#REF!="No Data",1,IF(#REF!&lt;&gt;"",1,0))</f>
        <v>#REF!</v>
      </c>
      <c r="O46" s="214" t="e">
        <f>IF('Crisis Indicator Data'!#REF!="No Data",1,IF(#REF!&lt;&gt;"",1,0))</f>
        <v>#REF!</v>
      </c>
      <c r="P46" s="214" t="e">
        <f>IF('Crisis Indicator Data'!#REF!="No Data",1,IF(#REF!&lt;&gt;"",1,0))</f>
        <v>#REF!</v>
      </c>
      <c r="Q46" s="214" t="e">
        <f>IF('Crisis Indicator Data'!#REF!="No Data",1,IF(#REF!&lt;&gt;"",1,0))</f>
        <v>#REF!</v>
      </c>
      <c r="R46" s="214" t="e">
        <f>IF('Crisis Indicator Data'!#REF!="No Data",1,IF(#REF!&lt;&gt;"",1,0))</f>
        <v>#REF!</v>
      </c>
      <c r="S46" s="214" t="e">
        <f>IF('Crisis Indicator Data'!#REF!="No Data",1,IF(#REF!&lt;&gt;"",1,0))</f>
        <v>#REF!</v>
      </c>
      <c r="T46" s="214" t="e">
        <f>IF('Crisis Indicator Data'!#REF!="No Data",1,IF(#REF!&lt;&gt;"",1,0))</f>
        <v>#REF!</v>
      </c>
      <c r="U46" s="214" t="e">
        <f>IF('Crisis Indicator Data'!#REF!="No Data",1,IF(#REF!&lt;&gt;"",1,0))</f>
        <v>#REF!</v>
      </c>
      <c r="V46" s="214" t="e">
        <f>IF('Crisis Indicator Data'!#REF!="No Data",1,IF(#REF!&lt;&gt;"",1,0))</f>
        <v>#REF!</v>
      </c>
      <c r="W46" s="214" t="e">
        <f>IF('Crisis Indicator Data'!#REF!="No Data",1,IF(#REF!&lt;&gt;"",1,0))</f>
        <v>#REF!</v>
      </c>
      <c r="X46" s="214" t="e">
        <f>IF('Crisis Indicator Data'!#REF!="No Data",1,IF(#REF!&lt;&gt;"",1,0))</f>
        <v>#REF!</v>
      </c>
      <c r="Y46" s="214" t="e">
        <f>IF('Crisis Indicator Data'!#REF!="No Data",1,IF(#REF!&lt;&gt;"",1,0))</f>
        <v>#REF!</v>
      </c>
      <c r="Z46" s="214" t="e">
        <f>IF('Crisis Indicator Data'!#REF!="No Data",1,IF(#REF!&lt;&gt;"",1,0))</f>
        <v>#REF!</v>
      </c>
      <c r="AA46" s="214" t="e">
        <f>IF('Crisis Indicator Data'!#REF!="No Data",1,IF(#REF!&lt;&gt;"",1,0))</f>
        <v>#REF!</v>
      </c>
      <c r="AB46" s="214" t="e">
        <f>IF('Crisis Indicator Data'!#REF!="No Data",1,IF(#REF!&lt;&gt;"",1,0))</f>
        <v>#REF!</v>
      </c>
      <c r="AC46" s="214" t="e">
        <f>IF('Crisis Indicator Data'!#REF!="No Data",1,IF(#REF!&lt;&gt;"",1,0))</f>
        <v>#REF!</v>
      </c>
      <c r="AD46" s="214" t="e">
        <f>IF('Crisis Indicator Data'!#REF!="No Data",1,IF(#REF!&lt;&gt;"",1,0))</f>
        <v>#REF!</v>
      </c>
      <c r="AE46" s="214" t="e">
        <f>IF('Crisis Indicator Data'!#REF!="No Data",1,IF(#REF!&lt;&gt;"",1,0))</f>
        <v>#REF!</v>
      </c>
      <c r="AF46" s="214" t="e">
        <f>IF('Crisis Indicator Data'!#REF!="No Data",1,IF(#REF!&lt;&gt;"",1,0))</f>
        <v>#REF!</v>
      </c>
      <c r="AG46" s="214" t="e">
        <f>IF('Crisis Indicator Data'!#REF!="No Data",1,IF(#REF!&lt;&gt;"",1,0))</f>
        <v>#REF!</v>
      </c>
      <c r="AH46" s="214" t="e">
        <f>IF('Crisis Indicator Data'!#REF!="No Data",1,IF(#REF!&lt;&gt;"",1,0))</f>
        <v>#REF!</v>
      </c>
      <c r="AI46" s="214" t="e">
        <f>IF('Crisis Indicator Data'!#REF!="No Data",1,IF(#REF!&lt;&gt;"",1,0))</f>
        <v>#REF!</v>
      </c>
      <c r="AJ46" s="214" t="e">
        <f>IF('Crisis Indicator Data'!#REF!="No Data",1,IF(#REF!&lt;&gt;"",1,0))</f>
        <v>#REF!</v>
      </c>
      <c r="AK46" s="214" t="e">
        <f>IF('Crisis Indicator Data'!#REF!="No Data",1,IF(#REF!&lt;&gt;"",1,0))</f>
        <v>#REF!</v>
      </c>
      <c r="AL46" s="214" t="e">
        <f>IF('Crisis Indicator Data'!#REF!="No Data",1,IF(#REF!&lt;&gt;"",1,0))</f>
        <v>#REF!</v>
      </c>
      <c r="AM46" s="214" t="e">
        <f>IF('Crisis Indicator Data'!#REF!="No Data",1,IF(#REF!&lt;&gt;"",1,0))</f>
        <v>#REF!</v>
      </c>
      <c r="AN46" s="214" t="e">
        <f>IF('Crisis Indicator Data'!#REF!="No Data",1,IF(#REF!&lt;&gt;"",1,0))</f>
        <v>#REF!</v>
      </c>
      <c r="AO46" s="214" t="e">
        <f>IF('Crisis Indicator Data'!#REF!="No Data",1,IF(#REF!&lt;&gt;"",1,0))</f>
        <v>#REF!</v>
      </c>
      <c r="AP46" s="214" t="e">
        <f>IF('Crisis Indicator Data'!#REF!="No Data",1,IF(#REF!&lt;&gt;"",1,0))</f>
        <v>#REF!</v>
      </c>
      <c r="AQ46" s="214" t="e">
        <f>IF('Crisis Indicator Data'!#REF!="No Data",1,IF(#REF!&lt;&gt;"",1,0))</f>
        <v>#REF!</v>
      </c>
      <c r="AR46" s="214" t="e">
        <f>IF('Crisis Indicator Data'!#REF!="No Data",1,IF(#REF!&lt;&gt;"",1,0))</f>
        <v>#REF!</v>
      </c>
      <c r="AS46" s="214" t="e">
        <f>IF('Crisis Indicator Data'!#REF!="No Data",1,IF(#REF!&lt;&gt;"",1,0))</f>
        <v>#REF!</v>
      </c>
      <c r="AT46" s="214" t="e">
        <f>IF('Crisis Indicator Data'!#REF!="No Data",1,IF(#REF!&lt;&gt;"",1,0))</f>
        <v>#REF!</v>
      </c>
      <c r="AU46" s="214" t="e">
        <f>IF('Crisis Indicator Data'!#REF!="No Data",1,IF(#REF!&lt;&gt;"",1,0))</f>
        <v>#REF!</v>
      </c>
      <c r="AV46" s="214" t="e">
        <f>IF('Crisis Indicator Data'!#REF!="No Data",1,IF(#REF!&lt;&gt;"",1,0))</f>
        <v>#REF!</v>
      </c>
      <c r="AW46" s="214" t="e">
        <f>IF('Crisis Indicator Data'!#REF!="No Data",1,IF(#REF!&lt;&gt;"",1,0))</f>
        <v>#REF!</v>
      </c>
      <c r="AX46" s="214" t="e">
        <f>IF('Crisis Indicator Data'!#REF!="No Data",1,IF(#REF!&lt;&gt;"",1,0))</f>
        <v>#REF!</v>
      </c>
      <c r="AY46" s="214" t="e">
        <f>IF('Crisis Indicator Data'!#REF!="No Data",1,IF(#REF!&lt;&gt;"",1,0))</f>
        <v>#REF!</v>
      </c>
      <c r="AZ46" s="214" t="e">
        <f>IF('Crisis Indicator Data'!#REF!="No Data",1,IF(#REF!&lt;&gt;"",1,0))</f>
        <v>#REF!</v>
      </c>
      <c r="BA46" t="e">
        <f t="shared" si="2"/>
        <v>#REF!</v>
      </c>
      <c r="BB46" s="22" t="e">
        <f t="shared" si="3"/>
        <v>#REF!</v>
      </c>
    </row>
    <row r="47" spans="1:54" x14ac:dyDescent="0.35">
      <c r="A47" t="s">
        <v>8015</v>
      </c>
      <c r="B47" s="214" t="e">
        <f>IF('Crisis Indicator Data'!#REF!="No Data",1,IF(#REF!&lt;&gt;"",1,0))</f>
        <v>#REF!</v>
      </c>
      <c r="C47" s="214" t="e">
        <f>IF('Crisis Indicator Data'!#REF!="No Data",1,IF(#REF!&lt;&gt;"",1,0))</f>
        <v>#REF!</v>
      </c>
      <c r="D47" s="214" t="e">
        <f>IF('Crisis Indicator Data'!#REF!="No Data",1,IF(#REF!&lt;&gt;"",1,0))</f>
        <v>#REF!</v>
      </c>
      <c r="E47" s="214" t="e">
        <f>IF('Crisis Indicator Data'!#REF!="No Data",1,IF(#REF!&lt;&gt;"",1,0))</f>
        <v>#REF!</v>
      </c>
      <c r="F47" s="214" t="e">
        <f>IF('Crisis Indicator Data'!#REF!="No Data",1,IF(#REF!&lt;&gt;"",1,0))</f>
        <v>#REF!</v>
      </c>
      <c r="G47" s="214" t="e">
        <f>IF('Crisis Indicator Data'!#REF!="No Data",1,IF(#REF!&lt;&gt;"",1,0))</f>
        <v>#REF!</v>
      </c>
      <c r="H47" s="214" t="e">
        <f>IF('Crisis Indicator Data'!#REF!="No Data",1,IF(#REF!&lt;&gt;"",1,0))</f>
        <v>#REF!</v>
      </c>
      <c r="I47" s="214" t="e">
        <f>IF('Crisis Indicator Data'!#REF!="No Data",1,IF(#REF!&lt;&gt;"",1,0))</f>
        <v>#REF!</v>
      </c>
      <c r="J47" s="214" t="e">
        <f>IF('Crisis Indicator Data'!#REF!="No Data",1,IF(#REF!&lt;&gt;"",1,0))</f>
        <v>#REF!</v>
      </c>
      <c r="K47" s="214" t="e">
        <f>IF('Crisis Indicator Data'!#REF!="No Data",1,IF(#REF!&lt;&gt;"",1,0))</f>
        <v>#REF!</v>
      </c>
      <c r="L47" s="214" t="e">
        <f>IF('Crisis Indicator Data'!#REF!="No Data",1,IF(#REF!&lt;&gt;"",1,0))</f>
        <v>#REF!</v>
      </c>
      <c r="M47" s="214" t="e">
        <f>IF('Crisis Indicator Data'!#REF!="No Data",1,IF(#REF!&lt;&gt;"",1,0))</f>
        <v>#REF!</v>
      </c>
      <c r="N47" s="214" t="e">
        <f>IF('Crisis Indicator Data'!#REF!="No Data",1,IF(#REF!&lt;&gt;"",1,0))</f>
        <v>#REF!</v>
      </c>
      <c r="O47" s="214" t="e">
        <f>IF('Crisis Indicator Data'!#REF!="No Data",1,IF(#REF!&lt;&gt;"",1,0))</f>
        <v>#REF!</v>
      </c>
      <c r="P47" s="214" t="e">
        <f>IF('Crisis Indicator Data'!#REF!="No Data",1,IF(#REF!&lt;&gt;"",1,0))</f>
        <v>#REF!</v>
      </c>
      <c r="Q47" s="214" t="e">
        <f>IF('Crisis Indicator Data'!#REF!="No Data",1,IF(#REF!&lt;&gt;"",1,0))</f>
        <v>#REF!</v>
      </c>
      <c r="R47" s="214" t="e">
        <f>IF('Crisis Indicator Data'!#REF!="No Data",1,IF(#REF!&lt;&gt;"",1,0))</f>
        <v>#REF!</v>
      </c>
      <c r="S47" s="214" t="e">
        <f>IF('Crisis Indicator Data'!#REF!="No Data",1,IF(#REF!&lt;&gt;"",1,0))</f>
        <v>#REF!</v>
      </c>
      <c r="T47" s="214" t="e">
        <f>IF('Crisis Indicator Data'!#REF!="No Data",1,IF(#REF!&lt;&gt;"",1,0))</f>
        <v>#REF!</v>
      </c>
      <c r="U47" s="214" t="e">
        <f>IF('Crisis Indicator Data'!#REF!="No Data",1,IF(#REF!&lt;&gt;"",1,0))</f>
        <v>#REF!</v>
      </c>
      <c r="V47" s="214" t="e">
        <f>IF('Crisis Indicator Data'!#REF!="No Data",1,IF(#REF!&lt;&gt;"",1,0))</f>
        <v>#REF!</v>
      </c>
      <c r="W47" s="214" t="e">
        <f>IF('Crisis Indicator Data'!#REF!="No Data",1,IF(#REF!&lt;&gt;"",1,0))</f>
        <v>#REF!</v>
      </c>
      <c r="X47" s="214" t="e">
        <f>IF('Crisis Indicator Data'!#REF!="No Data",1,IF(#REF!&lt;&gt;"",1,0))</f>
        <v>#REF!</v>
      </c>
      <c r="Y47" s="214" t="e">
        <f>IF('Crisis Indicator Data'!#REF!="No Data",1,IF(#REF!&lt;&gt;"",1,0))</f>
        <v>#REF!</v>
      </c>
      <c r="Z47" s="214" t="e">
        <f>IF('Crisis Indicator Data'!#REF!="No Data",1,IF(#REF!&lt;&gt;"",1,0))</f>
        <v>#REF!</v>
      </c>
      <c r="AA47" s="214" t="e">
        <f>IF('Crisis Indicator Data'!#REF!="No Data",1,IF(#REF!&lt;&gt;"",1,0))</f>
        <v>#REF!</v>
      </c>
      <c r="AB47" s="214" t="e">
        <f>IF('Crisis Indicator Data'!#REF!="No Data",1,IF(#REF!&lt;&gt;"",1,0))</f>
        <v>#REF!</v>
      </c>
      <c r="AC47" s="214" t="e">
        <f>IF('Crisis Indicator Data'!#REF!="No Data",1,IF(#REF!&lt;&gt;"",1,0))</f>
        <v>#REF!</v>
      </c>
      <c r="AD47" s="214" t="e">
        <f>IF('Crisis Indicator Data'!#REF!="No Data",1,IF(#REF!&lt;&gt;"",1,0))</f>
        <v>#REF!</v>
      </c>
      <c r="AE47" s="214" t="e">
        <f>IF('Crisis Indicator Data'!#REF!="No Data",1,IF(#REF!&lt;&gt;"",1,0))</f>
        <v>#REF!</v>
      </c>
      <c r="AF47" s="214" t="e">
        <f>IF('Crisis Indicator Data'!#REF!="No Data",1,IF(#REF!&lt;&gt;"",1,0))</f>
        <v>#REF!</v>
      </c>
      <c r="AG47" s="214" t="e">
        <f>IF('Crisis Indicator Data'!#REF!="No Data",1,IF(#REF!&lt;&gt;"",1,0))</f>
        <v>#REF!</v>
      </c>
      <c r="AH47" s="214" t="e">
        <f>IF('Crisis Indicator Data'!#REF!="No Data",1,IF(#REF!&lt;&gt;"",1,0))</f>
        <v>#REF!</v>
      </c>
      <c r="AI47" s="214" t="e">
        <f>IF('Crisis Indicator Data'!#REF!="No Data",1,IF(#REF!&lt;&gt;"",1,0))</f>
        <v>#REF!</v>
      </c>
      <c r="AJ47" s="214" t="e">
        <f>IF('Crisis Indicator Data'!#REF!="No Data",1,IF(#REF!&lt;&gt;"",1,0))</f>
        <v>#REF!</v>
      </c>
      <c r="AK47" s="214" t="e">
        <f>IF('Crisis Indicator Data'!#REF!="No Data",1,IF(#REF!&lt;&gt;"",1,0))</f>
        <v>#REF!</v>
      </c>
      <c r="AL47" s="214" t="e">
        <f>IF('Crisis Indicator Data'!#REF!="No Data",1,IF(#REF!&lt;&gt;"",1,0))</f>
        <v>#REF!</v>
      </c>
      <c r="AM47" s="214" t="e">
        <f>IF('Crisis Indicator Data'!#REF!="No Data",1,IF(#REF!&lt;&gt;"",1,0))</f>
        <v>#REF!</v>
      </c>
      <c r="AN47" s="214" t="e">
        <f>IF('Crisis Indicator Data'!#REF!="No Data",1,IF(#REF!&lt;&gt;"",1,0))</f>
        <v>#REF!</v>
      </c>
      <c r="AO47" s="214" t="e">
        <f>IF('Crisis Indicator Data'!#REF!="No Data",1,IF(#REF!&lt;&gt;"",1,0))</f>
        <v>#REF!</v>
      </c>
      <c r="AP47" s="214" t="e">
        <f>IF('Crisis Indicator Data'!#REF!="No Data",1,IF(#REF!&lt;&gt;"",1,0))</f>
        <v>#REF!</v>
      </c>
      <c r="AQ47" s="214" t="e">
        <f>IF('Crisis Indicator Data'!#REF!="No Data",1,IF(#REF!&lt;&gt;"",1,0))</f>
        <v>#REF!</v>
      </c>
      <c r="AR47" s="214" t="e">
        <f>IF('Crisis Indicator Data'!#REF!="No Data",1,IF(#REF!&lt;&gt;"",1,0))</f>
        <v>#REF!</v>
      </c>
      <c r="AS47" s="214" t="e">
        <f>IF('Crisis Indicator Data'!#REF!="No Data",1,IF(#REF!&lt;&gt;"",1,0))</f>
        <v>#REF!</v>
      </c>
      <c r="AT47" s="214" t="e">
        <f>IF('Crisis Indicator Data'!#REF!="No Data",1,IF(#REF!&lt;&gt;"",1,0))</f>
        <v>#REF!</v>
      </c>
      <c r="AU47" s="214" t="e">
        <f>IF('Crisis Indicator Data'!#REF!="No Data",1,IF(#REF!&lt;&gt;"",1,0))</f>
        <v>#REF!</v>
      </c>
      <c r="AV47" s="214" t="e">
        <f>IF('Crisis Indicator Data'!#REF!="No Data",1,IF(#REF!&lt;&gt;"",1,0))</f>
        <v>#REF!</v>
      </c>
      <c r="AW47" s="214" t="e">
        <f>IF('Crisis Indicator Data'!#REF!="No Data",1,IF(#REF!&lt;&gt;"",1,0))</f>
        <v>#REF!</v>
      </c>
      <c r="AX47" s="214" t="e">
        <f>IF('Crisis Indicator Data'!#REF!="No Data",1,IF(#REF!&lt;&gt;"",1,0))</f>
        <v>#REF!</v>
      </c>
      <c r="AY47" s="214" t="e">
        <f>IF('Crisis Indicator Data'!#REF!="No Data",1,IF(#REF!&lt;&gt;"",1,0))</f>
        <v>#REF!</v>
      </c>
      <c r="AZ47" s="214" t="e">
        <f>IF('Crisis Indicator Data'!#REF!="No Data",1,IF(#REF!&lt;&gt;"",1,0))</f>
        <v>#REF!</v>
      </c>
      <c r="BA47" t="e">
        <f t="shared" si="2"/>
        <v>#REF!</v>
      </c>
      <c r="BB47" s="22" t="e">
        <f t="shared" si="3"/>
        <v>#REF!</v>
      </c>
    </row>
    <row r="48" spans="1:54" x14ac:dyDescent="0.35">
      <c r="A48" t="s">
        <v>8011</v>
      </c>
      <c r="B48" s="214" t="e">
        <f>IF('Crisis Indicator Data'!#REF!="No Data",1,IF(#REF!&lt;&gt;"",1,0))</f>
        <v>#REF!</v>
      </c>
      <c r="C48" s="214" t="e">
        <f>IF('Crisis Indicator Data'!#REF!="No Data",1,IF(#REF!&lt;&gt;"",1,0))</f>
        <v>#REF!</v>
      </c>
      <c r="D48" s="214" t="e">
        <f>IF('Crisis Indicator Data'!#REF!="No Data",1,IF(#REF!&lt;&gt;"",1,0))</f>
        <v>#REF!</v>
      </c>
      <c r="E48" s="214" t="e">
        <f>IF('Crisis Indicator Data'!#REF!="No Data",1,IF(#REF!&lt;&gt;"",1,0))</f>
        <v>#REF!</v>
      </c>
      <c r="F48" s="214" t="e">
        <f>IF('Crisis Indicator Data'!#REF!="No Data",1,IF(#REF!&lt;&gt;"",1,0))</f>
        <v>#REF!</v>
      </c>
      <c r="G48" s="214" t="e">
        <f>IF('Crisis Indicator Data'!#REF!="No Data",1,IF(#REF!&lt;&gt;"",1,0))</f>
        <v>#REF!</v>
      </c>
      <c r="H48" s="214" t="e">
        <f>IF('Crisis Indicator Data'!#REF!="No Data",1,IF(#REF!&lt;&gt;"",1,0))</f>
        <v>#REF!</v>
      </c>
      <c r="I48" s="214" t="e">
        <f>IF('Crisis Indicator Data'!#REF!="No Data",1,IF(#REF!&lt;&gt;"",1,0))</f>
        <v>#REF!</v>
      </c>
      <c r="J48" s="214" t="e">
        <f>IF('Crisis Indicator Data'!#REF!="No Data",1,IF(#REF!&lt;&gt;"",1,0))</f>
        <v>#REF!</v>
      </c>
      <c r="K48" s="214" t="e">
        <f>IF('Crisis Indicator Data'!#REF!="No Data",1,IF(#REF!&lt;&gt;"",1,0))</f>
        <v>#REF!</v>
      </c>
      <c r="L48" s="214" t="e">
        <f>IF('Crisis Indicator Data'!#REF!="No Data",1,IF(#REF!&lt;&gt;"",1,0))</f>
        <v>#REF!</v>
      </c>
      <c r="M48" s="214" t="e">
        <f>IF('Crisis Indicator Data'!#REF!="No Data",1,IF(#REF!&lt;&gt;"",1,0))</f>
        <v>#REF!</v>
      </c>
      <c r="N48" s="214" t="e">
        <f>IF('Crisis Indicator Data'!#REF!="No Data",1,IF(#REF!&lt;&gt;"",1,0))</f>
        <v>#REF!</v>
      </c>
      <c r="O48" s="214" t="e">
        <f>IF('Crisis Indicator Data'!#REF!="No Data",1,IF(#REF!&lt;&gt;"",1,0))</f>
        <v>#REF!</v>
      </c>
      <c r="P48" s="214" t="e">
        <f>IF('Crisis Indicator Data'!#REF!="No Data",1,IF(#REF!&lt;&gt;"",1,0))</f>
        <v>#REF!</v>
      </c>
      <c r="Q48" s="214" t="e">
        <f>IF('Crisis Indicator Data'!#REF!="No Data",1,IF(#REF!&lt;&gt;"",1,0))</f>
        <v>#REF!</v>
      </c>
      <c r="R48" s="214" t="e">
        <f>IF('Crisis Indicator Data'!#REF!="No Data",1,IF(#REF!&lt;&gt;"",1,0))</f>
        <v>#REF!</v>
      </c>
      <c r="S48" s="214" t="e">
        <f>IF('Crisis Indicator Data'!#REF!="No Data",1,IF(#REF!&lt;&gt;"",1,0))</f>
        <v>#REF!</v>
      </c>
      <c r="T48" s="214" t="e">
        <f>IF('Crisis Indicator Data'!#REF!="No Data",1,IF(#REF!&lt;&gt;"",1,0))</f>
        <v>#REF!</v>
      </c>
      <c r="U48" s="214" t="e">
        <f>IF('Crisis Indicator Data'!#REF!="No Data",1,IF(#REF!&lt;&gt;"",1,0))</f>
        <v>#REF!</v>
      </c>
      <c r="V48" s="214" t="e">
        <f>IF('Crisis Indicator Data'!#REF!="No Data",1,IF(#REF!&lt;&gt;"",1,0))</f>
        <v>#REF!</v>
      </c>
      <c r="W48" s="214" t="e">
        <f>IF('Crisis Indicator Data'!#REF!="No Data",1,IF(#REF!&lt;&gt;"",1,0))</f>
        <v>#REF!</v>
      </c>
      <c r="X48" s="214" t="e">
        <f>IF('Crisis Indicator Data'!#REF!="No Data",1,IF(#REF!&lt;&gt;"",1,0))</f>
        <v>#REF!</v>
      </c>
      <c r="Y48" s="214" t="e">
        <f>IF('Crisis Indicator Data'!#REF!="No Data",1,IF(#REF!&lt;&gt;"",1,0))</f>
        <v>#REF!</v>
      </c>
      <c r="Z48" s="214" t="e">
        <f>IF('Crisis Indicator Data'!#REF!="No Data",1,IF(#REF!&lt;&gt;"",1,0))</f>
        <v>#REF!</v>
      </c>
      <c r="AA48" s="214" t="e">
        <f>IF('Crisis Indicator Data'!#REF!="No Data",1,IF(#REF!&lt;&gt;"",1,0))</f>
        <v>#REF!</v>
      </c>
      <c r="AB48" s="214" t="e">
        <f>IF('Crisis Indicator Data'!#REF!="No Data",1,IF(#REF!&lt;&gt;"",1,0))</f>
        <v>#REF!</v>
      </c>
      <c r="AC48" s="214" t="e">
        <f>IF('Crisis Indicator Data'!#REF!="No Data",1,IF(#REF!&lt;&gt;"",1,0))</f>
        <v>#REF!</v>
      </c>
      <c r="AD48" s="214" t="e">
        <f>IF('Crisis Indicator Data'!#REF!="No Data",1,IF(#REF!&lt;&gt;"",1,0))</f>
        <v>#REF!</v>
      </c>
      <c r="AE48" s="214" t="e">
        <f>IF('Crisis Indicator Data'!#REF!="No Data",1,IF(#REF!&lt;&gt;"",1,0))</f>
        <v>#REF!</v>
      </c>
      <c r="AF48" s="214" t="e">
        <f>IF('Crisis Indicator Data'!#REF!="No Data",1,IF(#REF!&lt;&gt;"",1,0))</f>
        <v>#REF!</v>
      </c>
      <c r="AG48" s="214" t="e">
        <f>IF('Crisis Indicator Data'!#REF!="No Data",1,IF(#REF!&lt;&gt;"",1,0))</f>
        <v>#REF!</v>
      </c>
      <c r="AH48" s="214" t="e">
        <f>IF('Crisis Indicator Data'!#REF!="No Data",1,IF(#REF!&lt;&gt;"",1,0))</f>
        <v>#REF!</v>
      </c>
      <c r="AI48" s="214" t="e">
        <f>IF('Crisis Indicator Data'!#REF!="No Data",1,IF(#REF!&lt;&gt;"",1,0))</f>
        <v>#REF!</v>
      </c>
      <c r="AJ48" s="214" t="e">
        <f>IF('Crisis Indicator Data'!#REF!="No Data",1,IF(#REF!&lt;&gt;"",1,0))</f>
        <v>#REF!</v>
      </c>
      <c r="AK48" s="214" t="e">
        <f>IF('Crisis Indicator Data'!#REF!="No Data",1,IF(#REF!&lt;&gt;"",1,0))</f>
        <v>#REF!</v>
      </c>
      <c r="AL48" s="214" t="e">
        <f>IF('Crisis Indicator Data'!#REF!="No Data",1,IF(#REF!&lt;&gt;"",1,0))</f>
        <v>#REF!</v>
      </c>
      <c r="AM48" s="214" t="e">
        <f>IF('Crisis Indicator Data'!#REF!="No Data",1,IF(#REF!&lt;&gt;"",1,0))</f>
        <v>#REF!</v>
      </c>
      <c r="AN48" s="214" t="e">
        <f>IF('Crisis Indicator Data'!#REF!="No Data",1,IF(#REF!&lt;&gt;"",1,0))</f>
        <v>#REF!</v>
      </c>
      <c r="AO48" s="214" t="e">
        <f>IF('Crisis Indicator Data'!#REF!="No Data",1,IF(#REF!&lt;&gt;"",1,0))</f>
        <v>#REF!</v>
      </c>
      <c r="AP48" s="214" t="e">
        <f>IF('Crisis Indicator Data'!#REF!="No Data",1,IF(#REF!&lt;&gt;"",1,0))</f>
        <v>#REF!</v>
      </c>
      <c r="AQ48" s="214" t="e">
        <f>IF('Crisis Indicator Data'!#REF!="No Data",1,IF(#REF!&lt;&gt;"",1,0))</f>
        <v>#REF!</v>
      </c>
      <c r="AR48" s="214" t="e">
        <f>IF('Crisis Indicator Data'!#REF!="No Data",1,IF(#REF!&lt;&gt;"",1,0))</f>
        <v>#REF!</v>
      </c>
      <c r="AS48" s="214" t="e">
        <f>IF('Crisis Indicator Data'!#REF!="No Data",1,IF(#REF!&lt;&gt;"",1,0))</f>
        <v>#REF!</v>
      </c>
      <c r="AT48" s="214" t="e">
        <f>IF('Crisis Indicator Data'!#REF!="No Data",1,IF(#REF!&lt;&gt;"",1,0))</f>
        <v>#REF!</v>
      </c>
      <c r="AU48" s="214" t="e">
        <f>IF('Crisis Indicator Data'!#REF!="No Data",1,IF(#REF!&lt;&gt;"",1,0))</f>
        <v>#REF!</v>
      </c>
      <c r="AV48" s="214" t="e">
        <f>IF('Crisis Indicator Data'!#REF!="No Data",1,IF(#REF!&lt;&gt;"",1,0))</f>
        <v>#REF!</v>
      </c>
      <c r="AW48" s="214" t="e">
        <f>IF('Crisis Indicator Data'!#REF!="No Data",1,IF(#REF!&lt;&gt;"",1,0))</f>
        <v>#REF!</v>
      </c>
      <c r="AX48" s="214" t="e">
        <f>IF('Crisis Indicator Data'!#REF!="No Data",1,IF(#REF!&lt;&gt;"",1,0))</f>
        <v>#REF!</v>
      </c>
      <c r="AY48" s="214" t="e">
        <f>IF('Crisis Indicator Data'!#REF!="No Data",1,IF(#REF!&lt;&gt;"",1,0))</f>
        <v>#REF!</v>
      </c>
      <c r="AZ48" s="214" t="e">
        <f>IF('Crisis Indicator Data'!#REF!="No Data",1,IF(#REF!&lt;&gt;"",1,0))</f>
        <v>#REF!</v>
      </c>
      <c r="BA48" t="e">
        <f t="shared" si="2"/>
        <v>#REF!</v>
      </c>
      <c r="BB48" s="22" t="e">
        <f t="shared" si="3"/>
        <v>#REF!</v>
      </c>
    </row>
    <row r="49" spans="1:54" x14ac:dyDescent="0.35">
      <c r="A49" t="s">
        <v>8013</v>
      </c>
      <c r="B49" s="214" t="e">
        <f>IF('Crisis Indicator Data'!#REF!="No Data",1,IF(#REF!&lt;&gt;"",1,0))</f>
        <v>#REF!</v>
      </c>
      <c r="C49" s="214" t="e">
        <f>IF('Crisis Indicator Data'!#REF!="No Data",1,IF(#REF!&lt;&gt;"",1,0))</f>
        <v>#REF!</v>
      </c>
      <c r="D49" s="214" t="e">
        <f>IF('Crisis Indicator Data'!#REF!="No Data",1,IF(#REF!&lt;&gt;"",1,0))</f>
        <v>#REF!</v>
      </c>
      <c r="E49" s="214" t="e">
        <f>IF('Crisis Indicator Data'!#REF!="No Data",1,IF(#REF!&lt;&gt;"",1,0))</f>
        <v>#REF!</v>
      </c>
      <c r="F49" s="214" t="e">
        <f>IF('Crisis Indicator Data'!#REF!="No Data",1,IF(#REF!&lt;&gt;"",1,0))</f>
        <v>#REF!</v>
      </c>
      <c r="G49" s="214" t="e">
        <f>IF('Crisis Indicator Data'!#REF!="No Data",1,IF(#REF!&lt;&gt;"",1,0))</f>
        <v>#REF!</v>
      </c>
      <c r="H49" s="214" t="e">
        <f>IF('Crisis Indicator Data'!#REF!="No Data",1,IF(#REF!&lt;&gt;"",1,0))</f>
        <v>#REF!</v>
      </c>
      <c r="I49" s="214" t="e">
        <f>IF('Crisis Indicator Data'!#REF!="No Data",1,IF(#REF!&lt;&gt;"",1,0))</f>
        <v>#REF!</v>
      </c>
      <c r="J49" s="214" t="e">
        <f>IF('Crisis Indicator Data'!#REF!="No Data",1,IF(#REF!&lt;&gt;"",1,0))</f>
        <v>#REF!</v>
      </c>
      <c r="K49" s="214" t="e">
        <f>IF('Crisis Indicator Data'!#REF!="No Data",1,IF(#REF!&lt;&gt;"",1,0))</f>
        <v>#REF!</v>
      </c>
      <c r="L49" s="214" t="e">
        <f>IF('Crisis Indicator Data'!#REF!="No Data",1,IF(#REF!&lt;&gt;"",1,0))</f>
        <v>#REF!</v>
      </c>
      <c r="M49" s="214" t="e">
        <f>IF('Crisis Indicator Data'!#REF!="No Data",1,IF(#REF!&lt;&gt;"",1,0))</f>
        <v>#REF!</v>
      </c>
      <c r="N49" s="214" t="e">
        <f>IF('Crisis Indicator Data'!#REF!="No Data",1,IF(#REF!&lt;&gt;"",1,0))</f>
        <v>#REF!</v>
      </c>
      <c r="O49" s="214" t="e">
        <f>IF('Crisis Indicator Data'!#REF!="No Data",1,IF(#REF!&lt;&gt;"",1,0))</f>
        <v>#REF!</v>
      </c>
      <c r="P49" s="214" t="e">
        <f>IF('Crisis Indicator Data'!#REF!="No Data",1,IF(#REF!&lt;&gt;"",1,0))</f>
        <v>#REF!</v>
      </c>
      <c r="Q49" s="214" t="e">
        <f>IF('Crisis Indicator Data'!#REF!="No Data",1,IF(#REF!&lt;&gt;"",1,0))</f>
        <v>#REF!</v>
      </c>
      <c r="R49" s="214" t="e">
        <f>IF('Crisis Indicator Data'!#REF!="No Data",1,IF(#REF!&lt;&gt;"",1,0))</f>
        <v>#REF!</v>
      </c>
      <c r="S49" s="214" t="e">
        <f>IF('Crisis Indicator Data'!#REF!="No Data",1,IF(#REF!&lt;&gt;"",1,0))</f>
        <v>#REF!</v>
      </c>
      <c r="T49" s="214" t="e">
        <f>IF('Crisis Indicator Data'!#REF!="No Data",1,IF(#REF!&lt;&gt;"",1,0))</f>
        <v>#REF!</v>
      </c>
      <c r="U49" s="214" t="e">
        <f>IF('Crisis Indicator Data'!#REF!="No Data",1,IF(#REF!&lt;&gt;"",1,0))</f>
        <v>#REF!</v>
      </c>
      <c r="V49" s="214" t="e">
        <f>IF('Crisis Indicator Data'!#REF!="No Data",1,IF(#REF!&lt;&gt;"",1,0))</f>
        <v>#REF!</v>
      </c>
      <c r="W49" s="214" t="e">
        <f>IF('Crisis Indicator Data'!#REF!="No Data",1,IF(#REF!&lt;&gt;"",1,0))</f>
        <v>#REF!</v>
      </c>
      <c r="X49" s="214" t="e">
        <f>IF('Crisis Indicator Data'!#REF!="No Data",1,IF(#REF!&lt;&gt;"",1,0))</f>
        <v>#REF!</v>
      </c>
      <c r="Y49" s="214" t="e">
        <f>IF('Crisis Indicator Data'!#REF!="No Data",1,IF(#REF!&lt;&gt;"",1,0))</f>
        <v>#REF!</v>
      </c>
      <c r="Z49" s="214" t="e">
        <f>IF('Crisis Indicator Data'!#REF!="No Data",1,IF(#REF!&lt;&gt;"",1,0))</f>
        <v>#REF!</v>
      </c>
      <c r="AA49" s="214" t="e">
        <f>IF('Crisis Indicator Data'!#REF!="No Data",1,IF(#REF!&lt;&gt;"",1,0))</f>
        <v>#REF!</v>
      </c>
      <c r="AB49" s="214" t="e">
        <f>IF('Crisis Indicator Data'!#REF!="No Data",1,IF(#REF!&lt;&gt;"",1,0))</f>
        <v>#REF!</v>
      </c>
      <c r="AC49" s="214" t="e">
        <f>IF('Crisis Indicator Data'!#REF!="No Data",1,IF(#REF!&lt;&gt;"",1,0))</f>
        <v>#REF!</v>
      </c>
      <c r="AD49" s="214" t="e">
        <f>IF('Crisis Indicator Data'!#REF!="No Data",1,IF(#REF!&lt;&gt;"",1,0))</f>
        <v>#REF!</v>
      </c>
      <c r="AE49" s="214" t="e">
        <f>IF('Crisis Indicator Data'!#REF!="No Data",1,IF(#REF!&lt;&gt;"",1,0))</f>
        <v>#REF!</v>
      </c>
      <c r="AF49" s="214" t="e">
        <f>IF('Crisis Indicator Data'!#REF!="No Data",1,IF(#REF!&lt;&gt;"",1,0))</f>
        <v>#REF!</v>
      </c>
      <c r="AG49" s="214" t="e">
        <f>IF('Crisis Indicator Data'!#REF!="No Data",1,IF(#REF!&lt;&gt;"",1,0))</f>
        <v>#REF!</v>
      </c>
      <c r="AH49" s="214" t="e">
        <f>IF('Crisis Indicator Data'!#REF!="No Data",1,IF(#REF!&lt;&gt;"",1,0))</f>
        <v>#REF!</v>
      </c>
      <c r="AI49" s="214" t="e">
        <f>IF('Crisis Indicator Data'!#REF!="No Data",1,IF(#REF!&lt;&gt;"",1,0))</f>
        <v>#REF!</v>
      </c>
      <c r="AJ49" s="214" t="e">
        <f>IF('Crisis Indicator Data'!#REF!="No Data",1,IF(#REF!&lt;&gt;"",1,0))</f>
        <v>#REF!</v>
      </c>
      <c r="AK49" s="214" t="e">
        <f>IF('Crisis Indicator Data'!#REF!="No Data",1,IF(#REF!&lt;&gt;"",1,0))</f>
        <v>#REF!</v>
      </c>
      <c r="AL49" s="214" t="e">
        <f>IF('Crisis Indicator Data'!#REF!="No Data",1,IF(#REF!&lt;&gt;"",1,0))</f>
        <v>#REF!</v>
      </c>
      <c r="AM49" s="214" t="e">
        <f>IF('Crisis Indicator Data'!#REF!="No Data",1,IF(#REF!&lt;&gt;"",1,0))</f>
        <v>#REF!</v>
      </c>
      <c r="AN49" s="214" t="e">
        <f>IF('Crisis Indicator Data'!#REF!="No Data",1,IF(#REF!&lt;&gt;"",1,0))</f>
        <v>#REF!</v>
      </c>
      <c r="AO49" s="214" t="e">
        <f>IF('Crisis Indicator Data'!#REF!="No Data",1,IF(#REF!&lt;&gt;"",1,0))</f>
        <v>#REF!</v>
      </c>
      <c r="AP49" s="214" t="e">
        <f>IF('Crisis Indicator Data'!#REF!="No Data",1,IF(#REF!&lt;&gt;"",1,0))</f>
        <v>#REF!</v>
      </c>
      <c r="AQ49" s="214" t="e">
        <f>IF('Crisis Indicator Data'!#REF!="No Data",1,IF(#REF!&lt;&gt;"",1,0))</f>
        <v>#REF!</v>
      </c>
      <c r="AR49" s="214" t="e">
        <f>IF('Crisis Indicator Data'!#REF!="No Data",1,IF(#REF!&lt;&gt;"",1,0))</f>
        <v>#REF!</v>
      </c>
      <c r="AS49" s="214" t="e">
        <f>IF('Crisis Indicator Data'!#REF!="No Data",1,IF(#REF!&lt;&gt;"",1,0))</f>
        <v>#REF!</v>
      </c>
      <c r="AT49" s="214" t="e">
        <f>IF('Crisis Indicator Data'!#REF!="No Data",1,IF(#REF!&lt;&gt;"",1,0))</f>
        <v>#REF!</v>
      </c>
      <c r="AU49" s="214" t="e">
        <f>IF('Crisis Indicator Data'!#REF!="No Data",1,IF(#REF!&lt;&gt;"",1,0))</f>
        <v>#REF!</v>
      </c>
      <c r="AV49" s="214" t="e">
        <f>IF('Crisis Indicator Data'!#REF!="No Data",1,IF(#REF!&lt;&gt;"",1,0))</f>
        <v>#REF!</v>
      </c>
      <c r="AW49" s="214" t="e">
        <f>IF('Crisis Indicator Data'!#REF!="No Data",1,IF(#REF!&lt;&gt;"",1,0))</f>
        <v>#REF!</v>
      </c>
      <c r="AX49" s="214" t="e">
        <f>IF('Crisis Indicator Data'!#REF!="No Data",1,IF(#REF!&lt;&gt;"",1,0))</f>
        <v>#REF!</v>
      </c>
      <c r="AY49" s="214" t="e">
        <f>IF('Crisis Indicator Data'!#REF!="No Data",1,IF(#REF!&lt;&gt;"",1,0))</f>
        <v>#REF!</v>
      </c>
      <c r="AZ49" s="214" t="e">
        <f>IF('Crisis Indicator Data'!#REF!="No Data",1,IF(#REF!&lt;&gt;"",1,0))</f>
        <v>#REF!</v>
      </c>
      <c r="BA49" t="e">
        <f t="shared" si="2"/>
        <v>#REF!</v>
      </c>
      <c r="BB49" s="22" t="e">
        <f t="shared" si="3"/>
        <v>#REF!</v>
      </c>
    </row>
    <row r="50" spans="1:54" x14ac:dyDescent="0.35">
      <c r="A50" t="s">
        <v>8016</v>
      </c>
      <c r="B50" s="214" t="e">
        <f>IF('Crisis Indicator Data'!#REF!="No Data",1,IF(#REF!&lt;&gt;"",1,0))</f>
        <v>#REF!</v>
      </c>
      <c r="C50" s="214" t="e">
        <f>IF('Crisis Indicator Data'!#REF!="No Data",1,IF(#REF!&lt;&gt;"",1,0))</f>
        <v>#REF!</v>
      </c>
      <c r="D50" s="214" t="e">
        <f>IF('Crisis Indicator Data'!#REF!="No Data",1,IF(#REF!&lt;&gt;"",1,0))</f>
        <v>#REF!</v>
      </c>
      <c r="E50" s="214" t="e">
        <f>IF('Crisis Indicator Data'!#REF!="No Data",1,IF(#REF!&lt;&gt;"",1,0))</f>
        <v>#REF!</v>
      </c>
      <c r="F50" s="214" t="e">
        <f>IF('Crisis Indicator Data'!#REF!="No Data",1,IF(#REF!&lt;&gt;"",1,0))</f>
        <v>#REF!</v>
      </c>
      <c r="G50" s="214" t="e">
        <f>IF('Crisis Indicator Data'!#REF!="No Data",1,IF(#REF!&lt;&gt;"",1,0))</f>
        <v>#REF!</v>
      </c>
      <c r="H50" s="214" t="e">
        <f>IF('Crisis Indicator Data'!#REF!="No Data",1,IF(#REF!&lt;&gt;"",1,0))</f>
        <v>#REF!</v>
      </c>
      <c r="I50" s="214" t="e">
        <f>IF('Crisis Indicator Data'!#REF!="No Data",1,IF(#REF!&lt;&gt;"",1,0))</f>
        <v>#REF!</v>
      </c>
      <c r="J50" s="214" t="e">
        <f>IF('Crisis Indicator Data'!#REF!="No Data",1,IF(#REF!&lt;&gt;"",1,0))</f>
        <v>#REF!</v>
      </c>
      <c r="K50" s="214" t="e">
        <f>IF('Crisis Indicator Data'!#REF!="No Data",1,IF(#REF!&lt;&gt;"",1,0))</f>
        <v>#REF!</v>
      </c>
      <c r="L50" s="214" t="e">
        <f>IF('Crisis Indicator Data'!#REF!="No Data",1,IF(#REF!&lt;&gt;"",1,0))</f>
        <v>#REF!</v>
      </c>
      <c r="M50" s="214" t="e">
        <f>IF('Crisis Indicator Data'!#REF!="No Data",1,IF(#REF!&lt;&gt;"",1,0))</f>
        <v>#REF!</v>
      </c>
      <c r="N50" s="214" t="e">
        <f>IF('Crisis Indicator Data'!#REF!="No Data",1,IF(#REF!&lt;&gt;"",1,0))</f>
        <v>#REF!</v>
      </c>
      <c r="O50" s="214" t="e">
        <f>IF('Crisis Indicator Data'!#REF!="No Data",1,IF(#REF!&lt;&gt;"",1,0))</f>
        <v>#REF!</v>
      </c>
      <c r="P50" s="214" t="e">
        <f>IF('Crisis Indicator Data'!#REF!="No Data",1,IF(#REF!&lt;&gt;"",1,0))</f>
        <v>#REF!</v>
      </c>
      <c r="Q50" s="214" t="e">
        <f>IF('Crisis Indicator Data'!#REF!="No Data",1,IF(#REF!&lt;&gt;"",1,0))</f>
        <v>#REF!</v>
      </c>
      <c r="R50" s="214" t="e">
        <f>IF('Crisis Indicator Data'!#REF!="No Data",1,IF(#REF!&lt;&gt;"",1,0))</f>
        <v>#REF!</v>
      </c>
      <c r="S50" s="214" t="e">
        <f>IF('Crisis Indicator Data'!#REF!="No Data",1,IF(#REF!&lt;&gt;"",1,0))</f>
        <v>#REF!</v>
      </c>
      <c r="T50" s="214" t="e">
        <f>IF('Crisis Indicator Data'!#REF!="No Data",1,IF(#REF!&lt;&gt;"",1,0))</f>
        <v>#REF!</v>
      </c>
      <c r="U50" s="214" t="e">
        <f>IF('Crisis Indicator Data'!#REF!="No Data",1,IF(#REF!&lt;&gt;"",1,0))</f>
        <v>#REF!</v>
      </c>
      <c r="V50" s="214" t="e">
        <f>IF('Crisis Indicator Data'!#REF!="No Data",1,IF(#REF!&lt;&gt;"",1,0))</f>
        <v>#REF!</v>
      </c>
      <c r="W50" s="214" t="e">
        <f>IF('Crisis Indicator Data'!#REF!="No Data",1,IF(#REF!&lt;&gt;"",1,0))</f>
        <v>#REF!</v>
      </c>
      <c r="X50" s="214" t="e">
        <f>IF('Crisis Indicator Data'!#REF!="No Data",1,IF(#REF!&lt;&gt;"",1,0))</f>
        <v>#REF!</v>
      </c>
      <c r="Y50" s="214" t="e">
        <f>IF('Crisis Indicator Data'!#REF!="No Data",1,IF(#REF!&lt;&gt;"",1,0))</f>
        <v>#REF!</v>
      </c>
      <c r="Z50" s="214" t="e">
        <f>IF('Crisis Indicator Data'!#REF!="No Data",1,IF(#REF!&lt;&gt;"",1,0))</f>
        <v>#REF!</v>
      </c>
      <c r="AA50" s="214" t="e">
        <f>IF('Crisis Indicator Data'!#REF!="No Data",1,IF(#REF!&lt;&gt;"",1,0))</f>
        <v>#REF!</v>
      </c>
      <c r="AB50" s="214" t="e">
        <f>IF('Crisis Indicator Data'!#REF!="No Data",1,IF(#REF!&lt;&gt;"",1,0))</f>
        <v>#REF!</v>
      </c>
      <c r="AC50" s="214" t="e">
        <f>IF('Crisis Indicator Data'!#REF!="No Data",1,IF(#REF!&lt;&gt;"",1,0))</f>
        <v>#REF!</v>
      </c>
      <c r="AD50" s="214" t="e">
        <f>IF('Crisis Indicator Data'!#REF!="No Data",1,IF(#REF!&lt;&gt;"",1,0))</f>
        <v>#REF!</v>
      </c>
      <c r="AE50" s="214" t="e">
        <f>IF('Crisis Indicator Data'!#REF!="No Data",1,IF(#REF!&lt;&gt;"",1,0))</f>
        <v>#REF!</v>
      </c>
      <c r="AF50" s="214" t="e">
        <f>IF('Crisis Indicator Data'!#REF!="No Data",1,IF(#REF!&lt;&gt;"",1,0))</f>
        <v>#REF!</v>
      </c>
      <c r="AG50" s="214" t="e">
        <f>IF('Crisis Indicator Data'!#REF!="No Data",1,IF(#REF!&lt;&gt;"",1,0))</f>
        <v>#REF!</v>
      </c>
      <c r="AH50" s="214" t="e">
        <f>IF('Crisis Indicator Data'!#REF!="No Data",1,IF(#REF!&lt;&gt;"",1,0))</f>
        <v>#REF!</v>
      </c>
      <c r="AI50" s="214" t="e">
        <f>IF('Crisis Indicator Data'!#REF!="No Data",1,IF(#REF!&lt;&gt;"",1,0))</f>
        <v>#REF!</v>
      </c>
      <c r="AJ50" s="214" t="e">
        <f>IF('Crisis Indicator Data'!#REF!="No Data",1,IF(#REF!&lt;&gt;"",1,0))</f>
        <v>#REF!</v>
      </c>
      <c r="AK50" s="214" t="e">
        <f>IF('Crisis Indicator Data'!#REF!="No Data",1,IF(#REF!&lt;&gt;"",1,0))</f>
        <v>#REF!</v>
      </c>
      <c r="AL50" s="214" t="e">
        <f>IF('Crisis Indicator Data'!#REF!="No Data",1,IF(#REF!&lt;&gt;"",1,0))</f>
        <v>#REF!</v>
      </c>
      <c r="AM50" s="214" t="e">
        <f>IF('Crisis Indicator Data'!#REF!="No Data",1,IF(#REF!&lt;&gt;"",1,0))</f>
        <v>#REF!</v>
      </c>
      <c r="AN50" s="214" t="e">
        <f>IF('Crisis Indicator Data'!#REF!="No Data",1,IF(#REF!&lt;&gt;"",1,0))</f>
        <v>#REF!</v>
      </c>
      <c r="AO50" s="214" t="e">
        <f>IF('Crisis Indicator Data'!#REF!="No Data",1,IF(#REF!&lt;&gt;"",1,0))</f>
        <v>#REF!</v>
      </c>
      <c r="AP50" s="214" t="e">
        <f>IF('Crisis Indicator Data'!#REF!="No Data",1,IF(#REF!&lt;&gt;"",1,0))</f>
        <v>#REF!</v>
      </c>
      <c r="AQ50" s="214" t="e">
        <f>IF('Crisis Indicator Data'!#REF!="No Data",1,IF(#REF!&lt;&gt;"",1,0))</f>
        <v>#REF!</v>
      </c>
      <c r="AR50" s="214" t="e">
        <f>IF('Crisis Indicator Data'!#REF!="No Data",1,IF(#REF!&lt;&gt;"",1,0))</f>
        <v>#REF!</v>
      </c>
      <c r="AS50" s="214" t="e">
        <f>IF('Crisis Indicator Data'!#REF!="No Data",1,IF(#REF!&lt;&gt;"",1,0))</f>
        <v>#REF!</v>
      </c>
      <c r="AT50" s="214" t="e">
        <f>IF('Crisis Indicator Data'!#REF!="No Data",1,IF(#REF!&lt;&gt;"",1,0))</f>
        <v>#REF!</v>
      </c>
      <c r="AU50" s="214" t="e">
        <f>IF('Crisis Indicator Data'!#REF!="No Data",1,IF(#REF!&lt;&gt;"",1,0))</f>
        <v>#REF!</v>
      </c>
      <c r="AV50" s="214" t="e">
        <f>IF('Crisis Indicator Data'!#REF!="No Data",1,IF(#REF!&lt;&gt;"",1,0))</f>
        <v>#REF!</v>
      </c>
      <c r="AW50" s="214" t="e">
        <f>IF('Crisis Indicator Data'!#REF!="No Data",1,IF(#REF!&lt;&gt;"",1,0))</f>
        <v>#REF!</v>
      </c>
      <c r="AX50" s="214" t="e">
        <f>IF('Crisis Indicator Data'!#REF!="No Data",1,IF(#REF!&lt;&gt;"",1,0))</f>
        <v>#REF!</v>
      </c>
      <c r="AY50" s="214" t="e">
        <f>IF('Crisis Indicator Data'!#REF!="No Data",1,IF(#REF!&lt;&gt;"",1,0))</f>
        <v>#REF!</v>
      </c>
      <c r="AZ50" s="214" t="e">
        <f>IF('Crisis Indicator Data'!#REF!="No Data",1,IF(#REF!&lt;&gt;"",1,0))</f>
        <v>#REF!</v>
      </c>
      <c r="BA50" t="e">
        <f t="shared" si="2"/>
        <v>#REF!</v>
      </c>
      <c r="BB50" s="22" t="e">
        <f t="shared" si="3"/>
        <v>#REF!</v>
      </c>
    </row>
    <row r="51" spans="1:54" x14ac:dyDescent="0.35">
      <c r="A51" t="s">
        <v>8018</v>
      </c>
      <c r="B51" s="214" t="e">
        <f>IF('Crisis Indicator Data'!#REF!="No Data",1,IF(#REF!&lt;&gt;"",1,0))</f>
        <v>#REF!</v>
      </c>
      <c r="C51" s="214" t="e">
        <f>IF('Crisis Indicator Data'!#REF!="No Data",1,IF(#REF!&lt;&gt;"",1,0))</f>
        <v>#REF!</v>
      </c>
      <c r="D51" s="214" t="e">
        <f>IF('Crisis Indicator Data'!#REF!="No Data",1,IF(#REF!&lt;&gt;"",1,0))</f>
        <v>#REF!</v>
      </c>
      <c r="E51" s="214" t="e">
        <f>IF('Crisis Indicator Data'!#REF!="No Data",1,IF(#REF!&lt;&gt;"",1,0))</f>
        <v>#REF!</v>
      </c>
      <c r="F51" s="214" t="e">
        <f>IF('Crisis Indicator Data'!#REF!="No Data",1,IF(#REF!&lt;&gt;"",1,0))</f>
        <v>#REF!</v>
      </c>
      <c r="G51" s="214" t="e">
        <f>IF('Crisis Indicator Data'!#REF!="No Data",1,IF(#REF!&lt;&gt;"",1,0))</f>
        <v>#REF!</v>
      </c>
      <c r="H51" s="214" t="e">
        <f>IF('Crisis Indicator Data'!#REF!="No Data",1,IF(#REF!&lt;&gt;"",1,0))</f>
        <v>#REF!</v>
      </c>
      <c r="I51" s="214" t="e">
        <f>IF('Crisis Indicator Data'!#REF!="No Data",1,IF(#REF!&lt;&gt;"",1,0))</f>
        <v>#REF!</v>
      </c>
      <c r="J51" s="214" t="e">
        <f>IF('Crisis Indicator Data'!#REF!="No Data",1,IF(#REF!&lt;&gt;"",1,0))</f>
        <v>#REF!</v>
      </c>
      <c r="K51" s="214" t="e">
        <f>IF('Crisis Indicator Data'!#REF!="No Data",1,IF(#REF!&lt;&gt;"",1,0))</f>
        <v>#REF!</v>
      </c>
      <c r="L51" s="214" t="e">
        <f>IF('Crisis Indicator Data'!#REF!="No Data",1,IF(#REF!&lt;&gt;"",1,0))</f>
        <v>#REF!</v>
      </c>
      <c r="M51" s="214" t="e">
        <f>IF('Crisis Indicator Data'!#REF!="No Data",1,IF(#REF!&lt;&gt;"",1,0))</f>
        <v>#REF!</v>
      </c>
      <c r="N51" s="214" t="e">
        <f>IF('Crisis Indicator Data'!#REF!="No Data",1,IF(#REF!&lt;&gt;"",1,0))</f>
        <v>#REF!</v>
      </c>
      <c r="O51" s="214" t="e">
        <f>IF('Crisis Indicator Data'!#REF!="No Data",1,IF(#REF!&lt;&gt;"",1,0))</f>
        <v>#REF!</v>
      </c>
      <c r="P51" s="214" t="e">
        <f>IF('Crisis Indicator Data'!#REF!="No Data",1,IF(#REF!&lt;&gt;"",1,0))</f>
        <v>#REF!</v>
      </c>
      <c r="Q51" s="214" t="e">
        <f>IF('Crisis Indicator Data'!#REF!="No Data",1,IF(#REF!&lt;&gt;"",1,0))</f>
        <v>#REF!</v>
      </c>
      <c r="R51" s="214" t="e">
        <f>IF('Crisis Indicator Data'!#REF!="No Data",1,IF(#REF!&lt;&gt;"",1,0))</f>
        <v>#REF!</v>
      </c>
      <c r="S51" s="214" t="e">
        <f>IF('Crisis Indicator Data'!#REF!="No Data",1,IF(#REF!&lt;&gt;"",1,0))</f>
        <v>#REF!</v>
      </c>
      <c r="T51" s="214" t="e">
        <f>IF('Crisis Indicator Data'!#REF!="No Data",1,IF(#REF!&lt;&gt;"",1,0))</f>
        <v>#REF!</v>
      </c>
      <c r="U51" s="214" t="e">
        <f>IF('Crisis Indicator Data'!#REF!="No Data",1,IF(#REF!&lt;&gt;"",1,0))</f>
        <v>#REF!</v>
      </c>
      <c r="V51" s="214" t="e">
        <f>IF('Crisis Indicator Data'!#REF!="No Data",1,IF(#REF!&lt;&gt;"",1,0))</f>
        <v>#REF!</v>
      </c>
      <c r="W51" s="214" t="e">
        <f>IF('Crisis Indicator Data'!#REF!="No Data",1,IF(#REF!&lt;&gt;"",1,0))</f>
        <v>#REF!</v>
      </c>
      <c r="X51" s="214" t="e">
        <f>IF('Crisis Indicator Data'!#REF!="No Data",1,IF(#REF!&lt;&gt;"",1,0))</f>
        <v>#REF!</v>
      </c>
      <c r="Y51" s="214" t="e">
        <f>IF('Crisis Indicator Data'!#REF!="No Data",1,IF(#REF!&lt;&gt;"",1,0))</f>
        <v>#REF!</v>
      </c>
      <c r="Z51" s="214" t="e">
        <f>IF('Crisis Indicator Data'!#REF!="No Data",1,IF(#REF!&lt;&gt;"",1,0))</f>
        <v>#REF!</v>
      </c>
      <c r="AA51" s="214" t="e">
        <f>IF('Crisis Indicator Data'!#REF!="No Data",1,IF(#REF!&lt;&gt;"",1,0))</f>
        <v>#REF!</v>
      </c>
      <c r="AB51" s="214" t="e">
        <f>IF('Crisis Indicator Data'!#REF!="No Data",1,IF(#REF!&lt;&gt;"",1,0))</f>
        <v>#REF!</v>
      </c>
      <c r="AC51" s="214" t="e">
        <f>IF('Crisis Indicator Data'!#REF!="No Data",1,IF(#REF!&lt;&gt;"",1,0))</f>
        <v>#REF!</v>
      </c>
      <c r="AD51" s="214" t="e">
        <f>IF('Crisis Indicator Data'!#REF!="No Data",1,IF(#REF!&lt;&gt;"",1,0))</f>
        <v>#REF!</v>
      </c>
      <c r="AE51" s="214" t="e">
        <f>IF('Crisis Indicator Data'!#REF!="No Data",1,IF(#REF!&lt;&gt;"",1,0))</f>
        <v>#REF!</v>
      </c>
      <c r="AF51" s="214" t="e">
        <f>IF('Crisis Indicator Data'!#REF!="No Data",1,IF(#REF!&lt;&gt;"",1,0))</f>
        <v>#REF!</v>
      </c>
      <c r="AG51" s="214" t="e">
        <f>IF('Crisis Indicator Data'!#REF!="No Data",1,IF(#REF!&lt;&gt;"",1,0))</f>
        <v>#REF!</v>
      </c>
      <c r="AH51" s="214" t="e">
        <f>IF('Crisis Indicator Data'!#REF!="No Data",1,IF(#REF!&lt;&gt;"",1,0))</f>
        <v>#REF!</v>
      </c>
      <c r="AI51" s="214" t="e">
        <f>IF('Crisis Indicator Data'!#REF!="No Data",1,IF(#REF!&lt;&gt;"",1,0))</f>
        <v>#REF!</v>
      </c>
      <c r="AJ51" s="214" t="e">
        <f>IF('Crisis Indicator Data'!#REF!="No Data",1,IF(#REF!&lt;&gt;"",1,0))</f>
        <v>#REF!</v>
      </c>
      <c r="AK51" s="214" t="e">
        <f>IF('Crisis Indicator Data'!#REF!="No Data",1,IF(#REF!&lt;&gt;"",1,0))</f>
        <v>#REF!</v>
      </c>
      <c r="AL51" s="214" t="e">
        <f>IF('Crisis Indicator Data'!#REF!="No Data",1,IF(#REF!&lt;&gt;"",1,0))</f>
        <v>#REF!</v>
      </c>
      <c r="AM51" s="214" t="e">
        <f>IF('Crisis Indicator Data'!#REF!="No Data",1,IF(#REF!&lt;&gt;"",1,0))</f>
        <v>#REF!</v>
      </c>
      <c r="AN51" s="214" t="e">
        <f>IF('Crisis Indicator Data'!#REF!="No Data",1,IF(#REF!&lt;&gt;"",1,0))</f>
        <v>#REF!</v>
      </c>
      <c r="AO51" s="214" t="e">
        <f>IF('Crisis Indicator Data'!#REF!="No Data",1,IF(#REF!&lt;&gt;"",1,0))</f>
        <v>#REF!</v>
      </c>
      <c r="AP51" s="214" t="e">
        <f>IF('Crisis Indicator Data'!#REF!="No Data",1,IF(#REF!&lt;&gt;"",1,0))</f>
        <v>#REF!</v>
      </c>
      <c r="AQ51" s="214" t="e">
        <f>IF('Crisis Indicator Data'!#REF!="No Data",1,IF(#REF!&lt;&gt;"",1,0))</f>
        <v>#REF!</v>
      </c>
      <c r="AR51" s="214" t="e">
        <f>IF('Crisis Indicator Data'!#REF!="No Data",1,IF(#REF!&lt;&gt;"",1,0))</f>
        <v>#REF!</v>
      </c>
      <c r="AS51" s="214" t="e">
        <f>IF('Crisis Indicator Data'!#REF!="No Data",1,IF(#REF!&lt;&gt;"",1,0))</f>
        <v>#REF!</v>
      </c>
      <c r="AT51" s="214" t="e">
        <f>IF('Crisis Indicator Data'!#REF!="No Data",1,IF(#REF!&lt;&gt;"",1,0))</f>
        <v>#REF!</v>
      </c>
      <c r="AU51" s="214" t="e">
        <f>IF('Crisis Indicator Data'!#REF!="No Data",1,IF(#REF!&lt;&gt;"",1,0))</f>
        <v>#REF!</v>
      </c>
      <c r="AV51" s="214" t="e">
        <f>IF('Crisis Indicator Data'!#REF!="No Data",1,IF(#REF!&lt;&gt;"",1,0))</f>
        <v>#REF!</v>
      </c>
      <c r="AW51" s="214" t="e">
        <f>IF('Crisis Indicator Data'!#REF!="No Data",1,IF(#REF!&lt;&gt;"",1,0))</f>
        <v>#REF!</v>
      </c>
      <c r="AX51" s="214" t="e">
        <f>IF('Crisis Indicator Data'!#REF!="No Data",1,IF(#REF!&lt;&gt;"",1,0))</f>
        <v>#REF!</v>
      </c>
      <c r="AY51" s="214" t="e">
        <f>IF('Crisis Indicator Data'!#REF!="No Data",1,IF(#REF!&lt;&gt;"",1,0))</f>
        <v>#REF!</v>
      </c>
      <c r="AZ51" s="214" t="e">
        <f>IF('Crisis Indicator Data'!#REF!="No Data",1,IF(#REF!&lt;&gt;"",1,0))</f>
        <v>#REF!</v>
      </c>
      <c r="BA51" t="e">
        <f t="shared" si="2"/>
        <v>#REF!</v>
      </c>
      <c r="BB51" s="22" t="e">
        <f t="shared" si="3"/>
        <v>#REF!</v>
      </c>
    </row>
    <row r="52" spans="1:54" x14ac:dyDescent="0.35">
      <c r="A52" t="s">
        <v>8019</v>
      </c>
      <c r="B52" s="214" t="e">
        <f>IF('Crisis Indicator Data'!#REF!="No Data",1,IF(#REF!&lt;&gt;"",1,0))</f>
        <v>#REF!</v>
      </c>
      <c r="C52" s="214" t="e">
        <f>IF('Crisis Indicator Data'!#REF!="No Data",1,IF(#REF!&lt;&gt;"",1,0))</f>
        <v>#REF!</v>
      </c>
      <c r="D52" s="214" t="e">
        <f>IF('Crisis Indicator Data'!#REF!="No Data",1,IF(#REF!&lt;&gt;"",1,0))</f>
        <v>#REF!</v>
      </c>
      <c r="E52" s="214" t="e">
        <f>IF('Crisis Indicator Data'!#REF!="No Data",1,IF(#REF!&lt;&gt;"",1,0))</f>
        <v>#REF!</v>
      </c>
      <c r="F52" s="214" t="e">
        <f>IF('Crisis Indicator Data'!#REF!="No Data",1,IF(#REF!&lt;&gt;"",1,0))</f>
        <v>#REF!</v>
      </c>
      <c r="G52" s="214" t="e">
        <f>IF('Crisis Indicator Data'!#REF!="No Data",1,IF(#REF!&lt;&gt;"",1,0))</f>
        <v>#REF!</v>
      </c>
      <c r="H52" s="214" t="e">
        <f>IF('Crisis Indicator Data'!#REF!="No Data",1,IF(#REF!&lt;&gt;"",1,0))</f>
        <v>#REF!</v>
      </c>
      <c r="I52" s="214" t="e">
        <f>IF('Crisis Indicator Data'!#REF!="No Data",1,IF(#REF!&lt;&gt;"",1,0))</f>
        <v>#REF!</v>
      </c>
      <c r="J52" s="214" t="e">
        <f>IF('Crisis Indicator Data'!#REF!="No Data",1,IF(#REF!&lt;&gt;"",1,0))</f>
        <v>#REF!</v>
      </c>
      <c r="K52" s="214" t="e">
        <f>IF('Crisis Indicator Data'!#REF!="No Data",1,IF(#REF!&lt;&gt;"",1,0))</f>
        <v>#REF!</v>
      </c>
      <c r="L52" s="214" t="e">
        <f>IF('Crisis Indicator Data'!#REF!="No Data",1,IF(#REF!&lt;&gt;"",1,0))</f>
        <v>#REF!</v>
      </c>
      <c r="M52" s="214" t="e">
        <f>IF('Crisis Indicator Data'!#REF!="No Data",1,IF(#REF!&lt;&gt;"",1,0))</f>
        <v>#REF!</v>
      </c>
      <c r="N52" s="214" t="e">
        <f>IF('Crisis Indicator Data'!#REF!="No Data",1,IF(#REF!&lt;&gt;"",1,0))</f>
        <v>#REF!</v>
      </c>
      <c r="O52" s="214" t="e">
        <f>IF('Crisis Indicator Data'!#REF!="No Data",1,IF(#REF!&lt;&gt;"",1,0))</f>
        <v>#REF!</v>
      </c>
      <c r="P52" s="214" t="e">
        <f>IF('Crisis Indicator Data'!#REF!="No Data",1,IF(#REF!&lt;&gt;"",1,0))</f>
        <v>#REF!</v>
      </c>
      <c r="Q52" s="214" t="e">
        <f>IF('Crisis Indicator Data'!#REF!="No Data",1,IF(#REF!&lt;&gt;"",1,0))</f>
        <v>#REF!</v>
      </c>
      <c r="R52" s="214" t="e">
        <f>IF('Crisis Indicator Data'!#REF!="No Data",1,IF(#REF!&lt;&gt;"",1,0))</f>
        <v>#REF!</v>
      </c>
      <c r="S52" s="214" t="e">
        <f>IF('Crisis Indicator Data'!#REF!="No Data",1,IF(#REF!&lt;&gt;"",1,0))</f>
        <v>#REF!</v>
      </c>
      <c r="T52" s="214" t="e">
        <f>IF('Crisis Indicator Data'!#REF!="No Data",1,IF(#REF!&lt;&gt;"",1,0))</f>
        <v>#REF!</v>
      </c>
      <c r="U52" s="214" t="e">
        <f>IF('Crisis Indicator Data'!#REF!="No Data",1,IF(#REF!&lt;&gt;"",1,0))</f>
        <v>#REF!</v>
      </c>
      <c r="V52" s="214" t="e">
        <f>IF('Crisis Indicator Data'!#REF!="No Data",1,IF(#REF!&lt;&gt;"",1,0))</f>
        <v>#REF!</v>
      </c>
      <c r="W52" s="214" t="e">
        <f>IF('Crisis Indicator Data'!#REF!="No Data",1,IF(#REF!&lt;&gt;"",1,0))</f>
        <v>#REF!</v>
      </c>
      <c r="X52" s="214" t="e">
        <f>IF('Crisis Indicator Data'!#REF!="No Data",1,IF(#REF!&lt;&gt;"",1,0))</f>
        <v>#REF!</v>
      </c>
      <c r="Y52" s="214" t="e">
        <f>IF('Crisis Indicator Data'!#REF!="No Data",1,IF(#REF!&lt;&gt;"",1,0))</f>
        <v>#REF!</v>
      </c>
      <c r="Z52" s="214" t="e">
        <f>IF('Crisis Indicator Data'!#REF!="No Data",1,IF(#REF!&lt;&gt;"",1,0))</f>
        <v>#REF!</v>
      </c>
      <c r="AA52" s="214" t="e">
        <f>IF('Crisis Indicator Data'!#REF!="No Data",1,IF(#REF!&lt;&gt;"",1,0))</f>
        <v>#REF!</v>
      </c>
      <c r="AB52" s="214" t="e">
        <f>IF('Crisis Indicator Data'!#REF!="No Data",1,IF(#REF!&lt;&gt;"",1,0))</f>
        <v>#REF!</v>
      </c>
      <c r="AC52" s="214" t="e">
        <f>IF('Crisis Indicator Data'!#REF!="No Data",1,IF(#REF!&lt;&gt;"",1,0))</f>
        <v>#REF!</v>
      </c>
      <c r="AD52" s="214" t="e">
        <f>IF('Crisis Indicator Data'!#REF!="No Data",1,IF(#REF!&lt;&gt;"",1,0))</f>
        <v>#REF!</v>
      </c>
      <c r="AE52" s="214" t="e">
        <f>IF('Crisis Indicator Data'!#REF!="No Data",1,IF(#REF!&lt;&gt;"",1,0))</f>
        <v>#REF!</v>
      </c>
      <c r="AF52" s="214" t="e">
        <f>IF('Crisis Indicator Data'!#REF!="No Data",1,IF(#REF!&lt;&gt;"",1,0))</f>
        <v>#REF!</v>
      </c>
      <c r="AG52" s="214" t="e">
        <f>IF('Crisis Indicator Data'!#REF!="No Data",1,IF(#REF!&lt;&gt;"",1,0))</f>
        <v>#REF!</v>
      </c>
      <c r="AH52" s="214" t="e">
        <f>IF('Crisis Indicator Data'!#REF!="No Data",1,IF(#REF!&lt;&gt;"",1,0))</f>
        <v>#REF!</v>
      </c>
      <c r="AI52" s="214" t="e">
        <f>IF('Crisis Indicator Data'!#REF!="No Data",1,IF(#REF!&lt;&gt;"",1,0))</f>
        <v>#REF!</v>
      </c>
      <c r="AJ52" s="214" t="e">
        <f>IF('Crisis Indicator Data'!#REF!="No Data",1,IF(#REF!&lt;&gt;"",1,0))</f>
        <v>#REF!</v>
      </c>
      <c r="AK52" s="214" t="e">
        <f>IF('Crisis Indicator Data'!#REF!="No Data",1,IF(#REF!&lt;&gt;"",1,0))</f>
        <v>#REF!</v>
      </c>
      <c r="AL52" s="214" t="e">
        <f>IF('Crisis Indicator Data'!#REF!="No Data",1,IF(#REF!&lt;&gt;"",1,0))</f>
        <v>#REF!</v>
      </c>
      <c r="AM52" s="214" t="e">
        <f>IF('Crisis Indicator Data'!#REF!="No Data",1,IF(#REF!&lt;&gt;"",1,0))</f>
        <v>#REF!</v>
      </c>
      <c r="AN52" s="214" t="e">
        <f>IF('Crisis Indicator Data'!#REF!="No Data",1,IF(#REF!&lt;&gt;"",1,0))</f>
        <v>#REF!</v>
      </c>
      <c r="AO52" s="214" t="e">
        <f>IF('Crisis Indicator Data'!#REF!="No Data",1,IF(#REF!&lt;&gt;"",1,0))</f>
        <v>#REF!</v>
      </c>
      <c r="AP52" s="214" t="e">
        <f>IF('Crisis Indicator Data'!#REF!="No Data",1,IF(#REF!&lt;&gt;"",1,0))</f>
        <v>#REF!</v>
      </c>
      <c r="AQ52" s="214" t="e">
        <f>IF('Crisis Indicator Data'!#REF!="No Data",1,IF(#REF!&lt;&gt;"",1,0))</f>
        <v>#REF!</v>
      </c>
      <c r="AR52" s="214" t="e">
        <f>IF('Crisis Indicator Data'!#REF!="No Data",1,IF(#REF!&lt;&gt;"",1,0))</f>
        <v>#REF!</v>
      </c>
      <c r="AS52" s="214" t="e">
        <f>IF('Crisis Indicator Data'!#REF!="No Data",1,IF(#REF!&lt;&gt;"",1,0))</f>
        <v>#REF!</v>
      </c>
      <c r="AT52" s="214" t="e">
        <f>IF('Crisis Indicator Data'!#REF!="No Data",1,IF(#REF!&lt;&gt;"",1,0))</f>
        <v>#REF!</v>
      </c>
      <c r="AU52" s="214" t="e">
        <f>IF('Crisis Indicator Data'!#REF!="No Data",1,IF(#REF!&lt;&gt;"",1,0))</f>
        <v>#REF!</v>
      </c>
      <c r="AV52" s="214" t="e">
        <f>IF('Crisis Indicator Data'!#REF!="No Data",1,IF(#REF!&lt;&gt;"",1,0))</f>
        <v>#REF!</v>
      </c>
      <c r="AW52" s="214" t="e">
        <f>IF('Crisis Indicator Data'!#REF!="No Data",1,IF(#REF!&lt;&gt;"",1,0))</f>
        <v>#REF!</v>
      </c>
      <c r="AX52" s="214" t="e">
        <f>IF('Crisis Indicator Data'!#REF!="No Data",1,IF(#REF!&lt;&gt;"",1,0))</f>
        <v>#REF!</v>
      </c>
      <c r="AY52" s="214" t="e">
        <f>IF('Crisis Indicator Data'!#REF!="No Data",1,IF(#REF!&lt;&gt;"",1,0))</f>
        <v>#REF!</v>
      </c>
      <c r="AZ52" s="214" t="e">
        <f>IF('Crisis Indicator Data'!#REF!="No Data",1,IF(#REF!&lt;&gt;"",1,0))</f>
        <v>#REF!</v>
      </c>
      <c r="BA52" t="e">
        <f t="shared" si="2"/>
        <v>#REF!</v>
      </c>
      <c r="BB52" s="22" t="e">
        <f t="shared" si="3"/>
        <v>#REF!</v>
      </c>
    </row>
    <row r="53" spans="1:54" x14ac:dyDescent="0.35">
      <c r="A53" t="s">
        <v>8183</v>
      </c>
      <c r="B53" s="214" t="e">
        <f>IF('Crisis Indicator Data'!#REF!="No Data",1,IF(#REF!&lt;&gt;"",1,0))</f>
        <v>#REF!</v>
      </c>
      <c r="C53" s="214" t="e">
        <f>IF('Crisis Indicator Data'!#REF!="No Data",1,IF(#REF!&lt;&gt;"",1,0))</f>
        <v>#REF!</v>
      </c>
      <c r="D53" s="214" t="e">
        <f>IF('Crisis Indicator Data'!#REF!="No Data",1,IF(#REF!&lt;&gt;"",1,0))</f>
        <v>#REF!</v>
      </c>
      <c r="E53" s="214" t="e">
        <f>IF('Crisis Indicator Data'!#REF!="No Data",1,IF(#REF!&lt;&gt;"",1,0))</f>
        <v>#REF!</v>
      </c>
      <c r="F53" s="214" t="e">
        <f>IF('Crisis Indicator Data'!#REF!="No Data",1,IF(#REF!&lt;&gt;"",1,0))</f>
        <v>#REF!</v>
      </c>
      <c r="G53" s="214" t="e">
        <f>IF('Crisis Indicator Data'!#REF!="No Data",1,IF(#REF!&lt;&gt;"",1,0))</f>
        <v>#REF!</v>
      </c>
      <c r="H53" s="214" t="e">
        <f>IF('Crisis Indicator Data'!#REF!="No Data",1,IF(#REF!&lt;&gt;"",1,0))</f>
        <v>#REF!</v>
      </c>
      <c r="I53" s="214" t="e">
        <f>IF('Crisis Indicator Data'!#REF!="No Data",1,IF(#REF!&lt;&gt;"",1,0))</f>
        <v>#REF!</v>
      </c>
      <c r="J53" s="214" t="e">
        <f>IF('Crisis Indicator Data'!#REF!="No Data",1,IF(#REF!&lt;&gt;"",1,0))</f>
        <v>#REF!</v>
      </c>
      <c r="K53" s="214" t="e">
        <f>IF('Crisis Indicator Data'!#REF!="No Data",1,IF(#REF!&lt;&gt;"",1,0))</f>
        <v>#REF!</v>
      </c>
      <c r="L53" s="214" t="e">
        <f>IF('Crisis Indicator Data'!#REF!="No Data",1,IF(#REF!&lt;&gt;"",1,0))</f>
        <v>#REF!</v>
      </c>
      <c r="M53" s="214" t="e">
        <f>IF('Crisis Indicator Data'!#REF!="No Data",1,IF(#REF!&lt;&gt;"",1,0))</f>
        <v>#REF!</v>
      </c>
      <c r="N53" s="214" t="e">
        <f>IF('Crisis Indicator Data'!#REF!="No Data",1,IF(#REF!&lt;&gt;"",1,0))</f>
        <v>#REF!</v>
      </c>
      <c r="O53" s="214" t="e">
        <f>IF('Crisis Indicator Data'!#REF!="No Data",1,IF(#REF!&lt;&gt;"",1,0))</f>
        <v>#REF!</v>
      </c>
      <c r="P53" s="214" t="e">
        <f>IF('Crisis Indicator Data'!#REF!="No Data",1,IF(#REF!&lt;&gt;"",1,0))</f>
        <v>#REF!</v>
      </c>
      <c r="Q53" s="214" t="e">
        <f>IF('Crisis Indicator Data'!#REF!="No Data",1,IF(#REF!&lt;&gt;"",1,0))</f>
        <v>#REF!</v>
      </c>
      <c r="R53" s="214" t="e">
        <f>IF('Crisis Indicator Data'!#REF!="No Data",1,IF(#REF!&lt;&gt;"",1,0))</f>
        <v>#REF!</v>
      </c>
      <c r="S53" s="214" t="e">
        <f>IF('Crisis Indicator Data'!#REF!="No Data",1,IF(#REF!&lt;&gt;"",1,0))</f>
        <v>#REF!</v>
      </c>
      <c r="T53" s="214" t="e">
        <f>IF('Crisis Indicator Data'!#REF!="No Data",1,IF(#REF!&lt;&gt;"",1,0))</f>
        <v>#REF!</v>
      </c>
      <c r="U53" s="214" t="e">
        <f>IF('Crisis Indicator Data'!#REF!="No Data",1,IF(#REF!&lt;&gt;"",1,0))</f>
        <v>#REF!</v>
      </c>
      <c r="V53" s="214" t="e">
        <f>IF('Crisis Indicator Data'!#REF!="No Data",1,IF(#REF!&lt;&gt;"",1,0))</f>
        <v>#REF!</v>
      </c>
      <c r="W53" s="214" t="e">
        <f>IF('Crisis Indicator Data'!#REF!="No Data",1,IF(#REF!&lt;&gt;"",1,0))</f>
        <v>#REF!</v>
      </c>
      <c r="X53" s="214" t="e">
        <f>IF('Crisis Indicator Data'!#REF!="No Data",1,IF(#REF!&lt;&gt;"",1,0))</f>
        <v>#REF!</v>
      </c>
      <c r="Y53" s="214" t="e">
        <f>IF('Crisis Indicator Data'!#REF!="No Data",1,IF(#REF!&lt;&gt;"",1,0))</f>
        <v>#REF!</v>
      </c>
      <c r="Z53" s="214" t="e">
        <f>IF('Crisis Indicator Data'!#REF!="No Data",1,IF(#REF!&lt;&gt;"",1,0))</f>
        <v>#REF!</v>
      </c>
      <c r="AA53" s="214" t="e">
        <f>IF('Crisis Indicator Data'!#REF!="No Data",1,IF(#REF!&lt;&gt;"",1,0))</f>
        <v>#REF!</v>
      </c>
      <c r="AB53" s="214" t="e">
        <f>IF('Crisis Indicator Data'!#REF!="No Data",1,IF(#REF!&lt;&gt;"",1,0))</f>
        <v>#REF!</v>
      </c>
      <c r="AC53" s="214" t="e">
        <f>IF('Crisis Indicator Data'!#REF!="No Data",1,IF(#REF!&lt;&gt;"",1,0))</f>
        <v>#REF!</v>
      </c>
      <c r="AD53" s="214" t="e">
        <f>IF('Crisis Indicator Data'!#REF!="No Data",1,IF(#REF!&lt;&gt;"",1,0))</f>
        <v>#REF!</v>
      </c>
      <c r="AE53" s="214" t="e">
        <f>IF('Crisis Indicator Data'!#REF!="No Data",1,IF(#REF!&lt;&gt;"",1,0))</f>
        <v>#REF!</v>
      </c>
      <c r="AF53" s="214" t="e">
        <f>IF('Crisis Indicator Data'!#REF!="No Data",1,IF(#REF!&lt;&gt;"",1,0))</f>
        <v>#REF!</v>
      </c>
      <c r="AG53" s="214" t="e">
        <f>IF('Crisis Indicator Data'!#REF!="No Data",1,IF(#REF!&lt;&gt;"",1,0))</f>
        <v>#REF!</v>
      </c>
      <c r="AH53" s="214" t="e">
        <f>IF('Crisis Indicator Data'!#REF!="No Data",1,IF(#REF!&lt;&gt;"",1,0))</f>
        <v>#REF!</v>
      </c>
      <c r="AI53" s="214" t="e">
        <f>IF('Crisis Indicator Data'!#REF!="No Data",1,IF(#REF!&lt;&gt;"",1,0))</f>
        <v>#REF!</v>
      </c>
      <c r="AJ53" s="214" t="e">
        <f>IF('Crisis Indicator Data'!#REF!="No Data",1,IF(#REF!&lt;&gt;"",1,0))</f>
        <v>#REF!</v>
      </c>
      <c r="AK53" s="214" t="e">
        <f>IF('Crisis Indicator Data'!#REF!="No Data",1,IF(#REF!&lt;&gt;"",1,0))</f>
        <v>#REF!</v>
      </c>
      <c r="AL53" s="214" t="e">
        <f>IF('Crisis Indicator Data'!#REF!="No Data",1,IF(#REF!&lt;&gt;"",1,0))</f>
        <v>#REF!</v>
      </c>
      <c r="AM53" s="214" t="e">
        <f>IF('Crisis Indicator Data'!#REF!="No Data",1,IF(#REF!&lt;&gt;"",1,0))</f>
        <v>#REF!</v>
      </c>
      <c r="AN53" s="214" t="e">
        <f>IF('Crisis Indicator Data'!#REF!="No Data",1,IF(#REF!&lt;&gt;"",1,0))</f>
        <v>#REF!</v>
      </c>
      <c r="AO53" s="214" t="e">
        <f>IF('Crisis Indicator Data'!#REF!="No Data",1,IF(#REF!&lt;&gt;"",1,0))</f>
        <v>#REF!</v>
      </c>
      <c r="AP53" s="214" t="e">
        <f>IF('Crisis Indicator Data'!#REF!="No Data",1,IF(#REF!&lt;&gt;"",1,0))</f>
        <v>#REF!</v>
      </c>
      <c r="AQ53" s="214" t="e">
        <f>IF('Crisis Indicator Data'!#REF!="No Data",1,IF(#REF!&lt;&gt;"",1,0))</f>
        <v>#REF!</v>
      </c>
      <c r="AR53" s="214" t="e">
        <f>IF('Crisis Indicator Data'!#REF!="No Data",1,IF(#REF!&lt;&gt;"",1,0))</f>
        <v>#REF!</v>
      </c>
      <c r="AS53" s="214" t="e">
        <f>IF('Crisis Indicator Data'!#REF!="No Data",1,IF(#REF!&lt;&gt;"",1,0))</f>
        <v>#REF!</v>
      </c>
      <c r="AT53" s="214" t="e">
        <f>IF('Crisis Indicator Data'!#REF!="No Data",1,IF(#REF!&lt;&gt;"",1,0))</f>
        <v>#REF!</v>
      </c>
      <c r="AU53" s="214" t="e">
        <f>IF('Crisis Indicator Data'!#REF!="No Data",1,IF(#REF!&lt;&gt;"",1,0))</f>
        <v>#REF!</v>
      </c>
      <c r="AV53" s="214" t="e">
        <f>IF('Crisis Indicator Data'!#REF!="No Data",1,IF(#REF!&lt;&gt;"",1,0))</f>
        <v>#REF!</v>
      </c>
      <c r="AW53" s="214" t="e">
        <f>IF('Crisis Indicator Data'!#REF!="No Data",1,IF(#REF!&lt;&gt;"",1,0))</f>
        <v>#REF!</v>
      </c>
      <c r="AX53" s="214" t="e">
        <f>IF('Crisis Indicator Data'!#REF!="No Data",1,IF(#REF!&lt;&gt;"",1,0))</f>
        <v>#REF!</v>
      </c>
      <c r="AY53" s="214" t="e">
        <f>IF('Crisis Indicator Data'!#REF!="No Data",1,IF(#REF!&lt;&gt;"",1,0))</f>
        <v>#REF!</v>
      </c>
      <c r="AZ53" s="214" t="e">
        <f>IF('Crisis Indicator Data'!#REF!="No Data",1,IF(#REF!&lt;&gt;"",1,0))</f>
        <v>#REF!</v>
      </c>
      <c r="BA53" t="e">
        <f t="shared" si="2"/>
        <v>#REF!</v>
      </c>
      <c r="BB53" s="22" t="e">
        <f t="shared" si="3"/>
        <v>#REF!</v>
      </c>
    </row>
    <row r="54" spans="1:54" x14ac:dyDescent="0.35">
      <c r="A54" t="s">
        <v>8048</v>
      </c>
      <c r="B54" s="214" t="e">
        <f>IF('Crisis Indicator Data'!#REF!="No Data",1,IF(#REF!&lt;&gt;"",1,0))</f>
        <v>#REF!</v>
      </c>
      <c r="C54" s="214" t="e">
        <f>IF('Crisis Indicator Data'!#REF!="No Data",1,IF(#REF!&lt;&gt;"",1,0))</f>
        <v>#REF!</v>
      </c>
      <c r="D54" s="214" t="e">
        <f>IF('Crisis Indicator Data'!#REF!="No Data",1,IF(#REF!&lt;&gt;"",1,0))</f>
        <v>#REF!</v>
      </c>
      <c r="E54" s="214" t="e">
        <f>IF('Crisis Indicator Data'!#REF!="No Data",1,IF(#REF!&lt;&gt;"",1,0))</f>
        <v>#REF!</v>
      </c>
      <c r="F54" s="214" t="e">
        <f>IF('Crisis Indicator Data'!#REF!="No Data",1,IF(#REF!&lt;&gt;"",1,0))</f>
        <v>#REF!</v>
      </c>
      <c r="G54" s="214" t="e">
        <f>IF('Crisis Indicator Data'!#REF!="No Data",1,IF(#REF!&lt;&gt;"",1,0))</f>
        <v>#REF!</v>
      </c>
      <c r="H54" s="214" t="e">
        <f>IF('Crisis Indicator Data'!#REF!="No Data",1,IF(#REF!&lt;&gt;"",1,0))</f>
        <v>#REF!</v>
      </c>
      <c r="I54" s="214" t="e">
        <f>IF('Crisis Indicator Data'!#REF!="No Data",1,IF(#REF!&lt;&gt;"",1,0))</f>
        <v>#REF!</v>
      </c>
      <c r="J54" s="214" t="e">
        <f>IF('Crisis Indicator Data'!#REF!="No Data",1,IF(#REF!&lt;&gt;"",1,0))</f>
        <v>#REF!</v>
      </c>
      <c r="K54" s="214" t="e">
        <f>IF('Crisis Indicator Data'!#REF!="No Data",1,IF(#REF!&lt;&gt;"",1,0))</f>
        <v>#REF!</v>
      </c>
      <c r="L54" s="214" t="e">
        <f>IF('Crisis Indicator Data'!#REF!="No Data",1,IF(#REF!&lt;&gt;"",1,0))</f>
        <v>#REF!</v>
      </c>
      <c r="M54" s="214" t="e">
        <f>IF('Crisis Indicator Data'!#REF!="No Data",1,IF(#REF!&lt;&gt;"",1,0))</f>
        <v>#REF!</v>
      </c>
      <c r="N54" s="214" t="e">
        <f>IF('Crisis Indicator Data'!#REF!="No Data",1,IF(#REF!&lt;&gt;"",1,0))</f>
        <v>#REF!</v>
      </c>
      <c r="O54" s="214" t="e">
        <f>IF('Crisis Indicator Data'!#REF!="No Data",1,IF(#REF!&lt;&gt;"",1,0))</f>
        <v>#REF!</v>
      </c>
      <c r="P54" s="214" t="e">
        <f>IF('Crisis Indicator Data'!#REF!="No Data",1,IF(#REF!&lt;&gt;"",1,0))</f>
        <v>#REF!</v>
      </c>
      <c r="Q54" s="214" t="e">
        <f>IF('Crisis Indicator Data'!#REF!="No Data",1,IF(#REF!&lt;&gt;"",1,0))</f>
        <v>#REF!</v>
      </c>
      <c r="R54" s="214" t="e">
        <f>IF('Crisis Indicator Data'!#REF!="No Data",1,IF(#REF!&lt;&gt;"",1,0))</f>
        <v>#REF!</v>
      </c>
      <c r="S54" s="214" t="e">
        <f>IF('Crisis Indicator Data'!#REF!="No Data",1,IF(#REF!&lt;&gt;"",1,0))</f>
        <v>#REF!</v>
      </c>
      <c r="T54" s="214" t="e">
        <f>IF('Crisis Indicator Data'!#REF!="No Data",1,IF(#REF!&lt;&gt;"",1,0))</f>
        <v>#REF!</v>
      </c>
      <c r="U54" s="214" t="e">
        <f>IF('Crisis Indicator Data'!#REF!="No Data",1,IF(#REF!&lt;&gt;"",1,0))</f>
        <v>#REF!</v>
      </c>
      <c r="V54" s="214" t="e">
        <f>IF('Crisis Indicator Data'!#REF!="No Data",1,IF(#REF!&lt;&gt;"",1,0))</f>
        <v>#REF!</v>
      </c>
      <c r="W54" s="214" t="e">
        <f>IF('Crisis Indicator Data'!#REF!="No Data",1,IF(#REF!&lt;&gt;"",1,0))</f>
        <v>#REF!</v>
      </c>
      <c r="X54" s="214" t="e">
        <f>IF('Crisis Indicator Data'!#REF!="No Data",1,IF(#REF!&lt;&gt;"",1,0))</f>
        <v>#REF!</v>
      </c>
      <c r="Y54" s="214" t="e">
        <f>IF('Crisis Indicator Data'!#REF!="No Data",1,IF(#REF!&lt;&gt;"",1,0))</f>
        <v>#REF!</v>
      </c>
      <c r="Z54" s="214" t="e">
        <f>IF('Crisis Indicator Data'!#REF!="No Data",1,IF(#REF!&lt;&gt;"",1,0))</f>
        <v>#REF!</v>
      </c>
      <c r="AA54" s="214" t="e">
        <f>IF('Crisis Indicator Data'!#REF!="No Data",1,IF(#REF!&lt;&gt;"",1,0))</f>
        <v>#REF!</v>
      </c>
      <c r="AB54" s="214" t="e">
        <f>IF('Crisis Indicator Data'!#REF!="No Data",1,IF(#REF!&lt;&gt;"",1,0))</f>
        <v>#REF!</v>
      </c>
      <c r="AC54" s="214" t="e">
        <f>IF('Crisis Indicator Data'!#REF!="No Data",1,IF(#REF!&lt;&gt;"",1,0))</f>
        <v>#REF!</v>
      </c>
      <c r="AD54" s="214" t="e">
        <f>IF('Crisis Indicator Data'!#REF!="No Data",1,IF(#REF!&lt;&gt;"",1,0))</f>
        <v>#REF!</v>
      </c>
      <c r="AE54" s="214" t="e">
        <f>IF('Crisis Indicator Data'!#REF!="No Data",1,IF(#REF!&lt;&gt;"",1,0))</f>
        <v>#REF!</v>
      </c>
      <c r="AF54" s="214" t="e">
        <f>IF('Crisis Indicator Data'!#REF!="No Data",1,IF(#REF!&lt;&gt;"",1,0))</f>
        <v>#REF!</v>
      </c>
      <c r="AG54" s="214" t="e">
        <f>IF('Crisis Indicator Data'!#REF!="No Data",1,IF(#REF!&lt;&gt;"",1,0))</f>
        <v>#REF!</v>
      </c>
      <c r="AH54" s="214" t="e">
        <f>IF('Crisis Indicator Data'!#REF!="No Data",1,IF(#REF!&lt;&gt;"",1,0))</f>
        <v>#REF!</v>
      </c>
      <c r="AI54" s="214" t="e">
        <f>IF('Crisis Indicator Data'!#REF!="No Data",1,IF(#REF!&lt;&gt;"",1,0))</f>
        <v>#REF!</v>
      </c>
      <c r="AJ54" s="214" t="e">
        <f>IF('Crisis Indicator Data'!#REF!="No Data",1,IF(#REF!&lt;&gt;"",1,0))</f>
        <v>#REF!</v>
      </c>
      <c r="AK54" s="214" t="e">
        <f>IF('Crisis Indicator Data'!#REF!="No Data",1,IF(#REF!&lt;&gt;"",1,0))</f>
        <v>#REF!</v>
      </c>
      <c r="AL54" s="214" t="e">
        <f>IF('Crisis Indicator Data'!#REF!="No Data",1,IF(#REF!&lt;&gt;"",1,0))</f>
        <v>#REF!</v>
      </c>
      <c r="AM54" s="214" t="e">
        <f>IF('Crisis Indicator Data'!#REF!="No Data",1,IF(#REF!&lt;&gt;"",1,0))</f>
        <v>#REF!</v>
      </c>
      <c r="AN54" s="214" t="e">
        <f>IF('Crisis Indicator Data'!#REF!="No Data",1,IF(#REF!&lt;&gt;"",1,0))</f>
        <v>#REF!</v>
      </c>
      <c r="AO54" s="214" t="e">
        <f>IF('Crisis Indicator Data'!#REF!="No Data",1,IF(#REF!&lt;&gt;"",1,0))</f>
        <v>#REF!</v>
      </c>
      <c r="AP54" s="214" t="e">
        <f>IF('Crisis Indicator Data'!#REF!="No Data",1,IF(#REF!&lt;&gt;"",1,0))</f>
        <v>#REF!</v>
      </c>
      <c r="AQ54" s="214" t="e">
        <f>IF('Crisis Indicator Data'!#REF!="No Data",1,IF(#REF!&lt;&gt;"",1,0))</f>
        <v>#REF!</v>
      </c>
      <c r="AR54" s="214" t="e">
        <f>IF('Crisis Indicator Data'!#REF!="No Data",1,IF(#REF!&lt;&gt;"",1,0))</f>
        <v>#REF!</v>
      </c>
      <c r="AS54" s="214" t="e">
        <f>IF('Crisis Indicator Data'!#REF!="No Data",1,IF(#REF!&lt;&gt;"",1,0))</f>
        <v>#REF!</v>
      </c>
      <c r="AT54" s="214" t="e">
        <f>IF('Crisis Indicator Data'!#REF!="No Data",1,IF(#REF!&lt;&gt;"",1,0))</f>
        <v>#REF!</v>
      </c>
      <c r="AU54" s="214" t="e">
        <f>IF('Crisis Indicator Data'!#REF!="No Data",1,IF(#REF!&lt;&gt;"",1,0))</f>
        <v>#REF!</v>
      </c>
      <c r="AV54" s="214" t="e">
        <f>IF('Crisis Indicator Data'!#REF!="No Data",1,IF(#REF!&lt;&gt;"",1,0))</f>
        <v>#REF!</v>
      </c>
      <c r="AW54" s="214" t="e">
        <f>IF('Crisis Indicator Data'!#REF!="No Data",1,IF(#REF!&lt;&gt;"",1,0))</f>
        <v>#REF!</v>
      </c>
      <c r="AX54" s="214" t="e">
        <f>IF('Crisis Indicator Data'!#REF!="No Data",1,IF(#REF!&lt;&gt;"",1,0))</f>
        <v>#REF!</v>
      </c>
      <c r="AY54" s="214" t="e">
        <f>IF('Crisis Indicator Data'!#REF!="No Data",1,IF(#REF!&lt;&gt;"",1,0))</f>
        <v>#REF!</v>
      </c>
      <c r="AZ54" s="214" t="e">
        <f>IF('Crisis Indicator Data'!#REF!="No Data",1,IF(#REF!&lt;&gt;"",1,0))</f>
        <v>#REF!</v>
      </c>
      <c r="BA54" t="e">
        <f t="shared" si="2"/>
        <v>#REF!</v>
      </c>
      <c r="BB54" s="22" t="e">
        <f t="shared" si="3"/>
        <v>#REF!</v>
      </c>
    </row>
    <row r="55" spans="1:54" x14ac:dyDescent="0.35">
      <c r="A55" t="s">
        <v>8020</v>
      </c>
      <c r="B55" s="214" t="e">
        <f>IF('Crisis Indicator Data'!#REF!="No Data",1,IF(#REF!&lt;&gt;"",1,0))</f>
        <v>#REF!</v>
      </c>
      <c r="C55" s="214" t="e">
        <f>IF('Crisis Indicator Data'!#REF!="No Data",1,IF(#REF!&lt;&gt;"",1,0))</f>
        <v>#REF!</v>
      </c>
      <c r="D55" s="214" t="e">
        <f>IF('Crisis Indicator Data'!#REF!="No Data",1,IF(#REF!&lt;&gt;"",1,0))</f>
        <v>#REF!</v>
      </c>
      <c r="E55" s="214" t="e">
        <f>IF('Crisis Indicator Data'!#REF!="No Data",1,IF(#REF!&lt;&gt;"",1,0))</f>
        <v>#REF!</v>
      </c>
      <c r="F55" s="214" t="e">
        <f>IF('Crisis Indicator Data'!#REF!="No Data",1,IF(#REF!&lt;&gt;"",1,0))</f>
        <v>#REF!</v>
      </c>
      <c r="G55" s="214" t="e">
        <f>IF('Crisis Indicator Data'!#REF!="No Data",1,IF(#REF!&lt;&gt;"",1,0))</f>
        <v>#REF!</v>
      </c>
      <c r="H55" s="214" t="e">
        <f>IF('Crisis Indicator Data'!#REF!="No Data",1,IF(#REF!&lt;&gt;"",1,0))</f>
        <v>#REF!</v>
      </c>
      <c r="I55" s="214" t="e">
        <f>IF('Crisis Indicator Data'!#REF!="No Data",1,IF(#REF!&lt;&gt;"",1,0))</f>
        <v>#REF!</v>
      </c>
      <c r="J55" s="214" t="e">
        <f>IF('Crisis Indicator Data'!#REF!="No Data",1,IF(#REF!&lt;&gt;"",1,0))</f>
        <v>#REF!</v>
      </c>
      <c r="K55" s="214" t="e">
        <f>IF('Crisis Indicator Data'!#REF!="No Data",1,IF(#REF!&lt;&gt;"",1,0))</f>
        <v>#REF!</v>
      </c>
      <c r="L55" s="214" t="e">
        <f>IF('Crisis Indicator Data'!#REF!="No Data",1,IF(#REF!&lt;&gt;"",1,0))</f>
        <v>#REF!</v>
      </c>
      <c r="M55" s="214" t="e">
        <f>IF('Crisis Indicator Data'!#REF!="No Data",1,IF(#REF!&lt;&gt;"",1,0))</f>
        <v>#REF!</v>
      </c>
      <c r="N55" s="214" t="e">
        <f>IF('Crisis Indicator Data'!#REF!="No Data",1,IF(#REF!&lt;&gt;"",1,0))</f>
        <v>#REF!</v>
      </c>
      <c r="O55" s="214" t="e">
        <f>IF('Crisis Indicator Data'!#REF!="No Data",1,IF(#REF!&lt;&gt;"",1,0))</f>
        <v>#REF!</v>
      </c>
      <c r="P55" s="214" t="e">
        <f>IF('Crisis Indicator Data'!#REF!="No Data",1,IF(#REF!&lt;&gt;"",1,0))</f>
        <v>#REF!</v>
      </c>
      <c r="Q55" s="214" t="e">
        <f>IF('Crisis Indicator Data'!#REF!="No Data",1,IF(#REF!&lt;&gt;"",1,0))</f>
        <v>#REF!</v>
      </c>
      <c r="R55" s="214" t="e">
        <f>IF('Crisis Indicator Data'!#REF!="No Data",1,IF(#REF!&lt;&gt;"",1,0))</f>
        <v>#REF!</v>
      </c>
      <c r="S55" s="214" t="e">
        <f>IF('Crisis Indicator Data'!#REF!="No Data",1,IF(#REF!&lt;&gt;"",1,0))</f>
        <v>#REF!</v>
      </c>
      <c r="T55" s="214" t="e">
        <f>IF('Crisis Indicator Data'!#REF!="No Data",1,IF(#REF!&lt;&gt;"",1,0))</f>
        <v>#REF!</v>
      </c>
      <c r="U55" s="214" t="e">
        <f>IF('Crisis Indicator Data'!#REF!="No Data",1,IF(#REF!&lt;&gt;"",1,0))</f>
        <v>#REF!</v>
      </c>
      <c r="V55" s="214" t="e">
        <f>IF('Crisis Indicator Data'!#REF!="No Data",1,IF(#REF!&lt;&gt;"",1,0))</f>
        <v>#REF!</v>
      </c>
      <c r="W55" s="214" t="e">
        <f>IF('Crisis Indicator Data'!#REF!="No Data",1,IF(#REF!&lt;&gt;"",1,0))</f>
        <v>#REF!</v>
      </c>
      <c r="X55" s="214" t="e">
        <f>IF('Crisis Indicator Data'!#REF!="No Data",1,IF(#REF!&lt;&gt;"",1,0))</f>
        <v>#REF!</v>
      </c>
      <c r="Y55" s="214" t="e">
        <f>IF('Crisis Indicator Data'!#REF!="No Data",1,IF(#REF!&lt;&gt;"",1,0))</f>
        <v>#REF!</v>
      </c>
      <c r="Z55" s="214" t="e">
        <f>IF('Crisis Indicator Data'!#REF!="No Data",1,IF(#REF!&lt;&gt;"",1,0))</f>
        <v>#REF!</v>
      </c>
      <c r="AA55" s="214" t="e">
        <f>IF('Crisis Indicator Data'!#REF!="No Data",1,IF(#REF!&lt;&gt;"",1,0))</f>
        <v>#REF!</v>
      </c>
      <c r="AB55" s="214" t="e">
        <f>IF('Crisis Indicator Data'!#REF!="No Data",1,IF(#REF!&lt;&gt;"",1,0))</f>
        <v>#REF!</v>
      </c>
      <c r="AC55" s="214" t="e">
        <f>IF('Crisis Indicator Data'!#REF!="No Data",1,IF(#REF!&lt;&gt;"",1,0))</f>
        <v>#REF!</v>
      </c>
      <c r="AD55" s="214" t="e">
        <f>IF('Crisis Indicator Data'!#REF!="No Data",1,IF(#REF!&lt;&gt;"",1,0))</f>
        <v>#REF!</v>
      </c>
      <c r="AE55" s="214" t="e">
        <f>IF('Crisis Indicator Data'!#REF!="No Data",1,IF(#REF!&lt;&gt;"",1,0))</f>
        <v>#REF!</v>
      </c>
      <c r="AF55" s="214" t="e">
        <f>IF('Crisis Indicator Data'!#REF!="No Data",1,IF(#REF!&lt;&gt;"",1,0))</f>
        <v>#REF!</v>
      </c>
      <c r="AG55" s="214" t="e">
        <f>IF('Crisis Indicator Data'!#REF!="No Data",1,IF(#REF!&lt;&gt;"",1,0))</f>
        <v>#REF!</v>
      </c>
      <c r="AH55" s="214" t="e">
        <f>IF('Crisis Indicator Data'!#REF!="No Data",1,IF(#REF!&lt;&gt;"",1,0))</f>
        <v>#REF!</v>
      </c>
      <c r="AI55" s="214" t="e">
        <f>IF('Crisis Indicator Data'!#REF!="No Data",1,IF(#REF!&lt;&gt;"",1,0))</f>
        <v>#REF!</v>
      </c>
      <c r="AJ55" s="214" t="e">
        <f>IF('Crisis Indicator Data'!#REF!="No Data",1,IF(#REF!&lt;&gt;"",1,0))</f>
        <v>#REF!</v>
      </c>
      <c r="AK55" s="214" t="e">
        <f>IF('Crisis Indicator Data'!#REF!="No Data",1,IF(#REF!&lt;&gt;"",1,0))</f>
        <v>#REF!</v>
      </c>
      <c r="AL55" s="214" t="e">
        <f>IF('Crisis Indicator Data'!#REF!="No Data",1,IF(#REF!&lt;&gt;"",1,0))</f>
        <v>#REF!</v>
      </c>
      <c r="AM55" s="214" t="e">
        <f>IF('Crisis Indicator Data'!#REF!="No Data",1,IF(#REF!&lt;&gt;"",1,0))</f>
        <v>#REF!</v>
      </c>
      <c r="AN55" s="214" t="e">
        <f>IF('Crisis Indicator Data'!#REF!="No Data",1,IF(#REF!&lt;&gt;"",1,0))</f>
        <v>#REF!</v>
      </c>
      <c r="AO55" s="214" t="e">
        <f>IF('Crisis Indicator Data'!#REF!="No Data",1,IF(#REF!&lt;&gt;"",1,0))</f>
        <v>#REF!</v>
      </c>
      <c r="AP55" s="214" t="e">
        <f>IF('Crisis Indicator Data'!#REF!="No Data",1,IF(#REF!&lt;&gt;"",1,0))</f>
        <v>#REF!</v>
      </c>
      <c r="AQ55" s="214" t="e">
        <f>IF('Crisis Indicator Data'!#REF!="No Data",1,IF(#REF!&lt;&gt;"",1,0))</f>
        <v>#REF!</v>
      </c>
      <c r="AR55" s="214" t="e">
        <f>IF('Crisis Indicator Data'!#REF!="No Data",1,IF(#REF!&lt;&gt;"",1,0))</f>
        <v>#REF!</v>
      </c>
      <c r="AS55" s="214" t="e">
        <f>IF('Crisis Indicator Data'!#REF!="No Data",1,IF(#REF!&lt;&gt;"",1,0))</f>
        <v>#REF!</v>
      </c>
      <c r="AT55" s="214" t="e">
        <f>IF('Crisis Indicator Data'!#REF!="No Data",1,IF(#REF!&lt;&gt;"",1,0))</f>
        <v>#REF!</v>
      </c>
      <c r="AU55" s="214" t="e">
        <f>IF('Crisis Indicator Data'!#REF!="No Data",1,IF(#REF!&lt;&gt;"",1,0))</f>
        <v>#REF!</v>
      </c>
      <c r="AV55" s="214" t="e">
        <f>IF('Crisis Indicator Data'!#REF!="No Data",1,IF(#REF!&lt;&gt;"",1,0))</f>
        <v>#REF!</v>
      </c>
      <c r="AW55" s="214" t="e">
        <f>IF('Crisis Indicator Data'!#REF!="No Data",1,IF(#REF!&lt;&gt;"",1,0))</f>
        <v>#REF!</v>
      </c>
      <c r="AX55" s="214" t="e">
        <f>IF('Crisis Indicator Data'!#REF!="No Data",1,IF(#REF!&lt;&gt;"",1,0))</f>
        <v>#REF!</v>
      </c>
      <c r="AY55" s="214" t="e">
        <f>IF('Crisis Indicator Data'!#REF!="No Data",1,IF(#REF!&lt;&gt;"",1,0))</f>
        <v>#REF!</v>
      </c>
      <c r="AZ55" s="214" t="e">
        <f>IF('Crisis Indicator Data'!#REF!="No Data",1,IF(#REF!&lt;&gt;"",1,0))</f>
        <v>#REF!</v>
      </c>
      <c r="BA55" t="e">
        <f t="shared" si="2"/>
        <v>#REF!</v>
      </c>
      <c r="BB55" s="22" t="e">
        <f t="shared" si="3"/>
        <v>#REF!</v>
      </c>
    </row>
    <row r="56" spans="1:54" x14ac:dyDescent="0.35">
      <c r="A56" t="s">
        <v>8023</v>
      </c>
      <c r="B56" s="214" t="e">
        <f>IF('Crisis Indicator Data'!#REF!="No Data",1,IF(#REF!&lt;&gt;"",1,0))</f>
        <v>#REF!</v>
      </c>
      <c r="C56" s="214" t="e">
        <f>IF('Crisis Indicator Data'!#REF!="No Data",1,IF(#REF!&lt;&gt;"",1,0))</f>
        <v>#REF!</v>
      </c>
      <c r="D56" s="214" t="e">
        <f>IF('Crisis Indicator Data'!#REF!="No Data",1,IF(#REF!&lt;&gt;"",1,0))</f>
        <v>#REF!</v>
      </c>
      <c r="E56" s="214" t="e">
        <f>IF('Crisis Indicator Data'!#REF!="No Data",1,IF(#REF!&lt;&gt;"",1,0))</f>
        <v>#REF!</v>
      </c>
      <c r="F56" s="214" t="e">
        <f>IF('Crisis Indicator Data'!#REF!="No Data",1,IF(#REF!&lt;&gt;"",1,0))</f>
        <v>#REF!</v>
      </c>
      <c r="G56" s="214" t="e">
        <f>IF('Crisis Indicator Data'!#REF!="No Data",1,IF(#REF!&lt;&gt;"",1,0))</f>
        <v>#REF!</v>
      </c>
      <c r="H56" s="214" t="e">
        <f>IF('Crisis Indicator Data'!#REF!="No Data",1,IF(#REF!&lt;&gt;"",1,0))</f>
        <v>#REF!</v>
      </c>
      <c r="I56" s="214" t="e">
        <f>IF('Crisis Indicator Data'!#REF!="No Data",1,IF(#REF!&lt;&gt;"",1,0))</f>
        <v>#REF!</v>
      </c>
      <c r="J56" s="214" t="e">
        <f>IF('Crisis Indicator Data'!#REF!="No Data",1,IF(#REF!&lt;&gt;"",1,0))</f>
        <v>#REF!</v>
      </c>
      <c r="K56" s="214" t="e">
        <f>IF('Crisis Indicator Data'!#REF!="No Data",1,IF(#REF!&lt;&gt;"",1,0))</f>
        <v>#REF!</v>
      </c>
      <c r="L56" s="214" t="e">
        <f>IF('Crisis Indicator Data'!#REF!="No Data",1,IF(#REF!&lt;&gt;"",1,0))</f>
        <v>#REF!</v>
      </c>
      <c r="M56" s="214" t="e">
        <f>IF('Crisis Indicator Data'!#REF!="No Data",1,IF(#REF!&lt;&gt;"",1,0))</f>
        <v>#REF!</v>
      </c>
      <c r="N56" s="214" t="e">
        <f>IF('Crisis Indicator Data'!#REF!="No Data",1,IF(#REF!&lt;&gt;"",1,0))</f>
        <v>#REF!</v>
      </c>
      <c r="O56" s="214" t="e">
        <f>IF('Crisis Indicator Data'!#REF!="No Data",1,IF(#REF!&lt;&gt;"",1,0))</f>
        <v>#REF!</v>
      </c>
      <c r="P56" s="214" t="e">
        <f>IF('Crisis Indicator Data'!#REF!="No Data",1,IF(#REF!&lt;&gt;"",1,0))</f>
        <v>#REF!</v>
      </c>
      <c r="Q56" s="214" t="e">
        <f>IF('Crisis Indicator Data'!#REF!="No Data",1,IF(#REF!&lt;&gt;"",1,0))</f>
        <v>#REF!</v>
      </c>
      <c r="R56" s="214" t="e">
        <f>IF('Crisis Indicator Data'!#REF!="No Data",1,IF(#REF!&lt;&gt;"",1,0))</f>
        <v>#REF!</v>
      </c>
      <c r="S56" s="214" t="e">
        <f>IF('Crisis Indicator Data'!#REF!="No Data",1,IF(#REF!&lt;&gt;"",1,0))</f>
        <v>#REF!</v>
      </c>
      <c r="T56" s="214" t="e">
        <f>IF('Crisis Indicator Data'!#REF!="No Data",1,IF(#REF!&lt;&gt;"",1,0))</f>
        <v>#REF!</v>
      </c>
      <c r="U56" s="214" t="e">
        <f>IF('Crisis Indicator Data'!#REF!="No Data",1,IF(#REF!&lt;&gt;"",1,0))</f>
        <v>#REF!</v>
      </c>
      <c r="V56" s="214" t="e">
        <f>IF('Crisis Indicator Data'!#REF!="No Data",1,IF(#REF!&lt;&gt;"",1,0))</f>
        <v>#REF!</v>
      </c>
      <c r="W56" s="214" t="e">
        <f>IF('Crisis Indicator Data'!#REF!="No Data",1,IF(#REF!&lt;&gt;"",1,0))</f>
        <v>#REF!</v>
      </c>
      <c r="X56" s="214" t="e">
        <f>IF('Crisis Indicator Data'!#REF!="No Data",1,IF(#REF!&lt;&gt;"",1,0))</f>
        <v>#REF!</v>
      </c>
      <c r="Y56" s="214" t="e">
        <f>IF('Crisis Indicator Data'!#REF!="No Data",1,IF(#REF!&lt;&gt;"",1,0))</f>
        <v>#REF!</v>
      </c>
      <c r="Z56" s="214" t="e">
        <f>IF('Crisis Indicator Data'!#REF!="No Data",1,IF(#REF!&lt;&gt;"",1,0))</f>
        <v>#REF!</v>
      </c>
      <c r="AA56" s="214" t="e">
        <f>IF('Crisis Indicator Data'!#REF!="No Data",1,IF(#REF!&lt;&gt;"",1,0))</f>
        <v>#REF!</v>
      </c>
      <c r="AB56" s="214" t="e">
        <f>IF('Crisis Indicator Data'!#REF!="No Data",1,IF(#REF!&lt;&gt;"",1,0))</f>
        <v>#REF!</v>
      </c>
      <c r="AC56" s="214" t="e">
        <f>IF('Crisis Indicator Data'!#REF!="No Data",1,IF(#REF!&lt;&gt;"",1,0))</f>
        <v>#REF!</v>
      </c>
      <c r="AD56" s="214" t="e">
        <f>IF('Crisis Indicator Data'!#REF!="No Data",1,IF(#REF!&lt;&gt;"",1,0))</f>
        <v>#REF!</v>
      </c>
      <c r="AE56" s="214" t="e">
        <f>IF('Crisis Indicator Data'!#REF!="No Data",1,IF(#REF!&lt;&gt;"",1,0))</f>
        <v>#REF!</v>
      </c>
      <c r="AF56" s="214" t="e">
        <f>IF('Crisis Indicator Data'!#REF!="No Data",1,IF(#REF!&lt;&gt;"",1,0))</f>
        <v>#REF!</v>
      </c>
      <c r="AG56" s="214" t="e">
        <f>IF('Crisis Indicator Data'!#REF!="No Data",1,IF(#REF!&lt;&gt;"",1,0))</f>
        <v>#REF!</v>
      </c>
      <c r="AH56" s="214" t="e">
        <f>IF('Crisis Indicator Data'!#REF!="No Data",1,IF(#REF!&lt;&gt;"",1,0))</f>
        <v>#REF!</v>
      </c>
      <c r="AI56" s="214" t="e">
        <f>IF('Crisis Indicator Data'!#REF!="No Data",1,IF(#REF!&lt;&gt;"",1,0))</f>
        <v>#REF!</v>
      </c>
      <c r="AJ56" s="214" t="e">
        <f>IF('Crisis Indicator Data'!#REF!="No Data",1,IF(#REF!&lt;&gt;"",1,0))</f>
        <v>#REF!</v>
      </c>
      <c r="AK56" s="214" t="e">
        <f>IF('Crisis Indicator Data'!#REF!="No Data",1,IF(#REF!&lt;&gt;"",1,0))</f>
        <v>#REF!</v>
      </c>
      <c r="AL56" s="214" t="e">
        <f>IF('Crisis Indicator Data'!#REF!="No Data",1,IF(#REF!&lt;&gt;"",1,0))</f>
        <v>#REF!</v>
      </c>
      <c r="AM56" s="214" t="e">
        <f>IF('Crisis Indicator Data'!#REF!="No Data",1,IF(#REF!&lt;&gt;"",1,0))</f>
        <v>#REF!</v>
      </c>
      <c r="AN56" s="214" t="e">
        <f>IF('Crisis Indicator Data'!#REF!="No Data",1,IF(#REF!&lt;&gt;"",1,0))</f>
        <v>#REF!</v>
      </c>
      <c r="AO56" s="214" t="e">
        <f>IF('Crisis Indicator Data'!#REF!="No Data",1,IF(#REF!&lt;&gt;"",1,0))</f>
        <v>#REF!</v>
      </c>
      <c r="AP56" s="214" t="e">
        <f>IF('Crisis Indicator Data'!#REF!="No Data",1,IF(#REF!&lt;&gt;"",1,0))</f>
        <v>#REF!</v>
      </c>
      <c r="AQ56" s="214" t="e">
        <f>IF('Crisis Indicator Data'!#REF!="No Data",1,IF(#REF!&lt;&gt;"",1,0))</f>
        <v>#REF!</v>
      </c>
      <c r="AR56" s="214" t="e">
        <f>IF('Crisis Indicator Data'!#REF!="No Data",1,IF(#REF!&lt;&gt;"",1,0))</f>
        <v>#REF!</v>
      </c>
      <c r="AS56" s="214" t="e">
        <f>IF('Crisis Indicator Data'!#REF!="No Data",1,IF(#REF!&lt;&gt;"",1,0))</f>
        <v>#REF!</v>
      </c>
      <c r="AT56" s="214" t="e">
        <f>IF('Crisis Indicator Data'!#REF!="No Data",1,IF(#REF!&lt;&gt;"",1,0))</f>
        <v>#REF!</v>
      </c>
      <c r="AU56" s="214" t="e">
        <f>IF('Crisis Indicator Data'!#REF!="No Data",1,IF(#REF!&lt;&gt;"",1,0))</f>
        <v>#REF!</v>
      </c>
      <c r="AV56" s="214" t="e">
        <f>IF('Crisis Indicator Data'!#REF!="No Data",1,IF(#REF!&lt;&gt;"",1,0))</f>
        <v>#REF!</v>
      </c>
      <c r="AW56" s="214" t="e">
        <f>IF('Crisis Indicator Data'!#REF!="No Data",1,IF(#REF!&lt;&gt;"",1,0))</f>
        <v>#REF!</v>
      </c>
      <c r="AX56" s="214" t="e">
        <f>IF('Crisis Indicator Data'!#REF!="No Data",1,IF(#REF!&lt;&gt;"",1,0))</f>
        <v>#REF!</v>
      </c>
      <c r="AY56" s="214" t="e">
        <f>IF('Crisis Indicator Data'!#REF!="No Data",1,IF(#REF!&lt;&gt;"",1,0))</f>
        <v>#REF!</v>
      </c>
      <c r="AZ56" s="214" t="e">
        <f>IF('Crisis Indicator Data'!#REF!="No Data",1,IF(#REF!&lt;&gt;"",1,0))</f>
        <v>#REF!</v>
      </c>
      <c r="BA56" t="e">
        <f t="shared" si="2"/>
        <v>#REF!</v>
      </c>
      <c r="BB56" s="22" t="e">
        <f t="shared" si="3"/>
        <v>#REF!</v>
      </c>
    </row>
    <row r="57" spans="1:54" x14ac:dyDescent="0.35">
      <c r="A57" t="s">
        <v>8024</v>
      </c>
      <c r="B57" s="214" t="e">
        <f>IF('Crisis Indicator Data'!#REF!="No Data",1,IF(#REF!&lt;&gt;"",1,0))</f>
        <v>#REF!</v>
      </c>
      <c r="C57" s="214" t="e">
        <f>IF('Crisis Indicator Data'!#REF!="No Data",1,IF(#REF!&lt;&gt;"",1,0))</f>
        <v>#REF!</v>
      </c>
      <c r="D57" s="214" t="e">
        <f>IF('Crisis Indicator Data'!#REF!="No Data",1,IF(#REF!&lt;&gt;"",1,0))</f>
        <v>#REF!</v>
      </c>
      <c r="E57" s="214" t="e">
        <f>IF('Crisis Indicator Data'!#REF!="No Data",1,IF(#REF!&lt;&gt;"",1,0))</f>
        <v>#REF!</v>
      </c>
      <c r="F57" s="214" t="e">
        <f>IF('Crisis Indicator Data'!#REF!="No Data",1,IF(#REF!&lt;&gt;"",1,0))</f>
        <v>#REF!</v>
      </c>
      <c r="G57" s="214" t="e">
        <f>IF('Crisis Indicator Data'!#REF!="No Data",1,IF(#REF!&lt;&gt;"",1,0))</f>
        <v>#REF!</v>
      </c>
      <c r="H57" s="214" t="e">
        <f>IF('Crisis Indicator Data'!#REF!="No Data",1,IF(#REF!&lt;&gt;"",1,0))</f>
        <v>#REF!</v>
      </c>
      <c r="I57" s="214" t="e">
        <f>IF('Crisis Indicator Data'!#REF!="No Data",1,IF(#REF!&lt;&gt;"",1,0))</f>
        <v>#REF!</v>
      </c>
      <c r="J57" s="214" t="e">
        <f>IF('Crisis Indicator Data'!#REF!="No Data",1,IF(#REF!&lt;&gt;"",1,0))</f>
        <v>#REF!</v>
      </c>
      <c r="K57" s="214" t="e">
        <f>IF('Crisis Indicator Data'!#REF!="No Data",1,IF(#REF!&lt;&gt;"",1,0))</f>
        <v>#REF!</v>
      </c>
      <c r="L57" s="214" t="e">
        <f>IF('Crisis Indicator Data'!#REF!="No Data",1,IF(#REF!&lt;&gt;"",1,0))</f>
        <v>#REF!</v>
      </c>
      <c r="M57" s="214" t="e">
        <f>IF('Crisis Indicator Data'!#REF!="No Data",1,IF(#REF!&lt;&gt;"",1,0))</f>
        <v>#REF!</v>
      </c>
      <c r="N57" s="214" t="e">
        <f>IF('Crisis Indicator Data'!#REF!="No Data",1,IF(#REF!&lt;&gt;"",1,0))</f>
        <v>#REF!</v>
      </c>
      <c r="O57" s="214" t="e">
        <f>IF('Crisis Indicator Data'!#REF!="No Data",1,IF(#REF!&lt;&gt;"",1,0))</f>
        <v>#REF!</v>
      </c>
      <c r="P57" s="214" t="e">
        <f>IF('Crisis Indicator Data'!#REF!="No Data",1,IF(#REF!&lt;&gt;"",1,0))</f>
        <v>#REF!</v>
      </c>
      <c r="Q57" s="214" t="e">
        <f>IF('Crisis Indicator Data'!#REF!="No Data",1,IF(#REF!&lt;&gt;"",1,0))</f>
        <v>#REF!</v>
      </c>
      <c r="R57" s="214" t="e">
        <f>IF('Crisis Indicator Data'!#REF!="No Data",1,IF(#REF!&lt;&gt;"",1,0))</f>
        <v>#REF!</v>
      </c>
      <c r="S57" s="214" t="e">
        <f>IF('Crisis Indicator Data'!#REF!="No Data",1,IF(#REF!&lt;&gt;"",1,0))</f>
        <v>#REF!</v>
      </c>
      <c r="T57" s="214" t="e">
        <f>IF('Crisis Indicator Data'!#REF!="No Data",1,IF(#REF!&lt;&gt;"",1,0))</f>
        <v>#REF!</v>
      </c>
      <c r="U57" s="214" t="e">
        <f>IF('Crisis Indicator Data'!#REF!="No Data",1,IF(#REF!&lt;&gt;"",1,0))</f>
        <v>#REF!</v>
      </c>
      <c r="V57" s="214" t="e">
        <f>IF('Crisis Indicator Data'!#REF!="No Data",1,IF(#REF!&lt;&gt;"",1,0))</f>
        <v>#REF!</v>
      </c>
      <c r="W57" s="214" t="e">
        <f>IF('Crisis Indicator Data'!#REF!="No Data",1,IF(#REF!&lt;&gt;"",1,0))</f>
        <v>#REF!</v>
      </c>
      <c r="X57" s="214" t="e">
        <f>IF('Crisis Indicator Data'!#REF!="No Data",1,IF(#REF!&lt;&gt;"",1,0))</f>
        <v>#REF!</v>
      </c>
      <c r="Y57" s="214" t="e">
        <f>IF('Crisis Indicator Data'!#REF!="No Data",1,IF(#REF!&lt;&gt;"",1,0))</f>
        <v>#REF!</v>
      </c>
      <c r="Z57" s="214" t="e">
        <f>IF('Crisis Indicator Data'!#REF!="No Data",1,IF(#REF!&lt;&gt;"",1,0))</f>
        <v>#REF!</v>
      </c>
      <c r="AA57" s="214" t="e">
        <f>IF('Crisis Indicator Data'!#REF!="No Data",1,IF(#REF!&lt;&gt;"",1,0))</f>
        <v>#REF!</v>
      </c>
      <c r="AB57" s="214" t="e">
        <f>IF('Crisis Indicator Data'!#REF!="No Data",1,IF(#REF!&lt;&gt;"",1,0))</f>
        <v>#REF!</v>
      </c>
      <c r="AC57" s="214" t="e">
        <f>IF('Crisis Indicator Data'!#REF!="No Data",1,IF(#REF!&lt;&gt;"",1,0))</f>
        <v>#REF!</v>
      </c>
      <c r="AD57" s="214" t="e">
        <f>IF('Crisis Indicator Data'!#REF!="No Data",1,IF(#REF!&lt;&gt;"",1,0))</f>
        <v>#REF!</v>
      </c>
      <c r="AE57" s="214" t="e">
        <f>IF('Crisis Indicator Data'!#REF!="No Data",1,IF(#REF!&lt;&gt;"",1,0))</f>
        <v>#REF!</v>
      </c>
      <c r="AF57" s="214" t="e">
        <f>IF('Crisis Indicator Data'!#REF!="No Data",1,IF(#REF!&lt;&gt;"",1,0))</f>
        <v>#REF!</v>
      </c>
      <c r="AG57" s="214" t="e">
        <f>IF('Crisis Indicator Data'!#REF!="No Data",1,IF(#REF!&lt;&gt;"",1,0))</f>
        <v>#REF!</v>
      </c>
      <c r="AH57" s="214" t="e">
        <f>IF('Crisis Indicator Data'!#REF!="No Data",1,IF(#REF!&lt;&gt;"",1,0))</f>
        <v>#REF!</v>
      </c>
      <c r="AI57" s="214" t="e">
        <f>IF('Crisis Indicator Data'!#REF!="No Data",1,IF(#REF!&lt;&gt;"",1,0))</f>
        <v>#REF!</v>
      </c>
      <c r="AJ57" s="214" t="e">
        <f>IF('Crisis Indicator Data'!#REF!="No Data",1,IF(#REF!&lt;&gt;"",1,0))</f>
        <v>#REF!</v>
      </c>
      <c r="AK57" s="214" t="e">
        <f>IF('Crisis Indicator Data'!#REF!="No Data",1,IF(#REF!&lt;&gt;"",1,0))</f>
        <v>#REF!</v>
      </c>
      <c r="AL57" s="214" t="e">
        <f>IF('Crisis Indicator Data'!#REF!="No Data",1,IF(#REF!&lt;&gt;"",1,0))</f>
        <v>#REF!</v>
      </c>
      <c r="AM57" s="214" t="e">
        <f>IF('Crisis Indicator Data'!#REF!="No Data",1,IF(#REF!&lt;&gt;"",1,0))</f>
        <v>#REF!</v>
      </c>
      <c r="AN57" s="214" t="e">
        <f>IF('Crisis Indicator Data'!#REF!="No Data",1,IF(#REF!&lt;&gt;"",1,0))</f>
        <v>#REF!</v>
      </c>
      <c r="AO57" s="214" t="e">
        <f>IF('Crisis Indicator Data'!#REF!="No Data",1,IF(#REF!&lt;&gt;"",1,0))</f>
        <v>#REF!</v>
      </c>
      <c r="AP57" s="214" t="e">
        <f>IF('Crisis Indicator Data'!#REF!="No Data",1,IF(#REF!&lt;&gt;"",1,0))</f>
        <v>#REF!</v>
      </c>
      <c r="AQ57" s="214" t="e">
        <f>IF('Crisis Indicator Data'!#REF!="No Data",1,IF(#REF!&lt;&gt;"",1,0))</f>
        <v>#REF!</v>
      </c>
      <c r="AR57" s="214" t="e">
        <f>IF('Crisis Indicator Data'!#REF!="No Data",1,IF(#REF!&lt;&gt;"",1,0))</f>
        <v>#REF!</v>
      </c>
      <c r="AS57" s="214" t="e">
        <f>IF('Crisis Indicator Data'!#REF!="No Data",1,IF(#REF!&lt;&gt;"",1,0))</f>
        <v>#REF!</v>
      </c>
      <c r="AT57" s="214" t="e">
        <f>IF('Crisis Indicator Data'!#REF!="No Data",1,IF(#REF!&lt;&gt;"",1,0))</f>
        <v>#REF!</v>
      </c>
      <c r="AU57" s="214" t="e">
        <f>IF('Crisis Indicator Data'!#REF!="No Data",1,IF(#REF!&lt;&gt;"",1,0))</f>
        <v>#REF!</v>
      </c>
      <c r="AV57" s="214" t="e">
        <f>IF('Crisis Indicator Data'!#REF!="No Data",1,IF(#REF!&lt;&gt;"",1,0))</f>
        <v>#REF!</v>
      </c>
      <c r="AW57" s="214" t="e">
        <f>IF('Crisis Indicator Data'!#REF!="No Data",1,IF(#REF!&lt;&gt;"",1,0))</f>
        <v>#REF!</v>
      </c>
      <c r="AX57" s="214" t="e">
        <f>IF('Crisis Indicator Data'!#REF!="No Data",1,IF(#REF!&lt;&gt;"",1,0))</f>
        <v>#REF!</v>
      </c>
      <c r="AY57" s="214" t="e">
        <f>IF('Crisis Indicator Data'!#REF!="No Data",1,IF(#REF!&lt;&gt;"",1,0))</f>
        <v>#REF!</v>
      </c>
      <c r="AZ57" s="214" t="e">
        <f>IF('Crisis Indicator Data'!#REF!="No Data",1,IF(#REF!&lt;&gt;"",1,0))</f>
        <v>#REF!</v>
      </c>
      <c r="BA57" t="e">
        <f t="shared" si="2"/>
        <v>#REF!</v>
      </c>
      <c r="BB57" s="22" t="e">
        <f t="shared" si="3"/>
        <v>#REF!</v>
      </c>
    </row>
    <row r="58" spans="1:54" x14ac:dyDescent="0.35">
      <c r="A58" t="s">
        <v>8028</v>
      </c>
      <c r="B58" s="214" t="e">
        <f>IF('Crisis Indicator Data'!#REF!="No Data",1,IF(#REF!&lt;&gt;"",1,0))</f>
        <v>#REF!</v>
      </c>
      <c r="C58" s="214" t="e">
        <f>IF('Crisis Indicator Data'!#REF!="No Data",1,IF(#REF!&lt;&gt;"",1,0))</f>
        <v>#REF!</v>
      </c>
      <c r="D58" s="214" t="e">
        <f>IF('Crisis Indicator Data'!#REF!="No Data",1,IF(#REF!&lt;&gt;"",1,0))</f>
        <v>#REF!</v>
      </c>
      <c r="E58" s="214" t="e">
        <f>IF('Crisis Indicator Data'!#REF!="No Data",1,IF(#REF!&lt;&gt;"",1,0))</f>
        <v>#REF!</v>
      </c>
      <c r="F58" s="214" t="e">
        <f>IF('Crisis Indicator Data'!#REF!="No Data",1,IF(#REF!&lt;&gt;"",1,0))</f>
        <v>#REF!</v>
      </c>
      <c r="G58" s="214" t="e">
        <f>IF('Crisis Indicator Data'!#REF!="No Data",1,IF(#REF!&lt;&gt;"",1,0))</f>
        <v>#REF!</v>
      </c>
      <c r="H58" s="214" t="e">
        <f>IF('Crisis Indicator Data'!#REF!="No Data",1,IF(#REF!&lt;&gt;"",1,0))</f>
        <v>#REF!</v>
      </c>
      <c r="I58" s="214" t="e">
        <f>IF('Crisis Indicator Data'!#REF!="No Data",1,IF(#REF!&lt;&gt;"",1,0))</f>
        <v>#REF!</v>
      </c>
      <c r="J58" s="214" t="e">
        <f>IF('Crisis Indicator Data'!#REF!="No Data",1,IF(#REF!&lt;&gt;"",1,0))</f>
        <v>#REF!</v>
      </c>
      <c r="K58" s="214" t="e">
        <f>IF('Crisis Indicator Data'!#REF!="No Data",1,IF(#REF!&lt;&gt;"",1,0))</f>
        <v>#REF!</v>
      </c>
      <c r="L58" s="214" t="e">
        <f>IF('Crisis Indicator Data'!#REF!="No Data",1,IF(#REF!&lt;&gt;"",1,0))</f>
        <v>#REF!</v>
      </c>
      <c r="M58" s="214" t="e">
        <f>IF('Crisis Indicator Data'!#REF!="No Data",1,IF(#REF!&lt;&gt;"",1,0))</f>
        <v>#REF!</v>
      </c>
      <c r="N58" s="214" t="e">
        <f>IF('Crisis Indicator Data'!#REF!="No Data",1,IF(#REF!&lt;&gt;"",1,0))</f>
        <v>#REF!</v>
      </c>
      <c r="O58" s="214" t="e">
        <f>IF('Crisis Indicator Data'!#REF!="No Data",1,IF(#REF!&lt;&gt;"",1,0))</f>
        <v>#REF!</v>
      </c>
      <c r="P58" s="214" t="e">
        <f>IF('Crisis Indicator Data'!#REF!="No Data",1,IF(#REF!&lt;&gt;"",1,0))</f>
        <v>#REF!</v>
      </c>
      <c r="Q58" s="214" t="e">
        <f>IF('Crisis Indicator Data'!#REF!="No Data",1,IF(#REF!&lt;&gt;"",1,0))</f>
        <v>#REF!</v>
      </c>
      <c r="R58" s="214" t="e">
        <f>IF('Crisis Indicator Data'!#REF!="No Data",1,IF(#REF!&lt;&gt;"",1,0))</f>
        <v>#REF!</v>
      </c>
      <c r="S58" s="214" t="e">
        <f>IF('Crisis Indicator Data'!#REF!="No Data",1,IF(#REF!&lt;&gt;"",1,0))</f>
        <v>#REF!</v>
      </c>
      <c r="T58" s="214" t="e">
        <f>IF('Crisis Indicator Data'!#REF!="No Data",1,IF(#REF!&lt;&gt;"",1,0))</f>
        <v>#REF!</v>
      </c>
      <c r="U58" s="214" t="e">
        <f>IF('Crisis Indicator Data'!#REF!="No Data",1,IF(#REF!&lt;&gt;"",1,0))</f>
        <v>#REF!</v>
      </c>
      <c r="V58" s="214" t="e">
        <f>IF('Crisis Indicator Data'!#REF!="No Data",1,IF(#REF!&lt;&gt;"",1,0))</f>
        <v>#REF!</v>
      </c>
      <c r="W58" s="214" t="e">
        <f>IF('Crisis Indicator Data'!#REF!="No Data",1,IF(#REF!&lt;&gt;"",1,0))</f>
        <v>#REF!</v>
      </c>
      <c r="X58" s="214" t="e">
        <f>IF('Crisis Indicator Data'!#REF!="No Data",1,IF(#REF!&lt;&gt;"",1,0))</f>
        <v>#REF!</v>
      </c>
      <c r="Y58" s="214" t="e">
        <f>IF('Crisis Indicator Data'!#REF!="No Data",1,IF(#REF!&lt;&gt;"",1,0))</f>
        <v>#REF!</v>
      </c>
      <c r="Z58" s="214" t="e">
        <f>IF('Crisis Indicator Data'!#REF!="No Data",1,IF(#REF!&lt;&gt;"",1,0))</f>
        <v>#REF!</v>
      </c>
      <c r="AA58" s="214" t="e">
        <f>IF('Crisis Indicator Data'!#REF!="No Data",1,IF(#REF!&lt;&gt;"",1,0))</f>
        <v>#REF!</v>
      </c>
      <c r="AB58" s="214" t="e">
        <f>IF('Crisis Indicator Data'!#REF!="No Data",1,IF(#REF!&lt;&gt;"",1,0))</f>
        <v>#REF!</v>
      </c>
      <c r="AC58" s="214" t="e">
        <f>IF('Crisis Indicator Data'!#REF!="No Data",1,IF(#REF!&lt;&gt;"",1,0))</f>
        <v>#REF!</v>
      </c>
      <c r="AD58" s="214" t="e">
        <f>IF('Crisis Indicator Data'!#REF!="No Data",1,IF(#REF!&lt;&gt;"",1,0))</f>
        <v>#REF!</v>
      </c>
      <c r="AE58" s="214" t="e">
        <f>IF('Crisis Indicator Data'!#REF!="No Data",1,IF(#REF!&lt;&gt;"",1,0))</f>
        <v>#REF!</v>
      </c>
      <c r="AF58" s="214" t="e">
        <f>IF('Crisis Indicator Data'!#REF!="No Data",1,IF(#REF!&lt;&gt;"",1,0))</f>
        <v>#REF!</v>
      </c>
      <c r="AG58" s="214" t="e">
        <f>IF('Crisis Indicator Data'!#REF!="No Data",1,IF(#REF!&lt;&gt;"",1,0))</f>
        <v>#REF!</v>
      </c>
      <c r="AH58" s="214" t="e">
        <f>IF('Crisis Indicator Data'!#REF!="No Data",1,IF(#REF!&lt;&gt;"",1,0))</f>
        <v>#REF!</v>
      </c>
      <c r="AI58" s="214" t="e">
        <f>IF('Crisis Indicator Data'!#REF!="No Data",1,IF(#REF!&lt;&gt;"",1,0))</f>
        <v>#REF!</v>
      </c>
      <c r="AJ58" s="214" t="e">
        <f>IF('Crisis Indicator Data'!#REF!="No Data",1,IF(#REF!&lt;&gt;"",1,0))</f>
        <v>#REF!</v>
      </c>
      <c r="AK58" s="214" t="e">
        <f>IF('Crisis Indicator Data'!#REF!="No Data",1,IF(#REF!&lt;&gt;"",1,0))</f>
        <v>#REF!</v>
      </c>
      <c r="AL58" s="214" t="e">
        <f>IF('Crisis Indicator Data'!#REF!="No Data",1,IF(#REF!&lt;&gt;"",1,0))</f>
        <v>#REF!</v>
      </c>
      <c r="AM58" s="214" t="e">
        <f>IF('Crisis Indicator Data'!#REF!="No Data",1,IF(#REF!&lt;&gt;"",1,0))</f>
        <v>#REF!</v>
      </c>
      <c r="AN58" s="214" t="e">
        <f>IF('Crisis Indicator Data'!#REF!="No Data",1,IF(#REF!&lt;&gt;"",1,0))</f>
        <v>#REF!</v>
      </c>
      <c r="AO58" s="214" t="e">
        <f>IF('Crisis Indicator Data'!#REF!="No Data",1,IF(#REF!&lt;&gt;"",1,0))</f>
        <v>#REF!</v>
      </c>
      <c r="AP58" s="214" t="e">
        <f>IF('Crisis Indicator Data'!#REF!="No Data",1,IF(#REF!&lt;&gt;"",1,0))</f>
        <v>#REF!</v>
      </c>
      <c r="AQ58" s="214" t="e">
        <f>IF('Crisis Indicator Data'!#REF!="No Data",1,IF(#REF!&lt;&gt;"",1,0))</f>
        <v>#REF!</v>
      </c>
      <c r="AR58" s="214" t="e">
        <f>IF('Crisis Indicator Data'!#REF!="No Data",1,IF(#REF!&lt;&gt;"",1,0))</f>
        <v>#REF!</v>
      </c>
      <c r="AS58" s="214" t="e">
        <f>IF('Crisis Indicator Data'!#REF!="No Data",1,IF(#REF!&lt;&gt;"",1,0))</f>
        <v>#REF!</v>
      </c>
      <c r="AT58" s="214" t="e">
        <f>IF('Crisis Indicator Data'!#REF!="No Data",1,IF(#REF!&lt;&gt;"",1,0))</f>
        <v>#REF!</v>
      </c>
      <c r="AU58" s="214" t="e">
        <f>IF('Crisis Indicator Data'!#REF!="No Data",1,IF(#REF!&lt;&gt;"",1,0))</f>
        <v>#REF!</v>
      </c>
      <c r="AV58" s="214" t="e">
        <f>IF('Crisis Indicator Data'!#REF!="No Data",1,IF(#REF!&lt;&gt;"",1,0))</f>
        <v>#REF!</v>
      </c>
      <c r="AW58" s="214" t="e">
        <f>IF('Crisis Indicator Data'!#REF!="No Data",1,IF(#REF!&lt;&gt;"",1,0))</f>
        <v>#REF!</v>
      </c>
      <c r="AX58" s="214" t="e">
        <f>IF('Crisis Indicator Data'!#REF!="No Data",1,IF(#REF!&lt;&gt;"",1,0))</f>
        <v>#REF!</v>
      </c>
      <c r="AY58" s="214" t="e">
        <f>IF('Crisis Indicator Data'!#REF!="No Data",1,IF(#REF!&lt;&gt;"",1,0))</f>
        <v>#REF!</v>
      </c>
      <c r="AZ58" s="214" t="e">
        <f>IF('Crisis Indicator Data'!#REF!="No Data",1,IF(#REF!&lt;&gt;"",1,0))</f>
        <v>#REF!</v>
      </c>
      <c r="BA58" t="e">
        <f t="shared" si="2"/>
        <v>#REF!</v>
      </c>
      <c r="BB58" s="22" t="e">
        <f t="shared" si="3"/>
        <v>#REF!</v>
      </c>
    </row>
    <row r="59" spans="1:54" x14ac:dyDescent="0.35">
      <c r="A59" t="s">
        <v>8026</v>
      </c>
      <c r="B59" s="214" t="e">
        <f>IF('Crisis Indicator Data'!#REF!="No Data",1,IF(#REF!&lt;&gt;"",1,0))</f>
        <v>#REF!</v>
      </c>
      <c r="C59" s="214" t="e">
        <f>IF('Crisis Indicator Data'!#REF!="No Data",1,IF(#REF!&lt;&gt;"",1,0))</f>
        <v>#REF!</v>
      </c>
      <c r="D59" s="214" t="e">
        <f>IF('Crisis Indicator Data'!#REF!="No Data",1,IF(#REF!&lt;&gt;"",1,0))</f>
        <v>#REF!</v>
      </c>
      <c r="E59" s="214" t="e">
        <f>IF('Crisis Indicator Data'!#REF!="No Data",1,IF(#REF!&lt;&gt;"",1,0))</f>
        <v>#REF!</v>
      </c>
      <c r="F59" s="214" t="e">
        <f>IF('Crisis Indicator Data'!#REF!="No Data",1,IF(#REF!&lt;&gt;"",1,0))</f>
        <v>#REF!</v>
      </c>
      <c r="G59" s="214" t="e">
        <f>IF('Crisis Indicator Data'!#REF!="No Data",1,IF(#REF!&lt;&gt;"",1,0))</f>
        <v>#REF!</v>
      </c>
      <c r="H59" s="214" t="e">
        <f>IF('Crisis Indicator Data'!#REF!="No Data",1,IF(#REF!&lt;&gt;"",1,0))</f>
        <v>#REF!</v>
      </c>
      <c r="I59" s="214" t="e">
        <f>IF('Crisis Indicator Data'!#REF!="No Data",1,IF(#REF!&lt;&gt;"",1,0))</f>
        <v>#REF!</v>
      </c>
      <c r="J59" s="214" t="e">
        <f>IF('Crisis Indicator Data'!#REF!="No Data",1,IF(#REF!&lt;&gt;"",1,0))</f>
        <v>#REF!</v>
      </c>
      <c r="K59" s="214" t="e">
        <f>IF('Crisis Indicator Data'!#REF!="No Data",1,IF(#REF!&lt;&gt;"",1,0))</f>
        <v>#REF!</v>
      </c>
      <c r="L59" s="214" t="e">
        <f>IF('Crisis Indicator Data'!#REF!="No Data",1,IF(#REF!&lt;&gt;"",1,0))</f>
        <v>#REF!</v>
      </c>
      <c r="M59" s="214" t="e">
        <f>IF('Crisis Indicator Data'!#REF!="No Data",1,IF(#REF!&lt;&gt;"",1,0))</f>
        <v>#REF!</v>
      </c>
      <c r="N59" s="214" t="e">
        <f>IF('Crisis Indicator Data'!#REF!="No Data",1,IF(#REF!&lt;&gt;"",1,0))</f>
        <v>#REF!</v>
      </c>
      <c r="O59" s="214" t="e">
        <f>IF('Crisis Indicator Data'!#REF!="No Data",1,IF(#REF!&lt;&gt;"",1,0))</f>
        <v>#REF!</v>
      </c>
      <c r="P59" s="214" t="e">
        <f>IF('Crisis Indicator Data'!#REF!="No Data",1,IF(#REF!&lt;&gt;"",1,0))</f>
        <v>#REF!</v>
      </c>
      <c r="Q59" s="214" t="e">
        <f>IF('Crisis Indicator Data'!#REF!="No Data",1,IF(#REF!&lt;&gt;"",1,0))</f>
        <v>#REF!</v>
      </c>
      <c r="R59" s="214" t="e">
        <f>IF('Crisis Indicator Data'!#REF!="No Data",1,IF(#REF!&lt;&gt;"",1,0))</f>
        <v>#REF!</v>
      </c>
      <c r="S59" s="214" t="e">
        <f>IF('Crisis Indicator Data'!#REF!="No Data",1,IF(#REF!&lt;&gt;"",1,0))</f>
        <v>#REF!</v>
      </c>
      <c r="T59" s="214" t="e">
        <f>IF('Crisis Indicator Data'!#REF!="No Data",1,IF(#REF!&lt;&gt;"",1,0))</f>
        <v>#REF!</v>
      </c>
      <c r="U59" s="214" t="e">
        <f>IF('Crisis Indicator Data'!#REF!="No Data",1,IF(#REF!&lt;&gt;"",1,0))</f>
        <v>#REF!</v>
      </c>
      <c r="V59" s="214" t="e">
        <f>IF('Crisis Indicator Data'!#REF!="No Data",1,IF(#REF!&lt;&gt;"",1,0))</f>
        <v>#REF!</v>
      </c>
      <c r="W59" s="214" t="e">
        <f>IF('Crisis Indicator Data'!#REF!="No Data",1,IF(#REF!&lt;&gt;"",1,0))</f>
        <v>#REF!</v>
      </c>
      <c r="X59" s="214" t="e">
        <f>IF('Crisis Indicator Data'!#REF!="No Data",1,IF(#REF!&lt;&gt;"",1,0))</f>
        <v>#REF!</v>
      </c>
      <c r="Y59" s="214" t="e">
        <f>IF('Crisis Indicator Data'!#REF!="No Data",1,IF(#REF!&lt;&gt;"",1,0))</f>
        <v>#REF!</v>
      </c>
      <c r="Z59" s="214" t="e">
        <f>IF('Crisis Indicator Data'!#REF!="No Data",1,IF(#REF!&lt;&gt;"",1,0))</f>
        <v>#REF!</v>
      </c>
      <c r="AA59" s="214" t="e">
        <f>IF('Crisis Indicator Data'!#REF!="No Data",1,IF(#REF!&lt;&gt;"",1,0))</f>
        <v>#REF!</v>
      </c>
      <c r="AB59" s="214" t="e">
        <f>IF('Crisis Indicator Data'!#REF!="No Data",1,IF(#REF!&lt;&gt;"",1,0))</f>
        <v>#REF!</v>
      </c>
      <c r="AC59" s="214" t="e">
        <f>IF('Crisis Indicator Data'!#REF!="No Data",1,IF(#REF!&lt;&gt;"",1,0))</f>
        <v>#REF!</v>
      </c>
      <c r="AD59" s="214" t="e">
        <f>IF('Crisis Indicator Data'!#REF!="No Data",1,IF(#REF!&lt;&gt;"",1,0))</f>
        <v>#REF!</v>
      </c>
      <c r="AE59" s="214" t="e">
        <f>IF('Crisis Indicator Data'!#REF!="No Data",1,IF(#REF!&lt;&gt;"",1,0))</f>
        <v>#REF!</v>
      </c>
      <c r="AF59" s="214" t="e">
        <f>IF('Crisis Indicator Data'!#REF!="No Data",1,IF(#REF!&lt;&gt;"",1,0))</f>
        <v>#REF!</v>
      </c>
      <c r="AG59" s="214" t="e">
        <f>IF('Crisis Indicator Data'!#REF!="No Data",1,IF(#REF!&lt;&gt;"",1,0))</f>
        <v>#REF!</v>
      </c>
      <c r="AH59" s="214" t="e">
        <f>IF('Crisis Indicator Data'!#REF!="No Data",1,IF(#REF!&lt;&gt;"",1,0))</f>
        <v>#REF!</v>
      </c>
      <c r="AI59" s="214" t="e">
        <f>IF('Crisis Indicator Data'!#REF!="No Data",1,IF(#REF!&lt;&gt;"",1,0))</f>
        <v>#REF!</v>
      </c>
      <c r="AJ59" s="214" t="e">
        <f>IF('Crisis Indicator Data'!#REF!="No Data",1,IF(#REF!&lt;&gt;"",1,0))</f>
        <v>#REF!</v>
      </c>
      <c r="AK59" s="214" t="e">
        <f>IF('Crisis Indicator Data'!#REF!="No Data",1,IF(#REF!&lt;&gt;"",1,0))</f>
        <v>#REF!</v>
      </c>
      <c r="AL59" s="214" t="e">
        <f>IF('Crisis Indicator Data'!#REF!="No Data",1,IF(#REF!&lt;&gt;"",1,0))</f>
        <v>#REF!</v>
      </c>
      <c r="AM59" s="214" t="e">
        <f>IF('Crisis Indicator Data'!#REF!="No Data",1,IF(#REF!&lt;&gt;"",1,0))</f>
        <v>#REF!</v>
      </c>
      <c r="AN59" s="214" t="e">
        <f>IF('Crisis Indicator Data'!#REF!="No Data",1,IF(#REF!&lt;&gt;"",1,0))</f>
        <v>#REF!</v>
      </c>
      <c r="AO59" s="214" t="e">
        <f>IF('Crisis Indicator Data'!#REF!="No Data",1,IF(#REF!&lt;&gt;"",1,0))</f>
        <v>#REF!</v>
      </c>
      <c r="AP59" s="214" t="e">
        <f>IF('Crisis Indicator Data'!#REF!="No Data",1,IF(#REF!&lt;&gt;"",1,0))</f>
        <v>#REF!</v>
      </c>
      <c r="AQ59" s="214" t="e">
        <f>IF('Crisis Indicator Data'!#REF!="No Data",1,IF(#REF!&lt;&gt;"",1,0))</f>
        <v>#REF!</v>
      </c>
      <c r="AR59" s="214" t="e">
        <f>IF('Crisis Indicator Data'!#REF!="No Data",1,IF(#REF!&lt;&gt;"",1,0))</f>
        <v>#REF!</v>
      </c>
      <c r="AS59" s="214" t="e">
        <f>IF('Crisis Indicator Data'!#REF!="No Data",1,IF(#REF!&lt;&gt;"",1,0))</f>
        <v>#REF!</v>
      </c>
      <c r="AT59" s="214" t="e">
        <f>IF('Crisis Indicator Data'!#REF!="No Data",1,IF(#REF!&lt;&gt;"",1,0))</f>
        <v>#REF!</v>
      </c>
      <c r="AU59" s="214" t="e">
        <f>IF('Crisis Indicator Data'!#REF!="No Data",1,IF(#REF!&lt;&gt;"",1,0))</f>
        <v>#REF!</v>
      </c>
      <c r="AV59" s="214" t="e">
        <f>IF('Crisis Indicator Data'!#REF!="No Data",1,IF(#REF!&lt;&gt;"",1,0))</f>
        <v>#REF!</v>
      </c>
      <c r="AW59" s="214" t="e">
        <f>IF('Crisis Indicator Data'!#REF!="No Data",1,IF(#REF!&lt;&gt;"",1,0))</f>
        <v>#REF!</v>
      </c>
      <c r="AX59" s="214" t="e">
        <f>IF('Crisis Indicator Data'!#REF!="No Data",1,IF(#REF!&lt;&gt;"",1,0))</f>
        <v>#REF!</v>
      </c>
      <c r="AY59" s="214" t="e">
        <f>IF('Crisis Indicator Data'!#REF!="No Data",1,IF(#REF!&lt;&gt;"",1,0))</f>
        <v>#REF!</v>
      </c>
      <c r="AZ59" s="214" t="e">
        <f>IF('Crisis Indicator Data'!#REF!="No Data",1,IF(#REF!&lt;&gt;"",1,0))</f>
        <v>#REF!</v>
      </c>
      <c r="BA59" t="e">
        <f t="shared" si="2"/>
        <v>#REF!</v>
      </c>
      <c r="BB59" s="22" t="e">
        <f t="shared" si="3"/>
        <v>#REF!</v>
      </c>
    </row>
    <row r="60" spans="1:54" x14ac:dyDescent="0.35">
      <c r="A60" t="s">
        <v>8030</v>
      </c>
      <c r="B60" s="214" t="e">
        <f>IF('Crisis Indicator Data'!#REF!="No Data",1,IF(#REF!&lt;&gt;"",1,0))</f>
        <v>#REF!</v>
      </c>
      <c r="C60" s="214" t="e">
        <f>IF('Crisis Indicator Data'!#REF!="No Data",1,IF(#REF!&lt;&gt;"",1,0))</f>
        <v>#REF!</v>
      </c>
      <c r="D60" s="214" t="e">
        <f>IF('Crisis Indicator Data'!#REF!="No Data",1,IF(#REF!&lt;&gt;"",1,0))</f>
        <v>#REF!</v>
      </c>
      <c r="E60" s="214" t="e">
        <f>IF('Crisis Indicator Data'!#REF!="No Data",1,IF(#REF!&lt;&gt;"",1,0))</f>
        <v>#REF!</v>
      </c>
      <c r="F60" s="214" t="e">
        <f>IF('Crisis Indicator Data'!#REF!="No Data",1,IF(#REF!&lt;&gt;"",1,0))</f>
        <v>#REF!</v>
      </c>
      <c r="G60" s="214" t="e">
        <f>IF('Crisis Indicator Data'!#REF!="No Data",1,IF(#REF!&lt;&gt;"",1,0))</f>
        <v>#REF!</v>
      </c>
      <c r="H60" s="214" t="e">
        <f>IF('Crisis Indicator Data'!#REF!="No Data",1,IF(#REF!&lt;&gt;"",1,0))</f>
        <v>#REF!</v>
      </c>
      <c r="I60" s="214" t="e">
        <f>IF('Crisis Indicator Data'!#REF!="No Data",1,IF(#REF!&lt;&gt;"",1,0))</f>
        <v>#REF!</v>
      </c>
      <c r="J60" s="214" t="e">
        <f>IF('Crisis Indicator Data'!#REF!="No Data",1,IF(#REF!&lt;&gt;"",1,0))</f>
        <v>#REF!</v>
      </c>
      <c r="K60" s="214" t="e">
        <f>IF('Crisis Indicator Data'!#REF!="No Data",1,IF(#REF!&lt;&gt;"",1,0))</f>
        <v>#REF!</v>
      </c>
      <c r="L60" s="214" t="e">
        <f>IF('Crisis Indicator Data'!#REF!="No Data",1,IF(#REF!&lt;&gt;"",1,0))</f>
        <v>#REF!</v>
      </c>
      <c r="M60" s="214" t="e">
        <f>IF('Crisis Indicator Data'!#REF!="No Data",1,IF(#REF!&lt;&gt;"",1,0))</f>
        <v>#REF!</v>
      </c>
      <c r="N60" s="214" t="e">
        <f>IF('Crisis Indicator Data'!#REF!="No Data",1,IF(#REF!&lt;&gt;"",1,0))</f>
        <v>#REF!</v>
      </c>
      <c r="O60" s="214" t="e">
        <f>IF('Crisis Indicator Data'!#REF!="No Data",1,IF(#REF!&lt;&gt;"",1,0))</f>
        <v>#REF!</v>
      </c>
      <c r="P60" s="214" t="e">
        <f>IF('Crisis Indicator Data'!#REF!="No Data",1,IF(#REF!&lt;&gt;"",1,0))</f>
        <v>#REF!</v>
      </c>
      <c r="Q60" s="214" t="e">
        <f>IF('Crisis Indicator Data'!#REF!="No Data",1,IF(#REF!&lt;&gt;"",1,0))</f>
        <v>#REF!</v>
      </c>
      <c r="R60" s="214" t="e">
        <f>IF('Crisis Indicator Data'!#REF!="No Data",1,IF(#REF!&lt;&gt;"",1,0))</f>
        <v>#REF!</v>
      </c>
      <c r="S60" s="214" t="e">
        <f>IF('Crisis Indicator Data'!#REF!="No Data",1,IF(#REF!&lt;&gt;"",1,0))</f>
        <v>#REF!</v>
      </c>
      <c r="T60" s="214" t="e">
        <f>IF('Crisis Indicator Data'!#REF!="No Data",1,IF(#REF!&lt;&gt;"",1,0))</f>
        <v>#REF!</v>
      </c>
      <c r="U60" s="214" t="e">
        <f>IF('Crisis Indicator Data'!#REF!="No Data",1,IF(#REF!&lt;&gt;"",1,0))</f>
        <v>#REF!</v>
      </c>
      <c r="V60" s="214" t="e">
        <f>IF('Crisis Indicator Data'!#REF!="No Data",1,IF(#REF!&lt;&gt;"",1,0))</f>
        <v>#REF!</v>
      </c>
      <c r="W60" s="214" t="e">
        <f>IF('Crisis Indicator Data'!#REF!="No Data",1,IF(#REF!&lt;&gt;"",1,0))</f>
        <v>#REF!</v>
      </c>
      <c r="X60" s="214" t="e">
        <f>IF('Crisis Indicator Data'!#REF!="No Data",1,IF(#REF!&lt;&gt;"",1,0))</f>
        <v>#REF!</v>
      </c>
      <c r="Y60" s="214" t="e">
        <f>IF('Crisis Indicator Data'!#REF!="No Data",1,IF(#REF!&lt;&gt;"",1,0))</f>
        <v>#REF!</v>
      </c>
      <c r="Z60" s="214" t="e">
        <f>IF('Crisis Indicator Data'!#REF!="No Data",1,IF(#REF!&lt;&gt;"",1,0))</f>
        <v>#REF!</v>
      </c>
      <c r="AA60" s="214" t="e">
        <f>IF('Crisis Indicator Data'!#REF!="No Data",1,IF(#REF!&lt;&gt;"",1,0))</f>
        <v>#REF!</v>
      </c>
      <c r="AB60" s="214" t="e">
        <f>IF('Crisis Indicator Data'!#REF!="No Data",1,IF(#REF!&lt;&gt;"",1,0))</f>
        <v>#REF!</v>
      </c>
      <c r="AC60" s="214" t="e">
        <f>IF('Crisis Indicator Data'!#REF!="No Data",1,IF(#REF!&lt;&gt;"",1,0))</f>
        <v>#REF!</v>
      </c>
      <c r="AD60" s="214" t="e">
        <f>IF('Crisis Indicator Data'!#REF!="No Data",1,IF(#REF!&lt;&gt;"",1,0))</f>
        <v>#REF!</v>
      </c>
      <c r="AE60" s="214" t="e">
        <f>IF('Crisis Indicator Data'!#REF!="No Data",1,IF(#REF!&lt;&gt;"",1,0))</f>
        <v>#REF!</v>
      </c>
      <c r="AF60" s="214" t="e">
        <f>IF('Crisis Indicator Data'!#REF!="No Data",1,IF(#REF!&lt;&gt;"",1,0))</f>
        <v>#REF!</v>
      </c>
      <c r="AG60" s="214" t="e">
        <f>IF('Crisis Indicator Data'!#REF!="No Data",1,IF(#REF!&lt;&gt;"",1,0))</f>
        <v>#REF!</v>
      </c>
      <c r="AH60" s="214" t="e">
        <f>IF('Crisis Indicator Data'!#REF!="No Data",1,IF(#REF!&lt;&gt;"",1,0))</f>
        <v>#REF!</v>
      </c>
      <c r="AI60" s="214" t="e">
        <f>IF('Crisis Indicator Data'!#REF!="No Data",1,IF(#REF!&lt;&gt;"",1,0))</f>
        <v>#REF!</v>
      </c>
      <c r="AJ60" s="214" t="e">
        <f>IF('Crisis Indicator Data'!#REF!="No Data",1,IF(#REF!&lt;&gt;"",1,0))</f>
        <v>#REF!</v>
      </c>
      <c r="AK60" s="214" t="e">
        <f>IF('Crisis Indicator Data'!#REF!="No Data",1,IF(#REF!&lt;&gt;"",1,0))</f>
        <v>#REF!</v>
      </c>
      <c r="AL60" s="214" t="e">
        <f>IF('Crisis Indicator Data'!#REF!="No Data",1,IF(#REF!&lt;&gt;"",1,0))</f>
        <v>#REF!</v>
      </c>
      <c r="AM60" s="214" t="e">
        <f>IF('Crisis Indicator Data'!#REF!="No Data",1,IF(#REF!&lt;&gt;"",1,0))</f>
        <v>#REF!</v>
      </c>
      <c r="AN60" s="214" t="e">
        <f>IF('Crisis Indicator Data'!#REF!="No Data",1,IF(#REF!&lt;&gt;"",1,0))</f>
        <v>#REF!</v>
      </c>
      <c r="AO60" s="214" t="e">
        <f>IF('Crisis Indicator Data'!#REF!="No Data",1,IF(#REF!&lt;&gt;"",1,0))</f>
        <v>#REF!</v>
      </c>
      <c r="AP60" s="214" t="e">
        <f>IF('Crisis Indicator Data'!#REF!="No Data",1,IF(#REF!&lt;&gt;"",1,0))</f>
        <v>#REF!</v>
      </c>
      <c r="AQ60" s="214" t="e">
        <f>IF('Crisis Indicator Data'!#REF!="No Data",1,IF(#REF!&lt;&gt;"",1,0))</f>
        <v>#REF!</v>
      </c>
      <c r="AR60" s="214" t="e">
        <f>IF('Crisis Indicator Data'!#REF!="No Data",1,IF(#REF!&lt;&gt;"",1,0))</f>
        <v>#REF!</v>
      </c>
      <c r="AS60" s="214" t="e">
        <f>IF('Crisis Indicator Data'!#REF!="No Data",1,IF(#REF!&lt;&gt;"",1,0))</f>
        <v>#REF!</v>
      </c>
      <c r="AT60" s="214" t="e">
        <f>IF('Crisis Indicator Data'!#REF!="No Data",1,IF(#REF!&lt;&gt;"",1,0))</f>
        <v>#REF!</v>
      </c>
      <c r="AU60" s="214" t="e">
        <f>IF('Crisis Indicator Data'!#REF!="No Data",1,IF(#REF!&lt;&gt;"",1,0))</f>
        <v>#REF!</v>
      </c>
      <c r="AV60" s="214" t="e">
        <f>IF('Crisis Indicator Data'!#REF!="No Data",1,IF(#REF!&lt;&gt;"",1,0))</f>
        <v>#REF!</v>
      </c>
      <c r="AW60" s="214" t="e">
        <f>IF('Crisis Indicator Data'!#REF!="No Data",1,IF(#REF!&lt;&gt;"",1,0))</f>
        <v>#REF!</v>
      </c>
      <c r="AX60" s="214" t="e">
        <f>IF('Crisis Indicator Data'!#REF!="No Data",1,IF(#REF!&lt;&gt;"",1,0))</f>
        <v>#REF!</v>
      </c>
      <c r="AY60" s="214" t="e">
        <f>IF('Crisis Indicator Data'!#REF!="No Data",1,IF(#REF!&lt;&gt;"",1,0))</f>
        <v>#REF!</v>
      </c>
      <c r="AZ60" s="214" t="e">
        <f>IF('Crisis Indicator Data'!#REF!="No Data",1,IF(#REF!&lt;&gt;"",1,0))</f>
        <v>#REF!</v>
      </c>
      <c r="BA60" t="e">
        <f t="shared" si="2"/>
        <v>#REF!</v>
      </c>
      <c r="BB60" s="22" t="e">
        <f t="shared" si="3"/>
        <v>#REF!</v>
      </c>
    </row>
    <row r="61" spans="1:54" x14ac:dyDescent="0.35">
      <c r="A61" t="s">
        <v>8034</v>
      </c>
      <c r="B61" s="214" t="e">
        <f>IF('Crisis Indicator Data'!#REF!="No Data",1,IF(#REF!&lt;&gt;"",1,0))</f>
        <v>#REF!</v>
      </c>
      <c r="C61" s="214" t="e">
        <f>IF('Crisis Indicator Data'!#REF!="No Data",1,IF(#REF!&lt;&gt;"",1,0))</f>
        <v>#REF!</v>
      </c>
      <c r="D61" s="214" t="e">
        <f>IF('Crisis Indicator Data'!#REF!="No Data",1,IF(#REF!&lt;&gt;"",1,0))</f>
        <v>#REF!</v>
      </c>
      <c r="E61" s="214" t="e">
        <f>IF('Crisis Indicator Data'!#REF!="No Data",1,IF(#REF!&lt;&gt;"",1,0))</f>
        <v>#REF!</v>
      </c>
      <c r="F61" s="214" t="e">
        <f>IF('Crisis Indicator Data'!#REF!="No Data",1,IF(#REF!&lt;&gt;"",1,0))</f>
        <v>#REF!</v>
      </c>
      <c r="G61" s="214" t="e">
        <f>IF('Crisis Indicator Data'!#REF!="No Data",1,IF(#REF!&lt;&gt;"",1,0))</f>
        <v>#REF!</v>
      </c>
      <c r="H61" s="214" t="e">
        <f>IF('Crisis Indicator Data'!#REF!="No Data",1,IF(#REF!&lt;&gt;"",1,0))</f>
        <v>#REF!</v>
      </c>
      <c r="I61" s="214" t="e">
        <f>IF('Crisis Indicator Data'!#REF!="No Data",1,IF(#REF!&lt;&gt;"",1,0))</f>
        <v>#REF!</v>
      </c>
      <c r="J61" s="214" t="e">
        <f>IF('Crisis Indicator Data'!#REF!="No Data",1,IF(#REF!&lt;&gt;"",1,0))</f>
        <v>#REF!</v>
      </c>
      <c r="K61" s="214" t="e">
        <f>IF('Crisis Indicator Data'!#REF!="No Data",1,IF(#REF!&lt;&gt;"",1,0))</f>
        <v>#REF!</v>
      </c>
      <c r="L61" s="214" t="e">
        <f>IF('Crisis Indicator Data'!#REF!="No Data",1,IF(#REF!&lt;&gt;"",1,0))</f>
        <v>#REF!</v>
      </c>
      <c r="M61" s="214" t="e">
        <f>IF('Crisis Indicator Data'!#REF!="No Data",1,IF(#REF!&lt;&gt;"",1,0))</f>
        <v>#REF!</v>
      </c>
      <c r="N61" s="214" t="e">
        <f>IF('Crisis Indicator Data'!#REF!="No Data",1,IF(#REF!&lt;&gt;"",1,0))</f>
        <v>#REF!</v>
      </c>
      <c r="O61" s="214" t="e">
        <f>IF('Crisis Indicator Data'!#REF!="No Data",1,IF(#REF!&lt;&gt;"",1,0))</f>
        <v>#REF!</v>
      </c>
      <c r="P61" s="214" t="e">
        <f>IF('Crisis Indicator Data'!#REF!="No Data",1,IF(#REF!&lt;&gt;"",1,0))</f>
        <v>#REF!</v>
      </c>
      <c r="Q61" s="214" t="e">
        <f>IF('Crisis Indicator Data'!#REF!="No Data",1,IF(#REF!&lt;&gt;"",1,0))</f>
        <v>#REF!</v>
      </c>
      <c r="R61" s="214" t="e">
        <f>IF('Crisis Indicator Data'!#REF!="No Data",1,IF(#REF!&lt;&gt;"",1,0))</f>
        <v>#REF!</v>
      </c>
      <c r="S61" s="214" t="e">
        <f>IF('Crisis Indicator Data'!#REF!="No Data",1,IF(#REF!&lt;&gt;"",1,0))</f>
        <v>#REF!</v>
      </c>
      <c r="T61" s="214" t="e">
        <f>IF('Crisis Indicator Data'!#REF!="No Data",1,IF(#REF!&lt;&gt;"",1,0))</f>
        <v>#REF!</v>
      </c>
      <c r="U61" s="214" t="e">
        <f>IF('Crisis Indicator Data'!#REF!="No Data",1,IF(#REF!&lt;&gt;"",1,0))</f>
        <v>#REF!</v>
      </c>
      <c r="V61" s="214" t="e">
        <f>IF('Crisis Indicator Data'!#REF!="No Data",1,IF(#REF!&lt;&gt;"",1,0))</f>
        <v>#REF!</v>
      </c>
      <c r="W61" s="214" t="e">
        <f>IF('Crisis Indicator Data'!#REF!="No Data",1,IF(#REF!&lt;&gt;"",1,0))</f>
        <v>#REF!</v>
      </c>
      <c r="X61" s="214" t="e">
        <f>IF('Crisis Indicator Data'!#REF!="No Data",1,IF(#REF!&lt;&gt;"",1,0))</f>
        <v>#REF!</v>
      </c>
      <c r="Y61" s="214" t="e">
        <f>IF('Crisis Indicator Data'!#REF!="No Data",1,IF(#REF!&lt;&gt;"",1,0))</f>
        <v>#REF!</v>
      </c>
      <c r="Z61" s="214" t="e">
        <f>IF('Crisis Indicator Data'!#REF!="No Data",1,IF(#REF!&lt;&gt;"",1,0))</f>
        <v>#REF!</v>
      </c>
      <c r="AA61" s="214" t="e">
        <f>IF('Crisis Indicator Data'!#REF!="No Data",1,IF(#REF!&lt;&gt;"",1,0))</f>
        <v>#REF!</v>
      </c>
      <c r="AB61" s="214" t="e">
        <f>IF('Crisis Indicator Data'!#REF!="No Data",1,IF(#REF!&lt;&gt;"",1,0))</f>
        <v>#REF!</v>
      </c>
      <c r="AC61" s="214" t="e">
        <f>IF('Crisis Indicator Data'!#REF!="No Data",1,IF(#REF!&lt;&gt;"",1,0))</f>
        <v>#REF!</v>
      </c>
      <c r="AD61" s="214" t="e">
        <f>IF('Crisis Indicator Data'!#REF!="No Data",1,IF(#REF!&lt;&gt;"",1,0))</f>
        <v>#REF!</v>
      </c>
      <c r="AE61" s="214" t="e">
        <f>IF('Crisis Indicator Data'!#REF!="No Data",1,IF(#REF!&lt;&gt;"",1,0))</f>
        <v>#REF!</v>
      </c>
      <c r="AF61" s="214" t="e">
        <f>IF('Crisis Indicator Data'!#REF!="No Data",1,IF(#REF!&lt;&gt;"",1,0))</f>
        <v>#REF!</v>
      </c>
      <c r="AG61" s="214" t="e">
        <f>IF('Crisis Indicator Data'!#REF!="No Data",1,IF(#REF!&lt;&gt;"",1,0))</f>
        <v>#REF!</v>
      </c>
      <c r="AH61" s="214" t="e">
        <f>IF('Crisis Indicator Data'!#REF!="No Data",1,IF(#REF!&lt;&gt;"",1,0))</f>
        <v>#REF!</v>
      </c>
      <c r="AI61" s="214" t="e">
        <f>IF('Crisis Indicator Data'!#REF!="No Data",1,IF(#REF!&lt;&gt;"",1,0))</f>
        <v>#REF!</v>
      </c>
      <c r="AJ61" s="214" t="e">
        <f>IF('Crisis Indicator Data'!#REF!="No Data",1,IF(#REF!&lt;&gt;"",1,0))</f>
        <v>#REF!</v>
      </c>
      <c r="AK61" s="214" t="e">
        <f>IF('Crisis Indicator Data'!#REF!="No Data",1,IF(#REF!&lt;&gt;"",1,0))</f>
        <v>#REF!</v>
      </c>
      <c r="AL61" s="214" t="e">
        <f>IF('Crisis Indicator Data'!#REF!="No Data",1,IF(#REF!&lt;&gt;"",1,0))</f>
        <v>#REF!</v>
      </c>
      <c r="AM61" s="214" t="e">
        <f>IF('Crisis Indicator Data'!#REF!="No Data",1,IF(#REF!&lt;&gt;"",1,0))</f>
        <v>#REF!</v>
      </c>
      <c r="AN61" s="214" t="e">
        <f>IF('Crisis Indicator Data'!#REF!="No Data",1,IF(#REF!&lt;&gt;"",1,0))</f>
        <v>#REF!</v>
      </c>
      <c r="AO61" s="214" t="e">
        <f>IF('Crisis Indicator Data'!#REF!="No Data",1,IF(#REF!&lt;&gt;"",1,0))</f>
        <v>#REF!</v>
      </c>
      <c r="AP61" s="214" t="e">
        <f>IF('Crisis Indicator Data'!#REF!="No Data",1,IF(#REF!&lt;&gt;"",1,0))</f>
        <v>#REF!</v>
      </c>
      <c r="AQ61" s="214" t="e">
        <f>IF('Crisis Indicator Data'!#REF!="No Data",1,IF(#REF!&lt;&gt;"",1,0))</f>
        <v>#REF!</v>
      </c>
      <c r="AR61" s="214" t="e">
        <f>IF('Crisis Indicator Data'!#REF!="No Data",1,IF(#REF!&lt;&gt;"",1,0))</f>
        <v>#REF!</v>
      </c>
      <c r="AS61" s="214" t="e">
        <f>IF('Crisis Indicator Data'!#REF!="No Data",1,IF(#REF!&lt;&gt;"",1,0))</f>
        <v>#REF!</v>
      </c>
      <c r="AT61" s="214" t="e">
        <f>IF('Crisis Indicator Data'!#REF!="No Data",1,IF(#REF!&lt;&gt;"",1,0))</f>
        <v>#REF!</v>
      </c>
      <c r="AU61" s="214" t="e">
        <f>IF('Crisis Indicator Data'!#REF!="No Data",1,IF(#REF!&lt;&gt;"",1,0))</f>
        <v>#REF!</v>
      </c>
      <c r="AV61" s="214" t="e">
        <f>IF('Crisis Indicator Data'!#REF!="No Data",1,IF(#REF!&lt;&gt;"",1,0))</f>
        <v>#REF!</v>
      </c>
      <c r="AW61" s="214" t="e">
        <f>IF('Crisis Indicator Data'!#REF!="No Data",1,IF(#REF!&lt;&gt;"",1,0))</f>
        <v>#REF!</v>
      </c>
      <c r="AX61" s="214" t="e">
        <f>IF('Crisis Indicator Data'!#REF!="No Data",1,IF(#REF!&lt;&gt;"",1,0))</f>
        <v>#REF!</v>
      </c>
      <c r="AY61" s="214" t="e">
        <f>IF('Crisis Indicator Data'!#REF!="No Data",1,IF(#REF!&lt;&gt;"",1,0))</f>
        <v>#REF!</v>
      </c>
      <c r="AZ61" s="214" t="e">
        <f>IF('Crisis Indicator Data'!#REF!="No Data",1,IF(#REF!&lt;&gt;"",1,0))</f>
        <v>#REF!</v>
      </c>
      <c r="BA61" t="e">
        <f t="shared" si="2"/>
        <v>#REF!</v>
      </c>
      <c r="BB61" s="22" t="e">
        <f t="shared" si="3"/>
        <v>#REF!</v>
      </c>
    </row>
    <row r="62" spans="1:54" x14ac:dyDescent="0.35">
      <c r="A62" t="s">
        <v>8044</v>
      </c>
      <c r="B62" s="214" t="e">
        <f>IF('Crisis Indicator Data'!#REF!="No Data",1,IF(#REF!&lt;&gt;"",1,0))</f>
        <v>#REF!</v>
      </c>
      <c r="C62" s="214" t="e">
        <f>IF('Crisis Indicator Data'!#REF!="No Data",1,IF(#REF!&lt;&gt;"",1,0))</f>
        <v>#REF!</v>
      </c>
      <c r="D62" s="214" t="e">
        <f>IF('Crisis Indicator Data'!#REF!="No Data",1,IF(#REF!&lt;&gt;"",1,0))</f>
        <v>#REF!</v>
      </c>
      <c r="E62" s="214" t="e">
        <f>IF('Crisis Indicator Data'!#REF!="No Data",1,IF(#REF!&lt;&gt;"",1,0))</f>
        <v>#REF!</v>
      </c>
      <c r="F62" s="214" t="e">
        <f>IF('Crisis Indicator Data'!#REF!="No Data",1,IF(#REF!&lt;&gt;"",1,0))</f>
        <v>#REF!</v>
      </c>
      <c r="G62" s="214" t="e">
        <f>IF('Crisis Indicator Data'!#REF!="No Data",1,IF(#REF!&lt;&gt;"",1,0))</f>
        <v>#REF!</v>
      </c>
      <c r="H62" s="214" t="e">
        <f>IF('Crisis Indicator Data'!#REF!="No Data",1,IF(#REF!&lt;&gt;"",1,0))</f>
        <v>#REF!</v>
      </c>
      <c r="I62" s="214" t="e">
        <f>IF('Crisis Indicator Data'!#REF!="No Data",1,IF(#REF!&lt;&gt;"",1,0))</f>
        <v>#REF!</v>
      </c>
      <c r="J62" s="214" t="e">
        <f>IF('Crisis Indicator Data'!#REF!="No Data",1,IF(#REF!&lt;&gt;"",1,0))</f>
        <v>#REF!</v>
      </c>
      <c r="K62" s="214" t="e">
        <f>IF('Crisis Indicator Data'!#REF!="No Data",1,IF(#REF!&lt;&gt;"",1,0))</f>
        <v>#REF!</v>
      </c>
      <c r="L62" s="214" t="e">
        <f>IF('Crisis Indicator Data'!#REF!="No Data",1,IF(#REF!&lt;&gt;"",1,0))</f>
        <v>#REF!</v>
      </c>
      <c r="M62" s="214" t="e">
        <f>IF('Crisis Indicator Data'!#REF!="No Data",1,IF(#REF!&lt;&gt;"",1,0))</f>
        <v>#REF!</v>
      </c>
      <c r="N62" s="214" t="e">
        <f>IF('Crisis Indicator Data'!#REF!="No Data",1,IF(#REF!&lt;&gt;"",1,0))</f>
        <v>#REF!</v>
      </c>
      <c r="O62" s="214" t="e">
        <f>IF('Crisis Indicator Data'!#REF!="No Data",1,IF(#REF!&lt;&gt;"",1,0))</f>
        <v>#REF!</v>
      </c>
      <c r="P62" s="214" t="e">
        <f>IF('Crisis Indicator Data'!#REF!="No Data",1,IF(#REF!&lt;&gt;"",1,0))</f>
        <v>#REF!</v>
      </c>
      <c r="Q62" s="214" t="e">
        <f>IF('Crisis Indicator Data'!#REF!="No Data",1,IF(#REF!&lt;&gt;"",1,0))</f>
        <v>#REF!</v>
      </c>
      <c r="R62" s="214" t="e">
        <f>IF('Crisis Indicator Data'!#REF!="No Data",1,IF(#REF!&lt;&gt;"",1,0))</f>
        <v>#REF!</v>
      </c>
      <c r="S62" s="214" t="e">
        <f>IF('Crisis Indicator Data'!#REF!="No Data",1,IF(#REF!&lt;&gt;"",1,0))</f>
        <v>#REF!</v>
      </c>
      <c r="T62" s="214" t="e">
        <f>IF('Crisis Indicator Data'!#REF!="No Data",1,IF(#REF!&lt;&gt;"",1,0))</f>
        <v>#REF!</v>
      </c>
      <c r="U62" s="214" t="e">
        <f>IF('Crisis Indicator Data'!#REF!="No Data",1,IF(#REF!&lt;&gt;"",1,0))</f>
        <v>#REF!</v>
      </c>
      <c r="V62" s="214" t="e">
        <f>IF('Crisis Indicator Data'!#REF!="No Data",1,IF(#REF!&lt;&gt;"",1,0))</f>
        <v>#REF!</v>
      </c>
      <c r="W62" s="214" t="e">
        <f>IF('Crisis Indicator Data'!#REF!="No Data",1,IF(#REF!&lt;&gt;"",1,0))</f>
        <v>#REF!</v>
      </c>
      <c r="X62" s="214" t="e">
        <f>IF('Crisis Indicator Data'!#REF!="No Data",1,IF(#REF!&lt;&gt;"",1,0))</f>
        <v>#REF!</v>
      </c>
      <c r="Y62" s="214" t="e">
        <f>IF('Crisis Indicator Data'!#REF!="No Data",1,IF(#REF!&lt;&gt;"",1,0))</f>
        <v>#REF!</v>
      </c>
      <c r="Z62" s="214" t="e">
        <f>IF('Crisis Indicator Data'!#REF!="No Data",1,IF(#REF!&lt;&gt;"",1,0))</f>
        <v>#REF!</v>
      </c>
      <c r="AA62" s="214" t="e">
        <f>IF('Crisis Indicator Data'!#REF!="No Data",1,IF(#REF!&lt;&gt;"",1,0))</f>
        <v>#REF!</v>
      </c>
      <c r="AB62" s="214" t="e">
        <f>IF('Crisis Indicator Data'!#REF!="No Data",1,IF(#REF!&lt;&gt;"",1,0))</f>
        <v>#REF!</v>
      </c>
      <c r="AC62" s="214" t="e">
        <f>IF('Crisis Indicator Data'!#REF!="No Data",1,IF(#REF!&lt;&gt;"",1,0))</f>
        <v>#REF!</v>
      </c>
      <c r="AD62" s="214" t="e">
        <f>IF('Crisis Indicator Data'!#REF!="No Data",1,IF(#REF!&lt;&gt;"",1,0))</f>
        <v>#REF!</v>
      </c>
      <c r="AE62" s="214" t="e">
        <f>IF('Crisis Indicator Data'!#REF!="No Data",1,IF(#REF!&lt;&gt;"",1,0))</f>
        <v>#REF!</v>
      </c>
      <c r="AF62" s="214" t="e">
        <f>IF('Crisis Indicator Data'!#REF!="No Data",1,IF(#REF!&lt;&gt;"",1,0))</f>
        <v>#REF!</v>
      </c>
      <c r="AG62" s="214" t="e">
        <f>IF('Crisis Indicator Data'!#REF!="No Data",1,IF(#REF!&lt;&gt;"",1,0))</f>
        <v>#REF!</v>
      </c>
      <c r="AH62" s="214" t="e">
        <f>IF('Crisis Indicator Data'!#REF!="No Data",1,IF(#REF!&lt;&gt;"",1,0))</f>
        <v>#REF!</v>
      </c>
      <c r="AI62" s="214" t="e">
        <f>IF('Crisis Indicator Data'!#REF!="No Data",1,IF(#REF!&lt;&gt;"",1,0))</f>
        <v>#REF!</v>
      </c>
      <c r="AJ62" s="214" t="e">
        <f>IF('Crisis Indicator Data'!#REF!="No Data",1,IF(#REF!&lt;&gt;"",1,0))</f>
        <v>#REF!</v>
      </c>
      <c r="AK62" s="214" t="e">
        <f>IF('Crisis Indicator Data'!#REF!="No Data",1,IF(#REF!&lt;&gt;"",1,0))</f>
        <v>#REF!</v>
      </c>
      <c r="AL62" s="214" t="e">
        <f>IF('Crisis Indicator Data'!#REF!="No Data",1,IF(#REF!&lt;&gt;"",1,0))</f>
        <v>#REF!</v>
      </c>
      <c r="AM62" s="214" t="e">
        <f>IF('Crisis Indicator Data'!#REF!="No Data",1,IF(#REF!&lt;&gt;"",1,0))</f>
        <v>#REF!</v>
      </c>
      <c r="AN62" s="214" t="e">
        <f>IF('Crisis Indicator Data'!#REF!="No Data",1,IF(#REF!&lt;&gt;"",1,0))</f>
        <v>#REF!</v>
      </c>
      <c r="AO62" s="214" t="e">
        <f>IF('Crisis Indicator Data'!#REF!="No Data",1,IF(#REF!&lt;&gt;"",1,0))</f>
        <v>#REF!</v>
      </c>
      <c r="AP62" s="214" t="e">
        <f>IF('Crisis Indicator Data'!#REF!="No Data",1,IF(#REF!&lt;&gt;"",1,0))</f>
        <v>#REF!</v>
      </c>
      <c r="AQ62" s="214" t="e">
        <f>IF('Crisis Indicator Data'!#REF!="No Data",1,IF(#REF!&lt;&gt;"",1,0))</f>
        <v>#REF!</v>
      </c>
      <c r="AR62" s="214" t="e">
        <f>IF('Crisis Indicator Data'!#REF!="No Data",1,IF(#REF!&lt;&gt;"",1,0))</f>
        <v>#REF!</v>
      </c>
      <c r="AS62" s="214" t="e">
        <f>IF('Crisis Indicator Data'!#REF!="No Data",1,IF(#REF!&lt;&gt;"",1,0))</f>
        <v>#REF!</v>
      </c>
      <c r="AT62" s="214" t="e">
        <f>IF('Crisis Indicator Data'!#REF!="No Data",1,IF(#REF!&lt;&gt;"",1,0))</f>
        <v>#REF!</v>
      </c>
      <c r="AU62" s="214" t="e">
        <f>IF('Crisis Indicator Data'!#REF!="No Data",1,IF(#REF!&lt;&gt;"",1,0))</f>
        <v>#REF!</v>
      </c>
      <c r="AV62" s="214" t="e">
        <f>IF('Crisis Indicator Data'!#REF!="No Data",1,IF(#REF!&lt;&gt;"",1,0))</f>
        <v>#REF!</v>
      </c>
      <c r="AW62" s="214" t="e">
        <f>IF('Crisis Indicator Data'!#REF!="No Data",1,IF(#REF!&lt;&gt;"",1,0))</f>
        <v>#REF!</v>
      </c>
      <c r="AX62" s="214" t="e">
        <f>IF('Crisis Indicator Data'!#REF!="No Data",1,IF(#REF!&lt;&gt;"",1,0))</f>
        <v>#REF!</v>
      </c>
      <c r="AY62" s="214" t="e">
        <f>IF('Crisis Indicator Data'!#REF!="No Data",1,IF(#REF!&lt;&gt;"",1,0))</f>
        <v>#REF!</v>
      </c>
      <c r="AZ62" s="214" t="e">
        <f>IF('Crisis Indicator Data'!#REF!="No Data",1,IF(#REF!&lt;&gt;"",1,0))</f>
        <v>#REF!</v>
      </c>
      <c r="BA62" t="e">
        <f t="shared" si="2"/>
        <v>#REF!</v>
      </c>
      <c r="BB62" s="22" t="e">
        <f t="shared" si="3"/>
        <v>#REF!</v>
      </c>
    </row>
    <row r="63" spans="1:54" x14ac:dyDescent="0.35">
      <c r="A63" t="s">
        <v>8038</v>
      </c>
      <c r="B63" s="214" t="e">
        <f>IF('Crisis Indicator Data'!#REF!="No Data",1,IF(#REF!&lt;&gt;"",1,0))</f>
        <v>#REF!</v>
      </c>
      <c r="C63" s="214" t="e">
        <f>IF('Crisis Indicator Data'!#REF!="No Data",1,IF(#REF!&lt;&gt;"",1,0))</f>
        <v>#REF!</v>
      </c>
      <c r="D63" s="214" t="e">
        <f>IF('Crisis Indicator Data'!#REF!="No Data",1,IF(#REF!&lt;&gt;"",1,0))</f>
        <v>#REF!</v>
      </c>
      <c r="E63" s="214" t="e">
        <f>IF('Crisis Indicator Data'!#REF!="No Data",1,IF(#REF!&lt;&gt;"",1,0))</f>
        <v>#REF!</v>
      </c>
      <c r="F63" s="214" t="e">
        <f>IF('Crisis Indicator Data'!#REF!="No Data",1,IF(#REF!&lt;&gt;"",1,0))</f>
        <v>#REF!</v>
      </c>
      <c r="G63" s="214" t="e">
        <f>IF('Crisis Indicator Data'!#REF!="No Data",1,IF(#REF!&lt;&gt;"",1,0))</f>
        <v>#REF!</v>
      </c>
      <c r="H63" s="214" t="e">
        <f>IF('Crisis Indicator Data'!#REF!="No Data",1,IF(#REF!&lt;&gt;"",1,0))</f>
        <v>#REF!</v>
      </c>
      <c r="I63" s="214" t="e">
        <f>IF('Crisis Indicator Data'!#REF!="No Data",1,IF(#REF!&lt;&gt;"",1,0))</f>
        <v>#REF!</v>
      </c>
      <c r="J63" s="214" t="e">
        <f>IF('Crisis Indicator Data'!#REF!="No Data",1,IF(#REF!&lt;&gt;"",1,0))</f>
        <v>#REF!</v>
      </c>
      <c r="K63" s="214" t="e">
        <f>IF('Crisis Indicator Data'!#REF!="No Data",1,IF(#REF!&lt;&gt;"",1,0))</f>
        <v>#REF!</v>
      </c>
      <c r="L63" s="214" t="e">
        <f>IF('Crisis Indicator Data'!#REF!="No Data",1,IF(#REF!&lt;&gt;"",1,0))</f>
        <v>#REF!</v>
      </c>
      <c r="M63" s="214" t="e">
        <f>IF('Crisis Indicator Data'!#REF!="No Data",1,IF(#REF!&lt;&gt;"",1,0))</f>
        <v>#REF!</v>
      </c>
      <c r="N63" s="214" t="e">
        <f>IF('Crisis Indicator Data'!#REF!="No Data",1,IF(#REF!&lt;&gt;"",1,0))</f>
        <v>#REF!</v>
      </c>
      <c r="O63" s="214" t="e">
        <f>IF('Crisis Indicator Data'!#REF!="No Data",1,IF(#REF!&lt;&gt;"",1,0))</f>
        <v>#REF!</v>
      </c>
      <c r="P63" s="214" t="e">
        <f>IF('Crisis Indicator Data'!#REF!="No Data",1,IF(#REF!&lt;&gt;"",1,0))</f>
        <v>#REF!</v>
      </c>
      <c r="Q63" s="214" t="e">
        <f>IF('Crisis Indicator Data'!#REF!="No Data",1,IF(#REF!&lt;&gt;"",1,0))</f>
        <v>#REF!</v>
      </c>
      <c r="R63" s="214" t="e">
        <f>IF('Crisis Indicator Data'!#REF!="No Data",1,IF(#REF!&lt;&gt;"",1,0))</f>
        <v>#REF!</v>
      </c>
      <c r="S63" s="214" t="e">
        <f>IF('Crisis Indicator Data'!#REF!="No Data",1,IF(#REF!&lt;&gt;"",1,0))</f>
        <v>#REF!</v>
      </c>
      <c r="T63" s="214" t="e">
        <f>IF('Crisis Indicator Data'!#REF!="No Data",1,IF(#REF!&lt;&gt;"",1,0))</f>
        <v>#REF!</v>
      </c>
      <c r="U63" s="214" t="e">
        <f>IF('Crisis Indicator Data'!#REF!="No Data",1,IF(#REF!&lt;&gt;"",1,0))</f>
        <v>#REF!</v>
      </c>
      <c r="V63" s="214" t="e">
        <f>IF('Crisis Indicator Data'!#REF!="No Data",1,IF(#REF!&lt;&gt;"",1,0))</f>
        <v>#REF!</v>
      </c>
      <c r="W63" s="214" t="e">
        <f>IF('Crisis Indicator Data'!#REF!="No Data",1,IF(#REF!&lt;&gt;"",1,0))</f>
        <v>#REF!</v>
      </c>
      <c r="X63" s="214" t="e">
        <f>IF('Crisis Indicator Data'!#REF!="No Data",1,IF(#REF!&lt;&gt;"",1,0))</f>
        <v>#REF!</v>
      </c>
      <c r="Y63" s="214" t="e">
        <f>IF('Crisis Indicator Data'!#REF!="No Data",1,IF(#REF!&lt;&gt;"",1,0))</f>
        <v>#REF!</v>
      </c>
      <c r="Z63" s="214" t="e">
        <f>IF('Crisis Indicator Data'!#REF!="No Data",1,IF(#REF!&lt;&gt;"",1,0))</f>
        <v>#REF!</v>
      </c>
      <c r="AA63" s="214" t="e">
        <f>IF('Crisis Indicator Data'!#REF!="No Data",1,IF(#REF!&lt;&gt;"",1,0))</f>
        <v>#REF!</v>
      </c>
      <c r="AB63" s="214" t="e">
        <f>IF('Crisis Indicator Data'!#REF!="No Data",1,IF(#REF!&lt;&gt;"",1,0))</f>
        <v>#REF!</v>
      </c>
      <c r="AC63" s="214" t="e">
        <f>IF('Crisis Indicator Data'!#REF!="No Data",1,IF(#REF!&lt;&gt;"",1,0))</f>
        <v>#REF!</v>
      </c>
      <c r="AD63" s="214" t="e">
        <f>IF('Crisis Indicator Data'!#REF!="No Data",1,IF(#REF!&lt;&gt;"",1,0))</f>
        <v>#REF!</v>
      </c>
      <c r="AE63" s="214" t="e">
        <f>IF('Crisis Indicator Data'!#REF!="No Data",1,IF(#REF!&lt;&gt;"",1,0))</f>
        <v>#REF!</v>
      </c>
      <c r="AF63" s="214" t="e">
        <f>IF('Crisis Indicator Data'!#REF!="No Data",1,IF(#REF!&lt;&gt;"",1,0))</f>
        <v>#REF!</v>
      </c>
      <c r="AG63" s="214" t="e">
        <f>IF('Crisis Indicator Data'!#REF!="No Data",1,IF(#REF!&lt;&gt;"",1,0))</f>
        <v>#REF!</v>
      </c>
      <c r="AH63" s="214" t="e">
        <f>IF('Crisis Indicator Data'!#REF!="No Data",1,IF(#REF!&lt;&gt;"",1,0))</f>
        <v>#REF!</v>
      </c>
      <c r="AI63" s="214" t="e">
        <f>IF('Crisis Indicator Data'!#REF!="No Data",1,IF(#REF!&lt;&gt;"",1,0))</f>
        <v>#REF!</v>
      </c>
      <c r="AJ63" s="214" t="e">
        <f>IF('Crisis Indicator Data'!#REF!="No Data",1,IF(#REF!&lt;&gt;"",1,0))</f>
        <v>#REF!</v>
      </c>
      <c r="AK63" s="214" t="e">
        <f>IF('Crisis Indicator Data'!#REF!="No Data",1,IF(#REF!&lt;&gt;"",1,0))</f>
        <v>#REF!</v>
      </c>
      <c r="AL63" s="214" t="e">
        <f>IF('Crisis Indicator Data'!#REF!="No Data",1,IF(#REF!&lt;&gt;"",1,0))</f>
        <v>#REF!</v>
      </c>
      <c r="AM63" s="214" t="e">
        <f>IF('Crisis Indicator Data'!#REF!="No Data",1,IF(#REF!&lt;&gt;"",1,0))</f>
        <v>#REF!</v>
      </c>
      <c r="AN63" s="214" t="e">
        <f>IF('Crisis Indicator Data'!#REF!="No Data",1,IF(#REF!&lt;&gt;"",1,0))</f>
        <v>#REF!</v>
      </c>
      <c r="AO63" s="214" t="e">
        <f>IF('Crisis Indicator Data'!#REF!="No Data",1,IF(#REF!&lt;&gt;"",1,0))</f>
        <v>#REF!</v>
      </c>
      <c r="AP63" s="214" t="e">
        <f>IF('Crisis Indicator Data'!#REF!="No Data",1,IF(#REF!&lt;&gt;"",1,0))</f>
        <v>#REF!</v>
      </c>
      <c r="AQ63" s="214" t="e">
        <f>IF('Crisis Indicator Data'!#REF!="No Data",1,IF(#REF!&lt;&gt;"",1,0))</f>
        <v>#REF!</v>
      </c>
      <c r="AR63" s="214" t="e">
        <f>IF('Crisis Indicator Data'!#REF!="No Data",1,IF(#REF!&lt;&gt;"",1,0))</f>
        <v>#REF!</v>
      </c>
      <c r="AS63" s="214" t="e">
        <f>IF('Crisis Indicator Data'!#REF!="No Data",1,IF(#REF!&lt;&gt;"",1,0))</f>
        <v>#REF!</v>
      </c>
      <c r="AT63" s="214" t="e">
        <f>IF('Crisis Indicator Data'!#REF!="No Data",1,IF(#REF!&lt;&gt;"",1,0))</f>
        <v>#REF!</v>
      </c>
      <c r="AU63" s="214" t="e">
        <f>IF('Crisis Indicator Data'!#REF!="No Data",1,IF(#REF!&lt;&gt;"",1,0))</f>
        <v>#REF!</v>
      </c>
      <c r="AV63" s="214" t="e">
        <f>IF('Crisis Indicator Data'!#REF!="No Data",1,IF(#REF!&lt;&gt;"",1,0))</f>
        <v>#REF!</v>
      </c>
      <c r="AW63" s="214" t="e">
        <f>IF('Crisis Indicator Data'!#REF!="No Data",1,IF(#REF!&lt;&gt;"",1,0))</f>
        <v>#REF!</v>
      </c>
      <c r="AX63" s="214" t="e">
        <f>IF('Crisis Indicator Data'!#REF!="No Data",1,IF(#REF!&lt;&gt;"",1,0))</f>
        <v>#REF!</v>
      </c>
      <c r="AY63" s="214" t="e">
        <f>IF('Crisis Indicator Data'!#REF!="No Data",1,IF(#REF!&lt;&gt;"",1,0))</f>
        <v>#REF!</v>
      </c>
      <c r="AZ63" s="214" t="e">
        <f>IF('Crisis Indicator Data'!#REF!="No Data",1,IF(#REF!&lt;&gt;"",1,0))</f>
        <v>#REF!</v>
      </c>
      <c r="BA63" t="e">
        <f t="shared" si="2"/>
        <v>#REF!</v>
      </c>
      <c r="BB63" s="22" t="e">
        <f t="shared" si="3"/>
        <v>#REF!</v>
      </c>
    </row>
    <row r="64" spans="1:54" x14ac:dyDescent="0.35">
      <c r="A64" t="s">
        <v>8010</v>
      </c>
      <c r="B64" s="214" t="e">
        <f>IF('Crisis Indicator Data'!#REF!="No Data",1,IF(#REF!&lt;&gt;"",1,0))</f>
        <v>#REF!</v>
      </c>
      <c r="C64" s="214" t="e">
        <f>IF('Crisis Indicator Data'!#REF!="No Data",1,IF(#REF!&lt;&gt;"",1,0))</f>
        <v>#REF!</v>
      </c>
      <c r="D64" s="214" t="e">
        <f>IF('Crisis Indicator Data'!#REF!="No Data",1,IF(#REF!&lt;&gt;"",1,0))</f>
        <v>#REF!</v>
      </c>
      <c r="E64" s="214" t="e">
        <f>IF('Crisis Indicator Data'!#REF!="No Data",1,IF(#REF!&lt;&gt;"",1,0))</f>
        <v>#REF!</v>
      </c>
      <c r="F64" s="214" t="e">
        <f>IF('Crisis Indicator Data'!#REF!="No Data",1,IF(#REF!&lt;&gt;"",1,0))</f>
        <v>#REF!</v>
      </c>
      <c r="G64" s="214" t="e">
        <f>IF('Crisis Indicator Data'!#REF!="No Data",1,IF(#REF!&lt;&gt;"",1,0))</f>
        <v>#REF!</v>
      </c>
      <c r="H64" s="214" t="e">
        <f>IF('Crisis Indicator Data'!#REF!="No Data",1,IF(#REF!&lt;&gt;"",1,0))</f>
        <v>#REF!</v>
      </c>
      <c r="I64" s="214" t="e">
        <f>IF('Crisis Indicator Data'!#REF!="No Data",1,IF(#REF!&lt;&gt;"",1,0))</f>
        <v>#REF!</v>
      </c>
      <c r="J64" s="214" t="e">
        <f>IF('Crisis Indicator Data'!#REF!="No Data",1,IF(#REF!&lt;&gt;"",1,0))</f>
        <v>#REF!</v>
      </c>
      <c r="K64" s="214" t="e">
        <f>IF('Crisis Indicator Data'!#REF!="No Data",1,IF(#REF!&lt;&gt;"",1,0))</f>
        <v>#REF!</v>
      </c>
      <c r="L64" s="214" t="e">
        <f>IF('Crisis Indicator Data'!#REF!="No Data",1,IF(#REF!&lt;&gt;"",1,0))</f>
        <v>#REF!</v>
      </c>
      <c r="M64" s="214" t="e">
        <f>IF('Crisis Indicator Data'!#REF!="No Data",1,IF(#REF!&lt;&gt;"",1,0))</f>
        <v>#REF!</v>
      </c>
      <c r="N64" s="214" t="e">
        <f>IF('Crisis Indicator Data'!#REF!="No Data",1,IF(#REF!&lt;&gt;"",1,0))</f>
        <v>#REF!</v>
      </c>
      <c r="O64" s="214" t="e">
        <f>IF('Crisis Indicator Data'!#REF!="No Data",1,IF(#REF!&lt;&gt;"",1,0))</f>
        <v>#REF!</v>
      </c>
      <c r="P64" s="214" t="e">
        <f>IF('Crisis Indicator Data'!#REF!="No Data",1,IF(#REF!&lt;&gt;"",1,0))</f>
        <v>#REF!</v>
      </c>
      <c r="Q64" s="214" t="e">
        <f>IF('Crisis Indicator Data'!#REF!="No Data",1,IF(#REF!&lt;&gt;"",1,0))</f>
        <v>#REF!</v>
      </c>
      <c r="R64" s="214" t="e">
        <f>IF('Crisis Indicator Data'!#REF!="No Data",1,IF(#REF!&lt;&gt;"",1,0))</f>
        <v>#REF!</v>
      </c>
      <c r="S64" s="214" t="e">
        <f>IF('Crisis Indicator Data'!#REF!="No Data",1,IF(#REF!&lt;&gt;"",1,0))</f>
        <v>#REF!</v>
      </c>
      <c r="T64" s="214" t="e">
        <f>IF('Crisis Indicator Data'!#REF!="No Data",1,IF(#REF!&lt;&gt;"",1,0))</f>
        <v>#REF!</v>
      </c>
      <c r="U64" s="214" t="e">
        <f>IF('Crisis Indicator Data'!#REF!="No Data",1,IF(#REF!&lt;&gt;"",1,0))</f>
        <v>#REF!</v>
      </c>
      <c r="V64" s="214" t="e">
        <f>IF('Crisis Indicator Data'!#REF!="No Data",1,IF(#REF!&lt;&gt;"",1,0))</f>
        <v>#REF!</v>
      </c>
      <c r="W64" s="214" t="e">
        <f>IF('Crisis Indicator Data'!#REF!="No Data",1,IF(#REF!&lt;&gt;"",1,0))</f>
        <v>#REF!</v>
      </c>
      <c r="X64" s="214" t="e">
        <f>IF('Crisis Indicator Data'!#REF!="No Data",1,IF(#REF!&lt;&gt;"",1,0))</f>
        <v>#REF!</v>
      </c>
      <c r="Y64" s="214" t="e">
        <f>IF('Crisis Indicator Data'!#REF!="No Data",1,IF(#REF!&lt;&gt;"",1,0))</f>
        <v>#REF!</v>
      </c>
      <c r="Z64" s="214" t="e">
        <f>IF('Crisis Indicator Data'!#REF!="No Data",1,IF(#REF!&lt;&gt;"",1,0))</f>
        <v>#REF!</v>
      </c>
      <c r="AA64" s="214" t="e">
        <f>IF('Crisis Indicator Data'!#REF!="No Data",1,IF(#REF!&lt;&gt;"",1,0))</f>
        <v>#REF!</v>
      </c>
      <c r="AB64" s="214" t="e">
        <f>IF('Crisis Indicator Data'!#REF!="No Data",1,IF(#REF!&lt;&gt;"",1,0))</f>
        <v>#REF!</v>
      </c>
      <c r="AC64" s="214" t="e">
        <f>IF('Crisis Indicator Data'!#REF!="No Data",1,IF(#REF!&lt;&gt;"",1,0))</f>
        <v>#REF!</v>
      </c>
      <c r="AD64" s="214" t="e">
        <f>IF('Crisis Indicator Data'!#REF!="No Data",1,IF(#REF!&lt;&gt;"",1,0))</f>
        <v>#REF!</v>
      </c>
      <c r="AE64" s="214" t="e">
        <f>IF('Crisis Indicator Data'!#REF!="No Data",1,IF(#REF!&lt;&gt;"",1,0))</f>
        <v>#REF!</v>
      </c>
      <c r="AF64" s="214" t="e">
        <f>IF('Crisis Indicator Data'!#REF!="No Data",1,IF(#REF!&lt;&gt;"",1,0))</f>
        <v>#REF!</v>
      </c>
      <c r="AG64" s="214" t="e">
        <f>IF('Crisis Indicator Data'!#REF!="No Data",1,IF(#REF!&lt;&gt;"",1,0))</f>
        <v>#REF!</v>
      </c>
      <c r="AH64" s="214" t="e">
        <f>IF('Crisis Indicator Data'!#REF!="No Data",1,IF(#REF!&lt;&gt;"",1,0))</f>
        <v>#REF!</v>
      </c>
      <c r="AI64" s="214" t="e">
        <f>IF('Crisis Indicator Data'!#REF!="No Data",1,IF(#REF!&lt;&gt;"",1,0))</f>
        <v>#REF!</v>
      </c>
      <c r="AJ64" s="214" t="e">
        <f>IF('Crisis Indicator Data'!#REF!="No Data",1,IF(#REF!&lt;&gt;"",1,0))</f>
        <v>#REF!</v>
      </c>
      <c r="AK64" s="214" t="e">
        <f>IF('Crisis Indicator Data'!#REF!="No Data",1,IF(#REF!&lt;&gt;"",1,0))</f>
        <v>#REF!</v>
      </c>
      <c r="AL64" s="214" t="e">
        <f>IF('Crisis Indicator Data'!#REF!="No Data",1,IF(#REF!&lt;&gt;"",1,0))</f>
        <v>#REF!</v>
      </c>
      <c r="AM64" s="214" t="e">
        <f>IF('Crisis Indicator Data'!#REF!="No Data",1,IF(#REF!&lt;&gt;"",1,0))</f>
        <v>#REF!</v>
      </c>
      <c r="AN64" s="214" t="e">
        <f>IF('Crisis Indicator Data'!#REF!="No Data",1,IF(#REF!&lt;&gt;"",1,0))</f>
        <v>#REF!</v>
      </c>
      <c r="AO64" s="214" t="e">
        <f>IF('Crisis Indicator Data'!#REF!="No Data",1,IF(#REF!&lt;&gt;"",1,0))</f>
        <v>#REF!</v>
      </c>
      <c r="AP64" s="214" t="e">
        <f>IF('Crisis Indicator Data'!#REF!="No Data",1,IF(#REF!&lt;&gt;"",1,0))</f>
        <v>#REF!</v>
      </c>
      <c r="AQ64" s="214" t="e">
        <f>IF('Crisis Indicator Data'!#REF!="No Data",1,IF(#REF!&lt;&gt;"",1,0))</f>
        <v>#REF!</v>
      </c>
      <c r="AR64" s="214" t="e">
        <f>IF('Crisis Indicator Data'!#REF!="No Data",1,IF(#REF!&lt;&gt;"",1,0))</f>
        <v>#REF!</v>
      </c>
      <c r="AS64" s="214" t="e">
        <f>IF('Crisis Indicator Data'!#REF!="No Data",1,IF(#REF!&lt;&gt;"",1,0))</f>
        <v>#REF!</v>
      </c>
      <c r="AT64" s="214" t="e">
        <f>IF('Crisis Indicator Data'!#REF!="No Data",1,IF(#REF!&lt;&gt;"",1,0))</f>
        <v>#REF!</v>
      </c>
      <c r="AU64" s="214" t="e">
        <f>IF('Crisis Indicator Data'!#REF!="No Data",1,IF(#REF!&lt;&gt;"",1,0))</f>
        <v>#REF!</v>
      </c>
      <c r="AV64" s="214" t="e">
        <f>IF('Crisis Indicator Data'!#REF!="No Data",1,IF(#REF!&lt;&gt;"",1,0))</f>
        <v>#REF!</v>
      </c>
      <c r="AW64" s="214" t="e">
        <f>IF('Crisis Indicator Data'!#REF!="No Data",1,IF(#REF!&lt;&gt;"",1,0))</f>
        <v>#REF!</v>
      </c>
      <c r="AX64" s="214" t="e">
        <f>IF('Crisis Indicator Data'!#REF!="No Data",1,IF(#REF!&lt;&gt;"",1,0))</f>
        <v>#REF!</v>
      </c>
      <c r="AY64" s="214" t="e">
        <f>IF('Crisis Indicator Data'!#REF!="No Data",1,IF(#REF!&lt;&gt;"",1,0))</f>
        <v>#REF!</v>
      </c>
      <c r="AZ64" s="214" t="e">
        <f>IF('Crisis Indicator Data'!#REF!="No Data",1,IF(#REF!&lt;&gt;"",1,0))</f>
        <v>#REF!</v>
      </c>
      <c r="BA64" t="e">
        <f t="shared" si="2"/>
        <v>#REF!</v>
      </c>
      <c r="BB64" s="22" t="e">
        <f t="shared" si="3"/>
        <v>#REF!</v>
      </c>
    </row>
    <row r="65" spans="1:54" x14ac:dyDescent="0.35">
      <c r="A65" t="s">
        <v>8040</v>
      </c>
      <c r="B65" s="214" t="e">
        <f>IF('Crisis Indicator Data'!#REF!="No Data",1,IF(#REF!&lt;&gt;"",1,0))</f>
        <v>#REF!</v>
      </c>
      <c r="C65" s="214" t="e">
        <f>IF('Crisis Indicator Data'!#REF!="No Data",1,IF(#REF!&lt;&gt;"",1,0))</f>
        <v>#REF!</v>
      </c>
      <c r="D65" s="214" t="e">
        <f>IF('Crisis Indicator Data'!#REF!="No Data",1,IF(#REF!&lt;&gt;"",1,0))</f>
        <v>#REF!</v>
      </c>
      <c r="E65" s="214" t="e">
        <f>IF('Crisis Indicator Data'!#REF!="No Data",1,IF(#REF!&lt;&gt;"",1,0))</f>
        <v>#REF!</v>
      </c>
      <c r="F65" s="214" t="e">
        <f>IF('Crisis Indicator Data'!#REF!="No Data",1,IF(#REF!&lt;&gt;"",1,0))</f>
        <v>#REF!</v>
      </c>
      <c r="G65" s="214" t="e">
        <f>IF('Crisis Indicator Data'!#REF!="No Data",1,IF(#REF!&lt;&gt;"",1,0))</f>
        <v>#REF!</v>
      </c>
      <c r="H65" s="214" t="e">
        <f>IF('Crisis Indicator Data'!#REF!="No Data",1,IF(#REF!&lt;&gt;"",1,0))</f>
        <v>#REF!</v>
      </c>
      <c r="I65" s="214" t="e">
        <f>IF('Crisis Indicator Data'!#REF!="No Data",1,IF(#REF!&lt;&gt;"",1,0))</f>
        <v>#REF!</v>
      </c>
      <c r="J65" s="214" t="e">
        <f>IF('Crisis Indicator Data'!#REF!="No Data",1,IF(#REF!&lt;&gt;"",1,0))</f>
        <v>#REF!</v>
      </c>
      <c r="K65" s="214" t="e">
        <f>IF('Crisis Indicator Data'!#REF!="No Data",1,IF(#REF!&lt;&gt;"",1,0))</f>
        <v>#REF!</v>
      </c>
      <c r="L65" s="214" t="e">
        <f>IF('Crisis Indicator Data'!#REF!="No Data",1,IF(#REF!&lt;&gt;"",1,0))</f>
        <v>#REF!</v>
      </c>
      <c r="M65" s="214" t="e">
        <f>IF('Crisis Indicator Data'!#REF!="No Data",1,IF(#REF!&lt;&gt;"",1,0))</f>
        <v>#REF!</v>
      </c>
      <c r="N65" s="214" t="e">
        <f>IF('Crisis Indicator Data'!#REF!="No Data",1,IF(#REF!&lt;&gt;"",1,0))</f>
        <v>#REF!</v>
      </c>
      <c r="O65" s="214" t="e">
        <f>IF('Crisis Indicator Data'!#REF!="No Data",1,IF(#REF!&lt;&gt;"",1,0))</f>
        <v>#REF!</v>
      </c>
      <c r="P65" s="214" t="e">
        <f>IF('Crisis Indicator Data'!#REF!="No Data",1,IF(#REF!&lt;&gt;"",1,0))</f>
        <v>#REF!</v>
      </c>
      <c r="Q65" s="214" t="e">
        <f>IF('Crisis Indicator Data'!#REF!="No Data",1,IF(#REF!&lt;&gt;"",1,0))</f>
        <v>#REF!</v>
      </c>
      <c r="R65" s="214" t="e">
        <f>IF('Crisis Indicator Data'!#REF!="No Data",1,IF(#REF!&lt;&gt;"",1,0))</f>
        <v>#REF!</v>
      </c>
      <c r="S65" s="214" t="e">
        <f>IF('Crisis Indicator Data'!#REF!="No Data",1,IF(#REF!&lt;&gt;"",1,0))</f>
        <v>#REF!</v>
      </c>
      <c r="T65" s="214" t="e">
        <f>IF('Crisis Indicator Data'!#REF!="No Data",1,IF(#REF!&lt;&gt;"",1,0))</f>
        <v>#REF!</v>
      </c>
      <c r="U65" s="214" t="e">
        <f>IF('Crisis Indicator Data'!#REF!="No Data",1,IF(#REF!&lt;&gt;"",1,0))</f>
        <v>#REF!</v>
      </c>
      <c r="V65" s="214" t="e">
        <f>IF('Crisis Indicator Data'!#REF!="No Data",1,IF(#REF!&lt;&gt;"",1,0))</f>
        <v>#REF!</v>
      </c>
      <c r="W65" s="214" t="e">
        <f>IF('Crisis Indicator Data'!#REF!="No Data",1,IF(#REF!&lt;&gt;"",1,0))</f>
        <v>#REF!</v>
      </c>
      <c r="X65" s="214" t="e">
        <f>IF('Crisis Indicator Data'!#REF!="No Data",1,IF(#REF!&lt;&gt;"",1,0))</f>
        <v>#REF!</v>
      </c>
      <c r="Y65" s="214" t="e">
        <f>IF('Crisis Indicator Data'!#REF!="No Data",1,IF(#REF!&lt;&gt;"",1,0))</f>
        <v>#REF!</v>
      </c>
      <c r="Z65" s="214" t="e">
        <f>IF('Crisis Indicator Data'!#REF!="No Data",1,IF(#REF!&lt;&gt;"",1,0))</f>
        <v>#REF!</v>
      </c>
      <c r="AA65" s="214" t="e">
        <f>IF('Crisis Indicator Data'!#REF!="No Data",1,IF(#REF!&lt;&gt;"",1,0))</f>
        <v>#REF!</v>
      </c>
      <c r="AB65" s="214" t="e">
        <f>IF('Crisis Indicator Data'!#REF!="No Data",1,IF(#REF!&lt;&gt;"",1,0))</f>
        <v>#REF!</v>
      </c>
      <c r="AC65" s="214" t="e">
        <f>IF('Crisis Indicator Data'!#REF!="No Data",1,IF(#REF!&lt;&gt;"",1,0))</f>
        <v>#REF!</v>
      </c>
      <c r="AD65" s="214" t="e">
        <f>IF('Crisis Indicator Data'!#REF!="No Data",1,IF(#REF!&lt;&gt;"",1,0))</f>
        <v>#REF!</v>
      </c>
      <c r="AE65" s="214" t="e">
        <f>IF('Crisis Indicator Data'!#REF!="No Data",1,IF(#REF!&lt;&gt;"",1,0))</f>
        <v>#REF!</v>
      </c>
      <c r="AF65" s="214" t="e">
        <f>IF('Crisis Indicator Data'!#REF!="No Data",1,IF(#REF!&lt;&gt;"",1,0))</f>
        <v>#REF!</v>
      </c>
      <c r="AG65" s="214" t="e">
        <f>IF('Crisis Indicator Data'!#REF!="No Data",1,IF(#REF!&lt;&gt;"",1,0))</f>
        <v>#REF!</v>
      </c>
      <c r="AH65" s="214" t="e">
        <f>IF('Crisis Indicator Data'!#REF!="No Data",1,IF(#REF!&lt;&gt;"",1,0))</f>
        <v>#REF!</v>
      </c>
      <c r="AI65" s="214" t="e">
        <f>IF('Crisis Indicator Data'!#REF!="No Data",1,IF(#REF!&lt;&gt;"",1,0))</f>
        <v>#REF!</v>
      </c>
      <c r="AJ65" s="214" t="e">
        <f>IF('Crisis Indicator Data'!#REF!="No Data",1,IF(#REF!&lt;&gt;"",1,0))</f>
        <v>#REF!</v>
      </c>
      <c r="AK65" s="214" t="e">
        <f>IF('Crisis Indicator Data'!#REF!="No Data",1,IF(#REF!&lt;&gt;"",1,0))</f>
        <v>#REF!</v>
      </c>
      <c r="AL65" s="214" t="e">
        <f>IF('Crisis Indicator Data'!#REF!="No Data",1,IF(#REF!&lt;&gt;"",1,0))</f>
        <v>#REF!</v>
      </c>
      <c r="AM65" s="214" t="e">
        <f>IF('Crisis Indicator Data'!#REF!="No Data",1,IF(#REF!&lt;&gt;"",1,0))</f>
        <v>#REF!</v>
      </c>
      <c r="AN65" s="214" t="e">
        <f>IF('Crisis Indicator Data'!#REF!="No Data",1,IF(#REF!&lt;&gt;"",1,0))</f>
        <v>#REF!</v>
      </c>
      <c r="AO65" s="214" t="e">
        <f>IF('Crisis Indicator Data'!#REF!="No Data",1,IF(#REF!&lt;&gt;"",1,0))</f>
        <v>#REF!</v>
      </c>
      <c r="AP65" s="214" t="e">
        <f>IF('Crisis Indicator Data'!#REF!="No Data",1,IF(#REF!&lt;&gt;"",1,0))</f>
        <v>#REF!</v>
      </c>
      <c r="AQ65" s="214" t="e">
        <f>IF('Crisis Indicator Data'!#REF!="No Data",1,IF(#REF!&lt;&gt;"",1,0))</f>
        <v>#REF!</v>
      </c>
      <c r="AR65" s="214" t="e">
        <f>IF('Crisis Indicator Data'!#REF!="No Data",1,IF(#REF!&lt;&gt;"",1,0))</f>
        <v>#REF!</v>
      </c>
      <c r="AS65" s="214" t="e">
        <f>IF('Crisis Indicator Data'!#REF!="No Data",1,IF(#REF!&lt;&gt;"",1,0))</f>
        <v>#REF!</v>
      </c>
      <c r="AT65" s="214" t="e">
        <f>IF('Crisis Indicator Data'!#REF!="No Data",1,IF(#REF!&lt;&gt;"",1,0))</f>
        <v>#REF!</v>
      </c>
      <c r="AU65" s="214" t="e">
        <f>IF('Crisis Indicator Data'!#REF!="No Data",1,IF(#REF!&lt;&gt;"",1,0))</f>
        <v>#REF!</v>
      </c>
      <c r="AV65" s="214" t="e">
        <f>IF('Crisis Indicator Data'!#REF!="No Data",1,IF(#REF!&lt;&gt;"",1,0))</f>
        <v>#REF!</v>
      </c>
      <c r="AW65" s="214" t="e">
        <f>IF('Crisis Indicator Data'!#REF!="No Data",1,IF(#REF!&lt;&gt;"",1,0))</f>
        <v>#REF!</v>
      </c>
      <c r="AX65" s="214" t="e">
        <f>IF('Crisis Indicator Data'!#REF!="No Data",1,IF(#REF!&lt;&gt;"",1,0))</f>
        <v>#REF!</v>
      </c>
      <c r="AY65" s="214" t="e">
        <f>IF('Crisis Indicator Data'!#REF!="No Data",1,IF(#REF!&lt;&gt;"",1,0))</f>
        <v>#REF!</v>
      </c>
      <c r="AZ65" s="214" t="e">
        <f>IF('Crisis Indicator Data'!#REF!="No Data",1,IF(#REF!&lt;&gt;"",1,0))</f>
        <v>#REF!</v>
      </c>
      <c r="BA65" t="e">
        <f t="shared" si="2"/>
        <v>#REF!</v>
      </c>
      <c r="BB65" s="22" t="e">
        <f t="shared" si="3"/>
        <v>#REF!</v>
      </c>
    </row>
    <row r="66" spans="1:54" x14ac:dyDescent="0.35">
      <c r="A66" t="s">
        <v>8049</v>
      </c>
      <c r="B66" s="214" t="e">
        <f>IF('Crisis Indicator Data'!#REF!="No Data",1,IF(#REF!&lt;&gt;"",1,0))</f>
        <v>#REF!</v>
      </c>
      <c r="C66" s="214" t="e">
        <f>IF('Crisis Indicator Data'!#REF!="No Data",1,IF(#REF!&lt;&gt;"",1,0))</f>
        <v>#REF!</v>
      </c>
      <c r="D66" s="214" t="e">
        <f>IF('Crisis Indicator Data'!#REF!="No Data",1,IF(#REF!&lt;&gt;"",1,0))</f>
        <v>#REF!</v>
      </c>
      <c r="E66" s="214" t="e">
        <f>IF('Crisis Indicator Data'!#REF!="No Data",1,IF(#REF!&lt;&gt;"",1,0))</f>
        <v>#REF!</v>
      </c>
      <c r="F66" s="214" t="e">
        <f>IF('Crisis Indicator Data'!#REF!="No Data",1,IF(#REF!&lt;&gt;"",1,0))</f>
        <v>#REF!</v>
      </c>
      <c r="G66" s="214" t="e">
        <f>IF('Crisis Indicator Data'!#REF!="No Data",1,IF(#REF!&lt;&gt;"",1,0))</f>
        <v>#REF!</v>
      </c>
      <c r="H66" s="214" t="e">
        <f>IF('Crisis Indicator Data'!#REF!="No Data",1,IF(#REF!&lt;&gt;"",1,0))</f>
        <v>#REF!</v>
      </c>
      <c r="I66" s="214" t="e">
        <f>IF('Crisis Indicator Data'!#REF!="No Data",1,IF(#REF!&lt;&gt;"",1,0))</f>
        <v>#REF!</v>
      </c>
      <c r="J66" s="214" t="e">
        <f>IF('Crisis Indicator Data'!#REF!="No Data",1,IF(#REF!&lt;&gt;"",1,0))</f>
        <v>#REF!</v>
      </c>
      <c r="K66" s="214" t="e">
        <f>IF('Crisis Indicator Data'!#REF!="No Data",1,IF(#REF!&lt;&gt;"",1,0))</f>
        <v>#REF!</v>
      </c>
      <c r="L66" s="214" t="e">
        <f>IF('Crisis Indicator Data'!#REF!="No Data",1,IF(#REF!&lt;&gt;"",1,0))</f>
        <v>#REF!</v>
      </c>
      <c r="M66" s="214" t="e">
        <f>IF('Crisis Indicator Data'!#REF!="No Data",1,IF(#REF!&lt;&gt;"",1,0))</f>
        <v>#REF!</v>
      </c>
      <c r="N66" s="214" t="e">
        <f>IF('Crisis Indicator Data'!#REF!="No Data",1,IF(#REF!&lt;&gt;"",1,0))</f>
        <v>#REF!</v>
      </c>
      <c r="O66" s="214" t="e">
        <f>IF('Crisis Indicator Data'!#REF!="No Data",1,IF(#REF!&lt;&gt;"",1,0))</f>
        <v>#REF!</v>
      </c>
      <c r="P66" s="214" t="e">
        <f>IF('Crisis Indicator Data'!#REF!="No Data",1,IF(#REF!&lt;&gt;"",1,0))</f>
        <v>#REF!</v>
      </c>
      <c r="Q66" s="214" t="e">
        <f>IF('Crisis Indicator Data'!#REF!="No Data",1,IF(#REF!&lt;&gt;"",1,0))</f>
        <v>#REF!</v>
      </c>
      <c r="R66" s="214" t="e">
        <f>IF('Crisis Indicator Data'!#REF!="No Data",1,IF(#REF!&lt;&gt;"",1,0))</f>
        <v>#REF!</v>
      </c>
      <c r="S66" s="214" t="e">
        <f>IF('Crisis Indicator Data'!#REF!="No Data",1,IF(#REF!&lt;&gt;"",1,0))</f>
        <v>#REF!</v>
      </c>
      <c r="T66" s="214" t="e">
        <f>IF('Crisis Indicator Data'!#REF!="No Data",1,IF(#REF!&lt;&gt;"",1,0))</f>
        <v>#REF!</v>
      </c>
      <c r="U66" s="214" t="e">
        <f>IF('Crisis Indicator Data'!#REF!="No Data",1,IF(#REF!&lt;&gt;"",1,0))</f>
        <v>#REF!</v>
      </c>
      <c r="V66" s="214" t="e">
        <f>IF('Crisis Indicator Data'!#REF!="No Data",1,IF(#REF!&lt;&gt;"",1,0))</f>
        <v>#REF!</v>
      </c>
      <c r="W66" s="214" t="e">
        <f>IF('Crisis Indicator Data'!#REF!="No Data",1,IF(#REF!&lt;&gt;"",1,0))</f>
        <v>#REF!</v>
      </c>
      <c r="X66" s="214" t="e">
        <f>IF('Crisis Indicator Data'!#REF!="No Data",1,IF(#REF!&lt;&gt;"",1,0))</f>
        <v>#REF!</v>
      </c>
      <c r="Y66" s="214" t="e">
        <f>IF('Crisis Indicator Data'!#REF!="No Data",1,IF(#REF!&lt;&gt;"",1,0))</f>
        <v>#REF!</v>
      </c>
      <c r="Z66" s="214" t="e">
        <f>IF('Crisis Indicator Data'!#REF!="No Data",1,IF(#REF!&lt;&gt;"",1,0))</f>
        <v>#REF!</v>
      </c>
      <c r="AA66" s="214" t="e">
        <f>IF('Crisis Indicator Data'!#REF!="No Data",1,IF(#REF!&lt;&gt;"",1,0))</f>
        <v>#REF!</v>
      </c>
      <c r="AB66" s="214" t="e">
        <f>IF('Crisis Indicator Data'!#REF!="No Data",1,IF(#REF!&lt;&gt;"",1,0))</f>
        <v>#REF!</v>
      </c>
      <c r="AC66" s="214" t="e">
        <f>IF('Crisis Indicator Data'!#REF!="No Data",1,IF(#REF!&lt;&gt;"",1,0))</f>
        <v>#REF!</v>
      </c>
      <c r="AD66" s="214" t="e">
        <f>IF('Crisis Indicator Data'!#REF!="No Data",1,IF(#REF!&lt;&gt;"",1,0))</f>
        <v>#REF!</v>
      </c>
      <c r="AE66" s="214" t="e">
        <f>IF('Crisis Indicator Data'!#REF!="No Data",1,IF(#REF!&lt;&gt;"",1,0))</f>
        <v>#REF!</v>
      </c>
      <c r="AF66" s="214" t="e">
        <f>IF('Crisis Indicator Data'!#REF!="No Data",1,IF(#REF!&lt;&gt;"",1,0))</f>
        <v>#REF!</v>
      </c>
      <c r="AG66" s="214" t="e">
        <f>IF('Crisis Indicator Data'!#REF!="No Data",1,IF(#REF!&lt;&gt;"",1,0))</f>
        <v>#REF!</v>
      </c>
      <c r="AH66" s="214" t="e">
        <f>IF('Crisis Indicator Data'!#REF!="No Data",1,IF(#REF!&lt;&gt;"",1,0))</f>
        <v>#REF!</v>
      </c>
      <c r="AI66" s="214" t="e">
        <f>IF('Crisis Indicator Data'!#REF!="No Data",1,IF(#REF!&lt;&gt;"",1,0))</f>
        <v>#REF!</v>
      </c>
      <c r="AJ66" s="214" t="e">
        <f>IF('Crisis Indicator Data'!#REF!="No Data",1,IF(#REF!&lt;&gt;"",1,0))</f>
        <v>#REF!</v>
      </c>
      <c r="AK66" s="214" t="e">
        <f>IF('Crisis Indicator Data'!#REF!="No Data",1,IF(#REF!&lt;&gt;"",1,0))</f>
        <v>#REF!</v>
      </c>
      <c r="AL66" s="214" t="e">
        <f>IF('Crisis Indicator Data'!#REF!="No Data",1,IF(#REF!&lt;&gt;"",1,0))</f>
        <v>#REF!</v>
      </c>
      <c r="AM66" s="214" t="e">
        <f>IF('Crisis Indicator Data'!#REF!="No Data",1,IF(#REF!&lt;&gt;"",1,0))</f>
        <v>#REF!</v>
      </c>
      <c r="AN66" s="214" t="e">
        <f>IF('Crisis Indicator Data'!#REF!="No Data",1,IF(#REF!&lt;&gt;"",1,0))</f>
        <v>#REF!</v>
      </c>
      <c r="AO66" s="214" t="e">
        <f>IF('Crisis Indicator Data'!#REF!="No Data",1,IF(#REF!&lt;&gt;"",1,0))</f>
        <v>#REF!</v>
      </c>
      <c r="AP66" s="214" t="e">
        <f>IF('Crisis Indicator Data'!#REF!="No Data",1,IF(#REF!&lt;&gt;"",1,0))</f>
        <v>#REF!</v>
      </c>
      <c r="AQ66" s="214" t="e">
        <f>IF('Crisis Indicator Data'!#REF!="No Data",1,IF(#REF!&lt;&gt;"",1,0))</f>
        <v>#REF!</v>
      </c>
      <c r="AR66" s="214" t="e">
        <f>IF('Crisis Indicator Data'!#REF!="No Data",1,IF(#REF!&lt;&gt;"",1,0))</f>
        <v>#REF!</v>
      </c>
      <c r="AS66" s="214" t="e">
        <f>IF('Crisis Indicator Data'!#REF!="No Data",1,IF(#REF!&lt;&gt;"",1,0))</f>
        <v>#REF!</v>
      </c>
      <c r="AT66" s="214" t="e">
        <f>IF('Crisis Indicator Data'!#REF!="No Data",1,IF(#REF!&lt;&gt;"",1,0))</f>
        <v>#REF!</v>
      </c>
      <c r="AU66" s="214" t="e">
        <f>IF('Crisis Indicator Data'!#REF!="No Data",1,IF(#REF!&lt;&gt;"",1,0))</f>
        <v>#REF!</v>
      </c>
      <c r="AV66" s="214" t="e">
        <f>IF('Crisis Indicator Data'!#REF!="No Data",1,IF(#REF!&lt;&gt;"",1,0))</f>
        <v>#REF!</v>
      </c>
      <c r="AW66" s="214" t="e">
        <f>IF('Crisis Indicator Data'!#REF!="No Data",1,IF(#REF!&lt;&gt;"",1,0))</f>
        <v>#REF!</v>
      </c>
      <c r="AX66" s="214" t="e">
        <f>IF('Crisis Indicator Data'!#REF!="No Data",1,IF(#REF!&lt;&gt;"",1,0))</f>
        <v>#REF!</v>
      </c>
      <c r="AY66" s="214" t="e">
        <f>IF('Crisis Indicator Data'!#REF!="No Data",1,IF(#REF!&lt;&gt;"",1,0))</f>
        <v>#REF!</v>
      </c>
      <c r="AZ66" s="214" t="e">
        <f>IF('Crisis Indicator Data'!#REF!="No Data",1,IF(#REF!&lt;&gt;"",1,0))</f>
        <v>#REF!</v>
      </c>
      <c r="BA66" t="e">
        <f t="shared" ref="BA66:BA97" si="4">SUM(B66:AZ66)</f>
        <v>#REF!</v>
      </c>
      <c r="BB66" s="22" t="e">
        <f t="shared" ref="BB66:BB97" si="5">BA66/51</f>
        <v>#REF!</v>
      </c>
    </row>
    <row r="67" spans="1:54" x14ac:dyDescent="0.35">
      <c r="A67" t="s">
        <v>8051</v>
      </c>
      <c r="B67" s="214" t="e">
        <f>IF('Crisis Indicator Data'!#REF!="No Data",1,IF(#REF!&lt;&gt;"",1,0))</f>
        <v>#REF!</v>
      </c>
      <c r="C67" s="214" t="e">
        <f>IF('Crisis Indicator Data'!#REF!="No Data",1,IF(#REF!&lt;&gt;"",1,0))</f>
        <v>#REF!</v>
      </c>
      <c r="D67" s="214" t="e">
        <f>IF('Crisis Indicator Data'!#REF!="No Data",1,IF(#REF!&lt;&gt;"",1,0))</f>
        <v>#REF!</v>
      </c>
      <c r="E67" s="214" t="e">
        <f>IF('Crisis Indicator Data'!#REF!="No Data",1,IF(#REF!&lt;&gt;"",1,0))</f>
        <v>#REF!</v>
      </c>
      <c r="F67" s="214" t="e">
        <f>IF('Crisis Indicator Data'!#REF!="No Data",1,IF(#REF!&lt;&gt;"",1,0))</f>
        <v>#REF!</v>
      </c>
      <c r="G67" s="214" t="e">
        <f>IF('Crisis Indicator Data'!#REF!="No Data",1,IF(#REF!&lt;&gt;"",1,0))</f>
        <v>#REF!</v>
      </c>
      <c r="H67" s="214" t="e">
        <f>IF('Crisis Indicator Data'!#REF!="No Data",1,IF(#REF!&lt;&gt;"",1,0))</f>
        <v>#REF!</v>
      </c>
      <c r="I67" s="214" t="e">
        <f>IF('Crisis Indicator Data'!#REF!="No Data",1,IF(#REF!&lt;&gt;"",1,0))</f>
        <v>#REF!</v>
      </c>
      <c r="J67" s="214" t="e">
        <f>IF('Crisis Indicator Data'!#REF!="No Data",1,IF(#REF!&lt;&gt;"",1,0))</f>
        <v>#REF!</v>
      </c>
      <c r="K67" s="214" t="e">
        <f>IF('Crisis Indicator Data'!#REF!="No Data",1,IF(#REF!&lt;&gt;"",1,0))</f>
        <v>#REF!</v>
      </c>
      <c r="L67" s="214" t="e">
        <f>IF('Crisis Indicator Data'!#REF!="No Data",1,IF(#REF!&lt;&gt;"",1,0))</f>
        <v>#REF!</v>
      </c>
      <c r="M67" s="214" t="e">
        <f>IF('Crisis Indicator Data'!#REF!="No Data",1,IF(#REF!&lt;&gt;"",1,0))</f>
        <v>#REF!</v>
      </c>
      <c r="N67" s="214" t="e">
        <f>IF('Crisis Indicator Data'!#REF!="No Data",1,IF(#REF!&lt;&gt;"",1,0))</f>
        <v>#REF!</v>
      </c>
      <c r="O67" s="214" t="e">
        <f>IF('Crisis Indicator Data'!#REF!="No Data",1,IF(#REF!&lt;&gt;"",1,0))</f>
        <v>#REF!</v>
      </c>
      <c r="P67" s="214" t="e">
        <f>IF('Crisis Indicator Data'!#REF!="No Data",1,IF(#REF!&lt;&gt;"",1,0))</f>
        <v>#REF!</v>
      </c>
      <c r="Q67" s="214" t="e">
        <f>IF('Crisis Indicator Data'!#REF!="No Data",1,IF(#REF!&lt;&gt;"",1,0))</f>
        <v>#REF!</v>
      </c>
      <c r="R67" s="214" t="e">
        <f>IF('Crisis Indicator Data'!#REF!="No Data",1,IF(#REF!&lt;&gt;"",1,0))</f>
        <v>#REF!</v>
      </c>
      <c r="S67" s="214" t="e">
        <f>IF('Crisis Indicator Data'!#REF!="No Data",1,IF(#REF!&lt;&gt;"",1,0))</f>
        <v>#REF!</v>
      </c>
      <c r="T67" s="214" t="e">
        <f>IF('Crisis Indicator Data'!#REF!="No Data",1,IF(#REF!&lt;&gt;"",1,0))</f>
        <v>#REF!</v>
      </c>
      <c r="U67" s="214" t="e">
        <f>IF('Crisis Indicator Data'!#REF!="No Data",1,IF(#REF!&lt;&gt;"",1,0))</f>
        <v>#REF!</v>
      </c>
      <c r="V67" s="214" t="e">
        <f>IF('Crisis Indicator Data'!#REF!="No Data",1,IF(#REF!&lt;&gt;"",1,0))</f>
        <v>#REF!</v>
      </c>
      <c r="W67" s="214" t="e">
        <f>IF('Crisis Indicator Data'!#REF!="No Data",1,IF(#REF!&lt;&gt;"",1,0))</f>
        <v>#REF!</v>
      </c>
      <c r="X67" s="214" t="e">
        <f>IF('Crisis Indicator Data'!#REF!="No Data",1,IF(#REF!&lt;&gt;"",1,0))</f>
        <v>#REF!</v>
      </c>
      <c r="Y67" s="214" t="e">
        <f>IF('Crisis Indicator Data'!#REF!="No Data",1,IF(#REF!&lt;&gt;"",1,0))</f>
        <v>#REF!</v>
      </c>
      <c r="Z67" s="214" t="e">
        <f>IF('Crisis Indicator Data'!#REF!="No Data",1,IF(#REF!&lt;&gt;"",1,0))</f>
        <v>#REF!</v>
      </c>
      <c r="AA67" s="214" t="e">
        <f>IF('Crisis Indicator Data'!#REF!="No Data",1,IF(#REF!&lt;&gt;"",1,0))</f>
        <v>#REF!</v>
      </c>
      <c r="AB67" s="214" t="e">
        <f>IF('Crisis Indicator Data'!#REF!="No Data",1,IF(#REF!&lt;&gt;"",1,0))</f>
        <v>#REF!</v>
      </c>
      <c r="AC67" s="214" t="e">
        <f>IF('Crisis Indicator Data'!#REF!="No Data",1,IF(#REF!&lt;&gt;"",1,0))</f>
        <v>#REF!</v>
      </c>
      <c r="AD67" s="214" t="e">
        <f>IF('Crisis Indicator Data'!#REF!="No Data",1,IF(#REF!&lt;&gt;"",1,0))</f>
        <v>#REF!</v>
      </c>
      <c r="AE67" s="214" t="e">
        <f>IF('Crisis Indicator Data'!#REF!="No Data",1,IF(#REF!&lt;&gt;"",1,0))</f>
        <v>#REF!</v>
      </c>
      <c r="AF67" s="214" t="e">
        <f>IF('Crisis Indicator Data'!#REF!="No Data",1,IF(#REF!&lt;&gt;"",1,0))</f>
        <v>#REF!</v>
      </c>
      <c r="AG67" s="214" t="e">
        <f>IF('Crisis Indicator Data'!#REF!="No Data",1,IF(#REF!&lt;&gt;"",1,0))</f>
        <v>#REF!</v>
      </c>
      <c r="AH67" s="214" t="e">
        <f>IF('Crisis Indicator Data'!#REF!="No Data",1,IF(#REF!&lt;&gt;"",1,0))</f>
        <v>#REF!</v>
      </c>
      <c r="AI67" s="214" t="e">
        <f>IF('Crisis Indicator Data'!#REF!="No Data",1,IF(#REF!&lt;&gt;"",1,0))</f>
        <v>#REF!</v>
      </c>
      <c r="AJ67" s="214" t="e">
        <f>IF('Crisis Indicator Data'!#REF!="No Data",1,IF(#REF!&lt;&gt;"",1,0))</f>
        <v>#REF!</v>
      </c>
      <c r="AK67" s="214" t="e">
        <f>IF('Crisis Indicator Data'!#REF!="No Data",1,IF(#REF!&lt;&gt;"",1,0))</f>
        <v>#REF!</v>
      </c>
      <c r="AL67" s="214" t="e">
        <f>IF('Crisis Indicator Data'!#REF!="No Data",1,IF(#REF!&lt;&gt;"",1,0))</f>
        <v>#REF!</v>
      </c>
      <c r="AM67" s="214" t="e">
        <f>IF('Crisis Indicator Data'!#REF!="No Data",1,IF(#REF!&lt;&gt;"",1,0))</f>
        <v>#REF!</v>
      </c>
      <c r="AN67" s="214" t="e">
        <f>IF('Crisis Indicator Data'!#REF!="No Data",1,IF(#REF!&lt;&gt;"",1,0))</f>
        <v>#REF!</v>
      </c>
      <c r="AO67" s="214" t="e">
        <f>IF('Crisis Indicator Data'!#REF!="No Data",1,IF(#REF!&lt;&gt;"",1,0))</f>
        <v>#REF!</v>
      </c>
      <c r="AP67" s="214" t="e">
        <f>IF('Crisis Indicator Data'!#REF!="No Data",1,IF(#REF!&lt;&gt;"",1,0))</f>
        <v>#REF!</v>
      </c>
      <c r="AQ67" s="214" t="e">
        <f>IF('Crisis Indicator Data'!#REF!="No Data",1,IF(#REF!&lt;&gt;"",1,0))</f>
        <v>#REF!</v>
      </c>
      <c r="AR67" s="214" t="e">
        <f>IF('Crisis Indicator Data'!#REF!="No Data",1,IF(#REF!&lt;&gt;"",1,0))</f>
        <v>#REF!</v>
      </c>
      <c r="AS67" s="214" t="e">
        <f>IF('Crisis Indicator Data'!#REF!="No Data",1,IF(#REF!&lt;&gt;"",1,0))</f>
        <v>#REF!</v>
      </c>
      <c r="AT67" s="214" t="e">
        <f>IF('Crisis Indicator Data'!#REF!="No Data",1,IF(#REF!&lt;&gt;"",1,0))</f>
        <v>#REF!</v>
      </c>
      <c r="AU67" s="214" t="e">
        <f>IF('Crisis Indicator Data'!#REF!="No Data",1,IF(#REF!&lt;&gt;"",1,0))</f>
        <v>#REF!</v>
      </c>
      <c r="AV67" s="214" t="e">
        <f>IF('Crisis Indicator Data'!#REF!="No Data",1,IF(#REF!&lt;&gt;"",1,0))</f>
        <v>#REF!</v>
      </c>
      <c r="AW67" s="214" t="e">
        <f>IF('Crisis Indicator Data'!#REF!="No Data",1,IF(#REF!&lt;&gt;"",1,0))</f>
        <v>#REF!</v>
      </c>
      <c r="AX67" s="214" t="e">
        <f>IF('Crisis Indicator Data'!#REF!="No Data",1,IF(#REF!&lt;&gt;"",1,0))</f>
        <v>#REF!</v>
      </c>
      <c r="AY67" s="214" t="e">
        <f>IF('Crisis Indicator Data'!#REF!="No Data",1,IF(#REF!&lt;&gt;"",1,0))</f>
        <v>#REF!</v>
      </c>
      <c r="AZ67" s="214" t="e">
        <f>IF('Crisis Indicator Data'!#REF!="No Data",1,IF(#REF!&lt;&gt;"",1,0))</f>
        <v>#REF!</v>
      </c>
      <c r="BA67" t="e">
        <f t="shared" si="4"/>
        <v>#REF!</v>
      </c>
      <c r="BB67" s="22" t="e">
        <f t="shared" si="5"/>
        <v>#REF!</v>
      </c>
    </row>
    <row r="68" spans="1:54" x14ac:dyDescent="0.35">
      <c r="A68" t="s">
        <v>8052</v>
      </c>
      <c r="B68" s="214" t="e">
        <f>IF('Crisis Indicator Data'!#REF!="No Data",1,IF(#REF!&lt;&gt;"",1,0))</f>
        <v>#REF!</v>
      </c>
      <c r="C68" s="214" t="e">
        <f>IF('Crisis Indicator Data'!#REF!="No Data",1,IF(#REF!&lt;&gt;"",1,0))</f>
        <v>#REF!</v>
      </c>
      <c r="D68" s="214" t="e">
        <f>IF('Crisis Indicator Data'!#REF!="No Data",1,IF(#REF!&lt;&gt;"",1,0))</f>
        <v>#REF!</v>
      </c>
      <c r="E68" s="214" t="e">
        <f>IF('Crisis Indicator Data'!#REF!="No Data",1,IF(#REF!&lt;&gt;"",1,0))</f>
        <v>#REF!</v>
      </c>
      <c r="F68" s="214" t="e">
        <f>IF('Crisis Indicator Data'!#REF!="No Data",1,IF(#REF!&lt;&gt;"",1,0))</f>
        <v>#REF!</v>
      </c>
      <c r="G68" s="214" t="e">
        <f>IF('Crisis Indicator Data'!#REF!="No Data",1,IF(#REF!&lt;&gt;"",1,0))</f>
        <v>#REF!</v>
      </c>
      <c r="H68" s="214" t="e">
        <f>IF('Crisis Indicator Data'!#REF!="No Data",1,IF(#REF!&lt;&gt;"",1,0))</f>
        <v>#REF!</v>
      </c>
      <c r="I68" s="214" t="e">
        <f>IF('Crisis Indicator Data'!#REF!="No Data",1,IF(#REF!&lt;&gt;"",1,0))</f>
        <v>#REF!</v>
      </c>
      <c r="J68" s="214" t="e">
        <f>IF('Crisis Indicator Data'!#REF!="No Data",1,IF(#REF!&lt;&gt;"",1,0))</f>
        <v>#REF!</v>
      </c>
      <c r="K68" s="214" t="e">
        <f>IF('Crisis Indicator Data'!#REF!="No Data",1,IF(#REF!&lt;&gt;"",1,0))</f>
        <v>#REF!</v>
      </c>
      <c r="L68" s="214" t="e">
        <f>IF('Crisis Indicator Data'!#REF!="No Data",1,IF(#REF!&lt;&gt;"",1,0))</f>
        <v>#REF!</v>
      </c>
      <c r="M68" s="214" t="e">
        <f>IF('Crisis Indicator Data'!#REF!="No Data",1,IF(#REF!&lt;&gt;"",1,0))</f>
        <v>#REF!</v>
      </c>
      <c r="N68" s="214" t="e">
        <f>IF('Crisis Indicator Data'!#REF!="No Data",1,IF(#REF!&lt;&gt;"",1,0))</f>
        <v>#REF!</v>
      </c>
      <c r="O68" s="214" t="e">
        <f>IF('Crisis Indicator Data'!#REF!="No Data",1,IF(#REF!&lt;&gt;"",1,0))</f>
        <v>#REF!</v>
      </c>
      <c r="P68" s="214" t="e">
        <f>IF('Crisis Indicator Data'!#REF!="No Data",1,IF(#REF!&lt;&gt;"",1,0))</f>
        <v>#REF!</v>
      </c>
      <c r="Q68" s="214" t="e">
        <f>IF('Crisis Indicator Data'!#REF!="No Data",1,IF(#REF!&lt;&gt;"",1,0))</f>
        <v>#REF!</v>
      </c>
      <c r="R68" s="214" t="e">
        <f>IF('Crisis Indicator Data'!#REF!="No Data",1,IF(#REF!&lt;&gt;"",1,0))</f>
        <v>#REF!</v>
      </c>
      <c r="S68" s="214" t="e">
        <f>IF('Crisis Indicator Data'!#REF!="No Data",1,IF(#REF!&lt;&gt;"",1,0))</f>
        <v>#REF!</v>
      </c>
      <c r="T68" s="214" t="e">
        <f>IF('Crisis Indicator Data'!#REF!="No Data",1,IF(#REF!&lt;&gt;"",1,0))</f>
        <v>#REF!</v>
      </c>
      <c r="U68" s="214" t="e">
        <f>IF('Crisis Indicator Data'!#REF!="No Data",1,IF(#REF!&lt;&gt;"",1,0))</f>
        <v>#REF!</v>
      </c>
      <c r="V68" s="214" t="e">
        <f>IF('Crisis Indicator Data'!#REF!="No Data",1,IF(#REF!&lt;&gt;"",1,0))</f>
        <v>#REF!</v>
      </c>
      <c r="W68" s="214" t="e">
        <f>IF('Crisis Indicator Data'!#REF!="No Data",1,IF(#REF!&lt;&gt;"",1,0))</f>
        <v>#REF!</v>
      </c>
      <c r="X68" s="214" t="e">
        <f>IF('Crisis Indicator Data'!#REF!="No Data",1,IF(#REF!&lt;&gt;"",1,0))</f>
        <v>#REF!</v>
      </c>
      <c r="Y68" s="214" t="e">
        <f>IF('Crisis Indicator Data'!#REF!="No Data",1,IF(#REF!&lt;&gt;"",1,0))</f>
        <v>#REF!</v>
      </c>
      <c r="Z68" s="214" t="e">
        <f>IF('Crisis Indicator Data'!#REF!="No Data",1,IF(#REF!&lt;&gt;"",1,0))</f>
        <v>#REF!</v>
      </c>
      <c r="AA68" s="214" t="e">
        <f>IF('Crisis Indicator Data'!#REF!="No Data",1,IF(#REF!&lt;&gt;"",1,0))</f>
        <v>#REF!</v>
      </c>
      <c r="AB68" s="214" t="e">
        <f>IF('Crisis Indicator Data'!#REF!="No Data",1,IF(#REF!&lt;&gt;"",1,0))</f>
        <v>#REF!</v>
      </c>
      <c r="AC68" s="214" t="e">
        <f>IF('Crisis Indicator Data'!#REF!="No Data",1,IF(#REF!&lt;&gt;"",1,0))</f>
        <v>#REF!</v>
      </c>
      <c r="AD68" s="214" t="e">
        <f>IF('Crisis Indicator Data'!#REF!="No Data",1,IF(#REF!&lt;&gt;"",1,0))</f>
        <v>#REF!</v>
      </c>
      <c r="AE68" s="214" t="e">
        <f>IF('Crisis Indicator Data'!#REF!="No Data",1,IF(#REF!&lt;&gt;"",1,0))</f>
        <v>#REF!</v>
      </c>
      <c r="AF68" s="214" t="e">
        <f>IF('Crisis Indicator Data'!#REF!="No Data",1,IF(#REF!&lt;&gt;"",1,0))</f>
        <v>#REF!</v>
      </c>
      <c r="AG68" s="214" t="e">
        <f>IF('Crisis Indicator Data'!#REF!="No Data",1,IF(#REF!&lt;&gt;"",1,0))</f>
        <v>#REF!</v>
      </c>
      <c r="AH68" s="214" t="e">
        <f>IF('Crisis Indicator Data'!#REF!="No Data",1,IF(#REF!&lt;&gt;"",1,0))</f>
        <v>#REF!</v>
      </c>
      <c r="AI68" s="214" t="e">
        <f>IF('Crisis Indicator Data'!#REF!="No Data",1,IF(#REF!&lt;&gt;"",1,0))</f>
        <v>#REF!</v>
      </c>
      <c r="AJ68" s="214" t="e">
        <f>IF('Crisis Indicator Data'!#REF!="No Data",1,IF(#REF!&lt;&gt;"",1,0))</f>
        <v>#REF!</v>
      </c>
      <c r="AK68" s="214" t="e">
        <f>IF('Crisis Indicator Data'!#REF!="No Data",1,IF(#REF!&lt;&gt;"",1,0))</f>
        <v>#REF!</v>
      </c>
      <c r="AL68" s="214" t="e">
        <f>IF('Crisis Indicator Data'!#REF!="No Data",1,IF(#REF!&lt;&gt;"",1,0))</f>
        <v>#REF!</v>
      </c>
      <c r="AM68" s="214" t="e">
        <f>IF('Crisis Indicator Data'!#REF!="No Data",1,IF(#REF!&lt;&gt;"",1,0))</f>
        <v>#REF!</v>
      </c>
      <c r="AN68" s="214" t="e">
        <f>IF('Crisis Indicator Data'!#REF!="No Data",1,IF(#REF!&lt;&gt;"",1,0))</f>
        <v>#REF!</v>
      </c>
      <c r="AO68" s="214" t="e">
        <f>IF('Crisis Indicator Data'!#REF!="No Data",1,IF(#REF!&lt;&gt;"",1,0))</f>
        <v>#REF!</v>
      </c>
      <c r="AP68" s="214" t="e">
        <f>IF('Crisis Indicator Data'!#REF!="No Data",1,IF(#REF!&lt;&gt;"",1,0))</f>
        <v>#REF!</v>
      </c>
      <c r="AQ68" s="214" t="e">
        <f>IF('Crisis Indicator Data'!#REF!="No Data",1,IF(#REF!&lt;&gt;"",1,0))</f>
        <v>#REF!</v>
      </c>
      <c r="AR68" s="214" t="e">
        <f>IF('Crisis Indicator Data'!#REF!="No Data",1,IF(#REF!&lt;&gt;"",1,0))</f>
        <v>#REF!</v>
      </c>
      <c r="AS68" s="214" t="e">
        <f>IF('Crisis Indicator Data'!#REF!="No Data",1,IF(#REF!&lt;&gt;"",1,0))</f>
        <v>#REF!</v>
      </c>
      <c r="AT68" s="214" t="e">
        <f>IF('Crisis Indicator Data'!#REF!="No Data",1,IF(#REF!&lt;&gt;"",1,0))</f>
        <v>#REF!</v>
      </c>
      <c r="AU68" s="214" t="e">
        <f>IF('Crisis Indicator Data'!#REF!="No Data",1,IF(#REF!&lt;&gt;"",1,0))</f>
        <v>#REF!</v>
      </c>
      <c r="AV68" s="214" t="e">
        <f>IF('Crisis Indicator Data'!#REF!="No Data",1,IF(#REF!&lt;&gt;"",1,0))</f>
        <v>#REF!</v>
      </c>
      <c r="AW68" s="214" t="e">
        <f>IF('Crisis Indicator Data'!#REF!="No Data",1,IF(#REF!&lt;&gt;"",1,0))</f>
        <v>#REF!</v>
      </c>
      <c r="AX68" s="214" t="e">
        <f>IF('Crisis Indicator Data'!#REF!="No Data",1,IF(#REF!&lt;&gt;"",1,0))</f>
        <v>#REF!</v>
      </c>
      <c r="AY68" s="214" t="e">
        <f>IF('Crisis Indicator Data'!#REF!="No Data",1,IF(#REF!&lt;&gt;"",1,0))</f>
        <v>#REF!</v>
      </c>
      <c r="AZ68" s="214" t="e">
        <f>IF('Crisis Indicator Data'!#REF!="No Data",1,IF(#REF!&lt;&gt;"",1,0))</f>
        <v>#REF!</v>
      </c>
      <c r="BA68" t="e">
        <f t="shared" si="4"/>
        <v>#REF!</v>
      </c>
      <c r="BB68" s="22" t="e">
        <f t="shared" si="5"/>
        <v>#REF!</v>
      </c>
    </row>
    <row r="69" spans="1:54" x14ac:dyDescent="0.35">
      <c r="A69" t="s">
        <v>8042</v>
      </c>
      <c r="B69" s="214" t="e">
        <f>IF('Crisis Indicator Data'!#REF!="No Data",1,IF(#REF!&lt;&gt;"",1,0))</f>
        <v>#REF!</v>
      </c>
      <c r="C69" s="214" t="e">
        <f>IF('Crisis Indicator Data'!#REF!="No Data",1,IF(#REF!&lt;&gt;"",1,0))</f>
        <v>#REF!</v>
      </c>
      <c r="D69" s="214" t="e">
        <f>IF('Crisis Indicator Data'!#REF!="No Data",1,IF(#REF!&lt;&gt;"",1,0))</f>
        <v>#REF!</v>
      </c>
      <c r="E69" s="214" t="e">
        <f>IF('Crisis Indicator Data'!#REF!="No Data",1,IF(#REF!&lt;&gt;"",1,0))</f>
        <v>#REF!</v>
      </c>
      <c r="F69" s="214" t="e">
        <f>IF('Crisis Indicator Data'!#REF!="No Data",1,IF(#REF!&lt;&gt;"",1,0))</f>
        <v>#REF!</v>
      </c>
      <c r="G69" s="214" t="e">
        <f>IF('Crisis Indicator Data'!#REF!="No Data",1,IF(#REF!&lt;&gt;"",1,0))</f>
        <v>#REF!</v>
      </c>
      <c r="H69" s="214" t="e">
        <f>IF('Crisis Indicator Data'!#REF!="No Data",1,IF(#REF!&lt;&gt;"",1,0))</f>
        <v>#REF!</v>
      </c>
      <c r="I69" s="214" t="e">
        <f>IF('Crisis Indicator Data'!#REF!="No Data",1,IF(#REF!&lt;&gt;"",1,0))</f>
        <v>#REF!</v>
      </c>
      <c r="J69" s="214" t="e">
        <f>IF('Crisis Indicator Data'!#REF!="No Data",1,IF(#REF!&lt;&gt;"",1,0))</f>
        <v>#REF!</v>
      </c>
      <c r="K69" s="214" t="e">
        <f>IF('Crisis Indicator Data'!#REF!="No Data",1,IF(#REF!&lt;&gt;"",1,0))</f>
        <v>#REF!</v>
      </c>
      <c r="L69" s="214" t="e">
        <f>IF('Crisis Indicator Data'!#REF!="No Data",1,IF(#REF!&lt;&gt;"",1,0))</f>
        <v>#REF!</v>
      </c>
      <c r="M69" s="214" t="e">
        <f>IF('Crisis Indicator Data'!#REF!="No Data",1,IF(#REF!&lt;&gt;"",1,0))</f>
        <v>#REF!</v>
      </c>
      <c r="N69" s="214" t="e">
        <f>IF('Crisis Indicator Data'!#REF!="No Data",1,IF(#REF!&lt;&gt;"",1,0))</f>
        <v>#REF!</v>
      </c>
      <c r="O69" s="214" t="e">
        <f>IF('Crisis Indicator Data'!#REF!="No Data",1,IF(#REF!&lt;&gt;"",1,0))</f>
        <v>#REF!</v>
      </c>
      <c r="P69" s="214" t="e">
        <f>IF('Crisis Indicator Data'!#REF!="No Data",1,IF(#REF!&lt;&gt;"",1,0))</f>
        <v>#REF!</v>
      </c>
      <c r="Q69" s="214" t="e">
        <f>IF('Crisis Indicator Data'!#REF!="No Data",1,IF(#REF!&lt;&gt;"",1,0))</f>
        <v>#REF!</v>
      </c>
      <c r="R69" s="214" t="e">
        <f>IF('Crisis Indicator Data'!#REF!="No Data",1,IF(#REF!&lt;&gt;"",1,0))</f>
        <v>#REF!</v>
      </c>
      <c r="S69" s="214" t="e">
        <f>IF('Crisis Indicator Data'!#REF!="No Data",1,IF(#REF!&lt;&gt;"",1,0))</f>
        <v>#REF!</v>
      </c>
      <c r="T69" s="214" t="e">
        <f>IF('Crisis Indicator Data'!#REF!="No Data",1,IF(#REF!&lt;&gt;"",1,0))</f>
        <v>#REF!</v>
      </c>
      <c r="U69" s="214" t="e">
        <f>IF('Crisis Indicator Data'!#REF!="No Data",1,IF(#REF!&lt;&gt;"",1,0))</f>
        <v>#REF!</v>
      </c>
      <c r="V69" s="214" t="e">
        <f>IF('Crisis Indicator Data'!#REF!="No Data",1,IF(#REF!&lt;&gt;"",1,0))</f>
        <v>#REF!</v>
      </c>
      <c r="W69" s="214" t="e">
        <f>IF('Crisis Indicator Data'!#REF!="No Data",1,IF(#REF!&lt;&gt;"",1,0))</f>
        <v>#REF!</v>
      </c>
      <c r="X69" s="214" t="e">
        <f>IF('Crisis Indicator Data'!#REF!="No Data",1,IF(#REF!&lt;&gt;"",1,0))</f>
        <v>#REF!</v>
      </c>
      <c r="Y69" s="214" t="e">
        <f>IF('Crisis Indicator Data'!#REF!="No Data",1,IF(#REF!&lt;&gt;"",1,0))</f>
        <v>#REF!</v>
      </c>
      <c r="Z69" s="214" t="e">
        <f>IF('Crisis Indicator Data'!#REF!="No Data",1,IF(#REF!&lt;&gt;"",1,0))</f>
        <v>#REF!</v>
      </c>
      <c r="AA69" s="214" t="e">
        <f>IF('Crisis Indicator Data'!#REF!="No Data",1,IF(#REF!&lt;&gt;"",1,0))</f>
        <v>#REF!</v>
      </c>
      <c r="AB69" s="214" t="e">
        <f>IF('Crisis Indicator Data'!#REF!="No Data",1,IF(#REF!&lt;&gt;"",1,0))</f>
        <v>#REF!</v>
      </c>
      <c r="AC69" s="214" t="e">
        <f>IF('Crisis Indicator Data'!#REF!="No Data",1,IF(#REF!&lt;&gt;"",1,0))</f>
        <v>#REF!</v>
      </c>
      <c r="AD69" s="214" t="e">
        <f>IF('Crisis Indicator Data'!#REF!="No Data",1,IF(#REF!&lt;&gt;"",1,0))</f>
        <v>#REF!</v>
      </c>
      <c r="AE69" s="214" t="e">
        <f>IF('Crisis Indicator Data'!#REF!="No Data",1,IF(#REF!&lt;&gt;"",1,0))</f>
        <v>#REF!</v>
      </c>
      <c r="AF69" s="214" t="e">
        <f>IF('Crisis Indicator Data'!#REF!="No Data",1,IF(#REF!&lt;&gt;"",1,0))</f>
        <v>#REF!</v>
      </c>
      <c r="AG69" s="214" t="e">
        <f>IF('Crisis Indicator Data'!#REF!="No Data",1,IF(#REF!&lt;&gt;"",1,0))</f>
        <v>#REF!</v>
      </c>
      <c r="AH69" s="214" t="e">
        <f>IF('Crisis Indicator Data'!#REF!="No Data",1,IF(#REF!&lt;&gt;"",1,0))</f>
        <v>#REF!</v>
      </c>
      <c r="AI69" s="214" t="e">
        <f>IF('Crisis Indicator Data'!#REF!="No Data",1,IF(#REF!&lt;&gt;"",1,0))</f>
        <v>#REF!</v>
      </c>
      <c r="AJ69" s="214" t="e">
        <f>IF('Crisis Indicator Data'!#REF!="No Data",1,IF(#REF!&lt;&gt;"",1,0))</f>
        <v>#REF!</v>
      </c>
      <c r="AK69" s="214" t="e">
        <f>IF('Crisis Indicator Data'!#REF!="No Data",1,IF(#REF!&lt;&gt;"",1,0))</f>
        <v>#REF!</v>
      </c>
      <c r="AL69" s="214" t="e">
        <f>IF('Crisis Indicator Data'!#REF!="No Data",1,IF(#REF!&lt;&gt;"",1,0))</f>
        <v>#REF!</v>
      </c>
      <c r="AM69" s="214" t="e">
        <f>IF('Crisis Indicator Data'!#REF!="No Data",1,IF(#REF!&lt;&gt;"",1,0))</f>
        <v>#REF!</v>
      </c>
      <c r="AN69" s="214" t="e">
        <f>IF('Crisis Indicator Data'!#REF!="No Data",1,IF(#REF!&lt;&gt;"",1,0))</f>
        <v>#REF!</v>
      </c>
      <c r="AO69" s="214" t="e">
        <f>IF('Crisis Indicator Data'!#REF!="No Data",1,IF(#REF!&lt;&gt;"",1,0))</f>
        <v>#REF!</v>
      </c>
      <c r="AP69" s="214" t="e">
        <f>IF('Crisis Indicator Data'!#REF!="No Data",1,IF(#REF!&lt;&gt;"",1,0))</f>
        <v>#REF!</v>
      </c>
      <c r="AQ69" s="214" t="e">
        <f>IF('Crisis Indicator Data'!#REF!="No Data",1,IF(#REF!&lt;&gt;"",1,0))</f>
        <v>#REF!</v>
      </c>
      <c r="AR69" s="214" t="e">
        <f>IF('Crisis Indicator Data'!#REF!="No Data",1,IF(#REF!&lt;&gt;"",1,0))</f>
        <v>#REF!</v>
      </c>
      <c r="AS69" s="214" t="e">
        <f>IF('Crisis Indicator Data'!#REF!="No Data",1,IF(#REF!&lt;&gt;"",1,0))</f>
        <v>#REF!</v>
      </c>
      <c r="AT69" s="214" t="e">
        <f>IF('Crisis Indicator Data'!#REF!="No Data",1,IF(#REF!&lt;&gt;"",1,0))</f>
        <v>#REF!</v>
      </c>
      <c r="AU69" s="214" t="e">
        <f>IF('Crisis Indicator Data'!#REF!="No Data",1,IF(#REF!&lt;&gt;"",1,0))</f>
        <v>#REF!</v>
      </c>
      <c r="AV69" s="214" t="e">
        <f>IF('Crisis Indicator Data'!#REF!="No Data",1,IF(#REF!&lt;&gt;"",1,0))</f>
        <v>#REF!</v>
      </c>
      <c r="AW69" s="214" t="e">
        <f>IF('Crisis Indicator Data'!#REF!="No Data",1,IF(#REF!&lt;&gt;"",1,0))</f>
        <v>#REF!</v>
      </c>
      <c r="AX69" s="214" t="e">
        <f>IF('Crisis Indicator Data'!#REF!="No Data",1,IF(#REF!&lt;&gt;"",1,0))</f>
        <v>#REF!</v>
      </c>
      <c r="AY69" s="214" t="e">
        <f>IF('Crisis Indicator Data'!#REF!="No Data",1,IF(#REF!&lt;&gt;"",1,0))</f>
        <v>#REF!</v>
      </c>
      <c r="AZ69" s="214" t="e">
        <f>IF('Crisis Indicator Data'!#REF!="No Data",1,IF(#REF!&lt;&gt;"",1,0))</f>
        <v>#REF!</v>
      </c>
      <c r="BA69" t="e">
        <f t="shared" si="4"/>
        <v>#REF!</v>
      </c>
      <c r="BB69" s="22" t="e">
        <f t="shared" si="5"/>
        <v>#REF!</v>
      </c>
    </row>
    <row r="70" spans="1:54" x14ac:dyDescent="0.35">
      <c r="A70" t="s">
        <v>8046</v>
      </c>
      <c r="B70" s="214" t="e">
        <f>IF('Crisis Indicator Data'!#REF!="No Data",1,IF(#REF!&lt;&gt;"",1,0))</f>
        <v>#REF!</v>
      </c>
      <c r="C70" s="214" t="e">
        <f>IF('Crisis Indicator Data'!#REF!="No Data",1,IF(#REF!&lt;&gt;"",1,0))</f>
        <v>#REF!</v>
      </c>
      <c r="D70" s="214" t="e">
        <f>IF('Crisis Indicator Data'!#REF!="No Data",1,IF(#REF!&lt;&gt;"",1,0))</f>
        <v>#REF!</v>
      </c>
      <c r="E70" s="214" t="e">
        <f>IF('Crisis Indicator Data'!#REF!="No Data",1,IF(#REF!&lt;&gt;"",1,0))</f>
        <v>#REF!</v>
      </c>
      <c r="F70" s="214" t="e">
        <f>IF('Crisis Indicator Data'!#REF!="No Data",1,IF(#REF!&lt;&gt;"",1,0))</f>
        <v>#REF!</v>
      </c>
      <c r="G70" s="214" t="e">
        <f>IF('Crisis Indicator Data'!#REF!="No Data",1,IF(#REF!&lt;&gt;"",1,0))</f>
        <v>#REF!</v>
      </c>
      <c r="H70" s="214" t="e">
        <f>IF('Crisis Indicator Data'!#REF!="No Data",1,IF(#REF!&lt;&gt;"",1,0))</f>
        <v>#REF!</v>
      </c>
      <c r="I70" s="214" t="e">
        <f>IF('Crisis Indicator Data'!#REF!="No Data",1,IF(#REF!&lt;&gt;"",1,0))</f>
        <v>#REF!</v>
      </c>
      <c r="J70" s="214" t="e">
        <f>IF('Crisis Indicator Data'!#REF!="No Data",1,IF(#REF!&lt;&gt;"",1,0))</f>
        <v>#REF!</v>
      </c>
      <c r="K70" s="214" t="e">
        <f>IF('Crisis Indicator Data'!#REF!="No Data",1,IF(#REF!&lt;&gt;"",1,0))</f>
        <v>#REF!</v>
      </c>
      <c r="L70" s="214" t="e">
        <f>IF('Crisis Indicator Data'!#REF!="No Data",1,IF(#REF!&lt;&gt;"",1,0))</f>
        <v>#REF!</v>
      </c>
      <c r="M70" s="214" t="e">
        <f>IF('Crisis Indicator Data'!#REF!="No Data",1,IF(#REF!&lt;&gt;"",1,0))</f>
        <v>#REF!</v>
      </c>
      <c r="N70" s="214" t="e">
        <f>IF('Crisis Indicator Data'!#REF!="No Data",1,IF(#REF!&lt;&gt;"",1,0))</f>
        <v>#REF!</v>
      </c>
      <c r="O70" s="214" t="e">
        <f>IF('Crisis Indicator Data'!#REF!="No Data",1,IF(#REF!&lt;&gt;"",1,0))</f>
        <v>#REF!</v>
      </c>
      <c r="P70" s="214" t="e">
        <f>IF('Crisis Indicator Data'!#REF!="No Data",1,IF(#REF!&lt;&gt;"",1,0))</f>
        <v>#REF!</v>
      </c>
      <c r="Q70" s="214" t="e">
        <f>IF('Crisis Indicator Data'!#REF!="No Data",1,IF(#REF!&lt;&gt;"",1,0))</f>
        <v>#REF!</v>
      </c>
      <c r="R70" s="214" t="e">
        <f>IF('Crisis Indicator Data'!#REF!="No Data",1,IF(#REF!&lt;&gt;"",1,0))</f>
        <v>#REF!</v>
      </c>
      <c r="S70" s="214" t="e">
        <f>IF('Crisis Indicator Data'!#REF!="No Data",1,IF(#REF!&lt;&gt;"",1,0))</f>
        <v>#REF!</v>
      </c>
      <c r="T70" s="214" t="e">
        <f>IF('Crisis Indicator Data'!#REF!="No Data",1,IF(#REF!&lt;&gt;"",1,0))</f>
        <v>#REF!</v>
      </c>
      <c r="U70" s="214" t="e">
        <f>IF('Crisis Indicator Data'!#REF!="No Data",1,IF(#REF!&lt;&gt;"",1,0))</f>
        <v>#REF!</v>
      </c>
      <c r="V70" s="214" t="e">
        <f>IF('Crisis Indicator Data'!#REF!="No Data",1,IF(#REF!&lt;&gt;"",1,0))</f>
        <v>#REF!</v>
      </c>
      <c r="W70" s="214" t="e">
        <f>IF('Crisis Indicator Data'!#REF!="No Data",1,IF(#REF!&lt;&gt;"",1,0))</f>
        <v>#REF!</v>
      </c>
      <c r="X70" s="214" t="e">
        <f>IF('Crisis Indicator Data'!#REF!="No Data",1,IF(#REF!&lt;&gt;"",1,0))</f>
        <v>#REF!</v>
      </c>
      <c r="Y70" s="214" t="e">
        <f>IF('Crisis Indicator Data'!#REF!="No Data",1,IF(#REF!&lt;&gt;"",1,0))</f>
        <v>#REF!</v>
      </c>
      <c r="Z70" s="214" t="e">
        <f>IF('Crisis Indicator Data'!#REF!="No Data",1,IF(#REF!&lt;&gt;"",1,0))</f>
        <v>#REF!</v>
      </c>
      <c r="AA70" s="214" t="e">
        <f>IF('Crisis Indicator Data'!#REF!="No Data",1,IF(#REF!&lt;&gt;"",1,0))</f>
        <v>#REF!</v>
      </c>
      <c r="AB70" s="214" t="e">
        <f>IF('Crisis Indicator Data'!#REF!="No Data",1,IF(#REF!&lt;&gt;"",1,0))</f>
        <v>#REF!</v>
      </c>
      <c r="AC70" s="214" t="e">
        <f>IF('Crisis Indicator Data'!#REF!="No Data",1,IF(#REF!&lt;&gt;"",1,0))</f>
        <v>#REF!</v>
      </c>
      <c r="AD70" s="214" t="e">
        <f>IF('Crisis Indicator Data'!#REF!="No Data",1,IF(#REF!&lt;&gt;"",1,0))</f>
        <v>#REF!</v>
      </c>
      <c r="AE70" s="214" t="e">
        <f>IF('Crisis Indicator Data'!#REF!="No Data",1,IF(#REF!&lt;&gt;"",1,0))</f>
        <v>#REF!</v>
      </c>
      <c r="AF70" s="214" t="e">
        <f>IF('Crisis Indicator Data'!#REF!="No Data",1,IF(#REF!&lt;&gt;"",1,0))</f>
        <v>#REF!</v>
      </c>
      <c r="AG70" s="214" t="e">
        <f>IF('Crisis Indicator Data'!#REF!="No Data",1,IF(#REF!&lt;&gt;"",1,0))</f>
        <v>#REF!</v>
      </c>
      <c r="AH70" s="214" t="e">
        <f>IF('Crisis Indicator Data'!#REF!="No Data",1,IF(#REF!&lt;&gt;"",1,0))</f>
        <v>#REF!</v>
      </c>
      <c r="AI70" s="214" t="e">
        <f>IF('Crisis Indicator Data'!#REF!="No Data",1,IF(#REF!&lt;&gt;"",1,0))</f>
        <v>#REF!</v>
      </c>
      <c r="AJ70" s="214" t="e">
        <f>IF('Crisis Indicator Data'!#REF!="No Data",1,IF(#REF!&lt;&gt;"",1,0))</f>
        <v>#REF!</v>
      </c>
      <c r="AK70" s="214" t="e">
        <f>IF('Crisis Indicator Data'!#REF!="No Data",1,IF(#REF!&lt;&gt;"",1,0))</f>
        <v>#REF!</v>
      </c>
      <c r="AL70" s="214" t="e">
        <f>IF('Crisis Indicator Data'!#REF!="No Data",1,IF(#REF!&lt;&gt;"",1,0))</f>
        <v>#REF!</v>
      </c>
      <c r="AM70" s="214" t="e">
        <f>IF('Crisis Indicator Data'!#REF!="No Data",1,IF(#REF!&lt;&gt;"",1,0))</f>
        <v>#REF!</v>
      </c>
      <c r="AN70" s="214" t="e">
        <f>IF('Crisis Indicator Data'!#REF!="No Data",1,IF(#REF!&lt;&gt;"",1,0))</f>
        <v>#REF!</v>
      </c>
      <c r="AO70" s="214" t="e">
        <f>IF('Crisis Indicator Data'!#REF!="No Data",1,IF(#REF!&lt;&gt;"",1,0))</f>
        <v>#REF!</v>
      </c>
      <c r="AP70" s="214" t="e">
        <f>IF('Crisis Indicator Data'!#REF!="No Data",1,IF(#REF!&lt;&gt;"",1,0))</f>
        <v>#REF!</v>
      </c>
      <c r="AQ70" s="214" t="e">
        <f>IF('Crisis Indicator Data'!#REF!="No Data",1,IF(#REF!&lt;&gt;"",1,0))</f>
        <v>#REF!</v>
      </c>
      <c r="AR70" s="214" t="e">
        <f>IF('Crisis Indicator Data'!#REF!="No Data",1,IF(#REF!&lt;&gt;"",1,0))</f>
        <v>#REF!</v>
      </c>
      <c r="AS70" s="214" t="e">
        <f>IF('Crisis Indicator Data'!#REF!="No Data",1,IF(#REF!&lt;&gt;"",1,0))</f>
        <v>#REF!</v>
      </c>
      <c r="AT70" s="214" t="e">
        <f>IF('Crisis Indicator Data'!#REF!="No Data",1,IF(#REF!&lt;&gt;"",1,0))</f>
        <v>#REF!</v>
      </c>
      <c r="AU70" s="214" t="e">
        <f>IF('Crisis Indicator Data'!#REF!="No Data",1,IF(#REF!&lt;&gt;"",1,0))</f>
        <v>#REF!</v>
      </c>
      <c r="AV70" s="214" t="e">
        <f>IF('Crisis Indicator Data'!#REF!="No Data",1,IF(#REF!&lt;&gt;"",1,0))</f>
        <v>#REF!</v>
      </c>
      <c r="AW70" s="214" t="e">
        <f>IF('Crisis Indicator Data'!#REF!="No Data",1,IF(#REF!&lt;&gt;"",1,0))</f>
        <v>#REF!</v>
      </c>
      <c r="AX70" s="214" t="e">
        <f>IF('Crisis Indicator Data'!#REF!="No Data",1,IF(#REF!&lt;&gt;"",1,0))</f>
        <v>#REF!</v>
      </c>
      <c r="AY70" s="214" t="e">
        <f>IF('Crisis Indicator Data'!#REF!="No Data",1,IF(#REF!&lt;&gt;"",1,0))</f>
        <v>#REF!</v>
      </c>
      <c r="AZ70" s="214" t="e">
        <f>IF('Crisis Indicator Data'!#REF!="No Data",1,IF(#REF!&lt;&gt;"",1,0))</f>
        <v>#REF!</v>
      </c>
      <c r="BA70" t="e">
        <f t="shared" si="4"/>
        <v>#REF!</v>
      </c>
      <c r="BB70" s="22" t="e">
        <f t="shared" si="5"/>
        <v>#REF!</v>
      </c>
    </row>
    <row r="71" spans="1:54" x14ac:dyDescent="0.35">
      <c r="A71" t="s">
        <v>8054</v>
      </c>
      <c r="B71" s="214" t="e">
        <f>IF('Crisis Indicator Data'!#REF!="No Data",1,IF(#REF!&lt;&gt;"",1,0))</f>
        <v>#REF!</v>
      </c>
      <c r="C71" s="214" t="e">
        <f>IF('Crisis Indicator Data'!#REF!="No Data",1,IF(#REF!&lt;&gt;"",1,0))</f>
        <v>#REF!</v>
      </c>
      <c r="D71" s="214" t="e">
        <f>IF('Crisis Indicator Data'!#REF!="No Data",1,IF(#REF!&lt;&gt;"",1,0))</f>
        <v>#REF!</v>
      </c>
      <c r="E71" s="214" t="e">
        <f>IF('Crisis Indicator Data'!#REF!="No Data",1,IF(#REF!&lt;&gt;"",1,0))</f>
        <v>#REF!</v>
      </c>
      <c r="F71" s="214" t="e">
        <f>IF('Crisis Indicator Data'!#REF!="No Data",1,IF(#REF!&lt;&gt;"",1,0))</f>
        <v>#REF!</v>
      </c>
      <c r="G71" s="214" t="e">
        <f>IF('Crisis Indicator Data'!#REF!="No Data",1,IF(#REF!&lt;&gt;"",1,0))</f>
        <v>#REF!</v>
      </c>
      <c r="H71" s="214" t="e">
        <f>IF('Crisis Indicator Data'!#REF!="No Data",1,IF(#REF!&lt;&gt;"",1,0))</f>
        <v>#REF!</v>
      </c>
      <c r="I71" s="214" t="e">
        <f>IF('Crisis Indicator Data'!#REF!="No Data",1,IF(#REF!&lt;&gt;"",1,0))</f>
        <v>#REF!</v>
      </c>
      <c r="J71" s="214" t="e">
        <f>IF('Crisis Indicator Data'!#REF!="No Data",1,IF(#REF!&lt;&gt;"",1,0))</f>
        <v>#REF!</v>
      </c>
      <c r="K71" s="214" t="e">
        <f>IF('Crisis Indicator Data'!#REF!="No Data",1,IF(#REF!&lt;&gt;"",1,0))</f>
        <v>#REF!</v>
      </c>
      <c r="L71" s="214" t="e">
        <f>IF('Crisis Indicator Data'!#REF!="No Data",1,IF(#REF!&lt;&gt;"",1,0))</f>
        <v>#REF!</v>
      </c>
      <c r="M71" s="214" t="e">
        <f>IF('Crisis Indicator Data'!#REF!="No Data",1,IF(#REF!&lt;&gt;"",1,0))</f>
        <v>#REF!</v>
      </c>
      <c r="N71" s="214" t="e">
        <f>IF('Crisis Indicator Data'!#REF!="No Data",1,IF(#REF!&lt;&gt;"",1,0))</f>
        <v>#REF!</v>
      </c>
      <c r="O71" s="214" t="e">
        <f>IF('Crisis Indicator Data'!#REF!="No Data",1,IF(#REF!&lt;&gt;"",1,0))</f>
        <v>#REF!</v>
      </c>
      <c r="P71" s="214" t="e">
        <f>IF('Crisis Indicator Data'!#REF!="No Data",1,IF(#REF!&lt;&gt;"",1,0))</f>
        <v>#REF!</v>
      </c>
      <c r="Q71" s="214" t="e">
        <f>IF('Crisis Indicator Data'!#REF!="No Data",1,IF(#REF!&lt;&gt;"",1,0))</f>
        <v>#REF!</v>
      </c>
      <c r="R71" s="214" t="e">
        <f>IF('Crisis Indicator Data'!#REF!="No Data",1,IF(#REF!&lt;&gt;"",1,0))</f>
        <v>#REF!</v>
      </c>
      <c r="S71" s="214" t="e">
        <f>IF('Crisis Indicator Data'!#REF!="No Data",1,IF(#REF!&lt;&gt;"",1,0))</f>
        <v>#REF!</v>
      </c>
      <c r="T71" s="214" t="e">
        <f>IF('Crisis Indicator Data'!#REF!="No Data",1,IF(#REF!&lt;&gt;"",1,0))</f>
        <v>#REF!</v>
      </c>
      <c r="U71" s="214" t="e">
        <f>IF('Crisis Indicator Data'!#REF!="No Data",1,IF(#REF!&lt;&gt;"",1,0))</f>
        <v>#REF!</v>
      </c>
      <c r="V71" s="214" t="e">
        <f>IF('Crisis Indicator Data'!#REF!="No Data",1,IF(#REF!&lt;&gt;"",1,0))</f>
        <v>#REF!</v>
      </c>
      <c r="W71" s="214" t="e">
        <f>IF('Crisis Indicator Data'!#REF!="No Data",1,IF(#REF!&lt;&gt;"",1,0))</f>
        <v>#REF!</v>
      </c>
      <c r="X71" s="214" t="e">
        <f>IF('Crisis Indicator Data'!#REF!="No Data",1,IF(#REF!&lt;&gt;"",1,0))</f>
        <v>#REF!</v>
      </c>
      <c r="Y71" s="214" t="e">
        <f>IF('Crisis Indicator Data'!#REF!="No Data",1,IF(#REF!&lt;&gt;"",1,0))</f>
        <v>#REF!</v>
      </c>
      <c r="Z71" s="214" t="e">
        <f>IF('Crisis Indicator Data'!#REF!="No Data",1,IF(#REF!&lt;&gt;"",1,0))</f>
        <v>#REF!</v>
      </c>
      <c r="AA71" s="214" t="e">
        <f>IF('Crisis Indicator Data'!#REF!="No Data",1,IF(#REF!&lt;&gt;"",1,0))</f>
        <v>#REF!</v>
      </c>
      <c r="AB71" s="214" t="e">
        <f>IF('Crisis Indicator Data'!#REF!="No Data",1,IF(#REF!&lt;&gt;"",1,0))</f>
        <v>#REF!</v>
      </c>
      <c r="AC71" s="214" t="e">
        <f>IF('Crisis Indicator Data'!#REF!="No Data",1,IF(#REF!&lt;&gt;"",1,0))</f>
        <v>#REF!</v>
      </c>
      <c r="AD71" s="214" t="e">
        <f>IF('Crisis Indicator Data'!#REF!="No Data",1,IF(#REF!&lt;&gt;"",1,0))</f>
        <v>#REF!</v>
      </c>
      <c r="AE71" s="214" t="e">
        <f>IF('Crisis Indicator Data'!#REF!="No Data",1,IF(#REF!&lt;&gt;"",1,0))</f>
        <v>#REF!</v>
      </c>
      <c r="AF71" s="214" t="e">
        <f>IF('Crisis Indicator Data'!#REF!="No Data",1,IF(#REF!&lt;&gt;"",1,0))</f>
        <v>#REF!</v>
      </c>
      <c r="AG71" s="214" t="e">
        <f>IF('Crisis Indicator Data'!#REF!="No Data",1,IF(#REF!&lt;&gt;"",1,0))</f>
        <v>#REF!</v>
      </c>
      <c r="AH71" s="214" t="e">
        <f>IF('Crisis Indicator Data'!#REF!="No Data",1,IF(#REF!&lt;&gt;"",1,0))</f>
        <v>#REF!</v>
      </c>
      <c r="AI71" s="214" t="e">
        <f>IF('Crisis Indicator Data'!#REF!="No Data",1,IF(#REF!&lt;&gt;"",1,0))</f>
        <v>#REF!</v>
      </c>
      <c r="AJ71" s="214" t="e">
        <f>IF('Crisis Indicator Data'!#REF!="No Data",1,IF(#REF!&lt;&gt;"",1,0))</f>
        <v>#REF!</v>
      </c>
      <c r="AK71" s="214" t="e">
        <f>IF('Crisis Indicator Data'!#REF!="No Data",1,IF(#REF!&lt;&gt;"",1,0))</f>
        <v>#REF!</v>
      </c>
      <c r="AL71" s="214" t="e">
        <f>IF('Crisis Indicator Data'!#REF!="No Data",1,IF(#REF!&lt;&gt;"",1,0))</f>
        <v>#REF!</v>
      </c>
      <c r="AM71" s="214" t="e">
        <f>IF('Crisis Indicator Data'!#REF!="No Data",1,IF(#REF!&lt;&gt;"",1,0))</f>
        <v>#REF!</v>
      </c>
      <c r="AN71" s="214" t="e">
        <f>IF('Crisis Indicator Data'!#REF!="No Data",1,IF(#REF!&lt;&gt;"",1,0))</f>
        <v>#REF!</v>
      </c>
      <c r="AO71" s="214" t="e">
        <f>IF('Crisis Indicator Data'!#REF!="No Data",1,IF(#REF!&lt;&gt;"",1,0))</f>
        <v>#REF!</v>
      </c>
      <c r="AP71" s="214" t="e">
        <f>IF('Crisis Indicator Data'!#REF!="No Data",1,IF(#REF!&lt;&gt;"",1,0))</f>
        <v>#REF!</v>
      </c>
      <c r="AQ71" s="214" t="e">
        <f>IF('Crisis Indicator Data'!#REF!="No Data",1,IF(#REF!&lt;&gt;"",1,0))</f>
        <v>#REF!</v>
      </c>
      <c r="AR71" s="214" t="e">
        <f>IF('Crisis Indicator Data'!#REF!="No Data",1,IF(#REF!&lt;&gt;"",1,0))</f>
        <v>#REF!</v>
      </c>
      <c r="AS71" s="214" t="e">
        <f>IF('Crisis Indicator Data'!#REF!="No Data",1,IF(#REF!&lt;&gt;"",1,0))</f>
        <v>#REF!</v>
      </c>
      <c r="AT71" s="214" t="e">
        <f>IF('Crisis Indicator Data'!#REF!="No Data",1,IF(#REF!&lt;&gt;"",1,0))</f>
        <v>#REF!</v>
      </c>
      <c r="AU71" s="214" t="e">
        <f>IF('Crisis Indicator Data'!#REF!="No Data",1,IF(#REF!&lt;&gt;"",1,0))</f>
        <v>#REF!</v>
      </c>
      <c r="AV71" s="214" t="e">
        <f>IF('Crisis Indicator Data'!#REF!="No Data",1,IF(#REF!&lt;&gt;"",1,0))</f>
        <v>#REF!</v>
      </c>
      <c r="AW71" s="214" t="e">
        <f>IF('Crisis Indicator Data'!#REF!="No Data",1,IF(#REF!&lt;&gt;"",1,0))</f>
        <v>#REF!</v>
      </c>
      <c r="AX71" s="214" t="e">
        <f>IF('Crisis Indicator Data'!#REF!="No Data",1,IF(#REF!&lt;&gt;"",1,0))</f>
        <v>#REF!</v>
      </c>
      <c r="AY71" s="214" t="e">
        <f>IF('Crisis Indicator Data'!#REF!="No Data",1,IF(#REF!&lt;&gt;"",1,0))</f>
        <v>#REF!</v>
      </c>
      <c r="AZ71" s="214" t="e">
        <f>IF('Crisis Indicator Data'!#REF!="No Data",1,IF(#REF!&lt;&gt;"",1,0))</f>
        <v>#REF!</v>
      </c>
      <c r="BA71" t="e">
        <f t="shared" si="4"/>
        <v>#REF!</v>
      </c>
      <c r="BB71" s="22" t="e">
        <f t="shared" si="5"/>
        <v>#REF!</v>
      </c>
    </row>
    <row r="72" spans="1:54" x14ac:dyDescent="0.35">
      <c r="A72" t="s">
        <v>8058</v>
      </c>
      <c r="B72" s="214" t="e">
        <f>IF('Crisis Indicator Data'!#REF!="No Data",1,IF(#REF!&lt;&gt;"",1,0))</f>
        <v>#REF!</v>
      </c>
      <c r="C72" s="214" t="e">
        <f>IF('Crisis Indicator Data'!#REF!="No Data",1,IF(#REF!&lt;&gt;"",1,0))</f>
        <v>#REF!</v>
      </c>
      <c r="D72" s="214" t="e">
        <f>IF('Crisis Indicator Data'!#REF!="No Data",1,IF(#REF!&lt;&gt;"",1,0))</f>
        <v>#REF!</v>
      </c>
      <c r="E72" s="214" t="e">
        <f>IF('Crisis Indicator Data'!#REF!="No Data",1,IF(#REF!&lt;&gt;"",1,0))</f>
        <v>#REF!</v>
      </c>
      <c r="F72" s="214" t="e">
        <f>IF('Crisis Indicator Data'!#REF!="No Data",1,IF(#REF!&lt;&gt;"",1,0))</f>
        <v>#REF!</v>
      </c>
      <c r="G72" s="214" t="e">
        <f>IF('Crisis Indicator Data'!#REF!="No Data",1,IF(#REF!&lt;&gt;"",1,0))</f>
        <v>#REF!</v>
      </c>
      <c r="H72" s="214" t="e">
        <f>IF('Crisis Indicator Data'!#REF!="No Data",1,IF(#REF!&lt;&gt;"",1,0))</f>
        <v>#REF!</v>
      </c>
      <c r="I72" s="214" t="e">
        <f>IF('Crisis Indicator Data'!#REF!="No Data",1,IF(#REF!&lt;&gt;"",1,0))</f>
        <v>#REF!</v>
      </c>
      <c r="J72" s="214" t="e">
        <f>IF('Crisis Indicator Data'!#REF!="No Data",1,IF(#REF!&lt;&gt;"",1,0))</f>
        <v>#REF!</v>
      </c>
      <c r="K72" s="214" t="e">
        <f>IF('Crisis Indicator Data'!#REF!="No Data",1,IF(#REF!&lt;&gt;"",1,0))</f>
        <v>#REF!</v>
      </c>
      <c r="L72" s="214" t="e">
        <f>IF('Crisis Indicator Data'!#REF!="No Data",1,IF(#REF!&lt;&gt;"",1,0))</f>
        <v>#REF!</v>
      </c>
      <c r="M72" s="214" t="e">
        <f>IF('Crisis Indicator Data'!#REF!="No Data",1,IF(#REF!&lt;&gt;"",1,0))</f>
        <v>#REF!</v>
      </c>
      <c r="N72" s="214" t="e">
        <f>IF('Crisis Indicator Data'!#REF!="No Data",1,IF(#REF!&lt;&gt;"",1,0))</f>
        <v>#REF!</v>
      </c>
      <c r="O72" s="214" t="e">
        <f>IF('Crisis Indicator Data'!#REF!="No Data",1,IF(#REF!&lt;&gt;"",1,0))</f>
        <v>#REF!</v>
      </c>
      <c r="P72" s="214" t="e">
        <f>IF('Crisis Indicator Data'!#REF!="No Data",1,IF(#REF!&lt;&gt;"",1,0))</f>
        <v>#REF!</v>
      </c>
      <c r="Q72" s="214" t="e">
        <f>IF('Crisis Indicator Data'!#REF!="No Data",1,IF(#REF!&lt;&gt;"",1,0))</f>
        <v>#REF!</v>
      </c>
      <c r="R72" s="214" t="e">
        <f>IF('Crisis Indicator Data'!#REF!="No Data",1,IF(#REF!&lt;&gt;"",1,0))</f>
        <v>#REF!</v>
      </c>
      <c r="S72" s="214" t="e">
        <f>IF('Crisis Indicator Data'!#REF!="No Data",1,IF(#REF!&lt;&gt;"",1,0))</f>
        <v>#REF!</v>
      </c>
      <c r="T72" s="214" t="e">
        <f>IF('Crisis Indicator Data'!#REF!="No Data",1,IF(#REF!&lt;&gt;"",1,0))</f>
        <v>#REF!</v>
      </c>
      <c r="U72" s="214" t="e">
        <f>IF('Crisis Indicator Data'!#REF!="No Data",1,IF(#REF!&lt;&gt;"",1,0))</f>
        <v>#REF!</v>
      </c>
      <c r="V72" s="214" t="e">
        <f>IF('Crisis Indicator Data'!#REF!="No Data",1,IF(#REF!&lt;&gt;"",1,0))</f>
        <v>#REF!</v>
      </c>
      <c r="W72" s="214" t="e">
        <f>IF('Crisis Indicator Data'!#REF!="No Data",1,IF(#REF!&lt;&gt;"",1,0))</f>
        <v>#REF!</v>
      </c>
      <c r="X72" s="214" t="e">
        <f>IF('Crisis Indicator Data'!#REF!="No Data",1,IF(#REF!&lt;&gt;"",1,0))</f>
        <v>#REF!</v>
      </c>
      <c r="Y72" s="214" t="e">
        <f>IF('Crisis Indicator Data'!#REF!="No Data",1,IF(#REF!&lt;&gt;"",1,0))</f>
        <v>#REF!</v>
      </c>
      <c r="Z72" s="214" t="e">
        <f>IF('Crisis Indicator Data'!#REF!="No Data",1,IF(#REF!&lt;&gt;"",1,0))</f>
        <v>#REF!</v>
      </c>
      <c r="AA72" s="214" t="e">
        <f>IF('Crisis Indicator Data'!#REF!="No Data",1,IF(#REF!&lt;&gt;"",1,0))</f>
        <v>#REF!</v>
      </c>
      <c r="AB72" s="214" t="e">
        <f>IF('Crisis Indicator Data'!#REF!="No Data",1,IF(#REF!&lt;&gt;"",1,0))</f>
        <v>#REF!</v>
      </c>
      <c r="AC72" s="214" t="e">
        <f>IF('Crisis Indicator Data'!#REF!="No Data",1,IF(#REF!&lt;&gt;"",1,0))</f>
        <v>#REF!</v>
      </c>
      <c r="AD72" s="214" t="e">
        <f>IF('Crisis Indicator Data'!#REF!="No Data",1,IF(#REF!&lt;&gt;"",1,0))</f>
        <v>#REF!</v>
      </c>
      <c r="AE72" s="214" t="e">
        <f>IF('Crisis Indicator Data'!#REF!="No Data",1,IF(#REF!&lt;&gt;"",1,0))</f>
        <v>#REF!</v>
      </c>
      <c r="AF72" s="214" t="e">
        <f>IF('Crisis Indicator Data'!#REF!="No Data",1,IF(#REF!&lt;&gt;"",1,0))</f>
        <v>#REF!</v>
      </c>
      <c r="AG72" s="214" t="e">
        <f>IF('Crisis Indicator Data'!#REF!="No Data",1,IF(#REF!&lt;&gt;"",1,0))</f>
        <v>#REF!</v>
      </c>
      <c r="AH72" s="214" t="e">
        <f>IF('Crisis Indicator Data'!#REF!="No Data",1,IF(#REF!&lt;&gt;"",1,0))</f>
        <v>#REF!</v>
      </c>
      <c r="AI72" s="214" t="e">
        <f>IF('Crisis Indicator Data'!#REF!="No Data",1,IF(#REF!&lt;&gt;"",1,0))</f>
        <v>#REF!</v>
      </c>
      <c r="AJ72" s="214" t="e">
        <f>IF('Crisis Indicator Data'!#REF!="No Data",1,IF(#REF!&lt;&gt;"",1,0))</f>
        <v>#REF!</v>
      </c>
      <c r="AK72" s="214" t="e">
        <f>IF('Crisis Indicator Data'!#REF!="No Data",1,IF(#REF!&lt;&gt;"",1,0))</f>
        <v>#REF!</v>
      </c>
      <c r="AL72" s="214" t="e">
        <f>IF('Crisis Indicator Data'!#REF!="No Data",1,IF(#REF!&lt;&gt;"",1,0))</f>
        <v>#REF!</v>
      </c>
      <c r="AM72" s="214" t="e">
        <f>IF('Crisis Indicator Data'!#REF!="No Data",1,IF(#REF!&lt;&gt;"",1,0))</f>
        <v>#REF!</v>
      </c>
      <c r="AN72" s="214" t="e">
        <f>IF('Crisis Indicator Data'!#REF!="No Data",1,IF(#REF!&lt;&gt;"",1,0))</f>
        <v>#REF!</v>
      </c>
      <c r="AO72" s="214" t="e">
        <f>IF('Crisis Indicator Data'!#REF!="No Data",1,IF(#REF!&lt;&gt;"",1,0))</f>
        <v>#REF!</v>
      </c>
      <c r="AP72" s="214" t="e">
        <f>IF('Crisis Indicator Data'!#REF!="No Data",1,IF(#REF!&lt;&gt;"",1,0))</f>
        <v>#REF!</v>
      </c>
      <c r="AQ72" s="214" t="e">
        <f>IF('Crisis Indicator Data'!#REF!="No Data",1,IF(#REF!&lt;&gt;"",1,0))</f>
        <v>#REF!</v>
      </c>
      <c r="AR72" s="214" t="e">
        <f>IF('Crisis Indicator Data'!#REF!="No Data",1,IF(#REF!&lt;&gt;"",1,0))</f>
        <v>#REF!</v>
      </c>
      <c r="AS72" s="214" t="e">
        <f>IF('Crisis Indicator Data'!#REF!="No Data",1,IF(#REF!&lt;&gt;"",1,0))</f>
        <v>#REF!</v>
      </c>
      <c r="AT72" s="214" t="e">
        <f>IF('Crisis Indicator Data'!#REF!="No Data",1,IF(#REF!&lt;&gt;"",1,0))</f>
        <v>#REF!</v>
      </c>
      <c r="AU72" s="214" t="e">
        <f>IF('Crisis Indicator Data'!#REF!="No Data",1,IF(#REF!&lt;&gt;"",1,0))</f>
        <v>#REF!</v>
      </c>
      <c r="AV72" s="214" t="e">
        <f>IF('Crisis Indicator Data'!#REF!="No Data",1,IF(#REF!&lt;&gt;"",1,0))</f>
        <v>#REF!</v>
      </c>
      <c r="AW72" s="214" t="e">
        <f>IF('Crisis Indicator Data'!#REF!="No Data",1,IF(#REF!&lt;&gt;"",1,0))</f>
        <v>#REF!</v>
      </c>
      <c r="AX72" s="214" t="e">
        <f>IF('Crisis Indicator Data'!#REF!="No Data",1,IF(#REF!&lt;&gt;"",1,0))</f>
        <v>#REF!</v>
      </c>
      <c r="AY72" s="214" t="e">
        <f>IF('Crisis Indicator Data'!#REF!="No Data",1,IF(#REF!&lt;&gt;"",1,0))</f>
        <v>#REF!</v>
      </c>
      <c r="AZ72" s="214" t="e">
        <f>IF('Crisis Indicator Data'!#REF!="No Data",1,IF(#REF!&lt;&gt;"",1,0))</f>
        <v>#REF!</v>
      </c>
      <c r="BA72" t="e">
        <f t="shared" si="4"/>
        <v>#REF!</v>
      </c>
      <c r="BB72" s="22" t="e">
        <f t="shared" si="5"/>
        <v>#REF!</v>
      </c>
    </row>
    <row r="73" spans="1:54" x14ac:dyDescent="0.35">
      <c r="A73" t="s">
        <v>8055</v>
      </c>
      <c r="B73" s="214" t="e">
        <f>IF('Crisis Indicator Data'!#REF!="No Data",1,IF(#REF!&lt;&gt;"",1,0))</f>
        <v>#REF!</v>
      </c>
      <c r="C73" s="214" t="e">
        <f>IF('Crisis Indicator Data'!#REF!="No Data",1,IF(#REF!&lt;&gt;"",1,0))</f>
        <v>#REF!</v>
      </c>
      <c r="D73" s="214" t="e">
        <f>IF('Crisis Indicator Data'!#REF!="No Data",1,IF(#REF!&lt;&gt;"",1,0))</f>
        <v>#REF!</v>
      </c>
      <c r="E73" s="214" t="e">
        <f>IF('Crisis Indicator Data'!#REF!="No Data",1,IF(#REF!&lt;&gt;"",1,0))</f>
        <v>#REF!</v>
      </c>
      <c r="F73" s="214" t="e">
        <f>IF('Crisis Indicator Data'!#REF!="No Data",1,IF(#REF!&lt;&gt;"",1,0))</f>
        <v>#REF!</v>
      </c>
      <c r="G73" s="214" t="e">
        <f>IF('Crisis Indicator Data'!#REF!="No Data",1,IF(#REF!&lt;&gt;"",1,0))</f>
        <v>#REF!</v>
      </c>
      <c r="H73" s="214" t="e">
        <f>IF('Crisis Indicator Data'!#REF!="No Data",1,IF(#REF!&lt;&gt;"",1,0))</f>
        <v>#REF!</v>
      </c>
      <c r="I73" s="214" t="e">
        <f>IF('Crisis Indicator Data'!#REF!="No Data",1,IF(#REF!&lt;&gt;"",1,0))</f>
        <v>#REF!</v>
      </c>
      <c r="J73" s="214" t="e">
        <f>IF('Crisis Indicator Data'!#REF!="No Data",1,IF(#REF!&lt;&gt;"",1,0))</f>
        <v>#REF!</v>
      </c>
      <c r="K73" s="214" t="e">
        <f>IF('Crisis Indicator Data'!#REF!="No Data",1,IF(#REF!&lt;&gt;"",1,0))</f>
        <v>#REF!</v>
      </c>
      <c r="L73" s="214" t="e">
        <f>IF('Crisis Indicator Data'!#REF!="No Data",1,IF(#REF!&lt;&gt;"",1,0))</f>
        <v>#REF!</v>
      </c>
      <c r="M73" s="214" t="e">
        <f>IF('Crisis Indicator Data'!#REF!="No Data",1,IF(#REF!&lt;&gt;"",1,0))</f>
        <v>#REF!</v>
      </c>
      <c r="N73" s="214" t="e">
        <f>IF('Crisis Indicator Data'!#REF!="No Data",1,IF(#REF!&lt;&gt;"",1,0))</f>
        <v>#REF!</v>
      </c>
      <c r="O73" s="214" t="e">
        <f>IF('Crisis Indicator Data'!#REF!="No Data",1,IF(#REF!&lt;&gt;"",1,0))</f>
        <v>#REF!</v>
      </c>
      <c r="P73" s="214" t="e">
        <f>IF('Crisis Indicator Data'!#REF!="No Data",1,IF(#REF!&lt;&gt;"",1,0))</f>
        <v>#REF!</v>
      </c>
      <c r="Q73" s="214" t="e">
        <f>IF('Crisis Indicator Data'!#REF!="No Data",1,IF(#REF!&lt;&gt;"",1,0))</f>
        <v>#REF!</v>
      </c>
      <c r="R73" s="214" t="e">
        <f>IF('Crisis Indicator Data'!#REF!="No Data",1,IF(#REF!&lt;&gt;"",1,0))</f>
        <v>#REF!</v>
      </c>
      <c r="S73" s="214" t="e">
        <f>IF('Crisis Indicator Data'!#REF!="No Data",1,IF(#REF!&lt;&gt;"",1,0))</f>
        <v>#REF!</v>
      </c>
      <c r="T73" s="214" t="e">
        <f>IF('Crisis Indicator Data'!#REF!="No Data",1,IF(#REF!&lt;&gt;"",1,0))</f>
        <v>#REF!</v>
      </c>
      <c r="U73" s="214" t="e">
        <f>IF('Crisis Indicator Data'!#REF!="No Data",1,IF(#REF!&lt;&gt;"",1,0))</f>
        <v>#REF!</v>
      </c>
      <c r="V73" s="214" t="e">
        <f>IF('Crisis Indicator Data'!#REF!="No Data",1,IF(#REF!&lt;&gt;"",1,0))</f>
        <v>#REF!</v>
      </c>
      <c r="W73" s="214" t="e">
        <f>IF('Crisis Indicator Data'!#REF!="No Data",1,IF(#REF!&lt;&gt;"",1,0))</f>
        <v>#REF!</v>
      </c>
      <c r="X73" s="214" t="e">
        <f>IF('Crisis Indicator Data'!#REF!="No Data",1,IF(#REF!&lt;&gt;"",1,0))</f>
        <v>#REF!</v>
      </c>
      <c r="Y73" s="214" t="e">
        <f>IF('Crisis Indicator Data'!#REF!="No Data",1,IF(#REF!&lt;&gt;"",1,0))</f>
        <v>#REF!</v>
      </c>
      <c r="Z73" s="214" t="e">
        <f>IF('Crisis Indicator Data'!#REF!="No Data",1,IF(#REF!&lt;&gt;"",1,0))</f>
        <v>#REF!</v>
      </c>
      <c r="AA73" s="214" t="e">
        <f>IF('Crisis Indicator Data'!#REF!="No Data",1,IF(#REF!&lt;&gt;"",1,0))</f>
        <v>#REF!</v>
      </c>
      <c r="AB73" s="214" t="e">
        <f>IF('Crisis Indicator Data'!#REF!="No Data",1,IF(#REF!&lt;&gt;"",1,0))</f>
        <v>#REF!</v>
      </c>
      <c r="AC73" s="214" t="e">
        <f>IF('Crisis Indicator Data'!#REF!="No Data",1,IF(#REF!&lt;&gt;"",1,0))</f>
        <v>#REF!</v>
      </c>
      <c r="AD73" s="214" t="e">
        <f>IF('Crisis Indicator Data'!#REF!="No Data",1,IF(#REF!&lt;&gt;"",1,0))</f>
        <v>#REF!</v>
      </c>
      <c r="AE73" s="214" t="e">
        <f>IF('Crisis Indicator Data'!#REF!="No Data",1,IF(#REF!&lt;&gt;"",1,0))</f>
        <v>#REF!</v>
      </c>
      <c r="AF73" s="214" t="e">
        <f>IF('Crisis Indicator Data'!#REF!="No Data",1,IF(#REF!&lt;&gt;"",1,0))</f>
        <v>#REF!</v>
      </c>
      <c r="AG73" s="214" t="e">
        <f>IF('Crisis Indicator Data'!#REF!="No Data",1,IF(#REF!&lt;&gt;"",1,0))</f>
        <v>#REF!</v>
      </c>
      <c r="AH73" s="214" t="e">
        <f>IF('Crisis Indicator Data'!#REF!="No Data",1,IF(#REF!&lt;&gt;"",1,0))</f>
        <v>#REF!</v>
      </c>
      <c r="AI73" s="214" t="e">
        <f>IF('Crisis Indicator Data'!#REF!="No Data",1,IF(#REF!&lt;&gt;"",1,0))</f>
        <v>#REF!</v>
      </c>
      <c r="AJ73" s="214" t="e">
        <f>IF('Crisis Indicator Data'!#REF!="No Data",1,IF(#REF!&lt;&gt;"",1,0))</f>
        <v>#REF!</v>
      </c>
      <c r="AK73" s="214" t="e">
        <f>IF('Crisis Indicator Data'!#REF!="No Data",1,IF(#REF!&lt;&gt;"",1,0))</f>
        <v>#REF!</v>
      </c>
      <c r="AL73" s="214" t="e">
        <f>IF('Crisis Indicator Data'!#REF!="No Data",1,IF(#REF!&lt;&gt;"",1,0))</f>
        <v>#REF!</v>
      </c>
      <c r="AM73" s="214" t="e">
        <f>IF('Crisis Indicator Data'!#REF!="No Data",1,IF(#REF!&lt;&gt;"",1,0))</f>
        <v>#REF!</v>
      </c>
      <c r="AN73" s="214" t="e">
        <f>IF('Crisis Indicator Data'!#REF!="No Data",1,IF(#REF!&lt;&gt;"",1,0))</f>
        <v>#REF!</v>
      </c>
      <c r="AO73" s="214" t="e">
        <f>IF('Crisis Indicator Data'!#REF!="No Data",1,IF(#REF!&lt;&gt;"",1,0))</f>
        <v>#REF!</v>
      </c>
      <c r="AP73" s="214" t="e">
        <f>IF('Crisis Indicator Data'!#REF!="No Data",1,IF(#REF!&lt;&gt;"",1,0))</f>
        <v>#REF!</v>
      </c>
      <c r="AQ73" s="214" t="e">
        <f>IF('Crisis Indicator Data'!#REF!="No Data",1,IF(#REF!&lt;&gt;"",1,0))</f>
        <v>#REF!</v>
      </c>
      <c r="AR73" s="214" t="e">
        <f>IF('Crisis Indicator Data'!#REF!="No Data",1,IF(#REF!&lt;&gt;"",1,0))</f>
        <v>#REF!</v>
      </c>
      <c r="AS73" s="214" t="e">
        <f>IF('Crisis Indicator Data'!#REF!="No Data",1,IF(#REF!&lt;&gt;"",1,0))</f>
        <v>#REF!</v>
      </c>
      <c r="AT73" s="214" t="e">
        <f>IF('Crisis Indicator Data'!#REF!="No Data",1,IF(#REF!&lt;&gt;"",1,0))</f>
        <v>#REF!</v>
      </c>
      <c r="AU73" s="214" t="e">
        <f>IF('Crisis Indicator Data'!#REF!="No Data",1,IF(#REF!&lt;&gt;"",1,0))</f>
        <v>#REF!</v>
      </c>
      <c r="AV73" s="214" t="e">
        <f>IF('Crisis Indicator Data'!#REF!="No Data",1,IF(#REF!&lt;&gt;"",1,0))</f>
        <v>#REF!</v>
      </c>
      <c r="AW73" s="214" t="e">
        <f>IF('Crisis Indicator Data'!#REF!="No Data",1,IF(#REF!&lt;&gt;"",1,0))</f>
        <v>#REF!</v>
      </c>
      <c r="AX73" s="214" t="e">
        <f>IF('Crisis Indicator Data'!#REF!="No Data",1,IF(#REF!&lt;&gt;"",1,0))</f>
        <v>#REF!</v>
      </c>
      <c r="AY73" s="214" t="e">
        <f>IF('Crisis Indicator Data'!#REF!="No Data",1,IF(#REF!&lt;&gt;"",1,0))</f>
        <v>#REF!</v>
      </c>
      <c r="AZ73" s="214" t="e">
        <f>IF('Crisis Indicator Data'!#REF!="No Data",1,IF(#REF!&lt;&gt;"",1,0))</f>
        <v>#REF!</v>
      </c>
      <c r="BA73" t="e">
        <f t="shared" si="4"/>
        <v>#REF!</v>
      </c>
      <c r="BB73" s="22" t="e">
        <f t="shared" si="5"/>
        <v>#REF!</v>
      </c>
    </row>
    <row r="74" spans="1:54" x14ac:dyDescent="0.35">
      <c r="A74" t="s">
        <v>8059</v>
      </c>
      <c r="B74" s="214" t="e">
        <f>IF('Crisis Indicator Data'!#REF!="No Data",1,IF(#REF!&lt;&gt;"",1,0))</f>
        <v>#REF!</v>
      </c>
      <c r="C74" s="214" t="e">
        <f>IF('Crisis Indicator Data'!#REF!="No Data",1,IF(#REF!&lt;&gt;"",1,0))</f>
        <v>#REF!</v>
      </c>
      <c r="D74" s="214" t="e">
        <f>IF('Crisis Indicator Data'!#REF!="No Data",1,IF(#REF!&lt;&gt;"",1,0))</f>
        <v>#REF!</v>
      </c>
      <c r="E74" s="214" t="e">
        <f>IF('Crisis Indicator Data'!#REF!="No Data",1,IF(#REF!&lt;&gt;"",1,0))</f>
        <v>#REF!</v>
      </c>
      <c r="F74" s="214" t="e">
        <f>IF('Crisis Indicator Data'!#REF!="No Data",1,IF(#REF!&lt;&gt;"",1,0))</f>
        <v>#REF!</v>
      </c>
      <c r="G74" s="214" t="e">
        <f>IF('Crisis Indicator Data'!#REF!="No Data",1,IF(#REF!&lt;&gt;"",1,0))</f>
        <v>#REF!</v>
      </c>
      <c r="H74" s="214" t="e">
        <f>IF('Crisis Indicator Data'!#REF!="No Data",1,IF(#REF!&lt;&gt;"",1,0))</f>
        <v>#REF!</v>
      </c>
      <c r="I74" s="214" t="e">
        <f>IF('Crisis Indicator Data'!#REF!="No Data",1,IF(#REF!&lt;&gt;"",1,0))</f>
        <v>#REF!</v>
      </c>
      <c r="J74" s="214" t="e">
        <f>IF('Crisis Indicator Data'!#REF!="No Data",1,IF(#REF!&lt;&gt;"",1,0))</f>
        <v>#REF!</v>
      </c>
      <c r="K74" s="214" t="e">
        <f>IF('Crisis Indicator Data'!#REF!="No Data",1,IF(#REF!&lt;&gt;"",1,0))</f>
        <v>#REF!</v>
      </c>
      <c r="L74" s="214" t="e">
        <f>IF('Crisis Indicator Data'!#REF!="No Data",1,IF(#REF!&lt;&gt;"",1,0))</f>
        <v>#REF!</v>
      </c>
      <c r="M74" s="214" t="e">
        <f>IF('Crisis Indicator Data'!#REF!="No Data",1,IF(#REF!&lt;&gt;"",1,0))</f>
        <v>#REF!</v>
      </c>
      <c r="N74" s="214" t="e">
        <f>IF('Crisis Indicator Data'!#REF!="No Data",1,IF(#REF!&lt;&gt;"",1,0))</f>
        <v>#REF!</v>
      </c>
      <c r="O74" s="214" t="e">
        <f>IF('Crisis Indicator Data'!#REF!="No Data",1,IF(#REF!&lt;&gt;"",1,0))</f>
        <v>#REF!</v>
      </c>
      <c r="P74" s="214" t="e">
        <f>IF('Crisis Indicator Data'!#REF!="No Data",1,IF(#REF!&lt;&gt;"",1,0))</f>
        <v>#REF!</v>
      </c>
      <c r="Q74" s="214" t="e">
        <f>IF('Crisis Indicator Data'!#REF!="No Data",1,IF(#REF!&lt;&gt;"",1,0))</f>
        <v>#REF!</v>
      </c>
      <c r="R74" s="214" t="e">
        <f>IF('Crisis Indicator Data'!#REF!="No Data",1,IF(#REF!&lt;&gt;"",1,0))</f>
        <v>#REF!</v>
      </c>
      <c r="S74" s="214" t="e">
        <f>IF('Crisis Indicator Data'!#REF!="No Data",1,IF(#REF!&lt;&gt;"",1,0))</f>
        <v>#REF!</v>
      </c>
      <c r="T74" s="214" t="e">
        <f>IF('Crisis Indicator Data'!#REF!="No Data",1,IF(#REF!&lt;&gt;"",1,0))</f>
        <v>#REF!</v>
      </c>
      <c r="U74" s="214" t="e">
        <f>IF('Crisis Indicator Data'!#REF!="No Data",1,IF(#REF!&lt;&gt;"",1,0))</f>
        <v>#REF!</v>
      </c>
      <c r="V74" s="214" t="e">
        <f>IF('Crisis Indicator Data'!#REF!="No Data",1,IF(#REF!&lt;&gt;"",1,0))</f>
        <v>#REF!</v>
      </c>
      <c r="W74" s="214" t="e">
        <f>IF('Crisis Indicator Data'!#REF!="No Data",1,IF(#REF!&lt;&gt;"",1,0))</f>
        <v>#REF!</v>
      </c>
      <c r="X74" s="214" t="e">
        <f>IF('Crisis Indicator Data'!#REF!="No Data",1,IF(#REF!&lt;&gt;"",1,0))</f>
        <v>#REF!</v>
      </c>
      <c r="Y74" s="214" t="e">
        <f>IF('Crisis Indicator Data'!#REF!="No Data",1,IF(#REF!&lt;&gt;"",1,0))</f>
        <v>#REF!</v>
      </c>
      <c r="Z74" s="214" t="e">
        <f>IF('Crisis Indicator Data'!#REF!="No Data",1,IF(#REF!&lt;&gt;"",1,0))</f>
        <v>#REF!</v>
      </c>
      <c r="AA74" s="214" t="e">
        <f>IF('Crisis Indicator Data'!#REF!="No Data",1,IF(#REF!&lt;&gt;"",1,0))</f>
        <v>#REF!</v>
      </c>
      <c r="AB74" s="214" t="e">
        <f>IF('Crisis Indicator Data'!#REF!="No Data",1,IF(#REF!&lt;&gt;"",1,0))</f>
        <v>#REF!</v>
      </c>
      <c r="AC74" s="214" t="e">
        <f>IF('Crisis Indicator Data'!#REF!="No Data",1,IF(#REF!&lt;&gt;"",1,0))</f>
        <v>#REF!</v>
      </c>
      <c r="AD74" s="214" t="e">
        <f>IF('Crisis Indicator Data'!#REF!="No Data",1,IF(#REF!&lt;&gt;"",1,0))</f>
        <v>#REF!</v>
      </c>
      <c r="AE74" s="214" t="e">
        <f>IF('Crisis Indicator Data'!#REF!="No Data",1,IF(#REF!&lt;&gt;"",1,0))</f>
        <v>#REF!</v>
      </c>
      <c r="AF74" s="214" t="e">
        <f>IF('Crisis Indicator Data'!#REF!="No Data",1,IF(#REF!&lt;&gt;"",1,0))</f>
        <v>#REF!</v>
      </c>
      <c r="AG74" s="214" t="e">
        <f>IF('Crisis Indicator Data'!#REF!="No Data",1,IF(#REF!&lt;&gt;"",1,0))</f>
        <v>#REF!</v>
      </c>
      <c r="AH74" s="214" t="e">
        <f>IF('Crisis Indicator Data'!#REF!="No Data",1,IF(#REF!&lt;&gt;"",1,0))</f>
        <v>#REF!</v>
      </c>
      <c r="AI74" s="214" t="e">
        <f>IF('Crisis Indicator Data'!#REF!="No Data",1,IF(#REF!&lt;&gt;"",1,0))</f>
        <v>#REF!</v>
      </c>
      <c r="AJ74" s="214" t="e">
        <f>IF('Crisis Indicator Data'!#REF!="No Data",1,IF(#REF!&lt;&gt;"",1,0))</f>
        <v>#REF!</v>
      </c>
      <c r="AK74" s="214" t="e">
        <f>IF('Crisis Indicator Data'!#REF!="No Data",1,IF(#REF!&lt;&gt;"",1,0))</f>
        <v>#REF!</v>
      </c>
      <c r="AL74" s="214" t="e">
        <f>IF('Crisis Indicator Data'!#REF!="No Data",1,IF(#REF!&lt;&gt;"",1,0))</f>
        <v>#REF!</v>
      </c>
      <c r="AM74" s="214" t="e">
        <f>IF('Crisis Indicator Data'!#REF!="No Data",1,IF(#REF!&lt;&gt;"",1,0))</f>
        <v>#REF!</v>
      </c>
      <c r="AN74" s="214" t="e">
        <f>IF('Crisis Indicator Data'!#REF!="No Data",1,IF(#REF!&lt;&gt;"",1,0))</f>
        <v>#REF!</v>
      </c>
      <c r="AO74" s="214" t="e">
        <f>IF('Crisis Indicator Data'!#REF!="No Data",1,IF(#REF!&lt;&gt;"",1,0))</f>
        <v>#REF!</v>
      </c>
      <c r="AP74" s="214" t="e">
        <f>IF('Crisis Indicator Data'!#REF!="No Data",1,IF(#REF!&lt;&gt;"",1,0))</f>
        <v>#REF!</v>
      </c>
      <c r="AQ74" s="214" t="e">
        <f>IF('Crisis Indicator Data'!#REF!="No Data",1,IF(#REF!&lt;&gt;"",1,0))</f>
        <v>#REF!</v>
      </c>
      <c r="AR74" s="214" t="e">
        <f>IF('Crisis Indicator Data'!#REF!="No Data",1,IF(#REF!&lt;&gt;"",1,0))</f>
        <v>#REF!</v>
      </c>
      <c r="AS74" s="214" t="e">
        <f>IF('Crisis Indicator Data'!#REF!="No Data",1,IF(#REF!&lt;&gt;"",1,0))</f>
        <v>#REF!</v>
      </c>
      <c r="AT74" s="214" t="e">
        <f>IF('Crisis Indicator Data'!#REF!="No Data",1,IF(#REF!&lt;&gt;"",1,0))</f>
        <v>#REF!</v>
      </c>
      <c r="AU74" s="214" t="e">
        <f>IF('Crisis Indicator Data'!#REF!="No Data",1,IF(#REF!&lt;&gt;"",1,0))</f>
        <v>#REF!</v>
      </c>
      <c r="AV74" s="214" t="e">
        <f>IF('Crisis Indicator Data'!#REF!="No Data",1,IF(#REF!&lt;&gt;"",1,0))</f>
        <v>#REF!</v>
      </c>
      <c r="AW74" s="214" t="e">
        <f>IF('Crisis Indicator Data'!#REF!="No Data",1,IF(#REF!&lt;&gt;"",1,0))</f>
        <v>#REF!</v>
      </c>
      <c r="AX74" s="214" t="e">
        <f>IF('Crisis Indicator Data'!#REF!="No Data",1,IF(#REF!&lt;&gt;"",1,0))</f>
        <v>#REF!</v>
      </c>
      <c r="AY74" s="214" t="e">
        <f>IF('Crisis Indicator Data'!#REF!="No Data",1,IF(#REF!&lt;&gt;"",1,0))</f>
        <v>#REF!</v>
      </c>
      <c r="AZ74" s="214" t="e">
        <f>IF('Crisis Indicator Data'!#REF!="No Data",1,IF(#REF!&lt;&gt;"",1,0))</f>
        <v>#REF!</v>
      </c>
      <c r="BA74" t="e">
        <f t="shared" si="4"/>
        <v>#REF!</v>
      </c>
      <c r="BB74" s="22" t="e">
        <f t="shared" si="5"/>
        <v>#REF!</v>
      </c>
    </row>
    <row r="75" spans="1:54" x14ac:dyDescent="0.35">
      <c r="A75" t="s">
        <v>8067</v>
      </c>
      <c r="B75" s="214" t="e">
        <f>IF('Crisis Indicator Data'!#REF!="No Data",1,IF(#REF!&lt;&gt;"",1,0))</f>
        <v>#REF!</v>
      </c>
      <c r="C75" s="214" t="e">
        <f>IF('Crisis Indicator Data'!#REF!="No Data",1,IF(#REF!&lt;&gt;"",1,0))</f>
        <v>#REF!</v>
      </c>
      <c r="D75" s="214" t="e">
        <f>IF('Crisis Indicator Data'!#REF!="No Data",1,IF(#REF!&lt;&gt;"",1,0))</f>
        <v>#REF!</v>
      </c>
      <c r="E75" s="214" t="e">
        <f>IF('Crisis Indicator Data'!#REF!="No Data",1,IF(#REF!&lt;&gt;"",1,0))</f>
        <v>#REF!</v>
      </c>
      <c r="F75" s="214" t="e">
        <f>IF('Crisis Indicator Data'!#REF!="No Data",1,IF(#REF!&lt;&gt;"",1,0))</f>
        <v>#REF!</v>
      </c>
      <c r="G75" s="214" t="e">
        <f>IF('Crisis Indicator Data'!#REF!="No Data",1,IF(#REF!&lt;&gt;"",1,0))</f>
        <v>#REF!</v>
      </c>
      <c r="H75" s="214" t="e">
        <f>IF('Crisis Indicator Data'!#REF!="No Data",1,IF(#REF!&lt;&gt;"",1,0))</f>
        <v>#REF!</v>
      </c>
      <c r="I75" s="214" t="e">
        <f>IF('Crisis Indicator Data'!#REF!="No Data",1,IF(#REF!&lt;&gt;"",1,0))</f>
        <v>#REF!</v>
      </c>
      <c r="J75" s="214" t="e">
        <f>IF('Crisis Indicator Data'!#REF!="No Data",1,IF(#REF!&lt;&gt;"",1,0))</f>
        <v>#REF!</v>
      </c>
      <c r="K75" s="214" t="e">
        <f>IF('Crisis Indicator Data'!#REF!="No Data",1,IF(#REF!&lt;&gt;"",1,0))</f>
        <v>#REF!</v>
      </c>
      <c r="L75" s="214" t="e">
        <f>IF('Crisis Indicator Data'!#REF!="No Data",1,IF(#REF!&lt;&gt;"",1,0))</f>
        <v>#REF!</v>
      </c>
      <c r="M75" s="214" t="e">
        <f>IF('Crisis Indicator Data'!#REF!="No Data",1,IF(#REF!&lt;&gt;"",1,0))</f>
        <v>#REF!</v>
      </c>
      <c r="N75" s="214" t="e">
        <f>IF('Crisis Indicator Data'!#REF!="No Data",1,IF(#REF!&lt;&gt;"",1,0))</f>
        <v>#REF!</v>
      </c>
      <c r="O75" s="214" t="e">
        <f>IF('Crisis Indicator Data'!#REF!="No Data",1,IF(#REF!&lt;&gt;"",1,0))</f>
        <v>#REF!</v>
      </c>
      <c r="P75" s="214" t="e">
        <f>IF('Crisis Indicator Data'!#REF!="No Data",1,IF(#REF!&lt;&gt;"",1,0))</f>
        <v>#REF!</v>
      </c>
      <c r="Q75" s="214" t="e">
        <f>IF('Crisis Indicator Data'!#REF!="No Data",1,IF(#REF!&lt;&gt;"",1,0))</f>
        <v>#REF!</v>
      </c>
      <c r="R75" s="214" t="e">
        <f>IF('Crisis Indicator Data'!#REF!="No Data",1,IF(#REF!&lt;&gt;"",1,0))</f>
        <v>#REF!</v>
      </c>
      <c r="S75" s="214" t="e">
        <f>IF('Crisis Indicator Data'!#REF!="No Data",1,IF(#REF!&lt;&gt;"",1,0))</f>
        <v>#REF!</v>
      </c>
      <c r="T75" s="214" t="e">
        <f>IF('Crisis Indicator Data'!#REF!="No Data",1,IF(#REF!&lt;&gt;"",1,0))</f>
        <v>#REF!</v>
      </c>
      <c r="U75" s="214" t="e">
        <f>IF('Crisis Indicator Data'!#REF!="No Data",1,IF(#REF!&lt;&gt;"",1,0))</f>
        <v>#REF!</v>
      </c>
      <c r="V75" s="214" t="e">
        <f>IF('Crisis Indicator Data'!#REF!="No Data",1,IF(#REF!&lt;&gt;"",1,0))</f>
        <v>#REF!</v>
      </c>
      <c r="W75" s="214" t="e">
        <f>IF('Crisis Indicator Data'!#REF!="No Data",1,IF(#REF!&lt;&gt;"",1,0))</f>
        <v>#REF!</v>
      </c>
      <c r="X75" s="214" t="e">
        <f>IF('Crisis Indicator Data'!#REF!="No Data",1,IF(#REF!&lt;&gt;"",1,0))</f>
        <v>#REF!</v>
      </c>
      <c r="Y75" s="214" t="e">
        <f>IF('Crisis Indicator Data'!#REF!="No Data",1,IF(#REF!&lt;&gt;"",1,0))</f>
        <v>#REF!</v>
      </c>
      <c r="Z75" s="214" t="e">
        <f>IF('Crisis Indicator Data'!#REF!="No Data",1,IF(#REF!&lt;&gt;"",1,0))</f>
        <v>#REF!</v>
      </c>
      <c r="AA75" s="214" t="e">
        <f>IF('Crisis Indicator Data'!#REF!="No Data",1,IF(#REF!&lt;&gt;"",1,0))</f>
        <v>#REF!</v>
      </c>
      <c r="AB75" s="214" t="e">
        <f>IF('Crisis Indicator Data'!#REF!="No Data",1,IF(#REF!&lt;&gt;"",1,0))</f>
        <v>#REF!</v>
      </c>
      <c r="AC75" s="214" t="e">
        <f>IF('Crisis Indicator Data'!#REF!="No Data",1,IF(#REF!&lt;&gt;"",1,0))</f>
        <v>#REF!</v>
      </c>
      <c r="AD75" s="214" t="e">
        <f>IF('Crisis Indicator Data'!#REF!="No Data",1,IF(#REF!&lt;&gt;"",1,0))</f>
        <v>#REF!</v>
      </c>
      <c r="AE75" s="214" t="e">
        <f>IF('Crisis Indicator Data'!#REF!="No Data",1,IF(#REF!&lt;&gt;"",1,0))</f>
        <v>#REF!</v>
      </c>
      <c r="AF75" s="214" t="e">
        <f>IF('Crisis Indicator Data'!#REF!="No Data",1,IF(#REF!&lt;&gt;"",1,0))</f>
        <v>#REF!</v>
      </c>
      <c r="AG75" s="214" t="e">
        <f>IF('Crisis Indicator Data'!#REF!="No Data",1,IF(#REF!&lt;&gt;"",1,0))</f>
        <v>#REF!</v>
      </c>
      <c r="AH75" s="214" t="e">
        <f>IF('Crisis Indicator Data'!#REF!="No Data",1,IF(#REF!&lt;&gt;"",1,0))</f>
        <v>#REF!</v>
      </c>
      <c r="AI75" s="214" t="e">
        <f>IF('Crisis Indicator Data'!#REF!="No Data",1,IF(#REF!&lt;&gt;"",1,0))</f>
        <v>#REF!</v>
      </c>
      <c r="AJ75" s="214" t="e">
        <f>IF('Crisis Indicator Data'!#REF!="No Data",1,IF(#REF!&lt;&gt;"",1,0))</f>
        <v>#REF!</v>
      </c>
      <c r="AK75" s="214" t="e">
        <f>IF('Crisis Indicator Data'!#REF!="No Data",1,IF(#REF!&lt;&gt;"",1,0))</f>
        <v>#REF!</v>
      </c>
      <c r="AL75" s="214" t="e">
        <f>IF('Crisis Indicator Data'!#REF!="No Data",1,IF(#REF!&lt;&gt;"",1,0))</f>
        <v>#REF!</v>
      </c>
      <c r="AM75" s="214" t="e">
        <f>IF('Crisis Indicator Data'!#REF!="No Data",1,IF(#REF!&lt;&gt;"",1,0))</f>
        <v>#REF!</v>
      </c>
      <c r="AN75" s="214" t="e">
        <f>IF('Crisis Indicator Data'!#REF!="No Data",1,IF(#REF!&lt;&gt;"",1,0))</f>
        <v>#REF!</v>
      </c>
      <c r="AO75" s="214" t="e">
        <f>IF('Crisis Indicator Data'!#REF!="No Data",1,IF(#REF!&lt;&gt;"",1,0))</f>
        <v>#REF!</v>
      </c>
      <c r="AP75" s="214" t="e">
        <f>IF('Crisis Indicator Data'!#REF!="No Data",1,IF(#REF!&lt;&gt;"",1,0))</f>
        <v>#REF!</v>
      </c>
      <c r="AQ75" s="214" t="e">
        <f>IF('Crisis Indicator Data'!#REF!="No Data",1,IF(#REF!&lt;&gt;"",1,0))</f>
        <v>#REF!</v>
      </c>
      <c r="AR75" s="214" t="e">
        <f>IF('Crisis Indicator Data'!#REF!="No Data",1,IF(#REF!&lt;&gt;"",1,0))</f>
        <v>#REF!</v>
      </c>
      <c r="AS75" s="214" t="e">
        <f>IF('Crisis Indicator Data'!#REF!="No Data",1,IF(#REF!&lt;&gt;"",1,0))</f>
        <v>#REF!</v>
      </c>
      <c r="AT75" s="214" t="e">
        <f>IF('Crisis Indicator Data'!#REF!="No Data",1,IF(#REF!&lt;&gt;"",1,0))</f>
        <v>#REF!</v>
      </c>
      <c r="AU75" s="214" t="e">
        <f>IF('Crisis Indicator Data'!#REF!="No Data",1,IF(#REF!&lt;&gt;"",1,0))</f>
        <v>#REF!</v>
      </c>
      <c r="AV75" s="214" t="e">
        <f>IF('Crisis Indicator Data'!#REF!="No Data",1,IF(#REF!&lt;&gt;"",1,0))</f>
        <v>#REF!</v>
      </c>
      <c r="AW75" s="214" t="e">
        <f>IF('Crisis Indicator Data'!#REF!="No Data",1,IF(#REF!&lt;&gt;"",1,0))</f>
        <v>#REF!</v>
      </c>
      <c r="AX75" s="214" t="e">
        <f>IF('Crisis Indicator Data'!#REF!="No Data",1,IF(#REF!&lt;&gt;"",1,0))</f>
        <v>#REF!</v>
      </c>
      <c r="AY75" s="214" t="e">
        <f>IF('Crisis Indicator Data'!#REF!="No Data",1,IF(#REF!&lt;&gt;"",1,0))</f>
        <v>#REF!</v>
      </c>
      <c r="AZ75" s="214" t="e">
        <f>IF('Crisis Indicator Data'!#REF!="No Data",1,IF(#REF!&lt;&gt;"",1,0))</f>
        <v>#REF!</v>
      </c>
      <c r="BA75" t="e">
        <f t="shared" si="4"/>
        <v>#REF!</v>
      </c>
      <c r="BB75" s="22" t="e">
        <f t="shared" si="5"/>
        <v>#REF!</v>
      </c>
    </row>
    <row r="76" spans="1:54" x14ac:dyDescent="0.35">
      <c r="A76" t="s">
        <v>8061</v>
      </c>
      <c r="B76" s="214" t="e">
        <f>IF('Crisis Indicator Data'!#REF!="No Data",1,IF(#REF!&lt;&gt;"",1,0))</f>
        <v>#REF!</v>
      </c>
      <c r="C76" s="214" t="e">
        <f>IF('Crisis Indicator Data'!#REF!="No Data",1,IF(#REF!&lt;&gt;"",1,0))</f>
        <v>#REF!</v>
      </c>
      <c r="D76" s="214" t="e">
        <f>IF('Crisis Indicator Data'!#REF!="No Data",1,IF(#REF!&lt;&gt;"",1,0))</f>
        <v>#REF!</v>
      </c>
      <c r="E76" s="214" t="e">
        <f>IF('Crisis Indicator Data'!#REF!="No Data",1,IF(#REF!&lt;&gt;"",1,0))</f>
        <v>#REF!</v>
      </c>
      <c r="F76" s="214" t="e">
        <f>IF('Crisis Indicator Data'!#REF!="No Data",1,IF(#REF!&lt;&gt;"",1,0))</f>
        <v>#REF!</v>
      </c>
      <c r="G76" s="214" t="e">
        <f>IF('Crisis Indicator Data'!#REF!="No Data",1,IF(#REF!&lt;&gt;"",1,0))</f>
        <v>#REF!</v>
      </c>
      <c r="H76" s="214" t="e">
        <f>IF('Crisis Indicator Data'!#REF!="No Data",1,IF(#REF!&lt;&gt;"",1,0))</f>
        <v>#REF!</v>
      </c>
      <c r="I76" s="214" t="e">
        <f>IF('Crisis Indicator Data'!#REF!="No Data",1,IF(#REF!&lt;&gt;"",1,0))</f>
        <v>#REF!</v>
      </c>
      <c r="J76" s="214" t="e">
        <f>IF('Crisis Indicator Data'!#REF!="No Data",1,IF(#REF!&lt;&gt;"",1,0))</f>
        <v>#REF!</v>
      </c>
      <c r="K76" s="214" t="e">
        <f>IF('Crisis Indicator Data'!#REF!="No Data",1,IF(#REF!&lt;&gt;"",1,0))</f>
        <v>#REF!</v>
      </c>
      <c r="L76" s="214" t="e">
        <f>IF('Crisis Indicator Data'!#REF!="No Data",1,IF(#REF!&lt;&gt;"",1,0))</f>
        <v>#REF!</v>
      </c>
      <c r="M76" s="214" t="e">
        <f>IF('Crisis Indicator Data'!#REF!="No Data",1,IF(#REF!&lt;&gt;"",1,0))</f>
        <v>#REF!</v>
      </c>
      <c r="N76" s="214" t="e">
        <f>IF('Crisis Indicator Data'!#REF!="No Data",1,IF(#REF!&lt;&gt;"",1,0))</f>
        <v>#REF!</v>
      </c>
      <c r="O76" s="214" t="e">
        <f>IF('Crisis Indicator Data'!#REF!="No Data",1,IF(#REF!&lt;&gt;"",1,0))</f>
        <v>#REF!</v>
      </c>
      <c r="P76" s="214" t="e">
        <f>IF('Crisis Indicator Data'!#REF!="No Data",1,IF(#REF!&lt;&gt;"",1,0))</f>
        <v>#REF!</v>
      </c>
      <c r="Q76" s="214" t="e">
        <f>IF('Crisis Indicator Data'!#REF!="No Data",1,IF(#REF!&lt;&gt;"",1,0))</f>
        <v>#REF!</v>
      </c>
      <c r="R76" s="214" t="e">
        <f>IF('Crisis Indicator Data'!#REF!="No Data",1,IF(#REF!&lt;&gt;"",1,0))</f>
        <v>#REF!</v>
      </c>
      <c r="S76" s="214" t="e">
        <f>IF('Crisis Indicator Data'!#REF!="No Data",1,IF(#REF!&lt;&gt;"",1,0))</f>
        <v>#REF!</v>
      </c>
      <c r="T76" s="214" t="e">
        <f>IF('Crisis Indicator Data'!#REF!="No Data",1,IF(#REF!&lt;&gt;"",1,0))</f>
        <v>#REF!</v>
      </c>
      <c r="U76" s="214" t="e">
        <f>IF('Crisis Indicator Data'!#REF!="No Data",1,IF(#REF!&lt;&gt;"",1,0))</f>
        <v>#REF!</v>
      </c>
      <c r="V76" s="214" t="e">
        <f>IF('Crisis Indicator Data'!#REF!="No Data",1,IF(#REF!&lt;&gt;"",1,0))</f>
        <v>#REF!</v>
      </c>
      <c r="W76" s="214" t="e">
        <f>IF('Crisis Indicator Data'!#REF!="No Data",1,IF(#REF!&lt;&gt;"",1,0))</f>
        <v>#REF!</v>
      </c>
      <c r="X76" s="214" t="e">
        <f>IF('Crisis Indicator Data'!#REF!="No Data",1,IF(#REF!&lt;&gt;"",1,0))</f>
        <v>#REF!</v>
      </c>
      <c r="Y76" s="214" t="e">
        <f>IF('Crisis Indicator Data'!#REF!="No Data",1,IF(#REF!&lt;&gt;"",1,0))</f>
        <v>#REF!</v>
      </c>
      <c r="Z76" s="214" t="e">
        <f>IF('Crisis Indicator Data'!#REF!="No Data",1,IF(#REF!&lt;&gt;"",1,0))</f>
        <v>#REF!</v>
      </c>
      <c r="AA76" s="214" t="e">
        <f>IF('Crisis Indicator Data'!#REF!="No Data",1,IF(#REF!&lt;&gt;"",1,0))</f>
        <v>#REF!</v>
      </c>
      <c r="AB76" s="214" t="e">
        <f>IF('Crisis Indicator Data'!#REF!="No Data",1,IF(#REF!&lt;&gt;"",1,0))</f>
        <v>#REF!</v>
      </c>
      <c r="AC76" s="214" t="e">
        <f>IF('Crisis Indicator Data'!#REF!="No Data",1,IF(#REF!&lt;&gt;"",1,0))</f>
        <v>#REF!</v>
      </c>
      <c r="AD76" s="214" t="e">
        <f>IF('Crisis Indicator Data'!#REF!="No Data",1,IF(#REF!&lt;&gt;"",1,0))</f>
        <v>#REF!</v>
      </c>
      <c r="AE76" s="214" t="e">
        <f>IF('Crisis Indicator Data'!#REF!="No Data",1,IF(#REF!&lt;&gt;"",1,0))</f>
        <v>#REF!</v>
      </c>
      <c r="AF76" s="214" t="e">
        <f>IF('Crisis Indicator Data'!#REF!="No Data",1,IF(#REF!&lt;&gt;"",1,0))</f>
        <v>#REF!</v>
      </c>
      <c r="AG76" s="214" t="e">
        <f>IF('Crisis Indicator Data'!#REF!="No Data",1,IF(#REF!&lt;&gt;"",1,0))</f>
        <v>#REF!</v>
      </c>
      <c r="AH76" s="214" t="e">
        <f>IF('Crisis Indicator Data'!#REF!="No Data",1,IF(#REF!&lt;&gt;"",1,0))</f>
        <v>#REF!</v>
      </c>
      <c r="AI76" s="214" t="e">
        <f>IF('Crisis Indicator Data'!#REF!="No Data",1,IF(#REF!&lt;&gt;"",1,0))</f>
        <v>#REF!</v>
      </c>
      <c r="AJ76" s="214" t="e">
        <f>IF('Crisis Indicator Data'!#REF!="No Data",1,IF(#REF!&lt;&gt;"",1,0))</f>
        <v>#REF!</v>
      </c>
      <c r="AK76" s="214" t="e">
        <f>IF('Crisis Indicator Data'!#REF!="No Data",1,IF(#REF!&lt;&gt;"",1,0))</f>
        <v>#REF!</v>
      </c>
      <c r="AL76" s="214" t="e">
        <f>IF('Crisis Indicator Data'!#REF!="No Data",1,IF(#REF!&lt;&gt;"",1,0))</f>
        <v>#REF!</v>
      </c>
      <c r="AM76" s="214" t="e">
        <f>IF('Crisis Indicator Data'!#REF!="No Data",1,IF(#REF!&lt;&gt;"",1,0))</f>
        <v>#REF!</v>
      </c>
      <c r="AN76" s="214" t="e">
        <f>IF('Crisis Indicator Data'!#REF!="No Data",1,IF(#REF!&lt;&gt;"",1,0))</f>
        <v>#REF!</v>
      </c>
      <c r="AO76" s="214" t="e">
        <f>IF('Crisis Indicator Data'!#REF!="No Data",1,IF(#REF!&lt;&gt;"",1,0))</f>
        <v>#REF!</v>
      </c>
      <c r="AP76" s="214" t="e">
        <f>IF('Crisis Indicator Data'!#REF!="No Data",1,IF(#REF!&lt;&gt;"",1,0))</f>
        <v>#REF!</v>
      </c>
      <c r="AQ76" s="214" t="e">
        <f>IF('Crisis Indicator Data'!#REF!="No Data",1,IF(#REF!&lt;&gt;"",1,0))</f>
        <v>#REF!</v>
      </c>
      <c r="AR76" s="214" t="e">
        <f>IF('Crisis Indicator Data'!#REF!="No Data",1,IF(#REF!&lt;&gt;"",1,0))</f>
        <v>#REF!</v>
      </c>
      <c r="AS76" s="214" t="e">
        <f>IF('Crisis Indicator Data'!#REF!="No Data",1,IF(#REF!&lt;&gt;"",1,0))</f>
        <v>#REF!</v>
      </c>
      <c r="AT76" s="214" t="e">
        <f>IF('Crisis Indicator Data'!#REF!="No Data",1,IF(#REF!&lt;&gt;"",1,0))</f>
        <v>#REF!</v>
      </c>
      <c r="AU76" s="214" t="e">
        <f>IF('Crisis Indicator Data'!#REF!="No Data",1,IF(#REF!&lt;&gt;"",1,0))</f>
        <v>#REF!</v>
      </c>
      <c r="AV76" s="214" t="e">
        <f>IF('Crisis Indicator Data'!#REF!="No Data",1,IF(#REF!&lt;&gt;"",1,0))</f>
        <v>#REF!</v>
      </c>
      <c r="AW76" s="214" t="e">
        <f>IF('Crisis Indicator Data'!#REF!="No Data",1,IF(#REF!&lt;&gt;"",1,0))</f>
        <v>#REF!</v>
      </c>
      <c r="AX76" s="214" t="e">
        <f>IF('Crisis Indicator Data'!#REF!="No Data",1,IF(#REF!&lt;&gt;"",1,0))</f>
        <v>#REF!</v>
      </c>
      <c r="AY76" s="214" t="e">
        <f>IF('Crisis Indicator Data'!#REF!="No Data",1,IF(#REF!&lt;&gt;"",1,0))</f>
        <v>#REF!</v>
      </c>
      <c r="AZ76" s="214" t="e">
        <f>IF('Crisis Indicator Data'!#REF!="No Data",1,IF(#REF!&lt;&gt;"",1,0))</f>
        <v>#REF!</v>
      </c>
      <c r="BA76" t="e">
        <f t="shared" si="4"/>
        <v>#REF!</v>
      </c>
      <c r="BB76" s="22" t="e">
        <f t="shared" si="5"/>
        <v>#REF!</v>
      </c>
    </row>
    <row r="77" spans="1:54" x14ac:dyDescent="0.35">
      <c r="A77" t="s">
        <v>8060</v>
      </c>
      <c r="B77" s="214" t="e">
        <f>IF('Crisis Indicator Data'!#REF!="No Data",1,IF(#REF!&lt;&gt;"",1,0))</f>
        <v>#REF!</v>
      </c>
      <c r="C77" s="214" t="e">
        <f>IF('Crisis Indicator Data'!#REF!="No Data",1,IF(#REF!&lt;&gt;"",1,0))</f>
        <v>#REF!</v>
      </c>
      <c r="D77" s="214" t="e">
        <f>IF('Crisis Indicator Data'!#REF!="No Data",1,IF(#REF!&lt;&gt;"",1,0))</f>
        <v>#REF!</v>
      </c>
      <c r="E77" s="214" t="e">
        <f>IF('Crisis Indicator Data'!#REF!="No Data",1,IF(#REF!&lt;&gt;"",1,0))</f>
        <v>#REF!</v>
      </c>
      <c r="F77" s="214" t="e">
        <f>IF('Crisis Indicator Data'!#REF!="No Data",1,IF(#REF!&lt;&gt;"",1,0))</f>
        <v>#REF!</v>
      </c>
      <c r="G77" s="214" t="e">
        <f>IF('Crisis Indicator Data'!#REF!="No Data",1,IF(#REF!&lt;&gt;"",1,0))</f>
        <v>#REF!</v>
      </c>
      <c r="H77" s="214" t="e">
        <f>IF('Crisis Indicator Data'!#REF!="No Data",1,IF(#REF!&lt;&gt;"",1,0))</f>
        <v>#REF!</v>
      </c>
      <c r="I77" s="214" t="e">
        <f>IF('Crisis Indicator Data'!#REF!="No Data",1,IF(#REF!&lt;&gt;"",1,0))</f>
        <v>#REF!</v>
      </c>
      <c r="J77" s="214" t="e">
        <f>IF('Crisis Indicator Data'!#REF!="No Data",1,IF(#REF!&lt;&gt;"",1,0))</f>
        <v>#REF!</v>
      </c>
      <c r="K77" s="214" t="e">
        <f>IF('Crisis Indicator Data'!#REF!="No Data",1,IF(#REF!&lt;&gt;"",1,0))</f>
        <v>#REF!</v>
      </c>
      <c r="L77" s="214" t="e">
        <f>IF('Crisis Indicator Data'!#REF!="No Data",1,IF(#REF!&lt;&gt;"",1,0))</f>
        <v>#REF!</v>
      </c>
      <c r="M77" s="214" t="e">
        <f>IF('Crisis Indicator Data'!#REF!="No Data",1,IF(#REF!&lt;&gt;"",1,0))</f>
        <v>#REF!</v>
      </c>
      <c r="N77" s="214" t="e">
        <f>IF('Crisis Indicator Data'!#REF!="No Data",1,IF(#REF!&lt;&gt;"",1,0))</f>
        <v>#REF!</v>
      </c>
      <c r="O77" s="214" t="e">
        <f>IF('Crisis Indicator Data'!#REF!="No Data",1,IF(#REF!&lt;&gt;"",1,0))</f>
        <v>#REF!</v>
      </c>
      <c r="P77" s="214" t="e">
        <f>IF('Crisis Indicator Data'!#REF!="No Data",1,IF(#REF!&lt;&gt;"",1,0))</f>
        <v>#REF!</v>
      </c>
      <c r="Q77" s="214" t="e">
        <f>IF('Crisis Indicator Data'!#REF!="No Data",1,IF(#REF!&lt;&gt;"",1,0))</f>
        <v>#REF!</v>
      </c>
      <c r="R77" s="214" t="e">
        <f>IF('Crisis Indicator Data'!#REF!="No Data",1,IF(#REF!&lt;&gt;"",1,0))</f>
        <v>#REF!</v>
      </c>
      <c r="S77" s="214" t="e">
        <f>IF('Crisis Indicator Data'!#REF!="No Data",1,IF(#REF!&lt;&gt;"",1,0))</f>
        <v>#REF!</v>
      </c>
      <c r="T77" s="214" t="e">
        <f>IF('Crisis Indicator Data'!#REF!="No Data",1,IF(#REF!&lt;&gt;"",1,0))</f>
        <v>#REF!</v>
      </c>
      <c r="U77" s="214" t="e">
        <f>IF('Crisis Indicator Data'!#REF!="No Data",1,IF(#REF!&lt;&gt;"",1,0))</f>
        <v>#REF!</v>
      </c>
      <c r="V77" s="214" t="e">
        <f>IF('Crisis Indicator Data'!#REF!="No Data",1,IF(#REF!&lt;&gt;"",1,0))</f>
        <v>#REF!</v>
      </c>
      <c r="W77" s="214" t="e">
        <f>IF('Crisis Indicator Data'!#REF!="No Data",1,IF(#REF!&lt;&gt;"",1,0))</f>
        <v>#REF!</v>
      </c>
      <c r="X77" s="214" t="e">
        <f>IF('Crisis Indicator Data'!#REF!="No Data",1,IF(#REF!&lt;&gt;"",1,0))</f>
        <v>#REF!</v>
      </c>
      <c r="Y77" s="214" t="e">
        <f>IF('Crisis Indicator Data'!#REF!="No Data",1,IF(#REF!&lt;&gt;"",1,0))</f>
        <v>#REF!</v>
      </c>
      <c r="Z77" s="214" t="e">
        <f>IF('Crisis Indicator Data'!#REF!="No Data",1,IF(#REF!&lt;&gt;"",1,0))</f>
        <v>#REF!</v>
      </c>
      <c r="AA77" s="214" t="e">
        <f>IF('Crisis Indicator Data'!#REF!="No Data",1,IF(#REF!&lt;&gt;"",1,0))</f>
        <v>#REF!</v>
      </c>
      <c r="AB77" s="214" t="e">
        <f>IF('Crisis Indicator Data'!#REF!="No Data",1,IF(#REF!&lt;&gt;"",1,0))</f>
        <v>#REF!</v>
      </c>
      <c r="AC77" s="214" t="e">
        <f>IF('Crisis Indicator Data'!#REF!="No Data",1,IF(#REF!&lt;&gt;"",1,0))</f>
        <v>#REF!</v>
      </c>
      <c r="AD77" s="214" t="e">
        <f>IF('Crisis Indicator Data'!#REF!="No Data",1,IF(#REF!&lt;&gt;"",1,0))</f>
        <v>#REF!</v>
      </c>
      <c r="AE77" s="214" t="e">
        <f>IF('Crisis Indicator Data'!#REF!="No Data",1,IF(#REF!&lt;&gt;"",1,0))</f>
        <v>#REF!</v>
      </c>
      <c r="AF77" s="214" t="e">
        <f>IF('Crisis Indicator Data'!#REF!="No Data",1,IF(#REF!&lt;&gt;"",1,0))</f>
        <v>#REF!</v>
      </c>
      <c r="AG77" s="214" t="e">
        <f>IF('Crisis Indicator Data'!#REF!="No Data",1,IF(#REF!&lt;&gt;"",1,0))</f>
        <v>#REF!</v>
      </c>
      <c r="AH77" s="214" t="e">
        <f>IF('Crisis Indicator Data'!#REF!="No Data",1,IF(#REF!&lt;&gt;"",1,0))</f>
        <v>#REF!</v>
      </c>
      <c r="AI77" s="214" t="e">
        <f>IF('Crisis Indicator Data'!#REF!="No Data",1,IF(#REF!&lt;&gt;"",1,0))</f>
        <v>#REF!</v>
      </c>
      <c r="AJ77" s="214" t="e">
        <f>IF('Crisis Indicator Data'!#REF!="No Data",1,IF(#REF!&lt;&gt;"",1,0))</f>
        <v>#REF!</v>
      </c>
      <c r="AK77" s="214" t="e">
        <f>IF('Crisis Indicator Data'!#REF!="No Data",1,IF(#REF!&lt;&gt;"",1,0))</f>
        <v>#REF!</v>
      </c>
      <c r="AL77" s="214" t="e">
        <f>IF('Crisis Indicator Data'!#REF!="No Data",1,IF(#REF!&lt;&gt;"",1,0))</f>
        <v>#REF!</v>
      </c>
      <c r="AM77" s="214" t="e">
        <f>IF('Crisis Indicator Data'!#REF!="No Data",1,IF(#REF!&lt;&gt;"",1,0))</f>
        <v>#REF!</v>
      </c>
      <c r="AN77" s="214" t="e">
        <f>IF('Crisis Indicator Data'!#REF!="No Data",1,IF(#REF!&lt;&gt;"",1,0))</f>
        <v>#REF!</v>
      </c>
      <c r="AO77" s="214" t="e">
        <f>IF('Crisis Indicator Data'!#REF!="No Data",1,IF(#REF!&lt;&gt;"",1,0))</f>
        <v>#REF!</v>
      </c>
      <c r="AP77" s="214" t="e">
        <f>IF('Crisis Indicator Data'!#REF!="No Data",1,IF(#REF!&lt;&gt;"",1,0))</f>
        <v>#REF!</v>
      </c>
      <c r="AQ77" s="214" t="e">
        <f>IF('Crisis Indicator Data'!#REF!="No Data",1,IF(#REF!&lt;&gt;"",1,0))</f>
        <v>#REF!</v>
      </c>
      <c r="AR77" s="214" t="e">
        <f>IF('Crisis Indicator Data'!#REF!="No Data",1,IF(#REF!&lt;&gt;"",1,0))</f>
        <v>#REF!</v>
      </c>
      <c r="AS77" s="214" t="e">
        <f>IF('Crisis Indicator Data'!#REF!="No Data",1,IF(#REF!&lt;&gt;"",1,0))</f>
        <v>#REF!</v>
      </c>
      <c r="AT77" s="214" t="e">
        <f>IF('Crisis Indicator Data'!#REF!="No Data",1,IF(#REF!&lt;&gt;"",1,0))</f>
        <v>#REF!</v>
      </c>
      <c r="AU77" s="214" t="e">
        <f>IF('Crisis Indicator Data'!#REF!="No Data",1,IF(#REF!&lt;&gt;"",1,0))</f>
        <v>#REF!</v>
      </c>
      <c r="AV77" s="214" t="e">
        <f>IF('Crisis Indicator Data'!#REF!="No Data",1,IF(#REF!&lt;&gt;"",1,0))</f>
        <v>#REF!</v>
      </c>
      <c r="AW77" s="214" t="e">
        <f>IF('Crisis Indicator Data'!#REF!="No Data",1,IF(#REF!&lt;&gt;"",1,0))</f>
        <v>#REF!</v>
      </c>
      <c r="AX77" s="214" t="e">
        <f>IF('Crisis Indicator Data'!#REF!="No Data",1,IF(#REF!&lt;&gt;"",1,0))</f>
        <v>#REF!</v>
      </c>
      <c r="AY77" s="214" t="e">
        <f>IF('Crisis Indicator Data'!#REF!="No Data",1,IF(#REF!&lt;&gt;"",1,0))</f>
        <v>#REF!</v>
      </c>
      <c r="AZ77" s="214" t="e">
        <f>IF('Crisis Indicator Data'!#REF!="No Data",1,IF(#REF!&lt;&gt;"",1,0))</f>
        <v>#REF!</v>
      </c>
      <c r="BA77" t="e">
        <f t="shared" si="4"/>
        <v>#REF!</v>
      </c>
      <c r="BB77" s="22" t="e">
        <f t="shared" si="5"/>
        <v>#REF!</v>
      </c>
    </row>
    <row r="78" spans="1:54" x14ac:dyDescent="0.35">
      <c r="A78" t="s">
        <v>8064</v>
      </c>
      <c r="B78" s="214" t="e">
        <f>IF('Crisis Indicator Data'!#REF!="No Data",1,IF(#REF!&lt;&gt;"",1,0))</f>
        <v>#REF!</v>
      </c>
      <c r="C78" s="214" t="e">
        <f>IF('Crisis Indicator Data'!#REF!="No Data",1,IF(#REF!&lt;&gt;"",1,0))</f>
        <v>#REF!</v>
      </c>
      <c r="D78" s="214" t="e">
        <f>IF('Crisis Indicator Data'!#REF!="No Data",1,IF(#REF!&lt;&gt;"",1,0))</f>
        <v>#REF!</v>
      </c>
      <c r="E78" s="214" t="e">
        <f>IF('Crisis Indicator Data'!#REF!="No Data",1,IF(#REF!&lt;&gt;"",1,0))</f>
        <v>#REF!</v>
      </c>
      <c r="F78" s="214" t="e">
        <f>IF('Crisis Indicator Data'!#REF!="No Data",1,IF(#REF!&lt;&gt;"",1,0))</f>
        <v>#REF!</v>
      </c>
      <c r="G78" s="214" t="e">
        <f>IF('Crisis Indicator Data'!#REF!="No Data",1,IF(#REF!&lt;&gt;"",1,0))</f>
        <v>#REF!</v>
      </c>
      <c r="H78" s="214" t="e">
        <f>IF('Crisis Indicator Data'!#REF!="No Data",1,IF(#REF!&lt;&gt;"",1,0))</f>
        <v>#REF!</v>
      </c>
      <c r="I78" s="214" t="e">
        <f>IF('Crisis Indicator Data'!#REF!="No Data",1,IF(#REF!&lt;&gt;"",1,0))</f>
        <v>#REF!</v>
      </c>
      <c r="J78" s="214" t="e">
        <f>IF('Crisis Indicator Data'!#REF!="No Data",1,IF(#REF!&lt;&gt;"",1,0))</f>
        <v>#REF!</v>
      </c>
      <c r="K78" s="214" t="e">
        <f>IF('Crisis Indicator Data'!#REF!="No Data",1,IF(#REF!&lt;&gt;"",1,0))</f>
        <v>#REF!</v>
      </c>
      <c r="L78" s="214" t="e">
        <f>IF('Crisis Indicator Data'!#REF!="No Data",1,IF(#REF!&lt;&gt;"",1,0))</f>
        <v>#REF!</v>
      </c>
      <c r="M78" s="214" t="e">
        <f>IF('Crisis Indicator Data'!#REF!="No Data",1,IF(#REF!&lt;&gt;"",1,0))</f>
        <v>#REF!</v>
      </c>
      <c r="N78" s="214" t="e">
        <f>IF('Crisis Indicator Data'!#REF!="No Data",1,IF(#REF!&lt;&gt;"",1,0))</f>
        <v>#REF!</v>
      </c>
      <c r="O78" s="214" t="e">
        <f>IF('Crisis Indicator Data'!#REF!="No Data",1,IF(#REF!&lt;&gt;"",1,0))</f>
        <v>#REF!</v>
      </c>
      <c r="P78" s="214" t="e">
        <f>IF('Crisis Indicator Data'!#REF!="No Data",1,IF(#REF!&lt;&gt;"",1,0))</f>
        <v>#REF!</v>
      </c>
      <c r="Q78" s="214" t="e">
        <f>IF('Crisis Indicator Data'!#REF!="No Data",1,IF(#REF!&lt;&gt;"",1,0))</f>
        <v>#REF!</v>
      </c>
      <c r="R78" s="214" t="e">
        <f>IF('Crisis Indicator Data'!#REF!="No Data",1,IF(#REF!&lt;&gt;"",1,0))</f>
        <v>#REF!</v>
      </c>
      <c r="S78" s="214" t="e">
        <f>IF('Crisis Indicator Data'!#REF!="No Data",1,IF(#REF!&lt;&gt;"",1,0))</f>
        <v>#REF!</v>
      </c>
      <c r="T78" s="214" t="e">
        <f>IF('Crisis Indicator Data'!#REF!="No Data",1,IF(#REF!&lt;&gt;"",1,0))</f>
        <v>#REF!</v>
      </c>
      <c r="U78" s="214" t="e">
        <f>IF('Crisis Indicator Data'!#REF!="No Data",1,IF(#REF!&lt;&gt;"",1,0))</f>
        <v>#REF!</v>
      </c>
      <c r="V78" s="214" t="e">
        <f>IF('Crisis Indicator Data'!#REF!="No Data",1,IF(#REF!&lt;&gt;"",1,0))</f>
        <v>#REF!</v>
      </c>
      <c r="W78" s="214" t="e">
        <f>IF('Crisis Indicator Data'!#REF!="No Data",1,IF(#REF!&lt;&gt;"",1,0))</f>
        <v>#REF!</v>
      </c>
      <c r="X78" s="214" t="e">
        <f>IF('Crisis Indicator Data'!#REF!="No Data",1,IF(#REF!&lt;&gt;"",1,0))</f>
        <v>#REF!</v>
      </c>
      <c r="Y78" s="214" t="e">
        <f>IF('Crisis Indicator Data'!#REF!="No Data",1,IF(#REF!&lt;&gt;"",1,0))</f>
        <v>#REF!</v>
      </c>
      <c r="Z78" s="214" t="e">
        <f>IF('Crisis Indicator Data'!#REF!="No Data",1,IF(#REF!&lt;&gt;"",1,0))</f>
        <v>#REF!</v>
      </c>
      <c r="AA78" s="214" t="e">
        <f>IF('Crisis Indicator Data'!#REF!="No Data",1,IF(#REF!&lt;&gt;"",1,0))</f>
        <v>#REF!</v>
      </c>
      <c r="AB78" s="214" t="e">
        <f>IF('Crisis Indicator Data'!#REF!="No Data",1,IF(#REF!&lt;&gt;"",1,0))</f>
        <v>#REF!</v>
      </c>
      <c r="AC78" s="214" t="e">
        <f>IF('Crisis Indicator Data'!#REF!="No Data",1,IF(#REF!&lt;&gt;"",1,0))</f>
        <v>#REF!</v>
      </c>
      <c r="AD78" s="214" t="e">
        <f>IF('Crisis Indicator Data'!#REF!="No Data",1,IF(#REF!&lt;&gt;"",1,0))</f>
        <v>#REF!</v>
      </c>
      <c r="AE78" s="214" t="e">
        <f>IF('Crisis Indicator Data'!#REF!="No Data",1,IF(#REF!&lt;&gt;"",1,0))</f>
        <v>#REF!</v>
      </c>
      <c r="AF78" s="214" t="e">
        <f>IF('Crisis Indicator Data'!#REF!="No Data",1,IF(#REF!&lt;&gt;"",1,0))</f>
        <v>#REF!</v>
      </c>
      <c r="AG78" s="214" t="e">
        <f>IF('Crisis Indicator Data'!#REF!="No Data",1,IF(#REF!&lt;&gt;"",1,0))</f>
        <v>#REF!</v>
      </c>
      <c r="AH78" s="214" t="e">
        <f>IF('Crisis Indicator Data'!#REF!="No Data",1,IF(#REF!&lt;&gt;"",1,0))</f>
        <v>#REF!</v>
      </c>
      <c r="AI78" s="214" t="e">
        <f>IF('Crisis Indicator Data'!#REF!="No Data",1,IF(#REF!&lt;&gt;"",1,0))</f>
        <v>#REF!</v>
      </c>
      <c r="AJ78" s="214" t="e">
        <f>IF('Crisis Indicator Data'!#REF!="No Data",1,IF(#REF!&lt;&gt;"",1,0))</f>
        <v>#REF!</v>
      </c>
      <c r="AK78" s="214" t="e">
        <f>IF('Crisis Indicator Data'!#REF!="No Data",1,IF(#REF!&lt;&gt;"",1,0))</f>
        <v>#REF!</v>
      </c>
      <c r="AL78" s="214" t="e">
        <f>IF('Crisis Indicator Data'!#REF!="No Data",1,IF(#REF!&lt;&gt;"",1,0))</f>
        <v>#REF!</v>
      </c>
      <c r="AM78" s="214" t="e">
        <f>IF('Crisis Indicator Data'!#REF!="No Data",1,IF(#REF!&lt;&gt;"",1,0))</f>
        <v>#REF!</v>
      </c>
      <c r="AN78" s="214" t="e">
        <f>IF('Crisis Indicator Data'!#REF!="No Data",1,IF(#REF!&lt;&gt;"",1,0))</f>
        <v>#REF!</v>
      </c>
      <c r="AO78" s="214" t="e">
        <f>IF('Crisis Indicator Data'!#REF!="No Data",1,IF(#REF!&lt;&gt;"",1,0))</f>
        <v>#REF!</v>
      </c>
      <c r="AP78" s="214" t="e">
        <f>IF('Crisis Indicator Data'!#REF!="No Data",1,IF(#REF!&lt;&gt;"",1,0))</f>
        <v>#REF!</v>
      </c>
      <c r="AQ78" s="214" t="e">
        <f>IF('Crisis Indicator Data'!#REF!="No Data",1,IF(#REF!&lt;&gt;"",1,0))</f>
        <v>#REF!</v>
      </c>
      <c r="AR78" s="214" t="e">
        <f>IF('Crisis Indicator Data'!#REF!="No Data",1,IF(#REF!&lt;&gt;"",1,0))</f>
        <v>#REF!</v>
      </c>
      <c r="AS78" s="214" t="e">
        <f>IF('Crisis Indicator Data'!#REF!="No Data",1,IF(#REF!&lt;&gt;"",1,0))</f>
        <v>#REF!</v>
      </c>
      <c r="AT78" s="214" t="e">
        <f>IF('Crisis Indicator Data'!#REF!="No Data",1,IF(#REF!&lt;&gt;"",1,0))</f>
        <v>#REF!</v>
      </c>
      <c r="AU78" s="214" t="e">
        <f>IF('Crisis Indicator Data'!#REF!="No Data",1,IF(#REF!&lt;&gt;"",1,0))</f>
        <v>#REF!</v>
      </c>
      <c r="AV78" s="214" t="e">
        <f>IF('Crisis Indicator Data'!#REF!="No Data",1,IF(#REF!&lt;&gt;"",1,0))</f>
        <v>#REF!</v>
      </c>
      <c r="AW78" s="214" t="e">
        <f>IF('Crisis Indicator Data'!#REF!="No Data",1,IF(#REF!&lt;&gt;"",1,0))</f>
        <v>#REF!</v>
      </c>
      <c r="AX78" s="214" t="e">
        <f>IF('Crisis Indicator Data'!#REF!="No Data",1,IF(#REF!&lt;&gt;"",1,0))</f>
        <v>#REF!</v>
      </c>
      <c r="AY78" s="214" t="e">
        <f>IF('Crisis Indicator Data'!#REF!="No Data",1,IF(#REF!&lt;&gt;"",1,0))</f>
        <v>#REF!</v>
      </c>
      <c r="AZ78" s="214" t="e">
        <f>IF('Crisis Indicator Data'!#REF!="No Data",1,IF(#REF!&lt;&gt;"",1,0))</f>
        <v>#REF!</v>
      </c>
      <c r="BA78" t="e">
        <f t="shared" si="4"/>
        <v>#REF!</v>
      </c>
      <c r="BB78" s="22" t="e">
        <f t="shared" si="5"/>
        <v>#REF!</v>
      </c>
    </row>
    <row r="79" spans="1:54" x14ac:dyDescent="0.35">
      <c r="A79" t="s">
        <v>8065</v>
      </c>
      <c r="B79" s="214" t="e">
        <f>IF('Crisis Indicator Data'!#REF!="No Data",1,IF(#REF!&lt;&gt;"",1,0))</f>
        <v>#REF!</v>
      </c>
      <c r="C79" s="214" t="e">
        <f>IF('Crisis Indicator Data'!#REF!="No Data",1,IF(#REF!&lt;&gt;"",1,0))</f>
        <v>#REF!</v>
      </c>
      <c r="D79" s="214" t="e">
        <f>IF('Crisis Indicator Data'!#REF!="No Data",1,IF(#REF!&lt;&gt;"",1,0))</f>
        <v>#REF!</v>
      </c>
      <c r="E79" s="214" t="e">
        <f>IF('Crisis Indicator Data'!#REF!="No Data",1,IF(#REF!&lt;&gt;"",1,0))</f>
        <v>#REF!</v>
      </c>
      <c r="F79" s="214" t="e">
        <f>IF('Crisis Indicator Data'!#REF!="No Data",1,IF(#REF!&lt;&gt;"",1,0))</f>
        <v>#REF!</v>
      </c>
      <c r="G79" s="214" t="e">
        <f>IF('Crisis Indicator Data'!#REF!="No Data",1,IF(#REF!&lt;&gt;"",1,0))</f>
        <v>#REF!</v>
      </c>
      <c r="H79" s="214" t="e">
        <f>IF('Crisis Indicator Data'!#REF!="No Data",1,IF(#REF!&lt;&gt;"",1,0))</f>
        <v>#REF!</v>
      </c>
      <c r="I79" s="214" t="e">
        <f>IF('Crisis Indicator Data'!#REF!="No Data",1,IF(#REF!&lt;&gt;"",1,0))</f>
        <v>#REF!</v>
      </c>
      <c r="J79" s="214" t="e">
        <f>IF('Crisis Indicator Data'!#REF!="No Data",1,IF(#REF!&lt;&gt;"",1,0))</f>
        <v>#REF!</v>
      </c>
      <c r="K79" s="214" t="e">
        <f>IF('Crisis Indicator Data'!#REF!="No Data",1,IF(#REF!&lt;&gt;"",1,0))</f>
        <v>#REF!</v>
      </c>
      <c r="L79" s="214" t="e">
        <f>IF('Crisis Indicator Data'!#REF!="No Data",1,IF(#REF!&lt;&gt;"",1,0))</f>
        <v>#REF!</v>
      </c>
      <c r="M79" s="214" t="e">
        <f>IF('Crisis Indicator Data'!#REF!="No Data",1,IF(#REF!&lt;&gt;"",1,0))</f>
        <v>#REF!</v>
      </c>
      <c r="N79" s="214" t="e">
        <f>IF('Crisis Indicator Data'!#REF!="No Data",1,IF(#REF!&lt;&gt;"",1,0))</f>
        <v>#REF!</v>
      </c>
      <c r="O79" s="214" t="e">
        <f>IF('Crisis Indicator Data'!#REF!="No Data",1,IF(#REF!&lt;&gt;"",1,0))</f>
        <v>#REF!</v>
      </c>
      <c r="P79" s="214" t="e">
        <f>IF('Crisis Indicator Data'!#REF!="No Data",1,IF(#REF!&lt;&gt;"",1,0))</f>
        <v>#REF!</v>
      </c>
      <c r="Q79" s="214" t="e">
        <f>IF('Crisis Indicator Data'!#REF!="No Data",1,IF(#REF!&lt;&gt;"",1,0))</f>
        <v>#REF!</v>
      </c>
      <c r="R79" s="214" t="e">
        <f>IF('Crisis Indicator Data'!#REF!="No Data",1,IF(#REF!&lt;&gt;"",1,0))</f>
        <v>#REF!</v>
      </c>
      <c r="S79" s="214" t="e">
        <f>IF('Crisis Indicator Data'!#REF!="No Data",1,IF(#REF!&lt;&gt;"",1,0))</f>
        <v>#REF!</v>
      </c>
      <c r="T79" s="214" t="e">
        <f>IF('Crisis Indicator Data'!#REF!="No Data",1,IF(#REF!&lt;&gt;"",1,0))</f>
        <v>#REF!</v>
      </c>
      <c r="U79" s="214" t="e">
        <f>IF('Crisis Indicator Data'!#REF!="No Data",1,IF(#REF!&lt;&gt;"",1,0))</f>
        <v>#REF!</v>
      </c>
      <c r="V79" s="214" t="e">
        <f>IF('Crisis Indicator Data'!#REF!="No Data",1,IF(#REF!&lt;&gt;"",1,0))</f>
        <v>#REF!</v>
      </c>
      <c r="W79" s="214" t="e">
        <f>IF('Crisis Indicator Data'!#REF!="No Data",1,IF(#REF!&lt;&gt;"",1,0))</f>
        <v>#REF!</v>
      </c>
      <c r="X79" s="214" t="e">
        <f>IF('Crisis Indicator Data'!#REF!="No Data",1,IF(#REF!&lt;&gt;"",1,0))</f>
        <v>#REF!</v>
      </c>
      <c r="Y79" s="214" t="e">
        <f>IF('Crisis Indicator Data'!#REF!="No Data",1,IF(#REF!&lt;&gt;"",1,0))</f>
        <v>#REF!</v>
      </c>
      <c r="Z79" s="214" t="e">
        <f>IF('Crisis Indicator Data'!#REF!="No Data",1,IF(#REF!&lt;&gt;"",1,0))</f>
        <v>#REF!</v>
      </c>
      <c r="AA79" s="214" t="e">
        <f>IF('Crisis Indicator Data'!#REF!="No Data",1,IF(#REF!&lt;&gt;"",1,0))</f>
        <v>#REF!</v>
      </c>
      <c r="AB79" s="214" t="e">
        <f>IF('Crisis Indicator Data'!#REF!="No Data",1,IF(#REF!&lt;&gt;"",1,0))</f>
        <v>#REF!</v>
      </c>
      <c r="AC79" s="214" t="e">
        <f>IF('Crisis Indicator Data'!#REF!="No Data",1,IF(#REF!&lt;&gt;"",1,0))</f>
        <v>#REF!</v>
      </c>
      <c r="AD79" s="214" t="e">
        <f>IF('Crisis Indicator Data'!#REF!="No Data",1,IF(#REF!&lt;&gt;"",1,0))</f>
        <v>#REF!</v>
      </c>
      <c r="AE79" s="214" t="e">
        <f>IF('Crisis Indicator Data'!#REF!="No Data",1,IF(#REF!&lt;&gt;"",1,0))</f>
        <v>#REF!</v>
      </c>
      <c r="AF79" s="214" t="e">
        <f>IF('Crisis Indicator Data'!#REF!="No Data",1,IF(#REF!&lt;&gt;"",1,0))</f>
        <v>#REF!</v>
      </c>
      <c r="AG79" s="214" t="e">
        <f>IF('Crisis Indicator Data'!#REF!="No Data",1,IF(#REF!&lt;&gt;"",1,0))</f>
        <v>#REF!</v>
      </c>
      <c r="AH79" s="214" t="e">
        <f>IF('Crisis Indicator Data'!#REF!="No Data",1,IF(#REF!&lt;&gt;"",1,0))</f>
        <v>#REF!</v>
      </c>
      <c r="AI79" s="214" t="e">
        <f>IF('Crisis Indicator Data'!#REF!="No Data",1,IF(#REF!&lt;&gt;"",1,0))</f>
        <v>#REF!</v>
      </c>
      <c r="AJ79" s="214" t="e">
        <f>IF('Crisis Indicator Data'!#REF!="No Data",1,IF(#REF!&lt;&gt;"",1,0))</f>
        <v>#REF!</v>
      </c>
      <c r="AK79" s="214" t="e">
        <f>IF('Crisis Indicator Data'!#REF!="No Data",1,IF(#REF!&lt;&gt;"",1,0))</f>
        <v>#REF!</v>
      </c>
      <c r="AL79" s="214" t="e">
        <f>IF('Crisis Indicator Data'!#REF!="No Data",1,IF(#REF!&lt;&gt;"",1,0))</f>
        <v>#REF!</v>
      </c>
      <c r="AM79" s="214" t="e">
        <f>IF('Crisis Indicator Data'!#REF!="No Data",1,IF(#REF!&lt;&gt;"",1,0))</f>
        <v>#REF!</v>
      </c>
      <c r="AN79" s="214" t="e">
        <f>IF('Crisis Indicator Data'!#REF!="No Data",1,IF(#REF!&lt;&gt;"",1,0))</f>
        <v>#REF!</v>
      </c>
      <c r="AO79" s="214" t="e">
        <f>IF('Crisis Indicator Data'!#REF!="No Data",1,IF(#REF!&lt;&gt;"",1,0))</f>
        <v>#REF!</v>
      </c>
      <c r="AP79" s="214" t="e">
        <f>IF('Crisis Indicator Data'!#REF!="No Data",1,IF(#REF!&lt;&gt;"",1,0))</f>
        <v>#REF!</v>
      </c>
      <c r="AQ79" s="214" t="e">
        <f>IF('Crisis Indicator Data'!#REF!="No Data",1,IF(#REF!&lt;&gt;"",1,0))</f>
        <v>#REF!</v>
      </c>
      <c r="AR79" s="214" t="e">
        <f>IF('Crisis Indicator Data'!#REF!="No Data",1,IF(#REF!&lt;&gt;"",1,0))</f>
        <v>#REF!</v>
      </c>
      <c r="AS79" s="214" t="e">
        <f>IF('Crisis Indicator Data'!#REF!="No Data",1,IF(#REF!&lt;&gt;"",1,0))</f>
        <v>#REF!</v>
      </c>
      <c r="AT79" s="214" t="e">
        <f>IF('Crisis Indicator Data'!#REF!="No Data",1,IF(#REF!&lt;&gt;"",1,0))</f>
        <v>#REF!</v>
      </c>
      <c r="AU79" s="214" t="e">
        <f>IF('Crisis Indicator Data'!#REF!="No Data",1,IF(#REF!&lt;&gt;"",1,0))</f>
        <v>#REF!</v>
      </c>
      <c r="AV79" s="214" t="e">
        <f>IF('Crisis Indicator Data'!#REF!="No Data",1,IF(#REF!&lt;&gt;"",1,0))</f>
        <v>#REF!</v>
      </c>
      <c r="AW79" s="214" t="e">
        <f>IF('Crisis Indicator Data'!#REF!="No Data",1,IF(#REF!&lt;&gt;"",1,0))</f>
        <v>#REF!</v>
      </c>
      <c r="AX79" s="214" t="e">
        <f>IF('Crisis Indicator Data'!#REF!="No Data",1,IF(#REF!&lt;&gt;"",1,0))</f>
        <v>#REF!</v>
      </c>
      <c r="AY79" s="214" t="e">
        <f>IF('Crisis Indicator Data'!#REF!="No Data",1,IF(#REF!&lt;&gt;"",1,0))</f>
        <v>#REF!</v>
      </c>
      <c r="AZ79" s="214" t="e">
        <f>IF('Crisis Indicator Data'!#REF!="No Data",1,IF(#REF!&lt;&gt;"",1,0))</f>
        <v>#REF!</v>
      </c>
      <c r="BA79" t="e">
        <f t="shared" si="4"/>
        <v>#REF!</v>
      </c>
      <c r="BB79" s="22" t="e">
        <f t="shared" si="5"/>
        <v>#REF!</v>
      </c>
    </row>
    <row r="80" spans="1:54" x14ac:dyDescent="0.35">
      <c r="A80" t="s">
        <v>8063</v>
      </c>
      <c r="B80" s="214" t="e">
        <f>IF('Crisis Indicator Data'!#REF!="No Data",1,IF(#REF!&lt;&gt;"",1,0))</f>
        <v>#REF!</v>
      </c>
      <c r="C80" s="214" t="e">
        <f>IF('Crisis Indicator Data'!#REF!="No Data",1,IF(#REF!&lt;&gt;"",1,0))</f>
        <v>#REF!</v>
      </c>
      <c r="D80" s="214" t="e">
        <f>IF('Crisis Indicator Data'!#REF!="No Data",1,IF(#REF!&lt;&gt;"",1,0))</f>
        <v>#REF!</v>
      </c>
      <c r="E80" s="214" t="e">
        <f>IF('Crisis Indicator Data'!#REF!="No Data",1,IF(#REF!&lt;&gt;"",1,0))</f>
        <v>#REF!</v>
      </c>
      <c r="F80" s="214" t="e">
        <f>IF('Crisis Indicator Data'!#REF!="No Data",1,IF(#REF!&lt;&gt;"",1,0))</f>
        <v>#REF!</v>
      </c>
      <c r="G80" s="214" t="e">
        <f>IF('Crisis Indicator Data'!#REF!="No Data",1,IF(#REF!&lt;&gt;"",1,0))</f>
        <v>#REF!</v>
      </c>
      <c r="H80" s="214" t="e">
        <f>IF('Crisis Indicator Data'!#REF!="No Data",1,IF(#REF!&lt;&gt;"",1,0))</f>
        <v>#REF!</v>
      </c>
      <c r="I80" s="214" t="e">
        <f>IF('Crisis Indicator Data'!#REF!="No Data",1,IF(#REF!&lt;&gt;"",1,0))</f>
        <v>#REF!</v>
      </c>
      <c r="J80" s="214" t="e">
        <f>IF('Crisis Indicator Data'!#REF!="No Data",1,IF(#REF!&lt;&gt;"",1,0))</f>
        <v>#REF!</v>
      </c>
      <c r="K80" s="214" t="e">
        <f>IF('Crisis Indicator Data'!#REF!="No Data",1,IF(#REF!&lt;&gt;"",1,0))</f>
        <v>#REF!</v>
      </c>
      <c r="L80" s="214" t="e">
        <f>IF('Crisis Indicator Data'!#REF!="No Data",1,IF(#REF!&lt;&gt;"",1,0))</f>
        <v>#REF!</v>
      </c>
      <c r="M80" s="214" t="e">
        <f>IF('Crisis Indicator Data'!#REF!="No Data",1,IF(#REF!&lt;&gt;"",1,0))</f>
        <v>#REF!</v>
      </c>
      <c r="N80" s="214" t="e">
        <f>IF('Crisis Indicator Data'!#REF!="No Data",1,IF(#REF!&lt;&gt;"",1,0))</f>
        <v>#REF!</v>
      </c>
      <c r="O80" s="214" t="e">
        <f>IF('Crisis Indicator Data'!#REF!="No Data",1,IF(#REF!&lt;&gt;"",1,0))</f>
        <v>#REF!</v>
      </c>
      <c r="P80" s="214" t="e">
        <f>IF('Crisis Indicator Data'!#REF!="No Data",1,IF(#REF!&lt;&gt;"",1,0))</f>
        <v>#REF!</v>
      </c>
      <c r="Q80" s="214" t="e">
        <f>IF('Crisis Indicator Data'!#REF!="No Data",1,IF(#REF!&lt;&gt;"",1,0))</f>
        <v>#REF!</v>
      </c>
      <c r="R80" s="214" t="e">
        <f>IF('Crisis Indicator Data'!#REF!="No Data",1,IF(#REF!&lt;&gt;"",1,0))</f>
        <v>#REF!</v>
      </c>
      <c r="S80" s="214" t="e">
        <f>IF('Crisis Indicator Data'!#REF!="No Data",1,IF(#REF!&lt;&gt;"",1,0))</f>
        <v>#REF!</v>
      </c>
      <c r="T80" s="214" t="e">
        <f>IF('Crisis Indicator Data'!#REF!="No Data",1,IF(#REF!&lt;&gt;"",1,0))</f>
        <v>#REF!</v>
      </c>
      <c r="U80" s="214" t="e">
        <f>IF('Crisis Indicator Data'!#REF!="No Data",1,IF(#REF!&lt;&gt;"",1,0))</f>
        <v>#REF!</v>
      </c>
      <c r="V80" s="214" t="e">
        <f>IF('Crisis Indicator Data'!#REF!="No Data",1,IF(#REF!&lt;&gt;"",1,0))</f>
        <v>#REF!</v>
      </c>
      <c r="W80" s="214" t="e">
        <f>IF('Crisis Indicator Data'!#REF!="No Data",1,IF(#REF!&lt;&gt;"",1,0))</f>
        <v>#REF!</v>
      </c>
      <c r="X80" s="214" t="e">
        <f>IF('Crisis Indicator Data'!#REF!="No Data",1,IF(#REF!&lt;&gt;"",1,0))</f>
        <v>#REF!</v>
      </c>
      <c r="Y80" s="214" t="e">
        <f>IF('Crisis Indicator Data'!#REF!="No Data",1,IF(#REF!&lt;&gt;"",1,0))</f>
        <v>#REF!</v>
      </c>
      <c r="Z80" s="214" t="e">
        <f>IF('Crisis Indicator Data'!#REF!="No Data",1,IF(#REF!&lt;&gt;"",1,0))</f>
        <v>#REF!</v>
      </c>
      <c r="AA80" s="214" t="e">
        <f>IF('Crisis Indicator Data'!#REF!="No Data",1,IF(#REF!&lt;&gt;"",1,0))</f>
        <v>#REF!</v>
      </c>
      <c r="AB80" s="214" t="e">
        <f>IF('Crisis Indicator Data'!#REF!="No Data",1,IF(#REF!&lt;&gt;"",1,0))</f>
        <v>#REF!</v>
      </c>
      <c r="AC80" s="214" t="e">
        <f>IF('Crisis Indicator Data'!#REF!="No Data",1,IF(#REF!&lt;&gt;"",1,0))</f>
        <v>#REF!</v>
      </c>
      <c r="AD80" s="214" t="e">
        <f>IF('Crisis Indicator Data'!#REF!="No Data",1,IF(#REF!&lt;&gt;"",1,0))</f>
        <v>#REF!</v>
      </c>
      <c r="AE80" s="214" t="e">
        <f>IF('Crisis Indicator Data'!#REF!="No Data",1,IF(#REF!&lt;&gt;"",1,0))</f>
        <v>#REF!</v>
      </c>
      <c r="AF80" s="214" t="e">
        <f>IF('Crisis Indicator Data'!#REF!="No Data",1,IF(#REF!&lt;&gt;"",1,0))</f>
        <v>#REF!</v>
      </c>
      <c r="AG80" s="214" t="e">
        <f>IF('Crisis Indicator Data'!#REF!="No Data",1,IF(#REF!&lt;&gt;"",1,0))</f>
        <v>#REF!</v>
      </c>
      <c r="AH80" s="214" t="e">
        <f>IF('Crisis Indicator Data'!#REF!="No Data",1,IF(#REF!&lt;&gt;"",1,0))</f>
        <v>#REF!</v>
      </c>
      <c r="AI80" s="214" t="e">
        <f>IF('Crisis Indicator Data'!#REF!="No Data",1,IF(#REF!&lt;&gt;"",1,0))</f>
        <v>#REF!</v>
      </c>
      <c r="AJ80" s="214" t="e">
        <f>IF('Crisis Indicator Data'!#REF!="No Data",1,IF(#REF!&lt;&gt;"",1,0))</f>
        <v>#REF!</v>
      </c>
      <c r="AK80" s="214" t="e">
        <f>IF('Crisis Indicator Data'!#REF!="No Data",1,IF(#REF!&lt;&gt;"",1,0))</f>
        <v>#REF!</v>
      </c>
      <c r="AL80" s="214" t="e">
        <f>IF('Crisis Indicator Data'!#REF!="No Data",1,IF(#REF!&lt;&gt;"",1,0))</f>
        <v>#REF!</v>
      </c>
      <c r="AM80" s="214" t="e">
        <f>IF('Crisis Indicator Data'!#REF!="No Data",1,IF(#REF!&lt;&gt;"",1,0))</f>
        <v>#REF!</v>
      </c>
      <c r="AN80" s="214" t="e">
        <f>IF('Crisis Indicator Data'!#REF!="No Data",1,IF(#REF!&lt;&gt;"",1,0))</f>
        <v>#REF!</v>
      </c>
      <c r="AO80" s="214" t="e">
        <f>IF('Crisis Indicator Data'!#REF!="No Data",1,IF(#REF!&lt;&gt;"",1,0))</f>
        <v>#REF!</v>
      </c>
      <c r="AP80" s="214" t="e">
        <f>IF('Crisis Indicator Data'!#REF!="No Data",1,IF(#REF!&lt;&gt;"",1,0))</f>
        <v>#REF!</v>
      </c>
      <c r="AQ80" s="214" t="e">
        <f>IF('Crisis Indicator Data'!#REF!="No Data",1,IF(#REF!&lt;&gt;"",1,0))</f>
        <v>#REF!</v>
      </c>
      <c r="AR80" s="214" t="e">
        <f>IF('Crisis Indicator Data'!#REF!="No Data",1,IF(#REF!&lt;&gt;"",1,0))</f>
        <v>#REF!</v>
      </c>
      <c r="AS80" s="214" t="e">
        <f>IF('Crisis Indicator Data'!#REF!="No Data",1,IF(#REF!&lt;&gt;"",1,0))</f>
        <v>#REF!</v>
      </c>
      <c r="AT80" s="214" t="e">
        <f>IF('Crisis Indicator Data'!#REF!="No Data",1,IF(#REF!&lt;&gt;"",1,0))</f>
        <v>#REF!</v>
      </c>
      <c r="AU80" s="214" t="e">
        <f>IF('Crisis Indicator Data'!#REF!="No Data",1,IF(#REF!&lt;&gt;"",1,0))</f>
        <v>#REF!</v>
      </c>
      <c r="AV80" s="214" t="e">
        <f>IF('Crisis Indicator Data'!#REF!="No Data",1,IF(#REF!&lt;&gt;"",1,0))</f>
        <v>#REF!</v>
      </c>
      <c r="AW80" s="214" t="e">
        <f>IF('Crisis Indicator Data'!#REF!="No Data",1,IF(#REF!&lt;&gt;"",1,0))</f>
        <v>#REF!</v>
      </c>
      <c r="AX80" s="214" t="e">
        <f>IF('Crisis Indicator Data'!#REF!="No Data",1,IF(#REF!&lt;&gt;"",1,0))</f>
        <v>#REF!</v>
      </c>
      <c r="AY80" s="214" t="e">
        <f>IF('Crisis Indicator Data'!#REF!="No Data",1,IF(#REF!&lt;&gt;"",1,0))</f>
        <v>#REF!</v>
      </c>
      <c r="AZ80" s="214" t="e">
        <f>IF('Crisis Indicator Data'!#REF!="No Data",1,IF(#REF!&lt;&gt;"",1,0))</f>
        <v>#REF!</v>
      </c>
      <c r="BA80" t="e">
        <f t="shared" si="4"/>
        <v>#REF!</v>
      </c>
      <c r="BB80" s="22" t="e">
        <f t="shared" si="5"/>
        <v>#REF!</v>
      </c>
    </row>
    <row r="81" spans="1:54" x14ac:dyDescent="0.35">
      <c r="A81" t="s">
        <v>8069</v>
      </c>
      <c r="B81" s="214" t="e">
        <f>IF('Crisis Indicator Data'!#REF!="No Data",1,IF(#REF!&lt;&gt;"",1,0))</f>
        <v>#REF!</v>
      </c>
      <c r="C81" s="214" t="e">
        <f>IF('Crisis Indicator Data'!#REF!="No Data",1,IF(#REF!&lt;&gt;"",1,0))</f>
        <v>#REF!</v>
      </c>
      <c r="D81" s="214" t="e">
        <f>IF('Crisis Indicator Data'!#REF!="No Data",1,IF(#REF!&lt;&gt;"",1,0))</f>
        <v>#REF!</v>
      </c>
      <c r="E81" s="214" t="e">
        <f>IF('Crisis Indicator Data'!#REF!="No Data",1,IF(#REF!&lt;&gt;"",1,0))</f>
        <v>#REF!</v>
      </c>
      <c r="F81" s="214" t="e">
        <f>IF('Crisis Indicator Data'!#REF!="No Data",1,IF(#REF!&lt;&gt;"",1,0))</f>
        <v>#REF!</v>
      </c>
      <c r="G81" s="214" t="e">
        <f>IF('Crisis Indicator Data'!#REF!="No Data",1,IF(#REF!&lt;&gt;"",1,0))</f>
        <v>#REF!</v>
      </c>
      <c r="H81" s="214" t="e">
        <f>IF('Crisis Indicator Data'!#REF!="No Data",1,IF(#REF!&lt;&gt;"",1,0))</f>
        <v>#REF!</v>
      </c>
      <c r="I81" s="214" t="e">
        <f>IF('Crisis Indicator Data'!#REF!="No Data",1,IF(#REF!&lt;&gt;"",1,0))</f>
        <v>#REF!</v>
      </c>
      <c r="J81" s="214" t="e">
        <f>IF('Crisis Indicator Data'!#REF!="No Data",1,IF(#REF!&lt;&gt;"",1,0))</f>
        <v>#REF!</v>
      </c>
      <c r="K81" s="214" t="e">
        <f>IF('Crisis Indicator Data'!#REF!="No Data",1,IF(#REF!&lt;&gt;"",1,0))</f>
        <v>#REF!</v>
      </c>
      <c r="L81" s="214" t="e">
        <f>IF('Crisis Indicator Data'!#REF!="No Data",1,IF(#REF!&lt;&gt;"",1,0))</f>
        <v>#REF!</v>
      </c>
      <c r="M81" s="214" t="e">
        <f>IF('Crisis Indicator Data'!#REF!="No Data",1,IF(#REF!&lt;&gt;"",1,0))</f>
        <v>#REF!</v>
      </c>
      <c r="N81" s="214" t="e">
        <f>IF('Crisis Indicator Data'!#REF!="No Data",1,IF(#REF!&lt;&gt;"",1,0))</f>
        <v>#REF!</v>
      </c>
      <c r="O81" s="214" t="e">
        <f>IF('Crisis Indicator Data'!#REF!="No Data",1,IF(#REF!&lt;&gt;"",1,0))</f>
        <v>#REF!</v>
      </c>
      <c r="P81" s="214" t="e">
        <f>IF('Crisis Indicator Data'!#REF!="No Data",1,IF(#REF!&lt;&gt;"",1,0))</f>
        <v>#REF!</v>
      </c>
      <c r="Q81" s="214" t="e">
        <f>IF('Crisis Indicator Data'!#REF!="No Data",1,IF(#REF!&lt;&gt;"",1,0))</f>
        <v>#REF!</v>
      </c>
      <c r="R81" s="214" t="e">
        <f>IF('Crisis Indicator Data'!#REF!="No Data",1,IF(#REF!&lt;&gt;"",1,0))</f>
        <v>#REF!</v>
      </c>
      <c r="S81" s="214" t="e">
        <f>IF('Crisis Indicator Data'!#REF!="No Data",1,IF(#REF!&lt;&gt;"",1,0))</f>
        <v>#REF!</v>
      </c>
      <c r="T81" s="214" t="e">
        <f>IF('Crisis Indicator Data'!#REF!="No Data",1,IF(#REF!&lt;&gt;"",1,0))</f>
        <v>#REF!</v>
      </c>
      <c r="U81" s="214" t="e">
        <f>IF('Crisis Indicator Data'!#REF!="No Data",1,IF(#REF!&lt;&gt;"",1,0))</f>
        <v>#REF!</v>
      </c>
      <c r="V81" s="214" t="e">
        <f>IF('Crisis Indicator Data'!#REF!="No Data",1,IF(#REF!&lt;&gt;"",1,0))</f>
        <v>#REF!</v>
      </c>
      <c r="W81" s="214" t="e">
        <f>IF('Crisis Indicator Data'!#REF!="No Data",1,IF(#REF!&lt;&gt;"",1,0))</f>
        <v>#REF!</v>
      </c>
      <c r="X81" s="214" t="e">
        <f>IF('Crisis Indicator Data'!#REF!="No Data",1,IF(#REF!&lt;&gt;"",1,0))</f>
        <v>#REF!</v>
      </c>
      <c r="Y81" s="214" t="e">
        <f>IF('Crisis Indicator Data'!#REF!="No Data",1,IF(#REF!&lt;&gt;"",1,0))</f>
        <v>#REF!</v>
      </c>
      <c r="Z81" s="214" t="e">
        <f>IF('Crisis Indicator Data'!#REF!="No Data",1,IF(#REF!&lt;&gt;"",1,0))</f>
        <v>#REF!</v>
      </c>
      <c r="AA81" s="214" t="e">
        <f>IF('Crisis Indicator Data'!#REF!="No Data",1,IF(#REF!&lt;&gt;"",1,0))</f>
        <v>#REF!</v>
      </c>
      <c r="AB81" s="214" t="e">
        <f>IF('Crisis Indicator Data'!#REF!="No Data",1,IF(#REF!&lt;&gt;"",1,0))</f>
        <v>#REF!</v>
      </c>
      <c r="AC81" s="214" t="e">
        <f>IF('Crisis Indicator Data'!#REF!="No Data",1,IF(#REF!&lt;&gt;"",1,0))</f>
        <v>#REF!</v>
      </c>
      <c r="AD81" s="214" t="e">
        <f>IF('Crisis Indicator Data'!#REF!="No Data",1,IF(#REF!&lt;&gt;"",1,0))</f>
        <v>#REF!</v>
      </c>
      <c r="AE81" s="214" t="e">
        <f>IF('Crisis Indicator Data'!#REF!="No Data",1,IF(#REF!&lt;&gt;"",1,0))</f>
        <v>#REF!</v>
      </c>
      <c r="AF81" s="214" t="e">
        <f>IF('Crisis Indicator Data'!#REF!="No Data",1,IF(#REF!&lt;&gt;"",1,0))</f>
        <v>#REF!</v>
      </c>
      <c r="AG81" s="214" t="e">
        <f>IF('Crisis Indicator Data'!#REF!="No Data",1,IF(#REF!&lt;&gt;"",1,0))</f>
        <v>#REF!</v>
      </c>
      <c r="AH81" s="214" t="e">
        <f>IF('Crisis Indicator Data'!#REF!="No Data",1,IF(#REF!&lt;&gt;"",1,0))</f>
        <v>#REF!</v>
      </c>
      <c r="AI81" s="214" t="e">
        <f>IF('Crisis Indicator Data'!#REF!="No Data",1,IF(#REF!&lt;&gt;"",1,0))</f>
        <v>#REF!</v>
      </c>
      <c r="AJ81" s="214" t="e">
        <f>IF('Crisis Indicator Data'!#REF!="No Data",1,IF(#REF!&lt;&gt;"",1,0))</f>
        <v>#REF!</v>
      </c>
      <c r="AK81" s="214" t="e">
        <f>IF('Crisis Indicator Data'!#REF!="No Data",1,IF(#REF!&lt;&gt;"",1,0))</f>
        <v>#REF!</v>
      </c>
      <c r="AL81" s="214" t="e">
        <f>IF('Crisis Indicator Data'!#REF!="No Data",1,IF(#REF!&lt;&gt;"",1,0))</f>
        <v>#REF!</v>
      </c>
      <c r="AM81" s="214" t="e">
        <f>IF('Crisis Indicator Data'!#REF!="No Data",1,IF(#REF!&lt;&gt;"",1,0))</f>
        <v>#REF!</v>
      </c>
      <c r="AN81" s="214" t="e">
        <f>IF('Crisis Indicator Data'!#REF!="No Data",1,IF(#REF!&lt;&gt;"",1,0))</f>
        <v>#REF!</v>
      </c>
      <c r="AO81" s="214" t="e">
        <f>IF('Crisis Indicator Data'!#REF!="No Data",1,IF(#REF!&lt;&gt;"",1,0))</f>
        <v>#REF!</v>
      </c>
      <c r="AP81" s="214" t="e">
        <f>IF('Crisis Indicator Data'!#REF!="No Data",1,IF(#REF!&lt;&gt;"",1,0))</f>
        <v>#REF!</v>
      </c>
      <c r="AQ81" s="214" t="e">
        <f>IF('Crisis Indicator Data'!#REF!="No Data",1,IF(#REF!&lt;&gt;"",1,0))</f>
        <v>#REF!</v>
      </c>
      <c r="AR81" s="214" t="e">
        <f>IF('Crisis Indicator Data'!#REF!="No Data",1,IF(#REF!&lt;&gt;"",1,0))</f>
        <v>#REF!</v>
      </c>
      <c r="AS81" s="214" t="e">
        <f>IF('Crisis Indicator Data'!#REF!="No Data",1,IF(#REF!&lt;&gt;"",1,0))</f>
        <v>#REF!</v>
      </c>
      <c r="AT81" s="214" t="e">
        <f>IF('Crisis Indicator Data'!#REF!="No Data",1,IF(#REF!&lt;&gt;"",1,0))</f>
        <v>#REF!</v>
      </c>
      <c r="AU81" s="214" t="e">
        <f>IF('Crisis Indicator Data'!#REF!="No Data",1,IF(#REF!&lt;&gt;"",1,0))</f>
        <v>#REF!</v>
      </c>
      <c r="AV81" s="214" t="e">
        <f>IF('Crisis Indicator Data'!#REF!="No Data",1,IF(#REF!&lt;&gt;"",1,0))</f>
        <v>#REF!</v>
      </c>
      <c r="AW81" s="214" t="e">
        <f>IF('Crisis Indicator Data'!#REF!="No Data",1,IF(#REF!&lt;&gt;"",1,0))</f>
        <v>#REF!</v>
      </c>
      <c r="AX81" s="214" t="e">
        <f>IF('Crisis Indicator Data'!#REF!="No Data",1,IF(#REF!&lt;&gt;"",1,0))</f>
        <v>#REF!</v>
      </c>
      <c r="AY81" s="214" t="e">
        <f>IF('Crisis Indicator Data'!#REF!="No Data",1,IF(#REF!&lt;&gt;"",1,0))</f>
        <v>#REF!</v>
      </c>
      <c r="AZ81" s="214" t="e">
        <f>IF('Crisis Indicator Data'!#REF!="No Data",1,IF(#REF!&lt;&gt;"",1,0))</f>
        <v>#REF!</v>
      </c>
      <c r="BA81" t="e">
        <f t="shared" si="4"/>
        <v>#REF!</v>
      </c>
      <c r="BB81" s="22" t="e">
        <f t="shared" si="5"/>
        <v>#REF!</v>
      </c>
    </row>
    <row r="82" spans="1:54" x14ac:dyDescent="0.35">
      <c r="A82" t="s">
        <v>8070</v>
      </c>
      <c r="B82" s="214" t="e">
        <f>IF('Crisis Indicator Data'!#REF!="No Data",1,IF(#REF!&lt;&gt;"",1,0))</f>
        <v>#REF!</v>
      </c>
      <c r="C82" s="214" t="e">
        <f>IF('Crisis Indicator Data'!#REF!="No Data",1,IF(#REF!&lt;&gt;"",1,0))</f>
        <v>#REF!</v>
      </c>
      <c r="D82" s="214" t="e">
        <f>IF('Crisis Indicator Data'!#REF!="No Data",1,IF(#REF!&lt;&gt;"",1,0))</f>
        <v>#REF!</v>
      </c>
      <c r="E82" s="214" t="e">
        <f>IF('Crisis Indicator Data'!#REF!="No Data",1,IF(#REF!&lt;&gt;"",1,0))</f>
        <v>#REF!</v>
      </c>
      <c r="F82" s="214" t="e">
        <f>IF('Crisis Indicator Data'!#REF!="No Data",1,IF(#REF!&lt;&gt;"",1,0))</f>
        <v>#REF!</v>
      </c>
      <c r="G82" s="214" t="e">
        <f>IF('Crisis Indicator Data'!#REF!="No Data",1,IF(#REF!&lt;&gt;"",1,0))</f>
        <v>#REF!</v>
      </c>
      <c r="H82" s="214" t="e">
        <f>IF('Crisis Indicator Data'!#REF!="No Data",1,IF(#REF!&lt;&gt;"",1,0))</f>
        <v>#REF!</v>
      </c>
      <c r="I82" s="214" t="e">
        <f>IF('Crisis Indicator Data'!#REF!="No Data",1,IF(#REF!&lt;&gt;"",1,0))</f>
        <v>#REF!</v>
      </c>
      <c r="J82" s="214" t="e">
        <f>IF('Crisis Indicator Data'!#REF!="No Data",1,IF(#REF!&lt;&gt;"",1,0))</f>
        <v>#REF!</v>
      </c>
      <c r="K82" s="214" t="e">
        <f>IF('Crisis Indicator Data'!#REF!="No Data",1,IF(#REF!&lt;&gt;"",1,0))</f>
        <v>#REF!</v>
      </c>
      <c r="L82" s="214" t="e">
        <f>IF('Crisis Indicator Data'!#REF!="No Data",1,IF(#REF!&lt;&gt;"",1,0))</f>
        <v>#REF!</v>
      </c>
      <c r="M82" s="214" t="e">
        <f>IF('Crisis Indicator Data'!#REF!="No Data",1,IF(#REF!&lt;&gt;"",1,0))</f>
        <v>#REF!</v>
      </c>
      <c r="N82" s="214" t="e">
        <f>IF('Crisis Indicator Data'!#REF!="No Data",1,IF(#REF!&lt;&gt;"",1,0))</f>
        <v>#REF!</v>
      </c>
      <c r="O82" s="214" t="e">
        <f>IF('Crisis Indicator Data'!#REF!="No Data",1,IF(#REF!&lt;&gt;"",1,0))</f>
        <v>#REF!</v>
      </c>
      <c r="P82" s="214" t="e">
        <f>IF('Crisis Indicator Data'!#REF!="No Data",1,IF(#REF!&lt;&gt;"",1,0))</f>
        <v>#REF!</v>
      </c>
      <c r="Q82" s="214" t="e">
        <f>IF('Crisis Indicator Data'!#REF!="No Data",1,IF(#REF!&lt;&gt;"",1,0))</f>
        <v>#REF!</v>
      </c>
      <c r="R82" s="214" t="e">
        <f>IF('Crisis Indicator Data'!#REF!="No Data",1,IF(#REF!&lt;&gt;"",1,0))</f>
        <v>#REF!</v>
      </c>
      <c r="S82" s="214" t="e">
        <f>IF('Crisis Indicator Data'!#REF!="No Data",1,IF(#REF!&lt;&gt;"",1,0))</f>
        <v>#REF!</v>
      </c>
      <c r="T82" s="214" t="e">
        <f>IF('Crisis Indicator Data'!#REF!="No Data",1,IF(#REF!&lt;&gt;"",1,0))</f>
        <v>#REF!</v>
      </c>
      <c r="U82" s="214" t="e">
        <f>IF('Crisis Indicator Data'!#REF!="No Data",1,IF(#REF!&lt;&gt;"",1,0))</f>
        <v>#REF!</v>
      </c>
      <c r="V82" s="214" t="e">
        <f>IF('Crisis Indicator Data'!#REF!="No Data",1,IF(#REF!&lt;&gt;"",1,0))</f>
        <v>#REF!</v>
      </c>
      <c r="W82" s="214" t="e">
        <f>IF('Crisis Indicator Data'!#REF!="No Data",1,IF(#REF!&lt;&gt;"",1,0))</f>
        <v>#REF!</v>
      </c>
      <c r="X82" s="214" t="e">
        <f>IF('Crisis Indicator Data'!#REF!="No Data",1,IF(#REF!&lt;&gt;"",1,0))</f>
        <v>#REF!</v>
      </c>
      <c r="Y82" s="214" t="e">
        <f>IF('Crisis Indicator Data'!#REF!="No Data",1,IF(#REF!&lt;&gt;"",1,0))</f>
        <v>#REF!</v>
      </c>
      <c r="Z82" s="214" t="e">
        <f>IF('Crisis Indicator Data'!#REF!="No Data",1,IF(#REF!&lt;&gt;"",1,0))</f>
        <v>#REF!</v>
      </c>
      <c r="AA82" s="214" t="e">
        <f>IF('Crisis Indicator Data'!#REF!="No Data",1,IF(#REF!&lt;&gt;"",1,0))</f>
        <v>#REF!</v>
      </c>
      <c r="AB82" s="214" t="e">
        <f>IF('Crisis Indicator Data'!#REF!="No Data",1,IF(#REF!&lt;&gt;"",1,0))</f>
        <v>#REF!</v>
      </c>
      <c r="AC82" s="214" t="e">
        <f>IF('Crisis Indicator Data'!#REF!="No Data",1,IF(#REF!&lt;&gt;"",1,0))</f>
        <v>#REF!</v>
      </c>
      <c r="AD82" s="214" t="e">
        <f>IF('Crisis Indicator Data'!#REF!="No Data",1,IF(#REF!&lt;&gt;"",1,0))</f>
        <v>#REF!</v>
      </c>
      <c r="AE82" s="214" t="e">
        <f>IF('Crisis Indicator Data'!#REF!="No Data",1,IF(#REF!&lt;&gt;"",1,0))</f>
        <v>#REF!</v>
      </c>
      <c r="AF82" s="214" t="e">
        <f>IF('Crisis Indicator Data'!#REF!="No Data",1,IF(#REF!&lt;&gt;"",1,0))</f>
        <v>#REF!</v>
      </c>
      <c r="AG82" s="214" t="e">
        <f>IF('Crisis Indicator Data'!#REF!="No Data",1,IF(#REF!&lt;&gt;"",1,0))</f>
        <v>#REF!</v>
      </c>
      <c r="AH82" s="214" t="e">
        <f>IF('Crisis Indicator Data'!#REF!="No Data",1,IF(#REF!&lt;&gt;"",1,0))</f>
        <v>#REF!</v>
      </c>
      <c r="AI82" s="214" t="e">
        <f>IF('Crisis Indicator Data'!#REF!="No Data",1,IF(#REF!&lt;&gt;"",1,0))</f>
        <v>#REF!</v>
      </c>
      <c r="AJ82" s="214" t="e">
        <f>IF('Crisis Indicator Data'!#REF!="No Data",1,IF(#REF!&lt;&gt;"",1,0))</f>
        <v>#REF!</v>
      </c>
      <c r="AK82" s="214" t="e">
        <f>IF('Crisis Indicator Data'!#REF!="No Data",1,IF(#REF!&lt;&gt;"",1,0))</f>
        <v>#REF!</v>
      </c>
      <c r="AL82" s="214" t="e">
        <f>IF('Crisis Indicator Data'!#REF!="No Data",1,IF(#REF!&lt;&gt;"",1,0))</f>
        <v>#REF!</v>
      </c>
      <c r="AM82" s="214" t="e">
        <f>IF('Crisis Indicator Data'!#REF!="No Data",1,IF(#REF!&lt;&gt;"",1,0))</f>
        <v>#REF!</v>
      </c>
      <c r="AN82" s="214" t="e">
        <f>IF('Crisis Indicator Data'!#REF!="No Data",1,IF(#REF!&lt;&gt;"",1,0))</f>
        <v>#REF!</v>
      </c>
      <c r="AO82" s="214" t="e">
        <f>IF('Crisis Indicator Data'!#REF!="No Data",1,IF(#REF!&lt;&gt;"",1,0))</f>
        <v>#REF!</v>
      </c>
      <c r="AP82" s="214" t="e">
        <f>IF('Crisis Indicator Data'!#REF!="No Data",1,IF(#REF!&lt;&gt;"",1,0))</f>
        <v>#REF!</v>
      </c>
      <c r="AQ82" s="214" t="e">
        <f>IF('Crisis Indicator Data'!#REF!="No Data",1,IF(#REF!&lt;&gt;"",1,0))</f>
        <v>#REF!</v>
      </c>
      <c r="AR82" s="214" t="e">
        <f>IF('Crisis Indicator Data'!#REF!="No Data",1,IF(#REF!&lt;&gt;"",1,0))</f>
        <v>#REF!</v>
      </c>
      <c r="AS82" s="214" t="e">
        <f>IF('Crisis Indicator Data'!#REF!="No Data",1,IF(#REF!&lt;&gt;"",1,0))</f>
        <v>#REF!</v>
      </c>
      <c r="AT82" s="214" t="e">
        <f>IF('Crisis Indicator Data'!#REF!="No Data",1,IF(#REF!&lt;&gt;"",1,0))</f>
        <v>#REF!</v>
      </c>
      <c r="AU82" s="214" t="e">
        <f>IF('Crisis Indicator Data'!#REF!="No Data",1,IF(#REF!&lt;&gt;"",1,0))</f>
        <v>#REF!</v>
      </c>
      <c r="AV82" s="214" t="e">
        <f>IF('Crisis Indicator Data'!#REF!="No Data",1,IF(#REF!&lt;&gt;"",1,0))</f>
        <v>#REF!</v>
      </c>
      <c r="AW82" s="214" t="e">
        <f>IF('Crisis Indicator Data'!#REF!="No Data",1,IF(#REF!&lt;&gt;"",1,0))</f>
        <v>#REF!</v>
      </c>
      <c r="AX82" s="214" t="e">
        <f>IF('Crisis Indicator Data'!#REF!="No Data",1,IF(#REF!&lt;&gt;"",1,0))</f>
        <v>#REF!</v>
      </c>
      <c r="AY82" s="214" t="e">
        <f>IF('Crisis Indicator Data'!#REF!="No Data",1,IF(#REF!&lt;&gt;"",1,0))</f>
        <v>#REF!</v>
      </c>
      <c r="AZ82" s="214" t="e">
        <f>IF('Crisis Indicator Data'!#REF!="No Data",1,IF(#REF!&lt;&gt;"",1,0))</f>
        <v>#REF!</v>
      </c>
      <c r="BA82" t="e">
        <f t="shared" si="4"/>
        <v>#REF!</v>
      </c>
      <c r="BB82" s="22" t="e">
        <f t="shared" si="5"/>
        <v>#REF!</v>
      </c>
    </row>
    <row r="83" spans="1:54" x14ac:dyDescent="0.35">
      <c r="A83" t="s">
        <v>8072</v>
      </c>
      <c r="B83" s="214" t="e">
        <f>IF('Crisis Indicator Data'!#REF!="No Data",1,IF(#REF!&lt;&gt;"",1,0))</f>
        <v>#REF!</v>
      </c>
      <c r="C83" s="214" t="e">
        <f>IF('Crisis Indicator Data'!#REF!="No Data",1,IF(#REF!&lt;&gt;"",1,0))</f>
        <v>#REF!</v>
      </c>
      <c r="D83" s="214" t="e">
        <f>IF('Crisis Indicator Data'!#REF!="No Data",1,IF(#REF!&lt;&gt;"",1,0))</f>
        <v>#REF!</v>
      </c>
      <c r="E83" s="214" t="e">
        <f>IF('Crisis Indicator Data'!#REF!="No Data",1,IF(#REF!&lt;&gt;"",1,0))</f>
        <v>#REF!</v>
      </c>
      <c r="F83" s="214" t="e">
        <f>IF('Crisis Indicator Data'!#REF!="No Data",1,IF(#REF!&lt;&gt;"",1,0))</f>
        <v>#REF!</v>
      </c>
      <c r="G83" s="214" t="e">
        <f>IF('Crisis Indicator Data'!#REF!="No Data",1,IF(#REF!&lt;&gt;"",1,0))</f>
        <v>#REF!</v>
      </c>
      <c r="H83" s="214" t="e">
        <f>IF('Crisis Indicator Data'!#REF!="No Data",1,IF(#REF!&lt;&gt;"",1,0))</f>
        <v>#REF!</v>
      </c>
      <c r="I83" s="214" t="e">
        <f>IF('Crisis Indicator Data'!#REF!="No Data",1,IF(#REF!&lt;&gt;"",1,0))</f>
        <v>#REF!</v>
      </c>
      <c r="J83" s="214" t="e">
        <f>IF('Crisis Indicator Data'!#REF!="No Data",1,IF(#REF!&lt;&gt;"",1,0))</f>
        <v>#REF!</v>
      </c>
      <c r="K83" s="214" t="e">
        <f>IF('Crisis Indicator Data'!#REF!="No Data",1,IF(#REF!&lt;&gt;"",1,0))</f>
        <v>#REF!</v>
      </c>
      <c r="L83" s="214" t="e">
        <f>IF('Crisis Indicator Data'!#REF!="No Data",1,IF(#REF!&lt;&gt;"",1,0))</f>
        <v>#REF!</v>
      </c>
      <c r="M83" s="214" t="e">
        <f>IF('Crisis Indicator Data'!#REF!="No Data",1,IF(#REF!&lt;&gt;"",1,0))</f>
        <v>#REF!</v>
      </c>
      <c r="N83" s="214" t="e">
        <f>IF('Crisis Indicator Data'!#REF!="No Data",1,IF(#REF!&lt;&gt;"",1,0))</f>
        <v>#REF!</v>
      </c>
      <c r="O83" s="214" t="e">
        <f>IF('Crisis Indicator Data'!#REF!="No Data",1,IF(#REF!&lt;&gt;"",1,0))</f>
        <v>#REF!</v>
      </c>
      <c r="P83" s="214" t="e">
        <f>IF('Crisis Indicator Data'!#REF!="No Data",1,IF(#REF!&lt;&gt;"",1,0))</f>
        <v>#REF!</v>
      </c>
      <c r="Q83" s="214" t="e">
        <f>IF('Crisis Indicator Data'!#REF!="No Data",1,IF(#REF!&lt;&gt;"",1,0))</f>
        <v>#REF!</v>
      </c>
      <c r="R83" s="214" t="e">
        <f>IF('Crisis Indicator Data'!#REF!="No Data",1,IF(#REF!&lt;&gt;"",1,0))</f>
        <v>#REF!</v>
      </c>
      <c r="S83" s="214" t="e">
        <f>IF('Crisis Indicator Data'!#REF!="No Data",1,IF(#REF!&lt;&gt;"",1,0))</f>
        <v>#REF!</v>
      </c>
      <c r="T83" s="214" t="e">
        <f>IF('Crisis Indicator Data'!#REF!="No Data",1,IF(#REF!&lt;&gt;"",1,0))</f>
        <v>#REF!</v>
      </c>
      <c r="U83" s="214" t="e">
        <f>IF('Crisis Indicator Data'!#REF!="No Data",1,IF(#REF!&lt;&gt;"",1,0))</f>
        <v>#REF!</v>
      </c>
      <c r="V83" s="214" t="e">
        <f>IF('Crisis Indicator Data'!#REF!="No Data",1,IF(#REF!&lt;&gt;"",1,0))</f>
        <v>#REF!</v>
      </c>
      <c r="W83" s="214" t="e">
        <f>IF('Crisis Indicator Data'!#REF!="No Data",1,IF(#REF!&lt;&gt;"",1,0))</f>
        <v>#REF!</v>
      </c>
      <c r="X83" s="214" t="e">
        <f>IF('Crisis Indicator Data'!#REF!="No Data",1,IF(#REF!&lt;&gt;"",1,0))</f>
        <v>#REF!</v>
      </c>
      <c r="Y83" s="214" t="e">
        <f>IF('Crisis Indicator Data'!#REF!="No Data",1,IF(#REF!&lt;&gt;"",1,0))</f>
        <v>#REF!</v>
      </c>
      <c r="Z83" s="214" t="e">
        <f>IF('Crisis Indicator Data'!#REF!="No Data",1,IF(#REF!&lt;&gt;"",1,0))</f>
        <v>#REF!</v>
      </c>
      <c r="AA83" s="214" t="e">
        <f>IF('Crisis Indicator Data'!#REF!="No Data",1,IF(#REF!&lt;&gt;"",1,0))</f>
        <v>#REF!</v>
      </c>
      <c r="AB83" s="214" t="e">
        <f>IF('Crisis Indicator Data'!#REF!="No Data",1,IF(#REF!&lt;&gt;"",1,0))</f>
        <v>#REF!</v>
      </c>
      <c r="AC83" s="214" t="e">
        <f>IF('Crisis Indicator Data'!#REF!="No Data",1,IF(#REF!&lt;&gt;"",1,0))</f>
        <v>#REF!</v>
      </c>
      <c r="AD83" s="214" t="e">
        <f>IF('Crisis Indicator Data'!#REF!="No Data",1,IF(#REF!&lt;&gt;"",1,0))</f>
        <v>#REF!</v>
      </c>
      <c r="AE83" s="214" t="e">
        <f>IF('Crisis Indicator Data'!#REF!="No Data",1,IF(#REF!&lt;&gt;"",1,0))</f>
        <v>#REF!</v>
      </c>
      <c r="AF83" s="214" t="e">
        <f>IF('Crisis Indicator Data'!#REF!="No Data",1,IF(#REF!&lt;&gt;"",1,0))</f>
        <v>#REF!</v>
      </c>
      <c r="AG83" s="214" t="e">
        <f>IF('Crisis Indicator Data'!#REF!="No Data",1,IF(#REF!&lt;&gt;"",1,0))</f>
        <v>#REF!</v>
      </c>
      <c r="AH83" s="214" t="e">
        <f>IF('Crisis Indicator Data'!#REF!="No Data",1,IF(#REF!&lt;&gt;"",1,0))</f>
        <v>#REF!</v>
      </c>
      <c r="AI83" s="214" t="e">
        <f>IF('Crisis Indicator Data'!#REF!="No Data",1,IF(#REF!&lt;&gt;"",1,0))</f>
        <v>#REF!</v>
      </c>
      <c r="AJ83" s="214" t="e">
        <f>IF('Crisis Indicator Data'!#REF!="No Data",1,IF(#REF!&lt;&gt;"",1,0))</f>
        <v>#REF!</v>
      </c>
      <c r="AK83" s="214" t="e">
        <f>IF('Crisis Indicator Data'!#REF!="No Data",1,IF(#REF!&lt;&gt;"",1,0))</f>
        <v>#REF!</v>
      </c>
      <c r="AL83" s="214" t="e">
        <f>IF('Crisis Indicator Data'!#REF!="No Data",1,IF(#REF!&lt;&gt;"",1,0))</f>
        <v>#REF!</v>
      </c>
      <c r="AM83" s="214" t="e">
        <f>IF('Crisis Indicator Data'!#REF!="No Data",1,IF(#REF!&lt;&gt;"",1,0))</f>
        <v>#REF!</v>
      </c>
      <c r="AN83" s="214" t="e">
        <f>IF('Crisis Indicator Data'!#REF!="No Data",1,IF(#REF!&lt;&gt;"",1,0))</f>
        <v>#REF!</v>
      </c>
      <c r="AO83" s="214" t="e">
        <f>IF('Crisis Indicator Data'!#REF!="No Data",1,IF(#REF!&lt;&gt;"",1,0))</f>
        <v>#REF!</v>
      </c>
      <c r="AP83" s="214" t="e">
        <f>IF('Crisis Indicator Data'!#REF!="No Data",1,IF(#REF!&lt;&gt;"",1,0))</f>
        <v>#REF!</v>
      </c>
      <c r="AQ83" s="214" t="e">
        <f>IF('Crisis Indicator Data'!#REF!="No Data",1,IF(#REF!&lt;&gt;"",1,0))</f>
        <v>#REF!</v>
      </c>
      <c r="AR83" s="214" t="e">
        <f>IF('Crisis Indicator Data'!#REF!="No Data",1,IF(#REF!&lt;&gt;"",1,0))</f>
        <v>#REF!</v>
      </c>
      <c r="AS83" s="214" t="e">
        <f>IF('Crisis Indicator Data'!#REF!="No Data",1,IF(#REF!&lt;&gt;"",1,0))</f>
        <v>#REF!</v>
      </c>
      <c r="AT83" s="214" t="e">
        <f>IF('Crisis Indicator Data'!#REF!="No Data",1,IF(#REF!&lt;&gt;"",1,0))</f>
        <v>#REF!</v>
      </c>
      <c r="AU83" s="214" t="e">
        <f>IF('Crisis Indicator Data'!#REF!="No Data",1,IF(#REF!&lt;&gt;"",1,0))</f>
        <v>#REF!</v>
      </c>
      <c r="AV83" s="214" t="e">
        <f>IF('Crisis Indicator Data'!#REF!="No Data",1,IF(#REF!&lt;&gt;"",1,0))</f>
        <v>#REF!</v>
      </c>
      <c r="AW83" s="214" t="e">
        <f>IF('Crisis Indicator Data'!#REF!="No Data",1,IF(#REF!&lt;&gt;"",1,0))</f>
        <v>#REF!</v>
      </c>
      <c r="AX83" s="214" t="e">
        <f>IF('Crisis Indicator Data'!#REF!="No Data",1,IF(#REF!&lt;&gt;"",1,0))</f>
        <v>#REF!</v>
      </c>
      <c r="AY83" s="214" t="e">
        <f>IF('Crisis Indicator Data'!#REF!="No Data",1,IF(#REF!&lt;&gt;"",1,0))</f>
        <v>#REF!</v>
      </c>
      <c r="AZ83" s="214" t="e">
        <f>IF('Crisis Indicator Data'!#REF!="No Data",1,IF(#REF!&lt;&gt;"",1,0))</f>
        <v>#REF!</v>
      </c>
      <c r="BA83" t="e">
        <f t="shared" si="4"/>
        <v>#REF!</v>
      </c>
      <c r="BB83" s="22" t="e">
        <f t="shared" si="5"/>
        <v>#REF!</v>
      </c>
    </row>
    <row r="84" spans="1:54" x14ac:dyDescent="0.35">
      <c r="A84" t="s">
        <v>8075</v>
      </c>
      <c r="B84" s="214" t="e">
        <f>IF('Crisis Indicator Data'!#REF!="No Data",1,IF(#REF!&lt;&gt;"",1,0))</f>
        <v>#REF!</v>
      </c>
      <c r="C84" s="214" t="e">
        <f>IF('Crisis Indicator Data'!#REF!="No Data",1,IF(#REF!&lt;&gt;"",1,0))</f>
        <v>#REF!</v>
      </c>
      <c r="D84" s="214" t="e">
        <f>IF('Crisis Indicator Data'!#REF!="No Data",1,IF(#REF!&lt;&gt;"",1,0))</f>
        <v>#REF!</v>
      </c>
      <c r="E84" s="214" t="e">
        <f>IF('Crisis Indicator Data'!#REF!="No Data",1,IF(#REF!&lt;&gt;"",1,0))</f>
        <v>#REF!</v>
      </c>
      <c r="F84" s="214" t="e">
        <f>IF('Crisis Indicator Data'!#REF!="No Data",1,IF(#REF!&lt;&gt;"",1,0))</f>
        <v>#REF!</v>
      </c>
      <c r="G84" s="214" t="e">
        <f>IF('Crisis Indicator Data'!#REF!="No Data",1,IF(#REF!&lt;&gt;"",1,0))</f>
        <v>#REF!</v>
      </c>
      <c r="H84" s="214" t="e">
        <f>IF('Crisis Indicator Data'!#REF!="No Data",1,IF(#REF!&lt;&gt;"",1,0))</f>
        <v>#REF!</v>
      </c>
      <c r="I84" s="214" t="e">
        <f>IF('Crisis Indicator Data'!#REF!="No Data",1,IF(#REF!&lt;&gt;"",1,0))</f>
        <v>#REF!</v>
      </c>
      <c r="J84" s="214" t="e">
        <f>IF('Crisis Indicator Data'!#REF!="No Data",1,IF(#REF!&lt;&gt;"",1,0))</f>
        <v>#REF!</v>
      </c>
      <c r="K84" s="214" t="e">
        <f>IF('Crisis Indicator Data'!#REF!="No Data",1,IF(#REF!&lt;&gt;"",1,0))</f>
        <v>#REF!</v>
      </c>
      <c r="L84" s="214" t="e">
        <f>IF('Crisis Indicator Data'!#REF!="No Data",1,IF(#REF!&lt;&gt;"",1,0))</f>
        <v>#REF!</v>
      </c>
      <c r="M84" s="214" t="e">
        <f>IF('Crisis Indicator Data'!#REF!="No Data",1,IF(#REF!&lt;&gt;"",1,0))</f>
        <v>#REF!</v>
      </c>
      <c r="N84" s="214" t="e">
        <f>IF('Crisis Indicator Data'!#REF!="No Data",1,IF(#REF!&lt;&gt;"",1,0))</f>
        <v>#REF!</v>
      </c>
      <c r="O84" s="214" t="e">
        <f>IF('Crisis Indicator Data'!#REF!="No Data",1,IF(#REF!&lt;&gt;"",1,0))</f>
        <v>#REF!</v>
      </c>
      <c r="P84" s="214" t="e">
        <f>IF('Crisis Indicator Data'!#REF!="No Data",1,IF(#REF!&lt;&gt;"",1,0))</f>
        <v>#REF!</v>
      </c>
      <c r="Q84" s="214" t="e">
        <f>IF('Crisis Indicator Data'!#REF!="No Data",1,IF(#REF!&lt;&gt;"",1,0))</f>
        <v>#REF!</v>
      </c>
      <c r="R84" s="214" t="e">
        <f>IF('Crisis Indicator Data'!#REF!="No Data",1,IF(#REF!&lt;&gt;"",1,0))</f>
        <v>#REF!</v>
      </c>
      <c r="S84" s="214" t="e">
        <f>IF('Crisis Indicator Data'!#REF!="No Data",1,IF(#REF!&lt;&gt;"",1,0))</f>
        <v>#REF!</v>
      </c>
      <c r="T84" s="214" t="e">
        <f>IF('Crisis Indicator Data'!#REF!="No Data",1,IF(#REF!&lt;&gt;"",1,0))</f>
        <v>#REF!</v>
      </c>
      <c r="U84" s="214" t="e">
        <f>IF('Crisis Indicator Data'!#REF!="No Data",1,IF(#REF!&lt;&gt;"",1,0))</f>
        <v>#REF!</v>
      </c>
      <c r="V84" s="214" t="e">
        <f>IF('Crisis Indicator Data'!#REF!="No Data",1,IF(#REF!&lt;&gt;"",1,0))</f>
        <v>#REF!</v>
      </c>
      <c r="W84" s="214" t="e">
        <f>IF('Crisis Indicator Data'!#REF!="No Data",1,IF(#REF!&lt;&gt;"",1,0))</f>
        <v>#REF!</v>
      </c>
      <c r="X84" s="214" t="e">
        <f>IF('Crisis Indicator Data'!#REF!="No Data",1,IF(#REF!&lt;&gt;"",1,0))</f>
        <v>#REF!</v>
      </c>
      <c r="Y84" s="214" t="e">
        <f>IF('Crisis Indicator Data'!#REF!="No Data",1,IF(#REF!&lt;&gt;"",1,0))</f>
        <v>#REF!</v>
      </c>
      <c r="Z84" s="214" t="e">
        <f>IF('Crisis Indicator Data'!#REF!="No Data",1,IF(#REF!&lt;&gt;"",1,0))</f>
        <v>#REF!</v>
      </c>
      <c r="AA84" s="214" t="e">
        <f>IF('Crisis Indicator Data'!#REF!="No Data",1,IF(#REF!&lt;&gt;"",1,0))</f>
        <v>#REF!</v>
      </c>
      <c r="AB84" s="214" t="e">
        <f>IF('Crisis Indicator Data'!#REF!="No Data",1,IF(#REF!&lt;&gt;"",1,0))</f>
        <v>#REF!</v>
      </c>
      <c r="AC84" s="214" t="e">
        <f>IF('Crisis Indicator Data'!#REF!="No Data",1,IF(#REF!&lt;&gt;"",1,0))</f>
        <v>#REF!</v>
      </c>
      <c r="AD84" s="214" t="e">
        <f>IF('Crisis Indicator Data'!#REF!="No Data",1,IF(#REF!&lt;&gt;"",1,0))</f>
        <v>#REF!</v>
      </c>
      <c r="AE84" s="214" t="e">
        <f>IF('Crisis Indicator Data'!#REF!="No Data",1,IF(#REF!&lt;&gt;"",1,0))</f>
        <v>#REF!</v>
      </c>
      <c r="AF84" s="214" t="e">
        <f>IF('Crisis Indicator Data'!#REF!="No Data",1,IF(#REF!&lt;&gt;"",1,0))</f>
        <v>#REF!</v>
      </c>
      <c r="AG84" s="214" t="e">
        <f>IF('Crisis Indicator Data'!#REF!="No Data",1,IF(#REF!&lt;&gt;"",1,0))</f>
        <v>#REF!</v>
      </c>
      <c r="AH84" s="214" t="e">
        <f>IF('Crisis Indicator Data'!#REF!="No Data",1,IF(#REF!&lt;&gt;"",1,0))</f>
        <v>#REF!</v>
      </c>
      <c r="AI84" s="214" t="e">
        <f>IF('Crisis Indicator Data'!#REF!="No Data",1,IF(#REF!&lt;&gt;"",1,0))</f>
        <v>#REF!</v>
      </c>
      <c r="AJ84" s="214" t="e">
        <f>IF('Crisis Indicator Data'!#REF!="No Data",1,IF(#REF!&lt;&gt;"",1,0))</f>
        <v>#REF!</v>
      </c>
      <c r="AK84" s="214" t="e">
        <f>IF('Crisis Indicator Data'!#REF!="No Data",1,IF(#REF!&lt;&gt;"",1,0))</f>
        <v>#REF!</v>
      </c>
      <c r="AL84" s="214" t="e">
        <f>IF('Crisis Indicator Data'!#REF!="No Data",1,IF(#REF!&lt;&gt;"",1,0))</f>
        <v>#REF!</v>
      </c>
      <c r="AM84" s="214" t="e">
        <f>IF('Crisis Indicator Data'!#REF!="No Data",1,IF(#REF!&lt;&gt;"",1,0))</f>
        <v>#REF!</v>
      </c>
      <c r="AN84" s="214" t="e">
        <f>IF('Crisis Indicator Data'!#REF!="No Data",1,IF(#REF!&lt;&gt;"",1,0))</f>
        <v>#REF!</v>
      </c>
      <c r="AO84" s="214" t="e">
        <f>IF('Crisis Indicator Data'!#REF!="No Data",1,IF(#REF!&lt;&gt;"",1,0))</f>
        <v>#REF!</v>
      </c>
      <c r="AP84" s="214" t="e">
        <f>IF('Crisis Indicator Data'!#REF!="No Data",1,IF(#REF!&lt;&gt;"",1,0))</f>
        <v>#REF!</v>
      </c>
      <c r="AQ84" s="214" t="e">
        <f>IF('Crisis Indicator Data'!#REF!="No Data",1,IF(#REF!&lt;&gt;"",1,0))</f>
        <v>#REF!</v>
      </c>
      <c r="AR84" s="214" t="e">
        <f>IF('Crisis Indicator Data'!#REF!="No Data",1,IF(#REF!&lt;&gt;"",1,0))</f>
        <v>#REF!</v>
      </c>
      <c r="AS84" s="214" t="e">
        <f>IF('Crisis Indicator Data'!#REF!="No Data",1,IF(#REF!&lt;&gt;"",1,0))</f>
        <v>#REF!</v>
      </c>
      <c r="AT84" s="214" t="e">
        <f>IF('Crisis Indicator Data'!#REF!="No Data",1,IF(#REF!&lt;&gt;"",1,0))</f>
        <v>#REF!</v>
      </c>
      <c r="AU84" s="214" t="e">
        <f>IF('Crisis Indicator Data'!#REF!="No Data",1,IF(#REF!&lt;&gt;"",1,0))</f>
        <v>#REF!</v>
      </c>
      <c r="AV84" s="214" t="e">
        <f>IF('Crisis Indicator Data'!#REF!="No Data",1,IF(#REF!&lt;&gt;"",1,0))</f>
        <v>#REF!</v>
      </c>
      <c r="AW84" s="214" t="e">
        <f>IF('Crisis Indicator Data'!#REF!="No Data",1,IF(#REF!&lt;&gt;"",1,0))</f>
        <v>#REF!</v>
      </c>
      <c r="AX84" s="214" t="e">
        <f>IF('Crisis Indicator Data'!#REF!="No Data",1,IF(#REF!&lt;&gt;"",1,0))</f>
        <v>#REF!</v>
      </c>
      <c r="AY84" s="214" t="e">
        <f>IF('Crisis Indicator Data'!#REF!="No Data",1,IF(#REF!&lt;&gt;"",1,0))</f>
        <v>#REF!</v>
      </c>
      <c r="AZ84" s="214" t="e">
        <f>IF('Crisis Indicator Data'!#REF!="No Data",1,IF(#REF!&lt;&gt;"",1,0))</f>
        <v>#REF!</v>
      </c>
      <c r="BA84" t="e">
        <f t="shared" si="4"/>
        <v>#REF!</v>
      </c>
      <c r="BB84" s="22" t="e">
        <f t="shared" si="5"/>
        <v>#REF!</v>
      </c>
    </row>
    <row r="85" spans="1:54" x14ac:dyDescent="0.35">
      <c r="A85" t="s">
        <v>8073</v>
      </c>
      <c r="B85" s="214" t="e">
        <f>IF('Crisis Indicator Data'!#REF!="No Data",1,IF(#REF!&lt;&gt;"",1,0))</f>
        <v>#REF!</v>
      </c>
      <c r="C85" s="214" t="e">
        <f>IF('Crisis Indicator Data'!#REF!="No Data",1,IF(#REF!&lt;&gt;"",1,0))</f>
        <v>#REF!</v>
      </c>
      <c r="D85" s="214" t="e">
        <f>IF('Crisis Indicator Data'!#REF!="No Data",1,IF(#REF!&lt;&gt;"",1,0))</f>
        <v>#REF!</v>
      </c>
      <c r="E85" s="214" t="e">
        <f>IF('Crisis Indicator Data'!#REF!="No Data",1,IF(#REF!&lt;&gt;"",1,0))</f>
        <v>#REF!</v>
      </c>
      <c r="F85" s="214" t="e">
        <f>IF('Crisis Indicator Data'!#REF!="No Data",1,IF(#REF!&lt;&gt;"",1,0))</f>
        <v>#REF!</v>
      </c>
      <c r="G85" s="214" t="e">
        <f>IF('Crisis Indicator Data'!#REF!="No Data",1,IF(#REF!&lt;&gt;"",1,0))</f>
        <v>#REF!</v>
      </c>
      <c r="H85" s="214" t="e">
        <f>IF('Crisis Indicator Data'!#REF!="No Data",1,IF(#REF!&lt;&gt;"",1,0))</f>
        <v>#REF!</v>
      </c>
      <c r="I85" s="214" t="e">
        <f>IF('Crisis Indicator Data'!#REF!="No Data",1,IF(#REF!&lt;&gt;"",1,0))</f>
        <v>#REF!</v>
      </c>
      <c r="J85" s="214" t="e">
        <f>IF('Crisis Indicator Data'!#REF!="No Data",1,IF(#REF!&lt;&gt;"",1,0))</f>
        <v>#REF!</v>
      </c>
      <c r="K85" s="214" t="e">
        <f>IF('Crisis Indicator Data'!#REF!="No Data",1,IF(#REF!&lt;&gt;"",1,0))</f>
        <v>#REF!</v>
      </c>
      <c r="L85" s="214" t="e">
        <f>IF('Crisis Indicator Data'!#REF!="No Data",1,IF(#REF!&lt;&gt;"",1,0))</f>
        <v>#REF!</v>
      </c>
      <c r="M85" s="214" t="e">
        <f>IF('Crisis Indicator Data'!#REF!="No Data",1,IF(#REF!&lt;&gt;"",1,0))</f>
        <v>#REF!</v>
      </c>
      <c r="N85" s="214" t="e">
        <f>IF('Crisis Indicator Data'!#REF!="No Data",1,IF(#REF!&lt;&gt;"",1,0))</f>
        <v>#REF!</v>
      </c>
      <c r="O85" s="214" t="e">
        <f>IF('Crisis Indicator Data'!#REF!="No Data",1,IF(#REF!&lt;&gt;"",1,0))</f>
        <v>#REF!</v>
      </c>
      <c r="P85" s="214" t="e">
        <f>IF('Crisis Indicator Data'!#REF!="No Data",1,IF(#REF!&lt;&gt;"",1,0))</f>
        <v>#REF!</v>
      </c>
      <c r="Q85" s="214" t="e">
        <f>IF('Crisis Indicator Data'!#REF!="No Data",1,IF(#REF!&lt;&gt;"",1,0))</f>
        <v>#REF!</v>
      </c>
      <c r="R85" s="214" t="e">
        <f>IF('Crisis Indicator Data'!#REF!="No Data",1,IF(#REF!&lt;&gt;"",1,0))</f>
        <v>#REF!</v>
      </c>
      <c r="S85" s="214" t="e">
        <f>IF('Crisis Indicator Data'!#REF!="No Data",1,IF(#REF!&lt;&gt;"",1,0))</f>
        <v>#REF!</v>
      </c>
      <c r="T85" s="214" t="e">
        <f>IF('Crisis Indicator Data'!#REF!="No Data",1,IF(#REF!&lt;&gt;"",1,0))</f>
        <v>#REF!</v>
      </c>
      <c r="U85" s="214" t="e">
        <f>IF('Crisis Indicator Data'!#REF!="No Data",1,IF(#REF!&lt;&gt;"",1,0))</f>
        <v>#REF!</v>
      </c>
      <c r="V85" s="214" t="e">
        <f>IF('Crisis Indicator Data'!#REF!="No Data",1,IF(#REF!&lt;&gt;"",1,0))</f>
        <v>#REF!</v>
      </c>
      <c r="W85" s="214" t="e">
        <f>IF('Crisis Indicator Data'!#REF!="No Data",1,IF(#REF!&lt;&gt;"",1,0))</f>
        <v>#REF!</v>
      </c>
      <c r="X85" s="214" t="e">
        <f>IF('Crisis Indicator Data'!#REF!="No Data",1,IF(#REF!&lt;&gt;"",1,0))</f>
        <v>#REF!</v>
      </c>
      <c r="Y85" s="214" t="e">
        <f>IF('Crisis Indicator Data'!#REF!="No Data",1,IF(#REF!&lt;&gt;"",1,0))</f>
        <v>#REF!</v>
      </c>
      <c r="Z85" s="214" t="e">
        <f>IF('Crisis Indicator Data'!#REF!="No Data",1,IF(#REF!&lt;&gt;"",1,0))</f>
        <v>#REF!</v>
      </c>
      <c r="AA85" s="214" t="e">
        <f>IF('Crisis Indicator Data'!#REF!="No Data",1,IF(#REF!&lt;&gt;"",1,0))</f>
        <v>#REF!</v>
      </c>
      <c r="AB85" s="214" t="e">
        <f>IF('Crisis Indicator Data'!#REF!="No Data",1,IF(#REF!&lt;&gt;"",1,0))</f>
        <v>#REF!</v>
      </c>
      <c r="AC85" s="214" t="e">
        <f>IF('Crisis Indicator Data'!#REF!="No Data",1,IF(#REF!&lt;&gt;"",1,0))</f>
        <v>#REF!</v>
      </c>
      <c r="AD85" s="214" t="e">
        <f>IF('Crisis Indicator Data'!#REF!="No Data",1,IF(#REF!&lt;&gt;"",1,0))</f>
        <v>#REF!</v>
      </c>
      <c r="AE85" s="214" t="e">
        <f>IF('Crisis Indicator Data'!#REF!="No Data",1,IF(#REF!&lt;&gt;"",1,0))</f>
        <v>#REF!</v>
      </c>
      <c r="AF85" s="214" t="e">
        <f>IF('Crisis Indicator Data'!#REF!="No Data",1,IF(#REF!&lt;&gt;"",1,0))</f>
        <v>#REF!</v>
      </c>
      <c r="AG85" s="214" t="e">
        <f>IF('Crisis Indicator Data'!#REF!="No Data",1,IF(#REF!&lt;&gt;"",1,0))</f>
        <v>#REF!</v>
      </c>
      <c r="AH85" s="214" t="e">
        <f>IF('Crisis Indicator Data'!#REF!="No Data",1,IF(#REF!&lt;&gt;"",1,0))</f>
        <v>#REF!</v>
      </c>
      <c r="AI85" s="214" t="e">
        <f>IF('Crisis Indicator Data'!#REF!="No Data",1,IF(#REF!&lt;&gt;"",1,0))</f>
        <v>#REF!</v>
      </c>
      <c r="AJ85" s="214" t="e">
        <f>IF('Crisis Indicator Data'!#REF!="No Data",1,IF(#REF!&lt;&gt;"",1,0))</f>
        <v>#REF!</v>
      </c>
      <c r="AK85" s="214" t="e">
        <f>IF('Crisis Indicator Data'!#REF!="No Data",1,IF(#REF!&lt;&gt;"",1,0))</f>
        <v>#REF!</v>
      </c>
      <c r="AL85" s="214" t="e">
        <f>IF('Crisis Indicator Data'!#REF!="No Data",1,IF(#REF!&lt;&gt;"",1,0))</f>
        <v>#REF!</v>
      </c>
      <c r="AM85" s="214" t="e">
        <f>IF('Crisis Indicator Data'!#REF!="No Data",1,IF(#REF!&lt;&gt;"",1,0))</f>
        <v>#REF!</v>
      </c>
      <c r="AN85" s="214" t="e">
        <f>IF('Crisis Indicator Data'!#REF!="No Data",1,IF(#REF!&lt;&gt;"",1,0))</f>
        <v>#REF!</v>
      </c>
      <c r="AO85" s="214" t="e">
        <f>IF('Crisis Indicator Data'!#REF!="No Data",1,IF(#REF!&lt;&gt;"",1,0))</f>
        <v>#REF!</v>
      </c>
      <c r="AP85" s="214" t="e">
        <f>IF('Crisis Indicator Data'!#REF!="No Data",1,IF(#REF!&lt;&gt;"",1,0))</f>
        <v>#REF!</v>
      </c>
      <c r="AQ85" s="214" t="e">
        <f>IF('Crisis Indicator Data'!#REF!="No Data",1,IF(#REF!&lt;&gt;"",1,0))</f>
        <v>#REF!</v>
      </c>
      <c r="AR85" s="214" t="e">
        <f>IF('Crisis Indicator Data'!#REF!="No Data",1,IF(#REF!&lt;&gt;"",1,0))</f>
        <v>#REF!</v>
      </c>
      <c r="AS85" s="214" t="e">
        <f>IF('Crisis Indicator Data'!#REF!="No Data",1,IF(#REF!&lt;&gt;"",1,0))</f>
        <v>#REF!</v>
      </c>
      <c r="AT85" s="214" t="e">
        <f>IF('Crisis Indicator Data'!#REF!="No Data",1,IF(#REF!&lt;&gt;"",1,0))</f>
        <v>#REF!</v>
      </c>
      <c r="AU85" s="214" t="e">
        <f>IF('Crisis Indicator Data'!#REF!="No Data",1,IF(#REF!&lt;&gt;"",1,0))</f>
        <v>#REF!</v>
      </c>
      <c r="AV85" s="214" t="e">
        <f>IF('Crisis Indicator Data'!#REF!="No Data",1,IF(#REF!&lt;&gt;"",1,0))</f>
        <v>#REF!</v>
      </c>
      <c r="AW85" s="214" t="e">
        <f>IF('Crisis Indicator Data'!#REF!="No Data",1,IF(#REF!&lt;&gt;"",1,0))</f>
        <v>#REF!</v>
      </c>
      <c r="AX85" s="214" t="e">
        <f>IF('Crisis Indicator Data'!#REF!="No Data",1,IF(#REF!&lt;&gt;"",1,0))</f>
        <v>#REF!</v>
      </c>
      <c r="AY85" s="214" t="e">
        <f>IF('Crisis Indicator Data'!#REF!="No Data",1,IF(#REF!&lt;&gt;"",1,0))</f>
        <v>#REF!</v>
      </c>
      <c r="AZ85" s="214" t="e">
        <f>IF('Crisis Indicator Data'!#REF!="No Data",1,IF(#REF!&lt;&gt;"",1,0))</f>
        <v>#REF!</v>
      </c>
      <c r="BA85" t="e">
        <f t="shared" si="4"/>
        <v>#REF!</v>
      </c>
      <c r="BB85" s="22" t="e">
        <f t="shared" si="5"/>
        <v>#REF!</v>
      </c>
    </row>
    <row r="86" spans="1:54" x14ac:dyDescent="0.35">
      <c r="A86" t="s">
        <v>8077</v>
      </c>
      <c r="B86" s="214" t="e">
        <f>IF('Crisis Indicator Data'!#REF!="No Data",1,IF(#REF!&lt;&gt;"",1,0))</f>
        <v>#REF!</v>
      </c>
      <c r="C86" s="214" t="e">
        <f>IF('Crisis Indicator Data'!#REF!="No Data",1,IF(#REF!&lt;&gt;"",1,0))</f>
        <v>#REF!</v>
      </c>
      <c r="D86" s="214" t="e">
        <f>IF('Crisis Indicator Data'!#REF!="No Data",1,IF(#REF!&lt;&gt;"",1,0))</f>
        <v>#REF!</v>
      </c>
      <c r="E86" s="214" t="e">
        <f>IF('Crisis Indicator Data'!#REF!="No Data",1,IF(#REF!&lt;&gt;"",1,0))</f>
        <v>#REF!</v>
      </c>
      <c r="F86" s="214" t="e">
        <f>IF('Crisis Indicator Data'!#REF!="No Data",1,IF(#REF!&lt;&gt;"",1,0))</f>
        <v>#REF!</v>
      </c>
      <c r="G86" s="214" t="e">
        <f>IF('Crisis Indicator Data'!#REF!="No Data",1,IF(#REF!&lt;&gt;"",1,0))</f>
        <v>#REF!</v>
      </c>
      <c r="H86" s="214" t="e">
        <f>IF('Crisis Indicator Data'!#REF!="No Data",1,IF(#REF!&lt;&gt;"",1,0))</f>
        <v>#REF!</v>
      </c>
      <c r="I86" s="214" t="e">
        <f>IF('Crisis Indicator Data'!#REF!="No Data",1,IF(#REF!&lt;&gt;"",1,0))</f>
        <v>#REF!</v>
      </c>
      <c r="J86" s="214" t="e">
        <f>IF('Crisis Indicator Data'!#REF!="No Data",1,IF(#REF!&lt;&gt;"",1,0))</f>
        <v>#REF!</v>
      </c>
      <c r="K86" s="214" t="e">
        <f>IF('Crisis Indicator Data'!#REF!="No Data",1,IF(#REF!&lt;&gt;"",1,0))</f>
        <v>#REF!</v>
      </c>
      <c r="L86" s="214" t="e">
        <f>IF('Crisis Indicator Data'!#REF!="No Data",1,IF(#REF!&lt;&gt;"",1,0))</f>
        <v>#REF!</v>
      </c>
      <c r="M86" s="214" t="e">
        <f>IF('Crisis Indicator Data'!#REF!="No Data",1,IF(#REF!&lt;&gt;"",1,0))</f>
        <v>#REF!</v>
      </c>
      <c r="N86" s="214" t="e">
        <f>IF('Crisis Indicator Data'!#REF!="No Data",1,IF(#REF!&lt;&gt;"",1,0))</f>
        <v>#REF!</v>
      </c>
      <c r="O86" s="214" t="e">
        <f>IF('Crisis Indicator Data'!#REF!="No Data",1,IF(#REF!&lt;&gt;"",1,0))</f>
        <v>#REF!</v>
      </c>
      <c r="P86" s="214" t="e">
        <f>IF('Crisis Indicator Data'!#REF!="No Data",1,IF(#REF!&lt;&gt;"",1,0))</f>
        <v>#REF!</v>
      </c>
      <c r="Q86" s="214" t="e">
        <f>IF('Crisis Indicator Data'!#REF!="No Data",1,IF(#REF!&lt;&gt;"",1,0))</f>
        <v>#REF!</v>
      </c>
      <c r="R86" s="214" t="e">
        <f>IF('Crisis Indicator Data'!#REF!="No Data",1,IF(#REF!&lt;&gt;"",1,0))</f>
        <v>#REF!</v>
      </c>
      <c r="S86" s="214" t="e">
        <f>IF('Crisis Indicator Data'!#REF!="No Data",1,IF(#REF!&lt;&gt;"",1,0))</f>
        <v>#REF!</v>
      </c>
      <c r="T86" s="214" t="e">
        <f>IF('Crisis Indicator Data'!#REF!="No Data",1,IF(#REF!&lt;&gt;"",1,0))</f>
        <v>#REF!</v>
      </c>
      <c r="U86" s="214" t="e">
        <f>IF('Crisis Indicator Data'!#REF!="No Data",1,IF(#REF!&lt;&gt;"",1,0))</f>
        <v>#REF!</v>
      </c>
      <c r="V86" s="214" t="e">
        <f>IF('Crisis Indicator Data'!#REF!="No Data",1,IF(#REF!&lt;&gt;"",1,0))</f>
        <v>#REF!</v>
      </c>
      <c r="W86" s="214" t="e">
        <f>IF('Crisis Indicator Data'!#REF!="No Data",1,IF(#REF!&lt;&gt;"",1,0))</f>
        <v>#REF!</v>
      </c>
      <c r="X86" s="214" t="e">
        <f>IF('Crisis Indicator Data'!#REF!="No Data",1,IF(#REF!&lt;&gt;"",1,0))</f>
        <v>#REF!</v>
      </c>
      <c r="Y86" s="214" t="e">
        <f>IF('Crisis Indicator Data'!#REF!="No Data",1,IF(#REF!&lt;&gt;"",1,0))</f>
        <v>#REF!</v>
      </c>
      <c r="Z86" s="214" t="e">
        <f>IF('Crisis Indicator Data'!#REF!="No Data",1,IF(#REF!&lt;&gt;"",1,0))</f>
        <v>#REF!</v>
      </c>
      <c r="AA86" s="214" t="e">
        <f>IF('Crisis Indicator Data'!#REF!="No Data",1,IF(#REF!&lt;&gt;"",1,0))</f>
        <v>#REF!</v>
      </c>
      <c r="AB86" s="214" t="e">
        <f>IF('Crisis Indicator Data'!#REF!="No Data",1,IF(#REF!&lt;&gt;"",1,0))</f>
        <v>#REF!</v>
      </c>
      <c r="AC86" s="214" t="e">
        <f>IF('Crisis Indicator Data'!#REF!="No Data",1,IF(#REF!&lt;&gt;"",1,0))</f>
        <v>#REF!</v>
      </c>
      <c r="AD86" s="214" t="e">
        <f>IF('Crisis Indicator Data'!#REF!="No Data",1,IF(#REF!&lt;&gt;"",1,0))</f>
        <v>#REF!</v>
      </c>
      <c r="AE86" s="214" t="e">
        <f>IF('Crisis Indicator Data'!#REF!="No Data",1,IF(#REF!&lt;&gt;"",1,0))</f>
        <v>#REF!</v>
      </c>
      <c r="AF86" s="214" t="e">
        <f>IF('Crisis Indicator Data'!#REF!="No Data",1,IF(#REF!&lt;&gt;"",1,0))</f>
        <v>#REF!</v>
      </c>
      <c r="AG86" s="214" t="e">
        <f>IF('Crisis Indicator Data'!#REF!="No Data",1,IF(#REF!&lt;&gt;"",1,0))</f>
        <v>#REF!</v>
      </c>
      <c r="AH86" s="214" t="e">
        <f>IF('Crisis Indicator Data'!#REF!="No Data",1,IF(#REF!&lt;&gt;"",1,0))</f>
        <v>#REF!</v>
      </c>
      <c r="AI86" s="214" t="e">
        <f>IF('Crisis Indicator Data'!#REF!="No Data",1,IF(#REF!&lt;&gt;"",1,0))</f>
        <v>#REF!</v>
      </c>
      <c r="AJ86" s="214" t="e">
        <f>IF('Crisis Indicator Data'!#REF!="No Data",1,IF(#REF!&lt;&gt;"",1,0))</f>
        <v>#REF!</v>
      </c>
      <c r="AK86" s="214" t="e">
        <f>IF('Crisis Indicator Data'!#REF!="No Data",1,IF(#REF!&lt;&gt;"",1,0))</f>
        <v>#REF!</v>
      </c>
      <c r="AL86" s="214" t="e">
        <f>IF('Crisis Indicator Data'!#REF!="No Data",1,IF(#REF!&lt;&gt;"",1,0))</f>
        <v>#REF!</v>
      </c>
      <c r="AM86" s="214" t="e">
        <f>IF('Crisis Indicator Data'!#REF!="No Data",1,IF(#REF!&lt;&gt;"",1,0))</f>
        <v>#REF!</v>
      </c>
      <c r="AN86" s="214" t="e">
        <f>IF('Crisis Indicator Data'!#REF!="No Data",1,IF(#REF!&lt;&gt;"",1,0))</f>
        <v>#REF!</v>
      </c>
      <c r="AO86" s="214" t="e">
        <f>IF('Crisis Indicator Data'!#REF!="No Data",1,IF(#REF!&lt;&gt;"",1,0))</f>
        <v>#REF!</v>
      </c>
      <c r="AP86" s="214" t="e">
        <f>IF('Crisis Indicator Data'!#REF!="No Data",1,IF(#REF!&lt;&gt;"",1,0))</f>
        <v>#REF!</v>
      </c>
      <c r="AQ86" s="214" t="e">
        <f>IF('Crisis Indicator Data'!#REF!="No Data",1,IF(#REF!&lt;&gt;"",1,0))</f>
        <v>#REF!</v>
      </c>
      <c r="AR86" s="214" t="e">
        <f>IF('Crisis Indicator Data'!#REF!="No Data",1,IF(#REF!&lt;&gt;"",1,0))</f>
        <v>#REF!</v>
      </c>
      <c r="AS86" s="214" t="e">
        <f>IF('Crisis Indicator Data'!#REF!="No Data",1,IF(#REF!&lt;&gt;"",1,0))</f>
        <v>#REF!</v>
      </c>
      <c r="AT86" s="214" t="e">
        <f>IF('Crisis Indicator Data'!#REF!="No Data",1,IF(#REF!&lt;&gt;"",1,0))</f>
        <v>#REF!</v>
      </c>
      <c r="AU86" s="214" t="e">
        <f>IF('Crisis Indicator Data'!#REF!="No Data",1,IF(#REF!&lt;&gt;"",1,0))</f>
        <v>#REF!</v>
      </c>
      <c r="AV86" s="214" t="e">
        <f>IF('Crisis Indicator Data'!#REF!="No Data",1,IF(#REF!&lt;&gt;"",1,0))</f>
        <v>#REF!</v>
      </c>
      <c r="AW86" s="214" t="e">
        <f>IF('Crisis Indicator Data'!#REF!="No Data",1,IF(#REF!&lt;&gt;"",1,0))</f>
        <v>#REF!</v>
      </c>
      <c r="AX86" s="214" t="e">
        <f>IF('Crisis Indicator Data'!#REF!="No Data",1,IF(#REF!&lt;&gt;"",1,0))</f>
        <v>#REF!</v>
      </c>
      <c r="AY86" s="214" t="e">
        <f>IF('Crisis Indicator Data'!#REF!="No Data",1,IF(#REF!&lt;&gt;"",1,0))</f>
        <v>#REF!</v>
      </c>
      <c r="AZ86" s="214" t="e">
        <f>IF('Crisis Indicator Data'!#REF!="No Data",1,IF(#REF!&lt;&gt;"",1,0))</f>
        <v>#REF!</v>
      </c>
      <c r="BA86" t="e">
        <f t="shared" si="4"/>
        <v>#REF!</v>
      </c>
      <c r="BB86" s="22" t="e">
        <f t="shared" si="5"/>
        <v>#REF!</v>
      </c>
    </row>
    <row r="87" spans="1:54" x14ac:dyDescent="0.35">
      <c r="A87" t="s">
        <v>8078</v>
      </c>
      <c r="B87" s="214" t="e">
        <f>IF('Crisis Indicator Data'!#REF!="No Data",1,IF(#REF!&lt;&gt;"",1,0))</f>
        <v>#REF!</v>
      </c>
      <c r="C87" s="214" t="e">
        <f>IF('Crisis Indicator Data'!#REF!="No Data",1,IF(#REF!&lt;&gt;"",1,0))</f>
        <v>#REF!</v>
      </c>
      <c r="D87" s="214" t="e">
        <f>IF('Crisis Indicator Data'!#REF!="No Data",1,IF(#REF!&lt;&gt;"",1,0))</f>
        <v>#REF!</v>
      </c>
      <c r="E87" s="214" t="e">
        <f>IF('Crisis Indicator Data'!#REF!="No Data",1,IF(#REF!&lt;&gt;"",1,0))</f>
        <v>#REF!</v>
      </c>
      <c r="F87" s="214" t="e">
        <f>IF('Crisis Indicator Data'!#REF!="No Data",1,IF(#REF!&lt;&gt;"",1,0))</f>
        <v>#REF!</v>
      </c>
      <c r="G87" s="214" t="e">
        <f>IF('Crisis Indicator Data'!#REF!="No Data",1,IF(#REF!&lt;&gt;"",1,0))</f>
        <v>#REF!</v>
      </c>
      <c r="H87" s="214" t="e">
        <f>IF('Crisis Indicator Data'!#REF!="No Data",1,IF(#REF!&lt;&gt;"",1,0))</f>
        <v>#REF!</v>
      </c>
      <c r="I87" s="214" t="e">
        <f>IF('Crisis Indicator Data'!#REF!="No Data",1,IF(#REF!&lt;&gt;"",1,0))</f>
        <v>#REF!</v>
      </c>
      <c r="J87" s="214" t="e">
        <f>IF('Crisis Indicator Data'!#REF!="No Data",1,IF(#REF!&lt;&gt;"",1,0))</f>
        <v>#REF!</v>
      </c>
      <c r="K87" s="214" t="e">
        <f>IF('Crisis Indicator Data'!#REF!="No Data",1,IF(#REF!&lt;&gt;"",1,0))</f>
        <v>#REF!</v>
      </c>
      <c r="L87" s="214" t="e">
        <f>IF('Crisis Indicator Data'!#REF!="No Data",1,IF(#REF!&lt;&gt;"",1,0))</f>
        <v>#REF!</v>
      </c>
      <c r="M87" s="214" t="e">
        <f>IF('Crisis Indicator Data'!#REF!="No Data",1,IF(#REF!&lt;&gt;"",1,0))</f>
        <v>#REF!</v>
      </c>
      <c r="N87" s="214" t="e">
        <f>IF('Crisis Indicator Data'!#REF!="No Data",1,IF(#REF!&lt;&gt;"",1,0))</f>
        <v>#REF!</v>
      </c>
      <c r="O87" s="214" t="e">
        <f>IF('Crisis Indicator Data'!#REF!="No Data",1,IF(#REF!&lt;&gt;"",1,0))</f>
        <v>#REF!</v>
      </c>
      <c r="P87" s="214" t="e">
        <f>IF('Crisis Indicator Data'!#REF!="No Data",1,IF(#REF!&lt;&gt;"",1,0))</f>
        <v>#REF!</v>
      </c>
      <c r="Q87" s="214" t="e">
        <f>IF('Crisis Indicator Data'!#REF!="No Data",1,IF(#REF!&lt;&gt;"",1,0))</f>
        <v>#REF!</v>
      </c>
      <c r="R87" s="214" t="e">
        <f>IF('Crisis Indicator Data'!#REF!="No Data",1,IF(#REF!&lt;&gt;"",1,0))</f>
        <v>#REF!</v>
      </c>
      <c r="S87" s="214" t="e">
        <f>IF('Crisis Indicator Data'!#REF!="No Data",1,IF(#REF!&lt;&gt;"",1,0))</f>
        <v>#REF!</v>
      </c>
      <c r="T87" s="214" t="e">
        <f>IF('Crisis Indicator Data'!#REF!="No Data",1,IF(#REF!&lt;&gt;"",1,0))</f>
        <v>#REF!</v>
      </c>
      <c r="U87" s="214" t="e">
        <f>IF('Crisis Indicator Data'!#REF!="No Data",1,IF(#REF!&lt;&gt;"",1,0))</f>
        <v>#REF!</v>
      </c>
      <c r="V87" s="214" t="e">
        <f>IF('Crisis Indicator Data'!#REF!="No Data",1,IF(#REF!&lt;&gt;"",1,0))</f>
        <v>#REF!</v>
      </c>
      <c r="W87" s="214" t="e">
        <f>IF('Crisis Indicator Data'!#REF!="No Data",1,IF(#REF!&lt;&gt;"",1,0))</f>
        <v>#REF!</v>
      </c>
      <c r="X87" s="214" t="e">
        <f>IF('Crisis Indicator Data'!#REF!="No Data",1,IF(#REF!&lt;&gt;"",1,0))</f>
        <v>#REF!</v>
      </c>
      <c r="Y87" s="214" t="e">
        <f>IF('Crisis Indicator Data'!#REF!="No Data",1,IF(#REF!&lt;&gt;"",1,0))</f>
        <v>#REF!</v>
      </c>
      <c r="Z87" s="214" t="e">
        <f>IF('Crisis Indicator Data'!#REF!="No Data",1,IF(#REF!&lt;&gt;"",1,0))</f>
        <v>#REF!</v>
      </c>
      <c r="AA87" s="214" t="e">
        <f>IF('Crisis Indicator Data'!#REF!="No Data",1,IF(#REF!&lt;&gt;"",1,0))</f>
        <v>#REF!</v>
      </c>
      <c r="AB87" s="214" t="e">
        <f>IF('Crisis Indicator Data'!#REF!="No Data",1,IF(#REF!&lt;&gt;"",1,0))</f>
        <v>#REF!</v>
      </c>
      <c r="AC87" s="214" t="e">
        <f>IF('Crisis Indicator Data'!#REF!="No Data",1,IF(#REF!&lt;&gt;"",1,0))</f>
        <v>#REF!</v>
      </c>
      <c r="AD87" s="214" t="e">
        <f>IF('Crisis Indicator Data'!#REF!="No Data",1,IF(#REF!&lt;&gt;"",1,0))</f>
        <v>#REF!</v>
      </c>
      <c r="AE87" s="214" t="e">
        <f>IF('Crisis Indicator Data'!#REF!="No Data",1,IF(#REF!&lt;&gt;"",1,0))</f>
        <v>#REF!</v>
      </c>
      <c r="AF87" s="214" t="e">
        <f>IF('Crisis Indicator Data'!#REF!="No Data",1,IF(#REF!&lt;&gt;"",1,0))</f>
        <v>#REF!</v>
      </c>
      <c r="AG87" s="214" t="e">
        <f>IF('Crisis Indicator Data'!#REF!="No Data",1,IF(#REF!&lt;&gt;"",1,0))</f>
        <v>#REF!</v>
      </c>
      <c r="AH87" s="214" t="e">
        <f>IF('Crisis Indicator Data'!#REF!="No Data",1,IF(#REF!&lt;&gt;"",1,0))</f>
        <v>#REF!</v>
      </c>
      <c r="AI87" s="214" t="e">
        <f>IF('Crisis Indicator Data'!#REF!="No Data",1,IF(#REF!&lt;&gt;"",1,0))</f>
        <v>#REF!</v>
      </c>
      <c r="AJ87" s="214" t="e">
        <f>IF('Crisis Indicator Data'!#REF!="No Data",1,IF(#REF!&lt;&gt;"",1,0))</f>
        <v>#REF!</v>
      </c>
      <c r="AK87" s="214" t="e">
        <f>IF('Crisis Indicator Data'!#REF!="No Data",1,IF(#REF!&lt;&gt;"",1,0))</f>
        <v>#REF!</v>
      </c>
      <c r="AL87" s="214" t="e">
        <f>IF('Crisis Indicator Data'!#REF!="No Data",1,IF(#REF!&lt;&gt;"",1,0))</f>
        <v>#REF!</v>
      </c>
      <c r="AM87" s="214" t="e">
        <f>IF('Crisis Indicator Data'!#REF!="No Data",1,IF(#REF!&lt;&gt;"",1,0))</f>
        <v>#REF!</v>
      </c>
      <c r="AN87" s="214" t="e">
        <f>IF('Crisis Indicator Data'!#REF!="No Data",1,IF(#REF!&lt;&gt;"",1,0))</f>
        <v>#REF!</v>
      </c>
      <c r="AO87" s="214" t="e">
        <f>IF('Crisis Indicator Data'!#REF!="No Data",1,IF(#REF!&lt;&gt;"",1,0))</f>
        <v>#REF!</v>
      </c>
      <c r="AP87" s="214" t="e">
        <f>IF('Crisis Indicator Data'!#REF!="No Data",1,IF(#REF!&lt;&gt;"",1,0))</f>
        <v>#REF!</v>
      </c>
      <c r="AQ87" s="214" t="e">
        <f>IF('Crisis Indicator Data'!#REF!="No Data",1,IF(#REF!&lt;&gt;"",1,0))</f>
        <v>#REF!</v>
      </c>
      <c r="AR87" s="214" t="e">
        <f>IF('Crisis Indicator Data'!#REF!="No Data",1,IF(#REF!&lt;&gt;"",1,0))</f>
        <v>#REF!</v>
      </c>
      <c r="AS87" s="214" t="e">
        <f>IF('Crisis Indicator Data'!#REF!="No Data",1,IF(#REF!&lt;&gt;"",1,0))</f>
        <v>#REF!</v>
      </c>
      <c r="AT87" s="214" t="e">
        <f>IF('Crisis Indicator Data'!#REF!="No Data",1,IF(#REF!&lt;&gt;"",1,0))</f>
        <v>#REF!</v>
      </c>
      <c r="AU87" s="214" t="e">
        <f>IF('Crisis Indicator Data'!#REF!="No Data",1,IF(#REF!&lt;&gt;"",1,0))</f>
        <v>#REF!</v>
      </c>
      <c r="AV87" s="214" t="e">
        <f>IF('Crisis Indicator Data'!#REF!="No Data",1,IF(#REF!&lt;&gt;"",1,0))</f>
        <v>#REF!</v>
      </c>
      <c r="AW87" s="214" t="e">
        <f>IF('Crisis Indicator Data'!#REF!="No Data",1,IF(#REF!&lt;&gt;"",1,0))</f>
        <v>#REF!</v>
      </c>
      <c r="AX87" s="214" t="e">
        <f>IF('Crisis Indicator Data'!#REF!="No Data",1,IF(#REF!&lt;&gt;"",1,0))</f>
        <v>#REF!</v>
      </c>
      <c r="AY87" s="214" t="e">
        <f>IF('Crisis Indicator Data'!#REF!="No Data",1,IF(#REF!&lt;&gt;"",1,0))</f>
        <v>#REF!</v>
      </c>
      <c r="AZ87" s="214" t="e">
        <f>IF('Crisis Indicator Data'!#REF!="No Data",1,IF(#REF!&lt;&gt;"",1,0))</f>
        <v>#REF!</v>
      </c>
      <c r="BA87" t="e">
        <f t="shared" si="4"/>
        <v>#REF!</v>
      </c>
      <c r="BB87" s="22" t="e">
        <f t="shared" si="5"/>
        <v>#REF!</v>
      </c>
    </row>
    <row r="88" spans="1:54" x14ac:dyDescent="0.35">
      <c r="A88" t="s">
        <v>8084</v>
      </c>
      <c r="B88" s="214" t="e">
        <f>IF('Crisis Indicator Data'!#REF!="No Data",1,IF(#REF!&lt;&gt;"",1,0))</f>
        <v>#REF!</v>
      </c>
      <c r="C88" s="214" t="e">
        <f>IF('Crisis Indicator Data'!#REF!="No Data",1,IF(#REF!&lt;&gt;"",1,0))</f>
        <v>#REF!</v>
      </c>
      <c r="D88" s="214" t="e">
        <f>IF('Crisis Indicator Data'!#REF!="No Data",1,IF(#REF!&lt;&gt;"",1,0))</f>
        <v>#REF!</v>
      </c>
      <c r="E88" s="214" t="e">
        <f>IF('Crisis Indicator Data'!#REF!="No Data",1,IF(#REF!&lt;&gt;"",1,0))</f>
        <v>#REF!</v>
      </c>
      <c r="F88" s="214" t="e">
        <f>IF('Crisis Indicator Data'!#REF!="No Data",1,IF(#REF!&lt;&gt;"",1,0))</f>
        <v>#REF!</v>
      </c>
      <c r="G88" s="214" t="e">
        <f>IF('Crisis Indicator Data'!#REF!="No Data",1,IF(#REF!&lt;&gt;"",1,0))</f>
        <v>#REF!</v>
      </c>
      <c r="H88" s="214" t="e">
        <f>IF('Crisis Indicator Data'!#REF!="No Data",1,IF(#REF!&lt;&gt;"",1,0))</f>
        <v>#REF!</v>
      </c>
      <c r="I88" s="214" t="e">
        <f>IF('Crisis Indicator Data'!#REF!="No Data",1,IF(#REF!&lt;&gt;"",1,0))</f>
        <v>#REF!</v>
      </c>
      <c r="J88" s="214" t="e">
        <f>IF('Crisis Indicator Data'!#REF!="No Data",1,IF(#REF!&lt;&gt;"",1,0))</f>
        <v>#REF!</v>
      </c>
      <c r="K88" s="214" t="e">
        <f>IF('Crisis Indicator Data'!#REF!="No Data",1,IF(#REF!&lt;&gt;"",1,0))</f>
        <v>#REF!</v>
      </c>
      <c r="L88" s="214" t="e">
        <f>IF('Crisis Indicator Data'!#REF!="No Data",1,IF(#REF!&lt;&gt;"",1,0))</f>
        <v>#REF!</v>
      </c>
      <c r="M88" s="214" t="e">
        <f>IF('Crisis Indicator Data'!#REF!="No Data",1,IF(#REF!&lt;&gt;"",1,0))</f>
        <v>#REF!</v>
      </c>
      <c r="N88" s="214" t="e">
        <f>IF('Crisis Indicator Data'!#REF!="No Data",1,IF(#REF!&lt;&gt;"",1,0))</f>
        <v>#REF!</v>
      </c>
      <c r="O88" s="214" t="e">
        <f>IF('Crisis Indicator Data'!#REF!="No Data",1,IF(#REF!&lt;&gt;"",1,0))</f>
        <v>#REF!</v>
      </c>
      <c r="P88" s="214" t="e">
        <f>IF('Crisis Indicator Data'!#REF!="No Data",1,IF(#REF!&lt;&gt;"",1,0))</f>
        <v>#REF!</v>
      </c>
      <c r="Q88" s="214" t="e">
        <f>IF('Crisis Indicator Data'!#REF!="No Data",1,IF(#REF!&lt;&gt;"",1,0))</f>
        <v>#REF!</v>
      </c>
      <c r="R88" s="214" t="e">
        <f>IF('Crisis Indicator Data'!#REF!="No Data",1,IF(#REF!&lt;&gt;"",1,0))</f>
        <v>#REF!</v>
      </c>
      <c r="S88" s="214" t="e">
        <f>IF('Crisis Indicator Data'!#REF!="No Data",1,IF(#REF!&lt;&gt;"",1,0))</f>
        <v>#REF!</v>
      </c>
      <c r="T88" s="214" t="e">
        <f>IF('Crisis Indicator Data'!#REF!="No Data",1,IF(#REF!&lt;&gt;"",1,0))</f>
        <v>#REF!</v>
      </c>
      <c r="U88" s="214" t="e">
        <f>IF('Crisis Indicator Data'!#REF!="No Data",1,IF(#REF!&lt;&gt;"",1,0))</f>
        <v>#REF!</v>
      </c>
      <c r="V88" s="214" t="e">
        <f>IF('Crisis Indicator Data'!#REF!="No Data",1,IF(#REF!&lt;&gt;"",1,0))</f>
        <v>#REF!</v>
      </c>
      <c r="W88" s="214" t="e">
        <f>IF('Crisis Indicator Data'!#REF!="No Data",1,IF(#REF!&lt;&gt;"",1,0))</f>
        <v>#REF!</v>
      </c>
      <c r="X88" s="214" t="e">
        <f>IF('Crisis Indicator Data'!#REF!="No Data",1,IF(#REF!&lt;&gt;"",1,0))</f>
        <v>#REF!</v>
      </c>
      <c r="Y88" s="214" t="e">
        <f>IF('Crisis Indicator Data'!#REF!="No Data",1,IF(#REF!&lt;&gt;"",1,0))</f>
        <v>#REF!</v>
      </c>
      <c r="Z88" s="214" t="e">
        <f>IF('Crisis Indicator Data'!#REF!="No Data",1,IF(#REF!&lt;&gt;"",1,0))</f>
        <v>#REF!</v>
      </c>
      <c r="AA88" s="214" t="e">
        <f>IF('Crisis Indicator Data'!#REF!="No Data",1,IF(#REF!&lt;&gt;"",1,0))</f>
        <v>#REF!</v>
      </c>
      <c r="AB88" s="214" t="e">
        <f>IF('Crisis Indicator Data'!#REF!="No Data",1,IF(#REF!&lt;&gt;"",1,0))</f>
        <v>#REF!</v>
      </c>
      <c r="AC88" s="214" t="e">
        <f>IF('Crisis Indicator Data'!#REF!="No Data",1,IF(#REF!&lt;&gt;"",1,0))</f>
        <v>#REF!</v>
      </c>
      <c r="AD88" s="214" t="e">
        <f>IF('Crisis Indicator Data'!#REF!="No Data",1,IF(#REF!&lt;&gt;"",1,0))</f>
        <v>#REF!</v>
      </c>
      <c r="AE88" s="214" t="e">
        <f>IF('Crisis Indicator Data'!#REF!="No Data",1,IF(#REF!&lt;&gt;"",1,0))</f>
        <v>#REF!</v>
      </c>
      <c r="AF88" s="214" t="e">
        <f>IF('Crisis Indicator Data'!#REF!="No Data",1,IF(#REF!&lt;&gt;"",1,0))</f>
        <v>#REF!</v>
      </c>
      <c r="AG88" s="214" t="e">
        <f>IF('Crisis Indicator Data'!#REF!="No Data",1,IF(#REF!&lt;&gt;"",1,0))</f>
        <v>#REF!</v>
      </c>
      <c r="AH88" s="214" t="e">
        <f>IF('Crisis Indicator Data'!#REF!="No Data",1,IF(#REF!&lt;&gt;"",1,0))</f>
        <v>#REF!</v>
      </c>
      <c r="AI88" s="214" t="e">
        <f>IF('Crisis Indicator Data'!#REF!="No Data",1,IF(#REF!&lt;&gt;"",1,0))</f>
        <v>#REF!</v>
      </c>
      <c r="AJ88" s="214" t="e">
        <f>IF('Crisis Indicator Data'!#REF!="No Data",1,IF(#REF!&lt;&gt;"",1,0))</f>
        <v>#REF!</v>
      </c>
      <c r="AK88" s="214" t="e">
        <f>IF('Crisis Indicator Data'!#REF!="No Data",1,IF(#REF!&lt;&gt;"",1,0))</f>
        <v>#REF!</v>
      </c>
      <c r="AL88" s="214" t="e">
        <f>IF('Crisis Indicator Data'!#REF!="No Data",1,IF(#REF!&lt;&gt;"",1,0))</f>
        <v>#REF!</v>
      </c>
      <c r="AM88" s="214" t="e">
        <f>IF('Crisis Indicator Data'!#REF!="No Data",1,IF(#REF!&lt;&gt;"",1,0))</f>
        <v>#REF!</v>
      </c>
      <c r="AN88" s="214" t="e">
        <f>IF('Crisis Indicator Data'!#REF!="No Data",1,IF(#REF!&lt;&gt;"",1,0))</f>
        <v>#REF!</v>
      </c>
      <c r="AO88" s="214" t="e">
        <f>IF('Crisis Indicator Data'!#REF!="No Data",1,IF(#REF!&lt;&gt;"",1,0))</f>
        <v>#REF!</v>
      </c>
      <c r="AP88" s="214" t="e">
        <f>IF('Crisis Indicator Data'!#REF!="No Data",1,IF(#REF!&lt;&gt;"",1,0))</f>
        <v>#REF!</v>
      </c>
      <c r="AQ88" s="214" t="e">
        <f>IF('Crisis Indicator Data'!#REF!="No Data",1,IF(#REF!&lt;&gt;"",1,0))</f>
        <v>#REF!</v>
      </c>
      <c r="AR88" s="214" t="e">
        <f>IF('Crisis Indicator Data'!#REF!="No Data",1,IF(#REF!&lt;&gt;"",1,0))</f>
        <v>#REF!</v>
      </c>
      <c r="AS88" s="214" t="e">
        <f>IF('Crisis Indicator Data'!#REF!="No Data",1,IF(#REF!&lt;&gt;"",1,0))</f>
        <v>#REF!</v>
      </c>
      <c r="AT88" s="214" t="e">
        <f>IF('Crisis Indicator Data'!#REF!="No Data",1,IF(#REF!&lt;&gt;"",1,0))</f>
        <v>#REF!</v>
      </c>
      <c r="AU88" s="214" t="e">
        <f>IF('Crisis Indicator Data'!#REF!="No Data",1,IF(#REF!&lt;&gt;"",1,0))</f>
        <v>#REF!</v>
      </c>
      <c r="AV88" s="214" t="e">
        <f>IF('Crisis Indicator Data'!#REF!="No Data",1,IF(#REF!&lt;&gt;"",1,0))</f>
        <v>#REF!</v>
      </c>
      <c r="AW88" s="214" t="e">
        <f>IF('Crisis Indicator Data'!#REF!="No Data",1,IF(#REF!&lt;&gt;"",1,0))</f>
        <v>#REF!</v>
      </c>
      <c r="AX88" s="214" t="e">
        <f>IF('Crisis Indicator Data'!#REF!="No Data",1,IF(#REF!&lt;&gt;"",1,0))</f>
        <v>#REF!</v>
      </c>
      <c r="AY88" s="214" t="e">
        <f>IF('Crisis Indicator Data'!#REF!="No Data",1,IF(#REF!&lt;&gt;"",1,0))</f>
        <v>#REF!</v>
      </c>
      <c r="AZ88" s="214" t="e">
        <f>IF('Crisis Indicator Data'!#REF!="No Data",1,IF(#REF!&lt;&gt;"",1,0))</f>
        <v>#REF!</v>
      </c>
      <c r="BA88" t="e">
        <f t="shared" si="4"/>
        <v>#REF!</v>
      </c>
      <c r="BB88" s="22" t="e">
        <f t="shared" si="5"/>
        <v>#REF!</v>
      </c>
    </row>
    <row r="89" spans="1:54" x14ac:dyDescent="0.35">
      <c r="A89" t="s">
        <v>8159</v>
      </c>
      <c r="B89" s="214" t="e">
        <f>IF('Crisis Indicator Data'!#REF!="No Data",1,IF(#REF!&lt;&gt;"",1,0))</f>
        <v>#REF!</v>
      </c>
      <c r="C89" s="214" t="e">
        <f>IF('Crisis Indicator Data'!#REF!="No Data",1,IF(#REF!&lt;&gt;"",1,0))</f>
        <v>#REF!</v>
      </c>
      <c r="D89" s="214" t="e">
        <f>IF('Crisis Indicator Data'!#REF!="No Data",1,IF(#REF!&lt;&gt;"",1,0))</f>
        <v>#REF!</v>
      </c>
      <c r="E89" s="214" t="e">
        <f>IF('Crisis Indicator Data'!#REF!="No Data",1,IF(#REF!&lt;&gt;"",1,0))</f>
        <v>#REF!</v>
      </c>
      <c r="F89" s="214" t="e">
        <f>IF('Crisis Indicator Data'!#REF!="No Data",1,IF(#REF!&lt;&gt;"",1,0))</f>
        <v>#REF!</v>
      </c>
      <c r="G89" s="214" t="e">
        <f>IF('Crisis Indicator Data'!#REF!="No Data",1,IF(#REF!&lt;&gt;"",1,0))</f>
        <v>#REF!</v>
      </c>
      <c r="H89" s="214" t="e">
        <f>IF('Crisis Indicator Data'!#REF!="No Data",1,IF(#REF!&lt;&gt;"",1,0))</f>
        <v>#REF!</v>
      </c>
      <c r="I89" s="214" t="e">
        <f>IF('Crisis Indicator Data'!#REF!="No Data",1,IF(#REF!&lt;&gt;"",1,0))</f>
        <v>#REF!</v>
      </c>
      <c r="J89" s="214" t="e">
        <f>IF('Crisis Indicator Data'!#REF!="No Data",1,IF(#REF!&lt;&gt;"",1,0))</f>
        <v>#REF!</v>
      </c>
      <c r="K89" s="214" t="e">
        <f>IF('Crisis Indicator Data'!#REF!="No Data",1,IF(#REF!&lt;&gt;"",1,0))</f>
        <v>#REF!</v>
      </c>
      <c r="L89" s="214" t="e">
        <f>IF('Crisis Indicator Data'!#REF!="No Data",1,IF(#REF!&lt;&gt;"",1,0))</f>
        <v>#REF!</v>
      </c>
      <c r="M89" s="214" t="e">
        <f>IF('Crisis Indicator Data'!#REF!="No Data",1,IF(#REF!&lt;&gt;"",1,0))</f>
        <v>#REF!</v>
      </c>
      <c r="N89" s="214" t="e">
        <f>IF('Crisis Indicator Data'!#REF!="No Data",1,IF(#REF!&lt;&gt;"",1,0))</f>
        <v>#REF!</v>
      </c>
      <c r="O89" s="214" t="e">
        <f>IF('Crisis Indicator Data'!#REF!="No Data",1,IF(#REF!&lt;&gt;"",1,0))</f>
        <v>#REF!</v>
      </c>
      <c r="P89" s="214" t="e">
        <f>IF('Crisis Indicator Data'!#REF!="No Data",1,IF(#REF!&lt;&gt;"",1,0))</f>
        <v>#REF!</v>
      </c>
      <c r="Q89" s="214" t="e">
        <f>IF('Crisis Indicator Data'!#REF!="No Data",1,IF(#REF!&lt;&gt;"",1,0))</f>
        <v>#REF!</v>
      </c>
      <c r="R89" s="214" t="e">
        <f>IF('Crisis Indicator Data'!#REF!="No Data",1,IF(#REF!&lt;&gt;"",1,0))</f>
        <v>#REF!</v>
      </c>
      <c r="S89" s="214" t="e">
        <f>IF('Crisis Indicator Data'!#REF!="No Data",1,IF(#REF!&lt;&gt;"",1,0))</f>
        <v>#REF!</v>
      </c>
      <c r="T89" s="214" t="e">
        <f>IF('Crisis Indicator Data'!#REF!="No Data",1,IF(#REF!&lt;&gt;"",1,0))</f>
        <v>#REF!</v>
      </c>
      <c r="U89" s="214" t="e">
        <f>IF('Crisis Indicator Data'!#REF!="No Data",1,IF(#REF!&lt;&gt;"",1,0))</f>
        <v>#REF!</v>
      </c>
      <c r="V89" s="214" t="e">
        <f>IF('Crisis Indicator Data'!#REF!="No Data",1,IF(#REF!&lt;&gt;"",1,0))</f>
        <v>#REF!</v>
      </c>
      <c r="W89" s="214" t="e">
        <f>IF('Crisis Indicator Data'!#REF!="No Data",1,IF(#REF!&lt;&gt;"",1,0))</f>
        <v>#REF!</v>
      </c>
      <c r="X89" s="214" t="e">
        <f>IF('Crisis Indicator Data'!#REF!="No Data",1,IF(#REF!&lt;&gt;"",1,0))</f>
        <v>#REF!</v>
      </c>
      <c r="Y89" s="214" t="e">
        <f>IF('Crisis Indicator Data'!#REF!="No Data",1,IF(#REF!&lt;&gt;"",1,0))</f>
        <v>#REF!</v>
      </c>
      <c r="Z89" s="214" t="e">
        <f>IF('Crisis Indicator Data'!#REF!="No Data",1,IF(#REF!&lt;&gt;"",1,0))</f>
        <v>#REF!</v>
      </c>
      <c r="AA89" s="214" t="e">
        <f>IF('Crisis Indicator Data'!#REF!="No Data",1,IF(#REF!&lt;&gt;"",1,0))</f>
        <v>#REF!</v>
      </c>
      <c r="AB89" s="214" t="e">
        <f>IF('Crisis Indicator Data'!#REF!="No Data",1,IF(#REF!&lt;&gt;"",1,0))</f>
        <v>#REF!</v>
      </c>
      <c r="AC89" s="214" t="e">
        <f>IF('Crisis Indicator Data'!#REF!="No Data",1,IF(#REF!&lt;&gt;"",1,0))</f>
        <v>#REF!</v>
      </c>
      <c r="AD89" s="214" t="e">
        <f>IF('Crisis Indicator Data'!#REF!="No Data",1,IF(#REF!&lt;&gt;"",1,0))</f>
        <v>#REF!</v>
      </c>
      <c r="AE89" s="214" t="e">
        <f>IF('Crisis Indicator Data'!#REF!="No Data",1,IF(#REF!&lt;&gt;"",1,0))</f>
        <v>#REF!</v>
      </c>
      <c r="AF89" s="214" t="e">
        <f>IF('Crisis Indicator Data'!#REF!="No Data",1,IF(#REF!&lt;&gt;"",1,0))</f>
        <v>#REF!</v>
      </c>
      <c r="AG89" s="214" t="e">
        <f>IF('Crisis Indicator Data'!#REF!="No Data",1,IF(#REF!&lt;&gt;"",1,0))</f>
        <v>#REF!</v>
      </c>
      <c r="AH89" s="214" t="e">
        <f>IF('Crisis Indicator Data'!#REF!="No Data",1,IF(#REF!&lt;&gt;"",1,0))</f>
        <v>#REF!</v>
      </c>
      <c r="AI89" s="214" t="e">
        <f>IF('Crisis Indicator Data'!#REF!="No Data",1,IF(#REF!&lt;&gt;"",1,0))</f>
        <v>#REF!</v>
      </c>
      <c r="AJ89" s="214" t="e">
        <f>IF('Crisis Indicator Data'!#REF!="No Data",1,IF(#REF!&lt;&gt;"",1,0))</f>
        <v>#REF!</v>
      </c>
      <c r="AK89" s="214" t="e">
        <f>IF('Crisis Indicator Data'!#REF!="No Data",1,IF(#REF!&lt;&gt;"",1,0))</f>
        <v>#REF!</v>
      </c>
      <c r="AL89" s="214" t="e">
        <f>IF('Crisis Indicator Data'!#REF!="No Data",1,IF(#REF!&lt;&gt;"",1,0))</f>
        <v>#REF!</v>
      </c>
      <c r="AM89" s="214" t="e">
        <f>IF('Crisis Indicator Data'!#REF!="No Data",1,IF(#REF!&lt;&gt;"",1,0))</f>
        <v>#REF!</v>
      </c>
      <c r="AN89" s="214" t="e">
        <f>IF('Crisis Indicator Data'!#REF!="No Data",1,IF(#REF!&lt;&gt;"",1,0))</f>
        <v>#REF!</v>
      </c>
      <c r="AO89" s="214" t="e">
        <f>IF('Crisis Indicator Data'!#REF!="No Data",1,IF(#REF!&lt;&gt;"",1,0))</f>
        <v>#REF!</v>
      </c>
      <c r="AP89" s="214" t="e">
        <f>IF('Crisis Indicator Data'!#REF!="No Data",1,IF(#REF!&lt;&gt;"",1,0))</f>
        <v>#REF!</v>
      </c>
      <c r="AQ89" s="214" t="e">
        <f>IF('Crisis Indicator Data'!#REF!="No Data",1,IF(#REF!&lt;&gt;"",1,0))</f>
        <v>#REF!</v>
      </c>
      <c r="AR89" s="214" t="e">
        <f>IF('Crisis Indicator Data'!#REF!="No Data",1,IF(#REF!&lt;&gt;"",1,0))</f>
        <v>#REF!</v>
      </c>
      <c r="AS89" s="214" t="e">
        <f>IF('Crisis Indicator Data'!#REF!="No Data",1,IF(#REF!&lt;&gt;"",1,0))</f>
        <v>#REF!</v>
      </c>
      <c r="AT89" s="214" t="e">
        <f>IF('Crisis Indicator Data'!#REF!="No Data",1,IF(#REF!&lt;&gt;"",1,0))</f>
        <v>#REF!</v>
      </c>
      <c r="AU89" s="214" t="e">
        <f>IF('Crisis Indicator Data'!#REF!="No Data",1,IF(#REF!&lt;&gt;"",1,0))</f>
        <v>#REF!</v>
      </c>
      <c r="AV89" s="214" t="e">
        <f>IF('Crisis Indicator Data'!#REF!="No Data",1,IF(#REF!&lt;&gt;"",1,0))</f>
        <v>#REF!</v>
      </c>
      <c r="AW89" s="214" t="e">
        <f>IF('Crisis Indicator Data'!#REF!="No Data",1,IF(#REF!&lt;&gt;"",1,0))</f>
        <v>#REF!</v>
      </c>
      <c r="AX89" s="214" t="e">
        <f>IF('Crisis Indicator Data'!#REF!="No Data",1,IF(#REF!&lt;&gt;"",1,0))</f>
        <v>#REF!</v>
      </c>
      <c r="AY89" s="214" t="e">
        <f>IF('Crisis Indicator Data'!#REF!="No Data",1,IF(#REF!&lt;&gt;"",1,0))</f>
        <v>#REF!</v>
      </c>
      <c r="AZ89" s="214" t="e">
        <f>IF('Crisis Indicator Data'!#REF!="No Data",1,IF(#REF!&lt;&gt;"",1,0))</f>
        <v>#REF!</v>
      </c>
      <c r="BA89" t="e">
        <f t="shared" si="4"/>
        <v>#REF!</v>
      </c>
      <c r="BB89" s="22" t="e">
        <f t="shared" si="5"/>
        <v>#REF!</v>
      </c>
    </row>
    <row r="90" spans="1:54" x14ac:dyDescent="0.35">
      <c r="A90" t="s">
        <v>8088</v>
      </c>
      <c r="B90" s="214" t="e">
        <f>IF('Crisis Indicator Data'!#REF!="No Data",1,IF(#REF!&lt;&gt;"",1,0))</f>
        <v>#REF!</v>
      </c>
      <c r="C90" s="214" t="e">
        <f>IF('Crisis Indicator Data'!#REF!="No Data",1,IF(#REF!&lt;&gt;"",1,0))</f>
        <v>#REF!</v>
      </c>
      <c r="D90" s="214" t="e">
        <f>IF('Crisis Indicator Data'!#REF!="No Data",1,IF(#REF!&lt;&gt;"",1,0))</f>
        <v>#REF!</v>
      </c>
      <c r="E90" s="214" t="e">
        <f>IF('Crisis Indicator Data'!#REF!="No Data",1,IF(#REF!&lt;&gt;"",1,0))</f>
        <v>#REF!</v>
      </c>
      <c r="F90" s="214" t="e">
        <f>IF('Crisis Indicator Data'!#REF!="No Data",1,IF(#REF!&lt;&gt;"",1,0))</f>
        <v>#REF!</v>
      </c>
      <c r="G90" s="214" t="e">
        <f>IF('Crisis Indicator Data'!#REF!="No Data",1,IF(#REF!&lt;&gt;"",1,0))</f>
        <v>#REF!</v>
      </c>
      <c r="H90" s="214" t="e">
        <f>IF('Crisis Indicator Data'!#REF!="No Data",1,IF(#REF!&lt;&gt;"",1,0))</f>
        <v>#REF!</v>
      </c>
      <c r="I90" s="214" t="e">
        <f>IF('Crisis Indicator Data'!#REF!="No Data",1,IF(#REF!&lt;&gt;"",1,0))</f>
        <v>#REF!</v>
      </c>
      <c r="J90" s="214" t="e">
        <f>IF('Crisis Indicator Data'!#REF!="No Data",1,IF(#REF!&lt;&gt;"",1,0))</f>
        <v>#REF!</v>
      </c>
      <c r="K90" s="214" t="e">
        <f>IF('Crisis Indicator Data'!#REF!="No Data",1,IF(#REF!&lt;&gt;"",1,0))</f>
        <v>#REF!</v>
      </c>
      <c r="L90" s="214" t="e">
        <f>IF('Crisis Indicator Data'!#REF!="No Data",1,IF(#REF!&lt;&gt;"",1,0))</f>
        <v>#REF!</v>
      </c>
      <c r="M90" s="214" t="e">
        <f>IF('Crisis Indicator Data'!#REF!="No Data",1,IF(#REF!&lt;&gt;"",1,0))</f>
        <v>#REF!</v>
      </c>
      <c r="N90" s="214" t="e">
        <f>IF('Crisis Indicator Data'!#REF!="No Data",1,IF(#REF!&lt;&gt;"",1,0))</f>
        <v>#REF!</v>
      </c>
      <c r="O90" s="214" t="e">
        <f>IF('Crisis Indicator Data'!#REF!="No Data",1,IF(#REF!&lt;&gt;"",1,0))</f>
        <v>#REF!</v>
      </c>
      <c r="P90" s="214" t="e">
        <f>IF('Crisis Indicator Data'!#REF!="No Data",1,IF(#REF!&lt;&gt;"",1,0))</f>
        <v>#REF!</v>
      </c>
      <c r="Q90" s="214" t="e">
        <f>IF('Crisis Indicator Data'!#REF!="No Data",1,IF(#REF!&lt;&gt;"",1,0))</f>
        <v>#REF!</v>
      </c>
      <c r="R90" s="214" t="e">
        <f>IF('Crisis Indicator Data'!#REF!="No Data",1,IF(#REF!&lt;&gt;"",1,0))</f>
        <v>#REF!</v>
      </c>
      <c r="S90" s="214" t="e">
        <f>IF('Crisis Indicator Data'!#REF!="No Data",1,IF(#REF!&lt;&gt;"",1,0))</f>
        <v>#REF!</v>
      </c>
      <c r="T90" s="214" t="e">
        <f>IF('Crisis Indicator Data'!#REF!="No Data",1,IF(#REF!&lt;&gt;"",1,0))</f>
        <v>#REF!</v>
      </c>
      <c r="U90" s="214" t="e">
        <f>IF('Crisis Indicator Data'!#REF!="No Data",1,IF(#REF!&lt;&gt;"",1,0))</f>
        <v>#REF!</v>
      </c>
      <c r="V90" s="214" t="e">
        <f>IF('Crisis Indicator Data'!#REF!="No Data",1,IF(#REF!&lt;&gt;"",1,0))</f>
        <v>#REF!</v>
      </c>
      <c r="W90" s="214" t="e">
        <f>IF('Crisis Indicator Data'!#REF!="No Data",1,IF(#REF!&lt;&gt;"",1,0))</f>
        <v>#REF!</v>
      </c>
      <c r="X90" s="214" t="e">
        <f>IF('Crisis Indicator Data'!#REF!="No Data",1,IF(#REF!&lt;&gt;"",1,0))</f>
        <v>#REF!</v>
      </c>
      <c r="Y90" s="214" t="e">
        <f>IF('Crisis Indicator Data'!#REF!="No Data",1,IF(#REF!&lt;&gt;"",1,0))</f>
        <v>#REF!</v>
      </c>
      <c r="Z90" s="214" t="e">
        <f>IF('Crisis Indicator Data'!#REF!="No Data",1,IF(#REF!&lt;&gt;"",1,0))</f>
        <v>#REF!</v>
      </c>
      <c r="AA90" s="214" t="e">
        <f>IF('Crisis Indicator Data'!#REF!="No Data",1,IF(#REF!&lt;&gt;"",1,0))</f>
        <v>#REF!</v>
      </c>
      <c r="AB90" s="214" t="e">
        <f>IF('Crisis Indicator Data'!#REF!="No Data",1,IF(#REF!&lt;&gt;"",1,0))</f>
        <v>#REF!</v>
      </c>
      <c r="AC90" s="214" t="e">
        <f>IF('Crisis Indicator Data'!#REF!="No Data",1,IF(#REF!&lt;&gt;"",1,0))</f>
        <v>#REF!</v>
      </c>
      <c r="AD90" s="214" t="e">
        <f>IF('Crisis Indicator Data'!#REF!="No Data",1,IF(#REF!&lt;&gt;"",1,0))</f>
        <v>#REF!</v>
      </c>
      <c r="AE90" s="214" t="e">
        <f>IF('Crisis Indicator Data'!#REF!="No Data",1,IF(#REF!&lt;&gt;"",1,0))</f>
        <v>#REF!</v>
      </c>
      <c r="AF90" s="214" t="e">
        <f>IF('Crisis Indicator Data'!#REF!="No Data",1,IF(#REF!&lt;&gt;"",1,0))</f>
        <v>#REF!</v>
      </c>
      <c r="AG90" s="214" t="e">
        <f>IF('Crisis Indicator Data'!#REF!="No Data",1,IF(#REF!&lt;&gt;"",1,0))</f>
        <v>#REF!</v>
      </c>
      <c r="AH90" s="214" t="e">
        <f>IF('Crisis Indicator Data'!#REF!="No Data",1,IF(#REF!&lt;&gt;"",1,0))</f>
        <v>#REF!</v>
      </c>
      <c r="AI90" s="214" t="e">
        <f>IF('Crisis Indicator Data'!#REF!="No Data",1,IF(#REF!&lt;&gt;"",1,0))</f>
        <v>#REF!</v>
      </c>
      <c r="AJ90" s="214" t="e">
        <f>IF('Crisis Indicator Data'!#REF!="No Data",1,IF(#REF!&lt;&gt;"",1,0))</f>
        <v>#REF!</v>
      </c>
      <c r="AK90" s="214" t="e">
        <f>IF('Crisis Indicator Data'!#REF!="No Data",1,IF(#REF!&lt;&gt;"",1,0))</f>
        <v>#REF!</v>
      </c>
      <c r="AL90" s="214" t="e">
        <f>IF('Crisis Indicator Data'!#REF!="No Data",1,IF(#REF!&lt;&gt;"",1,0))</f>
        <v>#REF!</v>
      </c>
      <c r="AM90" s="214" t="e">
        <f>IF('Crisis Indicator Data'!#REF!="No Data",1,IF(#REF!&lt;&gt;"",1,0))</f>
        <v>#REF!</v>
      </c>
      <c r="AN90" s="214" t="e">
        <f>IF('Crisis Indicator Data'!#REF!="No Data",1,IF(#REF!&lt;&gt;"",1,0))</f>
        <v>#REF!</v>
      </c>
      <c r="AO90" s="214" t="e">
        <f>IF('Crisis Indicator Data'!#REF!="No Data",1,IF(#REF!&lt;&gt;"",1,0))</f>
        <v>#REF!</v>
      </c>
      <c r="AP90" s="214" t="e">
        <f>IF('Crisis Indicator Data'!#REF!="No Data",1,IF(#REF!&lt;&gt;"",1,0))</f>
        <v>#REF!</v>
      </c>
      <c r="AQ90" s="214" t="e">
        <f>IF('Crisis Indicator Data'!#REF!="No Data",1,IF(#REF!&lt;&gt;"",1,0))</f>
        <v>#REF!</v>
      </c>
      <c r="AR90" s="214" t="e">
        <f>IF('Crisis Indicator Data'!#REF!="No Data",1,IF(#REF!&lt;&gt;"",1,0))</f>
        <v>#REF!</v>
      </c>
      <c r="AS90" s="214" t="e">
        <f>IF('Crisis Indicator Data'!#REF!="No Data",1,IF(#REF!&lt;&gt;"",1,0))</f>
        <v>#REF!</v>
      </c>
      <c r="AT90" s="214" t="e">
        <f>IF('Crisis Indicator Data'!#REF!="No Data",1,IF(#REF!&lt;&gt;"",1,0))</f>
        <v>#REF!</v>
      </c>
      <c r="AU90" s="214" t="e">
        <f>IF('Crisis Indicator Data'!#REF!="No Data",1,IF(#REF!&lt;&gt;"",1,0))</f>
        <v>#REF!</v>
      </c>
      <c r="AV90" s="214" t="e">
        <f>IF('Crisis Indicator Data'!#REF!="No Data",1,IF(#REF!&lt;&gt;"",1,0))</f>
        <v>#REF!</v>
      </c>
      <c r="AW90" s="214" t="e">
        <f>IF('Crisis Indicator Data'!#REF!="No Data",1,IF(#REF!&lt;&gt;"",1,0))</f>
        <v>#REF!</v>
      </c>
      <c r="AX90" s="214" t="e">
        <f>IF('Crisis Indicator Data'!#REF!="No Data",1,IF(#REF!&lt;&gt;"",1,0))</f>
        <v>#REF!</v>
      </c>
      <c r="AY90" s="214" t="e">
        <f>IF('Crisis Indicator Data'!#REF!="No Data",1,IF(#REF!&lt;&gt;"",1,0))</f>
        <v>#REF!</v>
      </c>
      <c r="AZ90" s="214" t="e">
        <f>IF('Crisis Indicator Data'!#REF!="No Data",1,IF(#REF!&lt;&gt;"",1,0))</f>
        <v>#REF!</v>
      </c>
      <c r="BA90" t="e">
        <f t="shared" si="4"/>
        <v>#REF!</v>
      </c>
      <c r="BB90" s="22" t="e">
        <f t="shared" si="5"/>
        <v>#REF!</v>
      </c>
    </row>
    <row r="91" spans="1:54" x14ac:dyDescent="0.35">
      <c r="A91" t="s">
        <v>8090</v>
      </c>
      <c r="B91" s="214" t="e">
        <f>IF('Crisis Indicator Data'!#REF!="No Data",1,IF(#REF!&lt;&gt;"",1,0))</f>
        <v>#REF!</v>
      </c>
      <c r="C91" s="214" t="e">
        <f>IF('Crisis Indicator Data'!#REF!="No Data",1,IF(#REF!&lt;&gt;"",1,0))</f>
        <v>#REF!</v>
      </c>
      <c r="D91" s="214" t="e">
        <f>IF('Crisis Indicator Data'!#REF!="No Data",1,IF(#REF!&lt;&gt;"",1,0))</f>
        <v>#REF!</v>
      </c>
      <c r="E91" s="214" t="e">
        <f>IF('Crisis Indicator Data'!#REF!="No Data",1,IF(#REF!&lt;&gt;"",1,0))</f>
        <v>#REF!</v>
      </c>
      <c r="F91" s="214" t="e">
        <f>IF('Crisis Indicator Data'!#REF!="No Data",1,IF(#REF!&lt;&gt;"",1,0))</f>
        <v>#REF!</v>
      </c>
      <c r="G91" s="214" t="e">
        <f>IF('Crisis Indicator Data'!#REF!="No Data",1,IF(#REF!&lt;&gt;"",1,0))</f>
        <v>#REF!</v>
      </c>
      <c r="H91" s="214" t="e">
        <f>IF('Crisis Indicator Data'!#REF!="No Data",1,IF(#REF!&lt;&gt;"",1,0))</f>
        <v>#REF!</v>
      </c>
      <c r="I91" s="214" t="e">
        <f>IF('Crisis Indicator Data'!#REF!="No Data",1,IF(#REF!&lt;&gt;"",1,0))</f>
        <v>#REF!</v>
      </c>
      <c r="J91" s="214" t="e">
        <f>IF('Crisis Indicator Data'!#REF!="No Data",1,IF(#REF!&lt;&gt;"",1,0))</f>
        <v>#REF!</v>
      </c>
      <c r="K91" s="214" t="e">
        <f>IF('Crisis Indicator Data'!#REF!="No Data",1,IF(#REF!&lt;&gt;"",1,0))</f>
        <v>#REF!</v>
      </c>
      <c r="L91" s="214" t="e">
        <f>IF('Crisis Indicator Data'!#REF!="No Data",1,IF(#REF!&lt;&gt;"",1,0))</f>
        <v>#REF!</v>
      </c>
      <c r="M91" s="214" t="e">
        <f>IF('Crisis Indicator Data'!#REF!="No Data",1,IF(#REF!&lt;&gt;"",1,0))</f>
        <v>#REF!</v>
      </c>
      <c r="N91" s="214" t="e">
        <f>IF('Crisis Indicator Data'!#REF!="No Data",1,IF(#REF!&lt;&gt;"",1,0))</f>
        <v>#REF!</v>
      </c>
      <c r="O91" s="214" t="e">
        <f>IF('Crisis Indicator Data'!#REF!="No Data",1,IF(#REF!&lt;&gt;"",1,0))</f>
        <v>#REF!</v>
      </c>
      <c r="P91" s="214" t="e">
        <f>IF('Crisis Indicator Data'!#REF!="No Data",1,IF(#REF!&lt;&gt;"",1,0))</f>
        <v>#REF!</v>
      </c>
      <c r="Q91" s="214" t="e">
        <f>IF('Crisis Indicator Data'!#REF!="No Data",1,IF(#REF!&lt;&gt;"",1,0))</f>
        <v>#REF!</v>
      </c>
      <c r="R91" s="214" t="e">
        <f>IF('Crisis Indicator Data'!#REF!="No Data",1,IF(#REF!&lt;&gt;"",1,0))</f>
        <v>#REF!</v>
      </c>
      <c r="S91" s="214" t="e">
        <f>IF('Crisis Indicator Data'!#REF!="No Data",1,IF(#REF!&lt;&gt;"",1,0))</f>
        <v>#REF!</v>
      </c>
      <c r="T91" s="214" t="e">
        <f>IF('Crisis Indicator Data'!#REF!="No Data",1,IF(#REF!&lt;&gt;"",1,0))</f>
        <v>#REF!</v>
      </c>
      <c r="U91" s="214" t="e">
        <f>IF('Crisis Indicator Data'!#REF!="No Data",1,IF(#REF!&lt;&gt;"",1,0))</f>
        <v>#REF!</v>
      </c>
      <c r="V91" s="214" t="e">
        <f>IF('Crisis Indicator Data'!#REF!="No Data",1,IF(#REF!&lt;&gt;"",1,0))</f>
        <v>#REF!</v>
      </c>
      <c r="W91" s="214" t="e">
        <f>IF('Crisis Indicator Data'!#REF!="No Data",1,IF(#REF!&lt;&gt;"",1,0))</f>
        <v>#REF!</v>
      </c>
      <c r="X91" s="214" t="e">
        <f>IF('Crisis Indicator Data'!#REF!="No Data",1,IF(#REF!&lt;&gt;"",1,0))</f>
        <v>#REF!</v>
      </c>
      <c r="Y91" s="214" t="e">
        <f>IF('Crisis Indicator Data'!#REF!="No Data",1,IF(#REF!&lt;&gt;"",1,0))</f>
        <v>#REF!</v>
      </c>
      <c r="Z91" s="214" t="e">
        <f>IF('Crisis Indicator Data'!#REF!="No Data",1,IF(#REF!&lt;&gt;"",1,0))</f>
        <v>#REF!</v>
      </c>
      <c r="AA91" s="214" t="e">
        <f>IF('Crisis Indicator Data'!#REF!="No Data",1,IF(#REF!&lt;&gt;"",1,0))</f>
        <v>#REF!</v>
      </c>
      <c r="AB91" s="214" t="e">
        <f>IF('Crisis Indicator Data'!#REF!="No Data",1,IF(#REF!&lt;&gt;"",1,0))</f>
        <v>#REF!</v>
      </c>
      <c r="AC91" s="214" t="e">
        <f>IF('Crisis Indicator Data'!#REF!="No Data",1,IF(#REF!&lt;&gt;"",1,0))</f>
        <v>#REF!</v>
      </c>
      <c r="AD91" s="214" t="e">
        <f>IF('Crisis Indicator Data'!#REF!="No Data",1,IF(#REF!&lt;&gt;"",1,0))</f>
        <v>#REF!</v>
      </c>
      <c r="AE91" s="214" t="e">
        <f>IF('Crisis Indicator Data'!#REF!="No Data",1,IF(#REF!&lt;&gt;"",1,0))</f>
        <v>#REF!</v>
      </c>
      <c r="AF91" s="214" t="e">
        <f>IF('Crisis Indicator Data'!#REF!="No Data",1,IF(#REF!&lt;&gt;"",1,0))</f>
        <v>#REF!</v>
      </c>
      <c r="AG91" s="214" t="e">
        <f>IF('Crisis Indicator Data'!#REF!="No Data",1,IF(#REF!&lt;&gt;"",1,0))</f>
        <v>#REF!</v>
      </c>
      <c r="AH91" s="214" t="e">
        <f>IF('Crisis Indicator Data'!#REF!="No Data",1,IF(#REF!&lt;&gt;"",1,0))</f>
        <v>#REF!</v>
      </c>
      <c r="AI91" s="214" t="e">
        <f>IF('Crisis Indicator Data'!#REF!="No Data",1,IF(#REF!&lt;&gt;"",1,0))</f>
        <v>#REF!</v>
      </c>
      <c r="AJ91" s="214" t="e">
        <f>IF('Crisis Indicator Data'!#REF!="No Data",1,IF(#REF!&lt;&gt;"",1,0))</f>
        <v>#REF!</v>
      </c>
      <c r="AK91" s="214" t="e">
        <f>IF('Crisis Indicator Data'!#REF!="No Data",1,IF(#REF!&lt;&gt;"",1,0))</f>
        <v>#REF!</v>
      </c>
      <c r="AL91" s="214" t="e">
        <f>IF('Crisis Indicator Data'!#REF!="No Data",1,IF(#REF!&lt;&gt;"",1,0))</f>
        <v>#REF!</v>
      </c>
      <c r="AM91" s="214" t="e">
        <f>IF('Crisis Indicator Data'!#REF!="No Data",1,IF(#REF!&lt;&gt;"",1,0))</f>
        <v>#REF!</v>
      </c>
      <c r="AN91" s="214" t="e">
        <f>IF('Crisis Indicator Data'!#REF!="No Data",1,IF(#REF!&lt;&gt;"",1,0))</f>
        <v>#REF!</v>
      </c>
      <c r="AO91" s="214" t="e">
        <f>IF('Crisis Indicator Data'!#REF!="No Data",1,IF(#REF!&lt;&gt;"",1,0))</f>
        <v>#REF!</v>
      </c>
      <c r="AP91" s="214" t="e">
        <f>IF('Crisis Indicator Data'!#REF!="No Data",1,IF(#REF!&lt;&gt;"",1,0))</f>
        <v>#REF!</v>
      </c>
      <c r="AQ91" s="214" t="e">
        <f>IF('Crisis Indicator Data'!#REF!="No Data",1,IF(#REF!&lt;&gt;"",1,0))</f>
        <v>#REF!</v>
      </c>
      <c r="AR91" s="214" t="e">
        <f>IF('Crisis Indicator Data'!#REF!="No Data",1,IF(#REF!&lt;&gt;"",1,0))</f>
        <v>#REF!</v>
      </c>
      <c r="AS91" s="214" t="e">
        <f>IF('Crisis Indicator Data'!#REF!="No Data",1,IF(#REF!&lt;&gt;"",1,0))</f>
        <v>#REF!</v>
      </c>
      <c r="AT91" s="214" t="e">
        <f>IF('Crisis Indicator Data'!#REF!="No Data",1,IF(#REF!&lt;&gt;"",1,0))</f>
        <v>#REF!</v>
      </c>
      <c r="AU91" s="214" t="e">
        <f>IF('Crisis Indicator Data'!#REF!="No Data",1,IF(#REF!&lt;&gt;"",1,0))</f>
        <v>#REF!</v>
      </c>
      <c r="AV91" s="214" t="e">
        <f>IF('Crisis Indicator Data'!#REF!="No Data",1,IF(#REF!&lt;&gt;"",1,0))</f>
        <v>#REF!</v>
      </c>
      <c r="AW91" s="214" t="e">
        <f>IF('Crisis Indicator Data'!#REF!="No Data",1,IF(#REF!&lt;&gt;"",1,0))</f>
        <v>#REF!</v>
      </c>
      <c r="AX91" s="214" t="e">
        <f>IF('Crisis Indicator Data'!#REF!="No Data",1,IF(#REF!&lt;&gt;"",1,0))</f>
        <v>#REF!</v>
      </c>
      <c r="AY91" s="214" t="e">
        <f>IF('Crisis Indicator Data'!#REF!="No Data",1,IF(#REF!&lt;&gt;"",1,0))</f>
        <v>#REF!</v>
      </c>
      <c r="AZ91" s="214" t="e">
        <f>IF('Crisis Indicator Data'!#REF!="No Data",1,IF(#REF!&lt;&gt;"",1,0))</f>
        <v>#REF!</v>
      </c>
      <c r="BA91" t="e">
        <f t="shared" si="4"/>
        <v>#REF!</v>
      </c>
      <c r="BB91" s="22" t="e">
        <f t="shared" si="5"/>
        <v>#REF!</v>
      </c>
    </row>
    <row r="92" spans="1:54" x14ac:dyDescent="0.35">
      <c r="A92" t="s">
        <v>8080</v>
      </c>
      <c r="B92" s="214" t="e">
        <f>IF('Crisis Indicator Data'!#REF!="No Data",1,IF(#REF!&lt;&gt;"",1,0))</f>
        <v>#REF!</v>
      </c>
      <c r="C92" s="214" t="e">
        <f>IF('Crisis Indicator Data'!#REF!="No Data",1,IF(#REF!&lt;&gt;"",1,0))</f>
        <v>#REF!</v>
      </c>
      <c r="D92" s="214" t="e">
        <f>IF('Crisis Indicator Data'!#REF!="No Data",1,IF(#REF!&lt;&gt;"",1,0))</f>
        <v>#REF!</v>
      </c>
      <c r="E92" s="214" t="e">
        <f>IF('Crisis Indicator Data'!#REF!="No Data",1,IF(#REF!&lt;&gt;"",1,0))</f>
        <v>#REF!</v>
      </c>
      <c r="F92" s="214" t="e">
        <f>IF('Crisis Indicator Data'!#REF!="No Data",1,IF(#REF!&lt;&gt;"",1,0))</f>
        <v>#REF!</v>
      </c>
      <c r="G92" s="214" t="e">
        <f>IF('Crisis Indicator Data'!#REF!="No Data",1,IF(#REF!&lt;&gt;"",1,0))</f>
        <v>#REF!</v>
      </c>
      <c r="H92" s="214" t="e">
        <f>IF('Crisis Indicator Data'!#REF!="No Data",1,IF(#REF!&lt;&gt;"",1,0))</f>
        <v>#REF!</v>
      </c>
      <c r="I92" s="214" t="e">
        <f>IF('Crisis Indicator Data'!#REF!="No Data",1,IF(#REF!&lt;&gt;"",1,0))</f>
        <v>#REF!</v>
      </c>
      <c r="J92" s="214" t="e">
        <f>IF('Crisis Indicator Data'!#REF!="No Data",1,IF(#REF!&lt;&gt;"",1,0))</f>
        <v>#REF!</v>
      </c>
      <c r="K92" s="214" t="e">
        <f>IF('Crisis Indicator Data'!#REF!="No Data",1,IF(#REF!&lt;&gt;"",1,0))</f>
        <v>#REF!</v>
      </c>
      <c r="L92" s="214" t="e">
        <f>IF('Crisis Indicator Data'!#REF!="No Data",1,IF(#REF!&lt;&gt;"",1,0))</f>
        <v>#REF!</v>
      </c>
      <c r="M92" s="214" t="e">
        <f>IF('Crisis Indicator Data'!#REF!="No Data",1,IF(#REF!&lt;&gt;"",1,0))</f>
        <v>#REF!</v>
      </c>
      <c r="N92" s="214" t="e">
        <f>IF('Crisis Indicator Data'!#REF!="No Data",1,IF(#REF!&lt;&gt;"",1,0))</f>
        <v>#REF!</v>
      </c>
      <c r="O92" s="214" t="e">
        <f>IF('Crisis Indicator Data'!#REF!="No Data",1,IF(#REF!&lt;&gt;"",1,0))</f>
        <v>#REF!</v>
      </c>
      <c r="P92" s="214" t="e">
        <f>IF('Crisis Indicator Data'!#REF!="No Data",1,IF(#REF!&lt;&gt;"",1,0))</f>
        <v>#REF!</v>
      </c>
      <c r="Q92" s="214" t="e">
        <f>IF('Crisis Indicator Data'!#REF!="No Data",1,IF(#REF!&lt;&gt;"",1,0))</f>
        <v>#REF!</v>
      </c>
      <c r="R92" s="214" t="e">
        <f>IF('Crisis Indicator Data'!#REF!="No Data",1,IF(#REF!&lt;&gt;"",1,0))</f>
        <v>#REF!</v>
      </c>
      <c r="S92" s="214" t="e">
        <f>IF('Crisis Indicator Data'!#REF!="No Data",1,IF(#REF!&lt;&gt;"",1,0))</f>
        <v>#REF!</v>
      </c>
      <c r="T92" s="214" t="e">
        <f>IF('Crisis Indicator Data'!#REF!="No Data",1,IF(#REF!&lt;&gt;"",1,0))</f>
        <v>#REF!</v>
      </c>
      <c r="U92" s="214" t="e">
        <f>IF('Crisis Indicator Data'!#REF!="No Data",1,IF(#REF!&lt;&gt;"",1,0))</f>
        <v>#REF!</v>
      </c>
      <c r="V92" s="214" t="e">
        <f>IF('Crisis Indicator Data'!#REF!="No Data",1,IF(#REF!&lt;&gt;"",1,0))</f>
        <v>#REF!</v>
      </c>
      <c r="W92" s="214" t="e">
        <f>IF('Crisis Indicator Data'!#REF!="No Data",1,IF(#REF!&lt;&gt;"",1,0))</f>
        <v>#REF!</v>
      </c>
      <c r="X92" s="214" t="e">
        <f>IF('Crisis Indicator Data'!#REF!="No Data",1,IF(#REF!&lt;&gt;"",1,0))</f>
        <v>#REF!</v>
      </c>
      <c r="Y92" s="214" t="e">
        <f>IF('Crisis Indicator Data'!#REF!="No Data",1,IF(#REF!&lt;&gt;"",1,0))</f>
        <v>#REF!</v>
      </c>
      <c r="Z92" s="214" t="e">
        <f>IF('Crisis Indicator Data'!#REF!="No Data",1,IF(#REF!&lt;&gt;"",1,0))</f>
        <v>#REF!</v>
      </c>
      <c r="AA92" s="214" t="e">
        <f>IF('Crisis Indicator Data'!#REF!="No Data",1,IF(#REF!&lt;&gt;"",1,0))</f>
        <v>#REF!</v>
      </c>
      <c r="AB92" s="214" t="e">
        <f>IF('Crisis Indicator Data'!#REF!="No Data",1,IF(#REF!&lt;&gt;"",1,0))</f>
        <v>#REF!</v>
      </c>
      <c r="AC92" s="214" t="e">
        <f>IF('Crisis Indicator Data'!#REF!="No Data",1,IF(#REF!&lt;&gt;"",1,0))</f>
        <v>#REF!</v>
      </c>
      <c r="AD92" s="214" t="e">
        <f>IF('Crisis Indicator Data'!#REF!="No Data",1,IF(#REF!&lt;&gt;"",1,0))</f>
        <v>#REF!</v>
      </c>
      <c r="AE92" s="214" t="e">
        <f>IF('Crisis Indicator Data'!#REF!="No Data",1,IF(#REF!&lt;&gt;"",1,0))</f>
        <v>#REF!</v>
      </c>
      <c r="AF92" s="214" t="e">
        <f>IF('Crisis Indicator Data'!#REF!="No Data",1,IF(#REF!&lt;&gt;"",1,0))</f>
        <v>#REF!</v>
      </c>
      <c r="AG92" s="214" t="e">
        <f>IF('Crisis Indicator Data'!#REF!="No Data",1,IF(#REF!&lt;&gt;"",1,0))</f>
        <v>#REF!</v>
      </c>
      <c r="AH92" s="214" t="e">
        <f>IF('Crisis Indicator Data'!#REF!="No Data",1,IF(#REF!&lt;&gt;"",1,0))</f>
        <v>#REF!</v>
      </c>
      <c r="AI92" s="214" t="e">
        <f>IF('Crisis Indicator Data'!#REF!="No Data",1,IF(#REF!&lt;&gt;"",1,0))</f>
        <v>#REF!</v>
      </c>
      <c r="AJ92" s="214" t="e">
        <f>IF('Crisis Indicator Data'!#REF!="No Data",1,IF(#REF!&lt;&gt;"",1,0))</f>
        <v>#REF!</v>
      </c>
      <c r="AK92" s="214" t="e">
        <f>IF('Crisis Indicator Data'!#REF!="No Data",1,IF(#REF!&lt;&gt;"",1,0))</f>
        <v>#REF!</v>
      </c>
      <c r="AL92" s="214" t="e">
        <f>IF('Crisis Indicator Data'!#REF!="No Data",1,IF(#REF!&lt;&gt;"",1,0))</f>
        <v>#REF!</v>
      </c>
      <c r="AM92" s="214" t="e">
        <f>IF('Crisis Indicator Data'!#REF!="No Data",1,IF(#REF!&lt;&gt;"",1,0))</f>
        <v>#REF!</v>
      </c>
      <c r="AN92" s="214" t="e">
        <f>IF('Crisis Indicator Data'!#REF!="No Data",1,IF(#REF!&lt;&gt;"",1,0))</f>
        <v>#REF!</v>
      </c>
      <c r="AO92" s="214" t="e">
        <f>IF('Crisis Indicator Data'!#REF!="No Data",1,IF(#REF!&lt;&gt;"",1,0))</f>
        <v>#REF!</v>
      </c>
      <c r="AP92" s="214" t="e">
        <f>IF('Crisis Indicator Data'!#REF!="No Data",1,IF(#REF!&lt;&gt;"",1,0))</f>
        <v>#REF!</v>
      </c>
      <c r="AQ92" s="214" t="e">
        <f>IF('Crisis Indicator Data'!#REF!="No Data",1,IF(#REF!&lt;&gt;"",1,0))</f>
        <v>#REF!</v>
      </c>
      <c r="AR92" s="214" t="e">
        <f>IF('Crisis Indicator Data'!#REF!="No Data",1,IF(#REF!&lt;&gt;"",1,0))</f>
        <v>#REF!</v>
      </c>
      <c r="AS92" s="214" t="e">
        <f>IF('Crisis Indicator Data'!#REF!="No Data",1,IF(#REF!&lt;&gt;"",1,0))</f>
        <v>#REF!</v>
      </c>
      <c r="AT92" s="214" t="e">
        <f>IF('Crisis Indicator Data'!#REF!="No Data",1,IF(#REF!&lt;&gt;"",1,0))</f>
        <v>#REF!</v>
      </c>
      <c r="AU92" s="214" t="e">
        <f>IF('Crisis Indicator Data'!#REF!="No Data",1,IF(#REF!&lt;&gt;"",1,0))</f>
        <v>#REF!</v>
      </c>
      <c r="AV92" s="214" t="e">
        <f>IF('Crisis Indicator Data'!#REF!="No Data",1,IF(#REF!&lt;&gt;"",1,0))</f>
        <v>#REF!</v>
      </c>
      <c r="AW92" s="214" t="e">
        <f>IF('Crisis Indicator Data'!#REF!="No Data",1,IF(#REF!&lt;&gt;"",1,0))</f>
        <v>#REF!</v>
      </c>
      <c r="AX92" s="214" t="e">
        <f>IF('Crisis Indicator Data'!#REF!="No Data",1,IF(#REF!&lt;&gt;"",1,0))</f>
        <v>#REF!</v>
      </c>
      <c r="AY92" s="214" t="e">
        <f>IF('Crisis Indicator Data'!#REF!="No Data",1,IF(#REF!&lt;&gt;"",1,0))</f>
        <v>#REF!</v>
      </c>
      <c r="AZ92" s="214" t="e">
        <f>IF('Crisis Indicator Data'!#REF!="No Data",1,IF(#REF!&lt;&gt;"",1,0))</f>
        <v>#REF!</v>
      </c>
      <c r="BA92" t="e">
        <f t="shared" si="4"/>
        <v>#REF!</v>
      </c>
      <c r="BB92" s="22" t="e">
        <f t="shared" si="5"/>
        <v>#REF!</v>
      </c>
    </row>
    <row r="93" spans="1:54" x14ac:dyDescent="0.35">
      <c r="A93" t="s">
        <v>8092</v>
      </c>
      <c r="B93" s="214" t="e">
        <f>IF('Crisis Indicator Data'!#REF!="No Data",1,IF(#REF!&lt;&gt;"",1,0))</f>
        <v>#REF!</v>
      </c>
      <c r="C93" s="214" t="e">
        <f>IF('Crisis Indicator Data'!#REF!="No Data",1,IF(#REF!&lt;&gt;"",1,0))</f>
        <v>#REF!</v>
      </c>
      <c r="D93" s="214" t="e">
        <f>IF('Crisis Indicator Data'!#REF!="No Data",1,IF(#REF!&lt;&gt;"",1,0))</f>
        <v>#REF!</v>
      </c>
      <c r="E93" s="214" t="e">
        <f>IF('Crisis Indicator Data'!#REF!="No Data",1,IF(#REF!&lt;&gt;"",1,0))</f>
        <v>#REF!</v>
      </c>
      <c r="F93" s="214" t="e">
        <f>IF('Crisis Indicator Data'!#REF!="No Data",1,IF(#REF!&lt;&gt;"",1,0))</f>
        <v>#REF!</v>
      </c>
      <c r="G93" s="214" t="e">
        <f>IF('Crisis Indicator Data'!#REF!="No Data",1,IF(#REF!&lt;&gt;"",1,0))</f>
        <v>#REF!</v>
      </c>
      <c r="H93" s="214" t="e">
        <f>IF('Crisis Indicator Data'!#REF!="No Data",1,IF(#REF!&lt;&gt;"",1,0))</f>
        <v>#REF!</v>
      </c>
      <c r="I93" s="214" t="e">
        <f>IF('Crisis Indicator Data'!#REF!="No Data",1,IF(#REF!&lt;&gt;"",1,0))</f>
        <v>#REF!</v>
      </c>
      <c r="J93" s="214" t="e">
        <f>IF('Crisis Indicator Data'!#REF!="No Data",1,IF(#REF!&lt;&gt;"",1,0))</f>
        <v>#REF!</v>
      </c>
      <c r="K93" s="214" t="e">
        <f>IF('Crisis Indicator Data'!#REF!="No Data",1,IF(#REF!&lt;&gt;"",1,0))</f>
        <v>#REF!</v>
      </c>
      <c r="L93" s="214" t="e">
        <f>IF('Crisis Indicator Data'!#REF!="No Data",1,IF(#REF!&lt;&gt;"",1,0))</f>
        <v>#REF!</v>
      </c>
      <c r="M93" s="214" t="e">
        <f>IF('Crisis Indicator Data'!#REF!="No Data",1,IF(#REF!&lt;&gt;"",1,0))</f>
        <v>#REF!</v>
      </c>
      <c r="N93" s="214" t="e">
        <f>IF('Crisis Indicator Data'!#REF!="No Data",1,IF(#REF!&lt;&gt;"",1,0))</f>
        <v>#REF!</v>
      </c>
      <c r="O93" s="214" t="e">
        <f>IF('Crisis Indicator Data'!#REF!="No Data",1,IF(#REF!&lt;&gt;"",1,0))</f>
        <v>#REF!</v>
      </c>
      <c r="P93" s="214" t="e">
        <f>IF('Crisis Indicator Data'!#REF!="No Data",1,IF(#REF!&lt;&gt;"",1,0))</f>
        <v>#REF!</v>
      </c>
      <c r="Q93" s="214" t="e">
        <f>IF('Crisis Indicator Data'!#REF!="No Data",1,IF(#REF!&lt;&gt;"",1,0))</f>
        <v>#REF!</v>
      </c>
      <c r="R93" s="214" t="e">
        <f>IF('Crisis Indicator Data'!#REF!="No Data",1,IF(#REF!&lt;&gt;"",1,0))</f>
        <v>#REF!</v>
      </c>
      <c r="S93" s="214" t="e">
        <f>IF('Crisis Indicator Data'!#REF!="No Data",1,IF(#REF!&lt;&gt;"",1,0))</f>
        <v>#REF!</v>
      </c>
      <c r="T93" s="214" t="e">
        <f>IF('Crisis Indicator Data'!#REF!="No Data",1,IF(#REF!&lt;&gt;"",1,0))</f>
        <v>#REF!</v>
      </c>
      <c r="U93" s="214" t="e">
        <f>IF('Crisis Indicator Data'!#REF!="No Data",1,IF(#REF!&lt;&gt;"",1,0))</f>
        <v>#REF!</v>
      </c>
      <c r="V93" s="214" t="e">
        <f>IF('Crisis Indicator Data'!#REF!="No Data",1,IF(#REF!&lt;&gt;"",1,0))</f>
        <v>#REF!</v>
      </c>
      <c r="W93" s="214" t="e">
        <f>IF('Crisis Indicator Data'!#REF!="No Data",1,IF(#REF!&lt;&gt;"",1,0))</f>
        <v>#REF!</v>
      </c>
      <c r="X93" s="214" t="e">
        <f>IF('Crisis Indicator Data'!#REF!="No Data",1,IF(#REF!&lt;&gt;"",1,0))</f>
        <v>#REF!</v>
      </c>
      <c r="Y93" s="214" t="e">
        <f>IF('Crisis Indicator Data'!#REF!="No Data",1,IF(#REF!&lt;&gt;"",1,0))</f>
        <v>#REF!</v>
      </c>
      <c r="Z93" s="214" t="e">
        <f>IF('Crisis Indicator Data'!#REF!="No Data",1,IF(#REF!&lt;&gt;"",1,0))</f>
        <v>#REF!</v>
      </c>
      <c r="AA93" s="214" t="e">
        <f>IF('Crisis Indicator Data'!#REF!="No Data",1,IF(#REF!&lt;&gt;"",1,0))</f>
        <v>#REF!</v>
      </c>
      <c r="AB93" s="214" t="e">
        <f>IF('Crisis Indicator Data'!#REF!="No Data",1,IF(#REF!&lt;&gt;"",1,0))</f>
        <v>#REF!</v>
      </c>
      <c r="AC93" s="214" t="e">
        <f>IF('Crisis Indicator Data'!#REF!="No Data",1,IF(#REF!&lt;&gt;"",1,0))</f>
        <v>#REF!</v>
      </c>
      <c r="AD93" s="214" t="e">
        <f>IF('Crisis Indicator Data'!#REF!="No Data",1,IF(#REF!&lt;&gt;"",1,0))</f>
        <v>#REF!</v>
      </c>
      <c r="AE93" s="214" t="e">
        <f>IF('Crisis Indicator Data'!#REF!="No Data",1,IF(#REF!&lt;&gt;"",1,0))</f>
        <v>#REF!</v>
      </c>
      <c r="AF93" s="214" t="e">
        <f>IF('Crisis Indicator Data'!#REF!="No Data",1,IF(#REF!&lt;&gt;"",1,0))</f>
        <v>#REF!</v>
      </c>
      <c r="AG93" s="214" t="e">
        <f>IF('Crisis Indicator Data'!#REF!="No Data",1,IF(#REF!&lt;&gt;"",1,0))</f>
        <v>#REF!</v>
      </c>
      <c r="AH93" s="214" t="e">
        <f>IF('Crisis Indicator Data'!#REF!="No Data",1,IF(#REF!&lt;&gt;"",1,0))</f>
        <v>#REF!</v>
      </c>
      <c r="AI93" s="214" t="e">
        <f>IF('Crisis Indicator Data'!#REF!="No Data",1,IF(#REF!&lt;&gt;"",1,0))</f>
        <v>#REF!</v>
      </c>
      <c r="AJ93" s="214" t="e">
        <f>IF('Crisis Indicator Data'!#REF!="No Data",1,IF(#REF!&lt;&gt;"",1,0))</f>
        <v>#REF!</v>
      </c>
      <c r="AK93" s="214" t="e">
        <f>IF('Crisis Indicator Data'!#REF!="No Data",1,IF(#REF!&lt;&gt;"",1,0))</f>
        <v>#REF!</v>
      </c>
      <c r="AL93" s="214" t="e">
        <f>IF('Crisis Indicator Data'!#REF!="No Data",1,IF(#REF!&lt;&gt;"",1,0))</f>
        <v>#REF!</v>
      </c>
      <c r="AM93" s="214" t="e">
        <f>IF('Crisis Indicator Data'!#REF!="No Data",1,IF(#REF!&lt;&gt;"",1,0))</f>
        <v>#REF!</v>
      </c>
      <c r="AN93" s="214" t="e">
        <f>IF('Crisis Indicator Data'!#REF!="No Data",1,IF(#REF!&lt;&gt;"",1,0))</f>
        <v>#REF!</v>
      </c>
      <c r="AO93" s="214" t="e">
        <f>IF('Crisis Indicator Data'!#REF!="No Data",1,IF(#REF!&lt;&gt;"",1,0))</f>
        <v>#REF!</v>
      </c>
      <c r="AP93" s="214" t="e">
        <f>IF('Crisis Indicator Data'!#REF!="No Data",1,IF(#REF!&lt;&gt;"",1,0))</f>
        <v>#REF!</v>
      </c>
      <c r="AQ93" s="214" t="e">
        <f>IF('Crisis Indicator Data'!#REF!="No Data",1,IF(#REF!&lt;&gt;"",1,0))</f>
        <v>#REF!</v>
      </c>
      <c r="AR93" s="214" t="e">
        <f>IF('Crisis Indicator Data'!#REF!="No Data",1,IF(#REF!&lt;&gt;"",1,0))</f>
        <v>#REF!</v>
      </c>
      <c r="AS93" s="214" t="e">
        <f>IF('Crisis Indicator Data'!#REF!="No Data",1,IF(#REF!&lt;&gt;"",1,0))</f>
        <v>#REF!</v>
      </c>
      <c r="AT93" s="214" t="e">
        <f>IF('Crisis Indicator Data'!#REF!="No Data",1,IF(#REF!&lt;&gt;"",1,0))</f>
        <v>#REF!</v>
      </c>
      <c r="AU93" s="214" t="e">
        <f>IF('Crisis Indicator Data'!#REF!="No Data",1,IF(#REF!&lt;&gt;"",1,0))</f>
        <v>#REF!</v>
      </c>
      <c r="AV93" s="214" t="e">
        <f>IF('Crisis Indicator Data'!#REF!="No Data",1,IF(#REF!&lt;&gt;"",1,0))</f>
        <v>#REF!</v>
      </c>
      <c r="AW93" s="214" t="e">
        <f>IF('Crisis Indicator Data'!#REF!="No Data",1,IF(#REF!&lt;&gt;"",1,0))</f>
        <v>#REF!</v>
      </c>
      <c r="AX93" s="214" t="e">
        <f>IF('Crisis Indicator Data'!#REF!="No Data",1,IF(#REF!&lt;&gt;"",1,0))</f>
        <v>#REF!</v>
      </c>
      <c r="AY93" s="214" t="e">
        <f>IF('Crisis Indicator Data'!#REF!="No Data",1,IF(#REF!&lt;&gt;"",1,0))</f>
        <v>#REF!</v>
      </c>
      <c r="AZ93" s="214" t="e">
        <f>IF('Crisis Indicator Data'!#REF!="No Data",1,IF(#REF!&lt;&gt;"",1,0))</f>
        <v>#REF!</v>
      </c>
      <c r="BA93" t="e">
        <f t="shared" si="4"/>
        <v>#REF!</v>
      </c>
      <c r="BB93" s="22" t="e">
        <f t="shared" si="5"/>
        <v>#REF!</v>
      </c>
    </row>
    <row r="94" spans="1:54" x14ac:dyDescent="0.35">
      <c r="A94" t="s">
        <v>8109</v>
      </c>
      <c r="B94" s="214" t="e">
        <f>IF('Crisis Indicator Data'!#REF!="No Data",1,IF(#REF!&lt;&gt;"",1,0))</f>
        <v>#REF!</v>
      </c>
      <c r="C94" s="214" t="e">
        <f>IF('Crisis Indicator Data'!#REF!="No Data",1,IF(#REF!&lt;&gt;"",1,0))</f>
        <v>#REF!</v>
      </c>
      <c r="D94" s="214" t="e">
        <f>IF('Crisis Indicator Data'!#REF!="No Data",1,IF(#REF!&lt;&gt;"",1,0))</f>
        <v>#REF!</v>
      </c>
      <c r="E94" s="214" t="e">
        <f>IF('Crisis Indicator Data'!#REF!="No Data",1,IF(#REF!&lt;&gt;"",1,0))</f>
        <v>#REF!</v>
      </c>
      <c r="F94" s="214" t="e">
        <f>IF('Crisis Indicator Data'!#REF!="No Data",1,IF(#REF!&lt;&gt;"",1,0))</f>
        <v>#REF!</v>
      </c>
      <c r="G94" s="214" t="e">
        <f>IF('Crisis Indicator Data'!#REF!="No Data",1,IF(#REF!&lt;&gt;"",1,0))</f>
        <v>#REF!</v>
      </c>
      <c r="H94" s="214" t="e">
        <f>IF('Crisis Indicator Data'!#REF!="No Data",1,IF(#REF!&lt;&gt;"",1,0))</f>
        <v>#REF!</v>
      </c>
      <c r="I94" s="214" t="e">
        <f>IF('Crisis Indicator Data'!#REF!="No Data",1,IF(#REF!&lt;&gt;"",1,0))</f>
        <v>#REF!</v>
      </c>
      <c r="J94" s="214" t="e">
        <f>IF('Crisis Indicator Data'!#REF!="No Data",1,IF(#REF!&lt;&gt;"",1,0))</f>
        <v>#REF!</v>
      </c>
      <c r="K94" s="214" t="e">
        <f>IF('Crisis Indicator Data'!#REF!="No Data",1,IF(#REF!&lt;&gt;"",1,0))</f>
        <v>#REF!</v>
      </c>
      <c r="L94" s="214" t="e">
        <f>IF('Crisis Indicator Data'!#REF!="No Data",1,IF(#REF!&lt;&gt;"",1,0))</f>
        <v>#REF!</v>
      </c>
      <c r="M94" s="214" t="e">
        <f>IF('Crisis Indicator Data'!#REF!="No Data",1,IF(#REF!&lt;&gt;"",1,0))</f>
        <v>#REF!</v>
      </c>
      <c r="N94" s="214" t="e">
        <f>IF('Crisis Indicator Data'!#REF!="No Data",1,IF(#REF!&lt;&gt;"",1,0))</f>
        <v>#REF!</v>
      </c>
      <c r="O94" s="214" t="e">
        <f>IF('Crisis Indicator Data'!#REF!="No Data",1,IF(#REF!&lt;&gt;"",1,0))</f>
        <v>#REF!</v>
      </c>
      <c r="P94" s="214" t="e">
        <f>IF('Crisis Indicator Data'!#REF!="No Data",1,IF(#REF!&lt;&gt;"",1,0))</f>
        <v>#REF!</v>
      </c>
      <c r="Q94" s="214" t="e">
        <f>IF('Crisis Indicator Data'!#REF!="No Data",1,IF(#REF!&lt;&gt;"",1,0))</f>
        <v>#REF!</v>
      </c>
      <c r="R94" s="214" t="e">
        <f>IF('Crisis Indicator Data'!#REF!="No Data",1,IF(#REF!&lt;&gt;"",1,0))</f>
        <v>#REF!</v>
      </c>
      <c r="S94" s="214" t="e">
        <f>IF('Crisis Indicator Data'!#REF!="No Data",1,IF(#REF!&lt;&gt;"",1,0))</f>
        <v>#REF!</v>
      </c>
      <c r="T94" s="214" t="e">
        <f>IF('Crisis Indicator Data'!#REF!="No Data",1,IF(#REF!&lt;&gt;"",1,0))</f>
        <v>#REF!</v>
      </c>
      <c r="U94" s="214" t="e">
        <f>IF('Crisis Indicator Data'!#REF!="No Data",1,IF(#REF!&lt;&gt;"",1,0))</f>
        <v>#REF!</v>
      </c>
      <c r="V94" s="214" t="e">
        <f>IF('Crisis Indicator Data'!#REF!="No Data",1,IF(#REF!&lt;&gt;"",1,0))</f>
        <v>#REF!</v>
      </c>
      <c r="W94" s="214" t="e">
        <f>IF('Crisis Indicator Data'!#REF!="No Data",1,IF(#REF!&lt;&gt;"",1,0))</f>
        <v>#REF!</v>
      </c>
      <c r="X94" s="214" t="e">
        <f>IF('Crisis Indicator Data'!#REF!="No Data",1,IF(#REF!&lt;&gt;"",1,0))</f>
        <v>#REF!</v>
      </c>
      <c r="Y94" s="214" t="e">
        <f>IF('Crisis Indicator Data'!#REF!="No Data",1,IF(#REF!&lt;&gt;"",1,0))</f>
        <v>#REF!</v>
      </c>
      <c r="Z94" s="214" t="e">
        <f>IF('Crisis Indicator Data'!#REF!="No Data",1,IF(#REF!&lt;&gt;"",1,0))</f>
        <v>#REF!</v>
      </c>
      <c r="AA94" s="214" t="e">
        <f>IF('Crisis Indicator Data'!#REF!="No Data",1,IF(#REF!&lt;&gt;"",1,0))</f>
        <v>#REF!</v>
      </c>
      <c r="AB94" s="214" t="e">
        <f>IF('Crisis Indicator Data'!#REF!="No Data",1,IF(#REF!&lt;&gt;"",1,0))</f>
        <v>#REF!</v>
      </c>
      <c r="AC94" s="214" t="e">
        <f>IF('Crisis Indicator Data'!#REF!="No Data",1,IF(#REF!&lt;&gt;"",1,0))</f>
        <v>#REF!</v>
      </c>
      <c r="AD94" s="214" t="e">
        <f>IF('Crisis Indicator Data'!#REF!="No Data",1,IF(#REF!&lt;&gt;"",1,0))</f>
        <v>#REF!</v>
      </c>
      <c r="AE94" s="214" t="e">
        <f>IF('Crisis Indicator Data'!#REF!="No Data",1,IF(#REF!&lt;&gt;"",1,0))</f>
        <v>#REF!</v>
      </c>
      <c r="AF94" s="214" t="e">
        <f>IF('Crisis Indicator Data'!#REF!="No Data",1,IF(#REF!&lt;&gt;"",1,0))</f>
        <v>#REF!</v>
      </c>
      <c r="AG94" s="214" t="e">
        <f>IF('Crisis Indicator Data'!#REF!="No Data",1,IF(#REF!&lt;&gt;"",1,0))</f>
        <v>#REF!</v>
      </c>
      <c r="AH94" s="214" t="e">
        <f>IF('Crisis Indicator Data'!#REF!="No Data",1,IF(#REF!&lt;&gt;"",1,0))</f>
        <v>#REF!</v>
      </c>
      <c r="AI94" s="214" t="e">
        <f>IF('Crisis Indicator Data'!#REF!="No Data",1,IF(#REF!&lt;&gt;"",1,0))</f>
        <v>#REF!</v>
      </c>
      <c r="AJ94" s="214" t="e">
        <f>IF('Crisis Indicator Data'!#REF!="No Data",1,IF(#REF!&lt;&gt;"",1,0))</f>
        <v>#REF!</v>
      </c>
      <c r="AK94" s="214" t="e">
        <f>IF('Crisis Indicator Data'!#REF!="No Data",1,IF(#REF!&lt;&gt;"",1,0))</f>
        <v>#REF!</v>
      </c>
      <c r="AL94" s="214" t="e">
        <f>IF('Crisis Indicator Data'!#REF!="No Data",1,IF(#REF!&lt;&gt;"",1,0))</f>
        <v>#REF!</v>
      </c>
      <c r="AM94" s="214" t="e">
        <f>IF('Crisis Indicator Data'!#REF!="No Data",1,IF(#REF!&lt;&gt;"",1,0))</f>
        <v>#REF!</v>
      </c>
      <c r="AN94" s="214" t="e">
        <f>IF('Crisis Indicator Data'!#REF!="No Data",1,IF(#REF!&lt;&gt;"",1,0))</f>
        <v>#REF!</v>
      </c>
      <c r="AO94" s="214" t="e">
        <f>IF('Crisis Indicator Data'!#REF!="No Data",1,IF(#REF!&lt;&gt;"",1,0))</f>
        <v>#REF!</v>
      </c>
      <c r="AP94" s="214" t="e">
        <f>IF('Crisis Indicator Data'!#REF!="No Data",1,IF(#REF!&lt;&gt;"",1,0))</f>
        <v>#REF!</v>
      </c>
      <c r="AQ94" s="214" t="e">
        <f>IF('Crisis Indicator Data'!#REF!="No Data",1,IF(#REF!&lt;&gt;"",1,0))</f>
        <v>#REF!</v>
      </c>
      <c r="AR94" s="214" t="e">
        <f>IF('Crisis Indicator Data'!#REF!="No Data",1,IF(#REF!&lt;&gt;"",1,0))</f>
        <v>#REF!</v>
      </c>
      <c r="AS94" s="214" t="e">
        <f>IF('Crisis Indicator Data'!#REF!="No Data",1,IF(#REF!&lt;&gt;"",1,0))</f>
        <v>#REF!</v>
      </c>
      <c r="AT94" s="214" t="e">
        <f>IF('Crisis Indicator Data'!#REF!="No Data",1,IF(#REF!&lt;&gt;"",1,0))</f>
        <v>#REF!</v>
      </c>
      <c r="AU94" s="214" t="e">
        <f>IF('Crisis Indicator Data'!#REF!="No Data",1,IF(#REF!&lt;&gt;"",1,0))</f>
        <v>#REF!</v>
      </c>
      <c r="AV94" s="214" t="e">
        <f>IF('Crisis Indicator Data'!#REF!="No Data",1,IF(#REF!&lt;&gt;"",1,0))</f>
        <v>#REF!</v>
      </c>
      <c r="AW94" s="214" t="e">
        <f>IF('Crisis Indicator Data'!#REF!="No Data",1,IF(#REF!&lt;&gt;"",1,0))</f>
        <v>#REF!</v>
      </c>
      <c r="AX94" s="214" t="e">
        <f>IF('Crisis Indicator Data'!#REF!="No Data",1,IF(#REF!&lt;&gt;"",1,0))</f>
        <v>#REF!</v>
      </c>
      <c r="AY94" s="214" t="e">
        <f>IF('Crisis Indicator Data'!#REF!="No Data",1,IF(#REF!&lt;&gt;"",1,0))</f>
        <v>#REF!</v>
      </c>
      <c r="AZ94" s="214" t="e">
        <f>IF('Crisis Indicator Data'!#REF!="No Data",1,IF(#REF!&lt;&gt;"",1,0))</f>
        <v>#REF!</v>
      </c>
      <c r="BA94" t="e">
        <f t="shared" si="4"/>
        <v>#REF!</v>
      </c>
      <c r="BB94" s="22" t="e">
        <f t="shared" si="5"/>
        <v>#REF!</v>
      </c>
    </row>
    <row r="95" spans="1:54" x14ac:dyDescent="0.35">
      <c r="A95" t="s">
        <v>8093</v>
      </c>
      <c r="B95" s="214" t="e">
        <f>IF('Crisis Indicator Data'!#REF!="No Data",1,IF(#REF!&lt;&gt;"",1,0))</f>
        <v>#REF!</v>
      </c>
      <c r="C95" s="214" t="e">
        <f>IF('Crisis Indicator Data'!#REF!="No Data",1,IF(#REF!&lt;&gt;"",1,0))</f>
        <v>#REF!</v>
      </c>
      <c r="D95" s="214" t="e">
        <f>IF('Crisis Indicator Data'!#REF!="No Data",1,IF(#REF!&lt;&gt;"",1,0))</f>
        <v>#REF!</v>
      </c>
      <c r="E95" s="214" t="e">
        <f>IF('Crisis Indicator Data'!#REF!="No Data",1,IF(#REF!&lt;&gt;"",1,0))</f>
        <v>#REF!</v>
      </c>
      <c r="F95" s="214" t="e">
        <f>IF('Crisis Indicator Data'!#REF!="No Data",1,IF(#REF!&lt;&gt;"",1,0))</f>
        <v>#REF!</v>
      </c>
      <c r="G95" s="214" t="e">
        <f>IF('Crisis Indicator Data'!#REF!="No Data",1,IF(#REF!&lt;&gt;"",1,0))</f>
        <v>#REF!</v>
      </c>
      <c r="H95" s="214" t="e">
        <f>IF('Crisis Indicator Data'!#REF!="No Data",1,IF(#REF!&lt;&gt;"",1,0))</f>
        <v>#REF!</v>
      </c>
      <c r="I95" s="214" t="e">
        <f>IF('Crisis Indicator Data'!#REF!="No Data",1,IF(#REF!&lt;&gt;"",1,0))</f>
        <v>#REF!</v>
      </c>
      <c r="J95" s="214" t="e">
        <f>IF('Crisis Indicator Data'!#REF!="No Data",1,IF(#REF!&lt;&gt;"",1,0))</f>
        <v>#REF!</v>
      </c>
      <c r="K95" s="214" t="e">
        <f>IF('Crisis Indicator Data'!#REF!="No Data",1,IF(#REF!&lt;&gt;"",1,0))</f>
        <v>#REF!</v>
      </c>
      <c r="L95" s="214" t="e">
        <f>IF('Crisis Indicator Data'!#REF!="No Data",1,IF(#REF!&lt;&gt;"",1,0))</f>
        <v>#REF!</v>
      </c>
      <c r="M95" s="214" t="e">
        <f>IF('Crisis Indicator Data'!#REF!="No Data",1,IF(#REF!&lt;&gt;"",1,0))</f>
        <v>#REF!</v>
      </c>
      <c r="N95" s="214" t="e">
        <f>IF('Crisis Indicator Data'!#REF!="No Data",1,IF(#REF!&lt;&gt;"",1,0))</f>
        <v>#REF!</v>
      </c>
      <c r="O95" s="214" t="e">
        <f>IF('Crisis Indicator Data'!#REF!="No Data",1,IF(#REF!&lt;&gt;"",1,0))</f>
        <v>#REF!</v>
      </c>
      <c r="P95" s="214" t="e">
        <f>IF('Crisis Indicator Data'!#REF!="No Data",1,IF(#REF!&lt;&gt;"",1,0))</f>
        <v>#REF!</v>
      </c>
      <c r="Q95" s="214" t="e">
        <f>IF('Crisis Indicator Data'!#REF!="No Data",1,IF(#REF!&lt;&gt;"",1,0))</f>
        <v>#REF!</v>
      </c>
      <c r="R95" s="214" t="e">
        <f>IF('Crisis Indicator Data'!#REF!="No Data",1,IF(#REF!&lt;&gt;"",1,0))</f>
        <v>#REF!</v>
      </c>
      <c r="S95" s="214" t="e">
        <f>IF('Crisis Indicator Data'!#REF!="No Data",1,IF(#REF!&lt;&gt;"",1,0))</f>
        <v>#REF!</v>
      </c>
      <c r="T95" s="214" t="e">
        <f>IF('Crisis Indicator Data'!#REF!="No Data",1,IF(#REF!&lt;&gt;"",1,0))</f>
        <v>#REF!</v>
      </c>
      <c r="U95" s="214" t="e">
        <f>IF('Crisis Indicator Data'!#REF!="No Data",1,IF(#REF!&lt;&gt;"",1,0))</f>
        <v>#REF!</v>
      </c>
      <c r="V95" s="214" t="e">
        <f>IF('Crisis Indicator Data'!#REF!="No Data",1,IF(#REF!&lt;&gt;"",1,0))</f>
        <v>#REF!</v>
      </c>
      <c r="W95" s="214" t="e">
        <f>IF('Crisis Indicator Data'!#REF!="No Data",1,IF(#REF!&lt;&gt;"",1,0))</f>
        <v>#REF!</v>
      </c>
      <c r="X95" s="214" t="e">
        <f>IF('Crisis Indicator Data'!#REF!="No Data",1,IF(#REF!&lt;&gt;"",1,0))</f>
        <v>#REF!</v>
      </c>
      <c r="Y95" s="214" t="e">
        <f>IF('Crisis Indicator Data'!#REF!="No Data",1,IF(#REF!&lt;&gt;"",1,0))</f>
        <v>#REF!</v>
      </c>
      <c r="Z95" s="214" t="e">
        <f>IF('Crisis Indicator Data'!#REF!="No Data",1,IF(#REF!&lt;&gt;"",1,0))</f>
        <v>#REF!</v>
      </c>
      <c r="AA95" s="214" t="e">
        <f>IF('Crisis Indicator Data'!#REF!="No Data",1,IF(#REF!&lt;&gt;"",1,0))</f>
        <v>#REF!</v>
      </c>
      <c r="AB95" s="214" t="e">
        <f>IF('Crisis Indicator Data'!#REF!="No Data",1,IF(#REF!&lt;&gt;"",1,0))</f>
        <v>#REF!</v>
      </c>
      <c r="AC95" s="214" t="e">
        <f>IF('Crisis Indicator Data'!#REF!="No Data",1,IF(#REF!&lt;&gt;"",1,0))</f>
        <v>#REF!</v>
      </c>
      <c r="AD95" s="214" t="e">
        <f>IF('Crisis Indicator Data'!#REF!="No Data",1,IF(#REF!&lt;&gt;"",1,0))</f>
        <v>#REF!</v>
      </c>
      <c r="AE95" s="214" t="e">
        <f>IF('Crisis Indicator Data'!#REF!="No Data",1,IF(#REF!&lt;&gt;"",1,0))</f>
        <v>#REF!</v>
      </c>
      <c r="AF95" s="214" t="e">
        <f>IF('Crisis Indicator Data'!#REF!="No Data",1,IF(#REF!&lt;&gt;"",1,0))</f>
        <v>#REF!</v>
      </c>
      <c r="AG95" s="214" t="e">
        <f>IF('Crisis Indicator Data'!#REF!="No Data",1,IF(#REF!&lt;&gt;"",1,0))</f>
        <v>#REF!</v>
      </c>
      <c r="AH95" s="214" t="e">
        <f>IF('Crisis Indicator Data'!#REF!="No Data",1,IF(#REF!&lt;&gt;"",1,0))</f>
        <v>#REF!</v>
      </c>
      <c r="AI95" s="214" t="e">
        <f>IF('Crisis Indicator Data'!#REF!="No Data",1,IF(#REF!&lt;&gt;"",1,0))</f>
        <v>#REF!</v>
      </c>
      <c r="AJ95" s="214" t="e">
        <f>IF('Crisis Indicator Data'!#REF!="No Data",1,IF(#REF!&lt;&gt;"",1,0))</f>
        <v>#REF!</v>
      </c>
      <c r="AK95" s="214" t="e">
        <f>IF('Crisis Indicator Data'!#REF!="No Data",1,IF(#REF!&lt;&gt;"",1,0))</f>
        <v>#REF!</v>
      </c>
      <c r="AL95" s="214" t="e">
        <f>IF('Crisis Indicator Data'!#REF!="No Data",1,IF(#REF!&lt;&gt;"",1,0))</f>
        <v>#REF!</v>
      </c>
      <c r="AM95" s="214" t="e">
        <f>IF('Crisis Indicator Data'!#REF!="No Data",1,IF(#REF!&lt;&gt;"",1,0))</f>
        <v>#REF!</v>
      </c>
      <c r="AN95" s="214" t="e">
        <f>IF('Crisis Indicator Data'!#REF!="No Data",1,IF(#REF!&lt;&gt;"",1,0))</f>
        <v>#REF!</v>
      </c>
      <c r="AO95" s="214" t="e">
        <f>IF('Crisis Indicator Data'!#REF!="No Data",1,IF(#REF!&lt;&gt;"",1,0))</f>
        <v>#REF!</v>
      </c>
      <c r="AP95" s="214" t="e">
        <f>IF('Crisis Indicator Data'!#REF!="No Data",1,IF(#REF!&lt;&gt;"",1,0))</f>
        <v>#REF!</v>
      </c>
      <c r="AQ95" s="214" t="e">
        <f>IF('Crisis Indicator Data'!#REF!="No Data",1,IF(#REF!&lt;&gt;"",1,0))</f>
        <v>#REF!</v>
      </c>
      <c r="AR95" s="214" t="e">
        <f>IF('Crisis Indicator Data'!#REF!="No Data",1,IF(#REF!&lt;&gt;"",1,0))</f>
        <v>#REF!</v>
      </c>
      <c r="AS95" s="214" t="e">
        <f>IF('Crisis Indicator Data'!#REF!="No Data",1,IF(#REF!&lt;&gt;"",1,0))</f>
        <v>#REF!</v>
      </c>
      <c r="AT95" s="214" t="e">
        <f>IF('Crisis Indicator Data'!#REF!="No Data",1,IF(#REF!&lt;&gt;"",1,0))</f>
        <v>#REF!</v>
      </c>
      <c r="AU95" s="214" t="e">
        <f>IF('Crisis Indicator Data'!#REF!="No Data",1,IF(#REF!&lt;&gt;"",1,0))</f>
        <v>#REF!</v>
      </c>
      <c r="AV95" s="214" t="e">
        <f>IF('Crisis Indicator Data'!#REF!="No Data",1,IF(#REF!&lt;&gt;"",1,0))</f>
        <v>#REF!</v>
      </c>
      <c r="AW95" s="214" t="e">
        <f>IF('Crisis Indicator Data'!#REF!="No Data",1,IF(#REF!&lt;&gt;"",1,0))</f>
        <v>#REF!</v>
      </c>
      <c r="AX95" s="214" t="e">
        <f>IF('Crisis Indicator Data'!#REF!="No Data",1,IF(#REF!&lt;&gt;"",1,0))</f>
        <v>#REF!</v>
      </c>
      <c r="AY95" s="214" t="e">
        <f>IF('Crisis Indicator Data'!#REF!="No Data",1,IF(#REF!&lt;&gt;"",1,0))</f>
        <v>#REF!</v>
      </c>
      <c r="AZ95" s="214" t="e">
        <f>IF('Crisis Indicator Data'!#REF!="No Data",1,IF(#REF!&lt;&gt;"",1,0))</f>
        <v>#REF!</v>
      </c>
      <c r="BA95" t="e">
        <f t="shared" si="4"/>
        <v>#REF!</v>
      </c>
      <c r="BB95" s="22" t="e">
        <f t="shared" si="5"/>
        <v>#REF!</v>
      </c>
    </row>
    <row r="96" spans="1:54" x14ac:dyDescent="0.35">
      <c r="A96" t="s">
        <v>8103</v>
      </c>
      <c r="B96" s="214" t="e">
        <f>IF('Crisis Indicator Data'!#REF!="No Data",1,IF(#REF!&lt;&gt;"",1,0))</f>
        <v>#REF!</v>
      </c>
      <c r="C96" s="214" t="e">
        <f>IF('Crisis Indicator Data'!#REF!="No Data",1,IF(#REF!&lt;&gt;"",1,0))</f>
        <v>#REF!</v>
      </c>
      <c r="D96" s="214" t="e">
        <f>IF('Crisis Indicator Data'!#REF!="No Data",1,IF(#REF!&lt;&gt;"",1,0))</f>
        <v>#REF!</v>
      </c>
      <c r="E96" s="214" t="e">
        <f>IF('Crisis Indicator Data'!#REF!="No Data",1,IF(#REF!&lt;&gt;"",1,0))</f>
        <v>#REF!</v>
      </c>
      <c r="F96" s="214" t="e">
        <f>IF('Crisis Indicator Data'!#REF!="No Data",1,IF(#REF!&lt;&gt;"",1,0))</f>
        <v>#REF!</v>
      </c>
      <c r="G96" s="214" t="e">
        <f>IF('Crisis Indicator Data'!#REF!="No Data",1,IF(#REF!&lt;&gt;"",1,0))</f>
        <v>#REF!</v>
      </c>
      <c r="H96" s="214" t="e">
        <f>IF('Crisis Indicator Data'!#REF!="No Data",1,IF(#REF!&lt;&gt;"",1,0))</f>
        <v>#REF!</v>
      </c>
      <c r="I96" s="214" t="e">
        <f>IF('Crisis Indicator Data'!#REF!="No Data",1,IF(#REF!&lt;&gt;"",1,0))</f>
        <v>#REF!</v>
      </c>
      <c r="J96" s="214" t="e">
        <f>IF('Crisis Indicator Data'!#REF!="No Data",1,IF(#REF!&lt;&gt;"",1,0))</f>
        <v>#REF!</v>
      </c>
      <c r="K96" s="214" t="e">
        <f>IF('Crisis Indicator Data'!#REF!="No Data",1,IF(#REF!&lt;&gt;"",1,0))</f>
        <v>#REF!</v>
      </c>
      <c r="L96" s="214" t="e">
        <f>IF('Crisis Indicator Data'!#REF!="No Data",1,IF(#REF!&lt;&gt;"",1,0))</f>
        <v>#REF!</v>
      </c>
      <c r="M96" s="214" t="e">
        <f>IF('Crisis Indicator Data'!#REF!="No Data",1,IF(#REF!&lt;&gt;"",1,0))</f>
        <v>#REF!</v>
      </c>
      <c r="N96" s="214" t="e">
        <f>IF('Crisis Indicator Data'!#REF!="No Data",1,IF(#REF!&lt;&gt;"",1,0))</f>
        <v>#REF!</v>
      </c>
      <c r="O96" s="214" t="e">
        <f>IF('Crisis Indicator Data'!#REF!="No Data",1,IF(#REF!&lt;&gt;"",1,0))</f>
        <v>#REF!</v>
      </c>
      <c r="P96" s="214" t="e">
        <f>IF('Crisis Indicator Data'!#REF!="No Data",1,IF(#REF!&lt;&gt;"",1,0))</f>
        <v>#REF!</v>
      </c>
      <c r="Q96" s="214" t="e">
        <f>IF('Crisis Indicator Data'!#REF!="No Data",1,IF(#REF!&lt;&gt;"",1,0))</f>
        <v>#REF!</v>
      </c>
      <c r="R96" s="214" t="e">
        <f>IF('Crisis Indicator Data'!#REF!="No Data",1,IF(#REF!&lt;&gt;"",1,0))</f>
        <v>#REF!</v>
      </c>
      <c r="S96" s="214" t="e">
        <f>IF('Crisis Indicator Data'!#REF!="No Data",1,IF(#REF!&lt;&gt;"",1,0))</f>
        <v>#REF!</v>
      </c>
      <c r="T96" s="214" t="e">
        <f>IF('Crisis Indicator Data'!#REF!="No Data",1,IF(#REF!&lt;&gt;"",1,0))</f>
        <v>#REF!</v>
      </c>
      <c r="U96" s="214" t="e">
        <f>IF('Crisis Indicator Data'!#REF!="No Data",1,IF(#REF!&lt;&gt;"",1,0))</f>
        <v>#REF!</v>
      </c>
      <c r="V96" s="214" t="e">
        <f>IF('Crisis Indicator Data'!#REF!="No Data",1,IF(#REF!&lt;&gt;"",1,0))</f>
        <v>#REF!</v>
      </c>
      <c r="W96" s="214" t="e">
        <f>IF('Crisis Indicator Data'!#REF!="No Data",1,IF(#REF!&lt;&gt;"",1,0))</f>
        <v>#REF!</v>
      </c>
      <c r="X96" s="214" t="e">
        <f>IF('Crisis Indicator Data'!#REF!="No Data",1,IF(#REF!&lt;&gt;"",1,0))</f>
        <v>#REF!</v>
      </c>
      <c r="Y96" s="214" t="e">
        <f>IF('Crisis Indicator Data'!#REF!="No Data",1,IF(#REF!&lt;&gt;"",1,0))</f>
        <v>#REF!</v>
      </c>
      <c r="Z96" s="214" t="e">
        <f>IF('Crisis Indicator Data'!#REF!="No Data",1,IF(#REF!&lt;&gt;"",1,0))</f>
        <v>#REF!</v>
      </c>
      <c r="AA96" s="214" t="e">
        <f>IF('Crisis Indicator Data'!#REF!="No Data",1,IF(#REF!&lt;&gt;"",1,0))</f>
        <v>#REF!</v>
      </c>
      <c r="AB96" s="214" t="e">
        <f>IF('Crisis Indicator Data'!#REF!="No Data",1,IF(#REF!&lt;&gt;"",1,0))</f>
        <v>#REF!</v>
      </c>
      <c r="AC96" s="214" t="e">
        <f>IF('Crisis Indicator Data'!#REF!="No Data",1,IF(#REF!&lt;&gt;"",1,0))</f>
        <v>#REF!</v>
      </c>
      <c r="AD96" s="214" t="e">
        <f>IF('Crisis Indicator Data'!#REF!="No Data",1,IF(#REF!&lt;&gt;"",1,0))</f>
        <v>#REF!</v>
      </c>
      <c r="AE96" s="214" t="e">
        <f>IF('Crisis Indicator Data'!#REF!="No Data",1,IF(#REF!&lt;&gt;"",1,0))</f>
        <v>#REF!</v>
      </c>
      <c r="AF96" s="214" t="e">
        <f>IF('Crisis Indicator Data'!#REF!="No Data",1,IF(#REF!&lt;&gt;"",1,0))</f>
        <v>#REF!</v>
      </c>
      <c r="AG96" s="214" t="e">
        <f>IF('Crisis Indicator Data'!#REF!="No Data",1,IF(#REF!&lt;&gt;"",1,0))</f>
        <v>#REF!</v>
      </c>
      <c r="AH96" s="214" t="e">
        <f>IF('Crisis Indicator Data'!#REF!="No Data",1,IF(#REF!&lt;&gt;"",1,0))</f>
        <v>#REF!</v>
      </c>
      <c r="AI96" s="214" t="e">
        <f>IF('Crisis Indicator Data'!#REF!="No Data",1,IF(#REF!&lt;&gt;"",1,0))</f>
        <v>#REF!</v>
      </c>
      <c r="AJ96" s="214" t="e">
        <f>IF('Crisis Indicator Data'!#REF!="No Data",1,IF(#REF!&lt;&gt;"",1,0))</f>
        <v>#REF!</v>
      </c>
      <c r="AK96" s="214" t="e">
        <f>IF('Crisis Indicator Data'!#REF!="No Data",1,IF(#REF!&lt;&gt;"",1,0))</f>
        <v>#REF!</v>
      </c>
      <c r="AL96" s="214" t="e">
        <f>IF('Crisis Indicator Data'!#REF!="No Data",1,IF(#REF!&lt;&gt;"",1,0))</f>
        <v>#REF!</v>
      </c>
      <c r="AM96" s="214" t="e">
        <f>IF('Crisis Indicator Data'!#REF!="No Data",1,IF(#REF!&lt;&gt;"",1,0))</f>
        <v>#REF!</v>
      </c>
      <c r="AN96" s="214" t="e">
        <f>IF('Crisis Indicator Data'!#REF!="No Data",1,IF(#REF!&lt;&gt;"",1,0))</f>
        <v>#REF!</v>
      </c>
      <c r="AO96" s="214" t="e">
        <f>IF('Crisis Indicator Data'!#REF!="No Data",1,IF(#REF!&lt;&gt;"",1,0))</f>
        <v>#REF!</v>
      </c>
      <c r="AP96" s="214" t="e">
        <f>IF('Crisis Indicator Data'!#REF!="No Data",1,IF(#REF!&lt;&gt;"",1,0))</f>
        <v>#REF!</v>
      </c>
      <c r="AQ96" s="214" t="e">
        <f>IF('Crisis Indicator Data'!#REF!="No Data",1,IF(#REF!&lt;&gt;"",1,0))</f>
        <v>#REF!</v>
      </c>
      <c r="AR96" s="214" t="e">
        <f>IF('Crisis Indicator Data'!#REF!="No Data",1,IF(#REF!&lt;&gt;"",1,0))</f>
        <v>#REF!</v>
      </c>
      <c r="AS96" s="214" t="e">
        <f>IF('Crisis Indicator Data'!#REF!="No Data",1,IF(#REF!&lt;&gt;"",1,0))</f>
        <v>#REF!</v>
      </c>
      <c r="AT96" s="214" t="e">
        <f>IF('Crisis Indicator Data'!#REF!="No Data",1,IF(#REF!&lt;&gt;"",1,0))</f>
        <v>#REF!</v>
      </c>
      <c r="AU96" s="214" t="e">
        <f>IF('Crisis Indicator Data'!#REF!="No Data",1,IF(#REF!&lt;&gt;"",1,0))</f>
        <v>#REF!</v>
      </c>
      <c r="AV96" s="214" t="e">
        <f>IF('Crisis Indicator Data'!#REF!="No Data",1,IF(#REF!&lt;&gt;"",1,0))</f>
        <v>#REF!</v>
      </c>
      <c r="AW96" s="214" t="e">
        <f>IF('Crisis Indicator Data'!#REF!="No Data",1,IF(#REF!&lt;&gt;"",1,0))</f>
        <v>#REF!</v>
      </c>
      <c r="AX96" s="214" t="e">
        <f>IF('Crisis Indicator Data'!#REF!="No Data",1,IF(#REF!&lt;&gt;"",1,0))</f>
        <v>#REF!</v>
      </c>
      <c r="AY96" s="214" t="e">
        <f>IF('Crisis Indicator Data'!#REF!="No Data",1,IF(#REF!&lt;&gt;"",1,0))</f>
        <v>#REF!</v>
      </c>
      <c r="AZ96" s="214" t="e">
        <f>IF('Crisis Indicator Data'!#REF!="No Data",1,IF(#REF!&lt;&gt;"",1,0))</f>
        <v>#REF!</v>
      </c>
      <c r="BA96" t="e">
        <f t="shared" si="4"/>
        <v>#REF!</v>
      </c>
      <c r="BB96" s="22" t="e">
        <f t="shared" si="5"/>
        <v>#REF!</v>
      </c>
    </row>
    <row r="97" spans="1:54" x14ac:dyDescent="0.35">
      <c r="A97" t="s">
        <v>8095</v>
      </c>
      <c r="B97" s="214" t="e">
        <f>IF('Crisis Indicator Data'!#REF!="No Data",1,IF(#REF!&lt;&gt;"",1,0))</f>
        <v>#REF!</v>
      </c>
      <c r="C97" s="214" t="e">
        <f>IF('Crisis Indicator Data'!#REF!="No Data",1,IF(#REF!&lt;&gt;"",1,0))</f>
        <v>#REF!</v>
      </c>
      <c r="D97" s="214" t="e">
        <f>IF('Crisis Indicator Data'!#REF!="No Data",1,IF(#REF!&lt;&gt;"",1,0))</f>
        <v>#REF!</v>
      </c>
      <c r="E97" s="214" t="e">
        <f>IF('Crisis Indicator Data'!#REF!="No Data",1,IF(#REF!&lt;&gt;"",1,0))</f>
        <v>#REF!</v>
      </c>
      <c r="F97" s="214" t="e">
        <f>IF('Crisis Indicator Data'!#REF!="No Data",1,IF(#REF!&lt;&gt;"",1,0))</f>
        <v>#REF!</v>
      </c>
      <c r="G97" s="214" t="e">
        <f>IF('Crisis Indicator Data'!#REF!="No Data",1,IF(#REF!&lt;&gt;"",1,0))</f>
        <v>#REF!</v>
      </c>
      <c r="H97" s="214" t="e">
        <f>IF('Crisis Indicator Data'!#REF!="No Data",1,IF(#REF!&lt;&gt;"",1,0))</f>
        <v>#REF!</v>
      </c>
      <c r="I97" s="214" t="e">
        <f>IF('Crisis Indicator Data'!#REF!="No Data",1,IF(#REF!&lt;&gt;"",1,0))</f>
        <v>#REF!</v>
      </c>
      <c r="J97" s="214" t="e">
        <f>IF('Crisis Indicator Data'!#REF!="No Data",1,IF(#REF!&lt;&gt;"",1,0))</f>
        <v>#REF!</v>
      </c>
      <c r="K97" s="214" t="e">
        <f>IF('Crisis Indicator Data'!#REF!="No Data",1,IF(#REF!&lt;&gt;"",1,0))</f>
        <v>#REF!</v>
      </c>
      <c r="L97" s="214" t="e">
        <f>IF('Crisis Indicator Data'!#REF!="No Data",1,IF(#REF!&lt;&gt;"",1,0))</f>
        <v>#REF!</v>
      </c>
      <c r="M97" s="214" t="e">
        <f>IF('Crisis Indicator Data'!#REF!="No Data",1,IF(#REF!&lt;&gt;"",1,0))</f>
        <v>#REF!</v>
      </c>
      <c r="N97" s="214" t="e">
        <f>IF('Crisis Indicator Data'!#REF!="No Data",1,IF(#REF!&lt;&gt;"",1,0))</f>
        <v>#REF!</v>
      </c>
      <c r="O97" s="214" t="e">
        <f>IF('Crisis Indicator Data'!#REF!="No Data",1,IF(#REF!&lt;&gt;"",1,0))</f>
        <v>#REF!</v>
      </c>
      <c r="P97" s="214" t="e">
        <f>IF('Crisis Indicator Data'!#REF!="No Data",1,IF(#REF!&lt;&gt;"",1,0))</f>
        <v>#REF!</v>
      </c>
      <c r="Q97" s="214" t="e">
        <f>IF('Crisis Indicator Data'!#REF!="No Data",1,IF(#REF!&lt;&gt;"",1,0))</f>
        <v>#REF!</v>
      </c>
      <c r="R97" s="214" t="e">
        <f>IF('Crisis Indicator Data'!#REF!="No Data",1,IF(#REF!&lt;&gt;"",1,0))</f>
        <v>#REF!</v>
      </c>
      <c r="S97" s="214" t="e">
        <f>IF('Crisis Indicator Data'!#REF!="No Data",1,IF(#REF!&lt;&gt;"",1,0))</f>
        <v>#REF!</v>
      </c>
      <c r="T97" s="214" t="e">
        <f>IF('Crisis Indicator Data'!#REF!="No Data",1,IF(#REF!&lt;&gt;"",1,0))</f>
        <v>#REF!</v>
      </c>
      <c r="U97" s="214" t="e">
        <f>IF('Crisis Indicator Data'!#REF!="No Data",1,IF(#REF!&lt;&gt;"",1,0))</f>
        <v>#REF!</v>
      </c>
      <c r="V97" s="214" t="e">
        <f>IF('Crisis Indicator Data'!#REF!="No Data",1,IF(#REF!&lt;&gt;"",1,0))</f>
        <v>#REF!</v>
      </c>
      <c r="W97" s="214" t="e">
        <f>IF('Crisis Indicator Data'!#REF!="No Data",1,IF(#REF!&lt;&gt;"",1,0))</f>
        <v>#REF!</v>
      </c>
      <c r="X97" s="214" t="e">
        <f>IF('Crisis Indicator Data'!#REF!="No Data",1,IF(#REF!&lt;&gt;"",1,0))</f>
        <v>#REF!</v>
      </c>
      <c r="Y97" s="214" t="e">
        <f>IF('Crisis Indicator Data'!#REF!="No Data",1,IF(#REF!&lt;&gt;"",1,0))</f>
        <v>#REF!</v>
      </c>
      <c r="Z97" s="214" t="e">
        <f>IF('Crisis Indicator Data'!#REF!="No Data",1,IF(#REF!&lt;&gt;"",1,0))</f>
        <v>#REF!</v>
      </c>
      <c r="AA97" s="214" t="e">
        <f>IF('Crisis Indicator Data'!#REF!="No Data",1,IF(#REF!&lt;&gt;"",1,0))</f>
        <v>#REF!</v>
      </c>
      <c r="AB97" s="214" t="e">
        <f>IF('Crisis Indicator Data'!#REF!="No Data",1,IF(#REF!&lt;&gt;"",1,0))</f>
        <v>#REF!</v>
      </c>
      <c r="AC97" s="214" t="e">
        <f>IF('Crisis Indicator Data'!#REF!="No Data",1,IF(#REF!&lt;&gt;"",1,0))</f>
        <v>#REF!</v>
      </c>
      <c r="AD97" s="214" t="e">
        <f>IF('Crisis Indicator Data'!#REF!="No Data",1,IF(#REF!&lt;&gt;"",1,0))</f>
        <v>#REF!</v>
      </c>
      <c r="AE97" s="214" t="e">
        <f>IF('Crisis Indicator Data'!#REF!="No Data",1,IF(#REF!&lt;&gt;"",1,0))</f>
        <v>#REF!</v>
      </c>
      <c r="AF97" s="214" t="e">
        <f>IF('Crisis Indicator Data'!#REF!="No Data",1,IF(#REF!&lt;&gt;"",1,0))</f>
        <v>#REF!</v>
      </c>
      <c r="AG97" s="214" t="e">
        <f>IF('Crisis Indicator Data'!#REF!="No Data",1,IF(#REF!&lt;&gt;"",1,0))</f>
        <v>#REF!</v>
      </c>
      <c r="AH97" s="214" t="e">
        <f>IF('Crisis Indicator Data'!#REF!="No Data",1,IF(#REF!&lt;&gt;"",1,0))</f>
        <v>#REF!</v>
      </c>
      <c r="AI97" s="214" t="e">
        <f>IF('Crisis Indicator Data'!#REF!="No Data",1,IF(#REF!&lt;&gt;"",1,0))</f>
        <v>#REF!</v>
      </c>
      <c r="AJ97" s="214" t="e">
        <f>IF('Crisis Indicator Data'!#REF!="No Data",1,IF(#REF!&lt;&gt;"",1,0))</f>
        <v>#REF!</v>
      </c>
      <c r="AK97" s="214" t="e">
        <f>IF('Crisis Indicator Data'!#REF!="No Data",1,IF(#REF!&lt;&gt;"",1,0))</f>
        <v>#REF!</v>
      </c>
      <c r="AL97" s="214" t="e">
        <f>IF('Crisis Indicator Data'!#REF!="No Data",1,IF(#REF!&lt;&gt;"",1,0))</f>
        <v>#REF!</v>
      </c>
      <c r="AM97" s="214" t="e">
        <f>IF('Crisis Indicator Data'!#REF!="No Data",1,IF(#REF!&lt;&gt;"",1,0))</f>
        <v>#REF!</v>
      </c>
      <c r="AN97" s="214" t="e">
        <f>IF('Crisis Indicator Data'!#REF!="No Data",1,IF(#REF!&lt;&gt;"",1,0))</f>
        <v>#REF!</v>
      </c>
      <c r="AO97" s="214" t="e">
        <f>IF('Crisis Indicator Data'!#REF!="No Data",1,IF(#REF!&lt;&gt;"",1,0))</f>
        <v>#REF!</v>
      </c>
      <c r="AP97" s="214" t="e">
        <f>IF('Crisis Indicator Data'!#REF!="No Data",1,IF(#REF!&lt;&gt;"",1,0))</f>
        <v>#REF!</v>
      </c>
      <c r="AQ97" s="214" t="e">
        <f>IF('Crisis Indicator Data'!#REF!="No Data",1,IF(#REF!&lt;&gt;"",1,0))</f>
        <v>#REF!</v>
      </c>
      <c r="AR97" s="214" t="e">
        <f>IF('Crisis Indicator Data'!#REF!="No Data",1,IF(#REF!&lt;&gt;"",1,0))</f>
        <v>#REF!</v>
      </c>
      <c r="AS97" s="214" t="e">
        <f>IF('Crisis Indicator Data'!#REF!="No Data",1,IF(#REF!&lt;&gt;"",1,0))</f>
        <v>#REF!</v>
      </c>
      <c r="AT97" s="214" t="e">
        <f>IF('Crisis Indicator Data'!#REF!="No Data",1,IF(#REF!&lt;&gt;"",1,0))</f>
        <v>#REF!</v>
      </c>
      <c r="AU97" s="214" t="e">
        <f>IF('Crisis Indicator Data'!#REF!="No Data",1,IF(#REF!&lt;&gt;"",1,0))</f>
        <v>#REF!</v>
      </c>
      <c r="AV97" s="214" t="e">
        <f>IF('Crisis Indicator Data'!#REF!="No Data",1,IF(#REF!&lt;&gt;"",1,0))</f>
        <v>#REF!</v>
      </c>
      <c r="AW97" s="214" t="e">
        <f>IF('Crisis Indicator Data'!#REF!="No Data",1,IF(#REF!&lt;&gt;"",1,0))</f>
        <v>#REF!</v>
      </c>
      <c r="AX97" s="214" t="e">
        <f>IF('Crisis Indicator Data'!#REF!="No Data",1,IF(#REF!&lt;&gt;"",1,0))</f>
        <v>#REF!</v>
      </c>
      <c r="AY97" s="214" t="e">
        <f>IF('Crisis Indicator Data'!#REF!="No Data",1,IF(#REF!&lt;&gt;"",1,0))</f>
        <v>#REF!</v>
      </c>
      <c r="AZ97" s="214" t="e">
        <f>IF('Crisis Indicator Data'!#REF!="No Data",1,IF(#REF!&lt;&gt;"",1,0))</f>
        <v>#REF!</v>
      </c>
      <c r="BA97" t="e">
        <f t="shared" si="4"/>
        <v>#REF!</v>
      </c>
      <c r="BB97" s="22" t="e">
        <f t="shared" si="5"/>
        <v>#REF!</v>
      </c>
    </row>
    <row r="98" spans="1:54" x14ac:dyDescent="0.35">
      <c r="A98" t="s">
        <v>8096</v>
      </c>
      <c r="B98" s="214" t="e">
        <f>IF('Crisis Indicator Data'!#REF!="No Data",1,IF(#REF!&lt;&gt;"",1,0))</f>
        <v>#REF!</v>
      </c>
      <c r="C98" s="214" t="e">
        <f>IF('Crisis Indicator Data'!#REF!="No Data",1,IF(#REF!&lt;&gt;"",1,0))</f>
        <v>#REF!</v>
      </c>
      <c r="D98" s="214" t="e">
        <f>IF('Crisis Indicator Data'!#REF!="No Data",1,IF(#REF!&lt;&gt;"",1,0))</f>
        <v>#REF!</v>
      </c>
      <c r="E98" s="214" t="e">
        <f>IF('Crisis Indicator Data'!#REF!="No Data",1,IF(#REF!&lt;&gt;"",1,0))</f>
        <v>#REF!</v>
      </c>
      <c r="F98" s="214" t="e">
        <f>IF('Crisis Indicator Data'!#REF!="No Data",1,IF(#REF!&lt;&gt;"",1,0))</f>
        <v>#REF!</v>
      </c>
      <c r="G98" s="214" t="e">
        <f>IF('Crisis Indicator Data'!#REF!="No Data",1,IF(#REF!&lt;&gt;"",1,0))</f>
        <v>#REF!</v>
      </c>
      <c r="H98" s="214" t="e">
        <f>IF('Crisis Indicator Data'!#REF!="No Data",1,IF(#REF!&lt;&gt;"",1,0))</f>
        <v>#REF!</v>
      </c>
      <c r="I98" s="214" t="e">
        <f>IF('Crisis Indicator Data'!#REF!="No Data",1,IF(#REF!&lt;&gt;"",1,0))</f>
        <v>#REF!</v>
      </c>
      <c r="J98" s="214" t="e">
        <f>IF('Crisis Indicator Data'!#REF!="No Data",1,IF(#REF!&lt;&gt;"",1,0))</f>
        <v>#REF!</v>
      </c>
      <c r="K98" s="214" t="e">
        <f>IF('Crisis Indicator Data'!#REF!="No Data",1,IF(#REF!&lt;&gt;"",1,0))</f>
        <v>#REF!</v>
      </c>
      <c r="L98" s="214" t="e">
        <f>IF('Crisis Indicator Data'!#REF!="No Data",1,IF(#REF!&lt;&gt;"",1,0))</f>
        <v>#REF!</v>
      </c>
      <c r="M98" s="214" t="e">
        <f>IF('Crisis Indicator Data'!#REF!="No Data",1,IF(#REF!&lt;&gt;"",1,0))</f>
        <v>#REF!</v>
      </c>
      <c r="N98" s="214" t="e">
        <f>IF('Crisis Indicator Data'!#REF!="No Data",1,IF(#REF!&lt;&gt;"",1,0))</f>
        <v>#REF!</v>
      </c>
      <c r="O98" s="214" t="e">
        <f>IF('Crisis Indicator Data'!#REF!="No Data",1,IF(#REF!&lt;&gt;"",1,0))</f>
        <v>#REF!</v>
      </c>
      <c r="P98" s="214" t="e">
        <f>IF('Crisis Indicator Data'!#REF!="No Data",1,IF(#REF!&lt;&gt;"",1,0))</f>
        <v>#REF!</v>
      </c>
      <c r="Q98" s="214" t="e">
        <f>IF('Crisis Indicator Data'!#REF!="No Data",1,IF(#REF!&lt;&gt;"",1,0))</f>
        <v>#REF!</v>
      </c>
      <c r="R98" s="214" t="e">
        <f>IF('Crisis Indicator Data'!#REF!="No Data",1,IF(#REF!&lt;&gt;"",1,0))</f>
        <v>#REF!</v>
      </c>
      <c r="S98" s="214" t="e">
        <f>IF('Crisis Indicator Data'!#REF!="No Data",1,IF(#REF!&lt;&gt;"",1,0))</f>
        <v>#REF!</v>
      </c>
      <c r="T98" s="214" t="e">
        <f>IF('Crisis Indicator Data'!#REF!="No Data",1,IF(#REF!&lt;&gt;"",1,0))</f>
        <v>#REF!</v>
      </c>
      <c r="U98" s="214" t="e">
        <f>IF('Crisis Indicator Data'!#REF!="No Data",1,IF(#REF!&lt;&gt;"",1,0))</f>
        <v>#REF!</v>
      </c>
      <c r="V98" s="214" t="e">
        <f>IF('Crisis Indicator Data'!#REF!="No Data",1,IF(#REF!&lt;&gt;"",1,0))</f>
        <v>#REF!</v>
      </c>
      <c r="W98" s="214" t="e">
        <f>IF('Crisis Indicator Data'!#REF!="No Data",1,IF(#REF!&lt;&gt;"",1,0))</f>
        <v>#REF!</v>
      </c>
      <c r="X98" s="214" t="e">
        <f>IF('Crisis Indicator Data'!#REF!="No Data",1,IF(#REF!&lt;&gt;"",1,0))</f>
        <v>#REF!</v>
      </c>
      <c r="Y98" s="214" t="e">
        <f>IF('Crisis Indicator Data'!#REF!="No Data",1,IF(#REF!&lt;&gt;"",1,0))</f>
        <v>#REF!</v>
      </c>
      <c r="Z98" s="214" t="e">
        <f>IF('Crisis Indicator Data'!#REF!="No Data",1,IF(#REF!&lt;&gt;"",1,0))</f>
        <v>#REF!</v>
      </c>
      <c r="AA98" s="214" t="e">
        <f>IF('Crisis Indicator Data'!#REF!="No Data",1,IF(#REF!&lt;&gt;"",1,0))</f>
        <v>#REF!</v>
      </c>
      <c r="AB98" s="214" t="e">
        <f>IF('Crisis Indicator Data'!#REF!="No Data",1,IF(#REF!&lt;&gt;"",1,0))</f>
        <v>#REF!</v>
      </c>
      <c r="AC98" s="214" t="e">
        <f>IF('Crisis Indicator Data'!#REF!="No Data",1,IF(#REF!&lt;&gt;"",1,0))</f>
        <v>#REF!</v>
      </c>
      <c r="AD98" s="214" t="e">
        <f>IF('Crisis Indicator Data'!#REF!="No Data",1,IF(#REF!&lt;&gt;"",1,0))</f>
        <v>#REF!</v>
      </c>
      <c r="AE98" s="214" t="e">
        <f>IF('Crisis Indicator Data'!#REF!="No Data",1,IF(#REF!&lt;&gt;"",1,0))</f>
        <v>#REF!</v>
      </c>
      <c r="AF98" s="214" t="e">
        <f>IF('Crisis Indicator Data'!#REF!="No Data",1,IF(#REF!&lt;&gt;"",1,0))</f>
        <v>#REF!</v>
      </c>
      <c r="AG98" s="214" t="e">
        <f>IF('Crisis Indicator Data'!#REF!="No Data",1,IF(#REF!&lt;&gt;"",1,0))</f>
        <v>#REF!</v>
      </c>
      <c r="AH98" s="214" t="e">
        <f>IF('Crisis Indicator Data'!#REF!="No Data",1,IF(#REF!&lt;&gt;"",1,0))</f>
        <v>#REF!</v>
      </c>
      <c r="AI98" s="214" t="e">
        <f>IF('Crisis Indicator Data'!#REF!="No Data",1,IF(#REF!&lt;&gt;"",1,0))</f>
        <v>#REF!</v>
      </c>
      <c r="AJ98" s="214" t="e">
        <f>IF('Crisis Indicator Data'!#REF!="No Data",1,IF(#REF!&lt;&gt;"",1,0))</f>
        <v>#REF!</v>
      </c>
      <c r="AK98" s="214" t="e">
        <f>IF('Crisis Indicator Data'!#REF!="No Data",1,IF(#REF!&lt;&gt;"",1,0))</f>
        <v>#REF!</v>
      </c>
      <c r="AL98" s="214" t="e">
        <f>IF('Crisis Indicator Data'!#REF!="No Data",1,IF(#REF!&lt;&gt;"",1,0))</f>
        <v>#REF!</v>
      </c>
      <c r="AM98" s="214" t="e">
        <f>IF('Crisis Indicator Data'!#REF!="No Data",1,IF(#REF!&lt;&gt;"",1,0))</f>
        <v>#REF!</v>
      </c>
      <c r="AN98" s="214" t="e">
        <f>IF('Crisis Indicator Data'!#REF!="No Data",1,IF(#REF!&lt;&gt;"",1,0))</f>
        <v>#REF!</v>
      </c>
      <c r="AO98" s="214" t="e">
        <f>IF('Crisis Indicator Data'!#REF!="No Data",1,IF(#REF!&lt;&gt;"",1,0))</f>
        <v>#REF!</v>
      </c>
      <c r="AP98" s="214" t="e">
        <f>IF('Crisis Indicator Data'!#REF!="No Data",1,IF(#REF!&lt;&gt;"",1,0))</f>
        <v>#REF!</v>
      </c>
      <c r="AQ98" s="214" t="e">
        <f>IF('Crisis Indicator Data'!#REF!="No Data",1,IF(#REF!&lt;&gt;"",1,0))</f>
        <v>#REF!</v>
      </c>
      <c r="AR98" s="214" t="e">
        <f>IF('Crisis Indicator Data'!#REF!="No Data",1,IF(#REF!&lt;&gt;"",1,0))</f>
        <v>#REF!</v>
      </c>
      <c r="AS98" s="214" t="e">
        <f>IF('Crisis Indicator Data'!#REF!="No Data",1,IF(#REF!&lt;&gt;"",1,0))</f>
        <v>#REF!</v>
      </c>
      <c r="AT98" s="214" t="e">
        <f>IF('Crisis Indicator Data'!#REF!="No Data",1,IF(#REF!&lt;&gt;"",1,0))</f>
        <v>#REF!</v>
      </c>
      <c r="AU98" s="214" t="e">
        <f>IF('Crisis Indicator Data'!#REF!="No Data",1,IF(#REF!&lt;&gt;"",1,0))</f>
        <v>#REF!</v>
      </c>
      <c r="AV98" s="214" t="e">
        <f>IF('Crisis Indicator Data'!#REF!="No Data",1,IF(#REF!&lt;&gt;"",1,0))</f>
        <v>#REF!</v>
      </c>
      <c r="AW98" s="214" t="e">
        <f>IF('Crisis Indicator Data'!#REF!="No Data",1,IF(#REF!&lt;&gt;"",1,0))</f>
        <v>#REF!</v>
      </c>
      <c r="AX98" s="214" t="e">
        <f>IF('Crisis Indicator Data'!#REF!="No Data",1,IF(#REF!&lt;&gt;"",1,0))</f>
        <v>#REF!</v>
      </c>
      <c r="AY98" s="214" t="e">
        <f>IF('Crisis Indicator Data'!#REF!="No Data",1,IF(#REF!&lt;&gt;"",1,0))</f>
        <v>#REF!</v>
      </c>
      <c r="AZ98" s="214" t="e">
        <f>IF('Crisis Indicator Data'!#REF!="No Data",1,IF(#REF!&lt;&gt;"",1,0))</f>
        <v>#REF!</v>
      </c>
      <c r="BA98" t="e">
        <f t="shared" ref="BA98:BA129" si="6">SUM(B98:AZ98)</f>
        <v>#REF!</v>
      </c>
      <c r="BB98" s="22" t="e">
        <f t="shared" ref="BB98:BB129" si="7">BA98/51</f>
        <v>#REF!</v>
      </c>
    </row>
    <row r="99" spans="1:54" x14ac:dyDescent="0.35">
      <c r="A99" t="s">
        <v>8100</v>
      </c>
      <c r="B99" s="214" t="e">
        <f>IF('Crisis Indicator Data'!#REF!="No Data",1,IF(#REF!&lt;&gt;"",1,0))</f>
        <v>#REF!</v>
      </c>
      <c r="C99" s="214" t="e">
        <f>IF('Crisis Indicator Data'!#REF!="No Data",1,IF(#REF!&lt;&gt;"",1,0))</f>
        <v>#REF!</v>
      </c>
      <c r="D99" s="214" t="e">
        <f>IF('Crisis Indicator Data'!#REF!="No Data",1,IF(#REF!&lt;&gt;"",1,0))</f>
        <v>#REF!</v>
      </c>
      <c r="E99" s="214" t="e">
        <f>IF('Crisis Indicator Data'!#REF!="No Data",1,IF(#REF!&lt;&gt;"",1,0))</f>
        <v>#REF!</v>
      </c>
      <c r="F99" s="214" t="e">
        <f>IF('Crisis Indicator Data'!#REF!="No Data",1,IF(#REF!&lt;&gt;"",1,0))</f>
        <v>#REF!</v>
      </c>
      <c r="G99" s="214" t="e">
        <f>IF('Crisis Indicator Data'!#REF!="No Data",1,IF(#REF!&lt;&gt;"",1,0))</f>
        <v>#REF!</v>
      </c>
      <c r="H99" s="214" t="e">
        <f>IF('Crisis Indicator Data'!#REF!="No Data",1,IF(#REF!&lt;&gt;"",1,0))</f>
        <v>#REF!</v>
      </c>
      <c r="I99" s="214" t="e">
        <f>IF('Crisis Indicator Data'!#REF!="No Data",1,IF(#REF!&lt;&gt;"",1,0))</f>
        <v>#REF!</v>
      </c>
      <c r="J99" s="214" t="e">
        <f>IF('Crisis Indicator Data'!#REF!="No Data",1,IF(#REF!&lt;&gt;"",1,0))</f>
        <v>#REF!</v>
      </c>
      <c r="K99" s="214" t="e">
        <f>IF('Crisis Indicator Data'!#REF!="No Data",1,IF(#REF!&lt;&gt;"",1,0))</f>
        <v>#REF!</v>
      </c>
      <c r="L99" s="214" t="e">
        <f>IF('Crisis Indicator Data'!#REF!="No Data",1,IF(#REF!&lt;&gt;"",1,0))</f>
        <v>#REF!</v>
      </c>
      <c r="M99" s="214" t="e">
        <f>IF('Crisis Indicator Data'!#REF!="No Data",1,IF(#REF!&lt;&gt;"",1,0))</f>
        <v>#REF!</v>
      </c>
      <c r="N99" s="214" t="e">
        <f>IF('Crisis Indicator Data'!#REF!="No Data",1,IF(#REF!&lt;&gt;"",1,0))</f>
        <v>#REF!</v>
      </c>
      <c r="O99" s="214" t="e">
        <f>IF('Crisis Indicator Data'!#REF!="No Data",1,IF(#REF!&lt;&gt;"",1,0))</f>
        <v>#REF!</v>
      </c>
      <c r="P99" s="214" t="e">
        <f>IF('Crisis Indicator Data'!#REF!="No Data",1,IF(#REF!&lt;&gt;"",1,0))</f>
        <v>#REF!</v>
      </c>
      <c r="Q99" s="214" t="e">
        <f>IF('Crisis Indicator Data'!#REF!="No Data",1,IF(#REF!&lt;&gt;"",1,0))</f>
        <v>#REF!</v>
      </c>
      <c r="R99" s="214" t="e">
        <f>IF('Crisis Indicator Data'!#REF!="No Data",1,IF(#REF!&lt;&gt;"",1,0))</f>
        <v>#REF!</v>
      </c>
      <c r="S99" s="214" t="e">
        <f>IF('Crisis Indicator Data'!#REF!="No Data",1,IF(#REF!&lt;&gt;"",1,0))</f>
        <v>#REF!</v>
      </c>
      <c r="T99" s="214" t="e">
        <f>IF('Crisis Indicator Data'!#REF!="No Data",1,IF(#REF!&lt;&gt;"",1,0))</f>
        <v>#REF!</v>
      </c>
      <c r="U99" s="214" t="e">
        <f>IF('Crisis Indicator Data'!#REF!="No Data",1,IF(#REF!&lt;&gt;"",1,0))</f>
        <v>#REF!</v>
      </c>
      <c r="V99" s="214" t="e">
        <f>IF('Crisis Indicator Data'!#REF!="No Data",1,IF(#REF!&lt;&gt;"",1,0))</f>
        <v>#REF!</v>
      </c>
      <c r="W99" s="214" t="e">
        <f>IF('Crisis Indicator Data'!#REF!="No Data",1,IF(#REF!&lt;&gt;"",1,0))</f>
        <v>#REF!</v>
      </c>
      <c r="X99" s="214" t="e">
        <f>IF('Crisis Indicator Data'!#REF!="No Data",1,IF(#REF!&lt;&gt;"",1,0))</f>
        <v>#REF!</v>
      </c>
      <c r="Y99" s="214" t="e">
        <f>IF('Crisis Indicator Data'!#REF!="No Data",1,IF(#REF!&lt;&gt;"",1,0))</f>
        <v>#REF!</v>
      </c>
      <c r="Z99" s="214" t="e">
        <f>IF('Crisis Indicator Data'!#REF!="No Data",1,IF(#REF!&lt;&gt;"",1,0))</f>
        <v>#REF!</v>
      </c>
      <c r="AA99" s="214" t="e">
        <f>IF('Crisis Indicator Data'!#REF!="No Data",1,IF(#REF!&lt;&gt;"",1,0))</f>
        <v>#REF!</v>
      </c>
      <c r="AB99" s="214" t="e">
        <f>IF('Crisis Indicator Data'!#REF!="No Data",1,IF(#REF!&lt;&gt;"",1,0))</f>
        <v>#REF!</v>
      </c>
      <c r="AC99" s="214" t="e">
        <f>IF('Crisis Indicator Data'!#REF!="No Data",1,IF(#REF!&lt;&gt;"",1,0))</f>
        <v>#REF!</v>
      </c>
      <c r="AD99" s="214" t="e">
        <f>IF('Crisis Indicator Data'!#REF!="No Data",1,IF(#REF!&lt;&gt;"",1,0))</f>
        <v>#REF!</v>
      </c>
      <c r="AE99" s="214" t="e">
        <f>IF('Crisis Indicator Data'!#REF!="No Data",1,IF(#REF!&lt;&gt;"",1,0))</f>
        <v>#REF!</v>
      </c>
      <c r="AF99" s="214" t="e">
        <f>IF('Crisis Indicator Data'!#REF!="No Data",1,IF(#REF!&lt;&gt;"",1,0))</f>
        <v>#REF!</v>
      </c>
      <c r="AG99" s="214" t="e">
        <f>IF('Crisis Indicator Data'!#REF!="No Data",1,IF(#REF!&lt;&gt;"",1,0))</f>
        <v>#REF!</v>
      </c>
      <c r="AH99" s="214" t="e">
        <f>IF('Crisis Indicator Data'!#REF!="No Data",1,IF(#REF!&lt;&gt;"",1,0))</f>
        <v>#REF!</v>
      </c>
      <c r="AI99" s="214" t="e">
        <f>IF('Crisis Indicator Data'!#REF!="No Data",1,IF(#REF!&lt;&gt;"",1,0))</f>
        <v>#REF!</v>
      </c>
      <c r="AJ99" s="214" t="e">
        <f>IF('Crisis Indicator Data'!#REF!="No Data",1,IF(#REF!&lt;&gt;"",1,0))</f>
        <v>#REF!</v>
      </c>
      <c r="AK99" s="214" t="e">
        <f>IF('Crisis Indicator Data'!#REF!="No Data",1,IF(#REF!&lt;&gt;"",1,0))</f>
        <v>#REF!</v>
      </c>
      <c r="AL99" s="214" t="e">
        <f>IF('Crisis Indicator Data'!#REF!="No Data",1,IF(#REF!&lt;&gt;"",1,0))</f>
        <v>#REF!</v>
      </c>
      <c r="AM99" s="214" t="e">
        <f>IF('Crisis Indicator Data'!#REF!="No Data",1,IF(#REF!&lt;&gt;"",1,0))</f>
        <v>#REF!</v>
      </c>
      <c r="AN99" s="214" t="e">
        <f>IF('Crisis Indicator Data'!#REF!="No Data",1,IF(#REF!&lt;&gt;"",1,0))</f>
        <v>#REF!</v>
      </c>
      <c r="AO99" s="214" t="e">
        <f>IF('Crisis Indicator Data'!#REF!="No Data",1,IF(#REF!&lt;&gt;"",1,0))</f>
        <v>#REF!</v>
      </c>
      <c r="AP99" s="214" t="e">
        <f>IF('Crisis Indicator Data'!#REF!="No Data",1,IF(#REF!&lt;&gt;"",1,0))</f>
        <v>#REF!</v>
      </c>
      <c r="AQ99" s="214" t="e">
        <f>IF('Crisis Indicator Data'!#REF!="No Data",1,IF(#REF!&lt;&gt;"",1,0))</f>
        <v>#REF!</v>
      </c>
      <c r="AR99" s="214" t="e">
        <f>IF('Crisis Indicator Data'!#REF!="No Data",1,IF(#REF!&lt;&gt;"",1,0))</f>
        <v>#REF!</v>
      </c>
      <c r="AS99" s="214" t="e">
        <f>IF('Crisis Indicator Data'!#REF!="No Data",1,IF(#REF!&lt;&gt;"",1,0))</f>
        <v>#REF!</v>
      </c>
      <c r="AT99" s="214" t="e">
        <f>IF('Crisis Indicator Data'!#REF!="No Data",1,IF(#REF!&lt;&gt;"",1,0))</f>
        <v>#REF!</v>
      </c>
      <c r="AU99" s="214" t="e">
        <f>IF('Crisis Indicator Data'!#REF!="No Data",1,IF(#REF!&lt;&gt;"",1,0))</f>
        <v>#REF!</v>
      </c>
      <c r="AV99" s="214" t="e">
        <f>IF('Crisis Indicator Data'!#REF!="No Data",1,IF(#REF!&lt;&gt;"",1,0))</f>
        <v>#REF!</v>
      </c>
      <c r="AW99" s="214" t="e">
        <f>IF('Crisis Indicator Data'!#REF!="No Data",1,IF(#REF!&lt;&gt;"",1,0))</f>
        <v>#REF!</v>
      </c>
      <c r="AX99" s="214" t="e">
        <f>IF('Crisis Indicator Data'!#REF!="No Data",1,IF(#REF!&lt;&gt;"",1,0))</f>
        <v>#REF!</v>
      </c>
      <c r="AY99" s="214" t="e">
        <f>IF('Crisis Indicator Data'!#REF!="No Data",1,IF(#REF!&lt;&gt;"",1,0))</f>
        <v>#REF!</v>
      </c>
      <c r="AZ99" s="214" t="e">
        <f>IF('Crisis Indicator Data'!#REF!="No Data",1,IF(#REF!&lt;&gt;"",1,0))</f>
        <v>#REF!</v>
      </c>
      <c r="BA99" t="e">
        <f t="shared" si="6"/>
        <v>#REF!</v>
      </c>
      <c r="BB99" s="22" t="e">
        <f t="shared" si="7"/>
        <v>#REF!</v>
      </c>
    </row>
    <row r="100" spans="1:54" x14ac:dyDescent="0.35">
      <c r="A100" t="s">
        <v>8105</v>
      </c>
      <c r="B100" s="214" t="e">
        <f>IF('Crisis Indicator Data'!#REF!="No Data",1,IF(#REF!&lt;&gt;"",1,0))</f>
        <v>#REF!</v>
      </c>
      <c r="C100" s="214" t="e">
        <f>IF('Crisis Indicator Data'!#REF!="No Data",1,IF(#REF!&lt;&gt;"",1,0))</f>
        <v>#REF!</v>
      </c>
      <c r="D100" s="214" t="e">
        <f>IF('Crisis Indicator Data'!#REF!="No Data",1,IF(#REF!&lt;&gt;"",1,0))</f>
        <v>#REF!</v>
      </c>
      <c r="E100" s="214" t="e">
        <f>IF('Crisis Indicator Data'!#REF!="No Data",1,IF(#REF!&lt;&gt;"",1,0))</f>
        <v>#REF!</v>
      </c>
      <c r="F100" s="214" t="e">
        <f>IF('Crisis Indicator Data'!#REF!="No Data",1,IF(#REF!&lt;&gt;"",1,0))</f>
        <v>#REF!</v>
      </c>
      <c r="G100" s="214" t="e">
        <f>IF('Crisis Indicator Data'!#REF!="No Data",1,IF(#REF!&lt;&gt;"",1,0))</f>
        <v>#REF!</v>
      </c>
      <c r="H100" s="214" t="e">
        <f>IF('Crisis Indicator Data'!#REF!="No Data",1,IF(#REF!&lt;&gt;"",1,0))</f>
        <v>#REF!</v>
      </c>
      <c r="I100" s="214" t="e">
        <f>IF('Crisis Indicator Data'!#REF!="No Data",1,IF(#REF!&lt;&gt;"",1,0))</f>
        <v>#REF!</v>
      </c>
      <c r="J100" s="214" t="e">
        <f>IF('Crisis Indicator Data'!#REF!="No Data",1,IF(#REF!&lt;&gt;"",1,0))</f>
        <v>#REF!</v>
      </c>
      <c r="K100" s="214" t="e">
        <f>IF('Crisis Indicator Data'!#REF!="No Data",1,IF(#REF!&lt;&gt;"",1,0))</f>
        <v>#REF!</v>
      </c>
      <c r="L100" s="214" t="e">
        <f>IF('Crisis Indicator Data'!#REF!="No Data",1,IF(#REF!&lt;&gt;"",1,0))</f>
        <v>#REF!</v>
      </c>
      <c r="M100" s="214" t="e">
        <f>IF('Crisis Indicator Data'!#REF!="No Data",1,IF(#REF!&lt;&gt;"",1,0))</f>
        <v>#REF!</v>
      </c>
      <c r="N100" s="214" t="e">
        <f>IF('Crisis Indicator Data'!#REF!="No Data",1,IF(#REF!&lt;&gt;"",1,0))</f>
        <v>#REF!</v>
      </c>
      <c r="O100" s="214" t="e">
        <f>IF('Crisis Indicator Data'!#REF!="No Data",1,IF(#REF!&lt;&gt;"",1,0))</f>
        <v>#REF!</v>
      </c>
      <c r="P100" s="214" t="e">
        <f>IF('Crisis Indicator Data'!#REF!="No Data",1,IF(#REF!&lt;&gt;"",1,0))</f>
        <v>#REF!</v>
      </c>
      <c r="Q100" s="214" t="e">
        <f>IF('Crisis Indicator Data'!#REF!="No Data",1,IF(#REF!&lt;&gt;"",1,0))</f>
        <v>#REF!</v>
      </c>
      <c r="R100" s="214" t="e">
        <f>IF('Crisis Indicator Data'!#REF!="No Data",1,IF(#REF!&lt;&gt;"",1,0))</f>
        <v>#REF!</v>
      </c>
      <c r="S100" s="214" t="e">
        <f>IF('Crisis Indicator Data'!#REF!="No Data",1,IF(#REF!&lt;&gt;"",1,0))</f>
        <v>#REF!</v>
      </c>
      <c r="T100" s="214" t="e">
        <f>IF('Crisis Indicator Data'!#REF!="No Data",1,IF(#REF!&lt;&gt;"",1,0))</f>
        <v>#REF!</v>
      </c>
      <c r="U100" s="214" t="e">
        <f>IF('Crisis Indicator Data'!#REF!="No Data",1,IF(#REF!&lt;&gt;"",1,0))</f>
        <v>#REF!</v>
      </c>
      <c r="V100" s="214" t="e">
        <f>IF('Crisis Indicator Data'!#REF!="No Data",1,IF(#REF!&lt;&gt;"",1,0))</f>
        <v>#REF!</v>
      </c>
      <c r="W100" s="214" t="e">
        <f>IF('Crisis Indicator Data'!#REF!="No Data",1,IF(#REF!&lt;&gt;"",1,0))</f>
        <v>#REF!</v>
      </c>
      <c r="X100" s="214" t="e">
        <f>IF('Crisis Indicator Data'!#REF!="No Data",1,IF(#REF!&lt;&gt;"",1,0))</f>
        <v>#REF!</v>
      </c>
      <c r="Y100" s="214" t="e">
        <f>IF('Crisis Indicator Data'!#REF!="No Data",1,IF(#REF!&lt;&gt;"",1,0))</f>
        <v>#REF!</v>
      </c>
      <c r="Z100" s="214" t="e">
        <f>IF('Crisis Indicator Data'!#REF!="No Data",1,IF(#REF!&lt;&gt;"",1,0))</f>
        <v>#REF!</v>
      </c>
      <c r="AA100" s="214" t="e">
        <f>IF('Crisis Indicator Data'!#REF!="No Data",1,IF(#REF!&lt;&gt;"",1,0))</f>
        <v>#REF!</v>
      </c>
      <c r="AB100" s="214" t="e">
        <f>IF('Crisis Indicator Data'!#REF!="No Data",1,IF(#REF!&lt;&gt;"",1,0))</f>
        <v>#REF!</v>
      </c>
      <c r="AC100" s="214" t="e">
        <f>IF('Crisis Indicator Data'!#REF!="No Data",1,IF(#REF!&lt;&gt;"",1,0))</f>
        <v>#REF!</v>
      </c>
      <c r="AD100" s="214" t="e">
        <f>IF('Crisis Indicator Data'!#REF!="No Data",1,IF(#REF!&lt;&gt;"",1,0))</f>
        <v>#REF!</v>
      </c>
      <c r="AE100" s="214" t="e">
        <f>IF('Crisis Indicator Data'!#REF!="No Data",1,IF(#REF!&lt;&gt;"",1,0))</f>
        <v>#REF!</v>
      </c>
      <c r="AF100" s="214" t="e">
        <f>IF('Crisis Indicator Data'!#REF!="No Data",1,IF(#REF!&lt;&gt;"",1,0))</f>
        <v>#REF!</v>
      </c>
      <c r="AG100" s="214" t="e">
        <f>IF('Crisis Indicator Data'!#REF!="No Data",1,IF(#REF!&lt;&gt;"",1,0))</f>
        <v>#REF!</v>
      </c>
      <c r="AH100" s="214" t="e">
        <f>IF('Crisis Indicator Data'!#REF!="No Data",1,IF(#REF!&lt;&gt;"",1,0))</f>
        <v>#REF!</v>
      </c>
      <c r="AI100" s="214" t="e">
        <f>IF('Crisis Indicator Data'!#REF!="No Data",1,IF(#REF!&lt;&gt;"",1,0))</f>
        <v>#REF!</v>
      </c>
      <c r="AJ100" s="214" t="e">
        <f>IF('Crisis Indicator Data'!#REF!="No Data",1,IF(#REF!&lt;&gt;"",1,0))</f>
        <v>#REF!</v>
      </c>
      <c r="AK100" s="214" t="e">
        <f>IF('Crisis Indicator Data'!#REF!="No Data",1,IF(#REF!&lt;&gt;"",1,0))</f>
        <v>#REF!</v>
      </c>
      <c r="AL100" s="214" t="e">
        <f>IF('Crisis Indicator Data'!#REF!="No Data",1,IF(#REF!&lt;&gt;"",1,0))</f>
        <v>#REF!</v>
      </c>
      <c r="AM100" s="214" t="e">
        <f>IF('Crisis Indicator Data'!#REF!="No Data",1,IF(#REF!&lt;&gt;"",1,0))</f>
        <v>#REF!</v>
      </c>
      <c r="AN100" s="214" t="e">
        <f>IF('Crisis Indicator Data'!#REF!="No Data",1,IF(#REF!&lt;&gt;"",1,0))</f>
        <v>#REF!</v>
      </c>
      <c r="AO100" s="214" t="e">
        <f>IF('Crisis Indicator Data'!#REF!="No Data",1,IF(#REF!&lt;&gt;"",1,0))</f>
        <v>#REF!</v>
      </c>
      <c r="AP100" s="214" t="e">
        <f>IF('Crisis Indicator Data'!#REF!="No Data",1,IF(#REF!&lt;&gt;"",1,0))</f>
        <v>#REF!</v>
      </c>
      <c r="AQ100" s="214" t="e">
        <f>IF('Crisis Indicator Data'!#REF!="No Data",1,IF(#REF!&lt;&gt;"",1,0))</f>
        <v>#REF!</v>
      </c>
      <c r="AR100" s="214" t="e">
        <f>IF('Crisis Indicator Data'!#REF!="No Data",1,IF(#REF!&lt;&gt;"",1,0))</f>
        <v>#REF!</v>
      </c>
      <c r="AS100" s="214" t="e">
        <f>IF('Crisis Indicator Data'!#REF!="No Data",1,IF(#REF!&lt;&gt;"",1,0))</f>
        <v>#REF!</v>
      </c>
      <c r="AT100" s="214" t="e">
        <f>IF('Crisis Indicator Data'!#REF!="No Data",1,IF(#REF!&lt;&gt;"",1,0))</f>
        <v>#REF!</v>
      </c>
      <c r="AU100" s="214" t="e">
        <f>IF('Crisis Indicator Data'!#REF!="No Data",1,IF(#REF!&lt;&gt;"",1,0))</f>
        <v>#REF!</v>
      </c>
      <c r="AV100" s="214" t="e">
        <f>IF('Crisis Indicator Data'!#REF!="No Data",1,IF(#REF!&lt;&gt;"",1,0))</f>
        <v>#REF!</v>
      </c>
      <c r="AW100" s="214" t="e">
        <f>IF('Crisis Indicator Data'!#REF!="No Data",1,IF(#REF!&lt;&gt;"",1,0))</f>
        <v>#REF!</v>
      </c>
      <c r="AX100" s="214" t="e">
        <f>IF('Crisis Indicator Data'!#REF!="No Data",1,IF(#REF!&lt;&gt;"",1,0))</f>
        <v>#REF!</v>
      </c>
      <c r="AY100" s="214" t="e">
        <f>IF('Crisis Indicator Data'!#REF!="No Data",1,IF(#REF!&lt;&gt;"",1,0))</f>
        <v>#REF!</v>
      </c>
      <c r="AZ100" s="214" t="e">
        <f>IF('Crisis Indicator Data'!#REF!="No Data",1,IF(#REF!&lt;&gt;"",1,0))</f>
        <v>#REF!</v>
      </c>
      <c r="BA100" t="e">
        <f t="shared" si="6"/>
        <v>#REF!</v>
      </c>
      <c r="BB100" s="22" t="e">
        <f t="shared" si="7"/>
        <v>#REF!</v>
      </c>
    </row>
    <row r="101" spans="1:54" x14ac:dyDescent="0.35">
      <c r="A101" t="s">
        <v>8107</v>
      </c>
      <c r="B101" s="214" t="e">
        <f>IF('Crisis Indicator Data'!#REF!="No Data",1,IF(#REF!&lt;&gt;"",1,0))</f>
        <v>#REF!</v>
      </c>
      <c r="C101" s="214" t="e">
        <f>IF('Crisis Indicator Data'!#REF!="No Data",1,IF(#REF!&lt;&gt;"",1,0))</f>
        <v>#REF!</v>
      </c>
      <c r="D101" s="214" t="e">
        <f>IF('Crisis Indicator Data'!#REF!="No Data",1,IF(#REF!&lt;&gt;"",1,0))</f>
        <v>#REF!</v>
      </c>
      <c r="E101" s="214" t="e">
        <f>IF('Crisis Indicator Data'!#REF!="No Data",1,IF(#REF!&lt;&gt;"",1,0))</f>
        <v>#REF!</v>
      </c>
      <c r="F101" s="214" t="e">
        <f>IF('Crisis Indicator Data'!#REF!="No Data",1,IF(#REF!&lt;&gt;"",1,0))</f>
        <v>#REF!</v>
      </c>
      <c r="G101" s="214" t="e">
        <f>IF('Crisis Indicator Data'!#REF!="No Data",1,IF(#REF!&lt;&gt;"",1,0))</f>
        <v>#REF!</v>
      </c>
      <c r="H101" s="214" t="e">
        <f>IF('Crisis Indicator Data'!#REF!="No Data",1,IF(#REF!&lt;&gt;"",1,0))</f>
        <v>#REF!</v>
      </c>
      <c r="I101" s="214" t="e">
        <f>IF('Crisis Indicator Data'!#REF!="No Data",1,IF(#REF!&lt;&gt;"",1,0))</f>
        <v>#REF!</v>
      </c>
      <c r="J101" s="214" t="e">
        <f>IF('Crisis Indicator Data'!#REF!="No Data",1,IF(#REF!&lt;&gt;"",1,0))</f>
        <v>#REF!</v>
      </c>
      <c r="K101" s="214" t="e">
        <f>IF('Crisis Indicator Data'!#REF!="No Data",1,IF(#REF!&lt;&gt;"",1,0))</f>
        <v>#REF!</v>
      </c>
      <c r="L101" s="214" t="e">
        <f>IF('Crisis Indicator Data'!#REF!="No Data",1,IF(#REF!&lt;&gt;"",1,0))</f>
        <v>#REF!</v>
      </c>
      <c r="M101" s="214" t="e">
        <f>IF('Crisis Indicator Data'!#REF!="No Data",1,IF(#REF!&lt;&gt;"",1,0))</f>
        <v>#REF!</v>
      </c>
      <c r="N101" s="214" t="e">
        <f>IF('Crisis Indicator Data'!#REF!="No Data",1,IF(#REF!&lt;&gt;"",1,0))</f>
        <v>#REF!</v>
      </c>
      <c r="O101" s="214" t="e">
        <f>IF('Crisis Indicator Data'!#REF!="No Data",1,IF(#REF!&lt;&gt;"",1,0))</f>
        <v>#REF!</v>
      </c>
      <c r="P101" s="214" t="e">
        <f>IF('Crisis Indicator Data'!#REF!="No Data",1,IF(#REF!&lt;&gt;"",1,0))</f>
        <v>#REF!</v>
      </c>
      <c r="Q101" s="214" t="e">
        <f>IF('Crisis Indicator Data'!#REF!="No Data",1,IF(#REF!&lt;&gt;"",1,0))</f>
        <v>#REF!</v>
      </c>
      <c r="R101" s="214" t="e">
        <f>IF('Crisis Indicator Data'!#REF!="No Data",1,IF(#REF!&lt;&gt;"",1,0))</f>
        <v>#REF!</v>
      </c>
      <c r="S101" s="214" t="e">
        <f>IF('Crisis Indicator Data'!#REF!="No Data",1,IF(#REF!&lt;&gt;"",1,0))</f>
        <v>#REF!</v>
      </c>
      <c r="T101" s="214" t="e">
        <f>IF('Crisis Indicator Data'!#REF!="No Data",1,IF(#REF!&lt;&gt;"",1,0))</f>
        <v>#REF!</v>
      </c>
      <c r="U101" s="214" t="e">
        <f>IF('Crisis Indicator Data'!#REF!="No Data",1,IF(#REF!&lt;&gt;"",1,0))</f>
        <v>#REF!</v>
      </c>
      <c r="V101" s="214" t="e">
        <f>IF('Crisis Indicator Data'!#REF!="No Data",1,IF(#REF!&lt;&gt;"",1,0))</f>
        <v>#REF!</v>
      </c>
      <c r="W101" s="214" t="e">
        <f>IF('Crisis Indicator Data'!#REF!="No Data",1,IF(#REF!&lt;&gt;"",1,0))</f>
        <v>#REF!</v>
      </c>
      <c r="X101" s="214" t="e">
        <f>IF('Crisis Indicator Data'!#REF!="No Data",1,IF(#REF!&lt;&gt;"",1,0))</f>
        <v>#REF!</v>
      </c>
      <c r="Y101" s="214" t="e">
        <f>IF('Crisis Indicator Data'!#REF!="No Data",1,IF(#REF!&lt;&gt;"",1,0))</f>
        <v>#REF!</v>
      </c>
      <c r="Z101" s="214" t="e">
        <f>IF('Crisis Indicator Data'!#REF!="No Data",1,IF(#REF!&lt;&gt;"",1,0))</f>
        <v>#REF!</v>
      </c>
      <c r="AA101" s="214" t="e">
        <f>IF('Crisis Indicator Data'!#REF!="No Data",1,IF(#REF!&lt;&gt;"",1,0))</f>
        <v>#REF!</v>
      </c>
      <c r="AB101" s="214" t="e">
        <f>IF('Crisis Indicator Data'!#REF!="No Data",1,IF(#REF!&lt;&gt;"",1,0))</f>
        <v>#REF!</v>
      </c>
      <c r="AC101" s="214" t="e">
        <f>IF('Crisis Indicator Data'!#REF!="No Data",1,IF(#REF!&lt;&gt;"",1,0))</f>
        <v>#REF!</v>
      </c>
      <c r="AD101" s="214" t="e">
        <f>IF('Crisis Indicator Data'!#REF!="No Data",1,IF(#REF!&lt;&gt;"",1,0))</f>
        <v>#REF!</v>
      </c>
      <c r="AE101" s="214" t="e">
        <f>IF('Crisis Indicator Data'!#REF!="No Data",1,IF(#REF!&lt;&gt;"",1,0))</f>
        <v>#REF!</v>
      </c>
      <c r="AF101" s="214" t="e">
        <f>IF('Crisis Indicator Data'!#REF!="No Data",1,IF(#REF!&lt;&gt;"",1,0))</f>
        <v>#REF!</v>
      </c>
      <c r="AG101" s="214" t="e">
        <f>IF('Crisis Indicator Data'!#REF!="No Data",1,IF(#REF!&lt;&gt;"",1,0))</f>
        <v>#REF!</v>
      </c>
      <c r="AH101" s="214" t="e">
        <f>IF('Crisis Indicator Data'!#REF!="No Data",1,IF(#REF!&lt;&gt;"",1,0))</f>
        <v>#REF!</v>
      </c>
      <c r="AI101" s="214" t="e">
        <f>IF('Crisis Indicator Data'!#REF!="No Data",1,IF(#REF!&lt;&gt;"",1,0))</f>
        <v>#REF!</v>
      </c>
      <c r="AJ101" s="214" t="e">
        <f>IF('Crisis Indicator Data'!#REF!="No Data",1,IF(#REF!&lt;&gt;"",1,0))</f>
        <v>#REF!</v>
      </c>
      <c r="AK101" s="214" t="e">
        <f>IF('Crisis Indicator Data'!#REF!="No Data",1,IF(#REF!&lt;&gt;"",1,0))</f>
        <v>#REF!</v>
      </c>
      <c r="AL101" s="214" t="e">
        <f>IF('Crisis Indicator Data'!#REF!="No Data",1,IF(#REF!&lt;&gt;"",1,0))</f>
        <v>#REF!</v>
      </c>
      <c r="AM101" s="214" t="e">
        <f>IF('Crisis Indicator Data'!#REF!="No Data",1,IF(#REF!&lt;&gt;"",1,0))</f>
        <v>#REF!</v>
      </c>
      <c r="AN101" s="214" t="e">
        <f>IF('Crisis Indicator Data'!#REF!="No Data",1,IF(#REF!&lt;&gt;"",1,0))</f>
        <v>#REF!</v>
      </c>
      <c r="AO101" s="214" t="e">
        <f>IF('Crisis Indicator Data'!#REF!="No Data",1,IF(#REF!&lt;&gt;"",1,0))</f>
        <v>#REF!</v>
      </c>
      <c r="AP101" s="214" t="e">
        <f>IF('Crisis Indicator Data'!#REF!="No Data",1,IF(#REF!&lt;&gt;"",1,0))</f>
        <v>#REF!</v>
      </c>
      <c r="AQ101" s="214" t="e">
        <f>IF('Crisis Indicator Data'!#REF!="No Data",1,IF(#REF!&lt;&gt;"",1,0))</f>
        <v>#REF!</v>
      </c>
      <c r="AR101" s="214" t="e">
        <f>IF('Crisis Indicator Data'!#REF!="No Data",1,IF(#REF!&lt;&gt;"",1,0))</f>
        <v>#REF!</v>
      </c>
      <c r="AS101" s="214" t="e">
        <f>IF('Crisis Indicator Data'!#REF!="No Data",1,IF(#REF!&lt;&gt;"",1,0))</f>
        <v>#REF!</v>
      </c>
      <c r="AT101" s="214" t="e">
        <f>IF('Crisis Indicator Data'!#REF!="No Data",1,IF(#REF!&lt;&gt;"",1,0))</f>
        <v>#REF!</v>
      </c>
      <c r="AU101" s="214" t="e">
        <f>IF('Crisis Indicator Data'!#REF!="No Data",1,IF(#REF!&lt;&gt;"",1,0))</f>
        <v>#REF!</v>
      </c>
      <c r="AV101" s="214" t="e">
        <f>IF('Crisis Indicator Data'!#REF!="No Data",1,IF(#REF!&lt;&gt;"",1,0))</f>
        <v>#REF!</v>
      </c>
      <c r="AW101" s="214" t="e">
        <f>IF('Crisis Indicator Data'!#REF!="No Data",1,IF(#REF!&lt;&gt;"",1,0))</f>
        <v>#REF!</v>
      </c>
      <c r="AX101" s="214" t="e">
        <f>IF('Crisis Indicator Data'!#REF!="No Data",1,IF(#REF!&lt;&gt;"",1,0))</f>
        <v>#REF!</v>
      </c>
      <c r="AY101" s="214" t="e">
        <f>IF('Crisis Indicator Data'!#REF!="No Data",1,IF(#REF!&lt;&gt;"",1,0))</f>
        <v>#REF!</v>
      </c>
      <c r="AZ101" s="214" t="e">
        <f>IF('Crisis Indicator Data'!#REF!="No Data",1,IF(#REF!&lt;&gt;"",1,0))</f>
        <v>#REF!</v>
      </c>
      <c r="BA101" t="e">
        <f t="shared" si="6"/>
        <v>#REF!</v>
      </c>
      <c r="BB101" s="22" t="e">
        <f t="shared" si="7"/>
        <v>#REF!</v>
      </c>
    </row>
    <row r="102" spans="1:54" x14ac:dyDescent="0.35">
      <c r="A102" t="s">
        <v>8112</v>
      </c>
      <c r="B102" s="214" t="e">
        <f>IF('Crisis Indicator Data'!#REF!="No Data",1,IF(#REF!&lt;&gt;"",1,0))</f>
        <v>#REF!</v>
      </c>
      <c r="C102" s="214" t="e">
        <f>IF('Crisis Indicator Data'!#REF!="No Data",1,IF(#REF!&lt;&gt;"",1,0))</f>
        <v>#REF!</v>
      </c>
      <c r="D102" s="214" t="e">
        <f>IF('Crisis Indicator Data'!#REF!="No Data",1,IF(#REF!&lt;&gt;"",1,0))</f>
        <v>#REF!</v>
      </c>
      <c r="E102" s="214" t="e">
        <f>IF('Crisis Indicator Data'!#REF!="No Data",1,IF(#REF!&lt;&gt;"",1,0))</f>
        <v>#REF!</v>
      </c>
      <c r="F102" s="214" t="e">
        <f>IF('Crisis Indicator Data'!#REF!="No Data",1,IF(#REF!&lt;&gt;"",1,0))</f>
        <v>#REF!</v>
      </c>
      <c r="G102" s="214" t="e">
        <f>IF('Crisis Indicator Data'!#REF!="No Data",1,IF(#REF!&lt;&gt;"",1,0))</f>
        <v>#REF!</v>
      </c>
      <c r="H102" s="214" t="e">
        <f>IF('Crisis Indicator Data'!#REF!="No Data",1,IF(#REF!&lt;&gt;"",1,0))</f>
        <v>#REF!</v>
      </c>
      <c r="I102" s="214" t="e">
        <f>IF('Crisis Indicator Data'!#REF!="No Data",1,IF(#REF!&lt;&gt;"",1,0))</f>
        <v>#REF!</v>
      </c>
      <c r="J102" s="214" t="e">
        <f>IF('Crisis Indicator Data'!#REF!="No Data",1,IF(#REF!&lt;&gt;"",1,0))</f>
        <v>#REF!</v>
      </c>
      <c r="K102" s="214" t="e">
        <f>IF('Crisis Indicator Data'!#REF!="No Data",1,IF(#REF!&lt;&gt;"",1,0))</f>
        <v>#REF!</v>
      </c>
      <c r="L102" s="214" t="e">
        <f>IF('Crisis Indicator Data'!#REF!="No Data",1,IF(#REF!&lt;&gt;"",1,0))</f>
        <v>#REF!</v>
      </c>
      <c r="M102" s="214" t="e">
        <f>IF('Crisis Indicator Data'!#REF!="No Data",1,IF(#REF!&lt;&gt;"",1,0))</f>
        <v>#REF!</v>
      </c>
      <c r="N102" s="214" t="e">
        <f>IF('Crisis Indicator Data'!#REF!="No Data",1,IF(#REF!&lt;&gt;"",1,0))</f>
        <v>#REF!</v>
      </c>
      <c r="O102" s="214" t="e">
        <f>IF('Crisis Indicator Data'!#REF!="No Data",1,IF(#REF!&lt;&gt;"",1,0))</f>
        <v>#REF!</v>
      </c>
      <c r="P102" s="214" t="e">
        <f>IF('Crisis Indicator Data'!#REF!="No Data",1,IF(#REF!&lt;&gt;"",1,0))</f>
        <v>#REF!</v>
      </c>
      <c r="Q102" s="214" t="e">
        <f>IF('Crisis Indicator Data'!#REF!="No Data",1,IF(#REF!&lt;&gt;"",1,0))</f>
        <v>#REF!</v>
      </c>
      <c r="R102" s="214" t="e">
        <f>IF('Crisis Indicator Data'!#REF!="No Data",1,IF(#REF!&lt;&gt;"",1,0))</f>
        <v>#REF!</v>
      </c>
      <c r="S102" s="214" t="e">
        <f>IF('Crisis Indicator Data'!#REF!="No Data",1,IF(#REF!&lt;&gt;"",1,0))</f>
        <v>#REF!</v>
      </c>
      <c r="T102" s="214" t="e">
        <f>IF('Crisis Indicator Data'!#REF!="No Data",1,IF(#REF!&lt;&gt;"",1,0))</f>
        <v>#REF!</v>
      </c>
      <c r="U102" s="214" t="e">
        <f>IF('Crisis Indicator Data'!#REF!="No Data",1,IF(#REF!&lt;&gt;"",1,0))</f>
        <v>#REF!</v>
      </c>
      <c r="V102" s="214" t="e">
        <f>IF('Crisis Indicator Data'!#REF!="No Data",1,IF(#REF!&lt;&gt;"",1,0))</f>
        <v>#REF!</v>
      </c>
      <c r="W102" s="214" t="e">
        <f>IF('Crisis Indicator Data'!#REF!="No Data",1,IF(#REF!&lt;&gt;"",1,0))</f>
        <v>#REF!</v>
      </c>
      <c r="X102" s="214" t="e">
        <f>IF('Crisis Indicator Data'!#REF!="No Data",1,IF(#REF!&lt;&gt;"",1,0))</f>
        <v>#REF!</v>
      </c>
      <c r="Y102" s="214" t="e">
        <f>IF('Crisis Indicator Data'!#REF!="No Data",1,IF(#REF!&lt;&gt;"",1,0))</f>
        <v>#REF!</v>
      </c>
      <c r="Z102" s="214" t="e">
        <f>IF('Crisis Indicator Data'!#REF!="No Data",1,IF(#REF!&lt;&gt;"",1,0))</f>
        <v>#REF!</v>
      </c>
      <c r="AA102" s="214" t="e">
        <f>IF('Crisis Indicator Data'!#REF!="No Data",1,IF(#REF!&lt;&gt;"",1,0))</f>
        <v>#REF!</v>
      </c>
      <c r="AB102" s="214" t="e">
        <f>IF('Crisis Indicator Data'!#REF!="No Data",1,IF(#REF!&lt;&gt;"",1,0))</f>
        <v>#REF!</v>
      </c>
      <c r="AC102" s="214" t="e">
        <f>IF('Crisis Indicator Data'!#REF!="No Data",1,IF(#REF!&lt;&gt;"",1,0))</f>
        <v>#REF!</v>
      </c>
      <c r="AD102" s="214" t="e">
        <f>IF('Crisis Indicator Data'!#REF!="No Data",1,IF(#REF!&lt;&gt;"",1,0))</f>
        <v>#REF!</v>
      </c>
      <c r="AE102" s="214" t="e">
        <f>IF('Crisis Indicator Data'!#REF!="No Data",1,IF(#REF!&lt;&gt;"",1,0))</f>
        <v>#REF!</v>
      </c>
      <c r="AF102" s="214" t="e">
        <f>IF('Crisis Indicator Data'!#REF!="No Data",1,IF(#REF!&lt;&gt;"",1,0))</f>
        <v>#REF!</v>
      </c>
      <c r="AG102" s="214" t="e">
        <f>IF('Crisis Indicator Data'!#REF!="No Data",1,IF(#REF!&lt;&gt;"",1,0))</f>
        <v>#REF!</v>
      </c>
      <c r="AH102" s="214" t="e">
        <f>IF('Crisis Indicator Data'!#REF!="No Data",1,IF(#REF!&lt;&gt;"",1,0))</f>
        <v>#REF!</v>
      </c>
      <c r="AI102" s="214" t="e">
        <f>IF('Crisis Indicator Data'!#REF!="No Data",1,IF(#REF!&lt;&gt;"",1,0))</f>
        <v>#REF!</v>
      </c>
      <c r="AJ102" s="214" t="e">
        <f>IF('Crisis Indicator Data'!#REF!="No Data",1,IF(#REF!&lt;&gt;"",1,0))</f>
        <v>#REF!</v>
      </c>
      <c r="AK102" s="214" t="e">
        <f>IF('Crisis Indicator Data'!#REF!="No Data",1,IF(#REF!&lt;&gt;"",1,0))</f>
        <v>#REF!</v>
      </c>
      <c r="AL102" s="214" t="e">
        <f>IF('Crisis Indicator Data'!#REF!="No Data",1,IF(#REF!&lt;&gt;"",1,0))</f>
        <v>#REF!</v>
      </c>
      <c r="AM102" s="214" t="e">
        <f>IF('Crisis Indicator Data'!#REF!="No Data",1,IF(#REF!&lt;&gt;"",1,0))</f>
        <v>#REF!</v>
      </c>
      <c r="AN102" s="214" t="e">
        <f>IF('Crisis Indicator Data'!#REF!="No Data",1,IF(#REF!&lt;&gt;"",1,0))</f>
        <v>#REF!</v>
      </c>
      <c r="AO102" s="214" t="e">
        <f>IF('Crisis Indicator Data'!#REF!="No Data",1,IF(#REF!&lt;&gt;"",1,0))</f>
        <v>#REF!</v>
      </c>
      <c r="AP102" s="214" t="e">
        <f>IF('Crisis Indicator Data'!#REF!="No Data",1,IF(#REF!&lt;&gt;"",1,0))</f>
        <v>#REF!</v>
      </c>
      <c r="AQ102" s="214" t="e">
        <f>IF('Crisis Indicator Data'!#REF!="No Data",1,IF(#REF!&lt;&gt;"",1,0))</f>
        <v>#REF!</v>
      </c>
      <c r="AR102" s="214" t="e">
        <f>IF('Crisis Indicator Data'!#REF!="No Data",1,IF(#REF!&lt;&gt;"",1,0))</f>
        <v>#REF!</v>
      </c>
      <c r="AS102" s="214" t="e">
        <f>IF('Crisis Indicator Data'!#REF!="No Data",1,IF(#REF!&lt;&gt;"",1,0))</f>
        <v>#REF!</v>
      </c>
      <c r="AT102" s="214" t="e">
        <f>IF('Crisis Indicator Data'!#REF!="No Data",1,IF(#REF!&lt;&gt;"",1,0))</f>
        <v>#REF!</v>
      </c>
      <c r="AU102" s="214" t="e">
        <f>IF('Crisis Indicator Data'!#REF!="No Data",1,IF(#REF!&lt;&gt;"",1,0))</f>
        <v>#REF!</v>
      </c>
      <c r="AV102" s="214" t="e">
        <f>IF('Crisis Indicator Data'!#REF!="No Data",1,IF(#REF!&lt;&gt;"",1,0))</f>
        <v>#REF!</v>
      </c>
      <c r="AW102" s="214" t="e">
        <f>IF('Crisis Indicator Data'!#REF!="No Data",1,IF(#REF!&lt;&gt;"",1,0))</f>
        <v>#REF!</v>
      </c>
      <c r="AX102" s="214" t="e">
        <f>IF('Crisis Indicator Data'!#REF!="No Data",1,IF(#REF!&lt;&gt;"",1,0))</f>
        <v>#REF!</v>
      </c>
      <c r="AY102" s="214" t="e">
        <f>IF('Crisis Indicator Data'!#REF!="No Data",1,IF(#REF!&lt;&gt;"",1,0))</f>
        <v>#REF!</v>
      </c>
      <c r="AZ102" s="214" t="e">
        <f>IF('Crisis Indicator Data'!#REF!="No Data",1,IF(#REF!&lt;&gt;"",1,0))</f>
        <v>#REF!</v>
      </c>
      <c r="BA102" t="e">
        <f t="shared" si="6"/>
        <v>#REF!</v>
      </c>
      <c r="BB102" s="22" t="e">
        <f t="shared" si="7"/>
        <v>#REF!</v>
      </c>
    </row>
    <row r="103" spans="1:54" x14ac:dyDescent="0.35">
      <c r="A103" t="s">
        <v>8132</v>
      </c>
      <c r="B103" s="214" t="e">
        <f>IF('Crisis Indicator Data'!#REF!="No Data",1,IF(#REF!&lt;&gt;"",1,0))</f>
        <v>#REF!</v>
      </c>
      <c r="C103" s="214" t="e">
        <f>IF('Crisis Indicator Data'!#REF!="No Data",1,IF(#REF!&lt;&gt;"",1,0))</f>
        <v>#REF!</v>
      </c>
      <c r="D103" s="214" t="e">
        <f>IF('Crisis Indicator Data'!#REF!="No Data",1,IF(#REF!&lt;&gt;"",1,0))</f>
        <v>#REF!</v>
      </c>
      <c r="E103" s="214" t="e">
        <f>IF('Crisis Indicator Data'!#REF!="No Data",1,IF(#REF!&lt;&gt;"",1,0))</f>
        <v>#REF!</v>
      </c>
      <c r="F103" s="214" t="e">
        <f>IF('Crisis Indicator Data'!#REF!="No Data",1,IF(#REF!&lt;&gt;"",1,0))</f>
        <v>#REF!</v>
      </c>
      <c r="G103" s="214" t="e">
        <f>IF('Crisis Indicator Data'!#REF!="No Data",1,IF(#REF!&lt;&gt;"",1,0))</f>
        <v>#REF!</v>
      </c>
      <c r="H103" s="214" t="e">
        <f>IF('Crisis Indicator Data'!#REF!="No Data",1,IF(#REF!&lt;&gt;"",1,0))</f>
        <v>#REF!</v>
      </c>
      <c r="I103" s="214" t="e">
        <f>IF('Crisis Indicator Data'!#REF!="No Data",1,IF(#REF!&lt;&gt;"",1,0))</f>
        <v>#REF!</v>
      </c>
      <c r="J103" s="214" t="e">
        <f>IF('Crisis Indicator Data'!#REF!="No Data",1,IF(#REF!&lt;&gt;"",1,0))</f>
        <v>#REF!</v>
      </c>
      <c r="K103" s="214" t="e">
        <f>IF('Crisis Indicator Data'!#REF!="No Data",1,IF(#REF!&lt;&gt;"",1,0))</f>
        <v>#REF!</v>
      </c>
      <c r="L103" s="214" t="e">
        <f>IF('Crisis Indicator Data'!#REF!="No Data",1,IF(#REF!&lt;&gt;"",1,0))</f>
        <v>#REF!</v>
      </c>
      <c r="M103" s="214" t="e">
        <f>IF('Crisis Indicator Data'!#REF!="No Data",1,IF(#REF!&lt;&gt;"",1,0))</f>
        <v>#REF!</v>
      </c>
      <c r="N103" s="214" t="e">
        <f>IF('Crisis Indicator Data'!#REF!="No Data",1,IF(#REF!&lt;&gt;"",1,0))</f>
        <v>#REF!</v>
      </c>
      <c r="O103" s="214" t="e">
        <f>IF('Crisis Indicator Data'!#REF!="No Data",1,IF(#REF!&lt;&gt;"",1,0))</f>
        <v>#REF!</v>
      </c>
      <c r="P103" s="214" t="e">
        <f>IF('Crisis Indicator Data'!#REF!="No Data",1,IF(#REF!&lt;&gt;"",1,0))</f>
        <v>#REF!</v>
      </c>
      <c r="Q103" s="214" t="e">
        <f>IF('Crisis Indicator Data'!#REF!="No Data",1,IF(#REF!&lt;&gt;"",1,0))</f>
        <v>#REF!</v>
      </c>
      <c r="R103" s="214" t="e">
        <f>IF('Crisis Indicator Data'!#REF!="No Data",1,IF(#REF!&lt;&gt;"",1,0))</f>
        <v>#REF!</v>
      </c>
      <c r="S103" s="214" t="e">
        <f>IF('Crisis Indicator Data'!#REF!="No Data",1,IF(#REF!&lt;&gt;"",1,0))</f>
        <v>#REF!</v>
      </c>
      <c r="T103" s="214" t="e">
        <f>IF('Crisis Indicator Data'!#REF!="No Data",1,IF(#REF!&lt;&gt;"",1,0))</f>
        <v>#REF!</v>
      </c>
      <c r="U103" s="214" t="e">
        <f>IF('Crisis Indicator Data'!#REF!="No Data",1,IF(#REF!&lt;&gt;"",1,0))</f>
        <v>#REF!</v>
      </c>
      <c r="V103" s="214" t="e">
        <f>IF('Crisis Indicator Data'!#REF!="No Data",1,IF(#REF!&lt;&gt;"",1,0))</f>
        <v>#REF!</v>
      </c>
      <c r="W103" s="214" t="e">
        <f>IF('Crisis Indicator Data'!#REF!="No Data",1,IF(#REF!&lt;&gt;"",1,0))</f>
        <v>#REF!</v>
      </c>
      <c r="X103" s="214" t="e">
        <f>IF('Crisis Indicator Data'!#REF!="No Data",1,IF(#REF!&lt;&gt;"",1,0))</f>
        <v>#REF!</v>
      </c>
      <c r="Y103" s="214" t="e">
        <f>IF('Crisis Indicator Data'!#REF!="No Data",1,IF(#REF!&lt;&gt;"",1,0))</f>
        <v>#REF!</v>
      </c>
      <c r="Z103" s="214" t="e">
        <f>IF('Crisis Indicator Data'!#REF!="No Data",1,IF(#REF!&lt;&gt;"",1,0))</f>
        <v>#REF!</v>
      </c>
      <c r="AA103" s="214" t="e">
        <f>IF('Crisis Indicator Data'!#REF!="No Data",1,IF(#REF!&lt;&gt;"",1,0))</f>
        <v>#REF!</v>
      </c>
      <c r="AB103" s="214" t="e">
        <f>IF('Crisis Indicator Data'!#REF!="No Data",1,IF(#REF!&lt;&gt;"",1,0))</f>
        <v>#REF!</v>
      </c>
      <c r="AC103" s="214" t="e">
        <f>IF('Crisis Indicator Data'!#REF!="No Data",1,IF(#REF!&lt;&gt;"",1,0))</f>
        <v>#REF!</v>
      </c>
      <c r="AD103" s="214" t="e">
        <f>IF('Crisis Indicator Data'!#REF!="No Data",1,IF(#REF!&lt;&gt;"",1,0))</f>
        <v>#REF!</v>
      </c>
      <c r="AE103" s="214" t="e">
        <f>IF('Crisis Indicator Data'!#REF!="No Data",1,IF(#REF!&lt;&gt;"",1,0))</f>
        <v>#REF!</v>
      </c>
      <c r="AF103" s="214" t="e">
        <f>IF('Crisis Indicator Data'!#REF!="No Data",1,IF(#REF!&lt;&gt;"",1,0))</f>
        <v>#REF!</v>
      </c>
      <c r="AG103" s="214" t="e">
        <f>IF('Crisis Indicator Data'!#REF!="No Data",1,IF(#REF!&lt;&gt;"",1,0))</f>
        <v>#REF!</v>
      </c>
      <c r="AH103" s="214" t="e">
        <f>IF('Crisis Indicator Data'!#REF!="No Data",1,IF(#REF!&lt;&gt;"",1,0))</f>
        <v>#REF!</v>
      </c>
      <c r="AI103" s="214" t="e">
        <f>IF('Crisis Indicator Data'!#REF!="No Data",1,IF(#REF!&lt;&gt;"",1,0))</f>
        <v>#REF!</v>
      </c>
      <c r="AJ103" s="214" t="e">
        <f>IF('Crisis Indicator Data'!#REF!="No Data",1,IF(#REF!&lt;&gt;"",1,0))</f>
        <v>#REF!</v>
      </c>
      <c r="AK103" s="214" t="e">
        <f>IF('Crisis Indicator Data'!#REF!="No Data",1,IF(#REF!&lt;&gt;"",1,0))</f>
        <v>#REF!</v>
      </c>
      <c r="AL103" s="214" t="e">
        <f>IF('Crisis Indicator Data'!#REF!="No Data",1,IF(#REF!&lt;&gt;"",1,0))</f>
        <v>#REF!</v>
      </c>
      <c r="AM103" s="214" t="e">
        <f>IF('Crisis Indicator Data'!#REF!="No Data",1,IF(#REF!&lt;&gt;"",1,0))</f>
        <v>#REF!</v>
      </c>
      <c r="AN103" s="214" t="e">
        <f>IF('Crisis Indicator Data'!#REF!="No Data",1,IF(#REF!&lt;&gt;"",1,0))</f>
        <v>#REF!</v>
      </c>
      <c r="AO103" s="214" t="e">
        <f>IF('Crisis Indicator Data'!#REF!="No Data",1,IF(#REF!&lt;&gt;"",1,0))</f>
        <v>#REF!</v>
      </c>
      <c r="AP103" s="214" t="e">
        <f>IF('Crisis Indicator Data'!#REF!="No Data",1,IF(#REF!&lt;&gt;"",1,0))</f>
        <v>#REF!</v>
      </c>
      <c r="AQ103" s="214" t="e">
        <f>IF('Crisis Indicator Data'!#REF!="No Data",1,IF(#REF!&lt;&gt;"",1,0))</f>
        <v>#REF!</v>
      </c>
      <c r="AR103" s="214" t="e">
        <f>IF('Crisis Indicator Data'!#REF!="No Data",1,IF(#REF!&lt;&gt;"",1,0))</f>
        <v>#REF!</v>
      </c>
      <c r="AS103" s="214" t="e">
        <f>IF('Crisis Indicator Data'!#REF!="No Data",1,IF(#REF!&lt;&gt;"",1,0))</f>
        <v>#REF!</v>
      </c>
      <c r="AT103" s="214" t="e">
        <f>IF('Crisis Indicator Data'!#REF!="No Data",1,IF(#REF!&lt;&gt;"",1,0))</f>
        <v>#REF!</v>
      </c>
      <c r="AU103" s="214" t="e">
        <f>IF('Crisis Indicator Data'!#REF!="No Data",1,IF(#REF!&lt;&gt;"",1,0))</f>
        <v>#REF!</v>
      </c>
      <c r="AV103" s="214" t="e">
        <f>IF('Crisis Indicator Data'!#REF!="No Data",1,IF(#REF!&lt;&gt;"",1,0))</f>
        <v>#REF!</v>
      </c>
      <c r="AW103" s="214" t="e">
        <f>IF('Crisis Indicator Data'!#REF!="No Data",1,IF(#REF!&lt;&gt;"",1,0))</f>
        <v>#REF!</v>
      </c>
      <c r="AX103" s="214" t="e">
        <f>IF('Crisis Indicator Data'!#REF!="No Data",1,IF(#REF!&lt;&gt;"",1,0))</f>
        <v>#REF!</v>
      </c>
      <c r="AY103" s="214" t="e">
        <f>IF('Crisis Indicator Data'!#REF!="No Data",1,IF(#REF!&lt;&gt;"",1,0))</f>
        <v>#REF!</v>
      </c>
      <c r="AZ103" s="214" t="e">
        <f>IF('Crisis Indicator Data'!#REF!="No Data",1,IF(#REF!&lt;&gt;"",1,0))</f>
        <v>#REF!</v>
      </c>
      <c r="BA103" t="e">
        <f t="shared" si="6"/>
        <v>#REF!</v>
      </c>
      <c r="BB103" s="22" t="e">
        <f t="shared" si="7"/>
        <v>#REF!</v>
      </c>
    </row>
    <row r="104" spans="1:54" x14ac:dyDescent="0.35">
      <c r="A104" t="s">
        <v>8133</v>
      </c>
      <c r="B104" s="214" t="e">
        <f>IF('Crisis Indicator Data'!#REF!="No Data",1,IF(#REF!&lt;&gt;"",1,0))</f>
        <v>#REF!</v>
      </c>
      <c r="C104" s="214" t="e">
        <f>IF('Crisis Indicator Data'!#REF!="No Data",1,IF(#REF!&lt;&gt;"",1,0))</f>
        <v>#REF!</v>
      </c>
      <c r="D104" s="214" t="e">
        <f>IF('Crisis Indicator Data'!#REF!="No Data",1,IF(#REF!&lt;&gt;"",1,0))</f>
        <v>#REF!</v>
      </c>
      <c r="E104" s="214" t="e">
        <f>IF('Crisis Indicator Data'!#REF!="No Data",1,IF(#REF!&lt;&gt;"",1,0))</f>
        <v>#REF!</v>
      </c>
      <c r="F104" s="214" t="e">
        <f>IF('Crisis Indicator Data'!#REF!="No Data",1,IF(#REF!&lt;&gt;"",1,0))</f>
        <v>#REF!</v>
      </c>
      <c r="G104" s="214" t="e">
        <f>IF('Crisis Indicator Data'!#REF!="No Data",1,IF(#REF!&lt;&gt;"",1,0))</f>
        <v>#REF!</v>
      </c>
      <c r="H104" s="214" t="e">
        <f>IF('Crisis Indicator Data'!#REF!="No Data",1,IF(#REF!&lt;&gt;"",1,0))</f>
        <v>#REF!</v>
      </c>
      <c r="I104" s="214" t="e">
        <f>IF('Crisis Indicator Data'!#REF!="No Data",1,IF(#REF!&lt;&gt;"",1,0))</f>
        <v>#REF!</v>
      </c>
      <c r="J104" s="214" t="e">
        <f>IF('Crisis Indicator Data'!#REF!="No Data",1,IF(#REF!&lt;&gt;"",1,0))</f>
        <v>#REF!</v>
      </c>
      <c r="K104" s="214" t="e">
        <f>IF('Crisis Indicator Data'!#REF!="No Data",1,IF(#REF!&lt;&gt;"",1,0))</f>
        <v>#REF!</v>
      </c>
      <c r="L104" s="214" t="e">
        <f>IF('Crisis Indicator Data'!#REF!="No Data",1,IF(#REF!&lt;&gt;"",1,0))</f>
        <v>#REF!</v>
      </c>
      <c r="M104" s="214" t="e">
        <f>IF('Crisis Indicator Data'!#REF!="No Data",1,IF(#REF!&lt;&gt;"",1,0))</f>
        <v>#REF!</v>
      </c>
      <c r="N104" s="214" t="e">
        <f>IF('Crisis Indicator Data'!#REF!="No Data",1,IF(#REF!&lt;&gt;"",1,0))</f>
        <v>#REF!</v>
      </c>
      <c r="O104" s="214" t="e">
        <f>IF('Crisis Indicator Data'!#REF!="No Data",1,IF(#REF!&lt;&gt;"",1,0))</f>
        <v>#REF!</v>
      </c>
      <c r="P104" s="214" t="e">
        <f>IF('Crisis Indicator Data'!#REF!="No Data",1,IF(#REF!&lt;&gt;"",1,0))</f>
        <v>#REF!</v>
      </c>
      <c r="Q104" s="214" t="e">
        <f>IF('Crisis Indicator Data'!#REF!="No Data",1,IF(#REF!&lt;&gt;"",1,0))</f>
        <v>#REF!</v>
      </c>
      <c r="R104" s="214" t="e">
        <f>IF('Crisis Indicator Data'!#REF!="No Data",1,IF(#REF!&lt;&gt;"",1,0))</f>
        <v>#REF!</v>
      </c>
      <c r="S104" s="214" t="e">
        <f>IF('Crisis Indicator Data'!#REF!="No Data",1,IF(#REF!&lt;&gt;"",1,0))</f>
        <v>#REF!</v>
      </c>
      <c r="T104" s="214" t="e">
        <f>IF('Crisis Indicator Data'!#REF!="No Data",1,IF(#REF!&lt;&gt;"",1,0))</f>
        <v>#REF!</v>
      </c>
      <c r="U104" s="214" t="e">
        <f>IF('Crisis Indicator Data'!#REF!="No Data",1,IF(#REF!&lt;&gt;"",1,0))</f>
        <v>#REF!</v>
      </c>
      <c r="V104" s="214" t="e">
        <f>IF('Crisis Indicator Data'!#REF!="No Data",1,IF(#REF!&lt;&gt;"",1,0))</f>
        <v>#REF!</v>
      </c>
      <c r="W104" s="214" t="e">
        <f>IF('Crisis Indicator Data'!#REF!="No Data",1,IF(#REF!&lt;&gt;"",1,0))</f>
        <v>#REF!</v>
      </c>
      <c r="X104" s="214" t="e">
        <f>IF('Crisis Indicator Data'!#REF!="No Data",1,IF(#REF!&lt;&gt;"",1,0))</f>
        <v>#REF!</v>
      </c>
      <c r="Y104" s="214" t="e">
        <f>IF('Crisis Indicator Data'!#REF!="No Data",1,IF(#REF!&lt;&gt;"",1,0))</f>
        <v>#REF!</v>
      </c>
      <c r="Z104" s="214" t="e">
        <f>IF('Crisis Indicator Data'!#REF!="No Data",1,IF(#REF!&lt;&gt;"",1,0))</f>
        <v>#REF!</v>
      </c>
      <c r="AA104" s="214" t="e">
        <f>IF('Crisis Indicator Data'!#REF!="No Data",1,IF(#REF!&lt;&gt;"",1,0))</f>
        <v>#REF!</v>
      </c>
      <c r="AB104" s="214" t="e">
        <f>IF('Crisis Indicator Data'!#REF!="No Data",1,IF(#REF!&lt;&gt;"",1,0))</f>
        <v>#REF!</v>
      </c>
      <c r="AC104" s="214" t="e">
        <f>IF('Crisis Indicator Data'!#REF!="No Data",1,IF(#REF!&lt;&gt;"",1,0))</f>
        <v>#REF!</v>
      </c>
      <c r="AD104" s="214" t="e">
        <f>IF('Crisis Indicator Data'!#REF!="No Data",1,IF(#REF!&lt;&gt;"",1,0))</f>
        <v>#REF!</v>
      </c>
      <c r="AE104" s="214" t="e">
        <f>IF('Crisis Indicator Data'!#REF!="No Data",1,IF(#REF!&lt;&gt;"",1,0))</f>
        <v>#REF!</v>
      </c>
      <c r="AF104" s="214" t="e">
        <f>IF('Crisis Indicator Data'!#REF!="No Data",1,IF(#REF!&lt;&gt;"",1,0))</f>
        <v>#REF!</v>
      </c>
      <c r="AG104" s="214" t="e">
        <f>IF('Crisis Indicator Data'!#REF!="No Data",1,IF(#REF!&lt;&gt;"",1,0))</f>
        <v>#REF!</v>
      </c>
      <c r="AH104" s="214" t="e">
        <f>IF('Crisis Indicator Data'!#REF!="No Data",1,IF(#REF!&lt;&gt;"",1,0))</f>
        <v>#REF!</v>
      </c>
      <c r="AI104" s="214" t="e">
        <f>IF('Crisis Indicator Data'!#REF!="No Data",1,IF(#REF!&lt;&gt;"",1,0))</f>
        <v>#REF!</v>
      </c>
      <c r="AJ104" s="214" t="e">
        <f>IF('Crisis Indicator Data'!#REF!="No Data",1,IF(#REF!&lt;&gt;"",1,0))</f>
        <v>#REF!</v>
      </c>
      <c r="AK104" s="214" t="e">
        <f>IF('Crisis Indicator Data'!#REF!="No Data",1,IF(#REF!&lt;&gt;"",1,0))</f>
        <v>#REF!</v>
      </c>
      <c r="AL104" s="214" t="e">
        <f>IF('Crisis Indicator Data'!#REF!="No Data",1,IF(#REF!&lt;&gt;"",1,0))</f>
        <v>#REF!</v>
      </c>
      <c r="AM104" s="214" t="e">
        <f>IF('Crisis Indicator Data'!#REF!="No Data",1,IF(#REF!&lt;&gt;"",1,0))</f>
        <v>#REF!</v>
      </c>
      <c r="AN104" s="214" t="e">
        <f>IF('Crisis Indicator Data'!#REF!="No Data",1,IF(#REF!&lt;&gt;"",1,0))</f>
        <v>#REF!</v>
      </c>
      <c r="AO104" s="214" t="e">
        <f>IF('Crisis Indicator Data'!#REF!="No Data",1,IF(#REF!&lt;&gt;"",1,0))</f>
        <v>#REF!</v>
      </c>
      <c r="AP104" s="214" t="e">
        <f>IF('Crisis Indicator Data'!#REF!="No Data",1,IF(#REF!&lt;&gt;"",1,0))</f>
        <v>#REF!</v>
      </c>
      <c r="AQ104" s="214" t="e">
        <f>IF('Crisis Indicator Data'!#REF!="No Data",1,IF(#REF!&lt;&gt;"",1,0))</f>
        <v>#REF!</v>
      </c>
      <c r="AR104" s="214" t="e">
        <f>IF('Crisis Indicator Data'!#REF!="No Data",1,IF(#REF!&lt;&gt;"",1,0))</f>
        <v>#REF!</v>
      </c>
      <c r="AS104" s="214" t="e">
        <f>IF('Crisis Indicator Data'!#REF!="No Data",1,IF(#REF!&lt;&gt;"",1,0))</f>
        <v>#REF!</v>
      </c>
      <c r="AT104" s="214" t="e">
        <f>IF('Crisis Indicator Data'!#REF!="No Data",1,IF(#REF!&lt;&gt;"",1,0))</f>
        <v>#REF!</v>
      </c>
      <c r="AU104" s="214" t="e">
        <f>IF('Crisis Indicator Data'!#REF!="No Data",1,IF(#REF!&lt;&gt;"",1,0))</f>
        <v>#REF!</v>
      </c>
      <c r="AV104" s="214" t="e">
        <f>IF('Crisis Indicator Data'!#REF!="No Data",1,IF(#REF!&lt;&gt;"",1,0))</f>
        <v>#REF!</v>
      </c>
      <c r="AW104" s="214" t="e">
        <f>IF('Crisis Indicator Data'!#REF!="No Data",1,IF(#REF!&lt;&gt;"",1,0))</f>
        <v>#REF!</v>
      </c>
      <c r="AX104" s="214" t="e">
        <f>IF('Crisis Indicator Data'!#REF!="No Data",1,IF(#REF!&lt;&gt;"",1,0))</f>
        <v>#REF!</v>
      </c>
      <c r="AY104" s="214" t="e">
        <f>IF('Crisis Indicator Data'!#REF!="No Data",1,IF(#REF!&lt;&gt;"",1,0))</f>
        <v>#REF!</v>
      </c>
      <c r="AZ104" s="214" t="e">
        <f>IF('Crisis Indicator Data'!#REF!="No Data",1,IF(#REF!&lt;&gt;"",1,0))</f>
        <v>#REF!</v>
      </c>
      <c r="BA104" t="e">
        <f t="shared" si="6"/>
        <v>#REF!</v>
      </c>
      <c r="BB104" s="22" t="e">
        <f t="shared" si="7"/>
        <v>#REF!</v>
      </c>
    </row>
    <row r="105" spans="1:54" x14ac:dyDescent="0.35">
      <c r="A105" t="s">
        <v>8114</v>
      </c>
      <c r="B105" s="214" t="e">
        <f>IF('Crisis Indicator Data'!#REF!="No Data",1,IF(#REF!&lt;&gt;"",1,0))</f>
        <v>#REF!</v>
      </c>
      <c r="C105" s="214" t="e">
        <f>IF('Crisis Indicator Data'!#REF!="No Data",1,IF(#REF!&lt;&gt;"",1,0))</f>
        <v>#REF!</v>
      </c>
      <c r="D105" s="214" t="e">
        <f>IF('Crisis Indicator Data'!#REF!="No Data",1,IF(#REF!&lt;&gt;"",1,0))</f>
        <v>#REF!</v>
      </c>
      <c r="E105" s="214" t="e">
        <f>IF('Crisis Indicator Data'!#REF!="No Data",1,IF(#REF!&lt;&gt;"",1,0))</f>
        <v>#REF!</v>
      </c>
      <c r="F105" s="214" t="e">
        <f>IF('Crisis Indicator Data'!#REF!="No Data",1,IF(#REF!&lt;&gt;"",1,0))</f>
        <v>#REF!</v>
      </c>
      <c r="G105" s="214" t="e">
        <f>IF('Crisis Indicator Data'!#REF!="No Data",1,IF(#REF!&lt;&gt;"",1,0))</f>
        <v>#REF!</v>
      </c>
      <c r="H105" s="214" t="e">
        <f>IF('Crisis Indicator Data'!#REF!="No Data",1,IF(#REF!&lt;&gt;"",1,0))</f>
        <v>#REF!</v>
      </c>
      <c r="I105" s="214" t="e">
        <f>IF('Crisis Indicator Data'!#REF!="No Data",1,IF(#REF!&lt;&gt;"",1,0))</f>
        <v>#REF!</v>
      </c>
      <c r="J105" s="214" t="e">
        <f>IF('Crisis Indicator Data'!#REF!="No Data",1,IF(#REF!&lt;&gt;"",1,0))</f>
        <v>#REF!</v>
      </c>
      <c r="K105" s="214" t="e">
        <f>IF('Crisis Indicator Data'!#REF!="No Data",1,IF(#REF!&lt;&gt;"",1,0))</f>
        <v>#REF!</v>
      </c>
      <c r="L105" s="214" t="e">
        <f>IF('Crisis Indicator Data'!#REF!="No Data",1,IF(#REF!&lt;&gt;"",1,0))</f>
        <v>#REF!</v>
      </c>
      <c r="M105" s="214" t="e">
        <f>IF('Crisis Indicator Data'!#REF!="No Data",1,IF(#REF!&lt;&gt;"",1,0))</f>
        <v>#REF!</v>
      </c>
      <c r="N105" s="214" t="e">
        <f>IF('Crisis Indicator Data'!#REF!="No Data",1,IF(#REF!&lt;&gt;"",1,0))</f>
        <v>#REF!</v>
      </c>
      <c r="O105" s="214" t="e">
        <f>IF('Crisis Indicator Data'!#REF!="No Data",1,IF(#REF!&lt;&gt;"",1,0))</f>
        <v>#REF!</v>
      </c>
      <c r="P105" s="214" t="e">
        <f>IF('Crisis Indicator Data'!#REF!="No Data",1,IF(#REF!&lt;&gt;"",1,0))</f>
        <v>#REF!</v>
      </c>
      <c r="Q105" s="214" t="e">
        <f>IF('Crisis Indicator Data'!#REF!="No Data",1,IF(#REF!&lt;&gt;"",1,0))</f>
        <v>#REF!</v>
      </c>
      <c r="R105" s="214" t="e">
        <f>IF('Crisis Indicator Data'!#REF!="No Data",1,IF(#REF!&lt;&gt;"",1,0))</f>
        <v>#REF!</v>
      </c>
      <c r="S105" s="214" t="e">
        <f>IF('Crisis Indicator Data'!#REF!="No Data",1,IF(#REF!&lt;&gt;"",1,0))</f>
        <v>#REF!</v>
      </c>
      <c r="T105" s="214" t="e">
        <f>IF('Crisis Indicator Data'!#REF!="No Data",1,IF(#REF!&lt;&gt;"",1,0))</f>
        <v>#REF!</v>
      </c>
      <c r="U105" s="214" t="e">
        <f>IF('Crisis Indicator Data'!#REF!="No Data",1,IF(#REF!&lt;&gt;"",1,0))</f>
        <v>#REF!</v>
      </c>
      <c r="V105" s="214" t="e">
        <f>IF('Crisis Indicator Data'!#REF!="No Data",1,IF(#REF!&lt;&gt;"",1,0))</f>
        <v>#REF!</v>
      </c>
      <c r="W105" s="214" t="e">
        <f>IF('Crisis Indicator Data'!#REF!="No Data",1,IF(#REF!&lt;&gt;"",1,0))</f>
        <v>#REF!</v>
      </c>
      <c r="X105" s="214" t="e">
        <f>IF('Crisis Indicator Data'!#REF!="No Data",1,IF(#REF!&lt;&gt;"",1,0))</f>
        <v>#REF!</v>
      </c>
      <c r="Y105" s="214" t="e">
        <f>IF('Crisis Indicator Data'!#REF!="No Data",1,IF(#REF!&lt;&gt;"",1,0))</f>
        <v>#REF!</v>
      </c>
      <c r="Z105" s="214" t="e">
        <f>IF('Crisis Indicator Data'!#REF!="No Data",1,IF(#REF!&lt;&gt;"",1,0))</f>
        <v>#REF!</v>
      </c>
      <c r="AA105" s="214" t="e">
        <f>IF('Crisis Indicator Data'!#REF!="No Data",1,IF(#REF!&lt;&gt;"",1,0))</f>
        <v>#REF!</v>
      </c>
      <c r="AB105" s="214" t="e">
        <f>IF('Crisis Indicator Data'!#REF!="No Data",1,IF(#REF!&lt;&gt;"",1,0))</f>
        <v>#REF!</v>
      </c>
      <c r="AC105" s="214" t="e">
        <f>IF('Crisis Indicator Data'!#REF!="No Data",1,IF(#REF!&lt;&gt;"",1,0))</f>
        <v>#REF!</v>
      </c>
      <c r="AD105" s="214" t="e">
        <f>IF('Crisis Indicator Data'!#REF!="No Data",1,IF(#REF!&lt;&gt;"",1,0))</f>
        <v>#REF!</v>
      </c>
      <c r="AE105" s="214" t="e">
        <f>IF('Crisis Indicator Data'!#REF!="No Data",1,IF(#REF!&lt;&gt;"",1,0))</f>
        <v>#REF!</v>
      </c>
      <c r="AF105" s="214" t="e">
        <f>IF('Crisis Indicator Data'!#REF!="No Data",1,IF(#REF!&lt;&gt;"",1,0))</f>
        <v>#REF!</v>
      </c>
      <c r="AG105" s="214" t="e">
        <f>IF('Crisis Indicator Data'!#REF!="No Data",1,IF(#REF!&lt;&gt;"",1,0))</f>
        <v>#REF!</v>
      </c>
      <c r="AH105" s="214" t="e">
        <f>IF('Crisis Indicator Data'!#REF!="No Data",1,IF(#REF!&lt;&gt;"",1,0))</f>
        <v>#REF!</v>
      </c>
      <c r="AI105" s="214" t="e">
        <f>IF('Crisis Indicator Data'!#REF!="No Data",1,IF(#REF!&lt;&gt;"",1,0))</f>
        <v>#REF!</v>
      </c>
      <c r="AJ105" s="214" t="e">
        <f>IF('Crisis Indicator Data'!#REF!="No Data",1,IF(#REF!&lt;&gt;"",1,0))</f>
        <v>#REF!</v>
      </c>
      <c r="AK105" s="214" t="e">
        <f>IF('Crisis Indicator Data'!#REF!="No Data",1,IF(#REF!&lt;&gt;"",1,0))</f>
        <v>#REF!</v>
      </c>
      <c r="AL105" s="214" t="e">
        <f>IF('Crisis Indicator Data'!#REF!="No Data",1,IF(#REF!&lt;&gt;"",1,0))</f>
        <v>#REF!</v>
      </c>
      <c r="AM105" s="214" t="e">
        <f>IF('Crisis Indicator Data'!#REF!="No Data",1,IF(#REF!&lt;&gt;"",1,0))</f>
        <v>#REF!</v>
      </c>
      <c r="AN105" s="214" t="e">
        <f>IF('Crisis Indicator Data'!#REF!="No Data",1,IF(#REF!&lt;&gt;"",1,0))</f>
        <v>#REF!</v>
      </c>
      <c r="AO105" s="214" t="e">
        <f>IF('Crisis Indicator Data'!#REF!="No Data",1,IF(#REF!&lt;&gt;"",1,0))</f>
        <v>#REF!</v>
      </c>
      <c r="AP105" s="214" t="e">
        <f>IF('Crisis Indicator Data'!#REF!="No Data",1,IF(#REF!&lt;&gt;"",1,0))</f>
        <v>#REF!</v>
      </c>
      <c r="AQ105" s="214" t="e">
        <f>IF('Crisis Indicator Data'!#REF!="No Data",1,IF(#REF!&lt;&gt;"",1,0))</f>
        <v>#REF!</v>
      </c>
      <c r="AR105" s="214" t="e">
        <f>IF('Crisis Indicator Data'!#REF!="No Data",1,IF(#REF!&lt;&gt;"",1,0))</f>
        <v>#REF!</v>
      </c>
      <c r="AS105" s="214" t="e">
        <f>IF('Crisis Indicator Data'!#REF!="No Data",1,IF(#REF!&lt;&gt;"",1,0))</f>
        <v>#REF!</v>
      </c>
      <c r="AT105" s="214" t="e">
        <f>IF('Crisis Indicator Data'!#REF!="No Data",1,IF(#REF!&lt;&gt;"",1,0))</f>
        <v>#REF!</v>
      </c>
      <c r="AU105" s="214" t="e">
        <f>IF('Crisis Indicator Data'!#REF!="No Data",1,IF(#REF!&lt;&gt;"",1,0))</f>
        <v>#REF!</v>
      </c>
      <c r="AV105" s="214" t="e">
        <f>IF('Crisis Indicator Data'!#REF!="No Data",1,IF(#REF!&lt;&gt;"",1,0))</f>
        <v>#REF!</v>
      </c>
      <c r="AW105" s="214" t="e">
        <f>IF('Crisis Indicator Data'!#REF!="No Data",1,IF(#REF!&lt;&gt;"",1,0))</f>
        <v>#REF!</v>
      </c>
      <c r="AX105" s="214" t="e">
        <f>IF('Crisis Indicator Data'!#REF!="No Data",1,IF(#REF!&lt;&gt;"",1,0))</f>
        <v>#REF!</v>
      </c>
      <c r="AY105" s="214" t="e">
        <f>IF('Crisis Indicator Data'!#REF!="No Data",1,IF(#REF!&lt;&gt;"",1,0))</f>
        <v>#REF!</v>
      </c>
      <c r="AZ105" s="214" t="e">
        <f>IF('Crisis Indicator Data'!#REF!="No Data",1,IF(#REF!&lt;&gt;"",1,0))</f>
        <v>#REF!</v>
      </c>
      <c r="BA105" t="e">
        <f t="shared" si="6"/>
        <v>#REF!</v>
      </c>
      <c r="BB105" s="22" t="e">
        <f t="shared" si="7"/>
        <v>#REF!</v>
      </c>
    </row>
    <row r="106" spans="1:54" x14ac:dyDescent="0.35">
      <c r="A106" t="s">
        <v>8120</v>
      </c>
      <c r="B106" s="214" t="e">
        <f>IF('Crisis Indicator Data'!#REF!="No Data",1,IF(#REF!&lt;&gt;"",1,0))</f>
        <v>#REF!</v>
      </c>
      <c r="C106" s="214" t="e">
        <f>IF('Crisis Indicator Data'!#REF!="No Data",1,IF(#REF!&lt;&gt;"",1,0))</f>
        <v>#REF!</v>
      </c>
      <c r="D106" s="214" t="e">
        <f>IF('Crisis Indicator Data'!#REF!="No Data",1,IF(#REF!&lt;&gt;"",1,0))</f>
        <v>#REF!</v>
      </c>
      <c r="E106" s="214" t="e">
        <f>IF('Crisis Indicator Data'!#REF!="No Data",1,IF(#REF!&lt;&gt;"",1,0))</f>
        <v>#REF!</v>
      </c>
      <c r="F106" s="214" t="e">
        <f>IF('Crisis Indicator Data'!#REF!="No Data",1,IF(#REF!&lt;&gt;"",1,0))</f>
        <v>#REF!</v>
      </c>
      <c r="G106" s="214" t="e">
        <f>IF('Crisis Indicator Data'!#REF!="No Data",1,IF(#REF!&lt;&gt;"",1,0))</f>
        <v>#REF!</v>
      </c>
      <c r="H106" s="214" t="e">
        <f>IF('Crisis Indicator Data'!#REF!="No Data",1,IF(#REF!&lt;&gt;"",1,0))</f>
        <v>#REF!</v>
      </c>
      <c r="I106" s="214" t="e">
        <f>IF('Crisis Indicator Data'!#REF!="No Data",1,IF(#REF!&lt;&gt;"",1,0))</f>
        <v>#REF!</v>
      </c>
      <c r="J106" s="214" t="e">
        <f>IF('Crisis Indicator Data'!#REF!="No Data",1,IF(#REF!&lt;&gt;"",1,0))</f>
        <v>#REF!</v>
      </c>
      <c r="K106" s="214" t="e">
        <f>IF('Crisis Indicator Data'!#REF!="No Data",1,IF(#REF!&lt;&gt;"",1,0))</f>
        <v>#REF!</v>
      </c>
      <c r="L106" s="214" t="e">
        <f>IF('Crisis Indicator Data'!#REF!="No Data",1,IF(#REF!&lt;&gt;"",1,0))</f>
        <v>#REF!</v>
      </c>
      <c r="M106" s="214" t="e">
        <f>IF('Crisis Indicator Data'!#REF!="No Data",1,IF(#REF!&lt;&gt;"",1,0))</f>
        <v>#REF!</v>
      </c>
      <c r="N106" s="214" t="e">
        <f>IF('Crisis Indicator Data'!#REF!="No Data",1,IF(#REF!&lt;&gt;"",1,0))</f>
        <v>#REF!</v>
      </c>
      <c r="O106" s="214" t="e">
        <f>IF('Crisis Indicator Data'!#REF!="No Data",1,IF(#REF!&lt;&gt;"",1,0))</f>
        <v>#REF!</v>
      </c>
      <c r="P106" s="214" t="e">
        <f>IF('Crisis Indicator Data'!#REF!="No Data",1,IF(#REF!&lt;&gt;"",1,0))</f>
        <v>#REF!</v>
      </c>
      <c r="Q106" s="214" t="e">
        <f>IF('Crisis Indicator Data'!#REF!="No Data",1,IF(#REF!&lt;&gt;"",1,0))</f>
        <v>#REF!</v>
      </c>
      <c r="R106" s="214" t="e">
        <f>IF('Crisis Indicator Data'!#REF!="No Data",1,IF(#REF!&lt;&gt;"",1,0))</f>
        <v>#REF!</v>
      </c>
      <c r="S106" s="214" t="e">
        <f>IF('Crisis Indicator Data'!#REF!="No Data",1,IF(#REF!&lt;&gt;"",1,0))</f>
        <v>#REF!</v>
      </c>
      <c r="T106" s="214" t="e">
        <f>IF('Crisis Indicator Data'!#REF!="No Data",1,IF(#REF!&lt;&gt;"",1,0))</f>
        <v>#REF!</v>
      </c>
      <c r="U106" s="214" t="e">
        <f>IF('Crisis Indicator Data'!#REF!="No Data",1,IF(#REF!&lt;&gt;"",1,0))</f>
        <v>#REF!</v>
      </c>
      <c r="V106" s="214" t="e">
        <f>IF('Crisis Indicator Data'!#REF!="No Data",1,IF(#REF!&lt;&gt;"",1,0))</f>
        <v>#REF!</v>
      </c>
      <c r="W106" s="214" t="e">
        <f>IF('Crisis Indicator Data'!#REF!="No Data",1,IF(#REF!&lt;&gt;"",1,0))</f>
        <v>#REF!</v>
      </c>
      <c r="X106" s="214" t="e">
        <f>IF('Crisis Indicator Data'!#REF!="No Data",1,IF(#REF!&lt;&gt;"",1,0))</f>
        <v>#REF!</v>
      </c>
      <c r="Y106" s="214" t="e">
        <f>IF('Crisis Indicator Data'!#REF!="No Data",1,IF(#REF!&lt;&gt;"",1,0))</f>
        <v>#REF!</v>
      </c>
      <c r="Z106" s="214" t="e">
        <f>IF('Crisis Indicator Data'!#REF!="No Data",1,IF(#REF!&lt;&gt;"",1,0))</f>
        <v>#REF!</v>
      </c>
      <c r="AA106" s="214" t="e">
        <f>IF('Crisis Indicator Data'!#REF!="No Data",1,IF(#REF!&lt;&gt;"",1,0))</f>
        <v>#REF!</v>
      </c>
      <c r="AB106" s="214" t="e">
        <f>IF('Crisis Indicator Data'!#REF!="No Data",1,IF(#REF!&lt;&gt;"",1,0))</f>
        <v>#REF!</v>
      </c>
      <c r="AC106" s="214" t="e">
        <f>IF('Crisis Indicator Data'!#REF!="No Data",1,IF(#REF!&lt;&gt;"",1,0))</f>
        <v>#REF!</v>
      </c>
      <c r="AD106" s="214" t="e">
        <f>IF('Crisis Indicator Data'!#REF!="No Data",1,IF(#REF!&lt;&gt;"",1,0))</f>
        <v>#REF!</v>
      </c>
      <c r="AE106" s="214" t="e">
        <f>IF('Crisis Indicator Data'!#REF!="No Data",1,IF(#REF!&lt;&gt;"",1,0))</f>
        <v>#REF!</v>
      </c>
      <c r="AF106" s="214" t="e">
        <f>IF('Crisis Indicator Data'!#REF!="No Data",1,IF(#REF!&lt;&gt;"",1,0))</f>
        <v>#REF!</v>
      </c>
      <c r="AG106" s="214" t="e">
        <f>IF('Crisis Indicator Data'!#REF!="No Data",1,IF(#REF!&lt;&gt;"",1,0))</f>
        <v>#REF!</v>
      </c>
      <c r="AH106" s="214" t="e">
        <f>IF('Crisis Indicator Data'!#REF!="No Data",1,IF(#REF!&lt;&gt;"",1,0))</f>
        <v>#REF!</v>
      </c>
      <c r="AI106" s="214" t="e">
        <f>IF('Crisis Indicator Data'!#REF!="No Data",1,IF(#REF!&lt;&gt;"",1,0))</f>
        <v>#REF!</v>
      </c>
      <c r="AJ106" s="214" t="e">
        <f>IF('Crisis Indicator Data'!#REF!="No Data",1,IF(#REF!&lt;&gt;"",1,0))</f>
        <v>#REF!</v>
      </c>
      <c r="AK106" s="214" t="e">
        <f>IF('Crisis Indicator Data'!#REF!="No Data",1,IF(#REF!&lt;&gt;"",1,0))</f>
        <v>#REF!</v>
      </c>
      <c r="AL106" s="214" t="e">
        <f>IF('Crisis Indicator Data'!#REF!="No Data",1,IF(#REF!&lt;&gt;"",1,0))</f>
        <v>#REF!</v>
      </c>
      <c r="AM106" s="214" t="e">
        <f>IF('Crisis Indicator Data'!#REF!="No Data",1,IF(#REF!&lt;&gt;"",1,0))</f>
        <v>#REF!</v>
      </c>
      <c r="AN106" s="214" t="e">
        <f>IF('Crisis Indicator Data'!#REF!="No Data",1,IF(#REF!&lt;&gt;"",1,0))</f>
        <v>#REF!</v>
      </c>
      <c r="AO106" s="214" t="e">
        <f>IF('Crisis Indicator Data'!#REF!="No Data",1,IF(#REF!&lt;&gt;"",1,0))</f>
        <v>#REF!</v>
      </c>
      <c r="AP106" s="214" t="e">
        <f>IF('Crisis Indicator Data'!#REF!="No Data",1,IF(#REF!&lt;&gt;"",1,0))</f>
        <v>#REF!</v>
      </c>
      <c r="AQ106" s="214" t="e">
        <f>IF('Crisis Indicator Data'!#REF!="No Data",1,IF(#REF!&lt;&gt;"",1,0))</f>
        <v>#REF!</v>
      </c>
      <c r="AR106" s="214" t="e">
        <f>IF('Crisis Indicator Data'!#REF!="No Data",1,IF(#REF!&lt;&gt;"",1,0))</f>
        <v>#REF!</v>
      </c>
      <c r="AS106" s="214" t="e">
        <f>IF('Crisis Indicator Data'!#REF!="No Data",1,IF(#REF!&lt;&gt;"",1,0))</f>
        <v>#REF!</v>
      </c>
      <c r="AT106" s="214" t="e">
        <f>IF('Crisis Indicator Data'!#REF!="No Data",1,IF(#REF!&lt;&gt;"",1,0))</f>
        <v>#REF!</v>
      </c>
      <c r="AU106" s="214" t="e">
        <f>IF('Crisis Indicator Data'!#REF!="No Data",1,IF(#REF!&lt;&gt;"",1,0))</f>
        <v>#REF!</v>
      </c>
      <c r="AV106" s="214" t="e">
        <f>IF('Crisis Indicator Data'!#REF!="No Data",1,IF(#REF!&lt;&gt;"",1,0))</f>
        <v>#REF!</v>
      </c>
      <c r="AW106" s="214" t="e">
        <f>IF('Crisis Indicator Data'!#REF!="No Data",1,IF(#REF!&lt;&gt;"",1,0))</f>
        <v>#REF!</v>
      </c>
      <c r="AX106" s="214" t="e">
        <f>IF('Crisis Indicator Data'!#REF!="No Data",1,IF(#REF!&lt;&gt;"",1,0))</f>
        <v>#REF!</v>
      </c>
      <c r="AY106" s="214" t="e">
        <f>IF('Crisis Indicator Data'!#REF!="No Data",1,IF(#REF!&lt;&gt;"",1,0))</f>
        <v>#REF!</v>
      </c>
      <c r="AZ106" s="214" t="e">
        <f>IF('Crisis Indicator Data'!#REF!="No Data",1,IF(#REF!&lt;&gt;"",1,0))</f>
        <v>#REF!</v>
      </c>
      <c r="BA106" t="e">
        <f t="shared" si="6"/>
        <v>#REF!</v>
      </c>
      <c r="BB106" s="22" t="e">
        <f t="shared" si="7"/>
        <v>#REF!</v>
      </c>
    </row>
    <row r="107" spans="1:54" x14ac:dyDescent="0.35">
      <c r="A107" t="s">
        <v>8122</v>
      </c>
      <c r="B107" s="214" t="e">
        <f>IF('Crisis Indicator Data'!#REF!="No Data",1,IF(#REF!&lt;&gt;"",1,0))</f>
        <v>#REF!</v>
      </c>
      <c r="C107" s="214" t="e">
        <f>IF('Crisis Indicator Data'!#REF!="No Data",1,IF(#REF!&lt;&gt;"",1,0))</f>
        <v>#REF!</v>
      </c>
      <c r="D107" s="214" t="e">
        <f>IF('Crisis Indicator Data'!#REF!="No Data",1,IF(#REF!&lt;&gt;"",1,0))</f>
        <v>#REF!</v>
      </c>
      <c r="E107" s="214" t="e">
        <f>IF('Crisis Indicator Data'!#REF!="No Data",1,IF(#REF!&lt;&gt;"",1,0))</f>
        <v>#REF!</v>
      </c>
      <c r="F107" s="214" t="e">
        <f>IF('Crisis Indicator Data'!#REF!="No Data",1,IF(#REF!&lt;&gt;"",1,0))</f>
        <v>#REF!</v>
      </c>
      <c r="G107" s="214" t="e">
        <f>IF('Crisis Indicator Data'!#REF!="No Data",1,IF(#REF!&lt;&gt;"",1,0))</f>
        <v>#REF!</v>
      </c>
      <c r="H107" s="214" t="e">
        <f>IF('Crisis Indicator Data'!#REF!="No Data",1,IF(#REF!&lt;&gt;"",1,0))</f>
        <v>#REF!</v>
      </c>
      <c r="I107" s="214" t="e">
        <f>IF('Crisis Indicator Data'!#REF!="No Data",1,IF(#REF!&lt;&gt;"",1,0))</f>
        <v>#REF!</v>
      </c>
      <c r="J107" s="214" t="e">
        <f>IF('Crisis Indicator Data'!#REF!="No Data",1,IF(#REF!&lt;&gt;"",1,0))</f>
        <v>#REF!</v>
      </c>
      <c r="K107" s="214" t="e">
        <f>IF('Crisis Indicator Data'!#REF!="No Data",1,IF(#REF!&lt;&gt;"",1,0))</f>
        <v>#REF!</v>
      </c>
      <c r="L107" s="214" t="e">
        <f>IF('Crisis Indicator Data'!#REF!="No Data",1,IF(#REF!&lt;&gt;"",1,0))</f>
        <v>#REF!</v>
      </c>
      <c r="M107" s="214" t="e">
        <f>IF('Crisis Indicator Data'!#REF!="No Data",1,IF(#REF!&lt;&gt;"",1,0))</f>
        <v>#REF!</v>
      </c>
      <c r="N107" s="214" t="e">
        <f>IF('Crisis Indicator Data'!#REF!="No Data",1,IF(#REF!&lt;&gt;"",1,0))</f>
        <v>#REF!</v>
      </c>
      <c r="O107" s="214" t="e">
        <f>IF('Crisis Indicator Data'!#REF!="No Data",1,IF(#REF!&lt;&gt;"",1,0))</f>
        <v>#REF!</v>
      </c>
      <c r="P107" s="214" t="e">
        <f>IF('Crisis Indicator Data'!#REF!="No Data",1,IF(#REF!&lt;&gt;"",1,0))</f>
        <v>#REF!</v>
      </c>
      <c r="Q107" s="214" t="e">
        <f>IF('Crisis Indicator Data'!#REF!="No Data",1,IF(#REF!&lt;&gt;"",1,0))</f>
        <v>#REF!</v>
      </c>
      <c r="R107" s="214" t="e">
        <f>IF('Crisis Indicator Data'!#REF!="No Data",1,IF(#REF!&lt;&gt;"",1,0))</f>
        <v>#REF!</v>
      </c>
      <c r="S107" s="214" t="e">
        <f>IF('Crisis Indicator Data'!#REF!="No Data",1,IF(#REF!&lt;&gt;"",1,0))</f>
        <v>#REF!</v>
      </c>
      <c r="T107" s="214" t="e">
        <f>IF('Crisis Indicator Data'!#REF!="No Data",1,IF(#REF!&lt;&gt;"",1,0))</f>
        <v>#REF!</v>
      </c>
      <c r="U107" s="214" t="e">
        <f>IF('Crisis Indicator Data'!#REF!="No Data",1,IF(#REF!&lt;&gt;"",1,0))</f>
        <v>#REF!</v>
      </c>
      <c r="V107" s="214" t="e">
        <f>IF('Crisis Indicator Data'!#REF!="No Data",1,IF(#REF!&lt;&gt;"",1,0))</f>
        <v>#REF!</v>
      </c>
      <c r="W107" s="214" t="e">
        <f>IF('Crisis Indicator Data'!#REF!="No Data",1,IF(#REF!&lt;&gt;"",1,0))</f>
        <v>#REF!</v>
      </c>
      <c r="X107" s="214" t="e">
        <f>IF('Crisis Indicator Data'!#REF!="No Data",1,IF(#REF!&lt;&gt;"",1,0))</f>
        <v>#REF!</v>
      </c>
      <c r="Y107" s="214" t="e">
        <f>IF('Crisis Indicator Data'!#REF!="No Data",1,IF(#REF!&lt;&gt;"",1,0))</f>
        <v>#REF!</v>
      </c>
      <c r="Z107" s="214" t="e">
        <f>IF('Crisis Indicator Data'!#REF!="No Data",1,IF(#REF!&lt;&gt;"",1,0))</f>
        <v>#REF!</v>
      </c>
      <c r="AA107" s="214" t="e">
        <f>IF('Crisis Indicator Data'!#REF!="No Data",1,IF(#REF!&lt;&gt;"",1,0))</f>
        <v>#REF!</v>
      </c>
      <c r="AB107" s="214" t="e">
        <f>IF('Crisis Indicator Data'!#REF!="No Data",1,IF(#REF!&lt;&gt;"",1,0))</f>
        <v>#REF!</v>
      </c>
      <c r="AC107" s="214" t="e">
        <f>IF('Crisis Indicator Data'!#REF!="No Data",1,IF(#REF!&lt;&gt;"",1,0))</f>
        <v>#REF!</v>
      </c>
      <c r="AD107" s="214" t="e">
        <f>IF('Crisis Indicator Data'!#REF!="No Data",1,IF(#REF!&lt;&gt;"",1,0))</f>
        <v>#REF!</v>
      </c>
      <c r="AE107" s="214" t="e">
        <f>IF('Crisis Indicator Data'!#REF!="No Data",1,IF(#REF!&lt;&gt;"",1,0))</f>
        <v>#REF!</v>
      </c>
      <c r="AF107" s="214" t="e">
        <f>IF('Crisis Indicator Data'!#REF!="No Data",1,IF(#REF!&lt;&gt;"",1,0))</f>
        <v>#REF!</v>
      </c>
      <c r="AG107" s="214" t="e">
        <f>IF('Crisis Indicator Data'!#REF!="No Data",1,IF(#REF!&lt;&gt;"",1,0))</f>
        <v>#REF!</v>
      </c>
      <c r="AH107" s="214" t="e">
        <f>IF('Crisis Indicator Data'!#REF!="No Data",1,IF(#REF!&lt;&gt;"",1,0))</f>
        <v>#REF!</v>
      </c>
      <c r="AI107" s="214" t="e">
        <f>IF('Crisis Indicator Data'!#REF!="No Data",1,IF(#REF!&lt;&gt;"",1,0))</f>
        <v>#REF!</v>
      </c>
      <c r="AJ107" s="214" t="e">
        <f>IF('Crisis Indicator Data'!#REF!="No Data",1,IF(#REF!&lt;&gt;"",1,0))</f>
        <v>#REF!</v>
      </c>
      <c r="AK107" s="214" t="e">
        <f>IF('Crisis Indicator Data'!#REF!="No Data",1,IF(#REF!&lt;&gt;"",1,0))</f>
        <v>#REF!</v>
      </c>
      <c r="AL107" s="214" t="e">
        <f>IF('Crisis Indicator Data'!#REF!="No Data",1,IF(#REF!&lt;&gt;"",1,0))</f>
        <v>#REF!</v>
      </c>
      <c r="AM107" s="214" t="e">
        <f>IF('Crisis Indicator Data'!#REF!="No Data",1,IF(#REF!&lt;&gt;"",1,0))</f>
        <v>#REF!</v>
      </c>
      <c r="AN107" s="214" t="e">
        <f>IF('Crisis Indicator Data'!#REF!="No Data",1,IF(#REF!&lt;&gt;"",1,0))</f>
        <v>#REF!</v>
      </c>
      <c r="AO107" s="214" t="e">
        <f>IF('Crisis Indicator Data'!#REF!="No Data",1,IF(#REF!&lt;&gt;"",1,0))</f>
        <v>#REF!</v>
      </c>
      <c r="AP107" s="214" t="e">
        <f>IF('Crisis Indicator Data'!#REF!="No Data",1,IF(#REF!&lt;&gt;"",1,0))</f>
        <v>#REF!</v>
      </c>
      <c r="AQ107" s="214" t="e">
        <f>IF('Crisis Indicator Data'!#REF!="No Data",1,IF(#REF!&lt;&gt;"",1,0))</f>
        <v>#REF!</v>
      </c>
      <c r="AR107" s="214" t="e">
        <f>IF('Crisis Indicator Data'!#REF!="No Data",1,IF(#REF!&lt;&gt;"",1,0))</f>
        <v>#REF!</v>
      </c>
      <c r="AS107" s="214" t="e">
        <f>IF('Crisis Indicator Data'!#REF!="No Data",1,IF(#REF!&lt;&gt;"",1,0))</f>
        <v>#REF!</v>
      </c>
      <c r="AT107" s="214" t="e">
        <f>IF('Crisis Indicator Data'!#REF!="No Data",1,IF(#REF!&lt;&gt;"",1,0))</f>
        <v>#REF!</v>
      </c>
      <c r="AU107" s="214" t="e">
        <f>IF('Crisis Indicator Data'!#REF!="No Data",1,IF(#REF!&lt;&gt;"",1,0))</f>
        <v>#REF!</v>
      </c>
      <c r="AV107" s="214" t="e">
        <f>IF('Crisis Indicator Data'!#REF!="No Data",1,IF(#REF!&lt;&gt;"",1,0))</f>
        <v>#REF!</v>
      </c>
      <c r="AW107" s="214" t="e">
        <f>IF('Crisis Indicator Data'!#REF!="No Data",1,IF(#REF!&lt;&gt;"",1,0))</f>
        <v>#REF!</v>
      </c>
      <c r="AX107" s="214" t="e">
        <f>IF('Crisis Indicator Data'!#REF!="No Data",1,IF(#REF!&lt;&gt;"",1,0))</f>
        <v>#REF!</v>
      </c>
      <c r="AY107" s="214" t="e">
        <f>IF('Crisis Indicator Data'!#REF!="No Data",1,IF(#REF!&lt;&gt;"",1,0))</f>
        <v>#REF!</v>
      </c>
      <c r="AZ107" s="214" t="e">
        <f>IF('Crisis Indicator Data'!#REF!="No Data",1,IF(#REF!&lt;&gt;"",1,0))</f>
        <v>#REF!</v>
      </c>
      <c r="BA107" t="e">
        <f t="shared" si="6"/>
        <v>#REF!</v>
      </c>
      <c r="BB107" s="22" t="e">
        <f t="shared" si="7"/>
        <v>#REF!</v>
      </c>
    </row>
    <row r="108" spans="1:54" x14ac:dyDescent="0.35">
      <c r="A108" t="s">
        <v>8117</v>
      </c>
      <c r="B108" s="214" t="e">
        <f>IF('Crisis Indicator Data'!#REF!="No Data",1,IF(#REF!&lt;&gt;"",1,0))</f>
        <v>#REF!</v>
      </c>
      <c r="C108" s="214" t="e">
        <f>IF('Crisis Indicator Data'!#REF!="No Data",1,IF(#REF!&lt;&gt;"",1,0))</f>
        <v>#REF!</v>
      </c>
      <c r="D108" s="214" t="e">
        <f>IF('Crisis Indicator Data'!#REF!="No Data",1,IF(#REF!&lt;&gt;"",1,0))</f>
        <v>#REF!</v>
      </c>
      <c r="E108" s="214" t="e">
        <f>IF('Crisis Indicator Data'!#REF!="No Data",1,IF(#REF!&lt;&gt;"",1,0))</f>
        <v>#REF!</v>
      </c>
      <c r="F108" s="214" t="e">
        <f>IF('Crisis Indicator Data'!#REF!="No Data",1,IF(#REF!&lt;&gt;"",1,0))</f>
        <v>#REF!</v>
      </c>
      <c r="G108" s="214" t="e">
        <f>IF('Crisis Indicator Data'!#REF!="No Data",1,IF(#REF!&lt;&gt;"",1,0))</f>
        <v>#REF!</v>
      </c>
      <c r="H108" s="214" t="e">
        <f>IF('Crisis Indicator Data'!#REF!="No Data",1,IF(#REF!&lt;&gt;"",1,0))</f>
        <v>#REF!</v>
      </c>
      <c r="I108" s="214" t="e">
        <f>IF('Crisis Indicator Data'!#REF!="No Data",1,IF(#REF!&lt;&gt;"",1,0))</f>
        <v>#REF!</v>
      </c>
      <c r="J108" s="214" t="e">
        <f>IF('Crisis Indicator Data'!#REF!="No Data",1,IF(#REF!&lt;&gt;"",1,0))</f>
        <v>#REF!</v>
      </c>
      <c r="K108" s="214" t="e">
        <f>IF('Crisis Indicator Data'!#REF!="No Data",1,IF(#REF!&lt;&gt;"",1,0))</f>
        <v>#REF!</v>
      </c>
      <c r="L108" s="214" t="e">
        <f>IF('Crisis Indicator Data'!#REF!="No Data",1,IF(#REF!&lt;&gt;"",1,0))</f>
        <v>#REF!</v>
      </c>
      <c r="M108" s="214" t="e">
        <f>IF('Crisis Indicator Data'!#REF!="No Data",1,IF(#REF!&lt;&gt;"",1,0))</f>
        <v>#REF!</v>
      </c>
      <c r="N108" s="214" t="e">
        <f>IF('Crisis Indicator Data'!#REF!="No Data",1,IF(#REF!&lt;&gt;"",1,0))</f>
        <v>#REF!</v>
      </c>
      <c r="O108" s="214" t="e">
        <f>IF('Crisis Indicator Data'!#REF!="No Data",1,IF(#REF!&lt;&gt;"",1,0))</f>
        <v>#REF!</v>
      </c>
      <c r="P108" s="214" t="e">
        <f>IF('Crisis Indicator Data'!#REF!="No Data",1,IF(#REF!&lt;&gt;"",1,0))</f>
        <v>#REF!</v>
      </c>
      <c r="Q108" s="214" t="e">
        <f>IF('Crisis Indicator Data'!#REF!="No Data",1,IF(#REF!&lt;&gt;"",1,0))</f>
        <v>#REF!</v>
      </c>
      <c r="R108" s="214" t="e">
        <f>IF('Crisis Indicator Data'!#REF!="No Data",1,IF(#REF!&lt;&gt;"",1,0))</f>
        <v>#REF!</v>
      </c>
      <c r="S108" s="214" t="e">
        <f>IF('Crisis Indicator Data'!#REF!="No Data",1,IF(#REF!&lt;&gt;"",1,0))</f>
        <v>#REF!</v>
      </c>
      <c r="T108" s="214" t="e">
        <f>IF('Crisis Indicator Data'!#REF!="No Data",1,IF(#REF!&lt;&gt;"",1,0))</f>
        <v>#REF!</v>
      </c>
      <c r="U108" s="214" t="e">
        <f>IF('Crisis Indicator Data'!#REF!="No Data",1,IF(#REF!&lt;&gt;"",1,0))</f>
        <v>#REF!</v>
      </c>
      <c r="V108" s="214" t="e">
        <f>IF('Crisis Indicator Data'!#REF!="No Data",1,IF(#REF!&lt;&gt;"",1,0))</f>
        <v>#REF!</v>
      </c>
      <c r="W108" s="214" t="e">
        <f>IF('Crisis Indicator Data'!#REF!="No Data",1,IF(#REF!&lt;&gt;"",1,0))</f>
        <v>#REF!</v>
      </c>
      <c r="X108" s="214" t="e">
        <f>IF('Crisis Indicator Data'!#REF!="No Data",1,IF(#REF!&lt;&gt;"",1,0))</f>
        <v>#REF!</v>
      </c>
      <c r="Y108" s="214" t="e">
        <f>IF('Crisis Indicator Data'!#REF!="No Data",1,IF(#REF!&lt;&gt;"",1,0))</f>
        <v>#REF!</v>
      </c>
      <c r="Z108" s="214" t="e">
        <f>IF('Crisis Indicator Data'!#REF!="No Data",1,IF(#REF!&lt;&gt;"",1,0))</f>
        <v>#REF!</v>
      </c>
      <c r="AA108" s="214" t="e">
        <f>IF('Crisis Indicator Data'!#REF!="No Data",1,IF(#REF!&lt;&gt;"",1,0))</f>
        <v>#REF!</v>
      </c>
      <c r="AB108" s="214" t="e">
        <f>IF('Crisis Indicator Data'!#REF!="No Data",1,IF(#REF!&lt;&gt;"",1,0))</f>
        <v>#REF!</v>
      </c>
      <c r="AC108" s="214" t="e">
        <f>IF('Crisis Indicator Data'!#REF!="No Data",1,IF(#REF!&lt;&gt;"",1,0))</f>
        <v>#REF!</v>
      </c>
      <c r="AD108" s="214" t="e">
        <f>IF('Crisis Indicator Data'!#REF!="No Data",1,IF(#REF!&lt;&gt;"",1,0))</f>
        <v>#REF!</v>
      </c>
      <c r="AE108" s="214" t="e">
        <f>IF('Crisis Indicator Data'!#REF!="No Data",1,IF(#REF!&lt;&gt;"",1,0))</f>
        <v>#REF!</v>
      </c>
      <c r="AF108" s="214" t="e">
        <f>IF('Crisis Indicator Data'!#REF!="No Data",1,IF(#REF!&lt;&gt;"",1,0))</f>
        <v>#REF!</v>
      </c>
      <c r="AG108" s="214" t="e">
        <f>IF('Crisis Indicator Data'!#REF!="No Data",1,IF(#REF!&lt;&gt;"",1,0))</f>
        <v>#REF!</v>
      </c>
      <c r="AH108" s="214" t="e">
        <f>IF('Crisis Indicator Data'!#REF!="No Data",1,IF(#REF!&lt;&gt;"",1,0))</f>
        <v>#REF!</v>
      </c>
      <c r="AI108" s="214" t="e">
        <f>IF('Crisis Indicator Data'!#REF!="No Data",1,IF(#REF!&lt;&gt;"",1,0))</f>
        <v>#REF!</v>
      </c>
      <c r="AJ108" s="214" t="e">
        <f>IF('Crisis Indicator Data'!#REF!="No Data",1,IF(#REF!&lt;&gt;"",1,0))</f>
        <v>#REF!</v>
      </c>
      <c r="AK108" s="214" t="e">
        <f>IF('Crisis Indicator Data'!#REF!="No Data",1,IF(#REF!&lt;&gt;"",1,0))</f>
        <v>#REF!</v>
      </c>
      <c r="AL108" s="214" t="e">
        <f>IF('Crisis Indicator Data'!#REF!="No Data",1,IF(#REF!&lt;&gt;"",1,0))</f>
        <v>#REF!</v>
      </c>
      <c r="AM108" s="214" t="e">
        <f>IF('Crisis Indicator Data'!#REF!="No Data",1,IF(#REF!&lt;&gt;"",1,0))</f>
        <v>#REF!</v>
      </c>
      <c r="AN108" s="214" t="e">
        <f>IF('Crisis Indicator Data'!#REF!="No Data",1,IF(#REF!&lt;&gt;"",1,0))</f>
        <v>#REF!</v>
      </c>
      <c r="AO108" s="214" t="e">
        <f>IF('Crisis Indicator Data'!#REF!="No Data",1,IF(#REF!&lt;&gt;"",1,0))</f>
        <v>#REF!</v>
      </c>
      <c r="AP108" s="214" t="e">
        <f>IF('Crisis Indicator Data'!#REF!="No Data",1,IF(#REF!&lt;&gt;"",1,0))</f>
        <v>#REF!</v>
      </c>
      <c r="AQ108" s="214" t="e">
        <f>IF('Crisis Indicator Data'!#REF!="No Data",1,IF(#REF!&lt;&gt;"",1,0))</f>
        <v>#REF!</v>
      </c>
      <c r="AR108" s="214" t="e">
        <f>IF('Crisis Indicator Data'!#REF!="No Data",1,IF(#REF!&lt;&gt;"",1,0))</f>
        <v>#REF!</v>
      </c>
      <c r="AS108" s="214" t="e">
        <f>IF('Crisis Indicator Data'!#REF!="No Data",1,IF(#REF!&lt;&gt;"",1,0))</f>
        <v>#REF!</v>
      </c>
      <c r="AT108" s="214" t="e">
        <f>IF('Crisis Indicator Data'!#REF!="No Data",1,IF(#REF!&lt;&gt;"",1,0))</f>
        <v>#REF!</v>
      </c>
      <c r="AU108" s="214" t="e">
        <f>IF('Crisis Indicator Data'!#REF!="No Data",1,IF(#REF!&lt;&gt;"",1,0))</f>
        <v>#REF!</v>
      </c>
      <c r="AV108" s="214" t="e">
        <f>IF('Crisis Indicator Data'!#REF!="No Data",1,IF(#REF!&lt;&gt;"",1,0))</f>
        <v>#REF!</v>
      </c>
      <c r="AW108" s="214" t="e">
        <f>IF('Crisis Indicator Data'!#REF!="No Data",1,IF(#REF!&lt;&gt;"",1,0))</f>
        <v>#REF!</v>
      </c>
      <c r="AX108" s="214" t="e">
        <f>IF('Crisis Indicator Data'!#REF!="No Data",1,IF(#REF!&lt;&gt;"",1,0))</f>
        <v>#REF!</v>
      </c>
      <c r="AY108" s="214" t="e">
        <f>IF('Crisis Indicator Data'!#REF!="No Data",1,IF(#REF!&lt;&gt;"",1,0))</f>
        <v>#REF!</v>
      </c>
      <c r="AZ108" s="214" t="e">
        <f>IF('Crisis Indicator Data'!#REF!="No Data",1,IF(#REF!&lt;&gt;"",1,0))</f>
        <v>#REF!</v>
      </c>
      <c r="BA108" t="e">
        <f t="shared" si="6"/>
        <v>#REF!</v>
      </c>
      <c r="BB108" s="22" t="e">
        <f t="shared" si="7"/>
        <v>#REF!</v>
      </c>
    </row>
    <row r="109" spans="1:54" x14ac:dyDescent="0.35">
      <c r="A109" t="s">
        <v>8129</v>
      </c>
      <c r="B109" s="214" t="e">
        <f>IF('Crisis Indicator Data'!#REF!="No Data",1,IF(#REF!&lt;&gt;"",1,0))</f>
        <v>#REF!</v>
      </c>
      <c r="C109" s="214" t="e">
        <f>IF('Crisis Indicator Data'!#REF!="No Data",1,IF(#REF!&lt;&gt;"",1,0))</f>
        <v>#REF!</v>
      </c>
      <c r="D109" s="214" t="e">
        <f>IF('Crisis Indicator Data'!#REF!="No Data",1,IF(#REF!&lt;&gt;"",1,0))</f>
        <v>#REF!</v>
      </c>
      <c r="E109" s="214" t="e">
        <f>IF('Crisis Indicator Data'!#REF!="No Data",1,IF(#REF!&lt;&gt;"",1,0))</f>
        <v>#REF!</v>
      </c>
      <c r="F109" s="214" t="e">
        <f>IF('Crisis Indicator Data'!#REF!="No Data",1,IF(#REF!&lt;&gt;"",1,0))</f>
        <v>#REF!</v>
      </c>
      <c r="G109" s="214" t="e">
        <f>IF('Crisis Indicator Data'!#REF!="No Data",1,IF(#REF!&lt;&gt;"",1,0))</f>
        <v>#REF!</v>
      </c>
      <c r="H109" s="214" t="e">
        <f>IF('Crisis Indicator Data'!#REF!="No Data",1,IF(#REF!&lt;&gt;"",1,0))</f>
        <v>#REF!</v>
      </c>
      <c r="I109" s="214" t="e">
        <f>IF('Crisis Indicator Data'!#REF!="No Data",1,IF(#REF!&lt;&gt;"",1,0))</f>
        <v>#REF!</v>
      </c>
      <c r="J109" s="214" t="e">
        <f>IF('Crisis Indicator Data'!#REF!="No Data",1,IF(#REF!&lt;&gt;"",1,0))</f>
        <v>#REF!</v>
      </c>
      <c r="K109" s="214" t="e">
        <f>IF('Crisis Indicator Data'!#REF!="No Data",1,IF(#REF!&lt;&gt;"",1,0))</f>
        <v>#REF!</v>
      </c>
      <c r="L109" s="214" t="e">
        <f>IF('Crisis Indicator Data'!#REF!="No Data",1,IF(#REF!&lt;&gt;"",1,0))</f>
        <v>#REF!</v>
      </c>
      <c r="M109" s="214" t="e">
        <f>IF('Crisis Indicator Data'!#REF!="No Data",1,IF(#REF!&lt;&gt;"",1,0))</f>
        <v>#REF!</v>
      </c>
      <c r="N109" s="214" t="e">
        <f>IF('Crisis Indicator Data'!#REF!="No Data",1,IF(#REF!&lt;&gt;"",1,0))</f>
        <v>#REF!</v>
      </c>
      <c r="O109" s="214" t="e">
        <f>IF('Crisis Indicator Data'!#REF!="No Data",1,IF(#REF!&lt;&gt;"",1,0))</f>
        <v>#REF!</v>
      </c>
      <c r="P109" s="214" t="e">
        <f>IF('Crisis Indicator Data'!#REF!="No Data",1,IF(#REF!&lt;&gt;"",1,0))</f>
        <v>#REF!</v>
      </c>
      <c r="Q109" s="214" t="e">
        <f>IF('Crisis Indicator Data'!#REF!="No Data",1,IF(#REF!&lt;&gt;"",1,0))</f>
        <v>#REF!</v>
      </c>
      <c r="R109" s="214" t="e">
        <f>IF('Crisis Indicator Data'!#REF!="No Data",1,IF(#REF!&lt;&gt;"",1,0))</f>
        <v>#REF!</v>
      </c>
      <c r="S109" s="214" t="e">
        <f>IF('Crisis Indicator Data'!#REF!="No Data",1,IF(#REF!&lt;&gt;"",1,0))</f>
        <v>#REF!</v>
      </c>
      <c r="T109" s="214" t="e">
        <f>IF('Crisis Indicator Data'!#REF!="No Data",1,IF(#REF!&lt;&gt;"",1,0))</f>
        <v>#REF!</v>
      </c>
      <c r="U109" s="214" t="e">
        <f>IF('Crisis Indicator Data'!#REF!="No Data",1,IF(#REF!&lt;&gt;"",1,0))</f>
        <v>#REF!</v>
      </c>
      <c r="V109" s="214" t="e">
        <f>IF('Crisis Indicator Data'!#REF!="No Data",1,IF(#REF!&lt;&gt;"",1,0))</f>
        <v>#REF!</v>
      </c>
      <c r="W109" s="214" t="e">
        <f>IF('Crisis Indicator Data'!#REF!="No Data",1,IF(#REF!&lt;&gt;"",1,0))</f>
        <v>#REF!</v>
      </c>
      <c r="X109" s="214" t="e">
        <f>IF('Crisis Indicator Data'!#REF!="No Data",1,IF(#REF!&lt;&gt;"",1,0))</f>
        <v>#REF!</v>
      </c>
      <c r="Y109" s="214" t="e">
        <f>IF('Crisis Indicator Data'!#REF!="No Data",1,IF(#REF!&lt;&gt;"",1,0))</f>
        <v>#REF!</v>
      </c>
      <c r="Z109" s="214" t="e">
        <f>IF('Crisis Indicator Data'!#REF!="No Data",1,IF(#REF!&lt;&gt;"",1,0))</f>
        <v>#REF!</v>
      </c>
      <c r="AA109" s="214" t="e">
        <f>IF('Crisis Indicator Data'!#REF!="No Data",1,IF(#REF!&lt;&gt;"",1,0))</f>
        <v>#REF!</v>
      </c>
      <c r="AB109" s="214" t="e">
        <f>IF('Crisis Indicator Data'!#REF!="No Data",1,IF(#REF!&lt;&gt;"",1,0))</f>
        <v>#REF!</v>
      </c>
      <c r="AC109" s="214" t="e">
        <f>IF('Crisis Indicator Data'!#REF!="No Data",1,IF(#REF!&lt;&gt;"",1,0))</f>
        <v>#REF!</v>
      </c>
      <c r="AD109" s="214" t="e">
        <f>IF('Crisis Indicator Data'!#REF!="No Data",1,IF(#REF!&lt;&gt;"",1,0))</f>
        <v>#REF!</v>
      </c>
      <c r="AE109" s="214" t="e">
        <f>IF('Crisis Indicator Data'!#REF!="No Data",1,IF(#REF!&lt;&gt;"",1,0))</f>
        <v>#REF!</v>
      </c>
      <c r="AF109" s="214" t="e">
        <f>IF('Crisis Indicator Data'!#REF!="No Data",1,IF(#REF!&lt;&gt;"",1,0))</f>
        <v>#REF!</v>
      </c>
      <c r="AG109" s="214" t="e">
        <f>IF('Crisis Indicator Data'!#REF!="No Data",1,IF(#REF!&lt;&gt;"",1,0))</f>
        <v>#REF!</v>
      </c>
      <c r="AH109" s="214" t="e">
        <f>IF('Crisis Indicator Data'!#REF!="No Data",1,IF(#REF!&lt;&gt;"",1,0))</f>
        <v>#REF!</v>
      </c>
      <c r="AI109" s="214" t="e">
        <f>IF('Crisis Indicator Data'!#REF!="No Data",1,IF(#REF!&lt;&gt;"",1,0))</f>
        <v>#REF!</v>
      </c>
      <c r="AJ109" s="214" t="e">
        <f>IF('Crisis Indicator Data'!#REF!="No Data",1,IF(#REF!&lt;&gt;"",1,0))</f>
        <v>#REF!</v>
      </c>
      <c r="AK109" s="214" t="e">
        <f>IF('Crisis Indicator Data'!#REF!="No Data",1,IF(#REF!&lt;&gt;"",1,0))</f>
        <v>#REF!</v>
      </c>
      <c r="AL109" s="214" t="e">
        <f>IF('Crisis Indicator Data'!#REF!="No Data",1,IF(#REF!&lt;&gt;"",1,0))</f>
        <v>#REF!</v>
      </c>
      <c r="AM109" s="214" t="e">
        <f>IF('Crisis Indicator Data'!#REF!="No Data",1,IF(#REF!&lt;&gt;"",1,0))</f>
        <v>#REF!</v>
      </c>
      <c r="AN109" s="214" t="e">
        <f>IF('Crisis Indicator Data'!#REF!="No Data",1,IF(#REF!&lt;&gt;"",1,0))</f>
        <v>#REF!</v>
      </c>
      <c r="AO109" s="214" t="e">
        <f>IF('Crisis Indicator Data'!#REF!="No Data",1,IF(#REF!&lt;&gt;"",1,0))</f>
        <v>#REF!</v>
      </c>
      <c r="AP109" s="214" t="e">
        <f>IF('Crisis Indicator Data'!#REF!="No Data",1,IF(#REF!&lt;&gt;"",1,0))</f>
        <v>#REF!</v>
      </c>
      <c r="AQ109" s="214" t="e">
        <f>IF('Crisis Indicator Data'!#REF!="No Data",1,IF(#REF!&lt;&gt;"",1,0))</f>
        <v>#REF!</v>
      </c>
      <c r="AR109" s="214" t="e">
        <f>IF('Crisis Indicator Data'!#REF!="No Data",1,IF(#REF!&lt;&gt;"",1,0))</f>
        <v>#REF!</v>
      </c>
      <c r="AS109" s="214" t="e">
        <f>IF('Crisis Indicator Data'!#REF!="No Data",1,IF(#REF!&lt;&gt;"",1,0))</f>
        <v>#REF!</v>
      </c>
      <c r="AT109" s="214" t="e">
        <f>IF('Crisis Indicator Data'!#REF!="No Data",1,IF(#REF!&lt;&gt;"",1,0))</f>
        <v>#REF!</v>
      </c>
      <c r="AU109" s="214" t="e">
        <f>IF('Crisis Indicator Data'!#REF!="No Data",1,IF(#REF!&lt;&gt;"",1,0))</f>
        <v>#REF!</v>
      </c>
      <c r="AV109" s="214" t="e">
        <f>IF('Crisis Indicator Data'!#REF!="No Data",1,IF(#REF!&lt;&gt;"",1,0))</f>
        <v>#REF!</v>
      </c>
      <c r="AW109" s="214" t="e">
        <f>IF('Crisis Indicator Data'!#REF!="No Data",1,IF(#REF!&lt;&gt;"",1,0))</f>
        <v>#REF!</v>
      </c>
      <c r="AX109" s="214" t="e">
        <f>IF('Crisis Indicator Data'!#REF!="No Data",1,IF(#REF!&lt;&gt;"",1,0))</f>
        <v>#REF!</v>
      </c>
      <c r="AY109" s="214" t="e">
        <f>IF('Crisis Indicator Data'!#REF!="No Data",1,IF(#REF!&lt;&gt;"",1,0))</f>
        <v>#REF!</v>
      </c>
      <c r="AZ109" s="214" t="e">
        <f>IF('Crisis Indicator Data'!#REF!="No Data",1,IF(#REF!&lt;&gt;"",1,0))</f>
        <v>#REF!</v>
      </c>
      <c r="BA109" t="e">
        <f t="shared" si="6"/>
        <v>#REF!</v>
      </c>
      <c r="BB109" s="22" t="e">
        <f t="shared" si="7"/>
        <v>#REF!</v>
      </c>
    </row>
    <row r="110" spans="1:54" x14ac:dyDescent="0.35">
      <c r="A110" t="s">
        <v>8131</v>
      </c>
      <c r="B110" s="214" t="e">
        <f>IF('Crisis Indicator Data'!#REF!="No Data",1,IF(#REF!&lt;&gt;"",1,0))</f>
        <v>#REF!</v>
      </c>
      <c r="C110" s="214" t="e">
        <f>IF('Crisis Indicator Data'!#REF!="No Data",1,IF(#REF!&lt;&gt;"",1,0))</f>
        <v>#REF!</v>
      </c>
      <c r="D110" s="214" t="e">
        <f>IF('Crisis Indicator Data'!#REF!="No Data",1,IF(#REF!&lt;&gt;"",1,0))</f>
        <v>#REF!</v>
      </c>
      <c r="E110" s="214" t="e">
        <f>IF('Crisis Indicator Data'!#REF!="No Data",1,IF(#REF!&lt;&gt;"",1,0))</f>
        <v>#REF!</v>
      </c>
      <c r="F110" s="214" t="e">
        <f>IF('Crisis Indicator Data'!#REF!="No Data",1,IF(#REF!&lt;&gt;"",1,0))</f>
        <v>#REF!</v>
      </c>
      <c r="G110" s="214" t="e">
        <f>IF('Crisis Indicator Data'!#REF!="No Data",1,IF(#REF!&lt;&gt;"",1,0))</f>
        <v>#REF!</v>
      </c>
      <c r="H110" s="214" t="e">
        <f>IF('Crisis Indicator Data'!#REF!="No Data",1,IF(#REF!&lt;&gt;"",1,0))</f>
        <v>#REF!</v>
      </c>
      <c r="I110" s="214" t="e">
        <f>IF('Crisis Indicator Data'!#REF!="No Data",1,IF(#REF!&lt;&gt;"",1,0))</f>
        <v>#REF!</v>
      </c>
      <c r="J110" s="214" t="e">
        <f>IF('Crisis Indicator Data'!#REF!="No Data",1,IF(#REF!&lt;&gt;"",1,0))</f>
        <v>#REF!</v>
      </c>
      <c r="K110" s="214" t="e">
        <f>IF('Crisis Indicator Data'!#REF!="No Data",1,IF(#REF!&lt;&gt;"",1,0))</f>
        <v>#REF!</v>
      </c>
      <c r="L110" s="214" t="e">
        <f>IF('Crisis Indicator Data'!#REF!="No Data",1,IF(#REF!&lt;&gt;"",1,0))</f>
        <v>#REF!</v>
      </c>
      <c r="M110" s="214" t="e">
        <f>IF('Crisis Indicator Data'!#REF!="No Data",1,IF(#REF!&lt;&gt;"",1,0))</f>
        <v>#REF!</v>
      </c>
      <c r="N110" s="214" t="e">
        <f>IF('Crisis Indicator Data'!#REF!="No Data",1,IF(#REF!&lt;&gt;"",1,0))</f>
        <v>#REF!</v>
      </c>
      <c r="O110" s="214" t="e">
        <f>IF('Crisis Indicator Data'!#REF!="No Data",1,IF(#REF!&lt;&gt;"",1,0))</f>
        <v>#REF!</v>
      </c>
      <c r="P110" s="214" t="e">
        <f>IF('Crisis Indicator Data'!#REF!="No Data",1,IF(#REF!&lt;&gt;"",1,0))</f>
        <v>#REF!</v>
      </c>
      <c r="Q110" s="214" t="e">
        <f>IF('Crisis Indicator Data'!#REF!="No Data",1,IF(#REF!&lt;&gt;"",1,0))</f>
        <v>#REF!</v>
      </c>
      <c r="R110" s="214" t="e">
        <f>IF('Crisis Indicator Data'!#REF!="No Data",1,IF(#REF!&lt;&gt;"",1,0))</f>
        <v>#REF!</v>
      </c>
      <c r="S110" s="214" t="e">
        <f>IF('Crisis Indicator Data'!#REF!="No Data",1,IF(#REF!&lt;&gt;"",1,0))</f>
        <v>#REF!</v>
      </c>
      <c r="T110" s="214" t="e">
        <f>IF('Crisis Indicator Data'!#REF!="No Data",1,IF(#REF!&lt;&gt;"",1,0))</f>
        <v>#REF!</v>
      </c>
      <c r="U110" s="214" t="e">
        <f>IF('Crisis Indicator Data'!#REF!="No Data",1,IF(#REF!&lt;&gt;"",1,0))</f>
        <v>#REF!</v>
      </c>
      <c r="V110" s="214" t="e">
        <f>IF('Crisis Indicator Data'!#REF!="No Data",1,IF(#REF!&lt;&gt;"",1,0))</f>
        <v>#REF!</v>
      </c>
      <c r="W110" s="214" t="e">
        <f>IF('Crisis Indicator Data'!#REF!="No Data",1,IF(#REF!&lt;&gt;"",1,0))</f>
        <v>#REF!</v>
      </c>
      <c r="X110" s="214" t="e">
        <f>IF('Crisis Indicator Data'!#REF!="No Data",1,IF(#REF!&lt;&gt;"",1,0))</f>
        <v>#REF!</v>
      </c>
      <c r="Y110" s="214" t="e">
        <f>IF('Crisis Indicator Data'!#REF!="No Data",1,IF(#REF!&lt;&gt;"",1,0))</f>
        <v>#REF!</v>
      </c>
      <c r="Z110" s="214" t="e">
        <f>IF('Crisis Indicator Data'!#REF!="No Data",1,IF(#REF!&lt;&gt;"",1,0))</f>
        <v>#REF!</v>
      </c>
      <c r="AA110" s="214" t="e">
        <f>IF('Crisis Indicator Data'!#REF!="No Data",1,IF(#REF!&lt;&gt;"",1,0))</f>
        <v>#REF!</v>
      </c>
      <c r="AB110" s="214" t="e">
        <f>IF('Crisis Indicator Data'!#REF!="No Data",1,IF(#REF!&lt;&gt;"",1,0))</f>
        <v>#REF!</v>
      </c>
      <c r="AC110" s="214" t="e">
        <f>IF('Crisis Indicator Data'!#REF!="No Data",1,IF(#REF!&lt;&gt;"",1,0))</f>
        <v>#REF!</v>
      </c>
      <c r="AD110" s="214" t="e">
        <f>IF('Crisis Indicator Data'!#REF!="No Data",1,IF(#REF!&lt;&gt;"",1,0))</f>
        <v>#REF!</v>
      </c>
      <c r="AE110" s="214" t="e">
        <f>IF('Crisis Indicator Data'!#REF!="No Data",1,IF(#REF!&lt;&gt;"",1,0))</f>
        <v>#REF!</v>
      </c>
      <c r="AF110" s="214" t="e">
        <f>IF('Crisis Indicator Data'!#REF!="No Data",1,IF(#REF!&lt;&gt;"",1,0))</f>
        <v>#REF!</v>
      </c>
      <c r="AG110" s="214" t="e">
        <f>IF('Crisis Indicator Data'!#REF!="No Data",1,IF(#REF!&lt;&gt;"",1,0))</f>
        <v>#REF!</v>
      </c>
      <c r="AH110" s="214" t="e">
        <f>IF('Crisis Indicator Data'!#REF!="No Data",1,IF(#REF!&lt;&gt;"",1,0))</f>
        <v>#REF!</v>
      </c>
      <c r="AI110" s="214" t="e">
        <f>IF('Crisis Indicator Data'!#REF!="No Data",1,IF(#REF!&lt;&gt;"",1,0))</f>
        <v>#REF!</v>
      </c>
      <c r="AJ110" s="214" t="e">
        <f>IF('Crisis Indicator Data'!#REF!="No Data",1,IF(#REF!&lt;&gt;"",1,0))</f>
        <v>#REF!</v>
      </c>
      <c r="AK110" s="214" t="e">
        <f>IF('Crisis Indicator Data'!#REF!="No Data",1,IF(#REF!&lt;&gt;"",1,0))</f>
        <v>#REF!</v>
      </c>
      <c r="AL110" s="214" t="e">
        <f>IF('Crisis Indicator Data'!#REF!="No Data",1,IF(#REF!&lt;&gt;"",1,0))</f>
        <v>#REF!</v>
      </c>
      <c r="AM110" s="214" t="e">
        <f>IF('Crisis Indicator Data'!#REF!="No Data",1,IF(#REF!&lt;&gt;"",1,0))</f>
        <v>#REF!</v>
      </c>
      <c r="AN110" s="214" t="e">
        <f>IF('Crisis Indicator Data'!#REF!="No Data",1,IF(#REF!&lt;&gt;"",1,0))</f>
        <v>#REF!</v>
      </c>
      <c r="AO110" s="214" t="e">
        <f>IF('Crisis Indicator Data'!#REF!="No Data",1,IF(#REF!&lt;&gt;"",1,0))</f>
        <v>#REF!</v>
      </c>
      <c r="AP110" s="214" t="e">
        <f>IF('Crisis Indicator Data'!#REF!="No Data",1,IF(#REF!&lt;&gt;"",1,0))</f>
        <v>#REF!</v>
      </c>
      <c r="AQ110" s="214" t="e">
        <f>IF('Crisis Indicator Data'!#REF!="No Data",1,IF(#REF!&lt;&gt;"",1,0))</f>
        <v>#REF!</v>
      </c>
      <c r="AR110" s="214" t="e">
        <f>IF('Crisis Indicator Data'!#REF!="No Data",1,IF(#REF!&lt;&gt;"",1,0))</f>
        <v>#REF!</v>
      </c>
      <c r="AS110" s="214" t="e">
        <f>IF('Crisis Indicator Data'!#REF!="No Data",1,IF(#REF!&lt;&gt;"",1,0))</f>
        <v>#REF!</v>
      </c>
      <c r="AT110" s="214" t="e">
        <f>IF('Crisis Indicator Data'!#REF!="No Data",1,IF(#REF!&lt;&gt;"",1,0))</f>
        <v>#REF!</v>
      </c>
      <c r="AU110" s="214" t="e">
        <f>IF('Crisis Indicator Data'!#REF!="No Data",1,IF(#REF!&lt;&gt;"",1,0))</f>
        <v>#REF!</v>
      </c>
      <c r="AV110" s="214" t="e">
        <f>IF('Crisis Indicator Data'!#REF!="No Data",1,IF(#REF!&lt;&gt;"",1,0))</f>
        <v>#REF!</v>
      </c>
      <c r="AW110" s="214" t="e">
        <f>IF('Crisis Indicator Data'!#REF!="No Data",1,IF(#REF!&lt;&gt;"",1,0))</f>
        <v>#REF!</v>
      </c>
      <c r="AX110" s="214" t="e">
        <f>IF('Crisis Indicator Data'!#REF!="No Data",1,IF(#REF!&lt;&gt;"",1,0))</f>
        <v>#REF!</v>
      </c>
      <c r="AY110" s="214" t="e">
        <f>IF('Crisis Indicator Data'!#REF!="No Data",1,IF(#REF!&lt;&gt;"",1,0))</f>
        <v>#REF!</v>
      </c>
      <c r="AZ110" s="214" t="e">
        <f>IF('Crisis Indicator Data'!#REF!="No Data",1,IF(#REF!&lt;&gt;"",1,0))</f>
        <v>#REF!</v>
      </c>
      <c r="BA110" t="e">
        <f t="shared" si="6"/>
        <v>#REF!</v>
      </c>
      <c r="BB110" s="22" t="e">
        <f t="shared" si="7"/>
        <v>#REF!</v>
      </c>
    </row>
    <row r="111" spans="1:54" x14ac:dyDescent="0.35">
      <c r="A111" t="s">
        <v>8115</v>
      </c>
      <c r="B111" s="214" t="e">
        <f>IF('Crisis Indicator Data'!#REF!="No Data",1,IF(#REF!&lt;&gt;"",1,0))</f>
        <v>#REF!</v>
      </c>
      <c r="C111" s="214" t="e">
        <f>IF('Crisis Indicator Data'!#REF!="No Data",1,IF(#REF!&lt;&gt;"",1,0))</f>
        <v>#REF!</v>
      </c>
      <c r="D111" s="214" t="e">
        <f>IF('Crisis Indicator Data'!#REF!="No Data",1,IF(#REF!&lt;&gt;"",1,0))</f>
        <v>#REF!</v>
      </c>
      <c r="E111" s="214" t="e">
        <f>IF('Crisis Indicator Data'!#REF!="No Data",1,IF(#REF!&lt;&gt;"",1,0))</f>
        <v>#REF!</v>
      </c>
      <c r="F111" s="214" t="e">
        <f>IF('Crisis Indicator Data'!#REF!="No Data",1,IF(#REF!&lt;&gt;"",1,0))</f>
        <v>#REF!</v>
      </c>
      <c r="G111" s="214" t="e">
        <f>IF('Crisis Indicator Data'!#REF!="No Data",1,IF(#REF!&lt;&gt;"",1,0))</f>
        <v>#REF!</v>
      </c>
      <c r="H111" s="214" t="e">
        <f>IF('Crisis Indicator Data'!#REF!="No Data",1,IF(#REF!&lt;&gt;"",1,0))</f>
        <v>#REF!</v>
      </c>
      <c r="I111" s="214" t="e">
        <f>IF('Crisis Indicator Data'!#REF!="No Data",1,IF(#REF!&lt;&gt;"",1,0))</f>
        <v>#REF!</v>
      </c>
      <c r="J111" s="214" t="e">
        <f>IF('Crisis Indicator Data'!#REF!="No Data",1,IF(#REF!&lt;&gt;"",1,0))</f>
        <v>#REF!</v>
      </c>
      <c r="K111" s="214" t="e">
        <f>IF('Crisis Indicator Data'!#REF!="No Data",1,IF(#REF!&lt;&gt;"",1,0))</f>
        <v>#REF!</v>
      </c>
      <c r="L111" s="214" t="e">
        <f>IF('Crisis Indicator Data'!#REF!="No Data",1,IF(#REF!&lt;&gt;"",1,0))</f>
        <v>#REF!</v>
      </c>
      <c r="M111" s="214" t="e">
        <f>IF('Crisis Indicator Data'!#REF!="No Data",1,IF(#REF!&lt;&gt;"",1,0))</f>
        <v>#REF!</v>
      </c>
      <c r="N111" s="214" t="e">
        <f>IF('Crisis Indicator Data'!#REF!="No Data",1,IF(#REF!&lt;&gt;"",1,0))</f>
        <v>#REF!</v>
      </c>
      <c r="O111" s="214" t="e">
        <f>IF('Crisis Indicator Data'!#REF!="No Data",1,IF(#REF!&lt;&gt;"",1,0))</f>
        <v>#REF!</v>
      </c>
      <c r="P111" s="214" t="e">
        <f>IF('Crisis Indicator Data'!#REF!="No Data",1,IF(#REF!&lt;&gt;"",1,0))</f>
        <v>#REF!</v>
      </c>
      <c r="Q111" s="214" t="e">
        <f>IF('Crisis Indicator Data'!#REF!="No Data",1,IF(#REF!&lt;&gt;"",1,0))</f>
        <v>#REF!</v>
      </c>
      <c r="R111" s="214" t="e">
        <f>IF('Crisis Indicator Data'!#REF!="No Data",1,IF(#REF!&lt;&gt;"",1,0))</f>
        <v>#REF!</v>
      </c>
      <c r="S111" s="214" t="e">
        <f>IF('Crisis Indicator Data'!#REF!="No Data",1,IF(#REF!&lt;&gt;"",1,0))</f>
        <v>#REF!</v>
      </c>
      <c r="T111" s="214" t="e">
        <f>IF('Crisis Indicator Data'!#REF!="No Data",1,IF(#REF!&lt;&gt;"",1,0))</f>
        <v>#REF!</v>
      </c>
      <c r="U111" s="214" t="e">
        <f>IF('Crisis Indicator Data'!#REF!="No Data",1,IF(#REF!&lt;&gt;"",1,0))</f>
        <v>#REF!</v>
      </c>
      <c r="V111" s="214" t="e">
        <f>IF('Crisis Indicator Data'!#REF!="No Data",1,IF(#REF!&lt;&gt;"",1,0))</f>
        <v>#REF!</v>
      </c>
      <c r="W111" s="214" t="e">
        <f>IF('Crisis Indicator Data'!#REF!="No Data",1,IF(#REF!&lt;&gt;"",1,0))</f>
        <v>#REF!</v>
      </c>
      <c r="X111" s="214" t="e">
        <f>IF('Crisis Indicator Data'!#REF!="No Data",1,IF(#REF!&lt;&gt;"",1,0))</f>
        <v>#REF!</v>
      </c>
      <c r="Y111" s="214" t="e">
        <f>IF('Crisis Indicator Data'!#REF!="No Data",1,IF(#REF!&lt;&gt;"",1,0))</f>
        <v>#REF!</v>
      </c>
      <c r="Z111" s="214" t="e">
        <f>IF('Crisis Indicator Data'!#REF!="No Data",1,IF(#REF!&lt;&gt;"",1,0))</f>
        <v>#REF!</v>
      </c>
      <c r="AA111" s="214" t="e">
        <f>IF('Crisis Indicator Data'!#REF!="No Data",1,IF(#REF!&lt;&gt;"",1,0))</f>
        <v>#REF!</v>
      </c>
      <c r="AB111" s="214" t="e">
        <f>IF('Crisis Indicator Data'!#REF!="No Data",1,IF(#REF!&lt;&gt;"",1,0))</f>
        <v>#REF!</v>
      </c>
      <c r="AC111" s="214" t="e">
        <f>IF('Crisis Indicator Data'!#REF!="No Data",1,IF(#REF!&lt;&gt;"",1,0))</f>
        <v>#REF!</v>
      </c>
      <c r="AD111" s="214" t="e">
        <f>IF('Crisis Indicator Data'!#REF!="No Data",1,IF(#REF!&lt;&gt;"",1,0))</f>
        <v>#REF!</v>
      </c>
      <c r="AE111" s="214" t="e">
        <f>IF('Crisis Indicator Data'!#REF!="No Data",1,IF(#REF!&lt;&gt;"",1,0))</f>
        <v>#REF!</v>
      </c>
      <c r="AF111" s="214" t="e">
        <f>IF('Crisis Indicator Data'!#REF!="No Data",1,IF(#REF!&lt;&gt;"",1,0))</f>
        <v>#REF!</v>
      </c>
      <c r="AG111" s="214" t="e">
        <f>IF('Crisis Indicator Data'!#REF!="No Data",1,IF(#REF!&lt;&gt;"",1,0))</f>
        <v>#REF!</v>
      </c>
      <c r="AH111" s="214" t="e">
        <f>IF('Crisis Indicator Data'!#REF!="No Data",1,IF(#REF!&lt;&gt;"",1,0))</f>
        <v>#REF!</v>
      </c>
      <c r="AI111" s="214" t="e">
        <f>IF('Crisis Indicator Data'!#REF!="No Data",1,IF(#REF!&lt;&gt;"",1,0))</f>
        <v>#REF!</v>
      </c>
      <c r="AJ111" s="214" t="e">
        <f>IF('Crisis Indicator Data'!#REF!="No Data",1,IF(#REF!&lt;&gt;"",1,0))</f>
        <v>#REF!</v>
      </c>
      <c r="AK111" s="214" t="e">
        <f>IF('Crisis Indicator Data'!#REF!="No Data",1,IF(#REF!&lt;&gt;"",1,0))</f>
        <v>#REF!</v>
      </c>
      <c r="AL111" s="214" t="e">
        <f>IF('Crisis Indicator Data'!#REF!="No Data",1,IF(#REF!&lt;&gt;"",1,0))</f>
        <v>#REF!</v>
      </c>
      <c r="AM111" s="214" t="e">
        <f>IF('Crisis Indicator Data'!#REF!="No Data",1,IF(#REF!&lt;&gt;"",1,0))</f>
        <v>#REF!</v>
      </c>
      <c r="AN111" s="214" t="e">
        <f>IF('Crisis Indicator Data'!#REF!="No Data",1,IF(#REF!&lt;&gt;"",1,0))</f>
        <v>#REF!</v>
      </c>
      <c r="AO111" s="214" t="e">
        <f>IF('Crisis Indicator Data'!#REF!="No Data",1,IF(#REF!&lt;&gt;"",1,0))</f>
        <v>#REF!</v>
      </c>
      <c r="AP111" s="214" t="e">
        <f>IF('Crisis Indicator Data'!#REF!="No Data",1,IF(#REF!&lt;&gt;"",1,0))</f>
        <v>#REF!</v>
      </c>
      <c r="AQ111" s="214" t="e">
        <f>IF('Crisis Indicator Data'!#REF!="No Data",1,IF(#REF!&lt;&gt;"",1,0))</f>
        <v>#REF!</v>
      </c>
      <c r="AR111" s="214" t="e">
        <f>IF('Crisis Indicator Data'!#REF!="No Data",1,IF(#REF!&lt;&gt;"",1,0))</f>
        <v>#REF!</v>
      </c>
      <c r="AS111" s="214" t="e">
        <f>IF('Crisis Indicator Data'!#REF!="No Data",1,IF(#REF!&lt;&gt;"",1,0))</f>
        <v>#REF!</v>
      </c>
      <c r="AT111" s="214" t="e">
        <f>IF('Crisis Indicator Data'!#REF!="No Data",1,IF(#REF!&lt;&gt;"",1,0))</f>
        <v>#REF!</v>
      </c>
      <c r="AU111" s="214" t="e">
        <f>IF('Crisis Indicator Data'!#REF!="No Data",1,IF(#REF!&lt;&gt;"",1,0))</f>
        <v>#REF!</v>
      </c>
      <c r="AV111" s="214" t="e">
        <f>IF('Crisis Indicator Data'!#REF!="No Data",1,IF(#REF!&lt;&gt;"",1,0))</f>
        <v>#REF!</v>
      </c>
      <c r="AW111" s="214" t="e">
        <f>IF('Crisis Indicator Data'!#REF!="No Data",1,IF(#REF!&lt;&gt;"",1,0))</f>
        <v>#REF!</v>
      </c>
      <c r="AX111" s="214" t="e">
        <f>IF('Crisis Indicator Data'!#REF!="No Data",1,IF(#REF!&lt;&gt;"",1,0))</f>
        <v>#REF!</v>
      </c>
      <c r="AY111" s="214" t="e">
        <f>IF('Crisis Indicator Data'!#REF!="No Data",1,IF(#REF!&lt;&gt;"",1,0))</f>
        <v>#REF!</v>
      </c>
      <c r="AZ111" s="214" t="e">
        <f>IF('Crisis Indicator Data'!#REF!="No Data",1,IF(#REF!&lt;&gt;"",1,0))</f>
        <v>#REF!</v>
      </c>
      <c r="BA111" t="e">
        <f t="shared" si="6"/>
        <v>#REF!</v>
      </c>
      <c r="BB111" s="22" t="e">
        <f t="shared" si="7"/>
        <v>#REF!</v>
      </c>
    </row>
    <row r="112" spans="1:54" x14ac:dyDescent="0.35">
      <c r="A112" t="s">
        <v>8032</v>
      </c>
      <c r="B112" s="214" t="e">
        <f>IF('Crisis Indicator Data'!#REF!="No Data",1,IF(#REF!&lt;&gt;"",1,0))</f>
        <v>#REF!</v>
      </c>
      <c r="C112" s="214" t="e">
        <f>IF('Crisis Indicator Data'!#REF!="No Data",1,IF(#REF!&lt;&gt;"",1,0))</f>
        <v>#REF!</v>
      </c>
      <c r="D112" s="214" t="e">
        <f>IF('Crisis Indicator Data'!#REF!="No Data",1,IF(#REF!&lt;&gt;"",1,0))</f>
        <v>#REF!</v>
      </c>
      <c r="E112" s="214" t="e">
        <f>IF('Crisis Indicator Data'!#REF!="No Data",1,IF(#REF!&lt;&gt;"",1,0))</f>
        <v>#REF!</v>
      </c>
      <c r="F112" s="214" t="e">
        <f>IF('Crisis Indicator Data'!#REF!="No Data",1,IF(#REF!&lt;&gt;"",1,0))</f>
        <v>#REF!</v>
      </c>
      <c r="G112" s="214" t="e">
        <f>IF('Crisis Indicator Data'!#REF!="No Data",1,IF(#REF!&lt;&gt;"",1,0))</f>
        <v>#REF!</v>
      </c>
      <c r="H112" s="214" t="e">
        <f>IF('Crisis Indicator Data'!#REF!="No Data",1,IF(#REF!&lt;&gt;"",1,0))</f>
        <v>#REF!</v>
      </c>
      <c r="I112" s="214" t="e">
        <f>IF('Crisis Indicator Data'!#REF!="No Data",1,IF(#REF!&lt;&gt;"",1,0))</f>
        <v>#REF!</v>
      </c>
      <c r="J112" s="214" t="e">
        <f>IF('Crisis Indicator Data'!#REF!="No Data",1,IF(#REF!&lt;&gt;"",1,0))</f>
        <v>#REF!</v>
      </c>
      <c r="K112" s="214" t="e">
        <f>IF('Crisis Indicator Data'!#REF!="No Data",1,IF(#REF!&lt;&gt;"",1,0))</f>
        <v>#REF!</v>
      </c>
      <c r="L112" s="214" t="e">
        <f>IF('Crisis Indicator Data'!#REF!="No Data",1,IF(#REF!&lt;&gt;"",1,0))</f>
        <v>#REF!</v>
      </c>
      <c r="M112" s="214" t="e">
        <f>IF('Crisis Indicator Data'!#REF!="No Data",1,IF(#REF!&lt;&gt;"",1,0))</f>
        <v>#REF!</v>
      </c>
      <c r="N112" s="214" t="e">
        <f>IF('Crisis Indicator Data'!#REF!="No Data",1,IF(#REF!&lt;&gt;"",1,0))</f>
        <v>#REF!</v>
      </c>
      <c r="O112" s="214" t="e">
        <f>IF('Crisis Indicator Data'!#REF!="No Data",1,IF(#REF!&lt;&gt;"",1,0))</f>
        <v>#REF!</v>
      </c>
      <c r="P112" s="214" t="e">
        <f>IF('Crisis Indicator Data'!#REF!="No Data",1,IF(#REF!&lt;&gt;"",1,0))</f>
        <v>#REF!</v>
      </c>
      <c r="Q112" s="214" t="e">
        <f>IF('Crisis Indicator Data'!#REF!="No Data",1,IF(#REF!&lt;&gt;"",1,0))</f>
        <v>#REF!</v>
      </c>
      <c r="R112" s="214" t="e">
        <f>IF('Crisis Indicator Data'!#REF!="No Data",1,IF(#REF!&lt;&gt;"",1,0))</f>
        <v>#REF!</v>
      </c>
      <c r="S112" s="214" t="e">
        <f>IF('Crisis Indicator Data'!#REF!="No Data",1,IF(#REF!&lt;&gt;"",1,0))</f>
        <v>#REF!</v>
      </c>
      <c r="T112" s="214" t="e">
        <f>IF('Crisis Indicator Data'!#REF!="No Data",1,IF(#REF!&lt;&gt;"",1,0))</f>
        <v>#REF!</v>
      </c>
      <c r="U112" s="214" t="e">
        <f>IF('Crisis Indicator Data'!#REF!="No Data",1,IF(#REF!&lt;&gt;"",1,0))</f>
        <v>#REF!</v>
      </c>
      <c r="V112" s="214" t="e">
        <f>IF('Crisis Indicator Data'!#REF!="No Data",1,IF(#REF!&lt;&gt;"",1,0))</f>
        <v>#REF!</v>
      </c>
      <c r="W112" s="214" t="e">
        <f>IF('Crisis Indicator Data'!#REF!="No Data",1,IF(#REF!&lt;&gt;"",1,0))</f>
        <v>#REF!</v>
      </c>
      <c r="X112" s="214" t="e">
        <f>IF('Crisis Indicator Data'!#REF!="No Data",1,IF(#REF!&lt;&gt;"",1,0))</f>
        <v>#REF!</v>
      </c>
      <c r="Y112" s="214" t="e">
        <f>IF('Crisis Indicator Data'!#REF!="No Data",1,IF(#REF!&lt;&gt;"",1,0))</f>
        <v>#REF!</v>
      </c>
      <c r="Z112" s="214" t="e">
        <f>IF('Crisis Indicator Data'!#REF!="No Data",1,IF(#REF!&lt;&gt;"",1,0))</f>
        <v>#REF!</v>
      </c>
      <c r="AA112" s="214" t="e">
        <f>IF('Crisis Indicator Data'!#REF!="No Data",1,IF(#REF!&lt;&gt;"",1,0))</f>
        <v>#REF!</v>
      </c>
      <c r="AB112" s="214" t="e">
        <f>IF('Crisis Indicator Data'!#REF!="No Data",1,IF(#REF!&lt;&gt;"",1,0))</f>
        <v>#REF!</v>
      </c>
      <c r="AC112" s="214" t="e">
        <f>IF('Crisis Indicator Data'!#REF!="No Data",1,IF(#REF!&lt;&gt;"",1,0))</f>
        <v>#REF!</v>
      </c>
      <c r="AD112" s="214" t="e">
        <f>IF('Crisis Indicator Data'!#REF!="No Data",1,IF(#REF!&lt;&gt;"",1,0))</f>
        <v>#REF!</v>
      </c>
      <c r="AE112" s="214" t="e">
        <f>IF('Crisis Indicator Data'!#REF!="No Data",1,IF(#REF!&lt;&gt;"",1,0))</f>
        <v>#REF!</v>
      </c>
      <c r="AF112" s="214" t="e">
        <f>IF('Crisis Indicator Data'!#REF!="No Data",1,IF(#REF!&lt;&gt;"",1,0))</f>
        <v>#REF!</v>
      </c>
      <c r="AG112" s="214" t="e">
        <f>IF('Crisis Indicator Data'!#REF!="No Data",1,IF(#REF!&lt;&gt;"",1,0))</f>
        <v>#REF!</v>
      </c>
      <c r="AH112" s="214" t="e">
        <f>IF('Crisis Indicator Data'!#REF!="No Data",1,IF(#REF!&lt;&gt;"",1,0))</f>
        <v>#REF!</v>
      </c>
      <c r="AI112" s="214" t="e">
        <f>IF('Crisis Indicator Data'!#REF!="No Data",1,IF(#REF!&lt;&gt;"",1,0))</f>
        <v>#REF!</v>
      </c>
      <c r="AJ112" s="214" t="e">
        <f>IF('Crisis Indicator Data'!#REF!="No Data",1,IF(#REF!&lt;&gt;"",1,0))</f>
        <v>#REF!</v>
      </c>
      <c r="AK112" s="214" t="e">
        <f>IF('Crisis Indicator Data'!#REF!="No Data",1,IF(#REF!&lt;&gt;"",1,0))</f>
        <v>#REF!</v>
      </c>
      <c r="AL112" s="214" t="e">
        <f>IF('Crisis Indicator Data'!#REF!="No Data",1,IF(#REF!&lt;&gt;"",1,0))</f>
        <v>#REF!</v>
      </c>
      <c r="AM112" s="214" t="e">
        <f>IF('Crisis Indicator Data'!#REF!="No Data",1,IF(#REF!&lt;&gt;"",1,0))</f>
        <v>#REF!</v>
      </c>
      <c r="AN112" s="214" t="e">
        <f>IF('Crisis Indicator Data'!#REF!="No Data",1,IF(#REF!&lt;&gt;"",1,0))</f>
        <v>#REF!</v>
      </c>
      <c r="AO112" s="214" t="e">
        <f>IF('Crisis Indicator Data'!#REF!="No Data",1,IF(#REF!&lt;&gt;"",1,0))</f>
        <v>#REF!</v>
      </c>
      <c r="AP112" s="214" t="e">
        <f>IF('Crisis Indicator Data'!#REF!="No Data",1,IF(#REF!&lt;&gt;"",1,0))</f>
        <v>#REF!</v>
      </c>
      <c r="AQ112" s="214" t="e">
        <f>IF('Crisis Indicator Data'!#REF!="No Data",1,IF(#REF!&lt;&gt;"",1,0))</f>
        <v>#REF!</v>
      </c>
      <c r="AR112" s="214" t="e">
        <f>IF('Crisis Indicator Data'!#REF!="No Data",1,IF(#REF!&lt;&gt;"",1,0))</f>
        <v>#REF!</v>
      </c>
      <c r="AS112" s="214" t="e">
        <f>IF('Crisis Indicator Data'!#REF!="No Data",1,IF(#REF!&lt;&gt;"",1,0))</f>
        <v>#REF!</v>
      </c>
      <c r="AT112" s="214" t="e">
        <f>IF('Crisis Indicator Data'!#REF!="No Data",1,IF(#REF!&lt;&gt;"",1,0))</f>
        <v>#REF!</v>
      </c>
      <c r="AU112" s="214" t="e">
        <f>IF('Crisis Indicator Data'!#REF!="No Data",1,IF(#REF!&lt;&gt;"",1,0))</f>
        <v>#REF!</v>
      </c>
      <c r="AV112" s="214" t="e">
        <f>IF('Crisis Indicator Data'!#REF!="No Data",1,IF(#REF!&lt;&gt;"",1,0))</f>
        <v>#REF!</v>
      </c>
      <c r="AW112" s="214" t="e">
        <f>IF('Crisis Indicator Data'!#REF!="No Data",1,IF(#REF!&lt;&gt;"",1,0))</f>
        <v>#REF!</v>
      </c>
      <c r="AX112" s="214" t="e">
        <f>IF('Crisis Indicator Data'!#REF!="No Data",1,IF(#REF!&lt;&gt;"",1,0))</f>
        <v>#REF!</v>
      </c>
      <c r="AY112" s="214" t="e">
        <f>IF('Crisis Indicator Data'!#REF!="No Data",1,IF(#REF!&lt;&gt;"",1,0))</f>
        <v>#REF!</v>
      </c>
      <c r="AZ112" s="214" t="e">
        <f>IF('Crisis Indicator Data'!#REF!="No Data",1,IF(#REF!&lt;&gt;"",1,0))</f>
        <v>#REF!</v>
      </c>
      <c r="BA112" t="e">
        <f t="shared" si="6"/>
        <v>#REF!</v>
      </c>
      <c r="BB112" s="22" t="e">
        <f t="shared" si="7"/>
        <v>#REF!</v>
      </c>
    </row>
    <row r="113" spans="1:54" x14ac:dyDescent="0.35">
      <c r="A113" t="s">
        <v>8111</v>
      </c>
      <c r="B113" s="214" t="e">
        <f>IF('Crisis Indicator Data'!#REF!="No Data",1,IF(#REF!&lt;&gt;"",1,0))</f>
        <v>#REF!</v>
      </c>
      <c r="C113" s="214" t="e">
        <f>IF('Crisis Indicator Data'!#REF!="No Data",1,IF(#REF!&lt;&gt;"",1,0))</f>
        <v>#REF!</v>
      </c>
      <c r="D113" s="214" t="e">
        <f>IF('Crisis Indicator Data'!#REF!="No Data",1,IF(#REF!&lt;&gt;"",1,0))</f>
        <v>#REF!</v>
      </c>
      <c r="E113" s="214" t="e">
        <f>IF('Crisis Indicator Data'!#REF!="No Data",1,IF(#REF!&lt;&gt;"",1,0))</f>
        <v>#REF!</v>
      </c>
      <c r="F113" s="214" t="e">
        <f>IF('Crisis Indicator Data'!#REF!="No Data",1,IF(#REF!&lt;&gt;"",1,0))</f>
        <v>#REF!</v>
      </c>
      <c r="G113" s="214" t="e">
        <f>IF('Crisis Indicator Data'!#REF!="No Data",1,IF(#REF!&lt;&gt;"",1,0))</f>
        <v>#REF!</v>
      </c>
      <c r="H113" s="214" t="e">
        <f>IF('Crisis Indicator Data'!#REF!="No Data",1,IF(#REF!&lt;&gt;"",1,0))</f>
        <v>#REF!</v>
      </c>
      <c r="I113" s="214" t="e">
        <f>IF('Crisis Indicator Data'!#REF!="No Data",1,IF(#REF!&lt;&gt;"",1,0))</f>
        <v>#REF!</v>
      </c>
      <c r="J113" s="214" t="e">
        <f>IF('Crisis Indicator Data'!#REF!="No Data",1,IF(#REF!&lt;&gt;"",1,0))</f>
        <v>#REF!</v>
      </c>
      <c r="K113" s="214" t="e">
        <f>IF('Crisis Indicator Data'!#REF!="No Data",1,IF(#REF!&lt;&gt;"",1,0))</f>
        <v>#REF!</v>
      </c>
      <c r="L113" s="214" t="e">
        <f>IF('Crisis Indicator Data'!#REF!="No Data",1,IF(#REF!&lt;&gt;"",1,0))</f>
        <v>#REF!</v>
      </c>
      <c r="M113" s="214" t="e">
        <f>IF('Crisis Indicator Data'!#REF!="No Data",1,IF(#REF!&lt;&gt;"",1,0))</f>
        <v>#REF!</v>
      </c>
      <c r="N113" s="214" t="e">
        <f>IF('Crisis Indicator Data'!#REF!="No Data",1,IF(#REF!&lt;&gt;"",1,0))</f>
        <v>#REF!</v>
      </c>
      <c r="O113" s="214" t="e">
        <f>IF('Crisis Indicator Data'!#REF!="No Data",1,IF(#REF!&lt;&gt;"",1,0))</f>
        <v>#REF!</v>
      </c>
      <c r="P113" s="214" t="e">
        <f>IF('Crisis Indicator Data'!#REF!="No Data",1,IF(#REF!&lt;&gt;"",1,0))</f>
        <v>#REF!</v>
      </c>
      <c r="Q113" s="214" t="e">
        <f>IF('Crisis Indicator Data'!#REF!="No Data",1,IF(#REF!&lt;&gt;"",1,0))</f>
        <v>#REF!</v>
      </c>
      <c r="R113" s="214" t="e">
        <f>IF('Crisis Indicator Data'!#REF!="No Data",1,IF(#REF!&lt;&gt;"",1,0))</f>
        <v>#REF!</v>
      </c>
      <c r="S113" s="214" t="e">
        <f>IF('Crisis Indicator Data'!#REF!="No Data",1,IF(#REF!&lt;&gt;"",1,0))</f>
        <v>#REF!</v>
      </c>
      <c r="T113" s="214" t="e">
        <f>IF('Crisis Indicator Data'!#REF!="No Data",1,IF(#REF!&lt;&gt;"",1,0))</f>
        <v>#REF!</v>
      </c>
      <c r="U113" s="214" t="e">
        <f>IF('Crisis Indicator Data'!#REF!="No Data",1,IF(#REF!&lt;&gt;"",1,0))</f>
        <v>#REF!</v>
      </c>
      <c r="V113" s="214" t="e">
        <f>IF('Crisis Indicator Data'!#REF!="No Data",1,IF(#REF!&lt;&gt;"",1,0))</f>
        <v>#REF!</v>
      </c>
      <c r="W113" s="214" t="e">
        <f>IF('Crisis Indicator Data'!#REF!="No Data",1,IF(#REF!&lt;&gt;"",1,0))</f>
        <v>#REF!</v>
      </c>
      <c r="X113" s="214" t="e">
        <f>IF('Crisis Indicator Data'!#REF!="No Data",1,IF(#REF!&lt;&gt;"",1,0))</f>
        <v>#REF!</v>
      </c>
      <c r="Y113" s="214" t="e">
        <f>IF('Crisis Indicator Data'!#REF!="No Data",1,IF(#REF!&lt;&gt;"",1,0))</f>
        <v>#REF!</v>
      </c>
      <c r="Z113" s="214" t="e">
        <f>IF('Crisis Indicator Data'!#REF!="No Data",1,IF(#REF!&lt;&gt;"",1,0))</f>
        <v>#REF!</v>
      </c>
      <c r="AA113" s="214" t="e">
        <f>IF('Crisis Indicator Data'!#REF!="No Data",1,IF(#REF!&lt;&gt;"",1,0))</f>
        <v>#REF!</v>
      </c>
      <c r="AB113" s="214" t="e">
        <f>IF('Crisis Indicator Data'!#REF!="No Data",1,IF(#REF!&lt;&gt;"",1,0))</f>
        <v>#REF!</v>
      </c>
      <c r="AC113" s="214" t="e">
        <f>IF('Crisis Indicator Data'!#REF!="No Data",1,IF(#REF!&lt;&gt;"",1,0))</f>
        <v>#REF!</v>
      </c>
      <c r="AD113" s="214" t="e">
        <f>IF('Crisis Indicator Data'!#REF!="No Data",1,IF(#REF!&lt;&gt;"",1,0))</f>
        <v>#REF!</v>
      </c>
      <c r="AE113" s="214" t="e">
        <f>IF('Crisis Indicator Data'!#REF!="No Data",1,IF(#REF!&lt;&gt;"",1,0))</f>
        <v>#REF!</v>
      </c>
      <c r="AF113" s="214" t="e">
        <f>IF('Crisis Indicator Data'!#REF!="No Data",1,IF(#REF!&lt;&gt;"",1,0))</f>
        <v>#REF!</v>
      </c>
      <c r="AG113" s="214" t="e">
        <f>IF('Crisis Indicator Data'!#REF!="No Data",1,IF(#REF!&lt;&gt;"",1,0))</f>
        <v>#REF!</v>
      </c>
      <c r="AH113" s="214" t="e">
        <f>IF('Crisis Indicator Data'!#REF!="No Data",1,IF(#REF!&lt;&gt;"",1,0))</f>
        <v>#REF!</v>
      </c>
      <c r="AI113" s="214" t="e">
        <f>IF('Crisis Indicator Data'!#REF!="No Data",1,IF(#REF!&lt;&gt;"",1,0))</f>
        <v>#REF!</v>
      </c>
      <c r="AJ113" s="214" t="e">
        <f>IF('Crisis Indicator Data'!#REF!="No Data",1,IF(#REF!&lt;&gt;"",1,0))</f>
        <v>#REF!</v>
      </c>
      <c r="AK113" s="214" t="e">
        <f>IF('Crisis Indicator Data'!#REF!="No Data",1,IF(#REF!&lt;&gt;"",1,0))</f>
        <v>#REF!</v>
      </c>
      <c r="AL113" s="214" t="e">
        <f>IF('Crisis Indicator Data'!#REF!="No Data",1,IF(#REF!&lt;&gt;"",1,0))</f>
        <v>#REF!</v>
      </c>
      <c r="AM113" s="214" t="e">
        <f>IF('Crisis Indicator Data'!#REF!="No Data",1,IF(#REF!&lt;&gt;"",1,0))</f>
        <v>#REF!</v>
      </c>
      <c r="AN113" s="214" t="e">
        <f>IF('Crisis Indicator Data'!#REF!="No Data",1,IF(#REF!&lt;&gt;"",1,0))</f>
        <v>#REF!</v>
      </c>
      <c r="AO113" s="214" t="e">
        <f>IF('Crisis Indicator Data'!#REF!="No Data",1,IF(#REF!&lt;&gt;"",1,0))</f>
        <v>#REF!</v>
      </c>
      <c r="AP113" s="214" t="e">
        <f>IF('Crisis Indicator Data'!#REF!="No Data",1,IF(#REF!&lt;&gt;"",1,0))</f>
        <v>#REF!</v>
      </c>
      <c r="AQ113" s="214" t="e">
        <f>IF('Crisis Indicator Data'!#REF!="No Data",1,IF(#REF!&lt;&gt;"",1,0))</f>
        <v>#REF!</v>
      </c>
      <c r="AR113" s="214" t="e">
        <f>IF('Crisis Indicator Data'!#REF!="No Data",1,IF(#REF!&lt;&gt;"",1,0))</f>
        <v>#REF!</v>
      </c>
      <c r="AS113" s="214" t="e">
        <f>IF('Crisis Indicator Data'!#REF!="No Data",1,IF(#REF!&lt;&gt;"",1,0))</f>
        <v>#REF!</v>
      </c>
      <c r="AT113" s="214" t="e">
        <f>IF('Crisis Indicator Data'!#REF!="No Data",1,IF(#REF!&lt;&gt;"",1,0))</f>
        <v>#REF!</v>
      </c>
      <c r="AU113" s="214" t="e">
        <f>IF('Crisis Indicator Data'!#REF!="No Data",1,IF(#REF!&lt;&gt;"",1,0))</f>
        <v>#REF!</v>
      </c>
      <c r="AV113" s="214" t="e">
        <f>IF('Crisis Indicator Data'!#REF!="No Data",1,IF(#REF!&lt;&gt;"",1,0))</f>
        <v>#REF!</v>
      </c>
      <c r="AW113" s="214" t="e">
        <f>IF('Crisis Indicator Data'!#REF!="No Data",1,IF(#REF!&lt;&gt;"",1,0))</f>
        <v>#REF!</v>
      </c>
      <c r="AX113" s="214" t="e">
        <f>IF('Crisis Indicator Data'!#REF!="No Data",1,IF(#REF!&lt;&gt;"",1,0))</f>
        <v>#REF!</v>
      </c>
      <c r="AY113" s="214" t="e">
        <f>IF('Crisis Indicator Data'!#REF!="No Data",1,IF(#REF!&lt;&gt;"",1,0))</f>
        <v>#REF!</v>
      </c>
      <c r="AZ113" s="214" t="e">
        <f>IF('Crisis Indicator Data'!#REF!="No Data",1,IF(#REF!&lt;&gt;"",1,0))</f>
        <v>#REF!</v>
      </c>
      <c r="BA113" t="e">
        <f t="shared" si="6"/>
        <v>#REF!</v>
      </c>
      <c r="BB113" s="22" t="e">
        <f t="shared" si="7"/>
        <v>#REF!</v>
      </c>
    </row>
    <row r="114" spans="1:54" x14ac:dyDescent="0.35">
      <c r="A114" t="s">
        <v>8127</v>
      </c>
      <c r="B114" s="214" t="e">
        <f>IF('Crisis Indicator Data'!#REF!="No Data",1,IF(#REF!&lt;&gt;"",1,0))</f>
        <v>#REF!</v>
      </c>
      <c r="C114" s="214" t="e">
        <f>IF('Crisis Indicator Data'!#REF!="No Data",1,IF(#REF!&lt;&gt;"",1,0))</f>
        <v>#REF!</v>
      </c>
      <c r="D114" s="214" t="e">
        <f>IF('Crisis Indicator Data'!#REF!="No Data",1,IF(#REF!&lt;&gt;"",1,0))</f>
        <v>#REF!</v>
      </c>
      <c r="E114" s="214" t="e">
        <f>IF('Crisis Indicator Data'!#REF!="No Data",1,IF(#REF!&lt;&gt;"",1,0))</f>
        <v>#REF!</v>
      </c>
      <c r="F114" s="214" t="e">
        <f>IF('Crisis Indicator Data'!#REF!="No Data",1,IF(#REF!&lt;&gt;"",1,0))</f>
        <v>#REF!</v>
      </c>
      <c r="G114" s="214" t="e">
        <f>IF('Crisis Indicator Data'!#REF!="No Data",1,IF(#REF!&lt;&gt;"",1,0))</f>
        <v>#REF!</v>
      </c>
      <c r="H114" s="214" t="e">
        <f>IF('Crisis Indicator Data'!#REF!="No Data",1,IF(#REF!&lt;&gt;"",1,0))</f>
        <v>#REF!</v>
      </c>
      <c r="I114" s="214" t="e">
        <f>IF('Crisis Indicator Data'!#REF!="No Data",1,IF(#REF!&lt;&gt;"",1,0))</f>
        <v>#REF!</v>
      </c>
      <c r="J114" s="214" t="e">
        <f>IF('Crisis Indicator Data'!#REF!="No Data",1,IF(#REF!&lt;&gt;"",1,0))</f>
        <v>#REF!</v>
      </c>
      <c r="K114" s="214" t="e">
        <f>IF('Crisis Indicator Data'!#REF!="No Data",1,IF(#REF!&lt;&gt;"",1,0))</f>
        <v>#REF!</v>
      </c>
      <c r="L114" s="214" t="e">
        <f>IF('Crisis Indicator Data'!#REF!="No Data",1,IF(#REF!&lt;&gt;"",1,0))</f>
        <v>#REF!</v>
      </c>
      <c r="M114" s="214" t="e">
        <f>IF('Crisis Indicator Data'!#REF!="No Data",1,IF(#REF!&lt;&gt;"",1,0))</f>
        <v>#REF!</v>
      </c>
      <c r="N114" s="214" t="e">
        <f>IF('Crisis Indicator Data'!#REF!="No Data",1,IF(#REF!&lt;&gt;"",1,0))</f>
        <v>#REF!</v>
      </c>
      <c r="O114" s="214" t="e">
        <f>IF('Crisis Indicator Data'!#REF!="No Data",1,IF(#REF!&lt;&gt;"",1,0))</f>
        <v>#REF!</v>
      </c>
      <c r="P114" s="214" t="e">
        <f>IF('Crisis Indicator Data'!#REF!="No Data",1,IF(#REF!&lt;&gt;"",1,0))</f>
        <v>#REF!</v>
      </c>
      <c r="Q114" s="214" t="e">
        <f>IF('Crisis Indicator Data'!#REF!="No Data",1,IF(#REF!&lt;&gt;"",1,0))</f>
        <v>#REF!</v>
      </c>
      <c r="R114" s="214" t="e">
        <f>IF('Crisis Indicator Data'!#REF!="No Data",1,IF(#REF!&lt;&gt;"",1,0))</f>
        <v>#REF!</v>
      </c>
      <c r="S114" s="214" t="e">
        <f>IF('Crisis Indicator Data'!#REF!="No Data",1,IF(#REF!&lt;&gt;"",1,0))</f>
        <v>#REF!</v>
      </c>
      <c r="T114" s="214" t="e">
        <f>IF('Crisis Indicator Data'!#REF!="No Data",1,IF(#REF!&lt;&gt;"",1,0))</f>
        <v>#REF!</v>
      </c>
      <c r="U114" s="214" t="e">
        <f>IF('Crisis Indicator Data'!#REF!="No Data",1,IF(#REF!&lt;&gt;"",1,0))</f>
        <v>#REF!</v>
      </c>
      <c r="V114" s="214" t="e">
        <f>IF('Crisis Indicator Data'!#REF!="No Data",1,IF(#REF!&lt;&gt;"",1,0))</f>
        <v>#REF!</v>
      </c>
      <c r="W114" s="214" t="e">
        <f>IF('Crisis Indicator Data'!#REF!="No Data",1,IF(#REF!&lt;&gt;"",1,0))</f>
        <v>#REF!</v>
      </c>
      <c r="X114" s="214" t="e">
        <f>IF('Crisis Indicator Data'!#REF!="No Data",1,IF(#REF!&lt;&gt;"",1,0))</f>
        <v>#REF!</v>
      </c>
      <c r="Y114" s="214" t="e">
        <f>IF('Crisis Indicator Data'!#REF!="No Data",1,IF(#REF!&lt;&gt;"",1,0))</f>
        <v>#REF!</v>
      </c>
      <c r="Z114" s="214" t="e">
        <f>IF('Crisis Indicator Data'!#REF!="No Data",1,IF(#REF!&lt;&gt;"",1,0))</f>
        <v>#REF!</v>
      </c>
      <c r="AA114" s="214" t="e">
        <f>IF('Crisis Indicator Data'!#REF!="No Data",1,IF(#REF!&lt;&gt;"",1,0))</f>
        <v>#REF!</v>
      </c>
      <c r="AB114" s="214" t="e">
        <f>IF('Crisis Indicator Data'!#REF!="No Data",1,IF(#REF!&lt;&gt;"",1,0))</f>
        <v>#REF!</v>
      </c>
      <c r="AC114" s="214" t="e">
        <f>IF('Crisis Indicator Data'!#REF!="No Data",1,IF(#REF!&lt;&gt;"",1,0))</f>
        <v>#REF!</v>
      </c>
      <c r="AD114" s="214" t="e">
        <f>IF('Crisis Indicator Data'!#REF!="No Data",1,IF(#REF!&lt;&gt;"",1,0))</f>
        <v>#REF!</v>
      </c>
      <c r="AE114" s="214" t="e">
        <f>IF('Crisis Indicator Data'!#REF!="No Data",1,IF(#REF!&lt;&gt;"",1,0))</f>
        <v>#REF!</v>
      </c>
      <c r="AF114" s="214" t="e">
        <f>IF('Crisis Indicator Data'!#REF!="No Data",1,IF(#REF!&lt;&gt;"",1,0))</f>
        <v>#REF!</v>
      </c>
      <c r="AG114" s="214" t="e">
        <f>IF('Crisis Indicator Data'!#REF!="No Data",1,IF(#REF!&lt;&gt;"",1,0))</f>
        <v>#REF!</v>
      </c>
      <c r="AH114" s="214" t="e">
        <f>IF('Crisis Indicator Data'!#REF!="No Data",1,IF(#REF!&lt;&gt;"",1,0))</f>
        <v>#REF!</v>
      </c>
      <c r="AI114" s="214" t="e">
        <f>IF('Crisis Indicator Data'!#REF!="No Data",1,IF(#REF!&lt;&gt;"",1,0))</f>
        <v>#REF!</v>
      </c>
      <c r="AJ114" s="214" t="e">
        <f>IF('Crisis Indicator Data'!#REF!="No Data",1,IF(#REF!&lt;&gt;"",1,0))</f>
        <v>#REF!</v>
      </c>
      <c r="AK114" s="214" t="e">
        <f>IF('Crisis Indicator Data'!#REF!="No Data",1,IF(#REF!&lt;&gt;"",1,0))</f>
        <v>#REF!</v>
      </c>
      <c r="AL114" s="214" t="e">
        <f>IF('Crisis Indicator Data'!#REF!="No Data",1,IF(#REF!&lt;&gt;"",1,0))</f>
        <v>#REF!</v>
      </c>
      <c r="AM114" s="214" t="e">
        <f>IF('Crisis Indicator Data'!#REF!="No Data",1,IF(#REF!&lt;&gt;"",1,0))</f>
        <v>#REF!</v>
      </c>
      <c r="AN114" s="214" t="e">
        <f>IF('Crisis Indicator Data'!#REF!="No Data",1,IF(#REF!&lt;&gt;"",1,0))</f>
        <v>#REF!</v>
      </c>
      <c r="AO114" s="214" t="e">
        <f>IF('Crisis Indicator Data'!#REF!="No Data",1,IF(#REF!&lt;&gt;"",1,0))</f>
        <v>#REF!</v>
      </c>
      <c r="AP114" s="214" t="e">
        <f>IF('Crisis Indicator Data'!#REF!="No Data",1,IF(#REF!&lt;&gt;"",1,0))</f>
        <v>#REF!</v>
      </c>
      <c r="AQ114" s="214" t="e">
        <f>IF('Crisis Indicator Data'!#REF!="No Data",1,IF(#REF!&lt;&gt;"",1,0))</f>
        <v>#REF!</v>
      </c>
      <c r="AR114" s="214" t="e">
        <f>IF('Crisis Indicator Data'!#REF!="No Data",1,IF(#REF!&lt;&gt;"",1,0))</f>
        <v>#REF!</v>
      </c>
      <c r="AS114" s="214" t="e">
        <f>IF('Crisis Indicator Data'!#REF!="No Data",1,IF(#REF!&lt;&gt;"",1,0))</f>
        <v>#REF!</v>
      </c>
      <c r="AT114" s="214" t="e">
        <f>IF('Crisis Indicator Data'!#REF!="No Data",1,IF(#REF!&lt;&gt;"",1,0))</f>
        <v>#REF!</v>
      </c>
      <c r="AU114" s="214" t="e">
        <f>IF('Crisis Indicator Data'!#REF!="No Data",1,IF(#REF!&lt;&gt;"",1,0))</f>
        <v>#REF!</v>
      </c>
      <c r="AV114" s="214" t="e">
        <f>IF('Crisis Indicator Data'!#REF!="No Data",1,IF(#REF!&lt;&gt;"",1,0))</f>
        <v>#REF!</v>
      </c>
      <c r="AW114" s="214" t="e">
        <f>IF('Crisis Indicator Data'!#REF!="No Data",1,IF(#REF!&lt;&gt;"",1,0))</f>
        <v>#REF!</v>
      </c>
      <c r="AX114" s="214" t="e">
        <f>IF('Crisis Indicator Data'!#REF!="No Data",1,IF(#REF!&lt;&gt;"",1,0))</f>
        <v>#REF!</v>
      </c>
      <c r="AY114" s="214" t="e">
        <f>IF('Crisis Indicator Data'!#REF!="No Data",1,IF(#REF!&lt;&gt;"",1,0))</f>
        <v>#REF!</v>
      </c>
      <c r="AZ114" s="214" t="e">
        <f>IF('Crisis Indicator Data'!#REF!="No Data",1,IF(#REF!&lt;&gt;"",1,0))</f>
        <v>#REF!</v>
      </c>
      <c r="BA114" t="e">
        <f t="shared" si="6"/>
        <v>#REF!</v>
      </c>
      <c r="BB114" s="22" t="e">
        <f t="shared" si="7"/>
        <v>#REF!</v>
      </c>
    </row>
    <row r="115" spans="1:54" x14ac:dyDescent="0.35">
      <c r="A115" t="s">
        <v>8125</v>
      </c>
      <c r="B115" s="214" t="e">
        <f>IF('Crisis Indicator Data'!#REF!="No Data",1,IF(#REF!&lt;&gt;"",1,0))</f>
        <v>#REF!</v>
      </c>
      <c r="C115" s="214" t="e">
        <f>IF('Crisis Indicator Data'!#REF!="No Data",1,IF(#REF!&lt;&gt;"",1,0))</f>
        <v>#REF!</v>
      </c>
      <c r="D115" s="214" t="e">
        <f>IF('Crisis Indicator Data'!#REF!="No Data",1,IF(#REF!&lt;&gt;"",1,0))</f>
        <v>#REF!</v>
      </c>
      <c r="E115" s="214" t="e">
        <f>IF('Crisis Indicator Data'!#REF!="No Data",1,IF(#REF!&lt;&gt;"",1,0))</f>
        <v>#REF!</v>
      </c>
      <c r="F115" s="214" t="e">
        <f>IF('Crisis Indicator Data'!#REF!="No Data",1,IF(#REF!&lt;&gt;"",1,0))</f>
        <v>#REF!</v>
      </c>
      <c r="G115" s="214" t="e">
        <f>IF('Crisis Indicator Data'!#REF!="No Data",1,IF(#REF!&lt;&gt;"",1,0))</f>
        <v>#REF!</v>
      </c>
      <c r="H115" s="214" t="e">
        <f>IF('Crisis Indicator Data'!#REF!="No Data",1,IF(#REF!&lt;&gt;"",1,0))</f>
        <v>#REF!</v>
      </c>
      <c r="I115" s="214" t="e">
        <f>IF('Crisis Indicator Data'!#REF!="No Data",1,IF(#REF!&lt;&gt;"",1,0))</f>
        <v>#REF!</v>
      </c>
      <c r="J115" s="214" t="e">
        <f>IF('Crisis Indicator Data'!#REF!="No Data",1,IF(#REF!&lt;&gt;"",1,0))</f>
        <v>#REF!</v>
      </c>
      <c r="K115" s="214" t="e">
        <f>IF('Crisis Indicator Data'!#REF!="No Data",1,IF(#REF!&lt;&gt;"",1,0))</f>
        <v>#REF!</v>
      </c>
      <c r="L115" s="214" t="e">
        <f>IF('Crisis Indicator Data'!#REF!="No Data",1,IF(#REF!&lt;&gt;"",1,0))</f>
        <v>#REF!</v>
      </c>
      <c r="M115" s="214" t="e">
        <f>IF('Crisis Indicator Data'!#REF!="No Data",1,IF(#REF!&lt;&gt;"",1,0))</f>
        <v>#REF!</v>
      </c>
      <c r="N115" s="214" t="e">
        <f>IF('Crisis Indicator Data'!#REF!="No Data",1,IF(#REF!&lt;&gt;"",1,0))</f>
        <v>#REF!</v>
      </c>
      <c r="O115" s="214" t="e">
        <f>IF('Crisis Indicator Data'!#REF!="No Data",1,IF(#REF!&lt;&gt;"",1,0))</f>
        <v>#REF!</v>
      </c>
      <c r="P115" s="214" t="e">
        <f>IF('Crisis Indicator Data'!#REF!="No Data",1,IF(#REF!&lt;&gt;"",1,0))</f>
        <v>#REF!</v>
      </c>
      <c r="Q115" s="214" t="e">
        <f>IF('Crisis Indicator Data'!#REF!="No Data",1,IF(#REF!&lt;&gt;"",1,0))</f>
        <v>#REF!</v>
      </c>
      <c r="R115" s="214" t="e">
        <f>IF('Crisis Indicator Data'!#REF!="No Data",1,IF(#REF!&lt;&gt;"",1,0))</f>
        <v>#REF!</v>
      </c>
      <c r="S115" s="214" t="e">
        <f>IF('Crisis Indicator Data'!#REF!="No Data",1,IF(#REF!&lt;&gt;"",1,0))</f>
        <v>#REF!</v>
      </c>
      <c r="T115" s="214" t="e">
        <f>IF('Crisis Indicator Data'!#REF!="No Data",1,IF(#REF!&lt;&gt;"",1,0))</f>
        <v>#REF!</v>
      </c>
      <c r="U115" s="214" t="e">
        <f>IF('Crisis Indicator Data'!#REF!="No Data",1,IF(#REF!&lt;&gt;"",1,0))</f>
        <v>#REF!</v>
      </c>
      <c r="V115" s="214" t="e">
        <f>IF('Crisis Indicator Data'!#REF!="No Data",1,IF(#REF!&lt;&gt;"",1,0))</f>
        <v>#REF!</v>
      </c>
      <c r="W115" s="214" t="e">
        <f>IF('Crisis Indicator Data'!#REF!="No Data",1,IF(#REF!&lt;&gt;"",1,0))</f>
        <v>#REF!</v>
      </c>
      <c r="X115" s="214" t="e">
        <f>IF('Crisis Indicator Data'!#REF!="No Data",1,IF(#REF!&lt;&gt;"",1,0))</f>
        <v>#REF!</v>
      </c>
      <c r="Y115" s="214" t="e">
        <f>IF('Crisis Indicator Data'!#REF!="No Data",1,IF(#REF!&lt;&gt;"",1,0))</f>
        <v>#REF!</v>
      </c>
      <c r="Z115" s="214" t="e">
        <f>IF('Crisis Indicator Data'!#REF!="No Data",1,IF(#REF!&lt;&gt;"",1,0))</f>
        <v>#REF!</v>
      </c>
      <c r="AA115" s="214" t="e">
        <f>IF('Crisis Indicator Data'!#REF!="No Data",1,IF(#REF!&lt;&gt;"",1,0))</f>
        <v>#REF!</v>
      </c>
      <c r="AB115" s="214" t="e">
        <f>IF('Crisis Indicator Data'!#REF!="No Data",1,IF(#REF!&lt;&gt;"",1,0))</f>
        <v>#REF!</v>
      </c>
      <c r="AC115" s="214" t="e">
        <f>IF('Crisis Indicator Data'!#REF!="No Data",1,IF(#REF!&lt;&gt;"",1,0))</f>
        <v>#REF!</v>
      </c>
      <c r="AD115" s="214" t="e">
        <f>IF('Crisis Indicator Data'!#REF!="No Data",1,IF(#REF!&lt;&gt;"",1,0))</f>
        <v>#REF!</v>
      </c>
      <c r="AE115" s="214" t="e">
        <f>IF('Crisis Indicator Data'!#REF!="No Data",1,IF(#REF!&lt;&gt;"",1,0))</f>
        <v>#REF!</v>
      </c>
      <c r="AF115" s="214" t="e">
        <f>IF('Crisis Indicator Data'!#REF!="No Data",1,IF(#REF!&lt;&gt;"",1,0))</f>
        <v>#REF!</v>
      </c>
      <c r="AG115" s="214" t="e">
        <f>IF('Crisis Indicator Data'!#REF!="No Data",1,IF(#REF!&lt;&gt;"",1,0))</f>
        <v>#REF!</v>
      </c>
      <c r="AH115" s="214" t="e">
        <f>IF('Crisis Indicator Data'!#REF!="No Data",1,IF(#REF!&lt;&gt;"",1,0))</f>
        <v>#REF!</v>
      </c>
      <c r="AI115" s="214" t="e">
        <f>IF('Crisis Indicator Data'!#REF!="No Data",1,IF(#REF!&lt;&gt;"",1,0))</f>
        <v>#REF!</v>
      </c>
      <c r="AJ115" s="214" t="e">
        <f>IF('Crisis Indicator Data'!#REF!="No Data",1,IF(#REF!&lt;&gt;"",1,0))</f>
        <v>#REF!</v>
      </c>
      <c r="AK115" s="214" t="e">
        <f>IF('Crisis Indicator Data'!#REF!="No Data",1,IF(#REF!&lt;&gt;"",1,0))</f>
        <v>#REF!</v>
      </c>
      <c r="AL115" s="214" t="e">
        <f>IF('Crisis Indicator Data'!#REF!="No Data",1,IF(#REF!&lt;&gt;"",1,0))</f>
        <v>#REF!</v>
      </c>
      <c r="AM115" s="214" t="e">
        <f>IF('Crisis Indicator Data'!#REF!="No Data",1,IF(#REF!&lt;&gt;"",1,0))</f>
        <v>#REF!</v>
      </c>
      <c r="AN115" s="214" t="e">
        <f>IF('Crisis Indicator Data'!#REF!="No Data",1,IF(#REF!&lt;&gt;"",1,0))</f>
        <v>#REF!</v>
      </c>
      <c r="AO115" s="214" t="e">
        <f>IF('Crisis Indicator Data'!#REF!="No Data",1,IF(#REF!&lt;&gt;"",1,0))</f>
        <v>#REF!</v>
      </c>
      <c r="AP115" s="214" t="e">
        <f>IF('Crisis Indicator Data'!#REF!="No Data",1,IF(#REF!&lt;&gt;"",1,0))</f>
        <v>#REF!</v>
      </c>
      <c r="AQ115" s="214" t="e">
        <f>IF('Crisis Indicator Data'!#REF!="No Data",1,IF(#REF!&lt;&gt;"",1,0))</f>
        <v>#REF!</v>
      </c>
      <c r="AR115" s="214" t="e">
        <f>IF('Crisis Indicator Data'!#REF!="No Data",1,IF(#REF!&lt;&gt;"",1,0))</f>
        <v>#REF!</v>
      </c>
      <c r="AS115" s="214" t="e">
        <f>IF('Crisis Indicator Data'!#REF!="No Data",1,IF(#REF!&lt;&gt;"",1,0))</f>
        <v>#REF!</v>
      </c>
      <c r="AT115" s="214" t="e">
        <f>IF('Crisis Indicator Data'!#REF!="No Data",1,IF(#REF!&lt;&gt;"",1,0))</f>
        <v>#REF!</v>
      </c>
      <c r="AU115" s="214" t="e">
        <f>IF('Crisis Indicator Data'!#REF!="No Data",1,IF(#REF!&lt;&gt;"",1,0))</f>
        <v>#REF!</v>
      </c>
      <c r="AV115" s="214" t="e">
        <f>IF('Crisis Indicator Data'!#REF!="No Data",1,IF(#REF!&lt;&gt;"",1,0))</f>
        <v>#REF!</v>
      </c>
      <c r="AW115" s="214" t="e">
        <f>IF('Crisis Indicator Data'!#REF!="No Data",1,IF(#REF!&lt;&gt;"",1,0))</f>
        <v>#REF!</v>
      </c>
      <c r="AX115" s="214" t="e">
        <f>IF('Crisis Indicator Data'!#REF!="No Data",1,IF(#REF!&lt;&gt;"",1,0))</f>
        <v>#REF!</v>
      </c>
      <c r="AY115" s="214" t="e">
        <f>IF('Crisis Indicator Data'!#REF!="No Data",1,IF(#REF!&lt;&gt;"",1,0))</f>
        <v>#REF!</v>
      </c>
      <c r="AZ115" s="214" t="e">
        <f>IF('Crisis Indicator Data'!#REF!="No Data",1,IF(#REF!&lt;&gt;"",1,0))</f>
        <v>#REF!</v>
      </c>
      <c r="BA115" t="e">
        <f t="shared" si="6"/>
        <v>#REF!</v>
      </c>
      <c r="BB115" s="22" t="e">
        <f t="shared" si="7"/>
        <v>#REF!</v>
      </c>
    </row>
    <row r="116" spans="1:54" x14ac:dyDescent="0.35">
      <c r="A116" t="s">
        <v>8110</v>
      </c>
      <c r="B116" s="214" t="e">
        <f>IF('Crisis Indicator Data'!#REF!="No Data",1,IF(#REF!&lt;&gt;"",1,0))</f>
        <v>#REF!</v>
      </c>
      <c r="C116" s="214" t="e">
        <f>IF('Crisis Indicator Data'!#REF!="No Data",1,IF(#REF!&lt;&gt;"",1,0))</f>
        <v>#REF!</v>
      </c>
      <c r="D116" s="214" t="e">
        <f>IF('Crisis Indicator Data'!#REF!="No Data",1,IF(#REF!&lt;&gt;"",1,0))</f>
        <v>#REF!</v>
      </c>
      <c r="E116" s="214" t="e">
        <f>IF('Crisis Indicator Data'!#REF!="No Data",1,IF(#REF!&lt;&gt;"",1,0))</f>
        <v>#REF!</v>
      </c>
      <c r="F116" s="214" t="e">
        <f>IF('Crisis Indicator Data'!#REF!="No Data",1,IF(#REF!&lt;&gt;"",1,0))</f>
        <v>#REF!</v>
      </c>
      <c r="G116" s="214" t="e">
        <f>IF('Crisis Indicator Data'!#REF!="No Data",1,IF(#REF!&lt;&gt;"",1,0))</f>
        <v>#REF!</v>
      </c>
      <c r="H116" s="214" t="e">
        <f>IF('Crisis Indicator Data'!#REF!="No Data",1,IF(#REF!&lt;&gt;"",1,0))</f>
        <v>#REF!</v>
      </c>
      <c r="I116" s="214" t="e">
        <f>IF('Crisis Indicator Data'!#REF!="No Data",1,IF(#REF!&lt;&gt;"",1,0))</f>
        <v>#REF!</v>
      </c>
      <c r="J116" s="214" t="e">
        <f>IF('Crisis Indicator Data'!#REF!="No Data",1,IF(#REF!&lt;&gt;"",1,0))</f>
        <v>#REF!</v>
      </c>
      <c r="K116" s="214" t="e">
        <f>IF('Crisis Indicator Data'!#REF!="No Data",1,IF(#REF!&lt;&gt;"",1,0))</f>
        <v>#REF!</v>
      </c>
      <c r="L116" s="214" t="e">
        <f>IF('Crisis Indicator Data'!#REF!="No Data",1,IF(#REF!&lt;&gt;"",1,0))</f>
        <v>#REF!</v>
      </c>
      <c r="M116" s="214" t="e">
        <f>IF('Crisis Indicator Data'!#REF!="No Data",1,IF(#REF!&lt;&gt;"",1,0))</f>
        <v>#REF!</v>
      </c>
      <c r="N116" s="214" t="e">
        <f>IF('Crisis Indicator Data'!#REF!="No Data",1,IF(#REF!&lt;&gt;"",1,0))</f>
        <v>#REF!</v>
      </c>
      <c r="O116" s="214" t="e">
        <f>IF('Crisis Indicator Data'!#REF!="No Data",1,IF(#REF!&lt;&gt;"",1,0))</f>
        <v>#REF!</v>
      </c>
      <c r="P116" s="214" t="e">
        <f>IF('Crisis Indicator Data'!#REF!="No Data",1,IF(#REF!&lt;&gt;"",1,0))</f>
        <v>#REF!</v>
      </c>
      <c r="Q116" s="214" t="e">
        <f>IF('Crisis Indicator Data'!#REF!="No Data",1,IF(#REF!&lt;&gt;"",1,0))</f>
        <v>#REF!</v>
      </c>
      <c r="R116" s="214" t="e">
        <f>IF('Crisis Indicator Data'!#REF!="No Data",1,IF(#REF!&lt;&gt;"",1,0))</f>
        <v>#REF!</v>
      </c>
      <c r="S116" s="214" t="e">
        <f>IF('Crisis Indicator Data'!#REF!="No Data",1,IF(#REF!&lt;&gt;"",1,0))</f>
        <v>#REF!</v>
      </c>
      <c r="T116" s="214" t="e">
        <f>IF('Crisis Indicator Data'!#REF!="No Data",1,IF(#REF!&lt;&gt;"",1,0))</f>
        <v>#REF!</v>
      </c>
      <c r="U116" s="214" t="e">
        <f>IF('Crisis Indicator Data'!#REF!="No Data",1,IF(#REF!&lt;&gt;"",1,0))</f>
        <v>#REF!</v>
      </c>
      <c r="V116" s="214" t="e">
        <f>IF('Crisis Indicator Data'!#REF!="No Data",1,IF(#REF!&lt;&gt;"",1,0))</f>
        <v>#REF!</v>
      </c>
      <c r="W116" s="214" t="e">
        <f>IF('Crisis Indicator Data'!#REF!="No Data",1,IF(#REF!&lt;&gt;"",1,0))</f>
        <v>#REF!</v>
      </c>
      <c r="X116" s="214" t="e">
        <f>IF('Crisis Indicator Data'!#REF!="No Data",1,IF(#REF!&lt;&gt;"",1,0))</f>
        <v>#REF!</v>
      </c>
      <c r="Y116" s="214" t="e">
        <f>IF('Crisis Indicator Data'!#REF!="No Data",1,IF(#REF!&lt;&gt;"",1,0))</f>
        <v>#REF!</v>
      </c>
      <c r="Z116" s="214" t="e">
        <f>IF('Crisis Indicator Data'!#REF!="No Data",1,IF(#REF!&lt;&gt;"",1,0))</f>
        <v>#REF!</v>
      </c>
      <c r="AA116" s="214" t="e">
        <f>IF('Crisis Indicator Data'!#REF!="No Data",1,IF(#REF!&lt;&gt;"",1,0))</f>
        <v>#REF!</v>
      </c>
      <c r="AB116" s="214" t="e">
        <f>IF('Crisis Indicator Data'!#REF!="No Data",1,IF(#REF!&lt;&gt;"",1,0))</f>
        <v>#REF!</v>
      </c>
      <c r="AC116" s="214" t="e">
        <f>IF('Crisis Indicator Data'!#REF!="No Data",1,IF(#REF!&lt;&gt;"",1,0))</f>
        <v>#REF!</v>
      </c>
      <c r="AD116" s="214" t="e">
        <f>IF('Crisis Indicator Data'!#REF!="No Data",1,IF(#REF!&lt;&gt;"",1,0))</f>
        <v>#REF!</v>
      </c>
      <c r="AE116" s="214" t="e">
        <f>IF('Crisis Indicator Data'!#REF!="No Data",1,IF(#REF!&lt;&gt;"",1,0))</f>
        <v>#REF!</v>
      </c>
      <c r="AF116" s="214" t="e">
        <f>IF('Crisis Indicator Data'!#REF!="No Data",1,IF(#REF!&lt;&gt;"",1,0))</f>
        <v>#REF!</v>
      </c>
      <c r="AG116" s="214" t="e">
        <f>IF('Crisis Indicator Data'!#REF!="No Data",1,IF(#REF!&lt;&gt;"",1,0))</f>
        <v>#REF!</v>
      </c>
      <c r="AH116" s="214" t="e">
        <f>IF('Crisis Indicator Data'!#REF!="No Data",1,IF(#REF!&lt;&gt;"",1,0))</f>
        <v>#REF!</v>
      </c>
      <c r="AI116" s="214" t="e">
        <f>IF('Crisis Indicator Data'!#REF!="No Data",1,IF(#REF!&lt;&gt;"",1,0))</f>
        <v>#REF!</v>
      </c>
      <c r="AJ116" s="214" t="e">
        <f>IF('Crisis Indicator Data'!#REF!="No Data",1,IF(#REF!&lt;&gt;"",1,0))</f>
        <v>#REF!</v>
      </c>
      <c r="AK116" s="214" t="e">
        <f>IF('Crisis Indicator Data'!#REF!="No Data",1,IF(#REF!&lt;&gt;"",1,0))</f>
        <v>#REF!</v>
      </c>
      <c r="AL116" s="214" t="e">
        <f>IF('Crisis Indicator Data'!#REF!="No Data",1,IF(#REF!&lt;&gt;"",1,0))</f>
        <v>#REF!</v>
      </c>
      <c r="AM116" s="214" t="e">
        <f>IF('Crisis Indicator Data'!#REF!="No Data",1,IF(#REF!&lt;&gt;"",1,0))</f>
        <v>#REF!</v>
      </c>
      <c r="AN116" s="214" t="e">
        <f>IF('Crisis Indicator Data'!#REF!="No Data",1,IF(#REF!&lt;&gt;"",1,0))</f>
        <v>#REF!</v>
      </c>
      <c r="AO116" s="214" t="e">
        <f>IF('Crisis Indicator Data'!#REF!="No Data",1,IF(#REF!&lt;&gt;"",1,0))</f>
        <v>#REF!</v>
      </c>
      <c r="AP116" s="214" t="e">
        <f>IF('Crisis Indicator Data'!#REF!="No Data",1,IF(#REF!&lt;&gt;"",1,0))</f>
        <v>#REF!</v>
      </c>
      <c r="AQ116" s="214" t="e">
        <f>IF('Crisis Indicator Data'!#REF!="No Data",1,IF(#REF!&lt;&gt;"",1,0))</f>
        <v>#REF!</v>
      </c>
      <c r="AR116" s="214" t="e">
        <f>IF('Crisis Indicator Data'!#REF!="No Data",1,IF(#REF!&lt;&gt;"",1,0))</f>
        <v>#REF!</v>
      </c>
      <c r="AS116" s="214" t="e">
        <f>IF('Crisis Indicator Data'!#REF!="No Data",1,IF(#REF!&lt;&gt;"",1,0))</f>
        <v>#REF!</v>
      </c>
      <c r="AT116" s="214" t="e">
        <f>IF('Crisis Indicator Data'!#REF!="No Data",1,IF(#REF!&lt;&gt;"",1,0))</f>
        <v>#REF!</v>
      </c>
      <c r="AU116" s="214" t="e">
        <f>IF('Crisis Indicator Data'!#REF!="No Data",1,IF(#REF!&lt;&gt;"",1,0))</f>
        <v>#REF!</v>
      </c>
      <c r="AV116" s="214" t="e">
        <f>IF('Crisis Indicator Data'!#REF!="No Data",1,IF(#REF!&lt;&gt;"",1,0))</f>
        <v>#REF!</v>
      </c>
      <c r="AW116" s="214" t="e">
        <f>IF('Crisis Indicator Data'!#REF!="No Data",1,IF(#REF!&lt;&gt;"",1,0))</f>
        <v>#REF!</v>
      </c>
      <c r="AX116" s="214" t="e">
        <f>IF('Crisis Indicator Data'!#REF!="No Data",1,IF(#REF!&lt;&gt;"",1,0))</f>
        <v>#REF!</v>
      </c>
      <c r="AY116" s="214" t="e">
        <f>IF('Crisis Indicator Data'!#REF!="No Data",1,IF(#REF!&lt;&gt;"",1,0))</f>
        <v>#REF!</v>
      </c>
      <c r="AZ116" s="214" t="e">
        <f>IF('Crisis Indicator Data'!#REF!="No Data",1,IF(#REF!&lt;&gt;"",1,0))</f>
        <v>#REF!</v>
      </c>
      <c r="BA116" t="e">
        <f t="shared" si="6"/>
        <v>#REF!</v>
      </c>
      <c r="BB116" s="22" t="e">
        <f t="shared" si="7"/>
        <v>#REF!</v>
      </c>
    </row>
    <row r="117" spans="1:54" x14ac:dyDescent="0.35">
      <c r="A117" t="s">
        <v>8128</v>
      </c>
      <c r="B117" s="214" t="e">
        <f>IF('Crisis Indicator Data'!#REF!="No Data",1,IF(#REF!&lt;&gt;"",1,0))</f>
        <v>#REF!</v>
      </c>
      <c r="C117" s="214" t="e">
        <f>IF('Crisis Indicator Data'!#REF!="No Data",1,IF(#REF!&lt;&gt;"",1,0))</f>
        <v>#REF!</v>
      </c>
      <c r="D117" s="214" t="e">
        <f>IF('Crisis Indicator Data'!#REF!="No Data",1,IF(#REF!&lt;&gt;"",1,0))</f>
        <v>#REF!</v>
      </c>
      <c r="E117" s="214" t="e">
        <f>IF('Crisis Indicator Data'!#REF!="No Data",1,IF(#REF!&lt;&gt;"",1,0))</f>
        <v>#REF!</v>
      </c>
      <c r="F117" s="214" t="e">
        <f>IF('Crisis Indicator Data'!#REF!="No Data",1,IF(#REF!&lt;&gt;"",1,0))</f>
        <v>#REF!</v>
      </c>
      <c r="G117" s="214" t="e">
        <f>IF('Crisis Indicator Data'!#REF!="No Data",1,IF(#REF!&lt;&gt;"",1,0))</f>
        <v>#REF!</v>
      </c>
      <c r="H117" s="214" t="e">
        <f>IF('Crisis Indicator Data'!#REF!="No Data",1,IF(#REF!&lt;&gt;"",1,0))</f>
        <v>#REF!</v>
      </c>
      <c r="I117" s="214" t="e">
        <f>IF('Crisis Indicator Data'!#REF!="No Data",1,IF(#REF!&lt;&gt;"",1,0))</f>
        <v>#REF!</v>
      </c>
      <c r="J117" s="214" t="e">
        <f>IF('Crisis Indicator Data'!#REF!="No Data",1,IF(#REF!&lt;&gt;"",1,0))</f>
        <v>#REF!</v>
      </c>
      <c r="K117" s="214" t="e">
        <f>IF('Crisis Indicator Data'!#REF!="No Data",1,IF(#REF!&lt;&gt;"",1,0))</f>
        <v>#REF!</v>
      </c>
      <c r="L117" s="214" t="e">
        <f>IF('Crisis Indicator Data'!#REF!="No Data",1,IF(#REF!&lt;&gt;"",1,0))</f>
        <v>#REF!</v>
      </c>
      <c r="M117" s="214" t="e">
        <f>IF('Crisis Indicator Data'!#REF!="No Data",1,IF(#REF!&lt;&gt;"",1,0))</f>
        <v>#REF!</v>
      </c>
      <c r="N117" s="214" t="e">
        <f>IF('Crisis Indicator Data'!#REF!="No Data",1,IF(#REF!&lt;&gt;"",1,0))</f>
        <v>#REF!</v>
      </c>
      <c r="O117" s="214" t="e">
        <f>IF('Crisis Indicator Data'!#REF!="No Data",1,IF(#REF!&lt;&gt;"",1,0))</f>
        <v>#REF!</v>
      </c>
      <c r="P117" s="214" t="e">
        <f>IF('Crisis Indicator Data'!#REF!="No Data",1,IF(#REF!&lt;&gt;"",1,0))</f>
        <v>#REF!</v>
      </c>
      <c r="Q117" s="214" t="e">
        <f>IF('Crisis Indicator Data'!#REF!="No Data",1,IF(#REF!&lt;&gt;"",1,0))</f>
        <v>#REF!</v>
      </c>
      <c r="R117" s="214" t="e">
        <f>IF('Crisis Indicator Data'!#REF!="No Data",1,IF(#REF!&lt;&gt;"",1,0))</f>
        <v>#REF!</v>
      </c>
      <c r="S117" s="214" t="e">
        <f>IF('Crisis Indicator Data'!#REF!="No Data",1,IF(#REF!&lt;&gt;"",1,0))</f>
        <v>#REF!</v>
      </c>
      <c r="T117" s="214" t="e">
        <f>IF('Crisis Indicator Data'!#REF!="No Data",1,IF(#REF!&lt;&gt;"",1,0))</f>
        <v>#REF!</v>
      </c>
      <c r="U117" s="214" t="e">
        <f>IF('Crisis Indicator Data'!#REF!="No Data",1,IF(#REF!&lt;&gt;"",1,0))</f>
        <v>#REF!</v>
      </c>
      <c r="V117" s="214" t="e">
        <f>IF('Crisis Indicator Data'!#REF!="No Data",1,IF(#REF!&lt;&gt;"",1,0))</f>
        <v>#REF!</v>
      </c>
      <c r="W117" s="214" t="e">
        <f>IF('Crisis Indicator Data'!#REF!="No Data",1,IF(#REF!&lt;&gt;"",1,0))</f>
        <v>#REF!</v>
      </c>
      <c r="X117" s="214" t="e">
        <f>IF('Crisis Indicator Data'!#REF!="No Data",1,IF(#REF!&lt;&gt;"",1,0))</f>
        <v>#REF!</v>
      </c>
      <c r="Y117" s="214" t="e">
        <f>IF('Crisis Indicator Data'!#REF!="No Data",1,IF(#REF!&lt;&gt;"",1,0))</f>
        <v>#REF!</v>
      </c>
      <c r="Z117" s="214" t="e">
        <f>IF('Crisis Indicator Data'!#REF!="No Data",1,IF(#REF!&lt;&gt;"",1,0))</f>
        <v>#REF!</v>
      </c>
      <c r="AA117" s="214" t="e">
        <f>IF('Crisis Indicator Data'!#REF!="No Data",1,IF(#REF!&lt;&gt;"",1,0))</f>
        <v>#REF!</v>
      </c>
      <c r="AB117" s="214" t="e">
        <f>IF('Crisis Indicator Data'!#REF!="No Data",1,IF(#REF!&lt;&gt;"",1,0))</f>
        <v>#REF!</v>
      </c>
      <c r="AC117" s="214" t="e">
        <f>IF('Crisis Indicator Data'!#REF!="No Data",1,IF(#REF!&lt;&gt;"",1,0))</f>
        <v>#REF!</v>
      </c>
      <c r="AD117" s="214" t="e">
        <f>IF('Crisis Indicator Data'!#REF!="No Data",1,IF(#REF!&lt;&gt;"",1,0))</f>
        <v>#REF!</v>
      </c>
      <c r="AE117" s="214" t="e">
        <f>IF('Crisis Indicator Data'!#REF!="No Data",1,IF(#REF!&lt;&gt;"",1,0))</f>
        <v>#REF!</v>
      </c>
      <c r="AF117" s="214" t="e">
        <f>IF('Crisis Indicator Data'!#REF!="No Data",1,IF(#REF!&lt;&gt;"",1,0))</f>
        <v>#REF!</v>
      </c>
      <c r="AG117" s="214" t="e">
        <f>IF('Crisis Indicator Data'!#REF!="No Data",1,IF(#REF!&lt;&gt;"",1,0))</f>
        <v>#REF!</v>
      </c>
      <c r="AH117" s="214" t="e">
        <f>IF('Crisis Indicator Data'!#REF!="No Data",1,IF(#REF!&lt;&gt;"",1,0))</f>
        <v>#REF!</v>
      </c>
      <c r="AI117" s="214" t="e">
        <f>IF('Crisis Indicator Data'!#REF!="No Data",1,IF(#REF!&lt;&gt;"",1,0))</f>
        <v>#REF!</v>
      </c>
      <c r="AJ117" s="214" t="e">
        <f>IF('Crisis Indicator Data'!#REF!="No Data",1,IF(#REF!&lt;&gt;"",1,0))</f>
        <v>#REF!</v>
      </c>
      <c r="AK117" s="214" t="e">
        <f>IF('Crisis Indicator Data'!#REF!="No Data",1,IF(#REF!&lt;&gt;"",1,0))</f>
        <v>#REF!</v>
      </c>
      <c r="AL117" s="214" t="e">
        <f>IF('Crisis Indicator Data'!#REF!="No Data",1,IF(#REF!&lt;&gt;"",1,0))</f>
        <v>#REF!</v>
      </c>
      <c r="AM117" s="214" t="e">
        <f>IF('Crisis Indicator Data'!#REF!="No Data",1,IF(#REF!&lt;&gt;"",1,0))</f>
        <v>#REF!</v>
      </c>
      <c r="AN117" s="214" t="e">
        <f>IF('Crisis Indicator Data'!#REF!="No Data",1,IF(#REF!&lt;&gt;"",1,0))</f>
        <v>#REF!</v>
      </c>
      <c r="AO117" s="214" t="e">
        <f>IF('Crisis Indicator Data'!#REF!="No Data",1,IF(#REF!&lt;&gt;"",1,0))</f>
        <v>#REF!</v>
      </c>
      <c r="AP117" s="214" t="e">
        <f>IF('Crisis Indicator Data'!#REF!="No Data",1,IF(#REF!&lt;&gt;"",1,0))</f>
        <v>#REF!</v>
      </c>
      <c r="AQ117" s="214" t="e">
        <f>IF('Crisis Indicator Data'!#REF!="No Data",1,IF(#REF!&lt;&gt;"",1,0))</f>
        <v>#REF!</v>
      </c>
      <c r="AR117" s="214" t="e">
        <f>IF('Crisis Indicator Data'!#REF!="No Data",1,IF(#REF!&lt;&gt;"",1,0))</f>
        <v>#REF!</v>
      </c>
      <c r="AS117" s="214" t="e">
        <f>IF('Crisis Indicator Data'!#REF!="No Data",1,IF(#REF!&lt;&gt;"",1,0))</f>
        <v>#REF!</v>
      </c>
      <c r="AT117" s="214" t="e">
        <f>IF('Crisis Indicator Data'!#REF!="No Data",1,IF(#REF!&lt;&gt;"",1,0))</f>
        <v>#REF!</v>
      </c>
      <c r="AU117" s="214" t="e">
        <f>IF('Crisis Indicator Data'!#REF!="No Data",1,IF(#REF!&lt;&gt;"",1,0))</f>
        <v>#REF!</v>
      </c>
      <c r="AV117" s="214" t="e">
        <f>IF('Crisis Indicator Data'!#REF!="No Data",1,IF(#REF!&lt;&gt;"",1,0))</f>
        <v>#REF!</v>
      </c>
      <c r="AW117" s="214" t="e">
        <f>IF('Crisis Indicator Data'!#REF!="No Data",1,IF(#REF!&lt;&gt;"",1,0))</f>
        <v>#REF!</v>
      </c>
      <c r="AX117" s="214" t="e">
        <f>IF('Crisis Indicator Data'!#REF!="No Data",1,IF(#REF!&lt;&gt;"",1,0))</f>
        <v>#REF!</v>
      </c>
      <c r="AY117" s="214" t="e">
        <f>IF('Crisis Indicator Data'!#REF!="No Data",1,IF(#REF!&lt;&gt;"",1,0))</f>
        <v>#REF!</v>
      </c>
      <c r="AZ117" s="214" t="e">
        <f>IF('Crisis Indicator Data'!#REF!="No Data",1,IF(#REF!&lt;&gt;"",1,0))</f>
        <v>#REF!</v>
      </c>
      <c r="BA117" t="e">
        <f t="shared" si="6"/>
        <v>#REF!</v>
      </c>
      <c r="BB117" s="22" t="e">
        <f t="shared" si="7"/>
        <v>#REF!</v>
      </c>
    </row>
    <row r="118" spans="1:54" x14ac:dyDescent="0.35">
      <c r="A118" t="s">
        <v>8123</v>
      </c>
      <c r="B118" s="214" t="e">
        <f>IF('Crisis Indicator Data'!#REF!="No Data",1,IF(#REF!&lt;&gt;"",1,0))</f>
        <v>#REF!</v>
      </c>
      <c r="C118" s="214" t="e">
        <f>IF('Crisis Indicator Data'!#REF!="No Data",1,IF(#REF!&lt;&gt;"",1,0))</f>
        <v>#REF!</v>
      </c>
      <c r="D118" s="214" t="e">
        <f>IF('Crisis Indicator Data'!#REF!="No Data",1,IF(#REF!&lt;&gt;"",1,0))</f>
        <v>#REF!</v>
      </c>
      <c r="E118" s="214" t="e">
        <f>IF('Crisis Indicator Data'!#REF!="No Data",1,IF(#REF!&lt;&gt;"",1,0))</f>
        <v>#REF!</v>
      </c>
      <c r="F118" s="214" t="e">
        <f>IF('Crisis Indicator Data'!#REF!="No Data",1,IF(#REF!&lt;&gt;"",1,0))</f>
        <v>#REF!</v>
      </c>
      <c r="G118" s="214" t="e">
        <f>IF('Crisis Indicator Data'!#REF!="No Data",1,IF(#REF!&lt;&gt;"",1,0))</f>
        <v>#REF!</v>
      </c>
      <c r="H118" s="214" t="e">
        <f>IF('Crisis Indicator Data'!#REF!="No Data",1,IF(#REF!&lt;&gt;"",1,0))</f>
        <v>#REF!</v>
      </c>
      <c r="I118" s="214" t="e">
        <f>IF('Crisis Indicator Data'!#REF!="No Data",1,IF(#REF!&lt;&gt;"",1,0))</f>
        <v>#REF!</v>
      </c>
      <c r="J118" s="214" t="e">
        <f>IF('Crisis Indicator Data'!#REF!="No Data",1,IF(#REF!&lt;&gt;"",1,0))</f>
        <v>#REF!</v>
      </c>
      <c r="K118" s="214" t="e">
        <f>IF('Crisis Indicator Data'!#REF!="No Data",1,IF(#REF!&lt;&gt;"",1,0))</f>
        <v>#REF!</v>
      </c>
      <c r="L118" s="214" t="e">
        <f>IF('Crisis Indicator Data'!#REF!="No Data",1,IF(#REF!&lt;&gt;"",1,0))</f>
        <v>#REF!</v>
      </c>
      <c r="M118" s="214" t="e">
        <f>IF('Crisis Indicator Data'!#REF!="No Data",1,IF(#REF!&lt;&gt;"",1,0))</f>
        <v>#REF!</v>
      </c>
      <c r="N118" s="214" t="e">
        <f>IF('Crisis Indicator Data'!#REF!="No Data",1,IF(#REF!&lt;&gt;"",1,0))</f>
        <v>#REF!</v>
      </c>
      <c r="O118" s="214" t="e">
        <f>IF('Crisis Indicator Data'!#REF!="No Data",1,IF(#REF!&lt;&gt;"",1,0))</f>
        <v>#REF!</v>
      </c>
      <c r="P118" s="214" t="e">
        <f>IF('Crisis Indicator Data'!#REF!="No Data",1,IF(#REF!&lt;&gt;"",1,0))</f>
        <v>#REF!</v>
      </c>
      <c r="Q118" s="214" t="e">
        <f>IF('Crisis Indicator Data'!#REF!="No Data",1,IF(#REF!&lt;&gt;"",1,0))</f>
        <v>#REF!</v>
      </c>
      <c r="R118" s="214" t="e">
        <f>IF('Crisis Indicator Data'!#REF!="No Data",1,IF(#REF!&lt;&gt;"",1,0))</f>
        <v>#REF!</v>
      </c>
      <c r="S118" s="214" t="e">
        <f>IF('Crisis Indicator Data'!#REF!="No Data",1,IF(#REF!&lt;&gt;"",1,0))</f>
        <v>#REF!</v>
      </c>
      <c r="T118" s="214" t="e">
        <f>IF('Crisis Indicator Data'!#REF!="No Data",1,IF(#REF!&lt;&gt;"",1,0))</f>
        <v>#REF!</v>
      </c>
      <c r="U118" s="214" t="e">
        <f>IF('Crisis Indicator Data'!#REF!="No Data",1,IF(#REF!&lt;&gt;"",1,0))</f>
        <v>#REF!</v>
      </c>
      <c r="V118" s="214" t="e">
        <f>IF('Crisis Indicator Data'!#REF!="No Data",1,IF(#REF!&lt;&gt;"",1,0))</f>
        <v>#REF!</v>
      </c>
      <c r="W118" s="214" t="e">
        <f>IF('Crisis Indicator Data'!#REF!="No Data",1,IF(#REF!&lt;&gt;"",1,0))</f>
        <v>#REF!</v>
      </c>
      <c r="X118" s="214" t="e">
        <f>IF('Crisis Indicator Data'!#REF!="No Data",1,IF(#REF!&lt;&gt;"",1,0))</f>
        <v>#REF!</v>
      </c>
      <c r="Y118" s="214" t="e">
        <f>IF('Crisis Indicator Data'!#REF!="No Data",1,IF(#REF!&lt;&gt;"",1,0))</f>
        <v>#REF!</v>
      </c>
      <c r="Z118" s="214" t="e">
        <f>IF('Crisis Indicator Data'!#REF!="No Data",1,IF(#REF!&lt;&gt;"",1,0))</f>
        <v>#REF!</v>
      </c>
      <c r="AA118" s="214" t="e">
        <f>IF('Crisis Indicator Data'!#REF!="No Data",1,IF(#REF!&lt;&gt;"",1,0))</f>
        <v>#REF!</v>
      </c>
      <c r="AB118" s="214" t="e">
        <f>IF('Crisis Indicator Data'!#REF!="No Data",1,IF(#REF!&lt;&gt;"",1,0))</f>
        <v>#REF!</v>
      </c>
      <c r="AC118" s="214" t="e">
        <f>IF('Crisis Indicator Data'!#REF!="No Data",1,IF(#REF!&lt;&gt;"",1,0))</f>
        <v>#REF!</v>
      </c>
      <c r="AD118" s="214" t="e">
        <f>IF('Crisis Indicator Data'!#REF!="No Data",1,IF(#REF!&lt;&gt;"",1,0))</f>
        <v>#REF!</v>
      </c>
      <c r="AE118" s="214" t="e">
        <f>IF('Crisis Indicator Data'!#REF!="No Data",1,IF(#REF!&lt;&gt;"",1,0))</f>
        <v>#REF!</v>
      </c>
      <c r="AF118" s="214" t="e">
        <f>IF('Crisis Indicator Data'!#REF!="No Data",1,IF(#REF!&lt;&gt;"",1,0))</f>
        <v>#REF!</v>
      </c>
      <c r="AG118" s="214" t="e">
        <f>IF('Crisis Indicator Data'!#REF!="No Data",1,IF(#REF!&lt;&gt;"",1,0))</f>
        <v>#REF!</v>
      </c>
      <c r="AH118" s="214" t="e">
        <f>IF('Crisis Indicator Data'!#REF!="No Data",1,IF(#REF!&lt;&gt;"",1,0))</f>
        <v>#REF!</v>
      </c>
      <c r="AI118" s="214" t="e">
        <f>IF('Crisis Indicator Data'!#REF!="No Data",1,IF(#REF!&lt;&gt;"",1,0))</f>
        <v>#REF!</v>
      </c>
      <c r="AJ118" s="214" t="e">
        <f>IF('Crisis Indicator Data'!#REF!="No Data",1,IF(#REF!&lt;&gt;"",1,0))</f>
        <v>#REF!</v>
      </c>
      <c r="AK118" s="214" t="e">
        <f>IF('Crisis Indicator Data'!#REF!="No Data",1,IF(#REF!&lt;&gt;"",1,0))</f>
        <v>#REF!</v>
      </c>
      <c r="AL118" s="214" t="e">
        <f>IF('Crisis Indicator Data'!#REF!="No Data",1,IF(#REF!&lt;&gt;"",1,0))</f>
        <v>#REF!</v>
      </c>
      <c r="AM118" s="214" t="e">
        <f>IF('Crisis Indicator Data'!#REF!="No Data",1,IF(#REF!&lt;&gt;"",1,0))</f>
        <v>#REF!</v>
      </c>
      <c r="AN118" s="214" t="e">
        <f>IF('Crisis Indicator Data'!#REF!="No Data",1,IF(#REF!&lt;&gt;"",1,0))</f>
        <v>#REF!</v>
      </c>
      <c r="AO118" s="214" t="e">
        <f>IF('Crisis Indicator Data'!#REF!="No Data",1,IF(#REF!&lt;&gt;"",1,0))</f>
        <v>#REF!</v>
      </c>
      <c r="AP118" s="214" t="e">
        <f>IF('Crisis Indicator Data'!#REF!="No Data",1,IF(#REF!&lt;&gt;"",1,0))</f>
        <v>#REF!</v>
      </c>
      <c r="AQ118" s="214" t="e">
        <f>IF('Crisis Indicator Data'!#REF!="No Data",1,IF(#REF!&lt;&gt;"",1,0))</f>
        <v>#REF!</v>
      </c>
      <c r="AR118" s="214" t="e">
        <f>IF('Crisis Indicator Data'!#REF!="No Data",1,IF(#REF!&lt;&gt;"",1,0))</f>
        <v>#REF!</v>
      </c>
      <c r="AS118" s="214" t="e">
        <f>IF('Crisis Indicator Data'!#REF!="No Data",1,IF(#REF!&lt;&gt;"",1,0))</f>
        <v>#REF!</v>
      </c>
      <c r="AT118" s="214" t="e">
        <f>IF('Crisis Indicator Data'!#REF!="No Data",1,IF(#REF!&lt;&gt;"",1,0))</f>
        <v>#REF!</v>
      </c>
      <c r="AU118" s="214" t="e">
        <f>IF('Crisis Indicator Data'!#REF!="No Data",1,IF(#REF!&lt;&gt;"",1,0))</f>
        <v>#REF!</v>
      </c>
      <c r="AV118" s="214" t="e">
        <f>IF('Crisis Indicator Data'!#REF!="No Data",1,IF(#REF!&lt;&gt;"",1,0))</f>
        <v>#REF!</v>
      </c>
      <c r="AW118" s="214" t="e">
        <f>IF('Crisis Indicator Data'!#REF!="No Data",1,IF(#REF!&lt;&gt;"",1,0))</f>
        <v>#REF!</v>
      </c>
      <c r="AX118" s="214" t="e">
        <f>IF('Crisis Indicator Data'!#REF!="No Data",1,IF(#REF!&lt;&gt;"",1,0))</f>
        <v>#REF!</v>
      </c>
      <c r="AY118" s="214" t="e">
        <f>IF('Crisis Indicator Data'!#REF!="No Data",1,IF(#REF!&lt;&gt;"",1,0))</f>
        <v>#REF!</v>
      </c>
      <c r="AZ118" s="214" t="e">
        <f>IF('Crisis Indicator Data'!#REF!="No Data",1,IF(#REF!&lt;&gt;"",1,0))</f>
        <v>#REF!</v>
      </c>
      <c r="BA118" t="e">
        <f t="shared" si="6"/>
        <v>#REF!</v>
      </c>
      <c r="BB118" s="22" t="e">
        <f t="shared" si="7"/>
        <v>#REF!</v>
      </c>
    </row>
    <row r="119" spans="1:54" x14ac:dyDescent="0.35">
      <c r="A119" t="s">
        <v>8134</v>
      </c>
      <c r="B119" s="214" t="e">
        <f>IF('Crisis Indicator Data'!#REF!="No Data",1,IF(#REF!&lt;&gt;"",1,0))</f>
        <v>#REF!</v>
      </c>
      <c r="C119" s="214" t="e">
        <f>IF('Crisis Indicator Data'!#REF!="No Data",1,IF(#REF!&lt;&gt;"",1,0))</f>
        <v>#REF!</v>
      </c>
      <c r="D119" s="214" t="e">
        <f>IF('Crisis Indicator Data'!#REF!="No Data",1,IF(#REF!&lt;&gt;"",1,0))</f>
        <v>#REF!</v>
      </c>
      <c r="E119" s="214" t="e">
        <f>IF('Crisis Indicator Data'!#REF!="No Data",1,IF(#REF!&lt;&gt;"",1,0))</f>
        <v>#REF!</v>
      </c>
      <c r="F119" s="214" t="e">
        <f>IF('Crisis Indicator Data'!#REF!="No Data",1,IF(#REF!&lt;&gt;"",1,0))</f>
        <v>#REF!</v>
      </c>
      <c r="G119" s="214" t="e">
        <f>IF('Crisis Indicator Data'!#REF!="No Data",1,IF(#REF!&lt;&gt;"",1,0))</f>
        <v>#REF!</v>
      </c>
      <c r="H119" s="214" t="e">
        <f>IF('Crisis Indicator Data'!#REF!="No Data",1,IF(#REF!&lt;&gt;"",1,0))</f>
        <v>#REF!</v>
      </c>
      <c r="I119" s="214" t="e">
        <f>IF('Crisis Indicator Data'!#REF!="No Data",1,IF(#REF!&lt;&gt;"",1,0))</f>
        <v>#REF!</v>
      </c>
      <c r="J119" s="214" t="e">
        <f>IF('Crisis Indicator Data'!#REF!="No Data",1,IF(#REF!&lt;&gt;"",1,0))</f>
        <v>#REF!</v>
      </c>
      <c r="K119" s="214" t="e">
        <f>IF('Crisis Indicator Data'!#REF!="No Data",1,IF(#REF!&lt;&gt;"",1,0))</f>
        <v>#REF!</v>
      </c>
      <c r="L119" s="214" t="e">
        <f>IF('Crisis Indicator Data'!#REF!="No Data",1,IF(#REF!&lt;&gt;"",1,0))</f>
        <v>#REF!</v>
      </c>
      <c r="M119" s="214" t="e">
        <f>IF('Crisis Indicator Data'!#REF!="No Data",1,IF(#REF!&lt;&gt;"",1,0))</f>
        <v>#REF!</v>
      </c>
      <c r="N119" s="214" t="e">
        <f>IF('Crisis Indicator Data'!#REF!="No Data",1,IF(#REF!&lt;&gt;"",1,0))</f>
        <v>#REF!</v>
      </c>
      <c r="O119" s="214" t="e">
        <f>IF('Crisis Indicator Data'!#REF!="No Data",1,IF(#REF!&lt;&gt;"",1,0))</f>
        <v>#REF!</v>
      </c>
      <c r="P119" s="214" t="e">
        <f>IF('Crisis Indicator Data'!#REF!="No Data",1,IF(#REF!&lt;&gt;"",1,0))</f>
        <v>#REF!</v>
      </c>
      <c r="Q119" s="214" t="e">
        <f>IF('Crisis Indicator Data'!#REF!="No Data",1,IF(#REF!&lt;&gt;"",1,0))</f>
        <v>#REF!</v>
      </c>
      <c r="R119" s="214" t="e">
        <f>IF('Crisis Indicator Data'!#REF!="No Data",1,IF(#REF!&lt;&gt;"",1,0))</f>
        <v>#REF!</v>
      </c>
      <c r="S119" s="214" t="e">
        <f>IF('Crisis Indicator Data'!#REF!="No Data",1,IF(#REF!&lt;&gt;"",1,0))</f>
        <v>#REF!</v>
      </c>
      <c r="T119" s="214" t="e">
        <f>IF('Crisis Indicator Data'!#REF!="No Data",1,IF(#REF!&lt;&gt;"",1,0))</f>
        <v>#REF!</v>
      </c>
      <c r="U119" s="214" t="e">
        <f>IF('Crisis Indicator Data'!#REF!="No Data",1,IF(#REF!&lt;&gt;"",1,0))</f>
        <v>#REF!</v>
      </c>
      <c r="V119" s="214" t="e">
        <f>IF('Crisis Indicator Data'!#REF!="No Data",1,IF(#REF!&lt;&gt;"",1,0))</f>
        <v>#REF!</v>
      </c>
      <c r="W119" s="214" t="e">
        <f>IF('Crisis Indicator Data'!#REF!="No Data",1,IF(#REF!&lt;&gt;"",1,0))</f>
        <v>#REF!</v>
      </c>
      <c r="X119" s="214" t="e">
        <f>IF('Crisis Indicator Data'!#REF!="No Data",1,IF(#REF!&lt;&gt;"",1,0))</f>
        <v>#REF!</v>
      </c>
      <c r="Y119" s="214" t="e">
        <f>IF('Crisis Indicator Data'!#REF!="No Data",1,IF(#REF!&lt;&gt;"",1,0))</f>
        <v>#REF!</v>
      </c>
      <c r="Z119" s="214" t="e">
        <f>IF('Crisis Indicator Data'!#REF!="No Data",1,IF(#REF!&lt;&gt;"",1,0))</f>
        <v>#REF!</v>
      </c>
      <c r="AA119" s="214" t="e">
        <f>IF('Crisis Indicator Data'!#REF!="No Data",1,IF(#REF!&lt;&gt;"",1,0))</f>
        <v>#REF!</v>
      </c>
      <c r="AB119" s="214" t="e">
        <f>IF('Crisis Indicator Data'!#REF!="No Data",1,IF(#REF!&lt;&gt;"",1,0))</f>
        <v>#REF!</v>
      </c>
      <c r="AC119" s="214" t="e">
        <f>IF('Crisis Indicator Data'!#REF!="No Data",1,IF(#REF!&lt;&gt;"",1,0))</f>
        <v>#REF!</v>
      </c>
      <c r="AD119" s="214" t="e">
        <f>IF('Crisis Indicator Data'!#REF!="No Data",1,IF(#REF!&lt;&gt;"",1,0))</f>
        <v>#REF!</v>
      </c>
      <c r="AE119" s="214" t="e">
        <f>IF('Crisis Indicator Data'!#REF!="No Data",1,IF(#REF!&lt;&gt;"",1,0))</f>
        <v>#REF!</v>
      </c>
      <c r="AF119" s="214" t="e">
        <f>IF('Crisis Indicator Data'!#REF!="No Data",1,IF(#REF!&lt;&gt;"",1,0))</f>
        <v>#REF!</v>
      </c>
      <c r="AG119" s="214" t="e">
        <f>IF('Crisis Indicator Data'!#REF!="No Data",1,IF(#REF!&lt;&gt;"",1,0))</f>
        <v>#REF!</v>
      </c>
      <c r="AH119" s="214" t="e">
        <f>IF('Crisis Indicator Data'!#REF!="No Data",1,IF(#REF!&lt;&gt;"",1,0))</f>
        <v>#REF!</v>
      </c>
      <c r="AI119" s="214" t="e">
        <f>IF('Crisis Indicator Data'!#REF!="No Data",1,IF(#REF!&lt;&gt;"",1,0))</f>
        <v>#REF!</v>
      </c>
      <c r="AJ119" s="214" t="e">
        <f>IF('Crisis Indicator Data'!#REF!="No Data",1,IF(#REF!&lt;&gt;"",1,0))</f>
        <v>#REF!</v>
      </c>
      <c r="AK119" s="214" t="e">
        <f>IF('Crisis Indicator Data'!#REF!="No Data",1,IF(#REF!&lt;&gt;"",1,0))</f>
        <v>#REF!</v>
      </c>
      <c r="AL119" s="214" t="e">
        <f>IF('Crisis Indicator Data'!#REF!="No Data",1,IF(#REF!&lt;&gt;"",1,0))</f>
        <v>#REF!</v>
      </c>
      <c r="AM119" s="214" t="e">
        <f>IF('Crisis Indicator Data'!#REF!="No Data",1,IF(#REF!&lt;&gt;"",1,0))</f>
        <v>#REF!</v>
      </c>
      <c r="AN119" s="214" t="e">
        <f>IF('Crisis Indicator Data'!#REF!="No Data",1,IF(#REF!&lt;&gt;"",1,0))</f>
        <v>#REF!</v>
      </c>
      <c r="AO119" s="214" t="e">
        <f>IF('Crisis Indicator Data'!#REF!="No Data",1,IF(#REF!&lt;&gt;"",1,0))</f>
        <v>#REF!</v>
      </c>
      <c r="AP119" s="214" t="e">
        <f>IF('Crisis Indicator Data'!#REF!="No Data",1,IF(#REF!&lt;&gt;"",1,0))</f>
        <v>#REF!</v>
      </c>
      <c r="AQ119" s="214" t="e">
        <f>IF('Crisis Indicator Data'!#REF!="No Data",1,IF(#REF!&lt;&gt;"",1,0))</f>
        <v>#REF!</v>
      </c>
      <c r="AR119" s="214" t="e">
        <f>IF('Crisis Indicator Data'!#REF!="No Data",1,IF(#REF!&lt;&gt;"",1,0))</f>
        <v>#REF!</v>
      </c>
      <c r="AS119" s="214" t="e">
        <f>IF('Crisis Indicator Data'!#REF!="No Data",1,IF(#REF!&lt;&gt;"",1,0))</f>
        <v>#REF!</v>
      </c>
      <c r="AT119" s="214" t="e">
        <f>IF('Crisis Indicator Data'!#REF!="No Data",1,IF(#REF!&lt;&gt;"",1,0))</f>
        <v>#REF!</v>
      </c>
      <c r="AU119" s="214" t="e">
        <f>IF('Crisis Indicator Data'!#REF!="No Data",1,IF(#REF!&lt;&gt;"",1,0))</f>
        <v>#REF!</v>
      </c>
      <c r="AV119" s="214" t="e">
        <f>IF('Crisis Indicator Data'!#REF!="No Data",1,IF(#REF!&lt;&gt;"",1,0))</f>
        <v>#REF!</v>
      </c>
      <c r="AW119" s="214" t="e">
        <f>IF('Crisis Indicator Data'!#REF!="No Data",1,IF(#REF!&lt;&gt;"",1,0))</f>
        <v>#REF!</v>
      </c>
      <c r="AX119" s="214" t="e">
        <f>IF('Crisis Indicator Data'!#REF!="No Data",1,IF(#REF!&lt;&gt;"",1,0))</f>
        <v>#REF!</v>
      </c>
      <c r="AY119" s="214" t="e">
        <f>IF('Crisis Indicator Data'!#REF!="No Data",1,IF(#REF!&lt;&gt;"",1,0))</f>
        <v>#REF!</v>
      </c>
      <c r="AZ119" s="214" t="e">
        <f>IF('Crisis Indicator Data'!#REF!="No Data",1,IF(#REF!&lt;&gt;"",1,0))</f>
        <v>#REF!</v>
      </c>
      <c r="BA119" t="e">
        <f t="shared" si="6"/>
        <v>#REF!</v>
      </c>
      <c r="BB119" s="22" t="e">
        <f t="shared" si="7"/>
        <v>#REF!</v>
      </c>
    </row>
    <row r="120" spans="1:54" x14ac:dyDescent="0.35">
      <c r="A120" t="s">
        <v>8145</v>
      </c>
      <c r="B120" s="214" t="e">
        <f>IF('Crisis Indicator Data'!#REF!="No Data",1,IF(#REF!&lt;&gt;"",1,0))</f>
        <v>#REF!</v>
      </c>
      <c r="C120" s="214" t="e">
        <f>IF('Crisis Indicator Data'!#REF!="No Data",1,IF(#REF!&lt;&gt;"",1,0))</f>
        <v>#REF!</v>
      </c>
      <c r="D120" s="214" t="e">
        <f>IF('Crisis Indicator Data'!#REF!="No Data",1,IF(#REF!&lt;&gt;"",1,0))</f>
        <v>#REF!</v>
      </c>
      <c r="E120" s="214" t="e">
        <f>IF('Crisis Indicator Data'!#REF!="No Data",1,IF(#REF!&lt;&gt;"",1,0))</f>
        <v>#REF!</v>
      </c>
      <c r="F120" s="214" t="e">
        <f>IF('Crisis Indicator Data'!#REF!="No Data",1,IF(#REF!&lt;&gt;"",1,0))</f>
        <v>#REF!</v>
      </c>
      <c r="G120" s="214" t="e">
        <f>IF('Crisis Indicator Data'!#REF!="No Data",1,IF(#REF!&lt;&gt;"",1,0))</f>
        <v>#REF!</v>
      </c>
      <c r="H120" s="214" t="e">
        <f>IF('Crisis Indicator Data'!#REF!="No Data",1,IF(#REF!&lt;&gt;"",1,0))</f>
        <v>#REF!</v>
      </c>
      <c r="I120" s="214" t="e">
        <f>IF('Crisis Indicator Data'!#REF!="No Data",1,IF(#REF!&lt;&gt;"",1,0))</f>
        <v>#REF!</v>
      </c>
      <c r="J120" s="214" t="e">
        <f>IF('Crisis Indicator Data'!#REF!="No Data",1,IF(#REF!&lt;&gt;"",1,0))</f>
        <v>#REF!</v>
      </c>
      <c r="K120" s="214" t="e">
        <f>IF('Crisis Indicator Data'!#REF!="No Data",1,IF(#REF!&lt;&gt;"",1,0))</f>
        <v>#REF!</v>
      </c>
      <c r="L120" s="214" t="e">
        <f>IF('Crisis Indicator Data'!#REF!="No Data",1,IF(#REF!&lt;&gt;"",1,0))</f>
        <v>#REF!</v>
      </c>
      <c r="M120" s="214" t="e">
        <f>IF('Crisis Indicator Data'!#REF!="No Data",1,IF(#REF!&lt;&gt;"",1,0))</f>
        <v>#REF!</v>
      </c>
      <c r="N120" s="214" t="e">
        <f>IF('Crisis Indicator Data'!#REF!="No Data",1,IF(#REF!&lt;&gt;"",1,0))</f>
        <v>#REF!</v>
      </c>
      <c r="O120" s="214" t="e">
        <f>IF('Crisis Indicator Data'!#REF!="No Data",1,IF(#REF!&lt;&gt;"",1,0))</f>
        <v>#REF!</v>
      </c>
      <c r="P120" s="214" t="e">
        <f>IF('Crisis Indicator Data'!#REF!="No Data",1,IF(#REF!&lt;&gt;"",1,0))</f>
        <v>#REF!</v>
      </c>
      <c r="Q120" s="214" t="e">
        <f>IF('Crisis Indicator Data'!#REF!="No Data",1,IF(#REF!&lt;&gt;"",1,0))</f>
        <v>#REF!</v>
      </c>
      <c r="R120" s="214" t="e">
        <f>IF('Crisis Indicator Data'!#REF!="No Data",1,IF(#REF!&lt;&gt;"",1,0))</f>
        <v>#REF!</v>
      </c>
      <c r="S120" s="214" t="e">
        <f>IF('Crisis Indicator Data'!#REF!="No Data",1,IF(#REF!&lt;&gt;"",1,0))</f>
        <v>#REF!</v>
      </c>
      <c r="T120" s="214" t="e">
        <f>IF('Crisis Indicator Data'!#REF!="No Data",1,IF(#REF!&lt;&gt;"",1,0))</f>
        <v>#REF!</v>
      </c>
      <c r="U120" s="214" t="e">
        <f>IF('Crisis Indicator Data'!#REF!="No Data",1,IF(#REF!&lt;&gt;"",1,0))</f>
        <v>#REF!</v>
      </c>
      <c r="V120" s="214" t="e">
        <f>IF('Crisis Indicator Data'!#REF!="No Data",1,IF(#REF!&lt;&gt;"",1,0))</f>
        <v>#REF!</v>
      </c>
      <c r="W120" s="214" t="e">
        <f>IF('Crisis Indicator Data'!#REF!="No Data",1,IF(#REF!&lt;&gt;"",1,0))</f>
        <v>#REF!</v>
      </c>
      <c r="X120" s="214" t="e">
        <f>IF('Crisis Indicator Data'!#REF!="No Data",1,IF(#REF!&lt;&gt;"",1,0))</f>
        <v>#REF!</v>
      </c>
      <c r="Y120" s="214" t="e">
        <f>IF('Crisis Indicator Data'!#REF!="No Data",1,IF(#REF!&lt;&gt;"",1,0))</f>
        <v>#REF!</v>
      </c>
      <c r="Z120" s="214" t="e">
        <f>IF('Crisis Indicator Data'!#REF!="No Data",1,IF(#REF!&lt;&gt;"",1,0))</f>
        <v>#REF!</v>
      </c>
      <c r="AA120" s="214" t="e">
        <f>IF('Crisis Indicator Data'!#REF!="No Data",1,IF(#REF!&lt;&gt;"",1,0))</f>
        <v>#REF!</v>
      </c>
      <c r="AB120" s="214" t="e">
        <f>IF('Crisis Indicator Data'!#REF!="No Data",1,IF(#REF!&lt;&gt;"",1,0))</f>
        <v>#REF!</v>
      </c>
      <c r="AC120" s="214" t="e">
        <f>IF('Crisis Indicator Data'!#REF!="No Data",1,IF(#REF!&lt;&gt;"",1,0))</f>
        <v>#REF!</v>
      </c>
      <c r="AD120" s="214" t="e">
        <f>IF('Crisis Indicator Data'!#REF!="No Data",1,IF(#REF!&lt;&gt;"",1,0))</f>
        <v>#REF!</v>
      </c>
      <c r="AE120" s="214" t="e">
        <f>IF('Crisis Indicator Data'!#REF!="No Data",1,IF(#REF!&lt;&gt;"",1,0))</f>
        <v>#REF!</v>
      </c>
      <c r="AF120" s="214" t="e">
        <f>IF('Crisis Indicator Data'!#REF!="No Data",1,IF(#REF!&lt;&gt;"",1,0))</f>
        <v>#REF!</v>
      </c>
      <c r="AG120" s="214" t="e">
        <f>IF('Crisis Indicator Data'!#REF!="No Data",1,IF(#REF!&lt;&gt;"",1,0))</f>
        <v>#REF!</v>
      </c>
      <c r="AH120" s="214" t="e">
        <f>IF('Crisis Indicator Data'!#REF!="No Data",1,IF(#REF!&lt;&gt;"",1,0))</f>
        <v>#REF!</v>
      </c>
      <c r="AI120" s="214" t="e">
        <f>IF('Crisis Indicator Data'!#REF!="No Data",1,IF(#REF!&lt;&gt;"",1,0))</f>
        <v>#REF!</v>
      </c>
      <c r="AJ120" s="214" t="e">
        <f>IF('Crisis Indicator Data'!#REF!="No Data",1,IF(#REF!&lt;&gt;"",1,0))</f>
        <v>#REF!</v>
      </c>
      <c r="AK120" s="214" t="e">
        <f>IF('Crisis Indicator Data'!#REF!="No Data",1,IF(#REF!&lt;&gt;"",1,0))</f>
        <v>#REF!</v>
      </c>
      <c r="AL120" s="214" t="e">
        <f>IF('Crisis Indicator Data'!#REF!="No Data",1,IF(#REF!&lt;&gt;"",1,0))</f>
        <v>#REF!</v>
      </c>
      <c r="AM120" s="214" t="e">
        <f>IF('Crisis Indicator Data'!#REF!="No Data",1,IF(#REF!&lt;&gt;"",1,0))</f>
        <v>#REF!</v>
      </c>
      <c r="AN120" s="214" t="e">
        <f>IF('Crisis Indicator Data'!#REF!="No Data",1,IF(#REF!&lt;&gt;"",1,0))</f>
        <v>#REF!</v>
      </c>
      <c r="AO120" s="214" t="e">
        <f>IF('Crisis Indicator Data'!#REF!="No Data",1,IF(#REF!&lt;&gt;"",1,0))</f>
        <v>#REF!</v>
      </c>
      <c r="AP120" s="214" t="e">
        <f>IF('Crisis Indicator Data'!#REF!="No Data",1,IF(#REF!&lt;&gt;"",1,0))</f>
        <v>#REF!</v>
      </c>
      <c r="AQ120" s="214" t="e">
        <f>IF('Crisis Indicator Data'!#REF!="No Data",1,IF(#REF!&lt;&gt;"",1,0))</f>
        <v>#REF!</v>
      </c>
      <c r="AR120" s="214" t="e">
        <f>IF('Crisis Indicator Data'!#REF!="No Data",1,IF(#REF!&lt;&gt;"",1,0))</f>
        <v>#REF!</v>
      </c>
      <c r="AS120" s="214" t="e">
        <f>IF('Crisis Indicator Data'!#REF!="No Data",1,IF(#REF!&lt;&gt;"",1,0))</f>
        <v>#REF!</v>
      </c>
      <c r="AT120" s="214" t="e">
        <f>IF('Crisis Indicator Data'!#REF!="No Data",1,IF(#REF!&lt;&gt;"",1,0))</f>
        <v>#REF!</v>
      </c>
      <c r="AU120" s="214" t="e">
        <f>IF('Crisis Indicator Data'!#REF!="No Data",1,IF(#REF!&lt;&gt;"",1,0))</f>
        <v>#REF!</v>
      </c>
      <c r="AV120" s="214" t="e">
        <f>IF('Crisis Indicator Data'!#REF!="No Data",1,IF(#REF!&lt;&gt;"",1,0))</f>
        <v>#REF!</v>
      </c>
      <c r="AW120" s="214" t="e">
        <f>IF('Crisis Indicator Data'!#REF!="No Data",1,IF(#REF!&lt;&gt;"",1,0))</f>
        <v>#REF!</v>
      </c>
      <c r="AX120" s="214" t="e">
        <f>IF('Crisis Indicator Data'!#REF!="No Data",1,IF(#REF!&lt;&gt;"",1,0))</f>
        <v>#REF!</v>
      </c>
      <c r="AY120" s="214" t="e">
        <f>IF('Crisis Indicator Data'!#REF!="No Data",1,IF(#REF!&lt;&gt;"",1,0))</f>
        <v>#REF!</v>
      </c>
      <c r="AZ120" s="214" t="e">
        <f>IF('Crisis Indicator Data'!#REF!="No Data",1,IF(#REF!&lt;&gt;"",1,0))</f>
        <v>#REF!</v>
      </c>
      <c r="BA120" t="e">
        <f t="shared" si="6"/>
        <v>#REF!</v>
      </c>
      <c r="BB120" s="22" t="e">
        <f t="shared" si="7"/>
        <v>#REF!</v>
      </c>
    </row>
    <row r="121" spans="1:54" x14ac:dyDescent="0.35">
      <c r="A121" t="s">
        <v>8143</v>
      </c>
      <c r="B121" s="214" t="e">
        <f>IF('Crisis Indicator Data'!#REF!="No Data",1,IF(#REF!&lt;&gt;"",1,0))</f>
        <v>#REF!</v>
      </c>
      <c r="C121" s="214" t="e">
        <f>IF('Crisis Indicator Data'!#REF!="No Data",1,IF(#REF!&lt;&gt;"",1,0))</f>
        <v>#REF!</v>
      </c>
      <c r="D121" s="214" t="e">
        <f>IF('Crisis Indicator Data'!#REF!="No Data",1,IF(#REF!&lt;&gt;"",1,0))</f>
        <v>#REF!</v>
      </c>
      <c r="E121" s="214" t="e">
        <f>IF('Crisis Indicator Data'!#REF!="No Data",1,IF(#REF!&lt;&gt;"",1,0))</f>
        <v>#REF!</v>
      </c>
      <c r="F121" s="214" t="e">
        <f>IF('Crisis Indicator Data'!#REF!="No Data",1,IF(#REF!&lt;&gt;"",1,0))</f>
        <v>#REF!</v>
      </c>
      <c r="G121" s="214" t="e">
        <f>IF('Crisis Indicator Data'!#REF!="No Data",1,IF(#REF!&lt;&gt;"",1,0))</f>
        <v>#REF!</v>
      </c>
      <c r="H121" s="214" t="e">
        <f>IF('Crisis Indicator Data'!#REF!="No Data",1,IF(#REF!&lt;&gt;"",1,0))</f>
        <v>#REF!</v>
      </c>
      <c r="I121" s="214" t="e">
        <f>IF('Crisis Indicator Data'!#REF!="No Data",1,IF(#REF!&lt;&gt;"",1,0))</f>
        <v>#REF!</v>
      </c>
      <c r="J121" s="214" t="e">
        <f>IF('Crisis Indicator Data'!#REF!="No Data",1,IF(#REF!&lt;&gt;"",1,0))</f>
        <v>#REF!</v>
      </c>
      <c r="K121" s="214" t="e">
        <f>IF('Crisis Indicator Data'!#REF!="No Data",1,IF(#REF!&lt;&gt;"",1,0))</f>
        <v>#REF!</v>
      </c>
      <c r="L121" s="214" t="e">
        <f>IF('Crisis Indicator Data'!#REF!="No Data",1,IF(#REF!&lt;&gt;"",1,0))</f>
        <v>#REF!</v>
      </c>
      <c r="M121" s="214" t="e">
        <f>IF('Crisis Indicator Data'!#REF!="No Data",1,IF(#REF!&lt;&gt;"",1,0))</f>
        <v>#REF!</v>
      </c>
      <c r="N121" s="214" t="e">
        <f>IF('Crisis Indicator Data'!#REF!="No Data",1,IF(#REF!&lt;&gt;"",1,0))</f>
        <v>#REF!</v>
      </c>
      <c r="O121" s="214" t="e">
        <f>IF('Crisis Indicator Data'!#REF!="No Data",1,IF(#REF!&lt;&gt;"",1,0))</f>
        <v>#REF!</v>
      </c>
      <c r="P121" s="214" t="e">
        <f>IF('Crisis Indicator Data'!#REF!="No Data",1,IF(#REF!&lt;&gt;"",1,0))</f>
        <v>#REF!</v>
      </c>
      <c r="Q121" s="214" t="e">
        <f>IF('Crisis Indicator Data'!#REF!="No Data",1,IF(#REF!&lt;&gt;"",1,0))</f>
        <v>#REF!</v>
      </c>
      <c r="R121" s="214" t="e">
        <f>IF('Crisis Indicator Data'!#REF!="No Data",1,IF(#REF!&lt;&gt;"",1,0))</f>
        <v>#REF!</v>
      </c>
      <c r="S121" s="214" t="e">
        <f>IF('Crisis Indicator Data'!#REF!="No Data",1,IF(#REF!&lt;&gt;"",1,0))</f>
        <v>#REF!</v>
      </c>
      <c r="T121" s="214" t="e">
        <f>IF('Crisis Indicator Data'!#REF!="No Data",1,IF(#REF!&lt;&gt;"",1,0))</f>
        <v>#REF!</v>
      </c>
      <c r="U121" s="214" t="e">
        <f>IF('Crisis Indicator Data'!#REF!="No Data",1,IF(#REF!&lt;&gt;"",1,0))</f>
        <v>#REF!</v>
      </c>
      <c r="V121" s="214" t="e">
        <f>IF('Crisis Indicator Data'!#REF!="No Data",1,IF(#REF!&lt;&gt;"",1,0))</f>
        <v>#REF!</v>
      </c>
      <c r="W121" s="214" t="e">
        <f>IF('Crisis Indicator Data'!#REF!="No Data",1,IF(#REF!&lt;&gt;"",1,0))</f>
        <v>#REF!</v>
      </c>
      <c r="X121" s="214" t="e">
        <f>IF('Crisis Indicator Data'!#REF!="No Data",1,IF(#REF!&lt;&gt;"",1,0))</f>
        <v>#REF!</v>
      </c>
      <c r="Y121" s="214" t="e">
        <f>IF('Crisis Indicator Data'!#REF!="No Data",1,IF(#REF!&lt;&gt;"",1,0))</f>
        <v>#REF!</v>
      </c>
      <c r="Z121" s="214" t="e">
        <f>IF('Crisis Indicator Data'!#REF!="No Data",1,IF(#REF!&lt;&gt;"",1,0))</f>
        <v>#REF!</v>
      </c>
      <c r="AA121" s="214" t="e">
        <f>IF('Crisis Indicator Data'!#REF!="No Data",1,IF(#REF!&lt;&gt;"",1,0))</f>
        <v>#REF!</v>
      </c>
      <c r="AB121" s="214" t="e">
        <f>IF('Crisis Indicator Data'!#REF!="No Data",1,IF(#REF!&lt;&gt;"",1,0))</f>
        <v>#REF!</v>
      </c>
      <c r="AC121" s="214" t="e">
        <f>IF('Crisis Indicator Data'!#REF!="No Data",1,IF(#REF!&lt;&gt;"",1,0))</f>
        <v>#REF!</v>
      </c>
      <c r="AD121" s="214" t="e">
        <f>IF('Crisis Indicator Data'!#REF!="No Data",1,IF(#REF!&lt;&gt;"",1,0))</f>
        <v>#REF!</v>
      </c>
      <c r="AE121" s="214" t="e">
        <f>IF('Crisis Indicator Data'!#REF!="No Data",1,IF(#REF!&lt;&gt;"",1,0))</f>
        <v>#REF!</v>
      </c>
      <c r="AF121" s="214" t="e">
        <f>IF('Crisis Indicator Data'!#REF!="No Data",1,IF(#REF!&lt;&gt;"",1,0))</f>
        <v>#REF!</v>
      </c>
      <c r="AG121" s="214" t="e">
        <f>IF('Crisis Indicator Data'!#REF!="No Data",1,IF(#REF!&lt;&gt;"",1,0))</f>
        <v>#REF!</v>
      </c>
      <c r="AH121" s="214" t="e">
        <f>IF('Crisis Indicator Data'!#REF!="No Data",1,IF(#REF!&lt;&gt;"",1,0))</f>
        <v>#REF!</v>
      </c>
      <c r="AI121" s="214" t="e">
        <f>IF('Crisis Indicator Data'!#REF!="No Data",1,IF(#REF!&lt;&gt;"",1,0))</f>
        <v>#REF!</v>
      </c>
      <c r="AJ121" s="214" t="e">
        <f>IF('Crisis Indicator Data'!#REF!="No Data",1,IF(#REF!&lt;&gt;"",1,0))</f>
        <v>#REF!</v>
      </c>
      <c r="AK121" s="214" t="e">
        <f>IF('Crisis Indicator Data'!#REF!="No Data",1,IF(#REF!&lt;&gt;"",1,0))</f>
        <v>#REF!</v>
      </c>
      <c r="AL121" s="214" t="e">
        <f>IF('Crisis Indicator Data'!#REF!="No Data",1,IF(#REF!&lt;&gt;"",1,0))</f>
        <v>#REF!</v>
      </c>
      <c r="AM121" s="214" t="e">
        <f>IF('Crisis Indicator Data'!#REF!="No Data",1,IF(#REF!&lt;&gt;"",1,0))</f>
        <v>#REF!</v>
      </c>
      <c r="AN121" s="214" t="e">
        <f>IF('Crisis Indicator Data'!#REF!="No Data",1,IF(#REF!&lt;&gt;"",1,0))</f>
        <v>#REF!</v>
      </c>
      <c r="AO121" s="214" t="e">
        <f>IF('Crisis Indicator Data'!#REF!="No Data",1,IF(#REF!&lt;&gt;"",1,0))</f>
        <v>#REF!</v>
      </c>
      <c r="AP121" s="214" t="e">
        <f>IF('Crisis Indicator Data'!#REF!="No Data",1,IF(#REF!&lt;&gt;"",1,0))</f>
        <v>#REF!</v>
      </c>
      <c r="AQ121" s="214" t="e">
        <f>IF('Crisis Indicator Data'!#REF!="No Data",1,IF(#REF!&lt;&gt;"",1,0))</f>
        <v>#REF!</v>
      </c>
      <c r="AR121" s="214" t="e">
        <f>IF('Crisis Indicator Data'!#REF!="No Data",1,IF(#REF!&lt;&gt;"",1,0))</f>
        <v>#REF!</v>
      </c>
      <c r="AS121" s="214" t="e">
        <f>IF('Crisis Indicator Data'!#REF!="No Data",1,IF(#REF!&lt;&gt;"",1,0))</f>
        <v>#REF!</v>
      </c>
      <c r="AT121" s="214" t="e">
        <f>IF('Crisis Indicator Data'!#REF!="No Data",1,IF(#REF!&lt;&gt;"",1,0))</f>
        <v>#REF!</v>
      </c>
      <c r="AU121" s="214" t="e">
        <f>IF('Crisis Indicator Data'!#REF!="No Data",1,IF(#REF!&lt;&gt;"",1,0))</f>
        <v>#REF!</v>
      </c>
      <c r="AV121" s="214" t="e">
        <f>IF('Crisis Indicator Data'!#REF!="No Data",1,IF(#REF!&lt;&gt;"",1,0))</f>
        <v>#REF!</v>
      </c>
      <c r="AW121" s="214" t="e">
        <f>IF('Crisis Indicator Data'!#REF!="No Data",1,IF(#REF!&lt;&gt;"",1,0))</f>
        <v>#REF!</v>
      </c>
      <c r="AX121" s="214" t="e">
        <f>IF('Crisis Indicator Data'!#REF!="No Data",1,IF(#REF!&lt;&gt;"",1,0))</f>
        <v>#REF!</v>
      </c>
      <c r="AY121" s="214" t="e">
        <f>IF('Crisis Indicator Data'!#REF!="No Data",1,IF(#REF!&lt;&gt;"",1,0))</f>
        <v>#REF!</v>
      </c>
      <c r="AZ121" s="214" t="e">
        <f>IF('Crisis Indicator Data'!#REF!="No Data",1,IF(#REF!&lt;&gt;"",1,0))</f>
        <v>#REF!</v>
      </c>
      <c r="BA121" t="e">
        <f t="shared" si="6"/>
        <v>#REF!</v>
      </c>
      <c r="BB121" s="22" t="e">
        <f t="shared" si="7"/>
        <v>#REF!</v>
      </c>
    </row>
    <row r="122" spans="1:54" x14ac:dyDescent="0.35">
      <c r="A122" t="s">
        <v>8139</v>
      </c>
      <c r="B122" s="214" t="e">
        <f>IF('Crisis Indicator Data'!#REF!="No Data",1,IF(#REF!&lt;&gt;"",1,0))</f>
        <v>#REF!</v>
      </c>
      <c r="C122" s="214" t="e">
        <f>IF('Crisis Indicator Data'!#REF!="No Data",1,IF(#REF!&lt;&gt;"",1,0))</f>
        <v>#REF!</v>
      </c>
      <c r="D122" s="214" t="e">
        <f>IF('Crisis Indicator Data'!#REF!="No Data",1,IF(#REF!&lt;&gt;"",1,0))</f>
        <v>#REF!</v>
      </c>
      <c r="E122" s="214" t="e">
        <f>IF('Crisis Indicator Data'!#REF!="No Data",1,IF(#REF!&lt;&gt;"",1,0))</f>
        <v>#REF!</v>
      </c>
      <c r="F122" s="214" t="e">
        <f>IF('Crisis Indicator Data'!#REF!="No Data",1,IF(#REF!&lt;&gt;"",1,0))</f>
        <v>#REF!</v>
      </c>
      <c r="G122" s="214" t="e">
        <f>IF('Crisis Indicator Data'!#REF!="No Data",1,IF(#REF!&lt;&gt;"",1,0))</f>
        <v>#REF!</v>
      </c>
      <c r="H122" s="214" t="e">
        <f>IF('Crisis Indicator Data'!#REF!="No Data",1,IF(#REF!&lt;&gt;"",1,0))</f>
        <v>#REF!</v>
      </c>
      <c r="I122" s="214" t="e">
        <f>IF('Crisis Indicator Data'!#REF!="No Data",1,IF(#REF!&lt;&gt;"",1,0))</f>
        <v>#REF!</v>
      </c>
      <c r="J122" s="214" t="e">
        <f>IF('Crisis Indicator Data'!#REF!="No Data",1,IF(#REF!&lt;&gt;"",1,0))</f>
        <v>#REF!</v>
      </c>
      <c r="K122" s="214" t="e">
        <f>IF('Crisis Indicator Data'!#REF!="No Data",1,IF(#REF!&lt;&gt;"",1,0))</f>
        <v>#REF!</v>
      </c>
      <c r="L122" s="214" t="e">
        <f>IF('Crisis Indicator Data'!#REF!="No Data",1,IF(#REF!&lt;&gt;"",1,0))</f>
        <v>#REF!</v>
      </c>
      <c r="M122" s="214" t="e">
        <f>IF('Crisis Indicator Data'!#REF!="No Data",1,IF(#REF!&lt;&gt;"",1,0))</f>
        <v>#REF!</v>
      </c>
      <c r="N122" s="214" t="e">
        <f>IF('Crisis Indicator Data'!#REF!="No Data",1,IF(#REF!&lt;&gt;"",1,0))</f>
        <v>#REF!</v>
      </c>
      <c r="O122" s="214" t="e">
        <f>IF('Crisis Indicator Data'!#REF!="No Data",1,IF(#REF!&lt;&gt;"",1,0))</f>
        <v>#REF!</v>
      </c>
      <c r="P122" s="214" t="e">
        <f>IF('Crisis Indicator Data'!#REF!="No Data",1,IF(#REF!&lt;&gt;"",1,0))</f>
        <v>#REF!</v>
      </c>
      <c r="Q122" s="214" t="e">
        <f>IF('Crisis Indicator Data'!#REF!="No Data",1,IF(#REF!&lt;&gt;"",1,0))</f>
        <v>#REF!</v>
      </c>
      <c r="R122" s="214" t="e">
        <f>IF('Crisis Indicator Data'!#REF!="No Data",1,IF(#REF!&lt;&gt;"",1,0))</f>
        <v>#REF!</v>
      </c>
      <c r="S122" s="214" t="e">
        <f>IF('Crisis Indicator Data'!#REF!="No Data",1,IF(#REF!&lt;&gt;"",1,0))</f>
        <v>#REF!</v>
      </c>
      <c r="T122" s="214" t="e">
        <f>IF('Crisis Indicator Data'!#REF!="No Data",1,IF(#REF!&lt;&gt;"",1,0))</f>
        <v>#REF!</v>
      </c>
      <c r="U122" s="214" t="e">
        <f>IF('Crisis Indicator Data'!#REF!="No Data",1,IF(#REF!&lt;&gt;"",1,0))</f>
        <v>#REF!</v>
      </c>
      <c r="V122" s="214" t="e">
        <f>IF('Crisis Indicator Data'!#REF!="No Data",1,IF(#REF!&lt;&gt;"",1,0))</f>
        <v>#REF!</v>
      </c>
      <c r="W122" s="214" t="e">
        <f>IF('Crisis Indicator Data'!#REF!="No Data",1,IF(#REF!&lt;&gt;"",1,0))</f>
        <v>#REF!</v>
      </c>
      <c r="X122" s="214" t="e">
        <f>IF('Crisis Indicator Data'!#REF!="No Data",1,IF(#REF!&lt;&gt;"",1,0))</f>
        <v>#REF!</v>
      </c>
      <c r="Y122" s="214" t="e">
        <f>IF('Crisis Indicator Data'!#REF!="No Data",1,IF(#REF!&lt;&gt;"",1,0))</f>
        <v>#REF!</v>
      </c>
      <c r="Z122" s="214" t="e">
        <f>IF('Crisis Indicator Data'!#REF!="No Data",1,IF(#REF!&lt;&gt;"",1,0))</f>
        <v>#REF!</v>
      </c>
      <c r="AA122" s="214" t="e">
        <f>IF('Crisis Indicator Data'!#REF!="No Data",1,IF(#REF!&lt;&gt;"",1,0))</f>
        <v>#REF!</v>
      </c>
      <c r="AB122" s="214" t="e">
        <f>IF('Crisis Indicator Data'!#REF!="No Data",1,IF(#REF!&lt;&gt;"",1,0))</f>
        <v>#REF!</v>
      </c>
      <c r="AC122" s="214" t="e">
        <f>IF('Crisis Indicator Data'!#REF!="No Data",1,IF(#REF!&lt;&gt;"",1,0))</f>
        <v>#REF!</v>
      </c>
      <c r="AD122" s="214" t="e">
        <f>IF('Crisis Indicator Data'!#REF!="No Data",1,IF(#REF!&lt;&gt;"",1,0))</f>
        <v>#REF!</v>
      </c>
      <c r="AE122" s="214" t="e">
        <f>IF('Crisis Indicator Data'!#REF!="No Data",1,IF(#REF!&lt;&gt;"",1,0))</f>
        <v>#REF!</v>
      </c>
      <c r="AF122" s="214" t="e">
        <f>IF('Crisis Indicator Data'!#REF!="No Data",1,IF(#REF!&lt;&gt;"",1,0))</f>
        <v>#REF!</v>
      </c>
      <c r="AG122" s="214" t="e">
        <f>IF('Crisis Indicator Data'!#REF!="No Data",1,IF(#REF!&lt;&gt;"",1,0))</f>
        <v>#REF!</v>
      </c>
      <c r="AH122" s="214" t="e">
        <f>IF('Crisis Indicator Data'!#REF!="No Data",1,IF(#REF!&lt;&gt;"",1,0))</f>
        <v>#REF!</v>
      </c>
      <c r="AI122" s="214" t="e">
        <f>IF('Crisis Indicator Data'!#REF!="No Data",1,IF(#REF!&lt;&gt;"",1,0))</f>
        <v>#REF!</v>
      </c>
      <c r="AJ122" s="214" t="e">
        <f>IF('Crisis Indicator Data'!#REF!="No Data",1,IF(#REF!&lt;&gt;"",1,0))</f>
        <v>#REF!</v>
      </c>
      <c r="AK122" s="214" t="e">
        <f>IF('Crisis Indicator Data'!#REF!="No Data",1,IF(#REF!&lt;&gt;"",1,0))</f>
        <v>#REF!</v>
      </c>
      <c r="AL122" s="214" t="e">
        <f>IF('Crisis Indicator Data'!#REF!="No Data",1,IF(#REF!&lt;&gt;"",1,0))</f>
        <v>#REF!</v>
      </c>
      <c r="AM122" s="214" t="e">
        <f>IF('Crisis Indicator Data'!#REF!="No Data",1,IF(#REF!&lt;&gt;"",1,0))</f>
        <v>#REF!</v>
      </c>
      <c r="AN122" s="214" t="e">
        <f>IF('Crisis Indicator Data'!#REF!="No Data",1,IF(#REF!&lt;&gt;"",1,0))</f>
        <v>#REF!</v>
      </c>
      <c r="AO122" s="214" t="e">
        <f>IF('Crisis Indicator Data'!#REF!="No Data",1,IF(#REF!&lt;&gt;"",1,0))</f>
        <v>#REF!</v>
      </c>
      <c r="AP122" s="214" t="e">
        <f>IF('Crisis Indicator Data'!#REF!="No Data",1,IF(#REF!&lt;&gt;"",1,0))</f>
        <v>#REF!</v>
      </c>
      <c r="AQ122" s="214" t="e">
        <f>IF('Crisis Indicator Data'!#REF!="No Data",1,IF(#REF!&lt;&gt;"",1,0))</f>
        <v>#REF!</v>
      </c>
      <c r="AR122" s="214" t="e">
        <f>IF('Crisis Indicator Data'!#REF!="No Data",1,IF(#REF!&lt;&gt;"",1,0))</f>
        <v>#REF!</v>
      </c>
      <c r="AS122" s="214" t="e">
        <f>IF('Crisis Indicator Data'!#REF!="No Data",1,IF(#REF!&lt;&gt;"",1,0))</f>
        <v>#REF!</v>
      </c>
      <c r="AT122" s="214" t="e">
        <f>IF('Crisis Indicator Data'!#REF!="No Data",1,IF(#REF!&lt;&gt;"",1,0))</f>
        <v>#REF!</v>
      </c>
      <c r="AU122" s="214" t="e">
        <f>IF('Crisis Indicator Data'!#REF!="No Data",1,IF(#REF!&lt;&gt;"",1,0))</f>
        <v>#REF!</v>
      </c>
      <c r="AV122" s="214" t="e">
        <f>IF('Crisis Indicator Data'!#REF!="No Data",1,IF(#REF!&lt;&gt;"",1,0))</f>
        <v>#REF!</v>
      </c>
      <c r="AW122" s="214" t="e">
        <f>IF('Crisis Indicator Data'!#REF!="No Data",1,IF(#REF!&lt;&gt;"",1,0))</f>
        <v>#REF!</v>
      </c>
      <c r="AX122" s="214" t="e">
        <f>IF('Crisis Indicator Data'!#REF!="No Data",1,IF(#REF!&lt;&gt;"",1,0))</f>
        <v>#REF!</v>
      </c>
      <c r="AY122" s="214" t="e">
        <f>IF('Crisis Indicator Data'!#REF!="No Data",1,IF(#REF!&lt;&gt;"",1,0))</f>
        <v>#REF!</v>
      </c>
      <c r="AZ122" s="214" t="e">
        <f>IF('Crisis Indicator Data'!#REF!="No Data",1,IF(#REF!&lt;&gt;"",1,0))</f>
        <v>#REF!</v>
      </c>
      <c r="BA122" t="e">
        <f t="shared" si="6"/>
        <v>#REF!</v>
      </c>
      <c r="BB122" s="22" t="e">
        <f t="shared" si="7"/>
        <v>#REF!</v>
      </c>
    </row>
    <row r="123" spans="1:54" x14ac:dyDescent="0.35">
      <c r="A123" t="s">
        <v>8147</v>
      </c>
      <c r="B123" s="214" t="e">
        <f>IF('Crisis Indicator Data'!#REF!="No Data",1,IF(#REF!&lt;&gt;"",1,0))</f>
        <v>#REF!</v>
      </c>
      <c r="C123" s="214" t="e">
        <f>IF('Crisis Indicator Data'!#REF!="No Data",1,IF(#REF!&lt;&gt;"",1,0))</f>
        <v>#REF!</v>
      </c>
      <c r="D123" s="214" t="e">
        <f>IF('Crisis Indicator Data'!#REF!="No Data",1,IF(#REF!&lt;&gt;"",1,0))</f>
        <v>#REF!</v>
      </c>
      <c r="E123" s="214" t="e">
        <f>IF('Crisis Indicator Data'!#REF!="No Data",1,IF(#REF!&lt;&gt;"",1,0))</f>
        <v>#REF!</v>
      </c>
      <c r="F123" s="214" t="e">
        <f>IF('Crisis Indicator Data'!#REF!="No Data",1,IF(#REF!&lt;&gt;"",1,0))</f>
        <v>#REF!</v>
      </c>
      <c r="G123" s="214" t="e">
        <f>IF('Crisis Indicator Data'!#REF!="No Data",1,IF(#REF!&lt;&gt;"",1,0))</f>
        <v>#REF!</v>
      </c>
      <c r="H123" s="214" t="e">
        <f>IF('Crisis Indicator Data'!#REF!="No Data",1,IF(#REF!&lt;&gt;"",1,0))</f>
        <v>#REF!</v>
      </c>
      <c r="I123" s="214" t="e">
        <f>IF('Crisis Indicator Data'!#REF!="No Data",1,IF(#REF!&lt;&gt;"",1,0))</f>
        <v>#REF!</v>
      </c>
      <c r="J123" s="214" t="e">
        <f>IF('Crisis Indicator Data'!#REF!="No Data",1,IF(#REF!&lt;&gt;"",1,0))</f>
        <v>#REF!</v>
      </c>
      <c r="K123" s="214" t="e">
        <f>IF('Crisis Indicator Data'!#REF!="No Data",1,IF(#REF!&lt;&gt;"",1,0))</f>
        <v>#REF!</v>
      </c>
      <c r="L123" s="214" t="e">
        <f>IF('Crisis Indicator Data'!#REF!="No Data",1,IF(#REF!&lt;&gt;"",1,0))</f>
        <v>#REF!</v>
      </c>
      <c r="M123" s="214" t="e">
        <f>IF('Crisis Indicator Data'!#REF!="No Data",1,IF(#REF!&lt;&gt;"",1,0))</f>
        <v>#REF!</v>
      </c>
      <c r="N123" s="214" t="e">
        <f>IF('Crisis Indicator Data'!#REF!="No Data",1,IF(#REF!&lt;&gt;"",1,0))</f>
        <v>#REF!</v>
      </c>
      <c r="O123" s="214" t="e">
        <f>IF('Crisis Indicator Data'!#REF!="No Data",1,IF(#REF!&lt;&gt;"",1,0))</f>
        <v>#REF!</v>
      </c>
      <c r="P123" s="214" t="e">
        <f>IF('Crisis Indicator Data'!#REF!="No Data",1,IF(#REF!&lt;&gt;"",1,0))</f>
        <v>#REF!</v>
      </c>
      <c r="Q123" s="214" t="e">
        <f>IF('Crisis Indicator Data'!#REF!="No Data",1,IF(#REF!&lt;&gt;"",1,0))</f>
        <v>#REF!</v>
      </c>
      <c r="R123" s="214" t="e">
        <f>IF('Crisis Indicator Data'!#REF!="No Data",1,IF(#REF!&lt;&gt;"",1,0))</f>
        <v>#REF!</v>
      </c>
      <c r="S123" s="214" t="e">
        <f>IF('Crisis Indicator Data'!#REF!="No Data",1,IF(#REF!&lt;&gt;"",1,0))</f>
        <v>#REF!</v>
      </c>
      <c r="T123" s="214" t="e">
        <f>IF('Crisis Indicator Data'!#REF!="No Data",1,IF(#REF!&lt;&gt;"",1,0))</f>
        <v>#REF!</v>
      </c>
      <c r="U123" s="214" t="e">
        <f>IF('Crisis Indicator Data'!#REF!="No Data",1,IF(#REF!&lt;&gt;"",1,0))</f>
        <v>#REF!</v>
      </c>
      <c r="V123" s="214" t="e">
        <f>IF('Crisis Indicator Data'!#REF!="No Data",1,IF(#REF!&lt;&gt;"",1,0))</f>
        <v>#REF!</v>
      </c>
      <c r="W123" s="214" t="e">
        <f>IF('Crisis Indicator Data'!#REF!="No Data",1,IF(#REF!&lt;&gt;"",1,0))</f>
        <v>#REF!</v>
      </c>
      <c r="X123" s="214" t="e">
        <f>IF('Crisis Indicator Data'!#REF!="No Data",1,IF(#REF!&lt;&gt;"",1,0))</f>
        <v>#REF!</v>
      </c>
      <c r="Y123" s="214" t="e">
        <f>IF('Crisis Indicator Data'!#REF!="No Data",1,IF(#REF!&lt;&gt;"",1,0))</f>
        <v>#REF!</v>
      </c>
      <c r="Z123" s="214" t="e">
        <f>IF('Crisis Indicator Data'!#REF!="No Data",1,IF(#REF!&lt;&gt;"",1,0))</f>
        <v>#REF!</v>
      </c>
      <c r="AA123" s="214" t="e">
        <f>IF('Crisis Indicator Data'!#REF!="No Data",1,IF(#REF!&lt;&gt;"",1,0))</f>
        <v>#REF!</v>
      </c>
      <c r="AB123" s="214" t="e">
        <f>IF('Crisis Indicator Data'!#REF!="No Data",1,IF(#REF!&lt;&gt;"",1,0))</f>
        <v>#REF!</v>
      </c>
      <c r="AC123" s="214" t="e">
        <f>IF('Crisis Indicator Data'!#REF!="No Data",1,IF(#REF!&lt;&gt;"",1,0))</f>
        <v>#REF!</v>
      </c>
      <c r="AD123" s="214" t="e">
        <f>IF('Crisis Indicator Data'!#REF!="No Data",1,IF(#REF!&lt;&gt;"",1,0))</f>
        <v>#REF!</v>
      </c>
      <c r="AE123" s="214" t="e">
        <f>IF('Crisis Indicator Data'!#REF!="No Data",1,IF(#REF!&lt;&gt;"",1,0))</f>
        <v>#REF!</v>
      </c>
      <c r="AF123" s="214" t="e">
        <f>IF('Crisis Indicator Data'!#REF!="No Data",1,IF(#REF!&lt;&gt;"",1,0))</f>
        <v>#REF!</v>
      </c>
      <c r="AG123" s="214" t="e">
        <f>IF('Crisis Indicator Data'!#REF!="No Data",1,IF(#REF!&lt;&gt;"",1,0))</f>
        <v>#REF!</v>
      </c>
      <c r="AH123" s="214" t="e">
        <f>IF('Crisis Indicator Data'!#REF!="No Data",1,IF(#REF!&lt;&gt;"",1,0))</f>
        <v>#REF!</v>
      </c>
      <c r="AI123" s="214" t="e">
        <f>IF('Crisis Indicator Data'!#REF!="No Data",1,IF(#REF!&lt;&gt;"",1,0))</f>
        <v>#REF!</v>
      </c>
      <c r="AJ123" s="214" t="e">
        <f>IF('Crisis Indicator Data'!#REF!="No Data",1,IF(#REF!&lt;&gt;"",1,0))</f>
        <v>#REF!</v>
      </c>
      <c r="AK123" s="214" t="e">
        <f>IF('Crisis Indicator Data'!#REF!="No Data",1,IF(#REF!&lt;&gt;"",1,0))</f>
        <v>#REF!</v>
      </c>
      <c r="AL123" s="214" t="e">
        <f>IF('Crisis Indicator Data'!#REF!="No Data",1,IF(#REF!&lt;&gt;"",1,0))</f>
        <v>#REF!</v>
      </c>
      <c r="AM123" s="214" t="e">
        <f>IF('Crisis Indicator Data'!#REF!="No Data",1,IF(#REF!&lt;&gt;"",1,0))</f>
        <v>#REF!</v>
      </c>
      <c r="AN123" s="214" t="e">
        <f>IF('Crisis Indicator Data'!#REF!="No Data",1,IF(#REF!&lt;&gt;"",1,0))</f>
        <v>#REF!</v>
      </c>
      <c r="AO123" s="214" t="e">
        <f>IF('Crisis Indicator Data'!#REF!="No Data",1,IF(#REF!&lt;&gt;"",1,0))</f>
        <v>#REF!</v>
      </c>
      <c r="AP123" s="214" t="e">
        <f>IF('Crisis Indicator Data'!#REF!="No Data",1,IF(#REF!&lt;&gt;"",1,0))</f>
        <v>#REF!</v>
      </c>
      <c r="AQ123" s="214" t="e">
        <f>IF('Crisis Indicator Data'!#REF!="No Data",1,IF(#REF!&lt;&gt;"",1,0))</f>
        <v>#REF!</v>
      </c>
      <c r="AR123" s="214" t="e">
        <f>IF('Crisis Indicator Data'!#REF!="No Data",1,IF(#REF!&lt;&gt;"",1,0))</f>
        <v>#REF!</v>
      </c>
      <c r="AS123" s="214" t="e">
        <f>IF('Crisis Indicator Data'!#REF!="No Data",1,IF(#REF!&lt;&gt;"",1,0))</f>
        <v>#REF!</v>
      </c>
      <c r="AT123" s="214" t="e">
        <f>IF('Crisis Indicator Data'!#REF!="No Data",1,IF(#REF!&lt;&gt;"",1,0))</f>
        <v>#REF!</v>
      </c>
      <c r="AU123" s="214" t="e">
        <f>IF('Crisis Indicator Data'!#REF!="No Data",1,IF(#REF!&lt;&gt;"",1,0))</f>
        <v>#REF!</v>
      </c>
      <c r="AV123" s="214" t="e">
        <f>IF('Crisis Indicator Data'!#REF!="No Data",1,IF(#REF!&lt;&gt;"",1,0))</f>
        <v>#REF!</v>
      </c>
      <c r="AW123" s="214" t="e">
        <f>IF('Crisis Indicator Data'!#REF!="No Data",1,IF(#REF!&lt;&gt;"",1,0))</f>
        <v>#REF!</v>
      </c>
      <c r="AX123" s="214" t="e">
        <f>IF('Crisis Indicator Data'!#REF!="No Data",1,IF(#REF!&lt;&gt;"",1,0))</f>
        <v>#REF!</v>
      </c>
      <c r="AY123" s="214" t="e">
        <f>IF('Crisis Indicator Data'!#REF!="No Data",1,IF(#REF!&lt;&gt;"",1,0))</f>
        <v>#REF!</v>
      </c>
      <c r="AZ123" s="214" t="e">
        <f>IF('Crisis Indicator Data'!#REF!="No Data",1,IF(#REF!&lt;&gt;"",1,0))</f>
        <v>#REF!</v>
      </c>
      <c r="BA123" t="e">
        <f t="shared" si="6"/>
        <v>#REF!</v>
      </c>
      <c r="BB123" s="22" t="e">
        <f t="shared" si="7"/>
        <v>#REF!</v>
      </c>
    </row>
    <row r="124" spans="1:54" x14ac:dyDescent="0.35">
      <c r="A124" t="s">
        <v>8137</v>
      </c>
      <c r="B124" s="214" t="e">
        <f>IF('Crisis Indicator Data'!#REF!="No Data",1,IF(#REF!&lt;&gt;"",1,0))</f>
        <v>#REF!</v>
      </c>
      <c r="C124" s="214" t="e">
        <f>IF('Crisis Indicator Data'!#REF!="No Data",1,IF(#REF!&lt;&gt;"",1,0))</f>
        <v>#REF!</v>
      </c>
      <c r="D124" s="214" t="e">
        <f>IF('Crisis Indicator Data'!#REF!="No Data",1,IF(#REF!&lt;&gt;"",1,0))</f>
        <v>#REF!</v>
      </c>
      <c r="E124" s="214" t="e">
        <f>IF('Crisis Indicator Data'!#REF!="No Data",1,IF(#REF!&lt;&gt;"",1,0))</f>
        <v>#REF!</v>
      </c>
      <c r="F124" s="214" t="e">
        <f>IF('Crisis Indicator Data'!#REF!="No Data",1,IF(#REF!&lt;&gt;"",1,0))</f>
        <v>#REF!</v>
      </c>
      <c r="G124" s="214" t="e">
        <f>IF('Crisis Indicator Data'!#REF!="No Data",1,IF(#REF!&lt;&gt;"",1,0))</f>
        <v>#REF!</v>
      </c>
      <c r="H124" s="214" t="e">
        <f>IF('Crisis Indicator Data'!#REF!="No Data",1,IF(#REF!&lt;&gt;"",1,0))</f>
        <v>#REF!</v>
      </c>
      <c r="I124" s="214" t="e">
        <f>IF('Crisis Indicator Data'!#REF!="No Data",1,IF(#REF!&lt;&gt;"",1,0))</f>
        <v>#REF!</v>
      </c>
      <c r="J124" s="214" t="e">
        <f>IF('Crisis Indicator Data'!#REF!="No Data",1,IF(#REF!&lt;&gt;"",1,0))</f>
        <v>#REF!</v>
      </c>
      <c r="K124" s="214" t="e">
        <f>IF('Crisis Indicator Data'!#REF!="No Data",1,IF(#REF!&lt;&gt;"",1,0))</f>
        <v>#REF!</v>
      </c>
      <c r="L124" s="214" t="e">
        <f>IF('Crisis Indicator Data'!#REF!="No Data",1,IF(#REF!&lt;&gt;"",1,0))</f>
        <v>#REF!</v>
      </c>
      <c r="M124" s="214" t="e">
        <f>IF('Crisis Indicator Data'!#REF!="No Data",1,IF(#REF!&lt;&gt;"",1,0))</f>
        <v>#REF!</v>
      </c>
      <c r="N124" s="214" t="e">
        <f>IF('Crisis Indicator Data'!#REF!="No Data",1,IF(#REF!&lt;&gt;"",1,0))</f>
        <v>#REF!</v>
      </c>
      <c r="O124" s="214" t="e">
        <f>IF('Crisis Indicator Data'!#REF!="No Data",1,IF(#REF!&lt;&gt;"",1,0))</f>
        <v>#REF!</v>
      </c>
      <c r="P124" s="214" t="e">
        <f>IF('Crisis Indicator Data'!#REF!="No Data",1,IF(#REF!&lt;&gt;"",1,0))</f>
        <v>#REF!</v>
      </c>
      <c r="Q124" s="214" t="e">
        <f>IF('Crisis Indicator Data'!#REF!="No Data",1,IF(#REF!&lt;&gt;"",1,0))</f>
        <v>#REF!</v>
      </c>
      <c r="R124" s="214" t="e">
        <f>IF('Crisis Indicator Data'!#REF!="No Data",1,IF(#REF!&lt;&gt;"",1,0))</f>
        <v>#REF!</v>
      </c>
      <c r="S124" s="214" t="e">
        <f>IF('Crisis Indicator Data'!#REF!="No Data",1,IF(#REF!&lt;&gt;"",1,0))</f>
        <v>#REF!</v>
      </c>
      <c r="T124" s="214" t="e">
        <f>IF('Crisis Indicator Data'!#REF!="No Data",1,IF(#REF!&lt;&gt;"",1,0))</f>
        <v>#REF!</v>
      </c>
      <c r="U124" s="214" t="e">
        <f>IF('Crisis Indicator Data'!#REF!="No Data",1,IF(#REF!&lt;&gt;"",1,0))</f>
        <v>#REF!</v>
      </c>
      <c r="V124" s="214" t="e">
        <f>IF('Crisis Indicator Data'!#REF!="No Data",1,IF(#REF!&lt;&gt;"",1,0))</f>
        <v>#REF!</v>
      </c>
      <c r="W124" s="214" t="e">
        <f>IF('Crisis Indicator Data'!#REF!="No Data",1,IF(#REF!&lt;&gt;"",1,0))</f>
        <v>#REF!</v>
      </c>
      <c r="X124" s="214" t="e">
        <f>IF('Crisis Indicator Data'!#REF!="No Data",1,IF(#REF!&lt;&gt;"",1,0))</f>
        <v>#REF!</v>
      </c>
      <c r="Y124" s="214" t="e">
        <f>IF('Crisis Indicator Data'!#REF!="No Data",1,IF(#REF!&lt;&gt;"",1,0))</f>
        <v>#REF!</v>
      </c>
      <c r="Z124" s="214" t="e">
        <f>IF('Crisis Indicator Data'!#REF!="No Data",1,IF(#REF!&lt;&gt;"",1,0))</f>
        <v>#REF!</v>
      </c>
      <c r="AA124" s="214" t="e">
        <f>IF('Crisis Indicator Data'!#REF!="No Data",1,IF(#REF!&lt;&gt;"",1,0))</f>
        <v>#REF!</v>
      </c>
      <c r="AB124" s="214" t="e">
        <f>IF('Crisis Indicator Data'!#REF!="No Data",1,IF(#REF!&lt;&gt;"",1,0))</f>
        <v>#REF!</v>
      </c>
      <c r="AC124" s="214" t="e">
        <f>IF('Crisis Indicator Data'!#REF!="No Data",1,IF(#REF!&lt;&gt;"",1,0))</f>
        <v>#REF!</v>
      </c>
      <c r="AD124" s="214" t="e">
        <f>IF('Crisis Indicator Data'!#REF!="No Data",1,IF(#REF!&lt;&gt;"",1,0))</f>
        <v>#REF!</v>
      </c>
      <c r="AE124" s="214" t="e">
        <f>IF('Crisis Indicator Data'!#REF!="No Data",1,IF(#REF!&lt;&gt;"",1,0))</f>
        <v>#REF!</v>
      </c>
      <c r="AF124" s="214" t="e">
        <f>IF('Crisis Indicator Data'!#REF!="No Data",1,IF(#REF!&lt;&gt;"",1,0))</f>
        <v>#REF!</v>
      </c>
      <c r="AG124" s="214" t="e">
        <f>IF('Crisis Indicator Data'!#REF!="No Data",1,IF(#REF!&lt;&gt;"",1,0))</f>
        <v>#REF!</v>
      </c>
      <c r="AH124" s="214" t="e">
        <f>IF('Crisis Indicator Data'!#REF!="No Data",1,IF(#REF!&lt;&gt;"",1,0))</f>
        <v>#REF!</v>
      </c>
      <c r="AI124" s="214" t="e">
        <f>IF('Crisis Indicator Data'!#REF!="No Data",1,IF(#REF!&lt;&gt;"",1,0))</f>
        <v>#REF!</v>
      </c>
      <c r="AJ124" s="214" t="e">
        <f>IF('Crisis Indicator Data'!#REF!="No Data",1,IF(#REF!&lt;&gt;"",1,0))</f>
        <v>#REF!</v>
      </c>
      <c r="AK124" s="214" t="e">
        <f>IF('Crisis Indicator Data'!#REF!="No Data",1,IF(#REF!&lt;&gt;"",1,0))</f>
        <v>#REF!</v>
      </c>
      <c r="AL124" s="214" t="e">
        <f>IF('Crisis Indicator Data'!#REF!="No Data",1,IF(#REF!&lt;&gt;"",1,0))</f>
        <v>#REF!</v>
      </c>
      <c r="AM124" s="214" t="e">
        <f>IF('Crisis Indicator Data'!#REF!="No Data",1,IF(#REF!&lt;&gt;"",1,0))</f>
        <v>#REF!</v>
      </c>
      <c r="AN124" s="214" t="e">
        <f>IF('Crisis Indicator Data'!#REF!="No Data",1,IF(#REF!&lt;&gt;"",1,0))</f>
        <v>#REF!</v>
      </c>
      <c r="AO124" s="214" t="e">
        <f>IF('Crisis Indicator Data'!#REF!="No Data",1,IF(#REF!&lt;&gt;"",1,0))</f>
        <v>#REF!</v>
      </c>
      <c r="AP124" s="214" t="e">
        <f>IF('Crisis Indicator Data'!#REF!="No Data",1,IF(#REF!&lt;&gt;"",1,0))</f>
        <v>#REF!</v>
      </c>
      <c r="AQ124" s="214" t="e">
        <f>IF('Crisis Indicator Data'!#REF!="No Data",1,IF(#REF!&lt;&gt;"",1,0))</f>
        <v>#REF!</v>
      </c>
      <c r="AR124" s="214" t="e">
        <f>IF('Crisis Indicator Data'!#REF!="No Data",1,IF(#REF!&lt;&gt;"",1,0))</f>
        <v>#REF!</v>
      </c>
      <c r="AS124" s="214" t="e">
        <f>IF('Crisis Indicator Data'!#REF!="No Data",1,IF(#REF!&lt;&gt;"",1,0))</f>
        <v>#REF!</v>
      </c>
      <c r="AT124" s="214" t="e">
        <f>IF('Crisis Indicator Data'!#REF!="No Data",1,IF(#REF!&lt;&gt;"",1,0))</f>
        <v>#REF!</v>
      </c>
      <c r="AU124" s="214" t="e">
        <f>IF('Crisis Indicator Data'!#REF!="No Data",1,IF(#REF!&lt;&gt;"",1,0))</f>
        <v>#REF!</v>
      </c>
      <c r="AV124" s="214" t="e">
        <f>IF('Crisis Indicator Data'!#REF!="No Data",1,IF(#REF!&lt;&gt;"",1,0))</f>
        <v>#REF!</v>
      </c>
      <c r="AW124" s="214" t="e">
        <f>IF('Crisis Indicator Data'!#REF!="No Data",1,IF(#REF!&lt;&gt;"",1,0))</f>
        <v>#REF!</v>
      </c>
      <c r="AX124" s="214" t="e">
        <f>IF('Crisis Indicator Data'!#REF!="No Data",1,IF(#REF!&lt;&gt;"",1,0))</f>
        <v>#REF!</v>
      </c>
      <c r="AY124" s="214" t="e">
        <f>IF('Crisis Indicator Data'!#REF!="No Data",1,IF(#REF!&lt;&gt;"",1,0))</f>
        <v>#REF!</v>
      </c>
      <c r="AZ124" s="214" t="e">
        <f>IF('Crisis Indicator Data'!#REF!="No Data",1,IF(#REF!&lt;&gt;"",1,0))</f>
        <v>#REF!</v>
      </c>
      <c r="BA124" t="e">
        <f t="shared" si="6"/>
        <v>#REF!</v>
      </c>
      <c r="BB124" s="22" t="e">
        <f t="shared" si="7"/>
        <v>#REF!</v>
      </c>
    </row>
    <row r="125" spans="1:54" x14ac:dyDescent="0.35">
      <c r="A125" t="s">
        <v>8135</v>
      </c>
      <c r="B125" s="214" t="e">
        <f>IF('Crisis Indicator Data'!#REF!="No Data",1,IF(#REF!&lt;&gt;"",1,0))</f>
        <v>#REF!</v>
      </c>
      <c r="C125" s="214" t="e">
        <f>IF('Crisis Indicator Data'!#REF!="No Data",1,IF(#REF!&lt;&gt;"",1,0))</f>
        <v>#REF!</v>
      </c>
      <c r="D125" s="214" t="e">
        <f>IF('Crisis Indicator Data'!#REF!="No Data",1,IF(#REF!&lt;&gt;"",1,0))</f>
        <v>#REF!</v>
      </c>
      <c r="E125" s="214" t="e">
        <f>IF('Crisis Indicator Data'!#REF!="No Data",1,IF(#REF!&lt;&gt;"",1,0))</f>
        <v>#REF!</v>
      </c>
      <c r="F125" s="214" t="e">
        <f>IF('Crisis Indicator Data'!#REF!="No Data",1,IF(#REF!&lt;&gt;"",1,0))</f>
        <v>#REF!</v>
      </c>
      <c r="G125" s="214" t="e">
        <f>IF('Crisis Indicator Data'!#REF!="No Data",1,IF(#REF!&lt;&gt;"",1,0))</f>
        <v>#REF!</v>
      </c>
      <c r="H125" s="214" t="e">
        <f>IF('Crisis Indicator Data'!#REF!="No Data",1,IF(#REF!&lt;&gt;"",1,0))</f>
        <v>#REF!</v>
      </c>
      <c r="I125" s="214" t="e">
        <f>IF('Crisis Indicator Data'!#REF!="No Data",1,IF(#REF!&lt;&gt;"",1,0))</f>
        <v>#REF!</v>
      </c>
      <c r="J125" s="214" t="e">
        <f>IF('Crisis Indicator Data'!#REF!="No Data",1,IF(#REF!&lt;&gt;"",1,0))</f>
        <v>#REF!</v>
      </c>
      <c r="K125" s="214" t="e">
        <f>IF('Crisis Indicator Data'!#REF!="No Data",1,IF(#REF!&lt;&gt;"",1,0))</f>
        <v>#REF!</v>
      </c>
      <c r="L125" s="214" t="e">
        <f>IF('Crisis Indicator Data'!#REF!="No Data",1,IF(#REF!&lt;&gt;"",1,0))</f>
        <v>#REF!</v>
      </c>
      <c r="M125" s="214" t="e">
        <f>IF('Crisis Indicator Data'!#REF!="No Data",1,IF(#REF!&lt;&gt;"",1,0))</f>
        <v>#REF!</v>
      </c>
      <c r="N125" s="214" t="e">
        <f>IF('Crisis Indicator Data'!#REF!="No Data",1,IF(#REF!&lt;&gt;"",1,0))</f>
        <v>#REF!</v>
      </c>
      <c r="O125" s="214" t="e">
        <f>IF('Crisis Indicator Data'!#REF!="No Data",1,IF(#REF!&lt;&gt;"",1,0))</f>
        <v>#REF!</v>
      </c>
      <c r="P125" s="214" t="e">
        <f>IF('Crisis Indicator Data'!#REF!="No Data",1,IF(#REF!&lt;&gt;"",1,0))</f>
        <v>#REF!</v>
      </c>
      <c r="Q125" s="214" t="e">
        <f>IF('Crisis Indicator Data'!#REF!="No Data",1,IF(#REF!&lt;&gt;"",1,0))</f>
        <v>#REF!</v>
      </c>
      <c r="R125" s="214" t="e">
        <f>IF('Crisis Indicator Data'!#REF!="No Data",1,IF(#REF!&lt;&gt;"",1,0))</f>
        <v>#REF!</v>
      </c>
      <c r="S125" s="214" t="e">
        <f>IF('Crisis Indicator Data'!#REF!="No Data",1,IF(#REF!&lt;&gt;"",1,0))</f>
        <v>#REF!</v>
      </c>
      <c r="T125" s="214" t="e">
        <f>IF('Crisis Indicator Data'!#REF!="No Data",1,IF(#REF!&lt;&gt;"",1,0))</f>
        <v>#REF!</v>
      </c>
      <c r="U125" s="214" t="e">
        <f>IF('Crisis Indicator Data'!#REF!="No Data",1,IF(#REF!&lt;&gt;"",1,0))</f>
        <v>#REF!</v>
      </c>
      <c r="V125" s="214" t="e">
        <f>IF('Crisis Indicator Data'!#REF!="No Data",1,IF(#REF!&lt;&gt;"",1,0))</f>
        <v>#REF!</v>
      </c>
      <c r="W125" s="214" t="e">
        <f>IF('Crisis Indicator Data'!#REF!="No Data",1,IF(#REF!&lt;&gt;"",1,0))</f>
        <v>#REF!</v>
      </c>
      <c r="X125" s="214" t="e">
        <f>IF('Crisis Indicator Data'!#REF!="No Data",1,IF(#REF!&lt;&gt;"",1,0))</f>
        <v>#REF!</v>
      </c>
      <c r="Y125" s="214" t="e">
        <f>IF('Crisis Indicator Data'!#REF!="No Data",1,IF(#REF!&lt;&gt;"",1,0))</f>
        <v>#REF!</v>
      </c>
      <c r="Z125" s="214" t="e">
        <f>IF('Crisis Indicator Data'!#REF!="No Data",1,IF(#REF!&lt;&gt;"",1,0))</f>
        <v>#REF!</v>
      </c>
      <c r="AA125" s="214" t="e">
        <f>IF('Crisis Indicator Data'!#REF!="No Data",1,IF(#REF!&lt;&gt;"",1,0))</f>
        <v>#REF!</v>
      </c>
      <c r="AB125" s="214" t="e">
        <f>IF('Crisis Indicator Data'!#REF!="No Data",1,IF(#REF!&lt;&gt;"",1,0))</f>
        <v>#REF!</v>
      </c>
      <c r="AC125" s="214" t="e">
        <f>IF('Crisis Indicator Data'!#REF!="No Data",1,IF(#REF!&lt;&gt;"",1,0))</f>
        <v>#REF!</v>
      </c>
      <c r="AD125" s="214" t="e">
        <f>IF('Crisis Indicator Data'!#REF!="No Data",1,IF(#REF!&lt;&gt;"",1,0))</f>
        <v>#REF!</v>
      </c>
      <c r="AE125" s="214" t="e">
        <f>IF('Crisis Indicator Data'!#REF!="No Data",1,IF(#REF!&lt;&gt;"",1,0))</f>
        <v>#REF!</v>
      </c>
      <c r="AF125" s="214" t="e">
        <f>IF('Crisis Indicator Data'!#REF!="No Data",1,IF(#REF!&lt;&gt;"",1,0))</f>
        <v>#REF!</v>
      </c>
      <c r="AG125" s="214" t="e">
        <f>IF('Crisis Indicator Data'!#REF!="No Data",1,IF(#REF!&lt;&gt;"",1,0))</f>
        <v>#REF!</v>
      </c>
      <c r="AH125" s="214" t="e">
        <f>IF('Crisis Indicator Data'!#REF!="No Data",1,IF(#REF!&lt;&gt;"",1,0))</f>
        <v>#REF!</v>
      </c>
      <c r="AI125" s="214" t="e">
        <f>IF('Crisis Indicator Data'!#REF!="No Data",1,IF(#REF!&lt;&gt;"",1,0))</f>
        <v>#REF!</v>
      </c>
      <c r="AJ125" s="214" t="e">
        <f>IF('Crisis Indicator Data'!#REF!="No Data",1,IF(#REF!&lt;&gt;"",1,0))</f>
        <v>#REF!</v>
      </c>
      <c r="AK125" s="214" t="e">
        <f>IF('Crisis Indicator Data'!#REF!="No Data",1,IF(#REF!&lt;&gt;"",1,0))</f>
        <v>#REF!</v>
      </c>
      <c r="AL125" s="214" t="e">
        <f>IF('Crisis Indicator Data'!#REF!="No Data",1,IF(#REF!&lt;&gt;"",1,0))</f>
        <v>#REF!</v>
      </c>
      <c r="AM125" s="214" t="e">
        <f>IF('Crisis Indicator Data'!#REF!="No Data",1,IF(#REF!&lt;&gt;"",1,0))</f>
        <v>#REF!</v>
      </c>
      <c r="AN125" s="214" t="e">
        <f>IF('Crisis Indicator Data'!#REF!="No Data",1,IF(#REF!&lt;&gt;"",1,0))</f>
        <v>#REF!</v>
      </c>
      <c r="AO125" s="214" t="e">
        <f>IF('Crisis Indicator Data'!#REF!="No Data",1,IF(#REF!&lt;&gt;"",1,0))</f>
        <v>#REF!</v>
      </c>
      <c r="AP125" s="214" t="e">
        <f>IF('Crisis Indicator Data'!#REF!="No Data",1,IF(#REF!&lt;&gt;"",1,0))</f>
        <v>#REF!</v>
      </c>
      <c r="AQ125" s="214" t="e">
        <f>IF('Crisis Indicator Data'!#REF!="No Data",1,IF(#REF!&lt;&gt;"",1,0))</f>
        <v>#REF!</v>
      </c>
      <c r="AR125" s="214" t="e">
        <f>IF('Crisis Indicator Data'!#REF!="No Data",1,IF(#REF!&lt;&gt;"",1,0))</f>
        <v>#REF!</v>
      </c>
      <c r="AS125" s="214" t="e">
        <f>IF('Crisis Indicator Data'!#REF!="No Data",1,IF(#REF!&lt;&gt;"",1,0))</f>
        <v>#REF!</v>
      </c>
      <c r="AT125" s="214" t="e">
        <f>IF('Crisis Indicator Data'!#REF!="No Data",1,IF(#REF!&lt;&gt;"",1,0))</f>
        <v>#REF!</v>
      </c>
      <c r="AU125" s="214" t="e">
        <f>IF('Crisis Indicator Data'!#REF!="No Data",1,IF(#REF!&lt;&gt;"",1,0))</f>
        <v>#REF!</v>
      </c>
      <c r="AV125" s="214" t="e">
        <f>IF('Crisis Indicator Data'!#REF!="No Data",1,IF(#REF!&lt;&gt;"",1,0))</f>
        <v>#REF!</v>
      </c>
      <c r="AW125" s="214" t="e">
        <f>IF('Crisis Indicator Data'!#REF!="No Data",1,IF(#REF!&lt;&gt;"",1,0))</f>
        <v>#REF!</v>
      </c>
      <c r="AX125" s="214" t="e">
        <f>IF('Crisis Indicator Data'!#REF!="No Data",1,IF(#REF!&lt;&gt;"",1,0))</f>
        <v>#REF!</v>
      </c>
      <c r="AY125" s="214" t="e">
        <f>IF('Crisis Indicator Data'!#REF!="No Data",1,IF(#REF!&lt;&gt;"",1,0))</f>
        <v>#REF!</v>
      </c>
      <c r="AZ125" s="214" t="e">
        <f>IF('Crisis Indicator Data'!#REF!="No Data",1,IF(#REF!&lt;&gt;"",1,0))</f>
        <v>#REF!</v>
      </c>
      <c r="BA125" t="e">
        <f t="shared" si="6"/>
        <v>#REF!</v>
      </c>
      <c r="BB125" s="22" t="e">
        <f t="shared" si="7"/>
        <v>#REF!</v>
      </c>
    </row>
    <row r="126" spans="1:54" x14ac:dyDescent="0.35">
      <c r="A126" t="s">
        <v>8136</v>
      </c>
      <c r="B126" s="214" t="e">
        <f>IF('Crisis Indicator Data'!#REF!="No Data",1,IF(#REF!&lt;&gt;"",1,0))</f>
        <v>#REF!</v>
      </c>
      <c r="C126" s="214" t="e">
        <f>IF('Crisis Indicator Data'!#REF!="No Data",1,IF(#REF!&lt;&gt;"",1,0))</f>
        <v>#REF!</v>
      </c>
      <c r="D126" s="214" t="e">
        <f>IF('Crisis Indicator Data'!#REF!="No Data",1,IF(#REF!&lt;&gt;"",1,0))</f>
        <v>#REF!</v>
      </c>
      <c r="E126" s="214" t="e">
        <f>IF('Crisis Indicator Data'!#REF!="No Data",1,IF(#REF!&lt;&gt;"",1,0))</f>
        <v>#REF!</v>
      </c>
      <c r="F126" s="214" t="e">
        <f>IF('Crisis Indicator Data'!#REF!="No Data",1,IF(#REF!&lt;&gt;"",1,0))</f>
        <v>#REF!</v>
      </c>
      <c r="G126" s="214" t="e">
        <f>IF('Crisis Indicator Data'!#REF!="No Data",1,IF(#REF!&lt;&gt;"",1,0))</f>
        <v>#REF!</v>
      </c>
      <c r="H126" s="214" t="e">
        <f>IF('Crisis Indicator Data'!#REF!="No Data",1,IF(#REF!&lt;&gt;"",1,0))</f>
        <v>#REF!</v>
      </c>
      <c r="I126" s="214" t="e">
        <f>IF('Crisis Indicator Data'!#REF!="No Data",1,IF(#REF!&lt;&gt;"",1,0))</f>
        <v>#REF!</v>
      </c>
      <c r="J126" s="214" t="e">
        <f>IF('Crisis Indicator Data'!#REF!="No Data",1,IF(#REF!&lt;&gt;"",1,0))</f>
        <v>#REF!</v>
      </c>
      <c r="K126" s="214" t="e">
        <f>IF('Crisis Indicator Data'!#REF!="No Data",1,IF(#REF!&lt;&gt;"",1,0))</f>
        <v>#REF!</v>
      </c>
      <c r="L126" s="214" t="e">
        <f>IF('Crisis Indicator Data'!#REF!="No Data",1,IF(#REF!&lt;&gt;"",1,0))</f>
        <v>#REF!</v>
      </c>
      <c r="M126" s="214" t="e">
        <f>IF('Crisis Indicator Data'!#REF!="No Data",1,IF(#REF!&lt;&gt;"",1,0))</f>
        <v>#REF!</v>
      </c>
      <c r="N126" s="214" t="e">
        <f>IF('Crisis Indicator Data'!#REF!="No Data",1,IF(#REF!&lt;&gt;"",1,0))</f>
        <v>#REF!</v>
      </c>
      <c r="O126" s="214" t="e">
        <f>IF('Crisis Indicator Data'!#REF!="No Data",1,IF(#REF!&lt;&gt;"",1,0))</f>
        <v>#REF!</v>
      </c>
      <c r="P126" s="214" t="e">
        <f>IF('Crisis Indicator Data'!#REF!="No Data",1,IF(#REF!&lt;&gt;"",1,0))</f>
        <v>#REF!</v>
      </c>
      <c r="Q126" s="214" t="e">
        <f>IF('Crisis Indicator Data'!#REF!="No Data",1,IF(#REF!&lt;&gt;"",1,0))</f>
        <v>#REF!</v>
      </c>
      <c r="R126" s="214" t="e">
        <f>IF('Crisis Indicator Data'!#REF!="No Data",1,IF(#REF!&lt;&gt;"",1,0))</f>
        <v>#REF!</v>
      </c>
      <c r="S126" s="214" t="e">
        <f>IF('Crisis Indicator Data'!#REF!="No Data",1,IF(#REF!&lt;&gt;"",1,0))</f>
        <v>#REF!</v>
      </c>
      <c r="T126" s="214" t="e">
        <f>IF('Crisis Indicator Data'!#REF!="No Data",1,IF(#REF!&lt;&gt;"",1,0))</f>
        <v>#REF!</v>
      </c>
      <c r="U126" s="214" t="e">
        <f>IF('Crisis Indicator Data'!#REF!="No Data",1,IF(#REF!&lt;&gt;"",1,0))</f>
        <v>#REF!</v>
      </c>
      <c r="V126" s="214" t="e">
        <f>IF('Crisis Indicator Data'!#REF!="No Data",1,IF(#REF!&lt;&gt;"",1,0))</f>
        <v>#REF!</v>
      </c>
      <c r="W126" s="214" t="e">
        <f>IF('Crisis Indicator Data'!#REF!="No Data",1,IF(#REF!&lt;&gt;"",1,0))</f>
        <v>#REF!</v>
      </c>
      <c r="X126" s="214" t="e">
        <f>IF('Crisis Indicator Data'!#REF!="No Data",1,IF(#REF!&lt;&gt;"",1,0))</f>
        <v>#REF!</v>
      </c>
      <c r="Y126" s="214" t="e">
        <f>IF('Crisis Indicator Data'!#REF!="No Data",1,IF(#REF!&lt;&gt;"",1,0))</f>
        <v>#REF!</v>
      </c>
      <c r="Z126" s="214" t="e">
        <f>IF('Crisis Indicator Data'!#REF!="No Data",1,IF(#REF!&lt;&gt;"",1,0))</f>
        <v>#REF!</v>
      </c>
      <c r="AA126" s="214" t="e">
        <f>IF('Crisis Indicator Data'!#REF!="No Data",1,IF(#REF!&lt;&gt;"",1,0))</f>
        <v>#REF!</v>
      </c>
      <c r="AB126" s="214" t="e">
        <f>IF('Crisis Indicator Data'!#REF!="No Data",1,IF(#REF!&lt;&gt;"",1,0))</f>
        <v>#REF!</v>
      </c>
      <c r="AC126" s="214" t="e">
        <f>IF('Crisis Indicator Data'!#REF!="No Data",1,IF(#REF!&lt;&gt;"",1,0))</f>
        <v>#REF!</v>
      </c>
      <c r="AD126" s="214" t="e">
        <f>IF('Crisis Indicator Data'!#REF!="No Data",1,IF(#REF!&lt;&gt;"",1,0))</f>
        <v>#REF!</v>
      </c>
      <c r="AE126" s="214" t="e">
        <f>IF('Crisis Indicator Data'!#REF!="No Data",1,IF(#REF!&lt;&gt;"",1,0))</f>
        <v>#REF!</v>
      </c>
      <c r="AF126" s="214" t="e">
        <f>IF('Crisis Indicator Data'!#REF!="No Data",1,IF(#REF!&lt;&gt;"",1,0))</f>
        <v>#REF!</v>
      </c>
      <c r="AG126" s="214" t="e">
        <f>IF('Crisis Indicator Data'!#REF!="No Data",1,IF(#REF!&lt;&gt;"",1,0))</f>
        <v>#REF!</v>
      </c>
      <c r="AH126" s="214" t="e">
        <f>IF('Crisis Indicator Data'!#REF!="No Data",1,IF(#REF!&lt;&gt;"",1,0))</f>
        <v>#REF!</v>
      </c>
      <c r="AI126" s="214" t="e">
        <f>IF('Crisis Indicator Data'!#REF!="No Data",1,IF(#REF!&lt;&gt;"",1,0))</f>
        <v>#REF!</v>
      </c>
      <c r="AJ126" s="214" t="e">
        <f>IF('Crisis Indicator Data'!#REF!="No Data",1,IF(#REF!&lt;&gt;"",1,0))</f>
        <v>#REF!</v>
      </c>
      <c r="AK126" s="214" t="e">
        <f>IF('Crisis Indicator Data'!#REF!="No Data",1,IF(#REF!&lt;&gt;"",1,0))</f>
        <v>#REF!</v>
      </c>
      <c r="AL126" s="214" t="e">
        <f>IF('Crisis Indicator Data'!#REF!="No Data",1,IF(#REF!&lt;&gt;"",1,0))</f>
        <v>#REF!</v>
      </c>
      <c r="AM126" s="214" t="e">
        <f>IF('Crisis Indicator Data'!#REF!="No Data",1,IF(#REF!&lt;&gt;"",1,0))</f>
        <v>#REF!</v>
      </c>
      <c r="AN126" s="214" t="e">
        <f>IF('Crisis Indicator Data'!#REF!="No Data",1,IF(#REF!&lt;&gt;"",1,0))</f>
        <v>#REF!</v>
      </c>
      <c r="AO126" s="214" t="e">
        <f>IF('Crisis Indicator Data'!#REF!="No Data",1,IF(#REF!&lt;&gt;"",1,0))</f>
        <v>#REF!</v>
      </c>
      <c r="AP126" s="214" t="e">
        <f>IF('Crisis Indicator Data'!#REF!="No Data",1,IF(#REF!&lt;&gt;"",1,0))</f>
        <v>#REF!</v>
      </c>
      <c r="AQ126" s="214" t="e">
        <f>IF('Crisis Indicator Data'!#REF!="No Data",1,IF(#REF!&lt;&gt;"",1,0))</f>
        <v>#REF!</v>
      </c>
      <c r="AR126" s="214" t="e">
        <f>IF('Crisis Indicator Data'!#REF!="No Data",1,IF(#REF!&lt;&gt;"",1,0))</f>
        <v>#REF!</v>
      </c>
      <c r="AS126" s="214" t="e">
        <f>IF('Crisis Indicator Data'!#REF!="No Data",1,IF(#REF!&lt;&gt;"",1,0))</f>
        <v>#REF!</v>
      </c>
      <c r="AT126" s="214" t="e">
        <f>IF('Crisis Indicator Data'!#REF!="No Data",1,IF(#REF!&lt;&gt;"",1,0))</f>
        <v>#REF!</v>
      </c>
      <c r="AU126" s="214" t="e">
        <f>IF('Crisis Indicator Data'!#REF!="No Data",1,IF(#REF!&lt;&gt;"",1,0))</f>
        <v>#REF!</v>
      </c>
      <c r="AV126" s="214" t="e">
        <f>IF('Crisis Indicator Data'!#REF!="No Data",1,IF(#REF!&lt;&gt;"",1,0))</f>
        <v>#REF!</v>
      </c>
      <c r="AW126" s="214" t="e">
        <f>IF('Crisis Indicator Data'!#REF!="No Data",1,IF(#REF!&lt;&gt;"",1,0))</f>
        <v>#REF!</v>
      </c>
      <c r="AX126" s="214" t="e">
        <f>IF('Crisis Indicator Data'!#REF!="No Data",1,IF(#REF!&lt;&gt;"",1,0))</f>
        <v>#REF!</v>
      </c>
      <c r="AY126" s="214" t="e">
        <f>IF('Crisis Indicator Data'!#REF!="No Data",1,IF(#REF!&lt;&gt;"",1,0))</f>
        <v>#REF!</v>
      </c>
      <c r="AZ126" s="214" t="e">
        <f>IF('Crisis Indicator Data'!#REF!="No Data",1,IF(#REF!&lt;&gt;"",1,0))</f>
        <v>#REF!</v>
      </c>
      <c r="BA126" t="e">
        <f t="shared" si="6"/>
        <v>#REF!</v>
      </c>
      <c r="BB126" s="22" t="e">
        <f t="shared" si="7"/>
        <v>#REF!</v>
      </c>
    </row>
    <row r="127" spans="1:54" x14ac:dyDescent="0.35">
      <c r="A127" t="s">
        <v>8141</v>
      </c>
      <c r="B127" s="214" t="e">
        <f>IF('Crisis Indicator Data'!#REF!="No Data",1,IF(#REF!&lt;&gt;"",1,0))</f>
        <v>#REF!</v>
      </c>
      <c r="C127" s="214" t="e">
        <f>IF('Crisis Indicator Data'!#REF!="No Data",1,IF(#REF!&lt;&gt;"",1,0))</f>
        <v>#REF!</v>
      </c>
      <c r="D127" s="214" t="e">
        <f>IF('Crisis Indicator Data'!#REF!="No Data",1,IF(#REF!&lt;&gt;"",1,0))</f>
        <v>#REF!</v>
      </c>
      <c r="E127" s="214" t="e">
        <f>IF('Crisis Indicator Data'!#REF!="No Data",1,IF(#REF!&lt;&gt;"",1,0))</f>
        <v>#REF!</v>
      </c>
      <c r="F127" s="214" t="e">
        <f>IF('Crisis Indicator Data'!#REF!="No Data",1,IF(#REF!&lt;&gt;"",1,0))</f>
        <v>#REF!</v>
      </c>
      <c r="G127" s="214" t="e">
        <f>IF('Crisis Indicator Data'!#REF!="No Data",1,IF(#REF!&lt;&gt;"",1,0))</f>
        <v>#REF!</v>
      </c>
      <c r="H127" s="214" t="e">
        <f>IF('Crisis Indicator Data'!#REF!="No Data",1,IF(#REF!&lt;&gt;"",1,0))</f>
        <v>#REF!</v>
      </c>
      <c r="I127" s="214" t="e">
        <f>IF('Crisis Indicator Data'!#REF!="No Data",1,IF(#REF!&lt;&gt;"",1,0))</f>
        <v>#REF!</v>
      </c>
      <c r="J127" s="214" t="e">
        <f>IF('Crisis Indicator Data'!#REF!="No Data",1,IF(#REF!&lt;&gt;"",1,0))</f>
        <v>#REF!</v>
      </c>
      <c r="K127" s="214" t="e">
        <f>IF('Crisis Indicator Data'!#REF!="No Data",1,IF(#REF!&lt;&gt;"",1,0))</f>
        <v>#REF!</v>
      </c>
      <c r="L127" s="214" t="e">
        <f>IF('Crisis Indicator Data'!#REF!="No Data",1,IF(#REF!&lt;&gt;"",1,0))</f>
        <v>#REF!</v>
      </c>
      <c r="M127" s="214" t="e">
        <f>IF('Crisis Indicator Data'!#REF!="No Data",1,IF(#REF!&lt;&gt;"",1,0))</f>
        <v>#REF!</v>
      </c>
      <c r="N127" s="214" t="e">
        <f>IF('Crisis Indicator Data'!#REF!="No Data",1,IF(#REF!&lt;&gt;"",1,0))</f>
        <v>#REF!</v>
      </c>
      <c r="O127" s="214" t="e">
        <f>IF('Crisis Indicator Data'!#REF!="No Data",1,IF(#REF!&lt;&gt;"",1,0))</f>
        <v>#REF!</v>
      </c>
      <c r="P127" s="214" t="e">
        <f>IF('Crisis Indicator Data'!#REF!="No Data",1,IF(#REF!&lt;&gt;"",1,0))</f>
        <v>#REF!</v>
      </c>
      <c r="Q127" s="214" t="e">
        <f>IF('Crisis Indicator Data'!#REF!="No Data",1,IF(#REF!&lt;&gt;"",1,0))</f>
        <v>#REF!</v>
      </c>
      <c r="R127" s="214" t="e">
        <f>IF('Crisis Indicator Data'!#REF!="No Data",1,IF(#REF!&lt;&gt;"",1,0))</f>
        <v>#REF!</v>
      </c>
      <c r="S127" s="214" t="e">
        <f>IF('Crisis Indicator Data'!#REF!="No Data",1,IF(#REF!&lt;&gt;"",1,0))</f>
        <v>#REF!</v>
      </c>
      <c r="T127" s="214" t="e">
        <f>IF('Crisis Indicator Data'!#REF!="No Data",1,IF(#REF!&lt;&gt;"",1,0))</f>
        <v>#REF!</v>
      </c>
      <c r="U127" s="214" t="e">
        <f>IF('Crisis Indicator Data'!#REF!="No Data",1,IF(#REF!&lt;&gt;"",1,0))</f>
        <v>#REF!</v>
      </c>
      <c r="V127" s="214" t="e">
        <f>IF('Crisis Indicator Data'!#REF!="No Data",1,IF(#REF!&lt;&gt;"",1,0))</f>
        <v>#REF!</v>
      </c>
      <c r="W127" s="214" t="e">
        <f>IF('Crisis Indicator Data'!#REF!="No Data",1,IF(#REF!&lt;&gt;"",1,0))</f>
        <v>#REF!</v>
      </c>
      <c r="X127" s="214" t="e">
        <f>IF('Crisis Indicator Data'!#REF!="No Data",1,IF(#REF!&lt;&gt;"",1,0))</f>
        <v>#REF!</v>
      </c>
      <c r="Y127" s="214" t="e">
        <f>IF('Crisis Indicator Data'!#REF!="No Data",1,IF(#REF!&lt;&gt;"",1,0))</f>
        <v>#REF!</v>
      </c>
      <c r="Z127" s="214" t="e">
        <f>IF('Crisis Indicator Data'!#REF!="No Data",1,IF(#REF!&lt;&gt;"",1,0))</f>
        <v>#REF!</v>
      </c>
      <c r="AA127" s="214" t="e">
        <f>IF('Crisis Indicator Data'!#REF!="No Data",1,IF(#REF!&lt;&gt;"",1,0))</f>
        <v>#REF!</v>
      </c>
      <c r="AB127" s="214" t="e">
        <f>IF('Crisis Indicator Data'!#REF!="No Data",1,IF(#REF!&lt;&gt;"",1,0))</f>
        <v>#REF!</v>
      </c>
      <c r="AC127" s="214" t="e">
        <f>IF('Crisis Indicator Data'!#REF!="No Data",1,IF(#REF!&lt;&gt;"",1,0))</f>
        <v>#REF!</v>
      </c>
      <c r="AD127" s="214" t="e">
        <f>IF('Crisis Indicator Data'!#REF!="No Data",1,IF(#REF!&lt;&gt;"",1,0))</f>
        <v>#REF!</v>
      </c>
      <c r="AE127" s="214" t="e">
        <f>IF('Crisis Indicator Data'!#REF!="No Data",1,IF(#REF!&lt;&gt;"",1,0))</f>
        <v>#REF!</v>
      </c>
      <c r="AF127" s="214" t="e">
        <f>IF('Crisis Indicator Data'!#REF!="No Data",1,IF(#REF!&lt;&gt;"",1,0))</f>
        <v>#REF!</v>
      </c>
      <c r="AG127" s="214" t="e">
        <f>IF('Crisis Indicator Data'!#REF!="No Data",1,IF(#REF!&lt;&gt;"",1,0))</f>
        <v>#REF!</v>
      </c>
      <c r="AH127" s="214" t="e">
        <f>IF('Crisis Indicator Data'!#REF!="No Data",1,IF(#REF!&lt;&gt;"",1,0))</f>
        <v>#REF!</v>
      </c>
      <c r="AI127" s="214" t="e">
        <f>IF('Crisis Indicator Data'!#REF!="No Data",1,IF(#REF!&lt;&gt;"",1,0))</f>
        <v>#REF!</v>
      </c>
      <c r="AJ127" s="214" t="e">
        <f>IF('Crisis Indicator Data'!#REF!="No Data",1,IF(#REF!&lt;&gt;"",1,0))</f>
        <v>#REF!</v>
      </c>
      <c r="AK127" s="214" t="e">
        <f>IF('Crisis Indicator Data'!#REF!="No Data",1,IF(#REF!&lt;&gt;"",1,0))</f>
        <v>#REF!</v>
      </c>
      <c r="AL127" s="214" t="e">
        <f>IF('Crisis Indicator Data'!#REF!="No Data",1,IF(#REF!&lt;&gt;"",1,0))</f>
        <v>#REF!</v>
      </c>
      <c r="AM127" s="214" t="e">
        <f>IF('Crisis Indicator Data'!#REF!="No Data",1,IF(#REF!&lt;&gt;"",1,0))</f>
        <v>#REF!</v>
      </c>
      <c r="AN127" s="214" t="e">
        <f>IF('Crisis Indicator Data'!#REF!="No Data",1,IF(#REF!&lt;&gt;"",1,0))</f>
        <v>#REF!</v>
      </c>
      <c r="AO127" s="214" t="e">
        <f>IF('Crisis Indicator Data'!#REF!="No Data",1,IF(#REF!&lt;&gt;"",1,0))</f>
        <v>#REF!</v>
      </c>
      <c r="AP127" s="214" t="e">
        <f>IF('Crisis Indicator Data'!#REF!="No Data",1,IF(#REF!&lt;&gt;"",1,0))</f>
        <v>#REF!</v>
      </c>
      <c r="AQ127" s="214" t="e">
        <f>IF('Crisis Indicator Data'!#REF!="No Data",1,IF(#REF!&lt;&gt;"",1,0))</f>
        <v>#REF!</v>
      </c>
      <c r="AR127" s="214" t="e">
        <f>IF('Crisis Indicator Data'!#REF!="No Data",1,IF(#REF!&lt;&gt;"",1,0))</f>
        <v>#REF!</v>
      </c>
      <c r="AS127" s="214" t="e">
        <f>IF('Crisis Indicator Data'!#REF!="No Data",1,IF(#REF!&lt;&gt;"",1,0))</f>
        <v>#REF!</v>
      </c>
      <c r="AT127" s="214" t="e">
        <f>IF('Crisis Indicator Data'!#REF!="No Data",1,IF(#REF!&lt;&gt;"",1,0))</f>
        <v>#REF!</v>
      </c>
      <c r="AU127" s="214" t="e">
        <f>IF('Crisis Indicator Data'!#REF!="No Data",1,IF(#REF!&lt;&gt;"",1,0))</f>
        <v>#REF!</v>
      </c>
      <c r="AV127" s="214" t="e">
        <f>IF('Crisis Indicator Data'!#REF!="No Data",1,IF(#REF!&lt;&gt;"",1,0))</f>
        <v>#REF!</v>
      </c>
      <c r="AW127" s="214" t="e">
        <f>IF('Crisis Indicator Data'!#REF!="No Data",1,IF(#REF!&lt;&gt;"",1,0))</f>
        <v>#REF!</v>
      </c>
      <c r="AX127" s="214" t="e">
        <f>IF('Crisis Indicator Data'!#REF!="No Data",1,IF(#REF!&lt;&gt;"",1,0))</f>
        <v>#REF!</v>
      </c>
      <c r="AY127" s="214" t="e">
        <f>IF('Crisis Indicator Data'!#REF!="No Data",1,IF(#REF!&lt;&gt;"",1,0))</f>
        <v>#REF!</v>
      </c>
      <c r="AZ127" s="214" t="e">
        <f>IF('Crisis Indicator Data'!#REF!="No Data",1,IF(#REF!&lt;&gt;"",1,0))</f>
        <v>#REF!</v>
      </c>
      <c r="BA127" t="e">
        <f t="shared" si="6"/>
        <v>#REF!</v>
      </c>
      <c r="BB127" s="22" t="e">
        <f t="shared" si="7"/>
        <v>#REF!</v>
      </c>
    </row>
    <row r="128" spans="1:54" x14ac:dyDescent="0.35">
      <c r="A128" t="s">
        <v>8149</v>
      </c>
      <c r="B128" s="214" t="e">
        <f>IF('Crisis Indicator Data'!#REF!="No Data",1,IF(#REF!&lt;&gt;"",1,0))</f>
        <v>#REF!</v>
      </c>
      <c r="C128" s="214" t="e">
        <f>IF('Crisis Indicator Data'!#REF!="No Data",1,IF(#REF!&lt;&gt;"",1,0))</f>
        <v>#REF!</v>
      </c>
      <c r="D128" s="214" t="e">
        <f>IF('Crisis Indicator Data'!#REF!="No Data",1,IF(#REF!&lt;&gt;"",1,0))</f>
        <v>#REF!</v>
      </c>
      <c r="E128" s="214" t="e">
        <f>IF('Crisis Indicator Data'!#REF!="No Data",1,IF(#REF!&lt;&gt;"",1,0))</f>
        <v>#REF!</v>
      </c>
      <c r="F128" s="214" t="e">
        <f>IF('Crisis Indicator Data'!#REF!="No Data",1,IF(#REF!&lt;&gt;"",1,0))</f>
        <v>#REF!</v>
      </c>
      <c r="G128" s="214" t="e">
        <f>IF('Crisis Indicator Data'!#REF!="No Data",1,IF(#REF!&lt;&gt;"",1,0))</f>
        <v>#REF!</v>
      </c>
      <c r="H128" s="214" t="e">
        <f>IF('Crisis Indicator Data'!#REF!="No Data",1,IF(#REF!&lt;&gt;"",1,0))</f>
        <v>#REF!</v>
      </c>
      <c r="I128" s="214" t="e">
        <f>IF('Crisis Indicator Data'!#REF!="No Data",1,IF(#REF!&lt;&gt;"",1,0))</f>
        <v>#REF!</v>
      </c>
      <c r="J128" s="214" t="e">
        <f>IF('Crisis Indicator Data'!#REF!="No Data",1,IF(#REF!&lt;&gt;"",1,0))</f>
        <v>#REF!</v>
      </c>
      <c r="K128" s="214" t="e">
        <f>IF('Crisis Indicator Data'!#REF!="No Data",1,IF(#REF!&lt;&gt;"",1,0))</f>
        <v>#REF!</v>
      </c>
      <c r="L128" s="214" t="e">
        <f>IF('Crisis Indicator Data'!#REF!="No Data",1,IF(#REF!&lt;&gt;"",1,0))</f>
        <v>#REF!</v>
      </c>
      <c r="M128" s="214" t="e">
        <f>IF('Crisis Indicator Data'!#REF!="No Data",1,IF(#REF!&lt;&gt;"",1,0))</f>
        <v>#REF!</v>
      </c>
      <c r="N128" s="214" t="e">
        <f>IF('Crisis Indicator Data'!#REF!="No Data",1,IF(#REF!&lt;&gt;"",1,0))</f>
        <v>#REF!</v>
      </c>
      <c r="O128" s="214" t="e">
        <f>IF('Crisis Indicator Data'!#REF!="No Data",1,IF(#REF!&lt;&gt;"",1,0))</f>
        <v>#REF!</v>
      </c>
      <c r="P128" s="214" t="e">
        <f>IF('Crisis Indicator Data'!#REF!="No Data",1,IF(#REF!&lt;&gt;"",1,0))</f>
        <v>#REF!</v>
      </c>
      <c r="Q128" s="214" t="e">
        <f>IF('Crisis Indicator Data'!#REF!="No Data",1,IF(#REF!&lt;&gt;"",1,0))</f>
        <v>#REF!</v>
      </c>
      <c r="R128" s="214" t="e">
        <f>IF('Crisis Indicator Data'!#REF!="No Data",1,IF(#REF!&lt;&gt;"",1,0))</f>
        <v>#REF!</v>
      </c>
      <c r="S128" s="214" t="e">
        <f>IF('Crisis Indicator Data'!#REF!="No Data",1,IF(#REF!&lt;&gt;"",1,0))</f>
        <v>#REF!</v>
      </c>
      <c r="T128" s="214" t="e">
        <f>IF('Crisis Indicator Data'!#REF!="No Data",1,IF(#REF!&lt;&gt;"",1,0))</f>
        <v>#REF!</v>
      </c>
      <c r="U128" s="214" t="e">
        <f>IF('Crisis Indicator Data'!#REF!="No Data",1,IF(#REF!&lt;&gt;"",1,0))</f>
        <v>#REF!</v>
      </c>
      <c r="V128" s="214" t="e">
        <f>IF('Crisis Indicator Data'!#REF!="No Data",1,IF(#REF!&lt;&gt;"",1,0))</f>
        <v>#REF!</v>
      </c>
      <c r="W128" s="214" t="e">
        <f>IF('Crisis Indicator Data'!#REF!="No Data",1,IF(#REF!&lt;&gt;"",1,0))</f>
        <v>#REF!</v>
      </c>
      <c r="X128" s="214" t="e">
        <f>IF('Crisis Indicator Data'!#REF!="No Data",1,IF(#REF!&lt;&gt;"",1,0))</f>
        <v>#REF!</v>
      </c>
      <c r="Y128" s="214" t="e">
        <f>IF('Crisis Indicator Data'!#REF!="No Data",1,IF(#REF!&lt;&gt;"",1,0))</f>
        <v>#REF!</v>
      </c>
      <c r="Z128" s="214" t="e">
        <f>IF('Crisis Indicator Data'!#REF!="No Data",1,IF(#REF!&lt;&gt;"",1,0))</f>
        <v>#REF!</v>
      </c>
      <c r="AA128" s="214" t="e">
        <f>IF('Crisis Indicator Data'!#REF!="No Data",1,IF(#REF!&lt;&gt;"",1,0))</f>
        <v>#REF!</v>
      </c>
      <c r="AB128" s="214" t="e">
        <f>IF('Crisis Indicator Data'!#REF!="No Data",1,IF(#REF!&lt;&gt;"",1,0))</f>
        <v>#REF!</v>
      </c>
      <c r="AC128" s="214" t="e">
        <f>IF('Crisis Indicator Data'!#REF!="No Data",1,IF(#REF!&lt;&gt;"",1,0))</f>
        <v>#REF!</v>
      </c>
      <c r="AD128" s="214" t="e">
        <f>IF('Crisis Indicator Data'!#REF!="No Data",1,IF(#REF!&lt;&gt;"",1,0))</f>
        <v>#REF!</v>
      </c>
      <c r="AE128" s="214" t="e">
        <f>IF('Crisis Indicator Data'!#REF!="No Data",1,IF(#REF!&lt;&gt;"",1,0))</f>
        <v>#REF!</v>
      </c>
      <c r="AF128" s="214" t="e">
        <f>IF('Crisis Indicator Data'!#REF!="No Data",1,IF(#REF!&lt;&gt;"",1,0))</f>
        <v>#REF!</v>
      </c>
      <c r="AG128" s="214" t="e">
        <f>IF('Crisis Indicator Data'!#REF!="No Data",1,IF(#REF!&lt;&gt;"",1,0))</f>
        <v>#REF!</v>
      </c>
      <c r="AH128" s="214" t="e">
        <f>IF('Crisis Indicator Data'!#REF!="No Data",1,IF(#REF!&lt;&gt;"",1,0))</f>
        <v>#REF!</v>
      </c>
      <c r="AI128" s="214" t="e">
        <f>IF('Crisis Indicator Data'!#REF!="No Data",1,IF(#REF!&lt;&gt;"",1,0))</f>
        <v>#REF!</v>
      </c>
      <c r="AJ128" s="214" t="e">
        <f>IF('Crisis Indicator Data'!#REF!="No Data",1,IF(#REF!&lt;&gt;"",1,0))</f>
        <v>#REF!</v>
      </c>
      <c r="AK128" s="214" t="e">
        <f>IF('Crisis Indicator Data'!#REF!="No Data",1,IF(#REF!&lt;&gt;"",1,0))</f>
        <v>#REF!</v>
      </c>
      <c r="AL128" s="214" t="e">
        <f>IF('Crisis Indicator Data'!#REF!="No Data",1,IF(#REF!&lt;&gt;"",1,0))</f>
        <v>#REF!</v>
      </c>
      <c r="AM128" s="214" t="e">
        <f>IF('Crisis Indicator Data'!#REF!="No Data",1,IF(#REF!&lt;&gt;"",1,0))</f>
        <v>#REF!</v>
      </c>
      <c r="AN128" s="214" t="e">
        <f>IF('Crisis Indicator Data'!#REF!="No Data",1,IF(#REF!&lt;&gt;"",1,0))</f>
        <v>#REF!</v>
      </c>
      <c r="AO128" s="214" t="e">
        <f>IF('Crisis Indicator Data'!#REF!="No Data",1,IF(#REF!&lt;&gt;"",1,0))</f>
        <v>#REF!</v>
      </c>
      <c r="AP128" s="214" t="e">
        <f>IF('Crisis Indicator Data'!#REF!="No Data",1,IF(#REF!&lt;&gt;"",1,0))</f>
        <v>#REF!</v>
      </c>
      <c r="AQ128" s="214" t="e">
        <f>IF('Crisis Indicator Data'!#REF!="No Data",1,IF(#REF!&lt;&gt;"",1,0))</f>
        <v>#REF!</v>
      </c>
      <c r="AR128" s="214" t="e">
        <f>IF('Crisis Indicator Data'!#REF!="No Data",1,IF(#REF!&lt;&gt;"",1,0))</f>
        <v>#REF!</v>
      </c>
      <c r="AS128" s="214" t="e">
        <f>IF('Crisis Indicator Data'!#REF!="No Data",1,IF(#REF!&lt;&gt;"",1,0))</f>
        <v>#REF!</v>
      </c>
      <c r="AT128" s="214" t="e">
        <f>IF('Crisis Indicator Data'!#REF!="No Data",1,IF(#REF!&lt;&gt;"",1,0))</f>
        <v>#REF!</v>
      </c>
      <c r="AU128" s="214" t="e">
        <f>IF('Crisis Indicator Data'!#REF!="No Data",1,IF(#REF!&lt;&gt;"",1,0))</f>
        <v>#REF!</v>
      </c>
      <c r="AV128" s="214" t="e">
        <f>IF('Crisis Indicator Data'!#REF!="No Data",1,IF(#REF!&lt;&gt;"",1,0))</f>
        <v>#REF!</v>
      </c>
      <c r="AW128" s="214" t="e">
        <f>IF('Crisis Indicator Data'!#REF!="No Data",1,IF(#REF!&lt;&gt;"",1,0))</f>
        <v>#REF!</v>
      </c>
      <c r="AX128" s="214" t="e">
        <f>IF('Crisis Indicator Data'!#REF!="No Data",1,IF(#REF!&lt;&gt;"",1,0))</f>
        <v>#REF!</v>
      </c>
      <c r="AY128" s="214" t="e">
        <f>IF('Crisis Indicator Data'!#REF!="No Data",1,IF(#REF!&lt;&gt;"",1,0))</f>
        <v>#REF!</v>
      </c>
      <c r="AZ128" s="214" t="e">
        <f>IF('Crisis Indicator Data'!#REF!="No Data",1,IF(#REF!&lt;&gt;"",1,0))</f>
        <v>#REF!</v>
      </c>
      <c r="BA128" t="e">
        <f t="shared" si="6"/>
        <v>#REF!</v>
      </c>
      <c r="BB128" s="22" t="e">
        <f t="shared" si="7"/>
        <v>#REF!</v>
      </c>
    </row>
    <row r="129" spans="1:54" x14ac:dyDescent="0.35">
      <c r="A129" t="s">
        <v>8150</v>
      </c>
      <c r="B129" s="214" t="e">
        <f>IF('Crisis Indicator Data'!#REF!="No Data",1,IF(#REF!&lt;&gt;"",1,0))</f>
        <v>#REF!</v>
      </c>
      <c r="C129" s="214" t="e">
        <f>IF('Crisis Indicator Data'!#REF!="No Data",1,IF(#REF!&lt;&gt;"",1,0))</f>
        <v>#REF!</v>
      </c>
      <c r="D129" s="214" t="e">
        <f>IF('Crisis Indicator Data'!#REF!="No Data",1,IF(#REF!&lt;&gt;"",1,0))</f>
        <v>#REF!</v>
      </c>
      <c r="E129" s="214" t="e">
        <f>IF('Crisis Indicator Data'!#REF!="No Data",1,IF(#REF!&lt;&gt;"",1,0))</f>
        <v>#REF!</v>
      </c>
      <c r="F129" s="214" t="e">
        <f>IF('Crisis Indicator Data'!#REF!="No Data",1,IF(#REF!&lt;&gt;"",1,0))</f>
        <v>#REF!</v>
      </c>
      <c r="G129" s="214" t="e">
        <f>IF('Crisis Indicator Data'!#REF!="No Data",1,IF(#REF!&lt;&gt;"",1,0))</f>
        <v>#REF!</v>
      </c>
      <c r="H129" s="214" t="e">
        <f>IF('Crisis Indicator Data'!#REF!="No Data",1,IF(#REF!&lt;&gt;"",1,0))</f>
        <v>#REF!</v>
      </c>
      <c r="I129" s="214" t="e">
        <f>IF('Crisis Indicator Data'!#REF!="No Data",1,IF(#REF!&lt;&gt;"",1,0))</f>
        <v>#REF!</v>
      </c>
      <c r="J129" s="214" t="e">
        <f>IF('Crisis Indicator Data'!#REF!="No Data",1,IF(#REF!&lt;&gt;"",1,0))</f>
        <v>#REF!</v>
      </c>
      <c r="K129" s="214" t="e">
        <f>IF('Crisis Indicator Data'!#REF!="No Data",1,IF(#REF!&lt;&gt;"",1,0))</f>
        <v>#REF!</v>
      </c>
      <c r="L129" s="214" t="e">
        <f>IF('Crisis Indicator Data'!#REF!="No Data",1,IF(#REF!&lt;&gt;"",1,0))</f>
        <v>#REF!</v>
      </c>
      <c r="M129" s="214" t="e">
        <f>IF('Crisis Indicator Data'!#REF!="No Data",1,IF(#REF!&lt;&gt;"",1,0))</f>
        <v>#REF!</v>
      </c>
      <c r="N129" s="214" t="e">
        <f>IF('Crisis Indicator Data'!#REF!="No Data",1,IF(#REF!&lt;&gt;"",1,0))</f>
        <v>#REF!</v>
      </c>
      <c r="O129" s="214" t="e">
        <f>IF('Crisis Indicator Data'!#REF!="No Data",1,IF(#REF!&lt;&gt;"",1,0))</f>
        <v>#REF!</v>
      </c>
      <c r="P129" s="214" t="e">
        <f>IF('Crisis Indicator Data'!#REF!="No Data",1,IF(#REF!&lt;&gt;"",1,0))</f>
        <v>#REF!</v>
      </c>
      <c r="Q129" s="214" t="e">
        <f>IF('Crisis Indicator Data'!#REF!="No Data",1,IF(#REF!&lt;&gt;"",1,0))</f>
        <v>#REF!</v>
      </c>
      <c r="R129" s="214" t="e">
        <f>IF('Crisis Indicator Data'!#REF!="No Data",1,IF(#REF!&lt;&gt;"",1,0))</f>
        <v>#REF!</v>
      </c>
      <c r="S129" s="214" t="e">
        <f>IF('Crisis Indicator Data'!#REF!="No Data",1,IF(#REF!&lt;&gt;"",1,0))</f>
        <v>#REF!</v>
      </c>
      <c r="T129" s="214" t="e">
        <f>IF('Crisis Indicator Data'!#REF!="No Data",1,IF(#REF!&lt;&gt;"",1,0))</f>
        <v>#REF!</v>
      </c>
      <c r="U129" s="214" t="e">
        <f>IF('Crisis Indicator Data'!#REF!="No Data",1,IF(#REF!&lt;&gt;"",1,0))</f>
        <v>#REF!</v>
      </c>
      <c r="V129" s="214" t="e">
        <f>IF('Crisis Indicator Data'!#REF!="No Data",1,IF(#REF!&lt;&gt;"",1,0))</f>
        <v>#REF!</v>
      </c>
      <c r="W129" s="214" t="e">
        <f>IF('Crisis Indicator Data'!#REF!="No Data",1,IF(#REF!&lt;&gt;"",1,0))</f>
        <v>#REF!</v>
      </c>
      <c r="X129" s="214" t="e">
        <f>IF('Crisis Indicator Data'!#REF!="No Data",1,IF(#REF!&lt;&gt;"",1,0))</f>
        <v>#REF!</v>
      </c>
      <c r="Y129" s="214" t="e">
        <f>IF('Crisis Indicator Data'!#REF!="No Data",1,IF(#REF!&lt;&gt;"",1,0))</f>
        <v>#REF!</v>
      </c>
      <c r="Z129" s="214" t="e">
        <f>IF('Crisis Indicator Data'!#REF!="No Data",1,IF(#REF!&lt;&gt;"",1,0))</f>
        <v>#REF!</v>
      </c>
      <c r="AA129" s="214" t="e">
        <f>IF('Crisis Indicator Data'!#REF!="No Data",1,IF(#REF!&lt;&gt;"",1,0))</f>
        <v>#REF!</v>
      </c>
      <c r="AB129" s="214" t="e">
        <f>IF('Crisis Indicator Data'!#REF!="No Data",1,IF(#REF!&lt;&gt;"",1,0))</f>
        <v>#REF!</v>
      </c>
      <c r="AC129" s="214" t="e">
        <f>IF('Crisis Indicator Data'!#REF!="No Data",1,IF(#REF!&lt;&gt;"",1,0))</f>
        <v>#REF!</v>
      </c>
      <c r="AD129" s="214" t="e">
        <f>IF('Crisis Indicator Data'!#REF!="No Data",1,IF(#REF!&lt;&gt;"",1,0))</f>
        <v>#REF!</v>
      </c>
      <c r="AE129" s="214" t="e">
        <f>IF('Crisis Indicator Data'!#REF!="No Data",1,IF(#REF!&lt;&gt;"",1,0))</f>
        <v>#REF!</v>
      </c>
      <c r="AF129" s="214" t="e">
        <f>IF('Crisis Indicator Data'!#REF!="No Data",1,IF(#REF!&lt;&gt;"",1,0))</f>
        <v>#REF!</v>
      </c>
      <c r="AG129" s="214" t="e">
        <f>IF('Crisis Indicator Data'!#REF!="No Data",1,IF(#REF!&lt;&gt;"",1,0))</f>
        <v>#REF!</v>
      </c>
      <c r="AH129" s="214" t="e">
        <f>IF('Crisis Indicator Data'!#REF!="No Data",1,IF(#REF!&lt;&gt;"",1,0))</f>
        <v>#REF!</v>
      </c>
      <c r="AI129" s="214" t="e">
        <f>IF('Crisis Indicator Data'!#REF!="No Data",1,IF(#REF!&lt;&gt;"",1,0))</f>
        <v>#REF!</v>
      </c>
      <c r="AJ129" s="214" t="e">
        <f>IF('Crisis Indicator Data'!#REF!="No Data",1,IF(#REF!&lt;&gt;"",1,0))</f>
        <v>#REF!</v>
      </c>
      <c r="AK129" s="214" t="e">
        <f>IF('Crisis Indicator Data'!#REF!="No Data",1,IF(#REF!&lt;&gt;"",1,0))</f>
        <v>#REF!</v>
      </c>
      <c r="AL129" s="214" t="e">
        <f>IF('Crisis Indicator Data'!#REF!="No Data",1,IF(#REF!&lt;&gt;"",1,0))</f>
        <v>#REF!</v>
      </c>
      <c r="AM129" s="214" t="e">
        <f>IF('Crisis Indicator Data'!#REF!="No Data",1,IF(#REF!&lt;&gt;"",1,0))</f>
        <v>#REF!</v>
      </c>
      <c r="AN129" s="214" t="e">
        <f>IF('Crisis Indicator Data'!#REF!="No Data",1,IF(#REF!&lt;&gt;"",1,0))</f>
        <v>#REF!</v>
      </c>
      <c r="AO129" s="214" t="e">
        <f>IF('Crisis Indicator Data'!#REF!="No Data",1,IF(#REF!&lt;&gt;"",1,0))</f>
        <v>#REF!</v>
      </c>
      <c r="AP129" s="214" t="e">
        <f>IF('Crisis Indicator Data'!#REF!="No Data",1,IF(#REF!&lt;&gt;"",1,0))</f>
        <v>#REF!</v>
      </c>
      <c r="AQ129" s="214" t="e">
        <f>IF('Crisis Indicator Data'!#REF!="No Data",1,IF(#REF!&lt;&gt;"",1,0))</f>
        <v>#REF!</v>
      </c>
      <c r="AR129" s="214" t="e">
        <f>IF('Crisis Indicator Data'!#REF!="No Data",1,IF(#REF!&lt;&gt;"",1,0))</f>
        <v>#REF!</v>
      </c>
      <c r="AS129" s="214" t="e">
        <f>IF('Crisis Indicator Data'!#REF!="No Data",1,IF(#REF!&lt;&gt;"",1,0))</f>
        <v>#REF!</v>
      </c>
      <c r="AT129" s="214" t="e">
        <f>IF('Crisis Indicator Data'!#REF!="No Data",1,IF(#REF!&lt;&gt;"",1,0))</f>
        <v>#REF!</v>
      </c>
      <c r="AU129" s="214" t="e">
        <f>IF('Crisis Indicator Data'!#REF!="No Data",1,IF(#REF!&lt;&gt;"",1,0))</f>
        <v>#REF!</v>
      </c>
      <c r="AV129" s="214" t="e">
        <f>IF('Crisis Indicator Data'!#REF!="No Data",1,IF(#REF!&lt;&gt;"",1,0))</f>
        <v>#REF!</v>
      </c>
      <c r="AW129" s="214" t="e">
        <f>IF('Crisis Indicator Data'!#REF!="No Data",1,IF(#REF!&lt;&gt;"",1,0))</f>
        <v>#REF!</v>
      </c>
      <c r="AX129" s="214" t="e">
        <f>IF('Crisis Indicator Data'!#REF!="No Data",1,IF(#REF!&lt;&gt;"",1,0))</f>
        <v>#REF!</v>
      </c>
      <c r="AY129" s="214" t="e">
        <f>IF('Crisis Indicator Data'!#REF!="No Data",1,IF(#REF!&lt;&gt;"",1,0))</f>
        <v>#REF!</v>
      </c>
      <c r="AZ129" s="214" t="e">
        <f>IF('Crisis Indicator Data'!#REF!="No Data",1,IF(#REF!&lt;&gt;"",1,0))</f>
        <v>#REF!</v>
      </c>
      <c r="BA129" t="e">
        <f t="shared" si="6"/>
        <v>#REF!</v>
      </c>
      <c r="BB129" s="22" t="e">
        <f t="shared" si="7"/>
        <v>#REF!</v>
      </c>
    </row>
    <row r="130" spans="1:54" x14ac:dyDescent="0.35">
      <c r="A130" t="s">
        <v>8155</v>
      </c>
      <c r="B130" s="214" t="e">
        <f>IF('Crisis Indicator Data'!#REF!="No Data",1,IF(#REF!&lt;&gt;"",1,0))</f>
        <v>#REF!</v>
      </c>
      <c r="C130" s="214" t="e">
        <f>IF('Crisis Indicator Data'!#REF!="No Data",1,IF(#REF!&lt;&gt;"",1,0))</f>
        <v>#REF!</v>
      </c>
      <c r="D130" s="214" t="e">
        <f>IF('Crisis Indicator Data'!#REF!="No Data",1,IF(#REF!&lt;&gt;"",1,0))</f>
        <v>#REF!</v>
      </c>
      <c r="E130" s="214" t="e">
        <f>IF('Crisis Indicator Data'!#REF!="No Data",1,IF(#REF!&lt;&gt;"",1,0))</f>
        <v>#REF!</v>
      </c>
      <c r="F130" s="214" t="e">
        <f>IF('Crisis Indicator Data'!#REF!="No Data",1,IF(#REF!&lt;&gt;"",1,0))</f>
        <v>#REF!</v>
      </c>
      <c r="G130" s="214" t="e">
        <f>IF('Crisis Indicator Data'!#REF!="No Data",1,IF(#REF!&lt;&gt;"",1,0))</f>
        <v>#REF!</v>
      </c>
      <c r="H130" s="214" t="e">
        <f>IF('Crisis Indicator Data'!#REF!="No Data",1,IF(#REF!&lt;&gt;"",1,0))</f>
        <v>#REF!</v>
      </c>
      <c r="I130" s="214" t="e">
        <f>IF('Crisis Indicator Data'!#REF!="No Data",1,IF(#REF!&lt;&gt;"",1,0))</f>
        <v>#REF!</v>
      </c>
      <c r="J130" s="214" t="e">
        <f>IF('Crisis Indicator Data'!#REF!="No Data",1,IF(#REF!&lt;&gt;"",1,0))</f>
        <v>#REF!</v>
      </c>
      <c r="K130" s="214" t="e">
        <f>IF('Crisis Indicator Data'!#REF!="No Data",1,IF(#REF!&lt;&gt;"",1,0))</f>
        <v>#REF!</v>
      </c>
      <c r="L130" s="214" t="e">
        <f>IF('Crisis Indicator Data'!#REF!="No Data",1,IF(#REF!&lt;&gt;"",1,0))</f>
        <v>#REF!</v>
      </c>
      <c r="M130" s="214" t="e">
        <f>IF('Crisis Indicator Data'!#REF!="No Data",1,IF(#REF!&lt;&gt;"",1,0))</f>
        <v>#REF!</v>
      </c>
      <c r="N130" s="214" t="e">
        <f>IF('Crisis Indicator Data'!#REF!="No Data",1,IF(#REF!&lt;&gt;"",1,0))</f>
        <v>#REF!</v>
      </c>
      <c r="O130" s="214" t="e">
        <f>IF('Crisis Indicator Data'!#REF!="No Data",1,IF(#REF!&lt;&gt;"",1,0))</f>
        <v>#REF!</v>
      </c>
      <c r="P130" s="214" t="e">
        <f>IF('Crisis Indicator Data'!#REF!="No Data",1,IF(#REF!&lt;&gt;"",1,0))</f>
        <v>#REF!</v>
      </c>
      <c r="Q130" s="214" t="e">
        <f>IF('Crisis Indicator Data'!#REF!="No Data",1,IF(#REF!&lt;&gt;"",1,0))</f>
        <v>#REF!</v>
      </c>
      <c r="R130" s="214" t="e">
        <f>IF('Crisis Indicator Data'!#REF!="No Data",1,IF(#REF!&lt;&gt;"",1,0))</f>
        <v>#REF!</v>
      </c>
      <c r="S130" s="214" t="e">
        <f>IF('Crisis Indicator Data'!#REF!="No Data",1,IF(#REF!&lt;&gt;"",1,0))</f>
        <v>#REF!</v>
      </c>
      <c r="T130" s="214" t="e">
        <f>IF('Crisis Indicator Data'!#REF!="No Data",1,IF(#REF!&lt;&gt;"",1,0))</f>
        <v>#REF!</v>
      </c>
      <c r="U130" s="214" t="e">
        <f>IF('Crisis Indicator Data'!#REF!="No Data",1,IF(#REF!&lt;&gt;"",1,0))</f>
        <v>#REF!</v>
      </c>
      <c r="V130" s="214" t="e">
        <f>IF('Crisis Indicator Data'!#REF!="No Data",1,IF(#REF!&lt;&gt;"",1,0))</f>
        <v>#REF!</v>
      </c>
      <c r="W130" s="214" t="e">
        <f>IF('Crisis Indicator Data'!#REF!="No Data",1,IF(#REF!&lt;&gt;"",1,0))</f>
        <v>#REF!</v>
      </c>
      <c r="X130" s="214" t="e">
        <f>IF('Crisis Indicator Data'!#REF!="No Data",1,IF(#REF!&lt;&gt;"",1,0))</f>
        <v>#REF!</v>
      </c>
      <c r="Y130" s="214" t="e">
        <f>IF('Crisis Indicator Data'!#REF!="No Data",1,IF(#REF!&lt;&gt;"",1,0))</f>
        <v>#REF!</v>
      </c>
      <c r="Z130" s="214" t="e">
        <f>IF('Crisis Indicator Data'!#REF!="No Data",1,IF(#REF!&lt;&gt;"",1,0))</f>
        <v>#REF!</v>
      </c>
      <c r="AA130" s="214" t="e">
        <f>IF('Crisis Indicator Data'!#REF!="No Data",1,IF(#REF!&lt;&gt;"",1,0))</f>
        <v>#REF!</v>
      </c>
      <c r="AB130" s="214" t="e">
        <f>IF('Crisis Indicator Data'!#REF!="No Data",1,IF(#REF!&lt;&gt;"",1,0))</f>
        <v>#REF!</v>
      </c>
      <c r="AC130" s="214" t="e">
        <f>IF('Crisis Indicator Data'!#REF!="No Data",1,IF(#REF!&lt;&gt;"",1,0))</f>
        <v>#REF!</v>
      </c>
      <c r="AD130" s="214" t="e">
        <f>IF('Crisis Indicator Data'!#REF!="No Data",1,IF(#REF!&lt;&gt;"",1,0))</f>
        <v>#REF!</v>
      </c>
      <c r="AE130" s="214" t="e">
        <f>IF('Crisis Indicator Data'!#REF!="No Data",1,IF(#REF!&lt;&gt;"",1,0))</f>
        <v>#REF!</v>
      </c>
      <c r="AF130" s="214" t="e">
        <f>IF('Crisis Indicator Data'!#REF!="No Data",1,IF(#REF!&lt;&gt;"",1,0))</f>
        <v>#REF!</v>
      </c>
      <c r="AG130" s="214" t="e">
        <f>IF('Crisis Indicator Data'!#REF!="No Data",1,IF(#REF!&lt;&gt;"",1,0))</f>
        <v>#REF!</v>
      </c>
      <c r="AH130" s="214" t="e">
        <f>IF('Crisis Indicator Data'!#REF!="No Data",1,IF(#REF!&lt;&gt;"",1,0))</f>
        <v>#REF!</v>
      </c>
      <c r="AI130" s="214" t="e">
        <f>IF('Crisis Indicator Data'!#REF!="No Data",1,IF(#REF!&lt;&gt;"",1,0))</f>
        <v>#REF!</v>
      </c>
      <c r="AJ130" s="214" t="e">
        <f>IF('Crisis Indicator Data'!#REF!="No Data",1,IF(#REF!&lt;&gt;"",1,0))</f>
        <v>#REF!</v>
      </c>
      <c r="AK130" s="214" t="e">
        <f>IF('Crisis Indicator Data'!#REF!="No Data",1,IF(#REF!&lt;&gt;"",1,0))</f>
        <v>#REF!</v>
      </c>
      <c r="AL130" s="214" t="e">
        <f>IF('Crisis Indicator Data'!#REF!="No Data",1,IF(#REF!&lt;&gt;"",1,0))</f>
        <v>#REF!</v>
      </c>
      <c r="AM130" s="214" t="e">
        <f>IF('Crisis Indicator Data'!#REF!="No Data",1,IF(#REF!&lt;&gt;"",1,0))</f>
        <v>#REF!</v>
      </c>
      <c r="AN130" s="214" t="e">
        <f>IF('Crisis Indicator Data'!#REF!="No Data",1,IF(#REF!&lt;&gt;"",1,0))</f>
        <v>#REF!</v>
      </c>
      <c r="AO130" s="214" t="e">
        <f>IF('Crisis Indicator Data'!#REF!="No Data",1,IF(#REF!&lt;&gt;"",1,0))</f>
        <v>#REF!</v>
      </c>
      <c r="AP130" s="214" t="e">
        <f>IF('Crisis Indicator Data'!#REF!="No Data",1,IF(#REF!&lt;&gt;"",1,0))</f>
        <v>#REF!</v>
      </c>
      <c r="AQ130" s="214" t="e">
        <f>IF('Crisis Indicator Data'!#REF!="No Data",1,IF(#REF!&lt;&gt;"",1,0))</f>
        <v>#REF!</v>
      </c>
      <c r="AR130" s="214" t="e">
        <f>IF('Crisis Indicator Data'!#REF!="No Data",1,IF(#REF!&lt;&gt;"",1,0))</f>
        <v>#REF!</v>
      </c>
      <c r="AS130" s="214" t="e">
        <f>IF('Crisis Indicator Data'!#REF!="No Data",1,IF(#REF!&lt;&gt;"",1,0))</f>
        <v>#REF!</v>
      </c>
      <c r="AT130" s="214" t="e">
        <f>IF('Crisis Indicator Data'!#REF!="No Data",1,IF(#REF!&lt;&gt;"",1,0))</f>
        <v>#REF!</v>
      </c>
      <c r="AU130" s="214" t="e">
        <f>IF('Crisis Indicator Data'!#REF!="No Data",1,IF(#REF!&lt;&gt;"",1,0))</f>
        <v>#REF!</v>
      </c>
      <c r="AV130" s="214" t="e">
        <f>IF('Crisis Indicator Data'!#REF!="No Data",1,IF(#REF!&lt;&gt;"",1,0))</f>
        <v>#REF!</v>
      </c>
      <c r="AW130" s="214" t="e">
        <f>IF('Crisis Indicator Data'!#REF!="No Data",1,IF(#REF!&lt;&gt;"",1,0))</f>
        <v>#REF!</v>
      </c>
      <c r="AX130" s="214" t="e">
        <f>IF('Crisis Indicator Data'!#REF!="No Data",1,IF(#REF!&lt;&gt;"",1,0))</f>
        <v>#REF!</v>
      </c>
      <c r="AY130" s="214" t="e">
        <f>IF('Crisis Indicator Data'!#REF!="No Data",1,IF(#REF!&lt;&gt;"",1,0))</f>
        <v>#REF!</v>
      </c>
      <c r="AZ130" s="214" t="e">
        <f>IF('Crisis Indicator Data'!#REF!="No Data",1,IF(#REF!&lt;&gt;"",1,0))</f>
        <v>#REF!</v>
      </c>
      <c r="BA130" t="e">
        <f t="shared" ref="BA130:BA161" si="8">SUM(B130:AZ130)</f>
        <v>#REF!</v>
      </c>
      <c r="BB130" s="22" t="e">
        <f t="shared" ref="BB130:BB161" si="9">BA130/51</f>
        <v>#REF!</v>
      </c>
    </row>
    <row r="131" spans="1:54" x14ac:dyDescent="0.35">
      <c r="A131" t="s">
        <v>8164</v>
      </c>
      <c r="B131" s="214" t="e">
        <f>IF('Crisis Indicator Data'!#REF!="No Data",1,IF(#REF!&lt;&gt;"",1,0))</f>
        <v>#REF!</v>
      </c>
      <c r="C131" s="214" t="e">
        <f>IF('Crisis Indicator Data'!#REF!="No Data",1,IF(#REF!&lt;&gt;"",1,0))</f>
        <v>#REF!</v>
      </c>
      <c r="D131" s="214" t="e">
        <f>IF('Crisis Indicator Data'!#REF!="No Data",1,IF(#REF!&lt;&gt;"",1,0))</f>
        <v>#REF!</v>
      </c>
      <c r="E131" s="214" t="e">
        <f>IF('Crisis Indicator Data'!#REF!="No Data",1,IF(#REF!&lt;&gt;"",1,0))</f>
        <v>#REF!</v>
      </c>
      <c r="F131" s="214" t="e">
        <f>IF('Crisis Indicator Data'!#REF!="No Data",1,IF(#REF!&lt;&gt;"",1,0))</f>
        <v>#REF!</v>
      </c>
      <c r="G131" s="214" t="e">
        <f>IF('Crisis Indicator Data'!#REF!="No Data",1,IF(#REF!&lt;&gt;"",1,0))</f>
        <v>#REF!</v>
      </c>
      <c r="H131" s="214" t="e">
        <f>IF('Crisis Indicator Data'!#REF!="No Data",1,IF(#REF!&lt;&gt;"",1,0))</f>
        <v>#REF!</v>
      </c>
      <c r="I131" s="214" t="e">
        <f>IF('Crisis Indicator Data'!#REF!="No Data",1,IF(#REF!&lt;&gt;"",1,0))</f>
        <v>#REF!</v>
      </c>
      <c r="J131" s="214" t="e">
        <f>IF('Crisis Indicator Data'!#REF!="No Data",1,IF(#REF!&lt;&gt;"",1,0))</f>
        <v>#REF!</v>
      </c>
      <c r="K131" s="214" t="e">
        <f>IF('Crisis Indicator Data'!#REF!="No Data",1,IF(#REF!&lt;&gt;"",1,0))</f>
        <v>#REF!</v>
      </c>
      <c r="L131" s="214" t="e">
        <f>IF('Crisis Indicator Data'!#REF!="No Data",1,IF(#REF!&lt;&gt;"",1,0))</f>
        <v>#REF!</v>
      </c>
      <c r="M131" s="214" t="e">
        <f>IF('Crisis Indicator Data'!#REF!="No Data",1,IF(#REF!&lt;&gt;"",1,0))</f>
        <v>#REF!</v>
      </c>
      <c r="N131" s="214" t="e">
        <f>IF('Crisis Indicator Data'!#REF!="No Data",1,IF(#REF!&lt;&gt;"",1,0))</f>
        <v>#REF!</v>
      </c>
      <c r="O131" s="214" t="e">
        <f>IF('Crisis Indicator Data'!#REF!="No Data",1,IF(#REF!&lt;&gt;"",1,0))</f>
        <v>#REF!</v>
      </c>
      <c r="P131" s="214" t="e">
        <f>IF('Crisis Indicator Data'!#REF!="No Data",1,IF(#REF!&lt;&gt;"",1,0))</f>
        <v>#REF!</v>
      </c>
      <c r="Q131" s="214" t="e">
        <f>IF('Crisis Indicator Data'!#REF!="No Data",1,IF(#REF!&lt;&gt;"",1,0))</f>
        <v>#REF!</v>
      </c>
      <c r="R131" s="214" t="e">
        <f>IF('Crisis Indicator Data'!#REF!="No Data",1,IF(#REF!&lt;&gt;"",1,0))</f>
        <v>#REF!</v>
      </c>
      <c r="S131" s="214" t="e">
        <f>IF('Crisis Indicator Data'!#REF!="No Data",1,IF(#REF!&lt;&gt;"",1,0))</f>
        <v>#REF!</v>
      </c>
      <c r="T131" s="214" t="e">
        <f>IF('Crisis Indicator Data'!#REF!="No Data",1,IF(#REF!&lt;&gt;"",1,0))</f>
        <v>#REF!</v>
      </c>
      <c r="U131" s="214" t="e">
        <f>IF('Crisis Indicator Data'!#REF!="No Data",1,IF(#REF!&lt;&gt;"",1,0))</f>
        <v>#REF!</v>
      </c>
      <c r="V131" s="214" t="e">
        <f>IF('Crisis Indicator Data'!#REF!="No Data",1,IF(#REF!&lt;&gt;"",1,0))</f>
        <v>#REF!</v>
      </c>
      <c r="W131" s="214" t="e">
        <f>IF('Crisis Indicator Data'!#REF!="No Data",1,IF(#REF!&lt;&gt;"",1,0))</f>
        <v>#REF!</v>
      </c>
      <c r="X131" s="214" t="e">
        <f>IF('Crisis Indicator Data'!#REF!="No Data",1,IF(#REF!&lt;&gt;"",1,0))</f>
        <v>#REF!</v>
      </c>
      <c r="Y131" s="214" t="e">
        <f>IF('Crisis Indicator Data'!#REF!="No Data",1,IF(#REF!&lt;&gt;"",1,0))</f>
        <v>#REF!</v>
      </c>
      <c r="Z131" s="214" t="e">
        <f>IF('Crisis Indicator Data'!#REF!="No Data",1,IF(#REF!&lt;&gt;"",1,0))</f>
        <v>#REF!</v>
      </c>
      <c r="AA131" s="214" t="e">
        <f>IF('Crisis Indicator Data'!#REF!="No Data",1,IF(#REF!&lt;&gt;"",1,0))</f>
        <v>#REF!</v>
      </c>
      <c r="AB131" s="214" t="e">
        <f>IF('Crisis Indicator Data'!#REF!="No Data",1,IF(#REF!&lt;&gt;"",1,0))</f>
        <v>#REF!</v>
      </c>
      <c r="AC131" s="214" t="e">
        <f>IF('Crisis Indicator Data'!#REF!="No Data",1,IF(#REF!&lt;&gt;"",1,0))</f>
        <v>#REF!</v>
      </c>
      <c r="AD131" s="214" t="e">
        <f>IF('Crisis Indicator Data'!#REF!="No Data",1,IF(#REF!&lt;&gt;"",1,0))</f>
        <v>#REF!</v>
      </c>
      <c r="AE131" s="214" t="e">
        <f>IF('Crisis Indicator Data'!#REF!="No Data",1,IF(#REF!&lt;&gt;"",1,0))</f>
        <v>#REF!</v>
      </c>
      <c r="AF131" s="214" t="e">
        <f>IF('Crisis Indicator Data'!#REF!="No Data",1,IF(#REF!&lt;&gt;"",1,0))</f>
        <v>#REF!</v>
      </c>
      <c r="AG131" s="214" t="e">
        <f>IF('Crisis Indicator Data'!#REF!="No Data",1,IF(#REF!&lt;&gt;"",1,0))</f>
        <v>#REF!</v>
      </c>
      <c r="AH131" s="214" t="e">
        <f>IF('Crisis Indicator Data'!#REF!="No Data",1,IF(#REF!&lt;&gt;"",1,0))</f>
        <v>#REF!</v>
      </c>
      <c r="AI131" s="214" t="e">
        <f>IF('Crisis Indicator Data'!#REF!="No Data",1,IF(#REF!&lt;&gt;"",1,0))</f>
        <v>#REF!</v>
      </c>
      <c r="AJ131" s="214" t="e">
        <f>IF('Crisis Indicator Data'!#REF!="No Data",1,IF(#REF!&lt;&gt;"",1,0))</f>
        <v>#REF!</v>
      </c>
      <c r="AK131" s="214" t="e">
        <f>IF('Crisis Indicator Data'!#REF!="No Data",1,IF(#REF!&lt;&gt;"",1,0))</f>
        <v>#REF!</v>
      </c>
      <c r="AL131" s="214" t="e">
        <f>IF('Crisis Indicator Data'!#REF!="No Data",1,IF(#REF!&lt;&gt;"",1,0))</f>
        <v>#REF!</v>
      </c>
      <c r="AM131" s="214" t="e">
        <f>IF('Crisis Indicator Data'!#REF!="No Data",1,IF(#REF!&lt;&gt;"",1,0))</f>
        <v>#REF!</v>
      </c>
      <c r="AN131" s="214" t="e">
        <f>IF('Crisis Indicator Data'!#REF!="No Data",1,IF(#REF!&lt;&gt;"",1,0))</f>
        <v>#REF!</v>
      </c>
      <c r="AO131" s="214" t="e">
        <f>IF('Crisis Indicator Data'!#REF!="No Data",1,IF(#REF!&lt;&gt;"",1,0))</f>
        <v>#REF!</v>
      </c>
      <c r="AP131" s="214" t="e">
        <f>IF('Crisis Indicator Data'!#REF!="No Data",1,IF(#REF!&lt;&gt;"",1,0))</f>
        <v>#REF!</v>
      </c>
      <c r="AQ131" s="214" t="e">
        <f>IF('Crisis Indicator Data'!#REF!="No Data",1,IF(#REF!&lt;&gt;"",1,0))</f>
        <v>#REF!</v>
      </c>
      <c r="AR131" s="214" t="e">
        <f>IF('Crisis Indicator Data'!#REF!="No Data",1,IF(#REF!&lt;&gt;"",1,0))</f>
        <v>#REF!</v>
      </c>
      <c r="AS131" s="214" t="e">
        <f>IF('Crisis Indicator Data'!#REF!="No Data",1,IF(#REF!&lt;&gt;"",1,0))</f>
        <v>#REF!</v>
      </c>
      <c r="AT131" s="214" t="e">
        <f>IF('Crisis Indicator Data'!#REF!="No Data",1,IF(#REF!&lt;&gt;"",1,0))</f>
        <v>#REF!</v>
      </c>
      <c r="AU131" s="214" t="e">
        <f>IF('Crisis Indicator Data'!#REF!="No Data",1,IF(#REF!&lt;&gt;"",1,0))</f>
        <v>#REF!</v>
      </c>
      <c r="AV131" s="214" t="e">
        <f>IF('Crisis Indicator Data'!#REF!="No Data",1,IF(#REF!&lt;&gt;"",1,0))</f>
        <v>#REF!</v>
      </c>
      <c r="AW131" s="214" t="e">
        <f>IF('Crisis Indicator Data'!#REF!="No Data",1,IF(#REF!&lt;&gt;"",1,0))</f>
        <v>#REF!</v>
      </c>
      <c r="AX131" s="214" t="e">
        <f>IF('Crisis Indicator Data'!#REF!="No Data",1,IF(#REF!&lt;&gt;"",1,0))</f>
        <v>#REF!</v>
      </c>
      <c r="AY131" s="214" t="e">
        <f>IF('Crisis Indicator Data'!#REF!="No Data",1,IF(#REF!&lt;&gt;"",1,0))</f>
        <v>#REF!</v>
      </c>
      <c r="AZ131" s="214" t="e">
        <f>IF('Crisis Indicator Data'!#REF!="No Data",1,IF(#REF!&lt;&gt;"",1,0))</f>
        <v>#REF!</v>
      </c>
      <c r="BA131" t="e">
        <f t="shared" si="8"/>
        <v>#REF!</v>
      </c>
      <c r="BB131" s="22" t="e">
        <f t="shared" si="9"/>
        <v>#REF!</v>
      </c>
    </row>
    <row r="132" spans="1:54" x14ac:dyDescent="0.35">
      <c r="A132" t="s">
        <v>8151</v>
      </c>
      <c r="B132" s="214" t="e">
        <f>IF('Crisis Indicator Data'!#REF!="No Data",1,IF(#REF!&lt;&gt;"",1,0))</f>
        <v>#REF!</v>
      </c>
      <c r="C132" s="214" t="e">
        <f>IF('Crisis Indicator Data'!#REF!="No Data",1,IF(#REF!&lt;&gt;"",1,0))</f>
        <v>#REF!</v>
      </c>
      <c r="D132" s="214" t="e">
        <f>IF('Crisis Indicator Data'!#REF!="No Data",1,IF(#REF!&lt;&gt;"",1,0))</f>
        <v>#REF!</v>
      </c>
      <c r="E132" s="214" t="e">
        <f>IF('Crisis Indicator Data'!#REF!="No Data",1,IF(#REF!&lt;&gt;"",1,0))</f>
        <v>#REF!</v>
      </c>
      <c r="F132" s="214" t="e">
        <f>IF('Crisis Indicator Data'!#REF!="No Data",1,IF(#REF!&lt;&gt;"",1,0))</f>
        <v>#REF!</v>
      </c>
      <c r="G132" s="214" t="e">
        <f>IF('Crisis Indicator Data'!#REF!="No Data",1,IF(#REF!&lt;&gt;"",1,0))</f>
        <v>#REF!</v>
      </c>
      <c r="H132" s="214" t="e">
        <f>IF('Crisis Indicator Data'!#REF!="No Data",1,IF(#REF!&lt;&gt;"",1,0))</f>
        <v>#REF!</v>
      </c>
      <c r="I132" s="214" t="e">
        <f>IF('Crisis Indicator Data'!#REF!="No Data",1,IF(#REF!&lt;&gt;"",1,0))</f>
        <v>#REF!</v>
      </c>
      <c r="J132" s="214" t="e">
        <f>IF('Crisis Indicator Data'!#REF!="No Data",1,IF(#REF!&lt;&gt;"",1,0))</f>
        <v>#REF!</v>
      </c>
      <c r="K132" s="214" t="e">
        <f>IF('Crisis Indicator Data'!#REF!="No Data",1,IF(#REF!&lt;&gt;"",1,0))</f>
        <v>#REF!</v>
      </c>
      <c r="L132" s="214" t="e">
        <f>IF('Crisis Indicator Data'!#REF!="No Data",1,IF(#REF!&lt;&gt;"",1,0))</f>
        <v>#REF!</v>
      </c>
      <c r="M132" s="214" t="e">
        <f>IF('Crisis Indicator Data'!#REF!="No Data",1,IF(#REF!&lt;&gt;"",1,0))</f>
        <v>#REF!</v>
      </c>
      <c r="N132" s="214" t="e">
        <f>IF('Crisis Indicator Data'!#REF!="No Data",1,IF(#REF!&lt;&gt;"",1,0))</f>
        <v>#REF!</v>
      </c>
      <c r="O132" s="214" t="e">
        <f>IF('Crisis Indicator Data'!#REF!="No Data",1,IF(#REF!&lt;&gt;"",1,0))</f>
        <v>#REF!</v>
      </c>
      <c r="P132" s="214" t="e">
        <f>IF('Crisis Indicator Data'!#REF!="No Data",1,IF(#REF!&lt;&gt;"",1,0))</f>
        <v>#REF!</v>
      </c>
      <c r="Q132" s="214" t="e">
        <f>IF('Crisis Indicator Data'!#REF!="No Data",1,IF(#REF!&lt;&gt;"",1,0))</f>
        <v>#REF!</v>
      </c>
      <c r="R132" s="214" t="e">
        <f>IF('Crisis Indicator Data'!#REF!="No Data",1,IF(#REF!&lt;&gt;"",1,0))</f>
        <v>#REF!</v>
      </c>
      <c r="S132" s="214" t="e">
        <f>IF('Crisis Indicator Data'!#REF!="No Data",1,IF(#REF!&lt;&gt;"",1,0))</f>
        <v>#REF!</v>
      </c>
      <c r="T132" s="214" t="e">
        <f>IF('Crisis Indicator Data'!#REF!="No Data",1,IF(#REF!&lt;&gt;"",1,0))</f>
        <v>#REF!</v>
      </c>
      <c r="U132" s="214" t="e">
        <f>IF('Crisis Indicator Data'!#REF!="No Data",1,IF(#REF!&lt;&gt;"",1,0))</f>
        <v>#REF!</v>
      </c>
      <c r="V132" s="214" t="e">
        <f>IF('Crisis Indicator Data'!#REF!="No Data",1,IF(#REF!&lt;&gt;"",1,0))</f>
        <v>#REF!</v>
      </c>
      <c r="W132" s="214" t="e">
        <f>IF('Crisis Indicator Data'!#REF!="No Data",1,IF(#REF!&lt;&gt;"",1,0))</f>
        <v>#REF!</v>
      </c>
      <c r="X132" s="214" t="e">
        <f>IF('Crisis Indicator Data'!#REF!="No Data",1,IF(#REF!&lt;&gt;"",1,0))</f>
        <v>#REF!</v>
      </c>
      <c r="Y132" s="214" t="e">
        <f>IF('Crisis Indicator Data'!#REF!="No Data",1,IF(#REF!&lt;&gt;"",1,0))</f>
        <v>#REF!</v>
      </c>
      <c r="Z132" s="214" t="e">
        <f>IF('Crisis Indicator Data'!#REF!="No Data",1,IF(#REF!&lt;&gt;"",1,0))</f>
        <v>#REF!</v>
      </c>
      <c r="AA132" s="214" t="e">
        <f>IF('Crisis Indicator Data'!#REF!="No Data",1,IF(#REF!&lt;&gt;"",1,0))</f>
        <v>#REF!</v>
      </c>
      <c r="AB132" s="214" t="e">
        <f>IF('Crisis Indicator Data'!#REF!="No Data",1,IF(#REF!&lt;&gt;"",1,0))</f>
        <v>#REF!</v>
      </c>
      <c r="AC132" s="214" t="e">
        <f>IF('Crisis Indicator Data'!#REF!="No Data",1,IF(#REF!&lt;&gt;"",1,0))</f>
        <v>#REF!</v>
      </c>
      <c r="AD132" s="214" t="e">
        <f>IF('Crisis Indicator Data'!#REF!="No Data",1,IF(#REF!&lt;&gt;"",1,0))</f>
        <v>#REF!</v>
      </c>
      <c r="AE132" s="214" t="e">
        <f>IF('Crisis Indicator Data'!#REF!="No Data",1,IF(#REF!&lt;&gt;"",1,0))</f>
        <v>#REF!</v>
      </c>
      <c r="AF132" s="214" t="e">
        <f>IF('Crisis Indicator Data'!#REF!="No Data",1,IF(#REF!&lt;&gt;"",1,0))</f>
        <v>#REF!</v>
      </c>
      <c r="AG132" s="214" t="e">
        <f>IF('Crisis Indicator Data'!#REF!="No Data",1,IF(#REF!&lt;&gt;"",1,0))</f>
        <v>#REF!</v>
      </c>
      <c r="AH132" s="214" t="e">
        <f>IF('Crisis Indicator Data'!#REF!="No Data",1,IF(#REF!&lt;&gt;"",1,0))</f>
        <v>#REF!</v>
      </c>
      <c r="AI132" s="214" t="e">
        <f>IF('Crisis Indicator Data'!#REF!="No Data",1,IF(#REF!&lt;&gt;"",1,0))</f>
        <v>#REF!</v>
      </c>
      <c r="AJ132" s="214" t="e">
        <f>IF('Crisis Indicator Data'!#REF!="No Data",1,IF(#REF!&lt;&gt;"",1,0))</f>
        <v>#REF!</v>
      </c>
      <c r="AK132" s="214" t="e">
        <f>IF('Crisis Indicator Data'!#REF!="No Data",1,IF(#REF!&lt;&gt;"",1,0))</f>
        <v>#REF!</v>
      </c>
      <c r="AL132" s="214" t="e">
        <f>IF('Crisis Indicator Data'!#REF!="No Data",1,IF(#REF!&lt;&gt;"",1,0))</f>
        <v>#REF!</v>
      </c>
      <c r="AM132" s="214" t="e">
        <f>IF('Crisis Indicator Data'!#REF!="No Data",1,IF(#REF!&lt;&gt;"",1,0))</f>
        <v>#REF!</v>
      </c>
      <c r="AN132" s="214" t="e">
        <f>IF('Crisis Indicator Data'!#REF!="No Data",1,IF(#REF!&lt;&gt;"",1,0))</f>
        <v>#REF!</v>
      </c>
      <c r="AO132" s="214" t="e">
        <f>IF('Crisis Indicator Data'!#REF!="No Data",1,IF(#REF!&lt;&gt;"",1,0))</f>
        <v>#REF!</v>
      </c>
      <c r="AP132" s="214" t="e">
        <f>IF('Crisis Indicator Data'!#REF!="No Data",1,IF(#REF!&lt;&gt;"",1,0))</f>
        <v>#REF!</v>
      </c>
      <c r="AQ132" s="214" t="e">
        <f>IF('Crisis Indicator Data'!#REF!="No Data",1,IF(#REF!&lt;&gt;"",1,0))</f>
        <v>#REF!</v>
      </c>
      <c r="AR132" s="214" t="e">
        <f>IF('Crisis Indicator Data'!#REF!="No Data",1,IF(#REF!&lt;&gt;"",1,0))</f>
        <v>#REF!</v>
      </c>
      <c r="AS132" s="214" t="e">
        <f>IF('Crisis Indicator Data'!#REF!="No Data",1,IF(#REF!&lt;&gt;"",1,0))</f>
        <v>#REF!</v>
      </c>
      <c r="AT132" s="214" t="e">
        <f>IF('Crisis Indicator Data'!#REF!="No Data",1,IF(#REF!&lt;&gt;"",1,0))</f>
        <v>#REF!</v>
      </c>
      <c r="AU132" s="214" t="e">
        <f>IF('Crisis Indicator Data'!#REF!="No Data",1,IF(#REF!&lt;&gt;"",1,0))</f>
        <v>#REF!</v>
      </c>
      <c r="AV132" s="214" t="e">
        <f>IF('Crisis Indicator Data'!#REF!="No Data",1,IF(#REF!&lt;&gt;"",1,0))</f>
        <v>#REF!</v>
      </c>
      <c r="AW132" s="214" t="e">
        <f>IF('Crisis Indicator Data'!#REF!="No Data",1,IF(#REF!&lt;&gt;"",1,0))</f>
        <v>#REF!</v>
      </c>
      <c r="AX132" s="214" t="e">
        <f>IF('Crisis Indicator Data'!#REF!="No Data",1,IF(#REF!&lt;&gt;"",1,0))</f>
        <v>#REF!</v>
      </c>
      <c r="AY132" s="214" t="e">
        <f>IF('Crisis Indicator Data'!#REF!="No Data",1,IF(#REF!&lt;&gt;"",1,0))</f>
        <v>#REF!</v>
      </c>
      <c r="AZ132" s="214" t="e">
        <f>IF('Crisis Indicator Data'!#REF!="No Data",1,IF(#REF!&lt;&gt;"",1,0))</f>
        <v>#REF!</v>
      </c>
      <c r="BA132" t="e">
        <f t="shared" si="8"/>
        <v>#REF!</v>
      </c>
      <c r="BB132" s="22" t="e">
        <f t="shared" si="9"/>
        <v>#REF!</v>
      </c>
    </row>
    <row r="133" spans="1:54" x14ac:dyDescent="0.35">
      <c r="A133" t="s">
        <v>8157</v>
      </c>
      <c r="B133" s="214" t="e">
        <f>IF('Crisis Indicator Data'!#REF!="No Data",1,IF(#REF!&lt;&gt;"",1,0))</f>
        <v>#REF!</v>
      </c>
      <c r="C133" s="214" t="e">
        <f>IF('Crisis Indicator Data'!#REF!="No Data",1,IF(#REF!&lt;&gt;"",1,0))</f>
        <v>#REF!</v>
      </c>
      <c r="D133" s="214" t="e">
        <f>IF('Crisis Indicator Data'!#REF!="No Data",1,IF(#REF!&lt;&gt;"",1,0))</f>
        <v>#REF!</v>
      </c>
      <c r="E133" s="214" t="e">
        <f>IF('Crisis Indicator Data'!#REF!="No Data",1,IF(#REF!&lt;&gt;"",1,0))</f>
        <v>#REF!</v>
      </c>
      <c r="F133" s="214" t="e">
        <f>IF('Crisis Indicator Data'!#REF!="No Data",1,IF(#REF!&lt;&gt;"",1,0))</f>
        <v>#REF!</v>
      </c>
      <c r="G133" s="214" t="e">
        <f>IF('Crisis Indicator Data'!#REF!="No Data",1,IF(#REF!&lt;&gt;"",1,0))</f>
        <v>#REF!</v>
      </c>
      <c r="H133" s="214" t="e">
        <f>IF('Crisis Indicator Data'!#REF!="No Data",1,IF(#REF!&lt;&gt;"",1,0))</f>
        <v>#REF!</v>
      </c>
      <c r="I133" s="214" t="e">
        <f>IF('Crisis Indicator Data'!#REF!="No Data",1,IF(#REF!&lt;&gt;"",1,0))</f>
        <v>#REF!</v>
      </c>
      <c r="J133" s="214" t="e">
        <f>IF('Crisis Indicator Data'!#REF!="No Data",1,IF(#REF!&lt;&gt;"",1,0))</f>
        <v>#REF!</v>
      </c>
      <c r="K133" s="214" t="e">
        <f>IF('Crisis Indicator Data'!#REF!="No Data",1,IF(#REF!&lt;&gt;"",1,0))</f>
        <v>#REF!</v>
      </c>
      <c r="L133" s="214" t="e">
        <f>IF('Crisis Indicator Data'!#REF!="No Data",1,IF(#REF!&lt;&gt;"",1,0))</f>
        <v>#REF!</v>
      </c>
      <c r="M133" s="214" t="e">
        <f>IF('Crisis Indicator Data'!#REF!="No Data",1,IF(#REF!&lt;&gt;"",1,0))</f>
        <v>#REF!</v>
      </c>
      <c r="N133" s="214" t="e">
        <f>IF('Crisis Indicator Data'!#REF!="No Data",1,IF(#REF!&lt;&gt;"",1,0))</f>
        <v>#REF!</v>
      </c>
      <c r="O133" s="214" t="e">
        <f>IF('Crisis Indicator Data'!#REF!="No Data",1,IF(#REF!&lt;&gt;"",1,0))</f>
        <v>#REF!</v>
      </c>
      <c r="P133" s="214" t="e">
        <f>IF('Crisis Indicator Data'!#REF!="No Data",1,IF(#REF!&lt;&gt;"",1,0))</f>
        <v>#REF!</v>
      </c>
      <c r="Q133" s="214" t="e">
        <f>IF('Crisis Indicator Data'!#REF!="No Data",1,IF(#REF!&lt;&gt;"",1,0))</f>
        <v>#REF!</v>
      </c>
      <c r="R133" s="214" t="e">
        <f>IF('Crisis Indicator Data'!#REF!="No Data",1,IF(#REF!&lt;&gt;"",1,0))</f>
        <v>#REF!</v>
      </c>
      <c r="S133" s="214" t="e">
        <f>IF('Crisis Indicator Data'!#REF!="No Data",1,IF(#REF!&lt;&gt;"",1,0))</f>
        <v>#REF!</v>
      </c>
      <c r="T133" s="214" t="e">
        <f>IF('Crisis Indicator Data'!#REF!="No Data",1,IF(#REF!&lt;&gt;"",1,0))</f>
        <v>#REF!</v>
      </c>
      <c r="U133" s="214" t="e">
        <f>IF('Crisis Indicator Data'!#REF!="No Data",1,IF(#REF!&lt;&gt;"",1,0))</f>
        <v>#REF!</v>
      </c>
      <c r="V133" s="214" t="e">
        <f>IF('Crisis Indicator Data'!#REF!="No Data",1,IF(#REF!&lt;&gt;"",1,0))</f>
        <v>#REF!</v>
      </c>
      <c r="W133" s="214" t="e">
        <f>IF('Crisis Indicator Data'!#REF!="No Data",1,IF(#REF!&lt;&gt;"",1,0))</f>
        <v>#REF!</v>
      </c>
      <c r="X133" s="214" t="e">
        <f>IF('Crisis Indicator Data'!#REF!="No Data",1,IF(#REF!&lt;&gt;"",1,0))</f>
        <v>#REF!</v>
      </c>
      <c r="Y133" s="214" t="e">
        <f>IF('Crisis Indicator Data'!#REF!="No Data",1,IF(#REF!&lt;&gt;"",1,0))</f>
        <v>#REF!</v>
      </c>
      <c r="Z133" s="214" t="e">
        <f>IF('Crisis Indicator Data'!#REF!="No Data",1,IF(#REF!&lt;&gt;"",1,0))</f>
        <v>#REF!</v>
      </c>
      <c r="AA133" s="214" t="e">
        <f>IF('Crisis Indicator Data'!#REF!="No Data",1,IF(#REF!&lt;&gt;"",1,0))</f>
        <v>#REF!</v>
      </c>
      <c r="AB133" s="214" t="e">
        <f>IF('Crisis Indicator Data'!#REF!="No Data",1,IF(#REF!&lt;&gt;"",1,0))</f>
        <v>#REF!</v>
      </c>
      <c r="AC133" s="214" t="e">
        <f>IF('Crisis Indicator Data'!#REF!="No Data",1,IF(#REF!&lt;&gt;"",1,0))</f>
        <v>#REF!</v>
      </c>
      <c r="AD133" s="214" t="e">
        <f>IF('Crisis Indicator Data'!#REF!="No Data",1,IF(#REF!&lt;&gt;"",1,0))</f>
        <v>#REF!</v>
      </c>
      <c r="AE133" s="214" t="e">
        <f>IF('Crisis Indicator Data'!#REF!="No Data",1,IF(#REF!&lt;&gt;"",1,0))</f>
        <v>#REF!</v>
      </c>
      <c r="AF133" s="214" t="e">
        <f>IF('Crisis Indicator Data'!#REF!="No Data",1,IF(#REF!&lt;&gt;"",1,0))</f>
        <v>#REF!</v>
      </c>
      <c r="AG133" s="214" t="e">
        <f>IF('Crisis Indicator Data'!#REF!="No Data",1,IF(#REF!&lt;&gt;"",1,0))</f>
        <v>#REF!</v>
      </c>
      <c r="AH133" s="214" t="e">
        <f>IF('Crisis Indicator Data'!#REF!="No Data",1,IF(#REF!&lt;&gt;"",1,0))</f>
        <v>#REF!</v>
      </c>
      <c r="AI133" s="214" t="e">
        <f>IF('Crisis Indicator Data'!#REF!="No Data",1,IF(#REF!&lt;&gt;"",1,0))</f>
        <v>#REF!</v>
      </c>
      <c r="AJ133" s="214" t="e">
        <f>IF('Crisis Indicator Data'!#REF!="No Data",1,IF(#REF!&lt;&gt;"",1,0))</f>
        <v>#REF!</v>
      </c>
      <c r="AK133" s="214" t="e">
        <f>IF('Crisis Indicator Data'!#REF!="No Data",1,IF(#REF!&lt;&gt;"",1,0))</f>
        <v>#REF!</v>
      </c>
      <c r="AL133" s="214" t="e">
        <f>IF('Crisis Indicator Data'!#REF!="No Data",1,IF(#REF!&lt;&gt;"",1,0))</f>
        <v>#REF!</v>
      </c>
      <c r="AM133" s="214" t="e">
        <f>IF('Crisis Indicator Data'!#REF!="No Data",1,IF(#REF!&lt;&gt;"",1,0))</f>
        <v>#REF!</v>
      </c>
      <c r="AN133" s="214" t="e">
        <f>IF('Crisis Indicator Data'!#REF!="No Data",1,IF(#REF!&lt;&gt;"",1,0))</f>
        <v>#REF!</v>
      </c>
      <c r="AO133" s="214" t="e">
        <f>IF('Crisis Indicator Data'!#REF!="No Data",1,IF(#REF!&lt;&gt;"",1,0))</f>
        <v>#REF!</v>
      </c>
      <c r="AP133" s="214" t="e">
        <f>IF('Crisis Indicator Data'!#REF!="No Data",1,IF(#REF!&lt;&gt;"",1,0))</f>
        <v>#REF!</v>
      </c>
      <c r="AQ133" s="214" t="e">
        <f>IF('Crisis Indicator Data'!#REF!="No Data",1,IF(#REF!&lt;&gt;"",1,0))</f>
        <v>#REF!</v>
      </c>
      <c r="AR133" s="214" t="e">
        <f>IF('Crisis Indicator Data'!#REF!="No Data",1,IF(#REF!&lt;&gt;"",1,0))</f>
        <v>#REF!</v>
      </c>
      <c r="AS133" s="214" t="e">
        <f>IF('Crisis Indicator Data'!#REF!="No Data",1,IF(#REF!&lt;&gt;"",1,0))</f>
        <v>#REF!</v>
      </c>
      <c r="AT133" s="214" t="e">
        <f>IF('Crisis Indicator Data'!#REF!="No Data",1,IF(#REF!&lt;&gt;"",1,0))</f>
        <v>#REF!</v>
      </c>
      <c r="AU133" s="214" t="e">
        <f>IF('Crisis Indicator Data'!#REF!="No Data",1,IF(#REF!&lt;&gt;"",1,0))</f>
        <v>#REF!</v>
      </c>
      <c r="AV133" s="214" t="e">
        <f>IF('Crisis Indicator Data'!#REF!="No Data",1,IF(#REF!&lt;&gt;"",1,0))</f>
        <v>#REF!</v>
      </c>
      <c r="AW133" s="214" t="e">
        <f>IF('Crisis Indicator Data'!#REF!="No Data",1,IF(#REF!&lt;&gt;"",1,0))</f>
        <v>#REF!</v>
      </c>
      <c r="AX133" s="214" t="e">
        <f>IF('Crisis Indicator Data'!#REF!="No Data",1,IF(#REF!&lt;&gt;"",1,0))</f>
        <v>#REF!</v>
      </c>
      <c r="AY133" s="214" t="e">
        <f>IF('Crisis Indicator Data'!#REF!="No Data",1,IF(#REF!&lt;&gt;"",1,0))</f>
        <v>#REF!</v>
      </c>
      <c r="AZ133" s="214" t="e">
        <f>IF('Crisis Indicator Data'!#REF!="No Data",1,IF(#REF!&lt;&gt;"",1,0))</f>
        <v>#REF!</v>
      </c>
      <c r="BA133" t="e">
        <f t="shared" si="8"/>
        <v>#REF!</v>
      </c>
      <c r="BB133" s="22" t="e">
        <f t="shared" si="9"/>
        <v>#REF!</v>
      </c>
    </row>
    <row r="134" spans="1:54" x14ac:dyDescent="0.35">
      <c r="A134" t="s">
        <v>8163</v>
      </c>
      <c r="B134" s="214" t="e">
        <f>IF('Crisis Indicator Data'!#REF!="No Data",1,IF(#REF!&lt;&gt;"",1,0))</f>
        <v>#REF!</v>
      </c>
      <c r="C134" s="214" t="e">
        <f>IF('Crisis Indicator Data'!#REF!="No Data",1,IF(#REF!&lt;&gt;"",1,0))</f>
        <v>#REF!</v>
      </c>
      <c r="D134" s="214" t="e">
        <f>IF('Crisis Indicator Data'!#REF!="No Data",1,IF(#REF!&lt;&gt;"",1,0))</f>
        <v>#REF!</v>
      </c>
      <c r="E134" s="214" t="e">
        <f>IF('Crisis Indicator Data'!#REF!="No Data",1,IF(#REF!&lt;&gt;"",1,0))</f>
        <v>#REF!</v>
      </c>
      <c r="F134" s="214" t="e">
        <f>IF('Crisis Indicator Data'!#REF!="No Data",1,IF(#REF!&lt;&gt;"",1,0))</f>
        <v>#REF!</v>
      </c>
      <c r="G134" s="214" t="e">
        <f>IF('Crisis Indicator Data'!#REF!="No Data",1,IF(#REF!&lt;&gt;"",1,0))</f>
        <v>#REF!</v>
      </c>
      <c r="H134" s="214" t="e">
        <f>IF('Crisis Indicator Data'!#REF!="No Data",1,IF(#REF!&lt;&gt;"",1,0))</f>
        <v>#REF!</v>
      </c>
      <c r="I134" s="214" t="e">
        <f>IF('Crisis Indicator Data'!#REF!="No Data",1,IF(#REF!&lt;&gt;"",1,0))</f>
        <v>#REF!</v>
      </c>
      <c r="J134" s="214" t="e">
        <f>IF('Crisis Indicator Data'!#REF!="No Data",1,IF(#REF!&lt;&gt;"",1,0))</f>
        <v>#REF!</v>
      </c>
      <c r="K134" s="214" t="e">
        <f>IF('Crisis Indicator Data'!#REF!="No Data",1,IF(#REF!&lt;&gt;"",1,0))</f>
        <v>#REF!</v>
      </c>
      <c r="L134" s="214" t="e">
        <f>IF('Crisis Indicator Data'!#REF!="No Data",1,IF(#REF!&lt;&gt;"",1,0))</f>
        <v>#REF!</v>
      </c>
      <c r="M134" s="214" t="e">
        <f>IF('Crisis Indicator Data'!#REF!="No Data",1,IF(#REF!&lt;&gt;"",1,0))</f>
        <v>#REF!</v>
      </c>
      <c r="N134" s="214" t="e">
        <f>IF('Crisis Indicator Data'!#REF!="No Data",1,IF(#REF!&lt;&gt;"",1,0))</f>
        <v>#REF!</v>
      </c>
      <c r="O134" s="214" t="e">
        <f>IF('Crisis Indicator Data'!#REF!="No Data",1,IF(#REF!&lt;&gt;"",1,0))</f>
        <v>#REF!</v>
      </c>
      <c r="P134" s="214" t="e">
        <f>IF('Crisis Indicator Data'!#REF!="No Data",1,IF(#REF!&lt;&gt;"",1,0))</f>
        <v>#REF!</v>
      </c>
      <c r="Q134" s="214" t="e">
        <f>IF('Crisis Indicator Data'!#REF!="No Data",1,IF(#REF!&lt;&gt;"",1,0))</f>
        <v>#REF!</v>
      </c>
      <c r="R134" s="214" t="e">
        <f>IF('Crisis Indicator Data'!#REF!="No Data",1,IF(#REF!&lt;&gt;"",1,0))</f>
        <v>#REF!</v>
      </c>
      <c r="S134" s="214" t="e">
        <f>IF('Crisis Indicator Data'!#REF!="No Data",1,IF(#REF!&lt;&gt;"",1,0))</f>
        <v>#REF!</v>
      </c>
      <c r="T134" s="214" t="e">
        <f>IF('Crisis Indicator Data'!#REF!="No Data",1,IF(#REF!&lt;&gt;"",1,0))</f>
        <v>#REF!</v>
      </c>
      <c r="U134" s="214" t="e">
        <f>IF('Crisis Indicator Data'!#REF!="No Data",1,IF(#REF!&lt;&gt;"",1,0))</f>
        <v>#REF!</v>
      </c>
      <c r="V134" s="214" t="e">
        <f>IF('Crisis Indicator Data'!#REF!="No Data",1,IF(#REF!&lt;&gt;"",1,0))</f>
        <v>#REF!</v>
      </c>
      <c r="W134" s="214" t="e">
        <f>IF('Crisis Indicator Data'!#REF!="No Data",1,IF(#REF!&lt;&gt;"",1,0))</f>
        <v>#REF!</v>
      </c>
      <c r="X134" s="214" t="e">
        <f>IF('Crisis Indicator Data'!#REF!="No Data",1,IF(#REF!&lt;&gt;"",1,0))</f>
        <v>#REF!</v>
      </c>
      <c r="Y134" s="214" t="e">
        <f>IF('Crisis Indicator Data'!#REF!="No Data",1,IF(#REF!&lt;&gt;"",1,0))</f>
        <v>#REF!</v>
      </c>
      <c r="Z134" s="214" t="e">
        <f>IF('Crisis Indicator Data'!#REF!="No Data",1,IF(#REF!&lt;&gt;"",1,0))</f>
        <v>#REF!</v>
      </c>
      <c r="AA134" s="214" t="e">
        <f>IF('Crisis Indicator Data'!#REF!="No Data",1,IF(#REF!&lt;&gt;"",1,0))</f>
        <v>#REF!</v>
      </c>
      <c r="AB134" s="214" t="e">
        <f>IF('Crisis Indicator Data'!#REF!="No Data",1,IF(#REF!&lt;&gt;"",1,0))</f>
        <v>#REF!</v>
      </c>
      <c r="AC134" s="214" t="e">
        <f>IF('Crisis Indicator Data'!#REF!="No Data",1,IF(#REF!&lt;&gt;"",1,0))</f>
        <v>#REF!</v>
      </c>
      <c r="AD134" s="214" t="e">
        <f>IF('Crisis Indicator Data'!#REF!="No Data",1,IF(#REF!&lt;&gt;"",1,0))</f>
        <v>#REF!</v>
      </c>
      <c r="AE134" s="214" t="e">
        <f>IF('Crisis Indicator Data'!#REF!="No Data",1,IF(#REF!&lt;&gt;"",1,0))</f>
        <v>#REF!</v>
      </c>
      <c r="AF134" s="214" t="e">
        <f>IF('Crisis Indicator Data'!#REF!="No Data",1,IF(#REF!&lt;&gt;"",1,0))</f>
        <v>#REF!</v>
      </c>
      <c r="AG134" s="214" t="e">
        <f>IF('Crisis Indicator Data'!#REF!="No Data",1,IF(#REF!&lt;&gt;"",1,0))</f>
        <v>#REF!</v>
      </c>
      <c r="AH134" s="214" t="e">
        <f>IF('Crisis Indicator Data'!#REF!="No Data",1,IF(#REF!&lt;&gt;"",1,0))</f>
        <v>#REF!</v>
      </c>
      <c r="AI134" s="214" t="e">
        <f>IF('Crisis Indicator Data'!#REF!="No Data",1,IF(#REF!&lt;&gt;"",1,0))</f>
        <v>#REF!</v>
      </c>
      <c r="AJ134" s="214" t="e">
        <f>IF('Crisis Indicator Data'!#REF!="No Data",1,IF(#REF!&lt;&gt;"",1,0))</f>
        <v>#REF!</v>
      </c>
      <c r="AK134" s="214" t="e">
        <f>IF('Crisis Indicator Data'!#REF!="No Data",1,IF(#REF!&lt;&gt;"",1,0))</f>
        <v>#REF!</v>
      </c>
      <c r="AL134" s="214" t="e">
        <f>IF('Crisis Indicator Data'!#REF!="No Data",1,IF(#REF!&lt;&gt;"",1,0))</f>
        <v>#REF!</v>
      </c>
      <c r="AM134" s="214" t="e">
        <f>IF('Crisis Indicator Data'!#REF!="No Data",1,IF(#REF!&lt;&gt;"",1,0))</f>
        <v>#REF!</v>
      </c>
      <c r="AN134" s="214" t="e">
        <f>IF('Crisis Indicator Data'!#REF!="No Data",1,IF(#REF!&lt;&gt;"",1,0))</f>
        <v>#REF!</v>
      </c>
      <c r="AO134" s="214" t="e">
        <f>IF('Crisis Indicator Data'!#REF!="No Data",1,IF(#REF!&lt;&gt;"",1,0))</f>
        <v>#REF!</v>
      </c>
      <c r="AP134" s="214" t="e">
        <f>IF('Crisis Indicator Data'!#REF!="No Data",1,IF(#REF!&lt;&gt;"",1,0))</f>
        <v>#REF!</v>
      </c>
      <c r="AQ134" s="214" t="e">
        <f>IF('Crisis Indicator Data'!#REF!="No Data",1,IF(#REF!&lt;&gt;"",1,0))</f>
        <v>#REF!</v>
      </c>
      <c r="AR134" s="214" t="e">
        <f>IF('Crisis Indicator Data'!#REF!="No Data",1,IF(#REF!&lt;&gt;"",1,0))</f>
        <v>#REF!</v>
      </c>
      <c r="AS134" s="214" t="e">
        <f>IF('Crisis Indicator Data'!#REF!="No Data",1,IF(#REF!&lt;&gt;"",1,0))</f>
        <v>#REF!</v>
      </c>
      <c r="AT134" s="214" t="e">
        <f>IF('Crisis Indicator Data'!#REF!="No Data",1,IF(#REF!&lt;&gt;"",1,0))</f>
        <v>#REF!</v>
      </c>
      <c r="AU134" s="214" t="e">
        <f>IF('Crisis Indicator Data'!#REF!="No Data",1,IF(#REF!&lt;&gt;"",1,0))</f>
        <v>#REF!</v>
      </c>
      <c r="AV134" s="214" t="e">
        <f>IF('Crisis Indicator Data'!#REF!="No Data",1,IF(#REF!&lt;&gt;"",1,0))</f>
        <v>#REF!</v>
      </c>
      <c r="AW134" s="214" t="e">
        <f>IF('Crisis Indicator Data'!#REF!="No Data",1,IF(#REF!&lt;&gt;"",1,0))</f>
        <v>#REF!</v>
      </c>
      <c r="AX134" s="214" t="e">
        <f>IF('Crisis Indicator Data'!#REF!="No Data",1,IF(#REF!&lt;&gt;"",1,0))</f>
        <v>#REF!</v>
      </c>
      <c r="AY134" s="214" t="e">
        <f>IF('Crisis Indicator Data'!#REF!="No Data",1,IF(#REF!&lt;&gt;"",1,0))</f>
        <v>#REF!</v>
      </c>
      <c r="AZ134" s="214" t="e">
        <f>IF('Crisis Indicator Data'!#REF!="No Data",1,IF(#REF!&lt;&gt;"",1,0))</f>
        <v>#REF!</v>
      </c>
      <c r="BA134" t="e">
        <f t="shared" si="8"/>
        <v>#REF!</v>
      </c>
      <c r="BB134" s="22" t="e">
        <f t="shared" si="9"/>
        <v>#REF!</v>
      </c>
    </row>
    <row r="135" spans="1:54" x14ac:dyDescent="0.35">
      <c r="A135" t="s">
        <v>8152</v>
      </c>
      <c r="B135" s="214" t="e">
        <f>IF('Crisis Indicator Data'!#REF!="No Data",1,IF(#REF!&lt;&gt;"",1,0))</f>
        <v>#REF!</v>
      </c>
      <c r="C135" s="214" t="e">
        <f>IF('Crisis Indicator Data'!#REF!="No Data",1,IF(#REF!&lt;&gt;"",1,0))</f>
        <v>#REF!</v>
      </c>
      <c r="D135" s="214" t="e">
        <f>IF('Crisis Indicator Data'!#REF!="No Data",1,IF(#REF!&lt;&gt;"",1,0))</f>
        <v>#REF!</v>
      </c>
      <c r="E135" s="214" t="e">
        <f>IF('Crisis Indicator Data'!#REF!="No Data",1,IF(#REF!&lt;&gt;"",1,0))</f>
        <v>#REF!</v>
      </c>
      <c r="F135" s="214" t="e">
        <f>IF('Crisis Indicator Data'!#REF!="No Data",1,IF(#REF!&lt;&gt;"",1,0))</f>
        <v>#REF!</v>
      </c>
      <c r="G135" s="214" t="e">
        <f>IF('Crisis Indicator Data'!#REF!="No Data",1,IF(#REF!&lt;&gt;"",1,0))</f>
        <v>#REF!</v>
      </c>
      <c r="H135" s="214" t="e">
        <f>IF('Crisis Indicator Data'!#REF!="No Data",1,IF(#REF!&lt;&gt;"",1,0))</f>
        <v>#REF!</v>
      </c>
      <c r="I135" s="214" t="e">
        <f>IF('Crisis Indicator Data'!#REF!="No Data",1,IF(#REF!&lt;&gt;"",1,0))</f>
        <v>#REF!</v>
      </c>
      <c r="J135" s="214" t="e">
        <f>IF('Crisis Indicator Data'!#REF!="No Data",1,IF(#REF!&lt;&gt;"",1,0))</f>
        <v>#REF!</v>
      </c>
      <c r="K135" s="214" t="e">
        <f>IF('Crisis Indicator Data'!#REF!="No Data",1,IF(#REF!&lt;&gt;"",1,0))</f>
        <v>#REF!</v>
      </c>
      <c r="L135" s="214" t="e">
        <f>IF('Crisis Indicator Data'!#REF!="No Data",1,IF(#REF!&lt;&gt;"",1,0))</f>
        <v>#REF!</v>
      </c>
      <c r="M135" s="214" t="e">
        <f>IF('Crisis Indicator Data'!#REF!="No Data",1,IF(#REF!&lt;&gt;"",1,0))</f>
        <v>#REF!</v>
      </c>
      <c r="N135" s="214" t="e">
        <f>IF('Crisis Indicator Data'!#REF!="No Data",1,IF(#REF!&lt;&gt;"",1,0))</f>
        <v>#REF!</v>
      </c>
      <c r="O135" s="214" t="e">
        <f>IF('Crisis Indicator Data'!#REF!="No Data",1,IF(#REF!&lt;&gt;"",1,0))</f>
        <v>#REF!</v>
      </c>
      <c r="P135" s="214" t="e">
        <f>IF('Crisis Indicator Data'!#REF!="No Data",1,IF(#REF!&lt;&gt;"",1,0))</f>
        <v>#REF!</v>
      </c>
      <c r="Q135" s="214" t="e">
        <f>IF('Crisis Indicator Data'!#REF!="No Data",1,IF(#REF!&lt;&gt;"",1,0))</f>
        <v>#REF!</v>
      </c>
      <c r="R135" s="214" t="e">
        <f>IF('Crisis Indicator Data'!#REF!="No Data",1,IF(#REF!&lt;&gt;"",1,0))</f>
        <v>#REF!</v>
      </c>
      <c r="S135" s="214" t="e">
        <f>IF('Crisis Indicator Data'!#REF!="No Data",1,IF(#REF!&lt;&gt;"",1,0))</f>
        <v>#REF!</v>
      </c>
      <c r="T135" s="214" t="e">
        <f>IF('Crisis Indicator Data'!#REF!="No Data",1,IF(#REF!&lt;&gt;"",1,0))</f>
        <v>#REF!</v>
      </c>
      <c r="U135" s="214" t="e">
        <f>IF('Crisis Indicator Data'!#REF!="No Data",1,IF(#REF!&lt;&gt;"",1,0))</f>
        <v>#REF!</v>
      </c>
      <c r="V135" s="214" t="e">
        <f>IF('Crisis Indicator Data'!#REF!="No Data",1,IF(#REF!&lt;&gt;"",1,0))</f>
        <v>#REF!</v>
      </c>
      <c r="W135" s="214" t="e">
        <f>IF('Crisis Indicator Data'!#REF!="No Data",1,IF(#REF!&lt;&gt;"",1,0))</f>
        <v>#REF!</v>
      </c>
      <c r="X135" s="214" t="e">
        <f>IF('Crisis Indicator Data'!#REF!="No Data",1,IF(#REF!&lt;&gt;"",1,0))</f>
        <v>#REF!</v>
      </c>
      <c r="Y135" s="214" t="e">
        <f>IF('Crisis Indicator Data'!#REF!="No Data",1,IF(#REF!&lt;&gt;"",1,0))</f>
        <v>#REF!</v>
      </c>
      <c r="Z135" s="214" t="e">
        <f>IF('Crisis Indicator Data'!#REF!="No Data",1,IF(#REF!&lt;&gt;"",1,0))</f>
        <v>#REF!</v>
      </c>
      <c r="AA135" s="214" t="e">
        <f>IF('Crisis Indicator Data'!#REF!="No Data",1,IF(#REF!&lt;&gt;"",1,0))</f>
        <v>#REF!</v>
      </c>
      <c r="AB135" s="214" t="e">
        <f>IF('Crisis Indicator Data'!#REF!="No Data",1,IF(#REF!&lt;&gt;"",1,0))</f>
        <v>#REF!</v>
      </c>
      <c r="AC135" s="214" t="e">
        <f>IF('Crisis Indicator Data'!#REF!="No Data",1,IF(#REF!&lt;&gt;"",1,0))</f>
        <v>#REF!</v>
      </c>
      <c r="AD135" s="214" t="e">
        <f>IF('Crisis Indicator Data'!#REF!="No Data",1,IF(#REF!&lt;&gt;"",1,0))</f>
        <v>#REF!</v>
      </c>
      <c r="AE135" s="214" t="e">
        <f>IF('Crisis Indicator Data'!#REF!="No Data",1,IF(#REF!&lt;&gt;"",1,0))</f>
        <v>#REF!</v>
      </c>
      <c r="AF135" s="214" t="e">
        <f>IF('Crisis Indicator Data'!#REF!="No Data",1,IF(#REF!&lt;&gt;"",1,0))</f>
        <v>#REF!</v>
      </c>
      <c r="AG135" s="214" t="e">
        <f>IF('Crisis Indicator Data'!#REF!="No Data",1,IF(#REF!&lt;&gt;"",1,0))</f>
        <v>#REF!</v>
      </c>
      <c r="AH135" s="214" t="e">
        <f>IF('Crisis Indicator Data'!#REF!="No Data",1,IF(#REF!&lt;&gt;"",1,0))</f>
        <v>#REF!</v>
      </c>
      <c r="AI135" s="214" t="e">
        <f>IF('Crisis Indicator Data'!#REF!="No Data",1,IF(#REF!&lt;&gt;"",1,0))</f>
        <v>#REF!</v>
      </c>
      <c r="AJ135" s="214" t="e">
        <f>IF('Crisis Indicator Data'!#REF!="No Data",1,IF(#REF!&lt;&gt;"",1,0))</f>
        <v>#REF!</v>
      </c>
      <c r="AK135" s="214" t="e">
        <f>IF('Crisis Indicator Data'!#REF!="No Data",1,IF(#REF!&lt;&gt;"",1,0))</f>
        <v>#REF!</v>
      </c>
      <c r="AL135" s="214" t="e">
        <f>IF('Crisis Indicator Data'!#REF!="No Data",1,IF(#REF!&lt;&gt;"",1,0))</f>
        <v>#REF!</v>
      </c>
      <c r="AM135" s="214" t="e">
        <f>IF('Crisis Indicator Data'!#REF!="No Data",1,IF(#REF!&lt;&gt;"",1,0))</f>
        <v>#REF!</v>
      </c>
      <c r="AN135" s="214" t="e">
        <f>IF('Crisis Indicator Data'!#REF!="No Data",1,IF(#REF!&lt;&gt;"",1,0))</f>
        <v>#REF!</v>
      </c>
      <c r="AO135" s="214" t="e">
        <f>IF('Crisis Indicator Data'!#REF!="No Data",1,IF(#REF!&lt;&gt;"",1,0))</f>
        <v>#REF!</v>
      </c>
      <c r="AP135" s="214" t="e">
        <f>IF('Crisis Indicator Data'!#REF!="No Data",1,IF(#REF!&lt;&gt;"",1,0))</f>
        <v>#REF!</v>
      </c>
      <c r="AQ135" s="214" t="e">
        <f>IF('Crisis Indicator Data'!#REF!="No Data",1,IF(#REF!&lt;&gt;"",1,0))</f>
        <v>#REF!</v>
      </c>
      <c r="AR135" s="214" t="e">
        <f>IF('Crisis Indicator Data'!#REF!="No Data",1,IF(#REF!&lt;&gt;"",1,0))</f>
        <v>#REF!</v>
      </c>
      <c r="AS135" s="214" t="e">
        <f>IF('Crisis Indicator Data'!#REF!="No Data",1,IF(#REF!&lt;&gt;"",1,0))</f>
        <v>#REF!</v>
      </c>
      <c r="AT135" s="214" t="e">
        <f>IF('Crisis Indicator Data'!#REF!="No Data",1,IF(#REF!&lt;&gt;"",1,0))</f>
        <v>#REF!</v>
      </c>
      <c r="AU135" s="214" t="e">
        <f>IF('Crisis Indicator Data'!#REF!="No Data",1,IF(#REF!&lt;&gt;"",1,0))</f>
        <v>#REF!</v>
      </c>
      <c r="AV135" s="214" t="e">
        <f>IF('Crisis Indicator Data'!#REF!="No Data",1,IF(#REF!&lt;&gt;"",1,0))</f>
        <v>#REF!</v>
      </c>
      <c r="AW135" s="214" t="e">
        <f>IF('Crisis Indicator Data'!#REF!="No Data",1,IF(#REF!&lt;&gt;"",1,0))</f>
        <v>#REF!</v>
      </c>
      <c r="AX135" s="214" t="e">
        <f>IF('Crisis Indicator Data'!#REF!="No Data",1,IF(#REF!&lt;&gt;"",1,0))</f>
        <v>#REF!</v>
      </c>
      <c r="AY135" s="214" t="e">
        <f>IF('Crisis Indicator Data'!#REF!="No Data",1,IF(#REF!&lt;&gt;"",1,0))</f>
        <v>#REF!</v>
      </c>
      <c r="AZ135" s="214" t="e">
        <f>IF('Crisis Indicator Data'!#REF!="No Data",1,IF(#REF!&lt;&gt;"",1,0))</f>
        <v>#REF!</v>
      </c>
      <c r="BA135" t="e">
        <f t="shared" si="8"/>
        <v>#REF!</v>
      </c>
      <c r="BB135" s="22" t="e">
        <f t="shared" si="9"/>
        <v>#REF!</v>
      </c>
    </row>
    <row r="136" spans="1:54" x14ac:dyDescent="0.35">
      <c r="A136" t="s">
        <v>8153</v>
      </c>
      <c r="B136" s="214" t="e">
        <f>IF('Crisis Indicator Data'!#REF!="No Data",1,IF(#REF!&lt;&gt;"",1,0))</f>
        <v>#REF!</v>
      </c>
      <c r="C136" s="214" t="e">
        <f>IF('Crisis Indicator Data'!#REF!="No Data",1,IF(#REF!&lt;&gt;"",1,0))</f>
        <v>#REF!</v>
      </c>
      <c r="D136" s="214" t="e">
        <f>IF('Crisis Indicator Data'!#REF!="No Data",1,IF(#REF!&lt;&gt;"",1,0))</f>
        <v>#REF!</v>
      </c>
      <c r="E136" s="214" t="e">
        <f>IF('Crisis Indicator Data'!#REF!="No Data",1,IF(#REF!&lt;&gt;"",1,0))</f>
        <v>#REF!</v>
      </c>
      <c r="F136" s="214" t="e">
        <f>IF('Crisis Indicator Data'!#REF!="No Data",1,IF(#REF!&lt;&gt;"",1,0))</f>
        <v>#REF!</v>
      </c>
      <c r="G136" s="214" t="e">
        <f>IF('Crisis Indicator Data'!#REF!="No Data",1,IF(#REF!&lt;&gt;"",1,0))</f>
        <v>#REF!</v>
      </c>
      <c r="H136" s="214" t="e">
        <f>IF('Crisis Indicator Data'!#REF!="No Data",1,IF(#REF!&lt;&gt;"",1,0))</f>
        <v>#REF!</v>
      </c>
      <c r="I136" s="214" t="e">
        <f>IF('Crisis Indicator Data'!#REF!="No Data",1,IF(#REF!&lt;&gt;"",1,0))</f>
        <v>#REF!</v>
      </c>
      <c r="J136" s="214" t="e">
        <f>IF('Crisis Indicator Data'!#REF!="No Data",1,IF(#REF!&lt;&gt;"",1,0))</f>
        <v>#REF!</v>
      </c>
      <c r="K136" s="214" t="e">
        <f>IF('Crisis Indicator Data'!#REF!="No Data",1,IF(#REF!&lt;&gt;"",1,0))</f>
        <v>#REF!</v>
      </c>
      <c r="L136" s="214" t="e">
        <f>IF('Crisis Indicator Data'!#REF!="No Data",1,IF(#REF!&lt;&gt;"",1,0))</f>
        <v>#REF!</v>
      </c>
      <c r="M136" s="214" t="e">
        <f>IF('Crisis Indicator Data'!#REF!="No Data",1,IF(#REF!&lt;&gt;"",1,0))</f>
        <v>#REF!</v>
      </c>
      <c r="N136" s="214" t="e">
        <f>IF('Crisis Indicator Data'!#REF!="No Data",1,IF(#REF!&lt;&gt;"",1,0))</f>
        <v>#REF!</v>
      </c>
      <c r="O136" s="214" t="e">
        <f>IF('Crisis Indicator Data'!#REF!="No Data",1,IF(#REF!&lt;&gt;"",1,0))</f>
        <v>#REF!</v>
      </c>
      <c r="P136" s="214" t="e">
        <f>IF('Crisis Indicator Data'!#REF!="No Data",1,IF(#REF!&lt;&gt;"",1,0))</f>
        <v>#REF!</v>
      </c>
      <c r="Q136" s="214" t="e">
        <f>IF('Crisis Indicator Data'!#REF!="No Data",1,IF(#REF!&lt;&gt;"",1,0))</f>
        <v>#REF!</v>
      </c>
      <c r="R136" s="214" t="e">
        <f>IF('Crisis Indicator Data'!#REF!="No Data",1,IF(#REF!&lt;&gt;"",1,0))</f>
        <v>#REF!</v>
      </c>
      <c r="S136" s="214" t="e">
        <f>IF('Crisis Indicator Data'!#REF!="No Data",1,IF(#REF!&lt;&gt;"",1,0))</f>
        <v>#REF!</v>
      </c>
      <c r="T136" s="214" t="e">
        <f>IF('Crisis Indicator Data'!#REF!="No Data",1,IF(#REF!&lt;&gt;"",1,0))</f>
        <v>#REF!</v>
      </c>
      <c r="U136" s="214" t="e">
        <f>IF('Crisis Indicator Data'!#REF!="No Data",1,IF(#REF!&lt;&gt;"",1,0))</f>
        <v>#REF!</v>
      </c>
      <c r="V136" s="214" t="e">
        <f>IF('Crisis Indicator Data'!#REF!="No Data",1,IF(#REF!&lt;&gt;"",1,0))</f>
        <v>#REF!</v>
      </c>
      <c r="W136" s="214" t="e">
        <f>IF('Crisis Indicator Data'!#REF!="No Data",1,IF(#REF!&lt;&gt;"",1,0))</f>
        <v>#REF!</v>
      </c>
      <c r="X136" s="214" t="e">
        <f>IF('Crisis Indicator Data'!#REF!="No Data",1,IF(#REF!&lt;&gt;"",1,0))</f>
        <v>#REF!</v>
      </c>
      <c r="Y136" s="214" t="e">
        <f>IF('Crisis Indicator Data'!#REF!="No Data",1,IF(#REF!&lt;&gt;"",1,0))</f>
        <v>#REF!</v>
      </c>
      <c r="Z136" s="214" t="e">
        <f>IF('Crisis Indicator Data'!#REF!="No Data",1,IF(#REF!&lt;&gt;"",1,0))</f>
        <v>#REF!</v>
      </c>
      <c r="AA136" s="214" t="e">
        <f>IF('Crisis Indicator Data'!#REF!="No Data",1,IF(#REF!&lt;&gt;"",1,0))</f>
        <v>#REF!</v>
      </c>
      <c r="AB136" s="214" t="e">
        <f>IF('Crisis Indicator Data'!#REF!="No Data",1,IF(#REF!&lt;&gt;"",1,0))</f>
        <v>#REF!</v>
      </c>
      <c r="AC136" s="214" t="e">
        <f>IF('Crisis Indicator Data'!#REF!="No Data",1,IF(#REF!&lt;&gt;"",1,0))</f>
        <v>#REF!</v>
      </c>
      <c r="AD136" s="214" t="e">
        <f>IF('Crisis Indicator Data'!#REF!="No Data",1,IF(#REF!&lt;&gt;"",1,0))</f>
        <v>#REF!</v>
      </c>
      <c r="AE136" s="214" t="e">
        <f>IF('Crisis Indicator Data'!#REF!="No Data",1,IF(#REF!&lt;&gt;"",1,0))</f>
        <v>#REF!</v>
      </c>
      <c r="AF136" s="214" t="e">
        <f>IF('Crisis Indicator Data'!#REF!="No Data",1,IF(#REF!&lt;&gt;"",1,0))</f>
        <v>#REF!</v>
      </c>
      <c r="AG136" s="214" t="e">
        <f>IF('Crisis Indicator Data'!#REF!="No Data",1,IF(#REF!&lt;&gt;"",1,0))</f>
        <v>#REF!</v>
      </c>
      <c r="AH136" s="214" t="e">
        <f>IF('Crisis Indicator Data'!#REF!="No Data",1,IF(#REF!&lt;&gt;"",1,0))</f>
        <v>#REF!</v>
      </c>
      <c r="AI136" s="214" t="e">
        <f>IF('Crisis Indicator Data'!#REF!="No Data",1,IF(#REF!&lt;&gt;"",1,0))</f>
        <v>#REF!</v>
      </c>
      <c r="AJ136" s="214" t="e">
        <f>IF('Crisis Indicator Data'!#REF!="No Data",1,IF(#REF!&lt;&gt;"",1,0))</f>
        <v>#REF!</v>
      </c>
      <c r="AK136" s="214" t="e">
        <f>IF('Crisis Indicator Data'!#REF!="No Data",1,IF(#REF!&lt;&gt;"",1,0))</f>
        <v>#REF!</v>
      </c>
      <c r="AL136" s="214" t="e">
        <f>IF('Crisis Indicator Data'!#REF!="No Data",1,IF(#REF!&lt;&gt;"",1,0))</f>
        <v>#REF!</v>
      </c>
      <c r="AM136" s="214" t="e">
        <f>IF('Crisis Indicator Data'!#REF!="No Data",1,IF(#REF!&lt;&gt;"",1,0))</f>
        <v>#REF!</v>
      </c>
      <c r="AN136" s="214" t="e">
        <f>IF('Crisis Indicator Data'!#REF!="No Data",1,IF(#REF!&lt;&gt;"",1,0))</f>
        <v>#REF!</v>
      </c>
      <c r="AO136" s="214" t="e">
        <f>IF('Crisis Indicator Data'!#REF!="No Data",1,IF(#REF!&lt;&gt;"",1,0))</f>
        <v>#REF!</v>
      </c>
      <c r="AP136" s="214" t="e">
        <f>IF('Crisis Indicator Data'!#REF!="No Data",1,IF(#REF!&lt;&gt;"",1,0))</f>
        <v>#REF!</v>
      </c>
      <c r="AQ136" s="214" t="e">
        <f>IF('Crisis Indicator Data'!#REF!="No Data",1,IF(#REF!&lt;&gt;"",1,0))</f>
        <v>#REF!</v>
      </c>
      <c r="AR136" s="214" t="e">
        <f>IF('Crisis Indicator Data'!#REF!="No Data",1,IF(#REF!&lt;&gt;"",1,0))</f>
        <v>#REF!</v>
      </c>
      <c r="AS136" s="214" t="e">
        <f>IF('Crisis Indicator Data'!#REF!="No Data",1,IF(#REF!&lt;&gt;"",1,0))</f>
        <v>#REF!</v>
      </c>
      <c r="AT136" s="214" t="e">
        <f>IF('Crisis Indicator Data'!#REF!="No Data",1,IF(#REF!&lt;&gt;"",1,0))</f>
        <v>#REF!</v>
      </c>
      <c r="AU136" s="214" t="e">
        <f>IF('Crisis Indicator Data'!#REF!="No Data",1,IF(#REF!&lt;&gt;"",1,0))</f>
        <v>#REF!</v>
      </c>
      <c r="AV136" s="214" t="e">
        <f>IF('Crisis Indicator Data'!#REF!="No Data",1,IF(#REF!&lt;&gt;"",1,0))</f>
        <v>#REF!</v>
      </c>
      <c r="AW136" s="214" t="e">
        <f>IF('Crisis Indicator Data'!#REF!="No Data",1,IF(#REF!&lt;&gt;"",1,0))</f>
        <v>#REF!</v>
      </c>
      <c r="AX136" s="214" t="e">
        <f>IF('Crisis Indicator Data'!#REF!="No Data",1,IF(#REF!&lt;&gt;"",1,0))</f>
        <v>#REF!</v>
      </c>
      <c r="AY136" s="214" t="e">
        <f>IF('Crisis Indicator Data'!#REF!="No Data",1,IF(#REF!&lt;&gt;"",1,0))</f>
        <v>#REF!</v>
      </c>
      <c r="AZ136" s="214" t="e">
        <f>IF('Crisis Indicator Data'!#REF!="No Data",1,IF(#REF!&lt;&gt;"",1,0))</f>
        <v>#REF!</v>
      </c>
      <c r="BA136" t="e">
        <f t="shared" si="8"/>
        <v>#REF!</v>
      </c>
      <c r="BB136" s="22" t="e">
        <f t="shared" si="9"/>
        <v>#REF!</v>
      </c>
    </row>
    <row r="137" spans="1:54" x14ac:dyDescent="0.35">
      <c r="A137" t="s">
        <v>8158</v>
      </c>
      <c r="B137" s="214" t="e">
        <f>IF('Crisis Indicator Data'!#REF!="No Data",1,IF(#REF!&lt;&gt;"",1,0))</f>
        <v>#REF!</v>
      </c>
      <c r="C137" s="214" t="e">
        <f>IF('Crisis Indicator Data'!#REF!="No Data",1,IF(#REF!&lt;&gt;"",1,0))</f>
        <v>#REF!</v>
      </c>
      <c r="D137" s="214" t="e">
        <f>IF('Crisis Indicator Data'!#REF!="No Data",1,IF(#REF!&lt;&gt;"",1,0))</f>
        <v>#REF!</v>
      </c>
      <c r="E137" s="214" t="e">
        <f>IF('Crisis Indicator Data'!#REF!="No Data",1,IF(#REF!&lt;&gt;"",1,0))</f>
        <v>#REF!</v>
      </c>
      <c r="F137" s="214" t="e">
        <f>IF('Crisis Indicator Data'!#REF!="No Data",1,IF(#REF!&lt;&gt;"",1,0))</f>
        <v>#REF!</v>
      </c>
      <c r="G137" s="214" t="e">
        <f>IF('Crisis Indicator Data'!#REF!="No Data",1,IF(#REF!&lt;&gt;"",1,0))</f>
        <v>#REF!</v>
      </c>
      <c r="H137" s="214" t="e">
        <f>IF('Crisis Indicator Data'!#REF!="No Data",1,IF(#REF!&lt;&gt;"",1,0))</f>
        <v>#REF!</v>
      </c>
      <c r="I137" s="214" t="e">
        <f>IF('Crisis Indicator Data'!#REF!="No Data",1,IF(#REF!&lt;&gt;"",1,0))</f>
        <v>#REF!</v>
      </c>
      <c r="J137" s="214" t="e">
        <f>IF('Crisis Indicator Data'!#REF!="No Data",1,IF(#REF!&lt;&gt;"",1,0))</f>
        <v>#REF!</v>
      </c>
      <c r="K137" s="214" t="e">
        <f>IF('Crisis Indicator Data'!#REF!="No Data",1,IF(#REF!&lt;&gt;"",1,0))</f>
        <v>#REF!</v>
      </c>
      <c r="L137" s="214" t="e">
        <f>IF('Crisis Indicator Data'!#REF!="No Data",1,IF(#REF!&lt;&gt;"",1,0))</f>
        <v>#REF!</v>
      </c>
      <c r="M137" s="214" t="e">
        <f>IF('Crisis Indicator Data'!#REF!="No Data",1,IF(#REF!&lt;&gt;"",1,0))</f>
        <v>#REF!</v>
      </c>
      <c r="N137" s="214" t="e">
        <f>IF('Crisis Indicator Data'!#REF!="No Data",1,IF(#REF!&lt;&gt;"",1,0))</f>
        <v>#REF!</v>
      </c>
      <c r="O137" s="214" t="e">
        <f>IF('Crisis Indicator Data'!#REF!="No Data",1,IF(#REF!&lt;&gt;"",1,0))</f>
        <v>#REF!</v>
      </c>
      <c r="P137" s="214" t="e">
        <f>IF('Crisis Indicator Data'!#REF!="No Data",1,IF(#REF!&lt;&gt;"",1,0))</f>
        <v>#REF!</v>
      </c>
      <c r="Q137" s="214" t="e">
        <f>IF('Crisis Indicator Data'!#REF!="No Data",1,IF(#REF!&lt;&gt;"",1,0))</f>
        <v>#REF!</v>
      </c>
      <c r="R137" s="214" t="e">
        <f>IF('Crisis Indicator Data'!#REF!="No Data",1,IF(#REF!&lt;&gt;"",1,0))</f>
        <v>#REF!</v>
      </c>
      <c r="S137" s="214" t="e">
        <f>IF('Crisis Indicator Data'!#REF!="No Data",1,IF(#REF!&lt;&gt;"",1,0))</f>
        <v>#REF!</v>
      </c>
      <c r="T137" s="214" t="e">
        <f>IF('Crisis Indicator Data'!#REF!="No Data",1,IF(#REF!&lt;&gt;"",1,0))</f>
        <v>#REF!</v>
      </c>
      <c r="U137" s="214" t="e">
        <f>IF('Crisis Indicator Data'!#REF!="No Data",1,IF(#REF!&lt;&gt;"",1,0))</f>
        <v>#REF!</v>
      </c>
      <c r="V137" s="214" t="e">
        <f>IF('Crisis Indicator Data'!#REF!="No Data",1,IF(#REF!&lt;&gt;"",1,0))</f>
        <v>#REF!</v>
      </c>
      <c r="W137" s="214" t="e">
        <f>IF('Crisis Indicator Data'!#REF!="No Data",1,IF(#REF!&lt;&gt;"",1,0))</f>
        <v>#REF!</v>
      </c>
      <c r="X137" s="214" t="e">
        <f>IF('Crisis Indicator Data'!#REF!="No Data",1,IF(#REF!&lt;&gt;"",1,0))</f>
        <v>#REF!</v>
      </c>
      <c r="Y137" s="214" t="e">
        <f>IF('Crisis Indicator Data'!#REF!="No Data",1,IF(#REF!&lt;&gt;"",1,0))</f>
        <v>#REF!</v>
      </c>
      <c r="Z137" s="214" t="e">
        <f>IF('Crisis Indicator Data'!#REF!="No Data",1,IF(#REF!&lt;&gt;"",1,0))</f>
        <v>#REF!</v>
      </c>
      <c r="AA137" s="214" t="e">
        <f>IF('Crisis Indicator Data'!#REF!="No Data",1,IF(#REF!&lt;&gt;"",1,0))</f>
        <v>#REF!</v>
      </c>
      <c r="AB137" s="214" t="e">
        <f>IF('Crisis Indicator Data'!#REF!="No Data",1,IF(#REF!&lt;&gt;"",1,0))</f>
        <v>#REF!</v>
      </c>
      <c r="AC137" s="214" t="e">
        <f>IF('Crisis Indicator Data'!#REF!="No Data",1,IF(#REF!&lt;&gt;"",1,0))</f>
        <v>#REF!</v>
      </c>
      <c r="AD137" s="214" t="e">
        <f>IF('Crisis Indicator Data'!#REF!="No Data",1,IF(#REF!&lt;&gt;"",1,0))</f>
        <v>#REF!</v>
      </c>
      <c r="AE137" s="214" t="e">
        <f>IF('Crisis Indicator Data'!#REF!="No Data",1,IF(#REF!&lt;&gt;"",1,0))</f>
        <v>#REF!</v>
      </c>
      <c r="AF137" s="214" t="e">
        <f>IF('Crisis Indicator Data'!#REF!="No Data",1,IF(#REF!&lt;&gt;"",1,0))</f>
        <v>#REF!</v>
      </c>
      <c r="AG137" s="214" t="e">
        <f>IF('Crisis Indicator Data'!#REF!="No Data",1,IF(#REF!&lt;&gt;"",1,0))</f>
        <v>#REF!</v>
      </c>
      <c r="AH137" s="214" t="e">
        <f>IF('Crisis Indicator Data'!#REF!="No Data",1,IF(#REF!&lt;&gt;"",1,0))</f>
        <v>#REF!</v>
      </c>
      <c r="AI137" s="214" t="e">
        <f>IF('Crisis Indicator Data'!#REF!="No Data",1,IF(#REF!&lt;&gt;"",1,0))</f>
        <v>#REF!</v>
      </c>
      <c r="AJ137" s="214" t="e">
        <f>IF('Crisis Indicator Data'!#REF!="No Data",1,IF(#REF!&lt;&gt;"",1,0))</f>
        <v>#REF!</v>
      </c>
      <c r="AK137" s="214" t="e">
        <f>IF('Crisis Indicator Data'!#REF!="No Data",1,IF(#REF!&lt;&gt;"",1,0))</f>
        <v>#REF!</v>
      </c>
      <c r="AL137" s="214" t="e">
        <f>IF('Crisis Indicator Data'!#REF!="No Data",1,IF(#REF!&lt;&gt;"",1,0))</f>
        <v>#REF!</v>
      </c>
      <c r="AM137" s="214" t="e">
        <f>IF('Crisis Indicator Data'!#REF!="No Data",1,IF(#REF!&lt;&gt;"",1,0))</f>
        <v>#REF!</v>
      </c>
      <c r="AN137" s="214" t="e">
        <f>IF('Crisis Indicator Data'!#REF!="No Data",1,IF(#REF!&lt;&gt;"",1,0))</f>
        <v>#REF!</v>
      </c>
      <c r="AO137" s="214" t="e">
        <f>IF('Crisis Indicator Data'!#REF!="No Data",1,IF(#REF!&lt;&gt;"",1,0))</f>
        <v>#REF!</v>
      </c>
      <c r="AP137" s="214" t="e">
        <f>IF('Crisis Indicator Data'!#REF!="No Data",1,IF(#REF!&lt;&gt;"",1,0))</f>
        <v>#REF!</v>
      </c>
      <c r="AQ137" s="214" t="e">
        <f>IF('Crisis Indicator Data'!#REF!="No Data",1,IF(#REF!&lt;&gt;"",1,0))</f>
        <v>#REF!</v>
      </c>
      <c r="AR137" s="214" t="e">
        <f>IF('Crisis Indicator Data'!#REF!="No Data",1,IF(#REF!&lt;&gt;"",1,0))</f>
        <v>#REF!</v>
      </c>
      <c r="AS137" s="214" t="e">
        <f>IF('Crisis Indicator Data'!#REF!="No Data",1,IF(#REF!&lt;&gt;"",1,0))</f>
        <v>#REF!</v>
      </c>
      <c r="AT137" s="214" t="e">
        <f>IF('Crisis Indicator Data'!#REF!="No Data",1,IF(#REF!&lt;&gt;"",1,0))</f>
        <v>#REF!</v>
      </c>
      <c r="AU137" s="214" t="e">
        <f>IF('Crisis Indicator Data'!#REF!="No Data",1,IF(#REF!&lt;&gt;"",1,0))</f>
        <v>#REF!</v>
      </c>
      <c r="AV137" s="214" t="e">
        <f>IF('Crisis Indicator Data'!#REF!="No Data",1,IF(#REF!&lt;&gt;"",1,0))</f>
        <v>#REF!</v>
      </c>
      <c r="AW137" s="214" t="e">
        <f>IF('Crisis Indicator Data'!#REF!="No Data",1,IF(#REF!&lt;&gt;"",1,0))</f>
        <v>#REF!</v>
      </c>
      <c r="AX137" s="214" t="e">
        <f>IF('Crisis Indicator Data'!#REF!="No Data",1,IF(#REF!&lt;&gt;"",1,0))</f>
        <v>#REF!</v>
      </c>
      <c r="AY137" s="214" t="e">
        <f>IF('Crisis Indicator Data'!#REF!="No Data",1,IF(#REF!&lt;&gt;"",1,0))</f>
        <v>#REF!</v>
      </c>
      <c r="AZ137" s="214" t="e">
        <f>IF('Crisis Indicator Data'!#REF!="No Data",1,IF(#REF!&lt;&gt;"",1,0))</f>
        <v>#REF!</v>
      </c>
      <c r="BA137" t="e">
        <f t="shared" si="8"/>
        <v>#REF!</v>
      </c>
      <c r="BB137" s="22" t="e">
        <f t="shared" si="9"/>
        <v>#REF!</v>
      </c>
    </row>
    <row r="138" spans="1:54" x14ac:dyDescent="0.35">
      <c r="A138" t="s">
        <v>8161</v>
      </c>
      <c r="B138" s="214" t="e">
        <f>IF('Crisis Indicator Data'!#REF!="No Data",1,IF(#REF!&lt;&gt;"",1,0))</f>
        <v>#REF!</v>
      </c>
      <c r="C138" s="214" t="e">
        <f>IF('Crisis Indicator Data'!#REF!="No Data",1,IF(#REF!&lt;&gt;"",1,0))</f>
        <v>#REF!</v>
      </c>
      <c r="D138" s="214" t="e">
        <f>IF('Crisis Indicator Data'!#REF!="No Data",1,IF(#REF!&lt;&gt;"",1,0))</f>
        <v>#REF!</v>
      </c>
      <c r="E138" s="214" t="e">
        <f>IF('Crisis Indicator Data'!#REF!="No Data",1,IF(#REF!&lt;&gt;"",1,0))</f>
        <v>#REF!</v>
      </c>
      <c r="F138" s="214" t="e">
        <f>IF('Crisis Indicator Data'!#REF!="No Data",1,IF(#REF!&lt;&gt;"",1,0))</f>
        <v>#REF!</v>
      </c>
      <c r="G138" s="214" t="e">
        <f>IF('Crisis Indicator Data'!#REF!="No Data",1,IF(#REF!&lt;&gt;"",1,0))</f>
        <v>#REF!</v>
      </c>
      <c r="H138" s="214" t="e">
        <f>IF('Crisis Indicator Data'!#REF!="No Data",1,IF(#REF!&lt;&gt;"",1,0))</f>
        <v>#REF!</v>
      </c>
      <c r="I138" s="214" t="e">
        <f>IF('Crisis Indicator Data'!#REF!="No Data",1,IF(#REF!&lt;&gt;"",1,0))</f>
        <v>#REF!</v>
      </c>
      <c r="J138" s="214" t="e">
        <f>IF('Crisis Indicator Data'!#REF!="No Data",1,IF(#REF!&lt;&gt;"",1,0))</f>
        <v>#REF!</v>
      </c>
      <c r="K138" s="214" t="e">
        <f>IF('Crisis Indicator Data'!#REF!="No Data",1,IF(#REF!&lt;&gt;"",1,0))</f>
        <v>#REF!</v>
      </c>
      <c r="L138" s="214" t="e">
        <f>IF('Crisis Indicator Data'!#REF!="No Data",1,IF(#REF!&lt;&gt;"",1,0))</f>
        <v>#REF!</v>
      </c>
      <c r="M138" s="214" t="e">
        <f>IF('Crisis Indicator Data'!#REF!="No Data",1,IF(#REF!&lt;&gt;"",1,0))</f>
        <v>#REF!</v>
      </c>
      <c r="N138" s="214" t="e">
        <f>IF('Crisis Indicator Data'!#REF!="No Data",1,IF(#REF!&lt;&gt;"",1,0))</f>
        <v>#REF!</v>
      </c>
      <c r="O138" s="214" t="e">
        <f>IF('Crisis Indicator Data'!#REF!="No Data",1,IF(#REF!&lt;&gt;"",1,0))</f>
        <v>#REF!</v>
      </c>
      <c r="P138" s="214" t="e">
        <f>IF('Crisis Indicator Data'!#REF!="No Data",1,IF(#REF!&lt;&gt;"",1,0))</f>
        <v>#REF!</v>
      </c>
      <c r="Q138" s="214" t="e">
        <f>IF('Crisis Indicator Data'!#REF!="No Data",1,IF(#REF!&lt;&gt;"",1,0))</f>
        <v>#REF!</v>
      </c>
      <c r="R138" s="214" t="e">
        <f>IF('Crisis Indicator Data'!#REF!="No Data",1,IF(#REF!&lt;&gt;"",1,0))</f>
        <v>#REF!</v>
      </c>
      <c r="S138" s="214" t="e">
        <f>IF('Crisis Indicator Data'!#REF!="No Data",1,IF(#REF!&lt;&gt;"",1,0))</f>
        <v>#REF!</v>
      </c>
      <c r="T138" s="214" t="e">
        <f>IF('Crisis Indicator Data'!#REF!="No Data",1,IF(#REF!&lt;&gt;"",1,0))</f>
        <v>#REF!</v>
      </c>
      <c r="U138" s="214" t="e">
        <f>IF('Crisis Indicator Data'!#REF!="No Data",1,IF(#REF!&lt;&gt;"",1,0))</f>
        <v>#REF!</v>
      </c>
      <c r="V138" s="214" t="e">
        <f>IF('Crisis Indicator Data'!#REF!="No Data",1,IF(#REF!&lt;&gt;"",1,0))</f>
        <v>#REF!</v>
      </c>
      <c r="W138" s="214" t="e">
        <f>IF('Crisis Indicator Data'!#REF!="No Data",1,IF(#REF!&lt;&gt;"",1,0))</f>
        <v>#REF!</v>
      </c>
      <c r="X138" s="214" t="e">
        <f>IF('Crisis Indicator Data'!#REF!="No Data",1,IF(#REF!&lt;&gt;"",1,0))</f>
        <v>#REF!</v>
      </c>
      <c r="Y138" s="214" t="e">
        <f>IF('Crisis Indicator Data'!#REF!="No Data",1,IF(#REF!&lt;&gt;"",1,0))</f>
        <v>#REF!</v>
      </c>
      <c r="Z138" s="214" t="e">
        <f>IF('Crisis Indicator Data'!#REF!="No Data",1,IF(#REF!&lt;&gt;"",1,0))</f>
        <v>#REF!</v>
      </c>
      <c r="AA138" s="214" t="e">
        <f>IF('Crisis Indicator Data'!#REF!="No Data",1,IF(#REF!&lt;&gt;"",1,0))</f>
        <v>#REF!</v>
      </c>
      <c r="AB138" s="214" t="e">
        <f>IF('Crisis Indicator Data'!#REF!="No Data",1,IF(#REF!&lt;&gt;"",1,0))</f>
        <v>#REF!</v>
      </c>
      <c r="AC138" s="214" t="e">
        <f>IF('Crisis Indicator Data'!#REF!="No Data",1,IF(#REF!&lt;&gt;"",1,0))</f>
        <v>#REF!</v>
      </c>
      <c r="AD138" s="214" t="e">
        <f>IF('Crisis Indicator Data'!#REF!="No Data",1,IF(#REF!&lt;&gt;"",1,0))</f>
        <v>#REF!</v>
      </c>
      <c r="AE138" s="214" t="e">
        <f>IF('Crisis Indicator Data'!#REF!="No Data",1,IF(#REF!&lt;&gt;"",1,0))</f>
        <v>#REF!</v>
      </c>
      <c r="AF138" s="214" t="e">
        <f>IF('Crisis Indicator Data'!#REF!="No Data",1,IF(#REF!&lt;&gt;"",1,0))</f>
        <v>#REF!</v>
      </c>
      <c r="AG138" s="214" t="e">
        <f>IF('Crisis Indicator Data'!#REF!="No Data",1,IF(#REF!&lt;&gt;"",1,0))</f>
        <v>#REF!</v>
      </c>
      <c r="AH138" s="214" t="e">
        <f>IF('Crisis Indicator Data'!#REF!="No Data",1,IF(#REF!&lt;&gt;"",1,0))</f>
        <v>#REF!</v>
      </c>
      <c r="AI138" s="214" t="e">
        <f>IF('Crisis Indicator Data'!#REF!="No Data",1,IF(#REF!&lt;&gt;"",1,0))</f>
        <v>#REF!</v>
      </c>
      <c r="AJ138" s="214" t="e">
        <f>IF('Crisis Indicator Data'!#REF!="No Data",1,IF(#REF!&lt;&gt;"",1,0))</f>
        <v>#REF!</v>
      </c>
      <c r="AK138" s="214" t="e">
        <f>IF('Crisis Indicator Data'!#REF!="No Data",1,IF(#REF!&lt;&gt;"",1,0))</f>
        <v>#REF!</v>
      </c>
      <c r="AL138" s="214" t="e">
        <f>IF('Crisis Indicator Data'!#REF!="No Data",1,IF(#REF!&lt;&gt;"",1,0))</f>
        <v>#REF!</v>
      </c>
      <c r="AM138" s="214" t="e">
        <f>IF('Crisis Indicator Data'!#REF!="No Data",1,IF(#REF!&lt;&gt;"",1,0))</f>
        <v>#REF!</v>
      </c>
      <c r="AN138" s="214" t="e">
        <f>IF('Crisis Indicator Data'!#REF!="No Data",1,IF(#REF!&lt;&gt;"",1,0))</f>
        <v>#REF!</v>
      </c>
      <c r="AO138" s="214" t="e">
        <f>IF('Crisis Indicator Data'!#REF!="No Data",1,IF(#REF!&lt;&gt;"",1,0))</f>
        <v>#REF!</v>
      </c>
      <c r="AP138" s="214" t="e">
        <f>IF('Crisis Indicator Data'!#REF!="No Data",1,IF(#REF!&lt;&gt;"",1,0))</f>
        <v>#REF!</v>
      </c>
      <c r="AQ138" s="214" t="e">
        <f>IF('Crisis Indicator Data'!#REF!="No Data",1,IF(#REF!&lt;&gt;"",1,0))</f>
        <v>#REF!</v>
      </c>
      <c r="AR138" s="214" t="e">
        <f>IF('Crisis Indicator Data'!#REF!="No Data",1,IF(#REF!&lt;&gt;"",1,0))</f>
        <v>#REF!</v>
      </c>
      <c r="AS138" s="214" t="e">
        <f>IF('Crisis Indicator Data'!#REF!="No Data",1,IF(#REF!&lt;&gt;"",1,0))</f>
        <v>#REF!</v>
      </c>
      <c r="AT138" s="214" t="e">
        <f>IF('Crisis Indicator Data'!#REF!="No Data",1,IF(#REF!&lt;&gt;"",1,0))</f>
        <v>#REF!</v>
      </c>
      <c r="AU138" s="214" t="e">
        <f>IF('Crisis Indicator Data'!#REF!="No Data",1,IF(#REF!&lt;&gt;"",1,0))</f>
        <v>#REF!</v>
      </c>
      <c r="AV138" s="214" t="e">
        <f>IF('Crisis Indicator Data'!#REF!="No Data",1,IF(#REF!&lt;&gt;"",1,0))</f>
        <v>#REF!</v>
      </c>
      <c r="AW138" s="214" t="e">
        <f>IF('Crisis Indicator Data'!#REF!="No Data",1,IF(#REF!&lt;&gt;"",1,0))</f>
        <v>#REF!</v>
      </c>
      <c r="AX138" s="214" t="e">
        <f>IF('Crisis Indicator Data'!#REF!="No Data",1,IF(#REF!&lt;&gt;"",1,0))</f>
        <v>#REF!</v>
      </c>
      <c r="AY138" s="214" t="e">
        <f>IF('Crisis Indicator Data'!#REF!="No Data",1,IF(#REF!&lt;&gt;"",1,0))</f>
        <v>#REF!</v>
      </c>
      <c r="AZ138" s="214" t="e">
        <f>IF('Crisis Indicator Data'!#REF!="No Data",1,IF(#REF!&lt;&gt;"",1,0))</f>
        <v>#REF!</v>
      </c>
      <c r="BA138" t="e">
        <f t="shared" si="8"/>
        <v>#REF!</v>
      </c>
      <c r="BB138" s="22" t="e">
        <f t="shared" si="9"/>
        <v>#REF!</v>
      </c>
    </row>
    <row r="139" spans="1:54" x14ac:dyDescent="0.35">
      <c r="A139" t="s">
        <v>8166</v>
      </c>
      <c r="B139" s="214" t="e">
        <f>IF('Crisis Indicator Data'!#REF!="No Data",1,IF(#REF!&lt;&gt;"",1,0))</f>
        <v>#REF!</v>
      </c>
      <c r="C139" s="214" t="e">
        <f>IF('Crisis Indicator Data'!#REF!="No Data",1,IF(#REF!&lt;&gt;"",1,0))</f>
        <v>#REF!</v>
      </c>
      <c r="D139" s="214" t="e">
        <f>IF('Crisis Indicator Data'!#REF!="No Data",1,IF(#REF!&lt;&gt;"",1,0))</f>
        <v>#REF!</v>
      </c>
      <c r="E139" s="214" t="e">
        <f>IF('Crisis Indicator Data'!#REF!="No Data",1,IF(#REF!&lt;&gt;"",1,0))</f>
        <v>#REF!</v>
      </c>
      <c r="F139" s="214" t="e">
        <f>IF('Crisis Indicator Data'!#REF!="No Data",1,IF(#REF!&lt;&gt;"",1,0))</f>
        <v>#REF!</v>
      </c>
      <c r="G139" s="214" t="e">
        <f>IF('Crisis Indicator Data'!#REF!="No Data",1,IF(#REF!&lt;&gt;"",1,0))</f>
        <v>#REF!</v>
      </c>
      <c r="H139" s="214" t="e">
        <f>IF('Crisis Indicator Data'!#REF!="No Data",1,IF(#REF!&lt;&gt;"",1,0))</f>
        <v>#REF!</v>
      </c>
      <c r="I139" s="214" t="e">
        <f>IF('Crisis Indicator Data'!#REF!="No Data",1,IF(#REF!&lt;&gt;"",1,0))</f>
        <v>#REF!</v>
      </c>
      <c r="J139" s="214" t="e">
        <f>IF('Crisis Indicator Data'!#REF!="No Data",1,IF(#REF!&lt;&gt;"",1,0))</f>
        <v>#REF!</v>
      </c>
      <c r="K139" s="214" t="e">
        <f>IF('Crisis Indicator Data'!#REF!="No Data",1,IF(#REF!&lt;&gt;"",1,0))</f>
        <v>#REF!</v>
      </c>
      <c r="L139" s="214" t="e">
        <f>IF('Crisis Indicator Data'!#REF!="No Data",1,IF(#REF!&lt;&gt;"",1,0))</f>
        <v>#REF!</v>
      </c>
      <c r="M139" s="214" t="e">
        <f>IF('Crisis Indicator Data'!#REF!="No Data",1,IF(#REF!&lt;&gt;"",1,0))</f>
        <v>#REF!</v>
      </c>
      <c r="N139" s="214" t="e">
        <f>IF('Crisis Indicator Data'!#REF!="No Data",1,IF(#REF!&lt;&gt;"",1,0))</f>
        <v>#REF!</v>
      </c>
      <c r="O139" s="214" t="e">
        <f>IF('Crisis Indicator Data'!#REF!="No Data",1,IF(#REF!&lt;&gt;"",1,0))</f>
        <v>#REF!</v>
      </c>
      <c r="P139" s="214" t="e">
        <f>IF('Crisis Indicator Data'!#REF!="No Data",1,IF(#REF!&lt;&gt;"",1,0))</f>
        <v>#REF!</v>
      </c>
      <c r="Q139" s="214" t="e">
        <f>IF('Crisis Indicator Data'!#REF!="No Data",1,IF(#REF!&lt;&gt;"",1,0))</f>
        <v>#REF!</v>
      </c>
      <c r="R139" s="214" t="e">
        <f>IF('Crisis Indicator Data'!#REF!="No Data",1,IF(#REF!&lt;&gt;"",1,0))</f>
        <v>#REF!</v>
      </c>
      <c r="S139" s="214" t="e">
        <f>IF('Crisis Indicator Data'!#REF!="No Data",1,IF(#REF!&lt;&gt;"",1,0))</f>
        <v>#REF!</v>
      </c>
      <c r="T139" s="214" t="e">
        <f>IF('Crisis Indicator Data'!#REF!="No Data",1,IF(#REF!&lt;&gt;"",1,0))</f>
        <v>#REF!</v>
      </c>
      <c r="U139" s="214" t="e">
        <f>IF('Crisis Indicator Data'!#REF!="No Data",1,IF(#REF!&lt;&gt;"",1,0))</f>
        <v>#REF!</v>
      </c>
      <c r="V139" s="214" t="e">
        <f>IF('Crisis Indicator Data'!#REF!="No Data",1,IF(#REF!&lt;&gt;"",1,0))</f>
        <v>#REF!</v>
      </c>
      <c r="W139" s="214" t="e">
        <f>IF('Crisis Indicator Data'!#REF!="No Data",1,IF(#REF!&lt;&gt;"",1,0))</f>
        <v>#REF!</v>
      </c>
      <c r="X139" s="214" t="e">
        <f>IF('Crisis Indicator Data'!#REF!="No Data",1,IF(#REF!&lt;&gt;"",1,0))</f>
        <v>#REF!</v>
      </c>
      <c r="Y139" s="214" t="e">
        <f>IF('Crisis Indicator Data'!#REF!="No Data",1,IF(#REF!&lt;&gt;"",1,0))</f>
        <v>#REF!</v>
      </c>
      <c r="Z139" s="214" t="e">
        <f>IF('Crisis Indicator Data'!#REF!="No Data",1,IF(#REF!&lt;&gt;"",1,0))</f>
        <v>#REF!</v>
      </c>
      <c r="AA139" s="214" t="e">
        <f>IF('Crisis Indicator Data'!#REF!="No Data",1,IF(#REF!&lt;&gt;"",1,0))</f>
        <v>#REF!</v>
      </c>
      <c r="AB139" s="214" t="e">
        <f>IF('Crisis Indicator Data'!#REF!="No Data",1,IF(#REF!&lt;&gt;"",1,0))</f>
        <v>#REF!</v>
      </c>
      <c r="AC139" s="214" t="e">
        <f>IF('Crisis Indicator Data'!#REF!="No Data",1,IF(#REF!&lt;&gt;"",1,0))</f>
        <v>#REF!</v>
      </c>
      <c r="AD139" s="214" t="e">
        <f>IF('Crisis Indicator Data'!#REF!="No Data",1,IF(#REF!&lt;&gt;"",1,0))</f>
        <v>#REF!</v>
      </c>
      <c r="AE139" s="214" t="e">
        <f>IF('Crisis Indicator Data'!#REF!="No Data",1,IF(#REF!&lt;&gt;"",1,0))</f>
        <v>#REF!</v>
      </c>
      <c r="AF139" s="214" t="e">
        <f>IF('Crisis Indicator Data'!#REF!="No Data",1,IF(#REF!&lt;&gt;"",1,0))</f>
        <v>#REF!</v>
      </c>
      <c r="AG139" s="214" t="e">
        <f>IF('Crisis Indicator Data'!#REF!="No Data",1,IF(#REF!&lt;&gt;"",1,0))</f>
        <v>#REF!</v>
      </c>
      <c r="AH139" s="214" t="e">
        <f>IF('Crisis Indicator Data'!#REF!="No Data",1,IF(#REF!&lt;&gt;"",1,0))</f>
        <v>#REF!</v>
      </c>
      <c r="AI139" s="214" t="e">
        <f>IF('Crisis Indicator Data'!#REF!="No Data",1,IF(#REF!&lt;&gt;"",1,0))</f>
        <v>#REF!</v>
      </c>
      <c r="AJ139" s="214" t="e">
        <f>IF('Crisis Indicator Data'!#REF!="No Data",1,IF(#REF!&lt;&gt;"",1,0))</f>
        <v>#REF!</v>
      </c>
      <c r="AK139" s="214" t="e">
        <f>IF('Crisis Indicator Data'!#REF!="No Data",1,IF(#REF!&lt;&gt;"",1,0))</f>
        <v>#REF!</v>
      </c>
      <c r="AL139" s="214" t="e">
        <f>IF('Crisis Indicator Data'!#REF!="No Data",1,IF(#REF!&lt;&gt;"",1,0))</f>
        <v>#REF!</v>
      </c>
      <c r="AM139" s="214" t="e">
        <f>IF('Crisis Indicator Data'!#REF!="No Data",1,IF(#REF!&lt;&gt;"",1,0))</f>
        <v>#REF!</v>
      </c>
      <c r="AN139" s="214" t="e">
        <f>IF('Crisis Indicator Data'!#REF!="No Data",1,IF(#REF!&lt;&gt;"",1,0))</f>
        <v>#REF!</v>
      </c>
      <c r="AO139" s="214" t="e">
        <f>IF('Crisis Indicator Data'!#REF!="No Data",1,IF(#REF!&lt;&gt;"",1,0))</f>
        <v>#REF!</v>
      </c>
      <c r="AP139" s="214" t="e">
        <f>IF('Crisis Indicator Data'!#REF!="No Data",1,IF(#REF!&lt;&gt;"",1,0))</f>
        <v>#REF!</v>
      </c>
      <c r="AQ139" s="214" t="e">
        <f>IF('Crisis Indicator Data'!#REF!="No Data",1,IF(#REF!&lt;&gt;"",1,0))</f>
        <v>#REF!</v>
      </c>
      <c r="AR139" s="214" t="e">
        <f>IF('Crisis Indicator Data'!#REF!="No Data",1,IF(#REF!&lt;&gt;"",1,0))</f>
        <v>#REF!</v>
      </c>
      <c r="AS139" s="214" t="e">
        <f>IF('Crisis Indicator Data'!#REF!="No Data",1,IF(#REF!&lt;&gt;"",1,0))</f>
        <v>#REF!</v>
      </c>
      <c r="AT139" s="214" t="e">
        <f>IF('Crisis Indicator Data'!#REF!="No Data",1,IF(#REF!&lt;&gt;"",1,0))</f>
        <v>#REF!</v>
      </c>
      <c r="AU139" s="214" t="e">
        <f>IF('Crisis Indicator Data'!#REF!="No Data",1,IF(#REF!&lt;&gt;"",1,0))</f>
        <v>#REF!</v>
      </c>
      <c r="AV139" s="214" t="e">
        <f>IF('Crisis Indicator Data'!#REF!="No Data",1,IF(#REF!&lt;&gt;"",1,0))</f>
        <v>#REF!</v>
      </c>
      <c r="AW139" s="214" t="e">
        <f>IF('Crisis Indicator Data'!#REF!="No Data",1,IF(#REF!&lt;&gt;"",1,0))</f>
        <v>#REF!</v>
      </c>
      <c r="AX139" s="214" t="e">
        <f>IF('Crisis Indicator Data'!#REF!="No Data",1,IF(#REF!&lt;&gt;"",1,0))</f>
        <v>#REF!</v>
      </c>
      <c r="AY139" s="214" t="e">
        <f>IF('Crisis Indicator Data'!#REF!="No Data",1,IF(#REF!&lt;&gt;"",1,0))</f>
        <v>#REF!</v>
      </c>
      <c r="AZ139" s="214" t="e">
        <f>IF('Crisis Indicator Data'!#REF!="No Data",1,IF(#REF!&lt;&gt;"",1,0))</f>
        <v>#REF!</v>
      </c>
      <c r="BA139" t="e">
        <f t="shared" si="8"/>
        <v>#REF!</v>
      </c>
      <c r="BB139" s="22" t="e">
        <f t="shared" si="9"/>
        <v>#REF!</v>
      </c>
    </row>
    <row r="140" spans="1:54" x14ac:dyDescent="0.35">
      <c r="A140" t="s">
        <v>8169</v>
      </c>
      <c r="B140" s="214" t="e">
        <f>IF('Crisis Indicator Data'!#REF!="No Data",1,IF(#REF!&lt;&gt;"",1,0))</f>
        <v>#REF!</v>
      </c>
      <c r="C140" s="214" t="e">
        <f>IF('Crisis Indicator Data'!#REF!="No Data",1,IF(#REF!&lt;&gt;"",1,0))</f>
        <v>#REF!</v>
      </c>
      <c r="D140" s="214" t="e">
        <f>IF('Crisis Indicator Data'!#REF!="No Data",1,IF(#REF!&lt;&gt;"",1,0))</f>
        <v>#REF!</v>
      </c>
      <c r="E140" s="214" t="e">
        <f>IF('Crisis Indicator Data'!#REF!="No Data",1,IF(#REF!&lt;&gt;"",1,0))</f>
        <v>#REF!</v>
      </c>
      <c r="F140" s="214" t="e">
        <f>IF('Crisis Indicator Data'!#REF!="No Data",1,IF(#REF!&lt;&gt;"",1,0))</f>
        <v>#REF!</v>
      </c>
      <c r="G140" s="214" t="e">
        <f>IF('Crisis Indicator Data'!#REF!="No Data",1,IF(#REF!&lt;&gt;"",1,0))</f>
        <v>#REF!</v>
      </c>
      <c r="H140" s="214" t="e">
        <f>IF('Crisis Indicator Data'!#REF!="No Data",1,IF(#REF!&lt;&gt;"",1,0))</f>
        <v>#REF!</v>
      </c>
      <c r="I140" s="214" t="e">
        <f>IF('Crisis Indicator Data'!#REF!="No Data",1,IF(#REF!&lt;&gt;"",1,0))</f>
        <v>#REF!</v>
      </c>
      <c r="J140" s="214" t="e">
        <f>IF('Crisis Indicator Data'!#REF!="No Data",1,IF(#REF!&lt;&gt;"",1,0))</f>
        <v>#REF!</v>
      </c>
      <c r="K140" s="214" t="e">
        <f>IF('Crisis Indicator Data'!#REF!="No Data",1,IF(#REF!&lt;&gt;"",1,0))</f>
        <v>#REF!</v>
      </c>
      <c r="L140" s="214" t="e">
        <f>IF('Crisis Indicator Data'!#REF!="No Data",1,IF(#REF!&lt;&gt;"",1,0))</f>
        <v>#REF!</v>
      </c>
      <c r="M140" s="214" t="e">
        <f>IF('Crisis Indicator Data'!#REF!="No Data",1,IF(#REF!&lt;&gt;"",1,0))</f>
        <v>#REF!</v>
      </c>
      <c r="N140" s="214" t="e">
        <f>IF('Crisis Indicator Data'!#REF!="No Data",1,IF(#REF!&lt;&gt;"",1,0))</f>
        <v>#REF!</v>
      </c>
      <c r="O140" s="214" t="e">
        <f>IF('Crisis Indicator Data'!#REF!="No Data",1,IF(#REF!&lt;&gt;"",1,0))</f>
        <v>#REF!</v>
      </c>
      <c r="P140" s="214" t="e">
        <f>IF('Crisis Indicator Data'!#REF!="No Data",1,IF(#REF!&lt;&gt;"",1,0))</f>
        <v>#REF!</v>
      </c>
      <c r="Q140" s="214" t="e">
        <f>IF('Crisis Indicator Data'!#REF!="No Data",1,IF(#REF!&lt;&gt;"",1,0))</f>
        <v>#REF!</v>
      </c>
      <c r="R140" s="214" t="e">
        <f>IF('Crisis Indicator Data'!#REF!="No Data",1,IF(#REF!&lt;&gt;"",1,0))</f>
        <v>#REF!</v>
      </c>
      <c r="S140" s="214" t="e">
        <f>IF('Crisis Indicator Data'!#REF!="No Data",1,IF(#REF!&lt;&gt;"",1,0))</f>
        <v>#REF!</v>
      </c>
      <c r="T140" s="214" t="e">
        <f>IF('Crisis Indicator Data'!#REF!="No Data",1,IF(#REF!&lt;&gt;"",1,0))</f>
        <v>#REF!</v>
      </c>
      <c r="U140" s="214" t="e">
        <f>IF('Crisis Indicator Data'!#REF!="No Data",1,IF(#REF!&lt;&gt;"",1,0))</f>
        <v>#REF!</v>
      </c>
      <c r="V140" s="214" t="e">
        <f>IF('Crisis Indicator Data'!#REF!="No Data",1,IF(#REF!&lt;&gt;"",1,0))</f>
        <v>#REF!</v>
      </c>
      <c r="W140" s="214" t="e">
        <f>IF('Crisis Indicator Data'!#REF!="No Data",1,IF(#REF!&lt;&gt;"",1,0))</f>
        <v>#REF!</v>
      </c>
      <c r="X140" s="214" t="e">
        <f>IF('Crisis Indicator Data'!#REF!="No Data",1,IF(#REF!&lt;&gt;"",1,0))</f>
        <v>#REF!</v>
      </c>
      <c r="Y140" s="214" t="e">
        <f>IF('Crisis Indicator Data'!#REF!="No Data",1,IF(#REF!&lt;&gt;"",1,0))</f>
        <v>#REF!</v>
      </c>
      <c r="Z140" s="214" t="e">
        <f>IF('Crisis Indicator Data'!#REF!="No Data",1,IF(#REF!&lt;&gt;"",1,0))</f>
        <v>#REF!</v>
      </c>
      <c r="AA140" s="214" t="e">
        <f>IF('Crisis Indicator Data'!#REF!="No Data",1,IF(#REF!&lt;&gt;"",1,0))</f>
        <v>#REF!</v>
      </c>
      <c r="AB140" s="214" t="e">
        <f>IF('Crisis Indicator Data'!#REF!="No Data",1,IF(#REF!&lt;&gt;"",1,0))</f>
        <v>#REF!</v>
      </c>
      <c r="AC140" s="214" t="e">
        <f>IF('Crisis Indicator Data'!#REF!="No Data",1,IF(#REF!&lt;&gt;"",1,0))</f>
        <v>#REF!</v>
      </c>
      <c r="AD140" s="214" t="e">
        <f>IF('Crisis Indicator Data'!#REF!="No Data",1,IF(#REF!&lt;&gt;"",1,0))</f>
        <v>#REF!</v>
      </c>
      <c r="AE140" s="214" t="e">
        <f>IF('Crisis Indicator Data'!#REF!="No Data",1,IF(#REF!&lt;&gt;"",1,0))</f>
        <v>#REF!</v>
      </c>
      <c r="AF140" s="214" t="e">
        <f>IF('Crisis Indicator Data'!#REF!="No Data",1,IF(#REF!&lt;&gt;"",1,0))</f>
        <v>#REF!</v>
      </c>
      <c r="AG140" s="214" t="e">
        <f>IF('Crisis Indicator Data'!#REF!="No Data",1,IF(#REF!&lt;&gt;"",1,0))</f>
        <v>#REF!</v>
      </c>
      <c r="AH140" s="214" t="e">
        <f>IF('Crisis Indicator Data'!#REF!="No Data",1,IF(#REF!&lt;&gt;"",1,0))</f>
        <v>#REF!</v>
      </c>
      <c r="AI140" s="214" t="e">
        <f>IF('Crisis Indicator Data'!#REF!="No Data",1,IF(#REF!&lt;&gt;"",1,0))</f>
        <v>#REF!</v>
      </c>
      <c r="AJ140" s="214" t="e">
        <f>IF('Crisis Indicator Data'!#REF!="No Data",1,IF(#REF!&lt;&gt;"",1,0))</f>
        <v>#REF!</v>
      </c>
      <c r="AK140" s="214" t="e">
        <f>IF('Crisis Indicator Data'!#REF!="No Data",1,IF(#REF!&lt;&gt;"",1,0))</f>
        <v>#REF!</v>
      </c>
      <c r="AL140" s="214" t="e">
        <f>IF('Crisis Indicator Data'!#REF!="No Data",1,IF(#REF!&lt;&gt;"",1,0))</f>
        <v>#REF!</v>
      </c>
      <c r="AM140" s="214" t="e">
        <f>IF('Crisis Indicator Data'!#REF!="No Data",1,IF(#REF!&lt;&gt;"",1,0))</f>
        <v>#REF!</v>
      </c>
      <c r="AN140" s="214" t="e">
        <f>IF('Crisis Indicator Data'!#REF!="No Data",1,IF(#REF!&lt;&gt;"",1,0))</f>
        <v>#REF!</v>
      </c>
      <c r="AO140" s="214" t="e">
        <f>IF('Crisis Indicator Data'!#REF!="No Data",1,IF(#REF!&lt;&gt;"",1,0))</f>
        <v>#REF!</v>
      </c>
      <c r="AP140" s="214" t="e">
        <f>IF('Crisis Indicator Data'!#REF!="No Data",1,IF(#REF!&lt;&gt;"",1,0))</f>
        <v>#REF!</v>
      </c>
      <c r="AQ140" s="214" t="e">
        <f>IF('Crisis Indicator Data'!#REF!="No Data",1,IF(#REF!&lt;&gt;"",1,0))</f>
        <v>#REF!</v>
      </c>
      <c r="AR140" s="214" t="e">
        <f>IF('Crisis Indicator Data'!#REF!="No Data",1,IF(#REF!&lt;&gt;"",1,0))</f>
        <v>#REF!</v>
      </c>
      <c r="AS140" s="214" t="e">
        <f>IF('Crisis Indicator Data'!#REF!="No Data",1,IF(#REF!&lt;&gt;"",1,0))</f>
        <v>#REF!</v>
      </c>
      <c r="AT140" s="214" t="e">
        <f>IF('Crisis Indicator Data'!#REF!="No Data",1,IF(#REF!&lt;&gt;"",1,0))</f>
        <v>#REF!</v>
      </c>
      <c r="AU140" s="214" t="e">
        <f>IF('Crisis Indicator Data'!#REF!="No Data",1,IF(#REF!&lt;&gt;"",1,0))</f>
        <v>#REF!</v>
      </c>
      <c r="AV140" s="214" t="e">
        <f>IF('Crisis Indicator Data'!#REF!="No Data",1,IF(#REF!&lt;&gt;"",1,0))</f>
        <v>#REF!</v>
      </c>
      <c r="AW140" s="214" t="e">
        <f>IF('Crisis Indicator Data'!#REF!="No Data",1,IF(#REF!&lt;&gt;"",1,0))</f>
        <v>#REF!</v>
      </c>
      <c r="AX140" s="214" t="e">
        <f>IF('Crisis Indicator Data'!#REF!="No Data",1,IF(#REF!&lt;&gt;"",1,0))</f>
        <v>#REF!</v>
      </c>
      <c r="AY140" s="214" t="e">
        <f>IF('Crisis Indicator Data'!#REF!="No Data",1,IF(#REF!&lt;&gt;"",1,0))</f>
        <v>#REF!</v>
      </c>
      <c r="AZ140" s="214" t="e">
        <f>IF('Crisis Indicator Data'!#REF!="No Data",1,IF(#REF!&lt;&gt;"",1,0))</f>
        <v>#REF!</v>
      </c>
      <c r="BA140" t="e">
        <f t="shared" si="8"/>
        <v>#REF!</v>
      </c>
      <c r="BB140" s="22" t="e">
        <f t="shared" si="9"/>
        <v>#REF!</v>
      </c>
    </row>
    <row r="141" spans="1:54" x14ac:dyDescent="0.35">
      <c r="A141" t="s">
        <v>8171</v>
      </c>
      <c r="B141" s="214" t="e">
        <f>IF('Crisis Indicator Data'!#REF!="No Data",1,IF(#REF!&lt;&gt;"",1,0))</f>
        <v>#REF!</v>
      </c>
      <c r="C141" s="214" t="e">
        <f>IF('Crisis Indicator Data'!#REF!="No Data",1,IF(#REF!&lt;&gt;"",1,0))</f>
        <v>#REF!</v>
      </c>
      <c r="D141" s="214" t="e">
        <f>IF('Crisis Indicator Data'!#REF!="No Data",1,IF(#REF!&lt;&gt;"",1,0))</f>
        <v>#REF!</v>
      </c>
      <c r="E141" s="214" t="e">
        <f>IF('Crisis Indicator Data'!#REF!="No Data",1,IF(#REF!&lt;&gt;"",1,0))</f>
        <v>#REF!</v>
      </c>
      <c r="F141" s="214" t="e">
        <f>IF('Crisis Indicator Data'!#REF!="No Data",1,IF(#REF!&lt;&gt;"",1,0))</f>
        <v>#REF!</v>
      </c>
      <c r="G141" s="214" t="e">
        <f>IF('Crisis Indicator Data'!#REF!="No Data",1,IF(#REF!&lt;&gt;"",1,0))</f>
        <v>#REF!</v>
      </c>
      <c r="H141" s="214" t="e">
        <f>IF('Crisis Indicator Data'!#REF!="No Data",1,IF(#REF!&lt;&gt;"",1,0))</f>
        <v>#REF!</v>
      </c>
      <c r="I141" s="214" t="e">
        <f>IF('Crisis Indicator Data'!#REF!="No Data",1,IF(#REF!&lt;&gt;"",1,0))</f>
        <v>#REF!</v>
      </c>
      <c r="J141" s="214" t="e">
        <f>IF('Crisis Indicator Data'!#REF!="No Data",1,IF(#REF!&lt;&gt;"",1,0))</f>
        <v>#REF!</v>
      </c>
      <c r="K141" s="214" t="e">
        <f>IF('Crisis Indicator Data'!#REF!="No Data",1,IF(#REF!&lt;&gt;"",1,0))</f>
        <v>#REF!</v>
      </c>
      <c r="L141" s="214" t="e">
        <f>IF('Crisis Indicator Data'!#REF!="No Data",1,IF(#REF!&lt;&gt;"",1,0))</f>
        <v>#REF!</v>
      </c>
      <c r="M141" s="214" t="e">
        <f>IF('Crisis Indicator Data'!#REF!="No Data",1,IF(#REF!&lt;&gt;"",1,0))</f>
        <v>#REF!</v>
      </c>
      <c r="N141" s="214" t="e">
        <f>IF('Crisis Indicator Data'!#REF!="No Data",1,IF(#REF!&lt;&gt;"",1,0))</f>
        <v>#REF!</v>
      </c>
      <c r="O141" s="214" t="e">
        <f>IF('Crisis Indicator Data'!#REF!="No Data",1,IF(#REF!&lt;&gt;"",1,0))</f>
        <v>#REF!</v>
      </c>
      <c r="P141" s="214" t="e">
        <f>IF('Crisis Indicator Data'!#REF!="No Data",1,IF(#REF!&lt;&gt;"",1,0))</f>
        <v>#REF!</v>
      </c>
      <c r="Q141" s="214" t="e">
        <f>IF('Crisis Indicator Data'!#REF!="No Data",1,IF(#REF!&lt;&gt;"",1,0))</f>
        <v>#REF!</v>
      </c>
      <c r="R141" s="214" t="e">
        <f>IF('Crisis Indicator Data'!#REF!="No Data",1,IF(#REF!&lt;&gt;"",1,0))</f>
        <v>#REF!</v>
      </c>
      <c r="S141" s="214" t="e">
        <f>IF('Crisis Indicator Data'!#REF!="No Data",1,IF(#REF!&lt;&gt;"",1,0))</f>
        <v>#REF!</v>
      </c>
      <c r="T141" s="214" t="e">
        <f>IF('Crisis Indicator Data'!#REF!="No Data",1,IF(#REF!&lt;&gt;"",1,0))</f>
        <v>#REF!</v>
      </c>
      <c r="U141" s="214" t="e">
        <f>IF('Crisis Indicator Data'!#REF!="No Data",1,IF(#REF!&lt;&gt;"",1,0))</f>
        <v>#REF!</v>
      </c>
      <c r="V141" s="214" t="e">
        <f>IF('Crisis Indicator Data'!#REF!="No Data",1,IF(#REF!&lt;&gt;"",1,0))</f>
        <v>#REF!</v>
      </c>
      <c r="W141" s="214" t="e">
        <f>IF('Crisis Indicator Data'!#REF!="No Data",1,IF(#REF!&lt;&gt;"",1,0))</f>
        <v>#REF!</v>
      </c>
      <c r="X141" s="214" t="e">
        <f>IF('Crisis Indicator Data'!#REF!="No Data",1,IF(#REF!&lt;&gt;"",1,0))</f>
        <v>#REF!</v>
      </c>
      <c r="Y141" s="214" t="e">
        <f>IF('Crisis Indicator Data'!#REF!="No Data",1,IF(#REF!&lt;&gt;"",1,0))</f>
        <v>#REF!</v>
      </c>
      <c r="Z141" s="214" t="e">
        <f>IF('Crisis Indicator Data'!#REF!="No Data",1,IF(#REF!&lt;&gt;"",1,0))</f>
        <v>#REF!</v>
      </c>
      <c r="AA141" s="214" t="e">
        <f>IF('Crisis Indicator Data'!#REF!="No Data",1,IF(#REF!&lt;&gt;"",1,0))</f>
        <v>#REF!</v>
      </c>
      <c r="AB141" s="214" t="e">
        <f>IF('Crisis Indicator Data'!#REF!="No Data",1,IF(#REF!&lt;&gt;"",1,0))</f>
        <v>#REF!</v>
      </c>
      <c r="AC141" s="214" t="e">
        <f>IF('Crisis Indicator Data'!#REF!="No Data",1,IF(#REF!&lt;&gt;"",1,0))</f>
        <v>#REF!</v>
      </c>
      <c r="AD141" s="214" t="e">
        <f>IF('Crisis Indicator Data'!#REF!="No Data",1,IF(#REF!&lt;&gt;"",1,0))</f>
        <v>#REF!</v>
      </c>
      <c r="AE141" s="214" t="e">
        <f>IF('Crisis Indicator Data'!#REF!="No Data",1,IF(#REF!&lt;&gt;"",1,0))</f>
        <v>#REF!</v>
      </c>
      <c r="AF141" s="214" t="e">
        <f>IF('Crisis Indicator Data'!#REF!="No Data",1,IF(#REF!&lt;&gt;"",1,0))</f>
        <v>#REF!</v>
      </c>
      <c r="AG141" s="214" t="e">
        <f>IF('Crisis Indicator Data'!#REF!="No Data",1,IF(#REF!&lt;&gt;"",1,0))</f>
        <v>#REF!</v>
      </c>
      <c r="AH141" s="214" t="e">
        <f>IF('Crisis Indicator Data'!#REF!="No Data",1,IF(#REF!&lt;&gt;"",1,0))</f>
        <v>#REF!</v>
      </c>
      <c r="AI141" s="214" t="e">
        <f>IF('Crisis Indicator Data'!#REF!="No Data",1,IF(#REF!&lt;&gt;"",1,0))</f>
        <v>#REF!</v>
      </c>
      <c r="AJ141" s="214" t="e">
        <f>IF('Crisis Indicator Data'!#REF!="No Data",1,IF(#REF!&lt;&gt;"",1,0))</f>
        <v>#REF!</v>
      </c>
      <c r="AK141" s="214" t="e">
        <f>IF('Crisis Indicator Data'!#REF!="No Data",1,IF(#REF!&lt;&gt;"",1,0))</f>
        <v>#REF!</v>
      </c>
      <c r="AL141" s="214" t="e">
        <f>IF('Crisis Indicator Data'!#REF!="No Data",1,IF(#REF!&lt;&gt;"",1,0))</f>
        <v>#REF!</v>
      </c>
      <c r="AM141" s="214" t="e">
        <f>IF('Crisis Indicator Data'!#REF!="No Data",1,IF(#REF!&lt;&gt;"",1,0))</f>
        <v>#REF!</v>
      </c>
      <c r="AN141" s="214" t="e">
        <f>IF('Crisis Indicator Data'!#REF!="No Data",1,IF(#REF!&lt;&gt;"",1,0))</f>
        <v>#REF!</v>
      </c>
      <c r="AO141" s="214" t="e">
        <f>IF('Crisis Indicator Data'!#REF!="No Data",1,IF(#REF!&lt;&gt;"",1,0))</f>
        <v>#REF!</v>
      </c>
      <c r="AP141" s="214" t="e">
        <f>IF('Crisis Indicator Data'!#REF!="No Data",1,IF(#REF!&lt;&gt;"",1,0))</f>
        <v>#REF!</v>
      </c>
      <c r="AQ141" s="214" t="e">
        <f>IF('Crisis Indicator Data'!#REF!="No Data",1,IF(#REF!&lt;&gt;"",1,0))</f>
        <v>#REF!</v>
      </c>
      <c r="AR141" s="214" t="e">
        <f>IF('Crisis Indicator Data'!#REF!="No Data",1,IF(#REF!&lt;&gt;"",1,0))</f>
        <v>#REF!</v>
      </c>
      <c r="AS141" s="214" t="e">
        <f>IF('Crisis Indicator Data'!#REF!="No Data",1,IF(#REF!&lt;&gt;"",1,0))</f>
        <v>#REF!</v>
      </c>
      <c r="AT141" s="214" t="e">
        <f>IF('Crisis Indicator Data'!#REF!="No Data",1,IF(#REF!&lt;&gt;"",1,0))</f>
        <v>#REF!</v>
      </c>
      <c r="AU141" s="214" t="e">
        <f>IF('Crisis Indicator Data'!#REF!="No Data",1,IF(#REF!&lt;&gt;"",1,0))</f>
        <v>#REF!</v>
      </c>
      <c r="AV141" s="214" t="e">
        <f>IF('Crisis Indicator Data'!#REF!="No Data",1,IF(#REF!&lt;&gt;"",1,0))</f>
        <v>#REF!</v>
      </c>
      <c r="AW141" s="214" t="e">
        <f>IF('Crisis Indicator Data'!#REF!="No Data",1,IF(#REF!&lt;&gt;"",1,0))</f>
        <v>#REF!</v>
      </c>
      <c r="AX141" s="214" t="e">
        <f>IF('Crisis Indicator Data'!#REF!="No Data",1,IF(#REF!&lt;&gt;"",1,0))</f>
        <v>#REF!</v>
      </c>
      <c r="AY141" s="214" t="e">
        <f>IF('Crisis Indicator Data'!#REF!="No Data",1,IF(#REF!&lt;&gt;"",1,0))</f>
        <v>#REF!</v>
      </c>
      <c r="AZ141" s="214" t="e">
        <f>IF('Crisis Indicator Data'!#REF!="No Data",1,IF(#REF!&lt;&gt;"",1,0))</f>
        <v>#REF!</v>
      </c>
      <c r="BA141" t="e">
        <f t="shared" si="8"/>
        <v>#REF!</v>
      </c>
      <c r="BB141" s="22" t="e">
        <f t="shared" si="9"/>
        <v>#REF!</v>
      </c>
    </row>
    <row r="142" spans="1:54" x14ac:dyDescent="0.35">
      <c r="A142" t="s">
        <v>8172</v>
      </c>
      <c r="B142" s="214" t="e">
        <f>IF('Crisis Indicator Data'!#REF!="No Data",1,IF(#REF!&lt;&gt;"",1,0))</f>
        <v>#REF!</v>
      </c>
      <c r="C142" s="214" t="e">
        <f>IF('Crisis Indicator Data'!#REF!="No Data",1,IF(#REF!&lt;&gt;"",1,0))</f>
        <v>#REF!</v>
      </c>
      <c r="D142" s="214" t="e">
        <f>IF('Crisis Indicator Data'!#REF!="No Data",1,IF(#REF!&lt;&gt;"",1,0))</f>
        <v>#REF!</v>
      </c>
      <c r="E142" s="214" t="e">
        <f>IF('Crisis Indicator Data'!#REF!="No Data",1,IF(#REF!&lt;&gt;"",1,0))</f>
        <v>#REF!</v>
      </c>
      <c r="F142" s="214" t="e">
        <f>IF('Crisis Indicator Data'!#REF!="No Data",1,IF(#REF!&lt;&gt;"",1,0))</f>
        <v>#REF!</v>
      </c>
      <c r="G142" s="214" t="e">
        <f>IF('Crisis Indicator Data'!#REF!="No Data",1,IF(#REF!&lt;&gt;"",1,0))</f>
        <v>#REF!</v>
      </c>
      <c r="H142" s="214" t="e">
        <f>IF('Crisis Indicator Data'!#REF!="No Data",1,IF(#REF!&lt;&gt;"",1,0))</f>
        <v>#REF!</v>
      </c>
      <c r="I142" s="214" t="e">
        <f>IF('Crisis Indicator Data'!#REF!="No Data",1,IF(#REF!&lt;&gt;"",1,0))</f>
        <v>#REF!</v>
      </c>
      <c r="J142" s="214" t="e">
        <f>IF('Crisis Indicator Data'!#REF!="No Data",1,IF(#REF!&lt;&gt;"",1,0))</f>
        <v>#REF!</v>
      </c>
      <c r="K142" s="214" t="e">
        <f>IF('Crisis Indicator Data'!#REF!="No Data",1,IF(#REF!&lt;&gt;"",1,0))</f>
        <v>#REF!</v>
      </c>
      <c r="L142" s="214" t="e">
        <f>IF('Crisis Indicator Data'!#REF!="No Data",1,IF(#REF!&lt;&gt;"",1,0))</f>
        <v>#REF!</v>
      </c>
      <c r="M142" s="214" t="e">
        <f>IF('Crisis Indicator Data'!#REF!="No Data",1,IF(#REF!&lt;&gt;"",1,0))</f>
        <v>#REF!</v>
      </c>
      <c r="N142" s="214" t="e">
        <f>IF('Crisis Indicator Data'!#REF!="No Data",1,IF(#REF!&lt;&gt;"",1,0))</f>
        <v>#REF!</v>
      </c>
      <c r="O142" s="214" t="e">
        <f>IF('Crisis Indicator Data'!#REF!="No Data",1,IF(#REF!&lt;&gt;"",1,0))</f>
        <v>#REF!</v>
      </c>
      <c r="P142" s="214" t="e">
        <f>IF('Crisis Indicator Data'!#REF!="No Data",1,IF(#REF!&lt;&gt;"",1,0))</f>
        <v>#REF!</v>
      </c>
      <c r="Q142" s="214" t="e">
        <f>IF('Crisis Indicator Data'!#REF!="No Data",1,IF(#REF!&lt;&gt;"",1,0))</f>
        <v>#REF!</v>
      </c>
      <c r="R142" s="214" t="e">
        <f>IF('Crisis Indicator Data'!#REF!="No Data",1,IF(#REF!&lt;&gt;"",1,0))</f>
        <v>#REF!</v>
      </c>
      <c r="S142" s="214" t="e">
        <f>IF('Crisis Indicator Data'!#REF!="No Data",1,IF(#REF!&lt;&gt;"",1,0))</f>
        <v>#REF!</v>
      </c>
      <c r="T142" s="214" t="e">
        <f>IF('Crisis Indicator Data'!#REF!="No Data",1,IF(#REF!&lt;&gt;"",1,0))</f>
        <v>#REF!</v>
      </c>
      <c r="U142" s="214" t="e">
        <f>IF('Crisis Indicator Data'!#REF!="No Data",1,IF(#REF!&lt;&gt;"",1,0))</f>
        <v>#REF!</v>
      </c>
      <c r="V142" s="214" t="e">
        <f>IF('Crisis Indicator Data'!#REF!="No Data",1,IF(#REF!&lt;&gt;"",1,0))</f>
        <v>#REF!</v>
      </c>
      <c r="W142" s="214" t="e">
        <f>IF('Crisis Indicator Data'!#REF!="No Data",1,IF(#REF!&lt;&gt;"",1,0))</f>
        <v>#REF!</v>
      </c>
      <c r="X142" s="214" t="e">
        <f>IF('Crisis Indicator Data'!#REF!="No Data",1,IF(#REF!&lt;&gt;"",1,0))</f>
        <v>#REF!</v>
      </c>
      <c r="Y142" s="214" t="e">
        <f>IF('Crisis Indicator Data'!#REF!="No Data",1,IF(#REF!&lt;&gt;"",1,0))</f>
        <v>#REF!</v>
      </c>
      <c r="Z142" s="214" t="e">
        <f>IF('Crisis Indicator Data'!#REF!="No Data",1,IF(#REF!&lt;&gt;"",1,0))</f>
        <v>#REF!</v>
      </c>
      <c r="AA142" s="214" t="e">
        <f>IF('Crisis Indicator Data'!#REF!="No Data",1,IF(#REF!&lt;&gt;"",1,0))</f>
        <v>#REF!</v>
      </c>
      <c r="AB142" s="214" t="e">
        <f>IF('Crisis Indicator Data'!#REF!="No Data",1,IF(#REF!&lt;&gt;"",1,0))</f>
        <v>#REF!</v>
      </c>
      <c r="AC142" s="214" t="e">
        <f>IF('Crisis Indicator Data'!#REF!="No Data",1,IF(#REF!&lt;&gt;"",1,0))</f>
        <v>#REF!</v>
      </c>
      <c r="AD142" s="214" t="e">
        <f>IF('Crisis Indicator Data'!#REF!="No Data",1,IF(#REF!&lt;&gt;"",1,0))</f>
        <v>#REF!</v>
      </c>
      <c r="AE142" s="214" t="e">
        <f>IF('Crisis Indicator Data'!#REF!="No Data",1,IF(#REF!&lt;&gt;"",1,0))</f>
        <v>#REF!</v>
      </c>
      <c r="AF142" s="214" t="e">
        <f>IF('Crisis Indicator Data'!#REF!="No Data",1,IF(#REF!&lt;&gt;"",1,0))</f>
        <v>#REF!</v>
      </c>
      <c r="AG142" s="214" t="e">
        <f>IF('Crisis Indicator Data'!#REF!="No Data",1,IF(#REF!&lt;&gt;"",1,0))</f>
        <v>#REF!</v>
      </c>
      <c r="AH142" s="214" t="e">
        <f>IF('Crisis Indicator Data'!#REF!="No Data",1,IF(#REF!&lt;&gt;"",1,0))</f>
        <v>#REF!</v>
      </c>
      <c r="AI142" s="214" t="e">
        <f>IF('Crisis Indicator Data'!#REF!="No Data",1,IF(#REF!&lt;&gt;"",1,0))</f>
        <v>#REF!</v>
      </c>
      <c r="AJ142" s="214" t="e">
        <f>IF('Crisis Indicator Data'!#REF!="No Data",1,IF(#REF!&lt;&gt;"",1,0))</f>
        <v>#REF!</v>
      </c>
      <c r="AK142" s="214" t="e">
        <f>IF('Crisis Indicator Data'!#REF!="No Data",1,IF(#REF!&lt;&gt;"",1,0))</f>
        <v>#REF!</v>
      </c>
      <c r="AL142" s="214" t="e">
        <f>IF('Crisis Indicator Data'!#REF!="No Data",1,IF(#REF!&lt;&gt;"",1,0))</f>
        <v>#REF!</v>
      </c>
      <c r="AM142" s="214" t="e">
        <f>IF('Crisis Indicator Data'!#REF!="No Data",1,IF(#REF!&lt;&gt;"",1,0))</f>
        <v>#REF!</v>
      </c>
      <c r="AN142" s="214" t="e">
        <f>IF('Crisis Indicator Data'!#REF!="No Data",1,IF(#REF!&lt;&gt;"",1,0))</f>
        <v>#REF!</v>
      </c>
      <c r="AO142" s="214" t="e">
        <f>IF('Crisis Indicator Data'!#REF!="No Data",1,IF(#REF!&lt;&gt;"",1,0))</f>
        <v>#REF!</v>
      </c>
      <c r="AP142" s="214" t="e">
        <f>IF('Crisis Indicator Data'!#REF!="No Data",1,IF(#REF!&lt;&gt;"",1,0))</f>
        <v>#REF!</v>
      </c>
      <c r="AQ142" s="214" t="e">
        <f>IF('Crisis Indicator Data'!#REF!="No Data",1,IF(#REF!&lt;&gt;"",1,0))</f>
        <v>#REF!</v>
      </c>
      <c r="AR142" s="214" t="e">
        <f>IF('Crisis Indicator Data'!#REF!="No Data",1,IF(#REF!&lt;&gt;"",1,0))</f>
        <v>#REF!</v>
      </c>
      <c r="AS142" s="214" t="e">
        <f>IF('Crisis Indicator Data'!#REF!="No Data",1,IF(#REF!&lt;&gt;"",1,0))</f>
        <v>#REF!</v>
      </c>
      <c r="AT142" s="214" t="e">
        <f>IF('Crisis Indicator Data'!#REF!="No Data",1,IF(#REF!&lt;&gt;"",1,0))</f>
        <v>#REF!</v>
      </c>
      <c r="AU142" s="214" t="e">
        <f>IF('Crisis Indicator Data'!#REF!="No Data",1,IF(#REF!&lt;&gt;"",1,0))</f>
        <v>#REF!</v>
      </c>
      <c r="AV142" s="214" t="e">
        <f>IF('Crisis Indicator Data'!#REF!="No Data",1,IF(#REF!&lt;&gt;"",1,0))</f>
        <v>#REF!</v>
      </c>
      <c r="AW142" s="214" t="e">
        <f>IF('Crisis Indicator Data'!#REF!="No Data",1,IF(#REF!&lt;&gt;"",1,0))</f>
        <v>#REF!</v>
      </c>
      <c r="AX142" s="214" t="e">
        <f>IF('Crisis Indicator Data'!#REF!="No Data",1,IF(#REF!&lt;&gt;"",1,0))</f>
        <v>#REF!</v>
      </c>
      <c r="AY142" s="214" t="e">
        <f>IF('Crisis Indicator Data'!#REF!="No Data",1,IF(#REF!&lt;&gt;"",1,0))</f>
        <v>#REF!</v>
      </c>
      <c r="AZ142" s="214" t="e">
        <f>IF('Crisis Indicator Data'!#REF!="No Data",1,IF(#REF!&lt;&gt;"",1,0))</f>
        <v>#REF!</v>
      </c>
      <c r="BA142" t="e">
        <f t="shared" si="8"/>
        <v>#REF!</v>
      </c>
      <c r="BB142" s="22" t="e">
        <f t="shared" si="9"/>
        <v>#REF!</v>
      </c>
    </row>
    <row r="143" spans="1:54" x14ac:dyDescent="0.35">
      <c r="A143" t="s">
        <v>8086</v>
      </c>
      <c r="B143" s="214" t="e">
        <f>IF('Crisis Indicator Data'!#REF!="No Data",1,IF(#REF!&lt;&gt;"",1,0))</f>
        <v>#REF!</v>
      </c>
      <c r="C143" s="214" t="e">
        <f>IF('Crisis Indicator Data'!#REF!="No Data",1,IF(#REF!&lt;&gt;"",1,0))</f>
        <v>#REF!</v>
      </c>
      <c r="D143" s="214" t="e">
        <f>IF('Crisis Indicator Data'!#REF!="No Data",1,IF(#REF!&lt;&gt;"",1,0))</f>
        <v>#REF!</v>
      </c>
      <c r="E143" s="214" t="e">
        <f>IF('Crisis Indicator Data'!#REF!="No Data",1,IF(#REF!&lt;&gt;"",1,0))</f>
        <v>#REF!</v>
      </c>
      <c r="F143" s="214" t="e">
        <f>IF('Crisis Indicator Data'!#REF!="No Data",1,IF(#REF!&lt;&gt;"",1,0))</f>
        <v>#REF!</v>
      </c>
      <c r="G143" s="214" t="e">
        <f>IF('Crisis Indicator Data'!#REF!="No Data",1,IF(#REF!&lt;&gt;"",1,0))</f>
        <v>#REF!</v>
      </c>
      <c r="H143" s="214" t="e">
        <f>IF('Crisis Indicator Data'!#REF!="No Data",1,IF(#REF!&lt;&gt;"",1,0))</f>
        <v>#REF!</v>
      </c>
      <c r="I143" s="214" t="e">
        <f>IF('Crisis Indicator Data'!#REF!="No Data",1,IF(#REF!&lt;&gt;"",1,0))</f>
        <v>#REF!</v>
      </c>
      <c r="J143" s="214" t="e">
        <f>IF('Crisis Indicator Data'!#REF!="No Data",1,IF(#REF!&lt;&gt;"",1,0))</f>
        <v>#REF!</v>
      </c>
      <c r="K143" s="214" t="e">
        <f>IF('Crisis Indicator Data'!#REF!="No Data",1,IF(#REF!&lt;&gt;"",1,0))</f>
        <v>#REF!</v>
      </c>
      <c r="L143" s="214" t="e">
        <f>IF('Crisis Indicator Data'!#REF!="No Data",1,IF(#REF!&lt;&gt;"",1,0))</f>
        <v>#REF!</v>
      </c>
      <c r="M143" s="214" t="e">
        <f>IF('Crisis Indicator Data'!#REF!="No Data",1,IF(#REF!&lt;&gt;"",1,0))</f>
        <v>#REF!</v>
      </c>
      <c r="N143" s="214" t="e">
        <f>IF('Crisis Indicator Data'!#REF!="No Data",1,IF(#REF!&lt;&gt;"",1,0))</f>
        <v>#REF!</v>
      </c>
      <c r="O143" s="214" t="e">
        <f>IF('Crisis Indicator Data'!#REF!="No Data",1,IF(#REF!&lt;&gt;"",1,0))</f>
        <v>#REF!</v>
      </c>
      <c r="P143" s="214" t="e">
        <f>IF('Crisis Indicator Data'!#REF!="No Data",1,IF(#REF!&lt;&gt;"",1,0))</f>
        <v>#REF!</v>
      </c>
      <c r="Q143" s="214" t="e">
        <f>IF('Crisis Indicator Data'!#REF!="No Data",1,IF(#REF!&lt;&gt;"",1,0))</f>
        <v>#REF!</v>
      </c>
      <c r="R143" s="214" t="e">
        <f>IF('Crisis Indicator Data'!#REF!="No Data",1,IF(#REF!&lt;&gt;"",1,0))</f>
        <v>#REF!</v>
      </c>
      <c r="S143" s="214" t="e">
        <f>IF('Crisis Indicator Data'!#REF!="No Data",1,IF(#REF!&lt;&gt;"",1,0))</f>
        <v>#REF!</v>
      </c>
      <c r="T143" s="214" t="e">
        <f>IF('Crisis Indicator Data'!#REF!="No Data",1,IF(#REF!&lt;&gt;"",1,0))</f>
        <v>#REF!</v>
      </c>
      <c r="U143" s="214" t="e">
        <f>IF('Crisis Indicator Data'!#REF!="No Data",1,IF(#REF!&lt;&gt;"",1,0))</f>
        <v>#REF!</v>
      </c>
      <c r="V143" s="214" t="e">
        <f>IF('Crisis Indicator Data'!#REF!="No Data",1,IF(#REF!&lt;&gt;"",1,0))</f>
        <v>#REF!</v>
      </c>
      <c r="W143" s="214" t="e">
        <f>IF('Crisis Indicator Data'!#REF!="No Data",1,IF(#REF!&lt;&gt;"",1,0))</f>
        <v>#REF!</v>
      </c>
      <c r="X143" s="214" t="e">
        <f>IF('Crisis Indicator Data'!#REF!="No Data",1,IF(#REF!&lt;&gt;"",1,0))</f>
        <v>#REF!</v>
      </c>
      <c r="Y143" s="214" t="e">
        <f>IF('Crisis Indicator Data'!#REF!="No Data",1,IF(#REF!&lt;&gt;"",1,0))</f>
        <v>#REF!</v>
      </c>
      <c r="Z143" s="214" t="e">
        <f>IF('Crisis Indicator Data'!#REF!="No Data",1,IF(#REF!&lt;&gt;"",1,0))</f>
        <v>#REF!</v>
      </c>
      <c r="AA143" s="214" t="e">
        <f>IF('Crisis Indicator Data'!#REF!="No Data",1,IF(#REF!&lt;&gt;"",1,0))</f>
        <v>#REF!</v>
      </c>
      <c r="AB143" s="214" t="e">
        <f>IF('Crisis Indicator Data'!#REF!="No Data",1,IF(#REF!&lt;&gt;"",1,0))</f>
        <v>#REF!</v>
      </c>
      <c r="AC143" s="214" t="e">
        <f>IF('Crisis Indicator Data'!#REF!="No Data",1,IF(#REF!&lt;&gt;"",1,0))</f>
        <v>#REF!</v>
      </c>
      <c r="AD143" s="214" t="e">
        <f>IF('Crisis Indicator Data'!#REF!="No Data",1,IF(#REF!&lt;&gt;"",1,0))</f>
        <v>#REF!</v>
      </c>
      <c r="AE143" s="214" t="e">
        <f>IF('Crisis Indicator Data'!#REF!="No Data",1,IF(#REF!&lt;&gt;"",1,0))</f>
        <v>#REF!</v>
      </c>
      <c r="AF143" s="214" t="e">
        <f>IF('Crisis Indicator Data'!#REF!="No Data",1,IF(#REF!&lt;&gt;"",1,0))</f>
        <v>#REF!</v>
      </c>
      <c r="AG143" s="214" t="e">
        <f>IF('Crisis Indicator Data'!#REF!="No Data",1,IF(#REF!&lt;&gt;"",1,0))</f>
        <v>#REF!</v>
      </c>
      <c r="AH143" s="214" t="e">
        <f>IF('Crisis Indicator Data'!#REF!="No Data",1,IF(#REF!&lt;&gt;"",1,0))</f>
        <v>#REF!</v>
      </c>
      <c r="AI143" s="214" t="e">
        <f>IF('Crisis Indicator Data'!#REF!="No Data",1,IF(#REF!&lt;&gt;"",1,0))</f>
        <v>#REF!</v>
      </c>
      <c r="AJ143" s="214" t="e">
        <f>IF('Crisis Indicator Data'!#REF!="No Data",1,IF(#REF!&lt;&gt;"",1,0))</f>
        <v>#REF!</v>
      </c>
      <c r="AK143" s="214" t="e">
        <f>IF('Crisis Indicator Data'!#REF!="No Data",1,IF(#REF!&lt;&gt;"",1,0))</f>
        <v>#REF!</v>
      </c>
      <c r="AL143" s="214" t="e">
        <f>IF('Crisis Indicator Data'!#REF!="No Data",1,IF(#REF!&lt;&gt;"",1,0))</f>
        <v>#REF!</v>
      </c>
      <c r="AM143" s="214" t="e">
        <f>IF('Crisis Indicator Data'!#REF!="No Data",1,IF(#REF!&lt;&gt;"",1,0))</f>
        <v>#REF!</v>
      </c>
      <c r="AN143" s="214" t="e">
        <f>IF('Crisis Indicator Data'!#REF!="No Data",1,IF(#REF!&lt;&gt;"",1,0))</f>
        <v>#REF!</v>
      </c>
      <c r="AO143" s="214" t="e">
        <f>IF('Crisis Indicator Data'!#REF!="No Data",1,IF(#REF!&lt;&gt;"",1,0))</f>
        <v>#REF!</v>
      </c>
      <c r="AP143" s="214" t="e">
        <f>IF('Crisis Indicator Data'!#REF!="No Data",1,IF(#REF!&lt;&gt;"",1,0))</f>
        <v>#REF!</v>
      </c>
      <c r="AQ143" s="214" t="e">
        <f>IF('Crisis Indicator Data'!#REF!="No Data",1,IF(#REF!&lt;&gt;"",1,0))</f>
        <v>#REF!</v>
      </c>
      <c r="AR143" s="214" t="e">
        <f>IF('Crisis Indicator Data'!#REF!="No Data",1,IF(#REF!&lt;&gt;"",1,0))</f>
        <v>#REF!</v>
      </c>
      <c r="AS143" s="214" t="e">
        <f>IF('Crisis Indicator Data'!#REF!="No Data",1,IF(#REF!&lt;&gt;"",1,0))</f>
        <v>#REF!</v>
      </c>
      <c r="AT143" s="214" t="e">
        <f>IF('Crisis Indicator Data'!#REF!="No Data",1,IF(#REF!&lt;&gt;"",1,0))</f>
        <v>#REF!</v>
      </c>
      <c r="AU143" s="214" t="e">
        <f>IF('Crisis Indicator Data'!#REF!="No Data",1,IF(#REF!&lt;&gt;"",1,0))</f>
        <v>#REF!</v>
      </c>
      <c r="AV143" s="214" t="e">
        <f>IF('Crisis Indicator Data'!#REF!="No Data",1,IF(#REF!&lt;&gt;"",1,0))</f>
        <v>#REF!</v>
      </c>
      <c r="AW143" s="214" t="e">
        <f>IF('Crisis Indicator Data'!#REF!="No Data",1,IF(#REF!&lt;&gt;"",1,0))</f>
        <v>#REF!</v>
      </c>
      <c r="AX143" s="214" t="e">
        <f>IF('Crisis Indicator Data'!#REF!="No Data",1,IF(#REF!&lt;&gt;"",1,0))</f>
        <v>#REF!</v>
      </c>
      <c r="AY143" s="214" t="e">
        <f>IF('Crisis Indicator Data'!#REF!="No Data",1,IF(#REF!&lt;&gt;"",1,0))</f>
        <v>#REF!</v>
      </c>
      <c r="AZ143" s="214" t="e">
        <f>IF('Crisis Indicator Data'!#REF!="No Data",1,IF(#REF!&lt;&gt;"",1,0))</f>
        <v>#REF!</v>
      </c>
      <c r="BA143" t="e">
        <f t="shared" si="8"/>
        <v>#REF!</v>
      </c>
      <c r="BB143" s="22" t="e">
        <f t="shared" si="9"/>
        <v>#REF!</v>
      </c>
    </row>
    <row r="144" spans="1:54" x14ac:dyDescent="0.35">
      <c r="A144" t="s">
        <v>8098</v>
      </c>
      <c r="B144" s="214" t="e">
        <f>IF('Crisis Indicator Data'!#REF!="No Data",1,IF(#REF!&lt;&gt;"",1,0))</f>
        <v>#REF!</v>
      </c>
      <c r="C144" s="214" t="e">
        <f>IF('Crisis Indicator Data'!#REF!="No Data",1,IF(#REF!&lt;&gt;"",1,0))</f>
        <v>#REF!</v>
      </c>
      <c r="D144" s="214" t="e">
        <f>IF('Crisis Indicator Data'!#REF!="No Data",1,IF(#REF!&lt;&gt;"",1,0))</f>
        <v>#REF!</v>
      </c>
      <c r="E144" s="214" t="e">
        <f>IF('Crisis Indicator Data'!#REF!="No Data",1,IF(#REF!&lt;&gt;"",1,0))</f>
        <v>#REF!</v>
      </c>
      <c r="F144" s="214" t="e">
        <f>IF('Crisis Indicator Data'!#REF!="No Data",1,IF(#REF!&lt;&gt;"",1,0))</f>
        <v>#REF!</v>
      </c>
      <c r="G144" s="214" t="e">
        <f>IF('Crisis Indicator Data'!#REF!="No Data",1,IF(#REF!&lt;&gt;"",1,0))</f>
        <v>#REF!</v>
      </c>
      <c r="H144" s="214" t="e">
        <f>IF('Crisis Indicator Data'!#REF!="No Data",1,IF(#REF!&lt;&gt;"",1,0))</f>
        <v>#REF!</v>
      </c>
      <c r="I144" s="214" t="e">
        <f>IF('Crisis Indicator Data'!#REF!="No Data",1,IF(#REF!&lt;&gt;"",1,0))</f>
        <v>#REF!</v>
      </c>
      <c r="J144" s="214" t="e">
        <f>IF('Crisis Indicator Data'!#REF!="No Data",1,IF(#REF!&lt;&gt;"",1,0))</f>
        <v>#REF!</v>
      </c>
      <c r="K144" s="214" t="e">
        <f>IF('Crisis Indicator Data'!#REF!="No Data",1,IF(#REF!&lt;&gt;"",1,0))</f>
        <v>#REF!</v>
      </c>
      <c r="L144" s="214" t="e">
        <f>IF('Crisis Indicator Data'!#REF!="No Data",1,IF(#REF!&lt;&gt;"",1,0))</f>
        <v>#REF!</v>
      </c>
      <c r="M144" s="214" t="e">
        <f>IF('Crisis Indicator Data'!#REF!="No Data",1,IF(#REF!&lt;&gt;"",1,0))</f>
        <v>#REF!</v>
      </c>
      <c r="N144" s="214" t="e">
        <f>IF('Crisis Indicator Data'!#REF!="No Data",1,IF(#REF!&lt;&gt;"",1,0))</f>
        <v>#REF!</v>
      </c>
      <c r="O144" s="214" t="e">
        <f>IF('Crisis Indicator Data'!#REF!="No Data",1,IF(#REF!&lt;&gt;"",1,0))</f>
        <v>#REF!</v>
      </c>
      <c r="P144" s="214" t="e">
        <f>IF('Crisis Indicator Data'!#REF!="No Data",1,IF(#REF!&lt;&gt;"",1,0))</f>
        <v>#REF!</v>
      </c>
      <c r="Q144" s="214" t="e">
        <f>IF('Crisis Indicator Data'!#REF!="No Data",1,IF(#REF!&lt;&gt;"",1,0))</f>
        <v>#REF!</v>
      </c>
      <c r="R144" s="214" t="e">
        <f>IF('Crisis Indicator Data'!#REF!="No Data",1,IF(#REF!&lt;&gt;"",1,0))</f>
        <v>#REF!</v>
      </c>
      <c r="S144" s="214" t="e">
        <f>IF('Crisis Indicator Data'!#REF!="No Data",1,IF(#REF!&lt;&gt;"",1,0))</f>
        <v>#REF!</v>
      </c>
      <c r="T144" s="214" t="e">
        <f>IF('Crisis Indicator Data'!#REF!="No Data",1,IF(#REF!&lt;&gt;"",1,0))</f>
        <v>#REF!</v>
      </c>
      <c r="U144" s="214" t="e">
        <f>IF('Crisis Indicator Data'!#REF!="No Data",1,IF(#REF!&lt;&gt;"",1,0))</f>
        <v>#REF!</v>
      </c>
      <c r="V144" s="214" t="e">
        <f>IF('Crisis Indicator Data'!#REF!="No Data",1,IF(#REF!&lt;&gt;"",1,0))</f>
        <v>#REF!</v>
      </c>
      <c r="W144" s="214" t="e">
        <f>IF('Crisis Indicator Data'!#REF!="No Data",1,IF(#REF!&lt;&gt;"",1,0))</f>
        <v>#REF!</v>
      </c>
      <c r="X144" s="214" t="e">
        <f>IF('Crisis Indicator Data'!#REF!="No Data",1,IF(#REF!&lt;&gt;"",1,0))</f>
        <v>#REF!</v>
      </c>
      <c r="Y144" s="214" t="e">
        <f>IF('Crisis Indicator Data'!#REF!="No Data",1,IF(#REF!&lt;&gt;"",1,0))</f>
        <v>#REF!</v>
      </c>
      <c r="Z144" s="214" t="e">
        <f>IF('Crisis Indicator Data'!#REF!="No Data",1,IF(#REF!&lt;&gt;"",1,0))</f>
        <v>#REF!</v>
      </c>
      <c r="AA144" s="214" t="e">
        <f>IF('Crisis Indicator Data'!#REF!="No Data",1,IF(#REF!&lt;&gt;"",1,0))</f>
        <v>#REF!</v>
      </c>
      <c r="AB144" s="214" t="e">
        <f>IF('Crisis Indicator Data'!#REF!="No Data",1,IF(#REF!&lt;&gt;"",1,0))</f>
        <v>#REF!</v>
      </c>
      <c r="AC144" s="214" t="e">
        <f>IF('Crisis Indicator Data'!#REF!="No Data",1,IF(#REF!&lt;&gt;"",1,0))</f>
        <v>#REF!</v>
      </c>
      <c r="AD144" s="214" t="e">
        <f>IF('Crisis Indicator Data'!#REF!="No Data",1,IF(#REF!&lt;&gt;"",1,0))</f>
        <v>#REF!</v>
      </c>
      <c r="AE144" s="214" t="e">
        <f>IF('Crisis Indicator Data'!#REF!="No Data",1,IF(#REF!&lt;&gt;"",1,0))</f>
        <v>#REF!</v>
      </c>
      <c r="AF144" s="214" t="e">
        <f>IF('Crisis Indicator Data'!#REF!="No Data",1,IF(#REF!&lt;&gt;"",1,0))</f>
        <v>#REF!</v>
      </c>
      <c r="AG144" s="214" t="e">
        <f>IF('Crisis Indicator Data'!#REF!="No Data",1,IF(#REF!&lt;&gt;"",1,0))</f>
        <v>#REF!</v>
      </c>
      <c r="AH144" s="214" t="e">
        <f>IF('Crisis Indicator Data'!#REF!="No Data",1,IF(#REF!&lt;&gt;"",1,0))</f>
        <v>#REF!</v>
      </c>
      <c r="AI144" s="214" t="e">
        <f>IF('Crisis Indicator Data'!#REF!="No Data",1,IF(#REF!&lt;&gt;"",1,0))</f>
        <v>#REF!</v>
      </c>
      <c r="AJ144" s="214" t="e">
        <f>IF('Crisis Indicator Data'!#REF!="No Data",1,IF(#REF!&lt;&gt;"",1,0))</f>
        <v>#REF!</v>
      </c>
      <c r="AK144" s="214" t="e">
        <f>IF('Crisis Indicator Data'!#REF!="No Data",1,IF(#REF!&lt;&gt;"",1,0))</f>
        <v>#REF!</v>
      </c>
      <c r="AL144" s="214" t="e">
        <f>IF('Crisis Indicator Data'!#REF!="No Data",1,IF(#REF!&lt;&gt;"",1,0))</f>
        <v>#REF!</v>
      </c>
      <c r="AM144" s="214" t="e">
        <f>IF('Crisis Indicator Data'!#REF!="No Data",1,IF(#REF!&lt;&gt;"",1,0))</f>
        <v>#REF!</v>
      </c>
      <c r="AN144" s="214" t="e">
        <f>IF('Crisis Indicator Data'!#REF!="No Data",1,IF(#REF!&lt;&gt;"",1,0))</f>
        <v>#REF!</v>
      </c>
      <c r="AO144" s="214" t="e">
        <f>IF('Crisis Indicator Data'!#REF!="No Data",1,IF(#REF!&lt;&gt;"",1,0))</f>
        <v>#REF!</v>
      </c>
      <c r="AP144" s="214" t="e">
        <f>IF('Crisis Indicator Data'!#REF!="No Data",1,IF(#REF!&lt;&gt;"",1,0))</f>
        <v>#REF!</v>
      </c>
      <c r="AQ144" s="214" t="e">
        <f>IF('Crisis Indicator Data'!#REF!="No Data",1,IF(#REF!&lt;&gt;"",1,0))</f>
        <v>#REF!</v>
      </c>
      <c r="AR144" s="214" t="e">
        <f>IF('Crisis Indicator Data'!#REF!="No Data",1,IF(#REF!&lt;&gt;"",1,0))</f>
        <v>#REF!</v>
      </c>
      <c r="AS144" s="214" t="e">
        <f>IF('Crisis Indicator Data'!#REF!="No Data",1,IF(#REF!&lt;&gt;"",1,0))</f>
        <v>#REF!</v>
      </c>
      <c r="AT144" s="214" t="e">
        <f>IF('Crisis Indicator Data'!#REF!="No Data",1,IF(#REF!&lt;&gt;"",1,0))</f>
        <v>#REF!</v>
      </c>
      <c r="AU144" s="214" t="e">
        <f>IF('Crisis Indicator Data'!#REF!="No Data",1,IF(#REF!&lt;&gt;"",1,0))</f>
        <v>#REF!</v>
      </c>
      <c r="AV144" s="214" t="e">
        <f>IF('Crisis Indicator Data'!#REF!="No Data",1,IF(#REF!&lt;&gt;"",1,0))</f>
        <v>#REF!</v>
      </c>
      <c r="AW144" s="214" t="e">
        <f>IF('Crisis Indicator Data'!#REF!="No Data",1,IF(#REF!&lt;&gt;"",1,0))</f>
        <v>#REF!</v>
      </c>
      <c r="AX144" s="214" t="e">
        <f>IF('Crisis Indicator Data'!#REF!="No Data",1,IF(#REF!&lt;&gt;"",1,0))</f>
        <v>#REF!</v>
      </c>
      <c r="AY144" s="214" t="e">
        <f>IF('Crisis Indicator Data'!#REF!="No Data",1,IF(#REF!&lt;&gt;"",1,0))</f>
        <v>#REF!</v>
      </c>
      <c r="AZ144" s="214" t="e">
        <f>IF('Crisis Indicator Data'!#REF!="No Data",1,IF(#REF!&lt;&gt;"",1,0))</f>
        <v>#REF!</v>
      </c>
      <c r="BA144" t="e">
        <f t="shared" si="8"/>
        <v>#REF!</v>
      </c>
      <c r="BB144" s="22" t="e">
        <f t="shared" si="9"/>
        <v>#REF!</v>
      </c>
    </row>
    <row r="145" spans="1:54" x14ac:dyDescent="0.35">
      <c r="A145" t="s">
        <v>8227</v>
      </c>
      <c r="B145" s="214" t="e">
        <f>IF('Crisis Indicator Data'!#REF!="No Data",1,IF(#REF!&lt;&gt;"",1,0))</f>
        <v>#REF!</v>
      </c>
      <c r="C145" s="214" t="e">
        <f>IF('Crisis Indicator Data'!#REF!="No Data",1,IF(#REF!&lt;&gt;"",1,0))</f>
        <v>#REF!</v>
      </c>
      <c r="D145" s="214" t="e">
        <f>IF('Crisis Indicator Data'!#REF!="No Data",1,IF(#REF!&lt;&gt;"",1,0))</f>
        <v>#REF!</v>
      </c>
      <c r="E145" s="214" t="e">
        <f>IF('Crisis Indicator Data'!#REF!="No Data",1,IF(#REF!&lt;&gt;"",1,0))</f>
        <v>#REF!</v>
      </c>
      <c r="F145" s="214" t="e">
        <f>IF('Crisis Indicator Data'!#REF!="No Data",1,IF(#REF!&lt;&gt;"",1,0))</f>
        <v>#REF!</v>
      </c>
      <c r="G145" s="214" t="e">
        <f>IF('Crisis Indicator Data'!#REF!="No Data",1,IF(#REF!&lt;&gt;"",1,0))</f>
        <v>#REF!</v>
      </c>
      <c r="H145" s="214" t="e">
        <f>IF('Crisis Indicator Data'!#REF!="No Data",1,IF(#REF!&lt;&gt;"",1,0))</f>
        <v>#REF!</v>
      </c>
      <c r="I145" s="214" t="e">
        <f>IF('Crisis Indicator Data'!#REF!="No Data",1,IF(#REF!&lt;&gt;"",1,0))</f>
        <v>#REF!</v>
      </c>
      <c r="J145" s="214" t="e">
        <f>IF('Crisis Indicator Data'!#REF!="No Data",1,IF(#REF!&lt;&gt;"",1,0))</f>
        <v>#REF!</v>
      </c>
      <c r="K145" s="214" t="e">
        <f>IF('Crisis Indicator Data'!#REF!="No Data",1,IF(#REF!&lt;&gt;"",1,0))</f>
        <v>#REF!</v>
      </c>
      <c r="L145" s="214" t="e">
        <f>IF('Crisis Indicator Data'!#REF!="No Data",1,IF(#REF!&lt;&gt;"",1,0))</f>
        <v>#REF!</v>
      </c>
      <c r="M145" s="214" t="e">
        <f>IF('Crisis Indicator Data'!#REF!="No Data",1,IF(#REF!&lt;&gt;"",1,0))</f>
        <v>#REF!</v>
      </c>
      <c r="N145" s="214" t="e">
        <f>IF('Crisis Indicator Data'!#REF!="No Data",1,IF(#REF!&lt;&gt;"",1,0))</f>
        <v>#REF!</v>
      </c>
      <c r="O145" s="214" t="e">
        <f>IF('Crisis Indicator Data'!#REF!="No Data",1,IF(#REF!&lt;&gt;"",1,0))</f>
        <v>#REF!</v>
      </c>
      <c r="P145" s="214" t="e">
        <f>IF('Crisis Indicator Data'!#REF!="No Data",1,IF(#REF!&lt;&gt;"",1,0))</f>
        <v>#REF!</v>
      </c>
      <c r="Q145" s="214" t="e">
        <f>IF('Crisis Indicator Data'!#REF!="No Data",1,IF(#REF!&lt;&gt;"",1,0))</f>
        <v>#REF!</v>
      </c>
      <c r="R145" s="214" t="e">
        <f>IF('Crisis Indicator Data'!#REF!="No Data",1,IF(#REF!&lt;&gt;"",1,0))</f>
        <v>#REF!</v>
      </c>
      <c r="S145" s="214" t="e">
        <f>IF('Crisis Indicator Data'!#REF!="No Data",1,IF(#REF!&lt;&gt;"",1,0))</f>
        <v>#REF!</v>
      </c>
      <c r="T145" s="214" t="e">
        <f>IF('Crisis Indicator Data'!#REF!="No Data",1,IF(#REF!&lt;&gt;"",1,0))</f>
        <v>#REF!</v>
      </c>
      <c r="U145" s="214" t="e">
        <f>IF('Crisis Indicator Data'!#REF!="No Data",1,IF(#REF!&lt;&gt;"",1,0))</f>
        <v>#REF!</v>
      </c>
      <c r="V145" s="214" t="e">
        <f>IF('Crisis Indicator Data'!#REF!="No Data",1,IF(#REF!&lt;&gt;"",1,0))</f>
        <v>#REF!</v>
      </c>
      <c r="W145" s="214" t="e">
        <f>IF('Crisis Indicator Data'!#REF!="No Data",1,IF(#REF!&lt;&gt;"",1,0))</f>
        <v>#REF!</v>
      </c>
      <c r="X145" s="214" t="e">
        <f>IF('Crisis Indicator Data'!#REF!="No Data",1,IF(#REF!&lt;&gt;"",1,0))</f>
        <v>#REF!</v>
      </c>
      <c r="Y145" s="214" t="e">
        <f>IF('Crisis Indicator Data'!#REF!="No Data",1,IF(#REF!&lt;&gt;"",1,0))</f>
        <v>#REF!</v>
      </c>
      <c r="Z145" s="214" t="e">
        <f>IF('Crisis Indicator Data'!#REF!="No Data",1,IF(#REF!&lt;&gt;"",1,0))</f>
        <v>#REF!</v>
      </c>
      <c r="AA145" s="214" t="e">
        <f>IF('Crisis Indicator Data'!#REF!="No Data",1,IF(#REF!&lt;&gt;"",1,0))</f>
        <v>#REF!</v>
      </c>
      <c r="AB145" s="214" t="e">
        <f>IF('Crisis Indicator Data'!#REF!="No Data",1,IF(#REF!&lt;&gt;"",1,0))</f>
        <v>#REF!</v>
      </c>
      <c r="AC145" s="214" t="e">
        <f>IF('Crisis Indicator Data'!#REF!="No Data",1,IF(#REF!&lt;&gt;"",1,0))</f>
        <v>#REF!</v>
      </c>
      <c r="AD145" s="214" t="e">
        <f>IF('Crisis Indicator Data'!#REF!="No Data",1,IF(#REF!&lt;&gt;"",1,0))</f>
        <v>#REF!</v>
      </c>
      <c r="AE145" s="214" t="e">
        <f>IF('Crisis Indicator Data'!#REF!="No Data",1,IF(#REF!&lt;&gt;"",1,0))</f>
        <v>#REF!</v>
      </c>
      <c r="AF145" s="214" t="e">
        <f>IF('Crisis Indicator Data'!#REF!="No Data",1,IF(#REF!&lt;&gt;"",1,0))</f>
        <v>#REF!</v>
      </c>
      <c r="AG145" s="214" t="e">
        <f>IF('Crisis Indicator Data'!#REF!="No Data",1,IF(#REF!&lt;&gt;"",1,0))</f>
        <v>#REF!</v>
      </c>
      <c r="AH145" s="214" t="e">
        <f>IF('Crisis Indicator Data'!#REF!="No Data",1,IF(#REF!&lt;&gt;"",1,0))</f>
        <v>#REF!</v>
      </c>
      <c r="AI145" s="214" t="e">
        <f>IF('Crisis Indicator Data'!#REF!="No Data",1,IF(#REF!&lt;&gt;"",1,0))</f>
        <v>#REF!</v>
      </c>
      <c r="AJ145" s="214" t="e">
        <f>IF('Crisis Indicator Data'!#REF!="No Data",1,IF(#REF!&lt;&gt;"",1,0))</f>
        <v>#REF!</v>
      </c>
      <c r="AK145" s="214" t="e">
        <f>IF('Crisis Indicator Data'!#REF!="No Data",1,IF(#REF!&lt;&gt;"",1,0))</f>
        <v>#REF!</v>
      </c>
      <c r="AL145" s="214" t="e">
        <f>IF('Crisis Indicator Data'!#REF!="No Data",1,IF(#REF!&lt;&gt;"",1,0))</f>
        <v>#REF!</v>
      </c>
      <c r="AM145" s="214" t="e">
        <f>IF('Crisis Indicator Data'!#REF!="No Data",1,IF(#REF!&lt;&gt;"",1,0))</f>
        <v>#REF!</v>
      </c>
      <c r="AN145" s="214" t="e">
        <f>IF('Crisis Indicator Data'!#REF!="No Data",1,IF(#REF!&lt;&gt;"",1,0))</f>
        <v>#REF!</v>
      </c>
      <c r="AO145" s="214" t="e">
        <f>IF('Crisis Indicator Data'!#REF!="No Data",1,IF(#REF!&lt;&gt;"",1,0))</f>
        <v>#REF!</v>
      </c>
      <c r="AP145" s="214" t="e">
        <f>IF('Crisis Indicator Data'!#REF!="No Data",1,IF(#REF!&lt;&gt;"",1,0))</f>
        <v>#REF!</v>
      </c>
      <c r="AQ145" s="214" t="e">
        <f>IF('Crisis Indicator Data'!#REF!="No Data",1,IF(#REF!&lt;&gt;"",1,0))</f>
        <v>#REF!</v>
      </c>
      <c r="AR145" s="214" t="e">
        <f>IF('Crisis Indicator Data'!#REF!="No Data",1,IF(#REF!&lt;&gt;"",1,0))</f>
        <v>#REF!</v>
      </c>
      <c r="AS145" s="214" t="e">
        <f>IF('Crisis Indicator Data'!#REF!="No Data",1,IF(#REF!&lt;&gt;"",1,0))</f>
        <v>#REF!</v>
      </c>
      <c r="AT145" s="214" t="e">
        <f>IF('Crisis Indicator Data'!#REF!="No Data",1,IF(#REF!&lt;&gt;"",1,0))</f>
        <v>#REF!</v>
      </c>
      <c r="AU145" s="214" t="e">
        <f>IF('Crisis Indicator Data'!#REF!="No Data",1,IF(#REF!&lt;&gt;"",1,0))</f>
        <v>#REF!</v>
      </c>
      <c r="AV145" s="214" t="e">
        <f>IF('Crisis Indicator Data'!#REF!="No Data",1,IF(#REF!&lt;&gt;"",1,0))</f>
        <v>#REF!</v>
      </c>
      <c r="AW145" s="214" t="e">
        <f>IF('Crisis Indicator Data'!#REF!="No Data",1,IF(#REF!&lt;&gt;"",1,0))</f>
        <v>#REF!</v>
      </c>
      <c r="AX145" s="214" t="e">
        <f>IF('Crisis Indicator Data'!#REF!="No Data",1,IF(#REF!&lt;&gt;"",1,0))</f>
        <v>#REF!</v>
      </c>
      <c r="AY145" s="214" t="e">
        <f>IF('Crisis Indicator Data'!#REF!="No Data",1,IF(#REF!&lt;&gt;"",1,0))</f>
        <v>#REF!</v>
      </c>
      <c r="AZ145" s="214" t="e">
        <f>IF('Crisis Indicator Data'!#REF!="No Data",1,IF(#REF!&lt;&gt;"",1,0))</f>
        <v>#REF!</v>
      </c>
      <c r="BA145" t="e">
        <f t="shared" si="8"/>
        <v>#REF!</v>
      </c>
      <c r="BB145" s="22" t="e">
        <f t="shared" si="9"/>
        <v>#REF!</v>
      </c>
    </row>
    <row r="146" spans="1:54" x14ac:dyDescent="0.35">
      <c r="A146" t="s">
        <v>8234</v>
      </c>
      <c r="B146" s="214" t="e">
        <f>IF('Crisis Indicator Data'!#REF!="No Data",1,IF(#REF!&lt;&gt;"",1,0))</f>
        <v>#REF!</v>
      </c>
      <c r="C146" s="214" t="e">
        <f>IF('Crisis Indicator Data'!#REF!="No Data",1,IF(#REF!&lt;&gt;"",1,0))</f>
        <v>#REF!</v>
      </c>
      <c r="D146" s="214" t="e">
        <f>IF('Crisis Indicator Data'!#REF!="No Data",1,IF(#REF!&lt;&gt;"",1,0))</f>
        <v>#REF!</v>
      </c>
      <c r="E146" s="214" t="e">
        <f>IF('Crisis Indicator Data'!#REF!="No Data",1,IF(#REF!&lt;&gt;"",1,0))</f>
        <v>#REF!</v>
      </c>
      <c r="F146" s="214" t="e">
        <f>IF('Crisis Indicator Data'!#REF!="No Data",1,IF(#REF!&lt;&gt;"",1,0))</f>
        <v>#REF!</v>
      </c>
      <c r="G146" s="214" t="e">
        <f>IF('Crisis Indicator Data'!#REF!="No Data",1,IF(#REF!&lt;&gt;"",1,0))</f>
        <v>#REF!</v>
      </c>
      <c r="H146" s="214" t="e">
        <f>IF('Crisis Indicator Data'!#REF!="No Data",1,IF(#REF!&lt;&gt;"",1,0))</f>
        <v>#REF!</v>
      </c>
      <c r="I146" s="214" t="e">
        <f>IF('Crisis Indicator Data'!#REF!="No Data",1,IF(#REF!&lt;&gt;"",1,0))</f>
        <v>#REF!</v>
      </c>
      <c r="J146" s="214" t="e">
        <f>IF('Crisis Indicator Data'!#REF!="No Data",1,IF(#REF!&lt;&gt;"",1,0))</f>
        <v>#REF!</v>
      </c>
      <c r="K146" s="214" t="e">
        <f>IF('Crisis Indicator Data'!#REF!="No Data",1,IF(#REF!&lt;&gt;"",1,0))</f>
        <v>#REF!</v>
      </c>
      <c r="L146" s="214" t="e">
        <f>IF('Crisis Indicator Data'!#REF!="No Data",1,IF(#REF!&lt;&gt;"",1,0))</f>
        <v>#REF!</v>
      </c>
      <c r="M146" s="214" t="e">
        <f>IF('Crisis Indicator Data'!#REF!="No Data",1,IF(#REF!&lt;&gt;"",1,0))</f>
        <v>#REF!</v>
      </c>
      <c r="N146" s="214" t="e">
        <f>IF('Crisis Indicator Data'!#REF!="No Data",1,IF(#REF!&lt;&gt;"",1,0))</f>
        <v>#REF!</v>
      </c>
      <c r="O146" s="214" t="e">
        <f>IF('Crisis Indicator Data'!#REF!="No Data",1,IF(#REF!&lt;&gt;"",1,0))</f>
        <v>#REF!</v>
      </c>
      <c r="P146" s="214" t="e">
        <f>IF('Crisis Indicator Data'!#REF!="No Data",1,IF(#REF!&lt;&gt;"",1,0))</f>
        <v>#REF!</v>
      </c>
      <c r="Q146" s="214" t="e">
        <f>IF('Crisis Indicator Data'!#REF!="No Data",1,IF(#REF!&lt;&gt;"",1,0))</f>
        <v>#REF!</v>
      </c>
      <c r="R146" s="214" t="e">
        <f>IF('Crisis Indicator Data'!#REF!="No Data",1,IF(#REF!&lt;&gt;"",1,0))</f>
        <v>#REF!</v>
      </c>
      <c r="S146" s="214" t="e">
        <f>IF('Crisis Indicator Data'!#REF!="No Data",1,IF(#REF!&lt;&gt;"",1,0))</f>
        <v>#REF!</v>
      </c>
      <c r="T146" s="214" t="e">
        <f>IF('Crisis Indicator Data'!#REF!="No Data",1,IF(#REF!&lt;&gt;"",1,0))</f>
        <v>#REF!</v>
      </c>
      <c r="U146" s="214" t="e">
        <f>IF('Crisis Indicator Data'!#REF!="No Data",1,IF(#REF!&lt;&gt;"",1,0))</f>
        <v>#REF!</v>
      </c>
      <c r="V146" s="214" t="e">
        <f>IF('Crisis Indicator Data'!#REF!="No Data",1,IF(#REF!&lt;&gt;"",1,0))</f>
        <v>#REF!</v>
      </c>
      <c r="W146" s="214" t="e">
        <f>IF('Crisis Indicator Data'!#REF!="No Data",1,IF(#REF!&lt;&gt;"",1,0))</f>
        <v>#REF!</v>
      </c>
      <c r="X146" s="214" t="e">
        <f>IF('Crisis Indicator Data'!#REF!="No Data",1,IF(#REF!&lt;&gt;"",1,0))</f>
        <v>#REF!</v>
      </c>
      <c r="Y146" s="214" t="e">
        <f>IF('Crisis Indicator Data'!#REF!="No Data",1,IF(#REF!&lt;&gt;"",1,0))</f>
        <v>#REF!</v>
      </c>
      <c r="Z146" s="214" t="e">
        <f>IF('Crisis Indicator Data'!#REF!="No Data",1,IF(#REF!&lt;&gt;"",1,0))</f>
        <v>#REF!</v>
      </c>
      <c r="AA146" s="214" t="e">
        <f>IF('Crisis Indicator Data'!#REF!="No Data",1,IF(#REF!&lt;&gt;"",1,0))</f>
        <v>#REF!</v>
      </c>
      <c r="AB146" s="214" t="e">
        <f>IF('Crisis Indicator Data'!#REF!="No Data",1,IF(#REF!&lt;&gt;"",1,0))</f>
        <v>#REF!</v>
      </c>
      <c r="AC146" s="214" t="e">
        <f>IF('Crisis Indicator Data'!#REF!="No Data",1,IF(#REF!&lt;&gt;"",1,0))</f>
        <v>#REF!</v>
      </c>
      <c r="AD146" s="214" t="e">
        <f>IF('Crisis Indicator Data'!#REF!="No Data",1,IF(#REF!&lt;&gt;"",1,0))</f>
        <v>#REF!</v>
      </c>
      <c r="AE146" s="214" t="e">
        <f>IF('Crisis Indicator Data'!#REF!="No Data",1,IF(#REF!&lt;&gt;"",1,0))</f>
        <v>#REF!</v>
      </c>
      <c r="AF146" s="214" t="e">
        <f>IF('Crisis Indicator Data'!#REF!="No Data",1,IF(#REF!&lt;&gt;"",1,0))</f>
        <v>#REF!</v>
      </c>
      <c r="AG146" s="214" t="e">
        <f>IF('Crisis Indicator Data'!#REF!="No Data",1,IF(#REF!&lt;&gt;"",1,0))</f>
        <v>#REF!</v>
      </c>
      <c r="AH146" s="214" t="e">
        <f>IF('Crisis Indicator Data'!#REF!="No Data",1,IF(#REF!&lt;&gt;"",1,0))</f>
        <v>#REF!</v>
      </c>
      <c r="AI146" s="214" t="e">
        <f>IF('Crisis Indicator Data'!#REF!="No Data",1,IF(#REF!&lt;&gt;"",1,0))</f>
        <v>#REF!</v>
      </c>
      <c r="AJ146" s="214" t="e">
        <f>IF('Crisis Indicator Data'!#REF!="No Data",1,IF(#REF!&lt;&gt;"",1,0))</f>
        <v>#REF!</v>
      </c>
      <c r="AK146" s="214" t="e">
        <f>IF('Crisis Indicator Data'!#REF!="No Data",1,IF(#REF!&lt;&gt;"",1,0))</f>
        <v>#REF!</v>
      </c>
      <c r="AL146" s="214" t="e">
        <f>IF('Crisis Indicator Data'!#REF!="No Data",1,IF(#REF!&lt;&gt;"",1,0))</f>
        <v>#REF!</v>
      </c>
      <c r="AM146" s="214" t="e">
        <f>IF('Crisis Indicator Data'!#REF!="No Data",1,IF(#REF!&lt;&gt;"",1,0))</f>
        <v>#REF!</v>
      </c>
      <c r="AN146" s="214" t="e">
        <f>IF('Crisis Indicator Data'!#REF!="No Data",1,IF(#REF!&lt;&gt;"",1,0))</f>
        <v>#REF!</v>
      </c>
      <c r="AO146" s="214" t="e">
        <f>IF('Crisis Indicator Data'!#REF!="No Data",1,IF(#REF!&lt;&gt;"",1,0))</f>
        <v>#REF!</v>
      </c>
      <c r="AP146" s="214" t="e">
        <f>IF('Crisis Indicator Data'!#REF!="No Data",1,IF(#REF!&lt;&gt;"",1,0))</f>
        <v>#REF!</v>
      </c>
      <c r="AQ146" s="214" t="e">
        <f>IF('Crisis Indicator Data'!#REF!="No Data",1,IF(#REF!&lt;&gt;"",1,0))</f>
        <v>#REF!</v>
      </c>
      <c r="AR146" s="214" t="e">
        <f>IF('Crisis Indicator Data'!#REF!="No Data",1,IF(#REF!&lt;&gt;"",1,0))</f>
        <v>#REF!</v>
      </c>
      <c r="AS146" s="214" t="e">
        <f>IF('Crisis Indicator Data'!#REF!="No Data",1,IF(#REF!&lt;&gt;"",1,0))</f>
        <v>#REF!</v>
      </c>
      <c r="AT146" s="214" t="e">
        <f>IF('Crisis Indicator Data'!#REF!="No Data",1,IF(#REF!&lt;&gt;"",1,0))</f>
        <v>#REF!</v>
      </c>
      <c r="AU146" s="214" t="e">
        <f>IF('Crisis Indicator Data'!#REF!="No Data",1,IF(#REF!&lt;&gt;"",1,0))</f>
        <v>#REF!</v>
      </c>
      <c r="AV146" s="214" t="e">
        <f>IF('Crisis Indicator Data'!#REF!="No Data",1,IF(#REF!&lt;&gt;"",1,0))</f>
        <v>#REF!</v>
      </c>
      <c r="AW146" s="214" t="e">
        <f>IF('Crisis Indicator Data'!#REF!="No Data",1,IF(#REF!&lt;&gt;"",1,0))</f>
        <v>#REF!</v>
      </c>
      <c r="AX146" s="214" t="e">
        <f>IF('Crisis Indicator Data'!#REF!="No Data",1,IF(#REF!&lt;&gt;"",1,0))</f>
        <v>#REF!</v>
      </c>
      <c r="AY146" s="214" t="e">
        <f>IF('Crisis Indicator Data'!#REF!="No Data",1,IF(#REF!&lt;&gt;"",1,0))</f>
        <v>#REF!</v>
      </c>
      <c r="AZ146" s="214" t="e">
        <f>IF('Crisis Indicator Data'!#REF!="No Data",1,IF(#REF!&lt;&gt;"",1,0))</f>
        <v>#REF!</v>
      </c>
      <c r="BA146" t="e">
        <f t="shared" si="8"/>
        <v>#REF!</v>
      </c>
      <c r="BB146" s="22" t="e">
        <f t="shared" si="9"/>
        <v>#REF!</v>
      </c>
    </row>
    <row r="147" spans="1:54" x14ac:dyDescent="0.35">
      <c r="A147" t="s">
        <v>8189</v>
      </c>
      <c r="B147" s="214" t="e">
        <f>IF('Crisis Indicator Data'!#REF!="No Data",1,IF(#REF!&lt;&gt;"",1,0))</f>
        <v>#REF!</v>
      </c>
      <c r="C147" s="214" t="e">
        <f>IF('Crisis Indicator Data'!#REF!="No Data",1,IF(#REF!&lt;&gt;"",1,0))</f>
        <v>#REF!</v>
      </c>
      <c r="D147" s="214" t="e">
        <f>IF('Crisis Indicator Data'!#REF!="No Data",1,IF(#REF!&lt;&gt;"",1,0))</f>
        <v>#REF!</v>
      </c>
      <c r="E147" s="214" t="e">
        <f>IF('Crisis Indicator Data'!#REF!="No Data",1,IF(#REF!&lt;&gt;"",1,0))</f>
        <v>#REF!</v>
      </c>
      <c r="F147" s="214" t="e">
        <f>IF('Crisis Indicator Data'!#REF!="No Data",1,IF(#REF!&lt;&gt;"",1,0))</f>
        <v>#REF!</v>
      </c>
      <c r="G147" s="214" t="e">
        <f>IF('Crisis Indicator Data'!#REF!="No Data",1,IF(#REF!&lt;&gt;"",1,0))</f>
        <v>#REF!</v>
      </c>
      <c r="H147" s="214" t="e">
        <f>IF('Crisis Indicator Data'!#REF!="No Data",1,IF(#REF!&lt;&gt;"",1,0))</f>
        <v>#REF!</v>
      </c>
      <c r="I147" s="214" t="e">
        <f>IF('Crisis Indicator Data'!#REF!="No Data",1,IF(#REF!&lt;&gt;"",1,0))</f>
        <v>#REF!</v>
      </c>
      <c r="J147" s="214" t="e">
        <f>IF('Crisis Indicator Data'!#REF!="No Data",1,IF(#REF!&lt;&gt;"",1,0))</f>
        <v>#REF!</v>
      </c>
      <c r="K147" s="214" t="e">
        <f>IF('Crisis Indicator Data'!#REF!="No Data",1,IF(#REF!&lt;&gt;"",1,0))</f>
        <v>#REF!</v>
      </c>
      <c r="L147" s="214" t="e">
        <f>IF('Crisis Indicator Data'!#REF!="No Data",1,IF(#REF!&lt;&gt;"",1,0))</f>
        <v>#REF!</v>
      </c>
      <c r="M147" s="214" t="e">
        <f>IF('Crisis Indicator Data'!#REF!="No Data",1,IF(#REF!&lt;&gt;"",1,0))</f>
        <v>#REF!</v>
      </c>
      <c r="N147" s="214" t="e">
        <f>IF('Crisis Indicator Data'!#REF!="No Data",1,IF(#REF!&lt;&gt;"",1,0))</f>
        <v>#REF!</v>
      </c>
      <c r="O147" s="214" t="e">
        <f>IF('Crisis Indicator Data'!#REF!="No Data",1,IF(#REF!&lt;&gt;"",1,0))</f>
        <v>#REF!</v>
      </c>
      <c r="P147" s="214" t="e">
        <f>IF('Crisis Indicator Data'!#REF!="No Data",1,IF(#REF!&lt;&gt;"",1,0))</f>
        <v>#REF!</v>
      </c>
      <c r="Q147" s="214" t="e">
        <f>IF('Crisis Indicator Data'!#REF!="No Data",1,IF(#REF!&lt;&gt;"",1,0))</f>
        <v>#REF!</v>
      </c>
      <c r="R147" s="214" t="e">
        <f>IF('Crisis Indicator Data'!#REF!="No Data",1,IF(#REF!&lt;&gt;"",1,0))</f>
        <v>#REF!</v>
      </c>
      <c r="S147" s="214" t="e">
        <f>IF('Crisis Indicator Data'!#REF!="No Data",1,IF(#REF!&lt;&gt;"",1,0))</f>
        <v>#REF!</v>
      </c>
      <c r="T147" s="214" t="e">
        <f>IF('Crisis Indicator Data'!#REF!="No Data",1,IF(#REF!&lt;&gt;"",1,0))</f>
        <v>#REF!</v>
      </c>
      <c r="U147" s="214" t="e">
        <f>IF('Crisis Indicator Data'!#REF!="No Data",1,IF(#REF!&lt;&gt;"",1,0))</f>
        <v>#REF!</v>
      </c>
      <c r="V147" s="214" t="e">
        <f>IF('Crisis Indicator Data'!#REF!="No Data",1,IF(#REF!&lt;&gt;"",1,0))</f>
        <v>#REF!</v>
      </c>
      <c r="W147" s="214" t="e">
        <f>IF('Crisis Indicator Data'!#REF!="No Data",1,IF(#REF!&lt;&gt;"",1,0))</f>
        <v>#REF!</v>
      </c>
      <c r="X147" s="214" t="e">
        <f>IF('Crisis Indicator Data'!#REF!="No Data",1,IF(#REF!&lt;&gt;"",1,0))</f>
        <v>#REF!</v>
      </c>
      <c r="Y147" s="214" t="e">
        <f>IF('Crisis Indicator Data'!#REF!="No Data",1,IF(#REF!&lt;&gt;"",1,0))</f>
        <v>#REF!</v>
      </c>
      <c r="Z147" s="214" t="e">
        <f>IF('Crisis Indicator Data'!#REF!="No Data",1,IF(#REF!&lt;&gt;"",1,0))</f>
        <v>#REF!</v>
      </c>
      <c r="AA147" s="214" t="e">
        <f>IF('Crisis Indicator Data'!#REF!="No Data",1,IF(#REF!&lt;&gt;"",1,0))</f>
        <v>#REF!</v>
      </c>
      <c r="AB147" s="214" t="e">
        <f>IF('Crisis Indicator Data'!#REF!="No Data",1,IF(#REF!&lt;&gt;"",1,0))</f>
        <v>#REF!</v>
      </c>
      <c r="AC147" s="214" t="e">
        <f>IF('Crisis Indicator Data'!#REF!="No Data",1,IF(#REF!&lt;&gt;"",1,0))</f>
        <v>#REF!</v>
      </c>
      <c r="AD147" s="214" t="e">
        <f>IF('Crisis Indicator Data'!#REF!="No Data",1,IF(#REF!&lt;&gt;"",1,0))</f>
        <v>#REF!</v>
      </c>
      <c r="AE147" s="214" t="e">
        <f>IF('Crisis Indicator Data'!#REF!="No Data",1,IF(#REF!&lt;&gt;"",1,0))</f>
        <v>#REF!</v>
      </c>
      <c r="AF147" s="214" t="e">
        <f>IF('Crisis Indicator Data'!#REF!="No Data",1,IF(#REF!&lt;&gt;"",1,0))</f>
        <v>#REF!</v>
      </c>
      <c r="AG147" s="214" t="e">
        <f>IF('Crisis Indicator Data'!#REF!="No Data",1,IF(#REF!&lt;&gt;"",1,0))</f>
        <v>#REF!</v>
      </c>
      <c r="AH147" s="214" t="e">
        <f>IF('Crisis Indicator Data'!#REF!="No Data",1,IF(#REF!&lt;&gt;"",1,0))</f>
        <v>#REF!</v>
      </c>
      <c r="AI147" s="214" t="e">
        <f>IF('Crisis Indicator Data'!#REF!="No Data",1,IF(#REF!&lt;&gt;"",1,0))</f>
        <v>#REF!</v>
      </c>
      <c r="AJ147" s="214" t="e">
        <f>IF('Crisis Indicator Data'!#REF!="No Data",1,IF(#REF!&lt;&gt;"",1,0))</f>
        <v>#REF!</v>
      </c>
      <c r="AK147" s="214" t="e">
        <f>IF('Crisis Indicator Data'!#REF!="No Data",1,IF(#REF!&lt;&gt;"",1,0))</f>
        <v>#REF!</v>
      </c>
      <c r="AL147" s="214" t="e">
        <f>IF('Crisis Indicator Data'!#REF!="No Data",1,IF(#REF!&lt;&gt;"",1,0))</f>
        <v>#REF!</v>
      </c>
      <c r="AM147" s="214" t="e">
        <f>IF('Crisis Indicator Data'!#REF!="No Data",1,IF(#REF!&lt;&gt;"",1,0))</f>
        <v>#REF!</v>
      </c>
      <c r="AN147" s="214" t="e">
        <f>IF('Crisis Indicator Data'!#REF!="No Data",1,IF(#REF!&lt;&gt;"",1,0))</f>
        <v>#REF!</v>
      </c>
      <c r="AO147" s="214" t="e">
        <f>IF('Crisis Indicator Data'!#REF!="No Data",1,IF(#REF!&lt;&gt;"",1,0))</f>
        <v>#REF!</v>
      </c>
      <c r="AP147" s="214" t="e">
        <f>IF('Crisis Indicator Data'!#REF!="No Data",1,IF(#REF!&lt;&gt;"",1,0))</f>
        <v>#REF!</v>
      </c>
      <c r="AQ147" s="214" t="e">
        <f>IF('Crisis Indicator Data'!#REF!="No Data",1,IF(#REF!&lt;&gt;"",1,0))</f>
        <v>#REF!</v>
      </c>
      <c r="AR147" s="214" t="e">
        <f>IF('Crisis Indicator Data'!#REF!="No Data",1,IF(#REF!&lt;&gt;"",1,0))</f>
        <v>#REF!</v>
      </c>
      <c r="AS147" s="214" t="e">
        <f>IF('Crisis Indicator Data'!#REF!="No Data",1,IF(#REF!&lt;&gt;"",1,0))</f>
        <v>#REF!</v>
      </c>
      <c r="AT147" s="214" t="e">
        <f>IF('Crisis Indicator Data'!#REF!="No Data",1,IF(#REF!&lt;&gt;"",1,0))</f>
        <v>#REF!</v>
      </c>
      <c r="AU147" s="214" t="e">
        <f>IF('Crisis Indicator Data'!#REF!="No Data",1,IF(#REF!&lt;&gt;"",1,0))</f>
        <v>#REF!</v>
      </c>
      <c r="AV147" s="214" t="e">
        <f>IF('Crisis Indicator Data'!#REF!="No Data",1,IF(#REF!&lt;&gt;"",1,0))</f>
        <v>#REF!</v>
      </c>
      <c r="AW147" s="214" t="e">
        <f>IF('Crisis Indicator Data'!#REF!="No Data",1,IF(#REF!&lt;&gt;"",1,0))</f>
        <v>#REF!</v>
      </c>
      <c r="AX147" s="214" t="e">
        <f>IF('Crisis Indicator Data'!#REF!="No Data",1,IF(#REF!&lt;&gt;"",1,0))</f>
        <v>#REF!</v>
      </c>
      <c r="AY147" s="214" t="e">
        <f>IF('Crisis Indicator Data'!#REF!="No Data",1,IF(#REF!&lt;&gt;"",1,0))</f>
        <v>#REF!</v>
      </c>
      <c r="AZ147" s="214" t="e">
        <f>IF('Crisis Indicator Data'!#REF!="No Data",1,IF(#REF!&lt;&gt;"",1,0))</f>
        <v>#REF!</v>
      </c>
      <c r="BA147" t="e">
        <f t="shared" si="8"/>
        <v>#REF!</v>
      </c>
      <c r="BB147" s="22" t="e">
        <f t="shared" si="9"/>
        <v>#REF!</v>
      </c>
    </row>
    <row r="148" spans="1:54" x14ac:dyDescent="0.35">
      <c r="A148" t="s">
        <v>8174</v>
      </c>
      <c r="B148" s="214" t="e">
        <f>IF('Crisis Indicator Data'!#REF!="No Data",1,IF(#REF!&lt;&gt;"",1,0))</f>
        <v>#REF!</v>
      </c>
      <c r="C148" s="214" t="e">
        <f>IF('Crisis Indicator Data'!#REF!="No Data",1,IF(#REF!&lt;&gt;"",1,0))</f>
        <v>#REF!</v>
      </c>
      <c r="D148" s="214" t="e">
        <f>IF('Crisis Indicator Data'!#REF!="No Data",1,IF(#REF!&lt;&gt;"",1,0))</f>
        <v>#REF!</v>
      </c>
      <c r="E148" s="214" t="e">
        <f>IF('Crisis Indicator Data'!#REF!="No Data",1,IF(#REF!&lt;&gt;"",1,0))</f>
        <v>#REF!</v>
      </c>
      <c r="F148" s="214" t="e">
        <f>IF('Crisis Indicator Data'!#REF!="No Data",1,IF(#REF!&lt;&gt;"",1,0))</f>
        <v>#REF!</v>
      </c>
      <c r="G148" s="214" t="e">
        <f>IF('Crisis Indicator Data'!#REF!="No Data",1,IF(#REF!&lt;&gt;"",1,0))</f>
        <v>#REF!</v>
      </c>
      <c r="H148" s="214" t="e">
        <f>IF('Crisis Indicator Data'!#REF!="No Data",1,IF(#REF!&lt;&gt;"",1,0))</f>
        <v>#REF!</v>
      </c>
      <c r="I148" s="214" t="e">
        <f>IF('Crisis Indicator Data'!#REF!="No Data",1,IF(#REF!&lt;&gt;"",1,0))</f>
        <v>#REF!</v>
      </c>
      <c r="J148" s="214" t="e">
        <f>IF('Crisis Indicator Data'!#REF!="No Data",1,IF(#REF!&lt;&gt;"",1,0))</f>
        <v>#REF!</v>
      </c>
      <c r="K148" s="214" t="e">
        <f>IF('Crisis Indicator Data'!#REF!="No Data",1,IF(#REF!&lt;&gt;"",1,0))</f>
        <v>#REF!</v>
      </c>
      <c r="L148" s="214" t="e">
        <f>IF('Crisis Indicator Data'!#REF!="No Data",1,IF(#REF!&lt;&gt;"",1,0))</f>
        <v>#REF!</v>
      </c>
      <c r="M148" s="214" t="e">
        <f>IF('Crisis Indicator Data'!#REF!="No Data",1,IF(#REF!&lt;&gt;"",1,0))</f>
        <v>#REF!</v>
      </c>
      <c r="N148" s="214" t="e">
        <f>IF('Crisis Indicator Data'!#REF!="No Data",1,IF(#REF!&lt;&gt;"",1,0))</f>
        <v>#REF!</v>
      </c>
      <c r="O148" s="214" t="e">
        <f>IF('Crisis Indicator Data'!#REF!="No Data",1,IF(#REF!&lt;&gt;"",1,0))</f>
        <v>#REF!</v>
      </c>
      <c r="P148" s="214" t="e">
        <f>IF('Crisis Indicator Data'!#REF!="No Data",1,IF(#REF!&lt;&gt;"",1,0))</f>
        <v>#REF!</v>
      </c>
      <c r="Q148" s="214" t="e">
        <f>IF('Crisis Indicator Data'!#REF!="No Data",1,IF(#REF!&lt;&gt;"",1,0))</f>
        <v>#REF!</v>
      </c>
      <c r="R148" s="214" t="e">
        <f>IF('Crisis Indicator Data'!#REF!="No Data",1,IF(#REF!&lt;&gt;"",1,0))</f>
        <v>#REF!</v>
      </c>
      <c r="S148" s="214" t="e">
        <f>IF('Crisis Indicator Data'!#REF!="No Data",1,IF(#REF!&lt;&gt;"",1,0))</f>
        <v>#REF!</v>
      </c>
      <c r="T148" s="214" t="e">
        <f>IF('Crisis Indicator Data'!#REF!="No Data",1,IF(#REF!&lt;&gt;"",1,0))</f>
        <v>#REF!</v>
      </c>
      <c r="U148" s="214" t="e">
        <f>IF('Crisis Indicator Data'!#REF!="No Data",1,IF(#REF!&lt;&gt;"",1,0))</f>
        <v>#REF!</v>
      </c>
      <c r="V148" s="214" t="e">
        <f>IF('Crisis Indicator Data'!#REF!="No Data",1,IF(#REF!&lt;&gt;"",1,0))</f>
        <v>#REF!</v>
      </c>
      <c r="W148" s="214" t="e">
        <f>IF('Crisis Indicator Data'!#REF!="No Data",1,IF(#REF!&lt;&gt;"",1,0))</f>
        <v>#REF!</v>
      </c>
      <c r="X148" s="214" t="e">
        <f>IF('Crisis Indicator Data'!#REF!="No Data",1,IF(#REF!&lt;&gt;"",1,0))</f>
        <v>#REF!</v>
      </c>
      <c r="Y148" s="214" t="e">
        <f>IF('Crisis Indicator Data'!#REF!="No Data",1,IF(#REF!&lt;&gt;"",1,0))</f>
        <v>#REF!</v>
      </c>
      <c r="Z148" s="214" t="e">
        <f>IF('Crisis Indicator Data'!#REF!="No Data",1,IF(#REF!&lt;&gt;"",1,0))</f>
        <v>#REF!</v>
      </c>
      <c r="AA148" s="214" t="e">
        <f>IF('Crisis Indicator Data'!#REF!="No Data",1,IF(#REF!&lt;&gt;"",1,0))</f>
        <v>#REF!</v>
      </c>
      <c r="AB148" s="214" t="e">
        <f>IF('Crisis Indicator Data'!#REF!="No Data",1,IF(#REF!&lt;&gt;"",1,0))</f>
        <v>#REF!</v>
      </c>
      <c r="AC148" s="214" t="e">
        <f>IF('Crisis Indicator Data'!#REF!="No Data",1,IF(#REF!&lt;&gt;"",1,0))</f>
        <v>#REF!</v>
      </c>
      <c r="AD148" s="214" t="e">
        <f>IF('Crisis Indicator Data'!#REF!="No Data",1,IF(#REF!&lt;&gt;"",1,0))</f>
        <v>#REF!</v>
      </c>
      <c r="AE148" s="214" t="e">
        <f>IF('Crisis Indicator Data'!#REF!="No Data",1,IF(#REF!&lt;&gt;"",1,0))</f>
        <v>#REF!</v>
      </c>
      <c r="AF148" s="214" t="e">
        <f>IF('Crisis Indicator Data'!#REF!="No Data",1,IF(#REF!&lt;&gt;"",1,0))</f>
        <v>#REF!</v>
      </c>
      <c r="AG148" s="214" t="e">
        <f>IF('Crisis Indicator Data'!#REF!="No Data",1,IF(#REF!&lt;&gt;"",1,0))</f>
        <v>#REF!</v>
      </c>
      <c r="AH148" s="214" t="e">
        <f>IF('Crisis Indicator Data'!#REF!="No Data",1,IF(#REF!&lt;&gt;"",1,0))</f>
        <v>#REF!</v>
      </c>
      <c r="AI148" s="214" t="e">
        <f>IF('Crisis Indicator Data'!#REF!="No Data",1,IF(#REF!&lt;&gt;"",1,0))</f>
        <v>#REF!</v>
      </c>
      <c r="AJ148" s="214" t="e">
        <f>IF('Crisis Indicator Data'!#REF!="No Data",1,IF(#REF!&lt;&gt;"",1,0))</f>
        <v>#REF!</v>
      </c>
      <c r="AK148" s="214" t="e">
        <f>IF('Crisis Indicator Data'!#REF!="No Data",1,IF(#REF!&lt;&gt;"",1,0))</f>
        <v>#REF!</v>
      </c>
      <c r="AL148" s="214" t="e">
        <f>IF('Crisis Indicator Data'!#REF!="No Data",1,IF(#REF!&lt;&gt;"",1,0))</f>
        <v>#REF!</v>
      </c>
      <c r="AM148" s="214" t="e">
        <f>IF('Crisis Indicator Data'!#REF!="No Data",1,IF(#REF!&lt;&gt;"",1,0))</f>
        <v>#REF!</v>
      </c>
      <c r="AN148" s="214" t="e">
        <f>IF('Crisis Indicator Data'!#REF!="No Data",1,IF(#REF!&lt;&gt;"",1,0))</f>
        <v>#REF!</v>
      </c>
      <c r="AO148" s="214" t="e">
        <f>IF('Crisis Indicator Data'!#REF!="No Data",1,IF(#REF!&lt;&gt;"",1,0))</f>
        <v>#REF!</v>
      </c>
      <c r="AP148" s="214" t="e">
        <f>IF('Crisis Indicator Data'!#REF!="No Data",1,IF(#REF!&lt;&gt;"",1,0))</f>
        <v>#REF!</v>
      </c>
      <c r="AQ148" s="214" t="e">
        <f>IF('Crisis Indicator Data'!#REF!="No Data",1,IF(#REF!&lt;&gt;"",1,0))</f>
        <v>#REF!</v>
      </c>
      <c r="AR148" s="214" t="e">
        <f>IF('Crisis Indicator Data'!#REF!="No Data",1,IF(#REF!&lt;&gt;"",1,0))</f>
        <v>#REF!</v>
      </c>
      <c r="AS148" s="214" t="e">
        <f>IF('Crisis Indicator Data'!#REF!="No Data",1,IF(#REF!&lt;&gt;"",1,0))</f>
        <v>#REF!</v>
      </c>
      <c r="AT148" s="214" t="e">
        <f>IF('Crisis Indicator Data'!#REF!="No Data",1,IF(#REF!&lt;&gt;"",1,0))</f>
        <v>#REF!</v>
      </c>
      <c r="AU148" s="214" t="e">
        <f>IF('Crisis Indicator Data'!#REF!="No Data",1,IF(#REF!&lt;&gt;"",1,0))</f>
        <v>#REF!</v>
      </c>
      <c r="AV148" s="214" t="e">
        <f>IF('Crisis Indicator Data'!#REF!="No Data",1,IF(#REF!&lt;&gt;"",1,0))</f>
        <v>#REF!</v>
      </c>
      <c r="AW148" s="214" t="e">
        <f>IF('Crisis Indicator Data'!#REF!="No Data",1,IF(#REF!&lt;&gt;"",1,0))</f>
        <v>#REF!</v>
      </c>
      <c r="AX148" s="214" t="e">
        <f>IF('Crisis Indicator Data'!#REF!="No Data",1,IF(#REF!&lt;&gt;"",1,0))</f>
        <v>#REF!</v>
      </c>
      <c r="AY148" s="214" t="e">
        <f>IF('Crisis Indicator Data'!#REF!="No Data",1,IF(#REF!&lt;&gt;"",1,0))</f>
        <v>#REF!</v>
      </c>
      <c r="AZ148" s="214" t="e">
        <f>IF('Crisis Indicator Data'!#REF!="No Data",1,IF(#REF!&lt;&gt;"",1,0))</f>
        <v>#REF!</v>
      </c>
      <c r="BA148" t="e">
        <f t="shared" si="8"/>
        <v>#REF!</v>
      </c>
      <c r="BB148" s="22" t="e">
        <f t="shared" si="9"/>
        <v>#REF!</v>
      </c>
    </row>
    <row r="149" spans="1:54" x14ac:dyDescent="0.35">
      <c r="A149" t="s">
        <v>8176</v>
      </c>
      <c r="B149" s="214" t="e">
        <f>IF('Crisis Indicator Data'!#REF!="No Data",1,IF(#REF!&lt;&gt;"",1,0))</f>
        <v>#REF!</v>
      </c>
      <c r="C149" s="214" t="e">
        <f>IF('Crisis Indicator Data'!#REF!="No Data",1,IF(#REF!&lt;&gt;"",1,0))</f>
        <v>#REF!</v>
      </c>
      <c r="D149" s="214" t="e">
        <f>IF('Crisis Indicator Data'!#REF!="No Data",1,IF(#REF!&lt;&gt;"",1,0))</f>
        <v>#REF!</v>
      </c>
      <c r="E149" s="214" t="e">
        <f>IF('Crisis Indicator Data'!#REF!="No Data",1,IF(#REF!&lt;&gt;"",1,0))</f>
        <v>#REF!</v>
      </c>
      <c r="F149" s="214" t="e">
        <f>IF('Crisis Indicator Data'!#REF!="No Data",1,IF(#REF!&lt;&gt;"",1,0))</f>
        <v>#REF!</v>
      </c>
      <c r="G149" s="214" t="e">
        <f>IF('Crisis Indicator Data'!#REF!="No Data",1,IF(#REF!&lt;&gt;"",1,0))</f>
        <v>#REF!</v>
      </c>
      <c r="H149" s="214" t="e">
        <f>IF('Crisis Indicator Data'!#REF!="No Data",1,IF(#REF!&lt;&gt;"",1,0))</f>
        <v>#REF!</v>
      </c>
      <c r="I149" s="214" t="e">
        <f>IF('Crisis Indicator Data'!#REF!="No Data",1,IF(#REF!&lt;&gt;"",1,0))</f>
        <v>#REF!</v>
      </c>
      <c r="J149" s="214" t="e">
        <f>IF('Crisis Indicator Data'!#REF!="No Data",1,IF(#REF!&lt;&gt;"",1,0))</f>
        <v>#REF!</v>
      </c>
      <c r="K149" s="214" t="e">
        <f>IF('Crisis Indicator Data'!#REF!="No Data",1,IF(#REF!&lt;&gt;"",1,0))</f>
        <v>#REF!</v>
      </c>
      <c r="L149" s="214" t="e">
        <f>IF('Crisis Indicator Data'!#REF!="No Data",1,IF(#REF!&lt;&gt;"",1,0))</f>
        <v>#REF!</v>
      </c>
      <c r="M149" s="214" t="e">
        <f>IF('Crisis Indicator Data'!#REF!="No Data",1,IF(#REF!&lt;&gt;"",1,0))</f>
        <v>#REF!</v>
      </c>
      <c r="N149" s="214" t="e">
        <f>IF('Crisis Indicator Data'!#REF!="No Data",1,IF(#REF!&lt;&gt;"",1,0))</f>
        <v>#REF!</v>
      </c>
      <c r="O149" s="214" t="e">
        <f>IF('Crisis Indicator Data'!#REF!="No Data",1,IF(#REF!&lt;&gt;"",1,0))</f>
        <v>#REF!</v>
      </c>
      <c r="P149" s="214" t="e">
        <f>IF('Crisis Indicator Data'!#REF!="No Data",1,IF(#REF!&lt;&gt;"",1,0))</f>
        <v>#REF!</v>
      </c>
      <c r="Q149" s="214" t="e">
        <f>IF('Crisis Indicator Data'!#REF!="No Data",1,IF(#REF!&lt;&gt;"",1,0))</f>
        <v>#REF!</v>
      </c>
      <c r="R149" s="214" t="e">
        <f>IF('Crisis Indicator Data'!#REF!="No Data",1,IF(#REF!&lt;&gt;"",1,0))</f>
        <v>#REF!</v>
      </c>
      <c r="S149" s="214" t="e">
        <f>IF('Crisis Indicator Data'!#REF!="No Data",1,IF(#REF!&lt;&gt;"",1,0))</f>
        <v>#REF!</v>
      </c>
      <c r="T149" s="214" t="e">
        <f>IF('Crisis Indicator Data'!#REF!="No Data",1,IF(#REF!&lt;&gt;"",1,0))</f>
        <v>#REF!</v>
      </c>
      <c r="U149" s="214" t="e">
        <f>IF('Crisis Indicator Data'!#REF!="No Data",1,IF(#REF!&lt;&gt;"",1,0))</f>
        <v>#REF!</v>
      </c>
      <c r="V149" s="214" t="e">
        <f>IF('Crisis Indicator Data'!#REF!="No Data",1,IF(#REF!&lt;&gt;"",1,0))</f>
        <v>#REF!</v>
      </c>
      <c r="W149" s="214" t="e">
        <f>IF('Crisis Indicator Data'!#REF!="No Data",1,IF(#REF!&lt;&gt;"",1,0))</f>
        <v>#REF!</v>
      </c>
      <c r="X149" s="214" t="e">
        <f>IF('Crisis Indicator Data'!#REF!="No Data",1,IF(#REF!&lt;&gt;"",1,0))</f>
        <v>#REF!</v>
      </c>
      <c r="Y149" s="214" t="e">
        <f>IF('Crisis Indicator Data'!#REF!="No Data",1,IF(#REF!&lt;&gt;"",1,0))</f>
        <v>#REF!</v>
      </c>
      <c r="Z149" s="214" t="e">
        <f>IF('Crisis Indicator Data'!#REF!="No Data",1,IF(#REF!&lt;&gt;"",1,0))</f>
        <v>#REF!</v>
      </c>
      <c r="AA149" s="214" t="e">
        <f>IF('Crisis Indicator Data'!#REF!="No Data",1,IF(#REF!&lt;&gt;"",1,0))</f>
        <v>#REF!</v>
      </c>
      <c r="AB149" s="214" t="e">
        <f>IF('Crisis Indicator Data'!#REF!="No Data",1,IF(#REF!&lt;&gt;"",1,0))</f>
        <v>#REF!</v>
      </c>
      <c r="AC149" s="214" t="e">
        <f>IF('Crisis Indicator Data'!#REF!="No Data",1,IF(#REF!&lt;&gt;"",1,0))</f>
        <v>#REF!</v>
      </c>
      <c r="AD149" s="214" t="e">
        <f>IF('Crisis Indicator Data'!#REF!="No Data",1,IF(#REF!&lt;&gt;"",1,0))</f>
        <v>#REF!</v>
      </c>
      <c r="AE149" s="214" t="e">
        <f>IF('Crisis Indicator Data'!#REF!="No Data",1,IF(#REF!&lt;&gt;"",1,0))</f>
        <v>#REF!</v>
      </c>
      <c r="AF149" s="214" t="e">
        <f>IF('Crisis Indicator Data'!#REF!="No Data",1,IF(#REF!&lt;&gt;"",1,0))</f>
        <v>#REF!</v>
      </c>
      <c r="AG149" s="214" t="e">
        <f>IF('Crisis Indicator Data'!#REF!="No Data",1,IF(#REF!&lt;&gt;"",1,0))</f>
        <v>#REF!</v>
      </c>
      <c r="AH149" s="214" t="e">
        <f>IF('Crisis Indicator Data'!#REF!="No Data",1,IF(#REF!&lt;&gt;"",1,0))</f>
        <v>#REF!</v>
      </c>
      <c r="AI149" s="214" t="e">
        <f>IF('Crisis Indicator Data'!#REF!="No Data",1,IF(#REF!&lt;&gt;"",1,0))</f>
        <v>#REF!</v>
      </c>
      <c r="AJ149" s="214" t="e">
        <f>IF('Crisis Indicator Data'!#REF!="No Data",1,IF(#REF!&lt;&gt;"",1,0))</f>
        <v>#REF!</v>
      </c>
      <c r="AK149" s="214" t="e">
        <f>IF('Crisis Indicator Data'!#REF!="No Data",1,IF(#REF!&lt;&gt;"",1,0))</f>
        <v>#REF!</v>
      </c>
      <c r="AL149" s="214" t="e">
        <f>IF('Crisis Indicator Data'!#REF!="No Data",1,IF(#REF!&lt;&gt;"",1,0))</f>
        <v>#REF!</v>
      </c>
      <c r="AM149" s="214" t="e">
        <f>IF('Crisis Indicator Data'!#REF!="No Data",1,IF(#REF!&lt;&gt;"",1,0))</f>
        <v>#REF!</v>
      </c>
      <c r="AN149" s="214" t="e">
        <f>IF('Crisis Indicator Data'!#REF!="No Data",1,IF(#REF!&lt;&gt;"",1,0))</f>
        <v>#REF!</v>
      </c>
      <c r="AO149" s="214" t="e">
        <f>IF('Crisis Indicator Data'!#REF!="No Data",1,IF(#REF!&lt;&gt;"",1,0))</f>
        <v>#REF!</v>
      </c>
      <c r="AP149" s="214" t="e">
        <f>IF('Crisis Indicator Data'!#REF!="No Data",1,IF(#REF!&lt;&gt;"",1,0))</f>
        <v>#REF!</v>
      </c>
      <c r="AQ149" s="214" t="e">
        <f>IF('Crisis Indicator Data'!#REF!="No Data",1,IF(#REF!&lt;&gt;"",1,0))</f>
        <v>#REF!</v>
      </c>
      <c r="AR149" s="214" t="e">
        <f>IF('Crisis Indicator Data'!#REF!="No Data",1,IF(#REF!&lt;&gt;"",1,0))</f>
        <v>#REF!</v>
      </c>
      <c r="AS149" s="214" t="e">
        <f>IF('Crisis Indicator Data'!#REF!="No Data",1,IF(#REF!&lt;&gt;"",1,0))</f>
        <v>#REF!</v>
      </c>
      <c r="AT149" s="214" t="e">
        <f>IF('Crisis Indicator Data'!#REF!="No Data",1,IF(#REF!&lt;&gt;"",1,0))</f>
        <v>#REF!</v>
      </c>
      <c r="AU149" s="214" t="e">
        <f>IF('Crisis Indicator Data'!#REF!="No Data",1,IF(#REF!&lt;&gt;"",1,0))</f>
        <v>#REF!</v>
      </c>
      <c r="AV149" s="214" t="e">
        <f>IF('Crisis Indicator Data'!#REF!="No Data",1,IF(#REF!&lt;&gt;"",1,0))</f>
        <v>#REF!</v>
      </c>
      <c r="AW149" s="214" t="e">
        <f>IF('Crisis Indicator Data'!#REF!="No Data",1,IF(#REF!&lt;&gt;"",1,0))</f>
        <v>#REF!</v>
      </c>
      <c r="AX149" s="214" t="e">
        <f>IF('Crisis Indicator Data'!#REF!="No Data",1,IF(#REF!&lt;&gt;"",1,0))</f>
        <v>#REF!</v>
      </c>
      <c r="AY149" s="214" t="e">
        <f>IF('Crisis Indicator Data'!#REF!="No Data",1,IF(#REF!&lt;&gt;"",1,0))</f>
        <v>#REF!</v>
      </c>
      <c r="AZ149" s="214" t="e">
        <f>IF('Crisis Indicator Data'!#REF!="No Data",1,IF(#REF!&lt;&gt;"",1,0))</f>
        <v>#REF!</v>
      </c>
      <c r="BA149" t="e">
        <f t="shared" si="8"/>
        <v>#REF!</v>
      </c>
      <c r="BB149" s="22" t="e">
        <f t="shared" si="9"/>
        <v>#REF!</v>
      </c>
    </row>
    <row r="150" spans="1:54" x14ac:dyDescent="0.35">
      <c r="A150" t="s">
        <v>8186</v>
      </c>
      <c r="B150" s="214" t="e">
        <f>IF('Crisis Indicator Data'!#REF!="No Data",1,IF(#REF!&lt;&gt;"",1,0))</f>
        <v>#REF!</v>
      </c>
      <c r="C150" s="214" t="e">
        <f>IF('Crisis Indicator Data'!#REF!="No Data",1,IF(#REF!&lt;&gt;"",1,0))</f>
        <v>#REF!</v>
      </c>
      <c r="D150" s="214" t="e">
        <f>IF('Crisis Indicator Data'!#REF!="No Data",1,IF(#REF!&lt;&gt;"",1,0))</f>
        <v>#REF!</v>
      </c>
      <c r="E150" s="214" t="e">
        <f>IF('Crisis Indicator Data'!#REF!="No Data",1,IF(#REF!&lt;&gt;"",1,0))</f>
        <v>#REF!</v>
      </c>
      <c r="F150" s="214" t="e">
        <f>IF('Crisis Indicator Data'!#REF!="No Data",1,IF(#REF!&lt;&gt;"",1,0))</f>
        <v>#REF!</v>
      </c>
      <c r="G150" s="214" t="e">
        <f>IF('Crisis Indicator Data'!#REF!="No Data",1,IF(#REF!&lt;&gt;"",1,0))</f>
        <v>#REF!</v>
      </c>
      <c r="H150" s="214" t="e">
        <f>IF('Crisis Indicator Data'!#REF!="No Data",1,IF(#REF!&lt;&gt;"",1,0))</f>
        <v>#REF!</v>
      </c>
      <c r="I150" s="214" t="e">
        <f>IF('Crisis Indicator Data'!#REF!="No Data",1,IF(#REF!&lt;&gt;"",1,0))</f>
        <v>#REF!</v>
      </c>
      <c r="J150" s="214" t="e">
        <f>IF('Crisis Indicator Data'!#REF!="No Data",1,IF(#REF!&lt;&gt;"",1,0))</f>
        <v>#REF!</v>
      </c>
      <c r="K150" s="214" t="e">
        <f>IF('Crisis Indicator Data'!#REF!="No Data",1,IF(#REF!&lt;&gt;"",1,0))</f>
        <v>#REF!</v>
      </c>
      <c r="L150" s="214" t="e">
        <f>IF('Crisis Indicator Data'!#REF!="No Data",1,IF(#REF!&lt;&gt;"",1,0))</f>
        <v>#REF!</v>
      </c>
      <c r="M150" s="214" t="e">
        <f>IF('Crisis Indicator Data'!#REF!="No Data",1,IF(#REF!&lt;&gt;"",1,0))</f>
        <v>#REF!</v>
      </c>
      <c r="N150" s="214" t="e">
        <f>IF('Crisis Indicator Data'!#REF!="No Data",1,IF(#REF!&lt;&gt;"",1,0))</f>
        <v>#REF!</v>
      </c>
      <c r="O150" s="214" t="e">
        <f>IF('Crisis Indicator Data'!#REF!="No Data",1,IF(#REF!&lt;&gt;"",1,0))</f>
        <v>#REF!</v>
      </c>
      <c r="P150" s="214" t="e">
        <f>IF('Crisis Indicator Data'!#REF!="No Data",1,IF(#REF!&lt;&gt;"",1,0))</f>
        <v>#REF!</v>
      </c>
      <c r="Q150" s="214" t="e">
        <f>IF('Crisis Indicator Data'!#REF!="No Data",1,IF(#REF!&lt;&gt;"",1,0))</f>
        <v>#REF!</v>
      </c>
      <c r="R150" s="214" t="e">
        <f>IF('Crisis Indicator Data'!#REF!="No Data",1,IF(#REF!&lt;&gt;"",1,0))</f>
        <v>#REF!</v>
      </c>
      <c r="S150" s="214" t="e">
        <f>IF('Crisis Indicator Data'!#REF!="No Data",1,IF(#REF!&lt;&gt;"",1,0))</f>
        <v>#REF!</v>
      </c>
      <c r="T150" s="214" t="e">
        <f>IF('Crisis Indicator Data'!#REF!="No Data",1,IF(#REF!&lt;&gt;"",1,0))</f>
        <v>#REF!</v>
      </c>
      <c r="U150" s="214" t="e">
        <f>IF('Crisis Indicator Data'!#REF!="No Data",1,IF(#REF!&lt;&gt;"",1,0))</f>
        <v>#REF!</v>
      </c>
      <c r="V150" s="214" t="e">
        <f>IF('Crisis Indicator Data'!#REF!="No Data",1,IF(#REF!&lt;&gt;"",1,0))</f>
        <v>#REF!</v>
      </c>
      <c r="W150" s="214" t="e">
        <f>IF('Crisis Indicator Data'!#REF!="No Data",1,IF(#REF!&lt;&gt;"",1,0))</f>
        <v>#REF!</v>
      </c>
      <c r="X150" s="214" t="e">
        <f>IF('Crisis Indicator Data'!#REF!="No Data",1,IF(#REF!&lt;&gt;"",1,0))</f>
        <v>#REF!</v>
      </c>
      <c r="Y150" s="214" t="e">
        <f>IF('Crisis Indicator Data'!#REF!="No Data",1,IF(#REF!&lt;&gt;"",1,0))</f>
        <v>#REF!</v>
      </c>
      <c r="Z150" s="214" t="e">
        <f>IF('Crisis Indicator Data'!#REF!="No Data",1,IF(#REF!&lt;&gt;"",1,0))</f>
        <v>#REF!</v>
      </c>
      <c r="AA150" s="214" t="e">
        <f>IF('Crisis Indicator Data'!#REF!="No Data",1,IF(#REF!&lt;&gt;"",1,0))</f>
        <v>#REF!</v>
      </c>
      <c r="AB150" s="214" t="e">
        <f>IF('Crisis Indicator Data'!#REF!="No Data",1,IF(#REF!&lt;&gt;"",1,0))</f>
        <v>#REF!</v>
      </c>
      <c r="AC150" s="214" t="e">
        <f>IF('Crisis Indicator Data'!#REF!="No Data",1,IF(#REF!&lt;&gt;"",1,0))</f>
        <v>#REF!</v>
      </c>
      <c r="AD150" s="214" t="e">
        <f>IF('Crisis Indicator Data'!#REF!="No Data",1,IF(#REF!&lt;&gt;"",1,0))</f>
        <v>#REF!</v>
      </c>
      <c r="AE150" s="214" t="e">
        <f>IF('Crisis Indicator Data'!#REF!="No Data",1,IF(#REF!&lt;&gt;"",1,0))</f>
        <v>#REF!</v>
      </c>
      <c r="AF150" s="214" t="e">
        <f>IF('Crisis Indicator Data'!#REF!="No Data",1,IF(#REF!&lt;&gt;"",1,0))</f>
        <v>#REF!</v>
      </c>
      <c r="AG150" s="214" t="e">
        <f>IF('Crisis Indicator Data'!#REF!="No Data",1,IF(#REF!&lt;&gt;"",1,0))</f>
        <v>#REF!</v>
      </c>
      <c r="AH150" s="214" t="e">
        <f>IF('Crisis Indicator Data'!#REF!="No Data",1,IF(#REF!&lt;&gt;"",1,0))</f>
        <v>#REF!</v>
      </c>
      <c r="AI150" s="214" t="e">
        <f>IF('Crisis Indicator Data'!#REF!="No Data",1,IF(#REF!&lt;&gt;"",1,0))</f>
        <v>#REF!</v>
      </c>
      <c r="AJ150" s="214" t="e">
        <f>IF('Crisis Indicator Data'!#REF!="No Data",1,IF(#REF!&lt;&gt;"",1,0))</f>
        <v>#REF!</v>
      </c>
      <c r="AK150" s="214" t="e">
        <f>IF('Crisis Indicator Data'!#REF!="No Data",1,IF(#REF!&lt;&gt;"",1,0))</f>
        <v>#REF!</v>
      </c>
      <c r="AL150" s="214" t="e">
        <f>IF('Crisis Indicator Data'!#REF!="No Data",1,IF(#REF!&lt;&gt;"",1,0))</f>
        <v>#REF!</v>
      </c>
      <c r="AM150" s="214" t="e">
        <f>IF('Crisis Indicator Data'!#REF!="No Data",1,IF(#REF!&lt;&gt;"",1,0))</f>
        <v>#REF!</v>
      </c>
      <c r="AN150" s="214" t="e">
        <f>IF('Crisis Indicator Data'!#REF!="No Data",1,IF(#REF!&lt;&gt;"",1,0))</f>
        <v>#REF!</v>
      </c>
      <c r="AO150" s="214" t="e">
        <f>IF('Crisis Indicator Data'!#REF!="No Data",1,IF(#REF!&lt;&gt;"",1,0))</f>
        <v>#REF!</v>
      </c>
      <c r="AP150" s="214" t="e">
        <f>IF('Crisis Indicator Data'!#REF!="No Data",1,IF(#REF!&lt;&gt;"",1,0))</f>
        <v>#REF!</v>
      </c>
      <c r="AQ150" s="214" t="e">
        <f>IF('Crisis Indicator Data'!#REF!="No Data",1,IF(#REF!&lt;&gt;"",1,0))</f>
        <v>#REF!</v>
      </c>
      <c r="AR150" s="214" t="e">
        <f>IF('Crisis Indicator Data'!#REF!="No Data",1,IF(#REF!&lt;&gt;"",1,0))</f>
        <v>#REF!</v>
      </c>
      <c r="AS150" s="214" t="e">
        <f>IF('Crisis Indicator Data'!#REF!="No Data",1,IF(#REF!&lt;&gt;"",1,0))</f>
        <v>#REF!</v>
      </c>
      <c r="AT150" s="214" t="e">
        <f>IF('Crisis Indicator Data'!#REF!="No Data",1,IF(#REF!&lt;&gt;"",1,0))</f>
        <v>#REF!</v>
      </c>
      <c r="AU150" s="214" t="e">
        <f>IF('Crisis Indicator Data'!#REF!="No Data",1,IF(#REF!&lt;&gt;"",1,0))</f>
        <v>#REF!</v>
      </c>
      <c r="AV150" s="214" t="e">
        <f>IF('Crisis Indicator Data'!#REF!="No Data",1,IF(#REF!&lt;&gt;"",1,0))</f>
        <v>#REF!</v>
      </c>
      <c r="AW150" s="214" t="e">
        <f>IF('Crisis Indicator Data'!#REF!="No Data",1,IF(#REF!&lt;&gt;"",1,0))</f>
        <v>#REF!</v>
      </c>
      <c r="AX150" s="214" t="e">
        <f>IF('Crisis Indicator Data'!#REF!="No Data",1,IF(#REF!&lt;&gt;"",1,0))</f>
        <v>#REF!</v>
      </c>
      <c r="AY150" s="214" t="e">
        <f>IF('Crisis Indicator Data'!#REF!="No Data",1,IF(#REF!&lt;&gt;"",1,0))</f>
        <v>#REF!</v>
      </c>
      <c r="AZ150" s="214" t="e">
        <f>IF('Crisis Indicator Data'!#REF!="No Data",1,IF(#REF!&lt;&gt;"",1,0))</f>
        <v>#REF!</v>
      </c>
      <c r="BA150" t="e">
        <f t="shared" si="8"/>
        <v>#REF!</v>
      </c>
      <c r="BB150" s="22" t="e">
        <f t="shared" si="9"/>
        <v>#REF!</v>
      </c>
    </row>
    <row r="151" spans="1:54" x14ac:dyDescent="0.35">
      <c r="A151" t="s">
        <v>8199</v>
      </c>
      <c r="B151" s="214" t="e">
        <f>IF('Crisis Indicator Data'!#REF!="No Data",1,IF(#REF!&lt;&gt;"",1,0))</f>
        <v>#REF!</v>
      </c>
      <c r="C151" s="214" t="e">
        <f>IF('Crisis Indicator Data'!#REF!="No Data",1,IF(#REF!&lt;&gt;"",1,0))</f>
        <v>#REF!</v>
      </c>
      <c r="D151" s="214" t="e">
        <f>IF('Crisis Indicator Data'!#REF!="No Data",1,IF(#REF!&lt;&gt;"",1,0))</f>
        <v>#REF!</v>
      </c>
      <c r="E151" s="214" t="e">
        <f>IF('Crisis Indicator Data'!#REF!="No Data",1,IF(#REF!&lt;&gt;"",1,0))</f>
        <v>#REF!</v>
      </c>
      <c r="F151" s="214" t="e">
        <f>IF('Crisis Indicator Data'!#REF!="No Data",1,IF(#REF!&lt;&gt;"",1,0))</f>
        <v>#REF!</v>
      </c>
      <c r="G151" s="214" t="e">
        <f>IF('Crisis Indicator Data'!#REF!="No Data",1,IF(#REF!&lt;&gt;"",1,0))</f>
        <v>#REF!</v>
      </c>
      <c r="H151" s="214" t="e">
        <f>IF('Crisis Indicator Data'!#REF!="No Data",1,IF(#REF!&lt;&gt;"",1,0))</f>
        <v>#REF!</v>
      </c>
      <c r="I151" s="214" t="e">
        <f>IF('Crisis Indicator Data'!#REF!="No Data",1,IF(#REF!&lt;&gt;"",1,0))</f>
        <v>#REF!</v>
      </c>
      <c r="J151" s="214" t="e">
        <f>IF('Crisis Indicator Data'!#REF!="No Data",1,IF(#REF!&lt;&gt;"",1,0))</f>
        <v>#REF!</v>
      </c>
      <c r="K151" s="214" t="e">
        <f>IF('Crisis Indicator Data'!#REF!="No Data",1,IF(#REF!&lt;&gt;"",1,0))</f>
        <v>#REF!</v>
      </c>
      <c r="L151" s="214" t="e">
        <f>IF('Crisis Indicator Data'!#REF!="No Data",1,IF(#REF!&lt;&gt;"",1,0))</f>
        <v>#REF!</v>
      </c>
      <c r="M151" s="214" t="e">
        <f>IF('Crisis Indicator Data'!#REF!="No Data",1,IF(#REF!&lt;&gt;"",1,0))</f>
        <v>#REF!</v>
      </c>
      <c r="N151" s="214" t="e">
        <f>IF('Crisis Indicator Data'!#REF!="No Data",1,IF(#REF!&lt;&gt;"",1,0))</f>
        <v>#REF!</v>
      </c>
      <c r="O151" s="214" t="e">
        <f>IF('Crisis Indicator Data'!#REF!="No Data",1,IF(#REF!&lt;&gt;"",1,0))</f>
        <v>#REF!</v>
      </c>
      <c r="P151" s="214" t="e">
        <f>IF('Crisis Indicator Data'!#REF!="No Data",1,IF(#REF!&lt;&gt;"",1,0))</f>
        <v>#REF!</v>
      </c>
      <c r="Q151" s="214" t="e">
        <f>IF('Crisis Indicator Data'!#REF!="No Data",1,IF(#REF!&lt;&gt;"",1,0))</f>
        <v>#REF!</v>
      </c>
      <c r="R151" s="214" t="e">
        <f>IF('Crisis Indicator Data'!#REF!="No Data",1,IF(#REF!&lt;&gt;"",1,0))</f>
        <v>#REF!</v>
      </c>
      <c r="S151" s="214" t="e">
        <f>IF('Crisis Indicator Data'!#REF!="No Data",1,IF(#REF!&lt;&gt;"",1,0))</f>
        <v>#REF!</v>
      </c>
      <c r="T151" s="214" t="e">
        <f>IF('Crisis Indicator Data'!#REF!="No Data",1,IF(#REF!&lt;&gt;"",1,0))</f>
        <v>#REF!</v>
      </c>
      <c r="U151" s="214" t="e">
        <f>IF('Crisis Indicator Data'!#REF!="No Data",1,IF(#REF!&lt;&gt;"",1,0))</f>
        <v>#REF!</v>
      </c>
      <c r="V151" s="214" t="e">
        <f>IF('Crisis Indicator Data'!#REF!="No Data",1,IF(#REF!&lt;&gt;"",1,0))</f>
        <v>#REF!</v>
      </c>
      <c r="W151" s="214" t="e">
        <f>IF('Crisis Indicator Data'!#REF!="No Data",1,IF(#REF!&lt;&gt;"",1,0))</f>
        <v>#REF!</v>
      </c>
      <c r="X151" s="214" t="e">
        <f>IF('Crisis Indicator Data'!#REF!="No Data",1,IF(#REF!&lt;&gt;"",1,0))</f>
        <v>#REF!</v>
      </c>
      <c r="Y151" s="214" t="e">
        <f>IF('Crisis Indicator Data'!#REF!="No Data",1,IF(#REF!&lt;&gt;"",1,0))</f>
        <v>#REF!</v>
      </c>
      <c r="Z151" s="214" t="e">
        <f>IF('Crisis Indicator Data'!#REF!="No Data",1,IF(#REF!&lt;&gt;"",1,0))</f>
        <v>#REF!</v>
      </c>
      <c r="AA151" s="214" t="e">
        <f>IF('Crisis Indicator Data'!#REF!="No Data",1,IF(#REF!&lt;&gt;"",1,0))</f>
        <v>#REF!</v>
      </c>
      <c r="AB151" s="214" t="e">
        <f>IF('Crisis Indicator Data'!#REF!="No Data",1,IF(#REF!&lt;&gt;"",1,0))</f>
        <v>#REF!</v>
      </c>
      <c r="AC151" s="214" t="e">
        <f>IF('Crisis Indicator Data'!#REF!="No Data",1,IF(#REF!&lt;&gt;"",1,0))</f>
        <v>#REF!</v>
      </c>
      <c r="AD151" s="214" t="e">
        <f>IF('Crisis Indicator Data'!#REF!="No Data",1,IF(#REF!&lt;&gt;"",1,0))</f>
        <v>#REF!</v>
      </c>
      <c r="AE151" s="214" t="e">
        <f>IF('Crisis Indicator Data'!#REF!="No Data",1,IF(#REF!&lt;&gt;"",1,0))</f>
        <v>#REF!</v>
      </c>
      <c r="AF151" s="214" t="e">
        <f>IF('Crisis Indicator Data'!#REF!="No Data",1,IF(#REF!&lt;&gt;"",1,0))</f>
        <v>#REF!</v>
      </c>
      <c r="AG151" s="214" t="e">
        <f>IF('Crisis Indicator Data'!#REF!="No Data",1,IF(#REF!&lt;&gt;"",1,0))</f>
        <v>#REF!</v>
      </c>
      <c r="AH151" s="214" t="e">
        <f>IF('Crisis Indicator Data'!#REF!="No Data",1,IF(#REF!&lt;&gt;"",1,0))</f>
        <v>#REF!</v>
      </c>
      <c r="AI151" s="214" t="e">
        <f>IF('Crisis Indicator Data'!#REF!="No Data",1,IF(#REF!&lt;&gt;"",1,0))</f>
        <v>#REF!</v>
      </c>
      <c r="AJ151" s="214" t="e">
        <f>IF('Crisis Indicator Data'!#REF!="No Data",1,IF(#REF!&lt;&gt;"",1,0))</f>
        <v>#REF!</v>
      </c>
      <c r="AK151" s="214" t="e">
        <f>IF('Crisis Indicator Data'!#REF!="No Data",1,IF(#REF!&lt;&gt;"",1,0))</f>
        <v>#REF!</v>
      </c>
      <c r="AL151" s="214" t="e">
        <f>IF('Crisis Indicator Data'!#REF!="No Data",1,IF(#REF!&lt;&gt;"",1,0))</f>
        <v>#REF!</v>
      </c>
      <c r="AM151" s="214" t="e">
        <f>IF('Crisis Indicator Data'!#REF!="No Data",1,IF(#REF!&lt;&gt;"",1,0))</f>
        <v>#REF!</v>
      </c>
      <c r="AN151" s="214" t="e">
        <f>IF('Crisis Indicator Data'!#REF!="No Data",1,IF(#REF!&lt;&gt;"",1,0))</f>
        <v>#REF!</v>
      </c>
      <c r="AO151" s="214" t="e">
        <f>IF('Crisis Indicator Data'!#REF!="No Data",1,IF(#REF!&lt;&gt;"",1,0))</f>
        <v>#REF!</v>
      </c>
      <c r="AP151" s="214" t="e">
        <f>IF('Crisis Indicator Data'!#REF!="No Data",1,IF(#REF!&lt;&gt;"",1,0))</f>
        <v>#REF!</v>
      </c>
      <c r="AQ151" s="214" t="e">
        <f>IF('Crisis Indicator Data'!#REF!="No Data",1,IF(#REF!&lt;&gt;"",1,0))</f>
        <v>#REF!</v>
      </c>
      <c r="AR151" s="214" t="e">
        <f>IF('Crisis Indicator Data'!#REF!="No Data",1,IF(#REF!&lt;&gt;"",1,0))</f>
        <v>#REF!</v>
      </c>
      <c r="AS151" s="214" t="e">
        <f>IF('Crisis Indicator Data'!#REF!="No Data",1,IF(#REF!&lt;&gt;"",1,0))</f>
        <v>#REF!</v>
      </c>
      <c r="AT151" s="214" t="e">
        <f>IF('Crisis Indicator Data'!#REF!="No Data",1,IF(#REF!&lt;&gt;"",1,0))</f>
        <v>#REF!</v>
      </c>
      <c r="AU151" s="214" t="e">
        <f>IF('Crisis Indicator Data'!#REF!="No Data",1,IF(#REF!&lt;&gt;"",1,0))</f>
        <v>#REF!</v>
      </c>
      <c r="AV151" s="214" t="e">
        <f>IF('Crisis Indicator Data'!#REF!="No Data",1,IF(#REF!&lt;&gt;"",1,0))</f>
        <v>#REF!</v>
      </c>
      <c r="AW151" s="214" t="e">
        <f>IF('Crisis Indicator Data'!#REF!="No Data",1,IF(#REF!&lt;&gt;"",1,0))</f>
        <v>#REF!</v>
      </c>
      <c r="AX151" s="214" t="e">
        <f>IF('Crisis Indicator Data'!#REF!="No Data",1,IF(#REF!&lt;&gt;"",1,0))</f>
        <v>#REF!</v>
      </c>
      <c r="AY151" s="214" t="e">
        <f>IF('Crisis Indicator Data'!#REF!="No Data",1,IF(#REF!&lt;&gt;"",1,0))</f>
        <v>#REF!</v>
      </c>
      <c r="AZ151" s="214" t="e">
        <f>IF('Crisis Indicator Data'!#REF!="No Data",1,IF(#REF!&lt;&gt;"",1,0))</f>
        <v>#REF!</v>
      </c>
      <c r="BA151" t="e">
        <f t="shared" si="8"/>
        <v>#REF!</v>
      </c>
      <c r="BB151" s="22" t="e">
        <f t="shared" si="9"/>
        <v>#REF!</v>
      </c>
    </row>
    <row r="152" spans="1:54" x14ac:dyDescent="0.35">
      <c r="A152" t="s">
        <v>8182</v>
      </c>
      <c r="B152" s="214" t="e">
        <f>IF('Crisis Indicator Data'!#REF!="No Data",1,IF(#REF!&lt;&gt;"",1,0))</f>
        <v>#REF!</v>
      </c>
      <c r="C152" s="214" t="e">
        <f>IF('Crisis Indicator Data'!#REF!="No Data",1,IF(#REF!&lt;&gt;"",1,0))</f>
        <v>#REF!</v>
      </c>
      <c r="D152" s="214" t="e">
        <f>IF('Crisis Indicator Data'!#REF!="No Data",1,IF(#REF!&lt;&gt;"",1,0))</f>
        <v>#REF!</v>
      </c>
      <c r="E152" s="214" t="e">
        <f>IF('Crisis Indicator Data'!#REF!="No Data",1,IF(#REF!&lt;&gt;"",1,0))</f>
        <v>#REF!</v>
      </c>
      <c r="F152" s="214" t="e">
        <f>IF('Crisis Indicator Data'!#REF!="No Data",1,IF(#REF!&lt;&gt;"",1,0))</f>
        <v>#REF!</v>
      </c>
      <c r="G152" s="214" t="e">
        <f>IF('Crisis Indicator Data'!#REF!="No Data",1,IF(#REF!&lt;&gt;"",1,0))</f>
        <v>#REF!</v>
      </c>
      <c r="H152" s="214" t="e">
        <f>IF('Crisis Indicator Data'!#REF!="No Data",1,IF(#REF!&lt;&gt;"",1,0))</f>
        <v>#REF!</v>
      </c>
      <c r="I152" s="214" t="e">
        <f>IF('Crisis Indicator Data'!#REF!="No Data",1,IF(#REF!&lt;&gt;"",1,0))</f>
        <v>#REF!</v>
      </c>
      <c r="J152" s="214" t="e">
        <f>IF('Crisis Indicator Data'!#REF!="No Data",1,IF(#REF!&lt;&gt;"",1,0))</f>
        <v>#REF!</v>
      </c>
      <c r="K152" s="214" t="e">
        <f>IF('Crisis Indicator Data'!#REF!="No Data",1,IF(#REF!&lt;&gt;"",1,0))</f>
        <v>#REF!</v>
      </c>
      <c r="L152" s="214" t="e">
        <f>IF('Crisis Indicator Data'!#REF!="No Data",1,IF(#REF!&lt;&gt;"",1,0))</f>
        <v>#REF!</v>
      </c>
      <c r="M152" s="214" t="e">
        <f>IF('Crisis Indicator Data'!#REF!="No Data",1,IF(#REF!&lt;&gt;"",1,0))</f>
        <v>#REF!</v>
      </c>
      <c r="N152" s="214" t="e">
        <f>IF('Crisis Indicator Data'!#REF!="No Data",1,IF(#REF!&lt;&gt;"",1,0))</f>
        <v>#REF!</v>
      </c>
      <c r="O152" s="214" t="e">
        <f>IF('Crisis Indicator Data'!#REF!="No Data",1,IF(#REF!&lt;&gt;"",1,0))</f>
        <v>#REF!</v>
      </c>
      <c r="P152" s="214" t="e">
        <f>IF('Crisis Indicator Data'!#REF!="No Data",1,IF(#REF!&lt;&gt;"",1,0))</f>
        <v>#REF!</v>
      </c>
      <c r="Q152" s="214" t="e">
        <f>IF('Crisis Indicator Data'!#REF!="No Data",1,IF(#REF!&lt;&gt;"",1,0))</f>
        <v>#REF!</v>
      </c>
      <c r="R152" s="214" t="e">
        <f>IF('Crisis Indicator Data'!#REF!="No Data",1,IF(#REF!&lt;&gt;"",1,0))</f>
        <v>#REF!</v>
      </c>
      <c r="S152" s="214" t="e">
        <f>IF('Crisis Indicator Data'!#REF!="No Data",1,IF(#REF!&lt;&gt;"",1,0))</f>
        <v>#REF!</v>
      </c>
      <c r="T152" s="214" t="e">
        <f>IF('Crisis Indicator Data'!#REF!="No Data",1,IF(#REF!&lt;&gt;"",1,0))</f>
        <v>#REF!</v>
      </c>
      <c r="U152" s="214" t="e">
        <f>IF('Crisis Indicator Data'!#REF!="No Data",1,IF(#REF!&lt;&gt;"",1,0))</f>
        <v>#REF!</v>
      </c>
      <c r="V152" s="214" t="e">
        <f>IF('Crisis Indicator Data'!#REF!="No Data",1,IF(#REF!&lt;&gt;"",1,0))</f>
        <v>#REF!</v>
      </c>
      <c r="W152" s="214" t="e">
        <f>IF('Crisis Indicator Data'!#REF!="No Data",1,IF(#REF!&lt;&gt;"",1,0))</f>
        <v>#REF!</v>
      </c>
      <c r="X152" s="214" t="e">
        <f>IF('Crisis Indicator Data'!#REF!="No Data",1,IF(#REF!&lt;&gt;"",1,0))</f>
        <v>#REF!</v>
      </c>
      <c r="Y152" s="214" t="e">
        <f>IF('Crisis Indicator Data'!#REF!="No Data",1,IF(#REF!&lt;&gt;"",1,0))</f>
        <v>#REF!</v>
      </c>
      <c r="Z152" s="214" t="e">
        <f>IF('Crisis Indicator Data'!#REF!="No Data",1,IF(#REF!&lt;&gt;"",1,0))</f>
        <v>#REF!</v>
      </c>
      <c r="AA152" s="214" t="e">
        <f>IF('Crisis Indicator Data'!#REF!="No Data",1,IF(#REF!&lt;&gt;"",1,0))</f>
        <v>#REF!</v>
      </c>
      <c r="AB152" s="214" t="e">
        <f>IF('Crisis Indicator Data'!#REF!="No Data",1,IF(#REF!&lt;&gt;"",1,0))</f>
        <v>#REF!</v>
      </c>
      <c r="AC152" s="214" t="e">
        <f>IF('Crisis Indicator Data'!#REF!="No Data",1,IF(#REF!&lt;&gt;"",1,0))</f>
        <v>#REF!</v>
      </c>
      <c r="AD152" s="214" t="e">
        <f>IF('Crisis Indicator Data'!#REF!="No Data",1,IF(#REF!&lt;&gt;"",1,0))</f>
        <v>#REF!</v>
      </c>
      <c r="AE152" s="214" t="e">
        <f>IF('Crisis Indicator Data'!#REF!="No Data",1,IF(#REF!&lt;&gt;"",1,0))</f>
        <v>#REF!</v>
      </c>
      <c r="AF152" s="214" t="e">
        <f>IF('Crisis Indicator Data'!#REF!="No Data",1,IF(#REF!&lt;&gt;"",1,0))</f>
        <v>#REF!</v>
      </c>
      <c r="AG152" s="214" t="e">
        <f>IF('Crisis Indicator Data'!#REF!="No Data",1,IF(#REF!&lt;&gt;"",1,0))</f>
        <v>#REF!</v>
      </c>
      <c r="AH152" s="214" t="e">
        <f>IF('Crisis Indicator Data'!#REF!="No Data",1,IF(#REF!&lt;&gt;"",1,0))</f>
        <v>#REF!</v>
      </c>
      <c r="AI152" s="214" t="e">
        <f>IF('Crisis Indicator Data'!#REF!="No Data",1,IF(#REF!&lt;&gt;"",1,0))</f>
        <v>#REF!</v>
      </c>
      <c r="AJ152" s="214" t="e">
        <f>IF('Crisis Indicator Data'!#REF!="No Data",1,IF(#REF!&lt;&gt;"",1,0))</f>
        <v>#REF!</v>
      </c>
      <c r="AK152" s="214" t="e">
        <f>IF('Crisis Indicator Data'!#REF!="No Data",1,IF(#REF!&lt;&gt;"",1,0))</f>
        <v>#REF!</v>
      </c>
      <c r="AL152" s="214" t="e">
        <f>IF('Crisis Indicator Data'!#REF!="No Data",1,IF(#REF!&lt;&gt;"",1,0))</f>
        <v>#REF!</v>
      </c>
      <c r="AM152" s="214" t="e">
        <f>IF('Crisis Indicator Data'!#REF!="No Data",1,IF(#REF!&lt;&gt;"",1,0))</f>
        <v>#REF!</v>
      </c>
      <c r="AN152" s="214" t="e">
        <f>IF('Crisis Indicator Data'!#REF!="No Data",1,IF(#REF!&lt;&gt;"",1,0))</f>
        <v>#REF!</v>
      </c>
      <c r="AO152" s="214" t="e">
        <f>IF('Crisis Indicator Data'!#REF!="No Data",1,IF(#REF!&lt;&gt;"",1,0))</f>
        <v>#REF!</v>
      </c>
      <c r="AP152" s="214" t="e">
        <f>IF('Crisis Indicator Data'!#REF!="No Data",1,IF(#REF!&lt;&gt;"",1,0))</f>
        <v>#REF!</v>
      </c>
      <c r="AQ152" s="214" t="e">
        <f>IF('Crisis Indicator Data'!#REF!="No Data",1,IF(#REF!&lt;&gt;"",1,0))</f>
        <v>#REF!</v>
      </c>
      <c r="AR152" s="214" t="e">
        <f>IF('Crisis Indicator Data'!#REF!="No Data",1,IF(#REF!&lt;&gt;"",1,0))</f>
        <v>#REF!</v>
      </c>
      <c r="AS152" s="214" t="e">
        <f>IF('Crisis Indicator Data'!#REF!="No Data",1,IF(#REF!&lt;&gt;"",1,0))</f>
        <v>#REF!</v>
      </c>
      <c r="AT152" s="214" t="e">
        <f>IF('Crisis Indicator Data'!#REF!="No Data",1,IF(#REF!&lt;&gt;"",1,0))</f>
        <v>#REF!</v>
      </c>
      <c r="AU152" s="214" t="e">
        <f>IF('Crisis Indicator Data'!#REF!="No Data",1,IF(#REF!&lt;&gt;"",1,0))</f>
        <v>#REF!</v>
      </c>
      <c r="AV152" s="214" t="e">
        <f>IF('Crisis Indicator Data'!#REF!="No Data",1,IF(#REF!&lt;&gt;"",1,0))</f>
        <v>#REF!</v>
      </c>
      <c r="AW152" s="214" t="e">
        <f>IF('Crisis Indicator Data'!#REF!="No Data",1,IF(#REF!&lt;&gt;"",1,0))</f>
        <v>#REF!</v>
      </c>
      <c r="AX152" s="214" t="e">
        <f>IF('Crisis Indicator Data'!#REF!="No Data",1,IF(#REF!&lt;&gt;"",1,0))</f>
        <v>#REF!</v>
      </c>
      <c r="AY152" s="214" t="e">
        <f>IF('Crisis Indicator Data'!#REF!="No Data",1,IF(#REF!&lt;&gt;"",1,0))</f>
        <v>#REF!</v>
      </c>
      <c r="AZ152" s="214" t="e">
        <f>IF('Crisis Indicator Data'!#REF!="No Data",1,IF(#REF!&lt;&gt;"",1,0))</f>
        <v>#REF!</v>
      </c>
      <c r="BA152" t="e">
        <f t="shared" si="8"/>
        <v>#REF!</v>
      </c>
      <c r="BB152" s="22" t="e">
        <f t="shared" si="9"/>
        <v>#REF!</v>
      </c>
    </row>
    <row r="153" spans="1:54" x14ac:dyDescent="0.35">
      <c r="A153" t="s">
        <v>8178</v>
      </c>
      <c r="B153" s="214" t="e">
        <f>IF('Crisis Indicator Data'!#REF!="No Data",1,IF(#REF!&lt;&gt;"",1,0))</f>
        <v>#REF!</v>
      </c>
      <c r="C153" s="214" t="e">
        <f>IF('Crisis Indicator Data'!#REF!="No Data",1,IF(#REF!&lt;&gt;"",1,0))</f>
        <v>#REF!</v>
      </c>
      <c r="D153" s="214" t="e">
        <f>IF('Crisis Indicator Data'!#REF!="No Data",1,IF(#REF!&lt;&gt;"",1,0))</f>
        <v>#REF!</v>
      </c>
      <c r="E153" s="214" t="e">
        <f>IF('Crisis Indicator Data'!#REF!="No Data",1,IF(#REF!&lt;&gt;"",1,0))</f>
        <v>#REF!</v>
      </c>
      <c r="F153" s="214" t="e">
        <f>IF('Crisis Indicator Data'!#REF!="No Data",1,IF(#REF!&lt;&gt;"",1,0))</f>
        <v>#REF!</v>
      </c>
      <c r="G153" s="214" t="e">
        <f>IF('Crisis Indicator Data'!#REF!="No Data",1,IF(#REF!&lt;&gt;"",1,0))</f>
        <v>#REF!</v>
      </c>
      <c r="H153" s="214" t="e">
        <f>IF('Crisis Indicator Data'!#REF!="No Data",1,IF(#REF!&lt;&gt;"",1,0))</f>
        <v>#REF!</v>
      </c>
      <c r="I153" s="214" t="e">
        <f>IF('Crisis Indicator Data'!#REF!="No Data",1,IF(#REF!&lt;&gt;"",1,0))</f>
        <v>#REF!</v>
      </c>
      <c r="J153" s="214" t="e">
        <f>IF('Crisis Indicator Data'!#REF!="No Data",1,IF(#REF!&lt;&gt;"",1,0))</f>
        <v>#REF!</v>
      </c>
      <c r="K153" s="214" t="e">
        <f>IF('Crisis Indicator Data'!#REF!="No Data",1,IF(#REF!&lt;&gt;"",1,0))</f>
        <v>#REF!</v>
      </c>
      <c r="L153" s="214" t="e">
        <f>IF('Crisis Indicator Data'!#REF!="No Data",1,IF(#REF!&lt;&gt;"",1,0))</f>
        <v>#REF!</v>
      </c>
      <c r="M153" s="214" t="e">
        <f>IF('Crisis Indicator Data'!#REF!="No Data",1,IF(#REF!&lt;&gt;"",1,0))</f>
        <v>#REF!</v>
      </c>
      <c r="N153" s="214" t="e">
        <f>IF('Crisis Indicator Data'!#REF!="No Data",1,IF(#REF!&lt;&gt;"",1,0))</f>
        <v>#REF!</v>
      </c>
      <c r="O153" s="214" t="e">
        <f>IF('Crisis Indicator Data'!#REF!="No Data",1,IF(#REF!&lt;&gt;"",1,0))</f>
        <v>#REF!</v>
      </c>
      <c r="P153" s="214" t="e">
        <f>IF('Crisis Indicator Data'!#REF!="No Data",1,IF(#REF!&lt;&gt;"",1,0))</f>
        <v>#REF!</v>
      </c>
      <c r="Q153" s="214" t="e">
        <f>IF('Crisis Indicator Data'!#REF!="No Data",1,IF(#REF!&lt;&gt;"",1,0))</f>
        <v>#REF!</v>
      </c>
      <c r="R153" s="214" t="e">
        <f>IF('Crisis Indicator Data'!#REF!="No Data",1,IF(#REF!&lt;&gt;"",1,0))</f>
        <v>#REF!</v>
      </c>
      <c r="S153" s="214" t="e">
        <f>IF('Crisis Indicator Data'!#REF!="No Data",1,IF(#REF!&lt;&gt;"",1,0))</f>
        <v>#REF!</v>
      </c>
      <c r="T153" s="214" t="e">
        <f>IF('Crisis Indicator Data'!#REF!="No Data",1,IF(#REF!&lt;&gt;"",1,0))</f>
        <v>#REF!</v>
      </c>
      <c r="U153" s="214" t="e">
        <f>IF('Crisis Indicator Data'!#REF!="No Data",1,IF(#REF!&lt;&gt;"",1,0))</f>
        <v>#REF!</v>
      </c>
      <c r="V153" s="214" t="e">
        <f>IF('Crisis Indicator Data'!#REF!="No Data",1,IF(#REF!&lt;&gt;"",1,0))</f>
        <v>#REF!</v>
      </c>
      <c r="W153" s="214" t="e">
        <f>IF('Crisis Indicator Data'!#REF!="No Data",1,IF(#REF!&lt;&gt;"",1,0))</f>
        <v>#REF!</v>
      </c>
      <c r="X153" s="214" t="e">
        <f>IF('Crisis Indicator Data'!#REF!="No Data",1,IF(#REF!&lt;&gt;"",1,0))</f>
        <v>#REF!</v>
      </c>
      <c r="Y153" s="214" t="e">
        <f>IF('Crisis Indicator Data'!#REF!="No Data",1,IF(#REF!&lt;&gt;"",1,0))</f>
        <v>#REF!</v>
      </c>
      <c r="Z153" s="214" t="e">
        <f>IF('Crisis Indicator Data'!#REF!="No Data",1,IF(#REF!&lt;&gt;"",1,0))</f>
        <v>#REF!</v>
      </c>
      <c r="AA153" s="214" t="e">
        <f>IF('Crisis Indicator Data'!#REF!="No Data",1,IF(#REF!&lt;&gt;"",1,0))</f>
        <v>#REF!</v>
      </c>
      <c r="AB153" s="214" t="e">
        <f>IF('Crisis Indicator Data'!#REF!="No Data",1,IF(#REF!&lt;&gt;"",1,0))</f>
        <v>#REF!</v>
      </c>
      <c r="AC153" s="214" t="e">
        <f>IF('Crisis Indicator Data'!#REF!="No Data",1,IF(#REF!&lt;&gt;"",1,0))</f>
        <v>#REF!</v>
      </c>
      <c r="AD153" s="214" t="e">
        <f>IF('Crisis Indicator Data'!#REF!="No Data",1,IF(#REF!&lt;&gt;"",1,0))</f>
        <v>#REF!</v>
      </c>
      <c r="AE153" s="214" t="e">
        <f>IF('Crisis Indicator Data'!#REF!="No Data",1,IF(#REF!&lt;&gt;"",1,0))</f>
        <v>#REF!</v>
      </c>
      <c r="AF153" s="214" t="e">
        <f>IF('Crisis Indicator Data'!#REF!="No Data",1,IF(#REF!&lt;&gt;"",1,0))</f>
        <v>#REF!</v>
      </c>
      <c r="AG153" s="214" t="e">
        <f>IF('Crisis Indicator Data'!#REF!="No Data",1,IF(#REF!&lt;&gt;"",1,0))</f>
        <v>#REF!</v>
      </c>
      <c r="AH153" s="214" t="e">
        <f>IF('Crisis Indicator Data'!#REF!="No Data",1,IF(#REF!&lt;&gt;"",1,0))</f>
        <v>#REF!</v>
      </c>
      <c r="AI153" s="214" t="e">
        <f>IF('Crisis Indicator Data'!#REF!="No Data",1,IF(#REF!&lt;&gt;"",1,0))</f>
        <v>#REF!</v>
      </c>
      <c r="AJ153" s="214" t="e">
        <f>IF('Crisis Indicator Data'!#REF!="No Data",1,IF(#REF!&lt;&gt;"",1,0))</f>
        <v>#REF!</v>
      </c>
      <c r="AK153" s="214" t="e">
        <f>IF('Crisis Indicator Data'!#REF!="No Data",1,IF(#REF!&lt;&gt;"",1,0))</f>
        <v>#REF!</v>
      </c>
      <c r="AL153" s="214" t="e">
        <f>IF('Crisis Indicator Data'!#REF!="No Data",1,IF(#REF!&lt;&gt;"",1,0))</f>
        <v>#REF!</v>
      </c>
      <c r="AM153" s="214" t="e">
        <f>IF('Crisis Indicator Data'!#REF!="No Data",1,IF(#REF!&lt;&gt;"",1,0))</f>
        <v>#REF!</v>
      </c>
      <c r="AN153" s="214" t="e">
        <f>IF('Crisis Indicator Data'!#REF!="No Data",1,IF(#REF!&lt;&gt;"",1,0))</f>
        <v>#REF!</v>
      </c>
      <c r="AO153" s="214" t="e">
        <f>IF('Crisis Indicator Data'!#REF!="No Data",1,IF(#REF!&lt;&gt;"",1,0))</f>
        <v>#REF!</v>
      </c>
      <c r="AP153" s="214" t="e">
        <f>IF('Crisis Indicator Data'!#REF!="No Data",1,IF(#REF!&lt;&gt;"",1,0))</f>
        <v>#REF!</v>
      </c>
      <c r="AQ153" s="214" t="e">
        <f>IF('Crisis Indicator Data'!#REF!="No Data",1,IF(#REF!&lt;&gt;"",1,0))</f>
        <v>#REF!</v>
      </c>
      <c r="AR153" s="214" t="e">
        <f>IF('Crisis Indicator Data'!#REF!="No Data",1,IF(#REF!&lt;&gt;"",1,0))</f>
        <v>#REF!</v>
      </c>
      <c r="AS153" s="214" t="e">
        <f>IF('Crisis Indicator Data'!#REF!="No Data",1,IF(#REF!&lt;&gt;"",1,0))</f>
        <v>#REF!</v>
      </c>
      <c r="AT153" s="214" t="e">
        <f>IF('Crisis Indicator Data'!#REF!="No Data",1,IF(#REF!&lt;&gt;"",1,0))</f>
        <v>#REF!</v>
      </c>
      <c r="AU153" s="214" t="e">
        <f>IF('Crisis Indicator Data'!#REF!="No Data",1,IF(#REF!&lt;&gt;"",1,0))</f>
        <v>#REF!</v>
      </c>
      <c r="AV153" s="214" t="e">
        <f>IF('Crisis Indicator Data'!#REF!="No Data",1,IF(#REF!&lt;&gt;"",1,0))</f>
        <v>#REF!</v>
      </c>
      <c r="AW153" s="214" t="e">
        <f>IF('Crisis Indicator Data'!#REF!="No Data",1,IF(#REF!&lt;&gt;"",1,0))</f>
        <v>#REF!</v>
      </c>
      <c r="AX153" s="214" t="e">
        <f>IF('Crisis Indicator Data'!#REF!="No Data",1,IF(#REF!&lt;&gt;"",1,0))</f>
        <v>#REF!</v>
      </c>
      <c r="AY153" s="214" t="e">
        <f>IF('Crisis Indicator Data'!#REF!="No Data",1,IF(#REF!&lt;&gt;"",1,0))</f>
        <v>#REF!</v>
      </c>
      <c r="AZ153" s="214" t="e">
        <f>IF('Crisis Indicator Data'!#REF!="No Data",1,IF(#REF!&lt;&gt;"",1,0))</f>
        <v>#REF!</v>
      </c>
      <c r="BA153" t="e">
        <f t="shared" si="8"/>
        <v>#REF!</v>
      </c>
      <c r="BB153" s="22" t="e">
        <f t="shared" si="9"/>
        <v>#REF!</v>
      </c>
    </row>
    <row r="154" spans="1:54" x14ac:dyDescent="0.35">
      <c r="A154" t="s">
        <v>8192</v>
      </c>
      <c r="B154" s="214" t="e">
        <f>IF('Crisis Indicator Data'!#REF!="No Data",1,IF(#REF!&lt;&gt;"",1,0))</f>
        <v>#REF!</v>
      </c>
      <c r="C154" s="214" t="e">
        <f>IF('Crisis Indicator Data'!#REF!="No Data",1,IF(#REF!&lt;&gt;"",1,0))</f>
        <v>#REF!</v>
      </c>
      <c r="D154" s="214" t="e">
        <f>IF('Crisis Indicator Data'!#REF!="No Data",1,IF(#REF!&lt;&gt;"",1,0))</f>
        <v>#REF!</v>
      </c>
      <c r="E154" s="214" t="e">
        <f>IF('Crisis Indicator Data'!#REF!="No Data",1,IF(#REF!&lt;&gt;"",1,0))</f>
        <v>#REF!</v>
      </c>
      <c r="F154" s="214" t="e">
        <f>IF('Crisis Indicator Data'!#REF!="No Data",1,IF(#REF!&lt;&gt;"",1,0))</f>
        <v>#REF!</v>
      </c>
      <c r="G154" s="214" t="e">
        <f>IF('Crisis Indicator Data'!#REF!="No Data",1,IF(#REF!&lt;&gt;"",1,0))</f>
        <v>#REF!</v>
      </c>
      <c r="H154" s="214" t="e">
        <f>IF('Crisis Indicator Data'!#REF!="No Data",1,IF(#REF!&lt;&gt;"",1,0))</f>
        <v>#REF!</v>
      </c>
      <c r="I154" s="214" t="e">
        <f>IF('Crisis Indicator Data'!#REF!="No Data",1,IF(#REF!&lt;&gt;"",1,0))</f>
        <v>#REF!</v>
      </c>
      <c r="J154" s="214" t="e">
        <f>IF('Crisis Indicator Data'!#REF!="No Data",1,IF(#REF!&lt;&gt;"",1,0))</f>
        <v>#REF!</v>
      </c>
      <c r="K154" s="214" t="e">
        <f>IF('Crisis Indicator Data'!#REF!="No Data",1,IF(#REF!&lt;&gt;"",1,0))</f>
        <v>#REF!</v>
      </c>
      <c r="L154" s="214" t="e">
        <f>IF('Crisis Indicator Data'!#REF!="No Data",1,IF(#REF!&lt;&gt;"",1,0))</f>
        <v>#REF!</v>
      </c>
      <c r="M154" s="214" t="e">
        <f>IF('Crisis Indicator Data'!#REF!="No Data",1,IF(#REF!&lt;&gt;"",1,0))</f>
        <v>#REF!</v>
      </c>
      <c r="N154" s="214" t="e">
        <f>IF('Crisis Indicator Data'!#REF!="No Data",1,IF(#REF!&lt;&gt;"",1,0))</f>
        <v>#REF!</v>
      </c>
      <c r="O154" s="214" t="e">
        <f>IF('Crisis Indicator Data'!#REF!="No Data",1,IF(#REF!&lt;&gt;"",1,0))</f>
        <v>#REF!</v>
      </c>
      <c r="P154" s="214" t="e">
        <f>IF('Crisis Indicator Data'!#REF!="No Data",1,IF(#REF!&lt;&gt;"",1,0))</f>
        <v>#REF!</v>
      </c>
      <c r="Q154" s="214" t="e">
        <f>IF('Crisis Indicator Data'!#REF!="No Data",1,IF(#REF!&lt;&gt;"",1,0))</f>
        <v>#REF!</v>
      </c>
      <c r="R154" s="214" t="e">
        <f>IF('Crisis Indicator Data'!#REF!="No Data",1,IF(#REF!&lt;&gt;"",1,0))</f>
        <v>#REF!</v>
      </c>
      <c r="S154" s="214" t="e">
        <f>IF('Crisis Indicator Data'!#REF!="No Data",1,IF(#REF!&lt;&gt;"",1,0))</f>
        <v>#REF!</v>
      </c>
      <c r="T154" s="214" t="e">
        <f>IF('Crisis Indicator Data'!#REF!="No Data",1,IF(#REF!&lt;&gt;"",1,0))</f>
        <v>#REF!</v>
      </c>
      <c r="U154" s="214" t="e">
        <f>IF('Crisis Indicator Data'!#REF!="No Data",1,IF(#REF!&lt;&gt;"",1,0))</f>
        <v>#REF!</v>
      </c>
      <c r="V154" s="214" t="e">
        <f>IF('Crisis Indicator Data'!#REF!="No Data",1,IF(#REF!&lt;&gt;"",1,0))</f>
        <v>#REF!</v>
      </c>
      <c r="W154" s="214" t="e">
        <f>IF('Crisis Indicator Data'!#REF!="No Data",1,IF(#REF!&lt;&gt;"",1,0))</f>
        <v>#REF!</v>
      </c>
      <c r="X154" s="214" t="e">
        <f>IF('Crisis Indicator Data'!#REF!="No Data",1,IF(#REF!&lt;&gt;"",1,0))</f>
        <v>#REF!</v>
      </c>
      <c r="Y154" s="214" t="e">
        <f>IF('Crisis Indicator Data'!#REF!="No Data",1,IF(#REF!&lt;&gt;"",1,0))</f>
        <v>#REF!</v>
      </c>
      <c r="Z154" s="214" t="e">
        <f>IF('Crisis Indicator Data'!#REF!="No Data",1,IF(#REF!&lt;&gt;"",1,0))</f>
        <v>#REF!</v>
      </c>
      <c r="AA154" s="214" t="e">
        <f>IF('Crisis Indicator Data'!#REF!="No Data",1,IF(#REF!&lt;&gt;"",1,0))</f>
        <v>#REF!</v>
      </c>
      <c r="AB154" s="214" t="e">
        <f>IF('Crisis Indicator Data'!#REF!="No Data",1,IF(#REF!&lt;&gt;"",1,0))</f>
        <v>#REF!</v>
      </c>
      <c r="AC154" s="214" t="e">
        <f>IF('Crisis Indicator Data'!#REF!="No Data",1,IF(#REF!&lt;&gt;"",1,0))</f>
        <v>#REF!</v>
      </c>
      <c r="AD154" s="214" t="e">
        <f>IF('Crisis Indicator Data'!#REF!="No Data",1,IF(#REF!&lt;&gt;"",1,0))</f>
        <v>#REF!</v>
      </c>
      <c r="AE154" s="214" t="e">
        <f>IF('Crisis Indicator Data'!#REF!="No Data",1,IF(#REF!&lt;&gt;"",1,0))</f>
        <v>#REF!</v>
      </c>
      <c r="AF154" s="214" t="e">
        <f>IF('Crisis Indicator Data'!#REF!="No Data",1,IF(#REF!&lt;&gt;"",1,0))</f>
        <v>#REF!</v>
      </c>
      <c r="AG154" s="214" t="e">
        <f>IF('Crisis Indicator Data'!#REF!="No Data",1,IF(#REF!&lt;&gt;"",1,0))</f>
        <v>#REF!</v>
      </c>
      <c r="AH154" s="214" t="e">
        <f>IF('Crisis Indicator Data'!#REF!="No Data",1,IF(#REF!&lt;&gt;"",1,0))</f>
        <v>#REF!</v>
      </c>
      <c r="AI154" s="214" t="e">
        <f>IF('Crisis Indicator Data'!#REF!="No Data",1,IF(#REF!&lt;&gt;"",1,0))</f>
        <v>#REF!</v>
      </c>
      <c r="AJ154" s="214" t="e">
        <f>IF('Crisis Indicator Data'!#REF!="No Data",1,IF(#REF!&lt;&gt;"",1,0))</f>
        <v>#REF!</v>
      </c>
      <c r="AK154" s="214" t="e">
        <f>IF('Crisis Indicator Data'!#REF!="No Data",1,IF(#REF!&lt;&gt;"",1,0))</f>
        <v>#REF!</v>
      </c>
      <c r="AL154" s="214" t="e">
        <f>IF('Crisis Indicator Data'!#REF!="No Data",1,IF(#REF!&lt;&gt;"",1,0))</f>
        <v>#REF!</v>
      </c>
      <c r="AM154" s="214" t="e">
        <f>IF('Crisis Indicator Data'!#REF!="No Data",1,IF(#REF!&lt;&gt;"",1,0))</f>
        <v>#REF!</v>
      </c>
      <c r="AN154" s="214" t="e">
        <f>IF('Crisis Indicator Data'!#REF!="No Data",1,IF(#REF!&lt;&gt;"",1,0))</f>
        <v>#REF!</v>
      </c>
      <c r="AO154" s="214" t="e">
        <f>IF('Crisis Indicator Data'!#REF!="No Data",1,IF(#REF!&lt;&gt;"",1,0))</f>
        <v>#REF!</v>
      </c>
      <c r="AP154" s="214" t="e">
        <f>IF('Crisis Indicator Data'!#REF!="No Data",1,IF(#REF!&lt;&gt;"",1,0))</f>
        <v>#REF!</v>
      </c>
      <c r="AQ154" s="214" t="e">
        <f>IF('Crisis Indicator Data'!#REF!="No Data",1,IF(#REF!&lt;&gt;"",1,0))</f>
        <v>#REF!</v>
      </c>
      <c r="AR154" s="214" t="e">
        <f>IF('Crisis Indicator Data'!#REF!="No Data",1,IF(#REF!&lt;&gt;"",1,0))</f>
        <v>#REF!</v>
      </c>
      <c r="AS154" s="214" t="e">
        <f>IF('Crisis Indicator Data'!#REF!="No Data",1,IF(#REF!&lt;&gt;"",1,0))</f>
        <v>#REF!</v>
      </c>
      <c r="AT154" s="214" t="e">
        <f>IF('Crisis Indicator Data'!#REF!="No Data",1,IF(#REF!&lt;&gt;"",1,0))</f>
        <v>#REF!</v>
      </c>
      <c r="AU154" s="214" t="e">
        <f>IF('Crisis Indicator Data'!#REF!="No Data",1,IF(#REF!&lt;&gt;"",1,0))</f>
        <v>#REF!</v>
      </c>
      <c r="AV154" s="214" t="e">
        <f>IF('Crisis Indicator Data'!#REF!="No Data",1,IF(#REF!&lt;&gt;"",1,0))</f>
        <v>#REF!</v>
      </c>
      <c r="AW154" s="214" t="e">
        <f>IF('Crisis Indicator Data'!#REF!="No Data",1,IF(#REF!&lt;&gt;"",1,0))</f>
        <v>#REF!</v>
      </c>
      <c r="AX154" s="214" t="e">
        <f>IF('Crisis Indicator Data'!#REF!="No Data",1,IF(#REF!&lt;&gt;"",1,0))</f>
        <v>#REF!</v>
      </c>
      <c r="AY154" s="214" t="e">
        <f>IF('Crisis Indicator Data'!#REF!="No Data",1,IF(#REF!&lt;&gt;"",1,0))</f>
        <v>#REF!</v>
      </c>
      <c r="AZ154" s="214" t="e">
        <f>IF('Crisis Indicator Data'!#REF!="No Data",1,IF(#REF!&lt;&gt;"",1,0))</f>
        <v>#REF!</v>
      </c>
      <c r="BA154" t="e">
        <f t="shared" si="8"/>
        <v>#REF!</v>
      </c>
      <c r="BB154" s="22" t="e">
        <f t="shared" si="9"/>
        <v>#REF!</v>
      </c>
    </row>
    <row r="155" spans="1:54" x14ac:dyDescent="0.35">
      <c r="A155" t="s">
        <v>8194</v>
      </c>
      <c r="B155" s="214" t="e">
        <f>IF('Crisis Indicator Data'!#REF!="No Data",1,IF(#REF!&lt;&gt;"",1,0))</f>
        <v>#REF!</v>
      </c>
      <c r="C155" s="214" t="e">
        <f>IF('Crisis Indicator Data'!#REF!="No Data",1,IF(#REF!&lt;&gt;"",1,0))</f>
        <v>#REF!</v>
      </c>
      <c r="D155" s="214" t="e">
        <f>IF('Crisis Indicator Data'!#REF!="No Data",1,IF(#REF!&lt;&gt;"",1,0))</f>
        <v>#REF!</v>
      </c>
      <c r="E155" s="214" t="e">
        <f>IF('Crisis Indicator Data'!#REF!="No Data",1,IF(#REF!&lt;&gt;"",1,0))</f>
        <v>#REF!</v>
      </c>
      <c r="F155" s="214" t="e">
        <f>IF('Crisis Indicator Data'!#REF!="No Data",1,IF(#REF!&lt;&gt;"",1,0))</f>
        <v>#REF!</v>
      </c>
      <c r="G155" s="214" t="e">
        <f>IF('Crisis Indicator Data'!#REF!="No Data",1,IF(#REF!&lt;&gt;"",1,0))</f>
        <v>#REF!</v>
      </c>
      <c r="H155" s="214" t="e">
        <f>IF('Crisis Indicator Data'!#REF!="No Data",1,IF(#REF!&lt;&gt;"",1,0))</f>
        <v>#REF!</v>
      </c>
      <c r="I155" s="214" t="e">
        <f>IF('Crisis Indicator Data'!#REF!="No Data",1,IF(#REF!&lt;&gt;"",1,0))</f>
        <v>#REF!</v>
      </c>
      <c r="J155" s="214" t="e">
        <f>IF('Crisis Indicator Data'!#REF!="No Data",1,IF(#REF!&lt;&gt;"",1,0))</f>
        <v>#REF!</v>
      </c>
      <c r="K155" s="214" t="e">
        <f>IF('Crisis Indicator Data'!#REF!="No Data",1,IF(#REF!&lt;&gt;"",1,0))</f>
        <v>#REF!</v>
      </c>
      <c r="L155" s="214" t="e">
        <f>IF('Crisis Indicator Data'!#REF!="No Data",1,IF(#REF!&lt;&gt;"",1,0))</f>
        <v>#REF!</v>
      </c>
      <c r="M155" s="214" t="e">
        <f>IF('Crisis Indicator Data'!#REF!="No Data",1,IF(#REF!&lt;&gt;"",1,0))</f>
        <v>#REF!</v>
      </c>
      <c r="N155" s="214" t="e">
        <f>IF('Crisis Indicator Data'!#REF!="No Data",1,IF(#REF!&lt;&gt;"",1,0))</f>
        <v>#REF!</v>
      </c>
      <c r="O155" s="214" t="e">
        <f>IF('Crisis Indicator Data'!#REF!="No Data",1,IF(#REF!&lt;&gt;"",1,0))</f>
        <v>#REF!</v>
      </c>
      <c r="P155" s="214" t="e">
        <f>IF('Crisis Indicator Data'!#REF!="No Data",1,IF(#REF!&lt;&gt;"",1,0))</f>
        <v>#REF!</v>
      </c>
      <c r="Q155" s="214" t="e">
        <f>IF('Crisis Indicator Data'!#REF!="No Data",1,IF(#REF!&lt;&gt;"",1,0))</f>
        <v>#REF!</v>
      </c>
      <c r="R155" s="214" t="e">
        <f>IF('Crisis Indicator Data'!#REF!="No Data",1,IF(#REF!&lt;&gt;"",1,0))</f>
        <v>#REF!</v>
      </c>
      <c r="S155" s="214" t="e">
        <f>IF('Crisis Indicator Data'!#REF!="No Data",1,IF(#REF!&lt;&gt;"",1,0))</f>
        <v>#REF!</v>
      </c>
      <c r="T155" s="214" t="e">
        <f>IF('Crisis Indicator Data'!#REF!="No Data",1,IF(#REF!&lt;&gt;"",1,0))</f>
        <v>#REF!</v>
      </c>
      <c r="U155" s="214" t="e">
        <f>IF('Crisis Indicator Data'!#REF!="No Data",1,IF(#REF!&lt;&gt;"",1,0))</f>
        <v>#REF!</v>
      </c>
      <c r="V155" s="214" t="e">
        <f>IF('Crisis Indicator Data'!#REF!="No Data",1,IF(#REF!&lt;&gt;"",1,0))</f>
        <v>#REF!</v>
      </c>
      <c r="W155" s="214" t="e">
        <f>IF('Crisis Indicator Data'!#REF!="No Data",1,IF(#REF!&lt;&gt;"",1,0))</f>
        <v>#REF!</v>
      </c>
      <c r="X155" s="214" t="e">
        <f>IF('Crisis Indicator Data'!#REF!="No Data",1,IF(#REF!&lt;&gt;"",1,0))</f>
        <v>#REF!</v>
      </c>
      <c r="Y155" s="214" t="e">
        <f>IF('Crisis Indicator Data'!#REF!="No Data",1,IF(#REF!&lt;&gt;"",1,0))</f>
        <v>#REF!</v>
      </c>
      <c r="Z155" s="214" t="e">
        <f>IF('Crisis Indicator Data'!#REF!="No Data",1,IF(#REF!&lt;&gt;"",1,0))</f>
        <v>#REF!</v>
      </c>
      <c r="AA155" s="214" t="e">
        <f>IF('Crisis Indicator Data'!#REF!="No Data",1,IF(#REF!&lt;&gt;"",1,0))</f>
        <v>#REF!</v>
      </c>
      <c r="AB155" s="214" t="e">
        <f>IF('Crisis Indicator Data'!#REF!="No Data",1,IF(#REF!&lt;&gt;"",1,0))</f>
        <v>#REF!</v>
      </c>
      <c r="AC155" s="214" t="e">
        <f>IF('Crisis Indicator Data'!#REF!="No Data",1,IF(#REF!&lt;&gt;"",1,0))</f>
        <v>#REF!</v>
      </c>
      <c r="AD155" s="214" t="e">
        <f>IF('Crisis Indicator Data'!#REF!="No Data",1,IF(#REF!&lt;&gt;"",1,0))</f>
        <v>#REF!</v>
      </c>
      <c r="AE155" s="214" t="e">
        <f>IF('Crisis Indicator Data'!#REF!="No Data",1,IF(#REF!&lt;&gt;"",1,0))</f>
        <v>#REF!</v>
      </c>
      <c r="AF155" s="214" t="e">
        <f>IF('Crisis Indicator Data'!#REF!="No Data",1,IF(#REF!&lt;&gt;"",1,0))</f>
        <v>#REF!</v>
      </c>
      <c r="AG155" s="214" t="e">
        <f>IF('Crisis Indicator Data'!#REF!="No Data",1,IF(#REF!&lt;&gt;"",1,0))</f>
        <v>#REF!</v>
      </c>
      <c r="AH155" s="214" t="e">
        <f>IF('Crisis Indicator Data'!#REF!="No Data",1,IF(#REF!&lt;&gt;"",1,0))</f>
        <v>#REF!</v>
      </c>
      <c r="AI155" s="214" t="e">
        <f>IF('Crisis Indicator Data'!#REF!="No Data",1,IF(#REF!&lt;&gt;"",1,0))</f>
        <v>#REF!</v>
      </c>
      <c r="AJ155" s="214" t="e">
        <f>IF('Crisis Indicator Data'!#REF!="No Data",1,IF(#REF!&lt;&gt;"",1,0))</f>
        <v>#REF!</v>
      </c>
      <c r="AK155" s="214" t="e">
        <f>IF('Crisis Indicator Data'!#REF!="No Data",1,IF(#REF!&lt;&gt;"",1,0))</f>
        <v>#REF!</v>
      </c>
      <c r="AL155" s="214" t="e">
        <f>IF('Crisis Indicator Data'!#REF!="No Data",1,IF(#REF!&lt;&gt;"",1,0))</f>
        <v>#REF!</v>
      </c>
      <c r="AM155" s="214" t="e">
        <f>IF('Crisis Indicator Data'!#REF!="No Data",1,IF(#REF!&lt;&gt;"",1,0))</f>
        <v>#REF!</v>
      </c>
      <c r="AN155" s="214" t="e">
        <f>IF('Crisis Indicator Data'!#REF!="No Data",1,IF(#REF!&lt;&gt;"",1,0))</f>
        <v>#REF!</v>
      </c>
      <c r="AO155" s="214" t="e">
        <f>IF('Crisis Indicator Data'!#REF!="No Data",1,IF(#REF!&lt;&gt;"",1,0))</f>
        <v>#REF!</v>
      </c>
      <c r="AP155" s="214" t="e">
        <f>IF('Crisis Indicator Data'!#REF!="No Data",1,IF(#REF!&lt;&gt;"",1,0))</f>
        <v>#REF!</v>
      </c>
      <c r="AQ155" s="214" t="e">
        <f>IF('Crisis Indicator Data'!#REF!="No Data",1,IF(#REF!&lt;&gt;"",1,0))</f>
        <v>#REF!</v>
      </c>
      <c r="AR155" s="214" t="e">
        <f>IF('Crisis Indicator Data'!#REF!="No Data",1,IF(#REF!&lt;&gt;"",1,0))</f>
        <v>#REF!</v>
      </c>
      <c r="AS155" s="214" t="e">
        <f>IF('Crisis Indicator Data'!#REF!="No Data",1,IF(#REF!&lt;&gt;"",1,0))</f>
        <v>#REF!</v>
      </c>
      <c r="AT155" s="214" t="e">
        <f>IF('Crisis Indicator Data'!#REF!="No Data",1,IF(#REF!&lt;&gt;"",1,0))</f>
        <v>#REF!</v>
      </c>
      <c r="AU155" s="214" t="e">
        <f>IF('Crisis Indicator Data'!#REF!="No Data",1,IF(#REF!&lt;&gt;"",1,0))</f>
        <v>#REF!</v>
      </c>
      <c r="AV155" s="214" t="e">
        <f>IF('Crisis Indicator Data'!#REF!="No Data",1,IF(#REF!&lt;&gt;"",1,0))</f>
        <v>#REF!</v>
      </c>
      <c r="AW155" s="214" t="e">
        <f>IF('Crisis Indicator Data'!#REF!="No Data",1,IF(#REF!&lt;&gt;"",1,0))</f>
        <v>#REF!</v>
      </c>
      <c r="AX155" s="214" t="e">
        <f>IF('Crisis Indicator Data'!#REF!="No Data",1,IF(#REF!&lt;&gt;"",1,0))</f>
        <v>#REF!</v>
      </c>
      <c r="AY155" s="214" t="e">
        <f>IF('Crisis Indicator Data'!#REF!="No Data",1,IF(#REF!&lt;&gt;"",1,0))</f>
        <v>#REF!</v>
      </c>
      <c r="AZ155" s="214" t="e">
        <f>IF('Crisis Indicator Data'!#REF!="No Data",1,IF(#REF!&lt;&gt;"",1,0))</f>
        <v>#REF!</v>
      </c>
      <c r="BA155" t="e">
        <f t="shared" si="8"/>
        <v>#REF!</v>
      </c>
      <c r="BB155" s="22" t="e">
        <f t="shared" si="9"/>
        <v>#REF!</v>
      </c>
    </row>
    <row r="156" spans="1:54" x14ac:dyDescent="0.35">
      <c r="A156" t="s">
        <v>8180</v>
      </c>
      <c r="B156" s="214" t="e">
        <f>IF('Crisis Indicator Data'!#REF!="No Data",1,IF(#REF!&lt;&gt;"",1,0))</f>
        <v>#REF!</v>
      </c>
      <c r="C156" s="214" t="e">
        <f>IF('Crisis Indicator Data'!#REF!="No Data",1,IF(#REF!&lt;&gt;"",1,0))</f>
        <v>#REF!</v>
      </c>
      <c r="D156" s="214" t="e">
        <f>IF('Crisis Indicator Data'!#REF!="No Data",1,IF(#REF!&lt;&gt;"",1,0))</f>
        <v>#REF!</v>
      </c>
      <c r="E156" s="214" t="e">
        <f>IF('Crisis Indicator Data'!#REF!="No Data",1,IF(#REF!&lt;&gt;"",1,0))</f>
        <v>#REF!</v>
      </c>
      <c r="F156" s="214" t="e">
        <f>IF('Crisis Indicator Data'!#REF!="No Data",1,IF(#REF!&lt;&gt;"",1,0))</f>
        <v>#REF!</v>
      </c>
      <c r="G156" s="214" t="e">
        <f>IF('Crisis Indicator Data'!#REF!="No Data",1,IF(#REF!&lt;&gt;"",1,0))</f>
        <v>#REF!</v>
      </c>
      <c r="H156" s="214" t="e">
        <f>IF('Crisis Indicator Data'!#REF!="No Data",1,IF(#REF!&lt;&gt;"",1,0))</f>
        <v>#REF!</v>
      </c>
      <c r="I156" s="214" t="e">
        <f>IF('Crisis Indicator Data'!#REF!="No Data",1,IF(#REF!&lt;&gt;"",1,0))</f>
        <v>#REF!</v>
      </c>
      <c r="J156" s="214" t="e">
        <f>IF('Crisis Indicator Data'!#REF!="No Data",1,IF(#REF!&lt;&gt;"",1,0))</f>
        <v>#REF!</v>
      </c>
      <c r="K156" s="214" t="e">
        <f>IF('Crisis Indicator Data'!#REF!="No Data",1,IF(#REF!&lt;&gt;"",1,0))</f>
        <v>#REF!</v>
      </c>
      <c r="L156" s="214" t="e">
        <f>IF('Crisis Indicator Data'!#REF!="No Data",1,IF(#REF!&lt;&gt;"",1,0))</f>
        <v>#REF!</v>
      </c>
      <c r="M156" s="214" t="e">
        <f>IF('Crisis Indicator Data'!#REF!="No Data",1,IF(#REF!&lt;&gt;"",1,0))</f>
        <v>#REF!</v>
      </c>
      <c r="N156" s="214" t="e">
        <f>IF('Crisis Indicator Data'!#REF!="No Data",1,IF(#REF!&lt;&gt;"",1,0))</f>
        <v>#REF!</v>
      </c>
      <c r="O156" s="214" t="e">
        <f>IF('Crisis Indicator Data'!#REF!="No Data",1,IF(#REF!&lt;&gt;"",1,0))</f>
        <v>#REF!</v>
      </c>
      <c r="P156" s="214" t="e">
        <f>IF('Crisis Indicator Data'!#REF!="No Data",1,IF(#REF!&lt;&gt;"",1,0))</f>
        <v>#REF!</v>
      </c>
      <c r="Q156" s="214" t="e">
        <f>IF('Crisis Indicator Data'!#REF!="No Data",1,IF(#REF!&lt;&gt;"",1,0))</f>
        <v>#REF!</v>
      </c>
      <c r="R156" s="214" t="e">
        <f>IF('Crisis Indicator Data'!#REF!="No Data",1,IF(#REF!&lt;&gt;"",1,0))</f>
        <v>#REF!</v>
      </c>
      <c r="S156" s="214" t="e">
        <f>IF('Crisis Indicator Data'!#REF!="No Data",1,IF(#REF!&lt;&gt;"",1,0))</f>
        <v>#REF!</v>
      </c>
      <c r="T156" s="214" t="e">
        <f>IF('Crisis Indicator Data'!#REF!="No Data",1,IF(#REF!&lt;&gt;"",1,0))</f>
        <v>#REF!</v>
      </c>
      <c r="U156" s="214" t="e">
        <f>IF('Crisis Indicator Data'!#REF!="No Data",1,IF(#REF!&lt;&gt;"",1,0))</f>
        <v>#REF!</v>
      </c>
      <c r="V156" s="214" t="e">
        <f>IF('Crisis Indicator Data'!#REF!="No Data",1,IF(#REF!&lt;&gt;"",1,0))</f>
        <v>#REF!</v>
      </c>
      <c r="W156" s="214" t="e">
        <f>IF('Crisis Indicator Data'!#REF!="No Data",1,IF(#REF!&lt;&gt;"",1,0))</f>
        <v>#REF!</v>
      </c>
      <c r="X156" s="214" t="e">
        <f>IF('Crisis Indicator Data'!#REF!="No Data",1,IF(#REF!&lt;&gt;"",1,0))</f>
        <v>#REF!</v>
      </c>
      <c r="Y156" s="214" t="e">
        <f>IF('Crisis Indicator Data'!#REF!="No Data",1,IF(#REF!&lt;&gt;"",1,0))</f>
        <v>#REF!</v>
      </c>
      <c r="Z156" s="214" t="e">
        <f>IF('Crisis Indicator Data'!#REF!="No Data",1,IF(#REF!&lt;&gt;"",1,0))</f>
        <v>#REF!</v>
      </c>
      <c r="AA156" s="214" t="e">
        <f>IF('Crisis Indicator Data'!#REF!="No Data",1,IF(#REF!&lt;&gt;"",1,0))</f>
        <v>#REF!</v>
      </c>
      <c r="AB156" s="214" t="e">
        <f>IF('Crisis Indicator Data'!#REF!="No Data",1,IF(#REF!&lt;&gt;"",1,0))</f>
        <v>#REF!</v>
      </c>
      <c r="AC156" s="214" t="e">
        <f>IF('Crisis Indicator Data'!#REF!="No Data",1,IF(#REF!&lt;&gt;"",1,0))</f>
        <v>#REF!</v>
      </c>
      <c r="AD156" s="214" t="e">
        <f>IF('Crisis Indicator Data'!#REF!="No Data",1,IF(#REF!&lt;&gt;"",1,0))</f>
        <v>#REF!</v>
      </c>
      <c r="AE156" s="214" t="e">
        <f>IF('Crisis Indicator Data'!#REF!="No Data",1,IF(#REF!&lt;&gt;"",1,0))</f>
        <v>#REF!</v>
      </c>
      <c r="AF156" s="214" t="e">
        <f>IF('Crisis Indicator Data'!#REF!="No Data",1,IF(#REF!&lt;&gt;"",1,0))</f>
        <v>#REF!</v>
      </c>
      <c r="AG156" s="214" t="e">
        <f>IF('Crisis Indicator Data'!#REF!="No Data",1,IF(#REF!&lt;&gt;"",1,0))</f>
        <v>#REF!</v>
      </c>
      <c r="AH156" s="214" t="e">
        <f>IF('Crisis Indicator Data'!#REF!="No Data",1,IF(#REF!&lt;&gt;"",1,0))</f>
        <v>#REF!</v>
      </c>
      <c r="AI156" s="214" t="e">
        <f>IF('Crisis Indicator Data'!#REF!="No Data",1,IF(#REF!&lt;&gt;"",1,0))</f>
        <v>#REF!</v>
      </c>
      <c r="AJ156" s="214" t="e">
        <f>IF('Crisis Indicator Data'!#REF!="No Data",1,IF(#REF!&lt;&gt;"",1,0))</f>
        <v>#REF!</v>
      </c>
      <c r="AK156" s="214" t="e">
        <f>IF('Crisis Indicator Data'!#REF!="No Data",1,IF(#REF!&lt;&gt;"",1,0))</f>
        <v>#REF!</v>
      </c>
      <c r="AL156" s="214" t="e">
        <f>IF('Crisis Indicator Data'!#REF!="No Data",1,IF(#REF!&lt;&gt;"",1,0))</f>
        <v>#REF!</v>
      </c>
      <c r="AM156" s="214" t="e">
        <f>IF('Crisis Indicator Data'!#REF!="No Data",1,IF(#REF!&lt;&gt;"",1,0))</f>
        <v>#REF!</v>
      </c>
      <c r="AN156" s="214" t="e">
        <f>IF('Crisis Indicator Data'!#REF!="No Data",1,IF(#REF!&lt;&gt;"",1,0))</f>
        <v>#REF!</v>
      </c>
      <c r="AO156" s="214" t="e">
        <f>IF('Crisis Indicator Data'!#REF!="No Data",1,IF(#REF!&lt;&gt;"",1,0))</f>
        <v>#REF!</v>
      </c>
      <c r="AP156" s="214" t="e">
        <f>IF('Crisis Indicator Data'!#REF!="No Data",1,IF(#REF!&lt;&gt;"",1,0))</f>
        <v>#REF!</v>
      </c>
      <c r="AQ156" s="214" t="e">
        <f>IF('Crisis Indicator Data'!#REF!="No Data",1,IF(#REF!&lt;&gt;"",1,0))</f>
        <v>#REF!</v>
      </c>
      <c r="AR156" s="214" t="e">
        <f>IF('Crisis Indicator Data'!#REF!="No Data",1,IF(#REF!&lt;&gt;"",1,0))</f>
        <v>#REF!</v>
      </c>
      <c r="AS156" s="214" t="e">
        <f>IF('Crisis Indicator Data'!#REF!="No Data",1,IF(#REF!&lt;&gt;"",1,0))</f>
        <v>#REF!</v>
      </c>
      <c r="AT156" s="214" t="e">
        <f>IF('Crisis Indicator Data'!#REF!="No Data",1,IF(#REF!&lt;&gt;"",1,0))</f>
        <v>#REF!</v>
      </c>
      <c r="AU156" s="214" t="e">
        <f>IF('Crisis Indicator Data'!#REF!="No Data",1,IF(#REF!&lt;&gt;"",1,0))</f>
        <v>#REF!</v>
      </c>
      <c r="AV156" s="214" t="e">
        <f>IF('Crisis Indicator Data'!#REF!="No Data",1,IF(#REF!&lt;&gt;"",1,0))</f>
        <v>#REF!</v>
      </c>
      <c r="AW156" s="214" t="e">
        <f>IF('Crisis Indicator Data'!#REF!="No Data",1,IF(#REF!&lt;&gt;"",1,0))</f>
        <v>#REF!</v>
      </c>
      <c r="AX156" s="214" t="e">
        <f>IF('Crisis Indicator Data'!#REF!="No Data",1,IF(#REF!&lt;&gt;"",1,0))</f>
        <v>#REF!</v>
      </c>
      <c r="AY156" s="214" t="e">
        <f>IF('Crisis Indicator Data'!#REF!="No Data",1,IF(#REF!&lt;&gt;"",1,0))</f>
        <v>#REF!</v>
      </c>
      <c r="AZ156" s="214" t="e">
        <f>IF('Crisis Indicator Data'!#REF!="No Data",1,IF(#REF!&lt;&gt;"",1,0))</f>
        <v>#REF!</v>
      </c>
      <c r="BA156" t="e">
        <f t="shared" si="8"/>
        <v>#REF!</v>
      </c>
      <c r="BB156" s="22" t="e">
        <f t="shared" si="9"/>
        <v>#REF!</v>
      </c>
    </row>
    <row r="157" spans="1:54" x14ac:dyDescent="0.35">
      <c r="A157" t="s">
        <v>8184</v>
      </c>
      <c r="B157" s="214" t="e">
        <f>IF('Crisis Indicator Data'!#REF!="No Data",1,IF(#REF!&lt;&gt;"",1,0))</f>
        <v>#REF!</v>
      </c>
      <c r="C157" s="214" t="e">
        <f>IF('Crisis Indicator Data'!#REF!="No Data",1,IF(#REF!&lt;&gt;"",1,0))</f>
        <v>#REF!</v>
      </c>
      <c r="D157" s="214" t="e">
        <f>IF('Crisis Indicator Data'!#REF!="No Data",1,IF(#REF!&lt;&gt;"",1,0))</f>
        <v>#REF!</v>
      </c>
      <c r="E157" s="214" t="e">
        <f>IF('Crisis Indicator Data'!#REF!="No Data",1,IF(#REF!&lt;&gt;"",1,0))</f>
        <v>#REF!</v>
      </c>
      <c r="F157" s="214" t="e">
        <f>IF('Crisis Indicator Data'!#REF!="No Data",1,IF(#REF!&lt;&gt;"",1,0))</f>
        <v>#REF!</v>
      </c>
      <c r="G157" s="214" t="e">
        <f>IF('Crisis Indicator Data'!#REF!="No Data",1,IF(#REF!&lt;&gt;"",1,0))</f>
        <v>#REF!</v>
      </c>
      <c r="H157" s="214" t="e">
        <f>IF('Crisis Indicator Data'!#REF!="No Data",1,IF(#REF!&lt;&gt;"",1,0))</f>
        <v>#REF!</v>
      </c>
      <c r="I157" s="214" t="e">
        <f>IF('Crisis Indicator Data'!#REF!="No Data",1,IF(#REF!&lt;&gt;"",1,0))</f>
        <v>#REF!</v>
      </c>
      <c r="J157" s="214" t="e">
        <f>IF('Crisis Indicator Data'!#REF!="No Data",1,IF(#REF!&lt;&gt;"",1,0))</f>
        <v>#REF!</v>
      </c>
      <c r="K157" s="214" t="e">
        <f>IF('Crisis Indicator Data'!#REF!="No Data",1,IF(#REF!&lt;&gt;"",1,0))</f>
        <v>#REF!</v>
      </c>
      <c r="L157" s="214" t="e">
        <f>IF('Crisis Indicator Data'!#REF!="No Data",1,IF(#REF!&lt;&gt;"",1,0))</f>
        <v>#REF!</v>
      </c>
      <c r="M157" s="214" t="e">
        <f>IF('Crisis Indicator Data'!#REF!="No Data",1,IF(#REF!&lt;&gt;"",1,0))</f>
        <v>#REF!</v>
      </c>
      <c r="N157" s="214" t="e">
        <f>IF('Crisis Indicator Data'!#REF!="No Data",1,IF(#REF!&lt;&gt;"",1,0))</f>
        <v>#REF!</v>
      </c>
      <c r="O157" s="214" t="e">
        <f>IF('Crisis Indicator Data'!#REF!="No Data",1,IF(#REF!&lt;&gt;"",1,0))</f>
        <v>#REF!</v>
      </c>
      <c r="P157" s="214" t="e">
        <f>IF('Crisis Indicator Data'!#REF!="No Data",1,IF(#REF!&lt;&gt;"",1,0))</f>
        <v>#REF!</v>
      </c>
      <c r="Q157" s="214" t="e">
        <f>IF('Crisis Indicator Data'!#REF!="No Data",1,IF(#REF!&lt;&gt;"",1,0))</f>
        <v>#REF!</v>
      </c>
      <c r="R157" s="214" t="e">
        <f>IF('Crisis Indicator Data'!#REF!="No Data",1,IF(#REF!&lt;&gt;"",1,0))</f>
        <v>#REF!</v>
      </c>
      <c r="S157" s="214" t="e">
        <f>IF('Crisis Indicator Data'!#REF!="No Data",1,IF(#REF!&lt;&gt;"",1,0))</f>
        <v>#REF!</v>
      </c>
      <c r="T157" s="214" t="e">
        <f>IF('Crisis Indicator Data'!#REF!="No Data",1,IF(#REF!&lt;&gt;"",1,0))</f>
        <v>#REF!</v>
      </c>
      <c r="U157" s="214" t="e">
        <f>IF('Crisis Indicator Data'!#REF!="No Data",1,IF(#REF!&lt;&gt;"",1,0))</f>
        <v>#REF!</v>
      </c>
      <c r="V157" s="214" t="e">
        <f>IF('Crisis Indicator Data'!#REF!="No Data",1,IF(#REF!&lt;&gt;"",1,0))</f>
        <v>#REF!</v>
      </c>
      <c r="W157" s="214" t="e">
        <f>IF('Crisis Indicator Data'!#REF!="No Data",1,IF(#REF!&lt;&gt;"",1,0))</f>
        <v>#REF!</v>
      </c>
      <c r="X157" s="214" t="e">
        <f>IF('Crisis Indicator Data'!#REF!="No Data",1,IF(#REF!&lt;&gt;"",1,0))</f>
        <v>#REF!</v>
      </c>
      <c r="Y157" s="214" t="e">
        <f>IF('Crisis Indicator Data'!#REF!="No Data",1,IF(#REF!&lt;&gt;"",1,0))</f>
        <v>#REF!</v>
      </c>
      <c r="Z157" s="214" t="e">
        <f>IF('Crisis Indicator Data'!#REF!="No Data",1,IF(#REF!&lt;&gt;"",1,0))</f>
        <v>#REF!</v>
      </c>
      <c r="AA157" s="214" t="e">
        <f>IF('Crisis Indicator Data'!#REF!="No Data",1,IF(#REF!&lt;&gt;"",1,0))</f>
        <v>#REF!</v>
      </c>
      <c r="AB157" s="214" t="e">
        <f>IF('Crisis Indicator Data'!#REF!="No Data",1,IF(#REF!&lt;&gt;"",1,0))</f>
        <v>#REF!</v>
      </c>
      <c r="AC157" s="214" t="e">
        <f>IF('Crisis Indicator Data'!#REF!="No Data",1,IF(#REF!&lt;&gt;"",1,0))</f>
        <v>#REF!</v>
      </c>
      <c r="AD157" s="214" t="e">
        <f>IF('Crisis Indicator Data'!#REF!="No Data",1,IF(#REF!&lt;&gt;"",1,0))</f>
        <v>#REF!</v>
      </c>
      <c r="AE157" s="214" t="e">
        <f>IF('Crisis Indicator Data'!#REF!="No Data",1,IF(#REF!&lt;&gt;"",1,0))</f>
        <v>#REF!</v>
      </c>
      <c r="AF157" s="214" t="e">
        <f>IF('Crisis Indicator Data'!#REF!="No Data",1,IF(#REF!&lt;&gt;"",1,0))</f>
        <v>#REF!</v>
      </c>
      <c r="AG157" s="214" t="e">
        <f>IF('Crisis Indicator Data'!#REF!="No Data",1,IF(#REF!&lt;&gt;"",1,0))</f>
        <v>#REF!</v>
      </c>
      <c r="AH157" s="214" t="e">
        <f>IF('Crisis Indicator Data'!#REF!="No Data",1,IF(#REF!&lt;&gt;"",1,0))</f>
        <v>#REF!</v>
      </c>
      <c r="AI157" s="214" t="e">
        <f>IF('Crisis Indicator Data'!#REF!="No Data",1,IF(#REF!&lt;&gt;"",1,0))</f>
        <v>#REF!</v>
      </c>
      <c r="AJ157" s="214" t="e">
        <f>IF('Crisis Indicator Data'!#REF!="No Data",1,IF(#REF!&lt;&gt;"",1,0))</f>
        <v>#REF!</v>
      </c>
      <c r="AK157" s="214" t="e">
        <f>IF('Crisis Indicator Data'!#REF!="No Data",1,IF(#REF!&lt;&gt;"",1,0))</f>
        <v>#REF!</v>
      </c>
      <c r="AL157" s="214" t="e">
        <f>IF('Crisis Indicator Data'!#REF!="No Data",1,IF(#REF!&lt;&gt;"",1,0))</f>
        <v>#REF!</v>
      </c>
      <c r="AM157" s="214" t="e">
        <f>IF('Crisis Indicator Data'!#REF!="No Data",1,IF(#REF!&lt;&gt;"",1,0))</f>
        <v>#REF!</v>
      </c>
      <c r="AN157" s="214" t="e">
        <f>IF('Crisis Indicator Data'!#REF!="No Data",1,IF(#REF!&lt;&gt;"",1,0))</f>
        <v>#REF!</v>
      </c>
      <c r="AO157" s="214" t="e">
        <f>IF('Crisis Indicator Data'!#REF!="No Data",1,IF(#REF!&lt;&gt;"",1,0))</f>
        <v>#REF!</v>
      </c>
      <c r="AP157" s="214" t="e">
        <f>IF('Crisis Indicator Data'!#REF!="No Data",1,IF(#REF!&lt;&gt;"",1,0))</f>
        <v>#REF!</v>
      </c>
      <c r="AQ157" s="214" t="e">
        <f>IF('Crisis Indicator Data'!#REF!="No Data",1,IF(#REF!&lt;&gt;"",1,0))</f>
        <v>#REF!</v>
      </c>
      <c r="AR157" s="214" t="e">
        <f>IF('Crisis Indicator Data'!#REF!="No Data",1,IF(#REF!&lt;&gt;"",1,0))</f>
        <v>#REF!</v>
      </c>
      <c r="AS157" s="214" t="e">
        <f>IF('Crisis Indicator Data'!#REF!="No Data",1,IF(#REF!&lt;&gt;"",1,0))</f>
        <v>#REF!</v>
      </c>
      <c r="AT157" s="214" t="e">
        <f>IF('Crisis Indicator Data'!#REF!="No Data",1,IF(#REF!&lt;&gt;"",1,0))</f>
        <v>#REF!</v>
      </c>
      <c r="AU157" s="214" t="e">
        <f>IF('Crisis Indicator Data'!#REF!="No Data",1,IF(#REF!&lt;&gt;"",1,0))</f>
        <v>#REF!</v>
      </c>
      <c r="AV157" s="214" t="e">
        <f>IF('Crisis Indicator Data'!#REF!="No Data",1,IF(#REF!&lt;&gt;"",1,0))</f>
        <v>#REF!</v>
      </c>
      <c r="AW157" s="214" t="e">
        <f>IF('Crisis Indicator Data'!#REF!="No Data",1,IF(#REF!&lt;&gt;"",1,0))</f>
        <v>#REF!</v>
      </c>
      <c r="AX157" s="214" t="e">
        <f>IF('Crisis Indicator Data'!#REF!="No Data",1,IF(#REF!&lt;&gt;"",1,0))</f>
        <v>#REF!</v>
      </c>
      <c r="AY157" s="214" t="e">
        <f>IF('Crisis Indicator Data'!#REF!="No Data",1,IF(#REF!&lt;&gt;"",1,0))</f>
        <v>#REF!</v>
      </c>
      <c r="AZ157" s="214" t="e">
        <f>IF('Crisis Indicator Data'!#REF!="No Data",1,IF(#REF!&lt;&gt;"",1,0))</f>
        <v>#REF!</v>
      </c>
      <c r="BA157" t="e">
        <f t="shared" si="8"/>
        <v>#REF!</v>
      </c>
      <c r="BB157" s="22" t="e">
        <f t="shared" si="9"/>
        <v>#REF!</v>
      </c>
    </row>
    <row r="158" spans="1:54" x14ac:dyDescent="0.35">
      <c r="A158" t="s">
        <v>8237</v>
      </c>
      <c r="B158" s="214" t="e">
        <f>IF('Crisis Indicator Data'!#REF!="No Data",1,IF(#REF!&lt;&gt;"",1,0))</f>
        <v>#REF!</v>
      </c>
      <c r="C158" s="214" t="e">
        <f>IF('Crisis Indicator Data'!#REF!="No Data",1,IF(#REF!&lt;&gt;"",1,0))</f>
        <v>#REF!</v>
      </c>
      <c r="D158" s="214" t="e">
        <f>IF('Crisis Indicator Data'!#REF!="No Data",1,IF(#REF!&lt;&gt;"",1,0))</f>
        <v>#REF!</v>
      </c>
      <c r="E158" s="214" t="e">
        <f>IF('Crisis Indicator Data'!#REF!="No Data",1,IF(#REF!&lt;&gt;"",1,0))</f>
        <v>#REF!</v>
      </c>
      <c r="F158" s="214" t="e">
        <f>IF('Crisis Indicator Data'!#REF!="No Data",1,IF(#REF!&lt;&gt;"",1,0))</f>
        <v>#REF!</v>
      </c>
      <c r="G158" s="214" t="e">
        <f>IF('Crisis Indicator Data'!#REF!="No Data",1,IF(#REF!&lt;&gt;"",1,0))</f>
        <v>#REF!</v>
      </c>
      <c r="H158" s="214" t="e">
        <f>IF('Crisis Indicator Data'!#REF!="No Data",1,IF(#REF!&lt;&gt;"",1,0))</f>
        <v>#REF!</v>
      </c>
      <c r="I158" s="214" t="e">
        <f>IF('Crisis Indicator Data'!#REF!="No Data",1,IF(#REF!&lt;&gt;"",1,0))</f>
        <v>#REF!</v>
      </c>
      <c r="J158" s="214" t="e">
        <f>IF('Crisis Indicator Data'!#REF!="No Data",1,IF(#REF!&lt;&gt;"",1,0))</f>
        <v>#REF!</v>
      </c>
      <c r="K158" s="214" t="e">
        <f>IF('Crisis Indicator Data'!#REF!="No Data",1,IF(#REF!&lt;&gt;"",1,0))</f>
        <v>#REF!</v>
      </c>
      <c r="L158" s="214" t="e">
        <f>IF('Crisis Indicator Data'!#REF!="No Data",1,IF(#REF!&lt;&gt;"",1,0))</f>
        <v>#REF!</v>
      </c>
      <c r="M158" s="214" t="e">
        <f>IF('Crisis Indicator Data'!#REF!="No Data",1,IF(#REF!&lt;&gt;"",1,0))</f>
        <v>#REF!</v>
      </c>
      <c r="N158" s="214" t="e">
        <f>IF('Crisis Indicator Data'!#REF!="No Data",1,IF(#REF!&lt;&gt;"",1,0))</f>
        <v>#REF!</v>
      </c>
      <c r="O158" s="214" t="e">
        <f>IF('Crisis Indicator Data'!#REF!="No Data",1,IF(#REF!&lt;&gt;"",1,0))</f>
        <v>#REF!</v>
      </c>
      <c r="P158" s="214" t="e">
        <f>IF('Crisis Indicator Data'!#REF!="No Data",1,IF(#REF!&lt;&gt;"",1,0))</f>
        <v>#REF!</v>
      </c>
      <c r="Q158" s="214" t="e">
        <f>IF('Crisis Indicator Data'!#REF!="No Data",1,IF(#REF!&lt;&gt;"",1,0))</f>
        <v>#REF!</v>
      </c>
      <c r="R158" s="214" t="e">
        <f>IF('Crisis Indicator Data'!#REF!="No Data",1,IF(#REF!&lt;&gt;"",1,0))</f>
        <v>#REF!</v>
      </c>
      <c r="S158" s="214" t="e">
        <f>IF('Crisis Indicator Data'!#REF!="No Data",1,IF(#REF!&lt;&gt;"",1,0))</f>
        <v>#REF!</v>
      </c>
      <c r="T158" s="214" t="e">
        <f>IF('Crisis Indicator Data'!#REF!="No Data",1,IF(#REF!&lt;&gt;"",1,0))</f>
        <v>#REF!</v>
      </c>
      <c r="U158" s="214" t="e">
        <f>IF('Crisis Indicator Data'!#REF!="No Data",1,IF(#REF!&lt;&gt;"",1,0))</f>
        <v>#REF!</v>
      </c>
      <c r="V158" s="214" t="e">
        <f>IF('Crisis Indicator Data'!#REF!="No Data",1,IF(#REF!&lt;&gt;"",1,0))</f>
        <v>#REF!</v>
      </c>
      <c r="W158" s="214" t="e">
        <f>IF('Crisis Indicator Data'!#REF!="No Data",1,IF(#REF!&lt;&gt;"",1,0))</f>
        <v>#REF!</v>
      </c>
      <c r="X158" s="214" t="e">
        <f>IF('Crisis Indicator Data'!#REF!="No Data",1,IF(#REF!&lt;&gt;"",1,0))</f>
        <v>#REF!</v>
      </c>
      <c r="Y158" s="214" t="e">
        <f>IF('Crisis Indicator Data'!#REF!="No Data",1,IF(#REF!&lt;&gt;"",1,0))</f>
        <v>#REF!</v>
      </c>
      <c r="Z158" s="214" t="e">
        <f>IF('Crisis Indicator Data'!#REF!="No Data",1,IF(#REF!&lt;&gt;"",1,0))</f>
        <v>#REF!</v>
      </c>
      <c r="AA158" s="214" t="e">
        <f>IF('Crisis Indicator Data'!#REF!="No Data",1,IF(#REF!&lt;&gt;"",1,0))</f>
        <v>#REF!</v>
      </c>
      <c r="AB158" s="214" t="e">
        <f>IF('Crisis Indicator Data'!#REF!="No Data",1,IF(#REF!&lt;&gt;"",1,0))</f>
        <v>#REF!</v>
      </c>
      <c r="AC158" s="214" t="e">
        <f>IF('Crisis Indicator Data'!#REF!="No Data",1,IF(#REF!&lt;&gt;"",1,0))</f>
        <v>#REF!</v>
      </c>
      <c r="AD158" s="214" t="e">
        <f>IF('Crisis Indicator Data'!#REF!="No Data",1,IF(#REF!&lt;&gt;"",1,0))</f>
        <v>#REF!</v>
      </c>
      <c r="AE158" s="214" t="e">
        <f>IF('Crisis Indicator Data'!#REF!="No Data",1,IF(#REF!&lt;&gt;"",1,0))</f>
        <v>#REF!</v>
      </c>
      <c r="AF158" s="214" t="e">
        <f>IF('Crisis Indicator Data'!#REF!="No Data",1,IF(#REF!&lt;&gt;"",1,0))</f>
        <v>#REF!</v>
      </c>
      <c r="AG158" s="214" t="e">
        <f>IF('Crisis Indicator Data'!#REF!="No Data",1,IF(#REF!&lt;&gt;"",1,0))</f>
        <v>#REF!</v>
      </c>
      <c r="AH158" s="214" t="e">
        <f>IF('Crisis Indicator Data'!#REF!="No Data",1,IF(#REF!&lt;&gt;"",1,0))</f>
        <v>#REF!</v>
      </c>
      <c r="AI158" s="214" t="e">
        <f>IF('Crisis Indicator Data'!#REF!="No Data",1,IF(#REF!&lt;&gt;"",1,0))</f>
        <v>#REF!</v>
      </c>
      <c r="AJ158" s="214" t="e">
        <f>IF('Crisis Indicator Data'!#REF!="No Data",1,IF(#REF!&lt;&gt;"",1,0))</f>
        <v>#REF!</v>
      </c>
      <c r="AK158" s="214" t="e">
        <f>IF('Crisis Indicator Data'!#REF!="No Data",1,IF(#REF!&lt;&gt;"",1,0))</f>
        <v>#REF!</v>
      </c>
      <c r="AL158" s="214" t="e">
        <f>IF('Crisis Indicator Data'!#REF!="No Data",1,IF(#REF!&lt;&gt;"",1,0))</f>
        <v>#REF!</v>
      </c>
      <c r="AM158" s="214" t="e">
        <f>IF('Crisis Indicator Data'!#REF!="No Data",1,IF(#REF!&lt;&gt;"",1,0))</f>
        <v>#REF!</v>
      </c>
      <c r="AN158" s="214" t="e">
        <f>IF('Crisis Indicator Data'!#REF!="No Data",1,IF(#REF!&lt;&gt;"",1,0))</f>
        <v>#REF!</v>
      </c>
      <c r="AO158" s="214" t="e">
        <f>IF('Crisis Indicator Data'!#REF!="No Data",1,IF(#REF!&lt;&gt;"",1,0))</f>
        <v>#REF!</v>
      </c>
      <c r="AP158" s="214" t="e">
        <f>IF('Crisis Indicator Data'!#REF!="No Data",1,IF(#REF!&lt;&gt;"",1,0))</f>
        <v>#REF!</v>
      </c>
      <c r="AQ158" s="214" t="e">
        <f>IF('Crisis Indicator Data'!#REF!="No Data",1,IF(#REF!&lt;&gt;"",1,0))</f>
        <v>#REF!</v>
      </c>
      <c r="AR158" s="214" t="e">
        <f>IF('Crisis Indicator Data'!#REF!="No Data",1,IF(#REF!&lt;&gt;"",1,0))</f>
        <v>#REF!</v>
      </c>
      <c r="AS158" s="214" t="e">
        <f>IF('Crisis Indicator Data'!#REF!="No Data",1,IF(#REF!&lt;&gt;"",1,0))</f>
        <v>#REF!</v>
      </c>
      <c r="AT158" s="214" t="e">
        <f>IF('Crisis Indicator Data'!#REF!="No Data",1,IF(#REF!&lt;&gt;"",1,0))</f>
        <v>#REF!</v>
      </c>
      <c r="AU158" s="214" t="e">
        <f>IF('Crisis Indicator Data'!#REF!="No Data",1,IF(#REF!&lt;&gt;"",1,0))</f>
        <v>#REF!</v>
      </c>
      <c r="AV158" s="214" t="e">
        <f>IF('Crisis Indicator Data'!#REF!="No Data",1,IF(#REF!&lt;&gt;"",1,0))</f>
        <v>#REF!</v>
      </c>
      <c r="AW158" s="214" t="e">
        <f>IF('Crisis Indicator Data'!#REF!="No Data",1,IF(#REF!&lt;&gt;"",1,0))</f>
        <v>#REF!</v>
      </c>
      <c r="AX158" s="214" t="e">
        <f>IF('Crisis Indicator Data'!#REF!="No Data",1,IF(#REF!&lt;&gt;"",1,0))</f>
        <v>#REF!</v>
      </c>
      <c r="AY158" s="214" t="e">
        <f>IF('Crisis Indicator Data'!#REF!="No Data",1,IF(#REF!&lt;&gt;"",1,0))</f>
        <v>#REF!</v>
      </c>
      <c r="AZ158" s="214" t="e">
        <f>IF('Crisis Indicator Data'!#REF!="No Data",1,IF(#REF!&lt;&gt;"",1,0))</f>
        <v>#REF!</v>
      </c>
      <c r="BA158" t="e">
        <f t="shared" si="8"/>
        <v>#REF!</v>
      </c>
      <c r="BB158" s="22" t="e">
        <f t="shared" si="9"/>
        <v>#REF!</v>
      </c>
    </row>
    <row r="159" spans="1:54" x14ac:dyDescent="0.35">
      <c r="A159" t="s">
        <v>8187</v>
      </c>
      <c r="B159" s="214" t="e">
        <f>IF('Crisis Indicator Data'!#REF!="No Data",1,IF(#REF!&lt;&gt;"",1,0))</f>
        <v>#REF!</v>
      </c>
      <c r="C159" s="214" t="e">
        <f>IF('Crisis Indicator Data'!#REF!="No Data",1,IF(#REF!&lt;&gt;"",1,0))</f>
        <v>#REF!</v>
      </c>
      <c r="D159" s="214" t="e">
        <f>IF('Crisis Indicator Data'!#REF!="No Data",1,IF(#REF!&lt;&gt;"",1,0))</f>
        <v>#REF!</v>
      </c>
      <c r="E159" s="214" t="e">
        <f>IF('Crisis Indicator Data'!#REF!="No Data",1,IF(#REF!&lt;&gt;"",1,0))</f>
        <v>#REF!</v>
      </c>
      <c r="F159" s="214" t="e">
        <f>IF('Crisis Indicator Data'!#REF!="No Data",1,IF(#REF!&lt;&gt;"",1,0))</f>
        <v>#REF!</v>
      </c>
      <c r="G159" s="214" t="e">
        <f>IF('Crisis Indicator Data'!#REF!="No Data",1,IF(#REF!&lt;&gt;"",1,0))</f>
        <v>#REF!</v>
      </c>
      <c r="H159" s="214" t="e">
        <f>IF('Crisis Indicator Data'!#REF!="No Data",1,IF(#REF!&lt;&gt;"",1,0))</f>
        <v>#REF!</v>
      </c>
      <c r="I159" s="214" t="e">
        <f>IF('Crisis Indicator Data'!#REF!="No Data",1,IF(#REF!&lt;&gt;"",1,0))</f>
        <v>#REF!</v>
      </c>
      <c r="J159" s="214" t="e">
        <f>IF('Crisis Indicator Data'!#REF!="No Data",1,IF(#REF!&lt;&gt;"",1,0))</f>
        <v>#REF!</v>
      </c>
      <c r="K159" s="214" t="e">
        <f>IF('Crisis Indicator Data'!#REF!="No Data",1,IF(#REF!&lt;&gt;"",1,0))</f>
        <v>#REF!</v>
      </c>
      <c r="L159" s="214" t="e">
        <f>IF('Crisis Indicator Data'!#REF!="No Data",1,IF(#REF!&lt;&gt;"",1,0))</f>
        <v>#REF!</v>
      </c>
      <c r="M159" s="214" t="e">
        <f>IF('Crisis Indicator Data'!#REF!="No Data",1,IF(#REF!&lt;&gt;"",1,0))</f>
        <v>#REF!</v>
      </c>
      <c r="N159" s="214" t="e">
        <f>IF('Crisis Indicator Data'!#REF!="No Data",1,IF(#REF!&lt;&gt;"",1,0))</f>
        <v>#REF!</v>
      </c>
      <c r="O159" s="214" t="e">
        <f>IF('Crisis Indicator Data'!#REF!="No Data",1,IF(#REF!&lt;&gt;"",1,0))</f>
        <v>#REF!</v>
      </c>
      <c r="P159" s="214" t="e">
        <f>IF('Crisis Indicator Data'!#REF!="No Data",1,IF(#REF!&lt;&gt;"",1,0))</f>
        <v>#REF!</v>
      </c>
      <c r="Q159" s="214" t="e">
        <f>IF('Crisis Indicator Data'!#REF!="No Data",1,IF(#REF!&lt;&gt;"",1,0))</f>
        <v>#REF!</v>
      </c>
      <c r="R159" s="214" t="e">
        <f>IF('Crisis Indicator Data'!#REF!="No Data",1,IF(#REF!&lt;&gt;"",1,0))</f>
        <v>#REF!</v>
      </c>
      <c r="S159" s="214" t="e">
        <f>IF('Crisis Indicator Data'!#REF!="No Data",1,IF(#REF!&lt;&gt;"",1,0))</f>
        <v>#REF!</v>
      </c>
      <c r="T159" s="214" t="e">
        <f>IF('Crisis Indicator Data'!#REF!="No Data",1,IF(#REF!&lt;&gt;"",1,0))</f>
        <v>#REF!</v>
      </c>
      <c r="U159" s="214" t="e">
        <f>IF('Crisis Indicator Data'!#REF!="No Data",1,IF(#REF!&lt;&gt;"",1,0))</f>
        <v>#REF!</v>
      </c>
      <c r="V159" s="214" t="e">
        <f>IF('Crisis Indicator Data'!#REF!="No Data",1,IF(#REF!&lt;&gt;"",1,0))</f>
        <v>#REF!</v>
      </c>
      <c r="W159" s="214" t="e">
        <f>IF('Crisis Indicator Data'!#REF!="No Data",1,IF(#REF!&lt;&gt;"",1,0))</f>
        <v>#REF!</v>
      </c>
      <c r="X159" s="214" t="e">
        <f>IF('Crisis Indicator Data'!#REF!="No Data",1,IF(#REF!&lt;&gt;"",1,0))</f>
        <v>#REF!</v>
      </c>
      <c r="Y159" s="214" t="e">
        <f>IF('Crisis Indicator Data'!#REF!="No Data",1,IF(#REF!&lt;&gt;"",1,0))</f>
        <v>#REF!</v>
      </c>
      <c r="Z159" s="214" t="e">
        <f>IF('Crisis Indicator Data'!#REF!="No Data",1,IF(#REF!&lt;&gt;"",1,0))</f>
        <v>#REF!</v>
      </c>
      <c r="AA159" s="214" t="e">
        <f>IF('Crisis Indicator Data'!#REF!="No Data",1,IF(#REF!&lt;&gt;"",1,0))</f>
        <v>#REF!</v>
      </c>
      <c r="AB159" s="214" t="e">
        <f>IF('Crisis Indicator Data'!#REF!="No Data",1,IF(#REF!&lt;&gt;"",1,0))</f>
        <v>#REF!</v>
      </c>
      <c r="AC159" s="214" t="e">
        <f>IF('Crisis Indicator Data'!#REF!="No Data",1,IF(#REF!&lt;&gt;"",1,0))</f>
        <v>#REF!</v>
      </c>
      <c r="AD159" s="214" t="e">
        <f>IF('Crisis Indicator Data'!#REF!="No Data",1,IF(#REF!&lt;&gt;"",1,0))</f>
        <v>#REF!</v>
      </c>
      <c r="AE159" s="214" t="e">
        <f>IF('Crisis Indicator Data'!#REF!="No Data",1,IF(#REF!&lt;&gt;"",1,0))</f>
        <v>#REF!</v>
      </c>
      <c r="AF159" s="214" t="e">
        <f>IF('Crisis Indicator Data'!#REF!="No Data",1,IF(#REF!&lt;&gt;"",1,0))</f>
        <v>#REF!</v>
      </c>
      <c r="AG159" s="214" t="e">
        <f>IF('Crisis Indicator Data'!#REF!="No Data",1,IF(#REF!&lt;&gt;"",1,0))</f>
        <v>#REF!</v>
      </c>
      <c r="AH159" s="214" t="e">
        <f>IF('Crisis Indicator Data'!#REF!="No Data",1,IF(#REF!&lt;&gt;"",1,0))</f>
        <v>#REF!</v>
      </c>
      <c r="AI159" s="214" t="e">
        <f>IF('Crisis Indicator Data'!#REF!="No Data",1,IF(#REF!&lt;&gt;"",1,0))</f>
        <v>#REF!</v>
      </c>
      <c r="AJ159" s="214" t="e">
        <f>IF('Crisis Indicator Data'!#REF!="No Data",1,IF(#REF!&lt;&gt;"",1,0))</f>
        <v>#REF!</v>
      </c>
      <c r="AK159" s="214" t="e">
        <f>IF('Crisis Indicator Data'!#REF!="No Data",1,IF(#REF!&lt;&gt;"",1,0))</f>
        <v>#REF!</v>
      </c>
      <c r="AL159" s="214" t="e">
        <f>IF('Crisis Indicator Data'!#REF!="No Data",1,IF(#REF!&lt;&gt;"",1,0))</f>
        <v>#REF!</v>
      </c>
      <c r="AM159" s="214" t="e">
        <f>IF('Crisis Indicator Data'!#REF!="No Data",1,IF(#REF!&lt;&gt;"",1,0))</f>
        <v>#REF!</v>
      </c>
      <c r="AN159" s="214" t="e">
        <f>IF('Crisis Indicator Data'!#REF!="No Data",1,IF(#REF!&lt;&gt;"",1,0))</f>
        <v>#REF!</v>
      </c>
      <c r="AO159" s="214" t="e">
        <f>IF('Crisis Indicator Data'!#REF!="No Data",1,IF(#REF!&lt;&gt;"",1,0))</f>
        <v>#REF!</v>
      </c>
      <c r="AP159" s="214" t="e">
        <f>IF('Crisis Indicator Data'!#REF!="No Data",1,IF(#REF!&lt;&gt;"",1,0))</f>
        <v>#REF!</v>
      </c>
      <c r="AQ159" s="214" t="e">
        <f>IF('Crisis Indicator Data'!#REF!="No Data",1,IF(#REF!&lt;&gt;"",1,0))</f>
        <v>#REF!</v>
      </c>
      <c r="AR159" s="214" t="e">
        <f>IF('Crisis Indicator Data'!#REF!="No Data",1,IF(#REF!&lt;&gt;"",1,0))</f>
        <v>#REF!</v>
      </c>
      <c r="AS159" s="214" t="e">
        <f>IF('Crisis Indicator Data'!#REF!="No Data",1,IF(#REF!&lt;&gt;"",1,0))</f>
        <v>#REF!</v>
      </c>
      <c r="AT159" s="214" t="e">
        <f>IF('Crisis Indicator Data'!#REF!="No Data",1,IF(#REF!&lt;&gt;"",1,0))</f>
        <v>#REF!</v>
      </c>
      <c r="AU159" s="214" t="e">
        <f>IF('Crisis Indicator Data'!#REF!="No Data",1,IF(#REF!&lt;&gt;"",1,0))</f>
        <v>#REF!</v>
      </c>
      <c r="AV159" s="214" t="e">
        <f>IF('Crisis Indicator Data'!#REF!="No Data",1,IF(#REF!&lt;&gt;"",1,0))</f>
        <v>#REF!</v>
      </c>
      <c r="AW159" s="214" t="e">
        <f>IF('Crisis Indicator Data'!#REF!="No Data",1,IF(#REF!&lt;&gt;"",1,0))</f>
        <v>#REF!</v>
      </c>
      <c r="AX159" s="214" t="e">
        <f>IF('Crisis Indicator Data'!#REF!="No Data",1,IF(#REF!&lt;&gt;"",1,0))</f>
        <v>#REF!</v>
      </c>
      <c r="AY159" s="214" t="e">
        <f>IF('Crisis Indicator Data'!#REF!="No Data",1,IF(#REF!&lt;&gt;"",1,0))</f>
        <v>#REF!</v>
      </c>
      <c r="AZ159" s="214" t="e">
        <f>IF('Crisis Indicator Data'!#REF!="No Data",1,IF(#REF!&lt;&gt;"",1,0))</f>
        <v>#REF!</v>
      </c>
      <c r="BA159" t="e">
        <f t="shared" si="8"/>
        <v>#REF!</v>
      </c>
      <c r="BB159" s="22" t="e">
        <f t="shared" si="9"/>
        <v>#REF!</v>
      </c>
    </row>
    <row r="160" spans="1:54" x14ac:dyDescent="0.35">
      <c r="A160" t="s">
        <v>8021</v>
      </c>
      <c r="B160" s="214" t="e">
        <f>IF('Crisis Indicator Data'!#REF!="No Data",1,IF(#REF!&lt;&gt;"",1,0))</f>
        <v>#REF!</v>
      </c>
      <c r="C160" s="214" t="e">
        <f>IF('Crisis Indicator Data'!#REF!="No Data",1,IF(#REF!&lt;&gt;"",1,0))</f>
        <v>#REF!</v>
      </c>
      <c r="D160" s="214" t="e">
        <f>IF('Crisis Indicator Data'!#REF!="No Data",1,IF(#REF!&lt;&gt;"",1,0))</f>
        <v>#REF!</v>
      </c>
      <c r="E160" s="214" t="e">
        <f>IF('Crisis Indicator Data'!#REF!="No Data",1,IF(#REF!&lt;&gt;"",1,0))</f>
        <v>#REF!</v>
      </c>
      <c r="F160" s="214" t="e">
        <f>IF('Crisis Indicator Data'!#REF!="No Data",1,IF(#REF!&lt;&gt;"",1,0))</f>
        <v>#REF!</v>
      </c>
      <c r="G160" s="214" t="e">
        <f>IF('Crisis Indicator Data'!#REF!="No Data",1,IF(#REF!&lt;&gt;"",1,0))</f>
        <v>#REF!</v>
      </c>
      <c r="H160" s="214" t="e">
        <f>IF('Crisis Indicator Data'!#REF!="No Data",1,IF(#REF!&lt;&gt;"",1,0))</f>
        <v>#REF!</v>
      </c>
      <c r="I160" s="214" t="e">
        <f>IF('Crisis Indicator Data'!#REF!="No Data",1,IF(#REF!&lt;&gt;"",1,0))</f>
        <v>#REF!</v>
      </c>
      <c r="J160" s="214" t="e">
        <f>IF('Crisis Indicator Data'!#REF!="No Data",1,IF(#REF!&lt;&gt;"",1,0))</f>
        <v>#REF!</v>
      </c>
      <c r="K160" s="214" t="e">
        <f>IF('Crisis Indicator Data'!#REF!="No Data",1,IF(#REF!&lt;&gt;"",1,0))</f>
        <v>#REF!</v>
      </c>
      <c r="L160" s="214" t="e">
        <f>IF('Crisis Indicator Data'!#REF!="No Data",1,IF(#REF!&lt;&gt;"",1,0))</f>
        <v>#REF!</v>
      </c>
      <c r="M160" s="214" t="e">
        <f>IF('Crisis Indicator Data'!#REF!="No Data",1,IF(#REF!&lt;&gt;"",1,0))</f>
        <v>#REF!</v>
      </c>
      <c r="N160" s="214" t="e">
        <f>IF('Crisis Indicator Data'!#REF!="No Data",1,IF(#REF!&lt;&gt;"",1,0))</f>
        <v>#REF!</v>
      </c>
      <c r="O160" s="214" t="e">
        <f>IF('Crisis Indicator Data'!#REF!="No Data",1,IF(#REF!&lt;&gt;"",1,0))</f>
        <v>#REF!</v>
      </c>
      <c r="P160" s="214" t="e">
        <f>IF('Crisis Indicator Data'!#REF!="No Data",1,IF(#REF!&lt;&gt;"",1,0))</f>
        <v>#REF!</v>
      </c>
      <c r="Q160" s="214" t="e">
        <f>IF('Crisis Indicator Data'!#REF!="No Data",1,IF(#REF!&lt;&gt;"",1,0))</f>
        <v>#REF!</v>
      </c>
      <c r="R160" s="214" t="e">
        <f>IF('Crisis Indicator Data'!#REF!="No Data",1,IF(#REF!&lt;&gt;"",1,0))</f>
        <v>#REF!</v>
      </c>
      <c r="S160" s="214" t="e">
        <f>IF('Crisis Indicator Data'!#REF!="No Data",1,IF(#REF!&lt;&gt;"",1,0))</f>
        <v>#REF!</v>
      </c>
      <c r="T160" s="214" t="e">
        <f>IF('Crisis Indicator Data'!#REF!="No Data",1,IF(#REF!&lt;&gt;"",1,0))</f>
        <v>#REF!</v>
      </c>
      <c r="U160" s="214" t="e">
        <f>IF('Crisis Indicator Data'!#REF!="No Data",1,IF(#REF!&lt;&gt;"",1,0))</f>
        <v>#REF!</v>
      </c>
      <c r="V160" s="214" t="e">
        <f>IF('Crisis Indicator Data'!#REF!="No Data",1,IF(#REF!&lt;&gt;"",1,0))</f>
        <v>#REF!</v>
      </c>
      <c r="W160" s="214" t="e">
        <f>IF('Crisis Indicator Data'!#REF!="No Data",1,IF(#REF!&lt;&gt;"",1,0))</f>
        <v>#REF!</v>
      </c>
      <c r="X160" s="214" t="e">
        <f>IF('Crisis Indicator Data'!#REF!="No Data",1,IF(#REF!&lt;&gt;"",1,0))</f>
        <v>#REF!</v>
      </c>
      <c r="Y160" s="214" t="e">
        <f>IF('Crisis Indicator Data'!#REF!="No Data",1,IF(#REF!&lt;&gt;"",1,0))</f>
        <v>#REF!</v>
      </c>
      <c r="Z160" s="214" t="e">
        <f>IF('Crisis Indicator Data'!#REF!="No Data",1,IF(#REF!&lt;&gt;"",1,0))</f>
        <v>#REF!</v>
      </c>
      <c r="AA160" s="214" t="e">
        <f>IF('Crisis Indicator Data'!#REF!="No Data",1,IF(#REF!&lt;&gt;"",1,0))</f>
        <v>#REF!</v>
      </c>
      <c r="AB160" s="214" t="e">
        <f>IF('Crisis Indicator Data'!#REF!="No Data",1,IF(#REF!&lt;&gt;"",1,0))</f>
        <v>#REF!</v>
      </c>
      <c r="AC160" s="214" t="e">
        <f>IF('Crisis Indicator Data'!#REF!="No Data",1,IF(#REF!&lt;&gt;"",1,0))</f>
        <v>#REF!</v>
      </c>
      <c r="AD160" s="214" t="e">
        <f>IF('Crisis Indicator Data'!#REF!="No Data",1,IF(#REF!&lt;&gt;"",1,0))</f>
        <v>#REF!</v>
      </c>
      <c r="AE160" s="214" t="e">
        <f>IF('Crisis Indicator Data'!#REF!="No Data",1,IF(#REF!&lt;&gt;"",1,0))</f>
        <v>#REF!</v>
      </c>
      <c r="AF160" s="214" t="e">
        <f>IF('Crisis Indicator Data'!#REF!="No Data",1,IF(#REF!&lt;&gt;"",1,0))</f>
        <v>#REF!</v>
      </c>
      <c r="AG160" s="214" t="e">
        <f>IF('Crisis Indicator Data'!#REF!="No Data",1,IF(#REF!&lt;&gt;"",1,0))</f>
        <v>#REF!</v>
      </c>
      <c r="AH160" s="214" t="e">
        <f>IF('Crisis Indicator Data'!#REF!="No Data",1,IF(#REF!&lt;&gt;"",1,0))</f>
        <v>#REF!</v>
      </c>
      <c r="AI160" s="214" t="e">
        <f>IF('Crisis Indicator Data'!#REF!="No Data",1,IF(#REF!&lt;&gt;"",1,0))</f>
        <v>#REF!</v>
      </c>
      <c r="AJ160" s="214" t="e">
        <f>IF('Crisis Indicator Data'!#REF!="No Data",1,IF(#REF!&lt;&gt;"",1,0))</f>
        <v>#REF!</v>
      </c>
      <c r="AK160" s="214" t="e">
        <f>IF('Crisis Indicator Data'!#REF!="No Data",1,IF(#REF!&lt;&gt;"",1,0))</f>
        <v>#REF!</v>
      </c>
      <c r="AL160" s="214" t="e">
        <f>IF('Crisis Indicator Data'!#REF!="No Data",1,IF(#REF!&lt;&gt;"",1,0))</f>
        <v>#REF!</v>
      </c>
      <c r="AM160" s="214" t="e">
        <f>IF('Crisis Indicator Data'!#REF!="No Data",1,IF(#REF!&lt;&gt;"",1,0))</f>
        <v>#REF!</v>
      </c>
      <c r="AN160" s="214" t="e">
        <f>IF('Crisis Indicator Data'!#REF!="No Data",1,IF(#REF!&lt;&gt;"",1,0))</f>
        <v>#REF!</v>
      </c>
      <c r="AO160" s="214" t="e">
        <f>IF('Crisis Indicator Data'!#REF!="No Data",1,IF(#REF!&lt;&gt;"",1,0))</f>
        <v>#REF!</v>
      </c>
      <c r="AP160" s="214" t="e">
        <f>IF('Crisis Indicator Data'!#REF!="No Data",1,IF(#REF!&lt;&gt;"",1,0))</f>
        <v>#REF!</v>
      </c>
      <c r="AQ160" s="214" t="e">
        <f>IF('Crisis Indicator Data'!#REF!="No Data",1,IF(#REF!&lt;&gt;"",1,0))</f>
        <v>#REF!</v>
      </c>
      <c r="AR160" s="214" t="e">
        <f>IF('Crisis Indicator Data'!#REF!="No Data",1,IF(#REF!&lt;&gt;"",1,0))</f>
        <v>#REF!</v>
      </c>
      <c r="AS160" s="214" t="e">
        <f>IF('Crisis Indicator Data'!#REF!="No Data",1,IF(#REF!&lt;&gt;"",1,0))</f>
        <v>#REF!</v>
      </c>
      <c r="AT160" s="214" t="e">
        <f>IF('Crisis Indicator Data'!#REF!="No Data",1,IF(#REF!&lt;&gt;"",1,0))</f>
        <v>#REF!</v>
      </c>
      <c r="AU160" s="214" t="e">
        <f>IF('Crisis Indicator Data'!#REF!="No Data",1,IF(#REF!&lt;&gt;"",1,0))</f>
        <v>#REF!</v>
      </c>
      <c r="AV160" s="214" t="e">
        <f>IF('Crisis Indicator Data'!#REF!="No Data",1,IF(#REF!&lt;&gt;"",1,0))</f>
        <v>#REF!</v>
      </c>
      <c r="AW160" s="214" t="e">
        <f>IF('Crisis Indicator Data'!#REF!="No Data",1,IF(#REF!&lt;&gt;"",1,0))</f>
        <v>#REF!</v>
      </c>
      <c r="AX160" s="214" t="e">
        <f>IF('Crisis Indicator Data'!#REF!="No Data",1,IF(#REF!&lt;&gt;"",1,0))</f>
        <v>#REF!</v>
      </c>
      <c r="AY160" s="214" t="e">
        <f>IF('Crisis Indicator Data'!#REF!="No Data",1,IF(#REF!&lt;&gt;"",1,0))</f>
        <v>#REF!</v>
      </c>
      <c r="AZ160" s="214" t="e">
        <f>IF('Crisis Indicator Data'!#REF!="No Data",1,IF(#REF!&lt;&gt;"",1,0))</f>
        <v>#REF!</v>
      </c>
      <c r="BA160" t="e">
        <f t="shared" si="8"/>
        <v>#REF!</v>
      </c>
      <c r="BB160" s="22" t="e">
        <f t="shared" si="9"/>
        <v>#REF!</v>
      </c>
    </row>
    <row r="161" spans="1:54" x14ac:dyDescent="0.35">
      <c r="A161" t="s">
        <v>8102</v>
      </c>
      <c r="B161" s="214" t="e">
        <f>IF('Crisis Indicator Data'!#REF!="No Data",1,IF(#REF!&lt;&gt;"",1,0))</f>
        <v>#REF!</v>
      </c>
      <c r="C161" s="214" t="e">
        <f>IF('Crisis Indicator Data'!#REF!="No Data",1,IF(#REF!&lt;&gt;"",1,0))</f>
        <v>#REF!</v>
      </c>
      <c r="D161" s="214" t="e">
        <f>IF('Crisis Indicator Data'!#REF!="No Data",1,IF(#REF!&lt;&gt;"",1,0))</f>
        <v>#REF!</v>
      </c>
      <c r="E161" s="214" t="e">
        <f>IF('Crisis Indicator Data'!#REF!="No Data",1,IF(#REF!&lt;&gt;"",1,0))</f>
        <v>#REF!</v>
      </c>
      <c r="F161" s="214" t="e">
        <f>IF('Crisis Indicator Data'!#REF!="No Data",1,IF(#REF!&lt;&gt;"",1,0))</f>
        <v>#REF!</v>
      </c>
      <c r="G161" s="214" t="e">
        <f>IF('Crisis Indicator Data'!#REF!="No Data",1,IF(#REF!&lt;&gt;"",1,0))</f>
        <v>#REF!</v>
      </c>
      <c r="H161" s="214" t="e">
        <f>IF('Crisis Indicator Data'!#REF!="No Data",1,IF(#REF!&lt;&gt;"",1,0))</f>
        <v>#REF!</v>
      </c>
      <c r="I161" s="214" t="e">
        <f>IF('Crisis Indicator Data'!#REF!="No Data",1,IF(#REF!&lt;&gt;"",1,0))</f>
        <v>#REF!</v>
      </c>
      <c r="J161" s="214" t="e">
        <f>IF('Crisis Indicator Data'!#REF!="No Data",1,IF(#REF!&lt;&gt;"",1,0))</f>
        <v>#REF!</v>
      </c>
      <c r="K161" s="214" t="e">
        <f>IF('Crisis Indicator Data'!#REF!="No Data",1,IF(#REF!&lt;&gt;"",1,0))</f>
        <v>#REF!</v>
      </c>
      <c r="L161" s="214" t="e">
        <f>IF('Crisis Indicator Data'!#REF!="No Data",1,IF(#REF!&lt;&gt;"",1,0))</f>
        <v>#REF!</v>
      </c>
      <c r="M161" s="214" t="e">
        <f>IF('Crisis Indicator Data'!#REF!="No Data",1,IF(#REF!&lt;&gt;"",1,0))</f>
        <v>#REF!</v>
      </c>
      <c r="N161" s="214" t="e">
        <f>IF('Crisis Indicator Data'!#REF!="No Data",1,IF(#REF!&lt;&gt;"",1,0))</f>
        <v>#REF!</v>
      </c>
      <c r="O161" s="214" t="e">
        <f>IF('Crisis Indicator Data'!#REF!="No Data",1,IF(#REF!&lt;&gt;"",1,0))</f>
        <v>#REF!</v>
      </c>
      <c r="P161" s="214" t="e">
        <f>IF('Crisis Indicator Data'!#REF!="No Data",1,IF(#REF!&lt;&gt;"",1,0))</f>
        <v>#REF!</v>
      </c>
      <c r="Q161" s="214" t="e">
        <f>IF('Crisis Indicator Data'!#REF!="No Data",1,IF(#REF!&lt;&gt;"",1,0))</f>
        <v>#REF!</v>
      </c>
      <c r="R161" s="214" t="e">
        <f>IF('Crisis Indicator Data'!#REF!="No Data",1,IF(#REF!&lt;&gt;"",1,0))</f>
        <v>#REF!</v>
      </c>
      <c r="S161" s="214" t="e">
        <f>IF('Crisis Indicator Data'!#REF!="No Data",1,IF(#REF!&lt;&gt;"",1,0))</f>
        <v>#REF!</v>
      </c>
      <c r="T161" s="214" t="e">
        <f>IF('Crisis Indicator Data'!#REF!="No Data",1,IF(#REF!&lt;&gt;"",1,0))</f>
        <v>#REF!</v>
      </c>
      <c r="U161" s="214" t="e">
        <f>IF('Crisis Indicator Data'!#REF!="No Data",1,IF(#REF!&lt;&gt;"",1,0))</f>
        <v>#REF!</v>
      </c>
      <c r="V161" s="214" t="e">
        <f>IF('Crisis Indicator Data'!#REF!="No Data",1,IF(#REF!&lt;&gt;"",1,0))</f>
        <v>#REF!</v>
      </c>
      <c r="W161" s="214" t="e">
        <f>IF('Crisis Indicator Data'!#REF!="No Data",1,IF(#REF!&lt;&gt;"",1,0))</f>
        <v>#REF!</v>
      </c>
      <c r="X161" s="214" t="e">
        <f>IF('Crisis Indicator Data'!#REF!="No Data",1,IF(#REF!&lt;&gt;"",1,0))</f>
        <v>#REF!</v>
      </c>
      <c r="Y161" s="214" t="e">
        <f>IF('Crisis Indicator Data'!#REF!="No Data",1,IF(#REF!&lt;&gt;"",1,0))</f>
        <v>#REF!</v>
      </c>
      <c r="Z161" s="214" t="e">
        <f>IF('Crisis Indicator Data'!#REF!="No Data",1,IF(#REF!&lt;&gt;"",1,0))</f>
        <v>#REF!</v>
      </c>
      <c r="AA161" s="214" t="e">
        <f>IF('Crisis Indicator Data'!#REF!="No Data",1,IF(#REF!&lt;&gt;"",1,0))</f>
        <v>#REF!</v>
      </c>
      <c r="AB161" s="214" t="e">
        <f>IF('Crisis Indicator Data'!#REF!="No Data",1,IF(#REF!&lt;&gt;"",1,0))</f>
        <v>#REF!</v>
      </c>
      <c r="AC161" s="214" t="e">
        <f>IF('Crisis Indicator Data'!#REF!="No Data",1,IF(#REF!&lt;&gt;"",1,0))</f>
        <v>#REF!</v>
      </c>
      <c r="AD161" s="214" t="e">
        <f>IF('Crisis Indicator Data'!#REF!="No Data",1,IF(#REF!&lt;&gt;"",1,0))</f>
        <v>#REF!</v>
      </c>
      <c r="AE161" s="214" t="e">
        <f>IF('Crisis Indicator Data'!#REF!="No Data",1,IF(#REF!&lt;&gt;"",1,0))</f>
        <v>#REF!</v>
      </c>
      <c r="AF161" s="214" t="e">
        <f>IF('Crisis Indicator Data'!#REF!="No Data",1,IF(#REF!&lt;&gt;"",1,0))</f>
        <v>#REF!</v>
      </c>
      <c r="AG161" s="214" t="e">
        <f>IF('Crisis Indicator Data'!#REF!="No Data",1,IF(#REF!&lt;&gt;"",1,0))</f>
        <v>#REF!</v>
      </c>
      <c r="AH161" s="214" t="e">
        <f>IF('Crisis Indicator Data'!#REF!="No Data",1,IF(#REF!&lt;&gt;"",1,0))</f>
        <v>#REF!</v>
      </c>
      <c r="AI161" s="214" t="e">
        <f>IF('Crisis Indicator Data'!#REF!="No Data",1,IF(#REF!&lt;&gt;"",1,0))</f>
        <v>#REF!</v>
      </c>
      <c r="AJ161" s="214" t="e">
        <f>IF('Crisis Indicator Data'!#REF!="No Data",1,IF(#REF!&lt;&gt;"",1,0))</f>
        <v>#REF!</v>
      </c>
      <c r="AK161" s="214" t="e">
        <f>IF('Crisis Indicator Data'!#REF!="No Data",1,IF(#REF!&lt;&gt;"",1,0))</f>
        <v>#REF!</v>
      </c>
      <c r="AL161" s="214" t="e">
        <f>IF('Crisis Indicator Data'!#REF!="No Data",1,IF(#REF!&lt;&gt;"",1,0))</f>
        <v>#REF!</v>
      </c>
      <c r="AM161" s="214" t="e">
        <f>IF('Crisis Indicator Data'!#REF!="No Data",1,IF(#REF!&lt;&gt;"",1,0))</f>
        <v>#REF!</v>
      </c>
      <c r="AN161" s="214" t="e">
        <f>IF('Crisis Indicator Data'!#REF!="No Data",1,IF(#REF!&lt;&gt;"",1,0))</f>
        <v>#REF!</v>
      </c>
      <c r="AO161" s="214" t="e">
        <f>IF('Crisis Indicator Data'!#REF!="No Data",1,IF(#REF!&lt;&gt;"",1,0))</f>
        <v>#REF!</v>
      </c>
      <c r="AP161" s="214" t="e">
        <f>IF('Crisis Indicator Data'!#REF!="No Data",1,IF(#REF!&lt;&gt;"",1,0))</f>
        <v>#REF!</v>
      </c>
      <c r="AQ161" s="214" t="e">
        <f>IF('Crisis Indicator Data'!#REF!="No Data",1,IF(#REF!&lt;&gt;"",1,0))</f>
        <v>#REF!</v>
      </c>
      <c r="AR161" s="214" t="e">
        <f>IF('Crisis Indicator Data'!#REF!="No Data",1,IF(#REF!&lt;&gt;"",1,0))</f>
        <v>#REF!</v>
      </c>
      <c r="AS161" s="214" t="e">
        <f>IF('Crisis Indicator Data'!#REF!="No Data",1,IF(#REF!&lt;&gt;"",1,0))</f>
        <v>#REF!</v>
      </c>
      <c r="AT161" s="214" t="e">
        <f>IF('Crisis Indicator Data'!#REF!="No Data",1,IF(#REF!&lt;&gt;"",1,0))</f>
        <v>#REF!</v>
      </c>
      <c r="AU161" s="214" t="e">
        <f>IF('Crisis Indicator Data'!#REF!="No Data",1,IF(#REF!&lt;&gt;"",1,0))</f>
        <v>#REF!</v>
      </c>
      <c r="AV161" s="214" t="e">
        <f>IF('Crisis Indicator Data'!#REF!="No Data",1,IF(#REF!&lt;&gt;"",1,0))</f>
        <v>#REF!</v>
      </c>
      <c r="AW161" s="214" t="e">
        <f>IF('Crisis Indicator Data'!#REF!="No Data",1,IF(#REF!&lt;&gt;"",1,0))</f>
        <v>#REF!</v>
      </c>
      <c r="AX161" s="214" t="e">
        <f>IF('Crisis Indicator Data'!#REF!="No Data",1,IF(#REF!&lt;&gt;"",1,0))</f>
        <v>#REF!</v>
      </c>
      <c r="AY161" s="214" t="e">
        <f>IF('Crisis Indicator Data'!#REF!="No Data",1,IF(#REF!&lt;&gt;"",1,0))</f>
        <v>#REF!</v>
      </c>
      <c r="AZ161" s="214" t="e">
        <f>IF('Crisis Indicator Data'!#REF!="No Data",1,IF(#REF!&lt;&gt;"",1,0))</f>
        <v>#REF!</v>
      </c>
      <c r="BA161" t="e">
        <f t="shared" si="8"/>
        <v>#REF!</v>
      </c>
      <c r="BB161" s="22" t="e">
        <f t="shared" si="9"/>
        <v>#REF!</v>
      </c>
    </row>
    <row r="162" spans="1:54" x14ac:dyDescent="0.35">
      <c r="A162" t="s">
        <v>8175</v>
      </c>
      <c r="B162" s="214" t="e">
        <f>IF('Crisis Indicator Data'!#REF!="No Data",1,IF(#REF!&lt;&gt;"",1,0))</f>
        <v>#REF!</v>
      </c>
      <c r="C162" s="214" t="e">
        <f>IF('Crisis Indicator Data'!#REF!="No Data",1,IF(#REF!&lt;&gt;"",1,0))</f>
        <v>#REF!</v>
      </c>
      <c r="D162" s="214" t="e">
        <f>IF('Crisis Indicator Data'!#REF!="No Data",1,IF(#REF!&lt;&gt;"",1,0))</f>
        <v>#REF!</v>
      </c>
      <c r="E162" s="214" t="e">
        <f>IF('Crisis Indicator Data'!#REF!="No Data",1,IF(#REF!&lt;&gt;"",1,0))</f>
        <v>#REF!</v>
      </c>
      <c r="F162" s="214" t="e">
        <f>IF('Crisis Indicator Data'!#REF!="No Data",1,IF(#REF!&lt;&gt;"",1,0))</f>
        <v>#REF!</v>
      </c>
      <c r="G162" s="214" t="e">
        <f>IF('Crisis Indicator Data'!#REF!="No Data",1,IF(#REF!&lt;&gt;"",1,0))</f>
        <v>#REF!</v>
      </c>
      <c r="H162" s="214" t="e">
        <f>IF('Crisis Indicator Data'!#REF!="No Data",1,IF(#REF!&lt;&gt;"",1,0))</f>
        <v>#REF!</v>
      </c>
      <c r="I162" s="214" t="e">
        <f>IF('Crisis Indicator Data'!#REF!="No Data",1,IF(#REF!&lt;&gt;"",1,0))</f>
        <v>#REF!</v>
      </c>
      <c r="J162" s="214" t="e">
        <f>IF('Crisis Indicator Data'!#REF!="No Data",1,IF(#REF!&lt;&gt;"",1,0))</f>
        <v>#REF!</v>
      </c>
      <c r="K162" s="214" t="e">
        <f>IF('Crisis Indicator Data'!#REF!="No Data",1,IF(#REF!&lt;&gt;"",1,0))</f>
        <v>#REF!</v>
      </c>
      <c r="L162" s="214" t="e">
        <f>IF('Crisis Indicator Data'!#REF!="No Data",1,IF(#REF!&lt;&gt;"",1,0))</f>
        <v>#REF!</v>
      </c>
      <c r="M162" s="214" t="e">
        <f>IF('Crisis Indicator Data'!#REF!="No Data",1,IF(#REF!&lt;&gt;"",1,0))</f>
        <v>#REF!</v>
      </c>
      <c r="N162" s="214" t="e">
        <f>IF('Crisis Indicator Data'!#REF!="No Data",1,IF(#REF!&lt;&gt;"",1,0))</f>
        <v>#REF!</v>
      </c>
      <c r="O162" s="214" t="e">
        <f>IF('Crisis Indicator Data'!#REF!="No Data",1,IF(#REF!&lt;&gt;"",1,0))</f>
        <v>#REF!</v>
      </c>
      <c r="P162" s="214" t="e">
        <f>IF('Crisis Indicator Data'!#REF!="No Data",1,IF(#REF!&lt;&gt;"",1,0))</f>
        <v>#REF!</v>
      </c>
      <c r="Q162" s="214" t="e">
        <f>IF('Crisis Indicator Data'!#REF!="No Data",1,IF(#REF!&lt;&gt;"",1,0))</f>
        <v>#REF!</v>
      </c>
      <c r="R162" s="214" t="e">
        <f>IF('Crisis Indicator Data'!#REF!="No Data",1,IF(#REF!&lt;&gt;"",1,0))</f>
        <v>#REF!</v>
      </c>
      <c r="S162" s="214" t="e">
        <f>IF('Crisis Indicator Data'!#REF!="No Data",1,IF(#REF!&lt;&gt;"",1,0))</f>
        <v>#REF!</v>
      </c>
      <c r="T162" s="214" t="e">
        <f>IF('Crisis Indicator Data'!#REF!="No Data",1,IF(#REF!&lt;&gt;"",1,0))</f>
        <v>#REF!</v>
      </c>
      <c r="U162" s="214" t="e">
        <f>IF('Crisis Indicator Data'!#REF!="No Data",1,IF(#REF!&lt;&gt;"",1,0))</f>
        <v>#REF!</v>
      </c>
      <c r="V162" s="214" t="e">
        <f>IF('Crisis Indicator Data'!#REF!="No Data",1,IF(#REF!&lt;&gt;"",1,0))</f>
        <v>#REF!</v>
      </c>
      <c r="W162" s="214" t="e">
        <f>IF('Crisis Indicator Data'!#REF!="No Data",1,IF(#REF!&lt;&gt;"",1,0))</f>
        <v>#REF!</v>
      </c>
      <c r="X162" s="214" t="e">
        <f>IF('Crisis Indicator Data'!#REF!="No Data",1,IF(#REF!&lt;&gt;"",1,0))</f>
        <v>#REF!</v>
      </c>
      <c r="Y162" s="214" t="e">
        <f>IF('Crisis Indicator Data'!#REF!="No Data",1,IF(#REF!&lt;&gt;"",1,0))</f>
        <v>#REF!</v>
      </c>
      <c r="Z162" s="214" t="e">
        <f>IF('Crisis Indicator Data'!#REF!="No Data",1,IF(#REF!&lt;&gt;"",1,0))</f>
        <v>#REF!</v>
      </c>
      <c r="AA162" s="214" t="e">
        <f>IF('Crisis Indicator Data'!#REF!="No Data",1,IF(#REF!&lt;&gt;"",1,0))</f>
        <v>#REF!</v>
      </c>
      <c r="AB162" s="214" t="e">
        <f>IF('Crisis Indicator Data'!#REF!="No Data",1,IF(#REF!&lt;&gt;"",1,0))</f>
        <v>#REF!</v>
      </c>
      <c r="AC162" s="214" t="e">
        <f>IF('Crisis Indicator Data'!#REF!="No Data",1,IF(#REF!&lt;&gt;"",1,0))</f>
        <v>#REF!</v>
      </c>
      <c r="AD162" s="214" t="e">
        <f>IF('Crisis Indicator Data'!#REF!="No Data",1,IF(#REF!&lt;&gt;"",1,0))</f>
        <v>#REF!</v>
      </c>
      <c r="AE162" s="214" t="e">
        <f>IF('Crisis Indicator Data'!#REF!="No Data",1,IF(#REF!&lt;&gt;"",1,0))</f>
        <v>#REF!</v>
      </c>
      <c r="AF162" s="214" t="e">
        <f>IF('Crisis Indicator Data'!#REF!="No Data",1,IF(#REF!&lt;&gt;"",1,0))</f>
        <v>#REF!</v>
      </c>
      <c r="AG162" s="214" t="e">
        <f>IF('Crisis Indicator Data'!#REF!="No Data",1,IF(#REF!&lt;&gt;"",1,0))</f>
        <v>#REF!</v>
      </c>
      <c r="AH162" s="214" t="e">
        <f>IF('Crisis Indicator Data'!#REF!="No Data",1,IF(#REF!&lt;&gt;"",1,0))</f>
        <v>#REF!</v>
      </c>
      <c r="AI162" s="214" t="e">
        <f>IF('Crisis Indicator Data'!#REF!="No Data",1,IF(#REF!&lt;&gt;"",1,0))</f>
        <v>#REF!</v>
      </c>
      <c r="AJ162" s="214" t="e">
        <f>IF('Crisis Indicator Data'!#REF!="No Data",1,IF(#REF!&lt;&gt;"",1,0))</f>
        <v>#REF!</v>
      </c>
      <c r="AK162" s="214" t="e">
        <f>IF('Crisis Indicator Data'!#REF!="No Data",1,IF(#REF!&lt;&gt;"",1,0))</f>
        <v>#REF!</v>
      </c>
      <c r="AL162" s="214" t="e">
        <f>IF('Crisis Indicator Data'!#REF!="No Data",1,IF(#REF!&lt;&gt;"",1,0))</f>
        <v>#REF!</v>
      </c>
      <c r="AM162" s="214" t="e">
        <f>IF('Crisis Indicator Data'!#REF!="No Data",1,IF(#REF!&lt;&gt;"",1,0))</f>
        <v>#REF!</v>
      </c>
      <c r="AN162" s="214" t="e">
        <f>IF('Crisis Indicator Data'!#REF!="No Data",1,IF(#REF!&lt;&gt;"",1,0))</f>
        <v>#REF!</v>
      </c>
      <c r="AO162" s="214" t="e">
        <f>IF('Crisis Indicator Data'!#REF!="No Data",1,IF(#REF!&lt;&gt;"",1,0))</f>
        <v>#REF!</v>
      </c>
      <c r="AP162" s="214" t="e">
        <f>IF('Crisis Indicator Data'!#REF!="No Data",1,IF(#REF!&lt;&gt;"",1,0))</f>
        <v>#REF!</v>
      </c>
      <c r="AQ162" s="214" t="e">
        <f>IF('Crisis Indicator Data'!#REF!="No Data",1,IF(#REF!&lt;&gt;"",1,0))</f>
        <v>#REF!</v>
      </c>
      <c r="AR162" s="214" t="e">
        <f>IF('Crisis Indicator Data'!#REF!="No Data",1,IF(#REF!&lt;&gt;"",1,0))</f>
        <v>#REF!</v>
      </c>
      <c r="AS162" s="214" t="e">
        <f>IF('Crisis Indicator Data'!#REF!="No Data",1,IF(#REF!&lt;&gt;"",1,0))</f>
        <v>#REF!</v>
      </c>
      <c r="AT162" s="214" t="e">
        <f>IF('Crisis Indicator Data'!#REF!="No Data",1,IF(#REF!&lt;&gt;"",1,0))</f>
        <v>#REF!</v>
      </c>
      <c r="AU162" s="214" t="e">
        <f>IF('Crisis Indicator Data'!#REF!="No Data",1,IF(#REF!&lt;&gt;"",1,0))</f>
        <v>#REF!</v>
      </c>
      <c r="AV162" s="214" t="e">
        <f>IF('Crisis Indicator Data'!#REF!="No Data",1,IF(#REF!&lt;&gt;"",1,0))</f>
        <v>#REF!</v>
      </c>
      <c r="AW162" s="214" t="e">
        <f>IF('Crisis Indicator Data'!#REF!="No Data",1,IF(#REF!&lt;&gt;"",1,0))</f>
        <v>#REF!</v>
      </c>
      <c r="AX162" s="214" t="e">
        <f>IF('Crisis Indicator Data'!#REF!="No Data",1,IF(#REF!&lt;&gt;"",1,0))</f>
        <v>#REF!</v>
      </c>
      <c r="AY162" s="214" t="e">
        <f>IF('Crisis Indicator Data'!#REF!="No Data",1,IF(#REF!&lt;&gt;"",1,0))</f>
        <v>#REF!</v>
      </c>
      <c r="AZ162" s="214" t="e">
        <f>IF('Crisis Indicator Data'!#REF!="No Data",1,IF(#REF!&lt;&gt;"",1,0))</f>
        <v>#REF!</v>
      </c>
      <c r="BA162" t="e">
        <f t="shared" ref="BA162:BA192" si="10">SUM(B162:AZ162)</f>
        <v>#REF!</v>
      </c>
      <c r="BB162" s="22" t="e">
        <f t="shared" ref="BB162:BB192" si="11">BA162/51</f>
        <v>#REF!</v>
      </c>
    </row>
    <row r="163" spans="1:54" x14ac:dyDescent="0.35">
      <c r="A163" t="s">
        <v>8191</v>
      </c>
      <c r="B163" s="214" t="e">
        <f>IF('Crisis Indicator Data'!#REF!="No Data",1,IF(#REF!&lt;&gt;"",1,0))</f>
        <v>#REF!</v>
      </c>
      <c r="C163" s="214" t="e">
        <f>IF('Crisis Indicator Data'!#REF!="No Data",1,IF(#REF!&lt;&gt;"",1,0))</f>
        <v>#REF!</v>
      </c>
      <c r="D163" s="214" t="e">
        <f>IF('Crisis Indicator Data'!#REF!="No Data",1,IF(#REF!&lt;&gt;"",1,0))</f>
        <v>#REF!</v>
      </c>
      <c r="E163" s="214" t="e">
        <f>IF('Crisis Indicator Data'!#REF!="No Data",1,IF(#REF!&lt;&gt;"",1,0))</f>
        <v>#REF!</v>
      </c>
      <c r="F163" s="214" t="e">
        <f>IF('Crisis Indicator Data'!#REF!="No Data",1,IF(#REF!&lt;&gt;"",1,0))</f>
        <v>#REF!</v>
      </c>
      <c r="G163" s="214" t="e">
        <f>IF('Crisis Indicator Data'!#REF!="No Data",1,IF(#REF!&lt;&gt;"",1,0))</f>
        <v>#REF!</v>
      </c>
      <c r="H163" s="214" t="e">
        <f>IF('Crisis Indicator Data'!#REF!="No Data",1,IF(#REF!&lt;&gt;"",1,0))</f>
        <v>#REF!</v>
      </c>
      <c r="I163" s="214" t="e">
        <f>IF('Crisis Indicator Data'!#REF!="No Data",1,IF(#REF!&lt;&gt;"",1,0))</f>
        <v>#REF!</v>
      </c>
      <c r="J163" s="214" t="e">
        <f>IF('Crisis Indicator Data'!#REF!="No Data",1,IF(#REF!&lt;&gt;"",1,0))</f>
        <v>#REF!</v>
      </c>
      <c r="K163" s="214" t="e">
        <f>IF('Crisis Indicator Data'!#REF!="No Data",1,IF(#REF!&lt;&gt;"",1,0))</f>
        <v>#REF!</v>
      </c>
      <c r="L163" s="214" t="e">
        <f>IF('Crisis Indicator Data'!#REF!="No Data",1,IF(#REF!&lt;&gt;"",1,0))</f>
        <v>#REF!</v>
      </c>
      <c r="M163" s="214" t="e">
        <f>IF('Crisis Indicator Data'!#REF!="No Data",1,IF(#REF!&lt;&gt;"",1,0))</f>
        <v>#REF!</v>
      </c>
      <c r="N163" s="214" t="e">
        <f>IF('Crisis Indicator Data'!#REF!="No Data",1,IF(#REF!&lt;&gt;"",1,0))</f>
        <v>#REF!</v>
      </c>
      <c r="O163" s="214" t="e">
        <f>IF('Crisis Indicator Data'!#REF!="No Data",1,IF(#REF!&lt;&gt;"",1,0))</f>
        <v>#REF!</v>
      </c>
      <c r="P163" s="214" t="e">
        <f>IF('Crisis Indicator Data'!#REF!="No Data",1,IF(#REF!&lt;&gt;"",1,0))</f>
        <v>#REF!</v>
      </c>
      <c r="Q163" s="214" t="e">
        <f>IF('Crisis Indicator Data'!#REF!="No Data",1,IF(#REF!&lt;&gt;"",1,0))</f>
        <v>#REF!</v>
      </c>
      <c r="R163" s="214" t="e">
        <f>IF('Crisis Indicator Data'!#REF!="No Data",1,IF(#REF!&lt;&gt;"",1,0))</f>
        <v>#REF!</v>
      </c>
      <c r="S163" s="214" t="e">
        <f>IF('Crisis Indicator Data'!#REF!="No Data",1,IF(#REF!&lt;&gt;"",1,0))</f>
        <v>#REF!</v>
      </c>
      <c r="T163" s="214" t="e">
        <f>IF('Crisis Indicator Data'!#REF!="No Data",1,IF(#REF!&lt;&gt;"",1,0))</f>
        <v>#REF!</v>
      </c>
      <c r="U163" s="214" t="e">
        <f>IF('Crisis Indicator Data'!#REF!="No Data",1,IF(#REF!&lt;&gt;"",1,0))</f>
        <v>#REF!</v>
      </c>
      <c r="V163" s="214" t="e">
        <f>IF('Crisis Indicator Data'!#REF!="No Data",1,IF(#REF!&lt;&gt;"",1,0))</f>
        <v>#REF!</v>
      </c>
      <c r="W163" s="214" t="e">
        <f>IF('Crisis Indicator Data'!#REF!="No Data",1,IF(#REF!&lt;&gt;"",1,0))</f>
        <v>#REF!</v>
      </c>
      <c r="X163" s="214" t="e">
        <f>IF('Crisis Indicator Data'!#REF!="No Data",1,IF(#REF!&lt;&gt;"",1,0))</f>
        <v>#REF!</v>
      </c>
      <c r="Y163" s="214" t="e">
        <f>IF('Crisis Indicator Data'!#REF!="No Data",1,IF(#REF!&lt;&gt;"",1,0))</f>
        <v>#REF!</v>
      </c>
      <c r="Z163" s="214" t="e">
        <f>IF('Crisis Indicator Data'!#REF!="No Data",1,IF(#REF!&lt;&gt;"",1,0))</f>
        <v>#REF!</v>
      </c>
      <c r="AA163" s="214" t="e">
        <f>IF('Crisis Indicator Data'!#REF!="No Data",1,IF(#REF!&lt;&gt;"",1,0))</f>
        <v>#REF!</v>
      </c>
      <c r="AB163" s="214" t="e">
        <f>IF('Crisis Indicator Data'!#REF!="No Data",1,IF(#REF!&lt;&gt;"",1,0))</f>
        <v>#REF!</v>
      </c>
      <c r="AC163" s="214" t="e">
        <f>IF('Crisis Indicator Data'!#REF!="No Data",1,IF(#REF!&lt;&gt;"",1,0))</f>
        <v>#REF!</v>
      </c>
      <c r="AD163" s="214" t="e">
        <f>IF('Crisis Indicator Data'!#REF!="No Data",1,IF(#REF!&lt;&gt;"",1,0))</f>
        <v>#REF!</v>
      </c>
      <c r="AE163" s="214" t="e">
        <f>IF('Crisis Indicator Data'!#REF!="No Data",1,IF(#REF!&lt;&gt;"",1,0))</f>
        <v>#REF!</v>
      </c>
      <c r="AF163" s="214" t="e">
        <f>IF('Crisis Indicator Data'!#REF!="No Data",1,IF(#REF!&lt;&gt;"",1,0))</f>
        <v>#REF!</v>
      </c>
      <c r="AG163" s="214" t="e">
        <f>IF('Crisis Indicator Data'!#REF!="No Data",1,IF(#REF!&lt;&gt;"",1,0))</f>
        <v>#REF!</v>
      </c>
      <c r="AH163" s="214" t="e">
        <f>IF('Crisis Indicator Data'!#REF!="No Data",1,IF(#REF!&lt;&gt;"",1,0))</f>
        <v>#REF!</v>
      </c>
      <c r="AI163" s="214" t="e">
        <f>IF('Crisis Indicator Data'!#REF!="No Data",1,IF(#REF!&lt;&gt;"",1,0))</f>
        <v>#REF!</v>
      </c>
      <c r="AJ163" s="214" t="e">
        <f>IF('Crisis Indicator Data'!#REF!="No Data",1,IF(#REF!&lt;&gt;"",1,0))</f>
        <v>#REF!</v>
      </c>
      <c r="AK163" s="214" t="e">
        <f>IF('Crisis Indicator Data'!#REF!="No Data",1,IF(#REF!&lt;&gt;"",1,0))</f>
        <v>#REF!</v>
      </c>
      <c r="AL163" s="214" t="e">
        <f>IF('Crisis Indicator Data'!#REF!="No Data",1,IF(#REF!&lt;&gt;"",1,0))</f>
        <v>#REF!</v>
      </c>
      <c r="AM163" s="214" t="e">
        <f>IF('Crisis Indicator Data'!#REF!="No Data",1,IF(#REF!&lt;&gt;"",1,0))</f>
        <v>#REF!</v>
      </c>
      <c r="AN163" s="214" t="e">
        <f>IF('Crisis Indicator Data'!#REF!="No Data",1,IF(#REF!&lt;&gt;"",1,0))</f>
        <v>#REF!</v>
      </c>
      <c r="AO163" s="214" t="e">
        <f>IF('Crisis Indicator Data'!#REF!="No Data",1,IF(#REF!&lt;&gt;"",1,0))</f>
        <v>#REF!</v>
      </c>
      <c r="AP163" s="214" t="e">
        <f>IF('Crisis Indicator Data'!#REF!="No Data",1,IF(#REF!&lt;&gt;"",1,0))</f>
        <v>#REF!</v>
      </c>
      <c r="AQ163" s="214" t="e">
        <f>IF('Crisis Indicator Data'!#REF!="No Data",1,IF(#REF!&lt;&gt;"",1,0))</f>
        <v>#REF!</v>
      </c>
      <c r="AR163" s="214" t="e">
        <f>IF('Crisis Indicator Data'!#REF!="No Data",1,IF(#REF!&lt;&gt;"",1,0))</f>
        <v>#REF!</v>
      </c>
      <c r="AS163" s="214" t="e">
        <f>IF('Crisis Indicator Data'!#REF!="No Data",1,IF(#REF!&lt;&gt;"",1,0))</f>
        <v>#REF!</v>
      </c>
      <c r="AT163" s="214" t="e">
        <f>IF('Crisis Indicator Data'!#REF!="No Data",1,IF(#REF!&lt;&gt;"",1,0))</f>
        <v>#REF!</v>
      </c>
      <c r="AU163" s="214" t="e">
        <f>IF('Crisis Indicator Data'!#REF!="No Data",1,IF(#REF!&lt;&gt;"",1,0))</f>
        <v>#REF!</v>
      </c>
      <c r="AV163" s="214" t="e">
        <f>IF('Crisis Indicator Data'!#REF!="No Data",1,IF(#REF!&lt;&gt;"",1,0))</f>
        <v>#REF!</v>
      </c>
      <c r="AW163" s="214" t="e">
        <f>IF('Crisis Indicator Data'!#REF!="No Data",1,IF(#REF!&lt;&gt;"",1,0))</f>
        <v>#REF!</v>
      </c>
      <c r="AX163" s="214" t="e">
        <f>IF('Crisis Indicator Data'!#REF!="No Data",1,IF(#REF!&lt;&gt;"",1,0))</f>
        <v>#REF!</v>
      </c>
      <c r="AY163" s="214" t="e">
        <f>IF('Crisis Indicator Data'!#REF!="No Data",1,IF(#REF!&lt;&gt;"",1,0))</f>
        <v>#REF!</v>
      </c>
      <c r="AZ163" s="214" t="e">
        <f>IF('Crisis Indicator Data'!#REF!="No Data",1,IF(#REF!&lt;&gt;"",1,0))</f>
        <v>#REF!</v>
      </c>
      <c r="BA163" t="e">
        <f t="shared" si="10"/>
        <v>#REF!</v>
      </c>
      <c r="BB163" s="22" t="e">
        <f t="shared" si="11"/>
        <v>#REF!</v>
      </c>
    </row>
    <row r="164" spans="1:54" x14ac:dyDescent="0.35">
      <c r="A164" t="s">
        <v>8197</v>
      </c>
      <c r="B164" s="214" t="e">
        <f>IF('Crisis Indicator Data'!#REF!="No Data",1,IF(#REF!&lt;&gt;"",1,0))</f>
        <v>#REF!</v>
      </c>
      <c r="C164" s="214" t="e">
        <f>IF('Crisis Indicator Data'!#REF!="No Data",1,IF(#REF!&lt;&gt;"",1,0))</f>
        <v>#REF!</v>
      </c>
      <c r="D164" s="214" t="e">
        <f>IF('Crisis Indicator Data'!#REF!="No Data",1,IF(#REF!&lt;&gt;"",1,0))</f>
        <v>#REF!</v>
      </c>
      <c r="E164" s="214" t="e">
        <f>IF('Crisis Indicator Data'!#REF!="No Data",1,IF(#REF!&lt;&gt;"",1,0))</f>
        <v>#REF!</v>
      </c>
      <c r="F164" s="214" t="e">
        <f>IF('Crisis Indicator Data'!#REF!="No Data",1,IF(#REF!&lt;&gt;"",1,0))</f>
        <v>#REF!</v>
      </c>
      <c r="G164" s="214" t="e">
        <f>IF('Crisis Indicator Data'!#REF!="No Data",1,IF(#REF!&lt;&gt;"",1,0))</f>
        <v>#REF!</v>
      </c>
      <c r="H164" s="214" t="e">
        <f>IF('Crisis Indicator Data'!#REF!="No Data",1,IF(#REF!&lt;&gt;"",1,0))</f>
        <v>#REF!</v>
      </c>
      <c r="I164" s="214" t="e">
        <f>IF('Crisis Indicator Data'!#REF!="No Data",1,IF(#REF!&lt;&gt;"",1,0))</f>
        <v>#REF!</v>
      </c>
      <c r="J164" s="214" t="e">
        <f>IF('Crisis Indicator Data'!#REF!="No Data",1,IF(#REF!&lt;&gt;"",1,0))</f>
        <v>#REF!</v>
      </c>
      <c r="K164" s="214" t="e">
        <f>IF('Crisis Indicator Data'!#REF!="No Data",1,IF(#REF!&lt;&gt;"",1,0))</f>
        <v>#REF!</v>
      </c>
      <c r="L164" s="214" t="e">
        <f>IF('Crisis Indicator Data'!#REF!="No Data",1,IF(#REF!&lt;&gt;"",1,0))</f>
        <v>#REF!</v>
      </c>
      <c r="M164" s="214" t="e">
        <f>IF('Crisis Indicator Data'!#REF!="No Data",1,IF(#REF!&lt;&gt;"",1,0))</f>
        <v>#REF!</v>
      </c>
      <c r="N164" s="214" t="e">
        <f>IF('Crisis Indicator Data'!#REF!="No Data",1,IF(#REF!&lt;&gt;"",1,0))</f>
        <v>#REF!</v>
      </c>
      <c r="O164" s="214" t="e">
        <f>IF('Crisis Indicator Data'!#REF!="No Data",1,IF(#REF!&lt;&gt;"",1,0))</f>
        <v>#REF!</v>
      </c>
      <c r="P164" s="214" t="e">
        <f>IF('Crisis Indicator Data'!#REF!="No Data",1,IF(#REF!&lt;&gt;"",1,0))</f>
        <v>#REF!</v>
      </c>
      <c r="Q164" s="214" t="e">
        <f>IF('Crisis Indicator Data'!#REF!="No Data",1,IF(#REF!&lt;&gt;"",1,0))</f>
        <v>#REF!</v>
      </c>
      <c r="R164" s="214" t="e">
        <f>IF('Crisis Indicator Data'!#REF!="No Data",1,IF(#REF!&lt;&gt;"",1,0))</f>
        <v>#REF!</v>
      </c>
      <c r="S164" s="214" t="e">
        <f>IF('Crisis Indicator Data'!#REF!="No Data",1,IF(#REF!&lt;&gt;"",1,0))</f>
        <v>#REF!</v>
      </c>
      <c r="T164" s="214" t="e">
        <f>IF('Crisis Indicator Data'!#REF!="No Data",1,IF(#REF!&lt;&gt;"",1,0))</f>
        <v>#REF!</v>
      </c>
      <c r="U164" s="214" t="e">
        <f>IF('Crisis Indicator Data'!#REF!="No Data",1,IF(#REF!&lt;&gt;"",1,0))</f>
        <v>#REF!</v>
      </c>
      <c r="V164" s="214" t="e">
        <f>IF('Crisis Indicator Data'!#REF!="No Data",1,IF(#REF!&lt;&gt;"",1,0))</f>
        <v>#REF!</v>
      </c>
      <c r="W164" s="214" t="e">
        <f>IF('Crisis Indicator Data'!#REF!="No Data",1,IF(#REF!&lt;&gt;"",1,0))</f>
        <v>#REF!</v>
      </c>
      <c r="X164" s="214" t="e">
        <f>IF('Crisis Indicator Data'!#REF!="No Data",1,IF(#REF!&lt;&gt;"",1,0))</f>
        <v>#REF!</v>
      </c>
      <c r="Y164" s="214" t="e">
        <f>IF('Crisis Indicator Data'!#REF!="No Data",1,IF(#REF!&lt;&gt;"",1,0))</f>
        <v>#REF!</v>
      </c>
      <c r="Z164" s="214" t="e">
        <f>IF('Crisis Indicator Data'!#REF!="No Data",1,IF(#REF!&lt;&gt;"",1,0))</f>
        <v>#REF!</v>
      </c>
      <c r="AA164" s="214" t="e">
        <f>IF('Crisis Indicator Data'!#REF!="No Data",1,IF(#REF!&lt;&gt;"",1,0))</f>
        <v>#REF!</v>
      </c>
      <c r="AB164" s="214" t="e">
        <f>IF('Crisis Indicator Data'!#REF!="No Data",1,IF(#REF!&lt;&gt;"",1,0))</f>
        <v>#REF!</v>
      </c>
      <c r="AC164" s="214" t="e">
        <f>IF('Crisis Indicator Data'!#REF!="No Data",1,IF(#REF!&lt;&gt;"",1,0))</f>
        <v>#REF!</v>
      </c>
      <c r="AD164" s="214" t="e">
        <f>IF('Crisis Indicator Data'!#REF!="No Data",1,IF(#REF!&lt;&gt;"",1,0))</f>
        <v>#REF!</v>
      </c>
      <c r="AE164" s="214" t="e">
        <f>IF('Crisis Indicator Data'!#REF!="No Data",1,IF(#REF!&lt;&gt;"",1,0))</f>
        <v>#REF!</v>
      </c>
      <c r="AF164" s="214" t="e">
        <f>IF('Crisis Indicator Data'!#REF!="No Data",1,IF(#REF!&lt;&gt;"",1,0))</f>
        <v>#REF!</v>
      </c>
      <c r="AG164" s="214" t="e">
        <f>IF('Crisis Indicator Data'!#REF!="No Data",1,IF(#REF!&lt;&gt;"",1,0))</f>
        <v>#REF!</v>
      </c>
      <c r="AH164" s="214" t="e">
        <f>IF('Crisis Indicator Data'!#REF!="No Data",1,IF(#REF!&lt;&gt;"",1,0))</f>
        <v>#REF!</v>
      </c>
      <c r="AI164" s="214" t="e">
        <f>IF('Crisis Indicator Data'!#REF!="No Data",1,IF(#REF!&lt;&gt;"",1,0))</f>
        <v>#REF!</v>
      </c>
      <c r="AJ164" s="214" t="e">
        <f>IF('Crisis Indicator Data'!#REF!="No Data",1,IF(#REF!&lt;&gt;"",1,0))</f>
        <v>#REF!</v>
      </c>
      <c r="AK164" s="214" t="e">
        <f>IF('Crisis Indicator Data'!#REF!="No Data",1,IF(#REF!&lt;&gt;"",1,0))</f>
        <v>#REF!</v>
      </c>
      <c r="AL164" s="214" t="e">
        <f>IF('Crisis Indicator Data'!#REF!="No Data",1,IF(#REF!&lt;&gt;"",1,0))</f>
        <v>#REF!</v>
      </c>
      <c r="AM164" s="214" t="e">
        <f>IF('Crisis Indicator Data'!#REF!="No Data",1,IF(#REF!&lt;&gt;"",1,0))</f>
        <v>#REF!</v>
      </c>
      <c r="AN164" s="214" t="e">
        <f>IF('Crisis Indicator Data'!#REF!="No Data",1,IF(#REF!&lt;&gt;"",1,0))</f>
        <v>#REF!</v>
      </c>
      <c r="AO164" s="214" t="e">
        <f>IF('Crisis Indicator Data'!#REF!="No Data",1,IF(#REF!&lt;&gt;"",1,0))</f>
        <v>#REF!</v>
      </c>
      <c r="AP164" s="214" t="e">
        <f>IF('Crisis Indicator Data'!#REF!="No Data",1,IF(#REF!&lt;&gt;"",1,0))</f>
        <v>#REF!</v>
      </c>
      <c r="AQ164" s="214" t="e">
        <f>IF('Crisis Indicator Data'!#REF!="No Data",1,IF(#REF!&lt;&gt;"",1,0))</f>
        <v>#REF!</v>
      </c>
      <c r="AR164" s="214" t="e">
        <f>IF('Crisis Indicator Data'!#REF!="No Data",1,IF(#REF!&lt;&gt;"",1,0))</f>
        <v>#REF!</v>
      </c>
      <c r="AS164" s="214" t="e">
        <f>IF('Crisis Indicator Data'!#REF!="No Data",1,IF(#REF!&lt;&gt;"",1,0))</f>
        <v>#REF!</v>
      </c>
      <c r="AT164" s="214" t="e">
        <f>IF('Crisis Indicator Data'!#REF!="No Data",1,IF(#REF!&lt;&gt;"",1,0))</f>
        <v>#REF!</v>
      </c>
      <c r="AU164" s="214" t="e">
        <f>IF('Crisis Indicator Data'!#REF!="No Data",1,IF(#REF!&lt;&gt;"",1,0))</f>
        <v>#REF!</v>
      </c>
      <c r="AV164" s="214" t="e">
        <f>IF('Crisis Indicator Data'!#REF!="No Data",1,IF(#REF!&lt;&gt;"",1,0))</f>
        <v>#REF!</v>
      </c>
      <c r="AW164" s="214" t="e">
        <f>IF('Crisis Indicator Data'!#REF!="No Data",1,IF(#REF!&lt;&gt;"",1,0))</f>
        <v>#REF!</v>
      </c>
      <c r="AX164" s="214" t="e">
        <f>IF('Crisis Indicator Data'!#REF!="No Data",1,IF(#REF!&lt;&gt;"",1,0))</f>
        <v>#REF!</v>
      </c>
      <c r="AY164" s="214" t="e">
        <f>IF('Crisis Indicator Data'!#REF!="No Data",1,IF(#REF!&lt;&gt;"",1,0))</f>
        <v>#REF!</v>
      </c>
      <c r="AZ164" s="214" t="e">
        <f>IF('Crisis Indicator Data'!#REF!="No Data",1,IF(#REF!&lt;&gt;"",1,0))</f>
        <v>#REF!</v>
      </c>
      <c r="BA164" t="e">
        <f t="shared" si="10"/>
        <v>#REF!</v>
      </c>
      <c r="BB164" s="22" t="e">
        <f t="shared" si="11"/>
        <v>#REF!</v>
      </c>
    </row>
    <row r="165" spans="1:54" x14ac:dyDescent="0.35">
      <c r="A165" t="s">
        <v>8196</v>
      </c>
      <c r="B165" s="214" t="e">
        <f>IF('Crisis Indicator Data'!#REF!="No Data",1,IF(#REF!&lt;&gt;"",1,0))</f>
        <v>#REF!</v>
      </c>
      <c r="C165" s="214" t="e">
        <f>IF('Crisis Indicator Data'!#REF!="No Data",1,IF(#REF!&lt;&gt;"",1,0))</f>
        <v>#REF!</v>
      </c>
      <c r="D165" s="214" t="e">
        <f>IF('Crisis Indicator Data'!#REF!="No Data",1,IF(#REF!&lt;&gt;"",1,0))</f>
        <v>#REF!</v>
      </c>
      <c r="E165" s="214" t="e">
        <f>IF('Crisis Indicator Data'!#REF!="No Data",1,IF(#REF!&lt;&gt;"",1,0))</f>
        <v>#REF!</v>
      </c>
      <c r="F165" s="214" t="e">
        <f>IF('Crisis Indicator Data'!#REF!="No Data",1,IF(#REF!&lt;&gt;"",1,0))</f>
        <v>#REF!</v>
      </c>
      <c r="G165" s="214" t="e">
        <f>IF('Crisis Indicator Data'!#REF!="No Data",1,IF(#REF!&lt;&gt;"",1,0))</f>
        <v>#REF!</v>
      </c>
      <c r="H165" s="214" t="e">
        <f>IF('Crisis Indicator Data'!#REF!="No Data",1,IF(#REF!&lt;&gt;"",1,0))</f>
        <v>#REF!</v>
      </c>
      <c r="I165" s="214" t="e">
        <f>IF('Crisis Indicator Data'!#REF!="No Data",1,IF(#REF!&lt;&gt;"",1,0))</f>
        <v>#REF!</v>
      </c>
      <c r="J165" s="214" t="e">
        <f>IF('Crisis Indicator Data'!#REF!="No Data",1,IF(#REF!&lt;&gt;"",1,0))</f>
        <v>#REF!</v>
      </c>
      <c r="K165" s="214" t="e">
        <f>IF('Crisis Indicator Data'!#REF!="No Data",1,IF(#REF!&lt;&gt;"",1,0))</f>
        <v>#REF!</v>
      </c>
      <c r="L165" s="214" t="e">
        <f>IF('Crisis Indicator Data'!#REF!="No Data",1,IF(#REF!&lt;&gt;"",1,0))</f>
        <v>#REF!</v>
      </c>
      <c r="M165" s="214" t="e">
        <f>IF('Crisis Indicator Data'!#REF!="No Data",1,IF(#REF!&lt;&gt;"",1,0))</f>
        <v>#REF!</v>
      </c>
      <c r="N165" s="214" t="e">
        <f>IF('Crisis Indicator Data'!#REF!="No Data",1,IF(#REF!&lt;&gt;"",1,0))</f>
        <v>#REF!</v>
      </c>
      <c r="O165" s="214" t="e">
        <f>IF('Crisis Indicator Data'!#REF!="No Data",1,IF(#REF!&lt;&gt;"",1,0))</f>
        <v>#REF!</v>
      </c>
      <c r="P165" s="214" t="e">
        <f>IF('Crisis Indicator Data'!#REF!="No Data",1,IF(#REF!&lt;&gt;"",1,0))</f>
        <v>#REF!</v>
      </c>
      <c r="Q165" s="214" t="e">
        <f>IF('Crisis Indicator Data'!#REF!="No Data",1,IF(#REF!&lt;&gt;"",1,0))</f>
        <v>#REF!</v>
      </c>
      <c r="R165" s="214" t="e">
        <f>IF('Crisis Indicator Data'!#REF!="No Data",1,IF(#REF!&lt;&gt;"",1,0))</f>
        <v>#REF!</v>
      </c>
      <c r="S165" s="214" t="e">
        <f>IF('Crisis Indicator Data'!#REF!="No Data",1,IF(#REF!&lt;&gt;"",1,0))</f>
        <v>#REF!</v>
      </c>
      <c r="T165" s="214" t="e">
        <f>IF('Crisis Indicator Data'!#REF!="No Data",1,IF(#REF!&lt;&gt;"",1,0))</f>
        <v>#REF!</v>
      </c>
      <c r="U165" s="214" t="e">
        <f>IF('Crisis Indicator Data'!#REF!="No Data",1,IF(#REF!&lt;&gt;"",1,0))</f>
        <v>#REF!</v>
      </c>
      <c r="V165" s="214" t="e">
        <f>IF('Crisis Indicator Data'!#REF!="No Data",1,IF(#REF!&lt;&gt;"",1,0))</f>
        <v>#REF!</v>
      </c>
      <c r="W165" s="214" t="e">
        <f>IF('Crisis Indicator Data'!#REF!="No Data",1,IF(#REF!&lt;&gt;"",1,0))</f>
        <v>#REF!</v>
      </c>
      <c r="X165" s="214" t="e">
        <f>IF('Crisis Indicator Data'!#REF!="No Data",1,IF(#REF!&lt;&gt;"",1,0))</f>
        <v>#REF!</v>
      </c>
      <c r="Y165" s="214" t="e">
        <f>IF('Crisis Indicator Data'!#REF!="No Data",1,IF(#REF!&lt;&gt;"",1,0))</f>
        <v>#REF!</v>
      </c>
      <c r="Z165" s="214" t="e">
        <f>IF('Crisis Indicator Data'!#REF!="No Data",1,IF(#REF!&lt;&gt;"",1,0))</f>
        <v>#REF!</v>
      </c>
      <c r="AA165" s="214" t="e">
        <f>IF('Crisis Indicator Data'!#REF!="No Data",1,IF(#REF!&lt;&gt;"",1,0))</f>
        <v>#REF!</v>
      </c>
      <c r="AB165" s="214" t="e">
        <f>IF('Crisis Indicator Data'!#REF!="No Data",1,IF(#REF!&lt;&gt;"",1,0))</f>
        <v>#REF!</v>
      </c>
      <c r="AC165" s="214" t="e">
        <f>IF('Crisis Indicator Data'!#REF!="No Data",1,IF(#REF!&lt;&gt;"",1,0))</f>
        <v>#REF!</v>
      </c>
      <c r="AD165" s="214" t="e">
        <f>IF('Crisis Indicator Data'!#REF!="No Data",1,IF(#REF!&lt;&gt;"",1,0))</f>
        <v>#REF!</v>
      </c>
      <c r="AE165" s="214" t="e">
        <f>IF('Crisis Indicator Data'!#REF!="No Data",1,IF(#REF!&lt;&gt;"",1,0))</f>
        <v>#REF!</v>
      </c>
      <c r="AF165" s="214" t="e">
        <f>IF('Crisis Indicator Data'!#REF!="No Data",1,IF(#REF!&lt;&gt;"",1,0))</f>
        <v>#REF!</v>
      </c>
      <c r="AG165" s="214" t="e">
        <f>IF('Crisis Indicator Data'!#REF!="No Data",1,IF(#REF!&lt;&gt;"",1,0))</f>
        <v>#REF!</v>
      </c>
      <c r="AH165" s="214" t="e">
        <f>IF('Crisis Indicator Data'!#REF!="No Data",1,IF(#REF!&lt;&gt;"",1,0))</f>
        <v>#REF!</v>
      </c>
      <c r="AI165" s="214" t="e">
        <f>IF('Crisis Indicator Data'!#REF!="No Data",1,IF(#REF!&lt;&gt;"",1,0))</f>
        <v>#REF!</v>
      </c>
      <c r="AJ165" s="214" t="e">
        <f>IF('Crisis Indicator Data'!#REF!="No Data",1,IF(#REF!&lt;&gt;"",1,0))</f>
        <v>#REF!</v>
      </c>
      <c r="AK165" s="214" t="e">
        <f>IF('Crisis Indicator Data'!#REF!="No Data",1,IF(#REF!&lt;&gt;"",1,0))</f>
        <v>#REF!</v>
      </c>
      <c r="AL165" s="214" t="e">
        <f>IF('Crisis Indicator Data'!#REF!="No Data",1,IF(#REF!&lt;&gt;"",1,0))</f>
        <v>#REF!</v>
      </c>
      <c r="AM165" s="214" t="e">
        <f>IF('Crisis Indicator Data'!#REF!="No Data",1,IF(#REF!&lt;&gt;"",1,0))</f>
        <v>#REF!</v>
      </c>
      <c r="AN165" s="214" t="e">
        <f>IF('Crisis Indicator Data'!#REF!="No Data",1,IF(#REF!&lt;&gt;"",1,0))</f>
        <v>#REF!</v>
      </c>
      <c r="AO165" s="214" t="e">
        <f>IF('Crisis Indicator Data'!#REF!="No Data",1,IF(#REF!&lt;&gt;"",1,0))</f>
        <v>#REF!</v>
      </c>
      <c r="AP165" s="214" t="e">
        <f>IF('Crisis Indicator Data'!#REF!="No Data",1,IF(#REF!&lt;&gt;"",1,0))</f>
        <v>#REF!</v>
      </c>
      <c r="AQ165" s="214" t="e">
        <f>IF('Crisis Indicator Data'!#REF!="No Data",1,IF(#REF!&lt;&gt;"",1,0))</f>
        <v>#REF!</v>
      </c>
      <c r="AR165" s="214" t="e">
        <f>IF('Crisis Indicator Data'!#REF!="No Data",1,IF(#REF!&lt;&gt;"",1,0))</f>
        <v>#REF!</v>
      </c>
      <c r="AS165" s="214" t="e">
        <f>IF('Crisis Indicator Data'!#REF!="No Data",1,IF(#REF!&lt;&gt;"",1,0))</f>
        <v>#REF!</v>
      </c>
      <c r="AT165" s="214" t="e">
        <f>IF('Crisis Indicator Data'!#REF!="No Data",1,IF(#REF!&lt;&gt;"",1,0))</f>
        <v>#REF!</v>
      </c>
      <c r="AU165" s="214" t="e">
        <f>IF('Crisis Indicator Data'!#REF!="No Data",1,IF(#REF!&lt;&gt;"",1,0))</f>
        <v>#REF!</v>
      </c>
      <c r="AV165" s="214" t="e">
        <f>IF('Crisis Indicator Data'!#REF!="No Data",1,IF(#REF!&lt;&gt;"",1,0))</f>
        <v>#REF!</v>
      </c>
      <c r="AW165" s="214" t="e">
        <f>IF('Crisis Indicator Data'!#REF!="No Data",1,IF(#REF!&lt;&gt;"",1,0))</f>
        <v>#REF!</v>
      </c>
      <c r="AX165" s="214" t="e">
        <f>IF('Crisis Indicator Data'!#REF!="No Data",1,IF(#REF!&lt;&gt;"",1,0))</f>
        <v>#REF!</v>
      </c>
      <c r="AY165" s="214" t="e">
        <f>IF('Crisis Indicator Data'!#REF!="No Data",1,IF(#REF!&lt;&gt;"",1,0))</f>
        <v>#REF!</v>
      </c>
      <c r="AZ165" s="214" t="e">
        <f>IF('Crisis Indicator Data'!#REF!="No Data",1,IF(#REF!&lt;&gt;"",1,0))</f>
        <v>#REF!</v>
      </c>
      <c r="BA165" t="e">
        <f t="shared" si="10"/>
        <v>#REF!</v>
      </c>
      <c r="BB165" s="22" t="e">
        <f t="shared" si="11"/>
        <v>#REF!</v>
      </c>
    </row>
    <row r="166" spans="1:54" x14ac:dyDescent="0.35">
      <c r="A166" t="s">
        <v>7988</v>
      </c>
      <c r="B166" s="214" t="e">
        <f>IF('Crisis Indicator Data'!#REF!="No Data",1,IF(#REF!&lt;&gt;"",1,0))</f>
        <v>#REF!</v>
      </c>
      <c r="C166" s="214" t="e">
        <f>IF('Crisis Indicator Data'!#REF!="No Data",1,IF(#REF!&lt;&gt;"",1,0))</f>
        <v>#REF!</v>
      </c>
      <c r="D166" s="214" t="e">
        <f>IF('Crisis Indicator Data'!#REF!="No Data",1,IF(#REF!&lt;&gt;"",1,0))</f>
        <v>#REF!</v>
      </c>
      <c r="E166" s="214" t="e">
        <f>IF('Crisis Indicator Data'!#REF!="No Data",1,IF(#REF!&lt;&gt;"",1,0))</f>
        <v>#REF!</v>
      </c>
      <c r="F166" s="214" t="e">
        <f>IF('Crisis Indicator Data'!#REF!="No Data",1,IF(#REF!&lt;&gt;"",1,0))</f>
        <v>#REF!</v>
      </c>
      <c r="G166" s="214" t="e">
        <f>IF('Crisis Indicator Data'!#REF!="No Data",1,IF(#REF!&lt;&gt;"",1,0))</f>
        <v>#REF!</v>
      </c>
      <c r="H166" s="214" t="e">
        <f>IF('Crisis Indicator Data'!#REF!="No Data",1,IF(#REF!&lt;&gt;"",1,0))</f>
        <v>#REF!</v>
      </c>
      <c r="I166" s="214" t="e">
        <f>IF('Crisis Indicator Data'!#REF!="No Data",1,IF(#REF!&lt;&gt;"",1,0))</f>
        <v>#REF!</v>
      </c>
      <c r="J166" s="214" t="e">
        <f>IF('Crisis Indicator Data'!#REF!="No Data",1,IF(#REF!&lt;&gt;"",1,0))</f>
        <v>#REF!</v>
      </c>
      <c r="K166" s="214" t="e">
        <f>IF('Crisis Indicator Data'!#REF!="No Data",1,IF(#REF!&lt;&gt;"",1,0))</f>
        <v>#REF!</v>
      </c>
      <c r="L166" s="214" t="e">
        <f>IF('Crisis Indicator Data'!#REF!="No Data",1,IF(#REF!&lt;&gt;"",1,0))</f>
        <v>#REF!</v>
      </c>
      <c r="M166" s="214" t="e">
        <f>IF('Crisis Indicator Data'!#REF!="No Data",1,IF(#REF!&lt;&gt;"",1,0))</f>
        <v>#REF!</v>
      </c>
      <c r="N166" s="214" t="e">
        <f>IF('Crisis Indicator Data'!#REF!="No Data",1,IF(#REF!&lt;&gt;"",1,0))</f>
        <v>#REF!</v>
      </c>
      <c r="O166" s="214" t="e">
        <f>IF('Crisis Indicator Data'!#REF!="No Data",1,IF(#REF!&lt;&gt;"",1,0))</f>
        <v>#REF!</v>
      </c>
      <c r="P166" s="214" t="e">
        <f>IF('Crisis Indicator Data'!#REF!="No Data",1,IF(#REF!&lt;&gt;"",1,0))</f>
        <v>#REF!</v>
      </c>
      <c r="Q166" s="214" t="e">
        <f>IF('Crisis Indicator Data'!#REF!="No Data",1,IF(#REF!&lt;&gt;"",1,0))</f>
        <v>#REF!</v>
      </c>
      <c r="R166" s="214" t="e">
        <f>IF('Crisis Indicator Data'!#REF!="No Data",1,IF(#REF!&lt;&gt;"",1,0))</f>
        <v>#REF!</v>
      </c>
      <c r="S166" s="214" t="e">
        <f>IF('Crisis Indicator Data'!#REF!="No Data",1,IF(#REF!&lt;&gt;"",1,0))</f>
        <v>#REF!</v>
      </c>
      <c r="T166" s="214" t="e">
        <f>IF('Crisis Indicator Data'!#REF!="No Data",1,IF(#REF!&lt;&gt;"",1,0))</f>
        <v>#REF!</v>
      </c>
      <c r="U166" s="214" t="e">
        <f>IF('Crisis Indicator Data'!#REF!="No Data",1,IF(#REF!&lt;&gt;"",1,0))</f>
        <v>#REF!</v>
      </c>
      <c r="V166" s="214" t="e">
        <f>IF('Crisis Indicator Data'!#REF!="No Data",1,IF(#REF!&lt;&gt;"",1,0))</f>
        <v>#REF!</v>
      </c>
      <c r="W166" s="214" t="e">
        <f>IF('Crisis Indicator Data'!#REF!="No Data",1,IF(#REF!&lt;&gt;"",1,0))</f>
        <v>#REF!</v>
      </c>
      <c r="X166" s="214" t="e">
        <f>IF('Crisis Indicator Data'!#REF!="No Data",1,IF(#REF!&lt;&gt;"",1,0))</f>
        <v>#REF!</v>
      </c>
      <c r="Y166" s="214" t="e">
        <f>IF('Crisis Indicator Data'!#REF!="No Data",1,IF(#REF!&lt;&gt;"",1,0))</f>
        <v>#REF!</v>
      </c>
      <c r="Z166" s="214" t="e">
        <f>IF('Crisis Indicator Data'!#REF!="No Data",1,IF(#REF!&lt;&gt;"",1,0))</f>
        <v>#REF!</v>
      </c>
      <c r="AA166" s="214" t="e">
        <f>IF('Crisis Indicator Data'!#REF!="No Data",1,IF(#REF!&lt;&gt;"",1,0))</f>
        <v>#REF!</v>
      </c>
      <c r="AB166" s="214" t="e">
        <f>IF('Crisis Indicator Data'!#REF!="No Data",1,IF(#REF!&lt;&gt;"",1,0))</f>
        <v>#REF!</v>
      </c>
      <c r="AC166" s="214" t="e">
        <f>IF('Crisis Indicator Data'!#REF!="No Data",1,IF(#REF!&lt;&gt;"",1,0))</f>
        <v>#REF!</v>
      </c>
      <c r="AD166" s="214" t="e">
        <f>IF('Crisis Indicator Data'!#REF!="No Data",1,IF(#REF!&lt;&gt;"",1,0))</f>
        <v>#REF!</v>
      </c>
      <c r="AE166" s="214" t="e">
        <f>IF('Crisis Indicator Data'!#REF!="No Data",1,IF(#REF!&lt;&gt;"",1,0))</f>
        <v>#REF!</v>
      </c>
      <c r="AF166" s="214" t="e">
        <f>IF('Crisis Indicator Data'!#REF!="No Data",1,IF(#REF!&lt;&gt;"",1,0))</f>
        <v>#REF!</v>
      </c>
      <c r="AG166" s="214" t="e">
        <f>IF('Crisis Indicator Data'!#REF!="No Data",1,IF(#REF!&lt;&gt;"",1,0))</f>
        <v>#REF!</v>
      </c>
      <c r="AH166" s="214" t="e">
        <f>IF('Crisis Indicator Data'!#REF!="No Data",1,IF(#REF!&lt;&gt;"",1,0))</f>
        <v>#REF!</v>
      </c>
      <c r="AI166" s="214" t="e">
        <f>IF('Crisis Indicator Data'!#REF!="No Data",1,IF(#REF!&lt;&gt;"",1,0))</f>
        <v>#REF!</v>
      </c>
      <c r="AJ166" s="214" t="e">
        <f>IF('Crisis Indicator Data'!#REF!="No Data",1,IF(#REF!&lt;&gt;"",1,0))</f>
        <v>#REF!</v>
      </c>
      <c r="AK166" s="214" t="e">
        <f>IF('Crisis Indicator Data'!#REF!="No Data",1,IF(#REF!&lt;&gt;"",1,0))</f>
        <v>#REF!</v>
      </c>
      <c r="AL166" s="214" t="e">
        <f>IF('Crisis Indicator Data'!#REF!="No Data",1,IF(#REF!&lt;&gt;"",1,0))</f>
        <v>#REF!</v>
      </c>
      <c r="AM166" s="214" t="e">
        <f>IF('Crisis Indicator Data'!#REF!="No Data",1,IF(#REF!&lt;&gt;"",1,0))</f>
        <v>#REF!</v>
      </c>
      <c r="AN166" s="214" t="e">
        <f>IF('Crisis Indicator Data'!#REF!="No Data",1,IF(#REF!&lt;&gt;"",1,0))</f>
        <v>#REF!</v>
      </c>
      <c r="AO166" s="214" t="e">
        <f>IF('Crisis Indicator Data'!#REF!="No Data",1,IF(#REF!&lt;&gt;"",1,0))</f>
        <v>#REF!</v>
      </c>
      <c r="AP166" s="214" t="e">
        <f>IF('Crisis Indicator Data'!#REF!="No Data",1,IF(#REF!&lt;&gt;"",1,0))</f>
        <v>#REF!</v>
      </c>
      <c r="AQ166" s="214" t="e">
        <f>IF('Crisis Indicator Data'!#REF!="No Data",1,IF(#REF!&lt;&gt;"",1,0))</f>
        <v>#REF!</v>
      </c>
      <c r="AR166" s="214" t="e">
        <f>IF('Crisis Indicator Data'!#REF!="No Data",1,IF(#REF!&lt;&gt;"",1,0))</f>
        <v>#REF!</v>
      </c>
      <c r="AS166" s="214" t="e">
        <f>IF('Crisis Indicator Data'!#REF!="No Data",1,IF(#REF!&lt;&gt;"",1,0))</f>
        <v>#REF!</v>
      </c>
      <c r="AT166" s="214" t="e">
        <f>IF('Crisis Indicator Data'!#REF!="No Data",1,IF(#REF!&lt;&gt;"",1,0))</f>
        <v>#REF!</v>
      </c>
      <c r="AU166" s="214" t="e">
        <f>IF('Crisis Indicator Data'!#REF!="No Data",1,IF(#REF!&lt;&gt;"",1,0))</f>
        <v>#REF!</v>
      </c>
      <c r="AV166" s="214" t="e">
        <f>IF('Crisis Indicator Data'!#REF!="No Data",1,IF(#REF!&lt;&gt;"",1,0))</f>
        <v>#REF!</v>
      </c>
      <c r="AW166" s="214" t="e">
        <f>IF('Crisis Indicator Data'!#REF!="No Data",1,IF(#REF!&lt;&gt;"",1,0))</f>
        <v>#REF!</v>
      </c>
      <c r="AX166" s="214" t="e">
        <f>IF('Crisis Indicator Data'!#REF!="No Data",1,IF(#REF!&lt;&gt;"",1,0))</f>
        <v>#REF!</v>
      </c>
      <c r="AY166" s="214" t="e">
        <f>IF('Crisis Indicator Data'!#REF!="No Data",1,IF(#REF!&lt;&gt;"",1,0))</f>
        <v>#REF!</v>
      </c>
      <c r="AZ166" s="214" t="e">
        <f>IF('Crisis Indicator Data'!#REF!="No Data",1,IF(#REF!&lt;&gt;"",1,0))</f>
        <v>#REF!</v>
      </c>
      <c r="BA166" t="e">
        <f t="shared" si="10"/>
        <v>#REF!</v>
      </c>
      <c r="BB166" s="22" t="e">
        <f t="shared" si="11"/>
        <v>#REF!</v>
      </c>
    </row>
    <row r="167" spans="1:54" x14ac:dyDescent="0.35">
      <c r="A167" t="s">
        <v>8200</v>
      </c>
      <c r="B167" s="214" t="e">
        <f>IF('Crisis Indicator Data'!#REF!="No Data",1,IF(#REF!&lt;&gt;"",1,0))</f>
        <v>#REF!</v>
      </c>
      <c r="C167" s="214" t="e">
        <f>IF('Crisis Indicator Data'!#REF!="No Data",1,IF(#REF!&lt;&gt;"",1,0))</f>
        <v>#REF!</v>
      </c>
      <c r="D167" s="214" t="e">
        <f>IF('Crisis Indicator Data'!#REF!="No Data",1,IF(#REF!&lt;&gt;"",1,0))</f>
        <v>#REF!</v>
      </c>
      <c r="E167" s="214" t="e">
        <f>IF('Crisis Indicator Data'!#REF!="No Data",1,IF(#REF!&lt;&gt;"",1,0))</f>
        <v>#REF!</v>
      </c>
      <c r="F167" s="214" t="e">
        <f>IF('Crisis Indicator Data'!#REF!="No Data",1,IF(#REF!&lt;&gt;"",1,0))</f>
        <v>#REF!</v>
      </c>
      <c r="G167" s="214" t="e">
        <f>IF('Crisis Indicator Data'!#REF!="No Data",1,IF(#REF!&lt;&gt;"",1,0))</f>
        <v>#REF!</v>
      </c>
      <c r="H167" s="214" t="e">
        <f>IF('Crisis Indicator Data'!#REF!="No Data",1,IF(#REF!&lt;&gt;"",1,0))</f>
        <v>#REF!</v>
      </c>
      <c r="I167" s="214" t="e">
        <f>IF('Crisis Indicator Data'!#REF!="No Data",1,IF(#REF!&lt;&gt;"",1,0))</f>
        <v>#REF!</v>
      </c>
      <c r="J167" s="214" t="e">
        <f>IF('Crisis Indicator Data'!#REF!="No Data",1,IF(#REF!&lt;&gt;"",1,0))</f>
        <v>#REF!</v>
      </c>
      <c r="K167" s="214" t="e">
        <f>IF('Crisis Indicator Data'!#REF!="No Data",1,IF(#REF!&lt;&gt;"",1,0))</f>
        <v>#REF!</v>
      </c>
      <c r="L167" s="214" t="e">
        <f>IF('Crisis Indicator Data'!#REF!="No Data",1,IF(#REF!&lt;&gt;"",1,0))</f>
        <v>#REF!</v>
      </c>
      <c r="M167" s="214" t="e">
        <f>IF('Crisis Indicator Data'!#REF!="No Data",1,IF(#REF!&lt;&gt;"",1,0))</f>
        <v>#REF!</v>
      </c>
      <c r="N167" s="214" t="e">
        <f>IF('Crisis Indicator Data'!#REF!="No Data",1,IF(#REF!&lt;&gt;"",1,0))</f>
        <v>#REF!</v>
      </c>
      <c r="O167" s="214" t="e">
        <f>IF('Crisis Indicator Data'!#REF!="No Data",1,IF(#REF!&lt;&gt;"",1,0))</f>
        <v>#REF!</v>
      </c>
      <c r="P167" s="214" t="e">
        <f>IF('Crisis Indicator Data'!#REF!="No Data",1,IF(#REF!&lt;&gt;"",1,0))</f>
        <v>#REF!</v>
      </c>
      <c r="Q167" s="214" t="e">
        <f>IF('Crisis Indicator Data'!#REF!="No Data",1,IF(#REF!&lt;&gt;"",1,0))</f>
        <v>#REF!</v>
      </c>
      <c r="R167" s="214" t="e">
        <f>IF('Crisis Indicator Data'!#REF!="No Data",1,IF(#REF!&lt;&gt;"",1,0))</f>
        <v>#REF!</v>
      </c>
      <c r="S167" s="214" t="e">
        <f>IF('Crisis Indicator Data'!#REF!="No Data",1,IF(#REF!&lt;&gt;"",1,0))</f>
        <v>#REF!</v>
      </c>
      <c r="T167" s="214" t="e">
        <f>IF('Crisis Indicator Data'!#REF!="No Data",1,IF(#REF!&lt;&gt;"",1,0))</f>
        <v>#REF!</v>
      </c>
      <c r="U167" s="214" t="e">
        <f>IF('Crisis Indicator Data'!#REF!="No Data",1,IF(#REF!&lt;&gt;"",1,0))</f>
        <v>#REF!</v>
      </c>
      <c r="V167" s="214" t="e">
        <f>IF('Crisis Indicator Data'!#REF!="No Data",1,IF(#REF!&lt;&gt;"",1,0))</f>
        <v>#REF!</v>
      </c>
      <c r="W167" s="214" t="e">
        <f>IF('Crisis Indicator Data'!#REF!="No Data",1,IF(#REF!&lt;&gt;"",1,0))</f>
        <v>#REF!</v>
      </c>
      <c r="X167" s="214" t="e">
        <f>IF('Crisis Indicator Data'!#REF!="No Data",1,IF(#REF!&lt;&gt;"",1,0))</f>
        <v>#REF!</v>
      </c>
      <c r="Y167" s="214" t="e">
        <f>IF('Crisis Indicator Data'!#REF!="No Data",1,IF(#REF!&lt;&gt;"",1,0))</f>
        <v>#REF!</v>
      </c>
      <c r="Z167" s="214" t="e">
        <f>IF('Crisis Indicator Data'!#REF!="No Data",1,IF(#REF!&lt;&gt;"",1,0))</f>
        <v>#REF!</v>
      </c>
      <c r="AA167" s="214" t="e">
        <f>IF('Crisis Indicator Data'!#REF!="No Data",1,IF(#REF!&lt;&gt;"",1,0))</f>
        <v>#REF!</v>
      </c>
      <c r="AB167" s="214" t="e">
        <f>IF('Crisis Indicator Data'!#REF!="No Data",1,IF(#REF!&lt;&gt;"",1,0))</f>
        <v>#REF!</v>
      </c>
      <c r="AC167" s="214" t="e">
        <f>IF('Crisis Indicator Data'!#REF!="No Data",1,IF(#REF!&lt;&gt;"",1,0))</f>
        <v>#REF!</v>
      </c>
      <c r="AD167" s="214" t="e">
        <f>IF('Crisis Indicator Data'!#REF!="No Data",1,IF(#REF!&lt;&gt;"",1,0))</f>
        <v>#REF!</v>
      </c>
      <c r="AE167" s="214" t="e">
        <f>IF('Crisis Indicator Data'!#REF!="No Data",1,IF(#REF!&lt;&gt;"",1,0))</f>
        <v>#REF!</v>
      </c>
      <c r="AF167" s="214" t="e">
        <f>IF('Crisis Indicator Data'!#REF!="No Data",1,IF(#REF!&lt;&gt;"",1,0))</f>
        <v>#REF!</v>
      </c>
      <c r="AG167" s="214" t="e">
        <f>IF('Crisis Indicator Data'!#REF!="No Data",1,IF(#REF!&lt;&gt;"",1,0))</f>
        <v>#REF!</v>
      </c>
      <c r="AH167" s="214" t="e">
        <f>IF('Crisis Indicator Data'!#REF!="No Data",1,IF(#REF!&lt;&gt;"",1,0))</f>
        <v>#REF!</v>
      </c>
      <c r="AI167" s="214" t="e">
        <f>IF('Crisis Indicator Data'!#REF!="No Data",1,IF(#REF!&lt;&gt;"",1,0))</f>
        <v>#REF!</v>
      </c>
      <c r="AJ167" s="214" t="e">
        <f>IF('Crisis Indicator Data'!#REF!="No Data",1,IF(#REF!&lt;&gt;"",1,0))</f>
        <v>#REF!</v>
      </c>
      <c r="AK167" s="214" t="e">
        <f>IF('Crisis Indicator Data'!#REF!="No Data",1,IF(#REF!&lt;&gt;"",1,0))</f>
        <v>#REF!</v>
      </c>
      <c r="AL167" s="214" t="e">
        <f>IF('Crisis Indicator Data'!#REF!="No Data",1,IF(#REF!&lt;&gt;"",1,0))</f>
        <v>#REF!</v>
      </c>
      <c r="AM167" s="214" t="e">
        <f>IF('Crisis Indicator Data'!#REF!="No Data",1,IF(#REF!&lt;&gt;"",1,0))</f>
        <v>#REF!</v>
      </c>
      <c r="AN167" s="214" t="e">
        <f>IF('Crisis Indicator Data'!#REF!="No Data",1,IF(#REF!&lt;&gt;"",1,0))</f>
        <v>#REF!</v>
      </c>
      <c r="AO167" s="214" t="e">
        <f>IF('Crisis Indicator Data'!#REF!="No Data",1,IF(#REF!&lt;&gt;"",1,0))</f>
        <v>#REF!</v>
      </c>
      <c r="AP167" s="214" t="e">
        <f>IF('Crisis Indicator Data'!#REF!="No Data",1,IF(#REF!&lt;&gt;"",1,0))</f>
        <v>#REF!</v>
      </c>
      <c r="AQ167" s="214" t="e">
        <f>IF('Crisis Indicator Data'!#REF!="No Data",1,IF(#REF!&lt;&gt;"",1,0))</f>
        <v>#REF!</v>
      </c>
      <c r="AR167" s="214" t="e">
        <f>IF('Crisis Indicator Data'!#REF!="No Data",1,IF(#REF!&lt;&gt;"",1,0))</f>
        <v>#REF!</v>
      </c>
      <c r="AS167" s="214" t="e">
        <f>IF('Crisis Indicator Data'!#REF!="No Data",1,IF(#REF!&lt;&gt;"",1,0))</f>
        <v>#REF!</v>
      </c>
      <c r="AT167" s="214" t="e">
        <f>IF('Crisis Indicator Data'!#REF!="No Data",1,IF(#REF!&lt;&gt;"",1,0))</f>
        <v>#REF!</v>
      </c>
      <c r="AU167" s="214" t="e">
        <f>IF('Crisis Indicator Data'!#REF!="No Data",1,IF(#REF!&lt;&gt;"",1,0))</f>
        <v>#REF!</v>
      </c>
      <c r="AV167" s="214" t="e">
        <f>IF('Crisis Indicator Data'!#REF!="No Data",1,IF(#REF!&lt;&gt;"",1,0))</f>
        <v>#REF!</v>
      </c>
      <c r="AW167" s="214" t="e">
        <f>IF('Crisis Indicator Data'!#REF!="No Data",1,IF(#REF!&lt;&gt;"",1,0))</f>
        <v>#REF!</v>
      </c>
      <c r="AX167" s="214" t="e">
        <f>IF('Crisis Indicator Data'!#REF!="No Data",1,IF(#REF!&lt;&gt;"",1,0))</f>
        <v>#REF!</v>
      </c>
      <c r="AY167" s="214" t="e">
        <f>IF('Crisis Indicator Data'!#REF!="No Data",1,IF(#REF!&lt;&gt;"",1,0))</f>
        <v>#REF!</v>
      </c>
      <c r="AZ167" s="214" t="e">
        <f>IF('Crisis Indicator Data'!#REF!="No Data",1,IF(#REF!&lt;&gt;"",1,0))</f>
        <v>#REF!</v>
      </c>
      <c r="BA167" t="e">
        <f t="shared" si="10"/>
        <v>#REF!</v>
      </c>
      <c r="BB167" s="22" t="e">
        <f t="shared" si="11"/>
        <v>#REF!</v>
      </c>
    </row>
    <row r="168" spans="1:54" x14ac:dyDescent="0.35">
      <c r="A168" t="s">
        <v>8206</v>
      </c>
      <c r="B168" s="214" t="e">
        <f>IF('Crisis Indicator Data'!#REF!="No Data",1,IF(#REF!&lt;&gt;"",1,0))</f>
        <v>#REF!</v>
      </c>
      <c r="C168" s="214" t="e">
        <f>IF('Crisis Indicator Data'!#REF!="No Data",1,IF(#REF!&lt;&gt;"",1,0))</f>
        <v>#REF!</v>
      </c>
      <c r="D168" s="214" t="e">
        <f>IF('Crisis Indicator Data'!#REF!="No Data",1,IF(#REF!&lt;&gt;"",1,0))</f>
        <v>#REF!</v>
      </c>
      <c r="E168" s="214" t="e">
        <f>IF('Crisis Indicator Data'!#REF!="No Data",1,IF(#REF!&lt;&gt;"",1,0))</f>
        <v>#REF!</v>
      </c>
      <c r="F168" s="214" t="e">
        <f>IF('Crisis Indicator Data'!#REF!="No Data",1,IF(#REF!&lt;&gt;"",1,0))</f>
        <v>#REF!</v>
      </c>
      <c r="G168" s="214" t="e">
        <f>IF('Crisis Indicator Data'!#REF!="No Data",1,IF(#REF!&lt;&gt;"",1,0))</f>
        <v>#REF!</v>
      </c>
      <c r="H168" s="214" t="e">
        <f>IF('Crisis Indicator Data'!#REF!="No Data",1,IF(#REF!&lt;&gt;"",1,0))</f>
        <v>#REF!</v>
      </c>
      <c r="I168" s="214" t="e">
        <f>IF('Crisis Indicator Data'!#REF!="No Data",1,IF(#REF!&lt;&gt;"",1,0))</f>
        <v>#REF!</v>
      </c>
      <c r="J168" s="214" t="e">
        <f>IF('Crisis Indicator Data'!#REF!="No Data",1,IF(#REF!&lt;&gt;"",1,0))</f>
        <v>#REF!</v>
      </c>
      <c r="K168" s="214" t="e">
        <f>IF('Crisis Indicator Data'!#REF!="No Data",1,IF(#REF!&lt;&gt;"",1,0))</f>
        <v>#REF!</v>
      </c>
      <c r="L168" s="214" t="e">
        <f>IF('Crisis Indicator Data'!#REF!="No Data",1,IF(#REF!&lt;&gt;"",1,0))</f>
        <v>#REF!</v>
      </c>
      <c r="M168" s="214" t="e">
        <f>IF('Crisis Indicator Data'!#REF!="No Data",1,IF(#REF!&lt;&gt;"",1,0))</f>
        <v>#REF!</v>
      </c>
      <c r="N168" s="214" t="e">
        <f>IF('Crisis Indicator Data'!#REF!="No Data",1,IF(#REF!&lt;&gt;"",1,0))</f>
        <v>#REF!</v>
      </c>
      <c r="O168" s="214" t="e">
        <f>IF('Crisis Indicator Data'!#REF!="No Data",1,IF(#REF!&lt;&gt;"",1,0))</f>
        <v>#REF!</v>
      </c>
      <c r="P168" s="214" t="e">
        <f>IF('Crisis Indicator Data'!#REF!="No Data",1,IF(#REF!&lt;&gt;"",1,0))</f>
        <v>#REF!</v>
      </c>
      <c r="Q168" s="214" t="e">
        <f>IF('Crisis Indicator Data'!#REF!="No Data",1,IF(#REF!&lt;&gt;"",1,0))</f>
        <v>#REF!</v>
      </c>
      <c r="R168" s="214" t="e">
        <f>IF('Crisis Indicator Data'!#REF!="No Data",1,IF(#REF!&lt;&gt;"",1,0))</f>
        <v>#REF!</v>
      </c>
      <c r="S168" s="214" t="e">
        <f>IF('Crisis Indicator Data'!#REF!="No Data",1,IF(#REF!&lt;&gt;"",1,0))</f>
        <v>#REF!</v>
      </c>
      <c r="T168" s="214" t="e">
        <f>IF('Crisis Indicator Data'!#REF!="No Data",1,IF(#REF!&lt;&gt;"",1,0))</f>
        <v>#REF!</v>
      </c>
      <c r="U168" s="214" t="e">
        <f>IF('Crisis Indicator Data'!#REF!="No Data",1,IF(#REF!&lt;&gt;"",1,0))</f>
        <v>#REF!</v>
      </c>
      <c r="V168" s="214" t="e">
        <f>IF('Crisis Indicator Data'!#REF!="No Data",1,IF(#REF!&lt;&gt;"",1,0))</f>
        <v>#REF!</v>
      </c>
      <c r="W168" s="214" t="e">
        <f>IF('Crisis Indicator Data'!#REF!="No Data",1,IF(#REF!&lt;&gt;"",1,0))</f>
        <v>#REF!</v>
      </c>
      <c r="X168" s="214" t="e">
        <f>IF('Crisis Indicator Data'!#REF!="No Data",1,IF(#REF!&lt;&gt;"",1,0))</f>
        <v>#REF!</v>
      </c>
      <c r="Y168" s="214" t="e">
        <f>IF('Crisis Indicator Data'!#REF!="No Data",1,IF(#REF!&lt;&gt;"",1,0))</f>
        <v>#REF!</v>
      </c>
      <c r="Z168" s="214" t="e">
        <f>IF('Crisis Indicator Data'!#REF!="No Data",1,IF(#REF!&lt;&gt;"",1,0))</f>
        <v>#REF!</v>
      </c>
      <c r="AA168" s="214" t="e">
        <f>IF('Crisis Indicator Data'!#REF!="No Data",1,IF(#REF!&lt;&gt;"",1,0))</f>
        <v>#REF!</v>
      </c>
      <c r="AB168" s="214" t="e">
        <f>IF('Crisis Indicator Data'!#REF!="No Data",1,IF(#REF!&lt;&gt;"",1,0))</f>
        <v>#REF!</v>
      </c>
      <c r="AC168" s="214" t="e">
        <f>IF('Crisis Indicator Data'!#REF!="No Data",1,IF(#REF!&lt;&gt;"",1,0))</f>
        <v>#REF!</v>
      </c>
      <c r="AD168" s="214" t="e">
        <f>IF('Crisis Indicator Data'!#REF!="No Data",1,IF(#REF!&lt;&gt;"",1,0))</f>
        <v>#REF!</v>
      </c>
      <c r="AE168" s="214" t="e">
        <f>IF('Crisis Indicator Data'!#REF!="No Data",1,IF(#REF!&lt;&gt;"",1,0))</f>
        <v>#REF!</v>
      </c>
      <c r="AF168" s="214" t="e">
        <f>IF('Crisis Indicator Data'!#REF!="No Data",1,IF(#REF!&lt;&gt;"",1,0))</f>
        <v>#REF!</v>
      </c>
      <c r="AG168" s="214" t="e">
        <f>IF('Crisis Indicator Data'!#REF!="No Data",1,IF(#REF!&lt;&gt;"",1,0))</f>
        <v>#REF!</v>
      </c>
      <c r="AH168" s="214" t="e">
        <f>IF('Crisis Indicator Data'!#REF!="No Data",1,IF(#REF!&lt;&gt;"",1,0))</f>
        <v>#REF!</v>
      </c>
      <c r="AI168" s="214" t="e">
        <f>IF('Crisis Indicator Data'!#REF!="No Data",1,IF(#REF!&lt;&gt;"",1,0))</f>
        <v>#REF!</v>
      </c>
      <c r="AJ168" s="214" t="e">
        <f>IF('Crisis Indicator Data'!#REF!="No Data",1,IF(#REF!&lt;&gt;"",1,0))</f>
        <v>#REF!</v>
      </c>
      <c r="AK168" s="214" t="e">
        <f>IF('Crisis Indicator Data'!#REF!="No Data",1,IF(#REF!&lt;&gt;"",1,0))</f>
        <v>#REF!</v>
      </c>
      <c r="AL168" s="214" t="e">
        <f>IF('Crisis Indicator Data'!#REF!="No Data",1,IF(#REF!&lt;&gt;"",1,0))</f>
        <v>#REF!</v>
      </c>
      <c r="AM168" s="214" t="e">
        <f>IF('Crisis Indicator Data'!#REF!="No Data",1,IF(#REF!&lt;&gt;"",1,0))</f>
        <v>#REF!</v>
      </c>
      <c r="AN168" s="214" t="e">
        <f>IF('Crisis Indicator Data'!#REF!="No Data",1,IF(#REF!&lt;&gt;"",1,0))</f>
        <v>#REF!</v>
      </c>
      <c r="AO168" s="214" t="e">
        <f>IF('Crisis Indicator Data'!#REF!="No Data",1,IF(#REF!&lt;&gt;"",1,0))</f>
        <v>#REF!</v>
      </c>
      <c r="AP168" s="214" t="e">
        <f>IF('Crisis Indicator Data'!#REF!="No Data",1,IF(#REF!&lt;&gt;"",1,0))</f>
        <v>#REF!</v>
      </c>
      <c r="AQ168" s="214" t="e">
        <f>IF('Crisis Indicator Data'!#REF!="No Data",1,IF(#REF!&lt;&gt;"",1,0))</f>
        <v>#REF!</v>
      </c>
      <c r="AR168" s="214" t="e">
        <f>IF('Crisis Indicator Data'!#REF!="No Data",1,IF(#REF!&lt;&gt;"",1,0))</f>
        <v>#REF!</v>
      </c>
      <c r="AS168" s="214" t="e">
        <f>IF('Crisis Indicator Data'!#REF!="No Data",1,IF(#REF!&lt;&gt;"",1,0))</f>
        <v>#REF!</v>
      </c>
      <c r="AT168" s="214" t="e">
        <f>IF('Crisis Indicator Data'!#REF!="No Data",1,IF(#REF!&lt;&gt;"",1,0))</f>
        <v>#REF!</v>
      </c>
      <c r="AU168" s="214" t="e">
        <f>IF('Crisis Indicator Data'!#REF!="No Data",1,IF(#REF!&lt;&gt;"",1,0))</f>
        <v>#REF!</v>
      </c>
      <c r="AV168" s="214" t="e">
        <f>IF('Crisis Indicator Data'!#REF!="No Data",1,IF(#REF!&lt;&gt;"",1,0))</f>
        <v>#REF!</v>
      </c>
      <c r="AW168" s="214" t="e">
        <f>IF('Crisis Indicator Data'!#REF!="No Data",1,IF(#REF!&lt;&gt;"",1,0))</f>
        <v>#REF!</v>
      </c>
      <c r="AX168" s="214" t="e">
        <f>IF('Crisis Indicator Data'!#REF!="No Data",1,IF(#REF!&lt;&gt;"",1,0))</f>
        <v>#REF!</v>
      </c>
      <c r="AY168" s="214" t="e">
        <f>IF('Crisis Indicator Data'!#REF!="No Data",1,IF(#REF!&lt;&gt;"",1,0))</f>
        <v>#REF!</v>
      </c>
      <c r="AZ168" s="214" t="e">
        <f>IF('Crisis Indicator Data'!#REF!="No Data",1,IF(#REF!&lt;&gt;"",1,0))</f>
        <v>#REF!</v>
      </c>
      <c r="BA168" t="e">
        <f t="shared" si="10"/>
        <v>#REF!</v>
      </c>
      <c r="BB168" s="22" t="e">
        <f t="shared" si="11"/>
        <v>#REF!</v>
      </c>
    </row>
    <row r="169" spans="1:54" x14ac:dyDescent="0.35">
      <c r="A169" t="s">
        <v>8217</v>
      </c>
      <c r="B169" s="214" t="e">
        <f>IF('Crisis Indicator Data'!#REF!="No Data",1,IF(#REF!&lt;&gt;"",1,0))</f>
        <v>#REF!</v>
      </c>
      <c r="C169" s="214" t="e">
        <f>IF('Crisis Indicator Data'!#REF!="No Data",1,IF(#REF!&lt;&gt;"",1,0))</f>
        <v>#REF!</v>
      </c>
      <c r="D169" s="214" t="e">
        <f>IF('Crisis Indicator Data'!#REF!="No Data",1,IF(#REF!&lt;&gt;"",1,0))</f>
        <v>#REF!</v>
      </c>
      <c r="E169" s="214" t="e">
        <f>IF('Crisis Indicator Data'!#REF!="No Data",1,IF(#REF!&lt;&gt;"",1,0))</f>
        <v>#REF!</v>
      </c>
      <c r="F169" s="214" t="e">
        <f>IF('Crisis Indicator Data'!#REF!="No Data",1,IF(#REF!&lt;&gt;"",1,0))</f>
        <v>#REF!</v>
      </c>
      <c r="G169" s="214" t="e">
        <f>IF('Crisis Indicator Data'!#REF!="No Data",1,IF(#REF!&lt;&gt;"",1,0))</f>
        <v>#REF!</v>
      </c>
      <c r="H169" s="214" t="e">
        <f>IF('Crisis Indicator Data'!#REF!="No Data",1,IF(#REF!&lt;&gt;"",1,0))</f>
        <v>#REF!</v>
      </c>
      <c r="I169" s="214" t="e">
        <f>IF('Crisis Indicator Data'!#REF!="No Data",1,IF(#REF!&lt;&gt;"",1,0))</f>
        <v>#REF!</v>
      </c>
      <c r="J169" s="214" t="e">
        <f>IF('Crisis Indicator Data'!#REF!="No Data",1,IF(#REF!&lt;&gt;"",1,0))</f>
        <v>#REF!</v>
      </c>
      <c r="K169" s="214" t="e">
        <f>IF('Crisis Indicator Data'!#REF!="No Data",1,IF(#REF!&lt;&gt;"",1,0))</f>
        <v>#REF!</v>
      </c>
      <c r="L169" s="214" t="e">
        <f>IF('Crisis Indicator Data'!#REF!="No Data",1,IF(#REF!&lt;&gt;"",1,0))</f>
        <v>#REF!</v>
      </c>
      <c r="M169" s="214" t="e">
        <f>IF('Crisis Indicator Data'!#REF!="No Data",1,IF(#REF!&lt;&gt;"",1,0))</f>
        <v>#REF!</v>
      </c>
      <c r="N169" s="214" t="e">
        <f>IF('Crisis Indicator Data'!#REF!="No Data",1,IF(#REF!&lt;&gt;"",1,0))</f>
        <v>#REF!</v>
      </c>
      <c r="O169" s="214" t="e">
        <f>IF('Crisis Indicator Data'!#REF!="No Data",1,IF(#REF!&lt;&gt;"",1,0))</f>
        <v>#REF!</v>
      </c>
      <c r="P169" s="214" t="e">
        <f>IF('Crisis Indicator Data'!#REF!="No Data",1,IF(#REF!&lt;&gt;"",1,0))</f>
        <v>#REF!</v>
      </c>
      <c r="Q169" s="214" t="e">
        <f>IF('Crisis Indicator Data'!#REF!="No Data",1,IF(#REF!&lt;&gt;"",1,0))</f>
        <v>#REF!</v>
      </c>
      <c r="R169" s="214" t="e">
        <f>IF('Crisis Indicator Data'!#REF!="No Data",1,IF(#REF!&lt;&gt;"",1,0))</f>
        <v>#REF!</v>
      </c>
      <c r="S169" s="214" t="e">
        <f>IF('Crisis Indicator Data'!#REF!="No Data",1,IF(#REF!&lt;&gt;"",1,0))</f>
        <v>#REF!</v>
      </c>
      <c r="T169" s="214" t="e">
        <f>IF('Crisis Indicator Data'!#REF!="No Data",1,IF(#REF!&lt;&gt;"",1,0))</f>
        <v>#REF!</v>
      </c>
      <c r="U169" s="214" t="e">
        <f>IF('Crisis Indicator Data'!#REF!="No Data",1,IF(#REF!&lt;&gt;"",1,0))</f>
        <v>#REF!</v>
      </c>
      <c r="V169" s="214" t="e">
        <f>IF('Crisis Indicator Data'!#REF!="No Data",1,IF(#REF!&lt;&gt;"",1,0))</f>
        <v>#REF!</v>
      </c>
      <c r="W169" s="214" t="e">
        <f>IF('Crisis Indicator Data'!#REF!="No Data",1,IF(#REF!&lt;&gt;"",1,0))</f>
        <v>#REF!</v>
      </c>
      <c r="X169" s="214" t="e">
        <f>IF('Crisis Indicator Data'!#REF!="No Data",1,IF(#REF!&lt;&gt;"",1,0))</f>
        <v>#REF!</v>
      </c>
      <c r="Y169" s="214" t="e">
        <f>IF('Crisis Indicator Data'!#REF!="No Data",1,IF(#REF!&lt;&gt;"",1,0))</f>
        <v>#REF!</v>
      </c>
      <c r="Z169" s="214" t="e">
        <f>IF('Crisis Indicator Data'!#REF!="No Data",1,IF(#REF!&lt;&gt;"",1,0))</f>
        <v>#REF!</v>
      </c>
      <c r="AA169" s="214" t="e">
        <f>IF('Crisis Indicator Data'!#REF!="No Data",1,IF(#REF!&lt;&gt;"",1,0))</f>
        <v>#REF!</v>
      </c>
      <c r="AB169" s="214" t="e">
        <f>IF('Crisis Indicator Data'!#REF!="No Data",1,IF(#REF!&lt;&gt;"",1,0))</f>
        <v>#REF!</v>
      </c>
      <c r="AC169" s="214" t="e">
        <f>IF('Crisis Indicator Data'!#REF!="No Data",1,IF(#REF!&lt;&gt;"",1,0))</f>
        <v>#REF!</v>
      </c>
      <c r="AD169" s="214" t="e">
        <f>IF('Crisis Indicator Data'!#REF!="No Data",1,IF(#REF!&lt;&gt;"",1,0))</f>
        <v>#REF!</v>
      </c>
      <c r="AE169" s="214" t="e">
        <f>IF('Crisis Indicator Data'!#REF!="No Data",1,IF(#REF!&lt;&gt;"",1,0))</f>
        <v>#REF!</v>
      </c>
      <c r="AF169" s="214" t="e">
        <f>IF('Crisis Indicator Data'!#REF!="No Data",1,IF(#REF!&lt;&gt;"",1,0))</f>
        <v>#REF!</v>
      </c>
      <c r="AG169" s="214" t="e">
        <f>IF('Crisis Indicator Data'!#REF!="No Data",1,IF(#REF!&lt;&gt;"",1,0))</f>
        <v>#REF!</v>
      </c>
      <c r="AH169" s="214" t="e">
        <f>IF('Crisis Indicator Data'!#REF!="No Data",1,IF(#REF!&lt;&gt;"",1,0))</f>
        <v>#REF!</v>
      </c>
      <c r="AI169" s="214" t="e">
        <f>IF('Crisis Indicator Data'!#REF!="No Data",1,IF(#REF!&lt;&gt;"",1,0))</f>
        <v>#REF!</v>
      </c>
      <c r="AJ169" s="214" t="e">
        <f>IF('Crisis Indicator Data'!#REF!="No Data",1,IF(#REF!&lt;&gt;"",1,0))</f>
        <v>#REF!</v>
      </c>
      <c r="AK169" s="214" t="e">
        <f>IF('Crisis Indicator Data'!#REF!="No Data",1,IF(#REF!&lt;&gt;"",1,0))</f>
        <v>#REF!</v>
      </c>
      <c r="AL169" s="214" t="e">
        <f>IF('Crisis Indicator Data'!#REF!="No Data",1,IF(#REF!&lt;&gt;"",1,0))</f>
        <v>#REF!</v>
      </c>
      <c r="AM169" s="214" t="e">
        <f>IF('Crisis Indicator Data'!#REF!="No Data",1,IF(#REF!&lt;&gt;"",1,0))</f>
        <v>#REF!</v>
      </c>
      <c r="AN169" s="214" t="e">
        <f>IF('Crisis Indicator Data'!#REF!="No Data",1,IF(#REF!&lt;&gt;"",1,0))</f>
        <v>#REF!</v>
      </c>
      <c r="AO169" s="214" t="e">
        <f>IF('Crisis Indicator Data'!#REF!="No Data",1,IF(#REF!&lt;&gt;"",1,0))</f>
        <v>#REF!</v>
      </c>
      <c r="AP169" s="214" t="e">
        <f>IF('Crisis Indicator Data'!#REF!="No Data",1,IF(#REF!&lt;&gt;"",1,0))</f>
        <v>#REF!</v>
      </c>
      <c r="AQ169" s="214" t="e">
        <f>IF('Crisis Indicator Data'!#REF!="No Data",1,IF(#REF!&lt;&gt;"",1,0))</f>
        <v>#REF!</v>
      </c>
      <c r="AR169" s="214" t="e">
        <f>IF('Crisis Indicator Data'!#REF!="No Data",1,IF(#REF!&lt;&gt;"",1,0))</f>
        <v>#REF!</v>
      </c>
      <c r="AS169" s="214" t="e">
        <f>IF('Crisis Indicator Data'!#REF!="No Data",1,IF(#REF!&lt;&gt;"",1,0))</f>
        <v>#REF!</v>
      </c>
      <c r="AT169" s="214" t="e">
        <f>IF('Crisis Indicator Data'!#REF!="No Data",1,IF(#REF!&lt;&gt;"",1,0))</f>
        <v>#REF!</v>
      </c>
      <c r="AU169" s="214" t="e">
        <f>IF('Crisis Indicator Data'!#REF!="No Data",1,IF(#REF!&lt;&gt;"",1,0))</f>
        <v>#REF!</v>
      </c>
      <c r="AV169" s="214" t="e">
        <f>IF('Crisis Indicator Data'!#REF!="No Data",1,IF(#REF!&lt;&gt;"",1,0))</f>
        <v>#REF!</v>
      </c>
      <c r="AW169" s="214" t="e">
        <f>IF('Crisis Indicator Data'!#REF!="No Data",1,IF(#REF!&lt;&gt;"",1,0))</f>
        <v>#REF!</v>
      </c>
      <c r="AX169" s="214" t="e">
        <f>IF('Crisis Indicator Data'!#REF!="No Data",1,IF(#REF!&lt;&gt;"",1,0))</f>
        <v>#REF!</v>
      </c>
      <c r="AY169" s="214" t="e">
        <f>IF('Crisis Indicator Data'!#REF!="No Data",1,IF(#REF!&lt;&gt;"",1,0))</f>
        <v>#REF!</v>
      </c>
      <c r="AZ169" s="214" t="e">
        <f>IF('Crisis Indicator Data'!#REF!="No Data",1,IF(#REF!&lt;&gt;"",1,0))</f>
        <v>#REF!</v>
      </c>
      <c r="BA169" t="e">
        <f t="shared" si="10"/>
        <v>#REF!</v>
      </c>
      <c r="BB169" s="22" t="e">
        <f t="shared" si="11"/>
        <v>#REF!</v>
      </c>
    </row>
    <row r="170" spans="1:54" x14ac:dyDescent="0.35">
      <c r="A170" t="s">
        <v>8204</v>
      </c>
      <c r="B170" s="214" t="e">
        <f>IF('Crisis Indicator Data'!#REF!="No Data",1,IF(#REF!&lt;&gt;"",1,0))</f>
        <v>#REF!</v>
      </c>
      <c r="C170" s="214" t="e">
        <f>IF('Crisis Indicator Data'!#REF!="No Data",1,IF(#REF!&lt;&gt;"",1,0))</f>
        <v>#REF!</v>
      </c>
      <c r="D170" s="214" t="e">
        <f>IF('Crisis Indicator Data'!#REF!="No Data",1,IF(#REF!&lt;&gt;"",1,0))</f>
        <v>#REF!</v>
      </c>
      <c r="E170" s="214" t="e">
        <f>IF('Crisis Indicator Data'!#REF!="No Data",1,IF(#REF!&lt;&gt;"",1,0))</f>
        <v>#REF!</v>
      </c>
      <c r="F170" s="214" t="e">
        <f>IF('Crisis Indicator Data'!#REF!="No Data",1,IF(#REF!&lt;&gt;"",1,0))</f>
        <v>#REF!</v>
      </c>
      <c r="G170" s="214" t="e">
        <f>IF('Crisis Indicator Data'!#REF!="No Data",1,IF(#REF!&lt;&gt;"",1,0))</f>
        <v>#REF!</v>
      </c>
      <c r="H170" s="214" t="e">
        <f>IF('Crisis Indicator Data'!#REF!="No Data",1,IF(#REF!&lt;&gt;"",1,0))</f>
        <v>#REF!</v>
      </c>
      <c r="I170" s="214" t="e">
        <f>IF('Crisis Indicator Data'!#REF!="No Data",1,IF(#REF!&lt;&gt;"",1,0))</f>
        <v>#REF!</v>
      </c>
      <c r="J170" s="214" t="e">
        <f>IF('Crisis Indicator Data'!#REF!="No Data",1,IF(#REF!&lt;&gt;"",1,0))</f>
        <v>#REF!</v>
      </c>
      <c r="K170" s="214" t="e">
        <f>IF('Crisis Indicator Data'!#REF!="No Data",1,IF(#REF!&lt;&gt;"",1,0))</f>
        <v>#REF!</v>
      </c>
      <c r="L170" s="214" t="e">
        <f>IF('Crisis Indicator Data'!#REF!="No Data",1,IF(#REF!&lt;&gt;"",1,0))</f>
        <v>#REF!</v>
      </c>
      <c r="M170" s="214" t="e">
        <f>IF('Crisis Indicator Data'!#REF!="No Data",1,IF(#REF!&lt;&gt;"",1,0))</f>
        <v>#REF!</v>
      </c>
      <c r="N170" s="214" t="e">
        <f>IF('Crisis Indicator Data'!#REF!="No Data",1,IF(#REF!&lt;&gt;"",1,0))</f>
        <v>#REF!</v>
      </c>
      <c r="O170" s="214" t="e">
        <f>IF('Crisis Indicator Data'!#REF!="No Data",1,IF(#REF!&lt;&gt;"",1,0))</f>
        <v>#REF!</v>
      </c>
      <c r="P170" s="214" t="e">
        <f>IF('Crisis Indicator Data'!#REF!="No Data",1,IF(#REF!&lt;&gt;"",1,0))</f>
        <v>#REF!</v>
      </c>
      <c r="Q170" s="214" t="e">
        <f>IF('Crisis Indicator Data'!#REF!="No Data",1,IF(#REF!&lt;&gt;"",1,0))</f>
        <v>#REF!</v>
      </c>
      <c r="R170" s="214" t="e">
        <f>IF('Crisis Indicator Data'!#REF!="No Data",1,IF(#REF!&lt;&gt;"",1,0))</f>
        <v>#REF!</v>
      </c>
      <c r="S170" s="214" t="e">
        <f>IF('Crisis Indicator Data'!#REF!="No Data",1,IF(#REF!&lt;&gt;"",1,0))</f>
        <v>#REF!</v>
      </c>
      <c r="T170" s="214" t="e">
        <f>IF('Crisis Indicator Data'!#REF!="No Data",1,IF(#REF!&lt;&gt;"",1,0))</f>
        <v>#REF!</v>
      </c>
      <c r="U170" s="214" t="e">
        <f>IF('Crisis Indicator Data'!#REF!="No Data",1,IF(#REF!&lt;&gt;"",1,0))</f>
        <v>#REF!</v>
      </c>
      <c r="V170" s="214" t="e">
        <f>IF('Crisis Indicator Data'!#REF!="No Data",1,IF(#REF!&lt;&gt;"",1,0))</f>
        <v>#REF!</v>
      </c>
      <c r="W170" s="214" t="e">
        <f>IF('Crisis Indicator Data'!#REF!="No Data",1,IF(#REF!&lt;&gt;"",1,0))</f>
        <v>#REF!</v>
      </c>
      <c r="X170" s="214" t="e">
        <f>IF('Crisis Indicator Data'!#REF!="No Data",1,IF(#REF!&lt;&gt;"",1,0))</f>
        <v>#REF!</v>
      </c>
      <c r="Y170" s="214" t="e">
        <f>IF('Crisis Indicator Data'!#REF!="No Data",1,IF(#REF!&lt;&gt;"",1,0))</f>
        <v>#REF!</v>
      </c>
      <c r="Z170" s="214" t="e">
        <f>IF('Crisis Indicator Data'!#REF!="No Data",1,IF(#REF!&lt;&gt;"",1,0))</f>
        <v>#REF!</v>
      </c>
      <c r="AA170" s="214" t="e">
        <f>IF('Crisis Indicator Data'!#REF!="No Data",1,IF(#REF!&lt;&gt;"",1,0))</f>
        <v>#REF!</v>
      </c>
      <c r="AB170" s="214" t="e">
        <f>IF('Crisis Indicator Data'!#REF!="No Data",1,IF(#REF!&lt;&gt;"",1,0))</f>
        <v>#REF!</v>
      </c>
      <c r="AC170" s="214" t="e">
        <f>IF('Crisis Indicator Data'!#REF!="No Data",1,IF(#REF!&lt;&gt;"",1,0))</f>
        <v>#REF!</v>
      </c>
      <c r="AD170" s="214" t="e">
        <f>IF('Crisis Indicator Data'!#REF!="No Data",1,IF(#REF!&lt;&gt;"",1,0))</f>
        <v>#REF!</v>
      </c>
      <c r="AE170" s="214" t="e">
        <f>IF('Crisis Indicator Data'!#REF!="No Data",1,IF(#REF!&lt;&gt;"",1,0))</f>
        <v>#REF!</v>
      </c>
      <c r="AF170" s="214" t="e">
        <f>IF('Crisis Indicator Data'!#REF!="No Data",1,IF(#REF!&lt;&gt;"",1,0))</f>
        <v>#REF!</v>
      </c>
      <c r="AG170" s="214" t="e">
        <f>IF('Crisis Indicator Data'!#REF!="No Data",1,IF(#REF!&lt;&gt;"",1,0))</f>
        <v>#REF!</v>
      </c>
      <c r="AH170" s="214" t="e">
        <f>IF('Crisis Indicator Data'!#REF!="No Data",1,IF(#REF!&lt;&gt;"",1,0))</f>
        <v>#REF!</v>
      </c>
      <c r="AI170" s="214" t="e">
        <f>IF('Crisis Indicator Data'!#REF!="No Data",1,IF(#REF!&lt;&gt;"",1,0))</f>
        <v>#REF!</v>
      </c>
      <c r="AJ170" s="214" t="e">
        <f>IF('Crisis Indicator Data'!#REF!="No Data",1,IF(#REF!&lt;&gt;"",1,0))</f>
        <v>#REF!</v>
      </c>
      <c r="AK170" s="214" t="e">
        <f>IF('Crisis Indicator Data'!#REF!="No Data",1,IF(#REF!&lt;&gt;"",1,0))</f>
        <v>#REF!</v>
      </c>
      <c r="AL170" s="214" t="e">
        <f>IF('Crisis Indicator Data'!#REF!="No Data",1,IF(#REF!&lt;&gt;"",1,0))</f>
        <v>#REF!</v>
      </c>
      <c r="AM170" s="214" t="e">
        <f>IF('Crisis Indicator Data'!#REF!="No Data",1,IF(#REF!&lt;&gt;"",1,0))</f>
        <v>#REF!</v>
      </c>
      <c r="AN170" s="214" t="e">
        <f>IF('Crisis Indicator Data'!#REF!="No Data",1,IF(#REF!&lt;&gt;"",1,0))</f>
        <v>#REF!</v>
      </c>
      <c r="AO170" s="214" t="e">
        <f>IF('Crisis Indicator Data'!#REF!="No Data",1,IF(#REF!&lt;&gt;"",1,0))</f>
        <v>#REF!</v>
      </c>
      <c r="AP170" s="214" t="e">
        <f>IF('Crisis Indicator Data'!#REF!="No Data",1,IF(#REF!&lt;&gt;"",1,0))</f>
        <v>#REF!</v>
      </c>
      <c r="AQ170" s="214" t="e">
        <f>IF('Crisis Indicator Data'!#REF!="No Data",1,IF(#REF!&lt;&gt;"",1,0))</f>
        <v>#REF!</v>
      </c>
      <c r="AR170" s="214" t="e">
        <f>IF('Crisis Indicator Data'!#REF!="No Data",1,IF(#REF!&lt;&gt;"",1,0))</f>
        <v>#REF!</v>
      </c>
      <c r="AS170" s="214" t="e">
        <f>IF('Crisis Indicator Data'!#REF!="No Data",1,IF(#REF!&lt;&gt;"",1,0))</f>
        <v>#REF!</v>
      </c>
      <c r="AT170" s="214" t="e">
        <f>IF('Crisis Indicator Data'!#REF!="No Data",1,IF(#REF!&lt;&gt;"",1,0))</f>
        <v>#REF!</v>
      </c>
      <c r="AU170" s="214" t="e">
        <f>IF('Crisis Indicator Data'!#REF!="No Data",1,IF(#REF!&lt;&gt;"",1,0))</f>
        <v>#REF!</v>
      </c>
      <c r="AV170" s="214" t="e">
        <f>IF('Crisis Indicator Data'!#REF!="No Data",1,IF(#REF!&lt;&gt;"",1,0))</f>
        <v>#REF!</v>
      </c>
      <c r="AW170" s="214" t="e">
        <f>IF('Crisis Indicator Data'!#REF!="No Data",1,IF(#REF!&lt;&gt;"",1,0))</f>
        <v>#REF!</v>
      </c>
      <c r="AX170" s="214" t="e">
        <f>IF('Crisis Indicator Data'!#REF!="No Data",1,IF(#REF!&lt;&gt;"",1,0))</f>
        <v>#REF!</v>
      </c>
      <c r="AY170" s="214" t="e">
        <f>IF('Crisis Indicator Data'!#REF!="No Data",1,IF(#REF!&lt;&gt;"",1,0))</f>
        <v>#REF!</v>
      </c>
      <c r="AZ170" s="214" t="e">
        <f>IF('Crisis Indicator Data'!#REF!="No Data",1,IF(#REF!&lt;&gt;"",1,0))</f>
        <v>#REF!</v>
      </c>
      <c r="BA170" t="e">
        <f t="shared" si="10"/>
        <v>#REF!</v>
      </c>
      <c r="BB170" s="22" t="e">
        <f t="shared" si="11"/>
        <v>#REF!</v>
      </c>
    </row>
    <row r="171" spans="1:54" x14ac:dyDescent="0.35">
      <c r="A171" t="s">
        <v>8119</v>
      </c>
      <c r="B171" s="214" t="e">
        <f>IF('Crisis Indicator Data'!#REF!="No Data",1,IF(#REF!&lt;&gt;"",1,0))</f>
        <v>#REF!</v>
      </c>
      <c r="C171" s="214" t="e">
        <f>IF('Crisis Indicator Data'!#REF!="No Data",1,IF(#REF!&lt;&gt;"",1,0))</f>
        <v>#REF!</v>
      </c>
      <c r="D171" s="214" t="e">
        <f>IF('Crisis Indicator Data'!#REF!="No Data",1,IF(#REF!&lt;&gt;"",1,0))</f>
        <v>#REF!</v>
      </c>
      <c r="E171" s="214" t="e">
        <f>IF('Crisis Indicator Data'!#REF!="No Data",1,IF(#REF!&lt;&gt;"",1,0))</f>
        <v>#REF!</v>
      </c>
      <c r="F171" s="214" t="e">
        <f>IF('Crisis Indicator Data'!#REF!="No Data",1,IF(#REF!&lt;&gt;"",1,0))</f>
        <v>#REF!</v>
      </c>
      <c r="G171" s="214" t="e">
        <f>IF('Crisis Indicator Data'!#REF!="No Data",1,IF(#REF!&lt;&gt;"",1,0))</f>
        <v>#REF!</v>
      </c>
      <c r="H171" s="214" t="e">
        <f>IF('Crisis Indicator Data'!#REF!="No Data",1,IF(#REF!&lt;&gt;"",1,0))</f>
        <v>#REF!</v>
      </c>
      <c r="I171" s="214" t="e">
        <f>IF('Crisis Indicator Data'!#REF!="No Data",1,IF(#REF!&lt;&gt;"",1,0))</f>
        <v>#REF!</v>
      </c>
      <c r="J171" s="214" t="e">
        <f>IF('Crisis Indicator Data'!#REF!="No Data",1,IF(#REF!&lt;&gt;"",1,0))</f>
        <v>#REF!</v>
      </c>
      <c r="K171" s="214" t="e">
        <f>IF('Crisis Indicator Data'!#REF!="No Data",1,IF(#REF!&lt;&gt;"",1,0))</f>
        <v>#REF!</v>
      </c>
      <c r="L171" s="214" t="e">
        <f>IF('Crisis Indicator Data'!#REF!="No Data",1,IF(#REF!&lt;&gt;"",1,0))</f>
        <v>#REF!</v>
      </c>
      <c r="M171" s="214" t="e">
        <f>IF('Crisis Indicator Data'!#REF!="No Data",1,IF(#REF!&lt;&gt;"",1,0))</f>
        <v>#REF!</v>
      </c>
      <c r="N171" s="214" t="e">
        <f>IF('Crisis Indicator Data'!#REF!="No Data",1,IF(#REF!&lt;&gt;"",1,0))</f>
        <v>#REF!</v>
      </c>
      <c r="O171" s="214" t="e">
        <f>IF('Crisis Indicator Data'!#REF!="No Data",1,IF(#REF!&lt;&gt;"",1,0))</f>
        <v>#REF!</v>
      </c>
      <c r="P171" s="214" t="e">
        <f>IF('Crisis Indicator Data'!#REF!="No Data",1,IF(#REF!&lt;&gt;"",1,0))</f>
        <v>#REF!</v>
      </c>
      <c r="Q171" s="214" t="e">
        <f>IF('Crisis Indicator Data'!#REF!="No Data",1,IF(#REF!&lt;&gt;"",1,0))</f>
        <v>#REF!</v>
      </c>
      <c r="R171" s="214" t="e">
        <f>IF('Crisis Indicator Data'!#REF!="No Data",1,IF(#REF!&lt;&gt;"",1,0))</f>
        <v>#REF!</v>
      </c>
      <c r="S171" s="214" t="e">
        <f>IF('Crisis Indicator Data'!#REF!="No Data",1,IF(#REF!&lt;&gt;"",1,0))</f>
        <v>#REF!</v>
      </c>
      <c r="T171" s="214" t="e">
        <f>IF('Crisis Indicator Data'!#REF!="No Data",1,IF(#REF!&lt;&gt;"",1,0))</f>
        <v>#REF!</v>
      </c>
      <c r="U171" s="214" t="e">
        <f>IF('Crisis Indicator Data'!#REF!="No Data",1,IF(#REF!&lt;&gt;"",1,0))</f>
        <v>#REF!</v>
      </c>
      <c r="V171" s="214" t="e">
        <f>IF('Crisis Indicator Data'!#REF!="No Data",1,IF(#REF!&lt;&gt;"",1,0))</f>
        <v>#REF!</v>
      </c>
      <c r="W171" s="214" t="e">
        <f>IF('Crisis Indicator Data'!#REF!="No Data",1,IF(#REF!&lt;&gt;"",1,0))</f>
        <v>#REF!</v>
      </c>
      <c r="X171" s="214" t="e">
        <f>IF('Crisis Indicator Data'!#REF!="No Data",1,IF(#REF!&lt;&gt;"",1,0))</f>
        <v>#REF!</v>
      </c>
      <c r="Y171" s="214" t="e">
        <f>IF('Crisis Indicator Data'!#REF!="No Data",1,IF(#REF!&lt;&gt;"",1,0))</f>
        <v>#REF!</v>
      </c>
      <c r="Z171" s="214" t="e">
        <f>IF('Crisis Indicator Data'!#REF!="No Data",1,IF(#REF!&lt;&gt;"",1,0))</f>
        <v>#REF!</v>
      </c>
      <c r="AA171" s="214" t="e">
        <f>IF('Crisis Indicator Data'!#REF!="No Data",1,IF(#REF!&lt;&gt;"",1,0))</f>
        <v>#REF!</v>
      </c>
      <c r="AB171" s="214" t="e">
        <f>IF('Crisis Indicator Data'!#REF!="No Data",1,IF(#REF!&lt;&gt;"",1,0))</f>
        <v>#REF!</v>
      </c>
      <c r="AC171" s="214" t="e">
        <f>IF('Crisis Indicator Data'!#REF!="No Data",1,IF(#REF!&lt;&gt;"",1,0))</f>
        <v>#REF!</v>
      </c>
      <c r="AD171" s="214" t="e">
        <f>IF('Crisis Indicator Data'!#REF!="No Data",1,IF(#REF!&lt;&gt;"",1,0))</f>
        <v>#REF!</v>
      </c>
      <c r="AE171" s="214" t="e">
        <f>IF('Crisis Indicator Data'!#REF!="No Data",1,IF(#REF!&lt;&gt;"",1,0))</f>
        <v>#REF!</v>
      </c>
      <c r="AF171" s="214" t="e">
        <f>IF('Crisis Indicator Data'!#REF!="No Data",1,IF(#REF!&lt;&gt;"",1,0))</f>
        <v>#REF!</v>
      </c>
      <c r="AG171" s="214" t="e">
        <f>IF('Crisis Indicator Data'!#REF!="No Data",1,IF(#REF!&lt;&gt;"",1,0))</f>
        <v>#REF!</v>
      </c>
      <c r="AH171" s="214" t="e">
        <f>IF('Crisis Indicator Data'!#REF!="No Data",1,IF(#REF!&lt;&gt;"",1,0))</f>
        <v>#REF!</v>
      </c>
      <c r="AI171" s="214" t="e">
        <f>IF('Crisis Indicator Data'!#REF!="No Data",1,IF(#REF!&lt;&gt;"",1,0))</f>
        <v>#REF!</v>
      </c>
      <c r="AJ171" s="214" t="e">
        <f>IF('Crisis Indicator Data'!#REF!="No Data",1,IF(#REF!&lt;&gt;"",1,0))</f>
        <v>#REF!</v>
      </c>
      <c r="AK171" s="214" t="e">
        <f>IF('Crisis Indicator Data'!#REF!="No Data",1,IF(#REF!&lt;&gt;"",1,0))</f>
        <v>#REF!</v>
      </c>
      <c r="AL171" s="214" t="e">
        <f>IF('Crisis Indicator Data'!#REF!="No Data",1,IF(#REF!&lt;&gt;"",1,0))</f>
        <v>#REF!</v>
      </c>
      <c r="AM171" s="214" t="e">
        <f>IF('Crisis Indicator Data'!#REF!="No Data",1,IF(#REF!&lt;&gt;"",1,0))</f>
        <v>#REF!</v>
      </c>
      <c r="AN171" s="214" t="e">
        <f>IF('Crisis Indicator Data'!#REF!="No Data",1,IF(#REF!&lt;&gt;"",1,0))</f>
        <v>#REF!</v>
      </c>
      <c r="AO171" s="214" t="e">
        <f>IF('Crisis Indicator Data'!#REF!="No Data",1,IF(#REF!&lt;&gt;"",1,0))</f>
        <v>#REF!</v>
      </c>
      <c r="AP171" s="214" t="e">
        <f>IF('Crisis Indicator Data'!#REF!="No Data",1,IF(#REF!&lt;&gt;"",1,0))</f>
        <v>#REF!</v>
      </c>
      <c r="AQ171" s="214" t="e">
        <f>IF('Crisis Indicator Data'!#REF!="No Data",1,IF(#REF!&lt;&gt;"",1,0))</f>
        <v>#REF!</v>
      </c>
      <c r="AR171" s="214" t="e">
        <f>IF('Crisis Indicator Data'!#REF!="No Data",1,IF(#REF!&lt;&gt;"",1,0))</f>
        <v>#REF!</v>
      </c>
      <c r="AS171" s="214" t="e">
        <f>IF('Crisis Indicator Data'!#REF!="No Data",1,IF(#REF!&lt;&gt;"",1,0))</f>
        <v>#REF!</v>
      </c>
      <c r="AT171" s="214" t="e">
        <f>IF('Crisis Indicator Data'!#REF!="No Data",1,IF(#REF!&lt;&gt;"",1,0))</f>
        <v>#REF!</v>
      </c>
      <c r="AU171" s="214" t="e">
        <f>IF('Crisis Indicator Data'!#REF!="No Data",1,IF(#REF!&lt;&gt;"",1,0))</f>
        <v>#REF!</v>
      </c>
      <c r="AV171" s="214" t="e">
        <f>IF('Crisis Indicator Data'!#REF!="No Data",1,IF(#REF!&lt;&gt;"",1,0))</f>
        <v>#REF!</v>
      </c>
      <c r="AW171" s="214" t="e">
        <f>IF('Crisis Indicator Data'!#REF!="No Data",1,IF(#REF!&lt;&gt;"",1,0))</f>
        <v>#REF!</v>
      </c>
      <c r="AX171" s="214" t="e">
        <f>IF('Crisis Indicator Data'!#REF!="No Data",1,IF(#REF!&lt;&gt;"",1,0))</f>
        <v>#REF!</v>
      </c>
      <c r="AY171" s="214" t="e">
        <f>IF('Crisis Indicator Data'!#REF!="No Data",1,IF(#REF!&lt;&gt;"",1,0))</f>
        <v>#REF!</v>
      </c>
      <c r="AZ171" s="214" t="e">
        <f>IF('Crisis Indicator Data'!#REF!="No Data",1,IF(#REF!&lt;&gt;"",1,0))</f>
        <v>#REF!</v>
      </c>
      <c r="BA171" t="e">
        <f t="shared" si="10"/>
        <v>#REF!</v>
      </c>
      <c r="BB171" s="22" t="e">
        <f t="shared" si="11"/>
        <v>#REF!</v>
      </c>
    </row>
    <row r="172" spans="1:54" x14ac:dyDescent="0.35">
      <c r="A172" t="s">
        <v>8210</v>
      </c>
      <c r="B172" s="214" t="e">
        <f>IF('Crisis Indicator Data'!#REF!="No Data",1,IF(#REF!&lt;&gt;"",1,0))</f>
        <v>#REF!</v>
      </c>
      <c r="C172" s="214" t="e">
        <f>IF('Crisis Indicator Data'!#REF!="No Data",1,IF(#REF!&lt;&gt;"",1,0))</f>
        <v>#REF!</v>
      </c>
      <c r="D172" s="214" t="e">
        <f>IF('Crisis Indicator Data'!#REF!="No Data",1,IF(#REF!&lt;&gt;"",1,0))</f>
        <v>#REF!</v>
      </c>
      <c r="E172" s="214" t="e">
        <f>IF('Crisis Indicator Data'!#REF!="No Data",1,IF(#REF!&lt;&gt;"",1,0))</f>
        <v>#REF!</v>
      </c>
      <c r="F172" s="214" t="e">
        <f>IF('Crisis Indicator Data'!#REF!="No Data",1,IF(#REF!&lt;&gt;"",1,0))</f>
        <v>#REF!</v>
      </c>
      <c r="G172" s="214" t="e">
        <f>IF('Crisis Indicator Data'!#REF!="No Data",1,IF(#REF!&lt;&gt;"",1,0))</f>
        <v>#REF!</v>
      </c>
      <c r="H172" s="214" t="e">
        <f>IF('Crisis Indicator Data'!#REF!="No Data",1,IF(#REF!&lt;&gt;"",1,0))</f>
        <v>#REF!</v>
      </c>
      <c r="I172" s="214" t="e">
        <f>IF('Crisis Indicator Data'!#REF!="No Data",1,IF(#REF!&lt;&gt;"",1,0))</f>
        <v>#REF!</v>
      </c>
      <c r="J172" s="214" t="e">
        <f>IF('Crisis Indicator Data'!#REF!="No Data",1,IF(#REF!&lt;&gt;"",1,0))</f>
        <v>#REF!</v>
      </c>
      <c r="K172" s="214" t="e">
        <f>IF('Crisis Indicator Data'!#REF!="No Data",1,IF(#REF!&lt;&gt;"",1,0))</f>
        <v>#REF!</v>
      </c>
      <c r="L172" s="214" t="e">
        <f>IF('Crisis Indicator Data'!#REF!="No Data",1,IF(#REF!&lt;&gt;"",1,0))</f>
        <v>#REF!</v>
      </c>
      <c r="M172" s="214" t="e">
        <f>IF('Crisis Indicator Data'!#REF!="No Data",1,IF(#REF!&lt;&gt;"",1,0))</f>
        <v>#REF!</v>
      </c>
      <c r="N172" s="214" t="e">
        <f>IF('Crisis Indicator Data'!#REF!="No Data",1,IF(#REF!&lt;&gt;"",1,0))</f>
        <v>#REF!</v>
      </c>
      <c r="O172" s="214" t="e">
        <f>IF('Crisis Indicator Data'!#REF!="No Data",1,IF(#REF!&lt;&gt;"",1,0))</f>
        <v>#REF!</v>
      </c>
      <c r="P172" s="214" t="e">
        <f>IF('Crisis Indicator Data'!#REF!="No Data",1,IF(#REF!&lt;&gt;"",1,0))</f>
        <v>#REF!</v>
      </c>
      <c r="Q172" s="214" t="e">
        <f>IF('Crisis Indicator Data'!#REF!="No Data",1,IF(#REF!&lt;&gt;"",1,0))</f>
        <v>#REF!</v>
      </c>
      <c r="R172" s="214" t="e">
        <f>IF('Crisis Indicator Data'!#REF!="No Data",1,IF(#REF!&lt;&gt;"",1,0))</f>
        <v>#REF!</v>
      </c>
      <c r="S172" s="214" t="e">
        <f>IF('Crisis Indicator Data'!#REF!="No Data",1,IF(#REF!&lt;&gt;"",1,0))</f>
        <v>#REF!</v>
      </c>
      <c r="T172" s="214" t="e">
        <f>IF('Crisis Indicator Data'!#REF!="No Data",1,IF(#REF!&lt;&gt;"",1,0))</f>
        <v>#REF!</v>
      </c>
      <c r="U172" s="214" t="e">
        <f>IF('Crisis Indicator Data'!#REF!="No Data",1,IF(#REF!&lt;&gt;"",1,0))</f>
        <v>#REF!</v>
      </c>
      <c r="V172" s="214" t="e">
        <f>IF('Crisis Indicator Data'!#REF!="No Data",1,IF(#REF!&lt;&gt;"",1,0))</f>
        <v>#REF!</v>
      </c>
      <c r="W172" s="214" t="e">
        <f>IF('Crisis Indicator Data'!#REF!="No Data",1,IF(#REF!&lt;&gt;"",1,0))</f>
        <v>#REF!</v>
      </c>
      <c r="X172" s="214" t="e">
        <f>IF('Crisis Indicator Data'!#REF!="No Data",1,IF(#REF!&lt;&gt;"",1,0))</f>
        <v>#REF!</v>
      </c>
      <c r="Y172" s="214" t="e">
        <f>IF('Crisis Indicator Data'!#REF!="No Data",1,IF(#REF!&lt;&gt;"",1,0))</f>
        <v>#REF!</v>
      </c>
      <c r="Z172" s="214" t="e">
        <f>IF('Crisis Indicator Data'!#REF!="No Data",1,IF(#REF!&lt;&gt;"",1,0))</f>
        <v>#REF!</v>
      </c>
      <c r="AA172" s="214" t="e">
        <f>IF('Crisis Indicator Data'!#REF!="No Data",1,IF(#REF!&lt;&gt;"",1,0))</f>
        <v>#REF!</v>
      </c>
      <c r="AB172" s="214" t="e">
        <f>IF('Crisis Indicator Data'!#REF!="No Data",1,IF(#REF!&lt;&gt;"",1,0))</f>
        <v>#REF!</v>
      </c>
      <c r="AC172" s="214" t="e">
        <f>IF('Crisis Indicator Data'!#REF!="No Data",1,IF(#REF!&lt;&gt;"",1,0))</f>
        <v>#REF!</v>
      </c>
      <c r="AD172" s="214" t="e">
        <f>IF('Crisis Indicator Data'!#REF!="No Data",1,IF(#REF!&lt;&gt;"",1,0))</f>
        <v>#REF!</v>
      </c>
      <c r="AE172" s="214" t="e">
        <f>IF('Crisis Indicator Data'!#REF!="No Data",1,IF(#REF!&lt;&gt;"",1,0))</f>
        <v>#REF!</v>
      </c>
      <c r="AF172" s="214" t="e">
        <f>IF('Crisis Indicator Data'!#REF!="No Data",1,IF(#REF!&lt;&gt;"",1,0))</f>
        <v>#REF!</v>
      </c>
      <c r="AG172" s="214" t="e">
        <f>IF('Crisis Indicator Data'!#REF!="No Data",1,IF(#REF!&lt;&gt;"",1,0))</f>
        <v>#REF!</v>
      </c>
      <c r="AH172" s="214" t="e">
        <f>IF('Crisis Indicator Data'!#REF!="No Data",1,IF(#REF!&lt;&gt;"",1,0))</f>
        <v>#REF!</v>
      </c>
      <c r="AI172" s="214" t="e">
        <f>IF('Crisis Indicator Data'!#REF!="No Data",1,IF(#REF!&lt;&gt;"",1,0))</f>
        <v>#REF!</v>
      </c>
      <c r="AJ172" s="214" t="e">
        <f>IF('Crisis Indicator Data'!#REF!="No Data",1,IF(#REF!&lt;&gt;"",1,0))</f>
        <v>#REF!</v>
      </c>
      <c r="AK172" s="214" t="e">
        <f>IF('Crisis Indicator Data'!#REF!="No Data",1,IF(#REF!&lt;&gt;"",1,0))</f>
        <v>#REF!</v>
      </c>
      <c r="AL172" s="214" t="e">
        <f>IF('Crisis Indicator Data'!#REF!="No Data",1,IF(#REF!&lt;&gt;"",1,0))</f>
        <v>#REF!</v>
      </c>
      <c r="AM172" s="214" t="e">
        <f>IF('Crisis Indicator Data'!#REF!="No Data",1,IF(#REF!&lt;&gt;"",1,0))</f>
        <v>#REF!</v>
      </c>
      <c r="AN172" s="214" t="e">
        <f>IF('Crisis Indicator Data'!#REF!="No Data",1,IF(#REF!&lt;&gt;"",1,0))</f>
        <v>#REF!</v>
      </c>
      <c r="AO172" s="214" t="e">
        <f>IF('Crisis Indicator Data'!#REF!="No Data",1,IF(#REF!&lt;&gt;"",1,0))</f>
        <v>#REF!</v>
      </c>
      <c r="AP172" s="214" t="e">
        <f>IF('Crisis Indicator Data'!#REF!="No Data",1,IF(#REF!&lt;&gt;"",1,0))</f>
        <v>#REF!</v>
      </c>
      <c r="AQ172" s="214" t="e">
        <f>IF('Crisis Indicator Data'!#REF!="No Data",1,IF(#REF!&lt;&gt;"",1,0))</f>
        <v>#REF!</v>
      </c>
      <c r="AR172" s="214" t="e">
        <f>IF('Crisis Indicator Data'!#REF!="No Data",1,IF(#REF!&lt;&gt;"",1,0))</f>
        <v>#REF!</v>
      </c>
      <c r="AS172" s="214" t="e">
        <f>IF('Crisis Indicator Data'!#REF!="No Data",1,IF(#REF!&lt;&gt;"",1,0))</f>
        <v>#REF!</v>
      </c>
      <c r="AT172" s="214" t="e">
        <f>IF('Crisis Indicator Data'!#REF!="No Data",1,IF(#REF!&lt;&gt;"",1,0))</f>
        <v>#REF!</v>
      </c>
      <c r="AU172" s="214" t="e">
        <f>IF('Crisis Indicator Data'!#REF!="No Data",1,IF(#REF!&lt;&gt;"",1,0))</f>
        <v>#REF!</v>
      </c>
      <c r="AV172" s="214" t="e">
        <f>IF('Crisis Indicator Data'!#REF!="No Data",1,IF(#REF!&lt;&gt;"",1,0))</f>
        <v>#REF!</v>
      </c>
      <c r="AW172" s="214" t="e">
        <f>IF('Crisis Indicator Data'!#REF!="No Data",1,IF(#REF!&lt;&gt;"",1,0))</f>
        <v>#REF!</v>
      </c>
      <c r="AX172" s="214" t="e">
        <f>IF('Crisis Indicator Data'!#REF!="No Data",1,IF(#REF!&lt;&gt;"",1,0))</f>
        <v>#REF!</v>
      </c>
      <c r="AY172" s="214" t="e">
        <f>IF('Crisis Indicator Data'!#REF!="No Data",1,IF(#REF!&lt;&gt;"",1,0))</f>
        <v>#REF!</v>
      </c>
      <c r="AZ172" s="214" t="e">
        <f>IF('Crisis Indicator Data'!#REF!="No Data",1,IF(#REF!&lt;&gt;"",1,0))</f>
        <v>#REF!</v>
      </c>
      <c r="BA172" t="e">
        <f t="shared" si="10"/>
        <v>#REF!</v>
      </c>
      <c r="BB172" s="22" t="e">
        <f t="shared" si="11"/>
        <v>#REF!</v>
      </c>
    </row>
    <row r="173" spans="1:54" x14ac:dyDescent="0.35">
      <c r="A173" t="s">
        <v>8203</v>
      </c>
      <c r="B173" s="214" t="e">
        <f>IF('Crisis Indicator Data'!#REF!="No Data",1,IF(#REF!&lt;&gt;"",1,0))</f>
        <v>#REF!</v>
      </c>
      <c r="C173" s="214" t="e">
        <f>IF('Crisis Indicator Data'!#REF!="No Data",1,IF(#REF!&lt;&gt;"",1,0))</f>
        <v>#REF!</v>
      </c>
      <c r="D173" s="214" t="e">
        <f>IF('Crisis Indicator Data'!#REF!="No Data",1,IF(#REF!&lt;&gt;"",1,0))</f>
        <v>#REF!</v>
      </c>
      <c r="E173" s="214" t="e">
        <f>IF('Crisis Indicator Data'!#REF!="No Data",1,IF(#REF!&lt;&gt;"",1,0))</f>
        <v>#REF!</v>
      </c>
      <c r="F173" s="214" t="e">
        <f>IF('Crisis Indicator Data'!#REF!="No Data",1,IF(#REF!&lt;&gt;"",1,0))</f>
        <v>#REF!</v>
      </c>
      <c r="G173" s="214" t="e">
        <f>IF('Crisis Indicator Data'!#REF!="No Data",1,IF(#REF!&lt;&gt;"",1,0))</f>
        <v>#REF!</v>
      </c>
      <c r="H173" s="214" t="e">
        <f>IF('Crisis Indicator Data'!#REF!="No Data",1,IF(#REF!&lt;&gt;"",1,0))</f>
        <v>#REF!</v>
      </c>
      <c r="I173" s="214" t="e">
        <f>IF('Crisis Indicator Data'!#REF!="No Data",1,IF(#REF!&lt;&gt;"",1,0))</f>
        <v>#REF!</v>
      </c>
      <c r="J173" s="214" t="e">
        <f>IF('Crisis Indicator Data'!#REF!="No Data",1,IF(#REF!&lt;&gt;"",1,0))</f>
        <v>#REF!</v>
      </c>
      <c r="K173" s="214" t="e">
        <f>IF('Crisis Indicator Data'!#REF!="No Data",1,IF(#REF!&lt;&gt;"",1,0))</f>
        <v>#REF!</v>
      </c>
      <c r="L173" s="214" t="e">
        <f>IF('Crisis Indicator Data'!#REF!="No Data",1,IF(#REF!&lt;&gt;"",1,0))</f>
        <v>#REF!</v>
      </c>
      <c r="M173" s="214" t="e">
        <f>IF('Crisis Indicator Data'!#REF!="No Data",1,IF(#REF!&lt;&gt;"",1,0))</f>
        <v>#REF!</v>
      </c>
      <c r="N173" s="214" t="e">
        <f>IF('Crisis Indicator Data'!#REF!="No Data",1,IF(#REF!&lt;&gt;"",1,0))</f>
        <v>#REF!</v>
      </c>
      <c r="O173" s="214" t="e">
        <f>IF('Crisis Indicator Data'!#REF!="No Data",1,IF(#REF!&lt;&gt;"",1,0))</f>
        <v>#REF!</v>
      </c>
      <c r="P173" s="214" t="e">
        <f>IF('Crisis Indicator Data'!#REF!="No Data",1,IF(#REF!&lt;&gt;"",1,0))</f>
        <v>#REF!</v>
      </c>
      <c r="Q173" s="214" t="e">
        <f>IF('Crisis Indicator Data'!#REF!="No Data",1,IF(#REF!&lt;&gt;"",1,0))</f>
        <v>#REF!</v>
      </c>
      <c r="R173" s="214" t="e">
        <f>IF('Crisis Indicator Data'!#REF!="No Data",1,IF(#REF!&lt;&gt;"",1,0))</f>
        <v>#REF!</v>
      </c>
      <c r="S173" s="214" t="e">
        <f>IF('Crisis Indicator Data'!#REF!="No Data",1,IF(#REF!&lt;&gt;"",1,0))</f>
        <v>#REF!</v>
      </c>
      <c r="T173" s="214" t="e">
        <f>IF('Crisis Indicator Data'!#REF!="No Data",1,IF(#REF!&lt;&gt;"",1,0))</f>
        <v>#REF!</v>
      </c>
      <c r="U173" s="214" t="e">
        <f>IF('Crisis Indicator Data'!#REF!="No Data",1,IF(#REF!&lt;&gt;"",1,0))</f>
        <v>#REF!</v>
      </c>
      <c r="V173" s="214" t="e">
        <f>IF('Crisis Indicator Data'!#REF!="No Data",1,IF(#REF!&lt;&gt;"",1,0))</f>
        <v>#REF!</v>
      </c>
      <c r="W173" s="214" t="e">
        <f>IF('Crisis Indicator Data'!#REF!="No Data",1,IF(#REF!&lt;&gt;"",1,0))</f>
        <v>#REF!</v>
      </c>
      <c r="X173" s="214" t="e">
        <f>IF('Crisis Indicator Data'!#REF!="No Data",1,IF(#REF!&lt;&gt;"",1,0))</f>
        <v>#REF!</v>
      </c>
      <c r="Y173" s="214" t="e">
        <f>IF('Crisis Indicator Data'!#REF!="No Data",1,IF(#REF!&lt;&gt;"",1,0))</f>
        <v>#REF!</v>
      </c>
      <c r="Z173" s="214" t="e">
        <f>IF('Crisis Indicator Data'!#REF!="No Data",1,IF(#REF!&lt;&gt;"",1,0))</f>
        <v>#REF!</v>
      </c>
      <c r="AA173" s="214" t="e">
        <f>IF('Crisis Indicator Data'!#REF!="No Data",1,IF(#REF!&lt;&gt;"",1,0))</f>
        <v>#REF!</v>
      </c>
      <c r="AB173" s="214" t="e">
        <f>IF('Crisis Indicator Data'!#REF!="No Data",1,IF(#REF!&lt;&gt;"",1,0))</f>
        <v>#REF!</v>
      </c>
      <c r="AC173" s="214" t="e">
        <f>IF('Crisis Indicator Data'!#REF!="No Data",1,IF(#REF!&lt;&gt;"",1,0))</f>
        <v>#REF!</v>
      </c>
      <c r="AD173" s="214" t="e">
        <f>IF('Crisis Indicator Data'!#REF!="No Data",1,IF(#REF!&lt;&gt;"",1,0))</f>
        <v>#REF!</v>
      </c>
      <c r="AE173" s="214" t="e">
        <f>IF('Crisis Indicator Data'!#REF!="No Data",1,IF(#REF!&lt;&gt;"",1,0))</f>
        <v>#REF!</v>
      </c>
      <c r="AF173" s="214" t="e">
        <f>IF('Crisis Indicator Data'!#REF!="No Data",1,IF(#REF!&lt;&gt;"",1,0))</f>
        <v>#REF!</v>
      </c>
      <c r="AG173" s="214" t="e">
        <f>IF('Crisis Indicator Data'!#REF!="No Data",1,IF(#REF!&lt;&gt;"",1,0))</f>
        <v>#REF!</v>
      </c>
      <c r="AH173" s="214" t="e">
        <f>IF('Crisis Indicator Data'!#REF!="No Data",1,IF(#REF!&lt;&gt;"",1,0))</f>
        <v>#REF!</v>
      </c>
      <c r="AI173" s="214" t="e">
        <f>IF('Crisis Indicator Data'!#REF!="No Data",1,IF(#REF!&lt;&gt;"",1,0))</f>
        <v>#REF!</v>
      </c>
      <c r="AJ173" s="214" t="e">
        <f>IF('Crisis Indicator Data'!#REF!="No Data",1,IF(#REF!&lt;&gt;"",1,0))</f>
        <v>#REF!</v>
      </c>
      <c r="AK173" s="214" t="e">
        <f>IF('Crisis Indicator Data'!#REF!="No Data",1,IF(#REF!&lt;&gt;"",1,0))</f>
        <v>#REF!</v>
      </c>
      <c r="AL173" s="214" t="e">
        <f>IF('Crisis Indicator Data'!#REF!="No Data",1,IF(#REF!&lt;&gt;"",1,0))</f>
        <v>#REF!</v>
      </c>
      <c r="AM173" s="214" t="e">
        <f>IF('Crisis Indicator Data'!#REF!="No Data",1,IF(#REF!&lt;&gt;"",1,0))</f>
        <v>#REF!</v>
      </c>
      <c r="AN173" s="214" t="e">
        <f>IF('Crisis Indicator Data'!#REF!="No Data",1,IF(#REF!&lt;&gt;"",1,0))</f>
        <v>#REF!</v>
      </c>
      <c r="AO173" s="214" t="e">
        <f>IF('Crisis Indicator Data'!#REF!="No Data",1,IF(#REF!&lt;&gt;"",1,0))</f>
        <v>#REF!</v>
      </c>
      <c r="AP173" s="214" t="e">
        <f>IF('Crisis Indicator Data'!#REF!="No Data",1,IF(#REF!&lt;&gt;"",1,0))</f>
        <v>#REF!</v>
      </c>
      <c r="AQ173" s="214" t="e">
        <f>IF('Crisis Indicator Data'!#REF!="No Data",1,IF(#REF!&lt;&gt;"",1,0))</f>
        <v>#REF!</v>
      </c>
      <c r="AR173" s="214" t="e">
        <f>IF('Crisis Indicator Data'!#REF!="No Data",1,IF(#REF!&lt;&gt;"",1,0))</f>
        <v>#REF!</v>
      </c>
      <c r="AS173" s="214" t="e">
        <f>IF('Crisis Indicator Data'!#REF!="No Data",1,IF(#REF!&lt;&gt;"",1,0))</f>
        <v>#REF!</v>
      </c>
      <c r="AT173" s="214" t="e">
        <f>IF('Crisis Indicator Data'!#REF!="No Data",1,IF(#REF!&lt;&gt;"",1,0))</f>
        <v>#REF!</v>
      </c>
      <c r="AU173" s="214" t="e">
        <f>IF('Crisis Indicator Data'!#REF!="No Data",1,IF(#REF!&lt;&gt;"",1,0))</f>
        <v>#REF!</v>
      </c>
      <c r="AV173" s="214" t="e">
        <f>IF('Crisis Indicator Data'!#REF!="No Data",1,IF(#REF!&lt;&gt;"",1,0))</f>
        <v>#REF!</v>
      </c>
      <c r="AW173" s="214" t="e">
        <f>IF('Crisis Indicator Data'!#REF!="No Data",1,IF(#REF!&lt;&gt;"",1,0))</f>
        <v>#REF!</v>
      </c>
      <c r="AX173" s="214" t="e">
        <f>IF('Crisis Indicator Data'!#REF!="No Data",1,IF(#REF!&lt;&gt;"",1,0))</f>
        <v>#REF!</v>
      </c>
      <c r="AY173" s="214" t="e">
        <f>IF('Crisis Indicator Data'!#REF!="No Data",1,IF(#REF!&lt;&gt;"",1,0))</f>
        <v>#REF!</v>
      </c>
      <c r="AZ173" s="214" t="e">
        <f>IF('Crisis Indicator Data'!#REF!="No Data",1,IF(#REF!&lt;&gt;"",1,0))</f>
        <v>#REF!</v>
      </c>
      <c r="BA173" t="e">
        <f t="shared" si="10"/>
        <v>#REF!</v>
      </c>
      <c r="BB173" s="22" t="e">
        <f t="shared" si="11"/>
        <v>#REF!</v>
      </c>
    </row>
    <row r="174" spans="1:54" x14ac:dyDescent="0.35">
      <c r="A174" t="s">
        <v>8211</v>
      </c>
      <c r="B174" s="214" t="e">
        <f>IF('Crisis Indicator Data'!#REF!="No Data",1,IF(#REF!&lt;&gt;"",1,0))</f>
        <v>#REF!</v>
      </c>
      <c r="C174" s="214" t="e">
        <f>IF('Crisis Indicator Data'!#REF!="No Data",1,IF(#REF!&lt;&gt;"",1,0))</f>
        <v>#REF!</v>
      </c>
      <c r="D174" s="214" t="e">
        <f>IF('Crisis Indicator Data'!#REF!="No Data",1,IF(#REF!&lt;&gt;"",1,0))</f>
        <v>#REF!</v>
      </c>
      <c r="E174" s="214" t="e">
        <f>IF('Crisis Indicator Data'!#REF!="No Data",1,IF(#REF!&lt;&gt;"",1,0))</f>
        <v>#REF!</v>
      </c>
      <c r="F174" s="214" t="e">
        <f>IF('Crisis Indicator Data'!#REF!="No Data",1,IF(#REF!&lt;&gt;"",1,0))</f>
        <v>#REF!</v>
      </c>
      <c r="G174" s="214" t="e">
        <f>IF('Crisis Indicator Data'!#REF!="No Data",1,IF(#REF!&lt;&gt;"",1,0))</f>
        <v>#REF!</v>
      </c>
      <c r="H174" s="214" t="e">
        <f>IF('Crisis Indicator Data'!#REF!="No Data",1,IF(#REF!&lt;&gt;"",1,0))</f>
        <v>#REF!</v>
      </c>
      <c r="I174" s="214" t="e">
        <f>IF('Crisis Indicator Data'!#REF!="No Data",1,IF(#REF!&lt;&gt;"",1,0))</f>
        <v>#REF!</v>
      </c>
      <c r="J174" s="214" t="e">
        <f>IF('Crisis Indicator Data'!#REF!="No Data",1,IF(#REF!&lt;&gt;"",1,0))</f>
        <v>#REF!</v>
      </c>
      <c r="K174" s="214" t="e">
        <f>IF('Crisis Indicator Data'!#REF!="No Data",1,IF(#REF!&lt;&gt;"",1,0))</f>
        <v>#REF!</v>
      </c>
      <c r="L174" s="214" t="e">
        <f>IF('Crisis Indicator Data'!#REF!="No Data",1,IF(#REF!&lt;&gt;"",1,0))</f>
        <v>#REF!</v>
      </c>
      <c r="M174" s="214" t="e">
        <f>IF('Crisis Indicator Data'!#REF!="No Data",1,IF(#REF!&lt;&gt;"",1,0))</f>
        <v>#REF!</v>
      </c>
      <c r="N174" s="214" t="e">
        <f>IF('Crisis Indicator Data'!#REF!="No Data",1,IF(#REF!&lt;&gt;"",1,0))</f>
        <v>#REF!</v>
      </c>
      <c r="O174" s="214" t="e">
        <f>IF('Crisis Indicator Data'!#REF!="No Data",1,IF(#REF!&lt;&gt;"",1,0))</f>
        <v>#REF!</v>
      </c>
      <c r="P174" s="214" t="e">
        <f>IF('Crisis Indicator Data'!#REF!="No Data",1,IF(#REF!&lt;&gt;"",1,0))</f>
        <v>#REF!</v>
      </c>
      <c r="Q174" s="214" t="e">
        <f>IF('Crisis Indicator Data'!#REF!="No Data",1,IF(#REF!&lt;&gt;"",1,0))</f>
        <v>#REF!</v>
      </c>
      <c r="R174" s="214" t="e">
        <f>IF('Crisis Indicator Data'!#REF!="No Data",1,IF(#REF!&lt;&gt;"",1,0))</f>
        <v>#REF!</v>
      </c>
      <c r="S174" s="214" t="e">
        <f>IF('Crisis Indicator Data'!#REF!="No Data",1,IF(#REF!&lt;&gt;"",1,0))</f>
        <v>#REF!</v>
      </c>
      <c r="T174" s="214" t="e">
        <f>IF('Crisis Indicator Data'!#REF!="No Data",1,IF(#REF!&lt;&gt;"",1,0))</f>
        <v>#REF!</v>
      </c>
      <c r="U174" s="214" t="e">
        <f>IF('Crisis Indicator Data'!#REF!="No Data",1,IF(#REF!&lt;&gt;"",1,0))</f>
        <v>#REF!</v>
      </c>
      <c r="V174" s="214" t="e">
        <f>IF('Crisis Indicator Data'!#REF!="No Data",1,IF(#REF!&lt;&gt;"",1,0))</f>
        <v>#REF!</v>
      </c>
      <c r="W174" s="214" t="e">
        <f>IF('Crisis Indicator Data'!#REF!="No Data",1,IF(#REF!&lt;&gt;"",1,0))</f>
        <v>#REF!</v>
      </c>
      <c r="X174" s="214" t="e">
        <f>IF('Crisis Indicator Data'!#REF!="No Data",1,IF(#REF!&lt;&gt;"",1,0))</f>
        <v>#REF!</v>
      </c>
      <c r="Y174" s="214" t="e">
        <f>IF('Crisis Indicator Data'!#REF!="No Data",1,IF(#REF!&lt;&gt;"",1,0))</f>
        <v>#REF!</v>
      </c>
      <c r="Z174" s="214" t="e">
        <f>IF('Crisis Indicator Data'!#REF!="No Data",1,IF(#REF!&lt;&gt;"",1,0))</f>
        <v>#REF!</v>
      </c>
      <c r="AA174" s="214" t="e">
        <f>IF('Crisis Indicator Data'!#REF!="No Data",1,IF(#REF!&lt;&gt;"",1,0))</f>
        <v>#REF!</v>
      </c>
      <c r="AB174" s="214" t="e">
        <f>IF('Crisis Indicator Data'!#REF!="No Data",1,IF(#REF!&lt;&gt;"",1,0))</f>
        <v>#REF!</v>
      </c>
      <c r="AC174" s="214" t="e">
        <f>IF('Crisis Indicator Data'!#REF!="No Data",1,IF(#REF!&lt;&gt;"",1,0))</f>
        <v>#REF!</v>
      </c>
      <c r="AD174" s="214" t="e">
        <f>IF('Crisis Indicator Data'!#REF!="No Data",1,IF(#REF!&lt;&gt;"",1,0))</f>
        <v>#REF!</v>
      </c>
      <c r="AE174" s="214" t="e">
        <f>IF('Crisis Indicator Data'!#REF!="No Data",1,IF(#REF!&lt;&gt;"",1,0))</f>
        <v>#REF!</v>
      </c>
      <c r="AF174" s="214" t="e">
        <f>IF('Crisis Indicator Data'!#REF!="No Data",1,IF(#REF!&lt;&gt;"",1,0))</f>
        <v>#REF!</v>
      </c>
      <c r="AG174" s="214" t="e">
        <f>IF('Crisis Indicator Data'!#REF!="No Data",1,IF(#REF!&lt;&gt;"",1,0))</f>
        <v>#REF!</v>
      </c>
      <c r="AH174" s="214" t="e">
        <f>IF('Crisis Indicator Data'!#REF!="No Data",1,IF(#REF!&lt;&gt;"",1,0))</f>
        <v>#REF!</v>
      </c>
      <c r="AI174" s="214" t="e">
        <f>IF('Crisis Indicator Data'!#REF!="No Data",1,IF(#REF!&lt;&gt;"",1,0))</f>
        <v>#REF!</v>
      </c>
      <c r="AJ174" s="214" t="e">
        <f>IF('Crisis Indicator Data'!#REF!="No Data",1,IF(#REF!&lt;&gt;"",1,0))</f>
        <v>#REF!</v>
      </c>
      <c r="AK174" s="214" t="e">
        <f>IF('Crisis Indicator Data'!#REF!="No Data",1,IF(#REF!&lt;&gt;"",1,0))</f>
        <v>#REF!</v>
      </c>
      <c r="AL174" s="214" t="e">
        <f>IF('Crisis Indicator Data'!#REF!="No Data",1,IF(#REF!&lt;&gt;"",1,0))</f>
        <v>#REF!</v>
      </c>
      <c r="AM174" s="214" t="e">
        <f>IF('Crisis Indicator Data'!#REF!="No Data",1,IF(#REF!&lt;&gt;"",1,0))</f>
        <v>#REF!</v>
      </c>
      <c r="AN174" s="214" t="e">
        <f>IF('Crisis Indicator Data'!#REF!="No Data",1,IF(#REF!&lt;&gt;"",1,0))</f>
        <v>#REF!</v>
      </c>
      <c r="AO174" s="214" t="e">
        <f>IF('Crisis Indicator Data'!#REF!="No Data",1,IF(#REF!&lt;&gt;"",1,0))</f>
        <v>#REF!</v>
      </c>
      <c r="AP174" s="214" t="e">
        <f>IF('Crisis Indicator Data'!#REF!="No Data",1,IF(#REF!&lt;&gt;"",1,0))</f>
        <v>#REF!</v>
      </c>
      <c r="AQ174" s="214" t="e">
        <f>IF('Crisis Indicator Data'!#REF!="No Data",1,IF(#REF!&lt;&gt;"",1,0))</f>
        <v>#REF!</v>
      </c>
      <c r="AR174" s="214" t="e">
        <f>IF('Crisis Indicator Data'!#REF!="No Data",1,IF(#REF!&lt;&gt;"",1,0))</f>
        <v>#REF!</v>
      </c>
      <c r="AS174" s="214" t="e">
        <f>IF('Crisis Indicator Data'!#REF!="No Data",1,IF(#REF!&lt;&gt;"",1,0))</f>
        <v>#REF!</v>
      </c>
      <c r="AT174" s="214" t="e">
        <f>IF('Crisis Indicator Data'!#REF!="No Data",1,IF(#REF!&lt;&gt;"",1,0))</f>
        <v>#REF!</v>
      </c>
      <c r="AU174" s="214" t="e">
        <f>IF('Crisis Indicator Data'!#REF!="No Data",1,IF(#REF!&lt;&gt;"",1,0))</f>
        <v>#REF!</v>
      </c>
      <c r="AV174" s="214" t="e">
        <f>IF('Crisis Indicator Data'!#REF!="No Data",1,IF(#REF!&lt;&gt;"",1,0))</f>
        <v>#REF!</v>
      </c>
      <c r="AW174" s="214" t="e">
        <f>IF('Crisis Indicator Data'!#REF!="No Data",1,IF(#REF!&lt;&gt;"",1,0))</f>
        <v>#REF!</v>
      </c>
      <c r="AX174" s="214" t="e">
        <f>IF('Crisis Indicator Data'!#REF!="No Data",1,IF(#REF!&lt;&gt;"",1,0))</f>
        <v>#REF!</v>
      </c>
      <c r="AY174" s="214" t="e">
        <f>IF('Crisis Indicator Data'!#REF!="No Data",1,IF(#REF!&lt;&gt;"",1,0))</f>
        <v>#REF!</v>
      </c>
      <c r="AZ174" s="214" t="e">
        <f>IF('Crisis Indicator Data'!#REF!="No Data",1,IF(#REF!&lt;&gt;"",1,0))</f>
        <v>#REF!</v>
      </c>
      <c r="BA174" t="e">
        <f t="shared" si="10"/>
        <v>#REF!</v>
      </c>
      <c r="BB174" s="22" t="e">
        <f t="shared" si="11"/>
        <v>#REF!</v>
      </c>
    </row>
    <row r="175" spans="1:54" x14ac:dyDescent="0.35">
      <c r="A175" t="s">
        <v>8212</v>
      </c>
      <c r="B175" s="214" t="e">
        <f>IF('Crisis Indicator Data'!#REF!="No Data",1,IF(#REF!&lt;&gt;"",1,0))</f>
        <v>#REF!</v>
      </c>
      <c r="C175" s="214" t="e">
        <f>IF('Crisis Indicator Data'!#REF!="No Data",1,IF(#REF!&lt;&gt;"",1,0))</f>
        <v>#REF!</v>
      </c>
      <c r="D175" s="214" t="e">
        <f>IF('Crisis Indicator Data'!#REF!="No Data",1,IF(#REF!&lt;&gt;"",1,0))</f>
        <v>#REF!</v>
      </c>
      <c r="E175" s="214" t="e">
        <f>IF('Crisis Indicator Data'!#REF!="No Data",1,IF(#REF!&lt;&gt;"",1,0))</f>
        <v>#REF!</v>
      </c>
      <c r="F175" s="214" t="e">
        <f>IF('Crisis Indicator Data'!#REF!="No Data",1,IF(#REF!&lt;&gt;"",1,0))</f>
        <v>#REF!</v>
      </c>
      <c r="G175" s="214" t="e">
        <f>IF('Crisis Indicator Data'!#REF!="No Data",1,IF(#REF!&lt;&gt;"",1,0))</f>
        <v>#REF!</v>
      </c>
      <c r="H175" s="214" t="e">
        <f>IF('Crisis Indicator Data'!#REF!="No Data",1,IF(#REF!&lt;&gt;"",1,0))</f>
        <v>#REF!</v>
      </c>
      <c r="I175" s="214" t="e">
        <f>IF('Crisis Indicator Data'!#REF!="No Data",1,IF(#REF!&lt;&gt;"",1,0))</f>
        <v>#REF!</v>
      </c>
      <c r="J175" s="214" t="e">
        <f>IF('Crisis Indicator Data'!#REF!="No Data",1,IF(#REF!&lt;&gt;"",1,0))</f>
        <v>#REF!</v>
      </c>
      <c r="K175" s="214" t="e">
        <f>IF('Crisis Indicator Data'!#REF!="No Data",1,IF(#REF!&lt;&gt;"",1,0))</f>
        <v>#REF!</v>
      </c>
      <c r="L175" s="214" t="e">
        <f>IF('Crisis Indicator Data'!#REF!="No Data",1,IF(#REF!&lt;&gt;"",1,0))</f>
        <v>#REF!</v>
      </c>
      <c r="M175" s="214" t="e">
        <f>IF('Crisis Indicator Data'!#REF!="No Data",1,IF(#REF!&lt;&gt;"",1,0))</f>
        <v>#REF!</v>
      </c>
      <c r="N175" s="214" t="e">
        <f>IF('Crisis Indicator Data'!#REF!="No Data",1,IF(#REF!&lt;&gt;"",1,0))</f>
        <v>#REF!</v>
      </c>
      <c r="O175" s="214" t="e">
        <f>IF('Crisis Indicator Data'!#REF!="No Data",1,IF(#REF!&lt;&gt;"",1,0))</f>
        <v>#REF!</v>
      </c>
      <c r="P175" s="214" t="e">
        <f>IF('Crisis Indicator Data'!#REF!="No Data",1,IF(#REF!&lt;&gt;"",1,0))</f>
        <v>#REF!</v>
      </c>
      <c r="Q175" s="214" t="e">
        <f>IF('Crisis Indicator Data'!#REF!="No Data",1,IF(#REF!&lt;&gt;"",1,0))</f>
        <v>#REF!</v>
      </c>
      <c r="R175" s="214" t="e">
        <f>IF('Crisis Indicator Data'!#REF!="No Data",1,IF(#REF!&lt;&gt;"",1,0))</f>
        <v>#REF!</v>
      </c>
      <c r="S175" s="214" t="e">
        <f>IF('Crisis Indicator Data'!#REF!="No Data",1,IF(#REF!&lt;&gt;"",1,0))</f>
        <v>#REF!</v>
      </c>
      <c r="T175" s="214" t="e">
        <f>IF('Crisis Indicator Data'!#REF!="No Data",1,IF(#REF!&lt;&gt;"",1,0))</f>
        <v>#REF!</v>
      </c>
      <c r="U175" s="214" t="e">
        <f>IF('Crisis Indicator Data'!#REF!="No Data",1,IF(#REF!&lt;&gt;"",1,0))</f>
        <v>#REF!</v>
      </c>
      <c r="V175" s="214" t="e">
        <f>IF('Crisis Indicator Data'!#REF!="No Data",1,IF(#REF!&lt;&gt;"",1,0))</f>
        <v>#REF!</v>
      </c>
      <c r="W175" s="214" t="e">
        <f>IF('Crisis Indicator Data'!#REF!="No Data",1,IF(#REF!&lt;&gt;"",1,0))</f>
        <v>#REF!</v>
      </c>
      <c r="X175" s="214" t="e">
        <f>IF('Crisis Indicator Data'!#REF!="No Data",1,IF(#REF!&lt;&gt;"",1,0))</f>
        <v>#REF!</v>
      </c>
      <c r="Y175" s="214" t="e">
        <f>IF('Crisis Indicator Data'!#REF!="No Data",1,IF(#REF!&lt;&gt;"",1,0))</f>
        <v>#REF!</v>
      </c>
      <c r="Z175" s="214" t="e">
        <f>IF('Crisis Indicator Data'!#REF!="No Data",1,IF(#REF!&lt;&gt;"",1,0))</f>
        <v>#REF!</v>
      </c>
      <c r="AA175" s="214" t="e">
        <f>IF('Crisis Indicator Data'!#REF!="No Data",1,IF(#REF!&lt;&gt;"",1,0))</f>
        <v>#REF!</v>
      </c>
      <c r="AB175" s="214" t="e">
        <f>IF('Crisis Indicator Data'!#REF!="No Data",1,IF(#REF!&lt;&gt;"",1,0))</f>
        <v>#REF!</v>
      </c>
      <c r="AC175" s="214" t="e">
        <f>IF('Crisis Indicator Data'!#REF!="No Data",1,IF(#REF!&lt;&gt;"",1,0))</f>
        <v>#REF!</v>
      </c>
      <c r="AD175" s="214" t="e">
        <f>IF('Crisis Indicator Data'!#REF!="No Data",1,IF(#REF!&lt;&gt;"",1,0))</f>
        <v>#REF!</v>
      </c>
      <c r="AE175" s="214" t="e">
        <f>IF('Crisis Indicator Data'!#REF!="No Data",1,IF(#REF!&lt;&gt;"",1,0))</f>
        <v>#REF!</v>
      </c>
      <c r="AF175" s="214" t="e">
        <f>IF('Crisis Indicator Data'!#REF!="No Data",1,IF(#REF!&lt;&gt;"",1,0))</f>
        <v>#REF!</v>
      </c>
      <c r="AG175" s="214" t="e">
        <f>IF('Crisis Indicator Data'!#REF!="No Data",1,IF(#REF!&lt;&gt;"",1,0))</f>
        <v>#REF!</v>
      </c>
      <c r="AH175" s="214" t="e">
        <f>IF('Crisis Indicator Data'!#REF!="No Data",1,IF(#REF!&lt;&gt;"",1,0))</f>
        <v>#REF!</v>
      </c>
      <c r="AI175" s="214" t="e">
        <f>IF('Crisis Indicator Data'!#REF!="No Data",1,IF(#REF!&lt;&gt;"",1,0))</f>
        <v>#REF!</v>
      </c>
      <c r="AJ175" s="214" t="e">
        <f>IF('Crisis Indicator Data'!#REF!="No Data",1,IF(#REF!&lt;&gt;"",1,0))</f>
        <v>#REF!</v>
      </c>
      <c r="AK175" s="214" t="e">
        <f>IF('Crisis Indicator Data'!#REF!="No Data",1,IF(#REF!&lt;&gt;"",1,0))</f>
        <v>#REF!</v>
      </c>
      <c r="AL175" s="214" t="e">
        <f>IF('Crisis Indicator Data'!#REF!="No Data",1,IF(#REF!&lt;&gt;"",1,0))</f>
        <v>#REF!</v>
      </c>
      <c r="AM175" s="214" t="e">
        <f>IF('Crisis Indicator Data'!#REF!="No Data",1,IF(#REF!&lt;&gt;"",1,0))</f>
        <v>#REF!</v>
      </c>
      <c r="AN175" s="214" t="e">
        <f>IF('Crisis Indicator Data'!#REF!="No Data",1,IF(#REF!&lt;&gt;"",1,0))</f>
        <v>#REF!</v>
      </c>
      <c r="AO175" s="214" t="e">
        <f>IF('Crisis Indicator Data'!#REF!="No Data",1,IF(#REF!&lt;&gt;"",1,0))</f>
        <v>#REF!</v>
      </c>
      <c r="AP175" s="214" t="e">
        <f>IF('Crisis Indicator Data'!#REF!="No Data",1,IF(#REF!&lt;&gt;"",1,0))</f>
        <v>#REF!</v>
      </c>
      <c r="AQ175" s="214" t="e">
        <f>IF('Crisis Indicator Data'!#REF!="No Data",1,IF(#REF!&lt;&gt;"",1,0))</f>
        <v>#REF!</v>
      </c>
      <c r="AR175" s="214" t="e">
        <f>IF('Crisis Indicator Data'!#REF!="No Data",1,IF(#REF!&lt;&gt;"",1,0))</f>
        <v>#REF!</v>
      </c>
      <c r="AS175" s="214" t="e">
        <f>IF('Crisis Indicator Data'!#REF!="No Data",1,IF(#REF!&lt;&gt;"",1,0))</f>
        <v>#REF!</v>
      </c>
      <c r="AT175" s="214" t="e">
        <f>IF('Crisis Indicator Data'!#REF!="No Data",1,IF(#REF!&lt;&gt;"",1,0))</f>
        <v>#REF!</v>
      </c>
      <c r="AU175" s="214" t="e">
        <f>IF('Crisis Indicator Data'!#REF!="No Data",1,IF(#REF!&lt;&gt;"",1,0))</f>
        <v>#REF!</v>
      </c>
      <c r="AV175" s="214" t="e">
        <f>IF('Crisis Indicator Data'!#REF!="No Data",1,IF(#REF!&lt;&gt;"",1,0))</f>
        <v>#REF!</v>
      </c>
      <c r="AW175" s="214" t="e">
        <f>IF('Crisis Indicator Data'!#REF!="No Data",1,IF(#REF!&lt;&gt;"",1,0))</f>
        <v>#REF!</v>
      </c>
      <c r="AX175" s="214" t="e">
        <f>IF('Crisis Indicator Data'!#REF!="No Data",1,IF(#REF!&lt;&gt;"",1,0))</f>
        <v>#REF!</v>
      </c>
      <c r="AY175" s="214" t="e">
        <f>IF('Crisis Indicator Data'!#REF!="No Data",1,IF(#REF!&lt;&gt;"",1,0))</f>
        <v>#REF!</v>
      </c>
      <c r="AZ175" s="214" t="e">
        <f>IF('Crisis Indicator Data'!#REF!="No Data",1,IF(#REF!&lt;&gt;"",1,0))</f>
        <v>#REF!</v>
      </c>
      <c r="BA175" t="e">
        <f t="shared" si="10"/>
        <v>#REF!</v>
      </c>
      <c r="BB175" s="22" t="e">
        <f t="shared" si="11"/>
        <v>#REF!</v>
      </c>
    </row>
    <row r="176" spans="1:54" x14ac:dyDescent="0.35">
      <c r="A176" t="s">
        <v>8213</v>
      </c>
      <c r="B176" s="214" t="e">
        <f>IF('Crisis Indicator Data'!#REF!="No Data",1,IF(#REF!&lt;&gt;"",1,0))</f>
        <v>#REF!</v>
      </c>
      <c r="C176" s="214" t="e">
        <f>IF('Crisis Indicator Data'!#REF!="No Data",1,IF(#REF!&lt;&gt;"",1,0))</f>
        <v>#REF!</v>
      </c>
      <c r="D176" s="214" t="e">
        <f>IF('Crisis Indicator Data'!#REF!="No Data",1,IF(#REF!&lt;&gt;"",1,0))</f>
        <v>#REF!</v>
      </c>
      <c r="E176" s="214" t="e">
        <f>IF('Crisis Indicator Data'!#REF!="No Data",1,IF(#REF!&lt;&gt;"",1,0))</f>
        <v>#REF!</v>
      </c>
      <c r="F176" s="214" t="e">
        <f>IF('Crisis Indicator Data'!#REF!="No Data",1,IF(#REF!&lt;&gt;"",1,0))</f>
        <v>#REF!</v>
      </c>
      <c r="G176" s="214" t="e">
        <f>IF('Crisis Indicator Data'!#REF!="No Data",1,IF(#REF!&lt;&gt;"",1,0))</f>
        <v>#REF!</v>
      </c>
      <c r="H176" s="214" t="e">
        <f>IF('Crisis Indicator Data'!#REF!="No Data",1,IF(#REF!&lt;&gt;"",1,0))</f>
        <v>#REF!</v>
      </c>
      <c r="I176" s="214" t="e">
        <f>IF('Crisis Indicator Data'!#REF!="No Data",1,IF(#REF!&lt;&gt;"",1,0))</f>
        <v>#REF!</v>
      </c>
      <c r="J176" s="214" t="e">
        <f>IF('Crisis Indicator Data'!#REF!="No Data",1,IF(#REF!&lt;&gt;"",1,0))</f>
        <v>#REF!</v>
      </c>
      <c r="K176" s="214" t="e">
        <f>IF('Crisis Indicator Data'!#REF!="No Data",1,IF(#REF!&lt;&gt;"",1,0))</f>
        <v>#REF!</v>
      </c>
      <c r="L176" s="214" t="e">
        <f>IF('Crisis Indicator Data'!#REF!="No Data",1,IF(#REF!&lt;&gt;"",1,0))</f>
        <v>#REF!</v>
      </c>
      <c r="M176" s="214" t="e">
        <f>IF('Crisis Indicator Data'!#REF!="No Data",1,IF(#REF!&lt;&gt;"",1,0))</f>
        <v>#REF!</v>
      </c>
      <c r="N176" s="214" t="e">
        <f>IF('Crisis Indicator Data'!#REF!="No Data",1,IF(#REF!&lt;&gt;"",1,0))</f>
        <v>#REF!</v>
      </c>
      <c r="O176" s="214" t="e">
        <f>IF('Crisis Indicator Data'!#REF!="No Data",1,IF(#REF!&lt;&gt;"",1,0))</f>
        <v>#REF!</v>
      </c>
      <c r="P176" s="214" t="e">
        <f>IF('Crisis Indicator Data'!#REF!="No Data",1,IF(#REF!&lt;&gt;"",1,0))</f>
        <v>#REF!</v>
      </c>
      <c r="Q176" s="214" t="e">
        <f>IF('Crisis Indicator Data'!#REF!="No Data",1,IF(#REF!&lt;&gt;"",1,0))</f>
        <v>#REF!</v>
      </c>
      <c r="R176" s="214" t="e">
        <f>IF('Crisis Indicator Data'!#REF!="No Data",1,IF(#REF!&lt;&gt;"",1,0))</f>
        <v>#REF!</v>
      </c>
      <c r="S176" s="214" t="e">
        <f>IF('Crisis Indicator Data'!#REF!="No Data",1,IF(#REF!&lt;&gt;"",1,0))</f>
        <v>#REF!</v>
      </c>
      <c r="T176" s="214" t="e">
        <f>IF('Crisis Indicator Data'!#REF!="No Data",1,IF(#REF!&lt;&gt;"",1,0))</f>
        <v>#REF!</v>
      </c>
      <c r="U176" s="214" t="e">
        <f>IF('Crisis Indicator Data'!#REF!="No Data",1,IF(#REF!&lt;&gt;"",1,0))</f>
        <v>#REF!</v>
      </c>
      <c r="V176" s="214" t="e">
        <f>IF('Crisis Indicator Data'!#REF!="No Data",1,IF(#REF!&lt;&gt;"",1,0))</f>
        <v>#REF!</v>
      </c>
      <c r="W176" s="214" t="e">
        <f>IF('Crisis Indicator Data'!#REF!="No Data",1,IF(#REF!&lt;&gt;"",1,0))</f>
        <v>#REF!</v>
      </c>
      <c r="X176" s="214" t="e">
        <f>IF('Crisis Indicator Data'!#REF!="No Data",1,IF(#REF!&lt;&gt;"",1,0))</f>
        <v>#REF!</v>
      </c>
      <c r="Y176" s="214" t="e">
        <f>IF('Crisis Indicator Data'!#REF!="No Data",1,IF(#REF!&lt;&gt;"",1,0))</f>
        <v>#REF!</v>
      </c>
      <c r="Z176" s="214" t="e">
        <f>IF('Crisis Indicator Data'!#REF!="No Data",1,IF(#REF!&lt;&gt;"",1,0))</f>
        <v>#REF!</v>
      </c>
      <c r="AA176" s="214" t="e">
        <f>IF('Crisis Indicator Data'!#REF!="No Data",1,IF(#REF!&lt;&gt;"",1,0))</f>
        <v>#REF!</v>
      </c>
      <c r="AB176" s="214" t="e">
        <f>IF('Crisis Indicator Data'!#REF!="No Data",1,IF(#REF!&lt;&gt;"",1,0))</f>
        <v>#REF!</v>
      </c>
      <c r="AC176" s="214" t="e">
        <f>IF('Crisis Indicator Data'!#REF!="No Data",1,IF(#REF!&lt;&gt;"",1,0))</f>
        <v>#REF!</v>
      </c>
      <c r="AD176" s="214" t="e">
        <f>IF('Crisis Indicator Data'!#REF!="No Data",1,IF(#REF!&lt;&gt;"",1,0))</f>
        <v>#REF!</v>
      </c>
      <c r="AE176" s="214" t="e">
        <f>IF('Crisis Indicator Data'!#REF!="No Data",1,IF(#REF!&lt;&gt;"",1,0))</f>
        <v>#REF!</v>
      </c>
      <c r="AF176" s="214" t="e">
        <f>IF('Crisis Indicator Data'!#REF!="No Data",1,IF(#REF!&lt;&gt;"",1,0))</f>
        <v>#REF!</v>
      </c>
      <c r="AG176" s="214" t="e">
        <f>IF('Crisis Indicator Data'!#REF!="No Data",1,IF(#REF!&lt;&gt;"",1,0))</f>
        <v>#REF!</v>
      </c>
      <c r="AH176" s="214" t="e">
        <f>IF('Crisis Indicator Data'!#REF!="No Data",1,IF(#REF!&lt;&gt;"",1,0))</f>
        <v>#REF!</v>
      </c>
      <c r="AI176" s="214" t="e">
        <f>IF('Crisis Indicator Data'!#REF!="No Data",1,IF(#REF!&lt;&gt;"",1,0))</f>
        <v>#REF!</v>
      </c>
      <c r="AJ176" s="214" t="e">
        <f>IF('Crisis Indicator Data'!#REF!="No Data",1,IF(#REF!&lt;&gt;"",1,0))</f>
        <v>#REF!</v>
      </c>
      <c r="AK176" s="214" t="e">
        <f>IF('Crisis Indicator Data'!#REF!="No Data",1,IF(#REF!&lt;&gt;"",1,0))</f>
        <v>#REF!</v>
      </c>
      <c r="AL176" s="214" t="e">
        <f>IF('Crisis Indicator Data'!#REF!="No Data",1,IF(#REF!&lt;&gt;"",1,0))</f>
        <v>#REF!</v>
      </c>
      <c r="AM176" s="214" t="e">
        <f>IF('Crisis Indicator Data'!#REF!="No Data",1,IF(#REF!&lt;&gt;"",1,0))</f>
        <v>#REF!</v>
      </c>
      <c r="AN176" s="214" t="e">
        <f>IF('Crisis Indicator Data'!#REF!="No Data",1,IF(#REF!&lt;&gt;"",1,0))</f>
        <v>#REF!</v>
      </c>
      <c r="AO176" s="214" t="e">
        <f>IF('Crisis Indicator Data'!#REF!="No Data",1,IF(#REF!&lt;&gt;"",1,0))</f>
        <v>#REF!</v>
      </c>
      <c r="AP176" s="214" t="e">
        <f>IF('Crisis Indicator Data'!#REF!="No Data",1,IF(#REF!&lt;&gt;"",1,0))</f>
        <v>#REF!</v>
      </c>
      <c r="AQ176" s="214" t="e">
        <f>IF('Crisis Indicator Data'!#REF!="No Data",1,IF(#REF!&lt;&gt;"",1,0))</f>
        <v>#REF!</v>
      </c>
      <c r="AR176" s="214" t="e">
        <f>IF('Crisis Indicator Data'!#REF!="No Data",1,IF(#REF!&lt;&gt;"",1,0))</f>
        <v>#REF!</v>
      </c>
      <c r="AS176" s="214" t="e">
        <f>IF('Crisis Indicator Data'!#REF!="No Data",1,IF(#REF!&lt;&gt;"",1,0))</f>
        <v>#REF!</v>
      </c>
      <c r="AT176" s="214" t="e">
        <f>IF('Crisis Indicator Data'!#REF!="No Data",1,IF(#REF!&lt;&gt;"",1,0))</f>
        <v>#REF!</v>
      </c>
      <c r="AU176" s="214" t="e">
        <f>IF('Crisis Indicator Data'!#REF!="No Data",1,IF(#REF!&lt;&gt;"",1,0))</f>
        <v>#REF!</v>
      </c>
      <c r="AV176" s="214" t="e">
        <f>IF('Crisis Indicator Data'!#REF!="No Data",1,IF(#REF!&lt;&gt;"",1,0))</f>
        <v>#REF!</v>
      </c>
      <c r="AW176" s="214" t="e">
        <f>IF('Crisis Indicator Data'!#REF!="No Data",1,IF(#REF!&lt;&gt;"",1,0))</f>
        <v>#REF!</v>
      </c>
      <c r="AX176" s="214" t="e">
        <f>IF('Crisis Indicator Data'!#REF!="No Data",1,IF(#REF!&lt;&gt;"",1,0))</f>
        <v>#REF!</v>
      </c>
      <c r="AY176" s="214" t="e">
        <f>IF('Crisis Indicator Data'!#REF!="No Data",1,IF(#REF!&lt;&gt;"",1,0))</f>
        <v>#REF!</v>
      </c>
      <c r="AZ176" s="214" t="e">
        <f>IF('Crisis Indicator Data'!#REF!="No Data",1,IF(#REF!&lt;&gt;"",1,0))</f>
        <v>#REF!</v>
      </c>
      <c r="BA176" t="e">
        <f t="shared" si="10"/>
        <v>#REF!</v>
      </c>
      <c r="BB176" s="22" t="e">
        <f t="shared" si="11"/>
        <v>#REF!</v>
      </c>
    </row>
    <row r="177" spans="1:54" x14ac:dyDescent="0.35">
      <c r="A177" t="s">
        <v>8214</v>
      </c>
      <c r="B177" s="214" t="e">
        <f>IF('Crisis Indicator Data'!#REF!="No Data",1,IF(#REF!&lt;&gt;"",1,0))</f>
        <v>#REF!</v>
      </c>
      <c r="C177" s="214" t="e">
        <f>IF('Crisis Indicator Data'!#REF!="No Data",1,IF(#REF!&lt;&gt;"",1,0))</f>
        <v>#REF!</v>
      </c>
      <c r="D177" s="214" t="e">
        <f>IF('Crisis Indicator Data'!#REF!="No Data",1,IF(#REF!&lt;&gt;"",1,0))</f>
        <v>#REF!</v>
      </c>
      <c r="E177" s="214" t="e">
        <f>IF('Crisis Indicator Data'!#REF!="No Data",1,IF(#REF!&lt;&gt;"",1,0))</f>
        <v>#REF!</v>
      </c>
      <c r="F177" s="214" t="e">
        <f>IF('Crisis Indicator Data'!#REF!="No Data",1,IF(#REF!&lt;&gt;"",1,0))</f>
        <v>#REF!</v>
      </c>
      <c r="G177" s="214" t="e">
        <f>IF('Crisis Indicator Data'!#REF!="No Data",1,IF(#REF!&lt;&gt;"",1,0))</f>
        <v>#REF!</v>
      </c>
      <c r="H177" s="214" t="e">
        <f>IF('Crisis Indicator Data'!#REF!="No Data",1,IF(#REF!&lt;&gt;"",1,0))</f>
        <v>#REF!</v>
      </c>
      <c r="I177" s="214" t="e">
        <f>IF('Crisis Indicator Data'!#REF!="No Data",1,IF(#REF!&lt;&gt;"",1,0))</f>
        <v>#REF!</v>
      </c>
      <c r="J177" s="214" t="e">
        <f>IF('Crisis Indicator Data'!#REF!="No Data",1,IF(#REF!&lt;&gt;"",1,0))</f>
        <v>#REF!</v>
      </c>
      <c r="K177" s="214" t="e">
        <f>IF('Crisis Indicator Data'!#REF!="No Data",1,IF(#REF!&lt;&gt;"",1,0))</f>
        <v>#REF!</v>
      </c>
      <c r="L177" s="214" t="e">
        <f>IF('Crisis Indicator Data'!#REF!="No Data",1,IF(#REF!&lt;&gt;"",1,0))</f>
        <v>#REF!</v>
      </c>
      <c r="M177" s="214" t="e">
        <f>IF('Crisis Indicator Data'!#REF!="No Data",1,IF(#REF!&lt;&gt;"",1,0))</f>
        <v>#REF!</v>
      </c>
      <c r="N177" s="214" t="e">
        <f>IF('Crisis Indicator Data'!#REF!="No Data",1,IF(#REF!&lt;&gt;"",1,0))</f>
        <v>#REF!</v>
      </c>
      <c r="O177" s="214" t="e">
        <f>IF('Crisis Indicator Data'!#REF!="No Data",1,IF(#REF!&lt;&gt;"",1,0))</f>
        <v>#REF!</v>
      </c>
      <c r="P177" s="214" t="e">
        <f>IF('Crisis Indicator Data'!#REF!="No Data",1,IF(#REF!&lt;&gt;"",1,0))</f>
        <v>#REF!</v>
      </c>
      <c r="Q177" s="214" t="e">
        <f>IF('Crisis Indicator Data'!#REF!="No Data",1,IF(#REF!&lt;&gt;"",1,0))</f>
        <v>#REF!</v>
      </c>
      <c r="R177" s="214" t="e">
        <f>IF('Crisis Indicator Data'!#REF!="No Data",1,IF(#REF!&lt;&gt;"",1,0))</f>
        <v>#REF!</v>
      </c>
      <c r="S177" s="214" t="e">
        <f>IF('Crisis Indicator Data'!#REF!="No Data",1,IF(#REF!&lt;&gt;"",1,0))</f>
        <v>#REF!</v>
      </c>
      <c r="T177" s="214" t="e">
        <f>IF('Crisis Indicator Data'!#REF!="No Data",1,IF(#REF!&lt;&gt;"",1,0))</f>
        <v>#REF!</v>
      </c>
      <c r="U177" s="214" t="e">
        <f>IF('Crisis Indicator Data'!#REF!="No Data",1,IF(#REF!&lt;&gt;"",1,0))</f>
        <v>#REF!</v>
      </c>
      <c r="V177" s="214" t="e">
        <f>IF('Crisis Indicator Data'!#REF!="No Data",1,IF(#REF!&lt;&gt;"",1,0))</f>
        <v>#REF!</v>
      </c>
      <c r="W177" s="214" t="e">
        <f>IF('Crisis Indicator Data'!#REF!="No Data",1,IF(#REF!&lt;&gt;"",1,0))</f>
        <v>#REF!</v>
      </c>
      <c r="X177" s="214" t="e">
        <f>IF('Crisis Indicator Data'!#REF!="No Data",1,IF(#REF!&lt;&gt;"",1,0))</f>
        <v>#REF!</v>
      </c>
      <c r="Y177" s="214" t="e">
        <f>IF('Crisis Indicator Data'!#REF!="No Data",1,IF(#REF!&lt;&gt;"",1,0))</f>
        <v>#REF!</v>
      </c>
      <c r="Z177" s="214" t="e">
        <f>IF('Crisis Indicator Data'!#REF!="No Data",1,IF(#REF!&lt;&gt;"",1,0))</f>
        <v>#REF!</v>
      </c>
      <c r="AA177" s="214" t="e">
        <f>IF('Crisis Indicator Data'!#REF!="No Data",1,IF(#REF!&lt;&gt;"",1,0))</f>
        <v>#REF!</v>
      </c>
      <c r="AB177" s="214" t="e">
        <f>IF('Crisis Indicator Data'!#REF!="No Data",1,IF(#REF!&lt;&gt;"",1,0))</f>
        <v>#REF!</v>
      </c>
      <c r="AC177" s="214" t="e">
        <f>IF('Crisis Indicator Data'!#REF!="No Data",1,IF(#REF!&lt;&gt;"",1,0))</f>
        <v>#REF!</v>
      </c>
      <c r="AD177" s="214" t="e">
        <f>IF('Crisis Indicator Data'!#REF!="No Data",1,IF(#REF!&lt;&gt;"",1,0))</f>
        <v>#REF!</v>
      </c>
      <c r="AE177" s="214" t="e">
        <f>IF('Crisis Indicator Data'!#REF!="No Data",1,IF(#REF!&lt;&gt;"",1,0))</f>
        <v>#REF!</v>
      </c>
      <c r="AF177" s="214" t="e">
        <f>IF('Crisis Indicator Data'!#REF!="No Data",1,IF(#REF!&lt;&gt;"",1,0))</f>
        <v>#REF!</v>
      </c>
      <c r="AG177" s="214" t="e">
        <f>IF('Crisis Indicator Data'!#REF!="No Data",1,IF(#REF!&lt;&gt;"",1,0))</f>
        <v>#REF!</v>
      </c>
      <c r="AH177" s="214" t="e">
        <f>IF('Crisis Indicator Data'!#REF!="No Data",1,IF(#REF!&lt;&gt;"",1,0))</f>
        <v>#REF!</v>
      </c>
      <c r="AI177" s="214" t="e">
        <f>IF('Crisis Indicator Data'!#REF!="No Data",1,IF(#REF!&lt;&gt;"",1,0))</f>
        <v>#REF!</v>
      </c>
      <c r="AJ177" s="214" t="e">
        <f>IF('Crisis Indicator Data'!#REF!="No Data",1,IF(#REF!&lt;&gt;"",1,0))</f>
        <v>#REF!</v>
      </c>
      <c r="AK177" s="214" t="e">
        <f>IF('Crisis Indicator Data'!#REF!="No Data",1,IF(#REF!&lt;&gt;"",1,0))</f>
        <v>#REF!</v>
      </c>
      <c r="AL177" s="214" t="e">
        <f>IF('Crisis Indicator Data'!#REF!="No Data",1,IF(#REF!&lt;&gt;"",1,0))</f>
        <v>#REF!</v>
      </c>
      <c r="AM177" s="214" t="e">
        <f>IF('Crisis Indicator Data'!#REF!="No Data",1,IF(#REF!&lt;&gt;"",1,0))</f>
        <v>#REF!</v>
      </c>
      <c r="AN177" s="214" t="e">
        <f>IF('Crisis Indicator Data'!#REF!="No Data",1,IF(#REF!&lt;&gt;"",1,0))</f>
        <v>#REF!</v>
      </c>
      <c r="AO177" s="214" t="e">
        <f>IF('Crisis Indicator Data'!#REF!="No Data",1,IF(#REF!&lt;&gt;"",1,0))</f>
        <v>#REF!</v>
      </c>
      <c r="AP177" s="214" t="e">
        <f>IF('Crisis Indicator Data'!#REF!="No Data",1,IF(#REF!&lt;&gt;"",1,0))</f>
        <v>#REF!</v>
      </c>
      <c r="AQ177" s="214" t="e">
        <f>IF('Crisis Indicator Data'!#REF!="No Data",1,IF(#REF!&lt;&gt;"",1,0))</f>
        <v>#REF!</v>
      </c>
      <c r="AR177" s="214" t="e">
        <f>IF('Crisis Indicator Data'!#REF!="No Data",1,IF(#REF!&lt;&gt;"",1,0))</f>
        <v>#REF!</v>
      </c>
      <c r="AS177" s="214" t="e">
        <f>IF('Crisis Indicator Data'!#REF!="No Data",1,IF(#REF!&lt;&gt;"",1,0))</f>
        <v>#REF!</v>
      </c>
      <c r="AT177" s="214" t="e">
        <f>IF('Crisis Indicator Data'!#REF!="No Data",1,IF(#REF!&lt;&gt;"",1,0))</f>
        <v>#REF!</v>
      </c>
      <c r="AU177" s="214" t="e">
        <f>IF('Crisis Indicator Data'!#REF!="No Data",1,IF(#REF!&lt;&gt;"",1,0))</f>
        <v>#REF!</v>
      </c>
      <c r="AV177" s="214" t="e">
        <f>IF('Crisis Indicator Data'!#REF!="No Data",1,IF(#REF!&lt;&gt;"",1,0))</f>
        <v>#REF!</v>
      </c>
      <c r="AW177" s="214" t="e">
        <f>IF('Crisis Indicator Data'!#REF!="No Data",1,IF(#REF!&lt;&gt;"",1,0))</f>
        <v>#REF!</v>
      </c>
      <c r="AX177" s="214" t="e">
        <f>IF('Crisis Indicator Data'!#REF!="No Data",1,IF(#REF!&lt;&gt;"",1,0))</f>
        <v>#REF!</v>
      </c>
      <c r="AY177" s="214" t="e">
        <f>IF('Crisis Indicator Data'!#REF!="No Data",1,IF(#REF!&lt;&gt;"",1,0))</f>
        <v>#REF!</v>
      </c>
      <c r="AZ177" s="214" t="e">
        <f>IF('Crisis Indicator Data'!#REF!="No Data",1,IF(#REF!&lt;&gt;"",1,0))</f>
        <v>#REF!</v>
      </c>
      <c r="BA177" t="e">
        <f t="shared" si="10"/>
        <v>#REF!</v>
      </c>
      <c r="BB177" s="22" t="e">
        <f t="shared" si="11"/>
        <v>#REF!</v>
      </c>
    </row>
    <row r="178" spans="1:54" x14ac:dyDescent="0.35">
      <c r="A178" t="s">
        <v>8208</v>
      </c>
      <c r="B178" s="214" t="e">
        <f>IF('Crisis Indicator Data'!#REF!="No Data",1,IF(#REF!&lt;&gt;"",1,0))</f>
        <v>#REF!</v>
      </c>
      <c r="C178" s="214" t="e">
        <f>IF('Crisis Indicator Data'!#REF!="No Data",1,IF(#REF!&lt;&gt;"",1,0))</f>
        <v>#REF!</v>
      </c>
      <c r="D178" s="214" t="e">
        <f>IF('Crisis Indicator Data'!#REF!="No Data",1,IF(#REF!&lt;&gt;"",1,0))</f>
        <v>#REF!</v>
      </c>
      <c r="E178" s="214" t="e">
        <f>IF('Crisis Indicator Data'!#REF!="No Data",1,IF(#REF!&lt;&gt;"",1,0))</f>
        <v>#REF!</v>
      </c>
      <c r="F178" s="214" t="e">
        <f>IF('Crisis Indicator Data'!#REF!="No Data",1,IF(#REF!&lt;&gt;"",1,0))</f>
        <v>#REF!</v>
      </c>
      <c r="G178" s="214" t="e">
        <f>IF('Crisis Indicator Data'!#REF!="No Data",1,IF(#REF!&lt;&gt;"",1,0))</f>
        <v>#REF!</v>
      </c>
      <c r="H178" s="214" t="e">
        <f>IF('Crisis Indicator Data'!#REF!="No Data",1,IF(#REF!&lt;&gt;"",1,0))</f>
        <v>#REF!</v>
      </c>
      <c r="I178" s="214" t="e">
        <f>IF('Crisis Indicator Data'!#REF!="No Data",1,IF(#REF!&lt;&gt;"",1,0))</f>
        <v>#REF!</v>
      </c>
      <c r="J178" s="214" t="e">
        <f>IF('Crisis Indicator Data'!#REF!="No Data",1,IF(#REF!&lt;&gt;"",1,0))</f>
        <v>#REF!</v>
      </c>
      <c r="K178" s="214" t="e">
        <f>IF('Crisis Indicator Data'!#REF!="No Data",1,IF(#REF!&lt;&gt;"",1,0))</f>
        <v>#REF!</v>
      </c>
      <c r="L178" s="214" t="e">
        <f>IF('Crisis Indicator Data'!#REF!="No Data",1,IF(#REF!&lt;&gt;"",1,0))</f>
        <v>#REF!</v>
      </c>
      <c r="M178" s="214" t="e">
        <f>IF('Crisis Indicator Data'!#REF!="No Data",1,IF(#REF!&lt;&gt;"",1,0))</f>
        <v>#REF!</v>
      </c>
      <c r="N178" s="214" t="e">
        <f>IF('Crisis Indicator Data'!#REF!="No Data",1,IF(#REF!&lt;&gt;"",1,0))</f>
        <v>#REF!</v>
      </c>
      <c r="O178" s="214" t="e">
        <f>IF('Crisis Indicator Data'!#REF!="No Data",1,IF(#REF!&lt;&gt;"",1,0))</f>
        <v>#REF!</v>
      </c>
      <c r="P178" s="214" t="e">
        <f>IF('Crisis Indicator Data'!#REF!="No Data",1,IF(#REF!&lt;&gt;"",1,0))</f>
        <v>#REF!</v>
      </c>
      <c r="Q178" s="214" t="e">
        <f>IF('Crisis Indicator Data'!#REF!="No Data",1,IF(#REF!&lt;&gt;"",1,0))</f>
        <v>#REF!</v>
      </c>
      <c r="R178" s="214" t="e">
        <f>IF('Crisis Indicator Data'!#REF!="No Data",1,IF(#REF!&lt;&gt;"",1,0))</f>
        <v>#REF!</v>
      </c>
      <c r="S178" s="214" t="e">
        <f>IF('Crisis Indicator Data'!#REF!="No Data",1,IF(#REF!&lt;&gt;"",1,0))</f>
        <v>#REF!</v>
      </c>
      <c r="T178" s="214" t="e">
        <f>IF('Crisis Indicator Data'!#REF!="No Data",1,IF(#REF!&lt;&gt;"",1,0))</f>
        <v>#REF!</v>
      </c>
      <c r="U178" s="214" t="e">
        <f>IF('Crisis Indicator Data'!#REF!="No Data",1,IF(#REF!&lt;&gt;"",1,0))</f>
        <v>#REF!</v>
      </c>
      <c r="V178" s="214" t="e">
        <f>IF('Crisis Indicator Data'!#REF!="No Data",1,IF(#REF!&lt;&gt;"",1,0))</f>
        <v>#REF!</v>
      </c>
      <c r="W178" s="214" t="e">
        <f>IF('Crisis Indicator Data'!#REF!="No Data",1,IF(#REF!&lt;&gt;"",1,0))</f>
        <v>#REF!</v>
      </c>
      <c r="X178" s="214" t="e">
        <f>IF('Crisis Indicator Data'!#REF!="No Data",1,IF(#REF!&lt;&gt;"",1,0))</f>
        <v>#REF!</v>
      </c>
      <c r="Y178" s="214" t="e">
        <f>IF('Crisis Indicator Data'!#REF!="No Data",1,IF(#REF!&lt;&gt;"",1,0))</f>
        <v>#REF!</v>
      </c>
      <c r="Z178" s="214" t="e">
        <f>IF('Crisis Indicator Data'!#REF!="No Data",1,IF(#REF!&lt;&gt;"",1,0))</f>
        <v>#REF!</v>
      </c>
      <c r="AA178" s="214" t="e">
        <f>IF('Crisis Indicator Data'!#REF!="No Data",1,IF(#REF!&lt;&gt;"",1,0))</f>
        <v>#REF!</v>
      </c>
      <c r="AB178" s="214" t="e">
        <f>IF('Crisis Indicator Data'!#REF!="No Data",1,IF(#REF!&lt;&gt;"",1,0))</f>
        <v>#REF!</v>
      </c>
      <c r="AC178" s="214" t="e">
        <f>IF('Crisis Indicator Data'!#REF!="No Data",1,IF(#REF!&lt;&gt;"",1,0))</f>
        <v>#REF!</v>
      </c>
      <c r="AD178" s="214" t="e">
        <f>IF('Crisis Indicator Data'!#REF!="No Data",1,IF(#REF!&lt;&gt;"",1,0))</f>
        <v>#REF!</v>
      </c>
      <c r="AE178" s="214" t="e">
        <f>IF('Crisis Indicator Data'!#REF!="No Data",1,IF(#REF!&lt;&gt;"",1,0))</f>
        <v>#REF!</v>
      </c>
      <c r="AF178" s="214" t="e">
        <f>IF('Crisis Indicator Data'!#REF!="No Data",1,IF(#REF!&lt;&gt;"",1,0))</f>
        <v>#REF!</v>
      </c>
      <c r="AG178" s="214" t="e">
        <f>IF('Crisis Indicator Data'!#REF!="No Data",1,IF(#REF!&lt;&gt;"",1,0))</f>
        <v>#REF!</v>
      </c>
      <c r="AH178" s="214" t="e">
        <f>IF('Crisis Indicator Data'!#REF!="No Data",1,IF(#REF!&lt;&gt;"",1,0))</f>
        <v>#REF!</v>
      </c>
      <c r="AI178" s="214" t="e">
        <f>IF('Crisis Indicator Data'!#REF!="No Data",1,IF(#REF!&lt;&gt;"",1,0))</f>
        <v>#REF!</v>
      </c>
      <c r="AJ178" s="214" t="e">
        <f>IF('Crisis Indicator Data'!#REF!="No Data",1,IF(#REF!&lt;&gt;"",1,0))</f>
        <v>#REF!</v>
      </c>
      <c r="AK178" s="214" t="e">
        <f>IF('Crisis Indicator Data'!#REF!="No Data",1,IF(#REF!&lt;&gt;"",1,0))</f>
        <v>#REF!</v>
      </c>
      <c r="AL178" s="214" t="e">
        <f>IF('Crisis Indicator Data'!#REF!="No Data",1,IF(#REF!&lt;&gt;"",1,0))</f>
        <v>#REF!</v>
      </c>
      <c r="AM178" s="214" t="e">
        <f>IF('Crisis Indicator Data'!#REF!="No Data",1,IF(#REF!&lt;&gt;"",1,0))</f>
        <v>#REF!</v>
      </c>
      <c r="AN178" s="214" t="e">
        <f>IF('Crisis Indicator Data'!#REF!="No Data",1,IF(#REF!&lt;&gt;"",1,0))</f>
        <v>#REF!</v>
      </c>
      <c r="AO178" s="214" t="e">
        <f>IF('Crisis Indicator Data'!#REF!="No Data",1,IF(#REF!&lt;&gt;"",1,0))</f>
        <v>#REF!</v>
      </c>
      <c r="AP178" s="214" t="e">
        <f>IF('Crisis Indicator Data'!#REF!="No Data",1,IF(#REF!&lt;&gt;"",1,0))</f>
        <v>#REF!</v>
      </c>
      <c r="AQ178" s="214" t="e">
        <f>IF('Crisis Indicator Data'!#REF!="No Data",1,IF(#REF!&lt;&gt;"",1,0))</f>
        <v>#REF!</v>
      </c>
      <c r="AR178" s="214" t="e">
        <f>IF('Crisis Indicator Data'!#REF!="No Data",1,IF(#REF!&lt;&gt;"",1,0))</f>
        <v>#REF!</v>
      </c>
      <c r="AS178" s="214" t="e">
        <f>IF('Crisis Indicator Data'!#REF!="No Data",1,IF(#REF!&lt;&gt;"",1,0))</f>
        <v>#REF!</v>
      </c>
      <c r="AT178" s="214" t="e">
        <f>IF('Crisis Indicator Data'!#REF!="No Data",1,IF(#REF!&lt;&gt;"",1,0))</f>
        <v>#REF!</v>
      </c>
      <c r="AU178" s="214" t="e">
        <f>IF('Crisis Indicator Data'!#REF!="No Data",1,IF(#REF!&lt;&gt;"",1,0))</f>
        <v>#REF!</v>
      </c>
      <c r="AV178" s="214" t="e">
        <f>IF('Crisis Indicator Data'!#REF!="No Data",1,IF(#REF!&lt;&gt;"",1,0))</f>
        <v>#REF!</v>
      </c>
      <c r="AW178" s="214" t="e">
        <f>IF('Crisis Indicator Data'!#REF!="No Data",1,IF(#REF!&lt;&gt;"",1,0))</f>
        <v>#REF!</v>
      </c>
      <c r="AX178" s="214" t="e">
        <f>IF('Crisis Indicator Data'!#REF!="No Data",1,IF(#REF!&lt;&gt;"",1,0))</f>
        <v>#REF!</v>
      </c>
      <c r="AY178" s="214" t="e">
        <f>IF('Crisis Indicator Data'!#REF!="No Data",1,IF(#REF!&lt;&gt;"",1,0))</f>
        <v>#REF!</v>
      </c>
      <c r="AZ178" s="214" t="e">
        <f>IF('Crisis Indicator Data'!#REF!="No Data",1,IF(#REF!&lt;&gt;"",1,0))</f>
        <v>#REF!</v>
      </c>
      <c r="BA178" t="e">
        <f t="shared" si="10"/>
        <v>#REF!</v>
      </c>
      <c r="BB178" s="22" t="e">
        <f t="shared" si="11"/>
        <v>#REF!</v>
      </c>
    </row>
    <row r="179" spans="1:54" x14ac:dyDescent="0.35">
      <c r="A179" t="s">
        <v>8216</v>
      </c>
      <c r="B179" s="214" t="e">
        <f>IF('Crisis Indicator Data'!#REF!="No Data",1,IF(#REF!&lt;&gt;"",1,0))</f>
        <v>#REF!</v>
      </c>
      <c r="C179" s="214" t="e">
        <f>IF('Crisis Indicator Data'!#REF!="No Data",1,IF(#REF!&lt;&gt;"",1,0))</f>
        <v>#REF!</v>
      </c>
      <c r="D179" s="214" t="e">
        <f>IF('Crisis Indicator Data'!#REF!="No Data",1,IF(#REF!&lt;&gt;"",1,0))</f>
        <v>#REF!</v>
      </c>
      <c r="E179" s="214" t="e">
        <f>IF('Crisis Indicator Data'!#REF!="No Data",1,IF(#REF!&lt;&gt;"",1,0))</f>
        <v>#REF!</v>
      </c>
      <c r="F179" s="214" t="e">
        <f>IF('Crisis Indicator Data'!#REF!="No Data",1,IF(#REF!&lt;&gt;"",1,0))</f>
        <v>#REF!</v>
      </c>
      <c r="G179" s="214" t="e">
        <f>IF('Crisis Indicator Data'!#REF!="No Data",1,IF(#REF!&lt;&gt;"",1,0))</f>
        <v>#REF!</v>
      </c>
      <c r="H179" s="214" t="e">
        <f>IF('Crisis Indicator Data'!#REF!="No Data",1,IF(#REF!&lt;&gt;"",1,0))</f>
        <v>#REF!</v>
      </c>
      <c r="I179" s="214" t="e">
        <f>IF('Crisis Indicator Data'!#REF!="No Data",1,IF(#REF!&lt;&gt;"",1,0))</f>
        <v>#REF!</v>
      </c>
      <c r="J179" s="214" t="e">
        <f>IF('Crisis Indicator Data'!#REF!="No Data",1,IF(#REF!&lt;&gt;"",1,0))</f>
        <v>#REF!</v>
      </c>
      <c r="K179" s="214" t="e">
        <f>IF('Crisis Indicator Data'!#REF!="No Data",1,IF(#REF!&lt;&gt;"",1,0))</f>
        <v>#REF!</v>
      </c>
      <c r="L179" s="214" t="e">
        <f>IF('Crisis Indicator Data'!#REF!="No Data",1,IF(#REF!&lt;&gt;"",1,0))</f>
        <v>#REF!</v>
      </c>
      <c r="M179" s="214" t="e">
        <f>IF('Crisis Indicator Data'!#REF!="No Data",1,IF(#REF!&lt;&gt;"",1,0))</f>
        <v>#REF!</v>
      </c>
      <c r="N179" s="214" t="e">
        <f>IF('Crisis Indicator Data'!#REF!="No Data",1,IF(#REF!&lt;&gt;"",1,0))</f>
        <v>#REF!</v>
      </c>
      <c r="O179" s="214" t="e">
        <f>IF('Crisis Indicator Data'!#REF!="No Data",1,IF(#REF!&lt;&gt;"",1,0))</f>
        <v>#REF!</v>
      </c>
      <c r="P179" s="214" t="e">
        <f>IF('Crisis Indicator Data'!#REF!="No Data",1,IF(#REF!&lt;&gt;"",1,0))</f>
        <v>#REF!</v>
      </c>
      <c r="Q179" s="214" t="e">
        <f>IF('Crisis Indicator Data'!#REF!="No Data",1,IF(#REF!&lt;&gt;"",1,0))</f>
        <v>#REF!</v>
      </c>
      <c r="R179" s="214" t="e">
        <f>IF('Crisis Indicator Data'!#REF!="No Data",1,IF(#REF!&lt;&gt;"",1,0))</f>
        <v>#REF!</v>
      </c>
      <c r="S179" s="214" t="e">
        <f>IF('Crisis Indicator Data'!#REF!="No Data",1,IF(#REF!&lt;&gt;"",1,0))</f>
        <v>#REF!</v>
      </c>
      <c r="T179" s="214" t="e">
        <f>IF('Crisis Indicator Data'!#REF!="No Data",1,IF(#REF!&lt;&gt;"",1,0))</f>
        <v>#REF!</v>
      </c>
      <c r="U179" s="214" t="e">
        <f>IF('Crisis Indicator Data'!#REF!="No Data",1,IF(#REF!&lt;&gt;"",1,0))</f>
        <v>#REF!</v>
      </c>
      <c r="V179" s="214" t="e">
        <f>IF('Crisis Indicator Data'!#REF!="No Data",1,IF(#REF!&lt;&gt;"",1,0))</f>
        <v>#REF!</v>
      </c>
      <c r="W179" s="214" t="e">
        <f>IF('Crisis Indicator Data'!#REF!="No Data",1,IF(#REF!&lt;&gt;"",1,0))</f>
        <v>#REF!</v>
      </c>
      <c r="X179" s="214" t="e">
        <f>IF('Crisis Indicator Data'!#REF!="No Data",1,IF(#REF!&lt;&gt;"",1,0))</f>
        <v>#REF!</v>
      </c>
      <c r="Y179" s="214" t="e">
        <f>IF('Crisis Indicator Data'!#REF!="No Data",1,IF(#REF!&lt;&gt;"",1,0))</f>
        <v>#REF!</v>
      </c>
      <c r="Z179" s="214" t="e">
        <f>IF('Crisis Indicator Data'!#REF!="No Data",1,IF(#REF!&lt;&gt;"",1,0))</f>
        <v>#REF!</v>
      </c>
      <c r="AA179" s="214" t="e">
        <f>IF('Crisis Indicator Data'!#REF!="No Data",1,IF(#REF!&lt;&gt;"",1,0))</f>
        <v>#REF!</v>
      </c>
      <c r="AB179" s="214" t="e">
        <f>IF('Crisis Indicator Data'!#REF!="No Data",1,IF(#REF!&lt;&gt;"",1,0))</f>
        <v>#REF!</v>
      </c>
      <c r="AC179" s="214" t="e">
        <f>IF('Crisis Indicator Data'!#REF!="No Data",1,IF(#REF!&lt;&gt;"",1,0))</f>
        <v>#REF!</v>
      </c>
      <c r="AD179" s="214" t="e">
        <f>IF('Crisis Indicator Data'!#REF!="No Data",1,IF(#REF!&lt;&gt;"",1,0))</f>
        <v>#REF!</v>
      </c>
      <c r="AE179" s="214" t="e">
        <f>IF('Crisis Indicator Data'!#REF!="No Data",1,IF(#REF!&lt;&gt;"",1,0))</f>
        <v>#REF!</v>
      </c>
      <c r="AF179" s="214" t="e">
        <f>IF('Crisis Indicator Data'!#REF!="No Data",1,IF(#REF!&lt;&gt;"",1,0))</f>
        <v>#REF!</v>
      </c>
      <c r="AG179" s="214" t="e">
        <f>IF('Crisis Indicator Data'!#REF!="No Data",1,IF(#REF!&lt;&gt;"",1,0))</f>
        <v>#REF!</v>
      </c>
      <c r="AH179" s="214" t="e">
        <f>IF('Crisis Indicator Data'!#REF!="No Data",1,IF(#REF!&lt;&gt;"",1,0))</f>
        <v>#REF!</v>
      </c>
      <c r="AI179" s="214" t="e">
        <f>IF('Crisis Indicator Data'!#REF!="No Data",1,IF(#REF!&lt;&gt;"",1,0))</f>
        <v>#REF!</v>
      </c>
      <c r="AJ179" s="214" t="e">
        <f>IF('Crisis Indicator Data'!#REF!="No Data",1,IF(#REF!&lt;&gt;"",1,0))</f>
        <v>#REF!</v>
      </c>
      <c r="AK179" s="214" t="e">
        <f>IF('Crisis Indicator Data'!#REF!="No Data",1,IF(#REF!&lt;&gt;"",1,0))</f>
        <v>#REF!</v>
      </c>
      <c r="AL179" s="214" t="e">
        <f>IF('Crisis Indicator Data'!#REF!="No Data",1,IF(#REF!&lt;&gt;"",1,0))</f>
        <v>#REF!</v>
      </c>
      <c r="AM179" s="214" t="e">
        <f>IF('Crisis Indicator Data'!#REF!="No Data",1,IF(#REF!&lt;&gt;"",1,0))</f>
        <v>#REF!</v>
      </c>
      <c r="AN179" s="214" t="e">
        <f>IF('Crisis Indicator Data'!#REF!="No Data",1,IF(#REF!&lt;&gt;"",1,0))</f>
        <v>#REF!</v>
      </c>
      <c r="AO179" s="214" t="e">
        <f>IF('Crisis Indicator Data'!#REF!="No Data",1,IF(#REF!&lt;&gt;"",1,0))</f>
        <v>#REF!</v>
      </c>
      <c r="AP179" s="214" t="e">
        <f>IF('Crisis Indicator Data'!#REF!="No Data",1,IF(#REF!&lt;&gt;"",1,0))</f>
        <v>#REF!</v>
      </c>
      <c r="AQ179" s="214" t="e">
        <f>IF('Crisis Indicator Data'!#REF!="No Data",1,IF(#REF!&lt;&gt;"",1,0))</f>
        <v>#REF!</v>
      </c>
      <c r="AR179" s="214" t="e">
        <f>IF('Crisis Indicator Data'!#REF!="No Data",1,IF(#REF!&lt;&gt;"",1,0))</f>
        <v>#REF!</v>
      </c>
      <c r="AS179" s="214" t="e">
        <f>IF('Crisis Indicator Data'!#REF!="No Data",1,IF(#REF!&lt;&gt;"",1,0))</f>
        <v>#REF!</v>
      </c>
      <c r="AT179" s="214" t="e">
        <f>IF('Crisis Indicator Data'!#REF!="No Data",1,IF(#REF!&lt;&gt;"",1,0))</f>
        <v>#REF!</v>
      </c>
      <c r="AU179" s="214" t="e">
        <f>IF('Crisis Indicator Data'!#REF!="No Data",1,IF(#REF!&lt;&gt;"",1,0))</f>
        <v>#REF!</v>
      </c>
      <c r="AV179" s="214" t="e">
        <f>IF('Crisis Indicator Data'!#REF!="No Data",1,IF(#REF!&lt;&gt;"",1,0))</f>
        <v>#REF!</v>
      </c>
      <c r="AW179" s="214" t="e">
        <f>IF('Crisis Indicator Data'!#REF!="No Data",1,IF(#REF!&lt;&gt;"",1,0))</f>
        <v>#REF!</v>
      </c>
      <c r="AX179" s="214" t="e">
        <f>IF('Crisis Indicator Data'!#REF!="No Data",1,IF(#REF!&lt;&gt;"",1,0))</f>
        <v>#REF!</v>
      </c>
      <c r="AY179" s="214" t="e">
        <f>IF('Crisis Indicator Data'!#REF!="No Data",1,IF(#REF!&lt;&gt;"",1,0))</f>
        <v>#REF!</v>
      </c>
      <c r="AZ179" s="214" t="e">
        <f>IF('Crisis Indicator Data'!#REF!="No Data",1,IF(#REF!&lt;&gt;"",1,0))</f>
        <v>#REF!</v>
      </c>
      <c r="BA179" t="e">
        <f t="shared" si="10"/>
        <v>#REF!</v>
      </c>
      <c r="BB179" s="22" t="e">
        <f t="shared" si="11"/>
        <v>#REF!</v>
      </c>
    </row>
    <row r="180" spans="1:54" x14ac:dyDescent="0.35">
      <c r="A180" t="s">
        <v>8218</v>
      </c>
      <c r="B180" s="214" t="e">
        <f>IF('Crisis Indicator Data'!#REF!="No Data",1,IF(#REF!&lt;&gt;"",1,0))</f>
        <v>#REF!</v>
      </c>
      <c r="C180" s="214" t="e">
        <f>IF('Crisis Indicator Data'!#REF!="No Data",1,IF(#REF!&lt;&gt;"",1,0))</f>
        <v>#REF!</v>
      </c>
      <c r="D180" s="214" t="e">
        <f>IF('Crisis Indicator Data'!#REF!="No Data",1,IF(#REF!&lt;&gt;"",1,0))</f>
        <v>#REF!</v>
      </c>
      <c r="E180" s="214" t="e">
        <f>IF('Crisis Indicator Data'!#REF!="No Data",1,IF(#REF!&lt;&gt;"",1,0))</f>
        <v>#REF!</v>
      </c>
      <c r="F180" s="214" t="e">
        <f>IF('Crisis Indicator Data'!#REF!="No Data",1,IF(#REF!&lt;&gt;"",1,0))</f>
        <v>#REF!</v>
      </c>
      <c r="G180" s="214" t="e">
        <f>IF('Crisis Indicator Data'!#REF!="No Data",1,IF(#REF!&lt;&gt;"",1,0))</f>
        <v>#REF!</v>
      </c>
      <c r="H180" s="214" t="e">
        <f>IF('Crisis Indicator Data'!#REF!="No Data",1,IF(#REF!&lt;&gt;"",1,0))</f>
        <v>#REF!</v>
      </c>
      <c r="I180" s="214" t="e">
        <f>IF('Crisis Indicator Data'!#REF!="No Data",1,IF(#REF!&lt;&gt;"",1,0))</f>
        <v>#REF!</v>
      </c>
      <c r="J180" s="214" t="e">
        <f>IF('Crisis Indicator Data'!#REF!="No Data",1,IF(#REF!&lt;&gt;"",1,0))</f>
        <v>#REF!</v>
      </c>
      <c r="K180" s="214" t="e">
        <f>IF('Crisis Indicator Data'!#REF!="No Data",1,IF(#REF!&lt;&gt;"",1,0))</f>
        <v>#REF!</v>
      </c>
      <c r="L180" s="214" t="e">
        <f>IF('Crisis Indicator Data'!#REF!="No Data",1,IF(#REF!&lt;&gt;"",1,0))</f>
        <v>#REF!</v>
      </c>
      <c r="M180" s="214" t="e">
        <f>IF('Crisis Indicator Data'!#REF!="No Data",1,IF(#REF!&lt;&gt;"",1,0))</f>
        <v>#REF!</v>
      </c>
      <c r="N180" s="214" t="e">
        <f>IF('Crisis Indicator Data'!#REF!="No Data",1,IF(#REF!&lt;&gt;"",1,0))</f>
        <v>#REF!</v>
      </c>
      <c r="O180" s="214" t="e">
        <f>IF('Crisis Indicator Data'!#REF!="No Data",1,IF(#REF!&lt;&gt;"",1,0))</f>
        <v>#REF!</v>
      </c>
      <c r="P180" s="214" t="e">
        <f>IF('Crisis Indicator Data'!#REF!="No Data",1,IF(#REF!&lt;&gt;"",1,0))</f>
        <v>#REF!</v>
      </c>
      <c r="Q180" s="214" t="e">
        <f>IF('Crisis Indicator Data'!#REF!="No Data",1,IF(#REF!&lt;&gt;"",1,0))</f>
        <v>#REF!</v>
      </c>
      <c r="R180" s="214" t="e">
        <f>IF('Crisis Indicator Data'!#REF!="No Data",1,IF(#REF!&lt;&gt;"",1,0))</f>
        <v>#REF!</v>
      </c>
      <c r="S180" s="214" t="e">
        <f>IF('Crisis Indicator Data'!#REF!="No Data",1,IF(#REF!&lt;&gt;"",1,0))</f>
        <v>#REF!</v>
      </c>
      <c r="T180" s="214" t="e">
        <f>IF('Crisis Indicator Data'!#REF!="No Data",1,IF(#REF!&lt;&gt;"",1,0))</f>
        <v>#REF!</v>
      </c>
      <c r="U180" s="214" t="e">
        <f>IF('Crisis Indicator Data'!#REF!="No Data",1,IF(#REF!&lt;&gt;"",1,0))</f>
        <v>#REF!</v>
      </c>
      <c r="V180" s="214" t="e">
        <f>IF('Crisis Indicator Data'!#REF!="No Data",1,IF(#REF!&lt;&gt;"",1,0))</f>
        <v>#REF!</v>
      </c>
      <c r="W180" s="214" t="e">
        <f>IF('Crisis Indicator Data'!#REF!="No Data",1,IF(#REF!&lt;&gt;"",1,0))</f>
        <v>#REF!</v>
      </c>
      <c r="X180" s="214" t="e">
        <f>IF('Crisis Indicator Data'!#REF!="No Data",1,IF(#REF!&lt;&gt;"",1,0))</f>
        <v>#REF!</v>
      </c>
      <c r="Y180" s="214" t="e">
        <f>IF('Crisis Indicator Data'!#REF!="No Data",1,IF(#REF!&lt;&gt;"",1,0))</f>
        <v>#REF!</v>
      </c>
      <c r="Z180" s="214" t="e">
        <f>IF('Crisis Indicator Data'!#REF!="No Data",1,IF(#REF!&lt;&gt;"",1,0))</f>
        <v>#REF!</v>
      </c>
      <c r="AA180" s="214" t="e">
        <f>IF('Crisis Indicator Data'!#REF!="No Data",1,IF(#REF!&lt;&gt;"",1,0))</f>
        <v>#REF!</v>
      </c>
      <c r="AB180" s="214" t="e">
        <f>IF('Crisis Indicator Data'!#REF!="No Data",1,IF(#REF!&lt;&gt;"",1,0))</f>
        <v>#REF!</v>
      </c>
      <c r="AC180" s="214" t="e">
        <f>IF('Crisis Indicator Data'!#REF!="No Data",1,IF(#REF!&lt;&gt;"",1,0))</f>
        <v>#REF!</v>
      </c>
      <c r="AD180" s="214" t="e">
        <f>IF('Crisis Indicator Data'!#REF!="No Data",1,IF(#REF!&lt;&gt;"",1,0))</f>
        <v>#REF!</v>
      </c>
      <c r="AE180" s="214" t="e">
        <f>IF('Crisis Indicator Data'!#REF!="No Data",1,IF(#REF!&lt;&gt;"",1,0))</f>
        <v>#REF!</v>
      </c>
      <c r="AF180" s="214" t="e">
        <f>IF('Crisis Indicator Data'!#REF!="No Data",1,IF(#REF!&lt;&gt;"",1,0))</f>
        <v>#REF!</v>
      </c>
      <c r="AG180" s="214" t="e">
        <f>IF('Crisis Indicator Data'!#REF!="No Data",1,IF(#REF!&lt;&gt;"",1,0))</f>
        <v>#REF!</v>
      </c>
      <c r="AH180" s="214" t="e">
        <f>IF('Crisis Indicator Data'!#REF!="No Data",1,IF(#REF!&lt;&gt;"",1,0))</f>
        <v>#REF!</v>
      </c>
      <c r="AI180" s="214" t="e">
        <f>IF('Crisis Indicator Data'!#REF!="No Data",1,IF(#REF!&lt;&gt;"",1,0))</f>
        <v>#REF!</v>
      </c>
      <c r="AJ180" s="214" t="e">
        <f>IF('Crisis Indicator Data'!#REF!="No Data",1,IF(#REF!&lt;&gt;"",1,0))</f>
        <v>#REF!</v>
      </c>
      <c r="AK180" s="214" t="e">
        <f>IF('Crisis Indicator Data'!#REF!="No Data",1,IF(#REF!&lt;&gt;"",1,0))</f>
        <v>#REF!</v>
      </c>
      <c r="AL180" s="214" t="e">
        <f>IF('Crisis Indicator Data'!#REF!="No Data",1,IF(#REF!&lt;&gt;"",1,0))</f>
        <v>#REF!</v>
      </c>
      <c r="AM180" s="214" t="e">
        <f>IF('Crisis Indicator Data'!#REF!="No Data",1,IF(#REF!&lt;&gt;"",1,0))</f>
        <v>#REF!</v>
      </c>
      <c r="AN180" s="214" t="e">
        <f>IF('Crisis Indicator Data'!#REF!="No Data",1,IF(#REF!&lt;&gt;"",1,0))</f>
        <v>#REF!</v>
      </c>
      <c r="AO180" s="214" t="e">
        <f>IF('Crisis Indicator Data'!#REF!="No Data",1,IF(#REF!&lt;&gt;"",1,0))</f>
        <v>#REF!</v>
      </c>
      <c r="AP180" s="214" t="e">
        <f>IF('Crisis Indicator Data'!#REF!="No Data",1,IF(#REF!&lt;&gt;"",1,0))</f>
        <v>#REF!</v>
      </c>
      <c r="AQ180" s="214" t="e">
        <f>IF('Crisis Indicator Data'!#REF!="No Data",1,IF(#REF!&lt;&gt;"",1,0))</f>
        <v>#REF!</v>
      </c>
      <c r="AR180" s="214" t="e">
        <f>IF('Crisis Indicator Data'!#REF!="No Data",1,IF(#REF!&lt;&gt;"",1,0))</f>
        <v>#REF!</v>
      </c>
      <c r="AS180" s="214" t="e">
        <f>IF('Crisis Indicator Data'!#REF!="No Data",1,IF(#REF!&lt;&gt;"",1,0))</f>
        <v>#REF!</v>
      </c>
      <c r="AT180" s="214" t="e">
        <f>IF('Crisis Indicator Data'!#REF!="No Data",1,IF(#REF!&lt;&gt;"",1,0))</f>
        <v>#REF!</v>
      </c>
      <c r="AU180" s="214" t="e">
        <f>IF('Crisis Indicator Data'!#REF!="No Data",1,IF(#REF!&lt;&gt;"",1,0))</f>
        <v>#REF!</v>
      </c>
      <c r="AV180" s="214" t="e">
        <f>IF('Crisis Indicator Data'!#REF!="No Data",1,IF(#REF!&lt;&gt;"",1,0))</f>
        <v>#REF!</v>
      </c>
      <c r="AW180" s="214" t="e">
        <f>IF('Crisis Indicator Data'!#REF!="No Data",1,IF(#REF!&lt;&gt;"",1,0))</f>
        <v>#REF!</v>
      </c>
      <c r="AX180" s="214" t="e">
        <f>IF('Crisis Indicator Data'!#REF!="No Data",1,IF(#REF!&lt;&gt;"",1,0))</f>
        <v>#REF!</v>
      </c>
      <c r="AY180" s="214" t="e">
        <f>IF('Crisis Indicator Data'!#REF!="No Data",1,IF(#REF!&lt;&gt;"",1,0))</f>
        <v>#REF!</v>
      </c>
      <c r="AZ180" s="214" t="e">
        <f>IF('Crisis Indicator Data'!#REF!="No Data",1,IF(#REF!&lt;&gt;"",1,0))</f>
        <v>#REF!</v>
      </c>
      <c r="BA180" t="e">
        <f t="shared" si="10"/>
        <v>#REF!</v>
      </c>
      <c r="BB180" s="22" t="e">
        <f t="shared" si="11"/>
        <v>#REF!</v>
      </c>
    </row>
    <row r="181" spans="1:54" x14ac:dyDescent="0.35">
      <c r="A181" t="s">
        <v>8219</v>
      </c>
      <c r="B181" s="214" t="e">
        <f>IF('Crisis Indicator Data'!#REF!="No Data",1,IF(#REF!&lt;&gt;"",1,0))</f>
        <v>#REF!</v>
      </c>
      <c r="C181" s="214" t="e">
        <f>IF('Crisis Indicator Data'!#REF!="No Data",1,IF(#REF!&lt;&gt;"",1,0))</f>
        <v>#REF!</v>
      </c>
      <c r="D181" s="214" t="e">
        <f>IF('Crisis Indicator Data'!#REF!="No Data",1,IF(#REF!&lt;&gt;"",1,0))</f>
        <v>#REF!</v>
      </c>
      <c r="E181" s="214" t="e">
        <f>IF('Crisis Indicator Data'!#REF!="No Data",1,IF(#REF!&lt;&gt;"",1,0))</f>
        <v>#REF!</v>
      </c>
      <c r="F181" s="214" t="e">
        <f>IF('Crisis Indicator Data'!#REF!="No Data",1,IF(#REF!&lt;&gt;"",1,0))</f>
        <v>#REF!</v>
      </c>
      <c r="G181" s="214" t="e">
        <f>IF('Crisis Indicator Data'!#REF!="No Data",1,IF(#REF!&lt;&gt;"",1,0))</f>
        <v>#REF!</v>
      </c>
      <c r="H181" s="214" t="e">
        <f>IF('Crisis Indicator Data'!#REF!="No Data",1,IF(#REF!&lt;&gt;"",1,0))</f>
        <v>#REF!</v>
      </c>
      <c r="I181" s="214" t="e">
        <f>IF('Crisis Indicator Data'!#REF!="No Data",1,IF(#REF!&lt;&gt;"",1,0))</f>
        <v>#REF!</v>
      </c>
      <c r="J181" s="214" t="e">
        <f>IF('Crisis Indicator Data'!#REF!="No Data",1,IF(#REF!&lt;&gt;"",1,0))</f>
        <v>#REF!</v>
      </c>
      <c r="K181" s="214" t="e">
        <f>IF('Crisis Indicator Data'!#REF!="No Data",1,IF(#REF!&lt;&gt;"",1,0))</f>
        <v>#REF!</v>
      </c>
      <c r="L181" s="214" t="e">
        <f>IF('Crisis Indicator Data'!#REF!="No Data",1,IF(#REF!&lt;&gt;"",1,0))</f>
        <v>#REF!</v>
      </c>
      <c r="M181" s="214" t="e">
        <f>IF('Crisis Indicator Data'!#REF!="No Data",1,IF(#REF!&lt;&gt;"",1,0))</f>
        <v>#REF!</v>
      </c>
      <c r="N181" s="214" t="e">
        <f>IF('Crisis Indicator Data'!#REF!="No Data",1,IF(#REF!&lt;&gt;"",1,0))</f>
        <v>#REF!</v>
      </c>
      <c r="O181" s="214" t="e">
        <f>IF('Crisis Indicator Data'!#REF!="No Data",1,IF(#REF!&lt;&gt;"",1,0))</f>
        <v>#REF!</v>
      </c>
      <c r="P181" s="214" t="e">
        <f>IF('Crisis Indicator Data'!#REF!="No Data",1,IF(#REF!&lt;&gt;"",1,0))</f>
        <v>#REF!</v>
      </c>
      <c r="Q181" s="214" t="e">
        <f>IF('Crisis Indicator Data'!#REF!="No Data",1,IF(#REF!&lt;&gt;"",1,0))</f>
        <v>#REF!</v>
      </c>
      <c r="R181" s="214" t="e">
        <f>IF('Crisis Indicator Data'!#REF!="No Data",1,IF(#REF!&lt;&gt;"",1,0))</f>
        <v>#REF!</v>
      </c>
      <c r="S181" s="214" t="e">
        <f>IF('Crisis Indicator Data'!#REF!="No Data",1,IF(#REF!&lt;&gt;"",1,0))</f>
        <v>#REF!</v>
      </c>
      <c r="T181" s="214" t="e">
        <f>IF('Crisis Indicator Data'!#REF!="No Data",1,IF(#REF!&lt;&gt;"",1,0))</f>
        <v>#REF!</v>
      </c>
      <c r="U181" s="214" t="e">
        <f>IF('Crisis Indicator Data'!#REF!="No Data",1,IF(#REF!&lt;&gt;"",1,0))</f>
        <v>#REF!</v>
      </c>
      <c r="V181" s="214" t="e">
        <f>IF('Crisis Indicator Data'!#REF!="No Data",1,IF(#REF!&lt;&gt;"",1,0))</f>
        <v>#REF!</v>
      </c>
      <c r="W181" s="214" t="e">
        <f>IF('Crisis Indicator Data'!#REF!="No Data",1,IF(#REF!&lt;&gt;"",1,0))</f>
        <v>#REF!</v>
      </c>
      <c r="X181" s="214" t="e">
        <f>IF('Crisis Indicator Data'!#REF!="No Data",1,IF(#REF!&lt;&gt;"",1,0))</f>
        <v>#REF!</v>
      </c>
      <c r="Y181" s="214" t="e">
        <f>IF('Crisis Indicator Data'!#REF!="No Data",1,IF(#REF!&lt;&gt;"",1,0))</f>
        <v>#REF!</v>
      </c>
      <c r="Z181" s="214" t="e">
        <f>IF('Crisis Indicator Data'!#REF!="No Data",1,IF(#REF!&lt;&gt;"",1,0))</f>
        <v>#REF!</v>
      </c>
      <c r="AA181" s="214" t="e">
        <f>IF('Crisis Indicator Data'!#REF!="No Data",1,IF(#REF!&lt;&gt;"",1,0))</f>
        <v>#REF!</v>
      </c>
      <c r="AB181" s="214" t="e">
        <f>IF('Crisis Indicator Data'!#REF!="No Data",1,IF(#REF!&lt;&gt;"",1,0))</f>
        <v>#REF!</v>
      </c>
      <c r="AC181" s="214" t="e">
        <f>IF('Crisis Indicator Data'!#REF!="No Data",1,IF(#REF!&lt;&gt;"",1,0))</f>
        <v>#REF!</v>
      </c>
      <c r="AD181" s="214" t="e">
        <f>IF('Crisis Indicator Data'!#REF!="No Data",1,IF(#REF!&lt;&gt;"",1,0))</f>
        <v>#REF!</v>
      </c>
      <c r="AE181" s="214" t="e">
        <f>IF('Crisis Indicator Data'!#REF!="No Data",1,IF(#REF!&lt;&gt;"",1,0))</f>
        <v>#REF!</v>
      </c>
      <c r="AF181" s="214" t="e">
        <f>IF('Crisis Indicator Data'!#REF!="No Data",1,IF(#REF!&lt;&gt;"",1,0))</f>
        <v>#REF!</v>
      </c>
      <c r="AG181" s="214" t="e">
        <f>IF('Crisis Indicator Data'!#REF!="No Data",1,IF(#REF!&lt;&gt;"",1,0))</f>
        <v>#REF!</v>
      </c>
      <c r="AH181" s="214" t="e">
        <f>IF('Crisis Indicator Data'!#REF!="No Data",1,IF(#REF!&lt;&gt;"",1,0))</f>
        <v>#REF!</v>
      </c>
      <c r="AI181" s="214" t="e">
        <f>IF('Crisis Indicator Data'!#REF!="No Data",1,IF(#REF!&lt;&gt;"",1,0))</f>
        <v>#REF!</v>
      </c>
      <c r="AJ181" s="214" t="e">
        <f>IF('Crisis Indicator Data'!#REF!="No Data",1,IF(#REF!&lt;&gt;"",1,0))</f>
        <v>#REF!</v>
      </c>
      <c r="AK181" s="214" t="e">
        <f>IF('Crisis Indicator Data'!#REF!="No Data",1,IF(#REF!&lt;&gt;"",1,0))</f>
        <v>#REF!</v>
      </c>
      <c r="AL181" s="214" t="e">
        <f>IF('Crisis Indicator Data'!#REF!="No Data",1,IF(#REF!&lt;&gt;"",1,0))</f>
        <v>#REF!</v>
      </c>
      <c r="AM181" s="214" t="e">
        <f>IF('Crisis Indicator Data'!#REF!="No Data",1,IF(#REF!&lt;&gt;"",1,0))</f>
        <v>#REF!</v>
      </c>
      <c r="AN181" s="214" t="e">
        <f>IF('Crisis Indicator Data'!#REF!="No Data",1,IF(#REF!&lt;&gt;"",1,0))</f>
        <v>#REF!</v>
      </c>
      <c r="AO181" s="214" t="e">
        <f>IF('Crisis Indicator Data'!#REF!="No Data",1,IF(#REF!&lt;&gt;"",1,0))</f>
        <v>#REF!</v>
      </c>
      <c r="AP181" s="214" t="e">
        <f>IF('Crisis Indicator Data'!#REF!="No Data",1,IF(#REF!&lt;&gt;"",1,0))</f>
        <v>#REF!</v>
      </c>
      <c r="AQ181" s="214" t="e">
        <f>IF('Crisis Indicator Data'!#REF!="No Data",1,IF(#REF!&lt;&gt;"",1,0))</f>
        <v>#REF!</v>
      </c>
      <c r="AR181" s="214" t="e">
        <f>IF('Crisis Indicator Data'!#REF!="No Data",1,IF(#REF!&lt;&gt;"",1,0))</f>
        <v>#REF!</v>
      </c>
      <c r="AS181" s="214" t="e">
        <f>IF('Crisis Indicator Data'!#REF!="No Data",1,IF(#REF!&lt;&gt;"",1,0))</f>
        <v>#REF!</v>
      </c>
      <c r="AT181" s="214" t="e">
        <f>IF('Crisis Indicator Data'!#REF!="No Data",1,IF(#REF!&lt;&gt;"",1,0))</f>
        <v>#REF!</v>
      </c>
      <c r="AU181" s="214" t="e">
        <f>IF('Crisis Indicator Data'!#REF!="No Data",1,IF(#REF!&lt;&gt;"",1,0))</f>
        <v>#REF!</v>
      </c>
      <c r="AV181" s="214" t="e">
        <f>IF('Crisis Indicator Data'!#REF!="No Data",1,IF(#REF!&lt;&gt;"",1,0))</f>
        <v>#REF!</v>
      </c>
      <c r="AW181" s="214" t="e">
        <f>IF('Crisis Indicator Data'!#REF!="No Data",1,IF(#REF!&lt;&gt;"",1,0))</f>
        <v>#REF!</v>
      </c>
      <c r="AX181" s="214" t="e">
        <f>IF('Crisis Indicator Data'!#REF!="No Data",1,IF(#REF!&lt;&gt;"",1,0))</f>
        <v>#REF!</v>
      </c>
      <c r="AY181" s="214" t="e">
        <f>IF('Crisis Indicator Data'!#REF!="No Data",1,IF(#REF!&lt;&gt;"",1,0))</f>
        <v>#REF!</v>
      </c>
      <c r="AZ181" s="214" t="e">
        <f>IF('Crisis Indicator Data'!#REF!="No Data",1,IF(#REF!&lt;&gt;"",1,0))</f>
        <v>#REF!</v>
      </c>
      <c r="BA181" t="e">
        <f t="shared" si="10"/>
        <v>#REF!</v>
      </c>
      <c r="BB181" s="22" t="e">
        <f t="shared" si="11"/>
        <v>#REF!</v>
      </c>
    </row>
    <row r="182" spans="1:54" x14ac:dyDescent="0.35">
      <c r="A182" t="s">
        <v>7943</v>
      </c>
      <c r="B182" s="214" t="e">
        <f>IF('Crisis Indicator Data'!#REF!="No Data",1,IF(#REF!&lt;&gt;"",1,0))</f>
        <v>#REF!</v>
      </c>
      <c r="C182" s="214" t="e">
        <f>IF('Crisis Indicator Data'!#REF!="No Data",1,IF(#REF!&lt;&gt;"",1,0))</f>
        <v>#REF!</v>
      </c>
      <c r="D182" s="214" t="e">
        <f>IF('Crisis Indicator Data'!#REF!="No Data",1,IF(#REF!&lt;&gt;"",1,0))</f>
        <v>#REF!</v>
      </c>
      <c r="E182" s="214" t="e">
        <f>IF('Crisis Indicator Data'!#REF!="No Data",1,IF(#REF!&lt;&gt;"",1,0))</f>
        <v>#REF!</v>
      </c>
      <c r="F182" s="214" t="e">
        <f>IF('Crisis Indicator Data'!#REF!="No Data",1,IF(#REF!&lt;&gt;"",1,0))</f>
        <v>#REF!</v>
      </c>
      <c r="G182" s="214" t="e">
        <f>IF('Crisis Indicator Data'!#REF!="No Data",1,IF(#REF!&lt;&gt;"",1,0))</f>
        <v>#REF!</v>
      </c>
      <c r="H182" s="214" t="e">
        <f>IF('Crisis Indicator Data'!#REF!="No Data",1,IF(#REF!&lt;&gt;"",1,0))</f>
        <v>#REF!</v>
      </c>
      <c r="I182" s="214" t="e">
        <f>IF('Crisis Indicator Data'!#REF!="No Data",1,IF(#REF!&lt;&gt;"",1,0))</f>
        <v>#REF!</v>
      </c>
      <c r="J182" s="214" t="e">
        <f>IF('Crisis Indicator Data'!#REF!="No Data",1,IF(#REF!&lt;&gt;"",1,0))</f>
        <v>#REF!</v>
      </c>
      <c r="K182" s="214" t="e">
        <f>IF('Crisis Indicator Data'!#REF!="No Data",1,IF(#REF!&lt;&gt;"",1,0))</f>
        <v>#REF!</v>
      </c>
      <c r="L182" s="214" t="e">
        <f>IF('Crisis Indicator Data'!#REF!="No Data",1,IF(#REF!&lt;&gt;"",1,0))</f>
        <v>#REF!</v>
      </c>
      <c r="M182" s="214" t="e">
        <f>IF('Crisis Indicator Data'!#REF!="No Data",1,IF(#REF!&lt;&gt;"",1,0))</f>
        <v>#REF!</v>
      </c>
      <c r="N182" s="214" t="e">
        <f>IF('Crisis Indicator Data'!#REF!="No Data",1,IF(#REF!&lt;&gt;"",1,0))</f>
        <v>#REF!</v>
      </c>
      <c r="O182" s="214" t="e">
        <f>IF('Crisis Indicator Data'!#REF!="No Data",1,IF(#REF!&lt;&gt;"",1,0))</f>
        <v>#REF!</v>
      </c>
      <c r="P182" s="214" t="e">
        <f>IF('Crisis Indicator Data'!#REF!="No Data",1,IF(#REF!&lt;&gt;"",1,0))</f>
        <v>#REF!</v>
      </c>
      <c r="Q182" s="214" t="e">
        <f>IF('Crisis Indicator Data'!#REF!="No Data",1,IF(#REF!&lt;&gt;"",1,0))</f>
        <v>#REF!</v>
      </c>
      <c r="R182" s="214" t="e">
        <f>IF('Crisis Indicator Data'!#REF!="No Data",1,IF(#REF!&lt;&gt;"",1,0))</f>
        <v>#REF!</v>
      </c>
      <c r="S182" s="214" t="e">
        <f>IF('Crisis Indicator Data'!#REF!="No Data",1,IF(#REF!&lt;&gt;"",1,0))</f>
        <v>#REF!</v>
      </c>
      <c r="T182" s="214" t="e">
        <f>IF('Crisis Indicator Data'!#REF!="No Data",1,IF(#REF!&lt;&gt;"",1,0))</f>
        <v>#REF!</v>
      </c>
      <c r="U182" s="214" t="e">
        <f>IF('Crisis Indicator Data'!#REF!="No Data",1,IF(#REF!&lt;&gt;"",1,0))</f>
        <v>#REF!</v>
      </c>
      <c r="V182" s="214" t="e">
        <f>IF('Crisis Indicator Data'!#REF!="No Data",1,IF(#REF!&lt;&gt;"",1,0))</f>
        <v>#REF!</v>
      </c>
      <c r="W182" s="214" t="e">
        <f>IF('Crisis Indicator Data'!#REF!="No Data",1,IF(#REF!&lt;&gt;"",1,0))</f>
        <v>#REF!</v>
      </c>
      <c r="X182" s="214" t="e">
        <f>IF('Crisis Indicator Data'!#REF!="No Data",1,IF(#REF!&lt;&gt;"",1,0))</f>
        <v>#REF!</v>
      </c>
      <c r="Y182" s="214" t="e">
        <f>IF('Crisis Indicator Data'!#REF!="No Data",1,IF(#REF!&lt;&gt;"",1,0))</f>
        <v>#REF!</v>
      </c>
      <c r="Z182" s="214" t="e">
        <f>IF('Crisis Indicator Data'!#REF!="No Data",1,IF(#REF!&lt;&gt;"",1,0))</f>
        <v>#REF!</v>
      </c>
      <c r="AA182" s="214" t="e">
        <f>IF('Crisis Indicator Data'!#REF!="No Data",1,IF(#REF!&lt;&gt;"",1,0))</f>
        <v>#REF!</v>
      </c>
      <c r="AB182" s="214" t="e">
        <f>IF('Crisis Indicator Data'!#REF!="No Data",1,IF(#REF!&lt;&gt;"",1,0))</f>
        <v>#REF!</v>
      </c>
      <c r="AC182" s="214" t="e">
        <f>IF('Crisis Indicator Data'!#REF!="No Data",1,IF(#REF!&lt;&gt;"",1,0))</f>
        <v>#REF!</v>
      </c>
      <c r="AD182" s="214" t="e">
        <f>IF('Crisis Indicator Data'!#REF!="No Data",1,IF(#REF!&lt;&gt;"",1,0))</f>
        <v>#REF!</v>
      </c>
      <c r="AE182" s="214" t="e">
        <f>IF('Crisis Indicator Data'!#REF!="No Data",1,IF(#REF!&lt;&gt;"",1,0))</f>
        <v>#REF!</v>
      </c>
      <c r="AF182" s="214" t="e">
        <f>IF('Crisis Indicator Data'!#REF!="No Data",1,IF(#REF!&lt;&gt;"",1,0))</f>
        <v>#REF!</v>
      </c>
      <c r="AG182" s="214" t="e">
        <f>IF('Crisis Indicator Data'!#REF!="No Data",1,IF(#REF!&lt;&gt;"",1,0))</f>
        <v>#REF!</v>
      </c>
      <c r="AH182" s="214" t="e">
        <f>IF('Crisis Indicator Data'!#REF!="No Data",1,IF(#REF!&lt;&gt;"",1,0))</f>
        <v>#REF!</v>
      </c>
      <c r="AI182" s="214" t="e">
        <f>IF('Crisis Indicator Data'!#REF!="No Data",1,IF(#REF!&lt;&gt;"",1,0))</f>
        <v>#REF!</v>
      </c>
      <c r="AJ182" s="214" t="e">
        <f>IF('Crisis Indicator Data'!#REF!="No Data",1,IF(#REF!&lt;&gt;"",1,0))</f>
        <v>#REF!</v>
      </c>
      <c r="AK182" s="214" t="e">
        <f>IF('Crisis Indicator Data'!#REF!="No Data",1,IF(#REF!&lt;&gt;"",1,0))</f>
        <v>#REF!</v>
      </c>
      <c r="AL182" s="214" t="e">
        <f>IF('Crisis Indicator Data'!#REF!="No Data",1,IF(#REF!&lt;&gt;"",1,0))</f>
        <v>#REF!</v>
      </c>
      <c r="AM182" s="214" t="e">
        <f>IF('Crisis Indicator Data'!#REF!="No Data",1,IF(#REF!&lt;&gt;"",1,0))</f>
        <v>#REF!</v>
      </c>
      <c r="AN182" s="214" t="e">
        <f>IF('Crisis Indicator Data'!#REF!="No Data",1,IF(#REF!&lt;&gt;"",1,0))</f>
        <v>#REF!</v>
      </c>
      <c r="AO182" s="214" t="e">
        <f>IF('Crisis Indicator Data'!#REF!="No Data",1,IF(#REF!&lt;&gt;"",1,0))</f>
        <v>#REF!</v>
      </c>
      <c r="AP182" s="214" t="e">
        <f>IF('Crisis Indicator Data'!#REF!="No Data",1,IF(#REF!&lt;&gt;"",1,0))</f>
        <v>#REF!</v>
      </c>
      <c r="AQ182" s="214" t="e">
        <f>IF('Crisis Indicator Data'!#REF!="No Data",1,IF(#REF!&lt;&gt;"",1,0))</f>
        <v>#REF!</v>
      </c>
      <c r="AR182" s="214" t="e">
        <f>IF('Crisis Indicator Data'!#REF!="No Data",1,IF(#REF!&lt;&gt;"",1,0))</f>
        <v>#REF!</v>
      </c>
      <c r="AS182" s="214" t="e">
        <f>IF('Crisis Indicator Data'!#REF!="No Data",1,IF(#REF!&lt;&gt;"",1,0))</f>
        <v>#REF!</v>
      </c>
      <c r="AT182" s="214" t="e">
        <f>IF('Crisis Indicator Data'!#REF!="No Data",1,IF(#REF!&lt;&gt;"",1,0))</f>
        <v>#REF!</v>
      </c>
      <c r="AU182" s="214" t="e">
        <f>IF('Crisis Indicator Data'!#REF!="No Data",1,IF(#REF!&lt;&gt;"",1,0))</f>
        <v>#REF!</v>
      </c>
      <c r="AV182" s="214" t="e">
        <f>IF('Crisis Indicator Data'!#REF!="No Data",1,IF(#REF!&lt;&gt;"",1,0))</f>
        <v>#REF!</v>
      </c>
      <c r="AW182" s="214" t="e">
        <f>IF('Crisis Indicator Data'!#REF!="No Data",1,IF(#REF!&lt;&gt;"",1,0))</f>
        <v>#REF!</v>
      </c>
      <c r="AX182" s="214" t="e">
        <f>IF('Crisis Indicator Data'!#REF!="No Data",1,IF(#REF!&lt;&gt;"",1,0))</f>
        <v>#REF!</v>
      </c>
      <c r="AY182" s="214" t="e">
        <f>IF('Crisis Indicator Data'!#REF!="No Data",1,IF(#REF!&lt;&gt;"",1,0))</f>
        <v>#REF!</v>
      </c>
      <c r="AZ182" s="214" t="e">
        <f>IF('Crisis Indicator Data'!#REF!="No Data",1,IF(#REF!&lt;&gt;"",1,0))</f>
        <v>#REF!</v>
      </c>
      <c r="BA182" t="e">
        <f t="shared" si="10"/>
        <v>#REF!</v>
      </c>
      <c r="BB182" s="22" t="e">
        <f t="shared" si="11"/>
        <v>#REF!</v>
      </c>
    </row>
    <row r="183" spans="1:54" x14ac:dyDescent="0.35">
      <c r="A183" t="s">
        <v>8036</v>
      </c>
      <c r="B183" s="214" t="e">
        <f>IF('Crisis Indicator Data'!#REF!="No Data",1,IF(#REF!&lt;&gt;"",1,0))</f>
        <v>#REF!</v>
      </c>
      <c r="C183" s="214" t="e">
        <f>IF('Crisis Indicator Data'!#REF!="No Data",1,IF(#REF!&lt;&gt;"",1,0))</f>
        <v>#REF!</v>
      </c>
      <c r="D183" s="214" t="e">
        <f>IF('Crisis Indicator Data'!#REF!="No Data",1,IF(#REF!&lt;&gt;"",1,0))</f>
        <v>#REF!</v>
      </c>
      <c r="E183" s="214" t="e">
        <f>IF('Crisis Indicator Data'!#REF!="No Data",1,IF(#REF!&lt;&gt;"",1,0))</f>
        <v>#REF!</v>
      </c>
      <c r="F183" s="214" t="e">
        <f>IF('Crisis Indicator Data'!#REF!="No Data",1,IF(#REF!&lt;&gt;"",1,0))</f>
        <v>#REF!</v>
      </c>
      <c r="G183" s="214" t="e">
        <f>IF('Crisis Indicator Data'!#REF!="No Data",1,IF(#REF!&lt;&gt;"",1,0))</f>
        <v>#REF!</v>
      </c>
      <c r="H183" s="214" t="e">
        <f>IF('Crisis Indicator Data'!#REF!="No Data",1,IF(#REF!&lt;&gt;"",1,0))</f>
        <v>#REF!</v>
      </c>
      <c r="I183" s="214" t="e">
        <f>IF('Crisis Indicator Data'!#REF!="No Data",1,IF(#REF!&lt;&gt;"",1,0))</f>
        <v>#REF!</v>
      </c>
      <c r="J183" s="214" t="e">
        <f>IF('Crisis Indicator Data'!#REF!="No Data",1,IF(#REF!&lt;&gt;"",1,0))</f>
        <v>#REF!</v>
      </c>
      <c r="K183" s="214" t="e">
        <f>IF('Crisis Indicator Data'!#REF!="No Data",1,IF(#REF!&lt;&gt;"",1,0))</f>
        <v>#REF!</v>
      </c>
      <c r="L183" s="214" t="e">
        <f>IF('Crisis Indicator Data'!#REF!="No Data",1,IF(#REF!&lt;&gt;"",1,0))</f>
        <v>#REF!</v>
      </c>
      <c r="M183" s="214" t="e">
        <f>IF('Crisis Indicator Data'!#REF!="No Data",1,IF(#REF!&lt;&gt;"",1,0))</f>
        <v>#REF!</v>
      </c>
      <c r="N183" s="214" t="e">
        <f>IF('Crisis Indicator Data'!#REF!="No Data",1,IF(#REF!&lt;&gt;"",1,0))</f>
        <v>#REF!</v>
      </c>
      <c r="O183" s="214" t="e">
        <f>IF('Crisis Indicator Data'!#REF!="No Data",1,IF(#REF!&lt;&gt;"",1,0))</f>
        <v>#REF!</v>
      </c>
      <c r="P183" s="214" t="e">
        <f>IF('Crisis Indicator Data'!#REF!="No Data",1,IF(#REF!&lt;&gt;"",1,0))</f>
        <v>#REF!</v>
      </c>
      <c r="Q183" s="214" t="e">
        <f>IF('Crisis Indicator Data'!#REF!="No Data",1,IF(#REF!&lt;&gt;"",1,0))</f>
        <v>#REF!</v>
      </c>
      <c r="R183" s="214" t="e">
        <f>IF('Crisis Indicator Data'!#REF!="No Data",1,IF(#REF!&lt;&gt;"",1,0))</f>
        <v>#REF!</v>
      </c>
      <c r="S183" s="214" t="e">
        <f>IF('Crisis Indicator Data'!#REF!="No Data",1,IF(#REF!&lt;&gt;"",1,0))</f>
        <v>#REF!</v>
      </c>
      <c r="T183" s="214" t="e">
        <f>IF('Crisis Indicator Data'!#REF!="No Data",1,IF(#REF!&lt;&gt;"",1,0))</f>
        <v>#REF!</v>
      </c>
      <c r="U183" s="214" t="e">
        <f>IF('Crisis Indicator Data'!#REF!="No Data",1,IF(#REF!&lt;&gt;"",1,0))</f>
        <v>#REF!</v>
      </c>
      <c r="V183" s="214" t="e">
        <f>IF('Crisis Indicator Data'!#REF!="No Data",1,IF(#REF!&lt;&gt;"",1,0))</f>
        <v>#REF!</v>
      </c>
      <c r="W183" s="214" t="e">
        <f>IF('Crisis Indicator Data'!#REF!="No Data",1,IF(#REF!&lt;&gt;"",1,0))</f>
        <v>#REF!</v>
      </c>
      <c r="X183" s="214" t="e">
        <f>IF('Crisis Indicator Data'!#REF!="No Data",1,IF(#REF!&lt;&gt;"",1,0))</f>
        <v>#REF!</v>
      </c>
      <c r="Y183" s="214" t="e">
        <f>IF('Crisis Indicator Data'!#REF!="No Data",1,IF(#REF!&lt;&gt;"",1,0))</f>
        <v>#REF!</v>
      </c>
      <c r="Z183" s="214" t="e">
        <f>IF('Crisis Indicator Data'!#REF!="No Data",1,IF(#REF!&lt;&gt;"",1,0))</f>
        <v>#REF!</v>
      </c>
      <c r="AA183" s="214" t="e">
        <f>IF('Crisis Indicator Data'!#REF!="No Data",1,IF(#REF!&lt;&gt;"",1,0))</f>
        <v>#REF!</v>
      </c>
      <c r="AB183" s="214" t="e">
        <f>IF('Crisis Indicator Data'!#REF!="No Data",1,IF(#REF!&lt;&gt;"",1,0))</f>
        <v>#REF!</v>
      </c>
      <c r="AC183" s="214" t="e">
        <f>IF('Crisis Indicator Data'!#REF!="No Data",1,IF(#REF!&lt;&gt;"",1,0))</f>
        <v>#REF!</v>
      </c>
      <c r="AD183" s="214" t="e">
        <f>IF('Crisis Indicator Data'!#REF!="No Data",1,IF(#REF!&lt;&gt;"",1,0))</f>
        <v>#REF!</v>
      </c>
      <c r="AE183" s="214" t="e">
        <f>IF('Crisis Indicator Data'!#REF!="No Data",1,IF(#REF!&lt;&gt;"",1,0))</f>
        <v>#REF!</v>
      </c>
      <c r="AF183" s="214" t="e">
        <f>IF('Crisis Indicator Data'!#REF!="No Data",1,IF(#REF!&lt;&gt;"",1,0))</f>
        <v>#REF!</v>
      </c>
      <c r="AG183" s="214" t="e">
        <f>IF('Crisis Indicator Data'!#REF!="No Data",1,IF(#REF!&lt;&gt;"",1,0))</f>
        <v>#REF!</v>
      </c>
      <c r="AH183" s="214" t="e">
        <f>IF('Crisis Indicator Data'!#REF!="No Data",1,IF(#REF!&lt;&gt;"",1,0))</f>
        <v>#REF!</v>
      </c>
      <c r="AI183" s="214" t="e">
        <f>IF('Crisis Indicator Data'!#REF!="No Data",1,IF(#REF!&lt;&gt;"",1,0))</f>
        <v>#REF!</v>
      </c>
      <c r="AJ183" s="214" t="e">
        <f>IF('Crisis Indicator Data'!#REF!="No Data",1,IF(#REF!&lt;&gt;"",1,0))</f>
        <v>#REF!</v>
      </c>
      <c r="AK183" s="214" t="e">
        <f>IF('Crisis Indicator Data'!#REF!="No Data",1,IF(#REF!&lt;&gt;"",1,0))</f>
        <v>#REF!</v>
      </c>
      <c r="AL183" s="214" t="e">
        <f>IF('Crisis Indicator Data'!#REF!="No Data",1,IF(#REF!&lt;&gt;"",1,0))</f>
        <v>#REF!</v>
      </c>
      <c r="AM183" s="214" t="e">
        <f>IF('Crisis Indicator Data'!#REF!="No Data",1,IF(#REF!&lt;&gt;"",1,0))</f>
        <v>#REF!</v>
      </c>
      <c r="AN183" s="214" t="e">
        <f>IF('Crisis Indicator Data'!#REF!="No Data",1,IF(#REF!&lt;&gt;"",1,0))</f>
        <v>#REF!</v>
      </c>
      <c r="AO183" s="214" t="e">
        <f>IF('Crisis Indicator Data'!#REF!="No Data",1,IF(#REF!&lt;&gt;"",1,0))</f>
        <v>#REF!</v>
      </c>
      <c r="AP183" s="214" t="e">
        <f>IF('Crisis Indicator Data'!#REF!="No Data",1,IF(#REF!&lt;&gt;"",1,0))</f>
        <v>#REF!</v>
      </c>
      <c r="AQ183" s="214" t="e">
        <f>IF('Crisis Indicator Data'!#REF!="No Data",1,IF(#REF!&lt;&gt;"",1,0))</f>
        <v>#REF!</v>
      </c>
      <c r="AR183" s="214" t="e">
        <f>IF('Crisis Indicator Data'!#REF!="No Data",1,IF(#REF!&lt;&gt;"",1,0))</f>
        <v>#REF!</v>
      </c>
      <c r="AS183" s="214" t="e">
        <f>IF('Crisis Indicator Data'!#REF!="No Data",1,IF(#REF!&lt;&gt;"",1,0))</f>
        <v>#REF!</v>
      </c>
      <c r="AT183" s="214" t="e">
        <f>IF('Crisis Indicator Data'!#REF!="No Data",1,IF(#REF!&lt;&gt;"",1,0))</f>
        <v>#REF!</v>
      </c>
      <c r="AU183" s="214" t="e">
        <f>IF('Crisis Indicator Data'!#REF!="No Data",1,IF(#REF!&lt;&gt;"",1,0))</f>
        <v>#REF!</v>
      </c>
      <c r="AV183" s="214" t="e">
        <f>IF('Crisis Indicator Data'!#REF!="No Data",1,IF(#REF!&lt;&gt;"",1,0))</f>
        <v>#REF!</v>
      </c>
      <c r="AW183" s="214" t="e">
        <f>IF('Crisis Indicator Data'!#REF!="No Data",1,IF(#REF!&lt;&gt;"",1,0))</f>
        <v>#REF!</v>
      </c>
      <c r="AX183" s="214" t="e">
        <f>IF('Crisis Indicator Data'!#REF!="No Data",1,IF(#REF!&lt;&gt;"",1,0))</f>
        <v>#REF!</v>
      </c>
      <c r="AY183" s="214" t="e">
        <f>IF('Crisis Indicator Data'!#REF!="No Data",1,IF(#REF!&lt;&gt;"",1,0))</f>
        <v>#REF!</v>
      </c>
      <c r="AZ183" s="214" t="e">
        <f>IF('Crisis Indicator Data'!#REF!="No Data",1,IF(#REF!&lt;&gt;"",1,0))</f>
        <v>#REF!</v>
      </c>
      <c r="BA183" t="e">
        <f t="shared" si="10"/>
        <v>#REF!</v>
      </c>
      <c r="BB183" s="22" t="e">
        <f t="shared" si="11"/>
        <v>#REF!</v>
      </c>
    </row>
    <row r="184" spans="1:54" x14ac:dyDescent="0.35">
      <c r="A184" t="s">
        <v>8223</v>
      </c>
      <c r="B184" s="214" t="e">
        <f>IF('Crisis Indicator Data'!#REF!="No Data",1,IF(#REF!&lt;&gt;"",1,0))</f>
        <v>#REF!</v>
      </c>
      <c r="C184" s="214" t="e">
        <f>IF('Crisis Indicator Data'!#REF!="No Data",1,IF(#REF!&lt;&gt;"",1,0))</f>
        <v>#REF!</v>
      </c>
      <c r="D184" s="214" t="e">
        <f>IF('Crisis Indicator Data'!#REF!="No Data",1,IF(#REF!&lt;&gt;"",1,0))</f>
        <v>#REF!</v>
      </c>
      <c r="E184" s="214" t="e">
        <f>IF('Crisis Indicator Data'!#REF!="No Data",1,IF(#REF!&lt;&gt;"",1,0))</f>
        <v>#REF!</v>
      </c>
      <c r="F184" s="214" t="e">
        <f>IF('Crisis Indicator Data'!#REF!="No Data",1,IF(#REF!&lt;&gt;"",1,0))</f>
        <v>#REF!</v>
      </c>
      <c r="G184" s="214" t="e">
        <f>IF('Crisis Indicator Data'!#REF!="No Data",1,IF(#REF!&lt;&gt;"",1,0))</f>
        <v>#REF!</v>
      </c>
      <c r="H184" s="214" t="e">
        <f>IF('Crisis Indicator Data'!#REF!="No Data",1,IF(#REF!&lt;&gt;"",1,0))</f>
        <v>#REF!</v>
      </c>
      <c r="I184" s="214" t="e">
        <f>IF('Crisis Indicator Data'!#REF!="No Data",1,IF(#REF!&lt;&gt;"",1,0))</f>
        <v>#REF!</v>
      </c>
      <c r="J184" s="214" t="e">
        <f>IF('Crisis Indicator Data'!#REF!="No Data",1,IF(#REF!&lt;&gt;"",1,0))</f>
        <v>#REF!</v>
      </c>
      <c r="K184" s="214" t="e">
        <f>IF('Crisis Indicator Data'!#REF!="No Data",1,IF(#REF!&lt;&gt;"",1,0))</f>
        <v>#REF!</v>
      </c>
      <c r="L184" s="214" t="e">
        <f>IF('Crisis Indicator Data'!#REF!="No Data",1,IF(#REF!&lt;&gt;"",1,0))</f>
        <v>#REF!</v>
      </c>
      <c r="M184" s="214" t="e">
        <f>IF('Crisis Indicator Data'!#REF!="No Data",1,IF(#REF!&lt;&gt;"",1,0))</f>
        <v>#REF!</v>
      </c>
      <c r="N184" s="214" t="e">
        <f>IF('Crisis Indicator Data'!#REF!="No Data",1,IF(#REF!&lt;&gt;"",1,0))</f>
        <v>#REF!</v>
      </c>
      <c r="O184" s="214" t="e">
        <f>IF('Crisis Indicator Data'!#REF!="No Data",1,IF(#REF!&lt;&gt;"",1,0))</f>
        <v>#REF!</v>
      </c>
      <c r="P184" s="214" t="e">
        <f>IF('Crisis Indicator Data'!#REF!="No Data",1,IF(#REF!&lt;&gt;"",1,0))</f>
        <v>#REF!</v>
      </c>
      <c r="Q184" s="214" t="e">
        <f>IF('Crisis Indicator Data'!#REF!="No Data",1,IF(#REF!&lt;&gt;"",1,0))</f>
        <v>#REF!</v>
      </c>
      <c r="R184" s="214" t="e">
        <f>IF('Crisis Indicator Data'!#REF!="No Data",1,IF(#REF!&lt;&gt;"",1,0))</f>
        <v>#REF!</v>
      </c>
      <c r="S184" s="214" t="e">
        <f>IF('Crisis Indicator Data'!#REF!="No Data",1,IF(#REF!&lt;&gt;"",1,0))</f>
        <v>#REF!</v>
      </c>
      <c r="T184" s="214" t="e">
        <f>IF('Crisis Indicator Data'!#REF!="No Data",1,IF(#REF!&lt;&gt;"",1,0))</f>
        <v>#REF!</v>
      </c>
      <c r="U184" s="214" t="e">
        <f>IF('Crisis Indicator Data'!#REF!="No Data",1,IF(#REF!&lt;&gt;"",1,0))</f>
        <v>#REF!</v>
      </c>
      <c r="V184" s="214" t="e">
        <f>IF('Crisis Indicator Data'!#REF!="No Data",1,IF(#REF!&lt;&gt;"",1,0))</f>
        <v>#REF!</v>
      </c>
      <c r="W184" s="214" t="e">
        <f>IF('Crisis Indicator Data'!#REF!="No Data",1,IF(#REF!&lt;&gt;"",1,0))</f>
        <v>#REF!</v>
      </c>
      <c r="X184" s="214" t="e">
        <f>IF('Crisis Indicator Data'!#REF!="No Data",1,IF(#REF!&lt;&gt;"",1,0))</f>
        <v>#REF!</v>
      </c>
      <c r="Y184" s="214" t="e">
        <f>IF('Crisis Indicator Data'!#REF!="No Data",1,IF(#REF!&lt;&gt;"",1,0))</f>
        <v>#REF!</v>
      </c>
      <c r="Z184" s="214" t="e">
        <f>IF('Crisis Indicator Data'!#REF!="No Data",1,IF(#REF!&lt;&gt;"",1,0))</f>
        <v>#REF!</v>
      </c>
      <c r="AA184" s="214" t="e">
        <f>IF('Crisis Indicator Data'!#REF!="No Data",1,IF(#REF!&lt;&gt;"",1,0))</f>
        <v>#REF!</v>
      </c>
      <c r="AB184" s="214" t="e">
        <f>IF('Crisis Indicator Data'!#REF!="No Data",1,IF(#REF!&lt;&gt;"",1,0))</f>
        <v>#REF!</v>
      </c>
      <c r="AC184" s="214" t="e">
        <f>IF('Crisis Indicator Data'!#REF!="No Data",1,IF(#REF!&lt;&gt;"",1,0))</f>
        <v>#REF!</v>
      </c>
      <c r="AD184" s="214" t="e">
        <f>IF('Crisis Indicator Data'!#REF!="No Data",1,IF(#REF!&lt;&gt;"",1,0))</f>
        <v>#REF!</v>
      </c>
      <c r="AE184" s="214" t="e">
        <f>IF('Crisis Indicator Data'!#REF!="No Data",1,IF(#REF!&lt;&gt;"",1,0))</f>
        <v>#REF!</v>
      </c>
      <c r="AF184" s="214" t="e">
        <f>IF('Crisis Indicator Data'!#REF!="No Data",1,IF(#REF!&lt;&gt;"",1,0))</f>
        <v>#REF!</v>
      </c>
      <c r="AG184" s="214" t="e">
        <f>IF('Crisis Indicator Data'!#REF!="No Data",1,IF(#REF!&lt;&gt;"",1,0))</f>
        <v>#REF!</v>
      </c>
      <c r="AH184" s="214" t="e">
        <f>IF('Crisis Indicator Data'!#REF!="No Data",1,IF(#REF!&lt;&gt;"",1,0))</f>
        <v>#REF!</v>
      </c>
      <c r="AI184" s="214" t="e">
        <f>IF('Crisis Indicator Data'!#REF!="No Data",1,IF(#REF!&lt;&gt;"",1,0))</f>
        <v>#REF!</v>
      </c>
      <c r="AJ184" s="214" t="e">
        <f>IF('Crisis Indicator Data'!#REF!="No Data",1,IF(#REF!&lt;&gt;"",1,0))</f>
        <v>#REF!</v>
      </c>
      <c r="AK184" s="214" t="e">
        <f>IF('Crisis Indicator Data'!#REF!="No Data",1,IF(#REF!&lt;&gt;"",1,0))</f>
        <v>#REF!</v>
      </c>
      <c r="AL184" s="214" t="e">
        <f>IF('Crisis Indicator Data'!#REF!="No Data",1,IF(#REF!&lt;&gt;"",1,0))</f>
        <v>#REF!</v>
      </c>
      <c r="AM184" s="214" t="e">
        <f>IF('Crisis Indicator Data'!#REF!="No Data",1,IF(#REF!&lt;&gt;"",1,0))</f>
        <v>#REF!</v>
      </c>
      <c r="AN184" s="214" t="e">
        <f>IF('Crisis Indicator Data'!#REF!="No Data",1,IF(#REF!&lt;&gt;"",1,0))</f>
        <v>#REF!</v>
      </c>
      <c r="AO184" s="214" t="e">
        <f>IF('Crisis Indicator Data'!#REF!="No Data",1,IF(#REF!&lt;&gt;"",1,0))</f>
        <v>#REF!</v>
      </c>
      <c r="AP184" s="214" t="e">
        <f>IF('Crisis Indicator Data'!#REF!="No Data",1,IF(#REF!&lt;&gt;"",1,0))</f>
        <v>#REF!</v>
      </c>
      <c r="AQ184" s="214" t="e">
        <f>IF('Crisis Indicator Data'!#REF!="No Data",1,IF(#REF!&lt;&gt;"",1,0))</f>
        <v>#REF!</v>
      </c>
      <c r="AR184" s="214" t="e">
        <f>IF('Crisis Indicator Data'!#REF!="No Data",1,IF(#REF!&lt;&gt;"",1,0))</f>
        <v>#REF!</v>
      </c>
      <c r="AS184" s="214" t="e">
        <f>IF('Crisis Indicator Data'!#REF!="No Data",1,IF(#REF!&lt;&gt;"",1,0))</f>
        <v>#REF!</v>
      </c>
      <c r="AT184" s="214" t="e">
        <f>IF('Crisis Indicator Data'!#REF!="No Data",1,IF(#REF!&lt;&gt;"",1,0))</f>
        <v>#REF!</v>
      </c>
      <c r="AU184" s="214" t="e">
        <f>IF('Crisis Indicator Data'!#REF!="No Data",1,IF(#REF!&lt;&gt;"",1,0))</f>
        <v>#REF!</v>
      </c>
      <c r="AV184" s="214" t="e">
        <f>IF('Crisis Indicator Data'!#REF!="No Data",1,IF(#REF!&lt;&gt;"",1,0))</f>
        <v>#REF!</v>
      </c>
      <c r="AW184" s="214" t="e">
        <f>IF('Crisis Indicator Data'!#REF!="No Data",1,IF(#REF!&lt;&gt;"",1,0))</f>
        <v>#REF!</v>
      </c>
      <c r="AX184" s="214" t="e">
        <f>IF('Crisis Indicator Data'!#REF!="No Data",1,IF(#REF!&lt;&gt;"",1,0))</f>
        <v>#REF!</v>
      </c>
      <c r="AY184" s="214" t="e">
        <f>IF('Crisis Indicator Data'!#REF!="No Data",1,IF(#REF!&lt;&gt;"",1,0))</f>
        <v>#REF!</v>
      </c>
      <c r="AZ184" s="214" t="e">
        <f>IF('Crisis Indicator Data'!#REF!="No Data",1,IF(#REF!&lt;&gt;"",1,0))</f>
        <v>#REF!</v>
      </c>
      <c r="BA184" t="e">
        <f t="shared" si="10"/>
        <v>#REF!</v>
      </c>
      <c r="BB184" s="22" t="e">
        <f t="shared" si="11"/>
        <v>#REF!</v>
      </c>
    </row>
    <row r="185" spans="1:54" x14ac:dyDescent="0.35">
      <c r="A185" t="s">
        <v>8221</v>
      </c>
      <c r="B185" s="214" t="e">
        <f>IF('Crisis Indicator Data'!#REF!="No Data",1,IF(#REF!&lt;&gt;"",1,0))</f>
        <v>#REF!</v>
      </c>
      <c r="C185" s="214" t="e">
        <f>IF('Crisis Indicator Data'!#REF!="No Data",1,IF(#REF!&lt;&gt;"",1,0))</f>
        <v>#REF!</v>
      </c>
      <c r="D185" s="214" t="e">
        <f>IF('Crisis Indicator Data'!#REF!="No Data",1,IF(#REF!&lt;&gt;"",1,0))</f>
        <v>#REF!</v>
      </c>
      <c r="E185" s="214" t="e">
        <f>IF('Crisis Indicator Data'!#REF!="No Data",1,IF(#REF!&lt;&gt;"",1,0))</f>
        <v>#REF!</v>
      </c>
      <c r="F185" s="214" t="e">
        <f>IF('Crisis Indicator Data'!#REF!="No Data",1,IF(#REF!&lt;&gt;"",1,0))</f>
        <v>#REF!</v>
      </c>
      <c r="G185" s="214" t="e">
        <f>IF('Crisis Indicator Data'!#REF!="No Data",1,IF(#REF!&lt;&gt;"",1,0))</f>
        <v>#REF!</v>
      </c>
      <c r="H185" s="214" t="e">
        <f>IF('Crisis Indicator Data'!#REF!="No Data",1,IF(#REF!&lt;&gt;"",1,0))</f>
        <v>#REF!</v>
      </c>
      <c r="I185" s="214" t="e">
        <f>IF('Crisis Indicator Data'!#REF!="No Data",1,IF(#REF!&lt;&gt;"",1,0))</f>
        <v>#REF!</v>
      </c>
      <c r="J185" s="214" t="e">
        <f>IF('Crisis Indicator Data'!#REF!="No Data",1,IF(#REF!&lt;&gt;"",1,0))</f>
        <v>#REF!</v>
      </c>
      <c r="K185" s="214" t="e">
        <f>IF('Crisis Indicator Data'!#REF!="No Data",1,IF(#REF!&lt;&gt;"",1,0))</f>
        <v>#REF!</v>
      </c>
      <c r="L185" s="214" t="e">
        <f>IF('Crisis Indicator Data'!#REF!="No Data",1,IF(#REF!&lt;&gt;"",1,0))</f>
        <v>#REF!</v>
      </c>
      <c r="M185" s="214" t="e">
        <f>IF('Crisis Indicator Data'!#REF!="No Data",1,IF(#REF!&lt;&gt;"",1,0))</f>
        <v>#REF!</v>
      </c>
      <c r="N185" s="214" t="e">
        <f>IF('Crisis Indicator Data'!#REF!="No Data",1,IF(#REF!&lt;&gt;"",1,0))</f>
        <v>#REF!</v>
      </c>
      <c r="O185" s="214" t="e">
        <f>IF('Crisis Indicator Data'!#REF!="No Data",1,IF(#REF!&lt;&gt;"",1,0))</f>
        <v>#REF!</v>
      </c>
      <c r="P185" s="214" t="e">
        <f>IF('Crisis Indicator Data'!#REF!="No Data",1,IF(#REF!&lt;&gt;"",1,0))</f>
        <v>#REF!</v>
      </c>
      <c r="Q185" s="214" t="e">
        <f>IF('Crisis Indicator Data'!#REF!="No Data",1,IF(#REF!&lt;&gt;"",1,0))</f>
        <v>#REF!</v>
      </c>
      <c r="R185" s="214" t="e">
        <f>IF('Crisis Indicator Data'!#REF!="No Data",1,IF(#REF!&lt;&gt;"",1,0))</f>
        <v>#REF!</v>
      </c>
      <c r="S185" s="214" t="e">
        <f>IF('Crisis Indicator Data'!#REF!="No Data",1,IF(#REF!&lt;&gt;"",1,0))</f>
        <v>#REF!</v>
      </c>
      <c r="T185" s="214" t="e">
        <f>IF('Crisis Indicator Data'!#REF!="No Data",1,IF(#REF!&lt;&gt;"",1,0))</f>
        <v>#REF!</v>
      </c>
      <c r="U185" s="214" t="e">
        <f>IF('Crisis Indicator Data'!#REF!="No Data",1,IF(#REF!&lt;&gt;"",1,0))</f>
        <v>#REF!</v>
      </c>
      <c r="V185" s="214" t="e">
        <f>IF('Crisis Indicator Data'!#REF!="No Data",1,IF(#REF!&lt;&gt;"",1,0))</f>
        <v>#REF!</v>
      </c>
      <c r="W185" s="214" t="e">
        <f>IF('Crisis Indicator Data'!#REF!="No Data",1,IF(#REF!&lt;&gt;"",1,0))</f>
        <v>#REF!</v>
      </c>
      <c r="X185" s="214" t="e">
        <f>IF('Crisis Indicator Data'!#REF!="No Data",1,IF(#REF!&lt;&gt;"",1,0))</f>
        <v>#REF!</v>
      </c>
      <c r="Y185" s="214" t="e">
        <f>IF('Crisis Indicator Data'!#REF!="No Data",1,IF(#REF!&lt;&gt;"",1,0))</f>
        <v>#REF!</v>
      </c>
      <c r="Z185" s="214" t="e">
        <f>IF('Crisis Indicator Data'!#REF!="No Data",1,IF(#REF!&lt;&gt;"",1,0))</f>
        <v>#REF!</v>
      </c>
      <c r="AA185" s="214" t="e">
        <f>IF('Crisis Indicator Data'!#REF!="No Data",1,IF(#REF!&lt;&gt;"",1,0))</f>
        <v>#REF!</v>
      </c>
      <c r="AB185" s="214" t="e">
        <f>IF('Crisis Indicator Data'!#REF!="No Data",1,IF(#REF!&lt;&gt;"",1,0))</f>
        <v>#REF!</v>
      </c>
      <c r="AC185" s="214" t="e">
        <f>IF('Crisis Indicator Data'!#REF!="No Data",1,IF(#REF!&lt;&gt;"",1,0))</f>
        <v>#REF!</v>
      </c>
      <c r="AD185" s="214" t="e">
        <f>IF('Crisis Indicator Data'!#REF!="No Data",1,IF(#REF!&lt;&gt;"",1,0))</f>
        <v>#REF!</v>
      </c>
      <c r="AE185" s="214" t="e">
        <f>IF('Crisis Indicator Data'!#REF!="No Data",1,IF(#REF!&lt;&gt;"",1,0))</f>
        <v>#REF!</v>
      </c>
      <c r="AF185" s="214" t="e">
        <f>IF('Crisis Indicator Data'!#REF!="No Data",1,IF(#REF!&lt;&gt;"",1,0))</f>
        <v>#REF!</v>
      </c>
      <c r="AG185" s="214" t="e">
        <f>IF('Crisis Indicator Data'!#REF!="No Data",1,IF(#REF!&lt;&gt;"",1,0))</f>
        <v>#REF!</v>
      </c>
      <c r="AH185" s="214" t="e">
        <f>IF('Crisis Indicator Data'!#REF!="No Data",1,IF(#REF!&lt;&gt;"",1,0))</f>
        <v>#REF!</v>
      </c>
      <c r="AI185" s="214" t="e">
        <f>IF('Crisis Indicator Data'!#REF!="No Data",1,IF(#REF!&lt;&gt;"",1,0))</f>
        <v>#REF!</v>
      </c>
      <c r="AJ185" s="214" t="e">
        <f>IF('Crisis Indicator Data'!#REF!="No Data",1,IF(#REF!&lt;&gt;"",1,0))</f>
        <v>#REF!</v>
      </c>
      <c r="AK185" s="214" t="e">
        <f>IF('Crisis Indicator Data'!#REF!="No Data",1,IF(#REF!&lt;&gt;"",1,0))</f>
        <v>#REF!</v>
      </c>
      <c r="AL185" s="214" t="e">
        <f>IF('Crisis Indicator Data'!#REF!="No Data",1,IF(#REF!&lt;&gt;"",1,0))</f>
        <v>#REF!</v>
      </c>
      <c r="AM185" s="214" t="e">
        <f>IF('Crisis Indicator Data'!#REF!="No Data",1,IF(#REF!&lt;&gt;"",1,0))</f>
        <v>#REF!</v>
      </c>
      <c r="AN185" s="214" t="e">
        <f>IF('Crisis Indicator Data'!#REF!="No Data",1,IF(#REF!&lt;&gt;"",1,0))</f>
        <v>#REF!</v>
      </c>
      <c r="AO185" s="214" t="e">
        <f>IF('Crisis Indicator Data'!#REF!="No Data",1,IF(#REF!&lt;&gt;"",1,0))</f>
        <v>#REF!</v>
      </c>
      <c r="AP185" s="214" t="e">
        <f>IF('Crisis Indicator Data'!#REF!="No Data",1,IF(#REF!&lt;&gt;"",1,0))</f>
        <v>#REF!</v>
      </c>
      <c r="AQ185" s="214" t="e">
        <f>IF('Crisis Indicator Data'!#REF!="No Data",1,IF(#REF!&lt;&gt;"",1,0))</f>
        <v>#REF!</v>
      </c>
      <c r="AR185" s="214" t="e">
        <f>IF('Crisis Indicator Data'!#REF!="No Data",1,IF(#REF!&lt;&gt;"",1,0))</f>
        <v>#REF!</v>
      </c>
      <c r="AS185" s="214" t="e">
        <f>IF('Crisis Indicator Data'!#REF!="No Data",1,IF(#REF!&lt;&gt;"",1,0))</f>
        <v>#REF!</v>
      </c>
      <c r="AT185" s="214" t="e">
        <f>IF('Crisis Indicator Data'!#REF!="No Data",1,IF(#REF!&lt;&gt;"",1,0))</f>
        <v>#REF!</v>
      </c>
      <c r="AU185" s="214" t="e">
        <f>IF('Crisis Indicator Data'!#REF!="No Data",1,IF(#REF!&lt;&gt;"",1,0))</f>
        <v>#REF!</v>
      </c>
      <c r="AV185" s="214" t="e">
        <f>IF('Crisis Indicator Data'!#REF!="No Data",1,IF(#REF!&lt;&gt;"",1,0))</f>
        <v>#REF!</v>
      </c>
      <c r="AW185" s="214" t="e">
        <f>IF('Crisis Indicator Data'!#REF!="No Data",1,IF(#REF!&lt;&gt;"",1,0))</f>
        <v>#REF!</v>
      </c>
      <c r="AX185" s="214" t="e">
        <f>IF('Crisis Indicator Data'!#REF!="No Data",1,IF(#REF!&lt;&gt;"",1,0))</f>
        <v>#REF!</v>
      </c>
      <c r="AY185" s="214" t="e">
        <f>IF('Crisis Indicator Data'!#REF!="No Data",1,IF(#REF!&lt;&gt;"",1,0))</f>
        <v>#REF!</v>
      </c>
      <c r="AZ185" s="214" t="e">
        <f>IF('Crisis Indicator Data'!#REF!="No Data",1,IF(#REF!&lt;&gt;"",1,0))</f>
        <v>#REF!</v>
      </c>
      <c r="BA185" t="e">
        <f t="shared" si="10"/>
        <v>#REF!</v>
      </c>
      <c r="BB185" s="22" t="e">
        <f t="shared" si="11"/>
        <v>#REF!</v>
      </c>
    </row>
    <row r="186" spans="1:54" x14ac:dyDescent="0.35">
      <c r="A186" t="s">
        <v>8225</v>
      </c>
      <c r="B186" s="214" t="e">
        <f>IF('Crisis Indicator Data'!#REF!="No Data",1,IF(#REF!&lt;&gt;"",1,0))</f>
        <v>#REF!</v>
      </c>
      <c r="C186" s="214" t="e">
        <f>IF('Crisis Indicator Data'!#REF!="No Data",1,IF(#REF!&lt;&gt;"",1,0))</f>
        <v>#REF!</v>
      </c>
      <c r="D186" s="214" t="e">
        <f>IF('Crisis Indicator Data'!#REF!="No Data",1,IF(#REF!&lt;&gt;"",1,0))</f>
        <v>#REF!</v>
      </c>
      <c r="E186" s="214" t="e">
        <f>IF('Crisis Indicator Data'!#REF!="No Data",1,IF(#REF!&lt;&gt;"",1,0))</f>
        <v>#REF!</v>
      </c>
      <c r="F186" s="214" t="e">
        <f>IF('Crisis Indicator Data'!#REF!="No Data",1,IF(#REF!&lt;&gt;"",1,0))</f>
        <v>#REF!</v>
      </c>
      <c r="G186" s="214" t="e">
        <f>IF('Crisis Indicator Data'!#REF!="No Data",1,IF(#REF!&lt;&gt;"",1,0))</f>
        <v>#REF!</v>
      </c>
      <c r="H186" s="214" t="e">
        <f>IF('Crisis Indicator Data'!#REF!="No Data",1,IF(#REF!&lt;&gt;"",1,0))</f>
        <v>#REF!</v>
      </c>
      <c r="I186" s="214" t="e">
        <f>IF('Crisis Indicator Data'!#REF!="No Data",1,IF(#REF!&lt;&gt;"",1,0))</f>
        <v>#REF!</v>
      </c>
      <c r="J186" s="214" t="e">
        <f>IF('Crisis Indicator Data'!#REF!="No Data",1,IF(#REF!&lt;&gt;"",1,0))</f>
        <v>#REF!</v>
      </c>
      <c r="K186" s="214" t="e">
        <f>IF('Crisis Indicator Data'!#REF!="No Data",1,IF(#REF!&lt;&gt;"",1,0))</f>
        <v>#REF!</v>
      </c>
      <c r="L186" s="214" t="e">
        <f>IF('Crisis Indicator Data'!#REF!="No Data",1,IF(#REF!&lt;&gt;"",1,0))</f>
        <v>#REF!</v>
      </c>
      <c r="M186" s="214" t="e">
        <f>IF('Crisis Indicator Data'!#REF!="No Data",1,IF(#REF!&lt;&gt;"",1,0))</f>
        <v>#REF!</v>
      </c>
      <c r="N186" s="214" t="e">
        <f>IF('Crisis Indicator Data'!#REF!="No Data",1,IF(#REF!&lt;&gt;"",1,0))</f>
        <v>#REF!</v>
      </c>
      <c r="O186" s="214" t="e">
        <f>IF('Crisis Indicator Data'!#REF!="No Data",1,IF(#REF!&lt;&gt;"",1,0))</f>
        <v>#REF!</v>
      </c>
      <c r="P186" s="214" t="e">
        <f>IF('Crisis Indicator Data'!#REF!="No Data",1,IF(#REF!&lt;&gt;"",1,0))</f>
        <v>#REF!</v>
      </c>
      <c r="Q186" s="214" t="e">
        <f>IF('Crisis Indicator Data'!#REF!="No Data",1,IF(#REF!&lt;&gt;"",1,0))</f>
        <v>#REF!</v>
      </c>
      <c r="R186" s="214" t="e">
        <f>IF('Crisis Indicator Data'!#REF!="No Data",1,IF(#REF!&lt;&gt;"",1,0))</f>
        <v>#REF!</v>
      </c>
      <c r="S186" s="214" t="e">
        <f>IF('Crisis Indicator Data'!#REF!="No Data",1,IF(#REF!&lt;&gt;"",1,0))</f>
        <v>#REF!</v>
      </c>
      <c r="T186" s="214" t="e">
        <f>IF('Crisis Indicator Data'!#REF!="No Data",1,IF(#REF!&lt;&gt;"",1,0))</f>
        <v>#REF!</v>
      </c>
      <c r="U186" s="214" t="e">
        <f>IF('Crisis Indicator Data'!#REF!="No Data",1,IF(#REF!&lt;&gt;"",1,0))</f>
        <v>#REF!</v>
      </c>
      <c r="V186" s="214" t="e">
        <f>IF('Crisis Indicator Data'!#REF!="No Data",1,IF(#REF!&lt;&gt;"",1,0))</f>
        <v>#REF!</v>
      </c>
      <c r="W186" s="214" t="e">
        <f>IF('Crisis Indicator Data'!#REF!="No Data",1,IF(#REF!&lt;&gt;"",1,0))</f>
        <v>#REF!</v>
      </c>
      <c r="X186" s="214" t="e">
        <f>IF('Crisis Indicator Data'!#REF!="No Data",1,IF(#REF!&lt;&gt;"",1,0))</f>
        <v>#REF!</v>
      </c>
      <c r="Y186" s="214" t="e">
        <f>IF('Crisis Indicator Data'!#REF!="No Data",1,IF(#REF!&lt;&gt;"",1,0))</f>
        <v>#REF!</v>
      </c>
      <c r="Z186" s="214" t="e">
        <f>IF('Crisis Indicator Data'!#REF!="No Data",1,IF(#REF!&lt;&gt;"",1,0))</f>
        <v>#REF!</v>
      </c>
      <c r="AA186" s="214" t="e">
        <f>IF('Crisis Indicator Data'!#REF!="No Data",1,IF(#REF!&lt;&gt;"",1,0))</f>
        <v>#REF!</v>
      </c>
      <c r="AB186" s="214" t="e">
        <f>IF('Crisis Indicator Data'!#REF!="No Data",1,IF(#REF!&lt;&gt;"",1,0))</f>
        <v>#REF!</v>
      </c>
      <c r="AC186" s="214" t="e">
        <f>IF('Crisis Indicator Data'!#REF!="No Data",1,IF(#REF!&lt;&gt;"",1,0))</f>
        <v>#REF!</v>
      </c>
      <c r="AD186" s="214" t="e">
        <f>IF('Crisis Indicator Data'!#REF!="No Data",1,IF(#REF!&lt;&gt;"",1,0))</f>
        <v>#REF!</v>
      </c>
      <c r="AE186" s="214" t="e">
        <f>IF('Crisis Indicator Data'!#REF!="No Data",1,IF(#REF!&lt;&gt;"",1,0))</f>
        <v>#REF!</v>
      </c>
      <c r="AF186" s="214" t="e">
        <f>IF('Crisis Indicator Data'!#REF!="No Data",1,IF(#REF!&lt;&gt;"",1,0))</f>
        <v>#REF!</v>
      </c>
      <c r="AG186" s="214" t="e">
        <f>IF('Crisis Indicator Data'!#REF!="No Data",1,IF(#REF!&lt;&gt;"",1,0))</f>
        <v>#REF!</v>
      </c>
      <c r="AH186" s="214" t="e">
        <f>IF('Crisis Indicator Data'!#REF!="No Data",1,IF(#REF!&lt;&gt;"",1,0))</f>
        <v>#REF!</v>
      </c>
      <c r="AI186" s="214" t="e">
        <f>IF('Crisis Indicator Data'!#REF!="No Data",1,IF(#REF!&lt;&gt;"",1,0))</f>
        <v>#REF!</v>
      </c>
      <c r="AJ186" s="214" t="e">
        <f>IF('Crisis Indicator Data'!#REF!="No Data",1,IF(#REF!&lt;&gt;"",1,0))</f>
        <v>#REF!</v>
      </c>
      <c r="AK186" s="214" t="e">
        <f>IF('Crisis Indicator Data'!#REF!="No Data",1,IF(#REF!&lt;&gt;"",1,0))</f>
        <v>#REF!</v>
      </c>
      <c r="AL186" s="214" t="e">
        <f>IF('Crisis Indicator Data'!#REF!="No Data",1,IF(#REF!&lt;&gt;"",1,0))</f>
        <v>#REF!</v>
      </c>
      <c r="AM186" s="214" t="e">
        <f>IF('Crisis Indicator Data'!#REF!="No Data",1,IF(#REF!&lt;&gt;"",1,0))</f>
        <v>#REF!</v>
      </c>
      <c r="AN186" s="214" t="e">
        <f>IF('Crisis Indicator Data'!#REF!="No Data",1,IF(#REF!&lt;&gt;"",1,0))</f>
        <v>#REF!</v>
      </c>
      <c r="AO186" s="214" t="e">
        <f>IF('Crisis Indicator Data'!#REF!="No Data",1,IF(#REF!&lt;&gt;"",1,0))</f>
        <v>#REF!</v>
      </c>
      <c r="AP186" s="214" t="e">
        <f>IF('Crisis Indicator Data'!#REF!="No Data",1,IF(#REF!&lt;&gt;"",1,0))</f>
        <v>#REF!</v>
      </c>
      <c r="AQ186" s="214" t="e">
        <f>IF('Crisis Indicator Data'!#REF!="No Data",1,IF(#REF!&lt;&gt;"",1,0))</f>
        <v>#REF!</v>
      </c>
      <c r="AR186" s="214" t="e">
        <f>IF('Crisis Indicator Data'!#REF!="No Data",1,IF(#REF!&lt;&gt;"",1,0))</f>
        <v>#REF!</v>
      </c>
      <c r="AS186" s="214" t="e">
        <f>IF('Crisis Indicator Data'!#REF!="No Data",1,IF(#REF!&lt;&gt;"",1,0))</f>
        <v>#REF!</v>
      </c>
      <c r="AT186" s="214" t="e">
        <f>IF('Crisis Indicator Data'!#REF!="No Data",1,IF(#REF!&lt;&gt;"",1,0))</f>
        <v>#REF!</v>
      </c>
      <c r="AU186" s="214" t="e">
        <f>IF('Crisis Indicator Data'!#REF!="No Data",1,IF(#REF!&lt;&gt;"",1,0))</f>
        <v>#REF!</v>
      </c>
      <c r="AV186" s="214" t="e">
        <f>IF('Crisis Indicator Data'!#REF!="No Data",1,IF(#REF!&lt;&gt;"",1,0))</f>
        <v>#REF!</v>
      </c>
      <c r="AW186" s="214" t="e">
        <f>IF('Crisis Indicator Data'!#REF!="No Data",1,IF(#REF!&lt;&gt;"",1,0))</f>
        <v>#REF!</v>
      </c>
      <c r="AX186" s="214" t="e">
        <f>IF('Crisis Indicator Data'!#REF!="No Data",1,IF(#REF!&lt;&gt;"",1,0))</f>
        <v>#REF!</v>
      </c>
      <c r="AY186" s="214" t="e">
        <f>IF('Crisis Indicator Data'!#REF!="No Data",1,IF(#REF!&lt;&gt;"",1,0))</f>
        <v>#REF!</v>
      </c>
      <c r="AZ186" s="214" t="e">
        <f>IF('Crisis Indicator Data'!#REF!="No Data",1,IF(#REF!&lt;&gt;"",1,0))</f>
        <v>#REF!</v>
      </c>
      <c r="BA186" t="e">
        <f t="shared" si="10"/>
        <v>#REF!</v>
      </c>
      <c r="BB186" s="22" t="e">
        <f t="shared" si="11"/>
        <v>#REF!</v>
      </c>
    </row>
    <row r="187" spans="1:54" x14ac:dyDescent="0.35">
      <c r="A187" t="s">
        <v>8232</v>
      </c>
      <c r="B187" s="214" t="e">
        <f>IF('Crisis Indicator Data'!#REF!="No Data",1,IF(#REF!&lt;&gt;"",1,0))</f>
        <v>#REF!</v>
      </c>
      <c r="C187" s="214" t="e">
        <f>IF('Crisis Indicator Data'!#REF!="No Data",1,IF(#REF!&lt;&gt;"",1,0))</f>
        <v>#REF!</v>
      </c>
      <c r="D187" s="214" t="e">
        <f>IF('Crisis Indicator Data'!#REF!="No Data",1,IF(#REF!&lt;&gt;"",1,0))</f>
        <v>#REF!</v>
      </c>
      <c r="E187" s="214" t="e">
        <f>IF('Crisis Indicator Data'!#REF!="No Data",1,IF(#REF!&lt;&gt;"",1,0))</f>
        <v>#REF!</v>
      </c>
      <c r="F187" s="214" t="e">
        <f>IF('Crisis Indicator Data'!#REF!="No Data",1,IF(#REF!&lt;&gt;"",1,0))</f>
        <v>#REF!</v>
      </c>
      <c r="G187" s="214" t="e">
        <f>IF('Crisis Indicator Data'!#REF!="No Data",1,IF(#REF!&lt;&gt;"",1,0))</f>
        <v>#REF!</v>
      </c>
      <c r="H187" s="214" t="e">
        <f>IF('Crisis Indicator Data'!#REF!="No Data",1,IF(#REF!&lt;&gt;"",1,0))</f>
        <v>#REF!</v>
      </c>
      <c r="I187" s="214" t="e">
        <f>IF('Crisis Indicator Data'!#REF!="No Data",1,IF(#REF!&lt;&gt;"",1,0))</f>
        <v>#REF!</v>
      </c>
      <c r="J187" s="214" t="e">
        <f>IF('Crisis Indicator Data'!#REF!="No Data",1,IF(#REF!&lt;&gt;"",1,0))</f>
        <v>#REF!</v>
      </c>
      <c r="K187" s="214" t="e">
        <f>IF('Crisis Indicator Data'!#REF!="No Data",1,IF(#REF!&lt;&gt;"",1,0))</f>
        <v>#REF!</v>
      </c>
      <c r="L187" s="214" t="e">
        <f>IF('Crisis Indicator Data'!#REF!="No Data",1,IF(#REF!&lt;&gt;"",1,0))</f>
        <v>#REF!</v>
      </c>
      <c r="M187" s="214" t="e">
        <f>IF('Crisis Indicator Data'!#REF!="No Data",1,IF(#REF!&lt;&gt;"",1,0))</f>
        <v>#REF!</v>
      </c>
      <c r="N187" s="214" t="e">
        <f>IF('Crisis Indicator Data'!#REF!="No Data",1,IF(#REF!&lt;&gt;"",1,0))</f>
        <v>#REF!</v>
      </c>
      <c r="O187" s="214" t="e">
        <f>IF('Crisis Indicator Data'!#REF!="No Data",1,IF(#REF!&lt;&gt;"",1,0))</f>
        <v>#REF!</v>
      </c>
      <c r="P187" s="214" t="e">
        <f>IF('Crisis Indicator Data'!#REF!="No Data",1,IF(#REF!&lt;&gt;"",1,0))</f>
        <v>#REF!</v>
      </c>
      <c r="Q187" s="214" t="e">
        <f>IF('Crisis Indicator Data'!#REF!="No Data",1,IF(#REF!&lt;&gt;"",1,0))</f>
        <v>#REF!</v>
      </c>
      <c r="R187" s="214" t="e">
        <f>IF('Crisis Indicator Data'!#REF!="No Data",1,IF(#REF!&lt;&gt;"",1,0))</f>
        <v>#REF!</v>
      </c>
      <c r="S187" s="214" t="e">
        <f>IF('Crisis Indicator Data'!#REF!="No Data",1,IF(#REF!&lt;&gt;"",1,0))</f>
        <v>#REF!</v>
      </c>
      <c r="T187" s="214" t="e">
        <f>IF('Crisis Indicator Data'!#REF!="No Data",1,IF(#REF!&lt;&gt;"",1,0))</f>
        <v>#REF!</v>
      </c>
      <c r="U187" s="214" t="e">
        <f>IF('Crisis Indicator Data'!#REF!="No Data",1,IF(#REF!&lt;&gt;"",1,0))</f>
        <v>#REF!</v>
      </c>
      <c r="V187" s="214" t="e">
        <f>IF('Crisis Indicator Data'!#REF!="No Data",1,IF(#REF!&lt;&gt;"",1,0))</f>
        <v>#REF!</v>
      </c>
      <c r="W187" s="214" t="e">
        <f>IF('Crisis Indicator Data'!#REF!="No Data",1,IF(#REF!&lt;&gt;"",1,0))</f>
        <v>#REF!</v>
      </c>
      <c r="X187" s="214" t="e">
        <f>IF('Crisis Indicator Data'!#REF!="No Data",1,IF(#REF!&lt;&gt;"",1,0))</f>
        <v>#REF!</v>
      </c>
      <c r="Y187" s="214" t="e">
        <f>IF('Crisis Indicator Data'!#REF!="No Data",1,IF(#REF!&lt;&gt;"",1,0))</f>
        <v>#REF!</v>
      </c>
      <c r="Z187" s="214" t="e">
        <f>IF('Crisis Indicator Data'!#REF!="No Data",1,IF(#REF!&lt;&gt;"",1,0))</f>
        <v>#REF!</v>
      </c>
      <c r="AA187" s="214" t="e">
        <f>IF('Crisis Indicator Data'!#REF!="No Data",1,IF(#REF!&lt;&gt;"",1,0))</f>
        <v>#REF!</v>
      </c>
      <c r="AB187" s="214" t="e">
        <f>IF('Crisis Indicator Data'!#REF!="No Data",1,IF(#REF!&lt;&gt;"",1,0))</f>
        <v>#REF!</v>
      </c>
      <c r="AC187" s="214" t="e">
        <f>IF('Crisis Indicator Data'!#REF!="No Data",1,IF(#REF!&lt;&gt;"",1,0))</f>
        <v>#REF!</v>
      </c>
      <c r="AD187" s="214" t="e">
        <f>IF('Crisis Indicator Data'!#REF!="No Data",1,IF(#REF!&lt;&gt;"",1,0))</f>
        <v>#REF!</v>
      </c>
      <c r="AE187" s="214" t="e">
        <f>IF('Crisis Indicator Data'!#REF!="No Data",1,IF(#REF!&lt;&gt;"",1,0))</f>
        <v>#REF!</v>
      </c>
      <c r="AF187" s="214" t="e">
        <f>IF('Crisis Indicator Data'!#REF!="No Data",1,IF(#REF!&lt;&gt;"",1,0))</f>
        <v>#REF!</v>
      </c>
      <c r="AG187" s="214" t="e">
        <f>IF('Crisis Indicator Data'!#REF!="No Data",1,IF(#REF!&lt;&gt;"",1,0))</f>
        <v>#REF!</v>
      </c>
      <c r="AH187" s="214" t="e">
        <f>IF('Crisis Indicator Data'!#REF!="No Data",1,IF(#REF!&lt;&gt;"",1,0))</f>
        <v>#REF!</v>
      </c>
      <c r="AI187" s="214" t="e">
        <f>IF('Crisis Indicator Data'!#REF!="No Data",1,IF(#REF!&lt;&gt;"",1,0))</f>
        <v>#REF!</v>
      </c>
      <c r="AJ187" s="214" t="e">
        <f>IF('Crisis Indicator Data'!#REF!="No Data",1,IF(#REF!&lt;&gt;"",1,0))</f>
        <v>#REF!</v>
      </c>
      <c r="AK187" s="214" t="e">
        <f>IF('Crisis Indicator Data'!#REF!="No Data",1,IF(#REF!&lt;&gt;"",1,0))</f>
        <v>#REF!</v>
      </c>
      <c r="AL187" s="214" t="e">
        <f>IF('Crisis Indicator Data'!#REF!="No Data",1,IF(#REF!&lt;&gt;"",1,0))</f>
        <v>#REF!</v>
      </c>
      <c r="AM187" s="214" t="e">
        <f>IF('Crisis Indicator Data'!#REF!="No Data",1,IF(#REF!&lt;&gt;"",1,0))</f>
        <v>#REF!</v>
      </c>
      <c r="AN187" s="214" t="e">
        <f>IF('Crisis Indicator Data'!#REF!="No Data",1,IF(#REF!&lt;&gt;"",1,0))</f>
        <v>#REF!</v>
      </c>
      <c r="AO187" s="214" t="e">
        <f>IF('Crisis Indicator Data'!#REF!="No Data",1,IF(#REF!&lt;&gt;"",1,0))</f>
        <v>#REF!</v>
      </c>
      <c r="AP187" s="214" t="e">
        <f>IF('Crisis Indicator Data'!#REF!="No Data",1,IF(#REF!&lt;&gt;"",1,0))</f>
        <v>#REF!</v>
      </c>
      <c r="AQ187" s="214" t="e">
        <f>IF('Crisis Indicator Data'!#REF!="No Data",1,IF(#REF!&lt;&gt;"",1,0))</f>
        <v>#REF!</v>
      </c>
      <c r="AR187" s="214" t="e">
        <f>IF('Crisis Indicator Data'!#REF!="No Data",1,IF(#REF!&lt;&gt;"",1,0))</f>
        <v>#REF!</v>
      </c>
      <c r="AS187" s="214" t="e">
        <f>IF('Crisis Indicator Data'!#REF!="No Data",1,IF(#REF!&lt;&gt;"",1,0))</f>
        <v>#REF!</v>
      </c>
      <c r="AT187" s="214" t="e">
        <f>IF('Crisis Indicator Data'!#REF!="No Data",1,IF(#REF!&lt;&gt;"",1,0))</f>
        <v>#REF!</v>
      </c>
      <c r="AU187" s="214" t="e">
        <f>IF('Crisis Indicator Data'!#REF!="No Data",1,IF(#REF!&lt;&gt;"",1,0))</f>
        <v>#REF!</v>
      </c>
      <c r="AV187" s="214" t="e">
        <f>IF('Crisis Indicator Data'!#REF!="No Data",1,IF(#REF!&lt;&gt;"",1,0))</f>
        <v>#REF!</v>
      </c>
      <c r="AW187" s="214" t="e">
        <f>IF('Crisis Indicator Data'!#REF!="No Data",1,IF(#REF!&lt;&gt;"",1,0))</f>
        <v>#REF!</v>
      </c>
      <c r="AX187" s="214" t="e">
        <f>IF('Crisis Indicator Data'!#REF!="No Data",1,IF(#REF!&lt;&gt;"",1,0))</f>
        <v>#REF!</v>
      </c>
      <c r="AY187" s="214" t="e">
        <f>IF('Crisis Indicator Data'!#REF!="No Data",1,IF(#REF!&lt;&gt;"",1,0))</f>
        <v>#REF!</v>
      </c>
      <c r="AZ187" s="214" t="e">
        <f>IF('Crisis Indicator Data'!#REF!="No Data",1,IF(#REF!&lt;&gt;"",1,0))</f>
        <v>#REF!</v>
      </c>
      <c r="BA187" t="e">
        <f t="shared" si="10"/>
        <v>#REF!</v>
      </c>
      <c r="BB187" s="22" t="e">
        <f t="shared" si="11"/>
        <v>#REF!</v>
      </c>
    </row>
    <row r="188" spans="1:54" x14ac:dyDescent="0.35">
      <c r="A188" t="s">
        <v>8228</v>
      </c>
      <c r="B188" s="214" t="e">
        <f>IF('Crisis Indicator Data'!#REF!="No Data",1,IF(#REF!&lt;&gt;"",1,0))</f>
        <v>#REF!</v>
      </c>
      <c r="C188" s="214" t="e">
        <f>IF('Crisis Indicator Data'!#REF!="No Data",1,IF(#REF!&lt;&gt;"",1,0))</f>
        <v>#REF!</v>
      </c>
      <c r="D188" s="214" t="e">
        <f>IF('Crisis Indicator Data'!#REF!="No Data",1,IF(#REF!&lt;&gt;"",1,0))</f>
        <v>#REF!</v>
      </c>
      <c r="E188" s="214" t="e">
        <f>IF('Crisis Indicator Data'!#REF!="No Data",1,IF(#REF!&lt;&gt;"",1,0))</f>
        <v>#REF!</v>
      </c>
      <c r="F188" s="214" t="e">
        <f>IF('Crisis Indicator Data'!#REF!="No Data",1,IF(#REF!&lt;&gt;"",1,0))</f>
        <v>#REF!</v>
      </c>
      <c r="G188" s="214" t="e">
        <f>IF('Crisis Indicator Data'!#REF!="No Data",1,IF(#REF!&lt;&gt;"",1,0))</f>
        <v>#REF!</v>
      </c>
      <c r="H188" s="214" t="e">
        <f>IF('Crisis Indicator Data'!#REF!="No Data",1,IF(#REF!&lt;&gt;"",1,0))</f>
        <v>#REF!</v>
      </c>
      <c r="I188" s="214" t="e">
        <f>IF('Crisis Indicator Data'!#REF!="No Data",1,IF(#REF!&lt;&gt;"",1,0))</f>
        <v>#REF!</v>
      </c>
      <c r="J188" s="214" t="e">
        <f>IF('Crisis Indicator Data'!#REF!="No Data",1,IF(#REF!&lt;&gt;"",1,0))</f>
        <v>#REF!</v>
      </c>
      <c r="K188" s="214" t="e">
        <f>IF('Crisis Indicator Data'!#REF!="No Data",1,IF(#REF!&lt;&gt;"",1,0))</f>
        <v>#REF!</v>
      </c>
      <c r="L188" s="214" t="e">
        <f>IF('Crisis Indicator Data'!#REF!="No Data",1,IF(#REF!&lt;&gt;"",1,0))</f>
        <v>#REF!</v>
      </c>
      <c r="M188" s="214" t="e">
        <f>IF('Crisis Indicator Data'!#REF!="No Data",1,IF(#REF!&lt;&gt;"",1,0))</f>
        <v>#REF!</v>
      </c>
      <c r="N188" s="214" t="e">
        <f>IF('Crisis Indicator Data'!#REF!="No Data",1,IF(#REF!&lt;&gt;"",1,0))</f>
        <v>#REF!</v>
      </c>
      <c r="O188" s="214" t="e">
        <f>IF('Crisis Indicator Data'!#REF!="No Data",1,IF(#REF!&lt;&gt;"",1,0))</f>
        <v>#REF!</v>
      </c>
      <c r="P188" s="214" t="e">
        <f>IF('Crisis Indicator Data'!#REF!="No Data",1,IF(#REF!&lt;&gt;"",1,0))</f>
        <v>#REF!</v>
      </c>
      <c r="Q188" s="214" t="e">
        <f>IF('Crisis Indicator Data'!#REF!="No Data",1,IF(#REF!&lt;&gt;"",1,0))</f>
        <v>#REF!</v>
      </c>
      <c r="R188" s="214" t="e">
        <f>IF('Crisis Indicator Data'!#REF!="No Data",1,IF(#REF!&lt;&gt;"",1,0))</f>
        <v>#REF!</v>
      </c>
      <c r="S188" s="214" t="e">
        <f>IF('Crisis Indicator Data'!#REF!="No Data",1,IF(#REF!&lt;&gt;"",1,0))</f>
        <v>#REF!</v>
      </c>
      <c r="T188" s="214" t="e">
        <f>IF('Crisis Indicator Data'!#REF!="No Data",1,IF(#REF!&lt;&gt;"",1,0))</f>
        <v>#REF!</v>
      </c>
      <c r="U188" s="214" t="e">
        <f>IF('Crisis Indicator Data'!#REF!="No Data",1,IF(#REF!&lt;&gt;"",1,0))</f>
        <v>#REF!</v>
      </c>
      <c r="V188" s="214" t="e">
        <f>IF('Crisis Indicator Data'!#REF!="No Data",1,IF(#REF!&lt;&gt;"",1,0))</f>
        <v>#REF!</v>
      </c>
      <c r="W188" s="214" t="e">
        <f>IF('Crisis Indicator Data'!#REF!="No Data",1,IF(#REF!&lt;&gt;"",1,0))</f>
        <v>#REF!</v>
      </c>
      <c r="X188" s="214" t="e">
        <f>IF('Crisis Indicator Data'!#REF!="No Data",1,IF(#REF!&lt;&gt;"",1,0))</f>
        <v>#REF!</v>
      </c>
      <c r="Y188" s="214" t="e">
        <f>IF('Crisis Indicator Data'!#REF!="No Data",1,IF(#REF!&lt;&gt;"",1,0))</f>
        <v>#REF!</v>
      </c>
      <c r="Z188" s="214" t="e">
        <f>IF('Crisis Indicator Data'!#REF!="No Data",1,IF(#REF!&lt;&gt;"",1,0))</f>
        <v>#REF!</v>
      </c>
      <c r="AA188" s="214" t="e">
        <f>IF('Crisis Indicator Data'!#REF!="No Data",1,IF(#REF!&lt;&gt;"",1,0))</f>
        <v>#REF!</v>
      </c>
      <c r="AB188" s="214" t="e">
        <f>IF('Crisis Indicator Data'!#REF!="No Data",1,IF(#REF!&lt;&gt;"",1,0))</f>
        <v>#REF!</v>
      </c>
      <c r="AC188" s="214" t="e">
        <f>IF('Crisis Indicator Data'!#REF!="No Data",1,IF(#REF!&lt;&gt;"",1,0))</f>
        <v>#REF!</v>
      </c>
      <c r="AD188" s="214" t="e">
        <f>IF('Crisis Indicator Data'!#REF!="No Data",1,IF(#REF!&lt;&gt;"",1,0))</f>
        <v>#REF!</v>
      </c>
      <c r="AE188" s="214" t="e">
        <f>IF('Crisis Indicator Data'!#REF!="No Data",1,IF(#REF!&lt;&gt;"",1,0))</f>
        <v>#REF!</v>
      </c>
      <c r="AF188" s="214" t="e">
        <f>IF('Crisis Indicator Data'!#REF!="No Data",1,IF(#REF!&lt;&gt;"",1,0))</f>
        <v>#REF!</v>
      </c>
      <c r="AG188" s="214" t="e">
        <f>IF('Crisis Indicator Data'!#REF!="No Data",1,IF(#REF!&lt;&gt;"",1,0))</f>
        <v>#REF!</v>
      </c>
      <c r="AH188" s="214" t="e">
        <f>IF('Crisis Indicator Data'!#REF!="No Data",1,IF(#REF!&lt;&gt;"",1,0))</f>
        <v>#REF!</v>
      </c>
      <c r="AI188" s="214" t="e">
        <f>IF('Crisis Indicator Data'!#REF!="No Data",1,IF(#REF!&lt;&gt;"",1,0))</f>
        <v>#REF!</v>
      </c>
      <c r="AJ188" s="214" t="e">
        <f>IF('Crisis Indicator Data'!#REF!="No Data",1,IF(#REF!&lt;&gt;"",1,0))</f>
        <v>#REF!</v>
      </c>
      <c r="AK188" s="214" t="e">
        <f>IF('Crisis Indicator Data'!#REF!="No Data",1,IF(#REF!&lt;&gt;"",1,0))</f>
        <v>#REF!</v>
      </c>
      <c r="AL188" s="214" t="e">
        <f>IF('Crisis Indicator Data'!#REF!="No Data",1,IF(#REF!&lt;&gt;"",1,0))</f>
        <v>#REF!</v>
      </c>
      <c r="AM188" s="214" t="e">
        <f>IF('Crisis Indicator Data'!#REF!="No Data",1,IF(#REF!&lt;&gt;"",1,0))</f>
        <v>#REF!</v>
      </c>
      <c r="AN188" s="214" t="e">
        <f>IF('Crisis Indicator Data'!#REF!="No Data",1,IF(#REF!&lt;&gt;"",1,0))</f>
        <v>#REF!</v>
      </c>
      <c r="AO188" s="214" t="e">
        <f>IF('Crisis Indicator Data'!#REF!="No Data",1,IF(#REF!&lt;&gt;"",1,0))</f>
        <v>#REF!</v>
      </c>
      <c r="AP188" s="214" t="e">
        <f>IF('Crisis Indicator Data'!#REF!="No Data",1,IF(#REF!&lt;&gt;"",1,0))</f>
        <v>#REF!</v>
      </c>
      <c r="AQ188" s="214" t="e">
        <f>IF('Crisis Indicator Data'!#REF!="No Data",1,IF(#REF!&lt;&gt;"",1,0))</f>
        <v>#REF!</v>
      </c>
      <c r="AR188" s="214" t="e">
        <f>IF('Crisis Indicator Data'!#REF!="No Data",1,IF(#REF!&lt;&gt;"",1,0))</f>
        <v>#REF!</v>
      </c>
      <c r="AS188" s="214" t="e">
        <f>IF('Crisis Indicator Data'!#REF!="No Data",1,IF(#REF!&lt;&gt;"",1,0))</f>
        <v>#REF!</v>
      </c>
      <c r="AT188" s="214" t="e">
        <f>IF('Crisis Indicator Data'!#REF!="No Data",1,IF(#REF!&lt;&gt;"",1,0))</f>
        <v>#REF!</v>
      </c>
      <c r="AU188" s="214" t="e">
        <f>IF('Crisis Indicator Data'!#REF!="No Data",1,IF(#REF!&lt;&gt;"",1,0))</f>
        <v>#REF!</v>
      </c>
      <c r="AV188" s="214" t="e">
        <f>IF('Crisis Indicator Data'!#REF!="No Data",1,IF(#REF!&lt;&gt;"",1,0))</f>
        <v>#REF!</v>
      </c>
      <c r="AW188" s="214" t="e">
        <f>IF('Crisis Indicator Data'!#REF!="No Data",1,IF(#REF!&lt;&gt;"",1,0))</f>
        <v>#REF!</v>
      </c>
      <c r="AX188" s="214" t="e">
        <f>IF('Crisis Indicator Data'!#REF!="No Data",1,IF(#REF!&lt;&gt;"",1,0))</f>
        <v>#REF!</v>
      </c>
      <c r="AY188" s="214" t="e">
        <f>IF('Crisis Indicator Data'!#REF!="No Data",1,IF(#REF!&lt;&gt;"",1,0))</f>
        <v>#REF!</v>
      </c>
      <c r="AZ188" s="214" t="e">
        <f>IF('Crisis Indicator Data'!#REF!="No Data",1,IF(#REF!&lt;&gt;"",1,0))</f>
        <v>#REF!</v>
      </c>
      <c r="BA188" t="e">
        <f t="shared" si="10"/>
        <v>#REF!</v>
      </c>
      <c r="BB188" s="22" t="e">
        <f t="shared" si="11"/>
        <v>#REF!</v>
      </c>
    </row>
    <row r="189" spans="1:54" x14ac:dyDescent="0.35">
      <c r="A189" t="s">
        <v>8230</v>
      </c>
      <c r="B189" s="214" t="e">
        <f>IF('Crisis Indicator Data'!#REF!="No Data",1,IF(#REF!&lt;&gt;"",1,0))</f>
        <v>#REF!</v>
      </c>
      <c r="C189" s="214" t="e">
        <f>IF('Crisis Indicator Data'!#REF!="No Data",1,IF(#REF!&lt;&gt;"",1,0))</f>
        <v>#REF!</v>
      </c>
      <c r="D189" s="214" t="e">
        <f>IF('Crisis Indicator Data'!#REF!="No Data",1,IF(#REF!&lt;&gt;"",1,0))</f>
        <v>#REF!</v>
      </c>
      <c r="E189" s="214" t="e">
        <f>IF('Crisis Indicator Data'!#REF!="No Data",1,IF(#REF!&lt;&gt;"",1,0))</f>
        <v>#REF!</v>
      </c>
      <c r="F189" s="214" t="e">
        <f>IF('Crisis Indicator Data'!#REF!="No Data",1,IF(#REF!&lt;&gt;"",1,0))</f>
        <v>#REF!</v>
      </c>
      <c r="G189" s="214" t="e">
        <f>IF('Crisis Indicator Data'!#REF!="No Data",1,IF(#REF!&lt;&gt;"",1,0))</f>
        <v>#REF!</v>
      </c>
      <c r="H189" s="214" t="e">
        <f>IF('Crisis Indicator Data'!#REF!="No Data",1,IF(#REF!&lt;&gt;"",1,0))</f>
        <v>#REF!</v>
      </c>
      <c r="I189" s="214" t="e">
        <f>IF('Crisis Indicator Data'!#REF!="No Data",1,IF(#REF!&lt;&gt;"",1,0))</f>
        <v>#REF!</v>
      </c>
      <c r="J189" s="214" t="e">
        <f>IF('Crisis Indicator Data'!#REF!="No Data",1,IF(#REF!&lt;&gt;"",1,0))</f>
        <v>#REF!</v>
      </c>
      <c r="K189" s="214" t="e">
        <f>IF('Crisis Indicator Data'!#REF!="No Data",1,IF(#REF!&lt;&gt;"",1,0))</f>
        <v>#REF!</v>
      </c>
      <c r="L189" s="214" t="e">
        <f>IF('Crisis Indicator Data'!#REF!="No Data",1,IF(#REF!&lt;&gt;"",1,0))</f>
        <v>#REF!</v>
      </c>
      <c r="M189" s="214" t="e">
        <f>IF('Crisis Indicator Data'!#REF!="No Data",1,IF(#REF!&lt;&gt;"",1,0))</f>
        <v>#REF!</v>
      </c>
      <c r="N189" s="214" t="e">
        <f>IF('Crisis Indicator Data'!#REF!="No Data",1,IF(#REF!&lt;&gt;"",1,0))</f>
        <v>#REF!</v>
      </c>
      <c r="O189" s="214" t="e">
        <f>IF('Crisis Indicator Data'!#REF!="No Data",1,IF(#REF!&lt;&gt;"",1,0))</f>
        <v>#REF!</v>
      </c>
      <c r="P189" s="214" t="e">
        <f>IF('Crisis Indicator Data'!#REF!="No Data",1,IF(#REF!&lt;&gt;"",1,0))</f>
        <v>#REF!</v>
      </c>
      <c r="Q189" s="214" t="e">
        <f>IF('Crisis Indicator Data'!#REF!="No Data",1,IF(#REF!&lt;&gt;"",1,0))</f>
        <v>#REF!</v>
      </c>
      <c r="R189" s="214" t="e">
        <f>IF('Crisis Indicator Data'!#REF!="No Data",1,IF(#REF!&lt;&gt;"",1,0))</f>
        <v>#REF!</v>
      </c>
      <c r="S189" s="214" t="e">
        <f>IF('Crisis Indicator Data'!#REF!="No Data",1,IF(#REF!&lt;&gt;"",1,0))</f>
        <v>#REF!</v>
      </c>
      <c r="T189" s="214" t="e">
        <f>IF('Crisis Indicator Data'!#REF!="No Data",1,IF(#REF!&lt;&gt;"",1,0))</f>
        <v>#REF!</v>
      </c>
      <c r="U189" s="214" t="e">
        <f>IF('Crisis Indicator Data'!#REF!="No Data",1,IF(#REF!&lt;&gt;"",1,0))</f>
        <v>#REF!</v>
      </c>
      <c r="V189" s="214" t="e">
        <f>IF('Crisis Indicator Data'!#REF!="No Data",1,IF(#REF!&lt;&gt;"",1,0))</f>
        <v>#REF!</v>
      </c>
      <c r="W189" s="214" t="e">
        <f>IF('Crisis Indicator Data'!#REF!="No Data",1,IF(#REF!&lt;&gt;"",1,0))</f>
        <v>#REF!</v>
      </c>
      <c r="X189" s="214" t="e">
        <f>IF('Crisis Indicator Data'!#REF!="No Data",1,IF(#REF!&lt;&gt;"",1,0))</f>
        <v>#REF!</v>
      </c>
      <c r="Y189" s="214" t="e">
        <f>IF('Crisis Indicator Data'!#REF!="No Data",1,IF(#REF!&lt;&gt;"",1,0))</f>
        <v>#REF!</v>
      </c>
      <c r="Z189" s="214" t="e">
        <f>IF('Crisis Indicator Data'!#REF!="No Data",1,IF(#REF!&lt;&gt;"",1,0))</f>
        <v>#REF!</v>
      </c>
      <c r="AA189" s="214" t="e">
        <f>IF('Crisis Indicator Data'!#REF!="No Data",1,IF(#REF!&lt;&gt;"",1,0))</f>
        <v>#REF!</v>
      </c>
      <c r="AB189" s="214" t="e">
        <f>IF('Crisis Indicator Data'!#REF!="No Data",1,IF(#REF!&lt;&gt;"",1,0))</f>
        <v>#REF!</v>
      </c>
      <c r="AC189" s="214" t="e">
        <f>IF('Crisis Indicator Data'!#REF!="No Data",1,IF(#REF!&lt;&gt;"",1,0))</f>
        <v>#REF!</v>
      </c>
      <c r="AD189" s="214" t="e">
        <f>IF('Crisis Indicator Data'!#REF!="No Data",1,IF(#REF!&lt;&gt;"",1,0))</f>
        <v>#REF!</v>
      </c>
      <c r="AE189" s="214" t="e">
        <f>IF('Crisis Indicator Data'!#REF!="No Data",1,IF(#REF!&lt;&gt;"",1,0))</f>
        <v>#REF!</v>
      </c>
      <c r="AF189" s="214" t="e">
        <f>IF('Crisis Indicator Data'!#REF!="No Data",1,IF(#REF!&lt;&gt;"",1,0))</f>
        <v>#REF!</v>
      </c>
      <c r="AG189" s="214" t="e">
        <f>IF('Crisis Indicator Data'!#REF!="No Data",1,IF(#REF!&lt;&gt;"",1,0))</f>
        <v>#REF!</v>
      </c>
      <c r="AH189" s="214" t="e">
        <f>IF('Crisis Indicator Data'!#REF!="No Data",1,IF(#REF!&lt;&gt;"",1,0))</f>
        <v>#REF!</v>
      </c>
      <c r="AI189" s="214" t="e">
        <f>IF('Crisis Indicator Data'!#REF!="No Data",1,IF(#REF!&lt;&gt;"",1,0))</f>
        <v>#REF!</v>
      </c>
      <c r="AJ189" s="214" t="e">
        <f>IF('Crisis Indicator Data'!#REF!="No Data",1,IF(#REF!&lt;&gt;"",1,0))</f>
        <v>#REF!</v>
      </c>
      <c r="AK189" s="214" t="e">
        <f>IF('Crisis Indicator Data'!#REF!="No Data",1,IF(#REF!&lt;&gt;"",1,0))</f>
        <v>#REF!</v>
      </c>
      <c r="AL189" s="214" t="e">
        <f>IF('Crisis Indicator Data'!#REF!="No Data",1,IF(#REF!&lt;&gt;"",1,0))</f>
        <v>#REF!</v>
      </c>
      <c r="AM189" s="214" t="e">
        <f>IF('Crisis Indicator Data'!#REF!="No Data",1,IF(#REF!&lt;&gt;"",1,0))</f>
        <v>#REF!</v>
      </c>
      <c r="AN189" s="214" t="e">
        <f>IF('Crisis Indicator Data'!#REF!="No Data",1,IF(#REF!&lt;&gt;"",1,0))</f>
        <v>#REF!</v>
      </c>
      <c r="AO189" s="214" t="e">
        <f>IF('Crisis Indicator Data'!#REF!="No Data",1,IF(#REF!&lt;&gt;"",1,0))</f>
        <v>#REF!</v>
      </c>
      <c r="AP189" s="214" t="e">
        <f>IF('Crisis Indicator Data'!#REF!="No Data",1,IF(#REF!&lt;&gt;"",1,0))</f>
        <v>#REF!</v>
      </c>
      <c r="AQ189" s="214" t="e">
        <f>IF('Crisis Indicator Data'!#REF!="No Data",1,IF(#REF!&lt;&gt;"",1,0))</f>
        <v>#REF!</v>
      </c>
      <c r="AR189" s="214" t="e">
        <f>IF('Crisis Indicator Data'!#REF!="No Data",1,IF(#REF!&lt;&gt;"",1,0))</f>
        <v>#REF!</v>
      </c>
      <c r="AS189" s="214" t="e">
        <f>IF('Crisis Indicator Data'!#REF!="No Data",1,IF(#REF!&lt;&gt;"",1,0))</f>
        <v>#REF!</v>
      </c>
      <c r="AT189" s="214" t="e">
        <f>IF('Crisis Indicator Data'!#REF!="No Data",1,IF(#REF!&lt;&gt;"",1,0))</f>
        <v>#REF!</v>
      </c>
      <c r="AU189" s="214" t="e">
        <f>IF('Crisis Indicator Data'!#REF!="No Data",1,IF(#REF!&lt;&gt;"",1,0))</f>
        <v>#REF!</v>
      </c>
      <c r="AV189" s="214" t="e">
        <f>IF('Crisis Indicator Data'!#REF!="No Data",1,IF(#REF!&lt;&gt;"",1,0))</f>
        <v>#REF!</v>
      </c>
      <c r="AW189" s="214" t="e">
        <f>IF('Crisis Indicator Data'!#REF!="No Data",1,IF(#REF!&lt;&gt;"",1,0))</f>
        <v>#REF!</v>
      </c>
      <c r="AX189" s="214" t="e">
        <f>IF('Crisis Indicator Data'!#REF!="No Data",1,IF(#REF!&lt;&gt;"",1,0))</f>
        <v>#REF!</v>
      </c>
      <c r="AY189" s="214" t="e">
        <f>IF('Crisis Indicator Data'!#REF!="No Data",1,IF(#REF!&lt;&gt;"",1,0))</f>
        <v>#REF!</v>
      </c>
      <c r="AZ189" s="214" t="e">
        <f>IF('Crisis Indicator Data'!#REF!="No Data",1,IF(#REF!&lt;&gt;"",1,0))</f>
        <v>#REF!</v>
      </c>
      <c r="BA189" t="e">
        <f t="shared" si="10"/>
        <v>#REF!</v>
      </c>
      <c r="BB189" s="22" t="e">
        <f t="shared" si="11"/>
        <v>#REF!</v>
      </c>
    </row>
    <row r="190" spans="1:54" x14ac:dyDescent="0.35">
      <c r="A190" t="s">
        <v>8235</v>
      </c>
      <c r="B190" s="214" t="e">
        <f>IF('Crisis Indicator Data'!#REF!="No Data",1,IF(#REF!&lt;&gt;"",1,0))</f>
        <v>#REF!</v>
      </c>
      <c r="C190" s="214" t="e">
        <f>IF('Crisis Indicator Data'!#REF!="No Data",1,IF(#REF!&lt;&gt;"",1,0))</f>
        <v>#REF!</v>
      </c>
      <c r="D190" s="214" t="e">
        <f>IF('Crisis Indicator Data'!#REF!="No Data",1,IF(#REF!&lt;&gt;"",1,0))</f>
        <v>#REF!</v>
      </c>
      <c r="E190" s="214" t="e">
        <f>IF('Crisis Indicator Data'!#REF!="No Data",1,IF(#REF!&lt;&gt;"",1,0))</f>
        <v>#REF!</v>
      </c>
      <c r="F190" s="214" t="e">
        <f>IF('Crisis Indicator Data'!#REF!="No Data",1,IF(#REF!&lt;&gt;"",1,0))</f>
        <v>#REF!</v>
      </c>
      <c r="G190" s="214" t="e">
        <f>IF('Crisis Indicator Data'!#REF!="No Data",1,IF(#REF!&lt;&gt;"",1,0))</f>
        <v>#REF!</v>
      </c>
      <c r="H190" s="214" t="e">
        <f>IF('Crisis Indicator Data'!#REF!="No Data",1,IF(#REF!&lt;&gt;"",1,0))</f>
        <v>#REF!</v>
      </c>
      <c r="I190" s="214" t="e">
        <f>IF('Crisis Indicator Data'!#REF!="No Data",1,IF(#REF!&lt;&gt;"",1,0))</f>
        <v>#REF!</v>
      </c>
      <c r="J190" s="214" t="e">
        <f>IF('Crisis Indicator Data'!#REF!="No Data",1,IF(#REF!&lt;&gt;"",1,0))</f>
        <v>#REF!</v>
      </c>
      <c r="K190" s="214" t="e">
        <f>IF('Crisis Indicator Data'!#REF!="No Data",1,IF(#REF!&lt;&gt;"",1,0))</f>
        <v>#REF!</v>
      </c>
      <c r="L190" s="214" t="e">
        <f>IF('Crisis Indicator Data'!#REF!="No Data",1,IF(#REF!&lt;&gt;"",1,0))</f>
        <v>#REF!</v>
      </c>
      <c r="M190" s="214" t="e">
        <f>IF('Crisis Indicator Data'!#REF!="No Data",1,IF(#REF!&lt;&gt;"",1,0))</f>
        <v>#REF!</v>
      </c>
      <c r="N190" s="214" t="e">
        <f>IF('Crisis Indicator Data'!#REF!="No Data",1,IF(#REF!&lt;&gt;"",1,0))</f>
        <v>#REF!</v>
      </c>
      <c r="O190" s="214" t="e">
        <f>IF('Crisis Indicator Data'!#REF!="No Data",1,IF(#REF!&lt;&gt;"",1,0))</f>
        <v>#REF!</v>
      </c>
      <c r="P190" s="214" t="e">
        <f>IF('Crisis Indicator Data'!#REF!="No Data",1,IF(#REF!&lt;&gt;"",1,0))</f>
        <v>#REF!</v>
      </c>
      <c r="Q190" s="214" t="e">
        <f>IF('Crisis Indicator Data'!#REF!="No Data",1,IF(#REF!&lt;&gt;"",1,0))</f>
        <v>#REF!</v>
      </c>
      <c r="R190" s="214" t="e">
        <f>IF('Crisis Indicator Data'!#REF!="No Data",1,IF(#REF!&lt;&gt;"",1,0))</f>
        <v>#REF!</v>
      </c>
      <c r="S190" s="214" t="e">
        <f>IF('Crisis Indicator Data'!#REF!="No Data",1,IF(#REF!&lt;&gt;"",1,0))</f>
        <v>#REF!</v>
      </c>
      <c r="T190" s="214" t="e">
        <f>IF('Crisis Indicator Data'!#REF!="No Data",1,IF(#REF!&lt;&gt;"",1,0))</f>
        <v>#REF!</v>
      </c>
      <c r="U190" s="214" t="e">
        <f>IF('Crisis Indicator Data'!#REF!="No Data",1,IF(#REF!&lt;&gt;"",1,0))</f>
        <v>#REF!</v>
      </c>
      <c r="V190" s="214" t="e">
        <f>IF('Crisis Indicator Data'!#REF!="No Data",1,IF(#REF!&lt;&gt;"",1,0))</f>
        <v>#REF!</v>
      </c>
      <c r="W190" s="214" t="e">
        <f>IF('Crisis Indicator Data'!#REF!="No Data",1,IF(#REF!&lt;&gt;"",1,0))</f>
        <v>#REF!</v>
      </c>
      <c r="X190" s="214" t="e">
        <f>IF('Crisis Indicator Data'!#REF!="No Data",1,IF(#REF!&lt;&gt;"",1,0))</f>
        <v>#REF!</v>
      </c>
      <c r="Y190" s="214" t="e">
        <f>IF('Crisis Indicator Data'!#REF!="No Data",1,IF(#REF!&lt;&gt;"",1,0))</f>
        <v>#REF!</v>
      </c>
      <c r="Z190" s="214" t="e">
        <f>IF('Crisis Indicator Data'!#REF!="No Data",1,IF(#REF!&lt;&gt;"",1,0))</f>
        <v>#REF!</v>
      </c>
      <c r="AA190" s="214" t="e">
        <f>IF('Crisis Indicator Data'!#REF!="No Data",1,IF(#REF!&lt;&gt;"",1,0))</f>
        <v>#REF!</v>
      </c>
      <c r="AB190" s="214" t="e">
        <f>IF('Crisis Indicator Data'!#REF!="No Data",1,IF(#REF!&lt;&gt;"",1,0))</f>
        <v>#REF!</v>
      </c>
      <c r="AC190" s="214" t="e">
        <f>IF('Crisis Indicator Data'!#REF!="No Data",1,IF(#REF!&lt;&gt;"",1,0))</f>
        <v>#REF!</v>
      </c>
      <c r="AD190" s="214" t="e">
        <f>IF('Crisis Indicator Data'!#REF!="No Data",1,IF(#REF!&lt;&gt;"",1,0))</f>
        <v>#REF!</v>
      </c>
      <c r="AE190" s="214" t="e">
        <f>IF('Crisis Indicator Data'!#REF!="No Data",1,IF(#REF!&lt;&gt;"",1,0))</f>
        <v>#REF!</v>
      </c>
      <c r="AF190" s="214" t="e">
        <f>IF('Crisis Indicator Data'!#REF!="No Data",1,IF(#REF!&lt;&gt;"",1,0))</f>
        <v>#REF!</v>
      </c>
      <c r="AG190" s="214" t="e">
        <f>IF('Crisis Indicator Data'!#REF!="No Data",1,IF(#REF!&lt;&gt;"",1,0))</f>
        <v>#REF!</v>
      </c>
      <c r="AH190" s="214" t="e">
        <f>IF('Crisis Indicator Data'!#REF!="No Data",1,IF(#REF!&lt;&gt;"",1,0))</f>
        <v>#REF!</v>
      </c>
      <c r="AI190" s="214" t="e">
        <f>IF('Crisis Indicator Data'!#REF!="No Data",1,IF(#REF!&lt;&gt;"",1,0))</f>
        <v>#REF!</v>
      </c>
      <c r="AJ190" s="214" t="e">
        <f>IF('Crisis Indicator Data'!#REF!="No Data",1,IF(#REF!&lt;&gt;"",1,0))</f>
        <v>#REF!</v>
      </c>
      <c r="AK190" s="214" t="e">
        <f>IF('Crisis Indicator Data'!#REF!="No Data",1,IF(#REF!&lt;&gt;"",1,0))</f>
        <v>#REF!</v>
      </c>
      <c r="AL190" s="214" t="e">
        <f>IF('Crisis Indicator Data'!#REF!="No Data",1,IF(#REF!&lt;&gt;"",1,0))</f>
        <v>#REF!</v>
      </c>
      <c r="AM190" s="214" t="e">
        <f>IF('Crisis Indicator Data'!#REF!="No Data",1,IF(#REF!&lt;&gt;"",1,0))</f>
        <v>#REF!</v>
      </c>
      <c r="AN190" s="214" t="e">
        <f>IF('Crisis Indicator Data'!#REF!="No Data",1,IF(#REF!&lt;&gt;"",1,0))</f>
        <v>#REF!</v>
      </c>
      <c r="AO190" s="214" t="e">
        <f>IF('Crisis Indicator Data'!#REF!="No Data",1,IF(#REF!&lt;&gt;"",1,0))</f>
        <v>#REF!</v>
      </c>
      <c r="AP190" s="214" t="e">
        <f>IF('Crisis Indicator Data'!#REF!="No Data",1,IF(#REF!&lt;&gt;"",1,0))</f>
        <v>#REF!</v>
      </c>
      <c r="AQ190" s="214" t="e">
        <f>IF('Crisis Indicator Data'!#REF!="No Data",1,IF(#REF!&lt;&gt;"",1,0))</f>
        <v>#REF!</v>
      </c>
      <c r="AR190" s="214" t="e">
        <f>IF('Crisis Indicator Data'!#REF!="No Data",1,IF(#REF!&lt;&gt;"",1,0))</f>
        <v>#REF!</v>
      </c>
      <c r="AS190" s="214" t="e">
        <f>IF('Crisis Indicator Data'!#REF!="No Data",1,IF(#REF!&lt;&gt;"",1,0))</f>
        <v>#REF!</v>
      </c>
      <c r="AT190" s="214" t="e">
        <f>IF('Crisis Indicator Data'!#REF!="No Data",1,IF(#REF!&lt;&gt;"",1,0))</f>
        <v>#REF!</v>
      </c>
      <c r="AU190" s="214" t="e">
        <f>IF('Crisis Indicator Data'!#REF!="No Data",1,IF(#REF!&lt;&gt;"",1,0))</f>
        <v>#REF!</v>
      </c>
      <c r="AV190" s="214" t="e">
        <f>IF('Crisis Indicator Data'!#REF!="No Data",1,IF(#REF!&lt;&gt;"",1,0))</f>
        <v>#REF!</v>
      </c>
      <c r="AW190" s="214" t="e">
        <f>IF('Crisis Indicator Data'!#REF!="No Data",1,IF(#REF!&lt;&gt;"",1,0))</f>
        <v>#REF!</v>
      </c>
      <c r="AX190" s="214" t="e">
        <f>IF('Crisis Indicator Data'!#REF!="No Data",1,IF(#REF!&lt;&gt;"",1,0))</f>
        <v>#REF!</v>
      </c>
      <c r="AY190" s="214" t="e">
        <f>IF('Crisis Indicator Data'!#REF!="No Data",1,IF(#REF!&lt;&gt;"",1,0))</f>
        <v>#REF!</v>
      </c>
      <c r="AZ190" s="214" t="e">
        <f>IF('Crisis Indicator Data'!#REF!="No Data",1,IF(#REF!&lt;&gt;"",1,0))</f>
        <v>#REF!</v>
      </c>
      <c r="BA190" t="e">
        <f t="shared" si="10"/>
        <v>#REF!</v>
      </c>
      <c r="BB190" s="22" t="e">
        <f t="shared" si="11"/>
        <v>#REF!</v>
      </c>
    </row>
    <row r="191" spans="1:54" x14ac:dyDescent="0.35">
      <c r="A191" t="s">
        <v>8238</v>
      </c>
      <c r="B191" s="214" t="e">
        <f>IF('Crisis Indicator Data'!#REF!="No Data",1,IF(#REF!&lt;&gt;"",1,0))</f>
        <v>#REF!</v>
      </c>
      <c r="C191" s="214" t="e">
        <f>IF('Crisis Indicator Data'!#REF!="No Data",1,IF(#REF!&lt;&gt;"",1,0))</f>
        <v>#REF!</v>
      </c>
      <c r="D191" s="214" t="e">
        <f>IF('Crisis Indicator Data'!#REF!="No Data",1,IF(#REF!&lt;&gt;"",1,0))</f>
        <v>#REF!</v>
      </c>
      <c r="E191" s="214" t="e">
        <f>IF('Crisis Indicator Data'!#REF!="No Data",1,IF(#REF!&lt;&gt;"",1,0))</f>
        <v>#REF!</v>
      </c>
      <c r="F191" s="214" t="e">
        <f>IF('Crisis Indicator Data'!#REF!="No Data",1,IF(#REF!&lt;&gt;"",1,0))</f>
        <v>#REF!</v>
      </c>
      <c r="G191" s="214" t="e">
        <f>IF('Crisis Indicator Data'!#REF!="No Data",1,IF(#REF!&lt;&gt;"",1,0))</f>
        <v>#REF!</v>
      </c>
      <c r="H191" s="214" t="e">
        <f>IF('Crisis Indicator Data'!#REF!="No Data",1,IF(#REF!&lt;&gt;"",1,0))</f>
        <v>#REF!</v>
      </c>
      <c r="I191" s="214" t="e">
        <f>IF('Crisis Indicator Data'!#REF!="No Data",1,IF(#REF!&lt;&gt;"",1,0))</f>
        <v>#REF!</v>
      </c>
      <c r="J191" s="214" t="e">
        <f>IF('Crisis Indicator Data'!#REF!="No Data",1,IF(#REF!&lt;&gt;"",1,0))</f>
        <v>#REF!</v>
      </c>
      <c r="K191" s="214" t="e">
        <f>IF('Crisis Indicator Data'!#REF!="No Data",1,IF(#REF!&lt;&gt;"",1,0))</f>
        <v>#REF!</v>
      </c>
      <c r="L191" s="214" t="e">
        <f>IF('Crisis Indicator Data'!#REF!="No Data",1,IF(#REF!&lt;&gt;"",1,0))</f>
        <v>#REF!</v>
      </c>
      <c r="M191" s="214" t="e">
        <f>IF('Crisis Indicator Data'!#REF!="No Data",1,IF(#REF!&lt;&gt;"",1,0))</f>
        <v>#REF!</v>
      </c>
      <c r="N191" s="214" t="e">
        <f>IF('Crisis Indicator Data'!#REF!="No Data",1,IF(#REF!&lt;&gt;"",1,0))</f>
        <v>#REF!</v>
      </c>
      <c r="O191" s="214" t="e">
        <f>IF('Crisis Indicator Data'!#REF!="No Data",1,IF(#REF!&lt;&gt;"",1,0))</f>
        <v>#REF!</v>
      </c>
      <c r="P191" s="214" t="e">
        <f>IF('Crisis Indicator Data'!#REF!="No Data",1,IF(#REF!&lt;&gt;"",1,0))</f>
        <v>#REF!</v>
      </c>
      <c r="Q191" s="214" t="e">
        <f>IF('Crisis Indicator Data'!#REF!="No Data",1,IF(#REF!&lt;&gt;"",1,0))</f>
        <v>#REF!</v>
      </c>
      <c r="R191" s="214" t="e">
        <f>IF('Crisis Indicator Data'!#REF!="No Data",1,IF(#REF!&lt;&gt;"",1,0))</f>
        <v>#REF!</v>
      </c>
      <c r="S191" s="214" t="e">
        <f>IF('Crisis Indicator Data'!#REF!="No Data",1,IF(#REF!&lt;&gt;"",1,0))</f>
        <v>#REF!</v>
      </c>
      <c r="T191" s="214" t="e">
        <f>IF('Crisis Indicator Data'!#REF!="No Data",1,IF(#REF!&lt;&gt;"",1,0))</f>
        <v>#REF!</v>
      </c>
      <c r="U191" s="214" t="e">
        <f>IF('Crisis Indicator Data'!#REF!="No Data",1,IF(#REF!&lt;&gt;"",1,0))</f>
        <v>#REF!</v>
      </c>
      <c r="V191" s="214" t="e">
        <f>IF('Crisis Indicator Data'!#REF!="No Data",1,IF(#REF!&lt;&gt;"",1,0))</f>
        <v>#REF!</v>
      </c>
      <c r="W191" s="214" t="e">
        <f>IF('Crisis Indicator Data'!#REF!="No Data",1,IF(#REF!&lt;&gt;"",1,0))</f>
        <v>#REF!</v>
      </c>
      <c r="X191" s="214" t="e">
        <f>IF('Crisis Indicator Data'!#REF!="No Data",1,IF(#REF!&lt;&gt;"",1,0))</f>
        <v>#REF!</v>
      </c>
      <c r="Y191" s="214" t="e">
        <f>IF('Crisis Indicator Data'!#REF!="No Data",1,IF(#REF!&lt;&gt;"",1,0))</f>
        <v>#REF!</v>
      </c>
      <c r="Z191" s="214" t="e">
        <f>IF('Crisis Indicator Data'!#REF!="No Data",1,IF(#REF!&lt;&gt;"",1,0))</f>
        <v>#REF!</v>
      </c>
      <c r="AA191" s="214" t="e">
        <f>IF('Crisis Indicator Data'!#REF!="No Data",1,IF(#REF!&lt;&gt;"",1,0))</f>
        <v>#REF!</v>
      </c>
      <c r="AB191" s="214" t="e">
        <f>IF('Crisis Indicator Data'!#REF!="No Data",1,IF(#REF!&lt;&gt;"",1,0))</f>
        <v>#REF!</v>
      </c>
      <c r="AC191" s="214" t="e">
        <f>IF('Crisis Indicator Data'!#REF!="No Data",1,IF(#REF!&lt;&gt;"",1,0))</f>
        <v>#REF!</v>
      </c>
      <c r="AD191" s="214" t="e">
        <f>IF('Crisis Indicator Data'!#REF!="No Data",1,IF(#REF!&lt;&gt;"",1,0))</f>
        <v>#REF!</v>
      </c>
      <c r="AE191" s="214" t="e">
        <f>IF('Crisis Indicator Data'!#REF!="No Data",1,IF(#REF!&lt;&gt;"",1,0))</f>
        <v>#REF!</v>
      </c>
      <c r="AF191" s="214" t="e">
        <f>IF('Crisis Indicator Data'!#REF!="No Data",1,IF(#REF!&lt;&gt;"",1,0))</f>
        <v>#REF!</v>
      </c>
      <c r="AG191" s="214" t="e">
        <f>IF('Crisis Indicator Data'!#REF!="No Data",1,IF(#REF!&lt;&gt;"",1,0))</f>
        <v>#REF!</v>
      </c>
      <c r="AH191" s="214" t="e">
        <f>IF('Crisis Indicator Data'!#REF!="No Data",1,IF(#REF!&lt;&gt;"",1,0))</f>
        <v>#REF!</v>
      </c>
      <c r="AI191" s="214" t="e">
        <f>IF('Crisis Indicator Data'!#REF!="No Data",1,IF(#REF!&lt;&gt;"",1,0))</f>
        <v>#REF!</v>
      </c>
      <c r="AJ191" s="214" t="e">
        <f>IF('Crisis Indicator Data'!#REF!="No Data",1,IF(#REF!&lt;&gt;"",1,0))</f>
        <v>#REF!</v>
      </c>
      <c r="AK191" s="214" t="e">
        <f>IF('Crisis Indicator Data'!#REF!="No Data",1,IF(#REF!&lt;&gt;"",1,0))</f>
        <v>#REF!</v>
      </c>
      <c r="AL191" s="214" t="e">
        <f>IF('Crisis Indicator Data'!#REF!="No Data",1,IF(#REF!&lt;&gt;"",1,0))</f>
        <v>#REF!</v>
      </c>
      <c r="AM191" s="214" t="e">
        <f>IF('Crisis Indicator Data'!#REF!="No Data",1,IF(#REF!&lt;&gt;"",1,0))</f>
        <v>#REF!</v>
      </c>
      <c r="AN191" s="214" t="e">
        <f>IF('Crisis Indicator Data'!#REF!="No Data",1,IF(#REF!&lt;&gt;"",1,0))</f>
        <v>#REF!</v>
      </c>
      <c r="AO191" s="214" t="e">
        <f>IF('Crisis Indicator Data'!#REF!="No Data",1,IF(#REF!&lt;&gt;"",1,0))</f>
        <v>#REF!</v>
      </c>
      <c r="AP191" s="214" t="e">
        <f>IF('Crisis Indicator Data'!#REF!="No Data",1,IF(#REF!&lt;&gt;"",1,0))</f>
        <v>#REF!</v>
      </c>
      <c r="AQ191" s="214" t="e">
        <f>IF('Crisis Indicator Data'!#REF!="No Data",1,IF(#REF!&lt;&gt;"",1,0))</f>
        <v>#REF!</v>
      </c>
      <c r="AR191" s="214" t="e">
        <f>IF('Crisis Indicator Data'!#REF!="No Data",1,IF(#REF!&lt;&gt;"",1,0))</f>
        <v>#REF!</v>
      </c>
      <c r="AS191" s="214" t="e">
        <f>IF('Crisis Indicator Data'!#REF!="No Data",1,IF(#REF!&lt;&gt;"",1,0))</f>
        <v>#REF!</v>
      </c>
      <c r="AT191" s="214" t="e">
        <f>IF('Crisis Indicator Data'!#REF!="No Data",1,IF(#REF!&lt;&gt;"",1,0))</f>
        <v>#REF!</v>
      </c>
      <c r="AU191" s="214" t="e">
        <f>IF('Crisis Indicator Data'!#REF!="No Data",1,IF(#REF!&lt;&gt;"",1,0))</f>
        <v>#REF!</v>
      </c>
      <c r="AV191" s="214" t="e">
        <f>IF('Crisis Indicator Data'!#REF!="No Data",1,IF(#REF!&lt;&gt;"",1,0))</f>
        <v>#REF!</v>
      </c>
      <c r="AW191" s="214" t="e">
        <f>IF('Crisis Indicator Data'!#REF!="No Data",1,IF(#REF!&lt;&gt;"",1,0))</f>
        <v>#REF!</v>
      </c>
      <c r="AX191" s="214" t="e">
        <f>IF('Crisis Indicator Data'!#REF!="No Data",1,IF(#REF!&lt;&gt;"",1,0))</f>
        <v>#REF!</v>
      </c>
      <c r="AY191" s="214" t="e">
        <f>IF('Crisis Indicator Data'!#REF!="No Data",1,IF(#REF!&lt;&gt;"",1,0))</f>
        <v>#REF!</v>
      </c>
      <c r="AZ191" s="214" t="e">
        <f>IF('Crisis Indicator Data'!#REF!="No Data",1,IF(#REF!&lt;&gt;"",1,0))</f>
        <v>#REF!</v>
      </c>
      <c r="BA191" t="e">
        <f t="shared" si="10"/>
        <v>#REF!</v>
      </c>
      <c r="BB191" s="22" t="e">
        <f t="shared" si="11"/>
        <v>#REF!</v>
      </c>
    </row>
    <row r="192" spans="1:54" x14ac:dyDescent="0.35">
      <c r="A192" t="s">
        <v>8239</v>
      </c>
      <c r="B192" s="214" t="e">
        <f>IF('Crisis Indicator Data'!#REF!="No Data",1,IF(#REF!&lt;&gt;"",1,0))</f>
        <v>#REF!</v>
      </c>
      <c r="C192" s="214" t="e">
        <f>IF('Crisis Indicator Data'!#REF!="No Data",1,IF(#REF!&lt;&gt;"",1,0))</f>
        <v>#REF!</v>
      </c>
      <c r="D192" s="214" t="e">
        <f>IF('Crisis Indicator Data'!#REF!="No Data",1,IF(#REF!&lt;&gt;"",1,0))</f>
        <v>#REF!</v>
      </c>
      <c r="E192" s="214" t="e">
        <f>IF('Crisis Indicator Data'!#REF!="No Data",1,IF(#REF!&lt;&gt;"",1,0))</f>
        <v>#REF!</v>
      </c>
      <c r="F192" s="214" t="e">
        <f>IF('Crisis Indicator Data'!#REF!="No Data",1,IF(#REF!&lt;&gt;"",1,0))</f>
        <v>#REF!</v>
      </c>
      <c r="G192" s="214" t="e">
        <f>IF('Crisis Indicator Data'!#REF!="No Data",1,IF(#REF!&lt;&gt;"",1,0))</f>
        <v>#REF!</v>
      </c>
      <c r="H192" s="214" t="e">
        <f>IF('Crisis Indicator Data'!#REF!="No Data",1,IF(#REF!&lt;&gt;"",1,0))</f>
        <v>#REF!</v>
      </c>
      <c r="I192" s="214" t="e">
        <f>IF('Crisis Indicator Data'!#REF!="No Data",1,IF(#REF!&lt;&gt;"",1,0))</f>
        <v>#REF!</v>
      </c>
      <c r="J192" s="214" t="e">
        <f>IF('Crisis Indicator Data'!#REF!="No Data",1,IF(#REF!&lt;&gt;"",1,0))</f>
        <v>#REF!</v>
      </c>
      <c r="K192" s="214" t="e">
        <f>IF('Crisis Indicator Data'!#REF!="No Data",1,IF(#REF!&lt;&gt;"",1,0))</f>
        <v>#REF!</v>
      </c>
      <c r="L192" s="214" t="e">
        <f>IF('Crisis Indicator Data'!#REF!="No Data",1,IF(#REF!&lt;&gt;"",1,0))</f>
        <v>#REF!</v>
      </c>
      <c r="M192" s="214" t="e">
        <f>IF('Crisis Indicator Data'!#REF!="No Data",1,IF(#REF!&lt;&gt;"",1,0))</f>
        <v>#REF!</v>
      </c>
      <c r="N192" s="214" t="e">
        <f>IF('Crisis Indicator Data'!#REF!="No Data",1,IF(#REF!&lt;&gt;"",1,0))</f>
        <v>#REF!</v>
      </c>
      <c r="O192" s="214" t="e">
        <f>IF('Crisis Indicator Data'!#REF!="No Data",1,IF(#REF!&lt;&gt;"",1,0))</f>
        <v>#REF!</v>
      </c>
      <c r="P192" s="214" t="e">
        <f>IF('Crisis Indicator Data'!#REF!="No Data",1,IF(#REF!&lt;&gt;"",1,0))</f>
        <v>#REF!</v>
      </c>
      <c r="Q192" s="214" t="e">
        <f>IF('Crisis Indicator Data'!#REF!="No Data",1,IF(#REF!&lt;&gt;"",1,0))</f>
        <v>#REF!</v>
      </c>
      <c r="R192" s="214" t="e">
        <f>IF('Crisis Indicator Data'!#REF!="No Data",1,IF(#REF!&lt;&gt;"",1,0))</f>
        <v>#REF!</v>
      </c>
      <c r="S192" s="214" t="e">
        <f>IF('Crisis Indicator Data'!#REF!="No Data",1,IF(#REF!&lt;&gt;"",1,0))</f>
        <v>#REF!</v>
      </c>
      <c r="T192" s="214" t="e">
        <f>IF('Crisis Indicator Data'!#REF!="No Data",1,IF(#REF!&lt;&gt;"",1,0))</f>
        <v>#REF!</v>
      </c>
      <c r="U192" s="214" t="e">
        <f>IF('Crisis Indicator Data'!#REF!="No Data",1,IF(#REF!&lt;&gt;"",1,0))</f>
        <v>#REF!</v>
      </c>
      <c r="V192" s="214" t="e">
        <f>IF('Crisis Indicator Data'!#REF!="No Data",1,IF(#REF!&lt;&gt;"",1,0))</f>
        <v>#REF!</v>
      </c>
      <c r="W192" s="214" t="e">
        <f>IF('Crisis Indicator Data'!#REF!="No Data",1,IF(#REF!&lt;&gt;"",1,0))</f>
        <v>#REF!</v>
      </c>
      <c r="X192" s="214" t="e">
        <f>IF('Crisis Indicator Data'!#REF!="No Data",1,IF(#REF!&lt;&gt;"",1,0))</f>
        <v>#REF!</v>
      </c>
      <c r="Y192" s="214" t="e">
        <f>IF('Crisis Indicator Data'!#REF!="No Data",1,IF(#REF!&lt;&gt;"",1,0))</f>
        <v>#REF!</v>
      </c>
      <c r="Z192" s="214" t="e">
        <f>IF('Crisis Indicator Data'!#REF!="No Data",1,IF(#REF!&lt;&gt;"",1,0))</f>
        <v>#REF!</v>
      </c>
      <c r="AA192" s="214" t="e">
        <f>IF('Crisis Indicator Data'!#REF!="No Data",1,IF(#REF!&lt;&gt;"",1,0))</f>
        <v>#REF!</v>
      </c>
      <c r="AB192" s="214" t="e">
        <f>IF('Crisis Indicator Data'!#REF!="No Data",1,IF(#REF!&lt;&gt;"",1,0))</f>
        <v>#REF!</v>
      </c>
      <c r="AC192" s="214" t="e">
        <f>IF('Crisis Indicator Data'!#REF!="No Data",1,IF(#REF!&lt;&gt;"",1,0))</f>
        <v>#REF!</v>
      </c>
      <c r="AD192" s="214" t="e">
        <f>IF('Crisis Indicator Data'!#REF!="No Data",1,IF(#REF!&lt;&gt;"",1,0))</f>
        <v>#REF!</v>
      </c>
      <c r="AE192" s="214" t="e">
        <f>IF('Crisis Indicator Data'!#REF!="No Data",1,IF(#REF!&lt;&gt;"",1,0))</f>
        <v>#REF!</v>
      </c>
      <c r="AF192" s="214" t="e">
        <f>IF('Crisis Indicator Data'!#REF!="No Data",1,IF(#REF!&lt;&gt;"",1,0))</f>
        <v>#REF!</v>
      </c>
      <c r="AG192" s="214" t="e">
        <f>IF('Crisis Indicator Data'!#REF!="No Data",1,IF(#REF!&lt;&gt;"",1,0))</f>
        <v>#REF!</v>
      </c>
      <c r="AH192" s="214" t="e">
        <f>IF('Crisis Indicator Data'!#REF!="No Data",1,IF(#REF!&lt;&gt;"",1,0))</f>
        <v>#REF!</v>
      </c>
      <c r="AI192" s="214" t="e">
        <f>IF('Crisis Indicator Data'!#REF!="No Data",1,IF(#REF!&lt;&gt;"",1,0))</f>
        <v>#REF!</v>
      </c>
      <c r="AJ192" s="214" t="e">
        <f>IF('Crisis Indicator Data'!#REF!="No Data",1,IF(#REF!&lt;&gt;"",1,0))</f>
        <v>#REF!</v>
      </c>
      <c r="AK192" s="214" t="e">
        <f>IF('Crisis Indicator Data'!#REF!="No Data",1,IF(#REF!&lt;&gt;"",1,0))</f>
        <v>#REF!</v>
      </c>
      <c r="AL192" s="214" t="e">
        <f>IF('Crisis Indicator Data'!#REF!="No Data",1,IF(#REF!&lt;&gt;"",1,0))</f>
        <v>#REF!</v>
      </c>
      <c r="AM192" s="214" t="e">
        <f>IF('Crisis Indicator Data'!#REF!="No Data",1,IF(#REF!&lt;&gt;"",1,0))</f>
        <v>#REF!</v>
      </c>
      <c r="AN192" s="214" t="e">
        <f>IF('Crisis Indicator Data'!#REF!="No Data",1,IF(#REF!&lt;&gt;"",1,0))</f>
        <v>#REF!</v>
      </c>
      <c r="AO192" s="214" t="e">
        <f>IF('Crisis Indicator Data'!#REF!="No Data",1,IF(#REF!&lt;&gt;"",1,0))</f>
        <v>#REF!</v>
      </c>
      <c r="AP192" s="214" t="e">
        <f>IF('Crisis Indicator Data'!#REF!="No Data",1,IF(#REF!&lt;&gt;"",1,0))</f>
        <v>#REF!</v>
      </c>
      <c r="AQ192" s="214" t="e">
        <f>IF('Crisis Indicator Data'!#REF!="No Data",1,IF(#REF!&lt;&gt;"",1,0))</f>
        <v>#REF!</v>
      </c>
      <c r="AR192" s="214" t="e">
        <f>IF('Crisis Indicator Data'!#REF!="No Data",1,IF(#REF!&lt;&gt;"",1,0))</f>
        <v>#REF!</v>
      </c>
      <c r="AS192" s="214" t="e">
        <f>IF('Crisis Indicator Data'!#REF!="No Data",1,IF(#REF!&lt;&gt;"",1,0))</f>
        <v>#REF!</v>
      </c>
      <c r="AT192" s="214" t="e">
        <f>IF('Crisis Indicator Data'!#REF!="No Data",1,IF(#REF!&lt;&gt;"",1,0))</f>
        <v>#REF!</v>
      </c>
      <c r="AU192" s="214" t="e">
        <f>IF('Crisis Indicator Data'!#REF!="No Data",1,IF(#REF!&lt;&gt;"",1,0))</f>
        <v>#REF!</v>
      </c>
      <c r="AV192" s="214" t="e">
        <f>IF('Crisis Indicator Data'!#REF!="No Data",1,IF(#REF!&lt;&gt;"",1,0))</f>
        <v>#REF!</v>
      </c>
      <c r="AW192" s="214" t="e">
        <f>IF('Crisis Indicator Data'!#REF!="No Data",1,IF(#REF!&lt;&gt;"",1,0))</f>
        <v>#REF!</v>
      </c>
      <c r="AX192" s="214" t="e">
        <f>IF('Crisis Indicator Data'!#REF!="No Data",1,IF(#REF!&lt;&gt;"",1,0))</f>
        <v>#REF!</v>
      </c>
      <c r="AY192" s="214" t="e">
        <f>IF('Crisis Indicator Data'!#REF!="No Data",1,IF(#REF!&lt;&gt;"",1,0))</f>
        <v>#REF!</v>
      </c>
      <c r="AZ192" s="214" t="e">
        <f>IF('Crisis Indicator Data'!#REF!="No Data",1,IF(#REF!&lt;&gt;"",1,0))</f>
        <v>#REF!</v>
      </c>
      <c r="BA192" t="e">
        <f t="shared" si="10"/>
        <v>#REF!</v>
      </c>
      <c r="BB192" s="22" t="e">
        <f t="shared" si="11"/>
        <v>#REF!</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4A2B54"/>
    <pageSetUpPr fitToPage="1"/>
  </sheetPr>
  <dimension ref="A1:U136"/>
  <sheetViews>
    <sheetView workbookViewId="0">
      <selection activeCell="E256" sqref="E256"/>
    </sheetView>
  </sheetViews>
  <sheetFormatPr defaultColWidth="8.54296875" defaultRowHeight="14.5" x14ac:dyDescent="0.35"/>
  <cols>
    <col min="1" max="1" width="43.54296875" style="217" bestFit="1" customWidth="1"/>
    <col min="2" max="2" width="10" style="217" customWidth="1"/>
    <col min="3" max="3" width="17.54296875" style="217" customWidth="1"/>
    <col min="4" max="4" width="8.54296875" style="217" customWidth="1"/>
    <col min="5" max="5" width="27.453125" style="217" bestFit="1" customWidth="1"/>
    <col min="6" max="7" width="8.54296875" style="217" customWidth="1"/>
    <col min="8" max="8" width="9.54296875" style="217" customWidth="1"/>
    <col min="9" max="9" width="13.54296875" style="217" customWidth="1"/>
    <col min="10" max="10" width="10.453125" style="217" customWidth="1"/>
    <col min="11" max="20" width="8.54296875" style="217" customWidth="1"/>
    <col min="21" max="21" width="11.453125" style="217" bestFit="1" customWidth="1"/>
    <col min="22" max="22" width="8.54296875" style="217" customWidth="1"/>
    <col min="23" max="16384" width="8.54296875" style="217"/>
  </cols>
  <sheetData>
    <row r="1" spans="1:21" ht="23.15" customHeight="1" x14ac:dyDescent="0.5">
      <c r="A1" s="128" t="str">
        <f>"INFORM Severity Index - all crises. Release: "&amp;About!$A$5&amp;""</f>
        <v>INFORM Severity Index - all crises. Release: May 2022</v>
      </c>
      <c r="B1" s="48"/>
      <c r="C1" s="48"/>
      <c r="D1" s="48"/>
      <c r="E1" s="48"/>
      <c r="F1" s="48"/>
      <c r="G1" s="48"/>
      <c r="H1" s="48"/>
      <c r="I1" s="48"/>
      <c r="J1" s="48"/>
      <c r="K1" s="48"/>
      <c r="L1" s="48"/>
      <c r="M1" s="48"/>
      <c r="N1" s="48"/>
      <c r="O1" s="48"/>
      <c r="P1" s="48"/>
      <c r="Q1" s="48"/>
      <c r="R1" s="48"/>
      <c r="S1" s="48"/>
      <c r="T1" s="48"/>
      <c r="U1" s="48"/>
    </row>
    <row r="2" spans="1:21" ht="96.75" customHeight="1" thickBot="1" x14ac:dyDescent="0.4">
      <c r="A2" s="11" t="s">
        <v>7770</v>
      </c>
      <c r="B2" s="11" t="s">
        <v>7772</v>
      </c>
      <c r="C2" s="11" t="s">
        <v>7773</v>
      </c>
      <c r="D2" s="5" t="s">
        <v>7774</v>
      </c>
      <c r="E2" s="11" t="s">
        <v>7775</v>
      </c>
      <c r="F2" s="72" t="s">
        <v>7776</v>
      </c>
      <c r="G2" s="73" t="s">
        <v>7777</v>
      </c>
      <c r="H2" s="72" t="s">
        <v>7777</v>
      </c>
      <c r="I2" s="74" t="s">
        <v>7778</v>
      </c>
      <c r="J2" s="74" t="s">
        <v>6</v>
      </c>
      <c r="K2" s="76" t="s">
        <v>7779</v>
      </c>
      <c r="L2" s="75" t="s">
        <v>7795</v>
      </c>
      <c r="M2" s="75" t="s">
        <v>7796</v>
      </c>
      <c r="N2" s="49" t="s">
        <v>7782</v>
      </c>
      <c r="O2" s="77" t="s">
        <v>7783</v>
      </c>
      <c r="P2" s="77" t="s">
        <v>7784</v>
      </c>
      <c r="Q2" s="78" t="s">
        <v>7785</v>
      </c>
      <c r="R2" s="79" t="s">
        <v>7786</v>
      </c>
      <c r="S2" s="79" t="s">
        <v>7787</v>
      </c>
      <c r="T2" s="53" t="s">
        <v>7788</v>
      </c>
      <c r="U2" s="127" t="s">
        <v>7789</v>
      </c>
    </row>
    <row r="3" spans="1:21" ht="18" hidden="1" customHeight="1" thickTop="1" x14ac:dyDescent="0.4">
      <c r="A3" s="46" t="s">
        <v>7790</v>
      </c>
      <c r="B3" s="46"/>
      <c r="C3" s="46"/>
      <c r="D3" s="46"/>
      <c r="E3" s="46"/>
      <c r="F3" s="41"/>
      <c r="G3" s="41"/>
      <c r="H3" s="41"/>
      <c r="I3" s="69"/>
      <c r="J3" s="41"/>
      <c r="K3" s="40"/>
      <c r="L3" s="39"/>
      <c r="M3" s="39"/>
      <c r="N3" s="40"/>
      <c r="O3" s="41"/>
      <c r="P3" s="41"/>
      <c r="Q3" s="40"/>
      <c r="R3" s="39"/>
      <c r="S3" s="39"/>
      <c r="T3" s="1"/>
      <c r="U3" s="111"/>
    </row>
    <row r="4" spans="1:21" ht="18" customHeight="1" thickTop="1" x14ac:dyDescent="0.4">
      <c r="A4" s="12" t="s">
        <v>7791</v>
      </c>
      <c r="B4" s="12"/>
      <c r="C4" s="12"/>
      <c r="D4" s="6" t="s">
        <v>7791</v>
      </c>
      <c r="E4" s="12"/>
      <c r="F4" s="34" t="s">
        <v>7792</v>
      </c>
      <c r="G4" s="34" t="s">
        <v>7792</v>
      </c>
      <c r="H4" s="34" t="s">
        <v>7793</v>
      </c>
      <c r="I4" s="34" t="s">
        <v>7794</v>
      </c>
      <c r="J4" s="34" t="s">
        <v>7793</v>
      </c>
      <c r="K4" s="34" t="s">
        <v>7792</v>
      </c>
      <c r="L4" s="34" t="s">
        <v>7792</v>
      </c>
      <c r="M4" s="34" t="s">
        <v>7792</v>
      </c>
      <c r="N4" s="34" t="s">
        <v>7792</v>
      </c>
      <c r="O4" s="34" t="s">
        <v>7792</v>
      </c>
      <c r="P4" s="34" t="s">
        <v>7792</v>
      </c>
      <c r="Q4" s="34" t="s">
        <v>7792</v>
      </c>
      <c r="R4" s="34" t="s">
        <v>7792</v>
      </c>
      <c r="S4" s="34" t="s">
        <v>7792</v>
      </c>
      <c r="T4" s="1"/>
      <c r="U4" s="111"/>
    </row>
    <row r="5" spans="1:21" x14ac:dyDescent="0.35">
      <c r="A5" s="131" t="str">
        <f t="array" ref="A5">IFERROR(INDEX(Lists!$B$2:$B$153,SMALL(IF(Lists!$I$2:$I$153="Individual",ROW(Lists!$B$2:$B$153)),ROW(1:1))-1,1),"")</f>
        <v>Complex crisis in Afghanistan</v>
      </c>
      <c r="B5" s="132" t="str">
        <f>VLOOKUP(A5,Lists!$B$2:$G$153,2,FALSE)</f>
        <v>AFG001</v>
      </c>
      <c r="C5" s="132" t="str">
        <f>VLOOKUP(B5,'INFORM Severity - hidden'!$C$5:$D$160,2,FALSE)</f>
        <v>Afghanistan</v>
      </c>
      <c r="D5" s="132" t="str">
        <f>VLOOKUP(A5,Lists!$B$2:$G$153,3,FALSE)</f>
        <v>AFG</v>
      </c>
      <c r="E5" s="133" t="str">
        <f>VLOOKUP(A5,Lists!$B$2:$G$153,5,FALSE)</f>
        <v>Complex crisis</v>
      </c>
      <c r="F5" s="251">
        <f t="shared" ref="F5:F36" si="0">IF(OR(N5="x",K5="x"),"x",ROUND((5-GEOMEAN(((5-K5)/5*4+1),((5-N5)/5*4+1),((5-N5)/5*4+1)))/4*3.5+Q5*0.3,1))</f>
        <v>4.5</v>
      </c>
      <c r="G5" s="130">
        <f t="shared" ref="G5:G36" si="1">IF(F5="x","x",ROUNDUP(F5,0))</f>
        <v>5</v>
      </c>
      <c r="H5" s="130" t="str">
        <f t="shared" ref="H5:H36" si="2">IF(N5="x","x",IF(K5="x","x",(IF(G5=5,"Very High",IF(G5=4,"High",IF(G5=3,"Medium",IF(G5=2,"Low","Very Low")))))))</f>
        <v>Very High</v>
      </c>
      <c r="I5" s="252" t="str">
        <f>INDEX(Trends!$D$3:$D$404,MATCH(B5,Trends!$C$3:$C$404,0))</f>
        <v>Decreasing</v>
      </c>
      <c r="J5" s="130" t="str">
        <f>VLOOKUP($B5,Reliability!$A$3:$I$170,9,FALSE)</f>
        <v>High</v>
      </c>
      <c r="K5" s="253">
        <f t="shared" ref="K5:K36" si="3">IF(OR(M5="x",L5="x"),"x",ROUND((5-GEOMEAN(((5-L5)/5*4+1),((5-M5)/5*4+1),((5-M5)/5*4+1)))/4*5,1))</f>
        <v>4.5999999999999996</v>
      </c>
      <c r="L5" s="253">
        <f>VLOOKUP($B5,'Impact of the crisis'!$C$6:$N$170,12,FALSE)</f>
        <v>4.9000000000000004</v>
      </c>
      <c r="M5" s="253">
        <f>VLOOKUP($B5,'Impact of the crisis'!$C$6:$AB$170,26,FALSE)</f>
        <v>4.5</v>
      </c>
      <c r="N5" s="253">
        <f>VLOOKUP($B5,'Conditions of people affected'!$C$6:$R$170,16,FALSE)</f>
        <v>4.5</v>
      </c>
      <c r="O5" s="253">
        <f>VLOOKUP($B5,'Conditions of people affected'!$C$6:$R$170,9,FALSE)</f>
        <v>5</v>
      </c>
      <c r="P5" s="253">
        <f>VLOOKUP($B5,'Conditions of people affected'!$C$6:$R$170,15,FALSE)</f>
        <v>4</v>
      </c>
      <c r="Q5" s="253">
        <f t="shared" ref="Q5:Q36" si="4">IF(OR(S5="x",R5="x"),R5,ROUND((5-GEOMEAN(((5-R5)/5*4+1),((5-S5)/5*4+1)))/4*5,1))</f>
        <v>4.5</v>
      </c>
      <c r="R5" s="253">
        <f>VLOOKUP($B5,'Complexity of the crisis'!$C$6:$AN$170,22,FALSE)</f>
        <v>3.9</v>
      </c>
      <c r="S5" s="253">
        <f>VLOOKUP($B5,'Complexity of the crisis'!$C$6:$AN$170,38,FALSE)</f>
        <v>5</v>
      </c>
      <c r="T5" s="134" t="str">
        <f>VLOOKUP(B5,Lists!$C$3:$E$163,3,FALSE)</f>
        <v>Asia</v>
      </c>
      <c r="U5" s="135">
        <f>VLOOKUP(B5,'INFORM Severity - hidden'!$C$5:$V$170,20,FALSE)</f>
        <v>44712</v>
      </c>
    </row>
    <row r="6" spans="1:21" x14ac:dyDescent="0.35">
      <c r="A6" s="131" t="str">
        <f t="array" ref="A6">IFERROR(INDEX(Lists!$B$2:$B$153,SMALL(IF(Lists!$I$2:$I$153="Individual",ROW(Lists!$B$2:$B$153)),ROW(2:2))-1,1),"")</f>
        <v>Drought in South-West Angola</v>
      </c>
      <c r="B6" s="132" t="str">
        <f>VLOOKUP(A6,Lists!$B$2:$G$153,2,FALSE)</f>
        <v>AGO002</v>
      </c>
      <c r="C6" s="132" t="str">
        <f>VLOOKUP(B6,'INFORM Severity - hidden'!$C$5:$D$160,2,FALSE)</f>
        <v>Angola</v>
      </c>
      <c r="D6" s="132" t="str">
        <f>VLOOKUP(A6,Lists!$B$2:$G$153,3,FALSE)</f>
        <v>AGO</v>
      </c>
      <c r="E6" s="133" t="str">
        <f>VLOOKUP(A6,Lists!$B$2:$G$153,5,FALSE)</f>
        <v>Food Security</v>
      </c>
      <c r="F6" s="251">
        <f t="shared" si="0"/>
        <v>3.1</v>
      </c>
      <c r="G6" s="130">
        <f t="shared" si="1"/>
        <v>4</v>
      </c>
      <c r="H6" s="130" t="str">
        <f t="shared" si="2"/>
        <v>High</v>
      </c>
      <c r="I6" s="252" t="str">
        <f>INDEX(Trends!$D$3:$D$404,MATCH(B6,Trends!$C$3:$C$404,0))</f>
        <v>Stable</v>
      </c>
      <c r="J6" s="130" t="str">
        <f>VLOOKUP($B6,Reliability!$A$3:$I$170,9,FALSE)</f>
        <v>Very High</v>
      </c>
      <c r="K6" s="253">
        <f t="shared" si="3"/>
        <v>2</v>
      </c>
      <c r="L6" s="253">
        <f>VLOOKUP($B6,'Impact of the crisis'!$C$6:$N$170,12,FALSE)</f>
        <v>1.7</v>
      </c>
      <c r="M6" s="253">
        <f>VLOOKUP($B6,'Impact of the crisis'!$C$6:$AB$170,26,FALSE)</f>
        <v>2.2000000000000002</v>
      </c>
      <c r="N6" s="253">
        <f>VLOOKUP($B6,'Conditions of people affected'!$C$6:$R$170,16,FALSE)</f>
        <v>3.8</v>
      </c>
      <c r="O6" s="253">
        <f>VLOOKUP($B6,'Conditions of people affected'!$C$6:$R$170,9,FALSE)</f>
        <v>3.6</v>
      </c>
      <c r="P6" s="253">
        <f>VLOOKUP($B6,'Conditions of people affected'!$C$6:$R$170,15,FALSE)</f>
        <v>4</v>
      </c>
      <c r="Q6" s="253">
        <f t="shared" si="4"/>
        <v>2.6</v>
      </c>
      <c r="R6" s="253">
        <f>VLOOKUP($B6,'Complexity of the crisis'!$C$6:$AN$170,22,FALSE)</f>
        <v>3.1</v>
      </c>
      <c r="S6" s="253">
        <f>VLOOKUP($B6,'Complexity of the crisis'!$C$6:$AN$170,38,FALSE)</f>
        <v>2</v>
      </c>
      <c r="T6" s="134" t="str">
        <f>VLOOKUP(B6,Lists!$C$3:$E$163,3,FALSE)</f>
        <v>Africa</v>
      </c>
      <c r="U6" s="135">
        <f>VLOOKUP(B6,'INFORM Severity - hidden'!$C$5:$V$170,20,FALSE)</f>
        <v>44550</v>
      </c>
    </row>
    <row r="7" spans="1:21" x14ac:dyDescent="0.35">
      <c r="A7" s="131" t="str">
        <f t="array" ref="A7">IFERROR(INDEX(Lists!$B$2:$B$153,SMALL(IF(Lists!$I$2:$I$153="Individual",ROW(Lists!$B$2:$B$153)),ROW(3:3))-1,1),"")</f>
        <v>Nagorno-Karabakh Conflict in Armenia</v>
      </c>
      <c r="B7" s="132" t="str">
        <f>VLOOKUP(A7,Lists!$B$2:$G$153,2,FALSE)</f>
        <v>ARM002</v>
      </c>
      <c r="C7" s="132" t="str">
        <f>VLOOKUP(B7,'INFORM Severity - hidden'!$C$5:$D$160,2,FALSE)</f>
        <v>Armenia</v>
      </c>
      <c r="D7" s="132" t="str">
        <f>VLOOKUP(A7,Lists!$B$2:$G$153,3,FALSE)</f>
        <v>ARM</v>
      </c>
      <c r="E7" s="133" t="str">
        <f>VLOOKUP(A7,Lists!$B$2:$G$153,5,FALSE)</f>
        <v>Conflict</v>
      </c>
      <c r="F7" s="251">
        <f t="shared" si="0"/>
        <v>1.5</v>
      </c>
      <c r="G7" s="130">
        <f t="shared" si="1"/>
        <v>2</v>
      </c>
      <c r="H7" s="130" t="str">
        <f t="shared" si="2"/>
        <v>Low</v>
      </c>
      <c r="I7" s="252" t="str">
        <f>INDEX(Trends!$D$3:$D$404,MATCH(B7,Trends!$C$3:$C$404,0))</f>
        <v>Stable</v>
      </c>
      <c r="J7" s="130" t="str">
        <f>VLOOKUP($B7,Reliability!$A$3:$I$170,9,FALSE)</f>
        <v>Medium</v>
      </c>
      <c r="K7" s="253">
        <f t="shared" si="3"/>
        <v>2.2999999999999998</v>
      </c>
      <c r="L7" s="253">
        <f>VLOOKUP($B7,'Impact of the crisis'!$C$6:$N$170,12,FALSE)</f>
        <v>3.5</v>
      </c>
      <c r="M7" s="253">
        <f>VLOOKUP($B7,'Impact of the crisis'!$C$6:$AB$170,26,FALSE)</f>
        <v>1.5</v>
      </c>
      <c r="N7" s="253">
        <f>VLOOKUP($B7,'Conditions of people affected'!$C$6:$R$170,16,FALSE)</f>
        <v>1.2</v>
      </c>
      <c r="O7" s="253">
        <f>VLOOKUP($B7,'Conditions of people affected'!$C$6:$R$170,9,FALSE)</f>
        <v>1.4</v>
      </c>
      <c r="P7" s="253">
        <f>VLOOKUP($B7,'Conditions of people affected'!$C$6:$R$170,15,FALSE)</f>
        <v>1</v>
      </c>
      <c r="Q7" s="253">
        <f t="shared" si="4"/>
        <v>1.4</v>
      </c>
      <c r="R7" s="253">
        <f>VLOOKUP($B7,'Complexity of the crisis'!$C$6:$AN$170,22,FALSE)</f>
        <v>1.7</v>
      </c>
      <c r="S7" s="253">
        <f>VLOOKUP($B7,'Complexity of the crisis'!$C$6:$AN$170,38,FALSE)</f>
        <v>1</v>
      </c>
      <c r="T7" s="134" t="str">
        <f>VLOOKUP(B7,Lists!$C$3:$E$163,3,FALSE)</f>
        <v>Middle east</v>
      </c>
      <c r="U7" s="135">
        <f>VLOOKUP(B7,'INFORM Severity - hidden'!$C$5:$V$170,20,FALSE)</f>
        <v>44496</v>
      </c>
    </row>
    <row r="8" spans="1:21" x14ac:dyDescent="0.35">
      <c r="A8" s="131" t="str">
        <f t="array" ref="A8">IFERROR(INDEX(Lists!$B$2:$B$153,SMALL(IF(Lists!$I$2:$I$153="Individual",ROW(Lists!$B$2:$B$153)),ROW(4:4))-1,1),"")</f>
        <v>Nagorno-Karabakh conflict in Azerbaijan</v>
      </c>
      <c r="B8" s="132" t="str">
        <f>VLOOKUP(A8,Lists!$B$2:$G$153,2,FALSE)</f>
        <v>AZE002</v>
      </c>
      <c r="C8" s="132" t="str">
        <f>VLOOKUP(B8,'INFORM Severity - hidden'!$C$5:$D$160,2,FALSE)</f>
        <v>Azerbaijan</v>
      </c>
      <c r="D8" s="132" t="str">
        <f>VLOOKUP(A8,Lists!$B$2:$G$153,3,FALSE)</f>
        <v>AZE</v>
      </c>
      <c r="E8" s="133" t="str">
        <f>VLOOKUP(A8,Lists!$B$2:$G$153,5,FALSE)</f>
        <v>Conflict</v>
      </c>
      <c r="F8" s="251" t="str">
        <f t="shared" si="0"/>
        <v>x</v>
      </c>
      <c r="G8" s="130" t="str">
        <f t="shared" si="1"/>
        <v>x</v>
      </c>
      <c r="H8" s="130" t="str">
        <f t="shared" si="2"/>
        <v>x</v>
      </c>
      <c r="I8" s="252" t="str">
        <f>INDEX(Trends!$D$3:$D$404,MATCH(B8,Trends!$C$3:$C$404,0))</f>
        <v>-</v>
      </c>
      <c r="J8" s="130" t="str">
        <f>VLOOKUP($B8,Reliability!$A$3:$I$170,9,FALSE)</f>
        <v>Very Low</v>
      </c>
      <c r="K8" s="253">
        <f t="shared" si="3"/>
        <v>3</v>
      </c>
      <c r="L8" s="253">
        <f>VLOOKUP($B8,'Impact of the crisis'!$C$6:$N$170,12,FALSE)</f>
        <v>2.5</v>
      </c>
      <c r="M8" s="253">
        <f>VLOOKUP($B8,'Impact of the crisis'!$C$6:$AB$170,26,FALSE)</f>
        <v>3.2</v>
      </c>
      <c r="N8" s="253" t="str">
        <f>VLOOKUP($B8,'Conditions of people affected'!$C$6:$R$170,16,FALSE)</f>
        <v>x</v>
      </c>
      <c r="O8" s="253" t="str">
        <f>VLOOKUP($B8,'Conditions of people affected'!$C$6:$R$170,9,FALSE)</f>
        <v>x</v>
      </c>
      <c r="P8" s="253" t="str">
        <f>VLOOKUP($B8,'Conditions of people affected'!$C$6:$R$170,15,FALSE)</f>
        <v>x</v>
      </c>
      <c r="Q8" s="253">
        <f t="shared" si="4"/>
        <v>2.5</v>
      </c>
      <c r="R8" s="253">
        <f>VLOOKUP($B8,'Complexity of the crisis'!$C$6:$AN$170,22,FALSE)</f>
        <v>2.5</v>
      </c>
      <c r="S8" s="253">
        <f>VLOOKUP($B8,'Complexity of the crisis'!$C$6:$AN$170,38,FALSE)</f>
        <v>2.5</v>
      </c>
      <c r="T8" s="134" t="str">
        <f>VLOOKUP(B8,Lists!$C$3:$E$163,3,FALSE)</f>
        <v>Middle east</v>
      </c>
      <c r="U8" s="135">
        <f>VLOOKUP(B8,'INFORM Severity - hidden'!$C$5:$V$170,20,FALSE)</f>
        <v>44700</v>
      </c>
    </row>
    <row r="9" spans="1:21" x14ac:dyDescent="0.35">
      <c r="A9" s="131" t="str">
        <f t="array" ref="A9">IFERROR(INDEX(Lists!$B$2:$B$153,SMALL(IF(Lists!$I$2:$I$153="Individual",ROW(Lists!$B$2:$B$153)),ROW(5:5))-1,1),"")</f>
        <v>Complex in Burundi</v>
      </c>
      <c r="B9" s="132" t="str">
        <f>VLOOKUP(A9,Lists!$B$2:$G$153,2,FALSE)</f>
        <v>BDI001</v>
      </c>
      <c r="C9" s="132" t="str">
        <f>VLOOKUP(B9,'INFORM Severity - hidden'!$C$5:$D$160,2,FALSE)</f>
        <v>Burundi</v>
      </c>
      <c r="D9" s="132" t="str">
        <f>VLOOKUP(A9,Lists!$B$2:$G$153,3,FALSE)</f>
        <v>BDI</v>
      </c>
      <c r="E9" s="133" t="str">
        <f>VLOOKUP(A9,Lists!$B$2:$G$153,5,FALSE)</f>
        <v>Complex crisis</v>
      </c>
      <c r="F9" s="251">
        <f t="shared" si="0"/>
        <v>3.5</v>
      </c>
      <c r="G9" s="130">
        <f t="shared" si="1"/>
        <v>4</v>
      </c>
      <c r="H9" s="130" t="str">
        <f t="shared" si="2"/>
        <v>High</v>
      </c>
      <c r="I9" s="252" t="str">
        <f>INDEX(Trends!$D$3:$D$404,MATCH(B9,Trends!$C$3:$C$404,0))</f>
        <v>Decreasing</v>
      </c>
      <c r="J9" s="130" t="str">
        <f>VLOOKUP($B9,Reliability!$A$3:$I$170,9,FALSE)</f>
        <v>Very High</v>
      </c>
      <c r="K9" s="253">
        <f t="shared" si="3"/>
        <v>3.9</v>
      </c>
      <c r="L9" s="253">
        <f>VLOOKUP($B9,'Impact of the crisis'!$C$6:$N$170,12,FALSE)</f>
        <v>4</v>
      </c>
      <c r="M9" s="253">
        <f>VLOOKUP($B9,'Impact of the crisis'!$C$6:$AB$170,26,FALSE)</f>
        <v>3.8</v>
      </c>
      <c r="N9" s="253">
        <f>VLOOKUP($B9,'Conditions of people affected'!$C$6:$R$170,16,FALSE)</f>
        <v>3.4</v>
      </c>
      <c r="O9" s="253">
        <f>VLOOKUP($B9,'Conditions of people affected'!$C$6:$R$170,9,FALSE)</f>
        <v>3.8</v>
      </c>
      <c r="P9" s="253">
        <f>VLOOKUP($B9,'Conditions of people affected'!$C$6:$R$170,15,FALSE)</f>
        <v>3</v>
      </c>
      <c r="Q9" s="253">
        <f t="shared" si="4"/>
        <v>3.3</v>
      </c>
      <c r="R9" s="253">
        <f>VLOOKUP($B9,'Complexity of the crisis'!$C$6:$AN$170,22,FALSE)</f>
        <v>3</v>
      </c>
      <c r="S9" s="253">
        <f>VLOOKUP($B9,'Complexity of the crisis'!$C$6:$AN$170,38,FALSE)</f>
        <v>3.5</v>
      </c>
      <c r="T9" s="134" t="str">
        <f>VLOOKUP(B9,Lists!$C$3:$E$163,3,FALSE)</f>
        <v>Africa</v>
      </c>
      <c r="U9" s="135">
        <f>VLOOKUP(B9,'INFORM Severity - hidden'!$C$5:$V$170,20,FALSE)</f>
        <v>44711</v>
      </c>
    </row>
    <row r="10" spans="1:21" x14ac:dyDescent="0.35">
      <c r="A10" s="131" t="str">
        <f t="array" ref="A10">IFERROR(INDEX(Lists!$B$2:$B$153,SMALL(IF(Lists!$I$2:$I$153="Individual",ROW(Lists!$B$2:$B$153)),ROW(6:6))-1,1),"")</f>
        <v>Conflict in Burkina Faso</v>
      </c>
      <c r="B10" s="132" t="str">
        <f>VLOOKUP(A10,Lists!$B$2:$G$153,2,FALSE)</f>
        <v>BFA002</v>
      </c>
      <c r="C10" s="132" t="str">
        <f>VLOOKUP(B10,'INFORM Severity - hidden'!$C$5:$D$160,2,FALSE)</f>
        <v>Burkina Faso</v>
      </c>
      <c r="D10" s="132" t="str">
        <f>VLOOKUP(A10,Lists!$B$2:$G$153,3,FALSE)</f>
        <v>BFA</v>
      </c>
      <c r="E10" s="133" t="str">
        <f>VLOOKUP(A10,Lists!$B$2:$G$153,5,FALSE)</f>
        <v>Conflict</v>
      </c>
      <c r="F10" s="251">
        <f t="shared" si="0"/>
        <v>3.9</v>
      </c>
      <c r="G10" s="130">
        <f t="shared" si="1"/>
        <v>4</v>
      </c>
      <c r="H10" s="130" t="str">
        <f t="shared" si="2"/>
        <v>High</v>
      </c>
      <c r="I10" s="252" t="str">
        <f>INDEX(Trends!$D$3:$D$404,MATCH(B10,Trends!$C$3:$C$404,0))</f>
        <v>Stable</v>
      </c>
      <c r="J10" s="130" t="str">
        <f>VLOOKUP($B10,Reliability!$A$3:$I$170,9,FALSE)</f>
        <v>High</v>
      </c>
      <c r="K10" s="253">
        <f t="shared" si="3"/>
        <v>4</v>
      </c>
      <c r="L10" s="253">
        <f>VLOOKUP($B10,'Impact of the crisis'!$C$6:$N$170,12,FALSE)</f>
        <v>2.5</v>
      </c>
      <c r="M10" s="253">
        <f>VLOOKUP($B10,'Impact of the crisis'!$C$6:$AB$170,26,FALSE)</f>
        <v>4.5</v>
      </c>
      <c r="N10" s="253">
        <f>VLOOKUP($B10,'Conditions of people affected'!$C$6:$R$170,16,FALSE)</f>
        <v>4.3</v>
      </c>
      <c r="O10" s="253">
        <f>VLOOKUP($B10,'Conditions of people affected'!$C$6:$R$170,9,FALSE)</f>
        <v>3.6</v>
      </c>
      <c r="P10" s="253">
        <f>VLOOKUP($B10,'Conditions of people affected'!$C$6:$R$170,15,FALSE)</f>
        <v>5</v>
      </c>
      <c r="Q10" s="253">
        <f t="shared" si="4"/>
        <v>3.3</v>
      </c>
      <c r="R10" s="253">
        <f>VLOOKUP($B10,'Complexity of the crisis'!$C$6:$AN$170,22,FALSE)</f>
        <v>3.1</v>
      </c>
      <c r="S10" s="253">
        <f>VLOOKUP($B10,'Complexity of the crisis'!$C$6:$AN$170,38,FALSE)</f>
        <v>3.5</v>
      </c>
      <c r="T10" s="134" t="str">
        <f>VLOOKUP(B10,Lists!$C$3:$E$163,3,FALSE)</f>
        <v>Africa</v>
      </c>
      <c r="U10" s="135">
        <f>VLOOKUP(B10,'INFORM Severity - hidden'!$C$5:$V$170,20,FALSE)</f>
        <v>44620</v>
      </c>
    </row>
    <row r="11" spans="1:21" x14ac:dyDescent="0.35">
      <c r="A11" s="131" t="str">
        <f t="array" ref="A11">IFERROR(INDEX(Lists!$B$2:$B$153,SMALL(IF(Lists!$I$2:$I$153="Individual",ROW(Lists!$B$2:$B$153)),ROW(7:7))-1,1),"")</f>
        <v>Rohingya refugee crisis</v>
      </c>
      <c r="B11" s="132" t="str">
        <f>VLOOKUP(A11,Lists!$B$2:$G$153,2,FALSE)</f>
        <v>BGD002</v>
      </c>
      <c r="C11" s="132" t="str">
        <f>VLOOKUP(B11,'INFORM Severity - hidden'!$C$5:$D$160,2,FALSE)</f>
        <v>Bangladesh</v>
      </c>
      <c r="D11" s="132" t="str">
        <f>VLOOKUP(A11,Lists!$B$2:$G$153,3,FALSE)</f>
        <v>BGD</v>
      </c>
      <c r="E11" s="133" t="str">
        <f>VLOOKUP(A11,Lists!$B$2:$G$153,5,FALSE)</f>
        <v>International displacement</v>
      </c>
      <c r="F11" s="251">
        <f t="shared" si="0"/>
        <v>3</v>
      </c>
      <c r="G11" s="130">
        <f t="shared" si="1"/>
        <v>3</v>
      </c>
      <c r="H11" s="130" t="str">
        <f t="shared" si="2"/>
        <v>Medium</v>
      </c>
      <c r="I11" s="252" t="str">
        <f>INDEX(Trends!$D$3:$D$404,MATCH(B11,Trends!$C$3:$C$404,0))</f>
        <v>Decreasing</v>
      </c>
      <c r="J11" s="130" t="str">
        <f>VLOOKUP($B11,Reliability!$A$3:$I$170,9,FALSE)</f>
        <v>High</v>
      </c>
      <c r="K11" s="253">
        <f t="shared" si="3"/>
        <v>2.8</v>
      </c>
      <c r="L11" s="253">
        <f>VLOOKUP($B11,'Impact of the crisis'!$C$6:$N$170,12,FALSE)</f>
        <v>0.2</v>
      </c>
      <c r="M11" s="253">
        <f>VLOOKUP($B11,'Impact of the crisis'!$C$6:$AB$170,26,FALSE)</f>
        <v>3.6</v>
      </c>
      <c r="N11" s="253">
        <f>VLOOKUP($B11,'Conditions of people affected'!$C$6:$R$170,16,FALSE)</f>
        <v>3.3</v>
      </c>
      <c r="O11" s="253">
        <f>VLOOKUP($B11,'Conditions of people affected'!$C$6:$R$170,9,FALSE)</f>
        <v>3.6</v>
      </c>
      <c r="P11" s="253">
        <f>VLOOKUP($B11,'Conditions of people affected'!$C$6:$R$170,15,FALSE)</f>
        <v>3</v>
      </c>
      <c r="Q11" s="253">
        <f t="shared" si="4"/>
        <v>2.7</v>
      </c>
      <c r="R11" s="253">
        <f>VLOOKUP($B11,'Complexity of the crisis'!$C$6:$AN$170,22,FALSE)</f>
        <v>2.4</v>
      </c>
      <c r="S11" s="253">
        <f>VLOOKUP($B11,'Complexity of the crisis'!$C$6:$AN$170,38,FALSE)</f>
        <v>3</v>
      </c>
      <c r="T11" s="134" t="str">
        <f>VLOOKUP(B11,Lists!$C$3:$E$163,3,FALSE)</f>
        <v>Asia</v>
      </c>
      <c r="U11" s="135">
        <f>VLOOKUP(B11,'INFORM Severity - hidden'!$C$5:$V$170,20,FALSE)</f>
        <v>44712</v>
      </c>
    </row>
    <row r="12" spans="1:21" x14ac:dyDescent="0.35">
      <c r="A12" s="131" t="str">
        <f t="array" ref="A12">IFERROR(INDEX(Lists!$B$2:$B$153,SMALL(IF(Lists!$I$2:$I$153="Individual",ROW(Lists!$B$2:$B$153)),ROW(8:8))-1,1),"")</f>
        <v>Venezuela displacement in Brazil</v>
      </c>
      <c r="B12" s="132" t="str">
        <f>VLOOKUP(A12,Lists!$B$2:$G$153,2,FALSE)</f>
        <v>BRA002</v>
      </c>
      <c r="C12" s="132" t="str">
        <f>VLOOKUP(B12,'INFORM Severity - hidden'!$C$5:$D$160,2,FALSE)</f>
        <v>Brazil</v>
      </c>
      <c r="D12" s="132" t="str">
        <f>VLOOKUP(A12,Lists!$B$2:$G$153,3,FALSE)</f>
        <v>BRA</v>
      </c>
      <c r="E12" s="133" t="str">
        <f>VLOOKUP(A12,Lists!$B$2:$G$153,5,FALSE)</f>
        <v>International displacement</v>
      </c>
      <c r="F12" s="251">
        <f t="shared" si="0"/>
        <v>2.4</v>
      </c>
      <c r="G12" s="130">
        <f t="shared" si="1"/>
        <v>3</v>
      </c>
      <c r="H12" s="130" t="str">
        <f t="shared" si="2"/>
        <v>Medium</v>
      </c>
      <c r="I12" s="252" t="str">
        <f>INDEX(Trends!$D$3:$D$404,MATCH(B12,Trends!$C$3:$C$404,0))</f>
        <v>Decreasing</v>
      </c>
      <c r="J12" s="130" t="str">
        <f>VLOOKUP($B12,Reliability!$A$3:$I$170,9,FALSE)</f>
        <v>Medium</v>
      </c>
      <c r="K12" s="253">
        <f t="shared" si="3"/>
        <v>2.2000000000000002</v>
      </c>
      <c r="L12" s="253">
        <f>VLOOKUP($B12,'Impact of the crisis'!$C$6:$N$170,12,FALSE)</f>
        <v>1.1000000000000001</v>
      </c>
      <c r="M12" s="253">
        <f>VLOOKUP($B12,'Impact of the crisis'!$C$6:$AB$170,26,FALSE)</f>
        <v>2.6</v>
      </c>
      <c r="N12" s="253">
        <f>VLOOKUP($B12,'Conditions of people affected'!$C$6:$R$170,16,FALSE)</f>
        <v>2.75</v>
      </c>
      <c r="O12" s="253">
        <f>VLOOKUP($B12,'Conditions of people affected'!$C$6:$R$170,9,FALSE)</f>
        <v>2.5</v>
      </c>
      <c r="P12" s="253">
        <f>VLOOKUP($B12,'Conditions of people affected'!$C$6:$R$170,15,FALSE)</f>
        <v>3</v>
      </c>
      <c r="Q12" s="253">
        <f t="shared" si="4"/>
        <v>2.1</v>
      </c>
      <c r="R12" s="253">
        <f>VLOOKUP($B12,'Complexity of the crisis'!$C$6:$AN$170,22,FALSE)</f>
        <v>2.6</v>
      </c>
      <c r="S12" s="253">
        <f>VLOOKUP($B12,'Complexity of the crisis'!$C$6:$AN$170,38,FALSE)</f>
        <v>1.5</v>
      </c>
      <c r="T12" s="134" t="str">
        <f>VLOOKUP(B12,Lists!$C$3:$E$163,3,FALSE)</f>
        <v>Americas</v>
      </c>
      <c r="U12" s="135">
        <f>VLOOKUP(B12,'INFORM Severity - hidden'!$C$5:$V$170,20,FALSE)</f>
        <v>44615</v>
      </c>
    </row>
    <row r="13" spans="1:21" x14ac:dyDescent="0.35">
      <c r="A13" s="131" t="str">
        <f t="array" ref="A13">IFERROR(INDEX(Lists!$B$2:$B$153,SMALL(IF(Lists!$I$2:$I$153="Individual",ROW(Lists!$B$2:$B$153)),ROW(9:9))-1,1),"")</f>
        <v>Floods in rainy season 2022</v>
      </c>
      <c r="B13" s="132" t="str">
        <f>VLOOKUP(A13,Lists!$B$2:$G$153,2,FALSE)</f>
        <v>BRA003</v>
      </c>
      <c r="C13" s="132" t="str">
        <f>VLOOKUP(B13,'INFORM Severity - hidden'!$C$5:$D$160,2,FALSE)</f>
        <v>Brazil</v>
      </c>
      <c r="D13" s="132" t="str">
        <f>VLOOKUP(A13,Lists!$B$2:$G$153,3,FALSE)</f>
        <v>BRA</v>
      </c>
      <c r="E13" s="133" t="str">
        <f>VLOOKUP(A13,Lists!$B$2:$G$153,5,FALSE)</f>
        <v>Flood</v>
      </c>
      <c r="F13" s="251">
        <f t="shared" si="0"/>
        <v>2</v>
      </c>
      <c r="G13" s="130">
        <f t="shared" si="1"/>
        <v>2</v>
      </c>
      <c r="H13" s="130" t="str">
        <f t="shared" si="2"/>
        <v>Low</v>
      </c>
      <c r="I13" s="252" t="str">
        <f>INDEX(Trends!$D$3:$D$404,MATCH(B13,Trends!$C$3:$C$404,0))</f>
        <v>Stable</v>
      </c>
      <c r="J13" s="130" t="str">
        <f>VLOOKUP($B13,Reliability!$A$3:$I$170,9,FALSE)</f>
        <v>High</v>
      </c>
      <c r="K13" s="253">
        <f t="shared" si="3"/>
        <v>2.8</v>
      </c>
      <c r="L13" s="253">
        <f>VLOOKUP($B13,'Impact of the crisis'!$C$6:$N$170,12,FALSE)</f>
        <v>3</v>
      </c>
      <c r="M13" s="253">
        <f>VLOOKUP($B13,'Impact of the crisis'!$C$6:$AB$170,26,FALSE)</f>
        <v>2.7</v>
      </c>
      <c r="N13" s="253">
        <f>VLOOKUP($B13,'Conditions of people affected'!$C$6:$R$170,16,FALSE)</f>
        <v>1.35</v>
      </c>
      <c r="O13" s="253">
        <f>VLOOKUP($B13,'Conditions of people affected'!$C$6:$R$170,9,FALSE)</f>
        <v>1.7</v>
      </c>
      <c r="P13" s="253">
        <f>VLOOKUP($B13,'Conditions of people affected'!$C$6:$R$170,15,FALSE)</f>
        <v>1</v>
      </c>
      <c r="Q13" s="253">
        <f t="shared" si="4"/>
        <v>2.2999999999999998</v>
      </c>
      <c r="R13" s="253">
        <f>VLOOKUP($B13,'Complexity of the crisis'!$C$6:$AN$170,22,FALSE)</f>
        <v>2.6</v>
      </c>
      <c r="S13" s="253">
        <f>VLOOKUP($B13,'Complexity of the crisis'!$C$6:$AN$170,38,FALSE)</f>
        <v>2</v>
      </c>
      <c r="T13" s="134" t="str">
        <f>VLOOKUP(B13,Lists!$C$3:$E$163,3,FALSE)</f>
        <v>Americas</v>
      </c>
      <c r="U13" s="135">
        <f>VLOOKUP(B13,'INFORM Severity - hidden'!$C$5:$V$170,20,FALSE)</f>
        <v>44614</v>
      </c>
    </row>
    <row r="14" spans="1:21" x14ac:dyDescent="0.35">
      <c r="A14" s="131" t="str">
        <f t="array" ref="A14">IFERROR(INDEX(Lists!$B$2:$B$153,SMALL(IF(Lists!$I$2:$I$153="Individual",ROW(Lists!$B$2:$B$153)),ROW(10:10))-1,1),"")</f>
        <v>Complex crisis in CAR</v>
      </c>
      <c r="B14" s="132" t="str">
        <f>VLOOKUP(A14,Lists!$B$2:$G$153,2,FALSE)</f>
        <v>CAF001</v>
      </c>
      <c r="C14" s="132" t="str">
        <f>VLOOKUP(B14,'INFORM Severity - hidden'!$C$5:$D$160,2,FALSE)</f>
        <v>CAR</v>
      </c>
      <c r="D14" s="132" t="str">
        <f>VLOOKUP(A14,Lists!$B$2:$G$153,3,FALSE)</f>
        <v>CAF</v>
      </c>
      <c r="E14" s="133" t="str">
        <f>VLOOKUP(A14,Lists!$B$2:$G$153,5,FALSE)</f>
        <v>Complex crisis</v>
      </c>
      <c r="F14" s="251">
        <f t="shared" si="0"/>
        <v>4.3</v>
      </c>
      <c r="G14" s="130">
        <f t="shared" si="1"/>
        <v>5</v>
      </c>
      <c r="H14" s="130" t="str">
        <f t="shared" si="2"/>
        <v>Very High</v>
      </c>
      <c r="I14" s="252" t="str">
        <f>INDEX(Trends!$D$3:$D$404,MATCH(B14,Trends!$C$3:$C$404,0))</f>
        <v>Stable</v>
      </c>
      <c r="J14" s="130" t="str">
        <f>VLOOKUP($B14,Reliability!$A$3:$I$170,9,FALSE)</f>
        <v>Medium</v>
      </c>
      <c r="K14" s="253">
        <f t="shared" si="3"/>
        <v>4.5</v>
      </c>
      <c r="L14" s="253">
        <f>VLOOKUP($B14,'Impact of the crisis'!$C$6:$N$170,12,FALSE)</f>
        <v>4.3</v>
      </c>
      <c r="M14" s="253">
        <f>VLOOKUP($B14,'Impact of the crisis'!$C$6:$AB$170,26,FALSE)</f>
        <v>4.5999999999999996</v>
      </c>
      <c r="N14" s="253">
        <f>VLOOKUP($B14,'Conditions of people affected'!$C$6:$R$170,16,FALSE)</f>
        <v>4.0999999999999996</v>
      </c>
      <c r="O14" s="253">
        <f>VLOOKUP($B14,'Conditions of people affected'!$C$6:$R$170,9,FALSE)</f>
        <v>4.2</v>
      </c>
      <c r="P14" s="253">
        <f>VLOOKUP($B14,'Conditions of people affected'!$C$6:$R$170,15,FALSE)</f>
        <v>4</v>
      </c>
      <c r="Q14" s="253">
        <f t="shared" si="4"/>
        <v>4.3</v>
      </c>
      <c r="R14" s="253">
        <f>VLOOKUP($B14,'Complexity of the crisis'!$C$6:$AN$170,22,FALSE)</f>
        <v>4.0999999999999996</v>
      </c>
      <c r="S14" s="253">
        <f>VLOOKUP($B14,'Complexity of the crisis'!$C$6:$AN$170,38,FALSE)</f>
        <v>4.5</v>
      </c>
      <c r="T14" s="134" t="str">
        <f>VLOOKUP(B14,Lists!$C$3:$E$163,3,FALSE)</f>
        <v>Africa</v>
      </c>
      <c r="U14" s="135">
        <f>VLOOKUP(B14,'INFORM Severity - hidden'!$C$5:$V$170,20,FALSE)</f>
        <v>44712</v>
      </c>
    </row>
    <row r="15" spans="1:21" x14ac:dyDescent="0.35">
      <c r="A15" s="131" t="str">
        <f t="array" ref="A15">IFERROR(INDEX(Lists!$B$2:$B$153,SMALL(IF(Lists!$I$2:$I$153="Individual",ROW(Lists!$B$2:$B$153)),ROW(11:11))-1,1),"")</f>
        <v>Venezuela displacement in Chile</v>
      </c>
      <c r="B15" s="132" t="str">
        <f>VLOOKUP(A15,Lists!$B$2:$G$153,2,FALSE)</f>
        <v>CHL002</v>
      </c>
      <c r="C15" s="132" t="str">
        <f>VLOOKUP(B15,'INFORM Severity - hidden'!$C$5:$D$160,2,FALSE)</f>
        <v>Chile</v>
      </c>
      <c r="D15" s="132" t="str">
        <f>VLOOKUP(A15,Lists!$B$2:$G$153,3,FALSE)</f>
        <v>CHL</v>
      </c>
      <c r="E15" s="133" t="str">
        <f>VLOOKUP(A15,Lists!$B$2:$G$153,5,FALSE)</f>
        <v>International displacement</v>
      </c>
      <c r="F15" s="251">
        <f t="shared" si="0"/>
        <v>2.1</v>
      </c>
      <c r="G15" s="130">
        <f t="shared" si="1"/>
        <v>3</v>
      </c>
      <c r="H15" s="130" t="str">
        <f t="shared" si="2"/>
        <v>Medium</v>
      </c>
      <c r="I15" s="252" t="str">
        <f>INDEX(Trends!$D$3:$D$404,MATCH(B15,Trends!$C$3:$C$404,0))</f>
        <v>Stable</v>
      </c>
      <c r="J15" s="130" t="str">
        <f>VLOOKUP($B15,Reliability!$A$3:$I$170,9,FALSE)</f>
        <v>High</v>
      </c>
      <c r="K15" s="253">
        <f t="shared" si="3"/>
        <v>2.4</v>
      </c>
      <c r="L15" s="253">
        <f>VLOOKUP($B15,'Impact of the crisis'!$C$6:$N$170,12,FALSE)</f>
        <v>2.4</v>
      </c>
      <c r="M15" s="253">
        <f>VLOOKUP($B15,'Impact of the crisis'!$C$6:$AB$170,26,FALSE)</f>
        <v>2.4</v>
      </c>
      <c r="N15" s="253">
        <f>VLOOKUP($B15,'Conditions of people affected'!$C$6:$R$170,16,FALSE)</f>
        <v>2.4</v>
      </c>
      <c r="O15" s="253">
        <f>VLOOKUP($B15,'Conditions of people affected'!$C$6:$R$170,9,FALSE)</f>
        <v>2.8</v>
      </c>
      <c r="P15" s="253">
        <f>VLOOKUP($B15,'Conditions of people affected'!$C$6:$R$170,15,FALSE)</f>
        <v>2</v>
      </c>
      <c r="Q15" s="253">
        <f t="shared" si="4"/>
        <v>1.5</v>
      </c>
      <c r="R15" s="253">
        <f>VLOOKUP($B15,'Complexity of the crisis'!$C$6:$AN$170,22,FALSE)</f>
        <v>1.5</v>
      </c>
      <c r="S15" s="253">
        <f>VLOOKUP($B15,'Complexity of the crisis'!$C$6:$AN$170,38,FALSE)</f>
        <v>1.5</v>
      </c>
      <c r="T15" s="134" t="str">
        <f>VLOOKUP(B15,Lists!$C$3:$E$163,3,FALSE)</f>
        <v>Americas</v>
      </c>
      <c r="U15" s="135">
        <f>VLOOKUP(B15,'INFORM Severity - hidden'!$C$5:$V$170,20,FALSE)</f>
        <v>44613</v>
      </c>
    </row>
    <row r="16" spans="1:21" x14ac:dyDescent="0.35">
      <c r="A16" s="131" t="str">
        <f t="array" ref="A16">IFERROR(INDEX(Lists!$B$2:$B$153,SMALL(IF(Lists!$I$2:$I$153="Individual",ROW(Lists!$B$2:$B$153)),ROW(12:12))-1,1),"")</f>
        <v>Boko Haram in Cameroon</v>
      </c>
      <c r="B16" s="132" t="str">
        <f>VLOOKUP(A16,Lists!$B$2:$G$153,2,FALSE)</f>
        <v>CMR002</v>
      </c>
      <c r="C16" s="132" t="str">
        <f>VLOOKUP(B16,'INFORM Severity - hidden'!$C$5:$D$160,2,FALSE)</f>
        <v>Cameroon</v>
      </c>
      <c r="D16" s="132" t="str">
        <f>VLOOKUP(A16,Lists!$B$2:$G$153,3,FALSE)</f>
        <v>CMR</v>
      </c>
      <c r="E16" s="133" t="str">
        <f>VLOOKUP(A16,Lists!$B$2:$G$153,5,FALSE)</f>
        <v>Conflict</v>
      </c>
      <c r="F16" s="251">
        <f t="shared" si="0"/>
        <v>3.6</v>
      </c>
      <c r="G16" s="130">
        <f t="shared" si="1"/>
        <v>4</v>
      </c>
      <c r="H16" s="130" t="str">
        <f t="shared" si="2"/>
        <v>High</v>
      </c>
      <c r="I16" s="252" t="str">
        <f>INDEX(Trends!$D$3:$D$404,MATCH(B16,Trends!$C$3:$C$404,0))</f>
        <v>Stable</v>
      </c>
      <c r="J16" s="130" t="str">
        <f>VLOOKUP($B16,Reliability!$A$3:$I$170,9,FALSE)</f>
        <v>High</v>
      </c>
      <c r="K16" s="253">
        <f t="shared" si="3"/>
        <v>2.9</v>
      </c>
      <c r="L16" s="253">
        <f>VLOOKUP($B16,'Impact of the crisis'!$C$6:$N$170,12,FALSE)</f>
        <v>1.3</v>
      </c>
      <c r="M16" s="253">
        <f>VLOOKUP($B16,'Impact of the crisis'!$C$6:$AB$170,26,FALSE)</f>
        <v>3.5</v>
      </c>
      <c r="N16" s="253">
        <f>VLOOKUP($B16,'Conditions of people affected'!$C$6:$R$170,16,FALSE)</f>
        <v>3.75</v>
      </c>
      <c r="O16" s="253">
        <f>VLOOKUP($B16,'Conditions of people affected'!$C$6:$R$170,9,FALSE)</f>
        <v>3.5</v>
      </c>
      <c r="P16" s="253">
        <f>VLOOKUP($B16,'Conditions of people affected'!$C$6:$R$170,15,FALSE)</f>
        <v>4</v>
      </c>
      <c r="Q16" s="253">
        <f t="shared" si="4"/>
        <v>3.9</v>
      </c>
      <c r="R16" s="253">
        <f>VLOOKUP($B16,'Complexity of the crisis'!$C$6:$AN$170,22,FALSE)</f>
        <v>3.7</v>
      </c>
      <c r="S16" s="253">
        <f>VLOOKUP($B16,'Complexity of the crisis'!$C$6:$AN$170,38,FALSE)</f>
        <v>4</v>
      </c>
      <c r="T16" s="134" t="str">
        <f>VLOOKUP(B16,Lists!$C$3:$E$163,3,FALSE)</f>
        <v>Africa</v>
      </c>
      <c r="U16" s="135">
        <f>VLOOKUP(B16,'INFORM Severity - hidden'!$C$5:$V$170,20,FALSE)</f>
        <v>44522</v>
      </c>
    </row>
    <row r="17" spans="1:21" x14ac:dyDescent="0.35">
      <c r="A17" s="131" t="str">
        <f t="array" ref="A17">IFERROR(INDEX(Lists!$B$2:$B$153,SMALL(IF(Lists!$I$2:$I$153="Individual",ROW(Lists!$B$2:$B$153)),ROW(13:13))-1,1),"")</f>
        <v>Anglophone Crisis in Cameroon</v>
      </c>
      <c r="B17" s="132" t="str">
        <f>VLOOKUP(A17,Lists!$B$2:$G$153,2,FALSE)</f>
        <v>CMR003</v>
      </c>
      <c r="C17" s="132" t="str">
        <f>VLOOKUP(B17,'INFORM Severity - hidden'!$C$5:$D$160,2,FALSE)</f>
        <v>Cameroon</v>
      </c>
      <c r="D17" s="132" t="str">
        <f>VLOOKUP(A17,Lists!$B$2:$G$153,3,FALSE)</f>
        <v>CMR</v>
      </c>
      <c r="E17" s="133" t="str">
        <f>VLOOKUP(A17,Lists!$B$2:$G$153,5,FALSE)</f>
        <v>Conflict</v>
      </c>
      <c r="F17" s="251">
        <f t="shared" si="0"/>
        <v>3.8</v>
      </c>
      <c r="G17" s="130">
        <f t="shared" si="1"/>
        <v>4</v>
      </c>
      <c r="H17" s="130" t="str">
        <f t="shared" si="2"/>
        <v>High</v>
      </c>
      <c r="I17" s="252" t="str">
        <f>INDEX(Trends!$D$3:$D$404,MATCH(B17,Trends!$C$3:$C$404,0))</f>
        <v>Increasing</v>
      </c>
      <c r="J17" s="130" t="str">
        <f>VLOOKUP($B17,Reliability!$A$3:$I$170,9,FALSE)</f>
        <v>High</v>
      </c>
      <c r="K17" s="253">
        <f t="shared" si="3"/>
        <v>3.1</v>
      </c>
      <c r="L17" s="253">
        <f>VLOOKUP($B17,'Impact of the crisis'!$C$6:$N$170,12,FALSE)</f>
        <v>2.2999999999999998</v>
      </c>
      <c r="M17" s="253">
        <f>VLOOKUP($B17,'Impact of the crisis'!$C$6:$AB$170,26,FALSE)</f>
        <v>3.5</v>
      </c>
      <c r="N17" s="253">
        <f>VLOOKUP($B17,'Conditions of people affected'!$C$6:$R$170,16,FALSE)</f>
        <v>3.85</v>
      </c>
      <c r="O17" s="253">
        <f>VLOOKUP($B17,'Conditions of people affected'!$C$6:$R$170,9,FALSE)</f>
        <v>3.7</v>
      </c>
      <c r="P17" s="253">
        <f>VLOOKUP($B17,'Conditions of people affected'!$C$6:$R$170,15,FALSE)</f>
        <v>4</v>
      </c>
      <c r="Q17" s="253">
        <f t="shared" si="4"/>
        <v>4.0999999999999996</v>
      </c>
      <c r="R17" s="253">
        <f>VLOOKUP($B17,'Complexity of the crisis'!$C$6:$AN$170,22,FALSE)</f>
        <v>3.7</v>
      </c>
      <c r="S17" s="253">
        <f>VLOOKUP($B17,'Complexity of the crisis'!$C$6:$AN$170,38,FALSE)</f>
        <v>4.5</v>
      </c>
      <c r="T17" s="134" t="str">
        <f>VLOOKUP(B17,Lists!$C$3:$E$163,3,FALSE)</f>
        <v>Africa</v>
      </c>
      <c r="U17" s="135">
        <f>VLOOKUP(B17,'INFORM Severity - hidden'!$C$5:$V$170,20,FALSE)</f>
        <v>44641</v>
      </c>
    </row>
    <row r="18" spans="1:21" x14ac:dyDescent="0.35">
      <c r="A18" s="131" t="str">
        <f t="array" ref="A18">IFERROR(INDEX(Lists!$B$2:$B$153,SMALL(IF(Lists!$I$2:$I$153="Individual",ROW(Lists!$B$2:$B$153)),ROW(14:14))-1,1),"")</f>
        <v>CAR refugees in Cameroon</v>
      </c>
      <c r="B18" s="132" t="str">
        <f>VLOOKUP(A18,Lists!$B$2:$G$153,2,FALSE)</f>
        <v>CMR004</v>
      </c>
      <c r="C18" s="132" t="str">
        <f>VLOOKUP(B18,'INFORM Severity - hidden'!$C$5:$D$160,2,FALSE)</f>
        <v>Cameroon</v>
      </c>
      <c r="D18" s="132" t="str">
        <f>VLOOKUP(A18,Lists!$B$2:$G$153,3,FALSE)</f>
        <v>CMR</v>
      </c>
      <c r="E18" s="133" t="str">
        <f>VLOOKUP(A18,Lists!$B$2:$G$153,5,FALSE)</f>
        <v>International displacement</v>
      </c>
      <c r="F18" s="251">
        <f t="shared" si="0"/>
        <v>3.1</v>
      </c>
      <c r="G18" s="130">
        <f t="shared" si="1"/>
        <v>4</v>
      </c>
      <c r="H18" s="130" t="str">
        <f t="shared" si="2"/>
        <v>High</v>
      </c>
      <c r="I18" s="252" t="str">
        <f>INDEX(Trends!$D$3:$D$404,MATCH(B18,Trends!$C$3:$C$404,0))</f>
        <v>Increasing</v>
      </c>
      <c r="J18" s="130" t="str">
        <f>VLOOKUP($B18,Reliability!$A$3:$I$170,9,FALSE)</f>
        <v>High</v>
      </c>
      <c r="K18" s="253">
        <f t="shared" si="3"/>
        <v>3</v>
      </c>
      <c r="L18" s="253">
        <f>VLOOKUP($B18,'Impact of the crisis'!$C$6:$N$170,12,FALSE)</f>
        <v>2.4</v>
      </c>
      <c r="M18" s="253">
        <f>VLOOKUP($B18,'Impact of the crisis'!$C$6:$AB$170,26,FALSE)</f>
        <v>3.2</v>
      </c>
      <c r="N18" s="253">
        <f>VLOOKUP($B18,'Conditions of people affected'!$C$6:$R$170,16,FALSE)</f>
        <v>3</v>
      </c>
      <c r="O18" s="253">
        <f>VLOOKUP($B18,'Conditions of people affected'!$C$6:$R$170,9,FALSE)</f>
        <v>3</v>
      </c>
      <c r="P18" s="253">
        <f>VLOOKUP($B18,'Conditions of people affected'!$C$6:$R$170,15,FALSE)</f>
        <v>3</v>
      </c>
      <c r="Q18" s="253">
        <f t="shared" si="4"/>
        <v>3.2</v>
      </c>
      <c r="R18" s="253">
        <f>VLOOKUP($B18,'Complexity of the crisis'!$C$6:$AN$170,22,FALSE)</f>
        <v>3.7</v>
      </c>
      <c r="S18" s="253">
        <f>VLOOKUP($B18,'Complexity of the crisis'!$C$6:$AN$170,38,FALSE)</f>
        <v>2.5</v>
      </c>
      <c r="T18" s="134" t="str">
        <f>VLOOKUP(B18,Lists!$C$3:$E$163,3,FALSE)</f>
        <v>Africa</v>
      </c>
      <c r="U18" s="135">
        <f>VLOOKUP(B18,'INFORM Severity - hidden'!$C$5:$V$170,20,FALSE)</f>
        <v>44641</v>
      </c>
    </row>
    <row r="19" spans="1:21" x14ac:dyDescent="0.35">
      <c r="A19" s="131" t="str">
        <f t="array" ref="A19">IFERROR(INDEX(Lists!$B$2:$B$153,SMALL(IF(Lists!$I$2:$I$153="Individual",ROW(Lists!$B$2:$B$153)),ROW(15:15))-1,1),"")</f>
        <v>Complex crisis in DRC</v>
      </c>
      <c r="B19" s="132" t="str">
        <f>VLOOKUP(A19,Lists!$B$2:$G$153,2,FALSE)</f>
        <v>COD001</v>
      </c>
      <c r="C19" s="132" t="str">
        <f>VLOOKUP(B19,'INFORM Severity - hidden'!$C$5:$D$160,2,FALSE)</f>
        <v>DRC</v>
      </c>
      <c r="D19" s="132" t="str">
        <f>VLOOKUP(A19,Lists!$B$2:$G$153,3,FALSE)</f>
        <v>COD</v>
      </c>
      <c r="E19" s="133" t="str">
        <f>VLOOKUP(A19,Lists!$B$2:$G$153,5,FALSE)</f>
        <v>Complex crisis</v>
      </c>
      <c r="F19" s="251">
        <f t="shared" si="0"/>
        <v>4.5</v>
      </c>
      <c r="G19" s="130">
        <f t="shared" si="1"/>
        <v>5</v>
      </c>
      <c r="H19" s="130" t="str">
        <f t="shared" si="2"/>
        <v>Very High</v>
      </c>
      <c r="I19" s="252" t="str">
        <f>INDEX(Trends!$D$3:$D$404,MATCH(B19,Trends!$C$3:$C$404,0))</f>
        <v>Stable</v>
      </c>
      <c r="J19" s="130" t="str">
        <f>VLOOKUP($B19,Reliability!$A$3:$I$170,9,FALSE)</f>
        <v>High</v>
      </c>
      <c r="K19" s="253">
        <f t="shared" si="3"/>
        <v>4.7</v>
      </c>
      <c r="L19" s="253">
        <f>VLOOKUP($B19,'Impact of the crisis'!$C$6:$N$170,12,FALSE)</f>
        <v>4.3</v>
      </c>
      <c r="M19" s="253">
        <f>VLOOKUP($B19,'Impact of the crisis'!$C$6:$AB$170,26,FALSE)</f>
        <v>4.9000000000000004</v>
      </c>
      <c r="N19" s="253">
        <f>VLOOKUP($B19,'Conditions of people affected'!$C$6:$R$170,16,FALSE)</f>
        <v>4.5</v>
      </c>
      <c r="O19" s="253">
        <f>VLOOKUP($B19,'Conditions of people affected'!$C$6:$R$170,9,FALSE)</f>
        <v>5</v>
      </c>
      <c r="P19" s="253">
        <f>VLOOKUP($B19,'Conditions of people affected'!$C$6:$R$170,15,FALSE)</f>
        <v>4</v>
      </c>
      <c r="Q19" s="253">
        <f t="shared" si="4"/>
        <v>4.4000000000000004</v>
      </c>
      <c r="R19" s="253">
        <f>VLOOKUP($B19,'Complexity of the crisis'!$C$6:$AN$170,22,FALSE)</f>
        <v>4.3</v>
      </c>
      <c r="S19" s="253">
        <f>VLOOKUP($B19,'Complexity of the crisis'!$C$6:$AN$170,38,FALSE)</f>
        <v>4.5</v>
      </c>
      <c r="T19" s="134" t="str">
        <f>VLOOKUP(B19,Lists!$C$3:$E$163,3,FALSE)</f>
        <v>Africa</v>
      </c>
      <c r="U19" s="135">
        <f>VLOOKUP(B19,'INFORM Severity - hidden'!$C$5:$V$170,20,FALSE)</f>
        <v>44712</v>
      </c>
    </row>
    <row r="20" spans="1:21" x14ac:dyDescent="0.35">
      <c r="A20" s="131" t="str">
        <f t="array" ref="A20">IFERROR(INDEX(Lists!$B$2:$B$153,SMALL(IF(Lists!$I$2:$I$153="Individual",ROW(Lists!$B$2:$B$153)),ROW(16:16))-1,1),"")</f>
        <v>Complex crisis in Congo</v>
      </c>
      <c r="B20" s="132" t="str">
        <f>VLOOKUP(A20,Lists!$B$2:$G$153,2,FALSE)</f>
        <v>COG001</v>
      </c>
      <c r="C20" s="132" t="str">
        <f>VLOOKUP(B20,'INFORM Severity - hidden'!$C$5:$D$160,2,FALSE)</f>
        <v>Congo</v>
      </c>
      <c r="D20" s="132" t="str">
        <f>VLOOKUP(A20,Lists!$B$2:$G$153,3,FALSE)</f>
        <v>COG</v>
      </c>
      <c r="E20" s="133" t="str">
        <f>VLOOKUP(A20,Lists!$B$2:$G$153,5,FALSE)</f>
        <v>Complex crisis</v>
      </c>
      <c r="F20" s="251">
        <f t="shared" si="0"/>
        <v>3.3</v>
      </c>
      <c r="G20" s="130">
        <f t="shared" si="1"/>
        <v>4</v>
      </c>
      <c r="H20" s="130" t="str">
        <f t="shared" si="2"/>
        <v>High</v>
      </c>
      <c r="I20" s="252" t="str">
        <f>INDEX(Trends!$D$3:$D$404,MATCH(B20,Trends!$C$3:$C$404,0))</f>
        <v>Stable</v>
      </c>
      <c r="J20" s="130" t="str">
        <f>VLOOKUP($B20,Reliability!$A$3:$I$170,9,FALSE)</f>
        <v>Low</v>
      </c>
      <c r="K20" s="253">
        <f t="shared" si="3"/>
        <v>3.6</v>
      </c>
      <c r="L20" s="253">
        <f>VLOOKUP($B20,'Impact of the crisis'!$C$6:$N$170,12,FALSE)</f>
        <v>4.2</v>
      </c>
      <c r="M20" s="253">
        <f>VLOOKUP($B20,'Impact of the crisis'!$C$6:$AB$170,26,FALSE)</f>
        <v>3.3</v>
      </c>
      <c r="N20" s="253">
        <f>VLOOKUP($B20,'Conditions of people affected'!$C$6:$R$170,16,FALSE)</f>
        <v>3.25</v>
      </c>
      <c r="O20" s="253">
        <f>VLOOKUP($B20,'Conditions of people affected'!$C$6:$R$170,9,FALSE)</f>
        <v>3.5</v>
      </c>
      <c r="P20" s="253">
        <f>VLOOKUP($B20,'Conditions of people affected'!$C$6:$R$170,15,FALSE)</f>
        <v>3</v>
      </c>
      <c r="Q20" s="253">
        <f t="shared" si="4"/>
        <v>3.2</v>
      </c>
      <c r="R20" s="253">
        <f>VLOOKUP($B20,'Complexity of the crisis'!$C$6:$AN$170,22,FALSE)</f>
        <v>2.8</v>
      </c>
      <c r="S20" s="253">
        <f>VLOOKUP($B20,'Complexity of the crisis'!$C$6:$AN$170,38,FALSE)</f>
        <v>3.5</v>
      </c>
      <c r="T20" s="134" t="str">
        <f>VLOOKUP(B20,Lists!$C$3:$E$163,3,FALSE)</f>
        <v>Africa</v>
      </c>
      <c r="U20" s="135">
        <f>VLOOKUP(B20,'INFORM Severity - hidden'!$C$5:$V$170,20,FALSE)</f>
        <v>44497</v>
      </c>
    </row>
    <row r="21" spans="1:21" x14ac:dyDescent="0.35">
      <c r="A21" s="131" t="str">
        <f t="array" ref="A21">IFERROR(INDEX(Lists!$B$2:$B$153,SMALL(IF(Lists!$I$2:$I$153="Individual",ROW(Lists!$B$2:$B$153)),ROW(17:17))-1,1),"")</f>
        <v>Complex crisis in Colombia</v>
      </c>
      <c r="B21" s="132" t="str">
        <f>VLOOKUP(A21,Lists!$B$2:$G$153,2,FALSE)</f>
        <v>COL001</v>
      </c>
      <c r="C21" s="132" t="str">
        <f>VLOOKUP(B21,'INFORM Severity - hidden'!$C$5:$D$160,2,FALSE)</f>
        <v>Colombia</v>
      </c>
      <c r="D21" s="132" t="str">
        <f>VLOOKUP(A21,Lists!$B$2:$G$153,3,FALSE)</f>
        <v>COL</v>
      </c>
      <c r="E21" s="133" t="str">
        <f>VLOOKUP(A21,Lists!$B$2:$G$153,5,FALSE)</f>
        <v>Complex crisis</v>
      </c>
      <c r="F21" s="251">
        <f t="shared" si="0"/>
        <v>3.9</v>
      </c>
      <c r="G21" s="130">
        <f t="shared" si="1"/>
        <v>4</v>
      </c>
      <c r="H21" s="130" t="str">
        <f t="shared" si="2"/>
        <v>High</v>
      </c>
      <c r="I21" s="252" t="str">
        <f>INDEX(Trends!$D$3:$D$404,MATCH(B21,Trends!$C$3:$C$404,0))</f>
        <v>Decreasing</v>
      </c>
      <c r="J21" s="130" t="str">
        <f>VLOOKUP($B21,Reliability!$A$3:$I$170,9,FALSE)</f>
        <v>Very High</v>
      </c>
      <c r="K21" s="253">
        <f t="shared" si="3"/>
        <v>3.7</v>
      </c>
      <c r="L21" s="253">
        <f>VLOOKUP($B21,'Impact of the crisis'!$C$6:$N$170,12,FALSE)</f>
        <v>5</v>
      </c>
      <c r="M21" s="253">
        <f>VLOOKUP($B21,'Impact of the crisis'!$C$6:$AB$170,26,FALSE)</f>
        <v>2.7</v>
      </c>
      <c r="N21" s="253">
        <f>VLOOKUP($B21,'Conditions of people affected'!$C$6:$R$170,16,FALSE)</f>
        <v>4.4000000000000004</v>
      </c>
      <c r="O21" s="253">
        <f>VLOOKUP($B21,'Conditions of people affected'!$C$6:$R$170,9,FALSE)</f>
        <v>4.8</v>
      </c>
      <c r="P21" s="253">
        <f>VLOOKUP($B21,'Conditions of people affected'!$C$6:$R$170,15,FALSE)</f>
        <v>4</v>
      </c>
      <c r="Q21" s="253">
        <f t="shared" si="4"/>
        <v>3.2</v>
      </c>
      <c r="R21" s="253">
        <f>VLOOKUP($B21,'Complexity of the crisis'!$C$6:$AN$170,22,FALSE)</f>
        <v>2.9</v>
      </c>
      <c r="S21" s="253">
        <f>VLOOKUP($B21,'Complexity of the crisis'!$C$6:$AN$170,38,FALSE)</f>
        <v>3.5</v>
      </c>
      <c r="T21" s="134" t="str">
        <f>VLOOKUP(B21,Lists!$C$3:$E$163,3,FALSE)</f>
        <v>Americas</v>
      </c>
      <c r="U21" s="135">
        <f>VLOOKUP(B21,'INFORM Severity - hidden'!$C$5:$V$170,20,FALSE)</f>
        <v>44651</v>
      </c>
    </row>
    <row r="22" spans="1:21" x14ac:dyDescent="0.35">
      <c r="A22" s="131" t="str">
        <f t="array" ref="A22">IFERROR(INDEX(Lists!$B$2:$B$153,SMALL(IF(Lists!$I$2:$I$153="Individual",ROW(Lists!$B$2:$B$153)),ROW(18:18))-1,1),"")</f>
        <v>Venezuela displacement in Colombia</v>
      </c>
      <c r="B22" s="132" t="str">
        <f>VLOOKUP(A22,Lists!$B$2:$G$153,2,FALSE)</f>
        <v>COL002</v>
      </c>
      <c r="C22" s="132" t="str">
        <f>VLOOKUP(B22,'INFORM Severity - hidden'!$C$5:$D$160,2,FALSE)</f>
        <v>Colombia</v>
      </c>
      <c r="D22" s="132" t="str">
        <f>VLOOKUP(A22,Lists!$B$2:$G$153,3,FALSE)</f>
        <v>COL</v>
      </c>
      <c r="E22" s="133" t="str">
        <f>VLOOKUP(A22,Lists!$B$2:$G$153,5,FALSE)</f>
        <v>International displacement</v>
      </c>
      <c r="F22" s="251">
        <f t="shared" si="0"/>
        <v>3.5</v>
      </c>
      <c r="G22" s="130">
        <f t="shared" si="1"/>
        <v>4</v>
      </c>
      <c r="H22" s="130" t="str">
        <f t="shared" si="2"/>
        <v>High</v>
      </c>
      <c r="I22" s="252" t="str">
        <f>INDEX(Trends!$D$3:$D$404,MATCH(B22,Trends!$C$3:$C$404,0))</f>
        <v>Stable</v>
      </c>
      <c r="J22" s="130" t="str">
        <f>VLOOKUP($B22,Reliability!$A$3:$I$170,9,FALSE)</f>
        <v>High</v>
      </c>
      <c r="K22" s="253">
        <f t="shared" si="3"/>
        <v>3.3</v>
      </c>
      <c r="L22" s="253">
        <f>VLOOKUP($B22,'Impact of the crisis'!$C$6:$N$170,12,FALSE)</f>
        <v>2.7</v>
      </c>
      <c r="M22" s="253">
        <f>VLOOKUP($B22,'Impact of the crisis'!$C$6:$AB$170,26,FALSE)</f>
        <v>3.5</v>
      </c>
      <c r="N22" s="253">
        <f>VLOOKUP($B22,'Conditions of people affected'!$C$6:$R$170,16,FALSE)</f>
        <v>3.75</v>
      </c>
      <c r="O22" s="253">
        <f>VLOOKUP($B22,'Conditions of people affected'!$C$6:$R$170,9,FALSE)</f>
        <v>4.5</v>
      </c>
      <c r="P22" s="253">
        <f>VLOOKUP($B22,'Conditions of people affected'!$C$6:$R$170,15,FALSE)</f>
        <v>3</v>
      </c>
      <c r="Q22" s="253">
        <f t="shared" si="4"/>
        <v>3.2</v>
      </c>
      <c r="R22" s="253">
        <f>VLOOKUP($B22,'Complexity of the crisis'!$C$6:$AN$170,22,FALSE)</f>
        <v>2.9</v>
      </c>
      <c r="S22" s="253">
        <f>VLOOKUP($B22,'Complexity of the crisis'!$C$6:$AN$170,38,FALSE)</f>
        <v>3.5</v>
      </c>
      <c r="T22" s="134" t="str">
        <f>VLOOKUP(B22,Lists!$C$3:$E$163,3,FALSE)</f>
        <v>Americas</v>
      </c>
      <c r="U22" s="135">
        <f>VLOOKUP(B22,'INFORM Severity - hidden'!$C$5:$V$170,20,FALSE)</f>
        <v>44651</v>
      </c>
    </row>
    <row r="23" spans="1:21" x14ac:dyDescent="0.35">
      <c r="A23" s="131" t="str">
        <f t="array" ref="A23">IFERROR(INDEX(Lists!$B$2:$B$153,SMALL(IF(Lists!$I$2:$I$153="Individual",ROW(Lists!$B$2:$B$153)),ROW(19:19))-1,1),"")</f>
        <v>Nicaraguan refugees in Costa Rica</v>
      </c>
      <c r="B23" s="132" t="str">
        <f>VLOOKUP(A23,Lists!$B$2:$G$153,2,FALSE)</f>
        <v>CRI002</v>
      </c>
      <c r="C23" s="132" t="str">
        <f>VLOOKUP(B23,'INFORM Severity - hidden'!$C$5:$D$160,2,FALSE)</f>
        <v>Costa Rica</v>
      </c>
      <c r="D23" s="132" t="str">
        <f>VLOOKUP(A23,Lists!$B$2:$G$153,3,FALSE)</f>
        <v>CRI</v>
      </c>
      <c r="E23" s="133" t="str">
        <f>VLOOKUP(A23,Lists!$B$2:$G$153,5,FALSE)</f>
        <v>International displacement</v>
      </c>
      <c r="F23" s="251">
        <f t="shared" si="0"/>
        <v>1.1000000000000001</v>
      </c>
      <c r="G23" s="130">
        <f t="shared" si="1"/>
        <v>2</v>
      </c>
      <c r="H23" s="130" t="str">
        <f t="shared" si="2"/>
        <v>Low</v>
      </c>
      <c r="I23" s="252" t="str">
        <f>INDEX(Trends!$D$3:$D$404,MATCH(B23,Trends!$C$3:$C$404,0))</f>
        <v>Stable</v>
      </c>
      <c r="J23" s="130" t="str">
        <f>VLOOKUP($B23,Reliability!$A$3:$I$170,9,FALSE)</f>
        <v>Medium</v>
      </c>
      <c r="K23" s="253">
        <f t="shared" si="3"/>
        <v>1.3</v>
      </c>
      <c r="L23" s="253">
        <f>VLOOKUP($B23,'Impact of the crisis'!$C$6:$N$170,12,FALSE)</f>
        <v>1</v>
      </c>
      <c r="M23" s="253">
        <f>VLOOKUP($B23,'Impact of the crisis'!$C$6:$AB$170,26,FALSE)</f>
        <v>1.5</v>
      </c>
      <c r="N23" s="253">
        <f>VLOOKUP($B23,'Conditions of people affected'!$C$6:$R$170,16,FALSE)</f>
        <v>1.05</v>
      </c>
      <c r="O23" s="253">
        <f>VLOOKUP($B23,'Conditions of people affected'!$C$6:$R$170,9,FALSE)</f>
        <v>1.1000000000000001</v>
      </c>
      <c r="P23" s="253">
        <f>VLOOKUP($B23,'Conditions of people affected'!$C$6:$R$170,15,FALSE)</f>
        <v>1</v>
      </c>
      <c r="Q23" s="253">
        <f t="shared" si="4"/>
        <v>1</v>
      </c>
      <c r="R23" s="253">
        <f>VLOOKUP($B23,'Complexity of the crisis'!$C$6:$AN$170,22,FALSE)</f>
        <v>0.9</v>
      </c>
      <c r="S23" s="253">
        <f>VLOOKUP($B23,'Complexity of the crisis'!$C$6:$AN$170,38,FALSE)</f>
        <v>1</v>
      </c>
      <c r="T23" s="134" t="str">
        <f>VLOOKUP(B23,Lists!$C$3:$E$163,3,FALSE)</f>
        <v>Americas</v>
      </c>
      <c r="U23" s="135">
        <f>VLOOKUP(B23,'INFORM Severity - hidden'!$C$5:$V$170,20,FALSE)</f>
        <v>44495</v>
      </c>
    </row>
    <row r="24" spans="1:21" x14ac:dyDescent="0.35">
      <c r="A24" s="131" t="str">
        <f t="array" ref="A24">IFERROR(INDEX(Lists!$B$2:$B$153,SMALL(IF(Lists!$I$2:$I$153="Individual",ROW(Lists!$B$2:$B$153)),ROW(20:20))-1,1),"")</f>
        <v>Mixed migration in Djibouti</v>
      </c>
      <c r="B24" s="132" t="str">
        <f>VLOOKUP(A24,Lists!$B$2:$G$153,2,FALSE)</f>
        <v>DJI002</v>
      </c>
      <c r="C24" s="132" t="str">
        <f>VLOOKUP(B24,'INFORM Severity - hidden'!$C$5:$D$160,2,FALSE)</f>
        <v>Djibouti</v>
      </c>
      <c r="D24" s="132" t="str">
        <f>VLOOKUP(A24,Lists!$B$2:$G$153,3,FALSE)</f>
        <v>DJI</v>
      </c>
      <c r="E24" s="133" t="str">
        <f>VLOOKUP(A24,Lists!$B$2:$G$153,5,FALSE)</f>
        <v>International displacement</v>
      </c>
      <c r="F24" s="251">
        <f t="shared" si="0"/>
        <v>1.7</v>
      </c>
      <c r="G24" s="130">
        <f t="shared" si="1"/>
        <v>2</v>
      </c>
      <c r="H24" s="130" t="str">
        <f t="shared" si="2"/>
        <v>Low</v>
      </c>
      <c r="I24" s="252" t="str">
        <f>INDEX(Trends!$D$3:$D$404,MATCH(B24,Trends!$C$3:$C$404,0))</f>
        <v>Stable</v>
      </c>
      <c r="J24" s="130" t="str">
        <f>VLOOKUP($B24,Reliability!$A$3:$I$170,9,FALSE)</f>
        <v>Very High</v>
      </c>
      <c r="K24" s="253">
        <f t="shared" si="3"/>
        <v>2</v>
      </c>
      <c r="L24" s="253">
        <f>VLOOKUP($B24,'Impact of the crisis'!$C$6:$N$170,12,FALSE)</f>
        <v>3.1</v>
      </c>
      <c r="M24" s="253">
        <f>VLOOKUP($B24,'Impact of the crisis'!$C$6:$AB$170,26,FALSE)</f>
        <v>1.3</v>
      </c>
      <c r="N24" s="253">
        <f>VLOOKUP($B24,'Conditions of people affected'!$C$6:$R$170,16,FALSE)</f>
        <v>0.95</v>
      </c>
      <c r="O24" s="253">
        <f>VLOOKUP($B24,'Conditions of people affected'!$C$6:$R$170,9,FALSE)</f>
        <v>0.9</v>
      </c>
      <c r="P24" s="253">
        <f>VLOOKUP($B24,'Conditions of people affected'!$C$6:$R$170,15,FALSE)</f>
        <v>1</v>
      </c>
      <c r="Q24" s="253">
        <f t="shared" si="4"/>
        <v>2.5</v>
      </c>
      <c r="R24" s="253">
        <f>VLOOKUP($B24,'Complexity of the crisis'!$C$6:$AN$170,22,FALSE)</f>
        <v>2.4</v>
      </c>
      <c r="S24" s="253">
        <f>VLOOKUP($B24,'Complexity of the crisis'!$C$6:$AN$170,38,FALSE)</f>
        <v>2.5</v>
      </c>
      <c r="T24" s="134" t="str">
        <f>VLOOKUP(B24,Lists!$C$3:$E$163,3,FALSE)</f>
        <v>Africa</v>
      </c>
      <c r="U24" s="135">
        <f>VLOOKUP(B24,'INFORM Severity - hidden'!$C$5:$V$170,20,FALSE)</f>
        <v>44706</v>
      </c>
    </row>
    <row r="25" spans="1:21" x14ac:dyDescent="0.35">
      <c r="A25" s="131" t="str">
        <f t="array" ref="A25">IFERROR(INDEX(Lists!$B$2:$B$153,SMALL(IF(Lists!$I$2:$I$153="Individual",ROW(Lists!$B$2:$B$153)),ROW(21:21))-1,1),"")</f>
        <v>Drought in Djibouti</v>
      </c>
      <c r="B25" s="132" t="str">
        <f>VLOOKUP(A25,Lists!$B$2:$G$153,2,FALSE)</f>
        <v>DJI003</v>
      </c>
      <c r="C25" s="132" t="str">
        <f>VLOOKUP(B25,'INFORM Severity - hidden'!$C$5:$D$160,2,FALSE)</f>
        <v>Djibouti</v>
      </c>
      <c r="D25" s="132" t="str">
        <f>VLOOKUP(A25,Lists!$B$2:$G$153,3,FALSE)</f>
        <v>DJI</v>
      </c>
      <c r="E25" s="133" t="str">
        <f>VLOOKUP(A25,Lists!$B$2:$G$153,5,FALSE)</f>
        <v>Drought</v>
      </c>
      <c r="F25" s="251">
        <f t="shared" si="0"/>
        <v>2.5</v>
      </c>
      <c r="G25" s="130">
        <f t="shared" si="1"/>
        <v>3</v>
      </c>
      <c r="H25" s="130" t="str">
        <f t="shared" si="2"/>
        <v>Medium</v>
      </c>
      <c r="I25" s="252" t="str">
        <f>INDEX(Trends!$D$3:$D$404,MATCH(B25,Trends!$C$3:$C$404,0))</f>
        <v>Stable</v>
      </c>
      <c r="J25" s="130" t="str">
        <f>VLOOKUP($B25,Reliability!$A$3:$I$170,9,FALSE)</f>
        <v>High</v>
      </c>
      <c r="K25" s="253">
        <f t="shared" si="3"/>
        <v>2</v>
      </c>
      <c r="L25" s="253">
        <f>VLOOKUP($B25,'Impact of the crisis'!$C$6:$N$170,12,FALSE)</f>
        <v>3.1</v>
      </c>
      <c r="M25" s="253">
        <f>VLOOKUP($B25,'Impact of the crisis'!$C$6:$AB$170,26,FALSE)</f>
        <v>1.3</v>
      </c>
      <c r="N25" s="253">
        <f>VLOOKUP($B25,'Conditions of people affected'!$C$6:$R$170,16,FALSE)</f>
        <v>2.4500000000000002</v>
      </c>
      <c r="O25" s="253">
        <f>VLOOKUP($B25,'Conditions of people affected'!$C$6:$R$170,9,FALSE)</f>
        <v>1.9</v>
      </c>
      <c r="P25" s="253">
        <f>VLOOKUP($B25,'Conditions of people affected'!$C$6:$R$170,15,FALSE)</f>
        <v>3</v>
      </c>
      <c r="Q25" s="253">
        <f t="shared" si="4"/>
        <v>3</v>
      </c>
      <c r="R25" s="253">
        <f>VLOOKUP($B25,'Complexity of the crisis'!$C$6:$AN$170,22,FALSE)</f>
        <v>2.4</v>
      </c>
      <c r="S25" s="253">
        <f>VLOOKUP($B25,'Complexity of the crisis'!$C$6:$AN$170,38,FALSE)</f>
        <v>3.5</v>
      </c>
      <c r="T25" s="134" t="str">
        <f>VLOOKUP(B25,Lists!$C$3:$E$163,3,FALSE)</f>
        <v>Africa</v>
      </c>
      <c r="U25" s="135">
        <f>VLOOKUP(B25,'INFORM Severity - hidden'!$C$5:$V$170,20,FALSE)</f>
        <v>44706</v>
      </c>
    </row>
    <row r="26" spans="1:21" x14ac:dyDescent="0.35">
      <c r="A26" s="131" t="str">
        <f t="array" ref="A26">IFERROR(INDEX(Lists!$B$2:$B$153,SMALL(IF(Lists!$I$2:$I$153="Individual",ROW(Lists!$B$2:$B$153)),ROW(22:22))-1,1),"")</f>
        <v>Venezuela displacement in Dominican Republic</v>
      </c>
      <c r="B26" s="132" t="str">
        <f>VLOOKUP(A26,Lists!$B$2:$G$153,2,FALSE)</f>
        <v>DOM002</v>
      </c>
      <c r="C26" s="132" t="str">
        <f>VLOOKUP(B26,'INFORM Severity - hidden'!$C$5:$D$160,2,FALSE)</f>
        <v>Dominican Republic</v>
      </c>
      <c r="D26" s="132" t="str">
        <f>VLOOKUP(A26,Lists!$B$2:$G$153,3,FALSE)</f>
        <v>DOM</v>
      </c>
      <c r="E26" s="133" t="str">
        <f>VLOOKUP(A26,Lists!$B$2:$G$153,5,FALSE)</f>
        <v>International displacement</v>
      </c>
      <c r="F26" s="251">
        <f t="shared" si="0"/>
        <v>1.8</v>
      </c>
      <c r="G26" s="130">
        <f t="shared" si="1"/>
        <v>2</v>
      </c>
      <c r="H26" s="130" t="str">
        <f t="shared" si="2"/>
        <v>Low</v>
      </c>
      <c r="I26" s="252" t="str">
        <f>INDEX(Trends!$D$3:$D$404,MATCH(B26,Trends!$C$3:$C$404,0))</f>
        <v>Decreasing</v>
      </c>
      <c r="J26" s="130" t="str">
        <f>VLOOKUP($B26,Reliability!$A$3:$I$170,9,FALSE)</f>
        <v>Medium</v>
      </c>
      <c r="K26" s="253">
        <f t="shared" si="3"/>
        <v>3.2</v>
      </c>
      <c r="L26" s="253">
        <f>VLOOKUP($B26,'Impact of the crisis'!$C$6:$N$170,12,FALSE)</f>
        <v>4.0999999999999996</v>
      </c>
      <c r="M26" s="253">
        <f>VLOOKUP($B26,'Impact of the crisis'!$C$6:$AB$170,26,FALSE)</f>
        <v>2.7</v>
      </c>
      <c r="N26" s="253">
        <f>VLOOKUP($B26,'Conditions of people affected'!$C$6:$R$170,16,FALSE)</f>
        <v>1.35</v>
      </c>
      <c r="O26" s="253">
        <f>VLOOKUP($B26,'Conditions of people affected'!$C$6:$R$170,9,FALSE)</f>
        <v>1.7</v>
      </c>
      <c r="P26" s="253">
        <f>VLOOKUP($B26,'Conditions of people affected'!$C$6:$R$170,15,FALSE)</f>
        <v>1</v>
      </c>
      <c r="Q26" s="253">
        <f t="shared" si="4"/>
        <v>1.2</v>
      </c>
      <c r="R26" s="253">
        <f>VLOOKUP($B26,'Complexity of the crisis'!$C$6:$AN$170,22,FALSE)</f>
        <v>1.4</v>
      </c>
      <c r="S26" s="253">
        <f>VLOOKUP($B26,'Complexity of the crisis'!$C$6:$AN$170,38,FALSE)</f>
        <v>1</v>
      </c>
      <c r="T26" s="134" t="str">
        <f>VLOOKUP(B26,Lists!$C$3:$E$163,3,FALSE)</f>
        <v>Americas</v>
      </c>
      <c r="U26" s="135">
        <f>VLOOKUP(B26,'INFORM Severity - hidden'!$C$5:$V$170,20,FALSE)</f>
        <v>44613</v>
      </c>
    </row>
    <row r="27" spans="1:21" x14ac:dyDescent="0.35">
      <c r="A27" s="131" t="str">
        <f t="array" ref="A27">IFERROR(INDEX(Lists!$B$2:$B$153,SMALL(IF(Lists!$I$2:$I$153="Individual",ROW(Lists!$B$2:$B$153)),ROW(23:23))-1,1),"")</f>
        <v>Mixed migration flows in Algeria</v>
      </c>
      <c r="B27" s="132" t="str">
        <f>VLOOKUP(A27,Lists!$B$2:$G$153,2,FALSE)</f>
        <v>DZA002</v>
      </c>
      <c r="C27" s="132" t="str">
        <f>VLOOKUP(B27,'INFORM Severity - hidden'!$C$5:$D$160,2,FALSE)</f>
        <v>Algeria</v>
      </c>
      <c r="D27" s="132" t="str">
        <f>VLOOKUP(A27,Lists!$B$2:$G$153,3,FALSE)</f>
        <v>DZA</v>
      </c>
      <c r="E27" s="133" t="str">
        <f>VLOOKUP(A27,Lists!$B$2:$G$153,5,FALSE)</f>
        <v>International displacement</v>
      </c>
      <c r="F27" s="251" t="str">
        <f t="shared" si="0"/>
        <v>x</v>
      </c>
      <c r="G27" s="130" t="str">
        <f t="shared" si="1"/>
        <v>x</v>
      </c>
      <c r="H27" s="130" t="str">
        <f t="shared" si="2"/>
        <v>x</v>
      </c>
      <c r="I27" s="252" t="str">
        <f>INDEX(Trends!$D$3:$D$404,MATCH(B27,Trends!$C$3:$C$404,0))</f>
        <v>-</v>
      </c>
      <c r="J27" s="130" t="str">
        <f>VLOOKUP($B27,Reliability!$A$3:$I$170,9,FALSE)</f>
        <v>Medium</v>
      </c>
      <c r="K27" s="253">
        <f t="shared" si="3"/>
        <v>3.9</v>
      </c>
      <c r="L27" s="253">
        <f>VLOOKUP($B27,'Impact of the crisis'!$C$6:$N$170,12,FALSE)</f>
        <v>5</v>
      </c>
      <c r="M27" s="253">
        <f>VLOOKUP($B27,'Impact of the crisis'!$C$6:$AB$170,26,FALSE)</f>
        <v>3.1</v>
      </c>
      <c r="N27" s="253" t="str">
        <f>VLOOKUP($B27,'Conditions of people affected'!$C$6:$R$170,16,FALSE)</f>
        <v>x</v>
      </c>
      <c r="O27" s="253" t="str">
        <f>VLOOKUP($B27,'Conditions of people affected'!$C$6:$R$170,9,FALSE)</f>
        <v>x</v>
      </c>
      <c r="P27" s="253" t="str">
        <f>VLOOKUP($B27,'Conditions of people affected'!$C$6:$R$170,15,FALSE)</f>
        <v>x</v>
      </c>
      <c r="Q27" s="253">
        <f t="shared" si="4"/>
        <v>2.2999999999999998</v>
      </c>
      <c r="R27" s="253">
        <f>VLOOKUP($B27,'Complexity of the crisis'!$C$6:$AN$170,22,FALSE)</f>
        <v>2.9</v>
      </c>
      <c r="S27" s="253">
        <f>VLOOKUP($B27,'Complexity of the crisis'!$C$6:$AN$170,38,FALSE)</f>
        <v>1.5</v>
      </c>
      <c r="T27" s="134" t="str">
        <f>VLOOKUP(B27,Lists!$C$3:$E$163,3,FALSE)</f>
        <v>Africa</v>
      </c>
      <c r="U27" s="135">
        <f>VLOOKUP(B27,'INFORM Severity - hidden'!$C$5:$V$170,20,FALSE)</f>
        <v>44696</v>
      </c>
    </row>
    <row r="28" spans="1:21" x14ac:dyDescent="0.35">
      <c r="A28" s="131" t="str">
        <f t="array" ref="A28">IFERROR(INDEX(Lists!$B$2:$B$153,SMALL(IF(Lists!$I$2:$I$153="Individual",ROW(Lists!$B$2:$B$153)),ROW(24:24))-1,1),"")</f>
        <v>Sahrawi refugees in Algeria</v>
      </c>
      <c r="B28" s="132" t="str">
        <f>VLOOKUP(A28,Lists!$B$2:$G$153,2,FALSE)</f>
        <v>DZA003</v>
      </c>
      <c r="C28" s="132" t="str">
        <f>VLOOKUP(B28,'INFORM Severity - hidden'!$C$5:$D$160,2,FALSE)</f>
        <v>Algeria</v>
      </c>
      <c r="D28" s="132" t="str">
        <f>VLOOKUP(A28,Lists!$B$2:$G$153,3,FALSE)</f>
        <v>DZA</v>
      </c>
      <c r="E28" s="133" t="str">
        <f>VLOOKUP(A28,Lists!$B$2:$G$153,5,FALSE)</f>
        <v>International displacement</v>
      </c>
      <c r="F28" s="251">
        <f t="shared" si="0"/>
        <v>2.2999999999999998</v>
      </c>
      <c r="G28" s="130">
        <f t="shared" si="1"/>
        <v>3</v>
      </c>
      <c r="H28" s="130" t="str">
        <f t="shared" si="2"/>
        <v>Medium</v>
      </c>
      <c r="I28" s="252" t="str">
        <f>INDEX(Trends!$D$3:$D$404,MATCH(B28,Trends!$C$3:$C$404,0))</f>
        <v>Stable</v>
      </c>
      <c r="J28" s="130" t="str">
        <f>VLOOKUP($B28,Reliability!$A$3:$I$170,9,FALSE)</f>
        <v>High</v>
      </c>
      <c r="K28" s="253">
        <f t="shared" si="3"/>
        <v>2.2000000000000002</v>
      </c>
      <c r="L28" s="253">
        <f>VLOOKUP($B28,'Impact of the crisis'!$C$6:$N$170,12,FALSE)</f>
        <v>1.1000000000000001</v>
      </c>
      <c r="M28" s="253">
        <f>VLOOKUP($B28,'Impact of the crisis'!$C$6:$AB$170,26,FALSE)</f>
        <v>2.6</v>
      </c>
      <c r="N28" s="253">
        <f>VLOOKUP($B28,'Conditions of people affected'!$C$6:$R$170,16,FALSE)</f>
        <v>2.2999999999999998</v>
      </c>
      <c r="O28" s="253">
        <f>VLOOKUP($B28,'Conditions of people affected'!$C$6:$R$170,9,FALSE)</f>
        <v>1.6</v>
      </c>
      <c r="P28" s="253">
        <f>VLOOKUP($B28,'Conditions of people affected'!$C$6:$R$170,15,FALSE)</f>
        <v>3</v>
      </c>
      <c r="Q28" s="253">
        <f t="shared" si="4"/>
        <v>2.2999999999999998</v>
      </c>
      <c r="R28" s="253">
        <f>VLOOKUP($B28,'Complexity of the crisis'!$C$6:$AN$170,22,FALSE)</f>
        <v>2.9</v>
      </c>
      <c r="S28" s="253">
        <f>VLOOKUP($B28,'Complexity of the crisis'!$C$6:$AN$170,38,FALSE)</f>
        <v>1.5</v>
      </c>
      <c r="T28" s="134" t="str">
        <f>VLOOKUP(B28,Lists!$C$3:$E$163,3,FALSE)</f>
        <v>Africa</v>
      </c>
      <c r="U28" s="135">
        <f>VLOOKUP(B28,'INFORM Severity - hidden'!$C$5:$V$170,20,FALSE)</f>
        <v>44696</v>
      </c>
    </row>
    <row r="29" spans="1:21" x14ac:dyDescent="0.35">
      <c r="A29" s="131" t="str">
        <f t="array" ref="A29">IFERROR(INDEX(Lists!$B$2:$B$153,SMALL(IF(Lists!$I$2:$I$153="Individual",ROW(Lists!$B$2:$B$153)),ROW(25:25))-1,1),"")</f>
        <v>Venezuela displacement in Ecuador</v>
      </c>
      <c r="B29" s="132" t="str">
        <f>VLOOKUP(A29,Lists!$B$2:$G$153,2,FALSE)</f>
        <v>ECU002</v>
      </c>
      <c r="C29" s="132" t="str">
        <f>VLOOKUP(B29,'INFORM Severity - hidden'!$C$5:$D$160,2,FALSE)</f>
        <v>Ecuador</v>
      </c>
      <c r="D29" s="132" t="str">
        <f>VLOOKUP(A29,Lists!$B$2:$G$153,3,FALSE)</f>
        <v>ECU</v>
      </c>
      <c r="E29" s="133" t="str">
        <f>VLOOKUP(A29,Lists!$B$2:$G$153,5,FALSE)</f>
        <v>International displacement</v>
      </c>
      <c r="F29" s="251">
        <f t="shared" si="0"/>
        <v>2.5</v>
      </c>
      <c r="G29" s="130">
        <f t="shared" si="1"/>
        <v>3</v>
      </c>
      <c r="H29" s="130" t="str">
        <f t="shared" si="2"/>
        <v>Medium</v>
      </c>
      <c r="I29" s="252" t="str">
        <f>INDEX(Trends!$D$3:$D$404,MATCH(B29,Trends!$C$3:$C$404,0))</f>
        <v>Increasing</v>
      </c>
      <c r="J29" s="130" t="str">
        <f>VLOOKUP($B29,Reliability!$A$3:$I$170,9,FALSE)</f>
        <v>Medium</v>
      </c>
      <c r="K29" s="253">
        <f t="shared" si="3"/>
        <v>2</v>
      </c>
      <c r="L29" s="253">
        <f>VLOOKUP($B29,'Impact of the crisis'!$C$6:$N$170,12,FALSE)</f>
        <v>1.7</v>
      </c>
      <c r="M29" s="253">
        <f>VLOOKUP($B29,'Impact of the crisis'!$C$6:$AB$170,26,FALSE)</f>
        <v>2.2000000000000002</v>
      </c>
      <c r="N29" s="253">
        <f>VLOOKUP($B29,'Conditions of people affected'!$C$6:$R$170,16,FALSE)</f>
        <v>3.1</v>
      </c>
      <c r="O29" s="253">
        <f>VLOOKUP($B29,'Conditions of people affected'!$C$6:$R$170,9,FALSE)</f>
        <v>3.2</v>
      </c>
      <c r="P29" s="253">
        <f>VLOOKUP($B29,'Conditions of people affected'!$C$6:$R$170,15,FALSE)</f>
        <v>3</v>
      </c>
      <c r="Q29" s="253">
        <f t="shared" si="4"/>
        <v>1.8</v>
      </c>
      <c r="R29" s="253">
        <f>VLOOKUP($B29,'Complexity of the crisis'!$C$6:$AN$170,22,FALSE)</f>
        <v>2.1</v>
      </c>
      <c r="S29" s="253">
        <f>VLOOKUP($B29,'Complexity of the crisis'!$C$6:$AN$170,38,FALSE)</f>
        <v>1.5</v>
      </c>
      <c r="T29" s="134" t="str">
        <f>VLOOKUP(B29,Lists!$C$3:$E$163,3,FALSE)</f>
        <v>Americas</v>
      </c>
      <c r="U29" s="135">
        <f>VLOOKUP(B29,'INFORM Severity - hidden'!$C$5:$V$170,20,FALSE)</f>
        <v>44609</v>
      </c>
    </row>
    <row r="30" spans="1:21" x14ac:dyDescent="0.35">
      <c r="A30" s="131" t="str">
        <f t="array" ref="A30">IFERROR(INDEX(Lists!$B$2:$B$153,SMALL(IF(Lists!$I$2:$I$153="Individual",ROW(Lists!$B$2:$B$153)),ROW(26:26))-1,1),"")</f>
        <v>Syrian Refugee Crisis in Egypt</v>
      </c>
      <c r="B30" s="132" t="str">
        <f>VLOOKUP(A30,Lists!$B$2:$G$153,2,FALSE)</f>
        <v>EGY002</v>
      </c>
      <c r="C30" s="132" t="str">
        <f>VLOOKUP(B30,'INFORM Severity - hidden'!$C$5:$D$160,2,FALSE)</f>
        <v>Egypt</v>
      </c>
      <c r="D30" s="132" t="str">
        <f>VLOOKUP(A30,Lists!$B$2:$G$153,3,FALSE)</f>
        <v>EGY</v>
      </c>
      <c r="E30" s="133" t="str">
        <f>VLOOKUP(A30,Lists!$B$2:$G$153,5,FALSE)</f>
        <v>International displacement</v>
      </c>
      <c r="F30" s="251">
        <f t="shared" si="0"/>
        <v>2.9</v>
      </c>
      <c r="G30" s="130">
        <f t="shared" si="1"/>
        <v>3</v>
      </c>
      <c r="H30" s="130" t="str">
        <f t="shared" si="2"/>
        <v>Medium</v>
      </c>
      <c r="I30" s="252" t="str">
        <f>INDEX(Trends!$D$3:$D$404,MATCH(B30,Trends!$C$3:$C$404,0))</f>
        <v>Increasing</v>
      </c>
      <c r="J30" s="130" t="str">
        <f>VLOOKUP($B30,Reliability!$A$3:$I$170,9,FALSE)</f>
        <v>Very High</v>
      </c>
      <c r="K30" s="253">
        <f t="shared" si="3"/>
        <v>2.4</v>
      </c>
      <c r="L30" s="253">
        <f>VLOOKUP($B30,'Impact of the crisis'!$C$6:$N$170,12,FALSE)</f>
        <v>2.4</v>
      </c>
      <c r="M30" s="253">
        <f>VLOOKUP($B30,'Impact of the crisis'!$C$6:$AB$170,26,FALSE)</f>
        <v>2.4</v>
      </c>
      <c r="N30" s="253">
        <f>VLOOKUP($B30,'Conditions of people affected'!$C$6:$R$170,16,FALSE)</f>
        <v>3.5</v>
      </c>
      <c r="O30" s="253">
        <f>VLOOKUP($B30,'Conditions of people affected'!$C$6:$R$170,9,FALSE)</f>
        <v>4</v>
      </c>
      <c r="P30" s="253">
        <f>VLOOKUP($B30,'Conditions of people affected'!$C$6:$R$170,15,FALSE)</f>
        <v>3</v>
      </c>
      <c r="Q30" s="253">
        <f t="shared" si="4"/>
        <v>2.2000000000000002</v>
      </c>
      <c r="R30" s="253">
        <f>VLOOKUP($B30,'Complexity of the crisis'!$C$6:$AN$170,22,FALSE)</f>
        <v>2.8</v>
      </c>
      <c r="S30" s="253">
        <f>VLOOKUP($B30,'Complexity of the crisis'!$C$6:$AN$170,38,FALSE)</f>
        <v>1.5</v>
      </c>
      <c r="T30" s="134" t="str">
        <f>VLOOKUP(B30,Lists!$C$3:$E$163,3,FALSE)</f>
        <v>Africa</v>
      </c>
      <c r="U30" s="135">
        <f>VLOOKUP(B30,'INFORM Severity - hidden'!$C$5:$V$170,20,FALSE)</f>
        <v>44697</v>
      </c>
    </row>
    <row r="31" spans="1:21" x14ac:dyDescent="0.35">
      <c r="A31" s="131" t="str">
        <f t="array" ref="A31">IFERROR(INDEX(Lists!$B$2:$B$153,SMALL(IF(Lists!$I$2:$I$153="Individual",ROW(Lists!$B$2:$B$153)),ROW(27:27))-1,1),"")</f>
        <v>Complex crisis in Eritrea</v>
      </c>
      <c r="B31" s="132" t="str">
        <f>VLOOKUP(A31,Lists!$B$2:$G$153,2,FALSE)</f>
        <v>ERI001</v>
      </c>
      <c r="C31" s="132" t="str">
        <f>VLOOKUP(B31,'INFORM Severity - hidden'!$C$5:$D$160,2,FALSE)</f>
        <v>Eritrea</v>
      </c>
      <c r="D31" s="132" t="str">
        <f>VLOOKUP(A31,Lists!$B$2:$G$153,3,FALSE)</f>
        <v>ERI</v>
      </c>
      <c r="E31" s="133" t="str">
        <f>VLOOKUP(A31,Lists!$B$2:$G$153,5,FALSE)</f>
        <v>Complex crisis</v>
      </c>
      <c r="F31" s="251">
        <f t="shared" si="0"/>
        <v>3.7</v>
      </c>
      <c r="G31" s="130">
        <f t="shared" si="1"/>
        <v>4</v>
      </c>
      <c r="H31" s="130" t="str">
        <f t="shared" si="2"/>
        <v>High</v>
      </c>
      <c r="I31" s="252" t="str">
        <f>INDEX(Trends!$D$3:$D$404,MATCH(B31,Trends!$C$3:$C$404,0))</f>
        <v>Stable</v>
      </c>
      <c r="J31" s="130" t="str">
        <f>VLOOKUP($B31,Reliability!$A$3:$I$170,9,FALSE)</f>
        <v>High</v>
      </c>
      <c r="K31" s="253">
        <f t="shared" si="3"/>
        <v>3.6</v>
      </c>
      <c r="L31" s="253">
        <f>VLOOKUP($B31,'Impact of the crisis'!$C$6:$N$170,12,FALSE)</f>
        <v>4</v>
      </c>
      <c r="M31" s="253">
        <f>VLOOKUP($B31,'Impact of the crisis'!$C$6:$AB$170,26,FALSE)</f>
        <v>3.3</v>
      </c>
      <c r="N31" s="253">
        <f>VLOOKUP($B31,'Conditions of people affected'!$C$6:$R$170,16,FALSE)</f>
        <v>3.25</v>
      </c>
      <c r="O31" s="253">
        <f>VLOOKUP($B31,'Conditions of people affected'!$C$6:$R$170,9,FALSE)</f>
        <v>3.5</v>
      </c>
      <c r="P31" s="253">
        <f>VLOOKUP($B31,'Conditions of people affected'!$C$6:$R$170,15,FALSE)</f>
        <v>3</v>
      </c>
      <c r="Q31" s="253">
        <f t="shared" si="4"/>
        <v>4.3</v>
      </c>
      <c r="R31" s="253">
        <f>VLOOKUP($B31,'Complexity of the crisis'!$C$6:$AN$170,22,FALSE)</f>
        <v>3.3</v>
      </c>
      <c r="S31" s="253">
        <f>VLOOKUP($B31,'Complexity of the crisis'!$C$6:$AN$170,38,FALSE)</f>
        <v>5</v>
      </c>
      <c r="T31" s="134" t="str">
        <f>VLOOKUP(B31,Lists!$C$3:$E$163,3,FALSE)</f>
        <v>Africa</v>
      </c>
      <c r="U31" s="135">
        <f>VLOOKUP(B31,'INFORM Severity - hidden'!$C$5:$V$170,20,FALSE)</f>
        <v>44699</v>
      </c>
    </row>
    <row r="32" spans="1:21" x14ac:dyDescent="0.35">
      <c r="A32" s="131" t="str">
        <f t="array" ref="A32">IFERROR(INDEX(Lists!$B$2:$B$153,SMALL(IF(Lists!$I$2:$I$153="Individual",ROW(Lists!$B$2:$B$153)),ROW(28:28))-1,1),"")</f>
        <v>Mixed migration flows in spain</v>
      </c>
      <c r="B32" s="132" t="str">
        <f>VLOOKUP(A32,Lists!$B$2:$G$153,2,FALSE)</f>
        <v>ESP002</v>
      </c>
      <c r="C32" s="132" t="str">
        <f>VLOOKUP(B32,'INFORM Severity - hidden'!$C$5:$D$160,2,FALSE)</f>
        <v>Spain</v>
      </c>
      <c r="D32" s="132" t="str">
        <f>VLOOKUP(A32,Lists!$B$2:$G$153,3,FALSE)</f>
        <v>ESP</v>
      </c>
      <c r="E32" s="133" t="str">
        <f>VLOOKUP(A32,Lists!$B$2:$G$153,5,FALSE)</f>
        <v>International displacement</v>
      </c>
      <c r="F32" s="251">
        <f t="shared" si="0"/>
        <v>1.7</v>
      </c>
      <c r="G32" s="130">
        <f t="shared" si="1"/>
        <v>2</v>
      </c>
      <c r="H32" s="130" t="str">
        <f t="shared" si="2"/>
        <v>Low</v>
      </c>
      <c r="I32" s="252" t="str">
        <f>INDEX(Trends!$D$3:$D$404,MATCH(B32,Trends!$C$3:$C$404,0))</f>
        <v>Decreasing</v>
      </c>
      <c r="J32" s="130" t="str">
        <f>VLOOKUP($B32,Reliability!$A$3:$I$170,9,FALSE)</f>
        <v>Medium</v>
      </c>
      <c r="K32" s="253">
        <f t="shared" si="3"/>
        <v>2.5</v>
      </c>
      <c r="L32" s="253">
        <f>VLOOKUP($B32,'Impact of the crisis'!$C$6:$N$170,12,FALSE)</f>
        <v>2.2000000000000002</v>
      </c>
      <c r="M32" s="253">
        <f>VLOOKUP($B32,'Impact of the crisis'!$C$6:$AB$170,26,FALSE)</f>
        <v>2.6</v>
      </c>
      <c r="N32" s="253">
        <f>VLOOKUP($B32,'Conditions of people affected'!$C$6:$R$170,16,FALSE)</f>
        <v>1.4</v>
      </c>
      <c r="O32" s="253">
        <f>VLOOKUP($B32,'Conditions of people affected'!$C$6:$R$170,9,FALSE)</f>
        <v>1.8</v>
      </c>
      <c r="P32" s="253">
        <f>VLOOKUP($B32,'Conditions of people affected'!$C$6:$R$170,15,FALSE)</f>
        <v>1</v>
      </c>
      <c r="Q32" s="253">
        <f t="shared" si="4"/>
        <v>1.6</v>
      </c>
      <c r="R32" s="253">
        <f>VLOOKUP($B32,'Complexity of the crisis'!$C$6:$AN$170,22,FALSE)</f>
        <v>1.6</v>
      </c>
      <c r="S32" s="253">
        <f>VLOOKUP($B32,'Complexity of the crisis'!$C$6:$AN$170,38,FALSE)</f>
        <v>1.5</v>
      </c>
      <c r="T32" s="134" t="str">
        <f>VLOOKUP(B32,Lists!$C$3:$E$163,3,FALSE)</f>
        <v>Europe</v>
      </c>
      <c r="U32" s="135">
        <f>VLOOKUP(B32,'INFORM Severity - hidden'!$C$5:$V$170,20,FALSE)</f>
        <v>44494</v>
      </c>
    </row>
    <row r="33" spans="1:21" x14ac:dyDescent="0.35">
      <c r="A33" s="131" t="str">
        <f t="array" ref="A33">IFERROR(INDEX(Lists!$B$2:$B$153,SMALL(IF(Lists!$I$2:$I$153="Individual",ROW(Lists!$B$2:$B$153)),ROW(29:29))-1,1),"")</f>
        <v>Complex crisis in Ethiopia</v>
      </c>
      <c r="B33" s="132" t="str">
        <f>VLOOKUP(A33,Lists!$B$2:$G$153,2,FALSE)</f>
        <v>ETH001</v>
      </c>
      <c r="C33" s="132" t="str">
        <f>VLOOKUP(B33,'INFORM Severity - hidden'!$C$5:$D$160,2,FALSE)</f>
        <v>Ethiopia</v>
      </c>
      <c r="D33" s="132" t="str">
        <f>VLOOKUP(A33,Lists!$B$2:$G$153,3,FALSE)</f>
        <v>ETH</v>
      </c>
      <c r="E33" s="133" t="str">
        <f>VLOOKUP(A33,Lists!$B$2:$G$153,5,FALSE)</f>
        <v>Complex crisis</v>
      </c>
      <c r="F33" s="251">
        <f t="shared" si="0"/>
        <v>4.7</v>
      </c>
      <c r="G33" s="130">
        <f t="shared" si="1"/>
        <v>5</v>
      </c>
      <c r="H33" s="130" t="str">
        <f t="shared" si="2"/>
        <v>Very High</v>
      </c>
      <c r="I33" s="252" t="str">
        <f>INDEX(Trends!$D$3:$D$404,MATCH(B33,Trends!$C$3:$C$404,0))</f>
        <v>Stable</v>
      </c>
      <c r="J33" s="130" t="str">
        <f>VLOOKUP($B33,Reliability!$A$3:$I$170,9,FALSE)</f>
        <v>High</v>
      </c>
      <c r="K33" s="253">
        <f t="shared" si="3"/>
        <v>4.7</v>
      </c>
      <c r="L33" s="253">
        <f>VLOOKUP($B33,'Impact of the crisis'!$C$6:$N$170,12,FALSE)</f>
        <v>5</v>
      </c>
      <c r="M33" s="253">
        <f>VLOOKUP($B33,'Impact of the crisis'!$C$6:$AB$170,26,FALSE)</f>
        <v>4.5</v>
      </c>
      <c r="N33" s="253">
        <f>VLOOKUP($B33,'Conditions of people affected'!$C$6:$R$170,16,FALSE)</f>
        <v>5</v>
      </c>
      <c r="O33" s="253">
        <f>VLOOKUP($B33,'Conditions of people affected'!$C$6:$R$170,9,FALSE)</f>
        <v>5</v>
      </c>
      <c r="P33" s="253">
        <f>VLOOKUP($B33,'Conditions of people affected'!$C$6:$R$170,15,FALSE)</f>
        <v>5</v>
      </c>
      <c r="Q33" s="253">
        <f t="shared" si="4"/>
        <v>4.2</v>
      </c>
      <c r="R33" s="253">
        <f>VLOOKUP($B33,'Complexity of the crisis'!$C$6:$AN$170,22,FALSE)</f>
        <v>3.8</v>
      </c>
      <c r="S33" s="253">
        <f>VLOOKUP($B33,'Complexity of the crisis'!$C$6:$AN$170,38,FALSE)</f>
        <v>4.5</v>
      </c>
      <c r="T33" s="134" t="str">
        <f>VLOOKUP(B33,Lists!$C$3:$E$163,3,FALSE)</f>
        <v>Africa</v>
      </c>
      <c r="U33" s="135">
        <f>VLOOKUP(B33,'INFORM Severity - hidden'!$C$5:$V$170,20,FALSE)</f>
        <v>44712</v>
      </c>
    </row>
    <row r="34" spans="1:21" x14ac:dyDescent="0.35">
      <c r="A34" s="131" t="str">
        <f t="array" ref="A34">IFERROR(INDEX(Lists!$B$2:$B$153,SMALL(IF(Lists!$I$2:$I$153="Individual",ROW(Lists!$B$2:$B$153)),ROW(30:30))-1,1),"")</f>
        <v>International Displacement</v>
      </c>
      <c r="B34" s="132" t="str">
        <f>VLOOKUP(A34,Lists!$B$2:$G$153,2,FALSE)</f>
        <v>ETH003</v>
      </c>
      <c r="C34" s="132" t="str">
        <f>VLOOKUP(B34,'INFORM Severity - hidden'!$C$5:$D$160,2,FALSE)</f>
        <v>Ethiopia</v>
      </c>
      <c r="D34" s="132" t="str">
        <f>VLOOKUP(A34,Lists!$B$2:$G$153,3,FALSE)</f>
        <v>ETH</v>
      </c>
      <c r="E34" s="133" t="str">
        <f>VLOOKUP(A34,Lists!$B$2:$G$153,5,FALSE)</f>
        <v>International displacement</v>
      </c>
      <c r="F34" s="251">
        <f t="shared" si="0"/>
        <v>3.1</v>
      </c>
      <c r="G34" s="130">
        <f t="shared" si="1"/>
        <v>4</v>
      </c>
      <c r="H34" s="130" t="str">
        <f t="shared" si="2"/>
        <v>High</v>
      </c>
      <c r="I34" s="252" t="str">
        <f>INDEX(Trends!$D$3:$D$404,MATCH(B34,Trends!$C$3:$C$404,0))</f>
        <v>Stable</v>
      </c>
      <c r="J34" s="130" t="str">
        <f>VLOOKUP($B34,Reliability!$A$3:$I$170,9,FALSE)</f>
        <v>High</v>
      </c>
      <c r="K34" s="253">
        <f t="shared" si="3"/>
        <v>3.6</v>
      </c>
      <c r="L34" s="253">
        <f>VLOOKUP($B34,'Impact of the crisis'!$C$6:$N$170,12,FALSE)</f>
        <v>5</v>
      </c>
      <c r="M34" s="253">
        <f>VLOOKUP($B34,'Impact of the crisis'!$C$6:$AB$170,26,FALSE)</f>
        <v>2.4</v>
      </c>
      <c r="N34" s="253">
        <f>VLOOKUP($B34,'Conditions of people affected'!$C$6:$R$170,16,FALSE)</f>
        <v>2.6</v>
      </c>
      <c r="O34" s="253">
        <f>VLOOKUP($B34,'Conditions of people affected'!$C$6:$R$170,9,FALSE)</f>
        <v>3.2</v>
      </c>
      <c r="P34" s="253">
        <f>VLOOKUP($B34,'Conditions of people affected'!$C$6:$R$170,15,FALSE)</f>
        <v>2</v>
      </c>
      <c r="Q34" s="253">
        <f t="shared" si="4"/>
        <v>3.4</v>
      </c>
      <c r="R34" s="253">
        <f>VLOOKUP($B34,'Complexity of the crisis'!$C$6:$AN$170,22,FALSE)</f>
        <v>3.8</v>
      </c>
      <c r="S34" s="253">
        <f>VLOOKUP($B34,'Complexity of the crisis'!$C$6:$AN$170,38,FALSE)</f>
        <v>3</v>
      </c>
      <c r="T34" s="134" t="str">
        <f>VLOOKUP(B34,Lists!$C$3:$E$163,3,FALSE)</f>
        <v>Africa</v>
      </c>
      <c r="U34" s="135">
        <f>VLOOKUP(B34,'INFORM Severity - hidden'!$C$5:$V$170,20,FALSE)</f>
        <v>44712</v>
      </c>
    </row>
    <row r="35" spans="1:21" x14ac:dyDescent="0.35">
      <c r="A35" s="131" t="str">
        <f t="array" ref="A35">IFERROR(INDEX(Lists!$B$2:$B$153,SMALL(IF(Lists!$I$2:$I$153="Individual",ROW(Lists!$B$2:$B$153)),ROW(31:31))-1,1),"")</f>
        <v>Northern Ethiopia Conflict</v>
      </c>
      <c r="B35" s="132" t="str">
        <f>VLOOKUP(A35,Lists!$B$2:$G$153,2,FALSE)</f>
        <v>ETH004</v>
      </c>
      <c r="C35" s="132" t="str">
        <f>VLOOKUP(B35,'INFORM Severity - hidden'!$C$5:$D$160,2,FALSE)</f>
        <v>Ethiopia</v>
      </c>
      <c r="D35" s="132" t="str">
        <f>VLOOKUP(A35,Lists!$B$2:$G$153,3,FALSE)</f>
        <v>ETH</v>
      </c>
      <c r="E35" s="133" t="str">
        <f>VLOOKUP(A35,Lists!$B$2:$G$153,5,FALSE)</f>
        <v>Conflict</v>
      </c>
      <c r="F35" s="251">
        <f t="shared" si="0"/>
        <v>4.3</v>
      </c>
      <c r="G35" s="130">
        <f t="shared" si="1"/>
        <v>5</v>
      </c>
      <c r="H35" s="130" t="str">
        <f t="shared" si="2"/>
        <v>Very High</v>
      </c>
      <c r="I35" s="252" t="str">
        <f>INDEX(Trends!$D$3:$D$404,MATCH(B35,Trends!$C$3:$C$404,0))</f>
        <v>Stable</v>
      </c>
      <c r="J35" s="130" t="str">
        <f>VLOOKUP($B35,Reliability!$A$3:$I$170,9,FALSE)</f>
        <v>High</v>
      </c>
      <c r="K35" s="253">
        <f t="shared" si="3"/>
        <v>4.2</v>
      </c>
      <c r="L35" s="253">
        <f>VLOOKUP($B35,'Impact of the crisis'!$C$6:$N$170,12,FALSE)</f>
        <v>3</v>
      </c>
      <c r="M35" s="253">
        <f>VLOOKUP($B35,'Impact of the crisis'!$C$6:$AB$170,26,FALSE)</f>
        <v>4.5999999999999996</v>
      </c>
      <c r="N35" s="253">
        <f>VLOOKUP($B35,'Conditions of people affected'!$C$6:$R$170,16,FALSE)</f>
        <v>4.5</v>
      </c>
      <c r="O35" s="253">
        <f>VLOOKUP($B35,'Conditions of people affected'!$C$6:$R$170,9,FALSE)</f>
        <v>5</v>
      </c>
      <c r="P35" s="253">
        <f>VLOOKUP($B35,'Conditions of people affected'!$C$6:$R$170,15,FALSE)</f>
        <v>4</v>
      </c>
      <c r="Q35" s="253">
        <f t="shared" si="4"/>
        <v>4.2</v>
      </c>
      <c r="R35" s="253">
        <f>VLOOKUP($B35,'Complexity of the crisis'!$C$6:$AN$170,22,FALSE)</f>
        <v>3.8</v>
      </c>
      <c r="S35" s="253">
        <f>VLOOKUP($B35,'Complexity of the crisis'!$C$6:$AN$170,38,FALSE)</f>
        <v>4.5</v>
      </c>
      <c r="T35" s="134" t="str">
        <f>VLOOKUP(B35,Lists!$C$3:$E$163,3,FALSE)</f>
        <v>Africa</v>
      </c>
      <c r="U35" s="135">
        <f>VLOOKUP(B35,'INFORM Severity - hidden'!$C$5:$V$170,20,FALSE)</f>
        <v>44712</v>
      </c>
    </row>
    <row r="36" spans="1:21" x14ac:dyDescent="0.35">
      <c r="A36" s="131" t="str">
        <f t="array" ref="A36">IFERROR(INDEX(Lists!$B$2:$B$153,SMALL(IF(Lists!$I$2:$I$153="Individual",ROW(Lists!$B$2:$B$153)),ROW(32:32))-1,1),"")</f>
        <v>Drought in Ethiopia</v>
      </c>
      <c r="B36" s="132" t="str">
        <f>VLOOKUP(A36,Lists!$B$2:$G$153,2,FALSE)</f>
        <v>ETH005</v>
      </c>
      <c r="C36" s="132" t="str">
        <f>VLOOKUP(B36,'INFORM Severity - hidden'!$C$5:$D$160,2,FALSE)</f>
        <v>Ethiopia</v>
      </c>
      <c r="D36" s="132" t="str">
        <f>VLOOKUP(A36,Lists!$B$2:$G$153,3,FALSE)</f>
        <v>ETH</v>
      </c>
      <c r="E36" s="133" t="str">
        <f>VLOOKUP(A36,Lists!$B$2:$G$153,5,FALSE)</f>
        <v>Drought</v>
      </c>
      <c r="F36" s="251">
        <f t="shared" si="0"/>
        <v>2.8</v>
      </c>
      <c r="G36" s="130">
        <f t="shared" si="1"/>
        <v>3</v>
      </c>
      <c r="H36" s="130" t="str">
        <f t="shared" si="2"/>
        <v>Medium</v>
      </c>
      <c r="I36" s="252" t="str">
        <f>INDEX(Trends!$D$3:$D$404,MATCH(B36,Trends!$C$3:$C$404,0))</f>
        <v>Stable</v>
      </c>
      <c r="J36" s="130" t="str">
        <f>VLOOKUP($B36,Reliability!$A$3:$I$170,9,FALSE)</f>
        <v>High</v>
      </c>
      <c r="K36" s="253">
        <f t="shared" si="3"/>
        <v>2.8</v>
      </c>
      <c r="L36" s="253">
        <f>VLOOKUP($B36,'Impact of the crisis'!$C$6:$N$170,12,FALSE)</f>
        <v>4</v>
      </c>
      <c r="M36" s="253">
        <f>VLOOKUP($B36,'Impact of the crisis'!$C$6:$AB$170,26,FALSE)</f>
        <v>1.9</v>
      </c>
      <c r="N36" s="253">
        <f>VLOOKUP($B36,'Conditions of people affected'!$C$6:$R$170,16,FALSE)</f>
        <v>2.35</v>
      </c>
      <c r="O36" s="253">
        <f>VLOOKUP($B36,'Conditions of people affected'!$C$6:$R$170,9,FALSE)</f>
        <v>2.7</v>
      </c>
      <c r="P36" s="253">
        <f>VLOOKUP($B36,'Conditions of people affected'!$C$6:$R$170,15,FALSE)</f>
        <v>2</v>
      </c>
      <c r="Q36" s="253">
        <f t="shared" si="4"/>
        <v>3.4</v>
      </c>
      <c r="R36" s="253">
        <f>VLOOKUP($B36,'Complexity of the crisis'!$C$6:$AN$170,22,FALSE)</f>
        <v>3.8</v>
      </c>
      <c r="S36" s="253">
        <f>VLOOKUP($B36,'Complexity of the crisis'!$C$6:$AN$170,38,FALSE)</f>
        <v>3</v>
      </c>
      <c r="T36" s="134" t="str">
        <f>VLOOKUP(B36,Lists!$C$3:$E$163,3,FALSE)</f>
        <v>Africa</v>
      </c>
      <c r="U36" s="135">
        <f>VLOOKUP(B36,'INFORM Severity - hidden'!$C$5:$V$170,20,FALSE)</f>
        <v>44712</v>
      </c>
    </row>
    <row r="37" spans="1:21" x14ac:dyDescent="0.35">
      <c r="A37" s="131" t="str">
        <f t="array" ref="A37">IFERROR(INDEX(Lists!$B$2:$B$153,SMALL(IF(Lists!$I$2:$I$153="Individual",ROW(Lists!$B$2:$B$153)),ROW(33:33))-1,1),"")</f>
        <v>Mixed migration flows in Greece</v>
      </c>
      <c r="B37" s="132" t="str">
        <f>VLOOKUP(A37,Lists!$B$2:$G$153,2,FALSE)</f>
        <v>GRC002</v>
      </c>
      <c r="C37" s="132" t="str">
        <f>VLOOKUP(B37,'INFORM Severity - hidden'!$C$5:$D$160,2,FALSE)</f>
        <v>Greece</v>
      </c>
      <c r="D37" s="132" t="str">
        <f>VLOOKUP(A37,Lists!$B$2:$G$153,3,FALSE)</f>
        <v>GRC</v>
      </c>
      <c r="E37" s="133" t="str">
        <f>VLOOKUP(A37,Lists!$B$2:$G$153,5,FALSE)</f>
        <v>International displacement</v>
      </c>
      <c r="F37" s="251">
        <f t="shared" ref="F37:F68" si="5">IF(OR(N37="x",K37="x"),"x",ROUND((5-GEOMEAN(((5-K37)/5*4+1),((5-N37)/5*4+1),((5-N37)/5*4+1)))/4*3.5+Q37*0.3,1))</f>
        <v>1.7</v>
      </c>
      <c r="G37" s="130">
        <f t="shared" ref="G37:G68" si="6">IF(F37="x","x",ROUNDUP(F37,0))</f>
        <v>2</v>
      </c>
      <c r="H37" s="130" t="str">
        <f t="shared" ref="H37:H68" si="7">IF(N37="x","x",IF(K37="x","x",(IF(G37=5,"Very High",IF(G37=4,"High",IF(G37=3,"Medium",IF(G37=2,"Low","Very Low")))))))</f>
        <v>Low</v>
      </c>
      <c r="I37" s="252" t="str">
        <f>INDEX(Trends!$D$3:$D$404,MATCH(B37,Trends!$C$3:$C$404,0))</f>
        <v>Increasing</v>
      </c>
      <c r="J37" s="130" t="str">
        <f>VLOOKUP($B37,Reliability!$A$3:$I$170,9,FALSE)</f>
        <v>High</v>
      </c>
      <c r="K37" s="253">
        <f t="shared" ref="K37:K68" si="8">IF(OR(M37="x",L37="x"),"x",ROUND((5-GEOMEAN(((5-L37)/5*4+1),((5-M37)/5*4+1),((5-M37)/5*4+1)))/4*5,1))</f>
        <v>2.2999999999999998</v>
      </c>
      <c r="L37" s="253">
        <f>VLOOKUP($B37,'Impact of the crisis'!$C$6:$N$170,12,FALSE)</f>
        <v>0.3</v>
      </c>
      <c r="M37" s="253">
        <f>VLOOKUP($B37,'Impact of the crisis'!$C$6:$AB$170,26,FALSE)</f>
        <v>3</v>
      </c>
      <c r="N37" s="253">
        <f>VLOOKUP($B37,'Conditions of people affected'!$C$6:$R$170,16,FALSE)</f>
        <v>1.25</v>
      </c>
      <c r="O37" s="253">
        <f>VLOOKUP($B37,'Conditions of people affected'!$C$6:$R$170,9,FALSE)</f>
        <v>0.5</v>
      </c>
      <c r="P37" s="253">
        <f>VLOOKUP($B37,'Conditions of people affected'!$C$6:$R$170,15,FALSE)</f>
        <v>2</v>
      </c>
      <c r="Q37" s="253">
        <f t="shared" ref="Q37:Q68" si="9">IF(OR(S37="x",R37="x"),R37,ROUND((5-GEOMEAN(((5-R37)/5*4+1),((5-S37)/5*4+1)))/4*5,1))</f>
        <v>2</v>
      </c>
      <c r="R37" s="253">
        <f>VLOOKUP($B37,'Complexity of the crisis'!$C$6:$AN$170,22,FALSE)</f>
        <v>1.9</v>
      </c>
      <c r="S37" s="253">
        <f>VLOOKUP($B37,'Complexity of the crisis'!$C$6:$AN$170,38,FALSE)</f>
        <v>2</v>
      </c>
      <c r="T37" s="134" t="str">
        <f>VLOOKUP(B37,Lists!$C$3:$E$163,3,FALSE)</f>
        <v>Europe</v>
      </c>
      <c r="U37" s="135">
        <f>VLOOKUP(B37,'INFORM Severity - hidden'!$C$5:$V$170,20,FALSE)</f>
        <v>44671</v>
      </c>
    </row>
    <row r="38" spans="1:21" x14ac:dyDescent="0.35">
      <c r="A38" s="131" t="str">
        <f t="array" ref="A38">IFERROR(INDEX(Lists!$B$2:$B$153,SMALL(IF(Lists!$I$2:$I$153="Individual",ROW(Lists!$B$2:$B$153)),ROW(34:34))-1,1),"")</f>
        <v>Complex crisis in Guatemala</v>
      </c>
      <c r="B38" s="132" t="str">
        <f>VLOOKUP(A38,Lists!$B$2:$G$153,2,FALSE)</f>
        <v>GTM001</v>
      </c>
      <c r="C38" s="132" t="str">
        <f>VLOOKUP(B38,'INFORM Severity - hidden'!$C$5:$D$160,2,FALSE)</f>
        <v>Guatemala</v>
      </c>
      <c r="D38" s="132" t="str">
        <f>VLOOKUP(A38,Lists!$B$2:$G$153,3,FALSE)</f>
        <v>GTM</v>
      </c>
      <c r="E38" s="133" t="str">
        <f>VLOOKUP(A38,Lists!$B$2:$G$153,5,FALSE)</f>
        <v>Complex crisis</v>
      </c>
      <c r="F38" s="251">
        <f t="shared" si="5"/>
        <v>3.5</v>
      </c>
      <c r="G38" s="130">
        <f t="shared" si="6"/>
        <v>4</v>
      </c>
      <c r="H38" s="130" t="str">
        <f t="shared" si="7"/>
        <v>High</v>
      </c>
      <c r="I38" s="252" t="str">
        <f>INDEX(Trends!$D$3:$D$404,MATCH(B38,Trends!$C$3:$C$404,0))</f>
        <v>Stable</v>
      </c>
      <c r="J38" s="130" t="str">
        <f>VLOOKUP($B38,Reliability!$A$3:$I$170,9,FALSE)</f>
        <v>High</v>
      </c>
      <c r="K38" s="253">
        <f t="shared" si="8"/>
        <v>3.8</v>
      </c>
      <c r="L38" s="253">
        <f>VLOOKUP($B38,'Impact of the crisis'!$C$6:$N$170,12,FALSE)</f>
        <v>4.4000000000000004</v>
      </c>
      <c r="M38" s="253">
        <f>VLOOKUP($B38,'Impact of the crisis'!$C$6:$AB$170,26,FALSE)</f>
        <v>3.5</v>
      </c>
      <c r="N38" s="253">
        <f>VLOOKUP($B38,'Conditions of people affected'!$C$6:$R$170,16,FALSE)</f>
        <v>3.65</v>
      </c>
      <c r="O38" s="253">
        <f>VLOOKUP($B38,'Conditions of people affected'!$C$6:$R$170,9,FALSE)</f>
        <v>4.3</v>
      </c>
      <c r="P38" s="253">
        <f>VLOOKUP($B38,'Conditions of people affected'!$C$6:$R$170,15,FALSE)</f>
        <v>3</v>
      </c>
      <c r="Q38" s="253">
        <f t="shared" si="9"/>
        <v>2.9</v>
      </c>
      <c r="R38" s="253">
        <f>VLOOKUP($B38,'Complexity of the crisis'!$C$6:$AN$170,22,FALSE)</f>
        <v>3.3</v>
      </c>
      <c r="S38" s="253">
        <f>VLOOKUP($B38,'Complexity of the crisis'!$C$6:$AN$170,38,FALSE)</f>
        <v>2.5</v>
      </c>
      <c r="T38" s="134" t="str">
        <f>VLOOKUP(B38,Lists!$C$3:$E$163,3,FALSE)</f>
        <v>Americas</v>
      </c>
      <c r="U38" s="135">
        <f>VLOOKUP(B38,'INFORM Severity - hidden'!$C$5:$V$170,20,FALSE)</f>
        <v>44516</v>
      </c>
    </row>
    <row r="39" spans="1:21" x14ac:dyDescent="0.35">
      <c r="A39" s="131" t="str">
        <f t="array" ref="A39">IFERROR(INDEX(Lists!$B$2:$B$153,SMALL(IF(Lists!$I$2:$I$153="Individual",ROW(Lists!$B$2:$B$153)),ROW(35:35))-1,1),"")</f>
        <v>Complex crisis in Honduras</v>
      </c>
      <c r="B39" s="132" t="str">
        <f>VLOOKUP(A39,Lists!$B$2:$G$153,2,FALSE)</f>
        <v>HND001</v>
      </c>
      <c r="C39" s="132" t="str">
        <f>VLOOKUP(B39,'INFORM Severity - hidden'!$C$5:$D$160,2,FALSE)</f>
        <v>Honduras</v>
      </c>
      <c r="D39" s="132" t="str">
        <f>VLOOKUP(A39,Lists!$B$2:$G$153,3,FALSE)</f>
        <v>HND</v>
      </c>
      <c r="E39" s="133" t="str">
        <f>VLOOKUP(A39,Lists!$B$2:$G$153,5,FALSE)</f>
        <v>Complex crisis</v>
      </c>
      <c r="F39" s="251">
        <f t="shared" si="5"/>
        <v>3.7</v>
      </c>
      <c r="G39" s="130">
        <f t="shared" si="6"/>
        <v>4</v>
      </c>
      <c r="H39" s="130" t="str">
        <f t="shared" si="7"/>
        <v>High</v>
      </c>
      <c r="I39" s="252" t="str">
        <f>INDEX(Trends!$D$3:$D$404,MATCH(B39,Trends!$C$3:$C$404,0))</f>
        <v>Stable</v>
      </c>
      <c r="J39" s="130" t="str">
        <f>VLOOKUP($B39,Reliability!$A$3:$I$170,9,FALSE)</f>
        <v>High</v>
      </c>
      <c r="K39" s="253">
        <f t="shared" si="8"/>
        <v>3.8</v>
      </c>
      <c r="L39" s="253">
        <f>VLOOKUP($B39,'Impact of the crisis'!$C$6:$N$170,12,FALSE)</f>
        <v>4.2</v>
      </c>
      <c r="M39" s="253">
        <f>VLOOKUP($B39,'Impact of the crisis'!$C$6:$AB$170,26,FALSE)</f>
        <v>3.5</v>
      </c>
      <c r="N39" s="253">
        <f>VLOOKUP($B39,'Conditions of people affected'!$C$6:$R$170,16,FALSE)</f>
        <v>4.0999999999999996</v>
      </c>
      <c r="O39" s="253">
        <f>VLOOKUP($B39,'Conditions of people affected'!$C$6:$R$170,9,FALSE)</f>
        <v>4.2</v>
      </c>
      <c r="P39" s="253">
        <f>VLOOKUP($B39,'Conditions of people affected'!$C$6:$R$170,15,FALSE)</f>
        <v>4</v>
      </c>
      <c r="Q39" s="253">
        <f t="shared" si="9"/>
        <v>3.1</v>
      </c>
      <c r="R39" s="253">
        <f>VLOOKUP($B39,'Complexity of the crisis'!$C$6:$AN$170,22,FALSE)</f>
        <v>3.1</v>
      </c>
      <c r="S39" s="253">
        <f>VLOOKUP($B39,'Complexity of the crisis'!$C$6:$AN$170,38,FALSE)</f>
        <v>3</v>
      </c>
      <c r="T39" s="134" t="str">
        <f>VLOOKUP(B39,Lists!$C$3:$E$163,3,FALSE)</f>
        <v>Americas</v>
      </c>
      <c r="U39" s="135">
        <f>VLOOKUP(B39,'INFORM Severity - hidden'!$C$5:$V$170,20,FALSE)</f>
        <v>44517</v>
      </c>
    </row>
    <row r="40" spans="1:21" x14ac:dyDescent="0.35">
      <c r="A40" s="131" t="str">
        <f t="array" ref="A40">IFERROR(INDEX(Lists!$B$2:$B$153,SMALL(IF(Lists!$I$2:$I$153="Individual",ROW(Lists!$B$2:$B$153)),ROW(36:36))-1,1),"")</f>
        <v>Complex crisis in Haiti</v>
      </c>
      <c r="B40" s="132" t="str">
        <f>VLOOKUP(A40,Lists!$B$2:$G$153,2,FALSE)</f>
        <v>HTI001</v>
      </c>
      <c r="C40" s="132" t="str">
        <f>VLOOKUP(B40,'INFORM Severity - hidden'!$C$5:$D$160,2,FALSE)</f>
        <v>Haiti</v>
      </c>
      <c r="D40" s="132" t="str">
        <f>VLOOKUP(A40,Lists!$B$2:$G$153,3,FALSE)</f>
        <v>HTI</v>
      </c>
      <c r="E40" s="133" t="str">
        <f>VLOOKUP(A40,Lists!$B$2:$G$153,5,FALSE)</f>
        <v>Complex crisis</v>
      </c>
      <c r="F40" s="251">
        <f t="shared" si="5"/>
        <v>4</v>
      </c>
      <c r="G40" s="130">
        <f t="shared" si="6"/>
        <v>4</v>
      </c>
      <c r="H40" s="130" t="str">
        <f t="shared" si="7"/>
        <v>High</v>
      </c>
      <c r="I40" s="252" t="str">
        <f>INDEX(Trends!$D$3:$D$404,MATCH(B40,Trends!$C$3:$C$404,0))</f>
        <v>Stable</v>
      </c>
      <c r="J40" s="130" t="str">
        <f>VLOOKUP($B40,Reliability!$A$3:$I$170,9,FALSE)</f>
        <v>Very High</v>
      </c>
      <c r="K40" s="253">
        <f t="shared" si="8"/>
        <v>3.4</v>
      </c>
      <c r="L40" s="253">
        <f>VLOOKUP($B40,'Impact of the crisis'!$C$6:$N$170,12,FALSE)</f>
        <v>4</v>
      </c>
      <c r="M40" s="253">
        <f>VLOOKUP($B40,'Impact of the crisis'!$C$6:$AB$170,26,FALSE)</f>
        <v>3</v>
      </c>
      <c r="N40" s="253">
        <f>VLOOKUP($B40,'Conditions of people affected'!$C$6:$R$170,16,FALSE)</f>
        <v>4.75</v>
      </c>
      <c r="O40" s="253">
        <f>VLOOKUP($B40,'Conditions of people affected'!$C$6:$R$170,9,FALSE)</f>
        <v>4.5</v>
      </c>
      <c r="P40" s="253">
        <f>VLOOKUP($B40,'Conditions of people affected'!$C$6:$R$170,15,FALSE)</f>
        <v>5</v>
      </c>
      <c r="Q40" s="253">
        <f t="shared" si="9"/>
        <v>3.1</v>
      </c>
      <c r="R40" s="253">
        <f>VLOOKUP($B40,'Complexity of the crisis'!$C$6:$AN$170,22,FALSE)</f>
        <v>3.1</v>
      </c>
      <c r="S40" s="253">
        <f>VLOOKUP($B40,'Complexity of the crisis'!$C$6:$AN$170,38,FALSE)</f>
        <v>3</v>
      </c>
      <c r="T40" s="134" t="str">
        <f>VLOOKUP(B40,Lists!$C$3:$E$163,3,FALSE)</f>
        <v>Americas</v>
      </c>
      <c r="U40" s="135">
        <f>VLOOKUP(B40,'INFORM Severity - hidden'!$C$5:$V$170,20,FALSE)</f>
        <v>44686</v>
      </c>
    </row>
    <row r="41" spans="1:21" x14ac:dyDescent="0.35">
      <c r="A41" s="131" t="str">
        <f t="array" ref="A41">IFERROR(INDEX(Lists!$B$2:$B$153,SMALL(IF(Lists!$I$2:$I$153="Individual",ROW(Lists!$B$2:$B$153)),ROW(37:37))-1,1),"")</f>
        <v xml:space="preserve">Nippes Earthquake </v>
      </c>
      <c r="B41" s="132" t="str">
        <f>VLOOKUP(A41,Lists!$B$2:$G$153,2,FALSE)</f>
        <v>HTI002</v>
      </c>
      <c r="C41" s="132" t="str">
        <f>VLOOKUP(B41,'INFORM Severity - hidden'!$C$5:$D$160,2,FALSE)</f>
        <v>Haiti</v>
      </c>
      <c r="D41" s="132" t="str">
        <f>VLOOKUP(A41,Lists!$B$2:$G$153,3,FALSE)</f>
        <v>HTI</v>
      </c>
      <c r="E41" s="133" t="str">
        <f>VLOOKUP(A41,Lists!$B$2:$G$153,5,FALSE)</f>
        <v>Earthquake</v>
      </c>
      <c r="F41" s="251">
        <f t="shared" si="5"/>
        <v>3</v>
      </c>
      <c r="G41" s="130">
        <f t="shared" si="6"/>
        <v>3</v>
      </c>
      <c r="H41" s="130" t="str">
        <f t="shared" si="7"/>
        <v>Medium</v>
      </c>
      <c r="I41" s="252" t="str">
        <f>INDEX(Trends!$D$3:$D$404,MATCH(B41,Trends!$C$3:$C$404,0))</f>
        <v>Stable</v>
      </c>
      <c r="J41" s="130" t="str">
        <f>VLOOKUP($B41,Reliability!$A$3:$I$170,9,FALSE)</f>
        <v>High</v>
      </c>
      <c r="K41" s="253">
        <f t="shared" si="8"/>
        <v>2.7</v>
      </c>
      <c r="L41" s="253">
        <f>VLOOKUP($B41,'Impact of the crisis'!$C$6:$N$170,12,FALSE)</f>
        <v>2.4</v>
      </c>
      <c r="M41" s="253">
        <f>VLOOKUP($B41,'Impact of the crisis'!$C$6:$AB$170,26,FALSE)</f>
        <v>2.9</v>
      </c>
      <c r="N41" s="253">
        <f>VLOOKUP($B41,'Conditions of people affected'!$C$6:$R$170,16,FALSE)</f>
        <v>3</v>
      </c>
      <c r="O41" s="253">
        <f>VLOOKUP($B41,'Conditions of people affected'!$C$6:$R$170,9,FALSE)</f>
        <v>3</v>
      </c>
      <c r="P41" s="253">
        <f>VLOOKUP($B41,'Conditions of people affected'!$C$6:$R$170,15,FALSE)</f>
        <v>3</v>
      </c>
      <c r="Q41" s="253">
        <f t="shared" si="9"/>
        <v>3.1</v>
      </c>
      <c r="R41" s="253">
        <f>VLOOKUP($B41,'Complexity of the crisis'!$C$6:$AN$170,22,FALSE)</f>
        <v>3.1</v>
      </c>
      <c r="S41" s="253">
        <f>VLOOKUP($B41,'Complexity of the crisis'!$C$6:$AN$170,38,FALSE)</f>
        <v>3</v>
      </c>
      <c r="T41" s="134" t="str">
        <f>VLOOKUP(B41,Lists!$C$3:$E$163,3,FALSE)</f>
        <v>Americas</v>
      </c>
      <c r="U41" s="135">
        <f>VLOOKUP(B41,'INFORM Severity - hidden'!$C$5:$V$170,20,FALSE)</f>
        <v>44686</v>
      </c>
    </row>
    <row r="42" spans="1:21" x14ac:dyDescent="0.35">
      <c r="A42" s="131" t="str">
        <f t="array" ref="A42">IFERROR(INDEX(Lists!$B$2:$B$153,SMALL(IF(Lists!$I$2:$I$153="Individual",ROW(Lists!$B$2:$B$153)),ROW(38:38))-1,1),"")</f>
        <v>Displacement from Ukraine conflict in Hungary</v>
      </c>
      <c r="B42" s="132" t="str">
        <f>VLOOKUP(A42,Lists!$B$2:$G$153,2,FALSE)</f>
        <v>HUN002</v>
      </c>
      <c r="C42" s="132" t="str">
        <f>VLOOKUP(B42,'INFORM Severity - hidden'!$C$5:$D$160,2,FALSE)</f>
        <v>Hungary</v>
      </c>
      <c r="D42" s="132" t="str">
        <f>VLOOKUP(A42,Lists!$B$2:$G$153,3,FALSE)</f>
        <v>HUN</v>
      </c>
      <c r="E42" s="133" t="str">
        <f>VLOOKUP(A42,Lists!$B$2:$G$153,5,FALSE)</f>
        <v>International displacement</v>
      </c>
      <c r="F42" s="251">
        <f t="shared" si="5"/>
        <v>1.3</v>
      </c>
      <c r="G42" s="130">
        <f t="shared" si="6"/>
        <v>2</v>
      </c>
      <c r="H42" s="130" t="str">
        <f t="shared" si="7"/>
        <v>Low</v>
      </c>
      <c r="I42" s="252" t="str">
        <f>INDEX(Trends!$D$3:$D$404,MATCH(B42,Trends!$C$3:$C$404,0))</f>
        <v>Increasing</v>
      </c>
      <c r="J42" s="130" t="str">
        <f>VLOOKUP($B42,Reliability!$A$3:$I$170,9,FALSE)</f>
        <v>Very High</v>
      </c>
      <c r="K42" s="253">
        <f t="shared" si="8"/>
        <v>2.1</v>
      </c>
      <c r="L42" s="253">
        <f>VLOOKUP($B42,'Impact of the crisis'!$C$6:$N$170,12,FALSE)</f>
        <v>0.1</v>
      </c>
      <c r="M42" s="253">
        <f>VLOOKUP($B42,'Impact of the crisis'!$C$6:$AB$170,26,FALSE)</f>
        <v>2.8</v>
      </c>
      <c r="N42" s="253">
        <f>VLOOKUP($B42,'Conditions of people affected'!$C$6:$R$170,16,FALSE)</f>
        <v>1</v>
      </c>
      <c r="O42" s="253">
        <f>VLOOKUP($B42,'Conditions of people affected'!$C$6:$R$170,9,FALSE)</f>
        <v>0</v>
      </c>
      <c r="P42" s="253">
        <f>VLOOKUP($B42,'Conditions of people affected'!$C$6:$R$170,15,FALSE)</f>
        <v>2</v>
      </c>
      <c r="Q42" s="253">
        <f t="shared" si="9"/>
        <v>1.2</v>
      </c>
      <c r="R42" s="253">
        <f>VLOOKUP($B42,'Complexity of the crisis'!$C$6:$AN$170,22,FALSE)</f>
        <v>1.4</v>
      </c>
      <c r="S42" s="253">
        <f>VLOOKUP($B42,'Complexity of the crisis'!$C$6:$AN$170,38,FALSE)</f>
        <v>1</v>
      </c>
      <c r="T42" s="134" t="str">
        <f>VLOOKUP(B42,Lists!$C$3:$E$163,3,FALSE)</f>
        <v>Europe</v>
      </c>
      <c r="U42" s="135">
        <f>VLOOKUP(B42,'INFORM Severity - hidden'!$C$5:$V$170,20,FALSE)</f>
        <v>44658</v>
      </c>
    </row>
    <row r="43" spans="1:21" x14ac:dyDescent="0.35">
      <c r="A43" s="131" t="str">
        <f t="array" ref="A43">IFERROR(INDEX(Lists!$B$2:$B$153,SMALL(IF(Lists!$I$2:$I$153="Individual",ROW(Lists!$B$2:$B$153)),ROW(39:39))-1,1),"")</f>
        <v>Papua Conflict</v>
      </c>
      <c r="B43" s="132" t="str">
        <f>VLOOKUP(A43,Lists!$B$2:$G$153,2,FALSE)</f>
        <v>IDN002</v>
      </c>
      <c r="C43" s="132" t="str">
        <f>VLOOKUP(B43,'INFORM Severity - hidden'!$C$5:$D$160,2,FALSE)</f>
        <v>Indonesia</v>
      </c>
      <c r="D43" s="132" t="str">
        <f>VLOOKUP(A43,Lists!$B$2:$G$153,3,FALSE)</f>
        <v>IDN</v>
      </c>
      <c r="E43" s="133" t="str">
        <f>VLOOKUP(A43,Lists!$B$2:$G$153,5,FALSE)</f>
        <v>Conflict</v>
      </c>
      <c r="F43" s="251">
        <f t="shared" si="5"/>
        <v>2.2999999999999998</v>
      </c>
      <c r="G43" s="130">
        <f t="shared" si="6"/>
        <v>3</v>
      </c>
      <c r="H43" s="130" t="str">
        <f t="shared" si="7"/>
        <v>Medium</v>
      </c>
      <c r="I43" s="252" t="str">
        <f>INDEX(Trends!$D$3:$D$404,MATCH(B43,Trends!$C$3:$C$404,0))</f>
        <v>Increasing</v>
      </c>
      <c r="J43" s="130" t="str">
        <f>VLOOKUP($B43,Reliability!$A$3:$I$170,9,FALSE)</f>
        <v>High</v>
      </c>
      <c r="K43" s="253">
        <f t="shared" si="8"/>
        <v>2.9</v>
      </c>
      <c r="L43" s="253">
        <f>VLOOKUP($B43,'Impact of the crisis'!$C$6:$N$170,12,FALSE)</f>
        <v>2.1</v>
      </c>
      <c r="M43" s="253">
        <f>VLOOKUP($B43,'Impact of the crisis'!$C$6:$AB$170,26,FALSE)</f>
        <v>3.3</v>
      </c>
      <c r="N43" s="253">
        <f>VLOOKUP($B43,'Conditions of people affected'!$C$6:$R$170,16,FALSE)</f>
        <v>1.35</v>
      </c>
      <c r="O43" s="253">
        <f>VLOOKUP($B43,'Conditions of people affected'!$C$6:$R$170,9,FALSE)</f>
        <v>1.7</v>
      </c>
      <c r="P43" s="253">
        <f>VLOOKUP($B43,'Conditions of people affected'!$C$6:$R$170,15,FALSE)</f>
        <v>1</v>
      </c>
      <c r="Q43" s="253">
        <f t="shared" si="9"/>
        <v>3</v>
      </c>
      <c r="R43" s="253">
        <f>VLOOKUP($B43,'Complexity of the crisis'!$C$6:$AN$170,22,FALSE)</f>
        <v>2.5</v>
      </c>
      <c r="S43" s="253">
        <f>VLOOKUP($B43,'Complexity of the crisis'!$C$6:$AN$170,38,FALSE)</f>
        <v>3.5</v>
      </c>
      <c r="T43" s="134" t="str">
        <f>VLOOKUP(B43,Lists!$C$3:$E$163,3,FALSE)</f>
        <v>Asia</v>
      </c>
      <c r="U43" s="135">
        <f>VLOOKUP(B43,'INFORM Severity - hidden'!$C$5:$V$170,20,FALSE)</f>
        <v>44712</v>
      </c>
    </row>
    <row r="44" spans="1:21" x14ac:dyDescent="0.35">
      <c r="A44" s="131" t="str">
        <f t="array" ref="A44">IFERROR(INDEX(Lists!$B$2:$B$153,SMALL(IF(Lists!$I$2:$I$153="Individual",ROW(Lists!$B$2:$B$153)),ROW(40:40))-1,1),"")</f>
        <v>Conflict in Jammu and Kashmir</v>
      </c>
      <c r="B44" s="132" t="str">
        <f>VLOOKUP(A44,Lists!$B$2:$G$153,2,FALSE)</f>
        <v>IND002</v>
      </c>
      <c r="C44" s="132" t="str">
        <f>VLOOKUP(B44,'INFORM Severity - hidden'!$C$5:$D$160,2,FALSE)</f>
        <v>India</v>
      </c>
      <c r="D44" s="132" t="str">
        <f>VLOOKUP(A44,Lists!$B$2:$G$153,3,FALSE)</f>
        <v>IND</v>
      </c>
      <c r="E44" s="133" t="str">
        <f>VLOOKUP(A44,Lists!$B$2:$G$153,5,FALSE)</f>
        <v>Conflict</v>
      </c>
      <c r="F44" s="251" t="str">
        <f t="shared" si="5"/>
        <v>x</v>
      </c>
      <c r="G44" s="130" t="str">
        <f t="shared" si="6"/>
        <v>x</v>
      </c>
      <c r="H44" s="130" t="str">
        <f t="shared" si="7"/>
        <v>x</v>
      </c>
      <c r="I44" s="252" t="str">
        <f>INDEX(Trends!$D$3:$D$404,MATCH(B44,Trends!$C$3:$C$404,0))</f>
        <v>-</v>
      </c>
      <c r="J44" s="130" t="str">
        <f>VLOOKUP($B44,Reliability!$A$3:$I$170,9,FALSE)</f>
        <v>Very Low</v>
      </c>
      <c r="K44" s="253">
        <f t="shared" si="8"/>
        <v>1.2</v>
      </c>
      <c r="L44" s="253">
        <f>VLOOKUP($B44,'Impact of the crisis'!$C$6:$N$170,12,FALSE)</f>
        <v>2</v>
      </c>
      <c r="M44" s="253">
        <f>VLOOKUP($B44,'Impact of the crisis'!$C$6:$AB$170,26,FALSE)</f>
        <v>0.7</v>
      </c>
      <c r="N44" s="253" t="str">
        <f>VLOOKUP($B44,'Conditions of people affected'!$C$6:$R$170,16,FALSE)</f>
        <v>x</v>
      </c>
      <c r="O44" s="253" t="str">
        <f>VLOOKUP($B44,'Conditions of people affected'!$C$6:$R$170,9,FALSE)</f>
        <v>x</v>
      </c>
      <c r="P44" s="253" t="str">
        <f>VLOOKUP($B44,'Conditions of people affected'!$C$6:$R$170,15,FALSE)</f>
        <v>x</v>
      </c>
      <c r="Q44" s="253">
        <f t="shared" si="9"/>
        <v>1.5</v>
      </c>
      <c r="R44" s="253">
        <f>VLOOKUP($B44,'Complexity of the crisis'!$C$6:$AN$170,22,FALSE)</f>
        <v>2</v>
      </c>
      <c r="S44" s="253">
        <f>VLOOKUP($B44,'Complexity of the crisis'!$C$6:$AN$170,38,FALSE)</f>
        <v>1</v>
      </c>
      <c r="T44" s="134" t="str">
        <f>VLOOKUP(B44,Lists!$C$3:$E$163,3,FALSE)</f>
        <v>Asia</v>
      </c>
      <c r="U44" s="135">
        <f>VLOOKUP(B44,'INFORM Severity - hidden'!$C$5:$V$170,20,FALSE)</f>
        <v>44712</v>
      </c>
    </row>
    <row r="45" spans="1:21" x14ac:dyDescent="0.35">
      <c r="A45" s="131" t="str">
        <f t="array" ref="A45">IFERROR(INDEX(Lists!$B$2:$B$153,SMALL(IF(Lists!$I$2:$I$153="Individual",ROW(Lists!$B$2:$B$153)),ROW(41:41))-1,1),"")</f>
        <v>Afghan Refugees in Iran</v>
      </c>
      <c r="B45" s="132" t="str">
        <f>VLOOKUP(A45,Lists!$B$2:$G$153,2,FALSE)</f>
        <v>IRN004</v>
      </c>
      <c r="C45" s="132" t="str">
        <f>VLOOKUP(B45,'INFORM Severity - hidden'!$C$5:$D$160,2,FALSE)</f>
        <v>Iran</v>
      </c>
      <c r="D45" s="132" t="str">
        <f>VLOOKUP(A45,Lists!$B$2:$G$153,3,FALSE)</f>
        <v>IRN</v>
      </c>
      <c r="E45" s="133" t="str">
        <f>VLOOKUP(A45,Lists!$B$2:$G$153,5,FALSE)</f>
        <v>International displacement</v>
      </c>
      <c r="F45" s="251">
        <f t="shared" si="5"/>
        <v>3.6</v>
      </c>
      <c r="G45" s="130">
        <f t="shared" si="6"/>
        <v>4</v>
      </c>
      <c r="H45" s="130" t="str">
        <f t="shared" si="7"/>
        <v>High</v>
      </c>
      <c r="I45" s="252" t="str">
        <f>INDEX(Trends!$D$3:$D$404,MATCH(B45,Trends!$C$3:$C$404,0))</f>
        <v>Increasing</v>
      </c>
      <c r="J45" s="130" t="str">
        <f>VLOOKUP($B45,Reliability!$A$3:$I$170,9,FALSE)</f>
        <v>Medium</v>
      </c>
      <c r="K45" s="253">
        <f t="shared" si="8"/>
        <v>3.6</v>
      </c>
      <c r="L45" s="253">
        <f>VLOOKUP($B45,'Impact of the crisis'!$C$6:$N$170,12,FALSE)</f>
        <v>2.7</v>
      </c>
      <c r="M45" s="253">
        <f>VLOOKUP($B45,'Impact of the crisis'!$C$6:$AB$170,26,FALSE)</f>
        <v>3.9</v>
      </c>
      <c r="N45" s="253">
        <f>VLOOKUP($B45,'Conditions of people affected'!$C$6:$R$170,16,FALSE)</f>
        <v>4.0999999999999996</v>
      </c>
      <c r="O45" s="253">
        <f>VLOOKUP($B45,'Conditions of people affected'!$C$6:$R$170,9,FALSE)</f>
        <v>4.2</v>
      </c>
      <c r="P45" s="253">
        <f>VLOOKUP($B45,'Conditions of people affected'!$C$6:$R$170,15,FALSE)</f>
        <v>4</v>
      </c>
      <c r="Q45" s="253">
        <f t="shared" si="9"/>
        <v>2.9</v>
      </c>
      <c r="R45" s="253">
        <f>VLOOKUP($B45,'Complexity of the crisis'!$C$6:$AN$170,22,FALSE)</f>
        <v>3.3</v>
      </c>
      <c r="S45" s="253">
        <f>VLOOKUP($B45,'Complexity of the crisis'!$C$6:$AN$170,38,FALSE)</f>
        <v>2.5</v>
      </c>
      <c r="T45" s="134" t="str">
        <f>VLOOKUP(B45,Lists!$C$3:$E$163,3,FALSE)</f>
        <v>Middle east</v>
      </c>
      <c r="U45" s="135">
        <f>VLOOKUP(B45,'INFORM Severity - hidden'!$C$5:$V$170,20,FALSE)</f>
        <v>44712</v>
      </c>
    </row>
    <row r="46" spans="1:21" x14ac:dyDescent="0.35">
      <c r="A46" s="131" t="str">
        <f t="array" ref="A46">IFERROR(INDEX(Lists!$B$2:$B$153,SMALL(IF(Lists!$I$2:$I$153="Individual",ROW(Lists!$B$2:$B$153)),ROW(42:42))-1,1),"")</f>
        <v>Conflict  in Iraq</v>
      </c>
      <c r="B46" s="132" t="str">
        <f>VLOOKUP(A46,Lists!$B$2:$G$153,2,FALSE)</f>
        <v>IRQ002</v>
      </c>
      <c r="C46" s="132" t="str">
        <f>VLOOKUP(B46,'INFORM Severity - hidden'!$C$5:$D$160,2,FALSE)</f>
        <v>Iraq</v>
      </c>
      <c r="D46" s="132" t="str">
        <f>VLOOKUP(A46,Lists!$B$2:$G$153,3,FALSE)</f>
        <v>IRQ</v>
      </c>
      <c r="E46" s="133" t="str">
        <f>VLOOKUP(A46,Lists!$B$2:$G$153,5,FALSE)</f>
        <v>Conflict</v>
      </c>
      <c r="F46" s="251">
        <f t="shared" si="5"/>
        <v>3.9</v>
      </c>
      <c r="G46" s="130">
        <f t="shared" si="6"/>
        <v>4</v>
      </c>
      <c r="H46" s="130" t="str">
        <f t="shared" si="7"/>
        <v>High</v>
      </c>
      <c r="I46" s="252" t="str">
        <f>INDEX(Trends!$D$3:$D$404,MATCH(B46,Trends!$C$3:$C$404,0))</f>
        <v>Decreasing</v>
      </c>
      <c r="J46" s="130" t="str">
        <f>VLOOKUP($B46,Reliability!$A$3:$I$170,9,FALSE)</f>
        <v>High</v>
      </c>
      <c r="K46" s="253">
        <f t="shared" si="8"/>
        <v>4.2</v>
      </c>
      <c r="L46" s="253">
        <f>VLOOKUP($B46,'Impact of the crisis'!$C$6:$N$170,12,FALSE)</f>
        <v>4.7</v>
      </c>
      <c r="M46" s="253">
        <f>VLOOKUP($B46,'Impact of the crisis'!$C$6:$AB$170,26,FALSE)</f>
        <v>3.9</v>
      </c>
      <c r="N46" s="253">
        <f>VLOOKUP($B46,'Conditions of people affected'!$C$6:$R$170,16,FALSE)</f>
        <v>3.5</v>
      </c>
      <c r="O46" s="253">
        <f>VLOOKUP($B46,'Conditions of people affected'!$C$6:$R$170,9,FALSE)</f>
        <v>4</v>
      </c>
      <c r="P46" s="253">
        <f>VLOOKUP($B46,'Conditions of people affected'!$C$6:$R$170,15,FALSE)</f>
        <v>3</v>
      </c>
      <c r="Q46" s="253">
        <f t="shared" si="9"/>
        <v>4.0999999999999996</v>
      </c>
      <c r="R46" s="253">
        <f>VLOOKUP($B46,'Complexity of the crisis'!$C$6:$AN$170,22,FALSE)</f>
        <v>3.6</v>
      </c>
      <c r="S46" s="253">
        <f>VLOOKUP($B46,'Complexity of the crisis'!$C$6:$AN$170,38,FALSE)</f>
        <v>4.5</v>
      </c>
      <c r="T46" s="134" t="str">
        <f>VLOOKUP(B46,Lists!$C$3:$E$163,3,FALSE)</f>
        <v>Middle east</v>
      </c>
      <c r="U46" s="135">
        <f>VLOOKUP(B46,'INFORM Severity - hidden'!$C$5:$V$170,20,FALSE)</f>
        <v>44712</v>
      </c>
    </row>
    <row r="47" spans="1:21" x14ac:dyDescent="0.35">
      <c r="A47" s="131" t="str">
        <f t="array" ref="A47">IFERROR(INDEX(Lists!$B$2:$B$153,SMALL(IF(Lists!$I$2:$I$153="Individual",ROW(Lists!$B$2:$B$153)),ROW(43:43))-1,1),"")</f>
        <v>Syrian and Palestinian refugees in iraq</v>
      </c>
      <c r="B47" s="132" t="str">
        <f>VLOOKUP(A47,Lists!$B$2:$G$153,2,FALSE)</f>
        <v>IRQ003</v>
      </c>
      <c r="C47" s="132" t="str">
        <f>VLOOKUP(B47,'INFORM Severity - hidden'!$C$5:$D$160,2,FALSE)</f>
        <v>Iraq</v>
      </c>
      <c r="D47" s="132" t="str">
        <f>VLOOKUP(A47,Lists!$B$2:$G$153,3,FALSE)</f>
        <v>IRQ</v>
      </c>
      <c r="E47" s="133" t="str">
        <f>VLOOKUP(A47,Lists!$B$2:$G$153,5,FALSE)</f>
        <v>International displacement</v>
      </c>
      <c r="F47" s="251">
        <f t="shared" si="5"/>
        <v>3</v>
      </c>
      <c r="G47" s="130">
        <f t="shared" si="6"/>
        <v>3</v>
      </c>
      <c r="H47" s="130" t="str">
        <f t="shared" si="7"/>
        <v>Medium</v>
      </c>
      <c r="I47" s="252" t="str">
        <f>INDEX(Trends!$D$3:$D$404,MATCH(B47,Trends!$C$3:$C$404,0))</f>
        <v>Increasing</v>
      </c>
      <c r="J47" s="130" t="str">
        <f>VLOOKUP($B47,Reliability!$A$3:$I$170,9,FALSE)</f>
        <v>Medium</v>
      </c>
      <c r="K47" s="253">
        <f t="shared" si="8"/>
        <v>2.6</v>
      </c>
      <c r="L47" s="253">
        <f>VLOOKUP($B47,'Impact of the crisis'!$C$6:$N$170,12,FALSE)</f>
        <v>1.5</v>
      </c>
      <c r="M47" s="253">
        <f>VLOOKUP($B47,'Impact of the crisis'!$C$6:$AB$170,26,FALSE)</f>
        <v>3</v>
      </c>
      <c r="N47" s="253">
        <f>VLOOKUP($B47,'Conditions of people affected'!$C$6:$R$170,16,FALSE)</f>
        <v>2.9</v>
      </c>
      <c r="O47" s="253">
        <f>VLOOKUP($B47,'Conditions of people affected'!$C$6:$R$170,9,FALSE)</f>
        <v>2.8</v>
      </c>
      <c r="P47" s="253">
        <f>VLOOKUP($B47,'Conditions of people affected'!$C$6:$R$170,15,FALSE)</f>
        <v>3</v>
      </c>
      <c r="Q47" s="253">
        <f t="shared" si="9"/>
        <v>3.6</v>
      </c>
      <c r="R47" s="253">
        <f>VLOOKUP($B47,'Complexity of the crisis'!$C$6:$AN$170,22,FALSE)</f>
        <v>3.6</v>
      </c>
      <c r="S47" s="253">
        <f>VLOOKUP($B47,'Complexity of the crisis'!$C$6:$AN$170,38,FALSE)</f>
        <v>3.5</v>
      </c>
      <c r="T47" s="134" t="str">
        <f>VLOOKUP(B47,Lists!$C$3:$E$163,3,FALSE)</f>
        <v>Middle east</v>
      </c>
      <c r="U47" s="135">
        <f>VLOOKUP(B47,'INFORM Severity - hidden'!$C$5:$V$170,20,FALSE)</f>
        <v>44712</v>
      </c>
    </row>
    <row r="48" spans="1:21" x14ac:dyDescent="0.35">
      <c r="A48" s="131" t="str">
        <f t="array" ref="A48">IFERROR(INDEX(Lists!$B$2:$B$153,SMALL(IF(Lists!$I$2:$I$153="Individual",ROW(Lists!$B$2:$B$153)),ROW(44:44))-1,1),"")</f>
        <v>Mixed migration flows in Italy</v>
      </c>
      <c r="B48" s="132" t="str">
        <f>VLOOKUP(A48,Lists!$B$2:$G$153,2,FALSE)</f>
        <v>ITA002</v>
      </c>
      <c r="C48" s="132" t="str">
        <f>VLOOKUP(B48,'INFORM Severity - hidden'!$C$5:$D$160,2,FALSE)</f>
        <v>Italy</v>
      </c>
      <c r="D48" s="132" t="str">
        <f>VLOOKUP(A48,Lists!$B$2:$G$153,3,FALSE)</f>
        <v>ITA</v>
      </c>
      <c r="E48" s="133" t="str">
        <f>VLOOKUP(A48,Lists!$B$2:$G$153,5,FALSE)</f>
        <v>International displacement</v>
      </c>
      <c r="F48" s="251">
        <f t="shared" si="5"/>
        <v>1.9</v>
      </c>
      <c r="G48" s="130">
        <f t="shared" si="6"/>
        <v>2</v>
      </c>
      <c r="H48" s="130" t="str">
        <f t="shared" si="7"/>
        <v>Low</v>
      </c>
      <c r="I48" s="252" t="str">
        <f>INDEX(Trends!$D$3:$D$404,MATCH(B48,Trends!$C$3:$C$404,0))</f>
        <v>Stable</v>
      </c>
      <c r="J48" s="130" t="str">
        <f>VLOOKUP($B48,Reliability!$A$3:$I$170,9,FALSE)</f>
        <v>Medium</v>
      </c>
      <c r="K48" s="253">
        <f t="shared" si="8"/>
        <v>2.7</v>
      </c>
      <c r="L48" s="253">
        <f>VLOOKUP($B48,'Impact of the crisis'!$C$6:$N$170,12,FALSE)</f>
        <v>1.7</v>
      </c>
      <c r="M48" s="253">
        <f>VLOOKUP($B48,'Impact of the crisis'!$C$6:$AB$170,26,FALSE)</f>
        <v>3.1</v>
      </c>
      <c r="N48" s="253">
        <f>VLOOKUP($B48,'Conditions of people affected'!$C$6:$R$170,16,FALSE)</f>
        <v>1.6</v>
      </c>
      <c r="O48" s="253">
        <f>VLOOKUP($B48,'Conditions of people affected'!$C$6:$R$170,9,FALSE)</f>
        <v>2.2000000000000002</v>
      </c>
      <c r="P48" s="253">
        <f>VLOOKUP($B48,'Conditions of people affected'!$C$6:$R$170,15,FALSE)</f>
        <v>1</v>
      </c>
      <c r="Q48" s="253">
        <f t="shared" si="9"/>
        <v>1.5</v>
      </c>
      <c r="R48" s="253">
        <f>VLOOKUP($B48,'Complexity of the crisis'!$C$6:$AN$170,22,FALSE)</f>
        <v>1.5</v>
      </c>
      <c r="S48" s="253">
        <f>VLOOKUP($B48,'Complexity of the crisis'!$C$6:$AN$170,38,FALSE)</f>
        <v>1.5</v>
      </c>
      <c r="T48" s="134" t="str">
        <f>VLOOKUP(B48,Lists!$C$3:$E$163,3,FALSE)</f>
        <v>Europe</v>
      </c>
      <c r="U48" s="135">
        <f>VLOOKUP(B48,'INFORM Severity - hidden'!$C$5:$V$170,20,FALSE)</f>
        <v>44494</v>
      </c>
    </row>
    <row r="49" spans="1:21" x14ac:dyDescent="0.35">
      <c r="A49" s="131" t="str">
        <f t="array" ref="A49">IFERROR(INDEX(Lists!$B$2:$B$153,SMALL(IF(Lists!$I$2:$I$153="Individual",ROW(Lists!$B$2:$B$153)),ROW(45:45))-1,1),"")</f>
        <v>Syrian refugees in Jordan</v>
      </c>
      <c r="B49" s="132" t="str">
        <f>VLOOKUP(A49,Lists!$B$2:$G$153,2,FALSE)</f>
        <v>JOR002</v>
      </c>
      <c r="C49" s="132" t="str">
        <f>VLOOKUP(B49,'INFORM Severity - hidden'!$C$5:$D$160,2,FALSE)</f>
        <v>Jordan</v>
      </c>
      <c r="D49" s="132" t="str">
        <f>VLOOKUP(A49,Lists!$B$2:$G$153,3,FALSE)</f>
        <v>JOR</v>
      </c>
      <c r="E49" s="133" t="str">
        <f>VLOOKUP(A49,Lists!$B$2:$G$153,5,FALSE)</f>
        <v>International displacement</v>
      </c>
      <c r="F49" s="251">
        <f t="shared" si="5"/>
        <v>2.7</v>
      </c>
      <c r="G49" s="130">
        <f t="shared" si="6"/>
        <v>3</v>
      </c>
      <c r="H49" s="130" t="str">
        <f t="shared" si="7"/>
        <v>Medium</v>
      </c>
      <c r="I49" s="252" t="str">
        <f>INDEX(Trends!$D$3:$D$404,MATCH(B49,Trends!$C$3:$C$404,0))</f>
        <v>Stable</v>
      </c>
      <c r="J49" s="130" t="str">
        <f>VLOOKUP($B49,Reliability!$A$3:$I$170,9,FALSE)</f>
        <v>Medium</v>
      </c>
      <c r="K49" s="253">
        <f t="shared" si="8"/>
        <v>2.7</v>
      </c>
      <c r="L49" s="253">
        <f>VLOOKUP($B49,'Impact of the crisis'!$C$6:$N$170,12,FALSE)</f>
        <v>3</v>
      </c>
      <c r="M49" s="253">
        <f>VLOOKUP($B49,'Impact of the crisis'!$C$6:$AB$170,26,FALSE)</f>
        <v>2.6</v>
      </c>
      <c r="N49" s="253">
        <f>VLOOKUP($B49,'Conditions of people affected'!$C$6:$R$170,16,FALSE)</f>
        <v>3.1</v>
      </c>
      <c r="O49" s="253">
        <f>VLOOKUP($B49,'Conditions of people affected'!$C$6:$R$170,9,FALSE)</f>
        <v>3.2</v>
      </c>
      <c r="P49" s="253">
        <f>VLOOKUP($B49,'Conditions of people affected'!$C$6:$R$170,15,FALSE)</f>
        <v>3</v>
      </c>
      <c r="Q49" s="253">
        <f t="shared" si="9"/>
        <v>2</v>
      </c>
      <c r="R49" s="253">
        <f>VLOOKUP($B49,'Complexity of the crisis'!$C$6:$AN$170,22,FALSE)</f>
        <v>2.5</v>
      </c>
      <c r="S49" s="253">
        <f>VLOOKUP($B49,'Complexity of the crisis'!$C$6:$AN$170,38,FALSE)</f>
        <v>1.5</v>
      </c>
      <c r="T49" s="134" t="str">
        <f>VLOOKUP(B49,Lists!$C$3:$E$163,3,FALSE)</f>
        <v>Middle east</v>
      </c>
      <c r="U49" s="135">
        <f>VLOOKUP(B49,'INFORM Severity - hidden'!$C$5:$V$170,20,FALSE)</f>
        <v>44658</v>
      </c>
    </row>
    <row r="50" spans="1:21" x14ac:dyDescent="0.35">
      <c r="A50" s="131" t="str">
        <f t="array" ref="A50">IFERROR(INDEX(Lists!$B$2:$B$153,SMALL(IF(Lists!$I$2:$I$153="Individual",ROW(Lists!$B$2:$B$153)),ROW(46:46))-1,1),"")</f>
        <v>Refugee situation in Kenya</v>
      </c>
      <c r="B50" s="132" t="str">
        <f>VLOOKUP(A50,Lists!$B$2:$G$153,2,FALSE)</f>
        <v>KEN002</v>
      </c>
      <c r="C50" s="132" t="str">
        <f>VLOOKUP(B50,'INFORM Severity - hidden'!$C$5:$D$160,2,FALSE)</f>
        <v>Kenya</v>
      </c>
      <c r="D50" s="132" t="str">
        <f>VLOOKUP(A50,Lists!$B$2:$G$153,3,FALSE)</f>
        <v>KEN</v>
      </c>
      <c r="E50" s="133" t="str">
        <f>VLOOKUP(A50,Lists!$B$2:$G$153,5,FALSE)</f>
        <v>International displacement</v>
      </c>
      <c r="F50" s="251">
        <f t="shared" si="5"/>
        <v>2.6</v>
      </c>
      <c r="G50" s="130">
        <f t="shared" si="6"/>
        <v>3</v>
      </c>
      <c r="H50" s="130" t="str">
        <f t="shared" si="7"/>
        <v>Medium</v>
      </c>
      <c r="I50" s="252" t="str">
        <f>INDEX(Trends!$D$3:$D$404,MATCH(B50,Trends!$C$3:$C$404,0))</f>
        <v>Stable</v>
      </c>
      <c r="J50" s="130" t="str">
        <f>VLOOKUP($B50,Reliability!$A$3:$I$170,9,FALSE)</f>
        <v>Medium</v>
      </c>
      <c r="K50" s="253">
        <f t="shared" si="8"/>
        <v>2.1</v>
      </c>
      <c r="L50" s="253">
        <f>VLOOKUP($B50,'Impact of the crisis'!$C$6:$N$170,12,FALSE)</f>
        <v>0.8</v>
      </c>
      <c r="M50" s="253">
        <f>VLOOKUP($B50,'Impact of the crisis'!$C$6:$AB$170,26,FALSE)</f>
        <v>2.6</v>
      </c>
      <c r="N50" s="253">
        <f>VLOOKUP($B50,'Conditions of people affected'!$C$6:$R$170,16,FALSE)</f>
        <v>2.95</v>
      </c>
      <c r="O50" s="253">
        <f>VLOOKUP($B50,'Conditions of people affected'!$C$6:$R$170,9,FALSE)</f>
        <v>2.9</v>
      </c>
      <c r="P50" s="253">
        <f>VLOOKUP($B50,'Conditions of people affected'!$C$6:$R$170,15,FALSE)</f>
        <v>3</v>
      </c>
      <c r="Q50" s="253">
        <f t="shared" si="9"/>
        <v>2.4</v>
      </c>
      <c r="R50" s="253">
        <f>VLOOKUP($B50,'Complexity of the crisis'!$C$6:$AN$170,22,FALSE)</f>
        <v>2.7</v>
      </c>
      <c r="S50" s="253">
        <f>VLOOKUP($B50,'Complexity of the crisis'!$C$6:$AN$170,38,FALSE)</f>
        <v>2</v>
      </c>
      <c r="T50" s="134" t="str">
        <f>VLOOKUP(B50,Lists!$C$3:$E$163,3,FALSE)</f>
        <v>Africa</v>
      </c>
      <c r="U50" s="135">
        <f>VLOOKUP(B50,'INFORM Severity - hidden'!$C$5:$V$170,20,FALSE)</f>
        <v>44638</v>
      </c>
    </row>
    <row r="51" spans="1:21" x14ac:dyDescent="0.35">
      <c r="A51" s="131" t="str">
        <f t="array" ref="A51">IFERROR(INDEX(Lists!$B$2:$B$153,SMALL(IF(Lists!$I$2:$I$153="Individual",ROW(Lists!$B$2:$B$153)),ROW(47:47))-1,1),"")</f>
        <v>Drought in Kenya</v>
      </c>
      <c r="B51" s="132" t="str">
        <f>VLOOKUP(A51,Lists!$B$2:$G$153,2,FALSE)</f>
        <v>KEN003</v>
      </c>
      <c r="C51" s="132" t="str">
        <f>VLOOKUP(B51,'INFORM Severity - hidden'!$C$5:$D$160,2,FALSE)</f>
        <v>Kenya</v>
      </c>
      <c r="D51" s="132" t="str">
        <f>VLOOKUP(A51,Lists!$B$2:$G$153,3,FALSE)</f>
        <v>KEN</v>
      </c>
      <c r="E51" s="133" t="str">
        <f>VLOOKUP(A51,Lists!$B$2:$G$153,5,FALSE)</f>
        <v>Drought</v>
      </c>
      <c r="F51" s="251">
        <f t="shared" si="5"/>
        <v>3.2</v>
      </c>
      <c r="G51" s="130">
        <f t="shared" si="6"/>
        <v>4</v>
      </c>
      <c r="H51" s="130" t="str">
        <f t="shared" si="7"/>
        <v>High</v>
      </c>
      <c r="I51" s="252" t="str">
        <f>INDEX(Trends!$D$3:$D$404,MATCH(B51,Trends!$C$3:$C$404,0))</f>
        <v>Increasing</v>
      </c>
      <c r="J51" s="130" t="str">
        <f>VLOOKUP($B51,Reliability!$A$3:$I$170,9,FALSE)</f>
        <v>Medium</v>
      </c>
      <c r="K51" s="253">
        <f t="shared" si="8"/>
        <v>3.3</v>
      </c>
      <c r="L51" s="253">
        <f>VLOOKUP($B51,'Impact of the crisis'!$C$6:$N$170,12,FALSE)</f>
        <v>3.8</v>
      </c>
      <c r="M51" s="253">
        <f>VLOOKUP($B51,'Impact of the crisis'!$C$6:$AB$170,26,FALSE)</f>
        <v>3</v>
      </c>
      <c r="N51" s="253">
        <f>VLOOKUP($B51,'Conditions of people affected'!$C$6:$R$170,16,FALSE)</f>
        <v>3.6</v>
      </c>
      <c r="O51" s="253">
        <f>VLOOKUP($B51,'Conditions of people affected'!$C$6:$R$170,9,FALSE)</f>
        <v>4.2</v>
      </c>
      <c r="P51" s="253">
        <f>VLOOKUP($B51,'Conditions of people affected'!$C$6:$R$170,15,FALSE)</f>
        <v>3</v>
      </c>
      <c r="Q51" s="253">
        <f t="shared" si="9"/>
        <v>2.4</v>
      </c>
      <c r="R51" s="253">
        <f>VLOOKUP($B51,'Complexity of the crisis'!$C$6:$AN$170,22,FALSE)</f>
        <v>2.7</v>
      </c>
      <c r="S51" s="253">
        <f>VLOOKUP($B51,'Complexity of the crisis'!$C$6:$AN$170,38,FALSE)</f>
        <v>2</v>
      </c>
      <c r="T51" s="134" t="str">
        <f>VLOOKUP(B51,Lists!$C$3:$E$163,3,FALSE)</f>
        <v>Africa</v>
      </c>
      <c r="U51" s="135">
        <f>VLOOKUP(B51,'INFORM Severity - hidden'!$C$5:$V$170,20,FALSE)</f>
        <v>44638</v>
      </c>
    </row>
    <row r="52" spans="1:21" x14ac:dyDescent="0.35">
      <c r="A52" s="131" t="str">
        <f t="array" ref="A52">IFERROR(INDEX(Lists!$B$2:$B$153,SMALL(IF(Lists!$I$2:$I$153="Individual",ROW(Lists!$B$2:$B$153)),ROW(48:48))-1,1),"")</f>
        <v>Syrian refugees in Lebanon</v>
      </c>
      <c r="B52" s="132" t="str">
        <f>VLOOKUP(A52,Lists!$B$2:$G$153,2,FALSE)</f>
        <v>LBN002</v>
      </c>
      <c r="C52" s="132" t="str">
        <f>VLOOKUP(B52,'INFORM Severity - hidden'!$C$5:$D$160,2,FALSE)</f>
        <v>Lebanon</v>
      </c>
      <c r="D52" s="132" t="str">
        <f>VLOOKUP(A52,Lists!$B$2:$G$153,3,FALSE)</f>
        <v>LBN</v>
      </c>
      <c r="E52" s="133" t="str">
        <f>VLOOKUP(A52,Lists!$B$2:$G$153,5,FALSE)</f>
        <v>International displacement</v>
      </c>
      <c r="F52" s="251">
        <f t="shared" si="5"/>
        <v>3.6</v>
      </c>
      <c r="G52" s="130">
        <f t="shared" si="6"/>
        <v>4</v>
      </c>
      <c r="H52" s="130" t="str">
        <f t="shared" si="7"/>
        <v>High</v>
      </c>
      <c r="I52" s="252" t="str">
        <f>INDEX(Trends!$D$3:$D$404,MATCH(B52,Trends!$C$3:$C$404,0))</f>
        <v>Increasing</v>
      </c>
      <c r="J52" s="130" t="str">
        <f>VLOOKUP($B52,Reliability!$A$3:$I$170,9,FALSE)</f>
        <v>Medium</v>
      </c>
      <c r="K52" s="253">
        <f t="shared" si="8"/>
        <v>4.2</v>
      </c>
      <c r="L52" s="253">
        <f>VLOOKUP($B52,'Impact of the crisis'!$C$6:$N$170,12,FALSE)</f>
        <v>3.6</v>
      </c>
      <c r="M52" s="253">
        <f>VLOOKUP($B52,'Impact of the crisis'!$C$6:$AB$170,26,FALSE)</f>
        <v>4.5</v>
      </c>
      <c r="N52" s="253">
        <f>VLOOKUP($B52,'Conditions of people affected'!$C$6:$R$170,16,FALSE)</f>
        <v>3.8</v>
      </c>
      <c r="O52" s="253">
        <f>VLOOKUP($B52,'Conditions of people affected'!$C$6:$R$170,9,FALSE)</f>
        <v>3.6</v>
      </c>
      <c r="P52" s="253">
        <f>VLOOKUP($B52,'Conditions of people affected'!$C$6:$R$170,15,FALSE)</f>
        <v>4</v>
      </c>
      <c r="Q52" s="253">
        <f t="shared" si="9"/>
        <v>2.7</v>
      </c>
      <c r="R52" s="253">
        <f>VLOOKUP($B52,'Complexity of the crisis'!$C$6:$AN$170,22,FALSE)</f>
        <v>2.8</v>
      </c>
      <c r="S52" s="253">
        <f>VLOOKUP($B52,'Complexity of the crisis'!$C$6:$AN$170,38,FALSE)</f>
        <v>2.5</v>
      </c>
      <c r="T52" s="134" t="str">
        <f>VLOOKUP(B52,Lists!$C$3:$E$163,3,FALSE)</f>
        <v>Middle east</v>
      </c>
      <c r="U52" s="135">
        <f>VLOOKUP(B52,'INFORM Severity - hidden'!$C$5:$V$170,20,FALSE)</f>
        <v>44664</v>
      </c>
    </row>
    <row r="53" spans="1:21" x14ac:dyDescent="0.35">
      <c r="A53" s="131" t="str">
        <f t="array" ref="A53">IFERROR(INDEX(Lists!$B$2:$B$153,SMALL(IF(Lists!$I$2:$I$153="Individual",ROW(Lists!$B$2:$B$153)),ROW(49:49))-1,1),"")</f>
        <v>Socioeconomic crisis in Lebanon</v>
      </c>
      <c r="B53" s="132" t="str">
        <f>VLOOKUP(A53,Lists!$B$2:$G$153,2,FALSE)</f>
        <v>LBN004</v>
      </c>
      <c r="C53" s="132" t="str">
        <f>VLOOKUP(B53,'INFORM Severity - hidden'!$C$5:$D$160,2,FALSE)</f>
        <v>Lebanon</v>
      </c>
      <c r="D53" s="132" t="str">
        <f>VLOOKUP(A53,Lists!$B$2:$G$153,3,FALSE)</f>
        <v>LBN</v>
      </c>
      <c r="E53" s="133" t="str">
        <f>VLOOKUP(A53,Lists!$B$2:$G$153,5,FALSE)</f>
        <v>Political and economic crisis</v>
      </c>
      <c r="F53" s="251">
        <f t="shared" si="5"/>
        <v>3.6</v>
      </c>
      <c r="G53" s="130">
        <f t="shared" si="6"/>
        <v>4</v>
      </c>
      <c r="H53" s="130" t="str">
        <f t="shared" si="7"/>
        <v>High</v>
      </c>
      <c r="I53" s="252" t="str">
        <f>INDEX(Trends!$D$3:$D$404,MATCH(B53,Trends!$C$3:$C$404,0))</f>
        <v>Increasing</v>
      </c>
      <c r="J53" s="130" t="str">
        <f>VLOOKUP($B53,Reliability!$A$3:$I$170,9,FALSE)</f>
        <v>Medium</v>
      </c>
      <c r="K53" s="253">
        <f t="shared" si="8"/>
        <v>3.2</v>
      </c>
      <c r="L53" s="253">
        <f>VLOOKUP($B53,'Impact of the crisis'!$C$6:$N$170,12,FALSE)</f>
        <v>3.6</v>
      </c>
      <c r="M53" s="253">
        <f>VLOOKUP($B53,'Impact of the crisis'!$C$6:$AB$170,26,FALSE)</f>
        <v>3</v>
      </c>
      <c r="N53" s="253">
        <f>VLOOKUP($B53,'Conditions of people affected'!$C$6:$R$170,16,FALSE)</f>
        <v>4.0999999999999996</v>
      </c>
      <c r="O53" s="253">
        <f>VLOOKUP($B53,'Conditions of people affected'!$C$6:$R$170,9,FALSE)</f>
        <v>4.2</v>
      </c>
      <c r="P53" s="253">
        <f>VLOOKUP($B53,'Conditions of people affected'!$C$6:$R$170,15,FALSE)</f>
        <v>4</v>
      </c>
      <c r="Q53" s="253">
        <f t="shared" si="9"/>
        <v>2.9</v>
      </c>
      <c r="R53" s="253">
        <f>VLOOKUP($B53,'Complexity of the crisis'!$C$6:$AN$170,22,FALSE)</f>
        <v>2.8</v>
      </c>
      <c r="S53" s="253">
        <f>VLOOKUP($B53,'Complexity of the crisis'!$C$6:$AN$170,38,FALSE)</f>
        <v>3</v>
      </c>
      <c r="T53" s="134" t="str">
        <f>VLOOKUP(B53,Lists!$C$3:$E$163,3,FALSE)</f>
        <v>Middle east</v>
      </c>
      <c r="U53" s="135">
        <f>VLOOKUP(B53,'INFORM Severity - hidden'!$C$5:$V$170,20,FALSE)</f>
        <v>44664</v>
      </c>
    </row>
    <row r="54" spans="1:21" x14ac:dyDescent="0.35">
      <c r="A54" s="131" t="str">
        <f t="array" ref="A54">IFERROR(INDEX(Lists!$B$2:$B$153,SMALL(IF(Lists!$I$2:$I$153="Individual",ROW(Lists!$B$2:$B$153)),ROW(50:50))-1,1),"")</f>
        <v>Mixed migration flows in Libya</v>
      </c>
      <c r="B54" s="132" t="str">
        <f>VLOOKUP(A54,Lists!$B$2:$G$153,2,FALSE)</f>
        <v>LBY002</v>
      </c>
      <c r="C54" s="132" t="str">
        <f>VLOOKUP(B54,'INFORM Severity - hidden'!$C$5:$D$160,2,FALSE)</f>
        <v>Libya</v>
      </c>
      <c r="D54" s="132" t="str">
        <f>VLOOKUP(A54,Lists!$B$2:$G$153,3,FALSE)</f>
        <v>LBY</v>
      </c>
      <c r="E54" s="133" t="str">
        <f>VLOOKUP(A54,Lists!$B$2:$G$153,5,FALSE)</f>
        <v>International displacement</v>
      </c>
      <c r="F54" s="251">
        <f t="shared" si="5"/>
        <v>3.1</v>
      </c>
      <c r="G54" s="130">
        <f t="shared" si="6"/>
        <v>4</v>
      </c>
      <c r="H54" s="130" t="str">
        <f t="shared" si="7"/>
        <v>High</v>
      </c>
      <c r="I54" s="252" t="str">
        <f>INDEX(Trends!$D$3:$D$404,MATCH(B54,Trends!$C$3:$C$404,0))</f>
        <v>Decreasing</v>
      </c>
      <c r="J54" s="130" t="str">
        <f>VLOOKUP($B54,Reliability!$A$3:$I$170,9,FALSE)</f>
        <v>Very High</v>
      </c>
      <c r="K54" s="253">
        <f t="shared" si="8"/>
        <v>3.9</v>
      </c>
      <c r="L54" s="253">
        <f>VLOOKUP($B54,'Impact of the crisis'!$C$6:$N$170,12,FALSE)</f>
        <v>4.5999999999999996</v>
      </c>
      <c r="M54" s="253">
        <f>VLOOKUP($B54,'Impact of the crisis'!$C$6:$AB$170,26,FALSE)</f>
        <v>3.4</v>
      </c>
      <c r="N54" s="253">
        <f>VLOOKUP($B54,'Conditions of people affected'!$C$6:$R$170,16,FALSE)</f>
        <v>2.2000000000000002</v>
      </c>
      <c r="O54" s="253">
        <f>VLOOKUP($B54,'Conditions of people affected'!$C$6:$R$170,9,FALSE)</f>
        <v>2.4</v>
      </c>
      <c r="P54" s="253">
        <f>VLOOKUP($B54,'Conditions of people affected'!$C$6:$R$170,15,FALSE)</f>
        <v>2</v>
      </c>
      <c r="Q54" s="253">
        <f t="shared" si="9"/>
        <v>3.7</v>
      </c>
      <c r="R54" s="253">
        <f>VLOOKUP($B54,'Complexity of the crisis'!$C$6:$AN$170,22,FALSE)</f>
        <v>3.3</v>
      </c>
      <c r="S54" s="253">
        <f>VLOOKUP($B54,'Complexity of the crisis'!$C$6:$AN$170,38,FALSE)</f>
        <v>4</v>
      </c>
      <c r="T54" s="134" t="str">
        <f>VLOOKUP(B54,Lists!$C$3:$E$163,3,FALSE)</f>
        <v>Africa</v>
      </c>
      <c r="U54" s="135">
        <f>VLOOKUP(B54,'INFORM Severity - hidden'!$C$5:$V$170,20,FALSE)</f>
        <v>44705</v>
      </c>
    </row>
    <row r="55" spans="1:21" x14ac:dyDescent="0.35">
      <c r="A55" s="131" t="str">
        <f t="array" ref="A55">IFERROR(INDEX(Lists!$B$2:$B$153,SMALL(IF(Lists!$I$2:$I$153="Individual",ROW(Lists!$B$2:$B$153)),ROW(51:51))-1,1),"")</f>
        <v>Drought in Lesotho</v>
      </c>
      <c r="B55" s="132" t="str">
        <f>VLOOKUP(A55,Lists!$B$2:$G$153,2,FALSE)</f>
        <v>LSO002</v>
      </c>
      <c r="C55" s="132" t="str">
        <f>VLOOKUP(B55,'INFORM Severity - hidden'!$C$5:$D$160,2,FALSE)</f>
        <v>Lesotho</v>
      </c>
      <c r="D55" s="132" t="str">
        <f>VLOOKUP(A55,Lists!$B$2:$G$153,3,FALSE)</f>
        <v>LSO</v>
      </c>
      <c r="E55" s="133" t="str">
        <f>VLOOKUP(A55,Lists!$B$2:$G$153,5,FALSE)</f>
        <v>Drought</v>
      </c>
      <c r="F55" s="251">
        <f t="shared" si="5"/>
        <v>2.2000000000000002</v>
      </c>
      <c r="G55" s="130">
        <f t="shared" si="6"/>
        <v>3</v>
      </c>
      <c r="H55" s="130" t="str">
        <f t="shared" si="7"/>
        <v>Medium</v>
      </c>
      <c r="I55" s="252" t="str">
        <f>INDEX(Trends!$D$3:$D$404,MATCH(B55,Trends!$C$3:$C$404,0))</f>
        <v>Stable</v>
      </c>
      <c r="J55" s="130" t="str">
        <f>VLOOKUP($B55,Reliability!$A$3:$I$170,9,FALSE)</f>
        <v>High</v>
      </c>
      <c r="K55" s="253">
        <f t="shared" si="8"/>
        <v>2.1</v>
      </c>
      <c r="L55" s="253">
        <f>VLOOKUP($B55,'Impact of the crisis'!$C$6:$N$170,12,FALSE)</f>
        <v>3</v>
      </c>
      <c r="M55" s="253">
        <f>VLOOKUP($B55,'Impact of the crisis'!$C$6:$AB$170,26,FALSE)</f>
        <v>1.5</v>
      </c>
      <c r="N55" s="253">
        <f>VLOOKUP($B55,'Conditions of people affected'!$C$6:$R$170,16,FALSE)</f>
        <v>2.75</v>
      </c>
      <c r="O55" s="253">
        <f>VLOOKUP($B55,'Conditions of people affected'!$C$6:$R$170,9,FALSE)</f>
        <v>2.5</v>
      </c>
      <c r="P55" s="253">
        <f>VLOOKUP($B55,'Conditions of people affected'!$C$6:$R$170,15,FALSE)</f>
        <v>3</v>
      </c>
      <c r="Q55" s="253">
        <f t="shared" si="9"/>
        <v>1.4</v>
      </c>
      <c r="R55" s="253">
        <f>VLOOKUP($B55,'Complexity of the crisis'!$C$6:$AN$170,22,FALSE)</f>
        <v>1.7</v>
      </c>
      <c r="S55" s="253">
        <f>VLOOKUP($B55,'Complexity of the crisis'!$C$6:$AN$170,38,FALSE)</f>
        <v>1</v>
      </c>
      <c r="T55" s="134" t="str">
        <f>VLOOKUP(B55,Lists!$C$3:$E$163,3,FALSE)</f>
        <v>Africa</v>
      </c>
      <c r="U55" s="135">
        <f>VLOOKUP(B55,'INFORM Severity - hidden'!$C$5:$V$170,20,FALSE)</f>
        <v>44709</v>
      </c>
    </row>
    <row r="56" spans="1:21" x14ac:dyDescent="0.35">
      <c r="A56" s="131" t="str">
        <f t="array" ref="A56">IFERROR(INDEX(Lists!$B$2:$B$153,SMALL(IF(Lists!$I$2:$I$153="Individual",ROW(Lists!$B$2:$B$153)),ROW(52:52))-1,1),"")</f>
        <v>Mixed migration flows in Morocco</v>
      </c>
      <c r="B56" s="132" t="str">
        <f>VLOOKUP(A56,Lists!$B$2:$G$153,2,FALSE)</f>
        <v>MAR002</v>
      </c>
      <c r="C56" s="132" t="str">
        <f>VLOOKUP(B56,'INFORM Severity - hidden'!$C$5:$D$160,2,FALSE)</f>
        <v>Morocco</v>
      </c>
      <c r="D56" s="132" t="str">
        <f>VLOOKUP(A56,Lists!$B$2:$G$153,3,FALSE)</f>
        <v>MAR</v>
      </c>
      <c r="E56" s="133" t="str">
        <f>VLOOKUP(A56,Lists!$B$2:$G$153,5,FALSE)</f>
        <v>International displacement</v>
      </c>
      <c r="F56" s="251" t="str">
        <f t="shared" si="5"/>
        <v>x</v>
      </c>
      <c r="G56" s="130" t="str">
        <f t="shared" si="6"/>
        <v>x</v>
      </c>
      <c r="H56" s="130" t="str">
        <f t="shared" si="7"/>
        <v>x</v>
      </c>
      <c r="I56" s="252" t="str">
        <f>INDEX(Trends!$D$3:$D$404,MATCH(B56,Trends!$C$3:$C$404,0))</f>
        <v>-</v>
      </c>
      <c r="J56" s="130" t="str">
        <f>VLOOKUP($B56,Reliability!$A$3:$I$170,9,FALSE)</f>
        <v>Very Low</v>
      </c>
      <c r="K56" s="253">
        <f t="shared" si="8"/>
        <v>3.7</v>
      </c>
      <c r="L56" s="253">
        <f>VLOOKUP($B56,'Impact of the crisis'!$C$6:$N$170,12,FALSE)</f>
        <v>4.9000000000000004</v>
      </c>
      <c r="M56" s="253">
        <f>VLOOKUP($B56,'Impact of the crisis'!$C$6:$AB$170,26,FALSE)</f>
        <v>2.8</v>
      </c>
      <c r="N56" s="253" t="str">
        <f>VLOOKUP($B56,'Conditions of people affected'!$C$6:$R$170,16,FALSE)</f>
        <v>x</v>
      </c>
      <c r="O56" s="253" t="str">
        <f>VLOOKUP($B56,'Conditions of people affected'!$C$6:$R$170,9,FALSE)</f>
        <v>x</v>
      </c>
      <c r="P56" s="253" t="str">
        <f>VLOOKUP($B56,'Conditions of people affected'!$C$6:$R$170,15,FALSE)</f>
        <v>x</v>
      </c>
      <c r="Q56" s="253">
        <f t="shared" si="9"/>
        <v>2.5</v>
      </c>
      <c r="R56" s="253">
        <f>VLOOKUP($B56,'Complexity of the crisis'!$C$6:$AN$170,22,FALSE)</f>
        <v>3</v>
      </c>
      <c r="S56" s="253">
        <f>VLOOKUP($B56,'Complexity of the crisis'!$C$6:$AN$170,38,FALSE)</f>
        <v>2</v>
      </c>
      <c r="T56" s="134" t="str">
        <f>VLOOKUP(B56,Lists!$C$3:$E$163,3,FALSE)</f>
        <v>Africa</v>
      </c>
      <c r="U56" s="135">
        <f>VLOOKUP(B56,'INFORM Severity - hidden'!$C$5:$V$170,20,FALSE)</f>
        <v>44706</v>
      </c>
    </row>
    <row r="57" spans="1:21" x14ac:dyDescent="0.35">
      <c r="A57" s="131" t="str">
        <f t="array" ref="A57">IFERROR(INDEX(Lists!$B$2:$B$153,SMALL(IF(Lists!$I$2:$I$153="Individual",ROW(Lists!$B$2:$B$153)),ROW(53:53))-1,1),"")</f>
        <v>DIsplacement from Ukraine conflict in Moldova</v>
      </c>
      <c r="B57" s="132" t="str">
        <f>VLOOKUP(A57,Lists!$B$2:$G$153,2,FALSE)</f>
        <v>MDA002</v>
      </c>
      <c r="C57" s="132" t="str">
        <f>VLOOKUP(B57,'INFORM Severity - hidden'!$C$5:$D$160,2,FALSE)</f>
        <v>Moldova</v>
      </c>
      <c r="D57" s="132" t="str">
        <f>VLOOKUP(A57,Lists!$B$2:$G$153,3,FALSE)</f>
        <v>MDA</v>
      </c>
      <c r="E57" s="133" t="str">
        <f>VLOOKUP(A57,Lists!$B$2:$G$153,5,FALSE)</f>
        <v>International displacement</v>
      </c>
      <c r="F57" s="251">
        <f t="shared" si="5"/>
        <v>1.2</v>
      </c>
      <c r="G57" s="130">
        <f t="shared" si="6"/>
        <v>2</v>
      </c>
      <c r="H57" s="130" t="str">
        <f t="shared" si="7"/>
        <v>Low</v>
      </c>
      <c r="I57" s="252" t="str">
        <f>INDEX(Trends!$D$3:$D$404,MATCH(B57,Trends!$C$3:$C$404,0))</f>
        <v>-</v>
      </c>
      <c r="J57" s="130" t="str">
        <f>VLOOKUP($B57,Reliability!$A$3:$I$170,9,FALSE)</f>
        <v>Very High</v>
      </c>
      <c r="K57" s="253">
        <f t="shared" si="8"/>
        <v>1.5</v>
      </c>
      <c r="L57" s="253">
        <f>VLOOKUP($B57,'Impact of the crisis'!$C$6:$N$170,12,FALSE)</f>
        <v>0.2</v>
      </c>
      <c r="M57" s="253">
        <f>VLOOKUP($B57,'Impact of the crisis'!$C$6:$AB$170,26,FALSE)</f>
        <v>2</v>
      </c>
      <c r="N57" s="253">
        <f>VLOOKUP($B57,'Conditions of people affected'!$C$6:$R$170,16,FALSE)</f>
        <v>1</v>
      </c>
      <c r="O57" s="253">
        <f>VLOOKUP($B57,'Conditions of people affected'!$C$6:$R$170,9,FALSE)</f>
        <v>0</v>
      </c>
      <c r="P57" s="253">
        <f>VLOOKUP($B57,'Conditions of people affected'!$C$6:$R$170,15,FALSE)</f>
        <v>2</v>
      </c>
      <c r="Q57" s="253">
        <f t="shared" si="9"/>
        <v>1.4</v>
      </c>
      <c r="R57" s="253">
        <f>VLOOKUP($B57,'Complexity of the crisis'!$C$6:$AN$170,22,FALSE)</f>
        <v>1.8</v>
      </c>
      <c r="S57" s="253">
        <f>VLOOKUP($B57,'Complexity of the crisis'!$C$6:$AN$170,38,FALSE)</f>
        <v>1</v>
      </c>
      <c r="T57" s="134" t="str">
        <f>VLOOKUP(B57,Lists!$C$3:$E$163,3,FALSE)</f>
        <v>Europe</v>
      </c>
      <c r="U57" s="135">
        <f>VLOOKUP(B57,'INFORM Severity - hidden'!$C$5:$V$170,20,FALSE)</f>
        <v>44659</v>
      </c>
    </row>
    <row r="58" spans="1:21" x14ac:dyDescent="0.35">
      <c r="A58" s="131" t="str">
        <f t="array" ref="A58">IFERROR(INDEX(Lists!$B$2:$B$153,SMALL(IF(Lists!$I$2:$I$153="Individual",ROW(Lists!$B$2:$B$153)),ROW(54:54))-1,1),"")</f>
        <v>Drought in Madagascar</v>
      </c>
      <c r="B58" s="132" t="str">
        <f>VLOOKUP(A58,Lists!$B$2:$G$153,2,FALSE)</f>
        <v>MDG002</v>
      </c>
      <c r="C58" s="132" t="str">
        <f>VLOOKUP(B58,'INFORM Severity - hidden'!$C$5:$D$160,2,FALSE)</f>
        <v>Madagascar</v>
      </c>
      <c r="D58" s="132" t="str">
        <f>VLOOKUP(A58,Lists!$B$2:$G$153,3,FALSE)</f>
        <v>MDG</v>
      </c>
      <c r="E58" s="133" t="str">
        <f>VLOOKUP(A58,Lists!$B$2:$G$153,5,FALSE)</f>
        <v>Drought</v>
      </c>
      <c r="F58" s="251">
        <f t="shared" si="5"/>
        <v>2.9</v>
      </c>
      <c r="G58" s="130">
        <f t="shared" si="6"/>
        <v>3</v>
      </c>
      <c r="H58" s="130" t="str">
        <f t="shared" si="7"/>
        <v>Medium</v>
      </c>
      <c r="I58" s="252" t="str">
        <f>INDEX(Trends!$D$3:$D$404,MATCH(B58,Trends!$C$3:$C$404,0))</f>
        <v>Stable</v>
      </c>
      <c r="J58" s="130" t="str">
        <f>VLOOKUP($B58,Reliability!$A$3:$I$170,9,FALSE)</f>
        <v>Very High</v>
      </c>
      <c r="K58" s="253">
        <f t="shared" si="8"/>
        <v>2.2000000000000002</v>
      </c>
      <c r="L58" s="253">
        <f>VLOOKUP($B58,'Impact of the crisis'!$C$6:$N$170,12,FALSE)</f>
        <v>2.2000000000000002</v>
      </c>
      <c r="M58" s="253">
        <f>VLOOKUP($B58,'Impact of the crisis'!$C$6:$AB$170,26,FALSE)</f>
        <v>2.2000000000000002</v>
      </c>
      <c r="N58" s="253">
        <f>VLOOKUP($B58,'Conditions of people affected'!$C$6:$R$170,16,FALSE)</f>
        <v>3.85</v>
      </c>
      <c r="O58" s="253">
        <f>VLOOKUP($B58,'Conditions of people affected'!$C$6:$R$170,9,FALSE)</f>
        <v>3.7</v>
      </c>
      <c r="P58" s="253">
        <f>VLOOKUP($B58,'Conditions of people affected'!$C$6:$R$170,15,FALSE)</f>
        <v>4</v>
      </c>
      <c r="Q58" s="253">
        <f t="shared" si="9"/>
        <v>1.9</v>
      </c>
      <c r="R58" s="253">
        <f>VLOOKUP($B58,'Complexity of the crisis'!$C$6:$AN$170,22,FALSE)</f>
        <v>2.2999999999999998</v>
      </c>
      <c r="S58" s="253">
        <f>VLOOKUP($B58,'Complexity of the crisis'!$C$6:$AN$170,38,FALSE)</f>
        <v>1.5</v>
      </c>
      <c r="T58" s="134" t="str">
        <f>VLOOKUP(B58,Lists!$C$3:$E$163,3,FALSE)</f>
        <v>Africa</v>
      </c>
      <c r="U58" s="135">
        <f>VLOOKUP(B58,'INFORM Severity - hidden'!$C$5:$V$170,20,FALSE)</f>
        <v>44679</v>
      </c>
    </row>
    <row r="59" spans="1:21" x14ac:dyDescent="0.35">
      <c r="A59" s="131" t="str">
        <f t="array" ref="A59">IFERROR(INDEX(Lists!$B$2:$B$153,SMALL(IF(Lists!$I$2:$I$153="Individual",ROW(Lists!$B$2:$B$153)),ROW(55:55))-1,1),"")</f>
        <v>Tropical Cyclones Season in 2022 in Madagascar</v>
      </c>
      <c r="B59" s="132" t="str">
        <f>VLOOKUP(A59,Lists!$B$2:$G$153,2,FALSE)</f>
        <v>MDG006</v>
      </c>
      <c r="C59" s="132" t="str">
        <f>VLOOKUP(B59,'INFORM Severity - hidden'!$C$5:$D$160,2,FALSE)</f>
        <v>Madagascar</v>
      </c>
      <c r="D59" s="132" t="str">
        <f>VLOOKUP(A59,Lists!$B$2:$G$153,3,FALSE)</f>
        <v>MDG</v>
      </c>
      <c r="E59" s="133" t="str">
        <f>VLOOKUP(A59,Lists!$B$2:$G$153,5,FALSE)</f>
        <v>Tropical cyclone</v>
      </c>
      <c r="F59" s="251">
        <f t="shared" si="5"/>
        <v>1.8</v>
      </c>
      <c r="G59" s="130">
        <f t="shared" si="6"/>
        <v>2</v>
      </c>
      <c r="H59" s="130" t="str">
        <f t="shared" si="7"/>
        <v>Low</v>
      </c>
      <c r="I59" s="252" t="str">
        <f>INDEX(Trends!$D$3:$D$404,MATCH(B59,Trends!$C$3:$C$404,0))</f>
        <v>Decreasing</v>
      </c>
      <c r="J59" s="130" t="str">
        <f>VLOOKUP($B59,Reliability!$A$3:$I$170,9,FALSE)</f>
        <v>Very High</v>
      </c>
      <c r="K59" s="253">
        <f t="shared" si="8"/>
        <v>3.5</v>
      </c>
      <c r="L59" s="253">
        <f>VLOOKUP($B59,'Impact of the crisis'!$C$6:$N$170,12,FALSE)</f>
        <v>4.9000000000000004</v>
      </c>
      <c r="M59" s="253">
        <f>VLOOKUP($B59,'Impact of the crisis'!$C$6:$AB$170,26,FALSE)</f>
        <v>2.2999999999999998</v>
      </c>
      <c r="N59" s="253">
        <f>VLOOKUP($B59,'Conditions of people affected'!$C$6:$R$170,16,FALSE)</f>
        <v>0.8</v>
      </c>
      <c r="O59" s="253">
        <f>VLOOKUP($B59,'Conditions of people affected'!$C$6:$R$170,9,FALSE)</f>
        <v>0.6</v>
      </c>
      <c r="P59" s="253">
        <f>VLOOKUP($B59,'Conditions of people affected'!$C$6:$R$170,15,FALSE)</f>
        <v>1</v>
      </c>
      <c r="Q59" s="253">
        <f t="shared" si="9"/>
        <v>1.7</v>
      </c>
      <c r="R59" s="253">
        <f>VLOOKUP($B59,'Complexity of the crisis'!$C$6:$AN$170,22,FALSE)</f>
        <v>2.2999999999999998</v>
      </c>
      <c r="S59" s="253">
        <f>VLOOKUP($B59,'Complexity of the crisis'!$C$6:$AN$170,38,FALSE)</f>
        <v>1</v>
      </c>
      <c r="T59" s="134" t="str">
        <f>VLOOKUP(B59,Lists!$C$3:$E$163,3,FALSE)</f>
        <v>Africa</v>
      </c>
      <c r="U59" s="135">
        <f>VLOOKUP(B59,'INFORM Severity - hidden'!$C$5:$V$170,20,FALSE)</f>
        <v>44679</v>
      </c>
    </row>
    <row r="60" spans="1:21" x14ac:dyDescent="0.35">
      <c r="A60" s="131" t="str">
        <f t="array" ref="A60">IFERROR(INDEX(Lists!$B$2:$B$153,SMALL(IF(Lists!$I$2:$I$153="Individual",ROW(Lists!$B$2:$B$153)),ROW(56:56))-1,1),"")</f>
        <v>Criminal Violence in Mexico</v>
      </c>
      <c r="B60" s="132" t="str">
        <f>VLOOKUP(A60,Lists!$B$2:$G$153,2,FALSE)</f>
        <v>MEX002</v>
      </c>
      <c r="C60" s="132" t="str">
        <f>VLOOKUP(B60,'INFORM Severity - hidden'!$C$5:$D$160,2,FALSE)</f>
        <v>Mexico</v>
      </c>
      <c r="D60" s="132" t="str">
        <f>VLOOKUP(A60,Lists!$B$2:$G$153,3,FALSE)</f>
        <v>MEX</v>
      </c>
      <c r="E60" s="133" t="str">
        <f>VLOOKUP(A60,Lists!$B$2:$G$153,5,FALSE)</f>
        <v>Other type of violence</v>
      </c>
      <c r="F60" s="251" t="str">
        <f t="shared" si="5"/>
        <v>x</v>
      </c>
      <c r="G60" s="130" t="str">
        <f t="shared" si="6"/>
        <v>x</v>
      </c>
      <c r="H60" s="130" t="str">
        <f t="shared" si="7"/>
        <v>x</v>
      </c>
      <c r="I60" s="252" t="str">
        <f>INDEX(Trends!$D$3:$D$404,MATCH(B60,Trends!$C$3:$C$404,0))</f>
        <v>-</v>
      </c>
      <c r="J60" s="130" t="str">
        <f>VLOOKUP($B60,Reliability!$A$3:$I$170,9,FALSE)</f>
        <v>Low</v>
      </c>
      <c r="K60" s="253">
        <f t="shared" si="8"/>
        <v>4.0999999999999996</v>
      </c>
      <c r="L60" s="253">
        <f>VLOOKUP($B60,'Impact of the crisis'!$C$6:$N$170,12,FALSE)</f>
        <v>5</v>
      </c>
      <c r="M60" s="253">
        <f>VLOOKUP($B60,'Impact of the crisis'!$C$6:$AB$170,26,FALSE)</f>
        <v>3.4</v>
      </c>
      <c r="N60" s="253" t="str">
        <f>VLOOKUP($B60,'Conditions of people affected'!$C$6:$R$170,16,FALSE)</f>
        <v>x</v>
      </c>
      <c r="O60" s="253" t="str">
        <f>VLOOKUP($B60,'Conditions of people affected'!$C$6:$R$170,9,FALSE)</f>
        <v>x</v>
      </c>
      <c r="P60" s="253" t="str">
        <f>VLOOKUP($B60,'Conditions of people affected'!$C$6:$R$170,15,FALSE)</f>
        <v>x</v>
      </c>
      <c r="Q60" s="253">
        <f t="shared" si="9"/>
        <v>3.3</v>
      </c>
      <c r="R60" s="253">
        <f>VLOOKUP($B60,'Complexity of the crisis'!$C$6:$AN$170,22,FALSE)</f>
        <v>3</v>
      </c>
      <c r="S60" s="253">
        <f>VLOOKUP($B60,'Complexity of the crisis'!$C$6:$AN$170,38,FALSE)</f>
        <v>3.5</v>
      </c>
      <c r="T60" s="134" t="str">
        <f>VLOOKUP(B60,Lists!$C$3:$E$163,3,FALSE)</f>
        <v>Americas</v>
      </c>
      <c r="U60" s="135">
        <f>VLOOKUP(B60,'INFORM Severity - hidden'!$C$5:$V$170,20,FALSE)</f>
        <v>44488</v>
      </c>
    </row>
    <row r="61" spans="1:21" x14ac:dyDescent="0.35">
      <c r="A61" s="131" t="str">
        <f t="array" ref="A61">IFERROR(INDEX(Lists!$B$2:$B$153,SMALL(IF(Lists!$I$2:$I$153="Individual",ROW(Lists!$B$2:$B$153)),ROW(57:57))-1,1),"")</f>
        <v>Mixed Migration in Mexico</v>
      </c>
      <c r="B61" s="132" t="str">
        <f>VLOOKUP(A61,Lists!$B$2:$G$153,2,FALSE)</f>
        <v>MEX003</v>
      </c>
      <c r="C61" s="132" t="str">
        <f>VLOOKUP(B61,'INFORM Severity - hidden'!$C$5:$D$160,2,FALSE)</f>
        <v>Mexico</v>
      </c>
      <c r="D61" s="132" t="str">
        <f>VLOOKUP(A61,Lists!$B$2:$G$153,3,FALSE)</f>
        <v>MEX</v>
      </c>
      <c r="E61" s="133" t="str">
        <f>VLOOKUP(A61,Lists!$B$2:$G$153,5,FALSE)</f>
        <v>International displacement</v>
      </c>
      <c r="F61" s="251">
        <f t="shared" si="5"/>
        <v>2.4</v>
      </c>
      <c r="G61" s="130">
        <f t="shared" si="6"/>
        <v>3</v>
      </c>
      <c r="H61" s="130" t="str">
        <f t="shared" si="7"/>
        <v>Medium</v>
      </c>
      <c r="I61" s="252" t="str">
        <f>INDEX(Trends!$D$3:$D$404,MATCH(B61,Trends!$C$3:$C$404,0))</f>
        <v>Stable</v>
      </c>
      <c r="J61" s="130" t="str">
        <f>VLOOKUP($B61,Reliability!$A$3:$I$170,9,FALSE)</f>
        <v>High</v>
      </c>
      <c r="K61" s="253">
        <f t="shared" si="8"/>
        <v>3.7</v>
      </c>
      <c r="L61" s="253">
        <f>VLOOKUP($B61,'Impact of the crisis'!$C$6:$N$170,12,FALSE)</f>
        <v>5</v>
      </c>
      <c r="M61" s="253">
        <f>VLOOKUP($B61,'Impact of the crisis'!$C$6:$AB$170,26,FALSE)</f>
        <v>2.7</v>
      </c>
      <c r="N61" s="253">
        <f>VLOOKUP($B61,'Conditions of people affected'!$C$6:$R$170,16,FALSE)</f>
        <v>1.1000000000000001</v>
      </c>
      <c r="O61" s="253">
        <f>VLOOKUP($B61,'Conditions of people affected'!$C$6:$R$170,9,FALSE)</f>
        <v>1.2</v>
      </c>
      <c r="P61" s="253">
        <f>VLOOKUP($B61,'Conditions of people affected'!$C$6:$R$170,15,FALSE)</f>
        <v>1</v>
      </c>
      <c r="Q61" s="253">
        <f t="shared" si="9"/>
        <v>3</v>
      </c>
      <c r="R61" s="253">
        <f>VLOOKUP($B61,'Complexity of the crisis'!$C$6:$AN$170,22,FALSE)</f>
        <v>3</v>
      </c>
      <c r="S61" s="253">
        <f>VLOOKUP($B61,'Complexity of the crisis'!$C$6:$AN$170,38,FALSE)</f>
        <v>3</v>
      </c>
      <c r="T61" s="134" t="str">
        <f>VLOOKUP(B61,Lists!$C$3:$E$163,3,FALSE)</f>
        <v>Americas</v>
      </c>
      <c r="U61" s="135">
        <f>VLOOKUP(B61,'INFORM Severity - hidden'!$C$5:$V$170,20,FALSE)</f>
        <v>44609</v>
      </c>
    </row>
    <row r="62" spans="1:21" x14ac:dyDescent="0.35">
      <c r="A62" s="131" t="str">
        <f t="array" ref="A62">IFERROR(INDEX(Lists!$B$2:$B$153,SMALL(IF(Lists!$I$2:$I$153="Individual",ROW(Lists!$B$2:$B$153)),ROW(58:58))-1,1),"")</f>
        <v>Complex crisis in Mali</v>
      </c>
      <c r="B62" s="132" t="str">
        <f>VLOOKUP(A62,Lists!$B$2:$G$153,2,FALSE)</f>
        <v>MLI001</v>
      </c>
      <c r="C62" s="132" t="str">
        <f>VLOOKUP(B62,'INFORM Severity - hidden'!$C$5:$D$160,2,FALSE)</f>
        <v>Mali</v>
      </c>
      <c r="D62" s="132" t="str">
        <f>VLOOKUP(A62,Lists!$B$2:$G$153,3,FALSE)</f>
        <v>MLI</v>
      </c>
      <c r="E62" s="133" t="str">
        <f>VLOOKUP(A62,Lists!$B$2:$G$153,5,FALSE)</f>
        <v>Complex crisis</v>
      </c>
      <c r="F62" s="251">
        <f t="shared" si="5"/>
        <v>4.3</v>
      </c>
      <c r="G62" s="130">
        <f t="shared" si="6"/>
        <v>5</v>
      </c>
      <c r="H62" s="130" t="str">
        <f t="shared" si="7"/>
        <v>Very High</v>
      </c>
      <c r="I62" s="252" t="str">
        <f>INDEX(Trends!$D$3:$D$404,MATCH(B62,Trends!$C$3:$C$404,0))</f>
        <v>Stable</v>
      </c>
      <c r="J62" s="130" t="str">
        <f>VLOOKUP($B62,Reliability!$A$3:$I$170,9,FALSE)</f>
        <v>Medium</v>
      </c>
      <c r="K62" s="253">
        <f t="shared" si="8"/>
        <v>4.3</v>
      </c>
      <c r="L62" s="253">
        <f>VLOOKUP($B62,'Impact of the crisis'!$C$6:$N$170,12,FALSE)</f>
        <v>4.9000000000000004</v>
      </c>
      <c r="M62" s="253">
        <f>VLOOKUP($B62,'Impact of the crisis'!$C$6:$AB$170,26,FALSE)</f>
        <v>3.9</v>
      </c>
      <c r="N62" s="253">
        <f>VLOOKUP($B62,'Conditions of people affected'!$C$6:$R$170,16,FALSE)</f>
        <v>4.3</v>
      </c>
      <c r="O62" s="253">
        <f>VLOOKUP($B62,'Conditions of people affected'!$C$6:$R$170,9,FALSE)</f>
        <v>4.5999999999999996</v>
      </c>
      <c r="P62" s="253">
        <f>VLOOKUP($B62,'Conditions of people affected'!$C$6:$R$170,15,FALSE)</f>
        <v>4</v>
      </c>
      <c r="Q62" s="253">
        <f t="shared" si="9"/>
        <v>4.3</v>
      </c>
      <c r="R62" s="253">
        <f>VLOOKUP($B62,'Complexity of the crisis'!$C$6:$AN$170,22,FALSE)</f>
        <v>3.1</v>
      </c>
      <c r="S62" s="253">
        <f>VLOOKUP($B62,'Complexity of the crisis'!$C$6:$AN$170,38,FALSE)</f>
        <v>5</v>
      </c>
      <c r="T62" s="134" t="str">
        <f>VLOOKUP(B62,Lists!$C$3:$E$163,3,FALSE)</f>
        <v>Africa</v>
      </c>
      <c r="U62" s="135">
        <f>VLOOKUP(B62,'INFORM Severity - hidden'!$C$5:$V$170,20,FALSE)</f>
        <v>44620</v>
      </c>
    </row>
    <row r="63" spans="1:21" x14ac:dyDescent="0.35">
      <c r="A63" s="131" t="str">
        <f t="array" ref="A63">IFERROR(INDEX(Lists!$B$2:$B$153,SMALL(IF(Lists!$I$2:$I$153="Individual",ROW(Lists!$B$2:$B$153)),ROW(59:59))-1,1),"")</f>
        <v>Rakhine Conflict</v>
      </c>
      <c r="B63" s="132" t="str">
        <f>VLOOKUP(A63,Lists!$B$2:$G$153,2,FALSE)</f>
        <v>MMR002</v>
      </c>
      <c r="C63" s="132" t="str">
        <f>VLOOKUP(B63,'INFORM Severity - hidden'!$C$5:$D$160,2,FALSE)</f>
        <v>Myanmar</v>
      </c>
      <c r="D63" s="132" t="str">
        <f>VLOOKUP(A63,Lists!$B$2:$G$153,3,FALSE)</f>
        <v>MMR</v>
      </c>
      <c r="E63" s="133" t="str">
        <f>VLOOKUP(A63,Lists!$B$2:$G$153,5,FALSE)</f>
        <v>Conflict</v>
      </c>
      <c r="F63" s="251">
        <f t="shared" si="5"/>
        <v>3.7</v>
      </c>
      <c r="G63" s="130">
        <f t="shared" si="6"/>
        <v>4</v>
      </c>
      <c r="H63" s="130" t="str">
        <f t="shared" si="7"/>
        <v>High</v>
      </c>
      <c r="I63" s="252" t="str">
        <f>INDEX(Trends!$D$3:$D$404,MATCH(B63,Trends!$C$3:$C$404,0))</f>
        <v>Increasing</v>
      </c>
      <c r="J63" s="130" t="str">
        <f>VLOOKUP($B63,Reliability!$A$3:$I$170,9,FALSE)</f>
        <v>High</v>
      </c>
      <c r="K63" s="253">
        <f t="shared" si="8"/>
        <v>2.9</v>
      </c>
      <c r="L63" s="253">
        <f>VLOOKUP($B63,'Impact of the crisis'!$C$6:$N$170,12,FALSE)</f>
        <v>1.3</v>
      </c>
      <c r="M63" s="253">
        <f>VLOOKUP($B63,'Impact of the crisis'!$C$6:$AB$170,26,FALSE)</f>
        <v>3.5</v>
      </c>
      <c r="N63" s="253">
        <f>VLOOKUP($B63,'Conditions of people affected'!$C$6:$R$170,16,FALSE)</f>
        <v>3.8</v>
      </c>
      <c r="O63" s="253">
        <f>VLOOKUP($B63,'Conditions of people affected'!$C$6:$R$170,9,FALSE)</f>
        <v>3.6</v>
      </c>
      <c r="P63" s="253">
        <f>VLOOKUP($B63,'Conditions of people affected'!$C$6:$R$170,15,FALSE)</f>
        <v>4</v>
      </c>
      <c r="Q63" s="253">
        <f t="shared" si="9"/>
        <v>4</v>
      </c>
      <c r="R63" s="253">
        <f>VLOOKUP($B63,'Complexity of the crisis'!$C$6:$AN$170,22,FALSE)</f>
        <v>3.9</v>
      </c>
      <c r="S63" s="253">
        <f>VLOOKUP($B63,'Complexity of the crisis'!$C$6:$AN$170,38,FALSE)</f>
        <v>4</v>
      </c>
      <c r="T63" s="134" t="str">
        <f>VLOOKUP(B63,Lists!$C$3:$E$163,3,FALSE)</f>
        <v>Asia</v>
      </c>
      <c r="U63" s="135">
        <f>VLOOKUP(B63,'INFORM Severity - hidden'!$C$5:$V$170,20,FALSE)</f>
        <v>44712</v>
      </c>
    </row>
    <row r="64" spans="1:21" x14ac:dyDescent="0.35">
      <c r="A64" s="131" t="str">
        <f t="array" ref="A64">IFERROR(INDEX(Lists!$B$2:$B$153,SMALL(IF(Lists!$I$2:$I$153="Individual",ROW(Lists!$B$2:$B$153)),ROW(60:60))-1,1),"")</f>
        <v>Kachin and Shan Conflict</v>
      </c>
      <c r="B64" s="132" t="str">
        <f>VLOOKUP(A64,Lists!$B$2:$G$153,2,FALSE)</f>
        <v>MMR003</v>
      </c>
      <c r="C64" s="132" t="str">
        <f>VLOOKUP(B64,'INFORM Severity - hidden'!$C$5:$D$160,2,FALSE)</f>
        <v>Myanmar</v>
      </c>
      <c r="D64" s="132" t="str">
        <f>VLOOKUP(A64,Lists!$B$2:$G$153,3,FALSE)</f>
        <v>MMR</v>
      </c>
      <c r="E64" s="133" t="str">
        <f>VLOOKUP(A64,Lists!$B$2:$G$153,5,FALSE)</f>
        <v>Conflict</v>
      </c>
      <c r="F64" s="251">
        <f t="shared" si="5"/>
        <v>3.8</v>
      </c>
      <c r="G64" s="130">
        <f t="shared" si="6"/>
        <v>4</v>
      </c>
      <c r="H64" s="130" t="str">
        <f t="shared" si="7"/>
        <v>High</v>
      </c>
      <c r="I64" s="252" t="str">
        <f>INDEX(Trends!$D$3:$D$404,MATCH(B64,Trends!$C$3:$C$404,0))</f>
        <v>Increasing</v>
      </c>
      <c r="J64" s="130" t="str">
        <f>VLOOKUP($B64,Reliability!$A$3:$I$170,9,FALSE)</f>
        <v>High</v>
      </c>
      <c r="K64" s="253">
        <f t="shared" si="8"/>
        <v>3.6</v>
      </c>
      <c r="L64" s="253">
        <f>VLOOKUP($B64,'Impact of the crisis'!$C$6:$N$170,12,FALSE)</f>
        <v>2.4</v>
      </c>
      <c r="M64" s="253">
        <f>VLOOKUP($B64,'Impact of the crisis'!$C$6:$AB$170,26,FALSE)</f>
        <v>4.0999999999999996</v>
      </c>
      <c r="N64" s="253">
        <f>VLOOKUP($B64,'Conditions of people affected'!$C$6:$R$170,16,FALSE)</f>
        <v>4.05</v>
      </c>
      <c r="O64" s="253">
        <f>VLOOKUP($B64,'Conditions of people affected'!$C$6:$R$170,9,FALSE)</f>
        <v>4.0999999999999996</v>
      </c>
      <c r="P64" s="253">
        <f>VLOOKUP($B64,'Conditions of people affected'!$C$6:$R$170,15,FALSE)</f>
        <v>4</v>
      </c>
      <c r="Q64" s="253">
        <f t="shared" si="9"/>
        <v>3.7</v>
      </c>
      <c r="R64" s="253">
        <f>VLOOKUP($B64,'Complexity of the crisis'!$C$6:$AN$170,22,FALSE)</f>
        <v>3.9</v>
      </c>
      <c r="S64" s="253">
        <f>VLOOKUP($B64,'Complexity of the crisis'!$C$6:$AN$170,38,FALSE)</f>
        <v>3.5</v>
      </c>
      <c r="T64" s="134" t="str">
        <f>VLOOKUP(B64,Lists!$C$3:$E$163,3,FALSE)</f>
        <v>Asia</v>
      </c>
      <c r="U64" s="135">
        <f>VLOOKUP(B64,'INFORM Severity - hidden'!$C$5:$V$170,20,FALSE)</f>
        <v>44712</v>
      </c>
    </row>
    <row r="65" spans="1:21" x14ac:dyDescent="0.35">
      <c r="A65" s="131" t="str">
        <f t="array" ref="A65">IFERROR(INDEX(Lists!$B$2:$B$153,SMALL(IF(Lists!$I$2:$I$153="Individual",ROW(Lists!$B$2:$B$153)),ROW(61:61))-1,1),"")</f>
        <v>Post-coup conflict in Myanmar</v>
      </c>
      <c r="B65" s="132" t="str">
        <f>VLOOKUP(A65,Lists!$B$2:$G$153,2,FALSE)</f>
        <v>MMR004</v>
      </c>
      <c r="C65" s="132" t="str">
        <f>VLOOKUP(B65,'INFORM Severity - hidden'!$C$5:$D$160,2,FALSE)</f>
        <v>Myanmar</v>
      </c>
      <c r="D65" s="132" t="str">
        <f>VLOOKUP(A65,Lists!$B$2:$G$153,3,FALSE)</f>
        <v>MMR</v>
      </c>
      <c r="E65" s="133" t="str">
        <f>VLOOKUP(A65,Lists!$B$2:$G$153,5,FALSE)</f>
        <v>Conflict</v>
      </c>
      <c r="F65" s="251">
        <f t="shared" si="5"/>
        <v>4.4000000000000004</v>
      </c>
      <c r="G65" s="130">
        <f t="shared" si="6"/>
        <v>5</v>
      </c>
      <c r="H65" s="130" t="str">
        <f t="shared" si="7"/>
        <v>Very High</v>
      </c>
      <c r="I65" s="252" t="str">
        <f>INDEX(Trends!$D$3:$D$404,MATCH(B65,Trends!$C$3:$C$404,0))</f>
        <v>Increasing</v>
      </c>
      <c r="J65" s="130" t="str">
        <f>VLOOKUP($B65,Reliability!$A$3:$I$170,9,FALSE)</f>
        <v>Very High</v>
      </c>
      <c r="K65" s="253">
        <f t="shared" si="8"/>
        <v>4.0999999999999996</v>
      </c>
      <c r="L65" s="253">
        <f>VLOOKUP($B65,'Impact of the crisis'!$C$6:$N$170,12,FALSE)</f>
        <v>4.0999999999999996</v>
      </c>
      <c r="M65" s="253">
        <f>VLOOKUP($B65,'Impact of the crisis'!$C$6:$AB$170,26,FALSE)</f>
        <v>4.0999999999999996</v>
      </c>
      <c r="N65" s="253">
        <f>VLOOKUP($B65,'Conditions of people affected'!$C$6:$R$170,16,FALSE)</f>
        <v>5</v>
      </c>
      <c r="O65" s="253">
        <f>VLOOKUP($B65,'Conditions of people affected'!$C$6:$R$170,9,FALSE)</f>
        <v>5</v>
      </c>
      <c r="P65" s="253">
        <f>VLOOKUP($B65,'Conditions of people affected'!$C$6:$R$170,15,FALSE)</f>
        <v>5</v>
      </c>
      <c r="Q65" s="253">
        <f t="shared" si="9"/>
        <v>3.7</v>
      </c>
      <c r="R65" s="253">
        <f>VLOOKUP($B65,'Complexity of the crisis'!$C$6:$AN$170,22,FALSE)</f>
        <v>3.9</v>
      </c>
      <c r="S65" s="253">
        <f>VLOOKUP($B65,'Complexity of the crisis'!$C$6:$AN$170,38,FALSE)</f>
        <v>3.5</v>
      </c>
      <c r="T65" s="134" t="str">
        <f>VLOOKUP(B65,Lists!$C$3:$E$163,3,FALSE)</f>
        <v>Asia</v>
      </c>
      <c r="U65" s="135">
        <f>VLOOKUP(B65,'INFORM Severity - hidden'!$C$5:$V$170,20,FALSE)</f>
        <v>44712</v>
      </c>
    </row>
    <row r="66" spans="1:21" x14ac:dyDescent="0.35">
      <c r="A66" s="131" t="str">
        <f t="array" ref="A66">IFERROR(INDEX(Lists!$B$2:$B$153,SMALL(IF(Lists!$I$2:$I$153="Individual",ROW(Lists!$B$2:$B$153)),ROW(62:62))-1,1),"")</f>
        <v>Cabo Delgado Islamist Insurgency</v>
      </c>
      <c r="B66" s="132" t="str">
        <f>VLOOKUP(A66,Lists!$B$2:$G$153,2,FALSE)</f>
        <v>MOZ004</v>
      </c>
      <c r="C66" s="132" t="str">
        <f>VLOOKUP(B66,'INFORM Severity - hidden'!$C$5:$D$160,2,FALSE)</f>
        <v>Mozambique</v>
      </c>
      <c r="D66" s="132" t="str">
        <f>VLOOKUP(A66,Lists!$B$2:$G$153,3,FALSE)</f>
        <v>MOZ</v>
      </c>
      <c r="E66" s="133" t="str">
        <f>VLOOKUP(A66,Lists!$B$2:$G$153,5,FALSE)</f>
        <v>Other type of violence</v>
      </c>
      <c r="F66" s="251">
        <f t="shared" si="5"/>
        <v>3.4</v>
      </c>
      <c r="G66" s="130">
        <f t="shared" si="6"/>
        <v>4</v>
      </c>
      <c r="H66" s="130" t="str">
        <f t="shared" si="7"/>
        <v>High</v>
      </c>
      <c r="I66" s="252" t="str">
        <f>INDEX(Trends!$D$3:$D$404,MATCH(B66,Trends!$C$3:$C$404,0))</f>
        <v>Stable</v>
      </c>
      <c r="J66" s="130" t="str">
        <f>VLOOKUP($B66,Reliability!$A$3:$I$170,9,FALSE)</f>
        <v>High</v>
      </c>
      <c r="K66" s="253">
        <f t="shared" si="8"/>
        <v>3.7</v>
      </c>
      <c r="L66" s="253">
        <f>VLOOKUP($B66,'Impact of the crisis'!$C$6:$N$170,12,FALSE)</f>
        <v>2.8</v>
      </c>
      <c r="M66" s="253">
        <f>VLOOKUP($B66,'Impact of the crisis'!$C$6:$AB$170,26,FALSE)</f>
        <v>4</v>
      </c>
      <c r="N66" s="253">
        <f>VLOOKUP($B66,'Conditions of people affected'!$C$6:$R$170,16,FALSE)</f>
        <v>3.3</v>
      </c>
      <c r="O66" s="253">
        <f>VLOOKUP($B66,'Conditions of people affected'!$C$6:$R$170,9,FALSE)</f>
        <v>3.6</v>
      </c>
      <c r="P66" s="253">
        <f>VLOOKUP($B66,'Conditions of people affected'!$C$6:$R$170,15,FALSE)</f>
        <v>3</v>
      </c>
      <c r="Q66" s="253">
        <f t="shared" si="9"/>
        <v>3.4</v>
      </c>
      <c r="R66" s="253">
        <f>VLOOKUP($B66,'Complexity of the crisis'!$C$6:$AN$170,22,FALSE)</f>
        <v>3.7</v>
      </c>
      <c r="S66" s="253">
        <f>VLOOKUP($B66,'Complexity of the crisis'!$C$6:$AN$170,38,FALSE)</f>
        <v>3</v>
      </c>
      <c r="T66" s="134" t="str">
        <f>VLOOKUP(B66,Lists!$C$3:$E$163,3,FALSE)</f>
        <v>Africa</v>
      </c>
      <c r="U66" s="135">
        <f>VLOOKUP(B66,'INFORM Severity - hidden'!$C$5:$V$170,20,FALSE)</f>
        <v>44673</v>
      </c>
    </row>
    <row r="67" spans="1:21" x14ac:dyDescent="0.35">
      <c r="A67" s="131" t="str">
        <f t="array" ref="A67">IFERROR(INDEX(Lists!$B$2:$B$153,SMALL(IF(Lists!$I$2:$I$153="Individual",ROW(Lists!$B$2:$B$153)),ROW(63:63))-1,1),"")</f>
        <v>2022 Tropical Cyclone Seasons in Mozambique</v>
      </c>
      <c r="B67" s="132" t="str">
        <f>VLOOKUP(A67,Lists!$B$2:$G$153,2,FALSE)</f>
        <v>MOZ008</v>
      </c>
      <c r="C67" s="132" t="str">
        <f>VLOOKUP(B67,'INFORM Severity - hidden'!$C$5:$D$160,2,FALSE)</f>
        <v>Mozambique</v>
      </c>
      <c r="D67" s="132" t="str">
        <f>VLOOKUP(A67,Lists!$B$2:$G$153,3,FALSE)</f>
        <v>MOZ</v>
      </c>
      <c r="E67" s="133" t="str">
        <f>VLOOKUP(A67,Lists!$B$2:$G$153,5,FALSE)</f>
        <v>Tropical cyclone</v>
      </c>
      <c r="F67" s="251">
        <f t="shared" si="5"/>
        <v>3.1</v>
      </c>
      <c r="G67" s="130">
        <f t="shared" si="6"/>
        <v>4</v>
      </c>
      <c r="H67" s="130" t="str">
        <f t="shared" si="7"/>
        <v>High</v>
      </c>
      <c r="I67" s="252" t="str">
        <f>INDEX(Trends!$D$3:$D$404,MATCH(B67,Trends!$C$3:$C$404,0))</f>
        <v>Increasing</v>
      </c>
      <c r="J67" s="130" t="str">
        <f>VLOOKUP($B67,Reliability!$A$3:$I$170,9,FALSE)</f>
        <v>High</v>
      </c>
      <c r="K67" s="253">
        <f t="shared" si="8"/>
        <v>2.7</v>
      </c>
      <c r="L67" s="253">
        <f>VLOOKUP($B67,'Impact of the crisis'!$C$6:$N$170,12,FALSE)</f>
        <v>3.7</v>
      </c>
      <c r="M67" s="253">
        <f>VLOOKUP($B67,'Impact of the crisis'!$C$6:$AB$170,26,FALSE)</f>
        <v>2.1</v>
      </c>
      <c r="N67" s="253">
        <f>VLOOKUP($B67,'Conditions of people affected'!$C$6:$R$170,16,FALSE)</f>
        <v>3.15</v>
      </c>
      <c r="O67" s="253">
        <f>VLOOKUP($B67,'Conditions of people affected'!$C$6:$R$170,9,FALSE)</f>
        <v>3.3</v>
      </c>
      <c r="P67" s="253">
        <f>VLOOKUP($B67,'Conditions of people affected'!$C$6:$R$170,15,FALSE)</f>
        <v>3</v>
      </c>
      <c r="Q67" s="253">
        <f t="shared" si="9"/>
        <v>3.4</v>
      </c>
      <c r="R67" s="253">
        <f>VLOOKUP($B67,'Complexity of the crisis'!$C$6:$AN$170,22,FALSE)</f>
        <v>3.7</v>
      </c>
      <c r="S67" s="253">
        <f>VLOOKUP($B67,'Complexity of the crisis'!$C$6:$AN$170,38,FALSE)</f>
        <v>3</v>
      </c>
      <c r="T67" s="134" t="str">
        <f>VLOOKUP(B67,Lists!$C$3:$E$163,3,FALSE)</f>
        <v>Africa</v>
      </c>
      <c r="U67" s="135">
        <f>VLOOKUP(B67,'INFORM Severity - hidden'!$C$5:$V$170,20,FALSE)</f>
        <v>44673</v>
      </c>
    </row>
    <row r="68" spans="1:21" x14ac:dyDescent="0.35">
      <c r="A68" s="131" t="str">
        <f t="array" ref="A68">IFERROR(INDEX(Lists!$B$2:$B$153,SMALL(IF(Lists!$I$2:$I$153="Individual",ROW(Lists!$B$2:$B$153)),ROW(64:64))-1,1),"")</f>
        <v>Refugees from Mali in Mauritania</v>
      </c>
      <c r="B68" s="132" t="str">
        <f>VLOOKUP(A68,Lists!$B$2:$G$153,2,FALSE)</f>
        <v>MRT002</v>
      </c>
      <c r="C68" s="132" t="str">
        <f>VLOOKUP(B68,'INFORM Severity - hidden'!$C$5:$D$160,2,FALSE)</f>
        <v>Mauritania</v>
      </c>
      <c r="D68" s="132" t="str">
        <f>VLOOKUP(A68,Lists!$B$2:$G$153,3,FALSE)</f>
        <v>MRT</v>
      </c>
      <c r="E68" s="133" t="str">
        <f>VLOOKUP(A68,Lists!$B$2:$G$153,5,FALSE)</f>
        <v>International displacement</v>
      </c>
      <c r="F68" s="251">
        <f t="shared" si="5"/>
        <v>2.1</v>
      </c>
      <c r="G68" s="130">
        <f t="shared" si="6"/>
        <v>3</v>
      </c>
      <c r="H68" s="130" t="str">
        <f t="shared" si="7"/>
        <v>Medium</v>
      </c>
      <c r="I68" s="252" t="str">
        <f>INDEX(Trends!$D$3:$D$404,MATCH(B68,Trends!$C$3:$C$404,0))</f>
        <v>Stable</v>
      </c>
      <c r="J68" s="130" t="str">
        <f>VLOOKUP($B68,Reliability!$A$3:$I$170,9,FALSE)</f>
        <v>Medium</v>
      </c>
      <c r="K68" s="253">
        <f t="shared" si="8"/>
        <v>1.8</v>
      </c>
      <c r="L68" s="253">
        <f>VLOOKUP($B68,'Impact of the crisis'!$C$6:$N$170,12,FALSE)</f>
        <v>0</v>
      </c>
      <c r="M68" s="253">
        <f>VLOOKUP($B68,'Impact of the crisis'!$C$6:$AB$170,26,FALSE)</f>
        <v>2.5</v>
      </c>
      <c r="N68" s="253">
        <f>VLOOKUP($B68,'Conditions of people affected'!$C$6:$R$170,16,FALSE)</f>
        <v>2.25</v>
      </c>
      <c r="O68" s="253">
        <f>VLOOKUP($B68,'Conditions of people affected'!$C$6:$R$170,9,FALSE)</f>
        <v>1.5</v>
      </c>
      <c r="P68" s="253">
        <f>VLOOKUP($B68,'Conditions of people affected'!$C$6:$R$170,15,FALSE)</f>
        <v>3</v>
      </c>
      <c r="Q68" s="253">
        <f t="shared" si="9"/>
        <v>2.2000000000000002</v>
      </c>
      <c r="R68" s="253">
        <f>VLOOKUP($B68,'Complexity of the crisis'!$C$6:$AN$170,22,FALSE)</f>
        <v>2.4</v>
      </c>
      <c r="S68" s="253">
        <f>VLOOKUP($B68,'Complexity of the crisis'!$C$6:$AN$170,38,FALSE)</f>
        <v>2</v>
      </c>
      <c r="T68" s="134" t="str">
        <f>VLOOKUP(B68,Lists!$C$3:$E$163,3,FALSE)</f>
        <v>Africa</v>
      </c>
      <c r="U68" s="135">
        <f>VLOOKUP(B68,'INFORM Severity - hidden'!$C$5:$V$170,20,FALSE)</f>
        <v>44494</v>
      </c>
    </row>
    <row r="69" spans="1:21" x14ac:dyDescent="0.35">
      <c r="A69" s="131" t="str">
        <f t="array" ref="A69">IFERROR(INDEX(Lists!$B$2:$B$153,SMALL(IF(Lists!$I$2:$I$153="Individual",ROW(Lists!$B$2:$B$153)),ROW(65:65))-1,1),"")</f>
        <v>Food Security in Mauritania</v>
      </c>
      <c r="B69" s="132" t="str">
        <f>VLOOKUP(A69,Lists!$B$2:$G$153,2,FALSE)</f>
        <v>MRT003</v>
      </c>
      <c r="C69" s="132" t="str">
        <f>VLOOKUP(B69,'INFORM Severity - hidden'!$C$5:$D$160,2,FALSE)</f>
        <v>Mauritania</v>
      </c>
      <c r="D69" s="132" t="str">
        <f>VLOOKUP(A69,Lists!$B$2:$G$153,3,FALSE)</f>
        <v>MRT</v>
      </c>
      <c r="E69" s="133" t="str">
        <f>VLOOKUP(A69,Lists!$B$2:$G$153,5,FALSE)</f>
        <v>Drought</v>
      </c>
      <c r="F69" s="251">
        <f t="shared" ref="F69:F100" si="10">IF(OR(N69="x",K69="x"),"x",ROUND((5-GEOMEAN(((5-K69)/5*4+1),((5-N69)/5*4+1),((5-N69)/5*4+1)))/4*3.5+Q69*0.3,1))</f>
        <v>2.8</v>
      </c>
      <c r="G69" s="130">
        <f t="shared" ref="G69:G100" si="11">IF(F69="x","x",ROUNDUP(F69,0))</f>
        <v>3</v>
      </c>
      <c r="H69" s="130" t="str">
        <f t="shared" ref="H69:H100" si="12">IF(N69="x","x",IF(K69="x","x",(IF(G69=5,"Very High",IF(G69=4,"High",IF(G69=3,"Medium",IF(G69=2,"Low","Very Low")))))))</f>
        <v>Medium</v>
      </c>
      <c r="I69" s="252" t="str">
        <f>INDEX(Trends!$D$3:$D$404,MATCH(B69,Trends!$C$3:$C$404,0))</f>
        <v>Stable</v>
      </c>
      <c r="J69" s="130" t="str">
        <f>VLOOKUP($B69,Reliability!$A$3:$I$170,9,FALSE)</f>
        <v>Low</v>
      </c>
      <c r="K69" s="253">
        <f t="shared" ref="K69:K100" si="13">IF(OR(M69="x",L69="x"),"x",ROUND((5-GEOMEAN(((5-L69)/5*4+1),((5-M69)/5*4+1),((5-M69)/5*4+1)))/4*5,1))</f>
        <v>3.4</v>
      </c>
      <c r="L69" s="253">
        <f>VLOOKUP($B69,'Impact of the crisis'!$C$6:$N$170,12,FALSE)</f>
        <v>4.4000000000000004</v>
      </c>
      <c r="M69" s="253">
        <f>VLOOKUP($B69,'Impact of the crisis'!$C$6:$AB$170,26,FALSE)</f>
        <v>2.8</v>
      </c>
      <c r="N69" s="253">
        <f>VLOOKUP($B69,'Conditions of people affected'!$C$6:$R$170,16,FALSE)</f>
        <v>2.9</v>
      </c>
      <c r="O69" s="253">
        <f>VLOOKUP($B69,'Conditions of people affected'!$C$6:$R$170,9,FALSE)</f>
        <v>2.8</v>
      </c>
      <c r="P69" s="253">
        <f>VLOOKUP($B69,'Conditions of people affected'!$C$6:$R$170,15,FALSE)</f>
        <v>3</v>
      </c>
      <c r="Q69" s="253">
        <f t="shared" ref="Q69:Q100" si="14">IF(OR(S69="x",R69="x"),R69,ROUND((5-GEOMEAN(((5-R69)/5*4+1),((5-S69)/5*4+1)))/4*5,1))</f>
        <v>2.2000000000000002</v>
      </c>
      <c r="R69" s="253">
        <f>VLOOKUP($B69,'Complexity of the crisis'!$C$6:$AN$170,22,FALSE)</f>
        <v>2.4</v>
      </c>
      <c r="S69" s="253">
        <f>VLOOKUP($B69,'Complexity of the crisis'!$C$6:$AN$170,38,FALSE)</f>
        <v>2</v>
      </c>
      <c r="T69" s="134" t="str">
        <f>VLOOKUP(B69,Lists!$C$3:$E$163,3,FALSE)</f>
        <v>Africa</v>
      </c>
      <c r="U69" s="135">
        <f>VLOOKUP(B69,'INFORM Severity - hidden'!$C$5:$V$170,20,FALSE)</f>
        <v>44494</v>
      </c>
    </row>
    <row r="70" spans="1:21" x14ac:dyDescent="0.35">
      <c r="A70" s="131" t="str">
        <f t="array" ref="A70">IFERROR(INDEX(Lists!$B$2:$B$153,SMALL(IF(Lists!$I$2:$I$153="Individual",ROW(Lists!$B$2:$B$153)),ROW(66:66))-1,1),"")</f>
        <v>Complex crisis in Malawi</v>
      </c>
      <c r="B70" s="132" t="str">
        <f>VLOOKUP(A70,Lists!$B$2:$G$153,2,FALSE)</f>
        <v>MWI002</v>
      </c>
      <c r="C70" s="132" t="str">
        <f>VLOOKUP(B70,'INFORM Severity - hidden'!$C$5:$D$160,2,FALSE)</f>
        <v>Malawi</v>
      </c>
      <c r="D70" s="132" t="str">
        <f>VLOOKUP(A70,Lists!$B$2:$G$153,3,FALSE)</f>
        <v>MWI</v>
      </c>
      <c r="E70" s="133" t="str">
        <f>VLOOKUP(A70,Lists!$B$2:$G$153,5,FALSE)</f>
        <v>Complex crisis</v>
      </c>
      <c r="F70" s="251">
        <f t="shared" si="10"/>
        <v>2.5</v>
      </c>
      <c r="G70" s="130">
        <f t="shared" si="11"/>
        <v>3</v>
      </c>
      <c r="H70" s="130" t="str">
        <f t="shared" si="12"/>
        <v>Medium</v>
      </c>
      <c r="I70" s="252" t="str">
        <f>INDEX(Trends!$D$3:$D$404,MATCH(B70,Trends!$C$3:$C$404,0))</f>
        <v>Decreasing</v>
      </c>
      <c r="J70" s="130" t="str">
        <f>VLOOKUP($B70,Reliability!$A$3:$I$170,9,FALSE)</f>
        <v>Very High</v>
      </c>
      <c r="K70" s="253">
        <f t="shared" si="13"/>
        <v>3.4</v>
      </c>
      <c r="L70" s="253">
        <f>VLOOKUP($B70,'Impact of the crisis'!$C$6:$N$170,12,FALSE)</f>
        <v>4.4000000000000004</v>
      </c>
      <c r="M70" s="253">
        <f>VLOOKUP($B70,'Impact of the crisis'!$C$6:$AB$170,26,FALSE)</f>
        <v>2.7</v>
      </c>
      <c r="N70" s="253">
        <f>VLOOKUP($B70,'Conditions of people affected'!$C$6:$R$170,16,FALSE)</f>
        <v>2.0499999999999998</v>
      </c>
      <c r="O70" s="253">
        <f>VLOOKUP($B70,'Conditions of people affected'!$C$6:$R$170,9,FALSE)</f>
        <v>2.1</v>
      </c>
      <c r="P70" s="253">
        <f>VLOOKUP($B70,'Conditions of people affected'!$C$6:$R$170,15,FALSE)</f>
        <v>2</v>
      </c>
      <c r="Q70" s="253">
        <f t="shared" si="14"/>
        <v>2.2999999999999998</v>
      </c>
      <c r="R70" s="253">
        <f>VLOOKUP($B70,'Complexity of the crisis'!$C$6:$AN$170,22,FALSE)</f>
        <v>2</v>
      </c>
      <c r="S70" s="253">
        <f>VLOOKUP($B70,'Complexity of the crisis'!$C$6:$AN$170,38,FALSE)</f>
        <v>2.5</v>
      </c>
      <c r="T70" s="134" t="str">
        <f>VLOOKUP(B70,Lists!$C$3:$E$163,3,FALSE)</f>
        <v>Africa</v>
      </c>
      <c r="U70" s="135">
        <f>VLOOKUP(B70,'INFORM Severity - hidden'!$C$5:$V$170,20,FALSE)</f>
        <v>44712</v>
      </c>
    </row>
    <row r="71" spans="1:21" x14ac:dyDescent="0.35">
      <c r="A71" s="131" t="str">
        <f t="array" ref="A71">IFERROR(INDEX(Lists!$B$2:$B$153,SMALL(IF(Lists!$I$2:$I$153="Individual",ROW(Lists!$B$2:$B$153)),ROW(67:67))-1,1),"")</f>
        <v>Tropical Cyclone Ana in Malawi</v>
      </c>
      <c r="B71" s="132" t="str">
        <f>VLOOKUP(A71,Lists!$B$2:$G$153,2,FALSE)</f>
        <v>MWI004</v>
      </c>
      <c r="C71" s="132" t="str">
        <f>VLOOKUP(B71,'INFORM Severity - hidden'!$C$5:$D$160,2,FALSE)</f>
        <v>Malawi</v>
      </c>
      <c r="D71" s="132" t="str">
        <f>VLOOKUP(A71,Lists!$B$2:$G$153,3,FALSE)</f>
        <v>MWI</v>
      </c>
      <c r="E71" s="133" t="str">
        <f>VLOOKUP(A71,Lists!$B$2:$G$153,5,FALSE)</f>
        <v>Tropical cyclone</v>
      </c>
      <c r="F71" s="251">
        <f t="shared" si="10"/>
        <v>2.1</v>
      </c>
      <c r="G71" s="130">
        <f t="shared" si="11"/>
        <v>3</v>
      </c>
      <c r="H71" s="130" t="str">
        <f t="shared" si="12"/>
        <v>Medium</v>
      </c>
      <c r="I71" s="252" t="str">
        <f>INDEX(Trends!$D$3:$D$404,MATCH(B71,Trends!$C$3:$C$404,0))</f>
        <v>Stable</v>
      </c>
      <c r="J71" s="130" t="str">
        <f>VLOOKUP($B71,Reliability!$A$3:$I$170,9,FALSE)</f>
        <v>High</v>
      </c>
      <c r="K71" s="253">
        <f t="shared" si="13"/>
        <v>3.2</v>
      </c>
      <c r="L71" s="253">
        <f>VLOOKUP($B71,'Impact of the crisis'!$C$6:$N$170,12,FALSE)</f>
        <v>4.2</v>
      </c>
      <c r="M71" s="253">
        <f>VLOOKUP($B71,'Impact of the crisis'!$C$6:$AB$170,26,FALSE)</f>
        <v>2.5</v>
      </c>
      <c r="N71" s="253">
        <f>VLOOKUP($B71,'Conditions of people affected'!$C$6:$R$170,16,FALSE)</f>
        <v>1.25</v>
      </c>
      <c r="O71" s="253">
        <f>VLOOKUP($B71,'Conditions of people affected'!$C$6:$R$170,9,FALSE)</f>
        <v>1.5</v>
      </c>
      <c r="P71" s="253">
        <f>VLOOKUP($B71,'Conditions of people affected'!$C$6:$R$170,15,FALSE)</f>
        <v>1</v>
      </c>
      <c r="Q71" s="253">
        <f t="shared" si="14"/>
        <v>2.2999999999999998</v>
      </c>
      <c r="R71" s="253">
        <f>VLOOKUP($B71,'Complexity of the crisis'!$C$6:$AN$170,22,FALSE)</f>
        <v>2</v>
      </c>
      <c r="S71" s="253">
        <f>VLOOKUP($B71,'Complexity of the crisis'!$C$6:$AN$170,38,FALSE)</f>
        <v>2.5</v>
      </c>
      <c r="T71" s="134" t="str">
        <f>VLOOKUP(B71,Lists!$C$3:$E$163,3,FALSE)</f>
        <v>Africa</v>
      </c>
      <c r="U71" s="135">
        <f>VLOOKUP(B71,'INFORM Severity - hidden'!$C$5:$V$170,20,FALSE)</f>
        <v>44712</v>
      </c>
    </row>
    <row r="72" spans="1:21" x14ac:dyDescent="0.35">
      <c r="A72" s="131" t="str">
        <f t="array" ref="A72">IFERROR(INDEX(Lists!$B$2:$B$153,SMALL(IF(Lists!$I$2:$I$153="Individual",ROW(Lists!$B$2:$B$153)),ROW(68:68))-1,1),"")</f>
        <v>International Refugees in Malaysia</v>
      </c>
      <c r="B72" s="132" t="str">
        <f>VLOOKUP(A72,Lists!$B$2:$G$153,2,FALSE)</f>
        <v>MYS001</v>
      </c>
      <c r="C72" s="132" t="str">
        <f>VLOOKUP(B72,'INFORM Severity - hidden'!$C$5:$D$160,2,FALSE)</f>
        <v>Malaysia</v>
      </c>
      <c r="D72" s="132" t="str">
        <f>VLOOKUP(A72,Lists!$B$2:$G$153,3,FALSE)</f>
        <v>MYS</v>
      </c>
      <c r="E72" s="133" t="str">
        <f>VLOOKUP(A72,Lists!$B$2:$G$153,5,FALSE)</f>
        <v>International displacement</v>
      </c>
      <c r="F72" s="251">
        <f t="shared" si="10"/>
        <v>2.2000000000000002</v>
      </c>
      <c r="G72" s="130">
        <f t="shared" si="11"/>
        <v>3</v>
      </c>
      <c r="H72" s="130" t="str">
        <f t="shared" si="12"/>
        <v>Medium</v>
      </c>
      <c r="I72" s="252" t="str">
        <f>INDEX(Trends!$D$3:$D$404,MATCH(B72,Trends!$C$3:$C$404,0))</f>
        <v>Increasing</v>
      </c>
      <c r="J72" s="130" t="str">
        <f>VLOOKUP($B72,Reliability!$A$3:$I$170,9,FALSE)</f>
        <v>High</v>
      </c>
      <c r="K72" s="253">
        <f t="shared" si="13"/>
        <v>2.9</v>
      </c>
      <c r="L72" s="253">
        <f>VLOOKUP($B72,'Impact of the crisis'!$C$6:$N$170,12,FALSE)</f>
        <v>1.7</v>
      </c>
      <c r="M72" s="253">
        <f>VLOOKUP($B72,'Impact of the crisis'!$C$6:$AB$170,26,FALSE)</f>
        <v>3.4</v>
      </c>
      <c r="N72" s="253">
        <f>VLOOKUP($B72,'Conditions of people affected'!$C$6:$R$170,16,FALSE)</f>
        <v>2.0499999999999998</v>
      </c>
      <c r="O72" s="253">
        <f>VLOOKUP($B72,'Conditions of people affected'!$C$6:$R$170,9,FALSE)</f>
        <v>2.1</v>
      </c>
      <c r="P72" s="253">
        <f>VLOOKUP($B72,'Conditions of people affected'!$C$6:$R$170,15,FALSE)</f>
        <v>2</v>
      </c>
      <c r="Q72" s="253">
        <f t="shared" si="14"/>
        <v>1.9</v>
      </c>
      <c r="R72" s="253">
        <f>VLOOKUP($B72,'Complexity of the crisis'!$C$6:$AN$170,22,FALSE)</f>
        <v>1.8</v>
      </c>
      <c r="S72" s="253">
        <f>VLOOKUP($B72,'Complexity of the crisis'!$C$6:$AN$170,38,FALSE)</f>
        <v>2</v>
      </c>
      <c r="T72" s="134" t="str">
        <f>VLOOKUP(B72,Lists!$C$3:$E$163,3,FALSE)</f>
        <v>Asia</v>
      </c>
      <c r="U72" s="135">
        <f>VLOOKUP(B72,'INFORM Severity - hidden'!$C$5:$V$170,20,FALSE)</f>
        <v>44712</v>
      </c>
    </row>
    <row r="73" spans="1:21" x14ac:dyDescent="0.35">
      <c r="A73" s="131" t="str">
        <f t="array" ref="A73">IFERROR(INDEX(Lists!$B$2:$B$153,SMALL(IF(Lists!$I$2:$I$153="Individual",ROW(Lists!$B$2:$B$153)),ROW(69:69))-1,1),"")</f>
        <v>Food Security Crisis in Namibia</v>
      </c>
      <c r="B73" s="132" t="str">
        <f>VLOOKUP(A73,Lists!$B$2:$G$153,2,FALSE)</f>
        <v>NAM002</v>
      </c>
      <c r="C73" s="132" t="str">
        <f>VLOOKUP(B73,'INFORM Severity - hidden'!$C$5:$D$160,2,FALSE)</f>
        <v>Namibia</v>
      </c>
      <c r="D73" s="132" t="str">
        <f>VLOOKUP(A73,Lists!$B$2:$G$153,3,FALSE)</f>
        <v>NAM</v>
      </c>
      <c r="E73" s="133" t="str">
        <f>VLOOKUP(A73,Lists!$B$2:$G$153,5,FALSE)</f>
        <v>Food Security</v>
      </c>
      <c r="F73" s="251">
        <f t="shared" si="10"/>
        <v>2.4</v>
      </c>
      <c r="G73" s="130">
        <f t="shared" si="11"/>
        <v>3</v>
      </c>
      <c r="H73" s="130" t="str">
        <f t="shared" si="12"/>
        <v>Medium</v>
      </c>
      <c r="I73" s="252" t="str">
        <f>INDEX(Trends!$D$3:$D$404,MATCH(B73,Trends!$C$3:$C$404,0))</f>
        <v>Stable</v>
      </c>
      <c r="J73" s="130" t="str">
        <f>VLOOKUP($B73,Reliability!$A$3:$I$170,9,FALSE)</f>
        <v>Medium</v>
      </c>
      <c r="K73" s="253">
        <f t="shared" si="13"/>
        <v>2.8</v>
      </c>
      <c r="L73" s="253">
        <f>VLOOKUP($B73,'Impact of the crisis'!$C$6:$N$170,12,FALSE)</f>
        <v>4.3</v>
      </c>
      <c r="M73" s="253">
        <f>VLOOKUP($B73,'Impact of the crisis'!$C$6:$AB$170,26,FALSE)</f>
        <v>1.7</v>
      </c>
      <c r="N73" s="253">
        <f>VLOOKUP($B73,'Conditions of people affected'!$C$6:$R$170,16,FALSE)</f>
        <v>3.05</v>
      </c>
      <c r="O73" s="253">
        <f>VLOOKUP($B73,'Conditions of people affected'!$C$6:$R$170,9,FALSE)</f>
        <v>3.1</v>
      </c>
      <c r="P73" s="253">
        <f>VLOOKUP($B73,'Conditions of people affected'!$C$6:$R$170,15,FALSE)</f>
        <v>3</v>
      </c>
      <c r="Q73" s="253">
        <f t="shared" si="14"/>
        <v>1.1000000000000001</v>
      </c>
      <c r="R73" s="253">
        <f>VLOOKUP($B73,'Complexity of the crisis'!$C$6:$AN$170,22,FALSE)</f>
        <v>1.6</v>
      </c>
      <c r="S73" s="253">
        <f>VLOOKUP($B73,'Complexity of the crisis'!$C$6:$AN$170,38,FALSE)</f>
        <v>0.5</v>
      </c>
      <c r="T73" s="134" t="str">
        <f>VLOOKUP(B73,Lists!$C$3:$E$163,3,FALSE)</f>
        <v>Africa</v>
      </c>
      <c r="U73" s="135">
        <f>VLOOKUP(B73,'INFORM Severity - hidden'!$C$5:$V$170,20,FALSE)</f>
        <v>44712</v>
      </c>
    </row>
    <row r="74" spans="1:21" x14ac:dyDescent="0.35">
      <c r="A74" s="131" t="str">
        <f t="array" ref="A74">IFERROR(INDEX(Lists!$B$2:$B$153,SMALL(IF(Lists!$I$2:$I$153="Individual",ROW(Lists!$B$2:$B$153)),ROW(70:70))-1,1),"")</f>
        <v>Boko Haram in Niger</v>
      </c>
      <c r="B74" s="132" t="str">
        <f>VLOOKUP(A74,Lists!$B$2:$G$153,2,FALSE)</f>
        <v>NER002</v>
      </c>
      <c r="C74" s="132" t="str">
        <f>VLOOKUP(B74,'INFORM Severity - hidden'!$C$5:$D$160,2,FALSE)</f>
        <v>Niger</v>
      </c>
      <c r="D74" s="132" t="str">
        <f>VLOOKUP(A74,Lists!$B$2:$G$153,3,FALSE)</f>
        <v>NER</v>
      </c>
      <c r="E74" s="133" t="str">
        <f>VLOOKUP(A74,Lists!$B$2:$G$153,5,FALSE)</f>
        <v>Conflict</v>
      </c>
      <c r="F74" s="251">
        <f t="shared" si="10"/>
        <v>3</v>
      </c>
      <c r="G74" s="130">
        <f t="shared" si="11"/>
        <v>3</v>
      </c>
      <c r="H74" s="130" t="str">
        <f t="shared" si="12"/>
        <v>Medium</v>
      </c>
      <c r="I74" s="252" t="str">
        <f>INDEX(Trends!$D$3:$D$404,MATCH(B74,Trends!$C$3:$C$404,0))</f>
        <v>Stable</v>
      </c>
      <c r="J74" s="130" t="str">
        <f>VLOOKUP($B74,Reliability!$A$3:$I$170,9,FALSE)</f>
        <v>Medium</v>
      </c>
      <c r="K74" s="253">
        <f t="shared" si="13"/>
        <v>2.6</v>
      </c>
      <c r="L74" s="253">
        <f>VLOOKUP($B74,'Impact of the crisis'!$C$6:$N$170,12,FALSE)</f>
        <v>1.2</v>
      </c>
      <c r="M74" s="253">
        <f>VLOOKUP($B74,'Impact of the crisis'!$C$6:$AB$170,26,FALSE)</f>
        <v>3.1</v>
      </c>
      <c r="N74" s="253">
        <f>VLOOKUP($B74,'Conditions of people affected'!$C$6:$R$170,16,FALSE)</f>
        <v>2.7</v>
      </c>
      <c r="O74" s="253">
        <f>VLOOKUP($B74,'Conditions of people affected'!$C$6:$R$170,9,FALSE)</f>
        <v>2.4</v>
      </c>
      <c r="P74" s="253">
        <f>VLOOKUP($B74,'Conditions of people affected'!$C$6:$R$170,15,FALSE)</f>
        <v>3</v>
      </c>
      <c r="Q74" s="253">
        <f t="shared" si="14"/>
        <v>3.8</v>
      </c>
      <c r="R74" s="253">
        <f>VLOOKUP($B74,'Complexity of the crisis'!$C$6:$AN$170,22,FALSE)</f>
        <v>2.8</v>
      </c>
      <c r="S74" s="253">
        <f>VLOOKUP($B74,'Complexity of the crisis'!$C$6:$AN$170,38,FALSE)</f>
        <v>4.5</v>
      </c>
      <c r="T74" s="134" t="str">
        <f>VLOOKUP(B74,Lists!$C$3:$E$163,3,FALSE)</f>
        <v>Africa</v>
      </c>
      <c r="U74" s="135">
        <f>VLOOKUP(B74,'INFORM Severity - hidden'!$C$5:$V$170,20,FALSE)</f>
        <v>44620</v>
      </c>
    </row>
    <row r="75" spans="1:21" x14ac:dyDescent="0.35">
      <c r="A75" s="131" t="str">
        <f t="array" ref="A75">IFERROR(INDEX(Lists!$B$2:$B$153,SMALL(IF(Lists!$I$2:$I$153="Individual",ROW(Lists!$B$2:$B$153)),ROW(71:71))-1,1),"")</f>
        <v>Mali/Burkina Faso conflict</v>
      </c>
      <c r="B75" s="132" t="str">
        <f>VLOOKUP(A75,Lists!$B$2:$G$153,2,FALSE)</f>
        <v>NER003</v>
      </c>
      <c r="C75" s="132" t="str">
        <f>VLOOKUP(B75,'INFORM Severity - hidden'!$C$5:$D$160,2,FALSE)</f>
        <v>Niger</v>
      </c>
      <c r="D75" s="132" t="str">
        <f>VLOOKUP(A75,Lists!$B$2:$G$153,3,FALSE)</f>
        <v>NER</v>
      </c>
      <c r="E75" s="133" t="str">
        <f>VLOOKUP(A75,Lists!$B$2:$G$153,5,FALSE)</f>
        <v>Conflict</v>
      </c>
      <c r="F75" s="251">
        <f t="shared" si="10"/>
        <v>3.3</v>
      </c>
      <c r="G75" s="130">
        <f t="shared" si="11"/>
        <v>4</v>
      </c>
      <c r="H75" s="130" t="str">
        <f t="shared" si="12"/>
        <v>High</v>
      </c>
      <c r="I75" s="252" t="str">
        <f>INDEX(Trends!$D$3:$D$404,MATCH(B75,Trends!$C$3:$C$404,0))</f>
        <v>Stable</v>
      </c>
      <c r="J75" s="130" t="str">
        <f>VLOOKUP($B75,Reliability!$A$3:$I$170,9,FALSE)</f>
        <v>Medium</v>
      </c>
      <c r="K75" s="253">
        <f t="shared" si="13"/>
        <v>3</v>
      </c>
      <c r="L75" s="253">
        <f>VLOOKUP($B75,'Impact of the crisis'!$C$6:$N$170,12,FALSE)</f>
        <v>2.4</v>
      </c>
      <c r="M75" s="253">
        <f>VLOOKUP($B75,'Impact of the crisis'!$C$6:$AB$170,26,FALSE)</f>
        <v>3.3</v>
      </c>
      <c r="N75" s="253">
        <f>VLOOKUP($B75,'Conditions of people affected'!$C$6:$R$170,16,FALSE)</f>
        <v>3.25</v>
      </c>
      <c r="O75" s="253">
        <f>VLOOKUP($B75,'Conditions of people affected'!$C$6:$R$170,9,FALSE)</f>
        <v>3.5</v>
      </c>
      <c r="P75" s="253">
        <f>VLOOKUP($B75,'Conditions of people affected'!$C$6:$R$170,15,FALSE)</f>
        <v>3</v>
      </c>
      <c r="Q75" s="253">
        <f t="shared" si="14"/>
        <v>3.5</v>
      </c>
      <c r="R75" s="253">
        <f>VLOOKUP($B75,'Complexity of the crisis'!$C$6:$AN$170,22,FALSE)</f>
        <v>2.8</v>
      </c>
      <c r="S75" s="253">
        <f>VLOOKUP($B75,'Complexity of the crisis'!$C$6:$AN$170,38,FALSE)</f>
        <v>4</v>
      </c>
      <c r="T75" s="134" t="str">
        <f>VLOOKUP(B75,Lists!$C$3:$E$163,3,FALSE)</f>
        <v>Africa</v>
      </c>
      <c r="U75" s="135">
        <f>VLOOKUP(B75,'INFORM Severity - hidden'!$C$5:$V$170,20,FALSE)</f>
        <v>44620</v>
      </c>
    </row>
    <row r="76" spans="1:21" x14ac:dyDescent="0.35">
      <c r="A76" s="131" t="str">
        <f t="array" ref="A76">IFERROR(INDEX(Lists!$B$2:$B$153,SMALL(IF(Lists!$I$2:$I$153="Individual",ROW(Lists!$B$2:$B$153)),ROW(72:72))-1,1),"")</f>
        <v>Nigerian Refugees</v>
      </c>
      <c r="B76" s="132" t="str">
        <f>VLOOKUP(A76,Lists!$B$2:$G$153,2,FALSE)</f>
        <v>NER004</v>
      </c>
      <c r="C76" s="132" t="str">
        <f>VLOOKUP(B76,'INFORM Severity - hidden'!$C$5:$D$160,2,FALSE)</f>
        <v>Niger</v>
      </c>
      <c r="D76" s="132" t="str">
        <f>VLOOKUP(A76,Lists!$B$2:$G$153,3,FALSE)</f>
        <v>NER</v>
      </c>
      <c r="E76" s="133" t="str">
        <f>VLOOKUP(A76,Lists!$B$2:$G$153,5,FALSE)</f>
        <v>International displacement</v>
      </c>
      <c r="F76" s="251">
        <f t="shared" si="10"/>
        <v>2.7</v>
      </c>
      <c r="G76" s="130">
        <f t="shared" si="11"/>
        <v>3</v>
      </c>
      <c r="H76" s="130" t="str">
        <f t="shared" si="12"/>
        <v>Medium</v>
      </c>
      <c r="I76" s="252" t="str">
        <f>INDEX(Trends!$D$3:$D$404,MATCH(B76,Trends!$C$3:$C$404,0))</f>
        <v>Stable</v>
      </c>
      <c r="J76" s="130" t="str">
        <f>VLOOKUP($B76,Reliability!$A$3:$I$170,9,FALSE)</f>
        <v>Medium</v>
      </c>
      <c r="K76" s="253">
        <f t="shared" si="13"/>
        <v>2.1</v>
      </c>
      <c r="L76" s="253">
        <f>VLOOKUP($B76,'Impact of the crisis'!$C$6:$N$170,12,FALSE)</f>
        <v>0.6</v>
      </c>
      <c r="M76" s="253">
        <f>VLOOKUP($B76,'Impact of the crisis'!$C$6:$AB$170,26,FALSE)</f>
        <v>2.7</v>
      </c>
      <c r="N76" s="253">
        <f>VLOOKUP($B76,'Conditions of people affected'!$C$6:$R$170,16,FALSE)</f>
        <v>3.05</v>
      </c>
      <c r="O76" s="253">
        <f>VLOOKUP($B76,'Conditions of people affected'!$C$6:$R$170,9,FALSE)</f>
        <v>3.1</v>
      </c>
      <c r="P76" s="253">
        <f>VLOOKUP($B76,'Conditions of people affected'!$C$6:$R$170,15,FALSE)</f>
        <v>3</v>
      </c>
      <c r="Q76" s="253">
        <f t="shared" si="14"/>
        <v>2.7</v>
      </c>
      <c r="R76" s="253">
        <f>VLOOKUP($B76,'Complexity of the crisis'!$C$6:$AN$170,22,FALSE)</f>
        <v>2.8</v>
      </c>
      <c r="S76" s="253">
        <f>VLOOKUP($B76,'Complexity of the crisis'!$C$6:$AN$170,38,FALSE)</f>
        <v>2.5</v>
      </c>
      <c r="T76" s="134" t="str">
        <f>VLOOKUP(B76,Lists!$C$3:$E$163,3,FALSE)</f>
        <v>Africa</v>
      </c>
      <c r="U76" s="135">
        <f>VLOOKUP(B76,'INFORM Severity - hidden'!$C$5:$V$170,20,FALSE)</f>
        <v>44499</v>
      </c>
    </row>
    <row r="77" spans="1:21" x14ac:dyDescent="0.35">
      <c r="A77" s="131" t="str">
        <f t="array" ref="A77">IFERROR(INDEX(Lists!$B$2:$B$153,SMALL(IF(Lists!$I$2:$I$153="Individual",ROW(Lists!$B$2:$B$153)),ROW(73:73))-1,1),"")</f>
        <v>Complex crisis in Nigeria</v>
      </c>
      <c r="B77" s="132" t="str">
        <f>VLOOKUP(A77,Lists!$B$2:$G$153,2,FALSE)</f>
        <v>NGA001</v>
      </c>
      <c r="C77" s="132" t="str">
        <f>VLOOKUP(B77,'INFORM Severity - hidden'!$C$5:$D$160,2,FALSE)</f>
        <v>Nigeria</v>
      </c>
      <c r="D77" s="132" t="str">
        <f>VLOOKUP(A77,Lists!$B$2:$G$153,3,FALSE)</f>
        <v>NGA</v>
      </c>
      <c r="E77" s="133" t="str">
        <f>VLOOKUP(A77,Lists!$B$2:$G$153,5,FALSE)</f>
        <v>Complex crisis</v>
      </c>
      <c r="F77" s="251">
        <f t="shared" si="10"/>
        <v>4.2</v>
      </c>
      <c r="G77" s="130">
        <f t="shared" si="11"/>
        <v>5</v>
      </c>
      <c r="H77" s="130" t="str">
        <f t="shared" si="12"/>
        <v>Very High</v>
      </c>
      <c r="I77" s="252" t="str">
        <f>INDEX(Trends!$D$3:$D$404,MATCH(B77,Trends!$C$3:$C$404,0))</f>
        <v>Stable</v>
      </c>
      <c r="J77" s="130" t="str">
        <f>VLOOKUP($B77,Reliability!$A$3:$I$170,9,FALSE)</f>
        <v>Medium</v>
      </c>
      <c r="K77" s="253">
        <f t="shared" si="13"/>
        <v>4.5</v>
      </c>
      <c r="L77" s="253">
        <f>VLOOKUP($B77,'Impact of the crisis'!$C$6:$N$170,12,FALSE)</f>
        <v>5</v>
      </c>
      <c r="M77" s="253">
        <f>VLOOKUP($B77,'Impact of the crisis'!$C$6:$AB$170,26,FALSE)</f>
        <v>4.0999999999999996</v>
      </c>
      <c r="N77" s="253">
        <f>VLOOKUP($B77,'Conditions of people affected'!$C$6:$R$170,16,FALSE)</f>
        <v>4</v>
      </c>
      <c r="O77" s="253">
        <f>VLOOKUP($B77,'Conditions of people affected'!$C$6:$R$170,9,FALSE)</f>
        <v>5</v>
      </c>
      <c r="P77" s="253">
        <f>VLOOKUP($B77,'Conditions of people affected'!$C$6:$R$170,15,FALSE)</f>
        <v>3</v>
      </c>
      <c r="Q77" s="253">
        <f t="shared" si="14"/>
        <v>4.4000000000000004</v>
      </c>
      <c r="R77" s="253">
        <f>VLOOKUP($B77,'Complexity of the crisis'!$C$6:$AN$170,22,FALSE)</f>
        <v>3.4</v>
      </c>
      <c r="S77" s="253">
        <f>VLOOKUP($B77,'Complexity of the crisis'!$C$6:$AN$170,38,FALSE)</f>
        <v>5</v>
      </c>
      <c r="T77" s="134" t="str">
        <f>VLOOKUP(B77,Lists!$C$3:$E$163,3,FALSE)</f>
        <v>Africa</v>
      </c>
      <c r="U77" s="135">
        <f>VLOOKUP(B77,'INFORM Severity - hidden'!$C$5:$V$170,20,FALSE)</f>
        <v>44615</v>
      </c>
    </row>
    <row r="78" spans="1:21" x14ac:dyDescent="0.35">
      <c r="A78" s="131" t="str">
        <f t="array" ref="A78">IFERROR(INDEX(Lists!$B$2:$B$153,SMALL(IF(Lists!$I$2:$I$153="Individual",ROW(Lists!$B$2:$B$153)),ROW(74:74))-1,1),"")</f>
        <v>Middle belt conflict</v>
      </c>
      <c r="B78" s="132" t="str">
        <f>VLOOKUP(A78,Lists!$B$2:$G$153,2,FALSE)</f>
        <v>NGA003</v>
      </c>
      <c r="C78" s="132" t="str">
        <f>VLOOKUP(B78,'INFORM Severity - hidden'!$C$5:$D$160,2,FALSE)</f>
        <v>Nigeria</v>
      </c>
      <c r="D78" s="132" t="str">
        <f>VLOOKUP(A78,Lists!$B$2:$G$153,3,FALSE)</f>
        <v>NGA</v>
      </c>
      <c r="E78" s="133" t="str">
        <f>VLOOKUP(A78,Lists!$B$2:$G$153,5,FALSE)</f>
        <v>Conflict</v>
      </c>
      <c r="F78" s="251">
        <f t="shared" si="10"/>
        <v>3.2</v>
      </c>
      <c r="G78" s="130">
        <f t="shared" si="11"/>
        <v>4</v>
      </c>
      <c r="H78" s="130" t="str">
        <f t="shared" si="12"/>
        <v>High</v>
      </c>
      <c r="I78" s="252" t="str">
        <f>INDEX(Trends!$D$3:$D$404,MATCH(B78,Trends!$C$3:$C$404,0))</f>
        <v>Stable</v>
      </c>
      <c r="J78" s="130" t="str">
        <f>VLOOKUP($B78,Reliability!$A$3:$I$170,9,FALSE)</f>
        <v>Medium</v>
      </c>
      <c r="K78" s="253">
        <f t="shared" si="13"/>
        <v>3</v>
      </c>
      <c r="L78" s="253">
        <f>VLOOKUP($B78,'Impact of the crisis'!$C$6:$N$170,12,FALSE)</f>
        <v>2.2999999999999998</v>
      </c>
      <c r="M78" s="253">
        <f>VLOOKUP($B78,'Impact of the crisis'!$C$6:$AB$170,26,FALSE)</f>
        <v>3.3</v>
      </c>
      <c r="N78" s="253">
        <f>VLOOKUP($B78,'Conditions of people affected'!$C$6:$R$170,16,FALSE)</f>
        <v>3.15</v>
      </c>
      <c r="O78" s="253">
        <f>VLOOKUP($B78,'Conditions of people affected'!$C$6:$R$170,9,FALSE)</f>
        <v>3.3</v>
      </c>
      <c r="P78" s="253">
        <f>VLOOKUP($B78,'Conditions of people affected'!$C$6:$R$170,15,FALSE)</f>
        <v>3</v>
      </c>
      <c r="Q78" s="253">
        <f t="shared" si="14"/>
        <v>3.5</v>
      </c>
      <c r="R78" s="253">
        <f>VLOOKUP($B78,'Complexity of the crisis'!$C$6:$AN$170,22,FALSE)</f>
        <v>3.4</v>
      </c>
      <c r="S78" s="253">
        <f>VLOOKUP($B78,'Complexity of the crisis'!$C$6:$AN$170,38,FALSE)</f>
        <v>3.5</v>
      </c>
      <c r="T78" s="134" t="str">
        <f>VLOOKUP(B78,Lists!$C$3:$E$163,3,FALSE)</f>
        <v>Africa</v>
      </c>
      <c r="U78" s="135">
        <f>VLOOKUP(B78,'INFORM Severity - hidden'!$C$5:$V$170,20,FALSE)</f>
        <v>44615</v>
      </c>
    </row>
    <row r="79" spans="1:21" x14ac:dyDescent="0.35">
      <c r="A79" s="131" t="str">
        <f t="array" ref="A79">IFERROR(INDEX(Lists!$B$2:$B$153,SMALL(IF(Lists!$I$2:$I$153="Individual",ROW(Lists!$B$2:$B$153)),ROW(75:75))-1,1),"")</f>
        <v>Boko Haram crisis in Nigeria</v>
      </c>
      <c r="B79" s="132" t="str">
        <f>VLOOKUP(A79,Lists!$B$2:$G$153,2,FALSE)</f>
        <v>NGA004</v>
      </c>
      <c r="C79" s="132" t="str">
        <f>VLOOKUP(B79,'INFORM Severity - hidden'!$C$5:$D$160,2,FALSE)</f>
        <v>Nigeria</v>
      </c>
      <c r="D79" s="132" t="str">
        <f>VLOOKUP(A79,Lists!$B$2:$G$153,3,FALSE)</f>
        <v>NGA</v>
      </c>
      <c r="E79" s="133" t="str">
        <f>VLOOKUP(A79,Lists!$B$2:$G$153,5,FALSE)</f>
        <v>Conflict</v>
      </c>
      <c r="F79" s="251">
        <f t="shared" si="10"/>
        <v>4.2</v>
      </c>
      <c r="G79" s="130">
        <f t="shared" si="11"/>
        <v>5</v>
      </c>
      <c r="H79" s="130" t="str">
        <f t="shared" si="12"/>
        <v>Very High</v>
      </c>
      <c r="I79" s="252" t="str">
        <f>INDEX(Trends!$D$3:$D$404,MATCH(B79,Trends!$C$3:$C$404,0))</f>
        <v>Increasing</v>
      </c>
      <c r="J79" s="130" t="str">
        <f>VLOOKUP($B79,Reliability!$A$3:$I$170,9,FALSE)</f>
        <v>Medium</v>
      </c>
      <c r="K79" s="253">
        <f t="shared" si="13"/>
        <v>4.2</v>
      </c>
      <c r="L79" s="253">
        <f>VLOOKUP($B79,'Impact of the crisis'!$C$6:$N$170,12,FALSE)</f>
        <v>2.2000000000000002</v>
      </c>
      <c r="M79" s="253">
        <f>VLOOKUP($B79,'Impact of the crisis'!$C$6:$AB$170,26,FALSE)</f>
        <v>4.8</v>
      </c>
      <c r="N79" s="253">
        <f>VLOOKUP($B79,'Conditions of people affected'!$C$6:$R$170,16,FALSE)</f>
        <v>4.45</v>
      </c>
      <c r="O79" s="253">
        <f>VLOOKUP($B79,'Conditions of people affected'!$C$6:$R$170,9,FALSE)</f>
        <v>4.9000000000000004</v>
      </c>
      <c r="P79" s="253">
        <f>VLOOKUP($B79,'Conditions of people affected'!$C$6:$R$170,15,FALSE)</f>
        <v>4</v>
      </c>
      <c r="Q79" s="253">
        <f t="shared" si="14"/>
        <v>3.7</v>
      </c>
      <c r="R79" s="253">
        <f>VLOOKUP($B79,'Complexity of the crisis'!$C$6:$AN$170,22,FALSE)</f>
        <v>3.4</v>
      </c>
      <c r="S79" s="253">
        <f>VLOOKUP($B79,'Complexity of the crisis'!$C$6:$AN$170,38,FALSE)</f>
        <v>4</v>
      </c>
      <c r="T79" s="134" t="str">
        <f>VLOOKUP(B79,Lists!$C$3:$E$163,3,FALSE)</f>
        <v>Africa</v>
      </c>
      <c r="U79" s="135">
        <f>VLOOKUP(B79,'INFORM Severity - hidden'!$C$5:$V$170,20,FALSE)</f>
        <v>44615</v>
      </c>
    </row>
    <row r="80" spans="1:21" x14ac:dyDescent="0.35">
      <c r="A80" s="131" t="str">
        <f t="array" ref="A80">IFERROR(INDEX(Lists!$B$2:$B$153,SMALL(IF(Lists!$I$2:$I$153="Individual",ROW(Lists!$B$2:$B$153)),ROW(76:76))-1,1),"")</f>
        <v>Northwest Banditry</v>
      </c>
      <c r="B80" s="132" t="str">
        <f>VLOOKUP(A80,Lists!$B$2:$G$153,2,FALSE)</f>
        <v>NGA007</v>
      </c>
      <c r="C80" s="132" t="str">
        <f>VLOOKUP(B80,'INFORM Severity - hidden'!$C$5:$D$160,2,FALSE)</f>
        <v>Nigeria</v>
      </c>
      <c r="D80" s="132" t="str">
        <f>VLOOKUP(A80,Lists!$B$2:$G$153,3,FALSE)</f>
        <v>NGA</v>
      </c>
      <c r="E80" s="133" t="str">
        <f>VLOOKUP(A80,Lists!$B$2:$G$153,5,FALSE)</f>
        <v>Other type of violence</v>
      </c>
      <c r="F80" s="251">
        <f t="shared" si="10"/>
        <v>3.6</v>
      </c>
      <c r="G80" s="130">
        <f t="shared" si="11"/>
        <v>4</v>
      </c>
      <c r="H80" s="130" t="str">
        <f t="shared" si="12"/>
        <v>High</v>
      </c>
      <c r="I80" s="252" t="str">
        <f>INDEX(Trends!$D$3:$D$404,MATCH(B80,Trends!$C$3:$C$404,0))</f>
        <v>Stable</v>
      </c>
      <c r="J80" s="130" t="str">
        <f>VLOOKUP($B80,Reliability!$A$3:$I$170,9,FALSE)</f>
        <v>Medium</v>
      </c>
      <c r="K80" s="253">
        <f t="shared" si="13"/>
        <v>3.2</v>
      </c>
      <c r="L80" s="253">
        <f>VLOOKUP($B80,'Impact of the crisis'!$C$6:$N$170,12,FALSE)</f>
        <v>2.8</v>
      </c>
      <c r="M80" s="253">
        <f>VLOOKUP($B80,'Impact of the crisis'!$C$6:$AB$170,26,FALSE)</f>
        <v>3.4</v>
      </c>
      <c r="N80" s="253">
        <f>VLOOKUP($B80,'Conditions of people affected'!$C$6:$R$170,16,FALSE)</f>
        <v>3.65</v>
      </c>
      <c r="O80" s="253">
        <f>VLOOKUP($B80,'Conditions of people affected'!$C$6:$R$170,9,FALSE)</f>
        <v>4.3</v>
      </c>
      <c r="P80" s="253">
        <f>VLOOKUP($B80,'Conditions of people affected'!$C$6:$R$170,15,FALSE)</f>
        <v>3</v>
      </c>
      <c r="Q80" s="253">
        <f t="shared" si="14"/>
        <v>3.7</v>
      </c>
      <c r="R80" s="253">
        <f>VLOOKUP($B80,'Complexity of the crisis'!$C$6:$AN$170,22,FALSE)</f>
        <v>3.4</v>
      </c>
      <c r="S80" s="253">
        <f>VLOOKUP($B80,'Complexity of the crisis'!$C$6:$AN$170,38,FALSE)</f>
        <v>4</v>
      </c>
      <c r="T80" s="134" t="str">
        <f>VLOOKUP(B80,Lists!$C$3:$E$163,3,FALSE)</f>
        <v>Africa</v>
      </c>
      <c r="U80" s="135">
        <f>VLOOKUP(B80,'INFORM Severity - hidden'!$C$5:$V$170,20,FALSE)</f>
        <v>44615</v>
      </c>
    </row>
    <row r="81" spans="1:21" x14ac:dyDescent="0.35">
      <c r="A81" s="131" t="str">
        <f t="array" ref="A81">IFERROR(INDEX(Lists!$B$2:$B$153,SMALL(IF(Lists!$I$2:$I$153="Individual",ROW(Lists!$B$2:$B$153)),ROW(77:77))-1,1),"")</f>
        <v>Cameroonian Refugees in Nigeria</v>
      </c>
      <c r="B81" s="132" t="str">
        <f>VLOOKUP(A81,Lists!$B$2:$G$153,2,FALSE)</f>
        <v>NGA008</v>
      </c>
      <c r="C81" s="132" t="str">
        <f>VLOOKUP(B81,'INFORM Severity - hidden'!$C$5:$D$160,2,FALSE)</f>
        <v>Nigeria</v>
      </c>
      <c r="D81" s="132" t="str">
        <f>VLOOKUP(A81,Lists!$B$2:$G$153,3,FALSE)</f>
        <v>NGA</v>
      </c>
      <c r="E81" s="133" t="str">
        <f>VLOOKUP(A81,Lists!$B$2:$G$153,5,FALSE)</f>
        <v>International displacement</v>
      </c>
      <c r="F81" s="251">
        <f t="shared" si="10"/>
        <v>2</v>
      </c>
      <c r="G81" s="130">
        <f t="shared" si="11"/>
        <v>2</v>
      </c>
      <c r="H81" s="130" t="str">
        <f t="shared" si="12"/>
        <v>Low</v>
      </c>
      <c r="I81" s="252" t="str">
        <f>INDEX(Trends!$D$3:$D$404,MATCH(B81,Trends!$C$3:$C$404,0))</f>
        <v>Stable</v>
      </c>
      <c r="J81" s="130" t="str">
        <f>VLOOKUP($B81,Reliability!$A$3:$I$170,9,FALSE)</f>
        <v>Medium</v>
      </c>
      <c r="K81" s="253">
        <f t="shared" si="13"/>
        <v>1.6</v>
      </c>
      <c r="L81" s="253">
        <f>VLOOKUP($B81,'Impact of the crisis'!$C$6:$N$170,12,FALSE)</f>
        <v>2</v>
      </c>
      <c r="M81" s="253">
        <f>VLOOKUP($B81,'Impact of the crisis'!$C$6:$AB$170,26,FALSE)</f>
        <v>1.4</v>
      </c>
      <c r="N81" s="253">
        <f>VLOOKUP($B81,'Conditions of people affected'!$C$6:$R$170,16,FALSE)</f>
        <v>1.2</v>
      </c>
      <c r="O81" s="253">
        <f>VLOOKUP($B81,'Conditions of people affected'!$C$6:$R$170,9,FALSE)</f>
        <v>1.4</v>
      </c>
      <c r="P81" s="253">
        <f>VLOOKUP($B81,'Conditions of people affected'!$C$6:$R$170,15,FALSE)</f>
        <v>1</v>
      </c>
      <c r="Q81" s="253">
        <f t="shared" si="14"/>
        <v>3.5</v>
      </c>
      <c r="R81" s="253">
        <f>VLOOKUP($B81,'Complexity of the crisis'!$C$6:$AN$170,22,FALSE)</f>
        <v>3.4</v>
      </c>
      <c r="S81" s="253">
        <f>VLOOKUP($B81,'Complexity of the crisis'!$C$6:$AN$170,38,FALSE)</f>
        <v>3.5</v>
      </c>
      <c r="T81" s="134" t="str">
        <f>VLOOKUP(B81,Lists!$C$3:$E$163,3,FALSE)</f>
        <v>Africa</v>
      </c>
      <c r="U81" s="135">
        <f>VLOOKUP(B81,'INFORM Severity - hidden'!$C$5:$V$170,20,FALSE)</f>
        <v>44615</v>
      </c>
    </row>
    <row r="82" spans="1:21" x14ac:dyDescent="0.35">
      <c r="A82" s="131" t="str">
        <f t="array" ref="A82">IFERROR(INDEX(Lists!$B$2:$B$153,SMALL(IF(Lists!$I$2:$I$153="Individual",ROW(Lists!$B$2:$B$153)),ROW(78:78))-1,1),"")</f>
        <v>Socioeconomic crisis in Nicaragua</v>
      </c>
      <c r="B82" s="132" t="str">
        <f>VLOOKUP(A82,Lists!$B$2:$G$153,2,FALSE)</f>
        <v>NIC001</v>
      </c>
      <c r="C82" s="132" t="str">
        <f>VLOOKUP(B82,'INFORM Severity - hidden'!$C$5:$D$160,2,FALSE)</f>
        <v>Nicaragua</v>
      </c>
      <c r="D82" s="132" t="str">
        <f>VLOOKUP(A82,Lists!$B$2:$G$153,3,FALSE)</f>
        <v>NIC</v>
      </c>
      <c r="E82" s="133" t="str">
        <f>VLOOKUP(A82,Lists!$B$2:$G$153,5,FALSE)</f>
        <v>Political and economic crisis</v>
      </c>
      <c r="F82" s="251">
        <f t="shared" si="10"/>
        <v>1.9</v>
      </c>
      <c r="G82" s="130">
        <f t="shared" si="11"/>
        <v>2</v>
      </c>
      <c r="H82" s="130" t="str">
        <f t="shared" si="12"/>
        <v>Low</v>
      </c>
      <c r="I82" s="252" t="str">
        <f>INDEX(Trends!$D$3:$D$404,MATCH(B82,Trends!$C$3:$C$404,0))</f>
        <v>-</v>
      </c>
      <c r="J82" s="130" t="str">
        <f>VLOOKUP($B82,Reliability!$A$3:$I$170,9,FALSE)</f>
        <v>Very High</v>
      </c>
      <c r="K82" s="253">
        <f t="shared" si="13"/>
        <v>2.8</v>
      </c>
      <c r="L82" s="253">
        <f>VLOOKUP($B82,'Impact of the crisis'!$C$6:$N$170,12,FALSE)</f>
        <v>4.0999999999999996</v>
      </c>
      <c r="M82" s="253">
        <f>VLOOKUP($B82,'Impact of the crisis'!$C$6:$AB$170,26,FALSE)</f>
        <v>1.9</v>
      </c>
      <c r="N82" s="253">
        <f>VLOOKUP($B82,'Conditions of people affected'!$C$6:$R$170,16,FALSE)</f>
        <v>0.5</v>
      </c>
      <c r="O82" s="253">
        <f>VLOOKUP($B82,'Conditions of people affected'!$C$6:$R$170,9,FALSE)</f>
        <v>0</v>
      </c>
      <c r="P82" s="253">
        <f>VLOOKUP($B82,'Conditions of people affected'!$C$6:$R$170,15,FALSE)</f>
        <v>1</v>
      </c>
      <c r="Q82" s="253">
        <f t="shared" si="14"/>
        <v>2.9</v>
      </c>
      <c r="R82" s="253">
        <f>VLOOKUP($B82,'Complexity of the crisis'!$C$6:$AN$170,22,FALSE)</f>
        <v>2.7</v>
      </c>
      <c r="S82" s="253">
        <f>VLOOKUP($B82,'Complexity of the crisis'!$C$6:$AN$170,38,FALSE)</f>
        <v>3</v>
      </c>
      <c r="T82" s="134" t="str">
        <f>VLOOKUP(B82,Lists!$C$3:$E$163,3,FALSE)</f>
        <v>Americas</v>
      </c>
      <c r="U82" s="135">
        <f>VLOOKUP(B82,'INFORM Severity - hidden'!$C$5:$V$170,20,FALSE)</f>
        <v>44673</v>
      </c>
    </row>
    <row r="83" spans="1:21" x14ac:dyDescent="0.35">
      <c r="A83" s="131" t="str">
        <f t="array" ref="A83">IFERROR(INDEX(Lists!$B$2:$B$153,SMALL(IF(Lists!$I$2:$I$153="Individual",ROW(Lists!$B$2:$B$153)),ROW(79:79))-1,1),"")</f>
        <v>Complex crisis in Pakistan</v>
      </c>
      <c r="B83" s="132" t="str">
        <f>VLOOKUP(A83,Lists!$B$2:$G$153,2,FALSE)</f>
        <v>PAK001</v>
      </c>
      <c r="C83" s="132" t="str">
        <f>VLOOKUP(B83,'INFORM Severity - hidden'!$C$5:$D$160,2,FALSE)</f>
        <v>Pakistan</v>
      </c>
      <c r="D83" s="132" t="str">
        <f>VLOOKUP(A83,Lists!$B$2:$G$153,3,FALSE)</f>
        <v>PAK</v>
      </c>
      <c r="E83" s="133" t="str">
        <f>VLOOKUP(A83,Lists!$B$2:$G$153,5,FALSE)</f>
        <v>Complex crisis</v>
      </c>
      <c r="F83" s="251">
        <f t="shared" si="10"/>
        <v>3.6</v>
      </c>
      <c r="G83" s="130">
        <f t="shared" si="11"/>
        <v>4</v>
      </c>
      <c r="H83" s="130" t="str">
        <f t="shared" si="12"/>
        <v>High</v>
      </c>
      <c r="I83" s="252" t="str">
        <f>INDEX(Trends!$D$3:$D$404,MATCH(B83,Trends!$C$3:$C$404,0))</f>
        <v>Stable</v>
      </c>
      <c r="J83" s="130" t="str">
        <f>VLOOKUP($B83,Reliability!$A$3:$I$170,9,FALSE)</f>
        <v>High</v>
      </c>
      <c r="K83" s="253">
        <f t="shared" si="13"/>
        <v>4.2</v>
      </c>
      <c r="L83" s="253">
        <f>VLOOKUP($B83,'Impact of the crisis'!$C$6:$N$170,12,FALSE)</f>
        <v>5</v>
      </c>
      <c r="M83" s="253">
        <f>VLOOKUP($B83,'Impact of the crisis'!$C$6:$AB$170,26,FALSE)</f>
        <v>3.7</v>
      </c>
      <c r="N83" s="253">
        <f>VLOOKUP($B83,'Conditions of people affected'!$C$6:$R$170,16,FALSE)</f>
        <v>3.5</v>
      </c>
      <c r="O83" s="253">
        <f>VLOOKUP($B83,'Conditions of people affected'!$C$6:$R$170,9,FALSE)</f>
        <v>5</v>
      </c>
      <c r="P83" s="253">
        <f>VLOOKUP($B83,'Conditions of people affected'!$C$6:$R$170,15,FALSE)</f>
        <v>2</v>
      </c>
      <c r="Q83" s="253">
        <f t="shared" si="14"/>
        <v>3.4</v>
      </c>
      <c r="R83" s="253">
        <f>VLOOKUP($B83,'Complexity of the crisis'!$C$6:$AN$170,22,FALSE)</f>
        <v>3.2</v>
      </c>
      <c r="S83" s="253">
        <f>VLOOKUP($B83,'Complexity of the crisis'!$C$6:$AN$170,38,FALSE)</f>
        <v>3.5</v>
      </c>
      <c r="T83" s="134" t="str">
        <f>VLOOKUP(B83,Lists!$C$3:$E$163,3,FALSE)</f>
        <v>Asia</v>
      </c>
      <c r="U83" s="135">
        <f>VLOOKUP(B83,'INFORM Severity - hidden'!$C$5:$V$170,20,FALSE)</f>
        <v>44712</v>
      </c>
    </row>
    <row r="84" spans="1:21" x14ac:dyDescent="0.35">
      <c r="A84" s="131" t="str">
        <f t="array" ref="A84">IFERROR(INDEX(Lists!$B$2:$B$153,SMALL(IF(Lists!$I$2:$I$153="Individual",ROW(Lists!$B$2:$B$153)),ROW(80:80))-1,1),"")</f>
        <v>Kashmir conflict in Pakistan</v>
      </c>
      <c r="B84" s="132" t="str">
        <f>VLOOKUP(A84,Lists!$B$2:$G$153,2,FALSE)</f>
        <v>PAK004</v>
      </c>
      <c r="C84" s="132" t="str">
        <f>VLOOKUP(B84,'INFORM Severity - hidden'!$C$5:$D$160,2,FALSE)</f>
        <v>Pakistan</v>
      </c>
      <c r="D84" s="132" t="str">
        <f>VLOOKUP(A84,Lists!$B$2:$G$153,3,FALSE)</f>
        <v>PAK</v>
      </c>
      <c r="E84" s="133" t="str">
        <f>VLOOKUP(A84,Lists!$B$2:$G$153,5,FALSE)</f>
        <v>Conflict</v>
      </c>
      <c r="F84" s="251" t="str">
        <f t="shared" si="10"/>
        <v>x</v>
      </c>
      <c r="G84" s="130" t="str">
        <f t="shared" si="11"/>
        <v>x</v>
      </c>
      <c r="H84" s="130" t="str">
        <f t="shared" si="12"/>
        <v>x</v>
      </c>
      <c r="I84" s="252" t="str">
        <f>INDEX(Trends!$D$3:$D$404,MATCH(B84,Trends!$C$3:$C$404,0))</f>
        <v>-</v>
      </c>
      <c r="J84" s="130" t="str">
        <f>VLOOKUP($B84,Reliability!$A$3:$I$170,9,FALSE)</f>
        <v>Very Low</v>
      </c>
      <c r="K84" s="253">
        <f t="shared" si="13"/>
        <v>0.4</v>
      </c>
      <c r="L84" s="253">
        <f>VLOOKUP($B84,'Impact of the crisis'!$C$6:$N$170,12,FALSE)</f>
        <v>1</v>
      </c>
      <c r="M84" s="253">
        <f>VLOOKUP($B84,'Impact of the crisis'!$C$6:$AB$170,26,FALSE)</f>
        <v>0</v>
      </c>
      <c r="N84" s="253" t="str">
        <f>VLOOKUP($B84,'Conditions of people affected'!$C$6:$R$170,16,FALSE)</f>
        <v>x</v>
      </c>
      <c r="O84" s="253" t="str">
        <f>VLOOKUP($B84,'Conditions of people affected'!$C$6:$R$170,9,FALSE)</f>
        <v>x</v>
      </c>
      <c r="P84" s="253" t="str">
        <f>VLOOKUP($B84,'Conditions of people affected'!$C$6:$R$170,15,FALSE)</f>
        <v>x</v>
      </c>
      <c r="Q84" s="253">
        <f t="shared" si="14"/>
        <v>2.9</v>
      </c>
      <c r="R84" s="253">
        <f>VLOOKUP($B84,'Complexity of the crisis'!$C$6:$AN$170,22,FALSE)</f>
        <v>3.2</v>
      </c>
      <c r="S84" s="253">
        <f>VLOOKUP($B84,'Complexity of the crisis'!$C$6:$AN$170,38,FALSE)</f>
        <v>2.5</v>
      </c>
      <c r="T84" s="134" t="str">
        <f>VLOOKUP(B84,Lists!$C$3:$E$163,3,FALSE)</f>
        <v>Asia</v>
      </c>
      <c r="U84" s="135">
        <f>VLOOKUP(B84,'INFORM Severity - hidden'!$C$5:$V$170,20,FALSE)</f>
        <v>44712</v>
      </c>
    </row>
    <row r="85" spans="1:21" x14ac:dyDescent="0.35">
      <c r="A85" s="131" t="str">
        <f t="array" ref="A85">IFERROR(INDEX(Lists!$B$2:$B$153,SMALL(IF(Lists!$I$2:$I$153="Individual",ROW(Lists!$B$2:$B$153)),ROW(81:81))-1,1),"")</f>
        <v>Venezuela displacement in Panama</v>
      </c>
      <c r="B85" s="132" t="str">
        <f>VLOOKUP(A85,Lists!$B$2:$G$153,2,FALSE)</f>
        <v>PAN002</v>
      </c>
      <c r="C85" s="132" t="str">
        <f>VLOOKUP(B85,'INFORM Severity - hidden'!$C$5:$D$160,2,FALSE)</f>
        <v>Panama</v>
      </c>
      <c r="D85" s="132" t="str">
        <f>VLOOKUP(A85,Lists!$B$2:$G$153,3,FALSE)</f>
        <v>PAN</v>
      </c>
      <c r="E85" s="133" t="str">
        <f>VLOOKUP(A85,Lists!$B$2:$G$153,5,FALSE)</f>
        <v>International displacement</v>
      </c>
      <c r="F85" s="251">
        <f t="shared" si="10"/>
        <v>2.1</v>
      </c>
      <c r="G85" s="130">
        <f t="shared" si="11"/>
        <v>3</v>
      </c>
      <c r="H85" s="130" t="str">
        <f t="shared" si="12"/>
        <v>Medium</v>
      </c>
      <c r="I85" s="252" t="str">
        <f>INDEX(Trends!$D$3:$D$404,MATCH(B85,Trends!$C$3:$C$404,0))</f>
        <v>Stable</v>
      </c>
      <c r="J85" s="130" t="str">
        <f>VLOOKUP($B85,Reliability!$A$3:$I$170,9,FALSE)</f>
        <v>High</v>
      </c>
      <c r="K85" s="253">
        <f t="shared" si="13"/>
        <v>2.5</v>
      </c>
      <c r="L85" s="253">
        <f>VLOOKUP($B85,'Impact of the crisis'!$C$6:$N$170,12,FALSE)</f>
        <v>2.6</v>
      </c>
      <c r="M85" s="253">
        <f>VLOOKUP($B85,'Impact of the crisis'!$C$6:$AB$170,26,FALSE)</f>
        <v>2.4</v>
      </c>
      <c r="N85" s="253">
        <f>VLOOKUP($B85,'Conditions of people affected'!$C$6:$R$170,16,FALSE)</f>
        <v>2.2999999999999998</v>
      </c>
      <c r="O85" s="253">
        <f>VLOOKUP($B85,'Conditions of people affected'!$C$6:$R$170,9,FALSE)</f>
        <v>1.6</v>
      </c>
      <c r="P85" s="253">
        <f>VLOOKUP($B85,'Conditions of people affected'!$C$6:$R$170,15,FALSE)</f>
        <v>3</v>
      </c>
      <c r="Q85" s="253">
        <f t="shared" si="14"/>
        <v>1.4</v>
      </c>
      <c r="R85" s="253">
        <f>VLOOKUP($B85,'Complexity of the crisis'!$C$6:$AN$170,22,FALSE)</f>
        <v>1.7</v>
      </c>
      <c r="S85" s="253">
        <f>VLOOKUP($B85,'Complexity of the crisis'!$C$6:$AN$170,38,FALSE)</f>
        <v>1</v>
      </c>
      <c r="T85" s="134" t="str">
        <f>VLOOKUP(B85,Lists!$C$3:$E$163,3,FALSE)</f>
        <v>Americas</v>
      </c>
      <c r="U85" s="135">
        <f>VLOOKUP(B85,'INFORM Severity - hidden'!$C$5:$V$170,20,FALSE)</f>
        <v>44616</v>
      </c>
    </row>
    <row r="86" spans="1:21" x14ac:dyDescent="0.35">
      <c r="A86" s="131" t="str">
        <f t="array" ref="A86">IFERROR(INDEX(Lists!$B$2:$B$153,SMALL(IF(Lists!$I$2:$I$153="Individual",ROW(Lists!$B$2:$B$153)),ROW(82:82))-1,1),"")</f>
        <v>Venezuela displacement in Peru</v>
      </c>
      <c r="B86" s="132" t="str">
        <f>VLOOKUP(A86,Lists!$B$2:$G$153,2,FALSE)</f>
        <v>PER002</v>
      </c>
      <c r="C86" s="132" t="str">
        <f>VLOOKUP(B86,'INFORM Severity - hidden'!$C$5:$D$160,2,FALSE)</f>
        <v>Peru</v>
      </c>
      <c r="D86" s="132" t="str">
        <f>VLOOKUP(A86,Lists!$B$2:$G$153,3,FALSE)</f>
        <v>PER</v>
      </c>
      <c r="E86" s="133" t="str">
        <f>VLOOKUP(A86,Lists!$B$2:$G$153,5,FALSE)</f>
        <v>International displacement</v>
      </c>
      <c r="F86" s="251">
        <f t="shared" si="10"/>
        <v>3</v>
      </c>
      <c r="G86" s="130">
        <f t="shared" si="11"/>
        <v>3</v>
      </c>
      <c r="H86" s="130" t="str">
        <f t="shared" si="12"/>
        <v>Medium</v>
      </c>
      <c r="I86" s="252" t="str">
        <f>INDEX(Trends!$D$3:$D$404,MATCH(B86,Trends!$C$3:$C$404,0))</f>
        <v>Increasing</v>
      </c>
      <c r="J86" s="130" t="str">
        <f>VLOOKUP($B86,Reliability!$A$3:$I$170,9,FALSE)</f>
        <v>Medium</v>
      </c>
      <c r="K86" s="253">
        <f t="shared" si="13"/>
        <v>3.3</v>
      </c>
      <c r="L86" s="253">
        <f>VLOOKUP($B86,'Impact of the crisis'!$C$6:$N$170,12,FALSE)</f>
        <v>2.4</v>
      </c>
      <c r="M86" s="253">
        <f>VLOOKUP($B86,'Impact of the crisis'!$C$6:$AB$170,26,FALSE)</f>
        <v>3.7</v>
      </c>
      <c r="N86" s="253">
        <f>VLOOKUP($B86,'Conditions of people affected'!$C$6:$R$170,16,FALSE)</f>
        <v>3.35</v>
      </c>
      <c r="O86" s="253">
        <f>VLOOKUP($B86,'Conditions of people affected'!$C$6:$R$170,9,FALSE)</f>
        <v>3.7</v>
      </c>
      <c r="P86" s="253">
        <f>VLOOKUP($B86,'Conditions of people affected'!$C$6:$R$170,15,FALSE)</f>
        <v>3</v>
      </c>
      <c r="Q86" s="253">
        <f t="shared" si="14"/>
        <v>2.1</v>
      </c>
      <c r="R86" s="253">
        <f>VLOOKUP($B86,'Complexity of the crisis'!$C$6:$AN$170,22,FALSE)</f>
        <v>2.7</v>
      </c>
      <c r="S86" s="253">
        <f>VLOOKUP($B86,'Complexity of the crisis'!$C$6:$AN$170,38,FALSE)</f>
        <v>1.5</v>
      </c>
      <c r="T86" s="134" t="str">
        <f>VLOOKUP(B86,Lists!$C$3:$E$163,3,FALSE)</f>
        <v>Americas</v>
      </c>
      <c r="U86" s="135">
        <f>VLOOKUP(B86,'INFORM Severity - hidden'!$C$5:$V$170,20,FALSE)</f>
        <v>44609</v>
      </c>
    </row>
    <row r="87" spans="1:21" x14ac:dyDescent="0.35">
      <c r="A87" s="131" t="str">
        <f t="array" ref="A87">IFERROR(INDEX(Lists!$B$2:$B$153,SMALL(IF(Lists!$I$2:$I$153="Individual",ROW(Lists!$B$2:$B$153)),ROW(83:83))-1,1),"")</f>
        <v>Mindanao conflict</v>
      </c>
      <c r="B87" s="132" t="str">
        <f>VLOOKUP(A87,Lists!$B$2:$G$153,2,FALSE)</f>
        <v>PHL003</v>
      </c>
      <c r="C87" s="132" t="str">
        <f>VLOOKUP(B87,'INFORM Severity - hidden'!$C$5:$D$160,2,FALSE)</f>
        <v>Philippines</v>
      </c>
      <c r="D87" s="132" t="str">
        <f>VLOOKUP(A87,Lists!$B$2:$G$153,3,FALSE)</f>
        <v>PHL</v>
      </c>
      <c r="E87" s="133" t="str">
        <f>VLOOKUP(A87,Lists!$B$2:$G$153,5,FALSE)</f>
        <v>Conflict</v>
      </c>
      <c r="F87" s="251">
        <f t="shared" si="10"/>
        <v>2.2000000000000002</v>
      </c>
      <c r="G87" s="130">
        <f t="shared" si="11"/>
        <v>3</v>
      </c>
      <c r="H87" s="130" t="str">
        <f t="shared" si="12"/>
        <v>Medium</v>
      </c>
      <c r="I87" s="252" t="str">
        <f>INDEX(Trends!$D$3:$D$404,MATCH(B87,Trends!$C$3:$C$404,0))</f>
        <v>Increasing</v>
      </c>
      <c r="J87" s="130" t="str">
        <f>VLOOKUP($B87,Reliability!$A$3:$I$170,9,FALSE)</f>
        <v>Medium</v>
      </c>
      <c r="K87" s="253">
        <f t="shared" si="13"/>
        <v>2.8</v>
      </c>
      <c r="L87" s="253">
        <f>VLOOKUP($B87,'Impact of the crisis'!$C$6:$N$170,12,FALSE)</f>
        <v>3</v>
      </c>
      <c r="M87" s="253">
        <f>VLOOKUP($B87,'Impact of the crisis'!$C$6:$AB$170,26,FALSE)</f>
        <v>2.7</v>
      </c>
      <c r="N87" s="253">
        <f>VLOOKUP($B87,'Conditions of people affected'!$C$6:$R$170,16,FALSE)</f>
        <v>1.4</v>
      </c>
      <c r="O87" s="253">
        <f>VLOOKUP($B87,'Conditions of people affected'!$C$6:$R$170,9,FALSE)</f>
        <v>1.8</v>
      </c>
      <c r="P87" s="253">
        <f>VLOOKUP($B87,'Conditions of people affected'!$C$6:$R$170,15,FALSE)</f>
        <v>1</v>
      </c>
      <c r="Q87" s="253">
        <f t="shared" si="14"/>
        <v>2.7</v>
      </c>
      <c r="R87" s="253">
        <f>VLOOKUP($B87,'Complexity of the crisis'!$C$6:$AN$170,22,FALSE)</f>
        <v>2.9</v>
      </c>
      <c r="S87" s="253">
        <f>VLOOKUP($B87,'Complexity of the crisis'!$C$6:$AN$170,38,FALSE)</f>
        <v>2.5</v>
      </c>
      <c r="T87" s="134" t="str">
        <f>VLOOKUP(B87,Lists!$C$3:$E$163,3,FALSE)</f>
        <v>Asia</v>
      </c>
      <c r="U87" s="135">
        <f>VLOOKUP(B87,'INFORM Severity - hidden'!$C$5:$V$170,20,FALSE)</f>
        <v>44712</v>
      </c>
    </row>
    <row r="88" spans="1:21" x14ac:dyDescent="0.35">
      <c r="A88" s="131" t="str">
        <f t="array" ref="A88">IFERROR(INDEX(Lists!$B$2:$B$153,SMALL(IF(Lists!$I$2:$I$153="Individual",ROW(Lists!$B$2:$B$153)),ROW(84:84))-1,1),"")</f>
        <v>Typhoon RAI</v>
      </c>
      <c r="B88" s="132" t="str">
        <f>VLOOKUP(A88,Lists!$B$2:$G$153,2,FALSE)</f>
        <v>PHL010</v>
      </c>
      <c r="C88" s="132" t="str">
        <f>VLOOKUP(B88,'INFORM Severity - hidden'!$C$5:$D$160,2,FALSE)</f>
        <v>Philippines</v>
      </c>
      <c r="D88" s="132" t="str">
        <f>VLOOKUP(A88,Lists!$B$2:$G$153,3,FALSE)</f>
        <v>PHL</v>
      </c>
      <c r="E88" s="133" t="str">
        <f>VLOOKUP(A88,Lists!$B$2:$G$153,5,FALSE)</f>
        <v>Tropical cyclone</v>
      </c>
      <c r="F88" s="251">
        <f t="shared" si="10"/>
        <v>3.1</v>
      </c>
      <c r="G88" s="130">
        <f t="shared" si="11"/>
        <v>4</v>
      </c>
      <c r="H88" s="130" t="str">
        <f t="shared" si="12"/>
        <v>High</v>
      </c>
      <c r="I88" s="252" t="str">
        <f>INDEX(Trends!$D$3:$D$404,MATCH(B88,Trends!$C$3:$C$404,0))</f>
        <v>Stable</v>
      </c>
      <c r="J88" s="130" t="str">
        <f>VLOOKUP($B88,Reliability!$A$3:$I$170,9,FALSE)</f>
        <v>High</v>
      </c>
      <c r="K88" s="253">
        <f t="shared" si="13"/>
        <v>2.9</v>
      </c>
      <c r="L88" s="253">
        <f>VLOOKUP($B88,'Impact of the crisis'!$C$6:$N$170,12,FALSE)</f>
        <v>3</v>
      </c>
      <c r="M88" s="253">
        <f>VLOOKUP($B88,'Impact of the crisis'!$C$6:$AB$170,26,FALSE)</f>
        <v>2.9</v>
      </c>
      <c r="N88" s="253">
        <f>VLOOKUP($B88,'Conditions of people affected'!$C$6:$R$170,16,FALSE)</f>
        <v>3.5</v>
      </c>
      <c r="O88" s="253">
        <f>VLOOKUP($B88,'Conditions of people affected'!$C$6:$R$170,9,FALSE)</f>
        <v>4</v>
      </c>
      <c r="P88" s="253">
        <f>VLOOKUP($B88,'Conditions of people affected'!$C$6:$R$170,15,FALSE)</f>
        <v>3</v>
      </c>
      <c r="Q88" s="253">
        <f t="shared" si="14"/>
        <v>2.7</v>
      </c>
      <c r="R88" s="253">
        <f>VLOOKUP($B88,'Complexity of the crisis'!$C$6:$AN$170,22,FALSE)</f>
        <v>2.9</v>
      </c>
      <c r="S88" s="253">
        <f>VLOOKUP($B88,'Complexity of the crisis'!$C$6:$AN$170,38,FALSE)</f>
        <v>2.5</v>
      </c>
      <c r="T88" s="134" t="str">
        <f>VLOOKUP(B88,Lists!$C$3:$E$163,3,FALSE)</f>
        <v>Asia</v>
      </c>
      <c r="U88" s="135">
        <f>VLOOKUP(B88,'INFORM Severity - hidden'!$C$5:$V$170,20,FALSE)</f>
        <v>44712</v>
      </c>
    </row>
    <row r="89" spans="1:21" x14ac:dyDescent="0.35">
      <c r="A89" s="131" t="str">
        <f t="array" ref="A89">IFERROR(INDEX(Lists!$B$2:$B$153,SMALL(IF(Lists!$I$2:$I$153="Individual",ROW(Lists!$B$2:$B$153)),ROW(85:85))-1,1),"")</f>
        <v>Displacement from Ukraine conflict in Poland</v>
      </c>
      <c r="B89" s="132" t="str">
        <f>VLOOKUP(A89,Lists!$B$2:$G$153,2,FALSE)</f>
        <v>POL002</v>
      </c>
      <c r="C89" s="132" t="str">
        <f>VLOOKUP(B89,'INFORM Severity - hidden'!$C$5:$D$160,2,FALSE)</f>
        <v>Poland</v>
      </c>
      <c r="D89" s="132" t="str">
        <f>VLOOKUP(A89,Lists!$B$2:$G$153,3,FALSE)</f>
        <v>POL</v>
      </c>
      <c r="E89" s="133" t="str">
        <f>VLOOKUP(A89,Lists!$B$2:$G$153,5,FALSE)</f>
        <v>International displacement</v>
      </c>
      <c r="F89" s="251">
        <f t="shared" si="10"/>
        <v>1.6</v>
      </c>
      <c r="G89" s="130">
        <f t="shared" si="11"/>
        <v>2</v>
      </c>
      <c r="H89" s="130" t="str">
        <f t="shared" si="12"/>
        <v>Low</v>
      </c>
      <c r="I89" s="252" t="str">
        <f>INDEX(Trends!$D$3:$D$404,MATCH(B89,Trends!$C$3:$C$404,0))</f>
        <v>Increasing</v>
      </c>
      <c r="J89" s="130" t="str">
        <f>VLOOKUP($B89,Reliability!$A$3:$I$170,9,FALSE)</f>
        <v>Very High</v>
      </c>
      <c r="K89" s="253">
        <f t="shared" si="13"/>
        <v>3.1</v>
      </c>
      <c r="L89" s="253">
        <f>VLOOKUP($B89,'Impact of the crisis'!$C$6:$N$170,12,FALSE)</f>
        <v>2.1</v>
      </c>
      <c r="M89" s="253">
        <f>VLOOKUP($B89,'Impact of the crisis'!$C$6:$AB$170,26,FALSE)</f>
        <v>3.5</v>
      </c>
      <c r="N89" s="253">
        <f>VLOOKUP($B89,'Conditions of people affected'!$C$6:$R$170,16,FALSE)</f>
        <v>1</v>
      </c>
      <c r="O89" s="253">
        <f>VLOOKUP($B89,'Conditions of people affected'!$C$6:$R$170,9,FALSE)</f>
        <v>0</v>
      </c>
      <c r="P89" s="253">
        <f>VLOOKUP($B89,'Conditions of people affected'!$C$6:$R$170,15,FALSE)</f>
        <v>2</v>
      </c>
      <c r="Q89" s="253">
        <f t="shared" si="14"/>
        <v>1</v>
      </c>
      <c r="R89" s="253">
        <f>VLOOKUP($B89,'Complexity of the crisis'!$C$6:$AN$170,22,FALSE)</f>
        <v>1</v>
      </c>
      <c r="S89" s="253">
        <f>VLOOKUP($B89,'Complexity of the crisis'!$C$6:$AN$170,38,FALSE)</f>
        <v>1</v>
      </c>
      <c r="T89" s="134" t="str">
        <f>VLOOKUP(B89,Lists!$C$3:$E$163,3,FALSE)</f>
        <v>Europe</v>
      </c>
      <c r="U89" s="135">
        <f>VLOOKUP(B89,'INFORM Severity - hidden'!$C$5:$V$170,20,FALSE)</f>
        <v>44651</v>
      </c>
    </row>
    <row r="90" spans="1:21" x14ac:dyDescent="0.35">
      <c r="A90" s="131" t="str">
        <f t="array" ref="A90">IFERROR(INDEX(Lists!$B$2:$B$153,SMALL(IF(Lists!$I$2:$I$153="Individual",ROW(Lists!$B$2:$B$153)),ROW(86:86))-1,1),"")</f>
        <v>Complex crisis in DPRK</v>
      </c>
      <c r="B90" s="132" t="str">
        <f>VLOOKUP(A90,Lists!$B$2:$G$153,2,FALSE)</f>
        <v>PRK001</v>
      </c>
      <c r="C90" s="132" t="str">
        <f>VLOOKUP(B90,'INFORM Severity - hidden'!$C$5:$D$160,2,FALSE)</f>
        <v>DPRK</v>
      </c>
      <c r="D90" s="132" t="str">
        <f>VLOOKUP(A90,Lists!$B$2:$G$153,3,FALSE)</f>
        <v>PRK</v>
      </c>
      <c r="E90" s="133" t="str">
        <f>VLOOKUP(A90,Lists!$B$2:$G$153,5,FALSE)</f>
        <v>Complex crisis</v>
      </c>
      <c r="F90" s="251">
        <f t="shared" si="10"/>
        <v>3.8</v>
      </c>
      <c r="G90" s="130">
        <f t="shared" si="11"/>
        <v>4</v>
      </c>
      <c r="H90" s="130" t="str">
        <f t="shared" si="12"/>
        <v>High</v>
      </c>
      <c r="I90" s="252" t="str">
        <f>INDEX(Trends!$D$3:$D$404,MATCH(B90,Trends!$C$3:$C$404,0))</f>
        <v>Stable</v>
      </c>
      <c r="J90" s="130" t="str">
        <f>VLOOKUP($B90,Reliability!$A$3:$I$170,9,FALSE)</f>
        <v>Medium</v>
      </c>
      <c r="K90" s="253">
        <f t="shared" si="13"/>
        <v>4</v>
      </c>
      <c r="L90" s="253">
        <f>VLOOKUP($B90,'Impact of the crisis'!$C$6:$N$170,12,FALSE)</f>
        <v>4.5999999999999996</v>
      </c>
      <c r="M90" s="253">
        <f>VLOOKUP($B90,'Impact of the crisis'!$C$6:$AB$170,26,FALSE)</f>
        <v>3.6</v>
      </c>
      <c r="N90" s="253">
        <f>VLOOKUP($B90,'Conditions of people affected'!$C$6:$R$170,16,FALSE)</f>
        <v>4.5</v>
      </c>
      <c r="O90" s="253">
        <f>VLOOKUP($B90,'Conditions of people affected'!$C$6:$R$170,9,FALSE)</f>
        <v>5</v>
      </c>
      <c r="P90" s="253">
        <f>VLOOKUP($B90,'Conditions of people affected'!$C$6:$R$170,15,FALSE)</f>
        <v>4</v>
      </c>
      <c r="Q90" s="253">
        <f t="shared" si="14"/>
        <v>2.6</v>
      </c>
      <c r="R90" s="253">
        <f>VLOOKUP($B90,'Complexity of the crisis'!$C$6:$AN$170,22,FALSE)</f>
        <v>2.7</v>
      </c>
      <c r="S90" s="253">
        <f>VLOOKUP($B90,'Complexity of the crisis'!$C$6:$AN$170,38,FALSE)</f>
        <v>2.5</v>
      </c>
      <c r="T90" s="134" t="str">
        <f>VLOOKUP(B90,Lists!$C$3:$E$163,3,FALSE)</f>
        <v>Asia</v>
      </c>
      <c r="U90" s="135">
        <f>VLOOKUP(B90,'INFORM Severity - hidden'!$C$5:$V$170,20,FALSE)</f>
        <v>44706</v>
      </c>
    </row>
    <row r="91" spans="1:21" x14ac:dyDescent="0.35">
      <c r="A91" s="131" t="str">
        <f t="array" ref="A91">IFERROR(INDEX(Lists!$B$2:$B$153,SMALL(IF(Lists!$I$2:$I$153="Individual",ROW(Lists!$B$2:$B$153)),ROW(87:87))-1,1),"")</f>
        <v>Conflict in Palestine</v>
      </c>
      <c r="B91" s="132" t="str">
        <f>VLOOKUP(A91,Lists!$B$2:$G$153,2,FALSE)</f>
        <v>PSE002</v>
      </c>
      <c r="C91" s="132" t="str">
        <f>VLOOKUP(B91,'INFORM Severity - hidden'!$C$5:$D$160,2,FALSE)</f>
        <v>Palestine</v>
      </c>
      <c r="D91" s="132" t="str">
        <f>VLOOKUP(A91,Lists!$B$2:$G$153,3,FALSE)</f>
        <v>PSE</v>
      </c>
      <c r="E91" s="133" t="str">
        <f>VLOOKUP(A91,Lists!$B$2:$G$153,5,FALSE)</f>
        <v>Conflict</v>
      </c>
      <c r="F91" s="251">
        <f t="shared" si="10"/>
        <v>3.8</v>
      </c>
      <c r="G91" s="130">
        <f t="shared" si="11"/>
        <v>4</v>
      </c>
      <c r="H91" s="130" t="str">
        <f t="shared" si="12"/>
        <v>High</v>
      </c>
      <c r="I91" s="252" t="str">
        <f>INDEX(Trends!$D$3:$D$404,MATCH(B91,Trends!$C$3:$C$404,0))</f>
        <v>Stable</v>
      </c>
      <c r="J91" s="130" t="str">
        <f>VLOOKUP($B91,Reliability!$A$3:$I$170,9,FALSE)</f>
        <v>High</v>
      </c>
      <c r="K91" s="253">
        <f t="shared" si="13"/>
        <v>3.7</v>
      </c>
      <c r="L91" s="253">
        <f>VLOOKUP($B91,'Impact of the crisis'!$C$6:$N$170,12,FALSE)</f>
        <v>3.4</v>
      </c>
      <c r="M91" s="253">
        <f>VLOOKUP($B91,'Impact of the crisis'!$C$6:$AB$170,26,FALSE)</f>
        <v>3.9</v>
      </c>
      <c r="N91" s="253">
        <f>VLOOKUP($B91,'Conditions of people affected'!$C$6:$R$170,16,FALSE)</f>
        <v>4</v>
      </c>
      <c r="O91" s="253">
        <f>VLOOKUP($B91,'Conditions of people affected'!$C$6:$R$170,9,FALSE)</f>
        <v>4</v>
      </c>
      <c r="P91" s="253">
        <f>VLOOKUP($B91,'Conditions of people affected'!$C$6:$R$170,15,FALSE)</f>
        <v>4</v>
      </c>
      <c r="Q91" s="253">
        <f t="shared" si="14"/>
        <v>3.6</v>
      </c>
      <c r="R91" s="253">
        <f>VLOOKUP($B91,'Complexity of the crisis'!$C$6:$AN$170,22,FALSE)</f>
        <v>2.2000000000000002</v>
      </c>
      <c r="S91" s="253">
        <f>VLOOKUP($B91,'Complexity of the crisis'!$C$6:$AN$170,38,FALSE)</f>
        <v>4.5</v>
      </c>
      <c r="T91" s="134" t="str">
        <f>VLOOKUP(B91,Lists!$C$3:$E$163,3,FALSE)</f>
        <v>Middle east</v>
      </c>
      <c r="U91" s="135">
        <f>VLOOKUP(B91,'INFORM Severity - hidden'!$C$5:$V$170,20,FALSE)</f>
        <v>44712</v>
      </c>
    </row>
    <row r="92" spans="1:21" x14ac:dyDescent="0.35">
      <c r="A92" s="131" t="str">
        <f t="array" ref="A92">IFERROR(INDEX(Lists!$B$2:$B$153,SMALL(IF(Lists!$I$2:$I$153="Individual",ROW(Lists!$B$2:$B$153)),ROW(88:88))-1,1),"")</f>
        <v>Regional Boko Haram Crisis</v>
      </c>
      <c r="B92" s="132" t="str">
        <f>VLOOKUP(A92,Lists!$B$2:$G$153,2,FALSE)</f>
        <v>REG001</v>
      </c>
      <c r="C92" s="132" t="str">
        <f>VLOOKUP(B92,'INFORM Severity - hidden'!$C$5:$D$160,2,FALSE)</f>
        <v>Nigeria,Niger,Chad,Cameroon</v>
      </c>
      <c r="D92" s="132" t="str">
        <f>VLOOKUP(A92,Lists!$B$2:$G$153,3,FALSE)</f>
        <v>NGA,NER,TCD,CMR</v>
      </c>
      <c r="E92" s="133" t="str">
        <f>VLOOKUP(A92,Lists!$B$2:$G$153,5,FALSE)</f>
        <v>Regional crisis</v>
      </c>
      <c r="F92" s="251">
        <f t="shared" si="10"/>
        <v>4.2</v>
      </c>
      <c r="G92" s="130">
        <f t="shared" si="11"/>
        <v>5</v>
      </c>
      <c r="H92" s="130" t="str">
        <f t="shared" si="12"/>
        <v>Very High</v>
      </c>
      <c r="I92" s="252" t="str">
        <f>INDEX(Trends!$D$3:$D$404,MATCH(B92,Trends!$C$3:$C$404,0))</f>
        <v>Stable</v>
      </c>
      <c r="J92" s="130" t="str">
        <f>VLOOKUP($B92,Reliability!$A$3:$I$170,9,FALSE)</f>
        <v>Medium</v>
      </c>
      <c r="K92" s="253">
        <f t="shared" si="13"/>
        <v>4</v>
      </c>
      <c r="L92" s="253">
        <f>VLOOKUP($B92,'Impact of the crisis'!$C$6:$N$170,12,FALSE)</f>
        <v>2.2999999999999998</v>
      </c>
      <c r="M92" s="253">
        <f>VLOOKUP($B92,'Impact of the crisis'!$C$6:$AB$170,26,FALSE)</f>
        <v>4.5</v>
      </c>
      <c r="N92" s="253">
        <f>VLOOKUP($B92,'Conditions of people affected'!$C$6:$R$170,16,FALSE)</f>
        <v>4.45</v>
      </c>
      <c r="O92" s="253">
        <f>VLOOKUP($B92,'Conditions of people affected'!$C$6:$R$170,9,FALSE)</f>
        <v>4.9000000000000004</v>
      </c>
      <c r="P92" s="253">
        <f>VLOOKUP($B92,'Conditions of people affected'!$C$6:$R$170,15,FALSE)</f>
        <v>4</v>
      </c>
      <c r="Q92" s="253">
        <f t="shared" si="14"/>
        <v>4.0999999999999996</v>
      </c>
      <c r="R92" s="253">
        <f>VLOOKUP($B92,'Complexity of the crisis'!$C$6:$AN$170,22,FALSE)</f>
        <v>3.6</v>
      </c>
      <c r="S92" s="253">
        <f>VLOOKUP($B92,'Complexity of the crisis'!$C$6:$AN$170,38,FALSE)</f>
        <v>4.5</v>
      </c>
      <c r="T92" s="134" t="str">
        <f>VLOOKUP(B92,Lists!$C$3:$E$163,3,FALSE)</f>
        <v>Africa,Africa,Africa,Africa</v>
      </c>
      <c r="U92" s="135">
        <f>VLOOKUP(B92,'INFORM Severity - hidden'!$C$5:$V$170,20,FALSE)</f>
        <v>44499</v>
      </c>
    </row>
    <row r="93" spans="1:21" x14ac:dyDescent="0.35">
      <c r="A93" s="131" t="str">
        <f t="array" ref="A93">IFERROR(INDEX(Lists!$B$2:$B$153,SMALL(IF(Lists!$I$2:$I$153="Individual",ROW(Lists!$B$2:$B$153)),ROW(89:89))-1,1),"")</f>
        <v>Venezuela Regional Crisis</v>
      </c>
      <c r="B93" s="132" t="str">
        <f>VLOOKUP(A93,Lists!$B$2:$G$153,2,FALSE)</f>
        <v>REG002</v>
      </c>
      <c r="C93" s="132" t="str">
        <f>VLOOKUP(B93,'INFORM Severity - hidden'!$C$5:$D$160,2,FALSE)</f>
        <v>Venezuela,Brazil,Colombia,Ecuador,Peru,Trinidad and Tobago,Chile,Dominican Republic,Panama</v>
      </c>
      <c r="D93" s="132" t="str">
        <f>VLOOKUP(A93,Lists!$B$2:$G$153,3,FALSE)</f>
        <v>VEN,BRA,COL,ECU,PER,TTO,CHL,DOM,PAN</v>
      </c>
      <c r="E93" s="133" t="str">
        <f>VLOOKUP(A93,Lists!$B$2:$G$153,5,FALSE)</f>
        <v>Regional crisis</v>
      </c>
      <c r="F93" s="251">
        <f t="shared" si="10"/>
        <v>3.9</v>
      </c>
      <c r="G93" s="130">
        <f t="shared" si="11"/>
        <v>4</v>
      </c>
      <c r="H93" s="130" t="str">
        <f t="shared" si="12"/>
        <v>High</v>
      </c>
      <c r="I93" s="252" t="str">
        <f>INDEX(Trends!$D$3:$D$404,MATCH(B93,Trends!$C$3:$C$404,0))</f>
        <v>Stable</v>
      </c>
      <c r="J93" s="130" t="str">
        <f>VLOOKUP($B93,Reliability!$A$3:$I$170,9,FALSE)</f>
        <v>High</v>
      </c>
      <c r="K93" s="253">
        <f t="shared" si="13"/>
        <v>4</v>
      </c>
      <c r="L93" s="253">
        <f>VLOOKUP($B93,'Impact of the crisis'!$C$6:$N$170,12,FALSE)</f>
        <v>2.9</v>
      </c>
      <c r="M93" s="253">
        <f>VLOOKUP($B93,'Impact of the crisis'!$C$6:$AB$170,26,FALSE)</f>
        <v>4.4000000000000004</v>
      </c>
      <c r="N93" s="253">
        <f>VLOOKUP($B93,'Conditions of people affected'!$C$6:$R$170,16,FALSE)</f>
        <v>4</v>
      </c>
      <c r="O93" s="253">
        <f>VLOOKUP($B93,'Conditions of people affected'!$C$6:$R$170,9,FALSE)</f>
        <v>5</v>
      </c>
      <c r="P93" s="253">
        <f>VLOOKUP($B93,'Conditions of people affected'!$C$6:$R$170,15,FALSE)</f>
        <v>3</v>
      </c>
      <c r="Q93" s="253">
        <f t="shared" si="14"/>
        <v>3.8</v>
      </c>
      <c r="R93" s="253">
        <f>VLOOKUP($B93,'Complexity of the crisis'!$C$6:$AN$170,22,FALSE)</f>
        <v>2.7</v>
      </c>
      <c r="S93" s="253">
        <f>VLOOKUP($B93,'Complexity of the crisis'!$C$6:$AN$170,38,FALSE)</f>
        <v>4.5</v>
      </c>
      <c r="T93" s="134" t="str">
        <f>VLOOKUP(B93,Lists!$C$3:$E$163,3,FALSE)</f>
        <v>Americas,Americas,Americas,Americas,Americas,Americas,Americas,Americas,Americas</v>
      </c>
      <c r="U93" s="135">
        <f>VLOOKUP(B93,'INFORM Severity - hidden'!$C$5:$V$170,20,FALSE)</f>
        <v>44634</v>
      </c>
    </row>
    <row r="94" spans="1:21" x14ac:dyDescent="0.35">
      <c r="A94" s="131" t="str">
        <f t="array" ref="A94">IFERROR(INDEX(Lists!$B$2:$B$153,SMALL(IF(Lists!$I$2:$I$153="Individual",ROW(Lists!$B$2:$B$153)),ROW(90:90))-1,1),"")</f>
        <v>Regional Kashmir conflict</v>
      </c>
      <c r="B94" s="132" t="str">
        <f>VLOOKUP(A94,Lists!$B$2:$G$153,2,FALSE)</f>
        <v>REG003</v>
      </c>
      <c r="C94" s="132" t="str">
        <f>VLOOKUP(B94,'INFORM Severity - hidden'!$C$5:$D$160,2,FALSE)</f>
        <v>India,Pakistan</v>
      </c>
      <c r="D94" s="132" t="str">
        <f>VLOOKUP(A94,Lists!$B$2:$G$153,3,FALSE)</f>
        <v>IND,PAK</v>
      </c>
      <c r="E94" s="133" t="str">
        <f>VLOOKUP(A94,Lists!$B$2:$G$153,5,FALSE)</f>
        <v>Regional crisis</v>
      </c>
      <c r="F94" s="251" t="str">
        <f t="shared" si="10"/>
        <v>x</v>
      </c>
      <c r="G94" s="130" t="str">
        <f t="shared" si="11"/>
        <v>x</v>
      </c>
      <c r="H94" s="130" t="str">
        <f t="shared" si="12"/>
        <v>x</v>
      </c>
      <c r="I94" s="252" t="str">
        <f>INDEX(Trends!$D$3:$D$404,MATCH(B94,Trends!$C$3:$C$404,0))</f>
        <v>-</v>
      </c>
      <c r="J94" s="130" t="str">
        <f>VLOOKUP($B94,Reliability!$A$3:$I$170,9,FALSE)</f>
        <v>Very Low</v>
      </c>
      <c r="K94" s="253">
        <f t="shared" si="13"/>
        <v>3.9</v>
      </c>
      <c r="L94" s="253">
        <f>VLOOKUP($B94,'Impact of the crisis'!$C$6:$N$170,12,FALSE)</f>
        <v>2.1</v>
      </c>
      <c r="M94" s="253">
        <f>VLOOKUP($B94,'Impact of the crisis'!$C$6:$AB$170,26,FALSE)</f>
        <v>4.5</v>
      </c>
      <c r="N94" s="253" t="str">
        <f>VLOOKUP($B94,'Conditions of people affected'!$C$6:$R$170,16,FALSE)</f>
        <v>x</v>
      </c>
      <c r="O94" s="253" t="str">
        <f>VLOOKUP($B94,'Conditions of people affected'!$C$6:$R$170,9,FALSE)</f>
        <v>x</v>
      </c>
      <c r="P94" s="253" t="str">
        <f>VLOOKUP($B94,'Conditions of people affected'!$C$6:$R$170,15,FALSE)</f>
        <v>x</v>
      </c>
      <c r="Q94" s="253">
        <f t="shared" si="14"/>
        <v>2.7</v>
      </c>
      <c r="R94" s="253">
        <f>VLOOKUP($B94,'Complexity of the crisis'!$C$6:$AN$170,22,FALSE)</f>
        <v>2.8</v>
      </c>
      <c r="S94" s="253">
        <f>VLOOKUP($B94,'Complexity of the crisis'!$C$6:$AN$170,38,FALSE)</f>
        <v>2.5</v>
      </c>
      <c r="T94" s="134" t="str">
        <f>VLOOKUP(B94,Lists!$C$3:$E$163,3,FALSE)</f>
        <v>Asia,Asia</v>
      </c>
      <c r="U94" s="135">
        <f>VLOOKUP(B94,'INFORM Severity - hidden'!$C$5:$V$170,20,FALSE)</f>
        <v>44636</v>
      </c>
    </row>
    <row r="95" spans="1:21" x14ac:dyDescent="0.35">
      <c r="A95" s="131" t="str">
        <f t="array" ref="A95">IFERROR(INDEX(Lists!$B$2:$B$153,SMALL(IF(Lists!$I$2:$I$153="Individual",ROW(Lists!$B$2:$B$153)),ROW(91:91))-1,1),"")</f>
        <v>Syrian Regional Crisis</v>
      </c>
      <c r="B95" s="132" t="str">
        <f>VLOOKUP(A95,Lists!$B$2:$G$153,2,FALSE)</f>
        <v>REG004</v>
      </c>
      <c r="C95" s="132" t="str">
        <f>VLOOKUP(B95,'INFORM Severity - hidden'!$C$5:$D$160,2,FALSE)</f>
        <v>Syria,Turkey,Iraq,Egypt,Jordan,Lebanon</v>
      </c>
      <c r="D95" s="132" t="str">
        <f>VLOOKUP(A95,Lists!$B$2:$G$153,3,FALSE)</f>
        <v>SYR,TUR,IRQ,EGY,JOR,LBN</v>
      </c>
      <c r="E95" s="133" t="str">
        <f>VLOOKUP(A95,Lists!$B$2:$G$153,5,FALSE)</f>
        <v>Regional crisis</v>
      </c>
      <c r="F95" s="251">
        <f t="shared" si="10"/>
        <v>4.3</v>
      </c>
      <c r="G95" s="130">
        <f t="shared" si="11"/>
        <v>5</v>
      </c>
      <c r="H95" s="130" t="str">
        <f t="shared" si="12"/>
        <v>Very High</v>
      </c>
      <c r="I95" s="252" t="str">
        <f>INDEX(Trends!$D$3:$D$404,MATCH(B95,Trends!$C$3:$C$404,0))</f>
        <v>Stable</v>
      </c>
      <c r="J95" s="130" t="str">
        <f>VLOOKUP($B95,Reliability!$A$3:$I$170,9,FALSE)</f>
        <v>Medium</v>
      </c>
      <c r="K95" s="253">
        <f t="shared" si="13"/>
        <v>3.8</v>
      </c>
      <c r="L95" s="253">
        <f>VLOOKUP($B95,'Impact of the crisis'!$C$6:$N$170,12,FALSE)</f>
        <v>3.1</v>
      </c>
      <c r="M95" s="253">
        <f>VLOOKUP($B95,'Impact of the crisis'!$C$6:$AB$170,26,FALSE)</f>
        <v>4.0999999999999996</v>
      </c>
      <c r="N95" s="253">
        <f>VLOOKUP($B95,'Conditions of people affected'!$C$6:$R$170,16,FALSE)</f>
        <v>4.5</v>
      </c>
      <c r="O95" s="253">
        <f>VLOOKUP($B95,'Conditions of people affected'!$C$6:$R$170,9,FALSE)</f>
        <v>5</v>
      </c>
      <c r="P95" s="253">
        <f>VLOOKUP($B95,'Conditions of people affected'!$C$6:$R$170,15,FALSE)</f>
        <v>4</v>
      </c>
      <c r="Q95" s="253">
        <f t="shared" si="14"/>
        <v>4.4000000000000004</v>
      </c>
      <c r="R95" s="253">
        <f>VLOOKUP($B95,'Complexity of the crisis'!$C$6:$AN$170,22,FALSE)</f>
        <v>3.6</v>
      </c>
      <c r="S95" s="253">
        <f>VLOOKUP($B95,'Complexity of the crisis'!$C$6:$AN$170,38,FALSE)</f>
        <v>5</v>
      </c>
      <c r="T95" s="134" t="str">
        <f>VLOOKUP(B95,Lists!$C$3:$E$163,3,FALSE)</f>
        <v>Middle east,Middle east,Middle east,Africa,Middle east,Middle east</v>
      </c>
      <c r="U95" s="135">
        <f>VLOOKUP(B95,'INFORM Severity - hidden'!$C$5:$V$170,20,FALSE)</f>
        <v>44672</v>
      </c>
    </row>
    <row r="96" spans="1:21" x14ac:dyDescent="0.35">
      <c r="A96" s="131" t="str">
        <f t="array" ref="A96">IFERROR(INDEX(Lists!$B$2:$B$153,SMALL(IF(Lists!$I$2:$I$153="Individual",ROW(Lists!$B$2:$B$153)),ROW(92:92))-1,1),"")</f>
        <v xml:space="preserve">Eastern Mediterranean Route </v>
      </c>
      <c r="B96" s="132" t="str">
        <f>VLOOKUP(A96,Lists!$B$2:$G$153,2,FALSE)</f>
        <v>REG006</v>
      </c>
      <c r="C96" s="132" t="str">
        <f>VLOOKUP(B96,'INFORM Severity - hidden'!$C$5:$D$160,2,FALSE)</f>
        <v>Turkey,Greece</v>
      </c>
      <c r="D96" s="132" t="str">
        <f>VLOOKUP(A96,Lists!$B$2:$G$153,3,FALSE)</f>
        <v>TUR,GRC</v>
      </c>
      <c r="E96" s="133" t="str">
        <f>VLOOKUP(A96,Lists!$B$2:$G$153,5,FALSE)</f>
        <v>Regional crisis</v>
      </c>
      <c r="F96" s="251">
        <f t="shared" si="10"/>
        <v>3.2</v>
      </c>
      <c r="G96" s="130">
        <f t="shared" si="11"/>
        <v>4</v>
      </c>
      <c r="H96" s="130" t="str">
        <f t="shared" si="12"/>
        <v>High</v>
      </c>
      <c r="I96" s="252" t="str">
        <f>INDEX(Trends!$D$3:$D$404,MATCH(B96,Trends!$C$3:$C$404,0))</f>
        <v>Decreasing</v>
      </c>
      <c r="J96" s="130" t="str">
        <f>VLOOKUP($B96,Reliability!$A$3:$I$170,9,FALSE)</f>
        <v>Medium</v>
      </c>
      <c r="K96" s="253">
        <f t="shared" si="13"/>
        <v>3.3</v>
      </c>
      <c r="L96" s="253">
        <f>VLOOKUP($B96,'Impact of the crisis'!$C$6:$N$170,12,FALSE)</f>
        <v>3</v>
      </c>
      <c r="M96" s="253">
        <f>VLOOKUP($B96,'Impact of the crisis'!$C$6:$AB$170,26,FALSE)</f>
        <v>3.5</v>
      </c>
      <c r="N96" s="253">
        <f>VLOOKUP($B96,'Conditions of people affected'!$C$6:$R$170,16,FALSE)</f>
        <v>3.5</v>
      </c>
      <c r="O96" s="253">
        <f>VLOOKUP($B96,'Conditions of people affected'!$C$6:$R$170,9,FALSE)</f>
        <v>4</v>
      </c>
      <c r="P96" s="253">
        <f>VLOOKUP($B96,'Conditions of people affected'!$C$6:$R$170,15,FALSE)</f>
        <v>3</v>
      </c>
      <c r="Q96" s="253">
        <f t="shared" si="14"/>
        <v>2.8</v>
      </c>
      <c r="R96" s="253">
        <f>VLOOKUP($B96,'Complexity of the crisis'!$C$6:$AN$170,22,FALSE)</f>
        <v>2.6</v>
      </c>
      <c r="S96" s="253">
        <f>VLOOKUP($B96,'Complexity of the crisis'!$C$6:$AN$170,38,FALSE)</f>
        <v>3</v>
      </c>
      <c r="T96" s="134" t="str">
        <f>VLOOKUP(B96,Lists!$C$3:$E$163,3,FALSE)</f>
        <v>Middle east,Europe</v>
      </c>
      <c r="U96" s="135">
        <f>VLOOKUP(B96,'INFORM Severity - hidden'!$C$5:$V$170,20,FALSE)</f>
        <v>44672</v>
      </c>
    </row>
    <row r="97" spans="1:21" x14ac:dyDescent="0.35">
      <c r="A97" s="131" t="str">
        <f t="array" ref="A97">IFERROR(INDEX(Lists!$B$2:$B$153,SMALL(IF(Lists!$I$2:$I$153="Individual",ROW(Lists!$B$2:$B$153)),ROW(93:93))-1,1),"")</f>
        <v>Central Mediterranean Route</v>
      </c>
      <c r="B97" s="132" t="str">
        <f>VLOOKUP(A97,Lists!$B$2:$G$153,2,FALSE)</f>
        <v>REG007</v>
      </c>
      <c r="C97" s="132" t="str">
        <f>VLOOKUP(B97,'INFORM Severity - hidden'!$C$5:$D$160,2,FALSE)</f>
        <v>Algeria,Tunisia,Libya,Italy</v>
      </c>
      <c r="D97" s="132" t="str">
        <f>VLOOKUP(A97,Lists!$B$2:$G$153,3,FALSE)</f>
        <v>DZA,TUN,LBY,ITA</v>
      </c>
      <c r="E97" s="133" t="str">
        <f>VLOOKUP(A97,Lists!$B$2:$G$153,5,FALSE)</f>
        <v>Regional crisis</v>
      </c>
      <c r="F97" s="251" t="str">
        <f t="shared" si="10"/>
        <v>x</v>
      </c>
      <c r="G97" s="130" t="str">
        <f t="shared" si="11"/>
        <v>x</v>
      </c>
      <c r="H97" s="130" t="str">
        <f t="shared" si="12"/>
        <v>x</v>
      </c>
      <c r="I97" s="252" t="str">
        <f>INDEX(Trends!$D$3:$D$404,MATCH(B97,Trends!$C$3:$C$404,0))</f>
        <v>-</v>
      </c>
      <c r="J97" s="130" t="str">
        <f>VLOOKUP($B97,Reliability!$A$3:$I$170,9,FALSE)</f>
        <v>Very Low</v>
      </c>
      <c r="K97" s="253" t="str">
        <f t="shared" si="13"/>
        <v>x</v>
      </c>
      <c r="L97" s="253" t="str">
        <f>VLOOKUP($B97,'Impact of the crisis'!$C$6:$N$170,12,FALSE)</f>
        <v>x</v>
      </c>
      <c r="M97" s="253">
        <f>VLOOKUP($B97,'Impact of the crisis'!$C$6:$AB$170,26,FALSE)</f>
        <v>4</v>
      </c>
      <c r="N97" s="253" t="str">
        <f>VLOOKUP($B97,'Conditions of people affected'!$C$6:$R$170,16,FALSE)</f>
        <v>x</v>
      </c>
      <c r="O97" s="253" t="str">
        <f>VLOOKUP($B97,'Conditions of people affected'!$C$6:$R$170,9,FALSE)</f>
        <v>x</v>
      </c>
      <c r="P97" s="253" t="str">
        <f>VLOOKUP($B97,'Conditions of people affected'!$C$6:$R$170,15,FALSE)</f>
        <v>x</v>
      </c>
      <c r="Q97" s="253">
        <f t="shared" si="14"/>
        <v>2.6</v>
      </c>
      <c r="R97" s="253">
        <f>VLOOKUP($B97,'Complexity of the crisis'!$C$6:$AN$170,22,FALSE)</f>
        <v>2.6</v>
      </c>
      <c r="S97" s="253">
        <f>VLOOKUP($B97,'Complexity of the crisis'!$C$6:$AN$170,38,FALSE)</f>
        <v>2.5</v>
      </c>
      <c r="T97" s="134" t="str">
        <f>VLOOKUP(B97,Lists!$C$3:$E$163,3,FALSE)</f>
        <v>Africa,Africa,Africa,Europe</v>
      </c>
      <c r="U97" s="135">
        <f>VLOOKUP(B97,'INFORM Severity - hidden'!$C$5:$V$170,20,FALSE)</f>
        <v>44500</v>
      </c>
    </row>
    <row r="98" spans="1:21" x14ac:dyDescent="0.35">
      <c r="A98" s="131" t="str">
        <f t="array" ref="A98">IFERROR(INDEX(Lists!$B$2:$B$153,SMALL(IF(Lists!$I$2:$I$153="Individual",ROW(Lists!$B$2:$B$153)),ROW(94:94))-1,1),"")</f>
        <v>Western Mediterranean Route</v>
      </c>
      <c r="B98" s="132" t="str">
        <f>VLOOKUP(A98,Lists!$B$2:$G$153,2,FALSE)</f>
        <v>REG008</v>
      </c>
      <c r="C98" s="132" t="str">
        <f>VLOOKUP(B98,'INFORM Severity - hidden'!$C$5:$D$160,2,FALSE)</f>
        <v>Algeria,Morocco,Spain</v>
      </c>
      <c r="D98" s="132" t="str">
        <f>VLOOKUP(A98,Lists!$B$2:$G$153,3,FALSE)</f>
        <v>DZA,MAR,ESP</v>
      </c>
      <c r="E98" s="133" t="str">
        <f>VLOOKUP(A98,Lists!$B$2:$G$153,5,FALSE)</f>
        <v>Regional crisis</v>
      </c>
      <c r="F98" s="251" t="str">
        <f t="shared" si="10"/>
        <v>x</v>
      </c>
      <c r="G98" s="130" t="str">
        <f t="shared" si="11"/>
        <v>x</v>
      </c>
      <c r="H98" s="130" t="str">
        <f t="shared" si="12"/>
        <v>x</v>
      </c>
      <c r="I98" s="252" t="str">
        <f>INDEX(Trends!$D$3:$D$404,MATCH(B98,Trends!$C$3:$C$404,0))</f>
        <v>-</v>
      </c>
      <c r="J98" s="130" t="str">
        <f>VLOOKUP($B98,Reliability!$A$3:$I$170,9,FALSE)</f>
        <v>Very Low</v>
      </c>
      <c r="K98" s="253" t="str">
        <f t="shared" si="13"/>
        <v>x</v>
      </c>
      <c r="L98" s="253" t="str">
        <f>VLOOKUP($B98,'Impact of the crisis'!$C$6:$N$170,12,FALSE)</f>
        <v>x</v>
      </c>
      <c r="M98" s="253">
        <f>VLOOKUP($B98,'Impact of the crisis'!$C$6:$AB$170,26,FALSE)</f>
        <v>3.2</v>
      </c>
      <c r="N98" s="253" t="str">
        <f>VLOOKUP($B98,'Conditions of people affected'!$C$6:$R$170,16,FALSE)</f>
        <v>x</v>
      </c>
      <c r="O98" s="253" t="str">
        <f>VLOOKUP($B98,'Conditions of people affected'!$C$6:$R$170,9,FALSE)</f>
        <v>x</v>
      </c>
      <c r="P98" s="253" t="str">
        <f>VLOOKUP($B98,'Conditions of people affected'!$C$6:$R$170,15,FALSE)</f>
        <v>x</v>
      </c>
      <c r="Q98" s="253">
        <f t="shared" si="14"/>
        <v>2.6</v>
      </c>
      <c r="R98" s="253">
        <f>VLOOKUP($B98,'Complexity of the crisis'!$C$6:$AN$170,22,FALSE)</f>
        <v>2.6</v>
      </c>
      <c r="S98" s="253">
        <f>VLOOKUP($B98,'Complexity of the crisis'!$C$6:$AN$170,38,FALSE)</f>
        <v>2.5</v>
      </c>
      <c r="T98" s="134" t="str">
        <f>VLOOKUP(B98,Lists!$C$3:$E$163,3,FALSE)</f>
        <v>Africa,Africa,Europe</v>
      </c>
      <c r="U98" s="135">
        <f>VLOOKUP(B98,'INFORM Severity - hidden'!$C$5:$V$170,20,FALSE)</f>
        <v>44500</v>
      </c>
    </row>
    <row r="99" spans="1:21" x14ac:dyDescent="0.35">
      <c r="A99" s="131" t="str">
        <f t="array" ref="A99">IFERROR(INDEX(Lists!$B$2:$B$153,SMALL(IF(Lists!$I$2:$I$153="Individual",ROW(Lists!$B$2:$B$153)),ROW(95:95))-1,1),"")</f>
        <v>Rohingya Regional Crisis</v>
      </c>
      <c r="B99" s="132" t="str">
        <f>VLOOKUP(A99,Lists!$B$2:$G$153,2,FALSE)</f>
        <v>REG011</v>
      </c>
      <c r="C99" s="132" t="str">
        <f>VLOOKUP(B99,'INFORM Severity - hidden'!$C$5:$D$160,2,FALSE)</f>
        <v>Bangladesh,Myanmar</v>
      </c>
      <c r="D99" s="132" t="str">
        <f>VLOOKUP(A99,Lists!$B$2:$G$153,3,FALSE)</f>
        <v>BGD,MMR</v>
      </c>
      <c r="E99" s="133" t="str">
        <f>VLOOKUP(A99,Lists!$B$2:$G$153,5,FALSE)</f>
        <v>Regional crisis</v>
      </c>
      <c r="F99" s="251">
        <f t="shared" si="10"/>
        <v>3.9</v>
      </c>
      <c r="G99" s="130">
        <f t="shared" si="11"/>
        <v>4</v>
      </c>
      <c r="H99" s="130" t="str">
        <f t="shared" si="12"/>
        <v>High</v>
      </c>
      <c r="I99" s="252" t="str">
        <f>INDEX(Trends!$D$3:$D$404,MATCH(B99,Trends!$C$3:$C$404,0))</f>
        <v>Increasing</v>
      </c>
      <c r="J99" s="130" t="str">
        <f>VLOOKUP($B99,Reliability!$A$3:$I$170,9,FALSE)</f>
        <v>High</v>
      </c>
      <c r="K99" s="253">
        <f t="shared" si="13"/>
        <v>3.1</v>
      </c>
      <c r="L99" s="253">
        <f>VLOOKUP($B99,'Impact of the crisis'!$C$6:$N$170,12,FALSE)</f>
        <v>1.4</v>
      </c>
      <c r="M99" s="253">
        <f>VLOOKUP($B99,'Impact of the crisis'!$C$6:$AB$170,26,FALSE)</f>
        <v>3.7</v>
      </c>
      <c r="N99" s="253">
        <f>VLOOKUP($B99,'Conditions of people affected'!$C$6:$R$170,16,FALSE)</f>
        <v>4.05</v>
      </c>
      <c r="O99" s="253">
        <f>VLOOKUP($B99,'Conditions of people affected'!$C$6:$R$170,9,FALSE)</f>
        <v>4.0999999999999996</v>
      </c>
      <c r="P99" s="253">
        <f>VLOOKUP($B99,'Conditions of people affected'!$C$6:$R$170,15,FALSE)</f>
        <v>4</v>
      </c>
      <c r="Q99" s="253">
        <f t="shared" si="14"/>
        <v>4.0999999999999996</v>
      </c>
      <c r="R99" s="253">
        <f>VLOOKUP($B99,'Complexity of the crisis'!$C$6:$AN$170,22,FALSE)</f>
        <v>3.5</v>
      </c>
      <c r="S99" s="253">
        <f>VLOOKUP($B99,'Complexity of the crisis'!$C$6:$AN$170,38,FALSE)</f>
        <v>4.5</v>
      </c>
      <c r="T99" s="134" t="str">
        <f>VLOOKUP(B99,Lists!$C$3:$E$163,3,FALSE)</f>
        <v>Asia,Asia</v>
      </c>
      <c r="U99" s="135">
        <f>VLOOKUP(B99,'INFORM Severity - hidden'!$C$5:$V$170,20,FALSE)</f>
        <v>44636</v>
      </c>
    </row>
    <row r="100" spans="1:21" x14ac:dyDescent="0.35">
      <c r="A100" s="131" t="str">
        <f t="array" ref="A100">IFERROR(INDEX(Lists!$B$2:$B$153,SMALL(IF(Lists!$I$2:$I$153="Individual",ROW(Lists!$B$2:$B$153)),ROW(96:96))-1,1),"")</f>
        <v>Southern Africa Regional Food Security Crisis</v>
      </c>
      <c r="B100" s="132" t="str">
        <f>VLOOKUP(A100,Lists!$B$2:$G$153,2,FALSE)</f>
        <v>REG012</v>
      </c>
      <c r="C100" s="132" t="str">
        <f>VLOOKUP(B100,'INFORM Severity - hidden'!$C$5:$D$160,2,FALSE)</f>
        <v>Lesotho,Madagascar,Malawi,Namibia,Eswatini,Zambia,Zimbabwe,Tanzania</v>
      </c>
      <c r="D100" s="132" t="str">
        <f>VLOOKUP(A100,Lists!$B$2:$G$153,3,FALSE)</f>
        <v>LSO,MDG,MWI,NAM,SWZ,ZMB,ZWE,TZA</v>
      </c>
      <c r="E100" s="133" t="str">
        <f>VLOOKUP(A100,Lists!$B$2:$G$153,5,FALSE)</f>
        <v>Regional crisis</v>
      </c>
      <c r="F100" s="251">
        <f t="shared" si="10"/>
        <v>3.5</v>
      </c>
      <c r="G100" s="130">
        <f t="shared" si="11"/>
        <v>4</v>
      </c>
      <c r="H100" s="130" t="str">
        <f t="shared" si="12"/>
        <v>High</v>
      </c>
      <c r="I100" s="252" t="str">
        <f>INDEX(Trends!$D$3:$D$404,MATCH(B100,Trends!$C$3:$C$404,0))</f>
        <v>Decreasing</v>
      </c>
      <c r="J100" s="130" t="str">
        <f>VLOOKUP($B100,Reliability!$A$3:$I$170,9,FALSE)</f>
        <v>High</v>
      </c>
      <c r="K100" s="253">
        <f t="shared" si="13"/>
        <v>3.4</v>
      </c>
      <c r="L100" s="253">
        <f>VLOOKUP($B100,'Impact of the crisis'!$C$6:$N$170,12,FALSE)</f>
        <v>3.9</v>
      </c>
      <c r="M100" s="253">
        <f>VLOOKUP($B100,'Impact of the crisis'!$C$6:$AB$170,26,FALSE)</f>
        <v>3.1</v>
      </c>
      <c r="N100" s="253">
        <f>VLOOKUP($B100,'Conditions of people affected'!$C$6:$R$170,16,FALSE)</f>
        <v>4</v>
      </c>
      <c r="O100" s="253">
        <f>VLOOKUP($B100,'Conditions of people affected'!$C$6:$R$170,9,FALSE)</f>
        <v>5</v>
      </c>
      <c r="P100" s="253">
        <f>VLOOKUP($B100,'Conditions of people affected'!$C$6:$R$170,15,FALSE)</f>
        <v>3</v>
      </c>
      <c r="Q100" s="253">
        <f t="shared" si="14"/>
        <v>2.8</v>
      </c>
      <c r="R100" s="253">
        <f>VLOOKUP($B100,'Complexity of the crisis'!$C$6:$AN$170,22,FALSE)</f>
        <v>2.5</v>
      </c>
      <c r="S100" s="253">
        <f>VLOOKUP($B100,'Complexity of the crisis'!$C$6:$AN$170,38,FALSE)</f>
        <v>3</v>
      </c>
      <c r="T100" s="134" t="str">
        <f>VLOOKUP(B100,Lists!$C$3:$E$163,3,FALSE)</f>
        <v>Africa,Africa,Africa,Africa,Africa,Africa,Africa,Africa</v>
      </c>
      <c r="U100" s="135">
        <f>VLOOKUP(B100,'INFORM Severity - hidden'!$C$5:$V$170,20,FALSE)</f>
        <v>44648</v>
      </c>
    </row>
    <row r="101" spans="1:21" x14ac:dyDescent="0.35">
      <c r="A101" s="131" t="str">
        <f t="array" ref="A101">IFERROR(INDEX(Lists!$B$2:$B$153,SMALL(IF(Lists!$I$2:$I$153="Individual",ROW(Lists!$B$2:$B$153)),ROW(97:97))-1,1),"")</f>
        <v>Nagorno-Karabakh Conflict</v>
      </c>
      <c r="B101" s="132" t="str">
        <f>VLOOKUP(A101,Lists!$B$2:$G$153,2,FALSE)</f>
        <v>REG013</v>
      </c>
      <c r="C101" s="132" t="str">
        <f>VLOOKUP(B101,'INFORM Severity - hidden'!$C$5:$D$160,2,FALSE)</f>
        <v>Armenia,Azerbaijan</v>
      </c>
      <c r="D101" s="132" t="str">
        <f>VLOOKUP(A101,Lists!$B$2:$G$153,3,FALSE)</f>
        <v>ARM,AZE</v>
      </c>
      <c r="E101" s="133" t="str">
        <f>VLOOKUP(A101,Lists!$B$2:$G$153,5,FALSE)</f>
        <v>Regional crisis</v>
      </c>
      <c r="F101" s="251" t="str">
        <f t="shared" ref="F101:F136" si="15">IF(OR(N101="x",K101="x"),"x",ROUND((5-GEOMEAN(((5-K101)/5*4+1),((5-N101)/5*4+1),((5-N101)/5*4+1)))/4*3.5+Q101*0.3,1))</f>
        <v>x</v>
      </c>
      <c r="G101" s="130" t="str">
        <f t="shared" ref="G101:G132" si="16">IF(F101="x","x",ROUNDUP(F101,0))</f>
        <v>x</v>
      </c>
      <c r="H101" s="130" t="str">
        <f t="shared" ref="H101:H132" si="17">IF(N101="x","x",IF(K101="x","x",(IF(G101=5,"Very High",IF(G101=4,"High",IF(G101=3,"Medium",IF(G101=2,"Low","Very Low")))))))</f>
        <v>x</v>
      </c>
      <c r="I101" s="252" t="str">
        <f>INDEX(Trends!$D$3:$D$404,MATCH(B101,Trends!$C$3:$C$404,0))</f>
        <v>-</v>
      </c>
      <c r="J101" s="130" t="str">
        <f>VLOOKUP($B101,Reliability!$A$3:$I$170,9,FALSE)</f>
        <v>Very Low</v>
      </c>
      <c r="K101" s="253">
        <f t="shared" ref="K101:K132" si="18">IF(OR(M101="x",L101="x"),"x",ROUND((5-GEOMEAN(((5-L101)/5*4+1),((5-M101)/5*4+1),((5-M101)/5*4+1)))/4*5,1))</f>
        <v>2.7</v>
      </c>
      <c r="L101" s="253">
        <f>VLOOKUP($B101,'Impact of the crisis'!$C$6:$N$170,12,FALSE)</f>
        <v>2.6</v>
      </c>
      <c r="M101" s="253">
        <f>VLOOKUP($B101,'Impact of the crisis'!$C$6:$AB$170,26,FALSE)</f>
        <v>2.7</v>
      </c>
      <c r="N101" s="253" t="str">
        <f>VLOOKUP($B101,'Conditions of people affected'!$C$6:$R$170,16,FALSE)</f>
        <v>x</v>
      </c>
      <c r="O101" s="253" t="str">
        <f>VLOOKUP($B101,'Conditions of people affected'!$C$6:$R$170,9,FALSE)</f>
        <v>x</v>
      </c>
      <c r="P101" s="253" t="str">
        <f>VLOOKUP($B101,'Conditions of people affected'!$C$6:$R$170,15,FALSE)</f>
        <v>x</v>
      </c>
      <c r="Q101" s="253">
        <f t="shared" ref="Q101:Q132" si="19">IF(OR(S101="x",R101="x"),R101,ROUND((5-GEOMEAN(((5-R101)/5*4+1),((5-S101)/5*4+1)))/4*5,1))</f>
        <v>2.5</v>
      </c>
      <c r="R101" s="253">
        <f>VLOOKUP($B101,'Complexity of the crisis'!$C$6:$AN$170,22,FALSE)</f>
        <v>2.5</v>
      </c>
      <c r="S101" s="253">
        <f>VLOOKUP($B101,'Complexity of the crisis'!$C$6:$AN$170,38,FALSE)</f>
        <v>2.5</v>
      </c>
      <c r="T101" s="134" t="str">
        <f>VLOOKUP(B101,Lists!$C$3:$E$163,3,FALSE)</f>
        <v>Middle east,Middle east</v>
      </c>
      <c r="U101" s="135">
        <f>VLOOKUP(B101,'INFORM Severity - hidden'!$C$5:$V$170,20,FALSE)</f>
        <v>44500</v>
      </c>
    </row>
    <row r="102" spans="1:21" x14ac:dyDescent="0.35">
      <c r="A102" s="131" t="str">
        <f t="array" ref="A102">IFERROR(INDEX(Lists!$B$2:$B$153,SMALL(IF(Lists!$I$2:$I$153="Individual",ROW(Lists!$B$2:$B$153)),ROW(98:98))-1,1),"")</f>
        <v>Eastern Africa Regional Drought Crisis</v>
      </c>
      <c r="B102" s="132" t="str">
        <f>VLOOKUP(A102,Lists!$B$2:$G$153,2,FALSE)</f>
        <v>REG014</v>
      </c>
      <c r="C102" s="132" t="str">
        <f>VLOOKUP(B102,'INFORM Severity - hidden'!$C$5:$D$160,2,FALSE)</f>
        <v>Ethiopia,Somalia,Kenya</v>
      </c>
      <c r="D102" s="132" t="str">
        <f>VLOOKUP(A102,Lists!$B$2:$G$153,3,FALSE)</f>
        <v>ETH,SOM,KEN</v>
      </c>
      <c r="E102" s="133" t="str">
        <f>VLOOKUP(A102,Lists!$B$2:$G$153,5,FALSE)</f>
        <v>Regional crisis</v>
      </c>
      <c r="F102" s="251">
        <f t="shared" si="15"/>
        <v>3.9</v>
      </c>
      <c r="G102" s="130">
        <f t="shared" si="16"/>
        <v>4</v>
      </c>
      <c r="H102" s="130" t="str">
        <f t="shared" si="17"/>
        <v>High</v>
      </c>
      <c r="I102" s="252" t="str">
        <f>INDEX(Trends!$D$3:$D$404,MATCH(B102,Trends!$C$3:$C$404,0))</f>
        <v>-</v>
      </c>
      <c r="J102" s="130" t="str">
        <f>VLOOKUP($B102,Reliability!$A$3:$I$170,9,FALSE)</f>
        <v>High</v>
      </c>
      <c r="K102" s="253">
        <f t="shared" si="18"/>
        <v>3.6</v>
      </c>
      <c r="L102" s="253">
        <f>VLOOKUP($B102,'Impact of the crisis'!$C$6:$N$170,12,FALSE)</f>
        <v>4.8</v>
      </c>
      <c r="M102" s="253">
        <f>VLOOKUP($B102,'Impact of the crisis'!$C$6:$AB$170,26,FALSE)</f>
        <v>2.6</v>
      </c>
      <c r="N102" s="253">
        <f>VLOOKUP($B102,'Conditions of people affected'!$C$6:$R$170,16,FALSE)</f>
        <v>3.9</v>
      </c>
      <c r="O102" s="253">
        <f>VLOOKUP($B102,'Conditions of people affected'!$C$6:$R$170,9,FALSE)</f>
        <v>4.8</v>
      </c>
      <c r="P102" s="253">
        <f>VLOOKUP($B102,'Conditions of people affected'!$C$6:$R$170,15,FALSE)</f>
        <v>3</v>
      </c>
      <c r="Q102" s="253">
        <f t="shared" si="19"/>
        <v>4.2</v>
      </c>
      <c r="R102" s="253">
        <f>VLOOKUP($B102,'Complexity of the crisis'!$C$6:$AN$170,22,FALSE)</f>
        <v>3.8</v>
      </c>
      <c r="S102" s="253">
        <f>VLOOKUP($B102,'Complexity of the crisis'!$C$6:$AN$170,38,FALSE)</f>
        <v>4.5</v>
      </c>
      <c r="T102" s="134" t="str">
        <f>VLOOKUP(B102,Lists!$C$3:$E$163,3,FALSE)</f>
        <v>Africa,Africa,Africa</v>
      </c>
      <c r="U102" s="135">
        <f>VLOOKUP(B102,'INFORM Severity - hidden'!$C$5:$V$170,20,FALSE)</f>
        <v>44648</v>
      </c>
    </row>
    <row r="103" spans="1:21" x14ac:dyDescent="0.35">
      <c r="A103" s="131" t="str">
        <f t="array" ref="A103">IFERROR(INDEX(Lists!$B$2:$B$153,SMALL(IF(Lists!$I$2:$I$153="Individual",ROW(Lists!$B$2:$B$153)),ROW(99:99))-1,1),"")</f>
        <v>Displacement from Ukraine conflict in Romania</v>
      </c>
      <c r="B103" s="132" t="str">
        <f>VLOOKUP(A103,Lists!$B$2:$G$153,2,FALSE)</f>
        <v>ROU002</v>
      </c>
      <c r="C103" s="132" t="str">
        <f>VLOOKUP(B103,'INFORM Severity - hidden'!$C$5:$D$160,2,FALSE)</f>
        <v>Romania</v>
      </c>
      <c r="D103" s="132" t="str">
        <f>VLOOKUP(A103,Lists!$B$2:$G$153,3,FALSE)</f>
        <v>ROU</v>
      </c>
      <c r="E103" s="133" t="str">
        <f>VLOOKUP(A103,Lists!$B$2:$G$153,5,FALSE)</f>
        <v>International displacement</v>
      </c>
      <c r="F103" s="251">
        <f t="shared" si="15"/>
        <v>1</v>
      </c>
      <c r="G103" s="130">
        <f t="shared" si="16"/>
        <v>1</v>
      </c>
      <c r="H103" s="130" t="str">
        <f t="shared" si="17"/>
        <v>Very Low</v>
      </c>
      <c r="I103" s="252" t="str">
        <f>INDEX(Trends!$D$3:$D$404,MATCH(B103,Trends!$C$3:$C$404,0))</f>
        <v>-</v>
      </c>
      <c r="J103" s="130" t="str">
        <f>VLOOKUP($B103,Reliability!$A$3:$I$170,9,FALSE)</f>
        <v>High</v>
      </c>
      <c r="K103" s="253">
        <f t="shared" si="18"/>
        <v>1.5</v>
      </c>
      <c r="L103" s="253">
        <f>VLOOKUP($B103,'Impact of the crisis'!$C$6:$N$170,12,FALSE)</f>
        <v>1.5</v>
      </c>
      <c r="M103" s="253">
        <f>VLOOKUP($B103,'Impact of the crisis'!$C$6:$AB$170,26,FALSE)</f>
        <v>1.5</v>
      </c>
      <c r="N103" s="253">
        <f>VLOOKUP($B103,'Conditions of people affected'!$C$6:$R$170,16,FALSE)</f>
        <v>0.5</v>
      </c>
      <c r="O103" s="253">
        <f>VLOOKUP($B103,'Conditions of people affected'!$C$6:$R$170,9,FALSE)</f>
        <v>0</v>
      </c>
      <c r="P103" s="253">
        <f>VLOOKUP($B103,'Conditions of people affected'!$C$6:$R$170,15,FALSE)</f>
        <v>1</v>
      </c>
      <c r="Q103" s="253">
        <f t="shared" si="19"/>
        <v>1.2</v>
      </c>
      <c r="R103" s="253">
        <f>VLOOKUP($B103,'Complexity of the crisis'!$C$6:$AN$170,22,FALSE)</f>
        <v>1.3</v>
      </c>
      <c r="S103" s="253">
        <f>VLOOKUP($B103,'Complexity of the crisis'!$C$6:$AN$170,38,FALSE)</f>
        <v>1</v>
      </c>
      <c r="T103" s="134" t="str">
        <f>VLOOKUP(B103,Lists!$C$3:$E$163,3,FALSE)</f>
        <v>Europe</v>
      </c>
      <c r="U103" s="135">
        <f>VLOOKUP(B103,'INFORM Severity - hidden'!$C$5:$V$170,20,FALSE)</f>
        <v>44630</v>
      </c>
    </row>
    <row r="104" spans="1:21" x14ac:dyDescent="0.35">
      <c r="A104" s="131" t="str">
        <f t="array" ref="A104">IFERROR(INDEX(Lists!$B$2:$B$153,SMALL(IF(Lists!$I$2:$I$153="Individual",ROW(Lists!$B$2:$B$153)),ROW(100:100))-1,1),"")</f>
        <v>Burundi and DRC refugees in Rwanda</v>
      </c>
      <c r="B104" s="132" t="str">
        <f>VLOOKUP(A104,Lists!$B$2:$G$153,2,FALSE)</f>
        <v>RWA002</v>
      </c>
      <c r="C104" s="132" t="str">
        <f>VLOOKUP(B104,'INFORM Severity - hidden'!$C$5:$D$160,2,FALSE)</f>
        <v>Rwanda</v>
      </c>
      <c r="D104" s="132" t="str">
        <f>VLOOKUP(A104,Lists!$B$2:$G$153,3,FALSE)</f>
        <v>RWA</v>
      </c>
      <c r="E104" s="133" t="str">
        <f>VLOOKUP(A104,Lists!$B$2:$G$153,5,FALSE)</f>
        <v>International displacement</v>
      </c>
      <c r="F104" s="251">
        <f t="shared" si="15"/>
        <v>2.4</v>
      </c>
      <c r="G104" s="130">
        <f t="shared" si="16"/>
        <v>3</v>
      </c>
      <c r="H104" s="130" t="str">
        <f t="shared" si="17"/>
        <v>Medium</v>
      </c>
      <c r="I104" s="252" t="str">
        <f>INDEX(Trends!$D$3:$D$404,MATCH(B104,Trends!$C$3:$C$404,0))</f>
        <v>Increasing</v>
      </c>
      <c r="J104" s="130" t="str">
        <f>VLOOKUP($B104,Reliability!$A$3:$I$170,9,FALSE)</f>
        <v>Medium</v>
      </c>
      <c r="K104" s="253">
        <f t="shared" si="18"/>
        <v>2.5</v>
      </c>
      <c r="L104" s="253">
        <f>VLOOKUP($B104,'Impact of the crisis'!$C$6:$N$170,12,FALSE)</f>
        <v>2.2000000000000002</v>
      </c>
      <c r="M104" s="253">
        <f>VLOOKUP($B104,'Impact of the crisis'!$C$6:$AB$170,26,FALSE)</f>
        <v>2.7</v>
      </c>
      <c r="N104" s="253">
        <f>VLOOKUP($B104,'Conditions of people affected'!$C$6:$R$170,16,FALSE)</f>
        <v>2.4</v>
      </c>
      <c r="O104" s="253">
        <f>VLOOKUP($B104,'Conditions of people affected'!$C$6:$R$170,9,FALSE)</f>
        <v>1.8</v>
      </c>
      <c r="P104" s="253">
        <f>VLOOKUP($B104,'Conditions of people affected'!$C$6:$R$170,15,FALSE)</f>
        <v>3</v>
      </c>
      <c r="Q104" s="253">
        <f t="shared" si="19"/>
        <v>2.2999999999999998</v>
      </c>
      <c r="R104" s="253">
        <f>VLOOKUP($B104,'Complexity of the crisis'!$C$6:$AN$170,22,FALSE)</f>
        <v>3</v>
      </c>
      <c r="S104" s="253">
        <f>VLOOKUP($B104,'Complexity of the crisis'!$C$6:$AN$170,38,FALSE)</f>
        <v>1.5</v>
      </c>
      <c r="T104" s="134" t="str">
        <f>VLOOKUP(B104,Lists!$C$3:$E$163,3,FALSE)</f>
        <v>Africa</v>
      </c>
      <c r="U104" s="135">
        <f>VLOOKUP(B104,'INFORM Severity - hidden'!$C$5:$V$170,20,FALSE)</f>
        <v>44650</v>
      </c>
    </row>
    <row r="105" spans="1:21" x14ac:dyDescent="0.35">
      <c r="A105" s="131" t="str">
        <f t="array" ref="A105">IFERROR(INDEX(Lists!$B$2:$B$153,SMALL(IF(Lists!$I$2:$I$153="Individual",ROW(Lists!$B$2:$B$153)),ROW(101:101))-1,1),"")</f>
        <v>Refugees in Sudan</v>
      </c>
      <c r="B105" s="132" t="str">
        <f>VLOOKUP(A105,Lists!$B$2:$G$153,2,FALSE)</f>
        <v>SDN005</v>
      </c>
      <c r="C105" s="132" t="str">
        <f>VLOOKUP(B105,'INFORM Severity - hidden'!$C$5:$D$160,2,FALSE)</f>
        <v>Sudan</v>
      </c>
      <c r="D105" s="132" t="str">
        <f>VLOOKUP(A105,Lists!$B$2:$G$153,3,FALSE)</f>
        <v>SDN</v>
      </c>
      <c r="E105" s="133" t="str">
        <f>VLOOKUP(A105,Lists!$B$2:$G$153,5,FALSE)</f>
        <v>International displacement</v>
      </c>
      <c r="F105" s="251">
        <f t="shared" si="15"/>
        <v>3.2</v>
      </c>
      <c r="G105" s="130">
        <f t="shared" si="16"/>
        <v>4</v>
      </c>
      <c r="H105" s="130" t="str">
        <f t="shared" si="17"/>
        <v>High</v>
      </c>
      <c r="I105" s="252" t="str">
        <f>INDEX(Trends!$D$3:$D$404,MATCH(B105,Trends!$C$3:$C$404,0))</f>
        <v>Increasing</v>
      </c>
      <c r="J105" s="130" t="str">
        <f>VLOOKUP($B105,Reliability!$A$3:$I$170,9,FALSE)</f>
        <v>High</v>
      </c>
      <c r="K105" s="253">
        <f t="shared" si="18"/>
        <v>3.3</v>
      </c>
      <c r="L105" s="253">
        <f>VLOOKUP($B105,'Impact of the crisis'!$C$6:$N$170,12,FALSE)</f>
        <v>2.1</v>
      </c>
      <c r="M105" s="253">
        <f>VLOOKUP($B105,'Impact of the crisis'!$C$6:$AB$170,26,FALSE)</f>
        <v>3.7</v>
      </c>
      <c r="N105" s="253">
        <f>VLOOKUP($B105,'Conditions of people affected'!$C$6:$R$170,16,FALSE)</f>
        <v>3.2</v>
      </c>
      <c r="O105" s="253">
        <f>VLOOKUP($B105,'Conditions of people affected'!$C$6:$R$170,9,FALSE)</f>
        <v>3.4</v>
      </c>
      <c r="P105" s="253">
        <f>VLOOKUP($B105,'Conditions of people affected'!$C$6:$R$170,15,FALSE)</f>
        <v>3</v>
      </c>
      <c r="Q105" s="253">
        <f t="shared" si="19"/>
        <v>3.2</v>
      </c>
      <c r="R105" s="253">
        <f>VLOOKUP($B105,'Complexity of the crisis'!$C$6:$AN$170,22,FALSE)</f>
        <v>4.0999999999999996</v>
      </c>
      <c r="S105" s="253">
        <f>VLOOKUP($B105,'Complexity of the crisis'!$C$6:$AN$170,38,FALSE)</f>
        <v>2</v>
      </c>
      <c r="T105" s="134" t="str">
        <f>VLOOKUP(B105,Lists!$C$3:$E$163,3,FALSE)</f>
        <v>Africa</v>
      </c>
      <c r="U105" s="135">
        <f>VLOOKUP(B105,'INFORM Severity - hidden'!$C$5:$V$170,20,FALSE)</f>
        <v>44705</v>
      </c>
    </row>
    <row r="106" spans="1:21" x14ac:dyDescent="0.35">
      <c r="A106" s="131" t="str">
        <f t="array" ref="A106">IFERROR(INDEX(Lists!$B$2:$B$153,SMALL(IF(Lists!$I$2:$I$153="Individual",ROW(Lists!$B$2:$B$153)),ROW(102:102))-1,1),"")</f>
        <v>Refugees from Ethiopia</v>
      </c>
      <c r="B106" s="132" t="str">
        <f>VLOOKUP(A106,Lists!$B$2:$G$153,2,FALSE)</f>
        <v>SDN007</v>
      </c>
      <c r="C106" s="132" t="str">
        <f>VLOOKUP(B106,'INFORM Severity - hidden'!$C$5:$D$160,2,FALSE)</f>
        <v>Sudan</v>
      </c>
      <c r="D106" s="132" t="str">
        <f>VLOOKUP(A106,Lists!$B$2:$G$153,3,FALSE)</f>
        <v>SDN</v>
      </c>
      <c r="E106" s="133" t="str">
        <f>VLOOKUP(A106,Lists!$B$2:$G$153,5,FALSE)</f>
        <v>International displacement</v>
      </c>
      <c r="F106" s="251">
        <f t="shared" si="15"/>
        <v>2.5</v>
      </c>
      <c r="G106" s="130">
        <f t="shared" si="16"/>
        <v>3</v>
      </c>
      <c r="H106" s="130" t="str">
        <f t="shared" si="17"/>
        <v>Medium</v>
      </c>
      <c r="I106" s="252" t="str">
        <f>INDEX(Trends!$D$3:$D$404,MATCH(B106,Trends!$C$3:$C$404,0))</f>
        <v>Stable</v>
      </c>
      <c r="J106" s="130" t="str">
        <f>VLOOKUP($B106,Reliability!$A$3:$I$170,9,FALSE)</f>
        <v>Very High</v>
      </c>
      <c r="K106" s="253">
        <f t="shared" si="18"/>
        <v>3</v>
      </c>
      <c r="L106" s="253">
        <f>VLOOKUP($B106,'Impact of the crisis'!$C$6:$N$170,12,FALSE)</f>
        <v>2.2999999999999998</v>
      </c>
      <c r="M106" s="253">
        <f>VLOOKUP($B106,'Impact of the crisis'!$C$6:$AB$170,26,FALSE)</f>
        <v>3.3</v>
      </c>
      <c r="N106" s="253">
        <f>VLOOKUP($B106,'Conditions of people affected'!$C$6:$R$170,16,FALSE)</f>
        <v>1.7</v>
      </c>
      <c r="O106" s="253">
        <f>VLOOKUP($B106,'Conditions of people affected'!$C$6:$R$170,9,FALSE)</f>
        <v>1.4</v>
      </c>
      <c r="P106" s="253">
        <f>VLOOKUP($B106,'Conditions of people affected'!$C$6:$R$170,15,FALSE)</f>
        <v>2</v>
      </c>
      <c r="Q106" s="253">
        <f t="shared" si="19"/>
        <v>3.2</v>
      </c>
      <c r="R106" s="253">
        <f>VLOOKUP($B106,'Complexity of the crisis'!$C$6:$AN$170,22,FALSE)</f>
        <v>4.0999999999999996</v>
      </c>
      <c r="S106" s="253">
        <f>VLOOKUP($B106,'Complexity of the crisis'!$C$6:$AN$170,38,FALSE)</f>
        <v>2</v>
      </c>
      <c r="T106" s="134" t="str">
        <f>VLOOKUP(B106,Lists!$C$3:$E$163,3,FALSE)</f>
        <v>Africa</v>
      </c>
      <c r="U106" s="135">
        <f>VLOOKUP(B106,'INFORM Severity - hidden'!$C$5:$V$170,20,FALSE)</f>
        <v>44705</v>
      </c>
    </row>
    <row r="107" spans="1:21" x14ac:dyDescent="0.35">
      <c r="A107" s="131" t="str">
        <f t="array" ref="A107">IFERROR(INDEX(Lists!$B$2:$B$153,SMALL(IF(Lists!$I$2:$I$153="Individual",ROW(Lists!$B$2:$B$153)),ROW(103:103))-1,1),"")</f>
        <v>Violence West-Darfur</v>
      </c>
      <c r="B107" s="132" t="str">
        <f>VLOOKUP(A107,Lists!$B$2:$G$153,2,FALSE)</f>
        <v>SDN008</v>
      </c>
      <c r="C107" s="132" t="str">
        <f>VLOOKUP(B107,'INFORM Severity - hidden'!$C$5:$D$160,2,FALSE)</f>
        <v>Sudan</v>
      </c>
      <c r="D107" s="132" t="str">
        <f>VLOOKUP(A107,Lists!$B$2:$G$153,3,FALSE)</f>
        <v>SDN</v>
      </c>
      <c r="E107" s="133" t="str">
        <f>VLOOKUP(A107,Lists!$B$2:$G$153,5,FALSE)</f>
        <v>Other type of violence</v>
      </c>
      <c r="F107" s="251">
        <f t="shared" si="15"/>
        <v>3.5</v>
      </c>
      <c r="G107" s="130">
        <f t="shared" si="16"/>
        <v>4</v>
      </c>
      <c r="H107" s="130" t="str">
        <f t="shared" si="17"/>
        <v>High</v>
      </c>
      <c r="I107" s="252" t="str">
        <f>INDEX(Trends!$D$3:$D$404,MATCH(B107,Trends!$C$3:$C$404,0))</f>
        <v>Increasing</v>
      </c>
      <c r="J107" s="130" t="str">
        <f>VLOOKUP($B107,Reliability!$A$3:$I$170,9,FALSE)</f>
        <v>Very High</v>
      </c>
      <c r="K107" s="253">
        <f t="shared" si="18"/>
        <v>3.5</v>
      </c>
      <c r="L107" s="253">
        <f>VLOOKUP($B107,'Impact of the crisis'!$C$6:$N$170,12,FALSE)</f>
        <v>1.1000000000000001</v>
      </c>
      <c r="M107" s="253">
        <f>VLOOKUP($B107,'Impact of the crisis'!$C$6:$AB$170,26,FALSE)</f>
        <v>4.2</v>
      </c>
      <c r="N107" s="253">
        <f>VLOOKUP($B107,'Conditions of people affected'!$C$6:$R$170,16,FALSE)</f>
        <v>3.65</v>
      </c>
      <c r="O107" s="253">
        <f>VLOOKUP($B107,'Conditions of people affected'!$C$6:$R$170,9,FALSE)</f>
        <v>3.3</v>
      </c>
      <c r="P107" s="253">
        <f>VLOOKUP($B107,'Conditions of people affected'!$C$6:$R$170,15,FALSE)</f>
        <v>4</v>
      </c>
      <c r="Q107" s="253">
        <f t="shared" si="19"/>
        <v>3.4</v>
      </c>
      <c r="R107" s="253">
        <f>VLOOKUP($B107,'Complexity of the crisis'!$C$6:$AN$170,22,FALSE)</f>
        <v>4.0999999999999996</v>
      </c>
      <c r="S107" s="253">
        <f>VLOOKUP($B107,'Complexity of the crisis'!$C$6:$AN$170,38,FALSE)</f>
        <v>2.5</v>
      </c>
      <c r="T107" s="134" t="str">
        <f>VLOOKUP(B107,Lists!$C$3:$E$163,3,FALSE)</f>
        <v>Africa</v>
      </c>
      <c r="U107" s="135">
        <f>VLOOKUP(B107,'INFORM Severity - hidden'!$C$5:$V$170,20,FALSE)</f>
        <v>44706</v>
      </c>
    </row>
    <row r="108" spans="1:21" x14ac:dyDescent="0.35">
      <c r="A108" s="131" t="str">
        <f t="array" ref="A108">IFERROR(INDEX(Lists!$B$2:$B$153,SMALL(IF(Lists!$I$2:$I$153="Individual",ROW(Lists!$B$2:$B$153)),ROW(104:104))-1,1),"")</f>
        <v>Drought in Senegal</v>
      </c>
      <c r="B108" s="132" t="str">
        <f>VLOOKUP(A108,Lists!$B$2:$G$153,2,FALSE)</f>
        <v>SEN002</v>
      </c>
      <c r="C108" s="132" t="str">
        <f>VLOOKUP(B108,'INFORM Severity - hidden'!$C$5:$D$160,2,FALSE)</f>
        <v>Senegal</v>
      </c>
      <c r="D108" s="132" t="str">
        <f>VLOOKUP(A108,Lists!$B$2:$G$153,3,FALSE)</f>
        <v>SEN</v>
      </c>
      <c r="E108" s="133" t="str">
        <f>VLOOKUP(A108,Lists!$B$2:$G$153,5,FALSE)</f>
        <v>Drought</v>
      </c>
      <c r="F108" s="251">
        <f t="shared" si="15"/>
        <v>2.4</v>
      </c>
      <c r="G108" s="130">
        <f t="shared" si="16"/>
        <v>3</v>
      </c>
      <c r="H108" s="130" t="str">
        <f t="shared" si="17"/>
        <v>Medium</v>
      </c>
      <c r="I108" s="252" t="str">
        <f>INDEX(Trends!$D$3:$D$404,MATCH(B108,Trends!$C$3:$C$404,0))</f>
        <v>Stable</v>
      </c>
      <c r="J108" s="130" t="str">
        <f>VLOOKUP($B108,Reliability!$A$3:$I$170,9,FALSE)</f>
        <v>Medium</v>
      </c>
      <c r="K108" s="253">
        <f t="shared" si="18"/>
        <v>2.7</v>
      </c>
      <c r="L108" s="253">
        <f>VLOOKUP($B108,'Impact of the crisis'!$C$6:$N$170,12,FALSE)</f>
        <v>4.5</v>
      </c>
      <c r="M108" s="253">
        <f>VLOOKUP($B108,'Impact of the crisis'!$C$6:$AB$170,26,FALSE)</f>
        <v>1.2</v>
      </c>
      <c r="N108" s="253">
        <f>VLOOKUP($B108,'Conditions of people affected'!$C$6:$R$170,16,FALSE)</f>
        <v>2.4</v>
      </c>
      <c r="O108" s="253">
        <f>VLOOKUP($B108,'Conditions of people affected'!$C$6:$R$170,9,FALSE)</f>
        <v>2.8</v>
      </c>
      <c r="P108" s="253">
        <f>VLOOKUP($B108,'Conditions of people affected'!$C$6:$R$170,15,FALSE)</f>
        <v>2</v>
      </c>
      <c r="Q108" s="253">
        <f t="shared" si="19"/>
        <v>2.2999999999999998</v>
      </c>
      <c r="R108" s="253">
        <f>VLOOKUP($B108,'Complexity of the crisis'!$C$6:$AN$170,22,FALSE)</f>
        <v>2</v>
      </c>
      <c r="S108" s="253">
        <f>VLOOKUP($B108,'Complexity of the crisis'!$C$6:$AN$170,38,FALSE)</f>
        <v>2.5</v>
      </c>
      <c r="T108" s="134" t="str">
        <f>VLOOKUP(B108,Lists!$C$3:$E$163,3,FALSE)</f>
        <v>Africa</v>
      </c>
      <c r="U108" s="135">
        <f>VLOOKUP(B108,'INFORM Severity - hidden'!$C$5:$V$170,20,FALSE)</f>
        <v>44496</v>
      </c>
    </row>
    <row r="109" spans="1:21" x14ac:dyDescent="0.35">
      <c r="A109" s="131" t="str">
        <f t="array" ref="A109">IFERROR(INDEX(Lists!$B$2:$B$153,SMALL(IF(Lists!$I$2:$I$153="Individual",ROW(Lists!$B$2:$B$153)),ROW(105:105))-1,1),"")</f>
        <v>Complex crisis in El Salvador</v>
      </c>
      <c r="B109" s="132" t="str">
        <f>VLOOKUP(A109,Lists!$B$2:$G$153,2,FALSE)</f>
        <v>SLV001</v>
      </c>
      <c r="C109" s="132" t="str">
        <f>VLOOKUP(B109,'INFORM Severity - hidden'!$C$5:$D$160,2,FALSE)</f>
        <v>El Salvador</v>
      </c>
      <c r="D109" s="132" t="str">
        <f>VLOOKUP(A109,Lists!$B$2:$G$153,3,FALSE)</f>
        <v>SLV</v>
      </c>
      <c r="E109" s="133" t="str">
        <f>VLOOKUP(A109,Lists!$B$2:$G$153,5,FALSE)</f>
        <v>Complex crisis</v>
      </c>
      <c r="F109" s="251">
        <f t="shared" si="15"/>
        <v>3.1</v>
      </c>
      <c r="G109" s="130">
        <f t="shared" si="16"/>
        <v>4</v>
      </c>
      <c r="H109" s="130" t="str">
        <f t="shared" si="17"/>
        <v>High</v>
      </c>
      <c r="I109" s="252" t="str">
        <f>INDEX(Trends!$D$3:$D$404,MATCH(B109,Trends!$C$3:$C$404,0))</f>
        <v>Stable</v>
      </c>
      <c r="J109" s="130" t="str">
        <f>VLOOKUP($B109,Reliability!$A$3:$I$170,9,FALSE)</f>
        <v>High</v>
      </c>
      <c r="K109" s="253">
        <f t="shared" si="18"/>
        <v>3.4</v>
      </c>
      <c r="L109" s="253">
        <f>VLOOKUP($B109,'Impact of the crisis'!$C$6:$N$170,12,FALSE)</f>
        <v>3.8</v>
      </c>
      <c r="M109" s="253">
        <f>VLOOKUP($B109,'Impact of the crisis'!$C$6:$AB$170,26,FALSE)</f>
        <v>3.1</v>
      </c>
      <c r="N109" s="253">
        <f>VLOOKUP($B109,'Conditions of people affected'!$C$6:$R$170,16,FALSE)</f>
        <v>3.35</v>
      </c>
      <c r="O109" s="253">
        <f>VLOOKUP($B109,'Conditions of people affected'!$C$6:$R$170,9,FALSE)</f>
        <v>3.7</v>
      </c>
      <c r="P109" s="253">
        <f>VLOOKUP($B109,'Conditions of people affected'!$C$6:$R$170,15,FALSE)</f>
        <v>3</v>
      </c>
      <c r="Q109" s="253">
        <f t="shared" si="19"/>
        <v>2.5</v>
      </c>
      <c r="R109" s="253">
        <f>VLOOKUP($B109,'Complexity of the crisis'!$C$6:$AN$170,22,FALSE)</f>
        <v>2.5</v>
      </c>
      <c r="S109" s="253">
        <f>VLOOKUP($B109,'Complexity of the crisis'!$C$6:$AN$170,38,FALSE)</f>
        <v>2.5</v>
      </c>
      <c r="T109" s="134" t="str">
        <f>VLOOKUP(B109,Lists!$C$3:$E$163,3,FALSE)</f>
        <v>Americas</v>
      </c>
      <c r="U109" s="135">
        <f>VLOOKUP(B109,'INFORM Severity - hidden'!$C$5:$V$170,20,FALSE)</f>
        <v>44516</v>
      </c>
    </row>
    <row r="110" spans="1:21" x14ac:dyDescent="0.35">
      <c r="A110" s="131" t="str">
        <f t="array" ref="A110">IFERROR(INDEX(Lists!$B$2:$B$153,SMALL(IF(Lists!$I$2:$I$153="Individual",ROW(Lists!$B$2:$B$153)),ROW(106:106))-1,1),"")</f>
        <v>Complex crisis in Somalia</v>
      </c>
      <c r="B110" s="132" t="str">
        <f>VLOOKUP(A110,Lists!$B$2:$G$153,2,FALSE)</f>
        <v>SOM001</v>
      </c>
      <c r="C110" s="132" t="str">
        <f>VLOOKUP(B110,'INFORM Severity - hidden'!$C$5:$D$160,2,FALSE)</f>
        <v>Somalia</v>
      </c>
      <c r="D110" s="132" t="str">
        <f>VLOOKUP(A110,Lists!$B$2:$G$153,3,FALSE)</f>
        <v>SOM</v>
      </c>
      <c r="E110" s="133" t="str">
        <f>VLOOKUP(A110,Lists!$B$2:$G$153,5,FALSE)</f>
        <v>Complex crisis</v>
      </c>
      <c r="F110" s="251">
        <f t="shared" si="15"/>
        <v>4.4000000000000004</v>
      </c>
      <c r="G110" s="130">
        <f t="shared" si="16"/>
        <v>5</v>
      </c>
      <c r="H110" s="130" t="str">
        <f t="shared" si="17"/>
        <v>Very High</v>
      </c>
      <c r="I110" s="252" t="str">
        <f>INDEX(Trends!$D$3:$D$404,MATCH(B110,Trends!$C$3:$C$404,0))</f>
        <v>Increasing</v>
      </c>
      <c r="J110" s="130" t="str">
        <f>VLOOKUP($B110,Reliability!$A$3:$I$170,9,FALSE)</f>
        <v>High</v>
      </c>
      <c r="K110" s="253">
        <f t="shared" si="18"/>
        <v>4.8</v>
      </c>
      <c r="L110" s="253">
        <f>VLOOKUP($B110,'Impact of the crisis'!$C$6:$N$170,12,FALSE)</f>
        <v>4.7</v>
      </c>
      <c r="M110" s="253">
        <f>VLOOKUP($B110,'Impact of the crisis'!$C$6:$AB$170,26,FALSE)</f>
        <v>4.9000000000000004</v>
      </c>
      <c r="N110" s="253">
        <f>VLOOKUP($B110,'Conditions of people affected'!$C$6:$R$170,16,FALSE)</f>
        <v>4.4000000000000004</v>
      </c>
      <c r="O110" s="253">
        <f>VLOOKUP($B110,'Conditions of people affected'!$C$6:$R$170,9,FALSE)</f>
        <v>4.8</v>
      </c>
      <c r="P110" s="253">
        <f>VLOOKUP($B110,'Conditions of people affected'!$C$6:$R$170,15,FALSE)</f>
        <v>4</v>
      </c>
      <c r="Q110" s="253">
        <f t="shared" si="19"/>
        <v>4.2</v>
      </c>
      <c r="R110" s="253">
        <f>VLOOKUP($B110,'Complexity of the crisis'!$C$6:$AN$170,22,FALSE)</f>
        <v>3.8</v>
      </c>
      <c r="S110" s="253">
        <f>VLOOKUP($B110,'Complexity of the crisis'!$C$6:$AN$170,38,FALSE)</f>
        <v>4.5</v>
      </c>
      <c r="T110" s="134" t="str">
        <f>VLOOKUP(B110,Lists!$C$3:$E$163,3,FALSE)</f>
        <v>Africa</v>
      </c>
      <c r="U110" s="135">
        <f>VLOOKUP(B110,'INFORM Severity - hidden'!$C$5:$V$170,20,FALSE)</f>
        <v>44704</v>
      </c>
    </row>
    <row r="111" spans="1:21" x14ac:dyDescent="0.35">
      <c r="A111" s="131" t="str">
        <f t="array" ref="A111">IFERROR(INDEX(Lists!$B$2:$B$153,SMALL(IF(Lists!$I$2:$I$153="Individual",ROW(Lists!$B$2:$B$153)),ROW(107:107))-1,1),"")</f>
        <v>Mixed Migration Flows in Somalia</v>
      </c>
      <c r="B111" s="132" t="str">
        <f>VLOOKUP(A111,Lists!$B$2:$G$153,2,FALSE)</f>
        <v>SOM002</v>
      </c>
      <c r="C111" s="132" t="str">
        <f>VLOOKUP(B111,'INFORM Severity - hidden'!$C$5:$D$160,2,FALSE)</f>
        <v>Somalia</v>
      </c>
      <c r="D111" s="132" t="str">
        <f>VLOOKUP(A111,Lists!$B$2:$G$153,3,FALSE)</f>
        <v>SOM</v>
      </c>
      <c r="E111" s="133" t="str">
        <f>VLOOKUP(A111,Lists!$B$2:$G$153,5,FALSE)</f>
        <v>International displacement</v>
      </c>
      <c r="F111" s="251">
        <f t="shared" si="15"/>
        <v>1.7</v>
      </c>
      <c r="G111" s="130">
        <f t="shared" si="16"/>
        <v>2</v>
      </c>
      <c r="H111" s="130" t="str">
        <f t="shared" si="17"/>
        <v>Low</v>
      </c>
      <c r="I111" s="252" t="str">
        <f>INDEX(Trends!$D$3:$D$404,MATCH(B111,Trends!$C$3:$C$404,0))</f>
        <v>Stable</v>
      </c>
      <c r="J111" s="130" t="str">
        <f>VLOOKUP($B111,Reliability!$A$3:$I$170,9,FALSE)</f>
        <v>Medium</v>
      </c>
      <c r="K111" s="253">
        <f t="shared" si="18"/>
        <v>1.4</v>
      </c>
      <c r="L111" s="253">
        <f>VLOOKUP($B111,'Impact of the crisis'!$C$6:$N$170,12,FALSE)</f>
        <v>0.8</v>
      </c>
      <c r="M111" s="253">
        <f>VLOOKUP($B111,'Impact of the crisis'!$C$6:$AB$170,26,FALSE)</f>
        <v>1.7</v>
      </c>
      <c r="N111" s="253">
        <f>VLOOKUP($B111,'Conditions of people affected'!$C$6:$R$170,16,FALSE)</f>
        <v>0.85</v>
      </c>
      <c r="O111" s="253">
        <f>VLOOKUP($B111,'Conditions of people affected'!$C$6:$R$170,9,FALSE)</f>
        <v>0.7</v>
      </c>
      <c r="P111" s="253">
        <f>VLOOKUP($B111,'Conditions of people affected'!$C$6:$R$170,15,FALSE)</f>
        <v>1</v>
      </c>
      <c r="Q111" s="253">
        <f t="shared" si="19"/>
        <v>3.2</v>
      </c>
      <c r="R111" s="253">
        <f>VLOOKUP($B111,'Complexity of the crisis'!$C$6:$AN$170,22,FALSE)</f>
        <v>3.8</v>
      </c>
      <c r="S111" s="253">
        <f>VLOOKUP($B111,'Complexity of the crisis'!$C$6:$AN$170,38,FALSE)</f>
        <v>2.5</v>
      </c>
      <c r="T111" s="134" t="str">
        <f>VLOOKUP(B111,Lists!$C$3:$E$163,3,FALSE)</f>
        <v>Africa</v>
      </c>
      <c r="U111" s="135">
        <f>VLOOKUP(B111,'INFORM Severity - hidden'!$C$5:$V$170,20,FALSE)</f>
        <v>44588</v>
      </c>
    </row>
    <row r="112" spans="1:21" x14ac:dyDescent="0.35">
      <c r="A112" s="131" t="str">
        <f t="array" ref="A112">IFERROR(INDEX(Lists!$B$2:$B$153,SMALL(IF(Lists!$I$2:$I$153="Individual",ROW(Lists!$B$2:$B$153)),ROW(108:108))-1,1),"")</f>
        <v>Complex crisis in South Sudan</v>
      </c>
      <c r="B112" s="132" t="str">
        <f>VLOOKUP(A112,Lists!$B$2:$G$153,2,FALSE)</f>
        <v>SSD001</v>
      </c>
      <c r="C112" s="132" t="str">
        <f>VLOOKUP(B112,'INFORM Severity - hidden'!$C$5:$D$160,2,FALSE)</f>
        <v>South Sudan</v>
      </c>
      <c r="D112" s="132" t="str">
        <f>VLOOKUP(A112,Lists!$B$2:$G$153,3,FALSE)</f>
        <v>SSD</v>
      </c>
      <c r="E112" s="133" t="str">
        <f>VLOOKUP(A112,Lists!$B$2:$G$153,5,FALSE)</f>
        <v>Complex crisis</v>
      </c>
      <c r="F112" s="251">
        <f t="shared" si="15"/>
        <v>4.5999999999999996</v>
      </c>
      <c r="G112" s="130">
        <f t="shared" si="16"/>
        <v>5</v>
      </c>
      <c r="H112" s="130" t="str">
        <f t="shared" si="17"/>
        <v>Very High</v>
      </c>
      <c r="I112" s="252" t="str">
        <f>INDEX(Trends!$D$3:$D$404,MATCH(B112,Trends!$C$3:$C$404,0))</f>
        <v>Increasing</v>
      </c>
      <c r="J112" s="130" t="str">
        <f>VLOOKUP($B112,Reliability!$A$3:$I$170,9,FALSE)</f>
        <v>Very High</v>
      </c>
      <c r="K112" s="253">
        <f t="shared" si="18"/>
        <v>4.5999999999999996</v>
      </c>
      <c r="L112" s="253">
        <f>VLOOKUP($B112,'Impact of the crisis'!$C$6:$N$170,12,FALSE)</f>
        <v>4.5999999999999996</v>
      </c>
      <c r="M112" s="253">
        <f>VLOOKUP($B112,'Impact of the crisis'!$C$6:$AB$170,26,FALSE)</f>
        <v>4.5999999999999996</v>
      </c>
      <c r="N112" s="253">
        <f>VLOOKUP($B112,'Conditions of people affected'!$C$6:$R$170,16,FALSE)</f>
        <v>4.95</v>
      </c>
      <c r="O112" s="253">
        <f>VLOOKUP($B112,'Conditions of people affected'!$C$6:$R$170,9,FALSE)</f>
        <v>4.9000000000000004</v>
      </c>
      <c r="P112" s="253">
        <f>VLOOKUP($B112,'Conditions of people affected'!$C$6:$R$170,15,FALSE)</f>
        <v>5</v>
      </c>
      <c r="Q112" s="253">
        <f t="shared" si="19"/>
        <v>4.2</v>
      </c>
      <c r="R112" s="253">
        <f>VLOOKUP($B112,'Complexity of the crisis'!$C$6:$AN$170,22,FALSE)</f>
        <v>3.8</v>
      </c>
      <c r="S112" s="253">
        <f>VLOOKUP($B112,'Complexity of the crisis'!$C$6:$AN$170,38,FALSE)</f>
        <v>4.5</v>
      </c>
      <c r="T112" s="134" t="str">
        <f>VLOOKUP(B112,Lists!$C$3:$E$163,3,FALSE)</f>
        <v>Africa</v>
      </c>
      <c r="U112" s="135">
        <f>VLOOKUP(B112,'INFORM Severity - hidden'!$C$5:$V$170,20,FALSE)</f>
        <v>44650</v>
      </c>
    </row>
    <row r="113" spans="1:21" x14ac:dyDescent="0.35">
      <c r="A113" s="131" t="str">
        <f t="array" ref="A113">IFERROR(INDEX(Lists!$B$2:$B$153,SMALL(IF(Lists!$I$2:$I$153="Individual",ROW(Lists!$B$2:$B$153)),ROW(109:109))-1,1),"")</f>
        <v>Displacement from Ukraine conflict in Slovakia</v>
      </c>
      <c r="B113" s="132" t="str">
        <f>VLOOKUP(A113,Lists!$B$2:$G$153,2,FALSE)</f>
        <v>SVK002</v>
      </c>
      <c r="C113" s="132" t="str">
        <f>VLOOKUP(B113,'INFORM Severity - hidden'!$C$5:$D$160,2,FALSE)</f>
        <v>Slovakia</v>
      </c>
      <c r="D113" s="132" t="str">
        <f>VLOOKUP(A113,Lists!$B$2:$G$153,3,FALSE)</f>
        <v>SVK</v>
      </c>
      <c r="E113" s="133" t="str">
        <f>VLOOKUP(A113,Lists!$B$2:$G$153,5,FALSE)</f>
        <v>International displacement</v>
      </c>
      <c r="F113" s="251">
        <f t="shared" si="15"/>
        <v>1.2</v>
      </c>
      <c r="G113" s="130">
        <f t="shared" si="16"/>
        <v>2</v>
      </c>
      <c r="H113" s="130" t="str">
        <f t="shared" si="17"/>
        <v>Low</v>
      </c>
      <c r="I113" s="252" t="str">
        <f>INDEX(Trends!$D$3:$D$404,MATCH(B113,Trends!$C$3:$C$404,0))</f>
        <v>-</v>
      </c>
      <c r="J113" s="130" t="str">
        <f>VLOOKUP($B113,Reliability!$A$3:$I$170,9,FALSE)</f>
        <v>Very High</v>
      </c>
      <c r="K113" s="253">
        <f t="shared" si="18"/>
        <v>1.8</v>
      </c>
      <c r="L113" s="253">
        <f>VLOOKUP($B113,'Impact of the crisis'!$C$6:$N$170,12,FALSE)</f>
        <v>1.5</v>
      </c>
      <c r="M113" s="253">
        <f>VLOOKUP($B113,'Impact of the crisis'!$C$6:$AB$170,26,FALSE)</f>
        <v>2</v>
      </c>
      <c r="N113" s="253">
        <f>VLOOKUP($B113,'Conditions of people affected'!$C$6:$R$170,16,FALSE)</f>
        <v>1</v>
      </c>
      <c r="O113" s="253">
        <f>VLOOKUP($B113,'Conditions of people affected'!$C$6:$R$170,9,FALSE)</f>
        <v>0</v>
      </c>
      <c r="P113" s="253">
        <f>VLOOKUP($B113,'Conditions of people affected'!$C$6:$R$170,15,FALSE)</f>
        <v>2</v>
      </c>
      <c r="Q113" s="253">
        <f t="shared" si="19"/>
        <v>1.1000000000000001</v>
      </c>
      <c r="R113" s="253">
        <f>VLOOKUP($B113,'Complexity of the crisis'!$C$6:$AN$170,22,FALSE)</f>
        <v>1.1000000000000001</v>
      </c>
      <c r="S113" s="253">
        <f>VLOOKUP($B113,'Complexity of the crisis'!$C$6:$AN$170,38,FALSE)</f>
        <v>1</v>
      </c>
      <c r="T113" s="134" t="str">
        <f>VLOOKUP(B113,Lists!$C$3:$E$163,3,FALSE)</f>
        <v>Europe</v>
      </c>
      <c r="U113" s="135">
        <f>VLOOKUP(B113,'INFORM Severity - hidden'!$C$5:$V$170,20,FALSE)</f>
        <v>44651</v>
      </c>
    </row>
    <row r="114" spans="1:21" x14ac:dyDescent="0.35">
      <c r="A114" s="131" t="str">
        <f t="array" ref="A114">IFERROR(INDEX(Lists!$B$2:$B$153,SMALL(IF(Lists!$I$2:$I$153="Individual",ROW(Lists!$B$2:$B$153)),ROW(110:110))-1,1),"")</f>
        <v>Food Security Crisis in Eswatini</v>
      </c>
      <c r="B114" s="132" t="str">
        <f>VLOOKUP(A114,Lists!$B$2:$G$153,2,FALSE)</f>
        <v>SWZ001</v>
      </c>
      <c r="C114" s="132" t="str">
        <f>VLOOKUP(B114,'INFORM Severity - hidden'!$C$5:$D$160,2,FALSE)</f>
        <v>Eswatini</v>
      </c>
      <c r="D114" s="132" t="str">
        <f>VLOOKUP(A114,Lists!$B$2:$G$153,3,FALSE)</f>
        <v>SWZ</v>
      </c>
      <c r="E114" s="133" t="str">
        <f>VLOOKUP(A114,Lists!$B$2:$G$153,5,FALSE)</f>
        <v>Food Security</v>
      </c>
      <c r="F114" s="251">
        <f t="shared" si="15"/>
        <v>2.4</v>
      </c>
      <c r="G114" s="130">
        <f t="shared" si="16"/>
        <v>3</v>
      </c>
      <c r="H114" s="130" t="str">
        <f t="shared" si="17"/>
        <v>Medium</v>
      </c>
      <c r="I114" s="252" t="str">
        <f>INDEX(Trends!$D$3:$D$404,MATCH(B114,Trends!$C$3:$C$404,0))</f>
        <v>Stable</v>
      </c>
      <c r="J114" s="130" t="str">
        <f>VLOOKUP($B114,Reliability!$A$3:$I$170,9,FALSE)</f>
        <v>High</v>
      </c>
      <c r="K114" s="253">
        <f t="shared" si="18"/>
        <v>2.1</v>
      </c>
      <c r="L114" s="253">
        <f>VLOOKUP($B114,'Impact of the crisis'!$C$6:$N$170,12,FALSE)</f>
        <v>3.1</v>
      </c>
      <c r="M114" s="253">
        <f>VLOOKUP($B114,'Impact of the crisis'!$C$6:$AB$170,26,FALSE)</f>
        <v>1.5</v>
      </c>
      <c r="N114" s="253">
        <f>VLOOKUP($B114,'Conditions of people affected'!$C$6:$R$170,16,FALSE)</f>
        <v>2.75</v>
      </c>
      <c r="O114" s="253">
        <f>VLOOKUP($B114,'Conditions of people affected'!$C$6:$R$170,9,FALSE)</f>
        <v>2.5</v>
      </c>
      <c r="P114" s="253">
        <f>VLOOKUP($B114,'Conditions of people affected'!$C$6:$R$170,15,FALSE)</f>
        <v>3</v>
      </c>
      <c r="Q114" s="253">
        <f t="shared" si="19"/>
        <v>2.1</v>
      </c>
      <c r="R114" s="253">
        <f>VLOOKUP($B114,'Complexity of the crisis'!$C$6:$AN$170,22,FALSE)</f>
        <v>2.7</v>
      </c>
      <c r="S114" s="253">
        <f>VLOOKUP($B114,'Complexity of the crisis'!$C$6:$AN$170,38,FALSE)</f>
        <v>1.5</v>
      </c>
      <c r="T114" s="134" t="str">
        <f>VLOOKUP(B114,Lists!$C$3:$E$163,3,FALSE)</f>
        <v>Africa</v>
      </c>
      <c r="U114" s="135">
        <f>VLOOKUP(B114,'INFORM Severity - hidden'!$C$5:$V$170,20,FALSE)</f>
        <v>44712</v>
      </c>
    </row>
    <row r="115" spans="1:21" x14ac:dyDescent="0.35">
      <c r="A115" s="131" t="str">
        <f t="array" ref="A115">IFERROR(INDEX(Lists!$B$2:$B$153,SMALL(IF(Lists!$I$2:$I$153="Individual",ROW(Lists!$B$2:$B$153)),ROW(111:111))-1,1),"")</f>
        <v>Syrian conflict</v>
      </c>
      <c r="B115" s="132" t="str">
        <f>VLOOKUP(A115,Lists!$B$2:$G$153,2,FALSE)</f>
        <v>SYR001</v>
      </c>
      <c r="C115" s="132" t="str">
        <f>VLOOKUP(B115,'INFORM Severity - hidden'!$C$5:$D$160,2,FALSE)</f>
        <v>Syria</v>
      </c>
      <c r="D115" s="132" t="str">
        <f>VLOOKUP(A115,Lists!$B$2:$G$153,3,FALSE)</f>
        <v>SYR</v>
      </c>
      <c r="E115" s="133" t="str">
        <f>VLOOKUP(A115,Lists!$B$2:$G$153,5,FALSE)</f>
        <v>Complex crisis</v>
      </c>
      <c r="F115" s="251">
        <f t="shared" si="15"/>
        <v>4.5999999999999996</v>
      </c>
      <c r="G115" s="130">
        <f t="shared" si="16"/>
        <v>5</v>
      </c>
      <c r="H115" s="130" t="str">
        <f t="shared" si="17"/>
        <v>Very High</v>
      </c>
      <c r="I115" s="252" t="str">
        <f>INDEX(Trends!$D$3:$D$404,MATCH(B115,Trends!$C$3:$C$404,0))</f>
        <v>Decreasing</v>
      </c>
      <c r="J115" s="130" t="str">
        <f>VLOOKUP($B115,Reliability!$A$3:$I$170,9,FALSE)</f>
        <v>High</v>
      </c>
      <c r="K115" s="253">
        <f t="shared" si="18"/>
        <v>4.8</v>
      </c>
      <c r="L115" s="253">
        <f>VLOOKUP($B115,'Impact of the crisis'!$C$6:$N$170,12,FALSE)</f>
        <v>4.5999999999999996</v>
      </c>
      <c r="M115" s="253">
        <f>VLOOKUP($B115,'Impact of the crisis'!$C$6:$AB$170,26,FALSE)</f>
        <v>4.9000000000000004</v>
      </c>
      <c r="N115" s="253">
        <f>VLOOKUP($B115,'Conditions of people affected'!$C$6:$R$170,16,FALSE)</f>
        <v>4.5</v>
      </c>
      <c r="O115" s="253">
        <f>VLOOKUP($B115,'Conditions of people affected'!$C$6:$R$170,9,FALSE)</f>
        <v>5</v>
      </c>
      <c r="P115" s="253">
        <f>VLOOKUP($B115,'Conditions of people affected'!$C$6:$R$170,15,FALSE)</f>
        <v>4</v>
      </c>
      <c r="Q115" s="253">
        <f t="shared" si="19"/>
        <v>4.7</v>
      </c>
      <c r="R115" s="253">
        <f>VLOOKUP($B115,'Complexity of the crisis'!$C$6:$AN$170,22,FALSE)</f>
        <v>4.4000000000000004</v>
      </c>
      <c r="S115" s="253">
        <f>VLOOKUP($B115,'Complexity of the crisis'!$C$6:$AN$170,38,FALSE)</f>
        <v>5</v>
      </c>
      <c r="T115" s="134" t="str">
        <f>VLOOKUP(B115,Lists!$C$3:$E$163,3,FALSE)</f>
        <v>Middle east</v>
      </c>
      <c r="U115" s="135">
        <f>VLOOKUP(B115,'INFORM Severity - hidden'!$C$5:$V$170,20,FALSE)</f>
        <v>44712</v>
      </c>
    </row>
    <row r="116" spans="1:21" x14ac:dyDescent="0.35">
      <c r="A116" s="131" t="str">
        <f t="array" ref="A116">IFERROR(INDEX(Lists!$B$2:$B$153,SMALL(IF(Lists!$I$2:$I$153="Individual",ROW(Lists!$B$2:$B$153)),ROW(112:112))-1,1),"")</f>
        <v>Boko Haram in Chad</v>
      </c>
      <c r="B116" s="132" t="str">
        <f>VLOOKUP(A116,Lists!$B$2:$G$153,2,FALSE)</f>
        <v>TCD003</v>
      </c>
      <c r="C116" s="132" t="str">
        <f>VLOOKUP(B116,'INFORM Severity - hidden'!$C$5:$D$160,2,FALSE)</f>
        <v>Chad</v>
      </c>
      <c r="D116" s="132" t="str">
        <f>VLOOKUP(A116,Lists!$B$2:$G$153,3,FALSE)</f>
        <v>TCD</v>
      </c>
      <c r="E116" s="133" t="str">
        <f>VLOOKUP(A116,Lists!$B$2:$G$153,5,FALSE)</f>
        <v>Conflict</v>
      </c>
      <c r="F116" s="251">
        <f t="shared" si="15"/>
        <v>3.7</v>
      </c>
      <c r="G116" s="130">
        <f t="shared" si="16"/>
        <v>4</v>
      </c>
      <c r="H116" s="130" t="str">
        <f t="shared" si="17"/>
        <v>High</v>
      </c>
      <c r="I116" s="252" t="str">
        <f>INDEX(Trends!$D$3:$D$404,MATCH(B116,Trends!$C$3:$C$404,0))</f>
        <v>Stable</v>
      </c>
      <c r="J116" s="130" t="str">
        <f>VLOOKUP($B116,Reliability!$A$3:$I$170,9,FALSE)</f>
        <v>Medium</v>
      </c>
      <c r="K116" s="253">
        <f t="shared" si="18"/>
        <v>3.1</v>
      </c>
      <c r="L116" s="253">
        <f>VLOOKUP($B116,'Impact of the crisis'!$C$6:$N$170,12,FALSE)</f>
        <v>0.6</v>
      </c>
      <c r="M116" s="253">
        <f>VLOOKUP($B116,'Impact of the crisis'!$C$6:$AB$170,26,FALSE)</f>
        <v>3.9</v>
      </c>
      <c r="N116" s="253">
        <f>VLOOKUP($B116,'Conditions of people affected'!$C$6:$R$170,16,FALSE)</f>
        <v>3.8</v>
      </c>
      <c r="O116" s="253">
        <f>VLOOKUP($B116,'Conditions of people affected'!$C$6:$R$170,9,FALSE)</f>
        <v>2.6</v>
      </c>
      <c r="P116" s="253">
        <f>VLOOKUP($B116,'Conditions of people affected'!$C$6:$R$170,15,FALSE)</f>
        <v>5</v>
      </c>
      <c r="Q116" s="253">
        <f t="shared" si="19"/>
        <v>3.9</v>
      </c>
      <c r="R116" s="253">
        <f>VLOOKUP($B116,'Complexity of the crisis'!$C$6:$AN$170,22,FALSE)</f>
        <v>3.8</v>
      </c>
      <c r="S116" s="253">
        <f>VLOOKUP($B116,'Complexity of the crisis'!$C$6:$AN$170,38,FALSE)</f>
        <v>4</v>
      </c>
      <c r="T116" s="134" t="str">
        <f>VLOOKUP(B116,Lists!$C$3:$E$163,3,FALSE)</f>
        <v>Africa</v>
      </c>
      <c r="U116" s="135">
        <f>VLOOKUP(B116,'INFORM Severity - hidden'!$C$5:$V$170,20,FALSE)</f>
        <v>44498</v>
      </c>
    </row>
    <row r="117" spans="1:21" x14ac:dyDescent="0.35">
      <c r="A117" s="131" t="str">
        <f t="array" ref="A117">IFERROR(INDEX(Lists!$B$2:$B$153,SMALL(IF(Lists!$I$2:$I$153="Individual",ROW(Lists!$B$2:$B$153)),ROW(113:113))-1,1),"")</f>
        <v>CAR refugees in Chad</v>
      </c>
      <c r="B117" s="132" t="str">
        <f>VLOOKUP(A117,Lists!$B$2:$G$153,2,FALSE)</f>
        <v>TCD004</v>
      </c>
      <c r="C117" s="132" t="str">
        <f>VLOOKUP(B117,'INFORM Severity - hidden'!$C$5:$D$160,2,FALSE)</f>
        <v>Chad</v>
      </c>
      <c r="D117" s="132" t="str">
        <f>VLOOKUP(A117,Lists!$B$2:$G$153,3,FALSE)</f>
        <v>TCD</v>
      </c>
      <c r="E117" s="133" t="str">
        <f>VLOOKUP(A117,Lists!$B$2:$G$153,5,FALSE)</f>
        <v>International displacement</v>
      </c>
      <c r="F117" s="251">
        <f t="shared" si="15"/>
        <v>3.3</v>
      </c>
      <c r="G117" s="130">
        <f t="shared" si="16"/>
        <v>4</v>
      </c>
      <c r="H117" s="130" t="str">
        <f t="shared" si="17"/>
        <v>High</v>
      </c>
      <c r="I117" s="252" t="str">
        <f>INDEX(Trends!$D$3:$D$404,MATCH(B117,Trends!$C$3:$C$404,0))</f>
        <v>Stable</v>
      </c>
      <c r="J117" s="130" t="str">
        <f>VLOOKUP($B117,Reliability!$A$3:$I$170,9,FALSE)</f>
        <v>Medium</v>
      </c>
      <c r="K117" s="253">
        <f t="shared" si="18"/>
        <v>2.8</v>
      </c>
      <c r="L117" s="253">
        <f>VLOOKUP($B117,'Impact of the crisis'!$C$6:$N$170,12,FALSE)</f>
        <v>1.9</v>
      </c>
      <c r="M117" s="253">
        <f>VLOOKUP($B117,'Impact of the crisis'!$C$6:$AB$170,26,FALSE)</f>
        <v>3.2</v>
      </c>
      <c r="N117" s="253">
        <f>VLOOKUP($B117,'Conditions of people affected'!$C$6:$R$170,16,FALSE)</f>
        <v>3.65</v>
      </c>
      <c r="O117" s="253">
        <f>VLOOKUP($B117,'Conditions of people affected'!$C$6:$R$170,9,FALSE)</f>
        <v>3.3</v>
      </c>
      <c r="P117" s="253">
        <f>VLOOKUP($B117,'Conditions of people affected'!$C$6:$R$170,15,FALSE)</f>
        <v>4</v>
      </c>
      <c r="Q117" s="253">
        <f t="shared" si="19"/>
        <v>3.2</v>
      </c>
      <c r="R117" s="253">
        <f>VLOOKUP($B117,'Complexity of the crisis'!$C$6:$AN$170,22,FALSE)</f>
        <v>3.8</v>
      </c>
      <c r="S117" s="253">
        <f>VLOOKUP($B117,'Complexity of the crisis'!$C$6:$AN$170,38,FALSE)</f>
        <v>2.5</v>
      </c>
      <c r="T117" s="134" t="str">
        <f>VLOOKUP(B117,Lists!$C$3:$E$163,3,FALSE)</f>
        <v>Africa</v>
      </c>
      <c r="U117" s="135">
        <f>VLOOKUP(B117,'INFORM Severity - hidden'!$C$5:$V$170,20,FALSE)</f>
        <v>44498</v>
      </c>
    </row>
    <row r="118" spans="1:21" x14ac:dyDescent="0.35">
      <c r="A118" s="131" t="str">
        <f t="array" ref="A118">IFERROR(INDEX(Lists!$B$2:$B$153,SMALL(IF(Lists!$I$2:$I$153="Individual",ROW(Lists!$B$2:$B$153)),ROW(114:114))-1,1),"")</f>
        <v>Darfur refugees in Chad</v>
      </c>
      <c r="B118" s="132" t="str">
        <f>VLOOKUP(A118,Lists!$B$2:$G$153,2,FALSE)</f>
        <v>TCD005</v>
      </c>
      <c r="C118" s="132" t="str">
        <f>VLOOKUP(B118,'INFORM Severity - hidden'!$C$5:$D$160,2,FALSE)</f>
        <v>Chad</v>
      </c>
      <c r="D118" s="132" t="str">
        <f>VLOOKUP(A118,Lists!$B$2:$G$153,3,FALSE)</f>
        <v>TCD</v>
      </c>
      <c r="E118" s="133" t="str">
        <f>VLOOKUP(A118,Lists!$B$2:$G$153,5,FALSE)</f>
        <v>International displacement</v>
      </c>
      <c r="F118" s="251">
        <f t="shared" si="15"/>
        <v>3.2</v>
      </c>
      <c r="G118" s="130">
        <f t="shared" si="16"/>
        <v>4</v>
      </c>
      <c r="H118" s="130" t="str">
        <f t="shared" si="17"/>
        <v>High</v>
      </c>
      <c r="I118" s="252" t="str">
        <f>INDEX(Trends!$D$3:$D$404,MATCH(B118,Trends!$C$3:$C$404,0))</f>
        <v>Stable</v>
      </c>
      <c r="J118" s="130" t="str">
        <f>VLOOKUP($B118,Reliability!$A$3:$I$170,9,FALSE)</f>
        <v>Medium</v>
      </c>
      <c r="K118" s="253">
        <f t="shared" si="18"/>
        <v>2.5</v>
      </c>
      <c r="L118" s="253">
        <f>VLOOKUP($B118,'Impact of the crisis'!$C$6:$N$170,12,FALSE)</f>
        <v>1.7</v>
      </c>
      <c r="M118" s="253">
        <f>VLOOKUP($B118,'Impact of the crisis'!$C$6:$AB$170,26,FALSE)</f>
        <v>2.9</v>
      </c>
      <c r="N118" s="253">
        <f>VLOOKUP($B118,'Conditions of people affected'!$C$6:$R$170,16,FALSE)</f>
        <v>3.7</v>
      </c>
      <c r="O118" s="253">
        <f>VLOOKUP($B118,'Conditions of people affected'!$C$6:$R$170,9,FALSE)</f>
        <v>3.4</v>
      </c>
      <c r="P118" s="253">
        <f>VLOOKUP($B118,'Conditions of people affected'!$C$6:$R$170,15,FALSE)</f>
        <v>4</v>
      </c>
      <c r="Q118" s="253">
        <f t="shared" si="19"/>
        <v>3</v>
      </c>
      <c r="R118" s="253">
        <f>VLOOKUP($B118,'Complexity of the crisis'!$C$6:$AN$170,22,FALSE)</f>
        <v>3.8</v>
      </c>
      <c r="S118" s="253">
        <f>VLOOKUP($B118,'Complexity of the crisis'!$C$6:$AN$170,38,FALSE)</f>
        <v>2</v>
      </c>
      <c r="T118" s="134" t="str">
        <f>VLOOKUP(B118,Lists!$C$3:$E$163,3,FALSE)</f>
        <v>Africa</v>
      </c>
      <c r="U118" s="135">
        <f>VLOOKUP(B118,'INFORM Severity - hidden'!$C$5:$V$170,20,FALSE)</f>
        <v>44498</v>
      </c>
    </row>
    <row r="119" spans="1:21" x14ac:dyDescent="0.35">
      <c r="A119" s="131" t="str">
        <f t="array" ref="A119">IFERROR(INDEX(Lists!$B$2:$B$153,SMALL(IF(Lists!$I$2:$I$153="Individual",ROW(Lists!$B$2:$B$153)),ROW(115:115))-1,1),"")</f>
        <v>Tibesti Conflict in Chad</v>
      </c>
      <c r="B119" s="132" t="str">
        <f>VLOOKUP(A119,Lists!$B$2:$G$153,2,FALSE)</f>
        <v>TCD006</v>
      </c>
      <c r="C119" s="132" t="str">
        <f>VLOOKUP(B119,'INFORM Severity - hidden'!$C$5:$D$160,2,FALSE)</f>
        <v>Chad</v>
      </c>
      <c r="D119" s="132" t="str">
        <f>VLOOKUP(A119,Lists!$B$2:$G$153,3,FALSE)</f>
        <v>TCD</v>
      </c>
      <c r="E119" s="133" t="str">
        <f>VLOOKUP(A119,Lists!$B$2:$G$153,5,FALSE)</f>
        <v>Conflict</v>
      </c>
      <c r="F119" s="251">
        <f t="shared" si="15"/>
        <v>2.5</v>
      </c>
      <c r="G119" s="130">
        <f t="shared" si="16"/>
        <v>3</v>
      </c>
      <c r="H119" s="130" t="str">
        <f t="shared" si="17"/>
        <v>Medium</v>
      </c>
      <c r="I119" s="252" t="str">
        <f>INDEX(Trends!$D$3:$D$404,MATCH(B119,Trends!$C$3:$C$404,0))</f>
        <v>Stable</v>
      </c>
      <c r="J119" s="130" t="str">
        <f>VLOOKUP($B119,Reliability!$A$3:$I$170,9,FALSE)</f>
        <v>Medium</v>
      </c>
      <c r="K119" s="253">
        <f t="shared" si="18"/>
        <v>2.4</v>
      </c>
      <c r="L119" s="253">
        <f>VLOOKUP($B119,'Impact of the crisis'!$C$6:$N$170,12,FALSE)</f>
        <v>1.3</v>
      </c>
      <c r="M119" s="253">
        <f>VLOOKUP($B119,'Impact of the crisis'!$C$6:$AB$170,26,FALSE)</f>
        <v>2.8</v>
      </c>
      <c r="N119" s="253">
        <f>VLOOKUP($B119,'Conditions of people affected'!$C$6:$R$170,16,FALSE)</f>
        <v>2.2000000000000002</v>
      </c>
      <c r="O119" s="253">
        <f>VLOOKUP($B119,'Conditions of people affected'!$C$6:$R$170,9,FALSE)</f>
        <v>0.4</v>
      </c>
      <c r="P119" s="253">
        <f>VLOOKUP($B119,'Conditions of people affected'!$C$6:$R$170,15,FALSE)</f>
        <v>4</v>
      </c>
      <c r="Q119" s="253">
        <f t="shared" si="19"/>
        <v>3.2</v>
      </c>
      <c r="R119" s="253">
        <f>VLOOKUP($B119,'Complexity of the crisis'!$C$6:$AN$170,22,FALSE)</f>
        <v>3.8</v>
      </c>
      <c r="S119" s="253">
        <f>VLOOKUP($B119,'Complexity of the crisis'!$C$6:$AN$170,38,FALSE)</f>
        <v>2.5</v>
      </c>
      <c r="T119" s="134" t="str">
        <f>VLOOKUP(B119,Lists!$C$3:$E$163,3,FALSE)</f>
        <v>Africa</v>
      </c>
      <c r="U119" s="135">
        <f>VLOOKUP(B119,'INFORM Severity - hidden'!$C$5:$V$170,20,FALSE)</f>
        <v>44498</v>
      </c>
    </row>
    <row r="120" spans="1:21" x14ac:dyDescent="0.35">
      <c r="A120" s="131" t="str">
        <f t="array" ref="A120">IFERROR(INDEX(Lists!$B$2:$B$153,SMALL(IF(Lists!$I$2:$I$153="Individual",ROW(Lists!$B$2:$B$153)),ROW(116:116))-1,1),"")</f>
        <v xml:space="preserve">Conflict in southern Thailand </v>
      </c>
      <c r="B120" s="132" t="str">
        <f>VLOOKUP(A120,Lists!$B$2:$G$153,2,FALSE)</f>
        <v>THA002</v>
      </c>
      <c r="C120" s="132" t="str">
        <f>VLOOKUP(B120,'INFORM Severity - hidden'!$C$5:$D$160,2,FALSE)</f>
        <v>Thailand</v>
      </c>
      <c r="D120" s="132" t="str">
        <f>VLOOKUP(A120,Lists!$B$2:$G$153,3,FALSE)</f>
        <v>THA</v>
      </c>
      <c r="E120" s="133" t="str">
        <f>VLOOKUP(A120,Lists!$B$2:$G$153,5,FALSE)</f>
        <v>Conflict</v>
      </c>
      <c r="F120" s="251" t="str">
        <f t="shared" si="15"/>
        <v>x</v>
      </c>
      <c r="G120" s="130" t="str">
        <f t="shared" si="16"/>
        <v>x</v>
      </c>
      <c r="H120" s="130" t="str">
        <f t="shared" si="17"/>
        <v>x</v>
      </c>
      <c r="I120" s="252" t="str">
        <f>INDEX(Trends!$D$3:$D$404,MATCH(B120,Trends!$C$3:$C$404,0))</f>
        <v>-</v>
      </c>
      <c r="J120" s="130" t="str">
        <f>VLOOKUP($B120,Reliability!$A$3:$I$170,9,FALSE)</f>
        <v>Low</v>
      </c>
      <c r="K120" s="253">
        <f t="shared" si="18"/>
        <v>1.6</v>
      </c>
      <c r="L120" s="253">
        <f>VLOOKUP($B120,'Impact of the crisis'!$C$6:$N$170,12,FALSE)</f>
        <v>1.1000000000000001</v>
      </c>
      <c r="M120" s="253">
        <f>VLOOKUP($B120,'Impact of the crisis'!$C$6:$AB$170,26,FALSE)</f>
        <v>1.8</v>
      </c>
      <c r="N120" s="253" t="str">
        <f>VLOOKUP($B120,'Conditions of people affected'!$C$6:$R$170,16,FALSE)</f>
        <v>x</v>
      </c>
      <c r="O120" s="253" t="str">
        <f>VLOOKUP($B120,'Conditions of people affected'!$C$6:$R$170,9,FALSE)</f>
        <v>x</v>
      </c>
      <c r="P120" s="253" t="str">
        <f>VLOOKUP($B120,'Conditions of people affected'!$C$6:$R$170,15,FALSE)</f>
        <v>x</v>
      </c>
      <c r="Q120" s="253">
        <f t="shared" si="19"/>
        <v>2</v>
      </c>
      <c r="R120" s="253">
        <f>VLOOKUP($B120,'Complexity of the crisis'!$C$6:$AN$170,22,FALSE)</f>
        <v>2.5</v>
      </c>
      <c r="S120" s="253">
        <f>VLOOKUP($B120,'Complexity of the crisis'!$C$6:$AN$170,38,FALSE)</f>
        <v>1.5</v>
      </c>
      <c r="T120" s="134" t="str">
        <f>VLOOKUP(B120,Lists!$C$3:$E$163,3,FALSE)</f>
        <v>Asia</v>
      </c>
      <c r="U120" s="135">
        <f>VLOOKUP(B120,'INFORM Severity - hidden'!$C$5:$V$170,20,FALSE)</f>
        <v>44683</v>
      </c>
    </row>
    <row r="121" spans="1:21" x14ac:dyDescent="0.35">
      <c r="A121" s="131" t="str">
        <f t="array" ref="A121">IFERROR(INDEX(Lists!$B$2:$B$153,SMALL(IF(Lists!$I$2:$I$153="Individual",ROW(Lists!$B$2:$B$153)),ROW(117:117))-1,1),"")</f>
        <v>Myanmar refugees in Thailand</v>
      </c>
      <c r="B121" s="132" t="str">
        <f>VLOOKUP(A121,Lists!$B$2:$G$153,2,FALSE)</f>
        <v>THA003</v>
      </c>
      <c r="C121" s="132" t="str">
        <f>VLOOKUP(B121,'INFORM Severity - hidden'!$C$5:$D$160,2,FALSE)</f>
        <v>Thailand</v>
      </c>
      <c r="D121" s="132" t="str">
        <f>VLOOKUP(A121,Lists!$B$2:$G$153,3,FALSE)</f>
        <v>THA</v>
      </c>
      <c r="E121" s="133" t="str">
        <f>VLOOKUP(A121,Lists!$B$2:$G$153,5,FALSE)</f>
        <v>International displacement</v>
      </c>
      <c r="F121" s="251">
        <f t="shared" si="15"/>
        <v>2.2000000000000002</v>
      </c>
      <c r="G121" s="130">
        <f t="shared" si="16"/>
        <v>3</v>
      </c>
      <c r="H121" s="130" t="str">
        <f t="shared" si="17"/>
        <v>Medium</v>
      </c>
      <c r="I121" s="252" t="str">
        <f>INDEX(Trends!$D$3:$D$404,MATCH(B121,Trends!$C$3:$C$404,0))</f>
        <v>Stable</v>
      </c>
      <c r="J121" s="130" t="str">
        <f>VLOOKUP($B121,Reliability!$A$3:$I$170,9,FALSE)</f>
        <v>Medium</v>
      </c>
      <c r="K121" s="253">
        <f t="shared" si="18"/>
        <v>2.2000000000000002</v>
      </c>
      <c r="L121" s="253">
        <f>VLOOKUP($B121,'Impact of the crisis'!$C$6:$N$170,12,FALSE)</f>
        <v>0.5</v>
      </c>
      <c r="M121" s="253">
        <f>VLOOKUP($B121,'Impact of the crisis'!$C$6:$AB$170,26,FALSE)</f>
        <v>2.8</v>
      </c>
      <c r="N121" s="253">
        <f>VLOOKUP($B121,'Conditions of people affected'!$C$6:$R$170,16,FALSE)</f>
        <v>2.2999999999999998</v>
      </c>
      <c r="O121" s="253">
        <f>VLOOKUP($B121,'Conditions of people affected'!$C$6:$R$170,9,FALSE)</f>
        <v>1.6</v>
      </c>
      <c r="P121" s="253">
        <f>VLOOKUP($B121,'Conditions of people affected'!$C$6:$R$170,15,FALSE)</f>
        <v>3</v>
      </c>
      <c r="Q121" s="253">
        <f t="shared" si="19"/>
        <v>2</v>
      </c>
      <c r="R121" s="253">
        <f>VLOOKUP($B121,'Complexity of the crisis'!$C$6:$AN$170,22,FALSE)</f>
        <v>2.5</v>
      </c>
      <c r="S121" s="253">
        <f>VLOOKUP($B121,'Complexity of the crisis'!$C$6:$AN$170,38,FALSE)</f>
        <v>1.5</v>
      </c>
      <c r="T121" s="134" t="str">
        <f>VLOOKUP(B121,Lists!$C$3:$E$163,3,FALSE)</f>
        <v>Asia</v>
      </c>
      <c r="U121" s="135">
        <f>VLOOKUP(B121,'INFORM Severity - hidden'!$C$5:$V$170,20,FALSE)</f>
        <v>44683</v>
      </c>
    </row>
    <row r="122" spans="1:21" x14ac:dyDescent="0.35">
      <c r="A122" s="131" t="str">
        <f t="array" ref="A122">IFERROR(INDEX(Lists!$B$2:$B$153,SMALL(IF(Lists!$I$2:$I$153="Individual",ROW(Lists!$B$2:$B$153)),ROW(118:118))-1,1),"")</f>
        <v>Tonga Volcano Eruption</v>
      </c>
      <c r="B122" s="132" t="str">
        <f>VLOOKUP(A122,Lists!$B$2:$G$153,2,FALSE)</f>
        <v>TON002</v>
      </c>
      <c r="C122" s="132" t="str">
        <f>VLOOKUP(B122,'INFORM Severity - hidden'!$C$5:$D$160,2,FALSE)</f>
        <v>Tonga</v>
      </c>
      <c r="D122" s="132" t="str">
        <f>VLOOKUP(A122,Lists!$B$2:$G$153,3,FALSE)</f>
        <v>TON</v>
      </c>
      <c r="E122" s="133" t="str">
        <f>VLOOKUP(A122,Lists!$B$2:$G$153,5,FALSE)</f>
        <v>Volcano</v>
      </c>
      <c r="F122" s="251">
        <f t="shared" si="15"/>
        <v>1.3</v>
      </c>
      <c r="G122" s="130">
        <f t="shared" si="16"/>
        <v>2</v>
      </c>
      <c r="H122" s="130" t="str">
        <f t="shared" si="17"/>
        <v>Low</v>
      </c>
      <c r="I122" s="252" t="str">
        <f>INDEX(Trends!$D$3:$D$404,MATCH(B122,Trends!$C$3:$C$404,0))</f>
        <v>Stable</v>
      </c>
      <c r="J122" s="130" t="str">
        <f>VLOOKUP($B122,Reliability!$A$3:$I$170,9,FALSE)</f>
        <v>Very High</v>
      </c>
      <c r="K122" s="253">
        <f t="shared" si="18"/>
        <v>2</v>
      </c>
      <c r="L122" s="253">
        <f>VLOOKUP($B122,'Impact of the crisis'!$C$6:$N$170,12,FALSE)</f>
        <v>2.5</v>
      </c>
      <c r="M122" s="253">
        <f>VLOOKUP($B122,'Impact of the crisis'!$C$6:$AB$170,26,FALSE)</f>
        <v>1.7</v>
      </c>
      <c r="N122" s="253">
        <f>VLOOKUP($B122,'Conditions of people affected'!$C$6:$R$170,16,FALSE)</f>
        <v>1</v>
      </c>
      <c r="O122" s="253">
        <f>VLOOKUP($B122,'Conditions of people affected'!$C$6:$R$170,9,FALSE)</f>
        <v>0</v>
      </c>
      <c r="P122" s="253">
        <f>VLOOKUP($B122,'Conditions of people affected'!$C$6:$R$170,15,FALSE)</f>
        <v>2</v>
      </c>
      <c r="Q122" s="253">
        <f t="shared" si="19"/>
        <v>1.3</v>
      </c>
      <c r="R122" s="253">
        <f>VLOOKUP($B122,'Complexity of the crisis'!$C$6:$AN$170,22,FALSE)</f>
        <v>1.1000000000000001</v>
      </c>
      <c r="S122" s="253">
        <f>VLOOKUP($B122,'Complexity of the crisis'!$C$6:$AN$170,38,FALSE)</f>
        <v>1.5</v>
      </c>
      <c r="T122" s="134" t="str">
        <f>VLOOKUP(B122,Lists!$C$3:$E$163,3,FALSE)</f>
        <v>Pacific</v>
      </c>
      <c r="U122" s="135">
        <f>VLOOKUP(B122,'INFORM Severity - hidden'!$C$5:$V$170,20,FALSE)</f>
        <v>44679</v>
      </c>
    </row>
    <row r="123" spans="1:21" x14ac:dyDescent="0.35">
      <c r="A123" s="131" t="str">
        <f t="array" ref="A123">IFERROR(INDEX(Lists!$B$2:$B$153,SMALL(IF(Lists!$I$2:$I$153="Individual",ROW(Lists!$B$2:$B$153)),ROW(119:119))-1,1),"")</f>
        <v>Venezuelan refugees in Trinidad and Tobago</v>
      </c>
      <c r="B123" s="132" t="str">
        <f>VLOOKUP(A123,Lists!$B$2:$G$153,2,FALSE)</f>
        <v>TTO002</v>
      </c>
      <c r="C123" s="132" t="str">
        <f>VLOOKUP(B123,'INFORM Severity - hidden'!$C$5:$D$160,2,FALSE)</f>
        <v>Trinidad and Tobago</v>
      </c>
      <c r="D123" s="132" t="str">
        <f>VLOOKUP(A123,Lists!$B$2:$G$153,3,FALSE)</f>
        <v>TTO</v>
      </c>
      <c r="E123" s="133" t="str">
        <f>VLOOKUP(A123,Lists!$B$2:$G$153,5,FALSE)</f>
        <v>International displacement</v>
      </c>
      <c r="F123" s="251">
        <f t="shared" si="15"/>
        <v>1.6</v>
      </c>
      <c r="G123" s="130">
        <f t="shared" si="16"/>
        <v>2</v>
      </c>
      <c r="H123" s="130" t="str">
        <f t="shared" si="17"/>
        <v>Low</v>
      </c>
      <c r="I123" s="252" t="str">
        <f>INDEX(Trends!$D$3:$D$404,MATCH(B123,Trends!$C$3:$C$404,0))</f>
        <v>Decreasing</v>
      </c>
      <c r="J123" s="130" t="str">
        <f>VLOOKUP($B123,Reliability!$A$3:$I$170,9,FALSE)</f>
        <v>High</v>
      </c>
      <c r="K123" s="253">
        <f t="shared" si="18"/>
        <v>2.5</v>
      </c>
      <c r="L123" s="253">
        <f>VLOOKUP($B123,'Impact of the crisis'!$C$6:$N$170,12,FALSE)</f>
        <v>2.9</v>
      </c>
      <c r="M123" s="253">
        <f>VLOOKUP($B123,'Impact of the crisis'!$C$6:$AB$170,26,FALSE)</f>
        <v>2.2999999999999998</v>
      </c>
      <c r="N123" s="253">
        <f>VLOOKUP($B123,'Conditions of people affected'!$C$6:$R$170,16,FALSE)</f>
        <v>0.95</v>
      </c>
      <c r="O123" s="253">
        <f>VLOOKUP($B123,'Conditions of people affected'!$C$6:$R$170,9,FALSE)</f>
        <v>0.9</v>
      </c>
      <c r="P123" s="253">
        <f>VLOOKUP($B123,'Conditions of people affected'!$C$6:$R$170,15,FALSE)</f>
        <v>1</v>
      </c>
      <c r="Q123" s="253">
        <f t="shared" si="19"/>
        <v>1.9</v>
      </c>
      <c r="R123" s="253">
        <f>VLOOKUP($B123,'Complexity of the crisis'!$C$6:$AN$170,22,FALSE)</f>
        <v>1.8</v>
      </c>
      <c r="S123" s="253">
        <f>VLOOKUP($B123,'Complexity of the crisis'!$C$6:$AN$170,38,FALSE)</f>
        <v>2</v>
      </c>
      <c r="T123" s="134" t="str">
        <f>VLOOKUP(B123,Lists!$C$3:$E$163,3,FALSE)</f>
        <v>Americas</v>
      </c>
      <c r="U123" s="135">
        <f>VLOOKUP(B123,'INFORM Severity - hidden'!$C$5:$V$170,20,FALSE)</f>
        <v>44615</v>
      </c>
    </row>
    <row r="124" spans="1:21" x14ac:dyDescent="0.35">
      <c r="A124" s="131" t="str">
        <f t="array" ref="A124">IFERROR(INDEX(Lists!$B$2:$B$153,SMALL(IF(Lists!$I$2:$I$153="Individual",ROW(Lists!$B$2:$B$153)),ROW(120:120))-1,1),"")</f>
        <v>Mixed migration flows in Tunisia</v>
      </c>
      <c r="B124" s="132" t="str">
        <f>VLOOKUP(A124,Lists!$B$2:$G$153,2,FALSE)</f>
        <v>TUN002</v>
      </c>
      <c r="C124" s="132" t="str">
        <f>VLOOKUP(B124,'INFORM Severity - hidden'!$C$5:$D$160,2,FALSE)</f>
        <v>Tunisia</v>
      </c>
      <c r="D124" s="132" t="str">
        <f>VLOOKUP(A124,Lists!$B$2:$G$153,3,FALSE)</f>
        <v>TUN</v>
      </c>
      <c r="E124" s="133" t="str">
        <f>VLOOKUP(A124,Lists!$B$2:$G$153,5,FALSE)</f>
        <v>International displacement</v>
      </c>
      <c r="F124" s="251" t="str">
        <f t="shared" si="15"/>
        <v>x</v>
      </c>
      <c r="G124" s="130" t="str">
        <f t="shared" si="16"/>
        <v>x</v>
      </c>
      <c r="H124" s="130" t="str">
        <f t="shared" si="17"/>
        <v>x</v>
      </c>
      <c r="I124" s="252" t="str">
        <f>INDEX(Trends!$D$3:$D$404,MATCH(B124,Trends!$C$3:$C$404,0))</f>
        <v>-</v>
      </c>
      <c r="J124" s="130" t="str">
        <f>VLOOKUP($B124,Reliability!$A$3:$I$170,9,FALSE)</f>
        <v>Low</v>
      </c>
      <c r="K124" s="253">
        <f t="shared" si="18"/>
        <v>3.1</v>
      </c>
      <c r="L124" s="253">
        <f>VLOOKUP($B124,'Impact of the crisis'!$C$6:$N$170,12,FALSE)</f>
        <v>4.3</v>
      </c>
      <c r="M124" s="253">
        <f>VLOOKUP($B124,'Impact of the crisis'!$C$6:$AB$170,26,FALSE)</f>
        <v>2.2000000000000002</v>
      </c>
      <c r="N124" s="253" t="str">
        <f>VLOOKUP($B124,'Conditions of people affected'!$C$6:$R$170,16,FALSE)</f>
        <v>x</v>
      </c>
      <c r="O124" s="253" t="str">
        <f>VLOOKUP($B124,'Conditions of people affected'!$C$6:$R$170,9,FALSE)</f>
        <v>x</v>
      </c>
      <c r="P124" s="253" t="str">
        <f>VLOOKUP($B124,'Conditions of people affected'!$C$6:$R$170,15,FALSE)</f>
        <v>x</v>
      </c>
      <c r="Q124" s="253">
        <f t="shared" si="19"/>
        <v>1.3</v>
      </c>
      <c r="R124" s="253">
        <f>VLOOKUP($B124,'Complexity of the crisis'!$C$6:$AN$170,22,FALSE)</f>
        <v>2</v>
      </c>
      <c r="S124" s="253">
        <f>VLOOKUP($B124,'Complexity of the crisis'!$C$6:$AN$170,38,FALSE)</f>
        <v>0.5</v>
      </c>
      <c r="T124" s="134" t="str">
        <f>VLOOKUP(B124,Lists!$C$3:$E$163,3,FALSE)</f>
        <v>Africa</v>
      </c>
      <c r="U124" s="135">
        <f>VLOOKUP(B124,'INFORM Severity - hidden'!$C$5:$V$170,20,FALSE)</f>
        <v>44708</v>
      </c>
    </row>
    <row r="125" spans="1:21" x14ac:dyDescent="0.35">
      <c r="A125" s="131" t="str">
        <f t="array" ref="A125">IFERROR(INDEX(Lists!$B$2:$B$153,SMALL(IF(Lists!$I$2:$I$153="Individual",ROW(Lists!$B$2:$B$153)),ROW(121:121))-1,1),"")</f>
        <v>Syrian Refugees in Turkey</v>
      </c>
      <c r="B125" s="132" t="str">
        <f>VLOOKUP(A125,Lists!$B$2:$G$153,2,FALSE)</f>
        <v>TUR002</v>
      </c>
      <c r="C125" s="132" t="str">
        <f>VLOOKUP(B125,'INFORM Severity - hidden'!$C$5:$D$160,2,FALSE)</f>
        <v>Turkey</v>
      </c>
      <c r="D125" s="132" t="str">
        <f>VLOOKUP(A125,Lists!$B$2:$G$153,3,FALSE)</f>
        <v>TUR</v>
      </c>
      <c r="E125" s="133" t="str">
        <f>VLOOKUP(A125,Lists!$B$2:$G$153,5,FALSE)</f>
        <v>International displacement</v>
      </c>
      <c r="F125" s="251">
        <f t="shared" si="15"/>
        <v>3.3</v>
      </c>
      <c r="G125" s="130">
        <f t="shared" si="16"/>
        <v>4</v>
      </c>
      <c r="H125" s="130" t="str">
        <f t="shared" si="17"/>
        <v>High</v>
      </c>
      <c r="I125" s="252" t="str">
        <f>INDEX(Trends!$D$3:$D$404,MATCH(B125,Trends!$C$3:$C$404,0))</f>
        <v>Increasing</v>
      </c>
      <c r="J125" s="130" t="str">
        <f>VLOOKUP($B125,Reliability!$A$3:$I$170,9,FALSE)</f>
        <v>Medium</v>
      </c>
      <c r="K125" s="253">
        <f t="shared" si="18"/>
        <v>3.8</v>
      </c>
      <c r="L125" s="253">
        <f>VLOOKUP($B125,'Impact of the crisis'!$C$6:$N$170,12,FALSE)</f>
        <v>2.9</v>
      </c>
      <c r="M125" s="253">
        <f>VLOOKUP($B125,'Impact of the crisis'!$C$6:$AB$170,26,FALSE)</f>
        <v>4.2</v>
      </c>
      <c r="N125" s="253">
        <f>VLOOKUP($B125,'Conditions of people affected'!$C$6:$R$170,16,FALSE)</f>
        <v>3.45</v>
      </c>
      <c r="O125" s="253">
        <f>VLOOKUP($B125,'Conditions of people affected'!$C$6:$R$170,9,FALSE)</f>
        <v>3.9</v>
      </c>
      <c r="P125" s="253">
        <f>VLOOKUP($B125,'Conditions of people affected'!$C$6:$R$170,15,FALSE)</f>
        <v>3</v>
      </c>
      <c r="Q125" s="253">
        <f t="shared" si="19"/>
        <v>2.8</v>
      </c>
      <c r="R125" s="253">
        <f>VLOOKUP($B125,'Complexity of the crisis'!$C$6:$AN$170,22,FALSE)</f>
        <v>3</v>
      </c>
      <c r="S125" s="253">
        <f>VLOOKUP($B125,'Complexity of the crisis'!$C$6:$AN$170,38,FALSE)</f>
        <v>2.5</v>
      </c>
      <c r="T125" s="134" t="str">
        <f>VLOOKUP(B125,Lists!$C$3:$E$163,3,FALSE)</f>
        <v>Middle east</v>
      </c>
      <c r="U125" s="135">
        <f>VLOOKUP(B125,'INFORM Severity - hidden'!$C$5:$V$170,20,FALSE)</f>
        <v>44671</v>
      </c>
    </row>
    <row r="126" spans="1:21" x14ac:dyDescent="0.35">
      <c r="A126" s="131" t="str">
        <f t="array" ref="A126">IFERROR(INDEX(Lists!$B$2:$B$153,SMALL(IF(Lists!$I$2:$I$153="Individual",ROW(Lists!$B$2:$B$153)),ROW(122:122))-1,1),"")</f>
        <v>Mixed Migration Flows in Turkey</v>
      </c>
      <c r="B126" s="132" t="str">
        <f>VLOOKUP(A126,Lists!$B$2:$G$153,2,FALSE)</f>
        <v>TUR003</v>
      </c>
      <c r="C126" s="132" t="str">
        <f>VLOOKUP(B126,'INFORM Severity - hidden'!$C$5:$D$160,2,FALSE)</f>
        <v>Turkey</v>
      </c>
      <c r="D126" s="132" t="str">
        <f>VLOOKUP(A126,Lists!$B$2:$G$153,3,FALSE)</f>
        <v>TUR</v>
      </c>
      <c r="E126" s="133" t="str">
        <f>VLOOKUP(A126,Lists!$B$2:$G$153,5,FALSE)</f>
        <v>International displacement</v>
      </c>
      <c r="F126" s="251">
        <f t="shared" si="15"/>
        <v>3.2</v>
      </c>
      <c r="G126" s="130">
        <f t="shared" si="16"/>
        <v>4</v>
      </c>
      <c r="H126" s="130" t="str">
        <f t="shared" si="17"/>
        <v>High</v>
      </c>
      <c r="I126" s="252" t="str">
        <f>INDEX(Trends!$D$3:$D$404,MATCH(B126,Trends!$C$3:$C$404,0))</f>
        <v>Decreasing</v>
      </c>
      <c r="J126" s="130" t="str">
        <f>VLOOKUP($B126,Reliability!$A$3:$I$170,9,FALSE)</f>
        <v>High</v>
      </c>
      <c r="K126" s="253">
        <f t="shared" si="18"/>
        <v>3.2</v>
      </c>
      <c r="L126" s="253">
        <f>VLOOKUP($B126,'Impact of the crisis'!$C$6:$N$170,12,FALSE)</f>
        <v>3.1</v>
      </c>
      <c r="M126" s="253">
        <f>VLOOKUP($B126,'Impact of the crisis'!$C$6:$AB$170,26,FALSE)</f>
        <v>3.3</v>
      </c>
      <c r="N126" s="253">
        <f>VLOOKUP($B126,'Conditions of people affected'!$C$6:$R$170,16,FALSE)</f>
        <v>3.5</v>
      </c>
      <c r="O126" s="253">
        <f>VLOOKUP($B126,'Conditions of people affected'!$C$6:$R$170,9,FALSE)</f>
        <v>4</v>
      </c>
      <c r="P126" s="253">
        <f>VLOOKUP($B126,'Conditions of people affected'!$C$6:$R$170,15,FALSE)</f>
        <v>3</v>
      </c>
      <c r="Q126" s="253">
        <f t="shared" si="19"/>
        <v>2.8</v>
      </c>
      <c r="R126" s="253">
        <f>VLOOKUP($B126,'Complexity of the crisis'!$C$6:$AN$170,22,FALSE)</f>
        <v>3</v>
      </c>
      <c r="S126" s="253">
        <f>VLOOKUP($B126,'Complexity of the crisis'!$C$6:$AN$170,38,FALSE)</f>
        <v>2.5</v>
      </c>
      <c r="T126" s="134" t="str">
        <f>VLOOKUP(B126,Lists!$C$3:$E$163,3,FALSE)</f>
        <v>Middle east</v>
      </c>
      <c r="U126" s="135">
        <f>VLOOKUP(B126,'INFORM Severity - hidden'!$C$5:$V$170,20,FALSE)</f>
        <v>44671</v>
      </c>
    </row>
    <row r="127" spans="1:21" x14ac:dyDescent="0.35">
      <c r="A127" s="131" t="str">
        <f t="array" ref="A127">IFERROR(INDEX(Lists!$B$2:$B$153,SMALL(IF(Lists!$I$2:$I$153="Individual",ROW(Lists!$B$2:$B$153)),ROW(123:123))-1,1),"")</f>
        <v>Kurdish Conflict</v>
      </c>
      <c r="B127" s="132" t="str">
        <f>VLOOKUP(A127,Lists!$B$2:$G$153,2,FALSE)</f>
        <v>TUR004</v>
      </c>
      <c r="C127" s="132" t="str">
        <f>VLOOKUP(B127,'INFORM Severity - hidden'!$C$5:$D$160,2,FALSE)</f>
        <v>Turkey</v>
      </c>
      <c r="D127" s="132" t="str">
        <f>VLOOKUP(A127,Lists!$B$2:$G$153,3,FALSE)</f>
        <v>TUR</v>
      </c>
      <c r="E127" s="133" t="str">
        <f>VLOOKUP(A127,Lists!$B$2:$G$153,5,FALSE)</f>
        <v>Conflict</v>
      </c>
      <c r="F127" s="251" t="str">
        <f t="shared" si="15"/>
        <v>x</v>
      </c>
      <c r="G127" s="130" t="str">
        <f t="shared" si="16"/>
        <v>x</v>
      </c>
      <c r="H127" s="130" t="str">
        <f t="shared" si="17"/>
        <v>x</v>
      </c>
      <c r="I127" s="252" t="str">
        <f>INDEX(Trends!$D$3:$D$404,MATCH(B127,Trends!$C$3:$C$404,0))</f>
        <v>-</v>
      </c>
      <c r="J127" s="130" t="str">
        <f>VLOOKUP($B127,Reliability!$A$3:$I$170,9,FALSE)</f>
        <v>Medium</v>
      </c>
      <c r="K127" s="253">
        <f t="shared" si="18"/>
        <v>2.6</v>
      </c>
      <c r="L127" s="253">
        <f>VLOOKUP($B127,'Impact of the crisis'!$C$6:$N$170,12,FALSE)</f>
        <v>2.4</v>
      </c>
      <c r="M127" s="253">
        <f>VLOOKUP($B127,'Impact of the crisis'!$C$6:$AB$170,26,FALSE)</f>
        <v>2.7</v>
      </c>
      <c r="N127" s="253" t="str">
        <f>VLOOKUP($B127,'Conditions of people affected'!$C$6:$R$170,16,FALSE)</f>
        <v>x</v>
      </c>
      <c r="O127" s="253" t="str">
        <f>VLOOKUP($B127,'Conditions of people affected'!$C$6:$R$170,9,FALSE)</f>
        <v>x</v>
      </c>
      <c r="P127" s="253" t="str">
        <f>VLOOKUP($B127,'Conditions of people affected'!$C$6:$R$170,15,FALSE)</f>
        <v>x</v>
      </c>
      <c r="Q127" s="253">
        <f t="shared" si="19"/>
        <v>2.8</v>
      </c>
      <c r="R127" s="253">
        <f>VLOOKUP($B127,'Complexity of the crisis'!$C$6:$AN$170,22,FALSE)</f>
        <v>3</v>
      </c>
      <c r="S127" s="253">
        <f>VLOOKUP($B127,'Complexity of the crisis'!$C$6:$AN$170,38,FALSE)</f>
        <v>2.5</v>
      </c>
      <c r="T127" s="134" t="str">
        <f>VLOOKUP(B127,Lists!$C$3:$E$163,3,FALSE)</f>
        <v>Middle east</v>
      </c>
      <c r="U127" s="135">
        <f>VLOOKUP(B127,'INFORM Severity - hidden'!$C$5:$V$170,20,FALSE)</f>
        <v>44671</v>
      </c>
    </row>
    <row r="128" spans="1:21" x14ac:dyDescent="0.35">
      <c r="A128" s="131" t="str">
        <f t="array" ref="A128">IFERROR(INDEX(Lists!$B$2:$B$153,SMALL(IF(Lists!$I$2:$I$153="Individual",ROW(Lists!$B$2:$B$153)),ROW(124:124))-1,1),"")</f>
        <v>International Displacement in Tanzania</v>
      </c>
      <c r="B128" s="132" t="str">
        <f>VLOOKUP(A128,Lists!$B$2:$G$153,2,FALSE)</f>
        <v>TZA002</v>
      </c>
      <c r="C128" s="132" t="str">
        <f>VLOOKUP(B128,'INFORM Severity - hidden'!$C$5:$D$160,2,FALSE)</f>
        <v>Tanzania</v>
      </c>
      <c r="D128" s="132" t="str">
        <f>VLOOKUP(A128,Lists!$B$2:$G$153,3,FALSE)</f>
        <v>TZA</v>
      </c>
      <c r="E128" s="133" t="str">
        <f>VLOOKUP(A128,Lists!$B$2:$G$153,5,FALSE)</f>
        <v>International displacement</v>
      </c>
      <c r="F128" s="251">
        <f t="shared" si="15"/>
        <v>2.2999999999999998</v>
      </c>
      <c r="G128" s="130">
        <f t="shared" si="16"/>
        <v>3</v>
      </c>
      <c r="H128" s="130" t="str">
        <f t="shared" si="17"/>
        <v>Medium</v>
      </c>
      <c r="I128" s="252" t="str">
        <f>INDEX(Trends!$D$3:$D$404,MATCH(B128,Trends!$C$3:$C$404,0))</f>
        <v>Decreasing</v>
      </c>
      <c r="J128" s="130" t="str">
        <f>VLOOKUP($B128,Reliability!$A$3:$I$170,9,FALSE)</f>
        <v>Very High</v>
      </c>
      <c r="K128" s="253">
        <f t="shared" si="18"/>
        <v>3</v>
      </c>
      <c r="L128" s="253">
        <f>VLOOKUP($B128,'Impact of the crisis'!$C$6:$N$170,12,FALSE)</f>
        <v>2</v>
      </c>
      <c r="M128" s="253">
        <f>VLOOKUP($B128,'Impact of the crisis'!$C$6:$AB$170,26,FALSE)</f>
        <v>3.4</v>
      </c>
      <c r="N128" s="253">
        <f>VLOOKUP($B128,'Conditions of people affected'!$C$6:$R$170,16,FALSE)</f>
        <v>2.15</v>
      </c>
      <c r="O128" s="253">
        <f>VLOOKUP($B128,'Conditions of people affected'!$C$6:$R$170,9,FALSE)</f>
        <v>2.2999999999999998</v>
      </c>
      <c r="P128" s="253">
        <f>VLOOKUP($B128,'Conditions of people affected'!$C$6:$R$170,15,FALSE)</f>
        <v>2</v>
      </c>
      <c r="Q128" s="253">
        <f t="shared" si="19"/>
        <v>1.9</v>
      </c>
      <c r="R128" s="253">
        <f>VLOOKUP($B128,'Complexity of the crisis'!$C$6:$AN$170,22,FALSE)</f>
        <v>2.2000000000000002</v>
      </c>
      <c r="S128" s="253">
        <f>VLOOKUP($B128,'Complexity of the crisis'!$C$6:$AN$170,38,FALSE)</f>
        <v>1.5</v>
      </c>
      <c r="T128" s="134" t="str">
        <f>VLOOKUP(B128,Lists!$C$3:$E$163,3,FALSE)</f>
        <v>Africa</v>
      </c>
      <c r="U128" s="135">
        <f>VLOOKUP(B128,'INFORM Severity - hidden'!$C$5:$V$170,20,FALSE)</f>
        <v>44711</v>
      </c>
    </row>
    <row r="129" spans="1:21" x14ac:dyDescent="0.35">
      <c r="A129" s="131" t="str">
        <f t="array" ref="A129">IFERROR(INDEX(Lists!$B$2:$B$153,SMALL(IF(Lists!$I$2:$I$153="Individual",ROW(Lists!$B$2:$B$153)),ROW(125:125))-1,1),"")</f>
        <v>Food Security Crisis in North-East Tanzania</v>
      </c>
      <c r="B129" s="132" t="str">
        <f>VLOOKUP(A129,Lists!$B$2:$G$153,2,FALSE)</f>
        <v>TZA003</v>
      </c>
      <c r="C129" s="132" t="str">
        <f>VLOOKUP(B129,'INFORM Severity - hidden'!$C$5:$D$160,2,FALSE)</f>
        <v>Tanzania</v>
      </c>
      <c r="D129" s="132" t="str">
        <f>VLOOKUP(A129,Lists!$B$2:$G$153,3,FALSE)</f>
        <v>TZA</v>
      </c>
      <c r="E129" s="133" t="str">
        <f>VLOOKUP(A129,Lists!$B$2:$G$153,5,FALSE)</f>
        <v>Food Security</v>
      </c>
      <c r="F129" s="251">
        <f t="shared" si="15"/>
        <v>2.2999999999999998</v>
      </c>
      <c r="G129" s="130">
        <f t="shared" si="16"/>
        <v>3</v>
      </c>
      <c r="H129" s="130" t="str">
        <f t="shared" si="17"/>
        <v>Medium</v>
      </c>
      <c r="I129" s="252" t="str">
        <f>INDEX(Trends!$D$3:$D$404,MATCH(B129,Trends!$C$3:$C$404,0))</f>
        <v>-</v>
      </c>
      <c r="J129" s="130" t="str">
        <f>VLOOKUP($B129,Reliability!$A$3:$I$170,9,FALSE)</f>
        <v>Very High</v>
      </c>
      <c r="K129" s="253">
        <f t="shared" si="18"/>
        <v>1.4</v>
      </c>
      <c r="L129" s="253">
        <f>VLOOKUP($B129,'Impact of the crisis'!$C$6:$N$170,12,FALSE)</f>
        <v>1.4</v>
      </c>
      <c r="M129" s="253">
        <f>VLOOKUP($B129,'Impact of the crisis'!$C$6:$AB$170,26,FALSE)</f>
        <v>1.4</v>
      </c>
      <c r="N129" s="253">
        <f>VLOOKUP($B129,'Conditions of people affected'!$C$6:$R$170,16,FALSE)</f>
        <v>3</v>
      </c>
      <c r="O129" s="253">
        <f>VLOOKUP($B129,'Conditions of people affected'!$C$6:$R$170,9,FALSE)</f>
        <v>3</v>
      </c>
      <c r="P129" s="253">
        <f>VLOOKUP($B129,'Conditions of people affected'!$C$6:$R$170,15,FALSE)</f>
        <v>3</v>
      </c>
      <c r="Q129" s="253">
        <f t="shared" si="19"/>
        <v>1.9</v>
      </c>
      <c r="R129" s="253">
        <f>VLOOKUP($B129,'Complexity of the crisis'!$C$6:$AN$170,22,FALSE)</f>
        <v>2.2000000000000002</v>
      </c>
      <c r="S129" s="253">
        <f>VLOOKUP($B129,'Complexity of the crisis'!$C$6:$AN$170,38,FALSE)</f>
        <v>1.5</v>
      </c>
      <c r="T129" s="134" t="str">
        <f>VLOOKUP(B129,Lists!$C$3:$E$163,3,FALSE)</f>
        <v>Africa</v>
      </c>
      <c r="U129" s="135">
        <f>VLOOKUP(B129,'INFORM Severity - hidden'!$C$5:$V$170,20,FALSE)</f>
        <v>44711</v>
      </c>
    </row>
    <row r="130" spans="1:21" x14ac:dyDescent="0.35">
      <c r="A130" s="131" t="str">
        <f t="array" ref="A130">IFERROR(INDEX(Lists!$B$2:$B$153,SMALL(IF(Lists!$I$2:$I$153="Individual",ROW(Lists!$B$2:$B$153)),ROW(126:126))-1,1),"")</f>
        <v>International Displacement in Uganda</v>
      </c>
      <c r="B130" s="132" t="str">
        <f>VLOOKUP(A130,Lists!$B$2:$G$153,2,FALSE)</f>
        <v>UGA005</v>
      </c>
      <c r="C130" s="132" t="str">
        <f>VLOOKUP(B130,'INFORM Severity - hidden'!$C$5:$D$160,2,FALSE)</f>
        <v>Uganda</v>
      </c>
      <c r="D130" s="132" t="str">
        <f>VLOOKUP(A130,Lists!$B$2:$G$153,3,FALSE)</f>
        <v>UGA</v>
      </c>
      <c r="E130" s="133" t="str">
        <f>VLOOKUP(A130,Lists!$B$2:$G$153,5,FALSE)</f>
        <v>International displacement</v>
      </c>
      <c r="F130" s="251">
        <f t="shared" si="15"/>
        <v>3.1</v>
      </c>
      <c r="G130" s="130">
        <f t="shared" si="16"/>
        <v>4</v>
      </c>
      <c r="H130" s="130" t="str">
        <f t="shared" si="17"/>
        <v>High</v>
      </c>
      <c r="I130" s="252" t="str">
        <f>INDEX(Trends!$D$3:$D$404,MATCH(B130,Trends!$C$3:$C$404,0))</f>
        <v>Stable</v>
      </c>
      <c r="J130" s="130" t="str">
        <f>VLOOKUP($B130,Reliability!$A$3:$I$170,9,FALSE)</f>
        <v>Medium</v>
      </c>
      <c r="K130" s="253">
        <f t="shared" si="18"/>
        <v>3.3</v>
      </c>
      <c r="L130" s="253">
        <f>VLOOKUP($B130,'Impact of the crisis'!$C$6:$N$170,12,FALSE)</f>
        <v>2.1</v>
      </c>
      <c r="M130" s="253">
        <f>VLOOKUP($B130,'Impact of the crisis'!$C$6:$AB$170,26,FALSE)</f>
        <v>3.7</v>
      </c>
      <c r="N130" s="253">
        <f>VLOOKUP($B130,'Conditions of people affected'!$C$6:$R$170,16,FALSE)</f>
        <v>3.35</v>
      </c>
      <c r="O130" s="253">
        <f>VLOOKUP($B130,'Conditions of people affected'!$C$6:$R$170,9,FALSE)</f>
        <v>3.7</v>
      </c>
      <c r="P130" s="253">
        <f>VLOOKUP($B130,'Conditions of people affected'!$C$6:$R$170,15,FALSE)</f>
        <v>3</v>
      </c>
      <c r="Q130" s="253">
        <f t="shared" si="19"/>
        <v>2.7</v>
      </c>
      <c r="R130" s="253">
        <f>VLOOKUP($B130,'Complexity of the crisis'!$C$6:$AN$170,22,FALSE)</f>
        <v>3.3</v>
      </c>
      <c r="S130" s="253">
        <f>VLOOKUP($B130,'Complexity of the crisis'!$C$6:$AN$170,38,FALSE)</f>
        <v>2</v>
      </c>
      <c r="T130" s="134" t="str">
        <f>VLOOKUP(B130,Lists!$C$3:$E$163,3,FALSE)</f>
        <v>Africa</v>
      </c>
      <c r="U130" s="135">
        <f>VLOOKUP(B130,'INFORM Severity - hidden'!$C$5:$V$170,20,FALSE)</f>
        <v>44622</v>
      </c>
    </row>
    <row r="131" spans="1:21" x14ac:dyDescent="0.35">
      <c r="A131" s="131" t="str">
        <f t="array" ref="A131">IFERROR(INDEX(Lists!$B$2:$B$153,SMALL(IF(Lists!$I$2:$I$153="Individual",ROW(Lists!$B$2:$B$153)),ROW(127:127))-1,1),"")</f>
        <v>Conflict in Ukraine</v>
      </c>
      <c r="B131" s="132" t="str">
        <f>VLOOKUP(A131,Lists!$B$2:$G$153,2,FALSE)</f>
        <v>UKR002</v>
      </c>
      <c r="C131" s="132" t="str">
        <f>VLOOKUP(B131,'INFORM Severity - hidden'!$C$5:$D$160,2,FALSE)</f>
        <v>Ukraine</v>
      </c>
      <c r="D131" s="132" t="str">
        <f>VLOOKUP(A131,Lists!$B$2:$G$153,3,FALSE)</f>
        <v>UKR</v>
      </c>
      <c r="E131" s="133" t="str">
        <f>VLOOKUP(A131,Lists!$B$2:$G$153,5,FALSE)</f>
        <v>Conflict</v>
      </c>
      <c r="F131" s="251">
        <f t="shared" si="15"/>
        <v>4.3</v>
      </c>
      <c r="G131" s="130">
        <f t="shared" si="16"/>
        <v>5</v>
      </c>
      <c r="H131" s="130" t="str">
        <f t="shared" si="17"/>
        <v>Very High</v>
      </c>
      <c r="I131" s="252" t="str">
        <f>INDEX(Trends!$D$3:$D$404,MATCH(B131,Trends!$C$3:$C$404,0))</f>
        <v>Increasing</v>
      </c>
      <c r="J131" s="130" t="str">
        <f>VLOOKUP($B131,Reliability!$A$3:$I$170,9,FALSE)</f>
        <v>Very High</v>
      </c>
      <c r="K131" s="253">
        <f t="shared" si="18"/>
        <v>4.5999999999999996</v>
      </c>
      <c r="L131" s="253">
        <f>VLOOKUP($B131,'Impact of the crisis'!$C$6:$N$170,12,FALSE)</f>
        <v>4.9000000000000004</v>
      </c>
      <c r="M131" s="253">
        <f>VLOOKUP($B131,'Impact of the crisis'!$C$6:$AB$170,26,FALSE)</f>
        <v>4.4000000000000004</v>
      </c>
      <c r="N131" s="253">
        <f>VLOOKUP($B131,'Conditions of people affected'!$C$6:$R$170,16,FALSE)</f>
        <v>5</v>
      </c>
      <c r="O131" s="253">
        <f>VLOOKUP($B131,'Conditions of people affected'!$C$6:$R$170,9,FALSE)</f>
        <v>5</v>
      </c>
      <c r="P131" s="253">
        <f>VLOOKUP($B131,'Conditions of people affected'!$C$6:$R$170,15,FALSE)</f>
        <v>5</v>
      </c>
      <c r="Q131" s="253">
        <f t="shared" si="19"/>
        <v>3.1</v>
      </c>
      <c r="R131" s="253">
        <f>VLOOKUP($B131,'Complexity of the crisis'!$C$6:$AN$170,22,FALSE)</f>
        <v>2.6</v>
      </c>
      <c r="S131" s="253">
        <f>VLOOKUP($B131,'Complexity of the crisis'!$C$6:$AN$170,38,FALSE)</f>
        <v>3.5</v>
      </c>
      <c r="T131" s="134" t="str">
        <f>VLOOKUP(B131,Lists!$C$3:$E$163,3,FALSE)</f>
        <v>Europe</v>
      </c>
      <c r="U131" s="135">
        <f>VLOOKUP(B131,'INFORM Severity - hidden'!$C$5:$V$170,20,FALSE)</f>
        <v>44677</v>
      </c>
    </row>
    <row r="132" spans="1:21" x14ac:dyDescent="0.35">
      <c r="A132" s="131" t="str">
        <f t="array" ref="A132">IFERROR(INDEX(Lists!$B$2:$B$153,SMALL(IF(Lists!$I$2:$I$153="Individual",ROW(Lists!$B$2:$B$153)),ROW(128:128))-1,1),"")</f>
        <v>Complex crisis in Venezuela</v>
      </c>
      <c r="B132" s="132" t="str">
        <f>VLOOKUP(A132,Lists!$B$2:$G$153,2,FALSE)</f>
        <v>VEN001</v>
      </c>
      <c r="C132" s="132" t="str">
        <f>VLOOKUP(B132,'INFORM Severity - hidden'!$C$5:$D$160,2,FALSE)</f>
        <v>Venezuela</v>
      </c>
      <c r="D132" s="132" t="str">
        <f>VLOOKUP(A132,Lists!$B$2:$G$153,3,FALSE)</f>
        <v>VEN</v>
      </c>
      <c r="E132" s="133" t="str">
        <f>VLOOKUP(A132,Lists!$B$2:$G$153,5,FALSE)</f>
        <v>Complex crisis</v>
      </c>
      <c r="F132" s="251">
        <f t="shared" si="15"/>
        <v>4.2</v>
      </c>
      <c r="G132" s="130">
        <f t="shared" si="16"/>
        <v>5</v>
      </c>
      <c r="H132" s="130" t="str">
        <f t="shared" si="17"/>
        <v>Very High</v>
      </c>
      <c r="I132" s="252" t="str">
        <f>INDEX(Trends!$D$3:$D$404,MATCH(B132,Trends!$C$3:$C$404,0))</f>
        <v>Stable</v>
      </c>
      <c r="J132" s="130" t="str">
        <f>VLOOKUP($B132,Reliability!$A$3:$I$170,9,FALSE)</f>
        <v>Medium</v>
      </c>
      <c r="K132" s="253">
        <f t="shared" si="18"/>
        <v>5</v>
      </c>
      <c r="L132" s="253">
        <f>VLOOKUP($B132,'Impact of the crisis'!$C$6:$N$170,12,FALSE)</f>
        <v>4.9000000000000004</v>
      </c>
      <c r="M132" s="253">
        <f>VLOOKUP($B132,'Impact of the crisis'!$C$6:$AB$170,26,FALSE)</f>
        <v>5</v>
      </c>
      <c r="N132" s="253">
        <f>VLOOKUP($B132,'Conditions of people affected'!$C$6:$R$170,16,FALSE)</f>
        <v>4</v>
      </c>
      <c r="O132" s="253">
        <f>VLOOKUP($B132,'Conditions of people affected'!$C$6:$R$170,9,FALSE)</f>
        <v>5</v>
      </c>
      <c r="P132" s="253">
        <f>VLOOKUP($B132,'Conditions of people affected'!$C$6:$R$170,15,FALSE)</f>
        <v>3</v>
      </c>
      <c r="Q132" s="253">
        <f t="shared" si="19"/>
        <v>3.6</v>
      </c>
      <c r="R132" s="253">
        <f>VLOOKUP($B132,'Complexity of the crisis'!$C$6:$AN$170,22,FALSE)</f>
        <v>3.7</v>
      </c>
      <c r="S132" s="253">
        <f>VLOOKUP($B132,'Complexity of the crisis'!$C$6:$AN$170,38,FALSE)</f>
        <v>3.5</v>
      </c>
      <c r="T132" s="134" t="str">
        <f>VLOOKUP(B132,Lists!$C$3:$E$163,3,FALSE)</f>
        <v>Americas</v>
      </c>
      <c r="U132" s="135">
        <f>VLOOKUP(B132,'INFORM Severity - hidden'!$C$5:$V$170,20,FALSE)</f>
        <v>44489</v>
      </c>
    </row>
    <row r="133" spans="1:21" x14ac:dyDescent="0.35">
      <c r="A133" s="131" t="str">
        <f t="array" ref="A133">IFERROR(INDEX(Lists!$B$2:$B$153,SMALL(IF(Lists!$I$2:$I$153="Individual",ROW(Lists!$B$2:$B$153)),ROW(129:129))-1,1),"")</f>
        <v>Conflict in Yemen</v>
      </c>
      <c r="B133" s="132" t="str">
        <f>VLOOKUP(A133,Lists!$B$2:$G$153,2,FALSE)</f>
        <v>YEM001</v>
      </c>
      <c r="C133" s="132" t="str">
        <f>VLOOKUP(B133,'INFORM Severity - hidden'!$C$5:$D$160,2,FALSE)</f>
        <v>Yemen</v>
      </c>
      <c r="D133" s="132" t="str">
        <f>VLOOKUP(A133,Lists!$B$2:$G$153,3,FALSE)</f>
        <v>YEM</v>
      </c>
      <c r="E133" s="133" t="str">
        <f>VLOOKUP(A133,Lists!$B$2:$G$153,5,FALSE)</f>
        <v>Complex crisis</v>
      </c>
      <c r="F133" s="251">
        <f t="shared" si="15"/>
        <v>4.7</v>
      </c>
      <c r="G133" s="130">
        <f t="shared" ref="G133:G136" si="20">IF(F133="x","x",ROUNDUP(F133,0))</f>
        <v>5</v>
      </c>
      <c r="H133" s="130" t="str">
        <f t="shared" ref="H133:H136" si="21">IF(N133="x","x",IF(K133="x","x",(IF(G133=5,"Very High",IF(G133=4,"High",IF(G133=3,"Medium",IF(G133=2,"Low","Very Low")))))))</f>
        <v>Very High</v>
      </c>
      <c r="I133" s="252" t="str">
        <f>INDEX(Trends!$D$3:$D$404,MATCH(B133,Trends!$C$3:$C$404,0))</f>
        <v>Stable</v>
      </c>
      <c r="J133" s="130" t="str">
        <f>VLOOKUP($B133,Reliability!$A$3:$I$170,9,FALSE)</f>
        <v>High</v>
      </c>
      <c r="K133" s="253">
        <f t="shared" ref="K133:K136" si="22">IF(OR(M133="x",L133="x"),"x",ROUND((5-GEOMEAN(((5-L133)/5*4+1),((5-M133)/5*4+1),((5-M133)/5*4+1)))/4*5,1))</f>
        <v>4.5999999999999996</v>
      </c>
      <c r="L133" s="253">
        <f>VLOOKUP($B133,'Impact of the crisis'!$C$6:$N$170,12,FALSE)</f>
        <v>4.9000000000000004</v>
      </c>
      <c r="M133" s="253">
        <f>VLOOKUP($B133,'Impact of the crisis'!$C$6:$AB$170,26,FALSE)</f>
        <v>4.4000000000000004</v>
      </c>
      <c r="N133" s="253">
        <f>VLOOKUP($B133,'Conditions of people affected'!$C$6:$R$170,16,FALSE)</f>
        <v>5</v>
      </c>
      <c r="O133" s="253">
        <f>VLOOKUP($B133,'Conditions of people affected'!$C$6:$R$170,9,FALSE)</f>
        <v>5</v>
      </c>
      <c r="P133" s="253">
        <f>VLOOKUP($B133,'Conditions of people affected'!$C$6:$R$170,15,FALSE)</f>
        <v>5</v>
      </c>
      <c r="Q133" s="253">
        <f t="shared" ref="Q133:Q136" si="23">IF(OR(S133="x",R133="x"),R133,ROUND((5-GEOMEAN(((5-R133)/5*4+1),((5-S133)/5*4+1)))/4*5,1))</f>
        <v>4.2</v>
      </c>
      <c r="R133" s="253">
        <f>VLOOKUP($B133,'Complexity of the crisis'!$C$6:$AN$170,22,FALSE)</f>
        <v>3.9</v>
      </c>
      <c r="S133" s="253">
        <f>VLOOKUP($B133,'Complexity of the crisis'!$C$6:$AN$170,38,FALSE)</f>
        <v>4.5</v>
      </c>
      <c r="T133" s="134" t="str">
        <f>VLOOKUP(B133,Lists!$C$3:$E$163,3,FALSE)</f>
        <v>Middle east</v>
      </c>
      <c r="U133" s="135">
        <f>VLOOKUP(B133,'INFORM Severity - hidden'!$C$5:$V$170,20,FALSE)</f>
        <v>44585</v>
      </c>
    </row>
    <row r="134" spans="1:21" x14ac:dyDescent="0.35">
      <c r="A134" s="131" t="str">
        <f t="array" ref="A134">IFERROR(INDEX(Lists!$B$2:$B$153,SMALL(IF(Lists!$I$2:$I$153="Individual",ROW(Lists!$B$2:$B$153)),ROW(130:130))-1,1),"")</f>
        <v>Mixed migration flows in Yemen</v>
      </c>
      <c r="B134" s="132" t="str">
        <f>VLOOKUP(A134,Lists!$B$2:$G$153,2,FALSE)</f>
        <v>YEM002</v>
      </c>
      <c r="C134" s="132" t="str">
        <f>VLOOKUP(B134,'INFORM Severity - hidden'!$C$5:$D$160,2,FALSE)</f>
        <v>Yemen</v>
      </c>
      <c r="D134" s="132" t="str">
        <f>VLOOKUP(A134,Lists!$B$2:$G$153,3,FALSE)</f>
        <v>YEM</v>
      </c>
      <c r="E134" s="133" t="str">
        <f>VLOOKUP(A134,Lists!$B$2:$G$153,5,FALSE)</f>
        <v>International displacement</v>
      </c>
      <c r="F134" s="251">
        <f t="shared" si="15"/>
        <v>4.5</v>
      </c>
      <c r="G134" s="130">
        <f t="shared" si="20"/>
        <v>5</v>
      </c>
      <c r="H134" s="130" t="str">
        <f t="shared" si="21"/>
        <v>Very High</v>
      </c>
      <c r="I134" s="252" t="str">
        <f>INDEX(Trends!$D$3:$D$404,MATCH(B134,Trends!$C$3:$C$404,0))</f>
        <v>Stable</v>
      </c>
      <c r="J134" s="130" t="str">
        <f>VLOOKUP($B134,Reliability!$A$3:$I$170,9,FALSE)</f>
        <v>High</v>
      </c>
      <c r="K134" s="253">
        <f t="shared" si="22"/>
        <v>4.5999999999999996</v>
      </c>
      <c r="L134" s="253">
        <f>VLOOKUP($B134,'Impact of the crisis'!$C$6:$N$170,12,FALSE)</f>
        <v>4.9000000000000004</v>
      </c>
      <c r="M134" s="253">
        <f>VLOOKUP($B134,'Impact of the crisis'!$C$6:$AB$170,26,FALSE)</f>
        <v>4.4000000000000004</v>
      </c>
      <c r="N134" s="253">
        <f>VLOOKUP($B134,'Conditions of people affected'!$C$6:$R$170,16,FALSE)</f>
        <v>5</v>
      </c>
      <c r="O134" s="253">
        <f>VLOOKUP($B134,'Conditions of people affected'!$C$6:$R$170,9,FALSE)</f>
        <v>5</v>
      </c>
      <c r="P134" s="253">
        <f>VLOOKUP($B134,'Conditions of people affected'!$C$6:$R$170,15,FALSE)</f>
        <v>5</v>
      </c>
      <c r="Q134" s="253">
        <f t="shared" si="23"/>
        <v>3.5</v>
      </c>
      <c r="R134" s="253">
        <f>VLOOKUP($B134,'Complexity of the crisis'!$C$6:$AN$170,22,FALSE)</f>
        <v>3.9</v>
      </c>
      <c r="S134" s="253">
        <f>VLOOKUP($B134,'Complexity of the crisis'!$C$6:$AN$170,38,FALSE)</f>
        <v>3</v>
      </c>
      <c r="T134" s="134" t="str">
        <f>VLOOKUP(B134,Lists!$C$3:$E$163,3,FALSE)</f>
        <v>Middle east</v>
      </c>
      <c r="U134" s="135">
        <f>VLOOKUP(B134,'INFORM Severity - hidden'!$C$5:$V$170,20,FALSE)</f>
        <v>44585</v>
      </c>
    </row>
    <row r="135" spans="1:21" x14ac:dyDescent="0.35">
      <c r="A135" s="131" t="str">
        <f t="array" ref="A135">IFERROR(INDEX(Lists!$B$2:$B$153,SMALL(IF(Lists!$I$2:$I$153="Individual",ROW(Lists!$B$2:$B$153)),ROW(131:131))-1,1),"")</f>
        <v>Drought in Zambia</v>
      </c>
      <c r="B135" s="132" t="str">
        <f>VLOOKUP(A135,Lists!$B$2:$G$153,2,FALSE)</f>
        <v>ZMB002</v>
      </c>
      <c r="C135" s="132" t="str">
        <f>VLOOKUP(B135,'INFORM Severity - hidden'!$C$5:$D$160,2,FALSE)</f>
        <v>Zambia</v>
      </c>
      <c r="D135" s="132" t="str">
        <f>VLOOKUP(A135,Lists!$B$2:$G$153,3,FALSE)</f>
        <v>ZMB</v>
      </c>
      <c r="E135" s="133" t="str">
        <f>VLOOKUP(A135,Lists!$B$2:$G$153,5,FALSE)</f>
        <v>Drought</v>
      </c>
      <c r="F135" s="251">
        <f t="shared" si="15"/>
        <v>2.9</v>
      </c>
      <c r="G135" s="130">
        <f t="shared" si="20"/>
        <v>3</v>
      </c>
      <c r="H135" s="130" t="str">
        <f t="shared" si="21"/>
        <v>Medium</v>
      </c>
      <c r="I135" s="252" t="str">
        <f>INDEX(Trends!$D$3:$D$404,MATCH(B135,Trends!$C$3:$C$404,0))</f>
        <v>Stable</v>
      </c>
      <c r="J135" s="130" t="str">
        <f>VLOOKUP($B135,Reliability!$A$3:$I$170,9,FALSE)</f>
        <v>High</v>
      </c>
      <c r="K135" s="253">
        <f t="shared" si="22"/>
        <v>3</v>
      </c>
      <c r="L135" s="253">
        <f>VLOOKUP($B135,'Impact of the crisis'!$C$6:$N$170,12,FALSE)</f>
        <v>4.3</v>
      </c>
      <c r="M135" s="253">
        <f>VLOOKUP($B135,'Impact of the crisis'!$C$6:$AB$170,26,FALSE)</f>
        <v>2</v>
      </c>
      <c r="N135" s="253">
        <f>VLOOKUP($B135,'Conditions of people affected'!$C$6:$R$170,16,FALSE)</f>
        <v>3.35</v>
      </c>
      <c r="O135" s="253">
        <f>VLOOKUP($B135,'Conditions of people affected'!$C$6:$R$170,9,FALSE)</f>
        <v>3.7</v>
      </c>
      <c r="P135" s="253">
        <f>VLOOKUP($B135,'Conditions of people affected'!$C$6:$R$170,15,FALSE)</f>
        <v>3</v>
      </c>
      <c r="Q135" s="253">
        <f t="shared" si="23"/>
        <v>2</v>
      </c>
      <c r="R135" s="253">
        <f>VLOOKUP($B135,'Complexity of the crisis'!$C$6:$AN$170,22,FALSE)</f>
        <v>2</v>
      </c>
      <c r="S135" s="253">
        <f>VLOOKUP($B135,'Complexity of the crisis'!$C$6:$AN$170,38,FALSE)</f>
        <v>2</v>
      </c>
      <c r="T135" s="134" t="str">
        <f>VLOOKUP(B135,Lists!$C$3:$E$163,3,FALSE)</f>
        <v>Africa</v>
      </c>
      <c r="U135" s="135">
        <f>VLOOKUP(B135,'INFORM Severity - hidden'!$C$5:$V$170,20,FALSE)</f>
        <v>44712</v>
      </c>
    </row>
    <row r="136" spans="1:21" x14ac:dyDescent="0.35">
      <c r="A136" s="131" t="str">
        <f t="array" ref="A136">IFERROR(INDEX(Lists!$B$2:$B$153,SMALL(IF(Lists!$I$2:$I$153="Individual",ROW(Lists!$B$2:$B$153)),ROW(132:132))-1,1),"")</f>
        <v>Complex crisis in Zimbabwe</v>
      </c>
      <c r="B136" s="132" t="str">
        <f>VLOOKUP(A136,Lists!$B$2:$G$153,2,FALSE)</f>
        <v>ZWE001</v>
      </c>
      <c r="C136" s="132" t="str">
        <f>VLOOKUP(B136,'INFORM Severity - hidden'!$C$5:$D$160,2,FALSE)</f>
        <v>Zimbabwe</v>
      </c>
      <c r="D136" s="132" t="str">
        <f>VLOOKUP(A136,Lists!$B$2:$G$153,3,FALSE)</f>
        <v>ZWE</v>
      </c>
      <c r="E136" s="133" t="str">
        <f>VLOOKUP(A136,Lists!$B$2:$G$153,5,FALSE)</f>
        <v>Complex crisis</v>
      </c>
      <c r="F136" s="251">
        <f t="shared" si="15"/>
        <v>3.8</v>
      </c>
      <c r="G136" s="130">
        <f t="shared" si="20"/>
        <v>4</v>
      </c>
      <c r="H136" s="130" t="str">
        <f t="shared" si="21"/>
        <v>High</v>
      </c>
      <c r="I136" s="252" t="str">
        <f>INDEX(Trends!$D$3:$D$404,MATCH(B136,Trends!$C$3:$C$404,0))</f>
        <v>Stable</v>
      </c>
      <c r="J136" s="130" t="str">
        <f>VLOOKUP($B136,Reliability!$A$3:$I$170,9,FALSE)</f>
        <v>High</v>
      </c>
      <c r="K136" s="253">
        <f t="shared" si="22"/>
        <v>3.4</v>
      </c>
      <c r="L136" s="253">
        <f>VLOOKUP($B136,'Impact of the crisis'!$C$6:$N$170,12,FALSE)</f>
        <v>4.5999999999999996</v>
      </c>
      <c r="M136" s="253">
        <f>VLOOKUP($B136,'Impact of the crisis'!$C$6:$AB$170,26,FALSE)</f>
        <v>2.6</v>
      </c>
      <c r="N136" s="253">
        <f>VLOOKUP($B136,'Conditions of people affected'!$C$6:$R$170,16,FALSE)</f>
        <v>4.3499999999999996</v>
      </c>
      <c r="O136" s="253">
        <f>VLOOKUP($B136,'Conditions of people affected'!$C$6:$R$170,9,FALSE)</f>
        <v>4.7</v>
      </c>
      <c r="P136" s="253">
        <f>VLOOKUP($B136,'Conditions of people affected'!$C$6:$R$170,15,FALSE)</f>
        <v>4</v>
      </c>
      <c r="Q136" s="253">
        <f t="shared" si="23"/>
        <v>3</v>
      </c>
      <c r="R136" s="253">
        <f>VLOOKUP($B136,'Complexity of the crisis'!$C$6:$AN$170,22,FALSE)</f>
        <v>2.9</v>
      </c>
      <c r="S136" s="253">
        <f>VLOOKUP($B136,'Complexity of the crisis'!$C$6:$AN$170,38,FALSE)</f>
        <v>3</v>
      </c>
      <c r="T136" s="134" t="str">
        <f>VLOOKUP(B136,Lists!$C$3:$E$163,3,FALSE)</f>
        <v>Africa</v>
      </c>
      <c r="U136" s="135">
        <f>VLOOKUP(B136,'INFORM Severity - hidden'!$C$5:$V$170,20,FALSE)</f>
        <v>44711</v>
      </c>
    </row>
  </sheetData>
  <autoFilter ref="A4:T143" xr:uid="{00000000-0009-0000-0000-000003000000}">
    <sortState xmlns:xlrd2="http://schemas.microsoft.com/office/spreadsheetml/2017/richdata2" ref="A5:T143">
      <sortCondition ref="G4:G143"/>
    </sortState>
  </autoFilter>
  <conditionalFormatting sqref="K5:K250">
    <cfRule type="cellIs" dxfId="571" priority="65" stopIfTrue="1" operator="between">
      <formula>4</formula>
      <formula>5</formula>
    </cfRule>
    <cfRule type="cellIs" dxfId="570" priority="71" stopIfTrue="1" operator="between">
      <formula>3</formula>
      <formula>4</formula>
    </cfRule>
    <cfRule type="cellIs" dxfId="569" priority="72" stopIfTrue="1" operator="between">
      <formula>2</formula>
      <formula>3</formula>
    </cfRule>
    <cfRule type="cellIs" dxfId="568" priority="73" stopIfTrue="1" operator="between">
      <formula>1</formula>
      <formula>2</formula>
    </cfRule>
    <cfRule type="cellIs" dxfId="567" priority="74" stopIfTrue="1" operator="between">
      <formula>0</formula>
      <formula>1</formula>
    </cfRule>
  </conditionalFormatting>
  <conditionalFormatting sqref="L5:M250">
    <cfRule type="cellIs" dxfId="566" priority="66" stopIfTrue="1" operator="between">
      <formula>4</formula>
      <formula>5</formula>
    </cfRule>
    <cfRule type="cellIs" dxfId="565" priority="67" stopIfTrue="1" operator="between">
      <formula>3</formula>
      <formula>4</formula>
    </cfRule>
    <cfRule type="cellIs" dxfId="564" priority="68" stopIfTrue="1" operator="between">
      <formula>2</formula>
      <formula>3</formula>
    </cfRule>
    <cfRule type="cellIs" dxfId="563" priority="69" stopIfTrue="1" operator="between">
      <formula>1</formula>
      <formula>2</formula>
    </cfRule>
    <cfRule type="cellIs" dxfId="562" priority="70" stopIfTrue="1" operator="between">
      <formula>0</formula>
      <formula>1</formula>
    </cfRule>
  </conditionalFormatting>
  <conditionalFormatting sqref="S5:S250">
    <cfRule type="cellIs" dxfId="561" priority="50" stopIfTrue="1" operator="between">
      <formula>4</formula>
      <formula>5</formula>
    </cfRule>
    <cfRule type="cellIs" dxfId="560" priority="51" stopIfTrue="1" operator="between">
      <formula>3</formula>
      <formula>4</formula>
    </cfRule>
    <cfRule type="cellIs" dxfId="559" priority="52" stopIfTrue="1" operator="between">
      <formula>2</formula>
      <formula>3</formula>
    </cfRule>
    <cfRule type="cellIs" dxfId="558" priority="53" stopIfTrue="1" operator="between">
      <formula>1</formula>
      <formula>2</formula>
    </cfRule>
    <cfRule type="cellIs" dxfId="557" priority="54" stopIfTrue="1" operator="between">
      <formula>0</formula>
      <formula>1</formula>
    </cfRule>
  </conditionalFormatting>
  <conditionalFormatting sqref="Q5:Q250">
    <cfRule type="cellIs" dxfId="556" priority="35" stopIfTrue="1" operator="between">
      <formula>4</formula>
      <formula>5</formula>
    </cfRule>
    <cfRule type="cellIs" dxfId="555" priority="36" stopIfTrue="1" operator="between">
      <formula>3</formula>
      <formula>4</formula>
    </cfRule>
    <cfRule type="cellIs" dxfId="554" priority="37" stopIfTrue="1" operator="between">
      <formula>2</formula>
      <formula>3</formula>
    </cfRule>
    <cfRule type="cellIs" dxfId="553" priority="38" stopIfTrue="1" operator="between">
      <formula>1</formula>
      <formula>2</formula>
    </cfRule>
    <cfRule type="cellIs" dxfId="552" priority="39" stopIfTrue="1" operator="between">
      <formula>0</formula>
      <formula>1</formula>
    </cfRule>
  </conditionalFormatting>
  <conditionalFormatting sqref="I5:I250">
    <cfRule type="cellIs" dxfId="551" priority="27" operator="equal">
      <formula>"Increasing"</formula>
    </cfRule>
    <cfRule type="cellIs" dxfId="550" priority="28" operator="equal">
      <formula>"Stable"</formula>
    </cfRule>
    <cfRule type="cellIs" dxfId="549" priority="29" operator="equal">
      <formula>"Decreasing"</formula>
    </cfRule>
  </conditionalFormatting>
  <conditionalFormatting sqref="R5:S250">
    <cfRule type="cellIs" dxfId="548" priority="45" stopIfTrue="1" operator="between">
      <formula>4</formula>
      <formula>5</formula>
    </cfRule>
    <cfRule type="cellIs" dxfId="547" priority="46" stopIfTrue="1" operator="between">
      <formula>3</formula>
      <formula>4</formula>
    </cfRule>
    <cfRule type="cellIs" dxfId="546" priority="47" stopIfTrue="1" operator="between">
      <formula>2</formula>
      <formula>3</formula>
    </cfRule>
    <cfRule type="cellIs" dxfId="545" priority="48" stopIfTrue="1" operator="between">
      <formula>1</formula>
      <formula>2</formula>
    </cfRule>
    <cfRule type="cellIs" dxfId="544" priority="49" stopIfTrue="1" operator="between">
      <formula>0</formula>
      <formula>1</formula>
    </cfRule>
  </conditionalFormatting>
  <conditionalFormatting sqref="G5:G250">
    <cfRule type="cellIs" dxfId="543" priority="17" stopIfTrue="1" operator="equal">
      <formula>5</formula>
    </cfRule>
    <cfRule type="cellIs" dxfId="542" priority="18" stopIfTrue="1" operator="equal">
      <formula>4</formula>
    </cfRule>
    <cfRule type="cellIs" dxfId="541" priority="19" stopIfTrue="1" operator="equal">
      <formula>3</formula>
    </cfRule>
    <cfRule type="cellIs" dxfId="540" priority="20" stopIfTrue="1" operator="equal">
      <formula>2</formula>
    </cfRule>
    <cfRule type="cellIs" dxfId="539" priority="21" stopIfTrue="1" operator="equal">
      <formula>1</formula>
    </cfRule>
  </conditionalFormatting>
  <conditionalFormatting sqref="H5:H250">
    <cfRule type="cellIs" dxfId="538" priority="12" stopIfTrue="1" operator="equal">
      <formula>"Very High"</formula>
    </cfRule>
    <cfRule type="cellIs" dxfId="537" priority="13" stopIfTrue="1" operator="equal">
      <formula>"High"</formula>
    </cfRule>
    <cfRule type="cellIs" dxfId="536" priority="14" stopIfTrue="1" operator="equal">
      <formula>"Medium"</formula>
    </cfRule>
    <cfRule type="cellIs" dxfId="535" priority="15" stopIfTrue="1" operator="equal">
      <formula>"Low"</formula>
    </cfRule>
    <cfRule type="cellIs" dxfId="534" priority="16" stopIfTrue="1" operator="equal">
      <formula>"Very Low"</formula>
    </cfRule>
  </conditionalFormatting>
  <conditionalFormatting sqref="N5:P250">
    <cfRule type="cellIs" dxfId="533" priority="7" stopIfTrue="1" operator="between">
      <formula>5</formula>
      <formula>5.9</formula>
    </cfRule>
    <cfRule type="cellIs" dxfId="532" priority="8" stopIfTrue="1" operator="between">
      <formula>4</formula>
      <formula>4.9</formula>
    </cfRule>
    <cfRule type="cellIs" dxfId="531" priority="9" stopIfTrue="1" operator="between">
      <formula>3</formula>
      <formula>3.9</formula>
    </cfRule>
    <cfRule type="cellIs" dxfId="530" priority="10" stopIfTrue="1" operator="between">
      <formula>2</formula>
      <formula>2.9</formula>
    </cfRule>
    <cfRule type="cellIs" dxfId="529" priority="11" stopIfTrue="1" operator="between">
      <formula>0</formula>
      <formula>1.9</formula>
    </cfRule>
  </conditionalFormatting>
  <conditionalFormatting sqref="J5:J250">
    <cfRule type="cellIs" dxfId="528" priority="2" stopIfTrue="1" operator="equal">
      <formula>"Very Low"</formula>
    </cfRule>
    <cfRule type="cellIs" dxfId="527" priority="3" stopIfTrue="1" operator="equal">
      <formula>"Low"</formula>
    </cfRule>
    <cfRule type="cellIs" dxfId="526" priority="4" stopIfTrue="1" operator="equal">
      <formula>"Medium"</formula>
    </cfRule>
    <cfRule type="cellIs" dxfId="525" priority="5" stopIfTrue="1" operator="equal">
      <formula>"High"</formula>
    </cfRule>
    <cfRule type="cellIs" dxfId="524" priority="6" stopIfTrue="1" operator="equal">
      <formula>"Very High"</formula>
    </cfRule>
  </conditionalFormatting>
  <conditionalFormatting sqref="A1:U250">
    <cfRule type="containsBlanks" priority="1" stopIfTrue="1">
      <formula>LEN(TRIM(A1))=0</formula>
    </cfRule>
  </conditionalFormatting>
  <pageMargins left="0.70866141732283472" right="0.70866141732283472" top="0.74803149606299213" bottom="0.74803149606299213" header="0.31496062992125978" footer="0.31496062992125978"/>
  <pageSetup paperSize="8" scale="69" orientation="landscape" horizontalDpi="1200" verticalDpi="1200"/>
  <drawing r:id="rId1"/>
  <picture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4A2B54"/>
  </sheetPr>
  <dimension ref="A1:U86"/>
  <sheetViews>
    <sheetView workbookViewId="0">
      <selection activeCell="E1" sqref="E1"/>
    </sheetView>
  </sheetViews>
  <sheetFormatPr defaultColWidth="8.54296875" defaultRowHeight="14.5" x14ac:dyDescent="0.35"/>
  <cols>
    <col min="1" max="1" width="43.54296875" style="217" bestFit="1" customWidth="1"/>
    <col min="2" max="2" width="9.453125" style="217" customWidth="1"/>
    <col min="3" max="3" width="17.54296875" style="217" customWidth="1"/>
    <col min="4" max="4" width="9.453125" style="217" customWidth="1"/>
    <col min="5" max="5" width="27.453125" style="217" bestFit="1" customWidth="1"/>
    <col min="6" max="7" width="9.453125" style="217" customWidth="1"/>
    <col min="8" max="8" width="9.54296875" style="217" customWidth="1"/>
    <col min="9" max="9" width="13.54296875" style="217" customWidth="1"/>
    <col min="10" max="10" width="9.54296875" style="217" customWidth="1"/>
    <col min="11" max="20" width="9.453125" style="217" customWidth="1"/>
    <col min="21" max="21" width="11.453125" style="217" bestFit="1" customWidth="1"/>
    <col min="22" max="22" width="8.54296875" style="217" customWidth="1"/>
    <col min="23" max="16384" width="8.54296875" style="217"/>
  </cols>
  <sheetData>
    <row r="1" spans="1:21" ht="23.15" customHeight="1" x14ac:dyDescent="0.5">
      <c r="A1" s="128" t="str">
        <f>"INFORM Severity Index - all countries. Release: "&amp;About!$A$5&amp;""</f>
        <v>INFORM Severity Index - all countries. Release: May 2022</v>
      </c>
      <c r="B1" s="48"/>
      <c r="C1" s="48"/>
      <c r="D1" s="48"/>
      <c r="E1" s="48"/>
      <c r="F1" s="48"/>
      <c r="G1" s="48"/>
      <c r="H1" s="48"/>
      <c r="I1" s="48"/>
      <c r="J1" s="48"/>
      <c r="K1" s="48"/>
      <c r="L1" s="48"/>
      <c r="M1" s="48"/>
      <c r="N1" s="48"/>
      <c r="O1" s="48"/>
      <c r="P1" s="48"/>
      <c r="Q1" s="48"/>
      <c r="R1" s="48"/>
      <c r="S1" s="48"/>
      <c r="T1" s="48"/>
      <c r="U1" s="48"/>
    </row>
    <row r="2" spans="1:21" ht="96.75" customHeight="1" thickBot="1" x14ac:dyDescent="0.4">
      <c r="A2" s="11" t="s">
        <v>7770</v>
      </c>
      <c r="B2" s="11" t="s">
        <v>7772</v>
      </c>
      <c r="C2" s="11" t="s">
        <v>7773</v>
      </c>
      <c r="D2" s="5" t="s">
        <v>7774</v>
      </c>
      <c r="E2" s="11" t="s">
        <v>7775</v>
      </c>
      <c r="F2" s="72" t="s">
        <v>7776</v>
      </c>
      <c r="G2" s="73" t="s">
        <v>7777</v>
      </c>
      <c r="H2" s="72" t="s">
        <v>7777</v>
      </c>
      <c r="I2" s="74" t="s">
        <v>7778</v>
      </c>
      <c r="J2" s="74" t="s">
        <v>6</v>
      </c>
      <c r="K2" s="76" t="s">
        <v>7779</v>
      </c>
      <c r="L2" s="75" t="s">
        <v>7795</v>
      </c>
      <c r="M2" s="75" t="s">
        <v>7796</v>
      </c>
      <c r="N2" s="49" t="s">
        <v>7782</v>
      </c>
      <c r="O2" s="77" t="s">
        <v>7783</v>
      </c>
      <c r="P2" s="77" t="s">
        <v>7784</v>
      </c>
      <c r="Q2" s="78" t="s">
        <v>7785</v>
      </c>
      <c r="R2" s="79" t="s">
        <v>7786</v>
      </c>
      <c r="S2" s="79" t="s">
        <v>7787</v>
      </c>
      <c r="T2" s="53" t="s">
        <v>7788</v>
      </c>
      <c r="U2" s="127" t="s">
        <v>7789</v>
      </c>
    </row>
    <row r="3" spans="1:21" ht="18" hidden="1" customHeight="1" thickTop="1" x14ac:dyDescent="0.4">
      <c r="A3" s="46" t="s">
        <v>7790</v>
      </c>
      <c r="B3" s="46"/>
      <c r="C3" s="46"/>
      <c r="D3" s="46"/>
      <c r="E3" s="46"/>
      <c r="F3" s="41"/>
      <c r="G3" s="41"/>
      <c r="H3" s="41"/>
      <c r="I3" s="69"/>
      <c r="J3" s="41"/>
      <c r="K3" s="40"/>
      <c r="L3" s="39"/>
      <c r="M3" s="39"/>
      <c r="N3" s="40"/>
      <c r="O3" s="41"/>
      <c r="P3" s="41"/>
      <c r="Q3" s="40"/>
      <c r="R3" s="39"/>
      <c r="S3" s="39"/>
      <c r="T3" s="1"/>
      <c r="U3" s="111"/>
    </row>
    <row r="4" spans="1:21" ht="18" customHeight="1" thickTop="1" x14ac:dyDescent="0.4">
      <c r="A4" s="12" t="s">
        <v>7791</v>
      </c>
      <c r="B4" s="12"/>
      <c r="C4" s="12"/>
      <c r="D4" s="6" t="s">
        <v>7791</v>
      </c>
      <c r="E4" s="12"/>
      <c r="F4" s="34" t="s">
        <v>7792</v>
      </c>
      <c r="G4" s="34" t="s">
        <v>7792</v>
      </c>
      <c r="H4" s="34" t="s">
        <v>7793</v>
      </c>
      <c r="I4" s="34" t="s">
        <v>7794</v>
      </c>
      <c r="J4" s="34" t="s">
        <v>7793</v>
      </c>
      <c r="K4" s="34" t="s">
        <v>7792</v>
      </c>
      <c r="L4" s="34" t="s">
        <v>7792</v>
      </c>
      <c r="M4" s="34" t="s">
        <v>7792</v>
      </c>
      <c r="N4" s="34" t="s">
        <v>7792</v>
      </c>
      <c r="O4" s="34" t="s">
        <v>7792</v>
      </c>
      <c r="P4" s="34" t="s">
        <v>7792</v>
      </c>
      <c r="Q4" s="34" t="s">
        <v>7792</v>
      </c>
      <c r="R4" s="34" t="s">
        <v>7792</v>
      </c>
      <c r="S4" s="34" t="s">
        <v>7792</v>
      </c>
      <c r="T4" s="1"/>
      <c r="U4" s="111"/>
    </row>
    <row r="5" spans="1:21" x14ac:dyDescent="0.35">
      <c r="A5" s="136" t="str">
        <f t="array" ref="A5">IFERROR(INDEX(Lists!$B$2:$B$153,SMALL(IF(Lists!$H$2:$H$153="Yes",ROW(Lists!$B$2:$B$153)),ROW(1:1))-1,1),"")</f>
        <v>Complex crisis in Afghanistan</v>
      </c>
      <c r="B5" s="137" t="str">
        <f>VLOOKUP(A5,Lists!$B$2:$G$153,2,FALSE)</f>
        <v>AFG001</v>
      </c>
      <c r="C5" s="137" t="str">
        <f>VLOOKUP(B5,'INFORM Severity - hidden'!$C$5:$D$160,2,FALSE)</f>
        <v>Afghanistan</v>
      </c>
      <c r="D5" s="137" t="str">
        <f>VLOOKUP(A5,Lists!$B$2:$G$153,3,FALSE)</f>
        <v>AFG</v>
      </c>
      <c r="E5" s="137" t="str">
        <f>VLOOKUP(A5,Lists!$B$2:$G$153,5,FALSE)</f>
        <v>Complex crisis</v>
      </c>
      <c r="F5" s="254">
        <f t="shared" ref="F5:F36" si="0">IF(OR(N5="x",K5="x"),"x",ROUND((5-GEOMEAN(((5-K5)/5*4+1),((5-N5)/5*4+1),((5-N5)/5*4+1)))/4*3.5+Q5*0.3,1))</f>
        <v>4.5</v>
      </c>
      <c r="G5" s="143">
        <f t="shared" ref="G5:G36" si="1">IF(F5="x","x",ROUNDUP(F5,0))</f>
        <v>5</v>
      </c>
      <c r="H5" s="143" t="str">
        <f t="shared" ref="H5:H36" si="2">IF(N5="x","x",IF(K5="x","x",(IF(G5=5,"Very High",IF(G5=4,"High",IF(G5=3,"Medium",IF(G5=2,"Low","Very Low")))))))</f>
        <v>Very High</v>
      </c>
      <c r="I5" s="255" t="str">
        <f>INDEX(Trends!$D$3:$D$404,MATCH(B5,Trends!$C$3:$C$404,0))</f>
        <v>Decreasing</v>
      </c>
      <c r="J5" s="143" t="str">
        <f>VLOOKUP($B5,Reliability!$A$3:$I$170,9,FALSE)</f>
        <v>High</v>
      </c>
      <c r="K5" s="256">
        <f t="shared" ref="K5:K36" si="3">IF(OR(M5="x",L5="x"),"x",ROUND((5-GEOMEAN(((5-L5)/5*4+1),((5-M5)/5*4+1),((5-M5)/5*4+1)))/4*5,1))</f>
        <v>4.5999999999999996</v>
      </c>
      <c r="L5" s="256">
        <f>VLOOKUP($B5,'Impact of the crisis'!$C$6:$N$170,12,FALSE)</f>
        <v>4.9000000000000004</v>
      </c>
      <c r="M5" s="256">
        <f>VLOOKUP($B5,'Impact of the crisis'!$C$6:$AB$170,26,FALSE)</f>
        <v>4.5</v>
      </c>
      <c r="N5" s="256">
        <f>VLOOKUP($B5,'Conditions of people affected'!$C$6:$R$170,16,FALSE)</f>
        <v>4.5</v>
      </c>
      <c r="O5" s="256">
        <f>VLOOKUP($B5,'Conditions of people affected'!$C$6:$R$170,9,FALSE)</f>
        <v>5</v>
      </c>
      <c r="P5" s="256">
        <f>VLOOKUP($B5,'Conditions of people affected'!$C$6:$R$170,15,FALSE)</f>
        <v>4</v>
      </c>
      <c r="Q5" s="256">
        <f t="shared" ref="Q5:Q36" si="4">IF(OR(S5="x",R5="x"),R5,ROUND((5-GEOMEAN(((5-R5)/5*4+1),((5-S5)/5*4+1)))/4*5,1))</f>
        <v>4.5</v>
      </c>
      <c r="R5" s="256">
        <f>VLOOKUP($B5,'Complexity of the crisis'!$C$6:$AN$170,22,FALSE)</f>
        <v>3.9</v>
      </c>
      <c r="S5" s="257">
        <f>VLOOKUP($B5,'Complexity of the crisis'!$C$6:$AN$170,38,FALSE)</f>
        <v>5</v>
      </c>
      <c r="T5" s="142" t="str">
        <f>VLOOKUP(B5,Lists!$C$3:$E$163,3,FALSE)</f>
        <v>Asia</v>
      </c>
      <c r="U5" s="156">
        <f>VLOOKUP(B5,'INFORM Severity - hidden'!$C$5:$V$170,20,FALSE)</f>
        <v>44712</v>
      </c>
    </row>
    <row r="6" spans="1:21" x14ac:dyDescent="0.35">
      <c r="A6" s="138" t="str">
        <f t="array" ref="A6">IFERROR(INDEX(Lists!$B$2:$B$153,SMALL(IF(Lists!$H$2:$H$153="Yes",ROW(Lists!$B$2:$B$153)),ROW(2:2))-1,1),"")</f>
        <v>Drought in South-West Angola</v>
      </c>
      <c r="B6" s="139" t="str">
        <f>VLOOKUP(A6,Lists!$B$2:$G$153,2,FALSE)</f>
        <v>AGO002</v>
      </c>
      <c r="C6" s="139" t="str">
        <f>VLOOKUP(B6,'INFORM Severity - hidden'!$C$5:$D$160,2,FALSE)</f>
        <v>Angola</v>
      </c>
      <c r="D6" s="139" t="str">
        <f>VLOOKUP(A6,Lists!$B$2:$G$153,3,FALSE)</f>
        <v>AGO</v>
      </c>
      <c r="E6" s="139" t="str">
        <f>VLOOKUP(A6,Lists!$B$2:$G$153,5,FALSE)</f>
        <v>Food Security</v>
      </c>
      <c r="F6" s="254">
        <f t="shared" si="0"/>
        <v>3.1</v>
      </c>
      <c r="G6" s="143">
        <f t="shared" si="1"/>
        <v>4</v>
      </c>
      <c r="H6" s="143" t="str">
        <f t="shared" si="2"/>
        <v>High</v>
      </c>
      <c r="I6" s="255" t="str">
        <f>INDEX(Trends!$D$3:$D$404,MATCH(B6,Trends!$C$3:$C$404,0))</f>
        <v>Stable</v>
      </c>
      <c r="J6" s="143" t="str">
        <f>VLOOKUP($B6,Reliability!$A$3:$I$170,9,FALSE)</f>
        <v>Very High</v>
      </c>
      <c r="K6" s="256">
        <f t="shared" si="3"/>
        <v>2</v>
      </c>
      <c r="L6" s="256">
        <f>VLOOKUP($B6,'Impact of the crisis'!$C$6:$N$170,12,FALSE)</f>
        <v>1.7</v>
      </c>
      <c r="M6" s="256">
        <f>VLOOKUP($B6,'Impact of the crisis'!$C$6:$AB$170,26,FALSE)</f>
        <v>2.2000000000000002</v>
      </c>
      <c r="N6" s="256">
        <f>VLOOKUP($B6,'Conditions of people affected'!$C$6:$R$170,16,FALSE)</f>
        <v>3.8</v>
      </c>
      <c r="O6" s="256">
        <f>VLOOKUP($B6,'Conditions of people affected'!$C$6:$R$170,9,FALSE)</f>
        <v>3.6</v>
      </c>
      <c r="P6" s="256">
        <f>VLOOKUP($B6,'Conditions of people affected'!$C$6:$R$170,15,FALSE)</f>
        <v>4</v>
      </c>
      <c r="Q6" s="256">
        <f t="shared" si="4"/>
        <v>2.6</v>
      </c>
      <c r="R6" s="256">
        <f>VLOOKUP($B6,'Complexity of the crisis'!$C$6:$AN$170,22,FALSE)</f>
        <v>3.1</v>
      </c>
      <c r="S6" s="257">
        <f>VLOOKUP($B6,'Complexity of the crisis'!$C$6:$AN$170,38,FALSE)</f>
        <v>2</v>
      </c>
      <c r="T6" s="142" t="str">
        <f>VLOOKUP(B6,Lists!$C$3:$E$163,3,FALSE)</f>
        <v>Africa</v>
      </c>
      <c r="U6" s="156">
        <f>VLOOKUP(B6,'INFORM Severity - hidden'!$C$5:$V$170,20,FALSE)</f>
        <v>44550</v>
      </c>
    </row>
    <row r="7" spans="1:21" x14ac:dyDescent="0.35">
      <c r="A7" s="138" t="str">
        <f t="array" ref="A7">IFERROR(INDEX(Lists!$B$2:$B$153,SMALL(IF(Lists!$H$2:$H$153="Yes",ROW(Lists!$B$2:$B$153)),ROW(3:3))-1,1),"")</f>
        <v>Nagorno-Karabakh Conflict in Armenia</v>
      </c>
      <c r="B7" s="139" t="str">
        <f>VLOOKUP(A7,Lists!$B$2:$G$153,2,FALSE)</f>
        <v>ARM002</v>
      </c>
      <c r="C7" s="139" t="str">
        <f>VLOOKUP(B7,'INFORM Severity - hidden'!$C$5:$D$160,2,FALSE)</f>
        <v>Armenia</v>
      </c>
      <c r="D7" s="139" t="str">
        <f>VLOOKUP(A7,Lists!$B$2:$G$153,3,FALSE)</f>
        <v>ARM</v>
      </c>
      <c r="E7" s="139" t="str">
        <f>VLOOKUP(A7,Lists!$B$2:$G$153,5,FALSE)</f>
        <v>Conflict</v>
      </c>
      <c r="F7" s="254">
        <f t="shared" si="0"/>
        <v>1.5</v>
      </c>
      <c r="G7" s="143">
        <f t="shared" si="1"/>
        <v>2</v>
      </c>
      <c r="H7" s="143" t="str">
        <f t="shared" si="2"/>
        <v>Low</v>
      </c>
      <c r="I7" s="255" t="str">
        <f>INDEX(Trends!$D$3:$D$404,MATCH(B7,Trends!$C$3:$C$404,0))</f>
        <v>Stable</v>
      </c>
      <c r="J7" s="143" t="str">
        <f>VLOOKUP($B7,Reliability!$A$3:$I$170,9,FALSE)</f>
        <v>Medium</v>
      </c>
      <c r="K7" s="256">
        <f t="shared" si="3"/>
        <v>2.2999999999999998</v>
      </c>
      <c r="L7" s="256">
        <f>VLOOKUP($B7,'Impact of the crisis'!$C$6:$N$170,12,FALSE)</f>
        <v>3.5</v>
      </c>
      <c r="M7" s="256">
        <f>VLOOKUP($B7,'Impact of the crisis'!$C$6:$AB$170,26,FALSE)</f>
        <v>1.5</v>
      </c>
      <c r="N7" s="256">
        <f>VLOOKUP($B7,'Conditions of people affected'!$C$6:$R$170,16,FALSE)</f>
        <v>1.2</v>
      </c>
      <c r="O7" s="256">
        <f>VLOOKUP($B7,'Conditions of people affected'!$C$6:$R$170,9,FALSE)</f>
        <v>1.4</v>
      </c>
      <c r="P7" s="256">
        <f>VLOOKUP($B7,'Conditions of people affected'!$C$6:$R$170,15,FALSE)</f>
        <v>1</v>
      </c>
      <c r="Q7" s="256">
        <f t="shared" si="4"/>
        <v>1.4</v>
      </c>
      <c r="R7" s="256">
        <f>VLOOKUP($B7,'Complexity of the crisis'!$C$6:$AN$170,22,FALSE)</f>
        <v>1.7</v>
      </c>
      <c r="S7" s="257">
        <f>VLOOKUP($B7,'Complexity of the crisis'!$C$6:$AN$170,38,FALSE)</f>
        <v>1</v>
      </c>
      <c r="T7" s="142" t="str">
        <f>VLOOKUP(B7,Lists!$C$3:$E$163,3,FALSE)</f>
        <v>Middle east</v>
      </c>
      <c r="U7" s="156">
        <f>VLOOKUP(B7,'INFORM Severity - hidden'!$C$5:$V$170,20,FALSE)</f>
        <v>44496</v>
      </c>
    </row>
    <row r="8" spans="1:21" x14ac:dyDescent="0.35">
      <c r="A8" s="138" t="str">
        <f t="array" ref="A8">IFERROR(INDEX(Lists!$B$2:$B$153,SMALL(IF(Lists!$H$2:$H$153="Yes",ROW(Lists!$B$2:$B$153)),ROW(4:4))-1,1),"")</f>
        <v>Nagorno-Karabakh conflict in Azerbaijan</v>
      </c>
      <c r="B8" s="139" t="str">
        <f>VLOOKUP(A8,Lists!$B$2:$G$153,2,FALSE)</f>
        <v>AZE002</v>
      </c>
      <c r="C8" s="139" t="str">
        <f>VLOOKUP(B8,'INFORM Severity - hidden'!$C$5:$D$160,2,FALSE)</f>
        <v>Azerbaijan</v>
      </c>
      <c r="D8" s="139" t="str">
        <f>VLOOKUP(A8,Lists!$B$2:$G$153,3,FALSE)</f>
        <v>AZE</v>
      </c>
      <c r="E8" s="139" t="str">
        <f>VLOOKUP(A8,Lists!$B$2:$G$153,5,FALSE)</f>
        <v>Conflict</v>
      </c>
      <c r="F8" s="254" t="str">
        <f t="shared" si="0"/>
        <v>x</v>
      </c>
      <c r="G8" s="143" t="str">
        <f t="shared" si="1"/>
        <v>x</v>
      </c>
      <c r="H8" s="143" t="str">
        <f t="shared" si="2"/>
        <v>x</v>
      </c>
      <c r="I8" s="255" t="str">
        <f>INDEX(Trends!$D$3:$D$404,MATCH(B8,Trends!$C$3:$C$404,0))</f>
        <v>-</v>
      </c>
      <c r="J8" s="143" t="str">
        <f>VLOOKUP($B8,Reliability!$A$3:$I$170,9,FALSE)</f>
        <v>Very Low</v>
      </c>
      <c r="K8" s="256">
        <f t="shared" si="3"/>
        <v>3</v>
      </c>
      <c r="L8" s="256">
        <f>VLOOKUP($B8,'Impact of the crisis'!$C$6:$N$170,12,FALSE)</f>
        <v>2.5</v>
      </c>
      <c r="M8" s="256">
        <f>VLOOKUP($B8,'Impact of the crisis'!$C$6:$AB$170,26,FALSE)</f>
        <v>3.2</v>
      </c>
      <c r="N8" s="256" t="str">
        <f>VLOOKUP($B8,'Conditions of people affected'!$C$6:$R$170,16,FALSE)</f>
        <v>x</v>
      </c>
      <c r="O8" s="256" t="str">
        <f>VLOOKUP($B8,'Conditions of people affected'!$C$6:$R$170,9,FALSE)</f>
        <v>x</v>
      </c>
      <c r="P8" s="256" t="str">
        <f>VLOOKUP($B8,'Conditions of people affected'!$C$6:$R$170,15,FALSE)</f>
        <v>x</v>
      </c>
      <c r="Q8" s="256">
        <f t="shared" si="4"/>
        <v>2.5</v>
      </c>
      <c r="R8" s="256">
        <f>VLOOKUP($B8,'Complexity of the crisis'!$C$6:$AN$170,22,FALSE)</f>
        <v>2.5</v>
      </c>
      <c r="S8" s="257">
        <f>VLOOKUP($B8,'Complexity of the crisis'!$C$6:$AN$170,38,FALSE)</f>
        <v>2.5</v>
      </c>
      <c r="T8" s="142" t="str">
        <f>VLOOKUP(B8,Lists!$C$3:$E$163,3,FALSE)</f>
        <v>Middle east</v>
      </c>
      <c r="U8" s="156">
        <f>VLOOKUP(B8,'INFORM Severity - hidden'!$C$5:$V$170,20,FALSE)</f>
        <v>44700</v>
      </c>
    </row>
    <row r="9" spans="1:21" x14ac:dyDescent="0.35">
      <c r="A9" s="138" t="str">
        <f t="array" ref="A9">IFERROR(INDEX(Lists!$B$2:$B$153,SMALL(IF(Lists!$H$2:$H$153="Yes",ROW(Lists!$B$2:$B$153)),ROW(5:5))-1,1),"")</f>
        <v>Complex in Burundi</v>
      </c>
      <c r="B9" s="139" t="str">
        <f>VLOOKUP(A9,Lists!$B$2:$G$153,2,FALSE)</f>
        <v>BDI001</v>
      </c>
      <c r="C9" s="139" t="str">
        <f>VLOOKUP(B9,'INFORM Severity - hidden'!$C$5:$D$160,2,FALSE)</f>
        <v>Burundi</v>
      </c>
      <c r="D9" s="139" t="str">
        <f>VLOOKUP(A9,Lists!$B$2:$G$153,3,FALSE)</f>
        <v>BDI</v>
      </c>
      <c r="E9" s="139" t="str">
        <f>VLOOKUP(A9,Lists!$B$2:$G$153,5,FALSE)</f>
        <v>Complex crisis</v>
      </c>
      <c r="F9" s="254">
        <f t="shared" si="0"/>
        <v>3.5</v>
      </c>
      <c r="G9" s="143">
        <f t="shared" si="1"/>
        <v>4</v>
      </c>
      <c r="H9" s="143" t="str">
        <f t="shared" si="2"/>
        <v>High</v>
      </c>
      <c r="I9" s="255" t="str">
        <f>INDEX(Trends!$D$3:$D$404,MATCH(B9,Trends!$C$3:$C$404,0))</f>
        <v>Decreasing</v>
      </c>
      <c r="J9" s="143" t="str">
        <f>VLOOKUP($B9,Reliability!$A$3:$I$170,9,FALSE)</f>
        <v>Very High</v>
      </c>
      <c r="K9" s="256">
        <f t="shared" si="3"/>
        <v>3.9</v>
      </c>
      <c r="L9" s="256">
        <f>VLOOKUP($B9,'Impact of the crisis'!$C$6:$N$170,12,FALSE)</f>
        <v>4</v>
      </c>
      <c r="M9" s="256">
        <f>VLOOKUP($B9,'Impact of the crisis'!$C$6:$AB$170,26,FALSE)</f>
        <v>3.8</v>
      </c>
      <c r="N9" s="256">
        <f>VLOOKUP($B9,'Conditions of people affected'!$C$6:$R$170,16,FALSE)</f>
        <v>3.4</v>
      </c>
      <c r="O9" s="256">
        <f>VLOOKUP($B9,'Conditions of people affected'!$C$6:$R$170,9,FALSE)</f>
        <v>3.8</v>
      </c>
      <c r="P9" s="256">
        <f>VLOOKUP($B9,'Conditions of people affected'!$C$6:$R$170,15,FALSE)</f>
        <v>3</v>
      </c>
      <c r="Q9" s="256">
        <f t="shared" si="4"/>
        <v>3.3</v>
      </c>
      <c r="R9" s="256">
        <f>VLOOKUP($B9,'Complexity of the crisis'!$C$6:$AN$170,22,FALSE)</f>
        <v>3</v>
      </c>
      <c r="S9" s="257">
        <f>VLOOKUP($B9,'Complexity of the crisis'!$C$6:$AN$170,38,FALSE)</f>
        <v>3.5</v>
      </c>
      <c r="T9" s="142" t="str">
        <f>VLOOKUP(B9,Lists!$C$3:$E$163,3,FALSE)</f>
        <v>Africa</v>
      </c>
      <c r="U9" s="156">
        <f>VLOOKUP(B9,'INFORM Severity - hidden'!$C$5:$V$170,20,FALSE)</f>
        <v>44711</v>
      </c>
    </row>
    <row r="10" spans="1:21" x14ac:dyDescent="0.35">
      <c r="A10" s="138" t="str">
        <f t="array" ref="A10">IFERROR(INDEX(Lists!$B$2:$B$153,SMALL(IF(Lists!$H$2:$H$153="Yes",ROW(Lists!$B$2:$B$153)),ROW(6:6))-1,1),"")</f>
        <v>Conflict in Burkina Faso</v>
      </c>
      <c r="B10" s="139" t="str">
        <f>VLOOKUP(A10,Lists!$B$2:$G$153,2,FALSE)</f>
        <v>BFA002</v>
      </c>
      <c r="C10" s="139" t="str">
        <f>VLOOKUP(B10,'INFORM Severity - hidden'!$C$5:$D$160,2,FALSE)</f>
        <v>Burkina Faso</v>
      </c>
      <c r="D10" s="139" t="str">
        <f>VLOOKUP(A10,Lists!$B$2:$G$153,3,FALSE)</f>
        <v>BFA</v>
      </c>
      <c r="E10" s="139" t="str">
        <f>VLOOKUP(A10,Lists!$B$2:$G$153,5,FALSE)</f>
        <v>Conflict</v>
      </c>
      <c r="F10" s="254">
        <f t="shared" si="0"/>
        <v>3.9</v>
      </c>
      <c r="G10" s="143">
        <f t="shared" si="1"/>
        <v>4</v>
      </c>
      <c r="H10" s="143" t="str">
        <f t="shared" si="2"/>
        <v>High</v>
      </c>
      <c r="I10" s="255" t="str">
        <f>INDEX(Trends!$D$3:$D$404,MATCH(B10,Trends!$C$3:$C$404,0))</f>
        <v>Stable</v>
      </c>
      <c r="J10" s="143" t="str">
        <f>VLOOKUP($B10,Reliability!$A$3:$I$170,9,FALSE)</f>
        <v>High</v>
      </c>
      <c r="K10" s="256">
        <f t="shared" si="3"/>
        <v>4</v>
      </c>
      <c r="L10" s="256">
        <f>VLOOKUP($B10,'Impact of the crisis'!$C$6:$N$170,12,FALSE)</f>
        <v>2.5</v>
      </c>
      <c r="M10" s="256">
        <f>VLOOKUP($B10,'Impact of the crisis'!$C$6:$AB$170,26,FALSE)</f>
        <v>4.5</v>
      </c>
      <c r="N10" s="256">
        <f>VLOOKUP($B10,'Conditions of people affected'!$C$6:$R$170,16,FALSE)</f>
        <v>4.3</v>
      </c>
      <c r="O10" s="256">
        <f>VLOOKUP($B10,'Conditions of people affected'!$C$6:$R$170,9,FALSE)</f>
        <v>3.6</v>
      </c>
      <c r="P10" s="256">
        <f>VLOOKUP($B10,'Conditions of people affected'!$C$6:$R$170,15,FALSE)</f>
        <v>5</v>
      </c>
      <c r="Q10" s="256">
        <f t="shared" si="4"/>
        <v>3.3</v>
      </c>
      <c r="R10" s="256">
        <f>VLOOKUP($B10,'Complexity of the crisis'!$C$6:$AN$170,22,FALSE)</f>
        <v>3.1</v>
      </c>
      <c r="S10" s="257">
        <f>VLOOKUP($B10,'Complexity of the crisis'!$C$6:$AN$170,38,FALSE)</f>
        <v>3.5</v>
      </c>
      <c r="T10" s="142" t="str">
        <f>VLOOKUP(B10,Lists!$C$3:$E$163,3,FALSE)</f>
        <v>Africa</v>
      </c>
      <c r="U10" s="156">
        <f>VLOOKUP(B10,'INFORM Severity - hidden'!$C$5:$V$170,20,FALSE)</f>
        <v>44620</v>
      </c>
    </row>
    <row r="11" spans="1:21" x14ac:dyDescent="0.35">
      <c r="A11" s="138" t="str">
        <f t="array" ref="A11">IFERROR(INDEX(Lists!$B$2:$B$153,SMALL(IF(Lists!$H$2:$H$153="Yes",ROW(Lists!$B$2:$B$153)),ROW(7:7))-1,1),"")</f>
        <v>Rohingya refugee crisis</v>
      </c>
      <c r="B11" s="139" t="str">
        <f>VLOOKUP(A11,Lists!$B$2:$G$153,2,FALSE)</f>
        <v>BGD002</v>
      </c>
      <c r="C11" s="139" t="str">
        <f>VLOOKUP(B11,'INFORM Severity - hidden'!$C$5:$D$160,2,FALSE)</f>
        <v>Bangladesh</v>
      </c>
      <c r="D11" s="139" t="str">
        <f>VLOOKUP(A11,Lists!$B$2:$G$153,3,FALSE)</f>
        <v>BGD</v>
      </c>
      <c r="E11" s="139" t="str">
        <f>VLOOKUP(A11,Lists!$B$2:$G$153,5,FALSE)</f>
        <v>International displacement</v>
      </c>
      <c r="F11" s="254">
        <f t="shared" si="0"/>
        <v>3</v>
      </c>
      <c r="G11" s="143">
        <f t="shared" si="1"/>
        <v>3</v>
      </c>
      <c r="H11" s="143" t="str">
        <f t="shared" si="2"/>
        <v>Medium</v>
      </c>
      <c r="I11" s="255" t="str">
        <f>INDEX(Trends!$D$3:$D$404,MATCH(B11,Trends!$C$3:$C$404,0))</f>
        <v>Decreasing</v>
      </c>
      <c r="J11" s="143" t="str">
        <f>VLOOKUP($B11,Reliability!$A$3:$I$170,9,FALSE)</f>
        <v>High</v>
      </c>
      <c r="K11" s="256">
        <f t="shared" si="3"/>
        <v>2.8</v>
      </c>
      <c r="L11" s="256">
        <f>VLOOKUP($B11,'Impact of the crisis'!$C$6:$N$170,12,FALSE)</f>
        <v>0.2</v>
      </c>
      <c r="M11" s="256">
        <f>VLOOKUP($B11,'Impact of the crisis'!$C$6:$AB$170,26,FALSE)</f>
        <v>3.6</v>
      </c>
      <c r="N11" s="256">
        <f>VLOOKUP($B11,'Conditions of people affected'!$C$6:$R$170,16,FALSE)</f>
        <v>3.3</v>
      </c>
      <c r="O11" s="256">
        <f>VLOOKUP($B11,'Conditions of people affected'!$C$6:$R$170,9,FALSE)</f>
        <v>3.6</v>
      </c>
      <c r="P11" s="256">
        <f>VLOOKUP($B11,'Conditions of people affected'!$C$6:$R$170,15,FALSE)</f>
        <v>3</v>
      </c>
      <c r="Q11" s="256">
        <f t="shared" si="4"/>
        <v>2.7</v>
      </c>
      <c r="R11" s="256">
        <f>VLOOKUP($B11,'Complexity of the crisis'!$C$6:$AN$170,22,FALSE)</f>
        <v>2.4</v>
      </c>
      <c r="S11" s="257">
        <f>VLOOKUP($B11,'Complexity of the crisis'!$C$6:$AN$170,38,FALSE)</f>
        <v>3</v>
      </c>
      <c r="T11" s="142" t="str">
        <f>VLOOKUP(B11,Lists!$C$3:$E$163,3,FALSE)</f>
        <v>Asia</v>
      </c>
      <c r="U11" s="156">
        <f>VLOOKUP(B11,'INFORM Severity - hidden'!$C$5:$V$170,20,FALSE)</f>
        <v>44712</v>
      </c>
    </row>
    <row r="12" spans="1:21" x14ac:dyDescent="0.35">
      <c r="A12" s="138" t="str">
        <f t="array" ref="A12">IFERROR(INDEX(Lists!$B$2:$B$153,SMALL(IF(Lists!$H$2:$H$153="Yes",ROW(Lists!$B$2:$B$153)),ROW(8:8))-1,1),"")</f>
        <v>Country level Brazil</v>
      </c>
      <c r="B12" s="139" t="str">
        <f>VLOOKUP(A12,Lists!$B$2:$G$153,2,FALSE)</f>
        <v>BRA001</v>
      </c>
      <c r="C12" s="139" t="str">
        <f>VLOOKUP(B12,'INFORM Severity - hidden'!$C$5:$D$160,2,FALSE)</f>
        <v>Brazil</v>
      </c>
      <c r="D12" s="139" t="str">
        <f>VLOOKUP(A12,Lists!$B$2:$G$153,3,FALSE)</f>
        <v>BRA</v>
      </c>
      <c r="E12" s="139" t="str">
        <f>VLOOKUP(A12,Lists!$B$2:$G$153,5,FALSE)</f>
        <v>Multiple crises country</v>
      </c>
      <c r="F12" s="254">
        <f t="shared" si="0"/>
        <v>2.1</v>
      </c>
      <c r="G12" s="143">
        <f t="shared" si="1"/>
        <v>3</v>
      </c>
      <c r="H12" s="143" t="str">
        <f t="shared" si="2"/>
        <v>Medium</v>
      </c>
      <c r="I12" s="255" t="str">
        <f>INDEX(Trends!$D$3:$D$404,MATCH(B12,Trends!$C$3:$C$404,0))</f>
        <v>Decreasing</v>
      </c>
      <c r="J12" s="143" t="str">
        <f>VLOOKUP($B12,Reliability!$A$3:$I$170,9,FALSE)</f>
        <v>High</v>
      </c>
      <c r="K12" s="256">
        <f t="shared" si="3"/>
        <v>2.4</v>
      </c>
      <c r="L12" s="256">
        <f>VLOOKUP($B12,'Impact of the crisis'!$C$6:$N$170,12,FALSE)</f>
        <v>3</v>
      </c>
      <c r="M12" s="256">
        <f>VLOOKUP($B12,'Impact of the crisis'!$C$6:$AB$170,26,FALSE)</f>
        <v>2.1</v>
      </c>
      <c r="N12" s="256">
        <f>VLOOKUP($B12,'Conditions of people affected'!$C$6:$R$170,16,FALSE)</f>
        <v>1.9</v>
      </c>
      <c r="O12" s="256">
        <f>VLOOKUP($B12,'Conditions of people affected'!$C$6:$R$170,9,FALSE)</f>
        <v>2.8</v>
      </c>
      <c r="P12" s="256">
        <f>VLOOKUP($B12,'Conditions of people affected'!$C$6:$R$170,15,FALSE)</f>
        <v>1</v>
      </c>
      <c r="Q12" s="256">
        <f t="shared" si="4"/>
        <v>2.2999999999999998</v>
      </c>
      <c r="R12" s="256">
        <f>VLOOKUP($B12,'Complexity of the crisis'!$C$6:$AN$170,22,FALSE)</f>
        <v>2.6</v>
      </c>
      <c r="S12" s="257">
        <f>VLOOKUP($B12,'Complexity of the crisis'!$C$6:$AN$170,38,FALSE)</f>
        <v>2</v>
      </c>
      <c r="T12" s="142" t="str">
        <f>VLOOKUP(B12,Lists!$C$3:$E$163,3,FALSE)</f>
        <v>Americas</v>
      </c>
      <c r="U12" s="156">
        <f>VLOOKUP(B12,'INFORM Severity - hidden'!$C$5:$V$170,20,FALSE)</f>
        <v>44614</v>
      </c>
    </row>
    <row r="13" spans="1:21" x14ac:dyDescent="0.35">
      <c r="A13" s="138" t="str">
        <f t="array" ref="A13">IFERROR(INDEX(Lists!$B$2:$B$153,SMALL(IF(Lists!$H$2:$H$153="Yes",ROW(Lists!$B$2:$B$153)),ROW(9:9))-1,1),"")</f>
        <v>Complex crisis in CAR</v>
      </c>
      <c r="B13" s="139" t="str">
        <f>VLOOKUP(A13,Lists!$B$2:$G$153,2,FALSE)</f>
        <v>CAF001</v>
      </c>
      <c r="C13" s="139" t="str">
        <f>VLOOKUP(B13,'INFORM Severity - hidden'!$C$5:$D$160,2,FALSE)</f>
        <v>CAR</v>
      </c>
      <c r="D13" s="139" t="str">
        <f>VLOOKUP(A13,Lists!$B$2:$G$153,3,FALSE)</f>
        <v>CAF</v>
      </c>
      <c r="E13" s="139" t="str">
        <f>VLOOKUP(A13,Lists!$B$2:$G$153,5,FALSE)</f>
        <v>Complex crisis</v>
      </c>
      <c r="F13" s="254">
        <f t="shared" si="0"/>
        <v>4.3</v>
      </c>
      <c r="G13" s="143">
        <f t="shared" si="1"/>
        <v>5</v>
      </c>
      <c r="H13" s="143" t="str">
        <f t="shared" si="2"/>
        <v>Very High</v>
      </c>
      <c r="I13" s="255" t="str">
        <f>INDEX(Trends!$D$3:$D$404,MATCH(B13,Trends!$C$3:$C$404,0))</f>
        <v>Stable</v>
      </c>
      <c r="J13" s="143" t="str">
        <f>VLOOKUP($B13,Reliability!$A$3:$I$170,9,FALSE)</f>
        <v>Medium</v>
      </c>
      <c r="K13" s="256">
        <f t="shared" si="3"/>
        <v>4.5</v>
      </c>
      <c r="L13" s="256">
        <f>VLOOKUP($B13,'Impact of the crisis'!$C$6:$N$170,12,FALSE)</f>
        <v>4.3</v>
      </c>
      <c r="M13" s="256">
        <f>VLOOKUP($B13,'Impact of the crisis'!$C$6:$AB$170,26,FALSE)</f>
        <v>4.5999999999999996</v>
      </c>
      <c r="N13" s="256">
        <f>VLOOKUP($B13,'Conditions of people affected'!$C$6:$R$170,16,FALSE)</f>
        <v>4.0999999999999996</v>
      </c>
      <c r="O13" s="256">
        <f>VLOOKUP($B13,'Conditions of people affected'!$C$6:$R$170,9,FALSE)</f>
        <v>4.2</v>
      </c>
      <c r="P13" s="256">
        <f>VLOOKUP($B13,'Conditions of people affected'!$C$6:$R$170,15,FALSE)</f>
        <v>4</v>
      </c>
      <c r="Q13" s="256">
        <f t="shared" si="4"/>
        <v>4.3</v>
      </c>
      <c r="R13" s="256">
        <f>VLOOKUP($B13,'Complexity of the crisis'!$C$6:$AN$170,22,FALSE)</f>
        <v>4.0999999999999996</v>
      </c>
      <c r="S13" s="257">
        <f>VLOOKUP($B13,'Complexity of the crisis'!$C$6:$AN$170,38,FALSE)</f>
        <v>4.5</v>
      </c>
      <c r="T13" s="142" t="str">
        <f>VLOOKUP(B13,Lists!$C$3:$E$163,3,FALSE)</f>
        <v>Africa</v>
      </c>
      <c r="U13" s="156">
        <f>VLOOKUP(B13,'INFORM Severity - hidden'!$C$5:$V$170,20,FALSE)</f>
        <v>44712</v>
      </c>
    </row>
    <row r="14" spans="1:21" x14ac:dyDescent="0.35">
      <c r="A14" s="138" t="str">
        <f t="array" ref="A14">IFERROR(INDEX(Lists!$B$2:$B$153,SMALL(IF(Lists!$H$2:$H$153="Yes",ROW(Lists!$B$2:$B$153)),ROW(10:10))-1,1),"")</f>
        <v>Venezuela displacement in Chile</v>
      </c>
      <c r="B14" s="139" t="str">
        <f>VLOOKUP(A14,Lists!$B$2:$G$153,2,FALSE)</f>
        <v>CHL002</v>
      </c>
      <c r="C14" s="139" t="str">
        <f>VLOOKUP(B14,'INFORM Severity - hidden'!$C$5:$D$160,2,FALSE)</f>
        <v>Chile</v>
      </c>
      <c r="D14" s="139" t="str">
        <f>VLOOKUP(A14,Lists!$B$2:$G$153,3,FALSE)</f>
        <v>CHL</v>
      </c>
      <c r="E14" s="139" t="str">
        <f>VLOOKUP(A14,Lists!$B$2:$G$153,5,FALSE)</f>
        <v>International displacement</v>
      </c>
      <c r="F14" s="254">
        <f t="shared" si="0"/>
        <v>2.1</v>
      </c>
      <c r="G14" s="143">
        <f t="shared" si="1"/>
        <v>3</v>
      </c>
      <c r="H14" s="143" t="str">
        <f t="shared" si="2"/>
        <v>Medium</v>
      </c>
      <c r="I14" s="255" t="str">
        <f>INDEX(Trends!$D$3:$D$404,MATCH(B14,Trends!$C$3:$C$404,0))</f>
        <v>Stable</v>
      </c>
      <c r="J14" s="143" t="str">
        <f>VLOOKUP($B14,Reliability!$A$3:$I$170,9,FALSE)</f>
        <v>High</v>
      </c>
      <c r="K14" s="256">
        <f t="shared" si="3"/>
        <v>2.4</v>
      </c>
      <c r="L14" s="256">
        <f>VLOOKUP($B14,'Impact of the crisis'!$C$6:$N$170,12,FALSE)</f>
        <v>2.4</v>
      </c>
      <c r="M14" s="256">
        <f>VLOOKUP($B14,'Impact of the crisis'!$C$6:$AB$170,26,FALSE)</f>
        <v>2.4</v>
      </c>
      <c r="N14" s="256">
        <f>VLOOKUP($B14,'Conditions of people affected'!$C$6:$R$170,16,FALSE)</f>
        <v>2.4</v>
      </c>
      <c r="O14" s="256">
        <f>VLOOKUP($B14,'Conditions of people affected'!$C$6:$R$170,9,FALSE)</f>
        <v>2.8</v>
      </c>
      <c r="P14" s="256">
        <f>VLOOKUP($B14,'Conditions of people affected'!$C$6:$R$170,15,FALSE)</f>
        <v>2</v>
      </c>
      <c r="Q14" s="256">
        <f t="shared" si="4"/>
        <v>1.5</v>
      </c>
      <c r="R14" s="256">
        <f>VLOOKUP($B14,'Complexity of the crisis'!$C$6:$AN$170,22,FALSE)</f>
        <v>1.5</v>
      </c>
      <c r="S14" s="257">
        <f>VLOOKUP($B14,'Complexity of the crisis'!$C$6:$AN$170,38,FALSE)</f>
        <v>1.5</v>
      </c>
      <c r="T14" s="142" t="str">
        <f>VLOOKUP(B14,Lists!$C$3:$E$163,3,FALSE)</f>
        <v>Americas</v>
      </c>
      <c r="U14" s="156">
        <f>VLOOKUP(B14,'INFORM Severity - hidden'!$C$5:$V$170,20,FALSE)</f>
        <v>44613</v>
      </c>
    </row>
    <row r="15" spans="1:21" x14ac:dyDescent="0.35">
      <c r="A15" s="138" t="str">
        <f t="array" ref="A15">IFERROR(INDEX(Lists!$B$2:$B$153,SMALL(IF(Lists!$H$2:$H$153="Yes",ROW(Lists!$B$2:$B$153)),ROW(11:11))-1,1),"")</f>
        <v>Multiple crises in Cameroon</v>
      </c>
      <c r="B15" s="139" t="str">
        <f>VLOOKUP(A15,Lists!$B$2:$G$153,2,FALSE)</f>
        <v>CMR001</v>
      </c>
      <c r="C15" s="139" t="str">
        <f>VLOOKUP(B15,'INFORM Severity - hidden'!$C$5:$D$160,2,FALSE)</f>
        <v>Cameroon</v>
      </c>
      <c r="D15" s="139" t="str">
        <f>VLOOKUP(A15,Lists!$B$2:$G$153,3,FALSE)</f>
        <v>CMR</v>
      </c>
      <c r="E15" s="139" t="str">
        <f>VLOOKUP(A15,Lists!$B$2:$G$153,5,FALSE)</f>
        <v>Multiple crises country</v>
      </c>
      <c r="F15" s="254">
        <f t="shared" si="0"/>
        <v>4.2</v>
      </c>
      <c r="G15" s="143">
        <f t="shared" si="1"/>
        <v>5</v>
      </c>
      <c r="H15" s="143" t="str">
        <f t="shared" si="2"/>
        <v>Very High</v>
      </c>
      <c r="I15" s="255" t="str">
        <f>INDEX(Trends!$D$3:$D$404,MATCH(B15,Trends!$C$3:$C$404,0))</f>
        <v>Stable</v>
      </c>
      <c r="J15" s="143" t="str">
        <f>VLOOKUP($B15,Reliability!$A$3:$I$170,9,FALSE)</f>
        <v>High</v>
      </c>
      <c r="K15" s="256">
        <f t="shared" si="3"/>
        <v>4.0999999999999996</v>
      </c>
      <c r="L15" s="256">
        <f>VLOOKUP($B15,'Impact of the crisis'!$C$6:$N$170,12,FALSE)</f>
        <v>4.7</v>
      </c>
      <c r="M15" s="256">
        <f>VLOOKUP($B15,'Impact of the crisis'!$C$6:$AB$170,26,FALSE)</f>
        <v>3.7</v>
      </c>
      <c r="N15" s="256">
        <f>VLOOKUP($B15,'Conditions of people affected'!$C$6:$R$170,16,FALSE)</f>
        <v>4.1500000000000004</v>
      </c>
      <c r="O15" s="256">
        <f>VLOOKUP($B15,'Conditions of people affected'!$C$6:$R$170,9,FALSE)</f>
        <v>4.3</v>
      </c>
      <c r="P15" s="256">
        <f>VLOOKUP($B15,'Conditions of people affected'!$C$6:$R$170,15,FALSE)</f>
        <v>4</v>
      </c>
      <c r="Q15" s="256">
        <f t="shared" si="4"/>
        <v>4.5</v>
      </c>
      <c r="R15" s="256">
        <f>VLOOKUP($B15,'Complexity of the crisis'!$C$6:$AN$170,22,FALSE)</f>
        <v>3.7</v>
      </c>
      <c r="S15" s="257">
        <f>VLOOKUP($B15,'Complexity of the crisis'!$C$6:$AN$170,38,FALSE)</f>
        <v>5</v>
      </c>
      <c r="T15" s="142" t="str">
        <f>VLOOKUP(B15,Lists!$C$3:$E$163,3,FALSE)</f>
        <v>Africa</v>
      </c>
      <c r="U15" s="156">
        <f>VLOOKUP(B15,'INFORM Severity - hidden'!$C$5:$V$170,20,FALSE)</f>
        <v>44522</v>
      </c>
    </row>
    <row r="16" spans="1:21" x14ac:dyDescent="0.35">
      <c r="A16" s="138" t="str">
        <f t="array" ref="A16">IFERROR(INDEX(Lists!$B$2:$B$153,SMALL(IF(Lists!$H$2:$H$153="Yes",ROW(Lists!$B$2:$B$153)),ROW(12:12))-1,1),"")</f>
        <v>Complex crisis in DRC</v>
      </c>
      <c r="B16" s="139" t="str">
        <f>VLOOKUP(A16,Lists!$B$2:$G$153,2,FALSE)</f>
        <v>COD001</v>
      </c>
      <c r="C16" s="139" t="str">
        <f>VLOOKUP(B16,'INFORM Severity - hidden'!$C$5:$D$160,2,FALSE)</f>
        <v>DRC</v>
      </c>
      <c r="D16" s="139" t="str">
        <f>VLOOKUP(A16,Lists!$B$2:$G$153,3,FALSE)</f>
        <v>COD</v>
      </c>
      <c r="E16" s="139" t="str">
        <f>VLOOKUP(A16,Lists!$B$2:$G$153,5,FALSE)</f>
        <v>Complex crisis</v>
      </c>
      <c r="F16" s="254">
        <f t="shared" si="0"/>
        <v>4.5</v>
      </c>
      <c r="G16" s="143">
        <f t="shared" si="1"/>
        <v>5</v>
      </c>
      <c r="H16" s="143" t="str">
        <f t="shared" si="2"/>
        <v>Very High</v>
      </c>
      <c r="I16" s="255" t="str">
        <f>INDEX(Trends!$D$3:$D$404,MATCH(B16,Trends!$C$3:$C$404,0))</f>
        <v>Stable</v>
      </c>
      <c r="J16" s="143" t="str">
        <f>VLOOKUP($B16,Reliability!$A$3:$I$170,9,FALSE)</f>
        <v>High</v>
      </c>
      <c r="K16" s="256">
        <f t="shared" si="3"/>
        <v>4.7</v>
      </c>
      <c r="L16" s="256">
        <f>VLOOKUP($B16,'Impact of the crisis'!$C$6:$N$170,12,FALSE)</f>
        <v>4.3</v>
      </c>
      <c r="M16" s="256">
        <f>VLOOKUP($B16,'Impact of the crisis'!$C$6:$AB$170,26,FALSE)</f>
        <v>4.9000000000000004</v>
      </c>
      <c r="N16" s="256">
        <f>VLOOKUP($B16,'Conditions of people affected'!$C$6:$R$170,16,FALSE)</f>
        <v>4.5</v>
      </c>
      <c r="O16" s="256">
        <f>VLOOKUP($B16,'Conditions of people affected'!$C$6:$R$170,9,FALSE)</f>
        <v>5</v>
      </c>
      <c r="P16" s="256">
        <f>VLOOKUP($B16,'Conditions of people affected'!$C$6:$R$170,15,FALSE)</f>
        <v>4</v>
      </c>
      <c r="Q16" s="256">
        <f t="shared" si="4"/>
        <v>4.4000000000000004</v>
      </c>
      <c r="R16" s="256">
        <f>VLOOKUP($B16,'Complexity of the crisis'!$C$6:$AN$170,22,FALSE)</f>
        <v>4.3</v>
      </c>
      <c r="S16" s="257">
        <f>VLOOKUP($B16,'Complexity of the crisis'!$C$6:$AN$170,38,FALSE)</f>
        <v>4.5</v>
      </c>
      <c r="T16" s="142" t="str">
        <f>VLOOKUP(B16,Lists!$C$3:$E$163,3,FALSE)</f>
        <v>Africa</v>
      </c>
      <c r="U16" s="156">
        <f>VLOOKUP(B16,'INFORM Severity - hidden'!$C$5:$V$170,20,FALSE)</f>
        <v>44712</v>
      </c>
    </row>
    <row r="17" spans="1:21" x14ac:dyDescent="0.35">
      <c r="A17" s="138" t="str">
        <f t="array" ref="A17">IFERROR(INDEX(Lists!$B$2:$B$153,SMALL(IF(Lists!$H$2:$H$153="Yes",ROW(Lists!$B$2:$B$153)),ROW(13:13))-1,1),"")</f>
        <v>Complex crisis in Congo</v>
      </c>
      <c r="B17" s="139" t="str">
        <f>VLOOKUP(A17,Lists!$B$2:$G$153,2,FALSE)</f>
        <v>COG001</v>
      </c>
      <c r="C17" s="139" t="str">
        <f>VLOOKUP(B17,'INFORM Severity - hidden'!$C$5:$D$160,2,FALSE)</f>
        <v>Congo</v>
      </c>
      <c r="D17" s="139" t="str">
        <f>VLOOKUP(A17,Lists!$B$2:$G$153,3,FALSE)</f>
        <v>COG</v>
      </c>
      <c r="E17" s="139" t="str">
        <f>VLOOKUP(A17,Lists!$B$2:$G$153,5,FALSE)</f>
        <v>Complex crisis</v>
      </c>
      <c r="F17" s="254">
        <f t="shared" si="0"/>
        <v>3.3</v>
      </c>
      <c r="G17" s="143">
        <f t="shared" si="1"/>
        <v>4</v>
      </c>
      <c r="H17" s="143" t="str">
        <f t="shared" si="2"/>
        <v>High</v>
      </c>
      <c r="I17" s="255" t="str">
        <f>INDEX(Trends!$D$3:$D$404,MATCH(B17,Trends!$C$3:$C$404,0))</f>
        <v>Stable</v>
      </c>
      <c r="J17" s="143" t="str">
        <f>VLOOKUP($B17,Reliability!$A$3:$I$170,9,FALSE)</f>
        <v>Low</v>
      </c>
      <c r="K17" s="256">
        <f t="shared" si="3"/>
        <v>3.6</v>
      </c>
      <c r="L17" s="256">
        <f>VLOOKUP($B17,'Impact of the crisis'!$C$6:$N$170,12,FALSE)</f>
        <v>4.2</v>
      </c>
      <c r="M17" s="256">
        <f>VLOOKUP($B17,'Impact of the crisis'!$C$6:$AB$170,26,FALSE)</f>
        <v>3.3</v>
      </c>
      <c r="N17" s="256">
        <f>VLOOKUP($B17,'Conditions of people affected'!$C$6:$R$170,16,FALSE)</f>
        <v>3.25</v>
      </c>
      <c r="O17" s="256">
        <f>VLOOKUP($B17,'Conditions of people affected'!$C$6:$R$170,9,FALSE)</f>
        <v>3.5</v>
      </c>
      <c r="P17" s="256">
        <f>VLOOKUP($B17,'Conditions of people affected'!$C$6:$R$170,15,FALSE)</f>
        <v>3</v>
      </c>
      <c r="Q17" s="256">
        <f t="shared" si="4"/>
        <v>3.2</v>
      </c>
      <c r="R17" s="256">
        <f>VLOOKUP($B17,'Complexity of the crisis'!$C$6:$AN$170,22,FALSE)</f>
        <v>2.8</v>
      </c>
      <c r="S17" s="257">
        <f>VLOOKUP($B17,'Complexity of the crisis'!$C$6:$AN$170,38,FALSE)</f>
        <v>3.5</v>
      </c>
      <c r="T17" s="142" t="str">
        <f>VLOOKUP(B17,Lists!$C$3:$E$163,3,FALSE)</f>
        <v>Africa</v>
      </c>
      <c r="U17" s="156">
        <f>VLOOKUP(B17,'INFORM Severity - hidden'!$C$5:$V$170,20,FALSE)</f>
        <v>44497</v>
      </c>
    </row>
    <row r="18" spans="1:21" x14ac:dyDescent="0.35">
      <c r="A18" s="138" t="str">
        <f t="array" ref="A18">IFERROR(INDEX(Lists!$B$2:$B$153,SMALL(IF(Lists!$H$2:$H$153="Yes",ROW(Lists!$B$2:$B$153)),ROW(14:14))-1,1),"")</f>
        <v>Complex crisis in Colombia</v>
      </c>
      <c r="B18" s="139" t="str">
        <f>VLOOKUP(A18,Lists!$B$2:$G$153,2,FALSE)</f>
        <v>COL001</v>
      </c>
      <c r="C18" s="139" t="str">
        <f>VLOOKUP(B18,'INFORM Severity - hidden'!$C$5:$D$160,2,FALSE)</f>
        <v>Colombia</v>
      </c>
      <c r="D18" s="139" t="str">
        <f>VLOOKUP(A18,Lists!$B$2:$G$153,3,FALSE)</f>
        <v>COL</v>
      </c>
      <c r="E18" s="139" t="str">
        <f>VLOOKUP(A18,Lists!$B$2:$G$153,5,FALSE)</f>
        <v>Complex crisis</v>
      </c>
      <c r="F18" s="254">
        <f t="shared" si="0"/>
        <v>3.9</v>
      </c>
      <c r="G18" s="143">
        <f t="shared" si="1"/>
        <v>4</v>
      </c>
      <c r="H18" s="143" t="str">
        <f t="shared" si="2"/>
        <v>High</v>
      </c>
      <c r="I18" s="255" t="str">
        <f>INDEX(Trends!$D$3:$D$404,MATCH(B18,Trends!$C$3:$C$404,0))</f>
        <v>Decreasing</v>
      </c>
      <c r="J18" s="143" t="str">
        <f>VLOOKUP($B18,Reliability!$A$3:$I$170,9,FALSE)</f>
        <v>Very High</v>
      </c>
      <c r="K18" s="256">
        <f t="shared" si="3"/>
        <v>3.7</v>
      </c>
      <c r="L18" s="256">
        <f>VLOOKUP($B18,'Impact of the crisis'!$C$6:$N$170,12,FALSE)</f>
        <v>5</v>
      </c>
      <c r="M18" s="256">
        <f>VLOOKUP($B18,'Impact of the crisis'!$C$6:$AB$170,26,FALSE)</f>
        <v>2.7</v>
      </c>
      <c r="N18" s="256">
        <f>VLOOKUP($B18,'Conditions of people affected'!$C$6:$R$170,16,FALSE)</f>
        <v>4.4000000000000004</v>
      </c>
      <c r="O18" s="256">
        <f>VLOOKUP($B18,'Conditions of people affected'!$C$6:$R$170,9,FALSE)</f>
        <v>4.8</v>
      </c>
      <c r="P18" s="256">
        <f>VLOOKUP($B18,'Conditions of people affected'!$C$6:$R$170,15,FALSE)</f>
        <v>4</v>
      </c>
      <c r="Q18" s="256">
        <f t="shared" si="4"/>
        <v>3.2</v>
      </c>
      <c r="R18" s="256">
        <f>VLOOKUP($B18,'Complexity of the crisis'!$C$6:$AN$170,22,FALSE)</f>
        <v>2.9</v>
      </c>
      <c r="S18" s="257">
        <f>VLOOKUP($B18,'Complexity of the crisis'!$C$6:$AN$170,38,FALSE)</f>
        <v>3.5</v>
      </c>
      <c r="T18" s="142" t="str">
        <f>VLOOKUP(B18,Lists!$C$3:$E$163,3,FALSE)</f>
        <v>Americas</v>
      </c>
      <c r="U18" s="156">
        <f>VLOOKUP(B18,'INFORM Severity - hidden'!$C$5:$V$170,20,FALSE)</f>
        <v>44651</v>
      </c>
    </row>
    <row r="19" spans="1:21" x14ac:dyDescent="0.35">
      <c r="A19" s="138" t="str">
        <f t="array" ref="A19">IFERROR(INDEX(Lists!$B$2:$B$153,SMALL(IF(Lists!$H$2:$H$153="Yes",ROW(Lists!$B$2:$B$153)),ROW(15:15))-1,1),"")</f>
        <v>Nicaraguan refugees in Costa Rica</v>
      </c>
      <c r="B19" s="139" t="str">
        <f>VLOOKUP(A19,Lists!$B$2:$G$153,2,FALSE)</f>
        <v>CRI002</v>
      </c>
      <c r="C19" s="139" t="str">
        <f>VLOOKUP(B19,'INFORM Severity - hidden'!$C$5:$D$160,2,FALSE)</f>
        <v>Costa Rica</v>
      </c>
      <c r="D19" s="139" t="str">
        <f>VLOOKUP(A19,Lists!$B$2:$G$153,3,FALSE)</f>
        <v>CRI</v>
      </c>
      <c r="E19" s="139" t="str">
        <f>VLOOKUP(A19,Lists!$B$2:$G$153,5,FALSE)</f>
        <v>International displacement</v>
      </c>
      <c r="F19" s="254">
        <f t="shared" si="0"/>
        <v>1.1000000000000001</v>
      </c>
      <c r="G19" s="143">
        <f t="shared" si="1"/>
        <v>2</v>
      </c>
      <c r="H19" s="143" t="str">
        <f t="shared" si="2"/>
        <v>Low</v>
      </c>
      <c r="I19" s="255" t="str">
        <f>INDEX(Trends!$D$3:$D$404,MATCH(B19,Trends!$C$3:$C$404,0))</f>
        <v>Stable</v>
      </c>
      <c r="J19" s="143" t="str">
        <f>VLOOKUP($B19,Reliability!$A$3:$I$170,9,FALSE)</f>
        <v>Medium</v>
      </c>
      <c r="K19" s="256">
        <f t="shared" si="3"/>
        <v>1.3</v>
      </c>
      <c r="L19" s="256">
        <f>VLOOKUP($B19,'Impact of the crisis'!$C$6:$N$170,12,FALSE)</f>
        <v>1</v>
      </c>
      <c r="M19" s="256">
        <f>VLOOKUP($B19,'Impact of the crisis'!$C$6:$AB$170,26,FALSE)</f>
        <v>1.5</v>
      </c>
      <c r="N19" s="256">
        <f>VLOOKUP($B19,'Conditions of people affected'!$C$6:$R$170,16,FALSE)</f>
        <v>1.05</v>
      </c>
      <c r="O19" s="256">
        <f>VLOOKUP($B19,'Conditions of people affected'!$C$6:$R$170,9,FALSE)</f>
        <v>1.1000000000000001</v>
      </c>
      <c r="P19" s="256">
        <f>VLOOKUP($B19,'Conditions of people affected'!$C$6:$R$170,15,FALSE)</f>
        <v>1</v>
      </c>
      <c r="Q19" s="256">
        <f t="shared" si="4"/>
        <v>1</v>
      </c>
      <c r="R19" s="256">
        <f>VLOOKUP($B19,'Complexity of the crisis'!$C$6:$AN$170,22,FALSE)</f>
        <v>0.9</v>
      </c>
      <c r="S19" s="257">
        <f>VLOOKUP($B19,'Complexity of the crisis'!$C$6:$AN$170,38,FALSE)</f>
        <v>1</v>
      </c>
      <c r="T19" s="142" t="str">
        <f>VLOOKUP(B19,Lists!$C$3:$E$163,3,FALSE)</f>
        <v>Americas</v>
      </c>
      <c r="U19" s="156">
        <f>VLOOKUP(B19,'INFORM Severity - hidden'!$C$5:$V$170,20,FALSE)</f>
        <v>44495</v>
      </c>
    </row>
    <row r="20" spans="1:21" x14ac:dyDescent="0.35">
      <c r="A20" s="138" t="str">
        <f t="array" ref="A20">IFERROR(INDEX(Lists!$B$2:$B$153,SMALL(IF(Lists!$H$2:$H$153="Yes",ROW(Lists!$B$2:$B$153)),ROW(16:16))-1,1),"")</f>
        <v>Multiple crises in Djibouti</v>
      </c>
      <c r="B20" s="139" t="str">
        <f>VLOOKUP(A20,Lists!$B$2:$G$153,2,FALSE)</f>
        <v>DJI001</v>
      </c>
      <c r="C20" s="139" t="str">
        <f>VLOOKUP(B20,'INFORM Severity - hidden'!$C$5:$D$160,2,FALSE)</f>
        <v>Djibouti</v>
      </c>
      <c r="D20" s="139" t="str">
        <f>VLOOKUP(A20,Lists!$B$2:$G$153,3,FALSE)</f>
        <v>DJI</v>
      </c>
      <c r="E20" s="139" t="str">
        <f>VLOOKUP(A20,Lists!$B$2:$G$153,5,FALSE)</f>
        <v>Multiple crises country</v>
      </c>
      <c r="F20" s="254">
        <f t="shared" si="0"/>
        <v>2.6</v>
      </c>
      <c r="G20" s="143">
        <f t="shared" si="1"/>
        <v>3</v>
      </c>
      <c r="H20" s="143" t="str">
        <f t="shared" si="2"/>
        <v>Medium</v>
      </c>
      <c r="I20" s="255" t="str">
        <f>INDEX(Trends!$D$3:$D$404,MATCH(B20,Trends!$C$3:$C$404,0))</f>
        <v>Stable</v>
      </c>
      <c r="J20" s="143" t="str">
        <f>VLOOKUP($B20,Reliability!$A$3:$I$170,9,FALSE)</f>
        <v>Very High</v>
      </c>
      <c r="K20" s="256">
        <f t="shared" si="3"/>
        <v>2.2999999999999998</v>
      </c>
      <c r="L20" s="256">
        <f>VLOOKUP($B20,'Impact of the crisis'!$C$6:$N$170,12,FALSE)</f>
        <v>3.1</v>
      </c>
      <c r="M20" s="256">
        <f>VLOOKUP($B20,'Impact of the crisis'!$C$6:$AB$170,26,FALSE)</f>
        <v>1.9</v>
      </c>
      <c r="N20" s="256">
        <f>VLOOKUP($B20,'Conditions of people affected'!$C$6:$R$170,16,FALSE)</f>
        <v>2.5</v>
      </c>
      <c r="O20" s="256">
        <f>VLOOKUP($B20,'Conditions of people affected'!$C$6:$R$170,9,FALSE)</f>
        <v>2</v>
      </c>
      <c r="P20" s="256">
        <f>VLOOKUP($B20,'Conditions of people affected'!$C$6:$R$170,15,FALSE)</f>
        <v>3</v>
      </c>
      <c r="Q20" s="256">
        <f t="shared" si="4"/>
        <v>3</v>
      </c>
      <c r="R20" s="256">
        <f>VLOOKUP($B20,'Complexity of the crisis'!$C$6:$AN$170,22,FALSE)</f>
        <v>2.4</v>
      </c>
      <c r="S20" s="257">
        <f>VLOOKUP($B20,'Complexity of the crisis'!$C$6:$AN$170,38,FALSE)</f>
        <v>3.5</v>
      </c>
      <c r="T20" s="142" t="str">
        <f>VLOOKUP(B20,Lists!$C$3:$E$163,3,FALSE)</f>
        <v>Africa</v>
      </c>
      <c r="U20" s="156">
        <f>VLOOKUP(B20,'INFORM Severity - hidden'!$C$5:$V$170,20,FALSE)</f>
        <v>44706</v>
      </c>
    </row>
    <row r="21" spans="1:21" x14ac:dyDescent="0.35">
      <c r="A21" s="138" t="str">
        <f t="array" ref="A21">IFERROR(INDEX(Lists!$B$2:$B$153,SMALL(IF(Lists!$H$2:$H$153="Yes",ROW(Lists!$B$2:$B$153)),ROW(17:17))-1,1),"")</f>
        <v>Venezuela displacement in Dominican Republic</v>
      </c>
      <c r="B21" s="139" t="str">
        <f>VLOOKUP(A21,Lists!$B$2:$G$153,2,FALSE)</f>
        <v>DOM002</v>
      </c>
      <c r="C21" s="139" t="str">
        <f>VLOOKUP(B21,'INFORM Severity - hidden'!$C$5:$D$160,2,FALSE)</f>
        <v>Dominican Republic</v>
      </c>
      <c r="D21" s="139" t="str">
        <f>VLOOKUP(A21,Lists!$B$2:$G$153,3,FALSE)</f>
        <v>DOM</v>
      </c>
      <c r="E21" s="139" t="str">
        <f>VLOOKUP(A21,Lists!$B$2:$G$153,5,FALSE)</f>
        <v>International displacement</v>
      </c>
      <c r="F21" s="254">
        <f t="shared" si="0"/>
        <v>1.8</v>
      </c>
      <c r="G21" s="143">
        <f t="shared" si="1"/>
        <v>2</v>
      </c>
      <c r="H21" s="143" t="str">
        <f t="shared" si="2"/>
        <v>Low</v>
      </c>
      <c r="I21" s="255" t="str">
        <f>INDEX(Trends!$D$3:$D$404,MATCH(B21,Trends!$C$3:$C$404,0))</f>
        <v>Decreasing</v>
      </c>
      <c r="J21" s="143" t="str">
        <f>VLOOKUP($B21,Reliability!$A$3:$I$170,9,FALSE)</f>
        <v>Medium</v>
      </c>
      <c r="K21" s="256">
        <f t="shared" si="3"/>
        <v>3.2</v>
      </c>
      <c r="L21" s="256">
        <f>VLOOKUP($B21,'Impact of the crisis'!$C$6:$N$170,12,FALSE)</f>
        <v>4.0999999999999996</v>
      </c>
      <c r="M21" s="256">
        <f>VLOOKUP($B21,'Impact of the crisis'!$C$6:$AB$170,26,FALSE)</f>
        <v>2.7</v>
      </c>
      <c r="N21" s="256">
        <f>VLOOKUP($B21,'Conditions of people affected'!$C$6:$R$170,16,FALSE)</f>
        <v>1.35</v>
      </c>
      <c r="O21" s="256">
        <f>VLOOKUP($B21,'Conditions of people affected'!$C$6:$R$170,9,FALSE)</f>
        <v>1.7</v>
      </c>
      <c r="P21" s="256">
        <f>VLOOKUP($B21,'Conditions of people affected'!$C$6:$R$170,15,FALSE)</f>
        <v>1</v>
      </c>
      <c r="Q21" s="256">
        <f t="shared" si="4"/>
        <v>1.2</v>
      </c>
      <c r="R21" s="256">
        <f>VLOOKUP($B21,'Complexity of the crisis'!$C$6:$AN$170,22,FALSE)</f>
        <v>1.4</v>
      </c>
      <c r="S21" s="257">
        <f>VLOOKUP($B21,'Complexity of the crisis'!$C$6:$AN$170,38,FALSE)</f>
        <v>1</v>
      </c>
      <c r="T21" s="142" t="str">
        <f>VLOOKUP(B21,Lists!$C$3:$E$163,3,FALSE)</f>
        <v>Americas</v>
      </c>
      <c r="U21" s="156">
        <f>VLOOKUP(B21,'INFORM Severity - hidden'!$C$5:$V$170,20,FALSE)</f>
        <v>44613</v>
      </c>
    </row>
    <row r="22" spans="1:21" x14ac:dyDescent="0.35">
      <c r="A22" s="138" t="str">
        <f t="array" ref="A22">IFERROR(INDEX(Lists!$B$2:$B$153,SMALL(IF(Lists!$H$2:$H$153="Yes",ROW(Lists!$B$2:$B$153)),ROW(18:18))-1,1),"")</f>
        <v>Multiple crises in Algeria</v>
      </c>
      <c r="B22" s="139" t="str">
        <f>VLOOKUP(A22,Lists!$B$2:$G$153,2,FALSE)</f>
        <v>DZA004</v>
      </c>
      <c r="C22" s="139" t="str">
        <f>VLOOKUP(B22,'INFORM Severity - hidden'!$C$5:$D$160,2,FALSE)</f>
        <v>Algeria</v>
      </c>
      <c r="D22" s="139" t="str">
        <f>VLOOKUP(A22,Lists!$B$2:$G$153,3,FALSE)</f>
        <v>DZA</v>
      </c>
      <c r="E22" s="139" t="str">
        <f>VLOOKUP(A22,Lists!$B$2:$G$153,5,FALSE)</f>
        <v>Multiple crises country</v>
      </c>
      <c r="F22" s="254" t="str">
        <f t="shared" si="0"/>
        <v>x</v>
      </c>
      <c r="G22" s="143" t="str">
        <f t="shared" si="1"/>
        <v>x</v>
      </c>
      <c r="H22" s="143" t="str">
        <f t="shared" si="2"/>
        <v>x</v>
      </c>
      <c r="I22" s="255" t="str">
        <f>INDEX(Trends!$D$3:$D$404,MATCH(B22,Trends!$C$3:$C$404,0))</f>
        <v>-</v>
      </c>
      <c r="J22" s="143" t="str">
        <f>VLOOKUP($B22,Reliability!$A$3:$I$170,9,FALSE)</f>
        <v>Medium</v>
      </c>
      <c r="K22" s="256">
        <f t="shared" si="3"/>
        <v>3.9</v>
      </c>
      <c r="L22" s="256">
        <f>VLOOKUP($B22,'Impact of the crisis'!$C$6:$N$170,12,FALSE)</f>
        <v>5</v>
      </c>
      <c r="M22" s="256">
        <f>VLOOKUP($B22,'Impact of the crisis'!$C$6:$AB$170,26,FALSE)</f>
        <v>3.1</v>
      </c>
      <c r="N22" s="256" t="str">
        <f>VLOOKUP($B22,'Conditions of people affected'!$C$6:$R$170,16,FALSE)</f>
        <v>x</v>
      </c>
      <c r="O22" s="256" t="str">
        <f>VLOOKUP($B22,'Conditions of people affected'!$C$6:$R$170,9,FALSE)</f>
        <v>x</v>
      </c>
      <c r="P22" s="256" t="str">
        <f>VLOOKUP($B22,'Conditions of people affected'!$C$6:$R$170,15,FALSE)</f>
        <v>x</v>
      </c>
      <c r="Q22" s="256">
        <f t="shared" si="4"/>
        <v>2.7</v>
      </c>
      <c r="R22" s="256">
        <f>VLOOKUP($B22,'Complexity of the crisis'!$C$6:$AN$170,22,FALSE)</f>
        <v>2.9</v>
      </c>
      <c r="S22" s="257">
        <f>VLOOKUP($B22,'Complexity of the crisis'!$C$6:$AN$170,38,FALSE)</f>
        <v>2.5</v>
      </c>
      <c r="T22" s="142" t="str">
        <f>VLOOKUP(B22,Lists!$C$3:$E$163,3,FALSE)</f>
        <v>Africa</v>
      </c>
      <c r="U22" s="156">
        <f>VLOOKUP(B22,'INFORM Severity - hidden'!$C$5:$V$170,20,FALSE)</f>
        <v>44696</v>
      </c>
    </row>
    <row r="23" spans="1:21" x14ac:dyDescent="0.35">
      <c r="A23" s="138" t="str">
        <f t="array" ref="A23">IFERROR(INDEX(Lists!$B$2:$B$153,SMALL(IF(Lists!$H$2:$H$153="Yes",ROW(Lists!$B$2:$B$153)),ROW(19:19))-1,1),"")</f>
        <v>Venezuela displacement in Ecuador</v>
      </c>
      <c r="B23" s="139" t="str">
        <f>VLOOKUP(A23,Lists!$B$2:$G$153,2,FALSE)</f>
        <v>ECU002</v>
      </c>
      <c r="C23" s="139" t="str">
        <f>VLOOKUP(B23,'INFORM Severity - hidden'!$C$5:$D$160,2,FALSE)</f>
        <v>Ecuador</v>
      </c>
      <c r="D23" s="139" t="str">
        <f>VLOOKUP(A23,Lists!$B$2:$G$153,3,FALSE)</f>
        <v>ECU</v>
      </c>
      <c r="E23" s="139" t="str">
        <f>VLOOKUP(A23,Lists!$B$2:$G$153,5,FALSE)</f>
        <v>International displacement</v>
      </c>
      <c r="F23" s="254">
        <f t="shared" si="0"/>
        <v>2.5</v>
      </c>
      <c r="G23" s="143">
        <f t="shared" si="1"/>
        <v>3</v>
      </c>
      <c r="H23" s="143" t="str">
        <f t="shared" si="2"/>
        <v>Medium</v>
      </c>
      <c r="I23" s="255" t="str">
        <f>INDEX(Trends!$D$3:$D$404,MATCH(B23,Trends!$C$3:$C$404,0))</f>
        <v>Increasing</v>
      </c>
      <c r="J23" s="143" t="str">
        <f>VLOOKUP($B23,Reliability!$A$3:$I$170,9,FALSE)</f>
        <v>Medium</v>
      </c>
      <c r="K23" s="256">
        <f t="shared" si="3"/>
        <v>2</v>
      </c>
      <c r="L23" s="256">
        <f>VLOOKUP($B23,'Impact of the crisis'!$C$6:$N$170,12,FALSE)</f>
        <v>1.7</v>
      </c>
      <c r="M23" s="256">
        <f>VLOOKUP($B23,'Impact of the crisis'!$C$6:$AB$170,26,FALSE)</f>
        <v>2.2000000000000002</v>
      </c>
      <c r="N23" s="256">
        <f>VLOOKUP($B23,'Conditions of people affected'!$C$6:$R$170,16,FALSE)</f>
        <v>3.1</v>
      </c>
      <c r="O23" s="256">
        <f>VLOOKUP($B23,'Conditions of people affected'!$C$6:$R$170,9,FALSE)</f>
        <v>3.2</v>
      </c>
      <c r="P23" s="256">
        <f>VLOOKUP($B23,'Conditions of people affected'!$C$6:$R$170,15,FALSE)</f>
        <v>3</v>
      </c>
      <c r="Q23" s="256">
        <f t="shared" si="4"/>
        <v>1.8</v>
      </c>
      <c r="R23" s="256">
        <f>VLOOKUP($B23,'Complexity of the crisis'!$C$6:$AN$170,22,FALSE)</f>
        <v>2.1</v>
      </c>
      <c r="S23" s="257">
        <f>VLOOKUP($B23,'Complexity of the crisis'!$C$6:$AN$170,38,FALSE)</f>
        <v>1.5</v>
      </c>
      <c r="T23" s="142" t="str">
        <f>VLOOKUP(B23,Lists!$C$3:$E$163,3,FALSE)</f>
        <v>Americas</v>
      </c>
      <c r="U23" s="156">
        <f>VLOOKUP(B23,'INFORM Severity - hidden'!$C$5:$V$170,20,FALSE)</f>
        <v>44609</v>
      </c>
    </row>
    <row r="24" spans="1:21" x14ac:dyDescent="0.35">
      <c r="A24" s="138" t="str">
        <f t="array" ref="A24">IFERROR(INDEX(Lists!$B$2:$B$153,SMALL(IF(Lists!$H$2:$H$153="Yes",ROW(Lists!$B$2:$B$153)),ROW(20:20))-1,1),"")</f>
        <v>Syrian Refugee Crisis in Egypt</v>
      </c>
      <c r="B24" s="139" t="str">
        <f>VLOOKUP(A24,Lists!$B$2:$G$153,2,FALSE)</f>
        <v>EGY002</v>
      </c>
      <c r="C24" s="139" t="str">
        <f>VLOOKUP(B24,'INFORM Severity - hidden'!$C$5:$D$160,2,FALSE)</f>
        <v>Egypt</v>
      </c>
      <c r="D24" s="139" t="str">
        <f>VLOOKUP(A24,Lists!$B$2:$G$153,3,FALSE)</f>
        <v>EGY</v>
      </c>
      <c r="E24" s="139" t="str">
        <f>VLOOKUP(A24,Lists!$B$2:$G$153,5,FALSE)</f>
        <v>International displacement</v>
      </c>
      <c r="F24" s="254">
        <f t="shared" si="0"/>
        <v>2.9</v>
      </c>
      <c r="G24" s="143">
        <f t="shared" si="1"/>
        <v>3</v>
      </c>
      <c r="H24" s="143" t="str">
        <f t="shared" si="2"/>
        <v>Medium</v>
      </c>
      <c r="I24" s="255" t="str">
        <f>INDEX(Trends!$D$3:$D$404,MATCH(B24,Trends!$C$3:$C$404,0))</f>
        <v>Increasing</v>
      </c>
      <c r="J24" s="143" t="str">
        <f>VLOOKUP($B24,Reliability!$A$3:$I$170,9,FALSE)</f>
        <v>Very High</v>
      </c>
      <c r="K24" s="256">
        <f t="shared" si="3"/>
        <v>2.4</v>
      </c>
      <c r="L24" s="256">
        <f>VLOOKUP($B24,'Impact of the crisis'!$C$6:$N$170,12,FALSE)</f>
        <v>2.4</v>
      </c>
      <c r="M24" s="256">
        <f>VLOOKUP($B24,'Impact of the crisis'!$C$6:$AB$170,26,FALSE)</f>
        <v>2.4</v>
      </c>
      <c r="N24" s="256">
        <f>VLOOKUP($B24,'Conditions of people affected'!$C$6:$R$170,16,FALSE)</f>
        <v>3.5</v>
      </c>
      <c r="O24" s="256">
        <f>VLOOKUP($B24,'Conditions of people affected'!$C$6:$R$170,9,FALSE)</f>
        <v>4</v>
      </c>
      <c r="P24" s="256">
        <f>VLOOKUP($B24,'Conditions of people affected'!$C$6:$R$170,15,FALSE)</f>
        <v>3</v>
      </c>
      <c r="Q24" s="256">
        <f t="shared" si="4"/>
        <v>2.2000000000000002</v>
      </c>
      <c r="R24" s="256">
        <f>VLOOKUP($B24,'Complexity of the crisis'!$C$6:$AN$170,22,FALSE)</f>
        <v>2.8</v>
      </c>
      <c r="S24" s="257">
        <f>VLOOKUP($B24,'Complexity of the crisis'!$C$6:$AN$170,38,FALSE)</f>
        <v>1.5</v>
      </c>
      <c r="T24" s="142" t="str">
        <f>VLOOKUP(B24,Lists!$C$3:$E$163,3,FALSE)</f>
        <v>Africa</v>
      </c>
      <c r="U24" s="156">
        <f>VLOOKUP(B24,'INFORM Severity - hidden'!$C$5:$V$170,20,FALSE)</f>
        <v>44697</v>
      </c>
    </row>
    <row r="25" spans="1:21" x14ac:dyDescent="0.35">
      <c r="A25" s="138" t="str">
        <f t="array" ref="A25">IFERROR(INDEX(Lists!$B$2:$B$153,SMALL(IF(Lists!$H$2:$H$153="Yes",ROW(Lists!$B$2:$B$153)),ROW(21:21))-1,1),"")</f>
        <v>Complex crisis in Eritrea</v>
      </c>
      <c r="B25" s="139" t="str">
        <f>VLOOKUP(A25,Lists!$B$2:$G$153,2,FALSE)</f>
        <v>ERI001</v>
      </c>
      <c r="C25" s="139" t="str">
        <f>VLOOKUP(B25,'INFORM Severity - hidden'!$C$5:$D$160,2,FALSE)</f>
        <v>Eritrea</v>
      </c>
      <c r="D25" s="139" t="str">
        <f>VLOOKUP(A25,Lists!$B$2:$G$153,3,FALSE)</f>
        <v>ERI</v>
      </c>
      <c r="E25" s="139" t="str">
        <f>VLOOKUP(A25,Lists!$B$2:$G$153,5,FALSE)</f>
        <v>Complex crisis</v>
      </c>
      <c r="F25" s="254">
        <f t="shared" si="0"/>
        <v>3.7</v>
      </c>
      <c r="G25" s="143">
        <f t="shared" si="1"/>
        <v>4</v>
      </c>
      <c r="H25" s="143" t="str">
        <f t="shared" si="2"/>
        <v>High</v>
      </c>
      <c r="I25" s="255" t="str">
        <f>INDEX(Trends!$D$3:$D$404,MATCH(B25,Trends!$C$3:$C$404,0))</f>
        <v>Stable</v>
      </c>
      <c r="J25" s="143" t="str">
        <f>VLOOKUP($B25,Reliability!$A$3:$I$170,9,FALSE)</f>
        <v>High</v>
      </c>
      <c r="K25" s="256">
        <f t="shared" si="3"/>
        <v>3.6</v>
      </c>
      <c r="L25" s="256">
        <f>VLOOKUP($B25,'Impact of the crisis'!$C$6:$N$170,12,FALSE)</f>
        <v>4</v>
      </c>
      <c r="M25" s="256">
        <f>VLOOKUP($B25,'Impact of the crisis'!$C$6:$AB$170,26,FALSE)</f>
        <v>3.3</v>
      </c>
      <c r="N25" s="256">
        <f>VLOOKUP($B25,'Conditions of people affected'!$C$6:$R$170,16,FALSE)</f>
        <v>3.25</v>
      </c>
      <c r="O25" s="256">
        <f>VLOOKUP($B25,'Conditions of people affected'!$C$6:$R$170,9,FALSE)</f>
        <v>3.5</v>
      </c>
      <c r="P25" s="256">
        <f>VLOOKUP($B25,'Conditions of people affected'!$C$6:$R$170,15,FALSE)</f>
        <v>3</v>
      </c>
      <c r="Q25" s="256">
        <f t="shared" si="4"/>
        <v>4.3</v>
      </c>
      <c r="R25" s="256">
        <f>VLOOKUP($B25,'Complexity of the crisis'!$C$6:$AN$170,22,FALSE)</f>
        <v>3.3</v>
      </c>
      <c r="S25" s="257">
        <f>VLOOKUP($B25,'Complexity of the crisis'!$C$6:$AN$170,38,FALSE)</f>
        <v>5</v>
      </c>
      <c r="T25" s="142" t="str">
        <f>VLOOKUP(B25,Lists!$C$3:$E$163,3,FALSE)</f>
        <v>Africa</v>
      </c>
      <c r="U25" s="156">
        <f>VLOOKUP(B25,'INFORM Severity - hidden'!$C$5:$V$170,20,FALSE)</f>
        <v>44699</v>
      </c>
    </row>
    <row r="26" spans="1:21" x14ac:dyDescent="0.35">
      <c r="A26" s="138" t="str">
        <f t="array" ref="A26">IFERROR(INDEX(Lists!$B$2:$B$153,SMALL(IF(Lists!$H$2:$H$153="Yes",ROW(Lists!$B$2:$B$153)),ROW(22:22))-1,1),"")</f>
        <v>Mixed migration flows in spain</v>
      </c>
      <c r="B26" s="139" t="str">
        <f>VLOOKUP(A26,Lists!$B$2:$G$153,2,FALSE)</f>
        <v>ESP002</v>
      </c>
      <c r="C26" s="139" t="str">
        <f>VLOOKUP(B26,'INFORM Severity - hidden'!$C$5:$D$160,2,FALSE)</f>
        <v>Spain</v>
      </c>
      <c r="D26" s="139" t="str">
        <f>VLOOKUP(A26,Lists!$B$2:$G$153,3,FALSE)</f>
        <v>ESP</v>
      </c>
      <c r="E26" s="139" t="str">
        <f>VLOOKUP(A26,Lists!$B$2:$G$153,5,FALSE)</f>
        <v>International displacement</v>
      </c>
      <c r="F26" s="254">
        <f t="shared" si="0"/>
        <v>1.7</v>
      </c>
      <c r="G26" s="143">
        <f t="shared" si="1"/>
        <v>2</v>
      </c>
      <c r="H26" s="143" t="str">
        <f t="shared" si="2"/>
        <v>Low</v>
      </c>
      <c r="I26" s="255" t="str">
        <f>INDEX(Trends!$D$3:$D$404,MATCH(B26,Trends!$C$3:$C$404,0))</f>
        <v>Decreasing</v>
      </c>
      <c r="J26" s="143" t="str">
        <f>VLOOKUP($B26,Reliability!$A$3:$I$170,9,FALSE)</f>
        <v>Medium</v>
      </c>
      <c r="K26" s="256">
        <f t="shared" si="3"/>
        <v>2.5</v>
      </c>
      <c r="L26" s="256">
        <f>VLOOKUP($B26,'Impact of the crisis'!$C$6:$N$170,12,FALSE)</f>
        <v>2.2000000000000002</v>
      </c>
      <c r="M26" s="256">
        <f>VLOOKUP($B26,'Impact of the crisis'!$C$6:$AB$170,26,FALSE)</f>
        <v>2.6</v>
      </c>
      <c r="N26" s="256">
        <f>VLOOKUP($B26,'Conditions of people affected'!$C$6:$R$170,16,FALSE)</f>
        <v>1.4</v>
      </c>
      <c r="O26" s="256">
        <f>VLOOKUP($B26,'Conditions of people affected'!$C$6:$R$170,9,FALSE)</f>
        <v>1.8</v>
      </c>
      <c r="P26" s="256">
        <f>VLOOKUP($B26,'Conditions of people affected'!$C$6:$R$170,15,FALSE)</f>
        <v>1</v>
      </c>
      <c r="Q26" s="256">
        <f t="shared" si="4"/>
        <v>1.6</v>
      </c>
      <c r="R26" s="256">
        <f>VLOOKUP($B26,'Complexity of the crisis'!$C$6:$AN$170,22,FALSE)</f>
        <v>1.6</v>
      </c>
      <c r="S26" s="257">
        <f>VLOOKUP($B26,'Complexity of the crisis'!$C$6:$AN$170,38,FALSE)</f>
        <v>1.5</v>
      </c>
      <c r="T26" s="142" t="str">
        <f>VLOOKUP(B26,Lists!$C$3:$E$163,3,FALSE)</f>
        <v>Europe</v>
      </c>
      <c r="U26" s="156">
        <f>VLOOKUP(B26,'INFORM Severity - hidden'!$C$5:$V$170,20,FALSE)</f>
        <v>44494</v>
      </c>
    </row>
    <row r="27" spans="1:21" x14ac:dyDescent="0.35">
      <c r="A27" s="138" t="str">
        <f t="array" ref="A27">IFERROR(INDEX(Lists!$B$2:$B$153,SMALL(IF(Lists!$H$2:$H$153="Yes",ROW(Lists!$B$2:$B$153)),ROW(23:23))-1,1),"")</f>
        <v>Complex crisis in Ethiopia</v>
      </c>
      <c r="B27" s="139" t="str">
        <f>VLOOKUP(A27,Lists!$B$2:$G$153,2,FALSE)</f>
        <v>ETH001</v>
      </c>
      <c r="C27" s="139" t="str">
        <f>VLOOKUP(B27,'INFORM Severity - hidden'!$C$5:$D$160,2,FALSE)</f>
        <v>Ethiopia</v>
      </c>
      <c r="D27" s="139" t="str">
        <f>VLOOKUP(A27,Lists!$B$2:$G$153,3,FALSE)</f>
        <v>ETH</v>
      </c>
      <c r="E27" s="139" t="str">
        <f>VLOOKUP(A27,Lists!$B$2:$G$153,5,FALSE)</f>
        <v>Complex crisis</v>
      </c>
      <c r="F27" s="254">
        <f t="shared" si="0"/>
        <v>4.7</v>
      </c>
      <c r="G27" s="143">
        <f t="shared" si="1"/>
        <v>5</v>
      </c>
      <c r="H27" s="143" t="str">
        <f t="shared" si="2"/>
        <v>Very High</v>
      </c>
      <c r="I27" s="255" t="str">
        <f>INDEX(Trends!$D$3:$D$404,MATCH(B27,Trends!$C$3:$C$404,0))</f>
        <v>Stable</v>
      </c>
      <c r="J27" s="143" t="str">
        <f>VLOOKUP($B27,Reliability!$A$3:$I$170,9,FALSE)</f>
        <v>High</v>
      </c>
      <c r="K27" s="256">
        <f t="shared" si="3"/>
        <v>4.7</v>
      </c>
      <c r="L27" s="256">
        <f>VLOOKUP($B27,'Impact of the crisis'!$C$6:$N$170,12,FALSE)</f>
        <v>5</v>
      </c>
      <c r="M27" s="256">
        <f>VLOOKUP($B27,'Impact of the crisis'!$C$6:$AB$170,26,FALSE)</f>
        <v>4.5</v>
      </c>
      <c r="N27" s="256">
        <f>VLOOKUP($B27,'Conditions of people affected'!$C$6:$R$170,16,FALSE)</f>
        <v>5</v>
      </c>
      <c r="O27" s="256">
        <f>VLOOKUP($B27,'Conditions of people affected'!$C$6:$R$170,9,FALSE)</f>
        <v>5</v>
      </c>
      <c r="P27" s="256">
        <f>VLOOKUP($B27,'Conditions of people affected'!$C$6:$R$170,15,FALSE)</f>
        <v>5</v>
      </c>
      <c r="Q27" s="256">
        <f t="shared" si="4"/>
        <v>4.2</v>
      </c>
      <c r="R27" s="256">
        <f>VLOOKUP($B27,'Complexity of the crisis'!$C$6:$AN$170,22,FALSE)</f>
        <v>3.8</v>
      </c>
      <c r="S27" s="257">
        <f>VLOOKUP($B27,'Complexity of the crisis'!$C$6:$AN$170,38,FALSE)</f>
        <v>4.5</v>
      </c>
      <c r="T27" s="142" t="str">
        <f>VLOOKUP(B27,Lists!$C$3:$E$163,3,FALSE)</f>
        <v>Africa</v>
      </c>
      <c r="U27" s="156">
        <f>VLOOKUP(B27,'INFORM Severity - hidden'!$C$5:$V$170,20,FALSE)</f>
        <v>44712</v>
      </c>
    </row>
    <row r="28" spans="1:21" x14ac:dyDescent="0.35">
      <c r="A28" s="138" t="str">
        <f t="array" ref="A28">IFERROR(INDEX(Lists!$B$2:$B$153,SMALL(IF(Lists!$H$2:$H$153="Yes",ROW(Lists!$B$2:$B$153)),ROW(24:24))-1,1),"")</f>
        <v>Mixed migration flows in Greece</v>
      </c>
      <c r="B28" s="139" t="str">
        <f>VLOOKUP(A28,Lists!$B$2:$G$153,2,FALSE)</f>
        <v>GRC002</v>
      </c>
      <c r="C28" s="139" t="str">
        <f>VLOOKUP(B28,'INFORM Severity - hidden'!$C$5:$D$160,2,FALSE)</f>
        <v>Greece</v>
      </c>
      <c r="D28" s="139" t="str">
        <f>VLOOKUP(A28,Lists!$B$2:$G$153,3,FALSE)</f>
        <v>GRC</v>
      </c>
      <c r="E28" s="139" t="str">
        <f>VLOOKUP(A28,Lists!$B$2:$G$153,5,FALSE)</f>
        <v>International displacement</v>
      </c>
      <c r="F28" s="254">
        <f t="shared" si="0"/>
        <v>1.7</v>
      </c>
      <c r="G28" s="143">
        <f t="shared" si="1"/>
        <v>2</v>
      </c>
      <c r="H28" s="143" t="str">
        <f t="shared" si="2"/>
        <v>Low</v>
      </c>
      <c r="I28" s="255" t="str">
        <f>INDEX(Trends!$D$3:$D$404,MATCH(B28,Trends!$C$3:$C$404,0))</f>
        <v>Increasing</v>
      </c>
      <c r="J28" s="143" t="str">
        <f>VLOOKUP($B28,Reliability!$A$3:$I$170,9,FALSE)</f>
        <v>High</v>
      </c>
      <c r="K28" s="256">
        <f t="shared" si="3"/>
        <v>2.2999999999999998</v>
      </c>
      <c r="L28" s="256">
        <f>VLOOKUP($B28,'Impact of the crisis'!$C$6:$N$170,12,FALSE)</f>
        <v>0.3</v>
      </c>
      <c r="M28" s="256">
        <f>VLOOKUP($B28,'Impact of the crisis'!$C$6:$AB$170,26,FALSE)</f>
        <v>3</v>
      </c>
      <c r="N28" s="256">
        <f>VLOOKUP($B28,'Conditions of people affected'!$C$6:$R$170,16,FALSE)</f>
        <v>1.25</v>
      </c>
      <c r="O28" s="256">
        <f>VLOOKUP($B28,'Conditions of people affected'!$C$6:$R$170,9,FALSE)</f>
        <v>0.5</v>
      </c>
      <c r="P28" s="256">
        <f>VLOOKUP($B28,'Conditions of people affected'!$C$6:$R$170,15,FALSE)</f>
        <v>2</v>
      </c>
      <c r="Q28" s="256">
        <f t="shared" si="4"/>
        <v>2</v>
      </c>
      <c r="R28" s="256">
        <f>VLOOKUP($B28,'Complexity of the crisis'!$C$6:$AN$170,22,FALSE)</f>
        <v>1.9</v>
      </c>
      <c r="S28" s="257">
        <f>VLOOKUP($B28,'Complexity of the crisis'!$C$6:$AN$170,38,FALSE)</f>
        <v>2</v>
      </c>
      <c r="T28" s="142" t="str">
        <f>VLOOKUP(B28,Lists!$C$3:$E$163,3,FALSE)</f>
        <v>Europe</v>
      </c>
      <c r="U28" s="156">
        <f>VLOOKUP(B28,'INFORM Severity - hidden'!$C$5:$V$170,20,FALSE)</f>
        <v>44671</v>
      </c>
    </row>
    <row r="29" spans="1:21" x14ac:dyDescent="0.35">
      <c r="A29" s="138" t="str">
        <f t="array" ref="A29">IFERROR(INDEX(Lists!$B$2:$B$153,SMALL(IF(Lists!$H$2:$H$153="Yes",ROW(Lists!$B$2:$B$153)),ROW(25:25))-1,1),"")</f>
        <v>Complex crisis in Guatemala</v>
      </c>
      <c r="B29" s="139" t="str">
        <f>VLOOKUP(A29,Lists!$B$2:$G$153,2,FALSE)</f>
        <v>GTM001</v>
      </c>
      <c r="C29" s="139" t="str">
        <f>VLOOKUP(B29,'INFORM Severity - hidden'!$C$5:$D$160,2,FALSE)</f>
        <v>Guatemala</v>
      </c>
      <c r="D29" s="139" t="str">
        <f>VLOOKUP(A29,Lists!$B$2:$G$153,3,FALSE)</f>
        <v>GTM</v>
      </c>
      <c r="E29" s="139" t="str">
        <f>VLOOKUP(A29,Lists!$B$2:$G$153,5,FALSE)</f>
        <v>Complex crisis</v>
      </c>
      <c r="F29" s="254">
        <f t="shared" si="0"/>
        <v>3.5</v>
      </c>
      <c r="G29" s="143">
        <f t="shared" si="1"/>
        <v>4</v>
      </c>
      <c r="H29" s="143" t="str">
        <f t="shared" si="2"/>
        <v>High</v>
      </c>
      <c r="I29" s="255" t="str">
        <f>INDEX(Trends!$D$3:$D$404,MATCH(B29,Trends!$C$3:$C$404,0))</f>
        <v>Stable</v>
      </c>
      <c r="J29" s="143" t="str">
        <f>VLOOKUP($B29,Reliability!$A$3:$I$170,9,FALSE)</f>
        <v>High</v>
      </c>
      <c r="K29" s="256">
        <f t="shared" si="3"/>
        <v>3.8</v>
      </c>
      <c r="L29" s="256">
        <f>VLOOKUP($B29,'Impact of the crisis'!$C$6:$N$170,12,FALSE)</f>
        <v>4.4000000000000004</v>
      </c>
      <c r="M29" s="256">
        <f>VLOOKUP($B29,'Impact of the crisis'!$C$6:$AB$170,26,FALSE)</f>
        <v>3.5</v>
      </c>
      <c r="N29" s="256">
        <f>VLOOKUP($B29,'Conditions of people affected'!$C$6:$R$170,16,FALSE)</f>
        <v>3.65</v>
      </c>
      <c r="O29" s="256">
        <f>VLOOKUP($B29,'Conditions of people affected'!$C$6:$R$170,9,FALSE)</f>
        <v>4.3</v>
      </c>
      <c r="P29" s="256">
        <f>VLOOKUP($B29,'Conditions of people affected'!$C$6:$R$170,15,FALSE)</f>
        <v>3</v>
      </c>
      <c r="Q29" s="256">
        <f t="shared" si="4"/>
        <v>2.9</v>
      </c>
      <c r="R29" s="256">
        <f>VLOOKUP($B29,'Complexity of the crisis'!$C$6:$AN$170,22,FALSE)</f>
        <v>3.3</v>
      </c>
      <c r="S29" s="257">
        <f>VLOOKUP($B29,'Complexity of the crisis'!$C$6:$AN$170,38,FALSE)</f>
        <v>2.5</v>
      </c>
      <c r="T29" s="142" t="str">
        <f>VLOOKUP(B29,Lists!$C$3:$E$163,3,FALSE)</f>
        <v>Americas</v>
      </c>
      <c r="U29" s="156">
        <f>VLOOKUP(B29,'INFORM Severity - hidden'!$C$5:$V$170,20,FALSE)</f>
        <v>44516</v>
      </c>
    </row>
    <row r="30" spans="1:21" x14ac:dyDescent="0.35">
      <c r="A30" s="138" t="str">
        <f t="array" ref="A30">IFERROR(INDEX(Lists!$B$2:$B$153,SMALL(IF(Lists!$H$2:$H$153="Yes",ROW(Lists!$B$2:$B$153)),ROW(26:26))-1,1),"")</f>
        <v>Complex crisis in Honduras</v>
      </c>
      <c r="B30" s="139" t="str">
        <f>VLOOKUP(A30,Lists!$B$2:$G$153,2,FALSE)</f>
        <v>HND001</v>
      </c>
      <c r="C30" s="139" t="str">
        <f>VLOOKUP(B30,'INFORM Severity - hidden'!$C$5:$D$160,2,FALSE)</f>
        <v>Honduras</v>
      </c>
      <c r="D30" s="139" t="str">
        <f>VLOOKUP(A30,Lists!$B$2:$G$153,3,FALSE)</f>
        <v>HND</v>
      </c>
      <c r="E30" s="139" t="str">
        <f>VLOOKUP(A30,Lists!$B$2:$G$153,5,FALSE)</f>
        <v>Complex crisis</v>
      </c>
      <c r="F30" s="254">
        <f t="shared" si="0"/>
        <v>3.7</v>
      </c>
      <c r="G30" s="143">
        <f t="shared" si="1"/>
        <v>4</v>
      </c>
      <c r="H30" s="143" t="str">
        <f t="shared" si="2"/>
        <v>High</v>
      </c>
      <c r="I30" s="255" t="str">
        <f>INDEX(Trends!$D$3:$D$404,MATCH(B30,Trends!$C$3:$C$404,0))</f>
        <v>Stable</v>
      </c>
      <c r="J30" s="143" t="str">
        <f>VLOOKUP($B30,Reliability!$A$3:$I$170,9,FALSE)</f>
        <v>High</v>
      </c>
      <c r="K30" s="256">
        <f t="shared" si="3"/>
        <v>3.8</v>
      </c>
      <c r="L30" s="256">
        <f>VLOOKUP($B30,'Impact of the crisis'!$C$6:$N$170,12,FALSE)</f>
        <v>4.2</v>
      </c>
      <c r="M30" s="256">
        <f>VLOOKUP($B30,'Impact of the crisis'!$C$6:$AB$170,26,FALSE)</f>
        <v>3.5</v>
      </c>
      <c r="N30" s="256">
        <f>VLOOKUP($B30,'Conditions of people affected'!$C$6:$R$170,16,FALSE)</f>
        <v>4.0999999999999996</v>
      </c>
      <c r="O30" s="256">
        <f>VLOOKUP($B30,'Conditions of people affected'!$C$6:$R$170,9,FALSE)</f>
        <v>4.2</v>
      </c>
      <c r="P30" s="256">
        <f>VLOOKUP($B30,'Conditions of people affected'!$C$6:$R$170,15,FALSE)</f>
        <v>4</v>
      </c>
      <c r="Q30" s="256">
        <f t="shared" si="4"/>
        <v>3.1</v>
      </c>
      <c r="R30" s="256">
        <f>VLOOKUP($B30,'Complexity of the crisis'!$C$6:$AN$170,22,FALSE)</f>
        <v>3.1</v>
      </c>
      <c r="S30" s="257">
        <f>VLOOKUP($B30,'Complexity of the crisis'!$C$6:$AN$170,38,FALSE)</f>
        <v>3</v>
      </c>
      <c r="T30" s="142" t="str">
        <f>VLOOKUP(B30,Lists!$C$3:$E$163,3,FALSE)</f>
        <v>Americas</v>
      </c>
      <c r="U30" s="156">
        <f>VLOOKUP(B30,'INFORM Severity - hidden'!$C$5:$V$170,20,FALSE)</f>
        <v>44517</v>
      </c>
    </row>
    <row r="31" spans="1:21" x14ac:dyDescent="0.35">
      <c r="A31" s="138" t="str">
        <f t="array" ref="A31">IFERROR(INDEX(Lists!$B$2:$B$153,SMALL(IF(Lists!$H$2:$H$153="Yes",ROW(Lists!$B$2:$B$153)),ROW(27:27))-1,1),"")</f>
        <v>Complex crisis in Haiti</v>
      </c>
      <c r="B31" s="139" t="str">
        <f>VLOOKUP(A31,Lists!$B$2:$G$153,2,FALSE)</f>
        <v>HTI001</v>
      </c>
      <c r="C31" s="139" t="str">
        <f>VLOOKUP(B31,'INFORM Severity - hidden'!$C$5:$D$160,2,FALSE)</f>
        <v>Haiti</v>
      </c>
      <c r="D31" s="139" t="str">
        <f>VLOOKUP(A31,Lists!$B$2:$G$153,3,FALSE)</f>
        <v>HTI</v>
      </c>
      <c r="E31" s="139" t="str">
        <f>VLOOKUP(A31,Lists!$B$2:$G$153,5,FALSE)</f>
        <v>Complex crisis</v>
      </c>
      <c r="F31" s="254">
        <f t="shared" si="0"/>
        <v>4</v>
      </c>
      <c r="G31" s="143">
        <f t="shared" si="1"/>
        <v>4</v>
      </c>
      <c r="H31" s="143" t="str">
        <f t="shared" si="2"/>
        <v>High</v>
      </c>
      <c r="I31" s="255" t="str">
        <f>INDEX(Trends!$D$3:$D$404,MATCH(B31,Trends!$C$3:$C$404,0))</f>
        <v>Stable</v>
      </c>
      <c r="J31" s="143" t="str">
        <f>VLOOKUP($B31,Reliability!$A$3:$I$170,9,FALSE)</f>
        <v>Very High</v>
      </c>
      <c r="K31" s="256">
        <f t="shared" si="3"/>
        <v>3.4</v>
      </c>
      <c r="L31" s="256">
        <f>VLOOKUP($B31,'Impact of the crisis'!$C$6:$N$170,12,FALSE)</f>
        <v>4</v>
      </c>
      <c r="M31" s="256">
        <f>VLOOKUP($B31,'Impact of the crisis'!$C$6:$AB$170,26,FALSE)</f>
        <v>3</v>
      </c>
      <c r="N31" s="256">
        <f>VLOOKUP($B31,'Conditions of people affected'!$C$6:$R$170,16,FALSE)</f>
        <v>4.75</v>
      </c>
      <c r="O31" s="256">
        <f>VLOOKUP($B31,'Conditions of people affected'!$C$6:$R$170,9,FALSE)</f>
        <v>4.5</v>
      </c>
      <c r="P31" s="256">
        <f>VLOOKUP($B31,'Conditions of people affected'!$C$6:$R$170,15,FALSE)</f>
        <v>5</v>
      </c>
      <c r="Q31" s="256">
        <f t="shared" si="4"/>
        <v>3.1</v>
      </c>
      <c r="R31" s="256">
        <f>VLOOKUP($B31,'Complexity of the crisis'!$C$6:$AN$170,22,FALSE)</f>
        <v>3.1</v>
      </c>
      <c r="S31" s="257">
        <f>VLOOKUP($B31,'Complexity of the crisis'!$C$6:$AN$170,38,FALSE)</f>
        <v>3</v>
      </c>
      <c r="T31" s="142" t="str">
        <f>VLOOKUP(B31,Lists!$C$3:$E$163,3,FALSE)</f>
        <v>Americas</v>
      </c>
      <c r="U31" s="156">
        <f>VLOOKUP(B31,'INFORM Severity - hidden'!$C$5:$V$170,20,FALSE)</f>
        <v>44686</v>
      </c>
    </row>
    <row r="32" spans="1:21" x14ac:dyDescent="0.35">
      <c r="A32" s="138" t="str">
        <f t="array" ref="A32">IFERROR(INDEX(Lists!$B$2:$B$153,SMALL(IF(Lists!$H$2:$H$153="Yes",ROW(Lists!$B$2:$B$153)),ROW(28:28))-1,1),"")</f>
        <v>Displacement from Ukraine conflict in Hungary</v>
      </c>
      <c r="B32" s="139" t="str">
        <f>VLOOKUP(A32,Lists!$B$2:$G$153,2,FALSE)</f>
        <v>HUN002</v>
      </c>
      <c r="C32" s="139" t="str">
        <f>VLOOKUP(B32,'INFORM Severity - hidden'!$C$5:$D$160,2,FALSE)</f>
        <v>Hungary</v>
      </c>
      <c r="D32" s="139" t="str">
        <f>VLOOKUP(A32,Lists!$B$2:$G$153,3,FALSE)</f>
        <v>HUN</v>
      </c>
      <c r="E32" s="139" t="str">
        <f>VLOOKUP(A32,Lists!$B$2:$G$153,5,FALSE)</f>
        <v>International displacement</v>
      </c>
      <c r="F32" s="254">
        <f t="shared" si="0"/>
        <v>1.3</v>
      </c>
      <c r="G32" s="143">
        <f t="shared" si="1"/>
        <v>2</v>
      </c>
      <c r="H32" s="143" t="str">
        <f t="shared" si="2"/>
        <v>Low</v>
      </c>
      <c r="I32" s="255" t="str">
        <f>INDEX(Trends!$D$3:$D$404,MATCH(B32,Trends!$C$3:$C$404,0))</f>
        <v>Increasing</v>
      </c>
      <c r="J32" s="143" t="str">
        <f>VLOOKUP($B32,Reliability!$A$3:$I$170,9,FALSE)</f>
        <v>Very High</v>
      </c>
      <c r="K32" s="256">
        <f t="shared" si="3"/>
        <v>2.1</v>
      </c>
      <c r="L32" s="256">
        <f>VLOOKUP($B32,'Impact of the crisis'!$C$6:$N$170,12,FALSE)</f>
        <v>0.1</v>
      </c>
      <c r="M32" s="256">
        <f>VLOOKUP($B32,'Impact of the crisis'!$C$6:$AB$170,26,FALSE)</f>
        <v>2.8</v>
      </c>
      <c r="N32" s="256">
        <f>VLOOKUP($B32,'Conditions of people affected'!$C$6:$R$170,16,FALSE)</f>
        <v>1</v>
      </c>
      <c r="O32" s="256">
        <f>VLOOKUP($B32,'Conditions of people affected'!$C$6:$R$170,9,FALSE)</f>
        <v>0</v>
      </c>
      <c r="P32" s="256">
        <f>VLOOKUP($B32,'Conditions of people affected'!$C$6:$R$170,15,FALSE)</f>
        <v>2</v>
      </c>
      <c r="Q32" s="256">
        <f t="shared" si="4"/>
        <v>1.2</v>
      </c>
      <c r="R32" s="256">
        <f>VLOOKUP($B32,'Complexity of the crisis'!$C$6:$AN$170,22,FALSE)</f>
        <v>1.4</v>
      </c>
      <c r="S32" s="257">
        <f>VLOOKUP($B32,'Complexity of the crisis'!$C$6:$AN$170,38,FALSE)</f>
        <v>1</v>
      </c>
      <c r="T32" s="142" t="str">
        <f>VLOOKUP(B32,Lists!$C$3:$E$163,3,FALSE)</f>
        <v>Europe</v>
      </c>
      <c r="U32" s="156">
        <f>VLOOKUP(B32,'INFORM Severity - hidden'!$C$5:$V$170,20,FALSE)</f>
        <v>44658</v>
      </c>
    </row>
    <row r="33" spans="1:21" x14ac:dyDescent="0.35">
      <c r="A33" s="138" t="str">
        <f t="array" ref="A33">IFERROR(INDEX(Lists!$B$2:$B$153,SMALL(IF(Lists!$H$2:$H$153="Yes",ROW(Lists!$B$2:$B$153)),ROW(29:29))-1,1),"")</f>
        <v>Papua Conflict</v>
      </c>
      <c r="B33" s="139" t="str">
        <f>VLOOKUP(A33,Lists!$B$2:$G$153,2,FALSE)</f>
        <v>IDN002</v>
      </c>
      <c r="C33" s="139" t="str">
        <f>VLOOKUP(B33,'INFORM Severity - hidden'!$C$5:$D$160,2,FALSE)</f>
        <v>Indonesia</v>
      </c>
      <c r="D33" s="139" t="str">
        <f>VLOOKUP(A33,Lists!$B$2:$G$153,3,FALSE)</f>
        <v>IDN</v>
      </c>
      <c r="E33" s="139" t="str">
        <f>VLOOKUP(A33,Lists!$B$2:$G$153,5,FALSE)</f>
        <v>Conflict</v>
      </c>
      <c r="F33" s="254">
        <f t="shared" si="0"/>
        <v>2.2999999999999998</v>
      </c>
      <c r="G33" s="143">
        <f t="shared" si="1"/>
        <v>3</v>
      </c>
      <c r="H33" s="143" t="str">
        <f t="shared" si="2"/>
        <v>Medium</v>
      </c>
      <c r="I33" s="255" t="str">
        <f>INDEX(Trends!$D$3:$D$404,MATCH(B33,Trends!$C$3:$C$404,0))</f>
        <v>Increasing</v>
      </c>
      <c r="J33" s="143" t="str">
        <f>VLOOKUP($B33,Reliability!$A$3:$I$170,9,FALSE)</f>
        <v>High</v>
      </c>
      <c r="K33" s="256">
        <f t="shared" si="3"/>
        <v>2.9</v>
      </c>
      <c r="L33" s="256">
        <f>VLOOKUP($B33,'Impact of the crisis'!$C$6:$N$170,12,FALSE)</f>
        <v>2.1</v>
      </c>
      <c r="M33" s="256">
        <f>VLOOKUP($B33,'Impact of the crisis'!$C$6:$AB$170,26,FALSE)</f>
        <v>3.3</v>
      </c>
      <c r="N33" s="256">
        <f>VLOOKUP($B33,'Conditions of people affected'!$C$6:$R$170,16,FALSE)</f>
        <v>1.35</v>
      </c>
      <c r="O33" s="256">
        <f>VLOOKUP($B33,'Conditions of people affected'!$C$6:$R$170,9,FALSE)</f>
        <v>1.7</v>
      </c>
      <c r="P33" s="256">
        <f>VLOOKUP($B33,'Conditions of people affected'!$C$6:$R$170,15,FALSE)</f>
        <v>1</v>
      </c>
      <c r="Q33" s="256">
        <f t="shared" si="4"/>
        <v>3</v>
      </c>
      <c r="R33" s="256">
        <f>VLOOKUP($B33,'Complexity of the crisis'!$C$6:$AN$170,22,FALSE)</f>
        <v>2.5</v>
      </c>
      <c r="S33" s="257">
        <f>VLOOKUP($B33,'Complexity of the crisis'!$C$6:$AN$170,38,FALSE)</f>
        <v>3.5</v>
      </c>
      <c r="T33" s="142" t="str">
        <f>VLOOKUP(B33,Lists!$C$3:$E$163,3,FALSE)</f>
        <v>Asia</v>
      </c>
      <c r="U33" s="156">
        <f>VLOOKUP(B33,'INFORM Severity - hidden'!$C$5:$V$170,20,FALSE)</f>
        <v>44712</v>
      </c>
    </row>
    <row r="34" spans="1:21" x14ac:dyDescent="0.35">
      <c r="A34" s="138" t="str">
        <f t="array" ref="A34">IFERROR(INDEX(Lists!$B$2:$B$153,SMALL(IF(Lists!$H$2:$H$153="Yes",ROW(Lists!$B$2:$B$153)),ROW(30:30))-1,1),"")</f>
        <v>Conflict in Jammu and Kashmir</v>
      </c>
      <c r="B34" s="139" t="str">
        <f>VLOOKUP(A34,Lists!$B$2:$G$153,2,FALSE)</f>
        <v>IND002</v>
      </c>
      <c r="C34" s="139" t="str">
        <f>VLOOKUP(B34,'INFORM Severity - hidden'!$C$5:$D$160,2,FALSE)</f>
        <v>India</v>
      </c>
      <c r="D34" s="139" t="str">
        <f>VLOOKUP(A34,Lists!$B$2:$G$153,3,FALSE)</f>
        <v>IND</v>
      </c>
      <c r="E34" s="139" t="str">
        <f>VLOOKUP(A34,Lists!$B$2:$G$153,5,FALSE)</f>
        <v>Conflict</v>
      </c>
      <c r="F34" s="254" t="str">
        <f t="shared" si="0"/>
        <v>x</v>
      </c>
      <c r="G34" s="143" t="str">
        <f t="shared" si="1"/>
        <v>x</v>
      </c>
      <c r="H34" s="143" t="str">
        <f t="shared" si="2"/>
        <v>x</v>
      </c>
      <c r="I34" s="255" t="str">
        <f>INDEX(Trends!$D$3:$D$404,MATCH(B34,Trends!$C$3:$C$404,0))</f>
        <v>-</v>
      </c>
      <c r="J34" s="143" t="str">
        <f>VLOOKUP($B34,Reliability!$A$3:$I$170,9,FALSE)</f>
        <v>Very Low</v>
      </c>
      <c r="K34" s="256">
        <f t="shared" si="3"/>
        <v>1.2</v>
      </c>
      <c r="L34" s="256">
        <f>VLOOKUP($B34,'Impact of the crisis'!$C$6:$N$170,12,FALSE)</f>
        <v>2</v>
      </c>
      <c r="M34" s="256">
        <f>VLOOKUP($B34,'Impact of the crisis'!$C$6:$AB$170,26,FALSE)</f>
        <v>0.7</v>
      </c>
      <c r="N34" s="256" t="str">
        <f>VLOOKUP($B34,'Conditions of people affected'!$C$6:$R$170,16,FALSE)</f>
        <v>x</v>
      </c>
      <c r="O34" s="256" t="str">
        <f>VLOOKUP($B34,'Conditions of people affected'!$C$6:$R$170,9,FALSE)</f>
        <v>x</v>
      </c>
      <c r="P34" s="256" t="str">
        <f>VLOOKUP($B34,'Conditions of people affected'!$C$6:$R$170,15,FALSE)</f>
        <v>x</v>
      </c>
      <c r="Q34" s="256">
        <f t="shared" si="4"/>
        <v>1.5</v>
      </c>
      <c r="R34" s="256">
        <f>VLOOKUP($B34,'Complexity of the crisis'!$C$6:$AN$170,22,FALSE)</f>
        <v>2</v>
      </c>
      <c r="S34" s="257">
        <f>VLOOKUP($B34,'Complexity of the crisis'!$C$6:$AN$170,38,FALSE)</f>
        <v>1</v>
      </c>
      <c r="T34" s="142" t="str">
        <f>VLOOKUP(B34,Lists!$C$3:$E$163,3,FALSE)</f>
        <v>Asia</v>
      </c>
      <c r="U34" s="156">
        <f>VLOOKUP(B34,'INFORM Severity - hidden'!$C$5:$V$170,20,FALSE)</f>
        <v>44712</v>
      </c>
    </row>
    <row r="35" spans="1:21" x14ac:dyDescent="0.35">
      <c r="A35" s="138" t="str">
        <f t="array" ref="A35">IFERROR(INDEX(Lists!$B$2:$B$153,SMALL(IF(Lists!$H$2:$H$153="Yes",ROW(Lists!$B$2:$B$153)),ROW(31:31))-1,1),"")</f>
        <v>Afghan Refugees in Iran</v>
      </c>
      <c r="B35" s="139" t="str">
        <f>VLOOKUP(A35,Lists!$B$2:$G$153,2,FALSE)</f>
        <v>IRN004</v>
      </c>
      <c r="C35" s="139" t="str">
        <f>VLOOKUP(B35,'INFORM Severity - hidden'!$C$5:$D$160,2,FALSE)</f>
        <v>Iran</v>
      </c>
      <c r="D35" s="139" t="str">
        <f>VLOOKUP(A35,Lists!$B$2:$G$153,3,FALSE)</f>
        <v>IRN</v>
      </c>
      <c r="E35" s="139" t="str">
        <f>VLOOKUP(A35,Lists!$B$2:$G$153,5,FALSE)</f>
        <v>International displacement</v>
      </c>
      <c r="F35" s="254">
        <f t="shared" si="0"/>
        <v>3.6</v>
      </c>
      <c r="G35" s="143">
        <f t="shared" si="1"/>
        <v>4</v>
      </c>
      <c r="H35" s="143" t="str">
        <f t="shared" si="2"/>
        <v>High</v>
      </c>
      <c r="I35" s="255" t="str">
        <f>INDEX(Trends!$D$3:$D$404,MATCH(B35,Trends!$C$3:$C$404,0))</f>
        <v>Increasing</v>
      </c>
      <c r="J35" s="143" t="str">
        <f>VLOOKUP($B35,Reliability!$A$3:$I$170,9,FALSE)</f>
        <v>Medium</v>
      </c>
      <c r="K35" s="256">
        <f t="shared" si="3"/>
        <v>3.6</v>
      </c>
      <c r="L35" s="256">
        <f>VLOOKUP($B35,'Impact of the crisis'!$C$6:$N$170,12,FALSE)</f>
        <v>2.7</v>
      </c>
      <c r="M35" s="256">
        <f>VLOOKUP($B35,'Impact of the crisis'!$C$6:$AB$170,26,FALSE)</f>
        <v>3.9</v>
      </c>
      <c r="N35" s="256">
        <f>VLOOKUP($B35,'Conditions of people affected'!$C$6:$R$170,16,FALSE)</f>
        <v>4.0999999999999996</v>
      </c>
      <c r="O35" s="256">
        <f>VLOOKUP($B35,'Conditions of people affected'!$C$6:$R$170,9,FALSE)</f>
        <v>4.2</v>
      </c>
      <c r="P35" s="256">
        <f>VLOOKUP($B35,'Conditions of people affected'!$C$6:$R$170,15,FALSE)</f>
        <v>4</v>
      </c>
      <c r="Q35" s="256">
        <f t="shared" si="4"/>
        <v>2.9</v>
      </c>
      <c r="R35" s="256">
        <f>VLOOKUP($B35,'Complexity of the crisis'!$C$6:$AN$170,22,FALSE)</f>
        <v>3.3</v>
      </c>
      <c r="S35" s="257">
        <f>VLOOKUP($B35,'Complexity of the crisis'!$C$6:$AN$170,38,FALSE)</f>
        <v>2.5</v>
      </c>
      <c r="T35" s="142" t="str">
        <f>VLOOKUP(B35,Lists!$C$3:$E$163,3,FALSE)</f>
        <v>Middle east</v>
      </c>
      <c r="U35" s="156">
        <f>VLOOKUP(B35,'INFORM Severity - hidden'!$C$5:$V$170,20,FALSE)</f>
        <v>44712</v>
      </c>
    </row>
    <row r="36" spans="1:21" x14ac:dyDescent="0.35">
      <c r="A36" s="138" t="str">
        <f t="array" ref="A36">IFERROR(INDEX(Lists!$B$2:$B$153,SMALL(IF(Lists!$H$2:$H$153="Yes",ROW(Lists!$B$2:$B$153)),ROW(32:32))-1,1),"")</f>
        <v>Multiple crises in Iraq</v>
      </c>
      <c r="B36" s="139" t="str">
        <f>VLOOKUP(A36,Lists!$B$2:$G$153,2,FALSE)</f>
        <v>IRQ001</v>
      </c>
      <c r="C36" s="139" t="str">
        <f>VLOOKUP(B36,'INFORM Severity - hidden'!$C$5:$D$160,2,FALSE)</f>
        <v>Iraq</v>
      </c>
      <c r="D36" s="139" t="str">
        <f>VLOOKUP(A36,Lists!$B$2:$G$153,3,FALSE)</f>
        <v>IRQ</v>
      </c>
      <c r="E36" s="139" t="str">
        <f>VLOOKUP(A36,Lists!$B$2:$G$153,5,FALSE)</f>
        <v>Multiple crises country</v>
      </c>
      <c r="F36" s="254">
        <f t="shared" si="0"/>
        <v>3.9</v>
      </c>
      <c r="G36" s="143">
        <f t="shared" si="1"/>
        <v>4</v>
      </c>
      <c r="H36" s="143" t="str">
        <f t="shared" si="2"/>
        <v>High</v>
      </c>
      <c r="I36" s="255" t="str">
        <f>INDEX(Trends!$D$3:$D$404,MATCH(B36,Trends!$C$3:$C$404,0))</f>
        <v>Decreasing</v>
      </c>
      <c r="J36" s="143" t="str">
        <f>VLOOKUP($B36,Reliability!$A$3:$I$170,9,FALSE)</f>
        <v>High</v>
      </c>
      <c r="K36" s="256">
        <f t="shared" si="3"/>
        <v>4.2</v>
      </c>
      <c r="L36" s="256">
        <f>VLOOKUP($B36,'Impact of the crisis'!$C$6:$N$170,12,FALSE)</f>
        <v>4.7</v>
      </c>
      <c r="M36" s="256">
        <f>VLOOKUP($B36,'Impact of the crisis'!$C$6:$AB$170,26,FALSE)</f>
        <v>3.9</v>
      </c>
      <c r="N36" s="256">
        <f>VLOOKUP($B36,'Conditions of people affected'!$C$6:$R$170,16,FALSE)</f>
        <v>3.55</v>
      </c>
      <c r="O36" s="256">
        <f>VLOOKUP($B36,'Conditions of people affected'!$C$6:$R$170,9,FALSE)</f>
        <v>4.0999999999999996</v>
      </c>
      <c r="P36" s="256">
        <f>VLOOKUP($B36,'Conditions of people affected'!$C$6:$R$170,15,FALSE)</f>
        <v>3</v>
      </c>
      <c r="Q36" s="256">
        <f t="shared" si="4"/>
        <v>4.0999999999999996</v>
      </c>
      <c r="R36" s="256">
        <f>VLOOKUP($B36,'Complexity of the crisis'!$C$6:$AN$170,22,FALSE)</f>
        <v>3.6</v>
      </c>
      <c r="S36" s="257">
        <f>VLOOKUP($B36,'Complexity of the crisis'!$C$6:$AN$170,38,FALSE)</f>
        <v>4.5</v>
      </c>
      <c r="T36" s="142" t="str">
        <f>VLOOKUP(B36,Lists!$C$3:$E$163,3,FALSE)</f>
        <v>Middle east</v>
      </c>
      <c r="U36" s="156">
        <f>VLOOKUP(B36,'INFORM Severity - hidden'!$C$5:$V$170,20,FALSE)</f>
        <v>44712</v>
      </c>
    </row>
    <row r="37" spans="1:21" x14ac:dyDescent="0.35">
      <c r="A37" s="138" t="str">
        <f t="array" ref="A37">IFERROR(INDEX(Lists!$B$2:$B$153,SMALL(IF(Lists!$H$2:$H$153="Yes",ROW(Lists!$B$2:$B$153)),ROW(33:33))-1,1),"")</f>
        <v>Mixed migration flows in Italy</v>
      </c>
      <c r="B37" s="139" t="str">
        <f>VLOOKUP(A37,Lists!$B$2:$G$153,2,FALSE)</f>
        <v>ITA002</v>
      </c>
      <c r="C37" s="139" t="str">
        <f>VLOOKUP(B37,'INFORM Severity - hidden'!$C$5:$D$160,2,FALSE)</f>
        <v>Italy</v>
      </c>
      <c r="D37" s="139" t="str">
        <f>VLOOKUP(A37,Lists!$B$2:$G$153,3,FALSE)</f>
        <v>ITA</v>
      </c>
      <c r="E37" s="139" t="str">
        <f>VLOOKUP(A37,Lists!$B$2:$G$153,5,FALSE)</f>
        <v>International displacement</v>
      </c>
      <c r="F37" s="254">
        <f t="shared" ref="F37:F68" si="5">IF(OR(N37="x",K37="x"),"x",ROUND((5-GEOMEAN(((5-K37)/5*4+1),((5-N37)/5*4+1),((5-N37)/5*4+1)))/4*3.5+Q37*0.3,1))</f>
        <v>1.9</v>
      </c>
      <c r="G37" s="143">
        <f t="shared" ref="G37:G68" si="6">IF(F37="x","x",ROUNDUP(F37,0))</f>
        <v>2</v>
      </c>
      <c r="H37" s="143" t="str">
        <f t="shared" ref="H37:H68" si="7">IF(N37="x","x",IF(K37="x","x",(IF(G37=5,"Very High",IF(G37=4,"High",IF(G37=3,"Medium",IF(G37=2,"Low","Very Low")))))))</f>
        <v>Low</v>
      </c>
      <c r="I37" s="255" t="str">
        <f>INDEX(Trends!$D$3:$D$404,MATCH(B37,Trends!$C$3:$C$404,0))</f>
        <v>Stable</v>
      </c>
      <c r="J37" s="143" t="str">
        <f>VLOOKUP($B37,Reliability!$A$3:$I$170,9,FALSE)</f>
        <v>Medium</v>
      </c>
      <c r="K37" s="256">
        <f t="shared" ref="K37:K68" si="8">IF(OR(M37="x",L37="x"),"x",ROUND((5-GEOMEAN(((5-L37)/5*4+1),((5-M37)/5*4+1),((5-M37)/5*4+1)))/4*5,1))</f>
        <v>2.7</v>
      </c>
      <c r="L37" s="256">
        <f>VLOOKUP($B37,'Impact of the crisis'!$C$6:$N$170,12,FALSE)</f>
        <v>1.7</v>
      </c>
      <c r="M37" s="256">
        <f>VLOOKUP($B37,'Impact of the crisis'!$C$6:$AB$170,26,FALSE)</f>
        <v>3.1</v>
      </c>
      <c r="N37" s="256">
        <f>VLOOKUP($B37,'Conditions of people affected'!$C$6:$R$170,16,FALSE)</f>
        <v>1.6</v>
      </c>
      <c r="O37" s="256">
        <f>VLOOKUP($B37,'Conditions of people affected'!$C$6:$R$170,9,FALSE)</f>
        <v>2.2000000000000002</v>
      </c>
      <c r="P37" s="256">
        <f>VLOOKUP($B37,'Conditions of people affected'!$C$6:$R$170,15,FALSE)</f>
        <v>1</v>
      </c>
      <c r="Q37" s="256">
        <f t="shared" ref="Q37:Q68" si="9">IF(OR(S37="x",R37="x"),R37,ROUND((5-GEOMEAN(((5-R37)/5*4+1),((5-S37)/5*4+1)))/4*5,1))</f>
        <v>1.5</v>
      </c>
      <c r="R37" s="256">
        <f>VLOOKUP($B37,'Complexity of the crisis'!$C$6:$AN$170,22,FALSE)</f>
        <v>1.5</v>
      </c>
      <c r="S37" s="257">
        <f>VLOOKUP($B37,'Complexity of the crisis'!$C$6:$AN$170,38,FALSE)</f>
        <v>1.5</v>
      </c>
      <c r="T37" s="142" t="str">
        <f>VLOOKUP(B37,Lists!$C$3:$E$163,3,FALSE)</f>
        <v>Europe</v>
      </c>
      <c r="U37" s="156">
        <f>VLOOKUP(B37,'INFORM Severity - hidden'!$C$5:$V$170,20,FALSE)</f>
        <v>44494</v>
      </c>
    </row>
    <row r="38" spans="1:21" x14ac:dyDescent="0.35">
      <c r="A38" s="138" t="str">
        <f t="array" ref="A38">IFERROR(INDEX(Lists!$B$2:$B$153,SMALL(IF(Lists!$H$2:$H$153="Yes",ROW(Lists!$B$2:$B$153)),ROW(34:34))-1,1),"")</f>
        <v>Syrian refugees in Jordan</v>
      </c>
      <c r="B38" s="139" t="str">
        <f>VLOOKUP(A38,Lists!$B$2:$G$153,2,FALSE)</f>
        <v>JOR002</v>
      </c>
      <c r="C38" s="139" t="str">
        <f>VLOOKUP(B38,'INFORM Severity - hidden'!$C$5:$D$160,2,FALSE)</f>
        <v>Jordan</v>
      </c>
      <c r="D38" s="139" t="str">
        <f>VLOOKUP(A38,Lists!$B$2:$G$153,3,FALSE)</f>
        <v>JOR</v>
      </c>
      <c r="E38" s="139" t="str">
        <f>VLOOKUP(A38,Lists!$B$2:$G$153,5,FALSE)</f>
        <v>International displacement</v>
      </c>
      <c r="F38" s="254">
        <f t="shared" si="5"/>
        <v>2.7</v>
      </c>
      <c r="G38" s="143">
        <f t="shared" si="6"/>
        <v>3</v>
      </c>
      <c r="H38" s="143" t="str">
        <f t="shared" si="7"/>
        <v>Medium</v>
      </c>
      <c r="I38" s="255" t="str">
        <f>INDEX(Trends!$D$3:$D$404,MATCH(B38,Trends!$C$3:$C$404,0))</f>
        <v>Stable</v>
      </c>
      <c r="J38" s="143" t="str">
        <f>VLOOKUP($B38,Reliability!$A$3:$I$170,9,FALSE)</f>
        <v>Medium</v>
      </c>
      <c r="K38" s="256">
        <f t="shared" si="8"/>
        <v>2.7</v>
      </c>
      <c r="L38" s="256">
        <f>VLOOKUP($B38,'Impact of the crisis'!$C$6:$N$170,12,FALSE)</f>
        <v>3</v>
      </c>
      <c r="M38" s="256">
        <f>VLOOKUP($B38,'Impact of the crisis'!$C$6:$AB$170,26,FALSE)</f>
        <v>2.6</v>
      </c>
      <c r="N38" s="256">
        <f>VLOOKUP($B38,'Conditions of people affected'!$C$6:$R$170,16,FALSE)</f>
        <v>3.1</v>
      </c>
      <c r="O38" s="256">
        <f>VLOOKUP($B38,'Conditions of people affected'!$C$6:$R$170,9,FALSE)</f>
        <v>3.2</v>
      </c>
      <c r="P38" s="256">
        <f>VLOOKUP($B38,'Conditions of people affected'!$C$6:$R$170,15,FALSE)</f>
        <v>3</v>
      </c>
      <c r="Q38" s="256">
        <f t="shared" si="9"/>
        <v>2</v>
      </c>
      <c r="R38" s="256">
        <f>VLOOKUP($B38,'Complexity of the crisis'!$C$6:$AN$170,22,FALSE)</f>
        <v>2.5</v>
      </c>
      <c r="S38" s="257">
        <f>VLOOKUP($B38,'Complexity of the crisis'!$C$6:$AN$170,38,FALSE)</f>
        <v>1.5</v>
      </c>
      <c r="T38" s="142" t="str">
        <f>VLOOKUP(B38,Lists!$C$3:$E$163,3,FALSE)</f>
        <v>Middle east</v>
      </c>
      <c r="U38" s="156">
        <f>VLOOKUP(B38,'INFORM Severity - hidden'!$C$5:$V$170,20,FALSE)</f>
        <v>44658</v>
      </c>
    </row>
    <row r="39" spans="1:21" x14ac:dyDescent="0.35">
      <c r="A39" s="138" t="str">
        <f t="array" ref="A39">IFERROR(INDEX(Lists!$B$2:$B$153,SMALL(IF(Lists!$H$2:$H$153="Yes",ROW(Lists!$B$2:$B$153)),ROW(35:35))-1,1),"")</f>
        <v xml:space="preserve">Multiple crisis in Kenya </v>
      </c>
      <c r="B39" s="139" t="str">
        <f>VLOOKUP(A39,Lists!$B$2:$G$153,2,FALSE)</f>
        <v>KEN001</v>
      </c>
      <c r="C39" s="139" t="str">
        <f>VLOOKUP(B39,'INFORM Severity - hidden'!$C$5:$D$160,2,FALSE)</f>
        <v>Kenya</v>
      </c>
      <c r="D39" s="139" t="str">
        <f>VLOOKUP(A39,Lists!$B$2:$G$153,3,FALSE)</f>
        <v>KEN</v>
      </c>
      <c r="E39" s="139" t="str">
        <f>VLOOKUP(A39,Lists!$B$2:$G$153,5,FALSE)</f>
        <v>Multiple crises country</v>
      </c>
      <c r="F39" s="254">
        <f t="shared" si="5"/>
        <v>3.3</v>
      </c>
      <c r="G39" s="143">
        <f t="shared" si="6"/>
        <v>4</v>
      </c>
      <c r="H39" s="143" t="str">
        <f t="shared" si="7"/>
        <v>High</v>
      </c>
      <c r="I39" s="255" t="str">
        <f>INDEX(Trends!$D$3:$D$404,MATCH(B39,Trends!$C$3:$C$404,0))</f>
        <v>Increasing</v>
      </c>
      <c r="J39" s="143" t="str">
        <f>VLOOKUP($B39,Reliability!$A$3:$I$170,9,FALSE)</f>
        <v>High</v>
      </c>
      <c r="K39" s="256">
        <f t="shared" si="8"/>
        <v>3.6</v>
      </c>
      <c r="L39" s="256">
        <f>VLOOKUP($B39,'Impact of the crisis'!$C$6:$N$170,12,FALSE)</f>
        <v>3.8</v>
      </c>
      <c r="M39" s="256">
        <f>VLOOKUP($B39,'Impact of the crisis'!$C$6:$AB$170,26,FALSE)</f>
        <v>3.5</v>
      </c>
      <c r="N39" s="256">
        <f>VLOOKUP($B39,'Conditions of people affected'!$C$6:$R$170,16,FALSE)</f>
        <v>3.65</v>
      </c>
      <c r="O39" s="256">
        <f>VLOOKUP($B39,'Conditions of people affected'!$C$6:$R$170,9,FALSE)</f>
        <v>4.3</v>
      </c>
      <c r="P39" s="256">
        <f>VLOOKUP($B39,'Conditions of people affected'!$C$6:$R$170,15,FALSE)</f>
        <v>3</v>
      </c>
      <c r="Q39" s="256">
        <f t="shared" si="9"/>
        <v>2.6</v>
      </c>
      <c r="R39" s="256">
        <f>VLOOKUP($B39,'Complexity of the crisis'!$C$6:$AN$170,22,FALSE)</f>
        <v>2.7</v>
      </c>
      <c r="S39" s="257">
        <f>VLOOKUP($B39,'Complexity of the crisis'!$C$6:$AN$170,38,FALSE)</f>
        <v>2.5</v>
      </c>
      <c r="T39" s="142" t="str">
        <f>VLOOKUP(B39,Lists!$C$3:$E$163,3,FALSE)</f>
        <v>Africa</v>
      </c>
      <c r="U39" s="156">
        <f>VLOOKUP(B39,'INFORM Severity - hidden'!$C$5:$V$170,20,FALSE)</f>
        <v>44638</v>
      </c>
    </row>
    <row r="40" spans="1:21" x14ac:dyDescent="0.35">
      <c r="A40" s="138" t="str">
        <f t="array" ref="A40">IFERROR(INDEX(Lists!$B$2:$B$153,SMALL(IF(Lists!$H$2:$H$153="Yes",ROW(Lists!$B$2:$B$153)),ROW(36:36))-1,1),"")</f>
        <v>Socioeconomic crisis in Lebanon</v>
      </c>
      <c r="B40" s="139" t="str">
        <f>VLOOKUP(A40,Lists!$B$2:$G$153,2,FALSE)</f>
        <v>LBN004</v>
      </c>
      <c r="C40" s="139" t="str">
        <f>VLOOKUP(B40,'INFORM Severity - hidden'!$C$5:$D$160,2,FALSE)</f>
        <v>Lebanon</v>
      </c>
      <c r="D40" s="139" t="str">
        <f>VLOOKUP(A40,Lists!$B$2:$G$153,3,FALSE)</f>
        <v>LBN</v>
      </c>
      <c r="E40" s="139" t="str">
        <f>VLOOKUP(A40,Lists!$B$2:$G$153,5,FALSE)</f>
        <v>Political and economic crisis</v>
      </c>
      <c r="F40" s="254">
        <f t="shared" si="5"/>
        <v>3.6</v>
      </c>
      <c r="G40" s="143">
        <f t="shared" si="6"/>
        <v>4</v>
      </c>
      <c r="H40" s="143" t="str">
        <f t="shared" si="7"/>
        <v>High</v>
      </c>
      <c r="I40" s="255" t="str">
        <f>INDEX(Trends!$D$3:$D$404,MATCH(B40,Trends!$C$3:$C$404,0))</f>
        <v>Increasing</v>
      </c>
      <c r="J40" s="143" t="str">
        <f>VLOOKUP($B40,Reliability!$A$3:$I$170,9,FALSE)</f>
        <v>Medium</v>
      </c>
      <c r="K40" s="256">
        <f t="shared" si="8"/>
        <v>3.2</v>
      </c>
      <c r="L40" s="256">
        <f>VLOOKUP($B40,'Impact of the crisis'!$C$6:$N$170,12,FALSE)</f>
        <v>3.6</v>
      </c>
      <c r="M40" s="256">
        <f>VLOOKUP($B40,'Impact of the crisis'!$C$6:$AB$170,26,FALSE)</f>
        <v>3</v>
      </c>
      <c r="N40" s="256">
        <f>VLOOKUP($B40,'Conditions of people affected'!$C$6:$R$170,16,FALSE)</f>
        <v>4.0999999999999996</v>
      </c>
      <c r="O40" s="256">
        <f>VLOOKUP($B40,'Conditions of people affected'!$C$6:$R$170,9,FALSE)</f>
        <v>4.2</v>
      </c>
      <c r="P40" s="256">
        <f>VLOOKUP($B40,'Conditions of people affected'!$C$6:$R$170,15,FALSE)</f>
        <v>4</v>
      </c>
      <c r="Q40" s="256">
        <f t="shared" si="9"/>
        <v>2.9</v>
      </c>
      <c r="R40" s="256">
        <f>VLOOKUP($B40,'Complexity of the crisis'!$C$6:$AN$170,22,FALSE)</f>
        <v>2.8</v>
      </c>
      <c r="S40" s="257">
        <f>VLOOKUP($B40,'Complexity of the crisis'!$C$6:$AN$170,38,FALSE)</f>
        <v>3</v>
      </c>
      <c r="T40" s="142" t="str">
        <f>VLOOKUP(B40,Lists!$C$3:$E$163,3,FALSE)</f>
        <v>Middle east</v>
      </c>
      <c r="U40" s="156">
        <f>VLOOKUP(B40,'INFORM Severity - hidden'!$C$5:$V$170,20,FALSE)</f>
        <v>44664</v>
      </c>
    </row>
    <row r="41" spans="1:21" x14ac:dyDescent="0.35">
      <c r="A41" s="138" t="str">
        <f t="array" ref="A41">IFERROR(INDEX(Lists!$B$2:$B$153,SMALL(IF(Lists!$H$2:$H$153="Yes",ROW(Lists!$B$2:$B$153)),ROW(37:37))-1,1),"")</f>
        <v>Complex crisis in Libya</v>
      </c>
      <c r="B41" s="139" t="str">
        <f>VLOOKUP(A41,Lists!$B$2:$G$153,2,FALSE)</f>
        <v>LBY001</v>
      </c>
      <c r="C41" s="139" t="str">
        <f>VLOOKUP(B41,'INFORM Severity - hidden'!$C$5:$D$160,2,FALSE)</f>
        <v>Libya</v>
      </c>
      <c r="D41" s="139" t="str">
        <f>VLOOKUP(A41,Lists!$B$2:$G$153,3,FALSE)</f>
        <v>LBY</v>
      </c>
      <c r="E41" s="139" t="str">
        <f>VLOOKUP(A41,Lists!$B$2:$G$153,5,FALSE)</f>
        <v>Multiple crises country</v>
      </c>
      <c r="F41" s="254">
        <f t="shared" si="5"/>
        <v>3.5</v>
      </c>
      <c r="G41" s="143">
        <f t="shared" si="6"/>
        <v>4</v>
      </c>
      <c r="H41" s="143" t="str">
        <f t="shared" si="7"/>
        <v>High</v>
      </c>
      <c r="I41" s="255" t="str">
        <f>INDEX(Trends!$D$3:$D$404,MATCH(B41,Trends!$C$3:$C$404,0))</f>
        <v>Decreasing</v>
      </c>
      <c r="J41" s="143" t="str">
        <f>VLOOKUP($B41,Reliability!$A$3:$I$170,9,FALSE)</f>
        <v>Very High</v>
      </c>
      <c r="K41" s="256">
        <f t="shared" si="8"/>
        <v>4</v>
      </c>
      <c r="L41" s="256">
        <f>VLOOKUP($B41,'Impact of the crisis'!$C$6:$N$170,12,FALSE)</f>
        <v>4.5999999999999996</v>
      </c>
      <c r="M41" s="256">
        <f>VLOOKUP($B41,'Impact of the crisis'!$C$6:$AB$170,26,FALSE)</f>
        <v>3.6</v>
      </c>
      <c r="N41" s="256">
        <f>VLOOKUP($B41,'Conditions of people affected'!$C$6:$R$170,16,FALSE)</f>
        <v>3.1</v>
      </c>
      <c r="O41" s="256">
        <f>VLOOKUP($B41,'Conditions of people affected'!$C$6:$R$170,9,FALSE)</f>
        <v>3.2</v>
      </c>
      <c r="P41" s="256">
        <f>VLOOKUP($B41,'Conditions of people affected'!$C$6:$R$170,15,FALSE)</f>
        <v>3</v>
      </c>
      <c r="Q41" s="256">
        <f t="shared" si="9"/>
        <v>3.7</v>
      </c>
      <c r="R41" s="256">
        <f>VLOOKUP($B41,'Complexity of the crisis'!$C$6:$AN$170,22,FALSE)</f>
        <v>3.3</v>
      </c>
      <c r="S41" s="257">
        <f>VLOOKUP($B41,'Complexity of the crisis'!$C$6:$AN$170,38,FALSE)</f>
        <v>4</v>
      </c>
      <c r="T41" s="142" t="str">
        <f>VLOOKUP(B41,Lists!$C$3:$E$163,3,FALSE)</f>
        <v>Africa</v>
      </c>
      <c r="U41" s="156">
        <f>VLOOKUP(B41,'INFORM Severity - hidden'!$C$5:$V$170,20,FALSE)</f>
        <v>44705</v>
      </c>
    </row>
    <row r="42" spans="1:21" x14ac:dyDescent="0.35">
      <c r="A42" s="138" t="str">
        <f t="array" ref="A42">IFERROR(INDEX(Lists!$B$2:$B$153,SMALL(IF(Lists!$H$2:$H$153="Yes",ROW(Lists!$B$2:$B$153)),ROW(38:38))-1,1),"")</f>
        <v>Drought in Lesotho</v>
      </c>
      <c r="B42" s="139" t="str">
        <f>VLOOKUP(A42,Lists!$B$2:$G$153,2,FALSE)</f>
        <v>LSO002</v>
      </c>
      <c r="C42" s="139" t="str">
        <f>VLOOKUP(B42,'INFORM Severity - hidden'!$C$5:$D$160,2,FALSE)</f>
        <v>Lesotho</v>
      </c>
      <c r="D42" s="139" t="str">
        <f>VLOOKUP(A42,Lists!$B$2:$G$153,3,FALSE)</f>
        <v>LSO</v>
      </c>
      <c r="E42" s="139" t="str">
        <f>VLOOKUP(A42,Lists!$B$2:$G$153,5,FALSE)</f>
        <v>Drought</v>
      </c>
      <c r="F42" s="254">
        <f t="shared" si="5"/>
        <v>2.2000000000000002</v>
      </c>
      <c r="G42" s="143">
        <f t="shared" si="6"/>
        <v>3</v>
      </c>
      <c r="H42" s="143" t="str">
        <f t="shared" si="7"/>
        <v>Medium</v>
      </c>
      <c r="I42" s="255" t="str">
        <f>INDEX(Trends!$D$3:$D$404,MATCH(B42,Trends!$C$3:$C$404,0))</f>
        <v>Stable</v>
      </c>
      <c r="J42" s="143" t="str">
        <f>VLOOKUP($B42,Reliability!$A$3:$I$170,9,FALSE)</f>
        <v>High</v>
      </c>
      <c r="K42" s="256">
        <f t="shared" si="8"/>
        <v>2.1</v>
      </c>
      <c r="L42" s="256">
        <f>VLOOKUP($B42,'Impact of the crisis'!$C$6:$N$170,12,FALSE)</f>
        <v>3</v>
      </c>
      <c r="M42" s="256">
        <f>VLOOKUP($B42,'Impact of the crisis'!$C$6:$AB$170,26,FALSE)</f>
        <v>1.5</v>
      </c>
      <c r="N42" s="256">
        <f>VLOOKUP($B42,'Conditions of people affected'!$C$6:$R$170,16,FALSE)</f>
        <v>2.75</v>
      </c>
      <c r="O42" s="256">
        <f>VLOOKUP($B42,'Conditions of people affected'!$C$6:$R$170,9,FALSE)</f>
        <v>2.5</v>
      </c>
      <c r="P42" s="256">
        <f>VLOOKUP($B42,'Conditions of people affected'!$C$6:$R$170,15,FALSE)</f>
        <v>3</v>
      </c>
      <c r="Q42" s="256">
        <f t="shared" si="9"/>
        <v>1.4</v>
      </c>
      <c r="R42" s="256">
        <f>VLOOKUP($B42,'Complexity of the crisis'!$C$6:$AN$170,22,FALSE)</f>
        <v>1.7</v>
      </c>
      <c r="S42" s="257">
        <f>VLOOKUP($B42,'Complexity of the crisis'!$C$6:$AN$170,38,FALSE)</f>
        <v>1</v>
      </c>
      <c r="T42" s="142" t="str">
        <f>VLOOKUP(B42,Lists!$C$3:$E$163,3,FALSE)</f>
        <v>Africa</v>
      </c>
      <c r="U42" s="156">
        <f>VLOOKUP(B42,'INFORM Severity - hidden'!$C$5:$V$170,20,FALSE)</f>
        <v>44709</v>
      </c>
    </row>
    <row r="43" spans="1:21" x14ac:dyDescent="0.35">
      <c r="A43" s="138" t="str">
        <f t="array" ref="A43">IFERROR(INDEX(Lists!$B$2:$B$153,SMALL(IF(Lists!$H$2:$H$153="Yes",ROW(Lists!$B$2:$B$153)),ROW(39:39))-1,1),"")</f>
        <v>Mixed migration flows in Morocco</v>
      </c>
      <c r="B43" s="139" t="str">
        <f>VLOOKUP(A43,Lists!$B$2:$G$153,2,FALSE)</f>
        <v>MAR002</v>
      </c>
      <c r="C43" s="139" t="str">
        <f>VLOOKUP(B43,'INFORM Severity - hidden'!$C$5:$D$160,2,FALSE)</f>
        <v>Morocco</v>
      </c>
      <c r="D43" s="139" t="str">
        <f>VLOOKUP(A43,Lists!$B$2:$G$153,3,FALSE)</f>
        <v>MAR</v>
      </c>
      <c r="E43" s="139" t="str">
        <f>VLOOKUP(A43,Lists!$B$2:$G$153,5,FALSE)</f>
        <v>International displacement</v>
      </c>
      <c r="F43" s="254" t="str">
        <f t="shared" si="5"/>
        <v>x</v>
      </c>
      <c r="G43" s="143" t="str">
        <f t="shared" si="6"/>
        <v>x</v>
      </c>
      <c r="H43" s="143" t="str">
        <f t="shared" si="7"/>
        <v>x</v>
      </c>
      <c r="I43" s="255" t="str">
        <f>INDEX(Trends!$D$3:$D$404,MATCH(B43,Trends!$C$3:$C$404,0))</f>
        <v>-</v>
      </c>
      <c r="J43" s="143" t="str">
        <f>VLOOKUP($B43,Reliability!$A$3:$I$170,9,FALSE)</f>
        <v>Very Low</v>
      </c>
      <c r="K43" s="256">
        <f t="shared" si="8"/>
        <v>3.7</v>
      </c>
      <c r="L43" s="256">
        <f>VLOOKUP($B43,'Impact of the crisis'!$C$6:$N$170,12,FALSE)</f>
        <v>4.9000000000000004</v>
      </c>
      <c r="M43" s="256">
        <f>VLOOKUP($B43,'Impact of the crisis'!$C$6:$AB$170,26,FALSE)</f>
        <v>2.8</v>
      </c>
      <c r="N43" s="256" t="str">
        <f>VLOOKUP($B43,'Conditions of people affected'!$C$6:$R$170,16,FALSE)</f>
        <v>x</v>
      </c>
      <c r="O43" s="256" t="str">
        <f>VLOOKUP($B43,'Conditions of people affected'!$C$6:$R$170,9,FALSE)</f>
        <v>x</v>
      </c>
      <c r="P43" s="256" t="str">
        <f>VLOOKUP($B43,'Conditions of people affected'!$C$6:$R$170,15,FALSE)</f>
        <v>x</v>
      </c>
      <c r="Q43" s="256">
        <f t="shared" si="9"/>
        <v>2.5</v>
      </c>
      <c r="R43" s="256">
        <f>VLOOKUP($B43,'Complexity of the crisis'!$C$6:$AN$170,22,FALSE)</f>
        <v>3</v>
      </c>
      <c r="S43" s="257">
        <f>VLOOKUP($B43,'Complexity of the crisis'!$C$6:$AN$170,38,FALSE)</f>
        <v>2</v>
      </c>
      <c r="T43" s="142" t="str">
        <f>VLOOKUP(B43,Lists!$C$3:$E$163,3,FALSE)</f>
        <v>Africa</v>
      </c>
      <c r="U43" s="156">
        <f>VLOOKUP(B43,'INFORM Severity - hidden'!$C$5:$V$170,20,FALSE)</f>
        <v>44706</v>
      </c>
    </row>
    <row r="44" spans="1:21" x14ac:dyDescent="0.35">
      <c r="A44" s="138" t="str">
        <f t="array" ref="A44">IFERROR(INDEX(Lists!$B$2:$B$153,SMALL(IF(Lists!$H$2:$H$153="Yes",ROW(Lists!$B$2:$B$153)),ROW(40:40))-1,1),"")</f>
        <v>DIsplacement from Ukraine conflict in Moldova</v>
      </c>
      <c r="B44" s="139" t="str">
        <f>VLOOKUP(A44,Lists!$B$2:$G$153,2,FALSE)</f>
        <v>MDA002</v>
      </c>
      <c r="C44" s="139" t="str">
        <f>VLOOKUP(B44,'INFORM Severity - hidden'!$C$5:$D$160,2,FALSE)</f>
        <v>Moldova</v>
      </c>
      <c r="D44" s="139" t="str">
        <f>VLOOKUP(A44,Lists!$B$2:$G$153,3,FALSE)</f>
        <v>MDA</v>
      </c>
      <c r="E44" s="139" t="str">
        <f>VLOOKUP(A44,Lists!$B$2:$G$153,5,FALSE)</f>
        <v>International displacement</v>
      </c>
      <c r="F44" s="254">
        <f t="shared" si="5"/>
        <v>1.2</v>
      </c>
      <c r="G44" s="143">
        <f t="shared" si="6"/>
        <v>2</v>
      </c>
      <c r="H44" s="143" t="str">
        <f t="shared" si="7"/>
        <v>Low</v>
      </c>
      <c r="I44" s="255" t="str">
        <f>INDEX(Trends!$D$3:$D$404,MATCH(B44,Trends!$C$3:$C$404,0))</f>
        <v>-</v>
      </c>
      <c r="J44" s="143" t="str">
        <f>VLOOKUP($B44,Reliability!$A$3:$I$170,9,FALSE)</f>
        <v>Very High</v>
      </c>
      <c r="K44" s="256">
        <f t="shared" si="8"/>
        <v>1.5</v>
      </c>
      <c r="L44" s="256">
        <f>VLOOKUP($B44,'Impact of the crisis'!$C$6:$N$170,12,FALSE)</f>
        <v>0.2</v>
      </c>
      <c r="M44" s="256">
        <f>VLOOKUP($B44,'Impact of the crisis'!$C$6:$AB$170,26,FALSE)</f>
        <v>2</v>
      </c>
      <c r="N44" s="256">
        <f>VLOOKUP($B44,'Conditions of people affected'!$C$6:$R$170,16,FALSE)</f>
        <v>1</v>
      </c>
      <c r="O44" s="256">
        <f>VLOOKUP($B44,'Conditions of people affected'!$C$6:$R$170,9,FALSE)</f>
        <v>0</v>
      </c>
      <c r="P44" s="256">
        <f>VLOOKUP($B44,'Conditions of people affected'!$C$6:$R$170,15,FALSE)</f>
        <v>2</v>
      </c>
      <c r="Q44" s="256">
        <f t="shared" si="9"/>
        <v>1.4</v>
      </c>
      <c r="R44" s="256">
        <f>VLOOKUP($B44,'Complexity of the crisis'!$C$6:$AN$170,22,FALSE)</f>
        <v>1.8</v>
      </c>
      <c r="S44" s="257">
        <f>VLOOKUP($B44,'Complexity of the crisis'!$C$6:$AN$170,38,FALSE)</f>
        <v>1</v>
      </c>
      <c r="T44" s="142" t="str">
        <f>VLOOKUP(B44,Lists!$C$3:$E$163,3,FALSE)</f>
        <v>Europe</v>
      </c>
      <c r="U44" s="156">
        <f>VLOOKUP(B44,'INFORM Severity - hidden'!$C$5:$V$170,20,FALSE)</f>
        <v>44659</v>
      </c>
    </row>
    <row r="45" spans="1:21" x14ac:dyDescent="0.35">
      <c r="A45" s="138" t="str">
        <f t="array" ref="A45">IFERROR(INDEX(Lists!$B$2:$B$153,SMALL(IF(Lists!$H$2:$H$153="Yes",ROW(Lists!$B$2:$B$153)),ROW(41:41))-1,1),"")</f>
        <v>Multiple crisis in Madagascar</v>
      </c>
      <c r="B45" s="139" t="str">
        <f>VLOOKUP(A45,Lists!$B$2:$G$153,2,FALSE)</f>
        <v>MDG001</v>
      </c>
      <c r="C45" s="139" t="str">
        <f>VLOOKUP(B45,'INFORM Severity - hidden'!$C$5:$D$160,2,FALSE)</f>
        <v>Madagascar</v>
      </c>
      <c r="D45" s="139" t="str">
        <f>VLOOKUP(A45,Lists!$B$2:$G$153,3,FALSE)</f>
        <v>MDG</v>
      </c>
      <c r="E45" s="139" t="str">
        <f>VLOOKUP(A45,Lists!$B$2:$G$153,5,FALSE)</f>
        <v>Multiple crises country</v>
      </c>
      <c r="F45" s="254">
        <f t="shared" si="5"/>
        <v>3</v>
      </c>
      <c r="G45" s="143">
        <f t="shared" si="6"/>
        <v>3</v>
      </c>
      <c r="H45" s="143" t="str">
        <f t="shared" si="7"/>
        <v>Medium</v>
      </c>
      <c r="I45" s="255" t="str">
        <f>INDEX(Trends!$D$3:$D$404,MATCH(B45,Trends!$C$3:$C$404,0))</f>
        <v>Increasing</v>
      </c>
      <c r="J45" s="143" t="str">
        <f>VLOOKUP($B45,Reliability!$A$3:$I$170,9,FALSE)</f>
        <v>Very High</v>
      </c>
      <c r="K45" s="256">
        <f t="shared" si="8"/>
        <v>3.5</v>
      </c>
      <c r="L45" s="256">
        <f>VLOOKUP($B45,'Impact of the crisis'!$C$6:$N$170,12,FALSE)</f>
        <v>4.9000000000000004</v>
      </c>
      <c r="M45" s="256">
        <f>VLOOKUP($B45,'Impact of the crisis'!$C$6:$AB$170,26,FALSE)</f>
        <v>2.2999999999999998</v>
      </c>
      <c r="N45" s="256">
        <f>VLOOKUP($B45,'Conditions of people affected'!$C$6:$R$170,16,FALSE)</f>
        <v>3.35</v>
      </c>
      <c r="O45" s="256">
        <f>VLOOKUP($B45,'Conditions of people affected'!$C$6:$R$170,9,FALSE)</f>
        <v>3.7</v>
      </c>
      <c r="P45" s="256">
        <f>VLOOKUP($B45,'Conditions of people affected'!$C$6:$R$170,15,FALSE)</f>
        <v>3</v>
      </c>
      <c r="Q45" s="256">
        <f t="shared" si="9"/>
        <v>1.9</v>
      </c>
      <c r="R45" s="256">
        <f>VLOOKUP($B45,'Complexity of the crisis'!$C$6:$AN$170,22,FALSE)</f>
        <v>2.2999999999999998</v>
      </c>
      <c r="S45" s="257">
        <f>VLOOKUP($B45,'Complexity of the crisis'!$C$6:$AN$170,38,FALSE)</f>
        <v>1.5</v>
      </c>
      <c r="T45" s="142" t="str">
        <f>VLOOKUP(B45,Lists!$C$3:$E$163,3,FALSE)</f>
        <v>Africa</v>
      </c>
      <c r="U45" s="156">
        <f>VLOOKUP(B45,'INFORM Severity - hidden'!$C$5:$V$170,20,FALSE)</f>
        <v>44679</v>
      </c>
    </row>
    <row r="46" spans="1:21" x14ac:dyDescent="0.35">
      <c r="A46" s="138" t="str">
        <f t="array" ref="A46">IFERROR(INDEX(Lists!$B$2:$B$153,SMALL(IF(Lists!$H$2:$H$153="Yes",ROW(Lists!$B$2:$B$153)),ROW(42:42))-1,1),"")</f>
        <v>Multiple crisis in Mexico</v>
      </c>
      <c r="B46" s="139" t="str">
        <f>VLOOKUP(A46,Lists!$B$2:$G$153,2,FALSE)</f>
        <v>MEX001</v>
      </c>
      <c r="C46" s="139" t="str">
        <f>VLOOKUP(B46,'INFORM Severity - hidden'!$C$5:$D$160,2,FALSE)</f>
        <v>Mexico</v>
      </c>
      <c r="D46" s="139" t="str">
        <f>VLOOKUP(A46,Lists!$B$2:$G$153,3,FALSE)</f>
        <v>MEX</v>
      </c>
      <c r="E46" s="139" t="str">
        <f>VLOOKUP(A46,Lists!$B$2:$G$153,5,FALSE)</f>
        <v>Multiple crises country</v>
      </c>
      <c r="F46" s="254" t="str">
        <f t="shared" si="5"/>
        <v>x</v>
      </c>
      <c r="G46" s="143" t="str">
        <f t="shared" si="6"/>
        <v>x</v>
      </c>
      <c r="H46" s="143" t="str">
        <f t="shared" si="7"/>
        <v>x</v>
      </c>
      <c r="I46" s="255" t="str">
        <f>INDEX(Trends!$D$3:$D$404,MATCH(B46,Trends!$C$3:$C$404,0))</f>
        <v>-</v>
      </c>
      <c r="J46" s="143" t="str">
        <f>VLOOKUP($B46,Reliability!$A$3:$I$170,9,FALSE)</f>
        <v>Medium</v>
      </c>
      <c r="K46" s="256">
        <f t="shared" si="8"/>
        <v>3.8</v>
      </c>
      <c r="L46" s="256">
        <f>VLOOKUP($B46,'Impact of the crisis'!$C$6:$N$170,12,FALSE)</f>
        <v>5</v>
      </c>
      <c r="M46" s="256">
        <f>VLOOKUP($B46,'Impact of the crisis'!$C$6:$AB$170,26,FALSE)</f>
        <v>2.8</v>
      </c>
      <c r="N46" s="256" t="str">
        <f>VLOOKUP($B46,'Conditions of people affected'!$C$6:$R$170,16,FALSE)</f>
        <v>x</v>
      </c>
      <c r="O46" s="256" t="str">
        <f>VLOOKUP($B46,'Conditions of people affected'!$C$6:$R$170,9,FALSE)</f>
        <v>x</v>
      </c>
      <c r="P46" s="256" t="str">
        <f>VLOOKUP($B46,'Conditions of people affected'!$C$6:$R$170,15,FALSE)</f>
        <v>x</v>
      </c>
      <c r="Q46" s="256">
        <f t="shared" si="9"/>
        <v>3</v>
      </c>
      <c r="R46" s="256">
        <f>VLOOKUP($B46,'Complexity of the crisis'!$C$6:$AN$170,22,FALSE)</f>
        <v>3</v>
      </c>
      <c r="S46" s="257">
        <f>VLOOKUP($B46,'Complexity of the crisis'!$C$6:$AN$170,38,FALSE)</f>
        <v>3</v>
      </c>
      <c r="T46" s="142" t="str">
        <f>VLOOKUP(B46,Lists!$C$3:$E$163,3,FALSE)</f>
        <v>Americas</v>
      </c>
      <c r="U46" s="156">
        <f>VLOOKUP(B46,'INFORM Severity - hidden'!$C$5:$V$170,20,FALSE)</f>
        <v>44489</v>
      </c>
    </row>
    <row r="47" spans="1:21" x14ac:dyDescent="0.35">
      <c r="A47" s="138" t="str">
        <f t="array" ref="A47">IFERROR(INDEX(Lists!$B$2:$B$153,SMALL(IF(Lists!$H$2:$H$153="Yes",ROW(Lists!$B$2:$B$153)),ROW(43:43))-1,1),"")</f>
        <v>Complex crisis in Mali</v>
      </c>
      <c r="B47" s="139" t="str">
        <f>VLOOKUP(A47,Lists!$B$2:$G$153,2,FALSE)</f>
        <v>MLI001</v>
      </c>
      <c r="C47" s="139" t="str">
        <f>VLOOKUP(B47,'INFORM Severity - hidden'!$C$5:$D$160,2,FALSE)</f>
        <v>Mali</v>
      </c>
      <c r="D47" s="139" t="str">
        <f>VLOOKUP(A47,Lists!$B$2:$G$153,3,FALSE)</f>
        <v>MLI</v>
      </c>
      <c r="E47" s="139" t="str">
        <f>VLOOKUP(A47,Lists!$B$2:$G$153,5,FALSE)</f>
        <v>Complex crisis</v>
      </c>
      <c r="F47" s="254">
        <f t="shared" si="5"/>
        <v>4.3</v>
      </c>
      <c r="G47" s="143">
        <f t="shared" si="6"/>
        <v>5</v>
      </c>
      <c r="H47" s="143" t="str">
        <f t="shared" si="7"/>
        <v>Very High</v>
      </c>
      <c r="I47" s="255" t="str">
        <f>INDEX(Trends!$D$3:$D$404,MATCH(B47,Trends!$C$3:$C$404,0))</f>
        <v>Stable</v>
      </c>
      <c r="J47" s="143" t="str">
        <f>VLOOKUP($B47,Reliability!$A$3:$I$170,9,FALSE)</f>
        <v>Medium</v>
      </c>
      <c r="K47" s="256">
        <f t="shared" si="8"/>
        <v>4.3</v>
      </c>
      <c r="L47" s="256">
        <f>VLOOKUP($B47,'Impact of the crisis'!$C$6:$N$170,12,FALSE)</f>
        <v>4.9000000000000004</v>
      </c>
      <c r="M47" s="256">
        <f>VLOOKUP($B47,'Impact of the crisis'!$C$6:$AB$170,26,FALSE)</f>
        <v>3.9</v>
      </c>
      <c r="N47" s="256">
        <f>VLOOKUP($B47,'Conditions of people affected'!$C$6:$R$170,16,FALSE)</f>
        <v>4.3</v>
      </c>
      <c r="O47" s="256">
        <f>VLOOKUP($B47,'Conditions of people affected'!$C$6:$R$170,9,FALSE)</f>
        <v>4.5999999999999996</v>
      </c>
      <c r="P47" s="256">
        <f>VLOOKUP($B47,'Conditions of people affected'!$C$6:$R$170,15,FALSE)</f>
        <v>4</v>
      </c>
      <c r="Q47" s="256">
        <f t="shared" si="9"/>
        <v>4.3</v>
      </c>
      <c r="R47" s="256">
        <f>VLOOKUP($B47,'Complexity of the crisis'!$C$6:$AN$170,22,FALSE)</f>
        <v>3.1</v>
      </c>
      <c r="S47" s="257">
        <f>VLOOKUP($B47,'Complexity of the crisis'!$C$6:$AN$170,38,FALSE)</f>
        <v>5</v>
      </c>
      <c r="T47" s="142" t="str">
        <f>VLOOKUP(B47,Lists!$C$3:$E$163,3,FALSE)</f>
        <v>Africa</v>
      </c>
      <c r="U47" s="156">
        <f>VLOOKUP(B47,'INFORM Severity - hidden'!$C$5:$V$170,20,FALSE)</f>
        <v>44620</v>
      </c>
    </row>
    <row r="48" spans="1:21" x14ac:dyDescent="0.35">
      <c r="A48" s="138" t="str">
        <f t="array" ref="A48">IFERROR(INDEX(Lists!$B$2:$B$153,SMALL(IF(Lists!$H$2:$H$153="Yes",ROW(Lists!$B$2:$B$153)),ROW(44:44))-1,1),"")</f>
        <v>Multiple crises in Myanmar</v>
      </c>
      <c r="B48" s="139" t="str">
        <f>VLOOKUP(A48,Lists!$B$2:$G$153,2,FALSE)</f>
        <v>MMR001</v>
      </c>
      <c r="C48" s="139" t="str">
        <f>VLOOKUP(B48,'INFORM Severity - hidden'!$C$5:$D$160,2,FALSE)</f>
        <v>Myanmar</v>
      </c>
      <c r="D48" s="139" t="str">
        <f>VLOOKUP(A48,Lists!$B$2:$G$153,3,FALSE)</f>
        <v>MMR</v>
      </c>
      <c r="E48" s="139" t="str">
        <f>VLOOKUP(A48,Lists!$B$2:$G$153,5,FALSE)</f>
        <v>Multiple crises country</v>
      </c>
      <c r="F48" s="254">
        <f t="shared" si="5"/>
        <v>4.4000000000000004</v>
      </c>
      <c r="G48" s="143">
        <f t="shared" si="6"/>
        <v>5</v>
      </c>
      <c r="H48" s="143" t="str">
        <f t="shared" si="7"/>
        <v>Very High</v>
      </c>
      <c r="I48" s="255" t="str">
        <f>INDEX(Trends!$D$3:$D$404,MATCH(B48,Trends!$C$3:$C$404,0))</f>
        <v>Increasing</v>
      </c>
      <c r="J48" s="143" t="str">
        <f>VLOOKUP($B48,Reliability!$A$3:$I$170,9,FALSE)</f>
        <v>High</v>
      </c>
      <c r="K48" s="256">
        <f t="shared" si="8"/>
        <v>4.5</v>
      </c>
      <c r="L48" s="256">
        <f>VLOOKUP($B48,'Impact of the crisis'!$C$6:$N$170,12,FALSE)</f>
        <v>4.9000000000000004</v>
      </c>
      <c r="M48" s="256">
        <f>VLOOKUP($B48,'Impact of the crisis'!$C$6:$AB$170,26,FALSE)</f>
        <v>4.2</v>
      </c>
      <c r="N48" s="256">
        <f>VLOOKUP($B48,'Conditions of people affected'!$C$6:$R$170,16,FALSE)</f>
        <v>4.5</v>
      </c>
      <c r="O48" s="256">
        <f>VLOOKUP($B48,'Conditions of people affected'!$C$6:$R$170,9,FALSE)</f>
        <v>5</v>
      </c>
      <c r="P48" s="256">
        <f>VLOOKUP($B48,'Conditions of people affected'!$C$6:$R$170,15,FALSE)</f>
        <v>4</v>
      </c>
      <c r="Q48" s="256">
        <f t="shared" si="9"/>
        <v>4</v>
      </c>
      <c r="R48" s="256">
        <f>VLOOKUP($B48,'Complexity of the crisis'!$C$6:$AN$170,22,FALSE)</f>
        <v>3.9</v>
      </c>
      <c r="S48" s="257">
        <f>VLOOKUP($B48,'Complexity of the crisis'!$C$6:$AN$170,38,FALSE)</f>
        <v>4</v>
      </c>
      <c r="T48" s="142" t="str">
        <f>VLOOKUP(B48,Lists!$C$3:$E$163,3,FALSE)</f>
        <v>Asia</v>
      </c>
      <c r="U48" s="156">
        <f>VLOOKUP(B48,'INFORM Severity - hidden'!$C$5:$V$170,20,FALSE)</f>
        <v>44712</v>
      </c>
    </row>
    <row r="49" spans="1:21" x14ac:dyDescent="0.35">
      <c r="A49" s="138" t="str">
        <f t="array" ref="A49">IFERROR(INDEX(Lists!$B$2:$B$153,SMALL(IF(Lists!$H$2:$H$153="Yes",ROW(Lists!$B$2:$B$153)),ROW(45:45))-1,1),"")</f>
        <v>Multiple Crises in Mozambique</v>
      </c>
      <c r="B49" s="139" t="str">
        <f>VLOOKUP(A49,Lists!$B$2:$G$153,2,FALSE)</f>
        <v>MOZ001</v>
      </c>
      <c r="C49" s="139" t="str">
        <f>VLOOKUP(B49,'INFORM Severity - hidden'!$C$5:$D$160,2,FALSE)</f>
        <v>Mozambique</v>
      </c>
      <c r="D49" s="139" t="str">
        <f>VLOOKUP(A49,Lists!$B$2:$G$153,3,FALSE)</f>
        <v>MOZ</v>
      </c>
      <c r="E49" s="139" t="str">
        <f>VLOOKUP(A49,Lists!$B$2:$G$153,5,FALSE)</f>
        <v>Multiple crises country</v>
      </c>
      <c r="F49" s="254">
        <f t="shared" si="5"/>
        <v>3.6</v>
      </c>
      <c r="G49" s="143">
        <f t="shared" si="6"/>
        <v>4</v>
      </c>
      <c r="H49" s="143" t="str">
        <f t="shared" si="7"/>
        <v>High</v>
      </c>
      <c r="I49" s="255" t="str">
        <f>INDEX(Trends!$D$3:$D$404,MATCH(B49,Trends!$C$3:$C$404,0))</f>
        <v>Increasing</v>
      </c>
      <c r="J49" s="143" t="str">
        <f>VLOOKUP($B49,Reliability!$A$3:$I$170,9,FALSE)</f>
        <v>High</v>
      </c>
      <c r="K49" s="256">
        <f t="shared" si="8"/>
        <v>3.6</v>
      </c>
      <c r="L49" s="256">
        <f>VLOOKUP($B49,'Impact of the crisis'!$C$6:$N$170,12,FALSE)</f>
        <v>4</v>
      </c>
      <c r="M49" s="256">
        <f>VLOOKUP($B49,'Impact of the crisis'!$C$6:$AB$170,26,FALSE)</f>
        <v>3.4</v>
      </c>
      <c r="N49" s="256">
        <f>VLOOKUP($B49,'Conditions of people affected'!$C$6:$R$170,16,FALSE)</f>
        <v>3.5</v>
      </c>
      <c r="O49" s="256">
        <f>VLOOKUP($B49,'Conditions of people affected'!$C$6:$R$170,9,FALSE)</f>
        <v>4</v>
      </c>
      <c r="P49" s="256">
        <f>VLOOKUP($B49,'Conditions of people affected'!$C$6:$R$170,15,FALSE)</f>
        <v>3</v>
      </c>
      <c r="Q49" s="256">
        <f t="shared" si="9"/>
        <v>3.9</v>
      </c>
      <c r="R49" s="256">
        <f>VLOOKUP($B49,'Complexity of the crisis'!$C$6:$AN$170,22,FALSE)</f>
        <v>3.7</v>
      </c>
      <c r="S49" s="257">
        <f>VLOOKUP($B49,'Complexity of the crisis'!$C$6:$AN$170,38,FALSE)</f>
        <v>4</v>
      </c>
      <c r="T49" s="142" t="str">
        <f>VLOOKUP(B49,Lists!$C$3:$E$163,3,FALSE)</f>
        <v>Africa</v>
      </c>
      <c r="U49" s="156">
        <f>VLOOKUP(B49,'INFORM Severity - hidden'!$C$5:$V$170,20,FALSE)</f>
        <v>44673</v>
      </c>
    </row>
    <row r="50" spans="1:21" x14ac:dyDescent="0.35">
      <c r="A50" s="138" t="str">
        <f t="array" ref="A50">IFERROR(INDEX(Lists!$B$2:$B$153,SMALL(IF(Lists!$H$2:$H$153="Yes",ROW(Lists!$B$2:$B$153)),ROW(46:46))-1,1),"")</f>
        <v>Food Security in Mauritania</v>
      </c>
      <c r="B50" s="139" t="str">
        <f>VLOOKUP(A50,Lists!$B$2:$G$153,2,FALSE)</f>
        <v>MRT003</v>
      </c>
      <c r="C50" s="139" t="str">
        <f>VLOOKUP(B50,'INFORM Severity - hidden'!$C$5:$D$160,2,FALSE)</f>
        <v>Mauritania</v>
      </c>
      <c r="D50" s="139" t="str">
        <f>VLOOKUP(A50,Lists!$B$2:$G$153,3,FALSE)</f>
        <v>MRT</v>
      </c>
      <c r="E50" s="139" t="str">
        <f>VLOOKUP(A50,Lists!$B$2:$G$153,5,FALSE)</f>
        <v>Drought</v>
      </c>
      <c r="F50" s="254">
        <f t="shared" si="5"/>
        <v>2.8</v>
      </c>
      <c r="G50" s="143">
        <f t="shared" si="6"/>
        <v>3</v>
      </c>
      <c r="H50" s="143" t="str">
        <f t="shared" si="7"/>
        <v>Medium</v>
      </c>
      <c r="I50" s="255" t="str">
        <f>INDEX(Trends!$D$3:$D$404,MATCH(B50,Trends!$C$3:$C$404,0))</f>
        <v>Stable</v>
      </c>
      <c r="J50" s="143" t="str">
        <f>VLOOKUP($B50,Reliability!$A$3:$I$170,9,FALSE)</f>
        <v>Low</v>
      </c>
      <c r="K50" s="256">
        <f t="shared" si="8"/>
        <v>3.4</v>
      </c>
      <c r="L50" s="256">
        <f>VLOOKUP($B50,'Impact of the crisis'!$C$6:$N$170,12,FALSE)</f>
        <v>4.4000000000000004</v>
      </c>
      <c r="M50" s="256">
        <f>VLOOKUP($B50,'Impact of the crisis'!$C$6:$AB$170,26,FALSE)</f>
        <v>2.8</v>
      </c>
      <c r="N50" s="256">
        <f>VLOOKUP($B50,'Conditions of people affected'!$C$6:$R$170,16,FALSE)</f>
        <v>2.9</v>
      </c>
      <c r="O50" s="256">
        <f>VLOOKUP($B50,'Conditions of people affected'!$C$6:$R$170,9,FALSE)</f>
        <v>2.8</v>
      </c>
      <c r="P50" s="256">
        <f>VLOOKUP($B50,'Conditions of people affected'!$C$6:$R$170,15,FALSE)</f>
        <v>3</v>
      </c>
      <c r="Q50" s="256">
        <f t="shared" si="9"/>
        <v>2.2000000000000002</v>
      </c>
      <c r="R50" s="256">
        <f>VLOOKUP($B50,'Complexity of the crisis'!$C$6:$AN$170,22,FALSE)</f>
        <v>2.4</v>
      </c>
      <c r="S50" s="257">
        <f>VLOOKUP($B50,'Complexity of the crisis'!$C$6:$AN$170,38,FALSE)</f>
        <v>2</v>
      </c>
      <c r="T50" s="142" t="str">
        <f>VLOOKUP(B50,Lists!$C$3:$E$163,3,FALSE)</f>
        <v>Africa</v>
      </c>
      <c r="U50" s="156">
        <f>VLOOKUP(B50,'INFORM Severity - hidden'!$C$5:$V$170,20,FALSE)</f>
        <v>44494</v>
      </c>
    </row>
    <row r="51" spans="1:21" x14ac:dyDescent="0.35">
      <c r="A51" s="138" t="str">
        <f t="array" ref="A51">IFERROR(INDEX(Lists!$B$2:$B$153,SMALL(IF(Lists!$H$2:$H$153="Yes",ROW(Lists!$B$2:$B$153)),ROW(47:47))-1,1),"")</f>
        <v>Complex crisis in Malawi</v>
      </c>
      <c r="B51" s="139" t="str">
        <f>VLOOKUP(A51,Lists!$B$2:$G$153,2,FALSE)</f>
        <v>MWI002</v>
      </c>
      <c r="C51" s="139" t="str">
        <f>VLOOKUP(B51,'INFORM Severity - hidden'!$C$5:$D$160,2,FALSE)</f>
        <v>Malawi</v>
      </c>
      <c r="D51" s="139" t="str">
        <f>VLOOKUP(A51,Lists!$B$2:$G$153,3,FALSE)</f>
        <v>MWI</v>
      </c>
      <c r="E51" s="139" t="str">
        <f>VLOOKUP(A51,Lists!$B$2:$G$153,5,FALSE)</f>
        <v>Complex crisis</v>
      </c>
      <c r="F51" s="254">
        <f t="shared" si="5"/>
        <v>2.5</v>
      </c>
      <c r="G51" s="143">
        <f t="shared" si="6"/>
        <v>3</v>
      </c>
      <c r="H51" s="143" t="str">
        <f t="shared" si="7"/>
        <v>Medium</v>
      </c>
      <c r="I51" s="255" t="str">
        <f>INDEX(Trends!$D$3:$D$404,MATCH(B51,Trends!$C$3:$C$404,0))</f>
        <v>Decreasing</v>
      </c>
      <c r="J51" s="143" t="str">
        <f>VLOOKUP($B51,Reliability!$A$3:$I$170,9,FALSE)</f>
        <v>Very High</v>
      </c>
      <c r="K51" s="256">
        <f t="shared" si="8"/>
        <v>3.4</v>
      </c>
      <c r="L51" s="256">
        <f>VLOOKUP($B51,'Impact of the crisis'!$C$6:$N$170,12,FALSE)</f>
        <v>4.4000000000000004</v>
      </c>
      <c r="M51" s="256">
        <f>VLOOKUP($B51,'Impact of the crisis'!$C$6:$AB$170,26,FALSE)</f>
        <v>2.7</v>
      </c>
      <c r="N51" s="256">
        <f>VLOOKUP($B51,'Conditions of people affected'!$C$6:$R$170,16,FALSE)</f>
        <v>2.0499999999999998</v>
      </c>
      <c r="O51" s="256">
        <f>VLOOKUP($B51,'Conditions of people affected'!$C$6:$R$170,9,FALSE)</f>
        <v>2.1</v>
      </c>
      <c r="P51" s="256">
        <f>VLOOKUP($B51,'Conditions of people affected'!$C$6:$R$170,15,FALSE)</f>
        <v>2</v>
      </c>
      <c r="Q51" s="256">
        <f t="shared" si="9"/>
        <v>2.2999999999999998</v>
      </c>
      <c r="R51" s="256">
        <f>VLOOKUP($B51,'Complexity of the crisis'!$C$6:$AN$170,22,FALSE)</f>
        <v>2</v>
      </c>
      <c r="S51" s="257">
        <f>VLOOKUP($B51,'Complexity of the crisis'!$C$6:$AN$170,38,FALSE)</f>
        <v>2.5</v>
      </c>
      <c r="T51" s="142" t="str">
        <f>VLOOKUP(B51,Lists!$C$3:$E$163,3,FALSE)</f>
        <v>Africa</v>
      </c>
      <c r="U51" s="156">
        <f>VLOOKUP(B51,'INFORM Severity - hidden'!$C$5:$V$170,20,FALSE)</f>
        <v>44712</v>
      </c>
    </row>
    <row r="52" spans="1:21" x14ac:dyDescent="0.35">
      <c r="A52" s="138" t="str">
        <f t="array" ref="A52">IFERROR(INDEX(Lists!$B$2:$B$153,SMALL(IF(Lists!$H$2:$H$153="Yes",ROW(Lists!$B$2:$B$153)),ROW(48:48))-1,1),"")</f>
        <v>International Refugees in Malaysia</v>
      </c>
      <c r="B52" s="139" t="str">
        <f>VLOOKUP(A52,Lists!$B$2:$G$153,2,FALSE)</f>
        <v>MYS001</v>
      </c>
      <c r="C52" s="139" t="str">
        <f>VLOOKUP(B52,'INFORM Severity - hidden'!$C$5:$D$160,2,FALSE)</f>
        <v>Malaysia</v>
      </c>
      <c r="D52" s="139" t="str">
        <f>VLOOKUP(A52,Lists!$B$2:$G$153,3,FALSE)</f>
        <v>MYS</v>
      </c>
      <c r="E52" s="139" t="str">
        <f>VLOOKUP(A52,Lists!$B$2:$G$153,5,FALSE)</f>
        <v>International displacement</v>
      </c>
      <c r="F52" s="254">
        <f t="shared" si="5"/>
        <v>2.2000000000000002</v>
      </c>
      <c r="G52" s="143">
        <f t="shared" si="6"/>
        <v>3</v>
      </c>
      <c r="H52" s="143" t="str">
        <f t="shared" si="7"/>
        <v>Medium</v>
      </c>
      <c r="I52" s="255" t="str">
        <f>INDEX(Trends!$D$3:$D$404,MATCH(B52,Trends!$C$3:$C$404,0))</f>
        <v>Increasing</v>
      </c>
      <c r="J52" s="143" t="str">
        <f>VLOOKUP($B52,Reliability!$A$3:$I$170,9,FALSE)</f>
        <v>High</v>
      </c>
      <c r="K52" s="256">
        <f t="shared" si="8"/>
        <v>2.9</v>
      </c>
      <c r="L52" s="256">
        <f>VLOOKUP($B52,'Impact of the crisis'!$C$6:$N$170,12,FALSE)</f>
        <v>1.7</v>
      </c>
      <c r="M52" s="256">
        <f>VLOOKUP($B52,'Impact of the crisis'!$C$6:$AB$170,26,FALSE)</f>
        <v>3.4</v>
      </c>
      <c r="N52" s="256">
        <f>VLOOKUP($B52,'Conditions of people affected'!$C$6:$R$170,16,FALSE)</f>
        <v>2.0499999999999998</v>
      </c>
      <c r="O52" s="256">
        <f>VLOOKUP($B52,'Conditions of people affected'!$C$6:$R$170,9,FALSE)</f>
        <v>2.1</v>
      </c>
      <c r="P52" s="256">
        <f>VLOOKUP($B52,'Conditions of people affected'!$C$6:$R$170,15,FALSE)</f>
        <v>2</v>
      </c>
      <c r="Q52" s="256">
        <f t="shared" si="9"/>
        <v>1.9</v>
      </c>
      <c r="R52" s="256">
        <f>VLOOKUP($B52,'Complexity of the crisis'!$C$6:$AN$170,22,FALSE)</f>
        <v>1.8</v>
      </c>
      <c r="S52" s="257">
        <f>VLOOKUP($B52,'Complexity of the crisis'!$C$6:$AN$170,38,FALSE)</f>
        <v>2</v>
      </c>
      <c r="T52" s="142" t="str">
        <f>VLOOKUP(B52,Lists!$C$3:$E$163,3,FALSE)</f>
        <v>Asia</v>
      </c>
      <c r="U52" s="156">
        <f>VLOOKUP(B52,'INFORM Severity - hidden'!$C$5:$V$170,20,FALSE)</f>
        <v>44712</v>
      </c>
    </row>
    <row r="53" spans="1:21" x14ac:dyDescent="0.35">
      <c r="A53" s="138" t="str">
        <f t="array" ref="A53">IFERROR(INDEX(Lists!$B$2:$B$153,SMALL(IF(Lists!$H$2:$H$153="Yes",ROW(Lists!$B$2:$B$153)),ROW(49:49))-1,1),"")</f>
        <v>Food Security Crisis in Namibia</v>
      </c>
      <c r="B53" s="139" t="str">
        <f>VLOOKUP(A53,Lists!$B$2:$G$153,2,FALSE)</f>
        <v>NAM002</v>
      </c>
      <c r="C53" s="139" t="str">
        <f>VLOOKUP(B53,'INFORM Severity - hidden'!$C$5:$D$160,2,FALSE)</f>
        <v>Namibia</v>
      </c>
      <c r="D53" s="139" t="str">
        <f>VLOOKUP(A53,Lists!$B$2:$G$153,3,FALSE)</f>
        <v>NAM</v>
      </c>
      <c r="E53" s="139" t="str">
        <f>VLOOKUP(A53,Lists!$B$2:$G$153,5,FALSE)</f>
        <v>Food Security</v>
      </c>
      <c r="F53" s="254">
        <f t="shared" si="5"/>
        <v>2.4</v>
      </c>
      <c r="G53" s="143">
        <f t="shared" si="6"/>
        <v>3</v>
      </c>
      <c r="H53" s="143" t="str">
        <f t="shared" si="7"/>
        <v>Medium</v>
      </c>
      <c r="I53" s="255" t="str">
        <f>INDEX(Trends!$D$3:$D$404,MATCH(B53,Trends!$C$3:$C$404,0))</f>
        <v>Stable</v>
      </c>
      <c r="J53" s="143" t="str">
        <f>VLOOKUP($B53,Reliability!$A$3:$I$170,9,FALSE)</f>
        <v>Medium</v>
      </c>
      <c r="K53" s="256">
        <f t="shared" si="8"/>
        <v>2.8</v>
      </c>
      <c r="L53" s="256">
        <f>VLOOKUP($B53,'Impact of the crisis'!$C$6:$N$170,12,FALSE)</f>
        <v>4.3</v>
      </c>
      <c r="M53" s="256">
        <f>VLOOKUP($B53,'Impact of the crisis'!$C$6:$AB$170,26,FALSE)</f>
        <v>1.7</v>
      </c>
      <c r="N53" s="256">
        <f>VLOOKUP($B53,'Conditions of people affected'!$C$6:$R$170,16,FALSE)</f>
        <v>3.05</v>
      </c>
      <c r="O53" s="256">
        <f>VLOOKUP($B53,'Conditions of people affected'!$C$6:$R$170,9,FALSE)</f>
        <v>3.1</v>
      </c>
      <c r="P53" s="256">
        <f>VLOOKUP($B53,'Conditions of people affected'!$C$6:$R$170,15,FALSE)</f>
        <v>3</v>
      </c>
      <c r="Q53" s="256">
        <f t="shared" si="9"/>
        <v>1.1000000000000001</v>
      </c>
      <c r="R53" s="256">
        <f>VLOOKUP($B53,'Complexity of the crisis'!$C$6:$AN$170,22,FALSE)</f>
        <v>1.6</v>
      </c>
      <c r="S53" s="257">
        <f>VLOOKUP($B53,'Complexity of the crisis'!$C$6:$AN$170,38,FALSE)</f>
        <v>0.5</v>
      </c>
      <c r="T53" s="142" t="str">
        <f>VLOOKUP(B53,Lists!$C$3:$E$163,3,FALSE)</f>
        <v>Africa</v>
      </c>
      <c r="U53" s="156">
        <f>VLOOKUP(B53,'INFORM Severity - hidden'!$C$5:$V$170,20,FALSE)</f>
        <v>44712</v>
      </c>
    </row>
    <row r="54" spans="1:21" x14ac:dyDescent="0.35">
      <c r="A54" s="138" t="str">
        <f t="array" ref="A54">IFERROR(INDEX(Lists!$B$2:$B$153,SMALL(IF(Lists!$H$2:$H$153="Yes",ROW(Lists!$B$2:$B$153)),ROW(50:50))-1,1),"")</f>
        <v>Multiple crises in Niger</v>
      </c>
      <c r="B54" s="139" t="str">
        <f>VLOOKUP(A54,Lists!$B$2:$G$153,2,FALSE)</f>
        <v>NER001</v>
      </c>
      <c r="C54" s="139" t="str">
        <f>VLOOKUP(B54,'INFORM Severity - hidden'!$C$5:$D$160,2,FALSE)</f>
        <v>Niger</v>
      </c>
      <c r="D54" s="139" t="str">
        <f>VLOOKUP(A54,Lists!$B$2:$G$153,3,FALSE)</f>
        <v>NER</v>
      </c>
      <c r="E54" s="139" t="str">
        <f>VLOOKUP(A54,Lists!$B$2:$G$153,5,FALSE)</f>
        <v>Multiple crises country</v>
      </c>
      <c r="F54" s="254">
        <f t="shared" si="5"/>
        <v>3.8</v>
      </c>
      <c r="G54" s="143">
        <f t="shared" si="6"/>
        <v>4</v>
      </c>
      <c r="H54" s="143" t="str">
        <f t="shared" si="7"/>
        <v>High</v>
      </c>
      <c r="I54" s="255" t="str">
        <f>INDEX(Trends!$D$3:$D$404,MATCH(B54,Trends!$C$3:$C$404,0))</f>
        <v>Stable</v>
      </c>
      <c r="J54" s="143" t="str">
        <f>VLOOKUP($B54,Reliability!$A$3:$I$170,9,FALSE)</f>
        <v>Medium</v>
      </c>
      <c r="K54" s="256">
        <f t="shared" si="8"/>
        <v>4.0999999999999996</v>
      </c>
      <c r="L54" s="256">
        <f>VLOOKUP($B54,'Impact of the crisis'!$C$6:$N$170,12,FALSE)</f>
        <v>4.9000000000000004</v>
      </c>
      <c r="M54" s="256">
        <f>VLOOKUP($B54,'Impact of the crisis'!$C$6:$AB$170,26,FALSE)</f>
        <v>3.6</v>
      </c>
      <c r="N54" s="256">
        <f>VLOOKUP($B54,'Conditions of people affected'!$C$6:$R$170,16,FALSE)</f>
        <v>3.65</v>
      </c>
      <c r="O54" s="256">
        <f>VLOOKUP($B54,'Conditions of people affected'!$C$6:$R$170,9,FALSE)</f>
        <v>4.3</v>
      </c>
      <c r="P54" s="256">
        <f>VLOOKUP($B54,'Conditions of people affected'!$C$6:$R$170,15,FALSE)</f>
        <v>3</v>
      </c>
      <c r="Q54" s="256">
        <f t="shared" si="9"/>
        <v>3.8</v>
      </c>
      <c r="R54" s="256">
        <f>VLOOKUP($B54,'Complexity of the crisis'!$C$6:$AN$170,22,FALSE)</f>
        <v>2.8</v>
      </c>
      <c r="S54" s="257">
        <f>VLOOKUP($B54,'Complexity of the crisis'!$C$6:$AN$170,38,FALSE)</f>
        <v>4.5</v>
      </c>
      <c r="T54" s="142" t="str">
        <f>VLOOKUP(B54,Lists!$C$3:$E$163,3,FALSE)</f>
        <v>Africa</v>
      </c>
      <c r="U54" s="156">
        <f>VLOOKUP(B54,'INFORM Severity - hidden'!$C$5:$V$170,20,FALSE)</f>
        <v>44620</v>
      </c>
    </row>
    <row r="55" spans="1:21" x14ac:dyDescent="0.35">
      <c r="A55" s="138" t="str">
        <f t="array" ref="A55">IFERROR(INDEX(Lists!$B$2:$B$153,SMALL(IF(Lists!$H$2:$H$153="Yes",ROW(Lists!$B$2:$B$153)),ROW(51:51))-1,1),"")</f>
        <v>Complex crisis in Nigeria</v>
      </c>
      <c r="B55" s="139" t="str">
        <f>VLOOKUP(A55,Lists!$B$2:$G$153,2,FALSE)</f>
        <v>NGA001</v>
      </c>
      <c r="C55" s="139" t="str">
        <f>VLOOKUP(B55,'INFORM Severity - hidden'!$C$5:$D$160,2,FALSE)</f>
        <v>Nigeria</v>
      </c>
      <c r="D55" s="139" t="str">
        <f>VLOOKUP(A55,Lists!$B$2:$G$153,3,FALSE)</f>
        <v>NGA</v>
      </c>
      <c r="E55" s="139" t="str">
        <f>VLOOKUP(A55,Lists!$B$2:$G$153,5,FALSE)</f>
        <v>Complex crisis</v>
      </c>
      <c r="F55" s="254">
        <f t="shared" si="5"/>
        <v>4.2</v>
      </c>
      <c r="G55" s="143">
        <f t="shared" si="6"/>
        <v>5</v>
      </c>
      <c r="H55" s="143" t="str">
        <f t="shared" si="7"/>
        <v>Very High</v>
      </c>
      <c r="I55" s="255" t="str">
        <f>INDEX(Trends!$D$3:$D$404,MATCH(B55,Trends!$C$3:$C$404,0))</f>
        <v>Stable</v>
      </c>
      <c r="J55" s="143" t="str">
        <f>VLOOKUP($B55,Reliability!$A$3:$I$170,9,FALSE)</f>
        <v>Medium</v>
      </c>
      <c r="K55" s="256">
        <f t="shared" si="8"/>
        <v>4.5</v>
      </c>
      <c r="L55" s="256">
        <f>VLOOKUP($B55,'Impact of the crisis'!$C$6:$N$170,12,FALSE)</f>
        <v>5</v>
      </c>
      <c r="M55" s="256">
        <f>VLOOKUP($B55,'Impact of the crisis'!$C$6:$AB$170,26,FALSE)</f>
        <v>4.0999999999999996</v>
      </c>
      <c r="N55" s="256">
        <f>VLOOKUP($B55,'Conditions of people affected'!$C$6:$R$170,16,FALSE)</f>
        <v>4</v>
      </c>
      <c r="O55" s="256">
        <f>VLOOKUP($B55,'Conditions of people affected'!$C$6:$R$170,9,FALSE)</f>
        <v>5</v>
      </c>
      <c r="P55" s="256">
        <f>VLOOKUP($B55,'Conditions of people affected'!$C$6:$R$170,15,FALSE)</f>
        <v>3</v>
      </c>
      <c r="Q55" s="256">
        <f t="shared" si="9"/>
        <v>4.4000000000000004</v>
      </c>
      <c r="R55" s="256">
        <f>VLOOKUP($B55,'Complexity of the crisis'!$C$6:$AN$170,22,FALSE)</f>
        <v>3.4</v>
      </c>
      <c r="S55" s="257">
        <f>VLOOKUP($B55,'Complexity of the crisis'!$C$6:$AN$170,38,FALSE)</f>
        <v>5</v>
      </c>
      <c r="T55" s="142" t="str">
        <f>VLOOKUP(B55,Lists!$C$3:$E$163,3,FALSE)</f>
        <v>Africa</v>
      </c>
      <c r="U55" s="156">
        <f>VLOOKUP(B55,'INFORM Severity - hidden'!$C$5:$V$170,20,FALSE)</f>
        <v>44615</v>
      </c>
    </row>
    <row r="56" spans="1:21" x14ac:dyDescent="0.35">
      <c r="A56" s="138" t="str">
        <f t="array" ref="A56">IFERROR(INDEX(Lists!$B$2:$B$153,SMALL(IF(Lists!$H$2:$H$153="Yes",ROW(Lists!$B$2:$B$153)),ROW(52:52))-1,1),"")</f>
        <v>Socioeconomic crisis in Nicaragua</v>
      </c>
      <c r="B56" s="139" t="str">
        <f>VLOOKUP(A56,Lists!$B$2:$G$153,2,FALSE)</f>
        <v>NIC001</v>
      </c>
      <c r="C56" s="139" t="str">
        <f>VLOOKUP(B56,'INFORM Severity - hidden'!$C$5:$D$160,2,FALSE)</f>
        <v>Nicaragua</v>
      </c>
      <c r="D56" s="139" t="str">
        <f>VLOOKUP(A56,Lists!$B$2:$G$153,3,FALSE)</f>
        <v>NIC</v>
      </c>
      <c r="E56" s="139" t="str">
        <f>VLOOKUP(A56,Lists!$B$2:$G$153,5,FALSE)</f>
        <v>Political and economic crisis</v>
      </c>
      <c r="F56" s="254">
        <f t="shared" si="5"/>
        <v>1.9</v>
      </c>
      <c r="G56" s="143">
        <f t="shared" si="6"/>
        <v>2</v>
      </c>
      <c r="H56" s="143" t="str">
        <f t="shared" si="7"/>
        <v>Low</v>
      </c>
      <c r="I56" s="255" t="str">
        <f>INDEX(Trends!$D$3:$D$404,MATCH(B56,Trends!$C$3:$C$404,0))</f>
        <v>-</v>
      </c>
      <c r="J56" s="143" t="str">
        <f>VLOOKUP($B56,Reliability!$A$3:$I$170,9,FALSE)</f>
        <v>Very High</v>
      </c>
      <c r="K56" s="256">
        <f t="shared" si="8"/>
        <v>2.8</v>
      </c>
      <c r="L56" s="256">
        <f>VLOOKUP($B56,'Impact of the crisis'!$C$6:$N$170,12,FALSE)</f>
        <v>4.0999999999999996</v>
      </c>
      <c r="M56" s="256">
        <f>VLOOKUP($B56,'Impact of the crisis'!$C$6:$AB$170,26,FALSE)</f>
        <v>1.9</v>
      </c>
      <c r="N56" s="256">
        <f>VLOOKUP($B56,'Conditions of people affected'!$C$6:$R$170,16,FALSE)</f>
        <v>0.5</v>
      </c>
      <c r="O56" s="256">
        <f>VLOOKUP($B56,'Conditions of people affected'!$C$6:$R$170,9,FALSE)</f>
        <v>0</v>
      </c>
      <c r="P56" s="256">
        <f>VLOOKUP($B56,'Conditions of people affected'!$C$6:$R$170,15,FALSE)</f>
        <v>1</v>
      </c>
      <c r="Q56" s="256">
        <f t="shared" si="9"/>
        <v>2.9</v>
      </c>
      <c r="R56" s="256">
        <f>VLOOKUP($B56,'Complexity of the crisis'!$C$6:$AN$170,22,FALSE)</f>
        <v>2.7</v>
      </c>
      <c r="S56" s="257">
        <f>VLOOKUP($B56,'Complexity of the crisis'!$C$6:$AN$170,38,FALSE)</f>
        <v>3</v>
      </c>
      <c r="T56" s="142" t="str">
        <f>VLOOKUP(B56,Lists!$C$3:$E$163,3,FALSE)</f>
        <v>Americas</v>
      </c>
      <c r="U56" s="156">
        <f>VLOOKUP(B56,'INFORM Severity - hidden'!$C$5:$V$170,20,FALSE)</f>
        <v>44673</v>
      </c>
    </row>
    <row r="57" spans="1:21" x14ac:dyDescent="0.35">
      <c r="A57" s="138" t="str">
        <f t="array" ref="A57">IFERROR(INDEX(Lists!$B$2:$B$153,SMALL(IF(Lists!$H$2:$H$153="Yes",ROW(Lists!$B$2:$B$153)),ROW(53:53))-1,1),"")</f>
        <v>Complex crisis in Pakistan</v>
      </c>
      <c r="B57" s="139" t="str">
        <f>VLOOKUP(A57,Lists!$B$2:$G$153,2,FALSE)</f>
        <v>PAK001</v>
      </c>
      <c r="C57" s="139" t="str">
        <f>VLOOKUP(B57,'INFORM Severity - hidden'!$C$5:$D$160,2,FALSE)</f>
        <v>Pakistan</v>
      </c>
      <c r="D57" s="139" t="str">
        <f>VLOOKUP(A57,Lists!$B$2:$G$153,3,FALSE)</f>
        <v>PAK</v>
      </c>
      <c r="E57" s="139" t="str">
        <f>VLOOKUP(A57,Lists!$B$2:$G$153,5,FALSE)</f>
        <v>Complex crisis</v>
      </c>
      <c r="F57" s="254">
        <f t="shared" si="5"/>
        <v>3.6</v>
      </c>
      <c r="G57" s="143">
        <f t="shared" si="6"/>
        <v>4</v>
      </c>
      <c r="H57" s="143" t="str">
        <f t="shared" si="7"/>
        <v>High</v>
      </c>
      <c r="I57" s="255" t="str">
        <f>INDEX(Trends!$D$3:$D$404,MATCH(B57,Trends!$C$3:$C$404,0))</f>
        <v>Stable</v>
      </c>
      <c r="J57" s="143" t="str">
        <f>VLOOKUP($B57,Reliability!$A$3:$I$170,9,FALSE)</f>
        <v>High</v>
      </c>
      <c r="K57" s="256">
        <f t="shared" si="8"/>
        <v>4.2</v>
      </c>
      <c r="L57" s="256">
        <f>VLOOKUP($B57,'Impact of the crisis'!$C$6:$N$170,12,FALSE)</f>
        <v>5</v>
      </c>
      <c r="M57" s="256">
        <f>VLOOKUP($B57,'Impact of the crisis'!$C$6:$AB$170,26,FALSE)</f>
        <v>3.7</v>
      </c>
      <c r="N57" s="256">
        <f>VLOOKUP($B57,'Conditions of people affected'!$C$6:$R$170,16,FALSE)</f>
        <v>3.5</v>
      </c>
      <c r="O57" s="256">
        <f>VLOOKUP($B57,'Conditions of people affected'!$C$6:$R$170,9,FALSE)</f>
        <v>5</v>
      </c>
      <c r="P57" s="256">
        <f>VLOOKUP($B57,'Conditions of people affected'!$C$6:$R$170,15,FALSE)</f>
        <v>2</v>
      </c>
      <c r="Q57" s="256">
        <f t="shared" si="9"/>
        <v>3.4</v>
      </c>
      <c r="R57" s="256">
        <f>VLOOKUP($B57,'Complexity of the crisis'!$C$6:$AN$170,22,FALSE)</f>
        <v>3.2</v>
      </c>
      <c r="S57" s="257">
        <f>VLOOKUP($B57,'Complexity of the crisis'!$C$6:$AN$170,38,FALSE)</f>
        <v>3.5</v>
      </c>
      <c r="T57" s="142" t="str">
        <f>VLOOKUP(B57,Lists!$C$3:$E$163,3,FALSE)</f>
        <v>Asia</v>
      </c>
      <c r="U57" s="156">
        <f>VLOOKUP(B57,'INFORM Severity - hidden'!$C$5:$V$170,20,FALSE)</f>
        <v>44712</v>
      </c>
    </row>
    <row r="58" spans="1:21" x14ac:dyDescent="0.35">
      <c r="A58" s="138" t="str">
        <f t="array" ref="A58">IFERROR(INDEX(Lists!$B$2:$B$153,SMALL(IF(Lists!$H$2:$H$153="Yes",ROW(Lists!$B$2:$B$153)),ROW(54:54))-1,1),"")</f>
        <v>Venezuela displacement in Panama</v>
      </c>
      <c r="B58" s="139" t="str">
        <f>VLOOKUP(A58,Lists!$B$2:$G$153,2,FALSE)</f>
        <v>PAN002</v>
      </c>
      <c r="C58" s="139" t="str">
        <f>VLOOKUP(B58,'INFORM Severity - hidden'!$C$5:$D$160,2,FALSE)</f>
        <v>Panama</v>
      </c>
      <c r="D58" s="139" t="str">
        <f>VLOOKUP(A58,Lists!$B$2:$G$153,3,FALSE)</f>
        <v>PAN</v>
      </c>
      <c r="E58" s="139" t="str">
        <f>VLOOKUP(A58,Lists!$B$2:$G$153,5,FALSE)</f>
        <v>International displacement</v>
      </c>
      <c r="F58" s="254">
        <f t="shared" si="5"/>
        <v>2.1</v>
      </c>
      <c r="G58" s="143">
        <f t="shared" si="6"/>
        <v>3</v>
      </c>
      <c r="H58" s="143" t="str">
        <f t="shared" si="7"/>
        <v>Medium</v>
      </c>
      <c r="I58" s="255" t="str">
        <f>INDEX(Trends!$D$3:$D$404,MATCH(B58,Trends!$C$3:$C$404,0))</f>
        <v>Stable</v>
      </c>
      <c r="J58" s="143" t="str">
        <f>VLOOKUP($B58,Reliability!$A$3:$I$170,9,FALSE)</f>
        <v>High</v>
      </c>
      <c r="K58" s="256">
        <f t="shared" si="8"/>
        <v>2.5</v>
      </c>
      <c r="L58" s="256">
        <f>VLOOKUP($B58,'Impact of the crisis'!$C$6:$N$170,12,FALSE)</f>
        <v>2.6</v>
      </c>
      <c r="M58" s="256">
        <f>VLOOKUP($B58,'Impact of the crisis'!$C$6:$AB$170,26,FALSE)</f>
        <v>2.4</v>
      </c>
      <c r="N58" s="256">
        <f>VLOOKUP($B58,'Conditions of people affected'!$C$6:$R$170,16,FALSE)</f>
        <v>2.2999999999999998</v>
      </c>
      <c r="O58" s="256">
        <f>VLOOKUP($B58,'Conditions of people affected'!$C$6:$R$170,9,FALSE)</f>
        <v>1.6</v>
      </c>
      <c r="P58" s="256">
        <f>VLOOKUP($B58,'Conditions of people affected'!$C$6:$R$170,15,FALSE)</f>
        <v>3</v>
      </c>
      <c r="Q58" s="256">
        <f t="shared" si="9"/>
        <v>1.4</v>
      </c>
      <c r="R58" s="256">
        <f>VLOOKUP($B58,'Complexity of the crisis'!$C$6:$AN$170,22,FALSE)</f>
        <v>1.7</v>
      </c>
      <c r="S58" s="257">
        <f>VLOOKUP($B58,'Complexity of the crisis'!$C$6:$AN$170,38,FALSE)</f>
        <v>1</v>
      </c>
      <c r="T58" s="142" t="str">
        <f>VLOOKUP(B58,Lists!$C$3:$E$163,3,FALSE)</f>
        <v>Americas</v>
      </c>
      <c r="U58" s="156">
        <f>VLOOKUP(B58,'INFORM Severity - hidden'!$C$5:$V$170,20,FALSE)</f>
        <v>44616</v>
      </c>
    </row>
    <row r="59" spans="1:21" x14ac:dyDescent="0.35">
      <c r="A59" s="138" t="str">
        <f t="array" ref="A59">IFERROR(INDEX(Lists!$B$2:$B$153,SMALL(IF(Lists!$H$2:$H$153="Yes",ROW(Lists!$B$2:$B$153)),ROW(55:55))-1,1),"")</f>
        <v>Venezuela displacement in Peru</v>
      </c>
      <c r="B59" s="139" t="str">
        <f>VLOOKUP(A59,Lists!$B$2:$G$153,2,FALSE)</f>
        <v>PER002</v>
      </c>
      <c r="C59" s="139" t="str">
        <f>VLOOKUP(B59,'INFORM Severity - hidden'!$C$5:$D$160,2,FALSE)</f>
        <v>Peru</v>
      </c>
      <c r="D59" s="139" t="str">
        <f>VLOOKUP(A59,Lists!$B$2:$G$153,3,FALSE)</f>
        <v>PER</v>
      </c>
      <c r="E59" s="139" t="str">
        <f>VLOOKUP(A59,Lists!$B$2:$G$153,5,FALSE)</f>
        <v>International displacement</v>
      </c>
      <c r="F59" s="254">
        <f t="shared" si="5"/>
        <v>3</v>
      </c>
      <c r="G59" s="143">
        <f t="shared" si="6"/>
        <v>3</v>
      </c>
      <c r="H59" s="143" t="str">
        <f t="shared" si="7"/>
        <v>Medium</v>
      </c>
      <c r="I59" s="255" t="str">
        <f>INDEX(Trends!$D$3:$D$404,MATCH(B59,Trends!$C$3:$C$404,0))</f>
        <v>Increasing</v>
      </c>
      <c r="J59" s="143" t="str">
        <f>VLOOKUP($B59,Reliability!$A$3:$I$170,9,FALSE)</f>
        <v>Medium</v>
      </c>
      <c r="K59" s="256">
        <f t="shared" si="8"/>
        <v>3.3</v>
      </c>
      <c r="L59" s="256">
        <f>VLOOKUP($B59,'Impact of the crisis'!$C$6:$N$170,12,FALSE)</f>
        <v>2.4</v>
      </c>
      <c r="M59" s="256">
        <f>VLOOKUP($B59,'Impact of the crisis'!$C$6:$AB$170,26,FALSE)</f>
        <v>3.7</v>
      </c>
      <c r="N59" s="256">
        <f>VLOOKUP($B59,'Conditions of people affected'!$C$6:$R$170,16,FALSE)</f>
        <v>3.35</v>
      </c>
      <c r="O59" s="256">
        <f>VLOOKUP($B59,'Conditions of people affected'!$C$6:$R$170,9,FALSE)</f>
        <v>3.7</v>
      </c>
      <c r="P59" s="256">
        <f>VLOOKUP($B59,'Conditions of people affected'!$C$6:$R$170,15,FALSE)</f>
        <v>3</v>
      </c>
      <c r="Q59" s="256">
        <f t="shared" si="9"/>
        <v>2.1</v>
      </c>
      <c r="R59" s="256">
        <f>VLOOKUP($B59,'Complexity of the crisis'!$C$6:$AN$170,22,FALSE)</f>
        <v>2.7</v>
      </c>
      <c r="S59" s="257">
        <f>VLOOKUP($B59,'Complexity of the crisis'!$C$6:$AN$170,38,FALSE)</f>
        <v>1.5</v>
      </c>
      <c r="T59" s="142" t="str">
        <f>VLOOKUP(B59,Lists!$C$3:$E$163,3,FALSE)</f>
        <v>Americas</v>
      </c>
      <c r="U59" s="156">
        <f>VLOOKUP(B59,'INFORM Severity - hidden'!$C$5:$V$170,20,FALSE)</f>
        <v>44609</v>
      </c>
    </row>
    <row r="60" spans="1:21" x14ac:dyDescent="0.35">
      <c r="A60" s="138" t="str">
        <f t="array" ref="A60">IFERROR(INDEX(Lists!$B$2:$B$153,SMALL(IF(Lists!$H$2:$H$153="Yes",ROW(Lists!$B$2:$B$153)),ROW(56:56))-1,1),"")</f>
        <v>Multiple crises in the Philippines</v>
      </c>
      <c r="B60" s="139" t="str">
        <f>VLOOKUP(A60,Lists!$B$2:$G$153,2,FALSE)</f>
        <v>PHL001</v>
      </c>
      <c r="C60" s="139" t="str">
        <f>VLOOKUP(B60,'INFORM Severity - hidden'!$C$5:$D$160,2,FALSE)</f>
        <v>Philippines</v>
      </c>
      <c r="D60" s="139" t="str">
        <f>VLOOKUP(A60,Lists!$B$2:$G$153,3,FALSE)</f>
        <v>PHL</v>
      </c>
      <c r="E60" s="139" t="str">
        <f>VLOOKUP(A60,Lists!$B$2:$G$153,5,FALSE)</f>
        <v>Multiple crises country</v>
      </c>
      <c r="F60" s="254">
        <f t="shared" si="5"/>
        <v>3.2</v>
      </c>
      <c r="G60" s="143">
        <f t="shared" si="6"/>
        <v>4</v>
      </c>
      <c r="H60" s="143" t="str">
        <f t="shared" si="7"/>
        <v>High</v>
      </c>
      <c r="I60" s="255" t="str">
        <f>INDEX(Trends!$D$3:$D$404,MATCH(B60,Trends!$C$3:$C$404,0))</f>
        <v>Stable</v>
      </c>
      <c r="J60" s="143" t="str">
        <f>VLOOKUP($B60,Reliability!$A$3:$I$170,9,FALSE)</f>
        <v>High</v>
      </c>
      <c r="K60" s="256">
        <f t="shared" si="8"/>
        <v>3</v>
      </c>
      <c r="L60" s="256">
        <f>VLOOKUP($B60,'Impact of the crisis'!$C$6:$N$170,12,FALSE)</f>
        <v>3.7</v>
      </c>
      <c r="M60" s="256">
        <f>VLOOKUP($B60,'Impact of the crisis'!$C$6:$AB$170,26,FALSE)</f>
        <v>2.6</v>
      </c>
      <c r="N60" s="256">
        <f>VLOOKUP($B60,'Conditions of people affected'!$C$6:$R$170,16,FALSE)</f>
        <v>3.5</v>
      </c>
      <c r="O60" s="256">
        <f>VLOOKUP($B60,'Conditions of people affected'!$C$6:$R$170,9,FALSE)</f>
        <v>4</v>
      </c>
      <c r="P60" s="256">
        <f>VLOOKUP($B60,'Conditions of people affected'!$C$6:$R$170,15,FALSE)</f>
        <v>3</v>
      </c>
      <c r="Q60" s="256">
        <f t="shared" si="9"/>
        <v>3</v>
      </c>
      <c r="R60" s="256">
        <f>VLOOKUP($B60,'Complexity of the crisis'!$C$6:$AN$170,22,FALSE)</f>
        <v>2.9</v>
      </c>
      <c r="S60" s="257">
        <f>VLOOKUP($B60,'Complexity of the crisis'!$C$6:$AN$170,38,FALSE)</f>
        <v>3</v>
      </c>
      <c r="T60" s="142" t="str">
        <f>VLOOKUP(B60,Lists!$C$3:$E$163,3,FALSE)</f>
        <v>Asia</v>
      </c>
      <c r="U60" s="156">
        <f>VLOOKUP(B60,'INFORM Severity - hidden'!$C$5:$V$170,20,FALSE)</f>
        <v>44712</v>
      </c>
    </row>
    <row r="61" spans="1:21" x14ac:dyDescent="0.35">
      <c r="A61" s="138" t="str">
        <f t="array" ref="A61">IFERROR(INDEX(Lists!$B$2:$B$153,SMALL(IF(Lists!$H$2:$H$153="Yes",ROW(Lists!$B$2:$B$153)),ROW(57:57))-1,1),"")</f>
        <v>Displacement from Ukraine conflict in Poland</v>
      </c>
      <c r="B61" s="139" t="str">
        <f>VLOOKUP(A61,Lists!$B$2:$G$153,2,FALSE)</f>
        <v>POL002</v>
      </c>
      <c r="C61" s="139" t="str">
        <f>VLOOKUP(B61,'INFORM Severity - hidden'!$C$5:$D$160,2,FALSE)</f>
        <v>Poland</v>
      </c>
      <c r="D61" s="139" t="str">
        <f>VLOOKUP(A61,Lists!$B$2:$G$153,3,FALSE)</f>
        <v>POL</v>
      </c>
      <c r="E61" s="139" t="str">
        <f>VLOOKUP(A61,Lists!$B$2:$G$153,5,FALSE)</f>
        <v>International displacement</v>
      </c>
      <c r="F61" s="254">
        <f t="shared" si="5"/>
        <v>1.6</v>
      </c>
      <c r="G61" s="143">
        <f t="shared" si="6"/>
        <v>2</v>
      </c>
      <c r="H61" s="143" t="str">
        <f t="shared" si="7"/>
        <v>Low</v>
      </c>
      <c r="I61" s="255" t="str">
        <f>INDEX(Trends!$D$3:$D$404,MATCH(B61,Trends!$C$3:$C$404,0))</f>
        <v>Increasing</v>
      </c>
      <c r="J61" s="143" t="str">
        <f>VLOOKUP($B61,Reliability!$A$3:$I$170,9,FALSE)</f>
        <v>Very High</v>
      </c>
      <c r="K61" s="256">
        <f t="shared" si="8"/>
        <v>3.1</v>
      </c>
      <c r="L61" s="256">
        <f>VLOOKUP($B61,'Impact of the crisis'!$C$6:$N$170,12,FALSE)</f>
        <v>2.1</v>
      </c>
      <c r="M61" s="256">
        <f>VLOOKUP($B61,'Impact of the crisis'!$C$6:$AB$170,26,FALSE)</f>
        <v>3.5</v>
      </c>
      <c r="N61" s="256">
        <f>VLOOKUP($B61,'Conditions of people affected'!$C$6:$R$170,16,FALSE)</f>
        <v>1</v>
      </c>
      <c r="O61" s="256">
        <f>VLOOKUP($B61,'Conditions of people affected'!$C$6:$R$170,9,FALSE)</f>
        <v>0</v>
      </c>
      <c r="P61" s="256">
        <f>VLOOKUP($B61,'Conditions of people affected'!$C$6:$R$170,15,FALSE)</f>
        <v>2</v>
      </c>
      <c r="Q61" s="256">
        <f t="shared" si="9"/>
        <v>1</v>
      </c>
      <c r="R61" s="256">
        <f>VLOOKUP($B61,'Complexity of the crisis'!$C$6:$AN$170,22,FALSE)</f>
        <v>1</v>
      </c>
      <c r="S61" s="257">
        <f>VLOOKUP($B61,'Complexity of the crisis'!$C$6:$AN$170,38,FALSE)</f>
        <v>1</v>
      </c>
      <c r="T61" s="142" t="str">
        <f>VLOOKUP(B61,Lists!$C$3:$E$163,3,FALSE)</f>
        <v>Europe</v>
      </c>
      <c r="U61" s="156">
        <f>VLOOKUP(B61,'INFORM Severity - hidden'!$C$5:$V$170,20,FALSE)</f>
        <v>44651</v>
      </c>
    </row>
    <row r="62" spans="1:21" x14ac:dyDescent="0.35">
      <c r="A62" s="138" t="str">
        <f t="array" ref="A62">IFERROR(INDEX(Lists!$B$2:$B$153,SMALL(IF(Lists!$H$2:$H$153="Yes",ROW(Lists!$B$2:$B$153)),ROW(58:58))-1,1),"")</f>
        <v>Complex crisis in DPRK</v>
      </c>
      <c r="B62" s="139" t="str">
        <f>VLOOKUP(A62,Lists!$B$2:$G$153,2,FALSE)</f>
        <v>PRK001</v>
      </c>
      <c r="C62" s="139" t="str">
        <f>VLOOKUP(B62,'INFORM Severity - hidden'!$C$5:$D$160,2,FALSE)</f>
        <v>DPRK</v>
      </c>
      <c r="D62" s="139" t="str">
        <f>VLOOKUP(A62,Lists!$B$2:$G$153,3,FALSE)</f>
        <v>PRK</v>
      </c>
      <c r="E62" s="139" t="str">
        <f>VLOOKUP(A62,Lists!$B$2:$G$153,5,FALSE)</f>
        <v>Complex crisis</v>
      </c>
      <c r="F62" s="254">
        <f t="shared" si="5"/>
        <v>3.8</v>
      </c>
      <c r="G62" s="143">
        <f t="shared" si="6"/>
        <v>4</v>
      </c>
      <c r="H62" s="143" t="str">
        <f t="shared" si="7"/>
        <v>High</v>
      </c>
      <c r="I62" s="255" t="str">
        <f>INDEX(Trends!$D$3:$D$404,MATCH(B62,Trends!$C$3:$C$404,0))</f>
        <v>Stable</v>
      </c>
      <c r="J62" s="143" t="str">
        <f>VLOOKUP($B62,Reliability!$A$3:$I$170,9,FALSE)</f>
        <v>Medium</v>
      </c>
      <c r="K62" s="256">
        <f t="shared" si="8"/>
        <v>4</v>
      </c>
      <c r="L62" s="256">
        <f>VLOOKUP($B62,'Impact of the crisis'!$C$6:$N$170,12,FALSE)</f>
        <v>4.5999999999999996</v>
      </c>
      <c r="M62" s="256">
        <f>VLOOKUP($B62,'Impact of the crisis'!$C$6:$AB$170,26,FALSE)</f>
        <v>3.6</v>
      </c>
      <c r="N62" s="256">
        <f>VLOOKUP($B62,'Conditions of people affected'!$C$6:$R$170,16,FALSE)</f>
        <v>4.5</v>
      </c>
      <c r="O62" s="256">
        <f>VLOOKUP($B62,'Conditions of people affected'!$C$6:$R$170,9,FALSE)</f>
        <v>5</v>
      </c>
      <c r="P62" s="256">
        <f>VLOOKUP($B62,'Conditions of people affected'!$C$6:$R$170,15,FALSE)</f>
        <v>4</v>
      </c>
      <c r="Q62" s="256">
        <f t="shared" si="9"/>
        <v>2.6</v>
      </c>
      <c r="R62" s="256">
        <f>VLOOKUP($B62,'Complexity of the crisis'!$C$6:$AN$170,22,FALSE)</f>
        <v>2.7</v>
      </c>
      <c r="S62" s="257">
        <f>VLOOKUP($B62,'Complexity of the crisis'!$C$6:$AN$170,38,FALSE)</f>
        <v>2.5</v>
      </c>
      <c r="T62" s="142" t="str">
        <f>VLOOKUP(B62,Lists!$C$3:$E$163,3,FALSE)</f>
        <v>Asia</v>
      </c>
      <c r="U62" s="156">
        <f>VLOOKUP(B62,'INFORM Severity - hidden'!$C$5:$V$170,20,FALSE)</f>
        <v>44706</v>
      </c>
    </row>
    <row r="63" spans="1:21" x14ac:dyDescent="0.35">
      <c r="A63" s="138" t="str">
        <f t="array" ref="A63">IFERROR(INDEX(Lists!$B$2:$B$153,SMALL(IF(Lists!$H$2:$H$153="Yes",ROW(Lists!$B$2:$B$153)),ROW(59:59))-1,1),"")</f>
        <v>Conflict in Palestine</v>
      </c>
      <c r="B63" s="139" t="str">
        <f>VLOOKUP(A63,Lists!$B$2:$G$153,2,FALSE)</f>
        <v>PSE002</v>
      </c>
      <c r="C63" s="139" t="str">
        <f>VLOOKUP(B63,'INFORM Severity - hidden'!$C$5:$D$160,2,FALSE)</f>
        <v>Palestine</v>
      </c>
      <c r="D63" s="139" t="str">
        <f>VLOOKUP(A63,Lists!$B$2:$G$153,3,FALSE)</f>
        <v>PSE</v>
      </c>
      <c r="E63" s="139" t="str">
        <f>VLOOKUP(A63,Lists!$B$2:$G$153,5,FALSE)</f>
        <v>Conflict</v>
      </c>
      <c r="F63" s="254">
        <f t="shared" si="5"/>
        <v>3.8</v>
      </c>
      <c r="G63" s="143">
        <f t="shared" si="6"/>
        <v>4</v>
      </c>
      <c r="H63" s="143" t="str">
        <f t="shared" si="7"/>
        <v>High</v>
      </c>
      <c r="I63" s="255" t="str">
        <f>INDEX(Trends!$D$3:$D$404,MATCH(B63,Trends!$C$3:$C$404,0))</f>
        <v>Stable</v>
      </c>
      <c r="J63" s="143" t="str">
        <f>VLOOKUP($B63,Reliability!$A$3:$I$170,9,FALSE)</f>
        <v>High</v>
      </c>
      <c r="K63" s="256">
        <f t="shared" si="8"/>
        <v>3.7</v>
      </c>
      <c r="L63" s="256">
        <f>VLOOKUP($B63,'Impact of the crisis'!$C$6:$N$170,12,FALSE)</f>
        <v>3.4</v>
      </c>
      <c r="M63" s="256">
        <f>VLOOKUP($B63,'Impact of the crisis'!$C$6:$AB$170,26,FALSE)</f>
        <v>3.9</v>
      </c>
      <c r="N63" s="256">
        <f>VLOOKUP($B63,'Conditions of people affected'!$C$6:$R$170,16,FALSE)</f>
        <v>4</v>
      </c>
      <c r="O63" s="256">
        <f>VLOOKUP($B63,'Conditions of people affected'!$C$6:$R$170,9,FALSE)</f>
        <v>4</v>
      </c>
      <c r="P63" s="256">
        <f>VLOOKUP($B63,'Conditions of people affected'!$C$6:$R$170,15,FALSE)</f>
        <v>4</v>
      </c>
      <c r="Q63" s="256">
        <f t="shared" si="9"/>
        <v>3.6</v>
      </c>
      <c r="R63" s="256">
        <f>VLOOKUP($B63,'Complexity of the crisis'!$C$6:$AN$170,22,FALSE)</f>
        <v>2.2000000000000002</v>
      </c>
      <c r="S63" s="257">
        <f>VLOOKUP($B63,'Complexity of the crisis'!$C$6:$AN$170,38,FALSE)</f>
        <v>4.5</v>
      </c>
      <c r="T63" s="142" t="str">
        <f>VLOOKUP(B63,Lists!$C$3:$E$163,3,FALSE)</f>
        <v>Middle east</v>
      </c>
      <c r="U63" s="156">
        <f>VLOOKUP(B63,'INFORM Severity - hidden'!$C$5:$V$170,20,FALSE)</f>
        <v>44712</v>
      </c>
    </row>
    <row r="64" spans="1:21" x14ac:dyDescent="0.35">
      <c r="A64" s="138" t="str">
        <f t="array" ref="A64">IFERROR(INDEX(Lists!$B$2:$B$153,SMALL(IF(Lists!$H$2:$H$153="Yes",ROW(Lists!$B$2:$B$153)),ROW(60:60))-1,1),"")</f>
        <v>Displacement from Ukraine conflict in Romania</v>
      </c>
      <c r="B64" s="139" t="str">
        <f>VLOOKUP(A64,Lists!$B$2:$G$153,2,FALSE)</f>
        <v>ROU002</v>
      </c>
      <c r="C64" s="139" t="str">
        <f>VLOOKUP(B64,'INFORM Severity - hidden'!$C$5:$D$160,2,FALSE)</f>
        <v>Romania</v>
      </c>
      <c r="D64" s="139" t="str">
        <f>VLOOKUP(A64,Lists!$B$2:$G$153,3,FALSE)</f>
        <v>ROU</v>
      </c>
      <c r="E64" s="139" t="str">
        <f>VLOOKUP(A64,Lists!$B$2:$G$153,5,FALSE)</f>
        <v>International displacement</v>
      </c>
      <c r="F64" s="254">
        <f t="shared" si="5"/>
        <v>1</v>
      </c>
      <c r="G64" s="143">
        <f t="shared" si="6"/>
        <v>1</v>
      </c>
      <c r="H64" s="143" t="str">
        <f t="shared" si="7"/>
        <v>Very Low</v>
      </c>
      <c r="I64" s="255" t="str">
        <f>INDEX(Trends!$D$3:$D$404,MATCH(B64,Trends!$C$3:$C$404,0))</f>
        <v>-</v>
      </c>
      <c r="J64" s="143" t="str">
        <f>VLOOKUP($B64,Reliability!$A$3:$I$170,9,FALSE)</f>
        <v>High</v>
      </c>
      <c r="K64" s="256">
        <f t="shared" si="8"/>
        <v>1.5</v>
      </c>
      <c r="L64" s="256">
        <f>VLOOKUP($B64,'Impact of the crisis'!$C$6:$N$170,12,FALSE)</f>
        <v>1.5</v>
      </c>
      <c r="M64" s="256">
        <f>VLOOKUP($B64,'Impact of the crisis'!$C$6:$AB$170,26,FALSE)</f>
        <v>1.5</v>
      </c>
      <c r="N64" s="256">
        <f>VLOOKUP($B64,'Conditions of people affected'!$C$6:$R$170,16,FALSE)</f>
        <v>0.5</v>
      </c>
      <c r="O64" s="256">
        <f>VLOOKUP($B64,'Conditions of people affected'!$C$6:$R$170,9,FALSE)</f>
        <v>0</v>
      </c>
      <c r="P64" s="256">
        <f>VLOOKUP($B64,'Conditions of people affected'!$C$6:$R$170,15,FALSE)</f>
        <v>1</v>
      </c>
      <c r="Q64" s="256">
        <f t="shared" si="9"/>
        <v>1.2</v>
      </c>
      <c r="R64" s="256">
        <f>VLOOKUP($B64,'Complexity of the crisis'!$C$6:$AN$170,22,FALSE)</f>
        <v>1.3</v>
      </c>
      <c r="S64" s="257">
        <f>VLOOKUP($B64,'Complexity of the crisis'!$C$6:$AN$170,38,FALSE)</f>
        <v>1</v>
      </c>
      <c r="T64" s="142" t="str">
        <f>VLOOKUP(B64,Lists!$C$3:$E$163,3,FALSE)</f>
        <v>Europe</v>
      </c>
      <c r="U64" s="156">
        <f>VLOOKUP(B64,'INFORM Severity - hidden'!$C$5:$V$170,20,FALSE)</f>
        <v>44630</v>
      </c>
    </row>
    <row r="65" spans="1:21" x14ac:dyDescent="0.35">
      <c r="A65" s="138" t="str">
        <f t="array" ref="A65">IFERROR(INDEX(Lists!$B$2:$B$153,SMALL(IF(Lists!$H$2:$H$153="Yes",ROW(Lists!$B$2:$B$153)),ROW(61:61))-1,1),"")</f>
        <v>Burundi and DRC refugees in Rwanda</v>
      </c>
      <c r="B65" s="139" t="str">
        <f>VLOOKUP(A65,Lists!$B$2:$G$153,2,FALSE)</f>
        <v>RWA002</v>
      </c>
      <c r="C65" s="139" t="str">
        <f>VLOOKUP(B65,'INFORM Severity - hidden'!$C$5:$D$160,2,FALSE)</f>
        <v>Rwanda</v>
      </c>
      <c r="D65" s="139" t="str">
        <f>VLOOKUP(A65,Lists!$B$2:$G$153,3,FALSE)</f>
        <v>RWA</v>
      </c>
      <c r="E65" s="139" t="str">
        <f>VLOOKUP(A65,Lists!$B$2:$G$153,5,FALSE)</f>
        <v>International displacement</v>
      </c>
      <c r="F65" s="254">
        <f t="shared" si="5"/>
        <v>2.4</v>
      </c>
      <c r="G65" s="143">
        <f t="shared" si="6"/>
        <v>3</v>
      </c>
      <c r="H65" s="143" t="str">
        <f t="shared" si="7"/>
        <v>Medium</v>
      </c>
      <c r="I65" s="255" t="str">
        <f>INDEX(Trends!$D$3:$D$404,MATCH(B65,Trends!$C$3:$C$404,0))</f>
        <v>Increasing</v>
      </c>
      <c r="J65" s="143" t="str">
        <f>VLOOKUP($B65,Reliability!$A$3:$I$170,9,FALSE)</f>
        <v>Medium</v>
      </c>
      <c r="K65" s="256">
        <f t="shared" si="8"/>
        <v>2.5</v>
      </c>
      <c r="L65" s="256">
        <f>VLOOKUP($B65,'Impact of the crisis'!$C$6:$N$170,12,FALSE)</f>
        <v>2.2000000000000002</v>
      </c>
      <c r="M65" s="256">
        <f>VLOOKUP($B65,'Impact of the crisis'!$C$6:$AB$170,26,FALSE)</f>
        <v>2.7</v>
      </c>
      <c r="N65" s="256">
        <f>VLOOKUP($B65,'Conditions of people affected'!$C$6:$R$170,16,FALSE)</f>
        <v>2.4</v>
      </c>
      <c r="O65" s="256">
        <f>VLOOKUP($B65,'Conditions of people affected'!$C$6:$R$170,9,FALSE)</f>
        <v>1.8</v>
      </c>
      <c r="P65" s="256">
        <f>VLOOKUP($B65,'Conditions of people affected'!$C$6:$R$170,15,FALSE)</f>
        <v>3</v>
      </c>
      <c r="Q65" s="256">
        <f t="shared" si="9"/>
        <v>2.2999999999999998</v>
      </c>
      <c r="R65" s="256">
        <f>VLOOKUP($B65,'Complexity of the crisis'!$C$6:$AN$170,22,FALSE)</f>
        <v>3</v>
      </c>
      <c r="S65" s="257">
        <f>VLOOKUP($B65,'Complexity of the crisis'!$C$6:$AN$170,38,FALSE)</f>
        <v>1.5</v>
      </c>
      <c r="T65" s="142" t="str">
        <f>VLOOKUP(B65,Lists!$C$3:$E$163,3,FALSE)</f>
        <v>Africa</v>
      </c>
      <c r="U65" s="156">
        <f>VLOOKUP(B65,'INFORM Severity - hidden'!$C$5:$V$170,20,FALSE)</f>
        <v>44650</v>
      </c>
    </row>
    <row r="66" spans="1:21" x14ac:dyDescent="0.35">
      <c r="A66" s="138" t="str">
        <f t="array" ref="A66">IFERROR(INDEX(Lists!$B$2:$B$153,SMALL(IF(Lists!$H$2:$H$153="Yes",ROW(Lists!$B$2:$B$153)),ROW(62:62))-1,1),"")</f>
        <v>Complex crisis in Sudan</v>
      </c>
      <c r="B66" s="139" t="str">
        <f>VLOOKUP(A66,Lists!$B$2:$G$153,2,FALSE)</f>
        <v>SDN001</v>
      </c>
      <c r="C66" s="139" t="str">
        <f>VLOOKUP(B66,'INFORM Severity - hidden'!$C$5:$D$160,2,FALSE)</f>
        <v>Sudan</v>
      </c>
      <c r="D66" s="139" t="str">
        <f>VLOOKUP(A66,Lists!$B$2:$G$153,3,FALSE)</f>
        <v>SDN</v>
      </c>
      <c r="E66" s="139" t="str">
        <f>VLOOKUP(A66,Lists!$B$2:$G$153,5,FALSE)</f>
        <v>Multiple crises country</v>
      </c>
      <c r="F66" s="254">
        <f t="shared" si="5"/>
        <v>4.4000000000000004</v>
      </c>
      <c r="G66" s="143">
        <f t="shared" si="6"/>
        <v>5</v>
      </c>
      <c r="H66" s="143" t="str">
        <f t="shared" si="7"/>
        <v>Very High</v>
      </c>
      <c r="I66" s="255" t="str">
        <f>INDEX(Trends!$D$3:$D$404,MATCH(B66,Trends!$C$3:$C$404,0))</f>
        <v>Increasing</v>
      </c>
      <c r="J66" s="143" t="str">
        <f>VLOOKUP($B66,Reliability!$A$3:$I$170,9,FALSE)</f>
        <v>Very High</v>
      </c>
      <c r="K66" s="256">
        <f t="shared" si="8"/>
        <v>4.4000000000000004</v>
      </c>
      <c r="L66" s="256">
        <f>VLOOKUP($B66,'Impact of the crisis'!$C$6:$N$170,12,FALSE)</f>
        <v>4.8</v>
      </c>
      <c r="M66" s="256">
        <f>VLOOKUP($B66,'Impact of the crisis'!$C$6:$AB$170,26,FALSE)</f>
        <v>4.0999999999999996</v>
      </c>
      <c r="N66" s="256">
        <f>VLOOKUP($B66,'Conditions of people affected'!$C$6:$R$170,16,FALSE)</f>
        <v>4.5</v>
      </c>
      <c r="O66" s="256">
        <f>VLOOKUP($B66,'Conditions of people affected'!$C$6:$R$170,9,FALSE)</f>
        <v>5</v>
      </c>
      <c r="P66" s="256">
        <f>VLOOKUP($B66,'Conditions of people affected'!$C$6:$R$170,15,FALSE)</f>
        <v>4</v>
      </c>
      <c r="Q66" s="256">
        <f t="shared" si="9"/>
        <v>4.0999999999999996</v>
      </c>
      <c r="R66" s="256">
        <f>VLOOKUP($B66,'Complexity of the crisis'!$C$6:$AN$170,22,FALSE)</f>
        <v>4.0999999999999996</v>
      </c>
      <c r="S66" s="257">
        <f>VLOOKUP($B66,'Complexity of the crisis'!$C$6:$AN$170,38,FALSE)</f>
        <v>4</v>
      </c>
      <c r="T66" s="142" t="str">
        <f>VLOOKUP(B66,Lists!$C$3:$E$163,3,FALSE)</f>
        <v>Africa</v>
      </c>
      <c r="U66" s="156">
        <f>VLOOKUP(B66,'INFORM Severity - hidden'!$C$5:$V$170,20,FALSE)</f>
        <v>44705</v>
      </c>
    </row>
    <row r="67" spans="1:21" x14ac:dyDescent="0.35">
      <c r="A67" s="140" t="str">
        <f t="array" ref="A67">IFERROR(INDEX(Lists!$B$2:$B$153,SMALL(IF(Lists!$H$2:$H$153="Yes",ROW(Lists!$B$2:$B$153)),ROW(63:63))-1,1),"")</f>
        <v>Drought in Senegal</v>
      </c>
      <c r="B67" s="141" t="str">
        <f>VLOOKUP(A67,Lists!$B$2:$G$153,2,FALSE)</f>
        <v>SEN002</v>
      </c>
      <c r="C67" s="141" t="str">
        <f>VLOOKUP(B67,'INFORM Severity - hidden'!$C$5:$D$160,2,FALSE)</f>
        <v>Senegal</v>
      </c>
      <c r="D67" s="141" t="str">
        <f>VLOOKUP(A67,Lists!$B$2:$G$153,3,FALSE)</f>
        <v>SEN</v>
      </c>
      <c r="E67" s="141" t="str">
        <f>VLOOKUP(A67,Lists!$B$2:$G$153,5,FALSE)</f>
        <v>Drought</v>
      </c>
      <c r="F67" s="254">
        <f t="shared" si="5"/>
        <v>2.4</v>
      </c>
      <c r="G67" s="143">
        <f t="shared" si="6"/>
        <v>3</v>
      </c>
      <c r="H67" s="143" t="str">
        <f t="shared" si="7"/>
        <v>Medium</v>
      </c>
      <c r="I67" s="255" t="str">
        <f>INDEX(Trends!$D$3:$D$404,MATCH(B67,Trends!$C$3:$C$404,0))</f>
        <v>Stable</v>
      </c>
      <c r="J67" s="143" t="str">
        <f>VLOOKUP($B67,Reliability!$A$3:$I$170,9,FALSE)</f>
        <v>Medium</v>
      </c>
      <c r="K67" s="256">
        <f t="shared" si="8"/>
        <v>2.7</v>
      </c>
      <c r="L67" s="256">
        <f>VLOOKUP($B67,'Impact of the crisis'!$C$6:$N$170,12,FALSE)</f>
        <v>4.5</v>
      </c>
      <c r="M67" s="256">
        <f>VLOOKUP($B67,'Impact of the crisis'!$C$6:$AB$170,26,FALSE)</f>
        <v>1.2</v>
      </c>
      <c r="N67" s="256">
        <f>VLOOKUP($B67,'Conditions of people affected'!$C$6:$R$170,16,FALSE)</f>
        <v>2.4</v>
      </c>
      <c r="O67" s="256">
        <f>VLOOKUP($B67,'Conditions of people affected'!$C$6:$R$170,9,FALSE)</f>
        <v>2.8</v>
      </c>
      <c r="P67" s="256">
        <f>VLOOKUP($B67,'Conditions of people affected'!$C$6:$R$170,15,FALSE)</f>
        <v>2</v>
      </c>
      <c r="Q67" s="256">
        <f t="shared" si="9"/>
        <v>2.2999999999999998</v>
      </c>
      <c r="R67" s="256">
        <f>VLOOKUP($B67,'Complexity of the crisis'!$C$6:$AN$170,22,FALSE)</f>
        <v>2</v>
      </c>
      <c r="S67" s="257">
        <f>VLOOKUP($B67,'Complexity of the crisis'!$C$6:$AN$170,38,FALSE)</f>
        <v>2.5</v>
      </c>
      <c r="T67" s="142" t="str">
        <f>VLOOKUP(B67,Lists!$C$3:$E$163,3,FALSE)</f>
        <v>Africa</v>
      </c>
      <c r="U67" s="156">
        <f>VLOOKUP(B67,'INFORM Severity - hidden'!$C$5:$V$170,20,FALSE)</f>
        <v>44496</v>
      </c>
    </row>
    <row r="68" spans="1:21" x14ac:dyDescent="0.35">
      <c r="A68" s="140" t="str">
        <f t="array" ref="A68">IFERROR(INDEX(Lists!$B$2:$B$153,SMALL(IF(Lists!$H$2:$H$153="Yes",ROW(Lists!$B$2:$B$153)),ROW(64:64))-1,1),"")</f>
        <v>Complex crisis in El Salvador</v>
      </c>
      <c r="B68" s="141" t="str">
        <f>VLOOKUP(A68,Lists!$B$2:$G$153,2,FALSE)</f>
        <v>SLV001</v>
      </c>
      <c r="C68" s="141" t="str">
        <f>VLOOKUP(B68,'INFORM Severity - hidden'!$C$5:$D$160,2,FALSE)</f>
        <v>El Salvador</v>
      </c>
      <c r="D68" s="141" t="str">
        <f>VLOOKUP(A68,Lists!$B$2:$G$153,3,FALSE)</f>
        <v>SLV</v>
      </c>
      <c r="E68" s="141" t="str">
        <f>VLOOKUP(A68,Lists!$B$2:$G$153,5,FALSE)</f>
        <v>Complex crisis</v>
      </c>
      <c r="F68" s="254">
        <f t="shared" si="5"/>
        <v>3.1</v>
      </c>
      <c r="G68" s="143">
        <f t="shared" si="6"/>
        <v>4</v>
      </c>
      <c r="H68" s="143" t="str">
        <f t="shared" si="7"/>
        <v>High</v>
      </c>
      <c r="I68" s="255" t="str">
        <f>INDEX(Trends!$D$3:$D$404,MATCH(B68,Trends!$C$3:$C$404,0))</f>
        <v>Stable</v>
      </c>
      <c r="J68" s="143" t="str">
        <f>VLOOKUP($B68,Reliability!$A$3:$I$170,9,FALSE)</f>
        <v>High</v>
      </c>
      <c r="K68" s="256">
        <f t="shared" si="8"/>
        <v>3.4</v>
      </c>
      <c r="L68" s="256">
        <f>VLOOKUP($B68,'Impact of the crisis'!$C$6:$N$170,12,FALSE)</f>
        <v>3.8</v>
      </c>
      <c r="M68" s="256">
        <f>VLOOKUP($B68,'Impact of the crisis'!$C$6:$AB$170,26,FALSE)</f>
        <v>3.1</v>
      </c>
      <c r="N68" s="256">
        <f>VLOOKUP($B68,'Conditions of people affected'!$C$6:$R$170,16,FALSE)</f>
        <v>3.35</v>
      </c>
      <c r="O68" s="256">
        <f>VLOOKUP($B68,'Conditions of people affected'!$C$6:$R$170,9,FALSE)</f>
        <v>3.7</v>
      </c>
      <c r="P68" s="256">
        <f>VLOOKUP($B68,'Conditions of people affected'!$C$6:$R$170,15,FALSE)</f>
        <v>3</v>
      </c>
      <c r="Q68" s="256">
        <f t="shared" si="9"/>
        <v>2.5</v>
      </c>
      <c r="R68" s="256">
        <f>VLOOKUP($B68,'Complexity of the crisis'!$C$6:$AN$170,22,FALSE)</f>
        <v>2.5</v>
      </c>
      <c r="S68" s="257">
        <f>VLOOKUP($B68,'Complexity of the crisis'!$C$6:$AN$170,38,FALSE)</f>
        <v>2.5</v>
      </c>
      <c r="T68" s="142" t="str">
        <f>VLOOKUP(B68,Lists!$C$3:$E$163,3,FALSE)</f>
        <v>Americas</v>
      </c>
      <c r="U68" s="156">
        <f>VLOOKUP(B68,'INFORM Severity - hidden'!$C$5:$V$170,20,FALSE)</f>
        <v>44516</v>
      </c>
    </row>
    <row r="69" spans="1:21" x14ac:dyDescent="0.35">
      <c r="A69" s="140" t="str">
        <f t="array" ref="A69">IFERROR(INDEX(Lists!$B$2:$B$153,SMALL(IF(Lists!$H$2:$H$153="Yes",ROW(Lists!$B$2:$B$153)),ROW(65:65))-1,1),"")</f>
        <v>Complex crisis in Somalia</v>
      </c>
      <c r="B69" s="141" t="str">
        <f>VLOOKUP(A69,Lists!$B$2:$G$153,2,FALSE)</f>
        <v>SOM001</v>
      </c>
      <c r="C69" s="141" t="str">
        <f>VLOOKUP(B69,'INFORM Severity - hidden'!$C$5:$D$160,2,FALSE)</f>
        <v>Somalia</v>
      </c>
      <c r="D69" s="141" t="str">
        <f>VLOOKUP(A69,Lists!$B$2:$G$153,3,FALSE)</f>
        <v>SOM</v>
      </c>
      <c r="E69" s="141" t="str">
        <f>VLOOKUP(A69,Lists!$B$2:$G$153,5,FALSE)</f>
        <v>Complex crisis</v>
      </c>
      <c r="F69" s="254">
        <f t="shared" ref="F69:F86" si="10">IF(OR(N69="x",K69="x"),"x",ROUND((5-GEOMEAN(((5-K69)/5*4+1),((5-N69)/5*4+1),((5-N69)/5*4+1)))/4*3.5+Q69*0.3,1))</f>
        <v>4.4000000000000004</v>
      </c>
      <c r="G69" s="143">
        <f t="shared" ref="G69:G86" si="11">IF(F69="x","x",ROUNDUP(F69,0))</f>
        <v>5</v>
      </c>
      <c r="H69" s="143" t="str">
        <f t="shared" ref="H69:H86" si="12">IF(N69="x","x",IF(K69="x","x",(IF(G69=5,"Very High",IF(G69=4,"High",IF(G69=3,"Medium",IF(G69=2,"Low","Very Low")))))))</f>
        <v>Very High</v>
      </c>
      <c r="I69" s="255" t="str">
        <f>INDEX(Trends!$D$3:$D$404,MATCH(B69,Trends!$C$3:$C$404,0))</f>
        <v>Increasing</v>
      </c>
      <c r="J69" s="143" t="str">
        <f>VLOOKUP($B69,Reliability!$A$3:$I$170,9,FALSE)</f>
        <v>High</v>
      </c>
      <c r="K69" s="256">
        <f t="shared" ref="K69:K86" si="13">IF(OR(M69="x",L69="x"),"x",ROUND((5-GEOMEAN(((5-L69)/5*4+1),((5-M69)/5*4+1),((5-M69)/5*4+1)))/4*5,1))</f>
        <v>4.8</v>
      </c>
      <c r="L69" s="256">
        <f>VLOOKUP($B69,'Impact of the crisis'!$C$6:$N$170,12,FALSE)</f>
        <v>4.7</v>
      </c>
      <c r="M69" s="256">
        <f>VLOOKUP($B69,'Impact of the crisis'!$C$6:$AB$170,26,FALSE)</f>
        <v>4.9000000000000004</v>
      </c>
      <c r="N69" s="256">
        <f>VLOOKUP($B69,'Conditions of people affected'!$C$6:$R$170,16,FALSE)</f>
        <v>4.4000000000000004</v>
      </c>
      <c r="O69" s="256">
        <f>VLOOKUP($B69,'Conditions of people affected'!$C$6:$R$170,9,FALSE)</f>
        <v>4.8</v>
      </c>
      <c r="P69" s="256">
        <f>VLOOKUP($B69,'Conditions of people affected'!$C$6:$R$170,15,FALSE)</f>
        <v>4</v>
      </c>
      <c r="Q69" s="256">
        <f t="shared" ref="Q69:Q86" si="14">IF(OR(S69="x",R69="x"),R69,ROUND((5-GEOMEAN(((5-R69)/5*4+1),((5-S69)/5*4+1)))/4*5,1))</f>
        <v>4.2</v>
      </c>
      <c r="R69" s="256">
        <f>VLOOKUP($B69,'Complexity of the crisis'!$C$6:$AN$170,22,FALSE)</f>
        <v>3.8</v>
      </c>
      <c r="S69" s="257">
        <f>VLOOKUP($B69,'Complexity of the crisis'!$C$6:$AN$170,38,FALSE)</f>
        <v>4.5</v>
      </c>
      <c r="T69" s="142" t="str">
        <f>VLOOKUP(B69,Lists!$C$3:$E$163,3,FALSE)</f>
        <v>Africa</v>
      </c>
      <c r="U69" s="156">
        <f>VLOOKUP(B69,'INFORM Severity - hidden'!$C$5:$V$170,20,FALSE)</f>
        <v>44704</v>
      </c>
    </row>
    <row r="70" spans="1:21" x14ac:dyDescent="0.35">
      <c r="A70" s="140" t="str">
        <f t="array" ref="A70">IFERROR(INDEX(Lists!$B$2:$B$153,SMALL(IF(Lists!$H$2:$H$153="Yes",ROW(Lists!$B$2:$B$153)),ROW(66:66))-1,1),"")</f>
        <v>Complex crisis in South Sudan</v>
      </c>
      <c r="B70" s="141" t="str">
        <f>VLOOKUP(A70,Lists!$B$2:$G$153,2,FALSE)</f>
        <v>SSD001</v>
      </c>
      <c r="C70" s="141" t="str">
        <f>VLOOKUP(B70,'INFORM Severity - hidden'!$C$5:$D$160,2,FALSE)</f>
        <v>South Sudan</v>
      </c>
      <c r="D70" s="141" t="str">
        <f>VLOOKUP(A70,Lists!$B$2:$G$153,3,FALSE)</f>
        <v>SSD</v>
      </c>
      <c r="E70" s="141" t="str">
        <f>VLOOKUP(A70,Lists!$B$2:$G$153,5,FALSE)</f>
        <v>Complex crisis</v>
      </c>
      <c r="F70" s="254">
        <f t="shared" si="10"/>
        <v>4.5999999999999996</v>
      </c>
      <c r="G70" s="143">
        <f t="shared" si="11"/>
        <v>5</v>
      </c>
      <c r="H70" s="143" t="str">
        <f t="shared" si="12"/>
        <v>Very High</v>
      </c>
      <c r="I70" s="255" t="str">
        <f>INDEX(Trends!$D$3:$D$404,MATCH(B70,Trends!$C$3:$C$404,0))</f>
        <v>Increasing</v>
      </c>
      <c r="J70" s="143" t="str">
        <f>VLOOKUP($B70,Reliability!$A$3:$I$170,9,FALSE)</f>
        <v>Very High</v>
      </c>
      <c r="K70" s="256">
        <f t="shared" si="13"/>
        <v>4.5999999999999996</v>
      </c>
      <c r="L70" s="256">
        <f>VLOOKUP($B70,'Impact of the crisis'!$C$6:$N$170,12,FALSE)</f>
        <v>4.5999999999999996</v>
      </c>
      <c r="M70" s="256">
        <f>VLOOKUP($B70,'Impact of the crisis'!$C$6:$AB$170,26,FALSE)</f>
        <v>4.5999999999999996</v>
      </c>
      <c r="N70" s="256">
        <f>VLOOKUP($B70,'Conditions of people affected'!$C$6:$R$170,16,FALSE)</f>
        <v>4.95</v>
      </c>
      <c r="O70" s="256">
        <f>VLOOKUP($B70,'Conditions of people affected'!$C$6:$R$170,9,FALSE)</f>
        <v>4.9000000000000004</v>
      </c>
      <c r="P70" s="256">
        <f>VLOOKUP($B70,'Conditions of people affected'!$C$6:$R$170,15,FALSE)</f>
        <v>5</v>
      </c>
      <c r="Q70" s="256">
        <f t="shared" si="14"/>
        <v>4.2</v>
      </c>
      <c r="R70" s="256">
        <f>VLOOKUP($B70,'Complexity of the crisis'!$C$6:$AN$170,22,FALSE)</f>
        <v>3.8</v>
      </c>
      <c r="S70" s="257">
        <f>VLOOKUP($B70,'Complexity of the crisis'!$C$6:$AN$170,38,FALSE)</f>
        <v>4.5</v>
      </c>
      <c r="T70" s="142" t="str">
        <f>VLOOKUP(B70,Lists!$C$3:$E$163,3,FALSE)</f>
        <v>Africa</v>
      </c>
      <c r="U70" s="156">
        <f>VLOOKUP(B70,'INFORM Severity - hidden'!$C$5:$V$170,20,FALSE)</f>
        <v>44650</v>
      </c>
    </row>
    <row r="71" spans="1:21" x14ac:dyDescent="0.35">
      <c r="A71" s="140" t="str">
        <f t="array" ref="A71">IFERROR(INDEX(Lists!$B$2:$B$153,SMALL(IF(Lists!$H$2:$H$153="Yes",ROW(Lists!$B$2:$B$153)),ROW(67:67))-1,1),"")</f>
        <v>Displacement from Ukraine conflict in Slovakia</v>
      </c>
      <c r="B71" s="141" t="str">
        <f>VLOOKUP(A71,Lists!$B$2:$G$153,2,FALSE)</f>
        <v>SVK002</v>
      </c>
      <c r="C71" s="141" t="str">
        <f>VLOOKUP(B71,'INFORM Severity - hidden'!$C$5:$D$160,2,FALSE)</f>
        <v>Slovakia</v>
      </c>
      <c r="D71" s="141" t="str">
        <f>VLOOKUP(A71,Lists!$B$2:$G$153,3,FALSE)</f>
        <v>SVK</v>
      </c>
      <c r="E71" s="141" t="str">
        <f>VLOOKUP(A71,Lists!$B$2:$G$153,5,FALSE)</f>
        <v>International displacement</v>
      </c>
      <c r="F71" s="254">
        <f t="shared" si="10"/>
        <v>1.2</v>
      </c>
      <c r="G71" s="143">
        <f t="shared" si="11"/>
        <v>2</v>
      </c>
      <c r="H71" s="143" t="str">
        <f t="shared" si="12"/>
        <v>Low</v>
      </c>
      <c r="I71" s="255" t="str">
        <f>INDEX(Trends!$D$3:$D$404,MATCH(B71,Trends!$C$3:$C$404,0))</f>
        <v>-</v>
      </c>
      <c r="J71" s="143" t="str">
        <f>VLOOKUP($B71,Reliability!$A$3:$I$170,9,FALSE)</f>
        <v>Very High</v>
      </c>
      <c r="K71" s="256">
        <f t="shared" si="13"/>
        <v>1.8</v>
      </c>
      <c r="L71" s="256">
        <f>VLOOKUP($B71,'Impact of the crisis'!$C$6:$N$170,12,FALSE)</f>
        <v>1.5</v>
      </c>
      <c r="M71" s="256">
        <f>VLOOKUP($B71,'Impact of the crisis'!$C$6:$AB$170,26,FALSE)</f>
        <v>2</v>
      </c>
      <c r="N71" s="256">
        <f>VLOOKUP($B71,'Conditions of people affected'!$C$6:$R$170,16,FALSE)</f>
        <v>1</v>
      </c>
      <c r="O71" s="256">
        <f>VLOOKUP($B71,'Conditions of people affected'!$C$6:$R$170,9,FALSE)</f>
        <v>0</v>
      </c>
      <c r="P71" s="256">
        <f>VLOOKUP($B71,'Conditions of people affected'!$C$6:$R$170,15,FALSE)</f>
        <v>2</v>
      </c>
      <c r="Q71" s="256">
        <f t="shared" si="14"/>
        <v>1.1000000000000001</v>
      </c>
      <c r="R71" s="256">
        <f>VLOOKUP($B71,'Complexity of the crisis'!$C$6:$AN$170,22,FALSE)</f>
        <v>1.1000000000000001</v>
      </c>
      <c r="S71" s="257">
        <f>VLOOKUP($B71,'Complexity of the crisis'!$C$6:$AN$170,38,FALSE)</f>
        <v>1</v>
      </c>
      <c r="T71" s="142" t="str">
        <f>VLOOKUP(B71,Lists!$C$3:$E$163,3,FALSE)</f>
        <v>Europe</v>
      </c>
      <c r="U71" s="156">
        <f>VLOOKUP(B71,'INFORM Severity - hidden'!$C$5:$V$170,20,FALSE)</f>
        <v>44651</v>
      </c>
    </row>
    <row r="72" spans="1:21" x14ac:dyDescent="0.35">
      <c r="A72" s="140" t="str">
        <f t="array" ref="A72">IFERROR(INDEX(Lists!$B$2:$B$153,SMALL(IF(Lists!$H$2:$H$153="Yes",ROW(Lists!$B$2:$B$153)),ROW(68:68))-1,1),"")</f>
        <v>Food Security Crisis in Eswatini</v>
      </c>
      <c r="B72" s="141" t="str">
        <f>VLOOKUP(A72,Lists!$B$2:$G$153,2,FALSE)</f>
        <v>SWZ001</v>
      </c>
      <c r="C72" s="141" t="str">
        <f>VLOOKUP(B72,'INFORM Severity - hidden'!$C$5:$D$160,2,FALSE)</f>
        <v>Eswatini</v>
      </c>
      <c r="D72" s="141" t="str">
        <f>VLOOKUP(A72,Lists!$B$2:$G$153,3,FALSE)</f>
        <v>SWZ</v>
      </c>
      <c r="E72" s="141" t="str">
        <f>VLOOKUP(A72,Lists!$B$2:$G$153,5,FALSE)</f>
        <v>Food Security</v>
      </c>
      <c r="F72" s="254">
        <f t="shared" si="10"/>
        <v>2.4</v>
      </c>
      <c r="G72" s="143">
        <f t="shared" si="11"/>
        <v>3</v>
      </c>
      <c r="H72" s="143" t="str">
        <f t="shared" si="12"/>
        <v>Medium</v>
      </c>
      <c r="I72" s="255" t="str">
        <f>INDEX(Trends!$D$3:$D$404,MATCH(B72,Trends!$C$3:$C$404,0))</f>
        <v>Stable</v>
      </c>
      <c r="J72" s="143" t="str">
        <f>VLOOKUP($B72,Reliability!$A$3:$I$170,9,FALSE)</f>
        <v>High</v>
      </c>
      <c r="K72" s="256">
        <f t="shared" si="13"/>
        <v>2.1</v>
      </c>
      <c r="L72" s="256">
        <f>VLOOKUP($B72,'Impact of the crisis'!$C$6:$N$170,12,FALSE)</f>
        <v>3.1</v>
      </c>
      <c r="M72" s="256">
        <f>VLOOKUP($B72,'Impact of the crisis'!$C$6:$AB$170,26,FALSE)</f>
        <v>1.5</v>
      </c>
      <c r="N72" s="256">
        <f>VLOOKUP($B72,'Conditions of people affected'!$C$6:$R$170,16,FALSE)</f>
        <v>2.75</v>
      </c>
      <c r="O72" s="256">
        <f>VLOOKUP($B72,'Conditions of people affected'!$C$6:$R$170,9,FALSE)</f>
        <v>2.5</v>
      </c>
      <c r="P72" s="256">
        <f>VLOOKUP($B72,'Conditions of people affected'!$C$6:$R$170,15,FALSE)</f>
        <v>3</v>
      </c>
      <c r="Q72" s="256">
        <f t="shared" si="14"/>
        <v>2.1</v>
      </c>
      <c r="R72" s="256">
        <f>VLOOKUP($B72,'Complexity of the crisis'!$C$6:$AN$170,22,FALSE)</f>
        <v>2.7</v>
      </c>
      <c r="S72" s="257">
        <f>VLOOKUP($B72,'Complexity of the crisis'!$C$6:$AN$170,38,FALSE)</f>
        <v>1.5</v>
      </c>
      <c r="T72" s="142" t="str">
        <f>VLOOKUP(B72,Lists!$C$3:$E$163,3,FALSE)</f>
        <v>Africa</v>
      </c>
      <c r="U72" s="156">
        <f>VLOOKUP(B72,'INFORM Severity - hidden'!$C$5:$V$170,20,FALSE)</f>
        <v>44712</v>
      </c>
    </row>
    <row r="73" spans="1:21" x14ac:dyDescent="0.35">
      <c r="A73" s="140" t="str">
        <f t="array" ref="A73">IFERROR(INDEX(Lists!$B$2:$B$153,SMALL(IF(Lists!$H$2:$H$153="Yes",ROW(Lists!$B$2:$B$153)),ROW(69:69))-1,1),"")</f>
        <v>Syrian conflict</v>
      </c>
      <c r="B73" s="141" t="str">
        <f>VLOOKUP(A73,Lists!$B$2:$G$153,2,FALSE)</f>
        <v>SYR001</v>
      </c>
      <c r="C73" s="141" t="str">
        <f>VLOOKUP(B73,'INFORM Severity - hidden'!$C$5:$D$160,2,FALSE)</f>
        <v>Syria</v>
      </c>
      <c r="D73" s="141" t="str">
        <f>VLOOKUP(A73,Lists!$B$2:$G$153,3,FALSE)</f>
        <v>SYR</v>
      </c>
      <c r="E73" s="141" t="str">
        <f>VLOOKUP(A73,Lists!$B$2:$G$153,5,FALSE)</f>
        <v>Complex crisis</v>
      </c>
      <c r="F73" s="254">
        <f t="shared" si="10"/>
        <v>4.5999999999999996</v>
      </c>
      <c r="G73" s="143">
        <f t="shared" si="11"/>
        <v>5</v>
      </c>
      <c r="H73" s="143" t="str">
        <f t="shared" si="12"/>
        <v>Very High</v>
      </c>
      <c r="I73" s="255" t="str">
        <f>INDEX(Trends!$D$3:$D$404,MATCH(B73,Trends!$C$3:$C$404,0))</f>
        <v>Decreasing</v>
      </c>
      <c r="J73" s="143" t="str">
        <f>VLOOKUP($B73,Reliability!$A$3:$I$170,9,FALSE)</f>
        <v>High</v>
      </c>
      <c r="K73" s="256">
        <f t="shared" si="13"/>
        <v>4.8</v>
      </c>
      <c r="L73" s="256">
        <f>VLOOKUP($B73,'Impact of the crisis'!$C$6:$N$170,12,FALSE)</f>
        <v>4.5999999999999996</v>
      </c>
      <c r="M73" s="256">
        <f>VLOOKUP($B73,'Impact of the crisis'!$C$6:$AB$170,26,FALSE)</f>
        <v>4.9000000000000004</v>
      </c>
      <c r="N73" s="256">
        <f>VLOOKUP($B73,'Conditions of people affected'!$C$6:$R$170,16,FALSE)</f>
        <v>4.5</v>
      </c>
      <c r="O73" s="256">
        <f>VLOOKUP($B73,'Conditions of people affected'!$C$6:$R$170,9,FALSE)</f>
        <v>5</v>
      </c>
      <c r="P73" s="256">
        <f>VLOOKUP($B73,'Conditions of people affected'!$C$6:$R$170,15,FALSE)</f>
        <v>4</v>
      </c>
      <c r="Q73" s="256">
        <f t="shared" si="14"/>
        <v>4.7</v>
      </c>
      <c r="R73" s="256">
        <f>VLOOKUP($B73,'Complexity of the crisis'!$C$6:$AN$170,22,FALSE)</f>
        <v>4.4000000000000004</v>
      </c>
      <c r="S73" s="257">
        <f>VLOOKUP($B73,'Complexity of the crisis'!$C$6:$AN$170,38,FALSE)</f>
        <v>5</v>
      </c>
      <c r="T73" s="142" t="str">
        <f>VLOOKUP(B73,Lists!$C$3:$E$163,3,FALSE)</f>
        <v>Middle east</v>
      </c>
      <c r="U73" s="156">
        <f>VLOOKUP(B73,'INFORM Severity - hidden'!$C$5:$V$170,20,FALSE)</f>
        <v>44712</v>
      </c>
    </row>
    <row r="74" spans="1:21" x14ac:dyDescent="0.35">
      <c r="A74" s="140" t="str">
        <f t="array" ref="A74">IFERROR(INDEX(Lists!$B$2:$B$153,SMALL(IF(Lists!$H$2:$H$153="Yes",ROW(Lists!$B$2:$B$153)),ROW(70:70))-1,1),"")</f>
        <v>Complex crisis in Chad</v>
      </c>
      <c r="B74" s="141" t="str">
        <f>VLOOKUP(A74,Lists!$B$2:$G$153,2,FALSE)</f>
        <v>TCD001</v>
      </c>
      <c r="C74" s="141" t="str">
        <f>VLOOKUP(B74,'INFORM Severity - hidden'!$C$5:$D$160,2,FALSE)</f>
        <v>Chad</v>
      </c>
      <c r="D74" s="141" t="str">
        <f>VLOOKUP(A74,Lists!$B$2:$G$153,3,FALSE)</f>
        <v>TCD</v>
      </c>
      <c r="E74" s="141" t="str">
        <f>VLOOKUP(A74,Lists!$B$2:$G$153,5,FALSE)</f>
        <v>Multiple crises country</v>
      </c>
      <c r="F74" s="254">
        <f t="shared" si="10"/>
        <v>4.0999999999999996</v>
      </c>
      <c r="G74" s="143">
        <f t="shared" si="11"/>
        <v>5</v>
      </c>
      <c r="H74" s="143" t="str">
        <f t="shared" si="12"/>
        <v>Very High</v>
      </c>
      <c r="I74" s="255" t="str">
        <f>INDEX(Trends!$D$3:$D$404,MATCH(B74,Trends!$C$3:$C$404,0))</f>
        <v>Stable</v>
      </c>
      <c r="J74" s="143" t="str">
        <f>VLOOKUP($B74,Reliability!$A$3:$I$170,9,FALSE)</f>
        <v>Medium</v>
      </c>
      <c r="K74" s="256">
        <f t="shared" si="13"/>
        <v>4</v>
      </c>
      <c r="L74" s="256">
        <f>VLOOKUP($B74,'Impact of the crisis'!$C$6:$N$170,12,FALSE)</f>
        <v>4.8</v>
      </c>
      <c r="M74" s="256">
        <f>VLOOKUP($B74,'Impact of the crisis'!$C$6:$AB$170,26,FALSE)</f>
        <v>3.4</v>
      </c>
      <c r="N74" s="256">
        <f>VLOOKUP($B74,'Conditions of people affected'!$C$6:$R$170,16,FALSE)</f>
        <v>4.3499999999999996</v>
      </c>
      <c r="O74" s="256">
        <f>VLOOKUP($B74,'Conditions of people affected'!$C$6:$R$170,9,FALSE)</f>
        <v>4.7</v>
      </c>
      <c r="P74" s="256">
        <f>VLOOKUP($B74,'Conditions of people affected'!$C$6:$R$170,15,FALSE)</f>
        <v>4</v>
      </c>
      <c r="Q74" s="256">
        <f t="shared" si="14"/>
        <v>3.9</v>
      </c>
      <c r="R74" s="256">
        <f>VLOOKUP($B74,'Complexity of the crisis'!$C$6:$AN$170,22,FALSE)</f>
        <v>3.8</v>
      </c>
      <c r="S74" s="257">
        <f>VLOOKUP($B74,'Complexity of the crisis'!$C$6:$AN$170,38,FALSE)</f>
        <v>4</v>
      </c>
      <c r="T74" s="142" t="str">
        <f>VLOOKUP(B74,Lists!$C$3:$E$163,3,FALSE)</f>
        <v>Africa</v>
      </c>
      <c r="U74" s="156">
        <f>VLOOKUP(B74,'INFORM Severity - hidden'!$C$5:$V$170,20,FALSE)</f>
        <v>44522</v>
      </c>
    </row>
    <row r="75" spans="1:21" x14ac:dyDescent="0.35">
      <c r="A75" s="140" t="str">
        <f t="array" ref="A75">IFERROR(INDEX(Lists!$B$2:$B$153,SMALL(IF(Lists!$H$2:$H$153="Yes",ROW(Lists!$B$2:$B$153)),ROW(71:71))-1,1),"")</f>
        <v>Multiple situations in Thailand</v>
      </c>
      <c r="B75" s="141" t="str">
        <f>VLOOKUP(A75,Lists!$B$2:$G$153,2,FALSE)</f>
        <v>THA001</v>
      </c>
      <c r="C75" s="141" t="str">
        <f>VLOOKUP(B75,'INFORM Severity - hidden'!$C$5:$D$160,2,FALSE)</f>
        <v>Thailand</v>
      </c>
      <c r="D75" s="141" t="str">
        <f>VLOOKUP(A75,Lists!$B$2:$G$153,3,FALSE)</f>
        <v>THA</v>
      </c>
      <c r="E75" s="141" t="str">
        <f>VLOOKUP(A75,Lists!$B$2:$G$153,5,FALSE)</f>
        <v>Multiple crises country</v>
      </c>
      <c r="F75" s="254">
        <f t="shared" si="10"/>
        <v>1.8</v>
      </c>
      <c r="G75" s="143">
        <f t="shared" si="11"/>
        <v>2</v>
      </c>
      <c r="H75" s="143" t="str">
        <f t="shared" si="12"/>
        <v>Low</v>
      </c>
      <c r="I75" s="255" t="str">
        <f>INDEX(Trends!$D$3:$D$404,MATCH(B75,Trends!$C$3:$C$404,0))</f>
        <v>Decreasing</v>
      </c>
      <c r="J75" s="143" t="str">
        <f>VLOOKUP($B75,Reliability!$A$3:$I$170,9,FALSE)</f>
        <v>High</v>
      </c>
      <c r="K75" s="256">
        <f t="shared" si="13"/>
        <v>2</v>
      </c>
      <c r="L75" s="256">
        <f>VLOOKUP($B75,'Impact of the crisis'!$C$6:$N$170,12,FALSE)</f>
        <v>1.2</v>
      </c>
      <c r="M75" s="256">
        <f>VLOOKUP($B75,'Impact of the crisis'!$C$6:$AB$170,26,FALSE)</f>
        <v>2.4</v>
      </c>
      <c r="N75" s="256">
        <f>VLOOKUP($B75,'Conditions of people affected'!$C$6:$R$170,16,FALSE)</f>
        <v>1.3</v>
      </c>
      <c r="O75" s="256">
        <f>VLOOKUP($B75,'Conditions of people affected'!$C$6:$R$170,9,FALSE)</f>
        <v>1.6</v>
      </c>
      <c r="P75" s="256">
        <f>VLOOKUP($B75,'Conditions of people affected'!$C$6:$R$170,15,FALSE)</f>
        <v>1</v>
      </c>
      <c r="Q75" s="256">
        <f t="shared" si="14"/>
        <v>2.5</v>
      </c>
      <c r="R75" s="256">
        <f>VLOOKUP($B75,'Complexity of the crisis'!$C$6:$AN$170,22,FALSE)</f>
        <v>2.5</v>
      </c>
      <c r="S75" s="257">
        <f>VLOOKUP($B75,'Complexity of the crisis'!$C$6:$AN$170,38,FALSE)</f>
        <v>2.5</v>
      </c>
      <c r="T75" s="142" t="str">
        <f>VLOOKUP(B75,Lists!$C$3:$E$163,3,FALSE)</f>
        <v>Asia</v>
      </c>
      <c r="U75" s="156">
        <f>VLOOKUP(B75,'INFORM Severity - hidden'!$C$5:$V$170,20,FALSE)</f>
        <v>44683</v>
      </c>
    </row>
    <row r="76" spans="1:21" x14ac:dyDescent="0.35">
      <c r="A76" s="140" t="str">
        <f t="array" ref="A76">IFERROR(INDEX(Lists!$B$2:$B$153,SMALL(IF(Lists!$H$2:$H$153="Yes",ROW(Lists!$B$2:$B$153)),ROW(72:72))-1,1),"")</f>
        <v>Tonga Volcano Eruption</v>
      </c>
      <c r="B76" s="141" t="str">
        <f>VLOOKUP(A76,Lists!$B$2:$G$153,2,FALSE)</f>
        <v>TON002</v>
      </c>
      <c r="C76" s="141" t="str">
        <f>VLOOKUP(B76,'INFORM Severity - hidden'!$C$5:$D$160,2,FALSE)</f>
        <v>Tonga</v>
      </c>
      <c r="D76" s="141" t="str">
        <f>VLOOKUP(A76,Lists!$B$2:$G$153,3,FALSE)</f>
        <v>TON</v>
      </c>
      <c r="E76" s="141" t="str">
        <f>VLOOKUP(A76,Lists!$B$2:$G$153,5,FALSE)</f>
        <v>Volcano</v>
      </c>
      <c r="F76" s="254">
        <f t="shared" si="10"/>
        <v>1.3</v>
      </c>
      <c r="G76" s="143">
        <f t="shared" si="11"/>
        <v>2</v>
      </c>
      <c r="H76" s="143" t="str">
        <f t="shared" si="12"/>
        <v>Low</v>
      </c>
      <c r="I76" s="255" t="str">
        <f>INDEX(Trends!$D$3:$D$404,MATCH(B76,Trends!$C$3:$C$404,0))</f>
        <v>Stable</v>
      </c>
      <c r="J76" s="143" t="str">
        <f>VLOOKUP($B76,Reliability!$A$3:$I$170,9,FALSE)</f>
        <v>Very High</v>
      </c>
      <c r="K76" s="256">
        <f t="shared" si="13"/>
        <v>2</v>
      </c>
      <c r="L76" s="256">
        <f>VLOOKUP($B76,'Impact of the crisis'!$C$6:$N$170,12,FALSE)</f>
        <v>2.5</v>
      </c>
      <c r="M76" s="256">
        <f>VLOOKUP($B76,'Impact of the crisis'!$C$6:$AB$170,26,FALSE)</f>
        <v>1.7</v>
      </c>
      <c r="N76" s="256">
        <f>VLOOKUP($B76,'Conditions of people affected'!$C$6:$R$170,16,FALSE)</f>
        <v>1</v>
      </c>
      <c r="O76" s="256">
        <f>VLOOKUP($B76,'Conditions of people affected'!$C$6:$R$170,9,FALSE)</f>
        <v>0</v>
      </c>
      <c r="P76" s="256">
        <f>VLOOKUP($B76,'Conditions of people affected'!$C$6:$R$170,15,FALSE)</f>
        <v>2</v>
      </c>
      <c r="Q76" s="256">
        <f t="shared" si="14"/>
        <v>1.3</v>
      </c>
      <c r="R76" s="256">
        <f>VLOOKUP($B76,'Complexity of the crisis'!$C$6:$AN$170,22,FALSE)</f>
        <v>1.1000000000000001</v>
      </c>
      <c r="S76" s="257">
        <f>VLOOKUP($B76,'Complexity of the crisis'!$C$6:$AN$170,38,FALSE)</f>
        <v>1.5</v>
      </c>
      <c r="T76" s="142" t="str">
        <f>VLOOKUP(B76,Lists!$C$3:$E$163,3,FALSE)</f>
        <v>Pacific</v>
      </c>
      <c r="U76" s="156">
        <f>VLOOKUP(B76,'INFORM Severity - hidden'!$C$5:$V$170,20,FALSE)</f>
        <v>44679</v>
      </c>
    </row>
    <row r="77" spans="1:21" x14ac:dyDescent="0.35">
      <c r="A77" s="140" t="str">
        <f t="array" ref="A77">IFERROR(INDEX(Lists!$B$2:$B$153,SMALL(IF(Lists!$H$2:$H$153="Yes",ROW(Lists!$B$2:$B$153)),ROW(73:73))-1,1),"")</f>
        <v>Venezuelan refugees in Trinidad and Tobago</v>
      </c>
      <c r="B77" s="141" t="str">
        <f>VLOOKUP(A77,Lists!$B$2:$G$153,2,FALSE)</f>
        <v>TTO002</v>
      </c>
      <c r="C77" s="141" t="str">
        <f>VLOOKUP(B77,'INFORM Severity - hidden'!$C$5:$D$160,2,FALSE)</f>
        <v>Trinidad and Tobago</v>
      </c>
      <c r="D77" s="141" t="str">
        <f>VLOOKUP(A77,Lists!$B$2:$G$153,3,FALSE)</f>
        <v>TTO</v>
      </c>
      <c r="E77" s="141" t="str">
        <f>VLOOKUP(A77,Lists!$B$2:$G$153,5,FALSE)</f>
        <v>International displacement</v>
      </c>
      <c r="F77" s="254">
        <f t="shared" si="10"/>
        <v>1.6</v>
      </c>
      <c r="G77" s="143">
        <f t="shared" si="11"/>
        <v>2</v>
      </c>
      <c r="H77" s="143" t="str">
        <f t="shared" si="12"/>
        <v>Low</v>
      </c>
      <c r="I77" s="255" t="str">
        <f>INDEX(Trends!$D$3:$D$404,MATCH(B77,Trends!$C$3:$C$404,0))</f>
        <v>Decreasing</v>
      </c>
      <c r="J77" s="143" t="str">
        <f>VLOOKUP($B77,Reliability!$A$3:$I$170,9,FALSE)</f>
        <v>High</v>
      </c>
      <c r="K77" s="256">
        <f t="shared" si="13"/>
        <v>2.5</v>
      </c>
      <c r="L77" s="256">
        <f>VLOOKUP($B77,'Impact of the crisis'!$C$6:$N$170,12,FALSE)</f>
        <v>2.9</v>
      </c>
      <c r="M77" s="256">
        <f>VLOOKUP($B77,'Impact of the crisis'!$C$6:$AB$170,26,FALSE)</f>
        <v>2.2999999999999998</v>
      </c>
      <c r="N77" s="256">
        <f>VLOOKUP($B77,'Conditions of people affected'!$C$6:$R$170,16,FALSE)</f>
        <v>0.95</v>
      </c>
      <c r="O77" s="256">
        <f>VLOOKUP($B77,'Conditions of people affected'!$C$6:$R$170,9,FALSE)</f>
        <v>0.9</v>
      </c>
      <c r="P77" s="256">
        <f>VLOOKUP($B77,'Conditions of people affected'!$C$6:$R$170,15,FALSE)</f>
        <v>1</v>
      </c>
      <c r="Q77" s="256">
        <f t="shared" si="14"/>
        <v>1.9</v>
      </c>
      <c r="R77" s="256">
        <f>VLOOKUP($B77,'Complexity of the crisis'!$C$6:$AN$170,22,FALSE)</f>
        <v>1.8</v>
      </c>
      <c r="S77" s="257">
        <f>VLOOKUP($B77,'Complexity of the crisis'!$C$6:$AN$170,38,FALSE)</f>
        <v>2</v>
      </c>
      <c r="T77" s="142" t="str">
        <f>VLOOKUP(B77,Lists!$C$3:$E$163,3,FALSE)</f>
        <v>Americas</v>
      </c>
      <c r="U77" s="156">
        <f>VLOOKUP(B77,'INFORM Severity - hidden'!$C$5:$V$170,20,FALSE)</f>
        <v>44615</v>
      </c>
    </row>
    <row r="78" spans="1:21" x14ac:dyDescent="0.35">
      <c r="A78" s="140" t="str">
        <f t="array" ref="A78">IFERROR(INDEX(Lists!$B$2:$B$153,SMALL(IF(Lists!$H$2:$H$153="Yes",ROW(Lists!$B$2:$B$153)),ROW(74:74))-1,1),"")</f>
        <v>Mixed migration flows in Tunisia</v>
      </c>
      <c r="B78" s="141" t="str">
        <f>VLOOKUP(A78,Lists!$B$2:$G$153,2,FALSE)</f>
        <v>TUN002</v>
      </c>
      <c r="C78" s="141" t="str">
        <f>VLOOKUP(B78,'INFORM Severity - hidden'!$C$5:$D$160,2,FALSE)</f>
        <v>Tunisia</v>
      </c>
      <c r="D78" s="141" t="str">
        <f>VLOOKUP(A78,Lists!$B$2:$G$153,3,FALSE)</f>
        <v>TUN</v>
      </c>
      <c r="E78" s="141" t="str">
        <f>VLOOKUP(A78,Lists!$B$2:$G$153,5,FALSE)</f>
        <v>International displacement</v>
      </c>
      <c r="F78" s="254" t="str">
        <f t="shared" si="10"/>
        <v>x</v>
      </c>
      <c r="G78" s="143" t="str">
        <f t="shared" si="11"/>
        <v>x</v>
      </c>
      <c r="H78" s="143" t="str">
        <f t="shared" si="12"/>
        <v>x</v>
      </c>
      <c r="I78" s="255" t="str">
        <f>INDEX(Trends!$D$3:$D$404,MATCH(B78,Trends!$C$3:$C$404,0))</f>
        <v>-</v>
      </c>
      <c r="J78" s="143" t="str">
        <f>VLOOKUP($B78,Reliability!$A$3:$I$170,9,FALSE)</f>
        <v>Low</v>
      </c>
      <c r="K78" s="256">
        <f t="shared" si="13"/>
        <v>3.1</v>
      </c>
      <c r="L78" s="256">
        <f>VLOOKUP($B78,'Impact of the crisis'!$C$6:$N$170,12,FALSE)</f>
        <v>4.3</v>
      </c>
      <c r="M78" s="256">
        <f>VLOOKUP($B78,'Impact of the crisis'!$C$6:$AB$170,26,FALSE)</f>
        <v>2.2000000000000002</v>
      </c>
      <c r="N78" s="256" t="str">
        <f>VLOOKUP($B78,'Conditions of people affected'!$C$6:$R$170,16,FALSE)</f>
        <v>x</v>
      </c>
      <c r="O78" s="256" t="str">
        <f>VLOOKUP($B78,'Conditions of people affected'!$C$6:$R$170,9,FALSE)</f>
        <v>x</v>
      </c>
      <c r="P78" s="256" t="str">
        <f>VLOOKUP($B78,'Conditions of people affected'!$C$6:$R$170,15,FALSE)</f>
        <v>x</v>
      </c>
      <c r="Q78" s="256">
        <f t="shared" si="14"/>
        <v>1.3</v>
      </c>
      <c r="R78" s="256">
        <f>VLOOKUP($B78,'Complexity of the crisis'!$C$6:$AN$170,22,FALSE)</f>
        <v>2</v>
      </c>
      <c r="S78" s="257">
        <f>VLOOKUP($B78,'Complexity of the crisis'!$C$6:$AN$170,38,FALSE)</f>
        <v>0.5</v>
      </c>
      <c r="T78" s="142" t="str">
        <f>VLOOKUP(B78,Lists!$C$3:$E$163,3,FALSE)</f>
        <v>Africa</v>
      </c>
      <c r="U78" s="156">
        <f>VLOOKUP(B78,'INFORM Severity - hidden'!$C$5:$V$170,20,FALSE)</f>
        <v>44708</v>
      </c>
    </row>
    <row r="79" spans="1:21" x14ac:dyDescent="0.35">
      <c r="A79" s="140" t="str">
        <f t="array" ref="A79">IFERROR(INDEX(Lists!$B$2:$B$153,SMALL(IF(Lists!$H$2:$H$153="Yes",ROW(Lists!$B$2:$B$153)),ROW(75:75))-1,1),"")</f>
        <v>Complex situation in Turkey</v>
      </c>
      <c r="B79" s="141" t="str">
        <f>VLOOKUP(A79,Lists!$B$2:$G$153,2,FALSE)</f>
        <v>TUR001</v>
      </c>
      <c r="C79" s="141" t="str">
        <f>VLOOKUP(B79,'INFORM Severity - hidden'!$C$5:$D$160,2,FALSE)</f>
        <v>Turkey</v>
      </c>
      <c r="D79" s="141" t="str">
        <f>VLOOKUP(A79,Lists!$B$2:$G$153,3,FALSE)</f>
        <v>TUR</v>
      </c>
      <c r="E79" s="141" t="str">
        <f>VLOOKUP(A79,Lists!$B$2:$G$153,5,FALSE)</f>
        <v>Multiple crises country</v>
      </c>
      <c r="F79" s="254">
        <f t="shared" si="10"/>
        <v>3.2</v>
      </c>
      <c r="G79" s="143">
        <f t="shared" si="11"/>
        <v>4</v>
      </c>
      <c r="H79" s="143" t="str">
        <f t="shared" si="12"/>
        <v>High</v>
      </c>
      <c r="I79" s="255" t="str">
        <f>INDEX(Trends!$D$3:$D$404,MATCH(B79,Trends!$C$3:$C$404,0))</f>
        <v>Stable</v>
      </c>
      <c r="J79" s="143" t="str">
        <f>VLOOKUP($B79,Reliability!$A$3:$I$170,9,FALSE)</f>
        <v>High</v>
      </c>
      <c r="K79" s="256">
        <f t="shared" si="13"/>
        <v>3.4</v>
      </c>
      <c r="L79" s="256">
        <f>VLOOKUP($B79,'Impact of the crisis'!$C$6:$N$170,12,FALSE)</f>
        <v>3.7</v>
      </c>
      <c r="M79" s="256">
        <f>VLOOKUP($B79,'Impact of the crisis'!$C$6:$AB$170,26,FALSE)</f>
        <v>3.3</v>
      </c>
      <c r="N79" s="256">
        <f>VLOOKUP($B79,'Conditions of people affected'!$C$6:$R$170,16,FALSE)</f>
        <v>3</v>
      </c>
      <c r="O79" s="256">
        <f>VLOOKUP($B79,'Conditions of people affected'!$C$6:$R$170,9,FALSE)</f>
        <v>4</v>
      </c>
      <c r="P79" s="256">
        <f>VLOOKUP($B79,'Conditions of people affected'!$C$6:$R$170,15,FALSE)</f>
        <v>2</v>
      </c>
      <c r="Q79" s="256">
        <f t="shared" si="14"/>
        <v>3.3</v>
      </c>
      <c r="R79" s="256">
        <f>VLOOKUP($B79,'Complexity of the crisis'!$C$6:$AN$170,22,FALSE)</f>
        <v>3</v>
      </c>
      <c r="S79" s="257">
        <f>VLOOKUP($B79,'Complexity of the crisis'!$C$6:$AN$170,38,FALSE)</f>
        <v>3.5</v>
      </c>
      <c r="T79" s="142" t="str">
        <f>VLOOKUP(B79,Lists!$C$3:$E$163,3,FALSE)</f>
        <v>Middle east</v>
      </c>
      <c r="U79" s="156">
        <f>VLOOKUP(B79,'INFORM Severity - hidden'!$C$5:$V$170,20,FALSE)</f>
        <v>44671</v>
      </c>
    </row>
    <row r="80" spans="1:21" x14ac:dyDescent="0.35">
      <c r="A80" s="140" t="str">
        <f t="array" ref="A80">IFERROR(INDEX(Lists!$B$2:$B$153,SMALL(IF(Lists!$H$2:$H$153="Yes",ROW(Lists!$B$2:$B$153)),ROW(76:76))-1,1),"")</f>
        <v>Multiple Crises in Tanzania</v>
      </c>
      <c r="B80" s="141" t="str">
        <f>VLOOKUP(A80,Lists!$B$2:$G$153,2,FALSE)</f>
        <v>TZA001</v>
      </c>
      <c r="C80" s="141" t="str">
        <f>VLOOKUP(B80,'INFORM Severity - hidden'!$C$5:$D$160,2,FALSE)</f>
        <v>Tanzania</v>
      </c>
      <c r="D80" s="141" t="str">
        <f>VLOOKUP(A80,Lists!$B$2:$G$153,3,FALSE)</f>
        <v>TZA</v>
      </c>
      <c r="E80" s="141" t="str">
        <f>VLOOKUP(A80,Lists!$B$2:$G$153,5,FALSE)</f>
        <v>Multiple crises country</v>
      </c>
      <c r="F80" s="254">
        <f t="shared" si="10"/>
        <v>2.6</v>
      </c>
      <c r="G80" s="143">
        <f t="shared" si="11"/>
        <v>3</v>
      </c>
      <c r="H80" s="143" t="str">
        <f t="shared" si="12"/>
        <v>Medium</v>
      </c>
      <c r="I80" s="255" t="str">
        <f>INDEX(Trends!$D$3:$D$404,MATCH(B80,Trends!$C$3:$C$404,0))</f>
        <v>-</v>
      </c>
      <c r="J80" s="143" t="str">
        <f>VLOOKUP($B80,Reliability!$A$3:$I$170,9,FALSE)</f>
        <v>Very High</v>
      </c>
      <c r="K80" s="256">
        <f t="shared" si="13"/>
        <v>2.9</v>
      </c>
      <c r="L80" s="256">
        <f>VLOOKUP($B80,'Impact of the crisis'!$C$6:$N$170,12,FALSE)</f>
        <v>2.4</v>
      </c>
      <c r="M80" s="256">
        <f>VLOOKUP($B80,'Impact of the crisis'!$C$6:$AB$170,26,FALSE)</f>
        <v>3.1</v>
      </c>
      <c r="N80" s="256">
        <f>VLOOKUP($B80,'Conditions of people affected'!$C$6:$R$170,16,FALSE)</f>
        <v>3.1</v>
      </c>
      <c r="O80" s="256">
        <f>VLOOKUP($B80,'Conditions of people affected'!$C$6:$R$170,9,FALSE)</f>
        <v>3.2</v>
      </c>
      <c r="P80" s="256">
        <f>VLOOKUP($B80,'Conditions of people affected'!$C$6:$R$170,15,FALSE)</f>
        <v>3</v>
      </c>
      <c r="Q80" s="256">
        <f t="shared" si="14"/>
        <v>1.6</v>
      </c>
      <c r="R80" s="256">
        <f>VLOOKUP($B80,'Complexity of the crisis'!$C$6:$AN$170,22,FALSE)</f>
        <v>2.2000000000000002</v>
      </c>
      <c r="S80" s="257">
        <f>VLOOKUP($B80,'Complexity of the crisis'!$C$6:$AN$170,38,FALSE)</f>
        <v>1</v>
      </c>
      <c r="T80" s="142" t="str">
        <f>VLOOKUP(B80,Lists!$C$3:$E$163,3,FALSE)</f>
        <v>Africa</v>
      </c>
      <c r="U80" s="156">
        <f>VLOOKUP(B80,'INFORM Severity - hidden'!$C$5:$V$170,20,FALSE)</f>
        <v>44711</v>
      </c>
    </row>
    <row r="81" spans="1:21" x14ac:dyDescent="0.35">
      <c r="A81" s="140" t="str">
        <f t="array" ref="A81">IFERROR(INDEX(Lists!$B$2:$B$153,SMALL(IF(Lists!$H$2:$H$153="Yes",ROW(Lists!$B$2:$B$153)),ROW(77:77))-1,1),"")</f>
        <v>International Displacement in Uganda</v>
      </c>
      <c r="B81" s="141" t="str">
        <f>VLOOKUP(A81,Lists!$B$2:$G$153,2,FALSE)</f>
        <v>UGA005</v>
      </c>
      <c r="C81" s="141" t="str">
        <f>VLOOKUP(B81,'INFORM Severity - hidden'!$C$5:$D$160,2,FALSE)</f>
        <v>Uganda</v>
      </c>
      <c r="D81" s="141" t="str">
        <f>VLOOKUP(A81,Lists!$B$2:$G$153,3,FALSE)</f>
        <v>UGA</v>
      </c>
      <c r="E81" s="141" t="str">
        <f>VLOOKUP(A81,Lists!$B$2:$G$153,5,FALSE)</f>
        <v>International displacement</v>
      </c>
      <c r="F81" s="254">
        <f t="shared" si="10"/>
        <v>3.1</v>
      </c>
      <c r="G81" s="143">
        <f t="shared" si="11"/>
        <v>4</v>
      </c>
      <c r="H81" s="143" t="str">
        <f t="shared" si="12"/>
        <v>High</v>
      </c>
      <c r="I81" s="255" t="str">
        <f>INDEX(Trends!$D$3:$D$404,MATCH(B81,Trends!$C$3:$C$404,0))</f>
        <v>Stable</v>
      </c>
      <c r="J81" s="143" t="str">
        <f>VLOOKUP($B81,Reliability!$A$3:$I$170,9,FALSE)</f>
        <v>Medium</v>
      </c>
      <c r="K81" s="256">
        <f t="shared" si="13"/>
        <v>3.3</v>
      </c>
      <c r="L81" s="256">
        <f>VLOOKUP($B81,'Impact of the crisis'!$C$6:$N$170,12,FALSE)</f>
        <v>2.1</v>
      </c>
      <c r="M81" s="256">
        <f>VLOOKUP($B81,'Impact of the crisis'!$C$6:$AB$170,26,FALSE)</f>
        <v>3.7</v>
      </c>
      <c r="N81" s="256">
        <f>VLOOKUP($B81,'Conditions of people affected'!$C$6:$R$170,16,FALSE)</f>
        <v>3.35</v>
      </c>
      <c r="O81" s="256">
        <f>VLOOKUP($B81,'Conditions of people affected'!$C$6:$R$170,9,FALSE)</f>
        <v>3.7</v>
      </c>
      <c r="P81" s="256">
        <f>VLOOKUP($B81,'Conditions of people affected'!$C$6:$R$170,15,FALSE)</f>
        <v>3</v>
      </c>
      <c r="Q81" s="256">
        <f t="shared" si="14"/>
        <v>2.7</v>
      </c>
      <c r="R81" s="256">
        <f>VLOOKUP($B81,'Complexity of the crisis'!$C$6:$AN$170,22,FALSE)</f>
        <v>3.3</v>
      </c>
      <c r="S81" s="257">
        <f>VLOOKUP($B81,'Complexity of the crisis'!$C$6:$AN$170,38,FALSE)</f>
        <v>2</v>
      </c>
      <c r="T81" s="142" t="str">
        <f>VLOOKUP(B81,Lists!$C$3:$E$163,3,FALSE)</f>
        <v>Africa</v>
      </c>
      <c r="U81" s="156">
        <f>VLOOKUP(B81,'INFORM Severity - hidden'!$C$5:$V$170,20,FALSE)</f>
        <v>44622</v>
      </c>
    </row>
    <row r="82" spans="1:21" x14ac:dyDescent="0.35">
      <c r="A82" s="140" t="str">
        <f t="array" ref="A82">IFERROR(INDEX(Lists!$B$2:$B$153,SMALL(IF(Lists!$H$2:$H$153="Yes",ROW(Lists!$B$2:$B$153)),ROW(78:78))-1,1),"")</f>
        <v>Conflict in Ukraine</v>
      </c>
      <c r="B82" s="141" t="str">
        <f>VLOOKUP(A82,Lists!$B$2:$G$153,2,FALSE)</f>
        <v>UKR002</v>
      </c>
      <c r="C82" s="141" t="str">
        <f>VLOOKUP(B82,'INFORM Severity - hidden'!$C$5:$D$160,2,FALSE)</f>
        <v>Ukraine</v>
      </c>
      <c r="D82" s="141" t="str">
        <f>VLOOKUP(A82,Lists!$B$2:$G$153,3,FALSE)</f>
        <v>UKR</v>
      </c>
      <c r="E82" s="141" t="str">
        <f>VLOOKUP(A82,Lists!$B$2:$G$153,5,FALSE)</f>
        <v>Conflict</v>
      </c>
      <c r="F82" s="254">
        <f t="shared" si="10"/>
        <v>4.3</v>
      </c>
      <c r="G82" s="143">
        <f t="shared" si="11"/>
        <v>5</v>
      </c>
      <c r="H82" s="143" t="str">
        <f t="shared" si="12"/>
        <v>Very High</v>
      </c>
      <c r="I82" s="255" t="str">
        <f>INDEX(Trends!$D$3:$D$404,MATCH(B82,Trends!$C$3:$C$404,0))</f>
        <v>Increasing</v>
      </c>
      <c r="J82" s="143" t="str">
        <f>VLOOKUP($B82,Reliability!$A$3:$I$170,9,FALSE)</f>
        <v>Very High</v>
      </c>
      <c r="K82" s="256">
        <f t="shared" si="13"/>
        <v>4.5999999999999996</v>
      </c>
      <c r="L82" s="256">
        <f>VLOOKUP($B82,'Impact of the crisis'!$C$6:$N$170,12,FALSE)</f>
        <v>4.9000000000000004</v>
      </c>
      <c r="M82" s="256">
        <f>VLOOKUP($B82,'Impact of the crisis'!$C$6:$AB$170,26,FALSE)</f>
        <v>4.4000000000000004</v>
      </c>
      <c r="N82" s="256">
        <f>VLOOKUP($B82,'Conditions of people affected'!$C$6:$R$170,16,FALSE)</f>
        <v>5</v>
      </c>
      <c r="O82" s="256">
        <f>VLOOKUP($B82,'Conditions of people affected'!$C$6:$R$170,9,FALSE)</f>
        <v>5</v>
      </c>
      <c r="P82" s="256">
        <f>VLOOKUP($B82,'Conditions of people affected'!$C$6:$R$170,15,FALSE)</f>
        <v>5</v>
      </c>
      <c r="Q82" s="256">
        <f t="shared" si="14"/>
        <v>3.1</v>
      </c>
      <c r="R82" s="256">
        <f>VLOOKUP($B82,'Complexity of the crisis'!$C$6:$AN$170,22,FALSE)</f>
        <v>2.6</v>
      </c>
      <c r="S82" s="257">
        <f>VLOOKUP($B82,'Complexity of the crisis'!$C$6:$AN$170,38,FALSE)</f>
        <v>3.5</v>
      </c>
      <c r="T82" s="142" t="str">
        <f>VLOOKUP(B82,Lists!$C$3:$E$163,3,FALSE)</f>
        <v>Europe</v>
      </c>
      <c r="U82" s="156">
        <f>VLOOKUP(B82,'INFORM Severity - hidden'!$C$5:$V$170,20,FALSE)</f>
        <v>44677</v>
      </c>
    </row>
    <row r="83" spans="1:21" x14ac:dyDescent="0.35">
      <c r="A83" s="140" t="str">
        <f t="array" ref="A83">IFERROR(INDEX(Lists!$B$2:$B$153,SMALL(IF(Lists!$H$2:$H$153="Yes",ROW(Lists!$B$2:$B$153)),ROW(79:79))-1,1),"")</f>
        <v>Complex crisis in Venezuela</v>
      </c>
      <c r="B83" s="141" t="str">
        <f>VLOOKUP(A83,Lists!$B$2:$G$153,2,FALSE)</f>
        <v>VEN001</v>
      </c>
      <c r="C83" s="141" t="str">
        <f>VLOOKUP(B83,'INFORM Severity - hidden'!$C$5:$D$160,2,FALSE)</f>
        <v>Venezuela</v>
      </c>
      <c r="D83" s="141" t="str">
        <f>VLOOKUP(A83,Lists!$B$2:$G$153,3,FALSE)</f>
        <v>VEN</v>
      </c>
      <c r="E83" s="141" t="str">
        <f>VLOOKUP(A83,Lists!$B$2:$G$153,5,FALSE)</f>
        <v>Complex crisis</v>
      </c>
      <c r="F83" s="254">
        <f t="shared" si="10"/>
        <v>4.2</v>
      </c>
      <c r="G83" s="143">
        <f t="shared" si="11"/>
        <v>5</v>
      </c>
      <c r="H83" s="143" t="str">
        <f t="shared" si="12"/>
        <v>Very High</v>
      </c>
      <c r="I83" s="255" t="str">
        <f>INDEX(Trends!$D$3:$D$404,MATCH(B83,Trends!$C$3:$C$404,0))</f>
        <v>Stable</v>
      </c>
      <c r="J83" s="143" t="str">
        <f>VLOOKUP($B83,Reliability!$A$3:$I$170,9,FALSE)</f>
        <v>Medium</v>
      </c>
      <c r="K83" s="256">
        <f t="shared" si="13"/>
        <v>5</v>
      </c>
      <c r="L83" s="256">
        <f>VLOOKUP($B83,'Impact of the crisis'!$C$6:$N$170,12,FALSE)</f>
        <v>4.9000000000000004</v>
      </c>
      <c r="M83" s="256">
        <f>VLOOKUP($B83,'Impact of the crisis'!$C$6:$AB$170,26,FALSE)</f>
        <v>5</v>
      </c>
      <c r="N83" s="256">
        <f>VLOOKUP($B83,'Conditions of people affected'!$C$6:$R$170,16,FALSE)</f>
        <v>4</v>
      </c>
      <c r="O83" s="256">
        <f>VLOOKUP($B83,'Conditions of people affected'!$C$6:$R$170,9,FALSE)</f>
        <v>5</v>
      </c>
      <c r="P83" s="256">
        <f>VLOOKUP($B83,'Conditions of people affected'!$C$6:$R$170,15,FALSE)</f>
        <v>3</v>
      </c>
      <c r="Q83" s="256">
        <f t="shared" si="14"/>
        <v>3.6</v>
      </c>
      <c r="R83" s="256">
        <f>VLOOKUP($B83,'Complexity of the crisis'!$C$6:$AN$170,22,FALSE)</f>
        <v>3.7</v>
      </c>
      <c r="S83" s="257">
        <f>VLOOKUP($B83,'Complexity of the crisis'!$C$6:$AN$170,38,FALSE)</f>
        <v>3.5</v>
      </c>
      <c r="T83" s="142" t="str">
        <f>VLOOKUP(B83,Lists!$C$3:$E$163,3,FALSE)</f>
        <v>Americas</v>
      </c>
      <c r="U83" s="156">
        <f>VLOOKUP(B83,'INFORM Severity - hidden'!$C$5:$V$170,20,FALSE)</f>
        <v>44489</v>
      </c>
    </row>
    <row r="84" spans="1:21" x14ac:dyDescent="0.35">
      <c r="A84" s="140" t="str">
        <f t="array" ref="A84">IFERROR(INDEX(Lists!$B$2:$B$153,SMALL(IF(Lists!$H$2:$H$153="Yes",ROW(Lists!$B$2:$B$153)),ROW(80:80))-1,1),"")</f>
        <v>Conflict in Yemen</v>
      </c>
      <c r="B84" s="141" t="str">
        <f>VLOOKUP(A84,Lists!$B$2:$G$153,2,FALSE)</f>
        <v>YEM001</v>
      </c>
      <c r="C84" s="141" t="str">
        <f>VLOOKUP(B84,'INFORM Severity - hidden'!$C$5:$D$160,2,FALSE)</f>
        <v>Yemen</v>
      </c>
      <c r="D84" s="141" t="str">
        <f>VLOOKUP(A84,Lists!$B$2:$G$153,3,FALSE)</f>
        <v>YEM</v>
      </c>
      <c r="E84" s="141" t="str">
        <f>VLOOKUP(A84,Lists!$B$2:$G$153,5,FALSE)</f>
        <v>Complex crisis</v>
      </c>
      <c r="F84" s="254">
        <f t="shared" si="10"/>
        <v>4.7</v>
      </c>
      <c r="G84" s="143">
        <f t="shared" si="11"/>
        <v>5</v>
      </c>
      <c r="H84" s="143" t="str">
        <f t="shared" si="12"/>
        <v>Very High</v>
      </c>
      <c r="I84" s="255" t="str">
        <f>INDEX(Trends!$D$3:$D$404,MATCH(B84,Trends!$C$3:$C$404,0))</f>
        <v>Stable</v>
      </c>
      <c r="J84" s="143" t="str">
        <f>VLOOKUP($B84,Reliability!$A$3:$I$170,9,FALSE)</f>
        <v>High</v>
      </c>
      <c r="K84" s="256">
        <f t="shared" si="13"/>
        <v>4.5999999999999996</v>
      </c>
      <c r="L84" s="256">
        <f>VLOOKUP($B84,'Impact of the crisis'!$C$6:$N$170,12,FALSE)</f>
        <v>4.9000000000000004</v>
      </c>
      <c r="M84" s="256">
        <f>VLOOKUP($B84,'Impact of the crisis'!$C$6:$AB$170,26,FALSE)</f>
        <v>4.4000000000000004</v>
      </c>
      <c r="N84" s="256">
        <f>VLOOKUP($B84,'Conditions of people affected'!$C$6:$R$170,16,FALSE)</f>
        <v>5</v>
      </c>
      <c r="O84" s="256">
        <f>VLOOKUP($B84,'Conditions of people affected'!$C$6:$R$170,9,FALSE)</f>
        <v>5</v>
      </c>
      <c r="P84" s="256">
        <f>VLOOKUP($B84,'Conditions of people affected'!$C$6:$R$170,15,FALSE)</f>
        <v>5</v>
      </c>
      <c r="Q84" s="256">
        <f t="shared" si="14"/>
        <v>4.2</v>
      </c>
      <c r="R84" s="256">
        <f>VLOOKUP($B84,'Complexity of the crisis'!$C$6:$AN$170,22,FALSE)</f>
        <v>3.9</v>
      </c>
      <c r="S84" s="257">
        <f>VLOOKUP($B84,'Complexity of the crisis'!$C$6:$AN$170,38,FALSE)</f>
        <v>4.5</v>
      </c>
      <c r="T84" s="142" t="str">
        <f>VLOOKUP(B84,Lists!$C$3:$E$163,3,FALSE)</f>
        <v>Middle east</v>
      </c>
      <c r="U84" s="156">
        <f>VLOOKUP(B84,'INFORM Severity - hidden'!$C$5:$V$170,20,FALSE)</f>
        <v>44585</v>
      </c>
    </row>
    <row r="85" spans="1:21" x14ac:dyDescent="0.35">
      <c r="A85" s="140" t="str">
        <f t="array" ref="A85">IFERROR(INDEX(Lists!$B$2:$B$153,SMALL(IF(Lists!$H$2:$H$153="Yes",ROW(Lists!$B$2:$B$153)),ROW(81:81))-1,1),"")</f>
        <v>Drought in Zambia</v>
      </c>
      <c r="B85" s="141" t="str">
        <f>VLOOKUP(A85,Lists!$B$2:$G$153,2,FALSE)</f>
        <v>ZMB002</v>
      </c>
      <c r="C85" s="141" t="str">
        <f>VLOOKUP(B85,'INFORM Severity - hidden'!$C$5:$D$160,2,FALSE)</f>
        <v>Zambia</v>
      </c>
      <c r="D85" s="141" t="str">
        <f>VLOOKUP(A85,Lists!$B$2:$G$153,3,FALSE)</f>
        <v>ZMB</v>
      </c>
      <c r="E85" s="141" t="str">
        <f>VLOOKUP(A85,Lists!$B$2:$G$153,5,FALSE)</f>
        <v>Drought</v>
      </c>
      <c r="F85" s="254">
        <f t="shared" si="10"/>
        <v>2.9</v>
      </c>
      <c r="G85" s="143">
        <f t="shared" si="11"/>
        <v>3</v>
      </c>
      <c r="H85" s="143" t="str">
        <f t="shared" si="12"/>
        <v>Medium</v>
      </c>
      <c r="I85" s="255" t="str">
        <f>INDEX(Trends!$D$3:$D$404,MATCH(B85,Trends!$C$3:$C$404,0))</f>
        <v>Stable</v>
      </c>
      <c r="J85" s="143" t="str">
        <f>VLOOKUP($B85,Reliability!$A$3:$I$170,9,FALSE)</f>
        <v>High</v>
      </c>
      <c r="K85" s="256">
        <f t="shared" si="13"/>
        <v>3</v>
      </c>
      <c r="L85" s="256">
        <f>VLOOKUP($B85,'Impact of the crisis'!$C$6:$N$170,12,FALSE)</f>
        <v>4.3</v>
      </c>
      <c r="M85" s="256">
        <f>VLOOKUP($B85,'Impact of the crisis'!$C$6:$AB$170,26,FALSE)</f>
        <v>2</v>
      </c>
      <c r="N85" s="256">
        <f>VLOOKUP($B85,'Conditions of people affected'!$C$6:$R$170,16,FALSE)</f>
        <v>3.35</v>
      </c>
      <c r="O85" s="256">
        <f>VLOOKUP($B85,'Conditions of people affected'!$C$6:$R$170,9,FALSE)</f>
        <v>3.7</v>
      </c>
      <c r="P85" s="256">
        <f>VLOOKUP($B85,'Conditions of people affected'!$C$6:$R$170,15,FALSE)</f>
        <v>3</v>
      </c>
      <c r="Q85" s="256">
        <f t="shared" si="14"/>
        <v>2</v>
      </c>
      <c r="R85" s="256">
        <f>VLOOKUP($B85,'Complexity of the crisis'!$C$6:$AN$170,22,FALSE)</f>
        <v>2</v>
      </c>
      <c r="S85" s="257">
        <f>VLOOKUP($B85,'Complexity of the crisis'!$C$6:$AN$170,38,FALSE)</f>
        <v>2</v>
      </c>
      <c r="T85" s="142" t="str">
        <f>VLOOKUP(B85,Lists!$C$3:$E$163,3,FALSE)</f>
        <v>Africa</v>
      </c>
      <c r="U85" s="156">
        <f>VLOOKUP(B85,'INFORM Severity - hidden'!$C$5:$V$170,20,FALSE)</f>
        <v>44712</v>
      </c>
    </row>
    <row r="86" spans="1:21" x14ac:dyDescent="0.35">
      <c r="A86" s="140" t="str">
        <f t="array" ref="A86">IFERROR(INDEX(Lists!$B$2:$B$153,SMALL(IF(Lists!$H$2:$H$153="Yes",ROW(Lists!$B$2:$B$153)),ROW(82:82))-1,1),"")</f>
        <v>Complex crisis in Zimbabwe</v>
      </c>
      <c r="B86" s="141" t="str">
        <f>VLOOKUP(A86,Lists!$B$2:$G$153,2,FALSE)</f>
        <v>ZWE001</v>
      </c>
      <c r="C86" s="141" t="str">
        <f>VLOOKUP(B86,'INFORM Severity - hidden'!$C$5:$D$160,2,FALSE)</f>
        <v>Zimbabwe</v>
      </c>
      <c r="D86" s="141" t="str">
        <f>VLOOKUP(A86,Lists!$B$2:$G$153,3,FALSE)</f>
        <v>ZWE</v>
      </c>
      <c r="E86" s="141" t="str">
        <f>VLOOKUP(A86,Lists!$B$2:$G$153,5,FALSE)</f>
        <v>Complex crisis</v>
      </c>
      <c r="F86" s="254">
        <f t="shared" si="10"/>
        <v>3.8</v>
      </c>
      <c r="G86" s="143">
        <f t="shared" si="11"/>
        <v>4</v>
      </c>
      <c r="H86" s="143" t="str">
        <f t="shared" si="12"/>
        <v>High</v>
      </c>
      <c r="I86" s="255" t="str">
        <f>INDEX(Trends!$D$3:$D$404,MATCH(B86,Trends!$C$3:$C$404,0))</f>
        <v>Stable</v>
      </c>
      <c r="J86" s="143" t="str">
        <f>VLOOKUP($B86,Reliability!$A$3:$I$170,9,FALSE)</f>
        <v>High</v>
      </c>
      <c r="K86" s="256">
        <f t="shared" si="13"/>
        <v>3.4</v>
      </c>
      <c r="L86" s="256">
        <f>VLOOKUP($B86,'Impact of the crisis'!$C$6:$N$170,12,FALSE)</f>
        <v>4.5999999999999996</v>
      </c>
      <c r="M86" s="256">
        <f>VLOOKUP($B86,'Impact of the crisis'!$C$6:$AB$170,26,FALSE)</f>
        <v>2.6</v>
      </c>
      <c r="N86" s="256">
        <f>VLOOKUP($B86,'Conditions of people affected'!$C$6:$R$170,16,FALSE)</f>
        <v>4.3499999999999996</v>
      </c>
      <c r="O86" s="256">
        <f>VLOOKUP($B86,'Conditions of people affected'!$C$6:$R$170,9,FALSE)</f>
        <v>4.7</v>
      </c>
      <c r="P86" s="256">
        <f>VLOOKUP($B86,'Conditions of people affected'!$C$6:$R$170,15,FALSE)</f>
        <v>4</v>
      </c>
      <c r="Q86" s="256">
        <f t="shared" si="14"/>
        <v>3</v>
      </c>
      <c r="R86" s="256">
        <f>VLOOKUP($B86,'Complexity of the crisis'!$C$6:$AN$170,22,FALSE)</f>
        <v>2.9</v>
      </c>
      <c r="S86" s="257">
        <f>VLOOKUP($B86,'Complexity of the crisis'!$C$6:$AN$170,38,FALSE)</f>
        <v>3</v>
      </c>
      <c r="T86" s="142" t="str">
        <f>VLOOKUP(B86,Lists!$C$3:$E$163,3,FALSE)</f>
        <v>Africa</v>
      </c>
      <c r="U86" s="156">
        <f>VLOOKUP(B86,'INFORM Severity - hidden'!$C$5:$V$170,20,FALSE)</f>
        <v>44711</v>
      </c>
    </row>
  </sheetData>
  <autoFilter ref="A4:T143" xr:uid="{00000000-0009-0000-0000-000004000000}"/>
  <conditionalFormatting sqref="K5:K250">
    <cfRule type="cellIs" dxfId="523" priority="65" stopIfTrue="1" operator="between">
      <formula>4</formula>
      <formula>5</formula>
    </cfRule>
    <cfRule type="cellIs" dxfId="522" priority="71" stopIfTrue="1" operator="between">
      <formula>3</formula>
      <formula>4</formula>
    </cfRule>
    <cfRule type="cellIs" dxfId="521" priority="72" stopIfTrue="1" operator="between">
      <formula>2</formula>
      <formula>3</formula>
    </cfRule>
    <cfRule type="cellIs" dxfId="520" priority="73" stopIfTrue="1" operator="between">
      <formula>1</formula>
      <formula>2</formula>
    </cfRule>
    <cfRule type="cellIs" dxfId="519" priority="74" stopIfTrue="1" operator="between">
      <formula>0</formula>
      <formula>1</formula>
    </cfRule>
  </conditionalFormatting>
  <conditionalFormatting sqref="L5:M250">
    <cfRule type="cellIs" dxfId="518" priority="66" stopIfTrue="1" operator="between">
      <formula>4</formula>
      <formula>5</formula>
    </cfRule>
    <cfRule type="cellIs" dxfId="517" priority="67" stopIfTrue="1" operator="between">
      <formula>3</formula>
      <formula>4</formula>
    </cfRule>
    <cfRule type="cellIs" dxfId="516" priority="68" stopIfTrue="1" operator="between">
      <formula>2</formula>
      <formula>3</formula>
    </cfRule>
    <cfRule type="cellIs" dxfId="515" priority="69" stopIfTrue="1" operator="between">
      <formula>1</formula>
      <formula>2</formula>
    </cfRule>
    <cfRule type="cellIs" dxfId="514" priority="70" stopIfTrue="1" operator="between">
      <formula>0</formula>
      <formula>1</formula>
    </cfRule>
  </conditionalFormatting>
  <conditionalFormatting sqref="O5:P250">
    <cfRule type="cellIs" dxfId="513" priority="55" stopIfTrue="1" operator="between">
      <formula>7.1</formula>
      <formula>10</formula>
    </cfRule>
    <cfRule type="cellIs" dxfId="512" priority="56" stopIfTrue="1" operator="between">
      <formula>5.4</formula>
      <formula>7</formula>
    </cfRule>
    <cfRule type="cellIs" dxfId="511" priority="57" stopIfTrue="1" operator="between">
      <formula>3.5</formula>
      <formula>5.3</formula>
    </cfRule>
    <cfRule type="cellIs" dxfId="510" priority="58" stopIfTrue="1" operator="between">
      <formula>1.8</formula>
      <formula>3.4</formula>
    </cfRule>
    <cfRule type="cellIs" dxfId="509" priority="59" stopIfTrue="1" operator="between">
      <formula>0</formula>
      <formula>1.7</formula>
    </cfRule>
  </conditionalFormatting>
  <conditionalFormatting sqref="S5:S250">
    <cfRule type="cellIs" dxfId="508" priority="50" stopIfTrue="1" operator="between">
      <formula>4</formula>
      <formula>5</formula>
    </cfRule>
    <cfRule type="cellIs" dxfId="507" priority="51" stopIfTrue="1" operator="between">
      <formula>3</formula>
      <formula>4</formula>
    </cfRule>
    <cfRule type="cellIs" dxfId="506" priority="52" stopIfTrue="1" operator="between">
      <formula>2</formula>
      <formula>3</formula>
    </cfRule>
    <cfRule type="cellIs" dxfId="505" priority="53" stopIfTrue="1" operator="between">
      <formula>1</formula>
      <formula>2</formula>
    </cfRule>
    <cfRule type="cellIs" dxfId="504" priority="54" stopIfTrue="1" operator="between">
      <formula>0</formula>
      <formula>1</formula>
    </cfRule>
  </conditionalFormatting>
  <conditionalFormatting sqref="Q5:Q250">
    <cfRule type="cellIs" dxfId="503" priority="35" stopIfTrue="1" operator="between">
      <formula>4</formula>
      <formula>5</formula>
    </cfRule>
    <cfRule type="cellIs" dxfId="502" priority="36" stopIfTrue="1" operator="between">
      <formula>3</formula>
      <formula>4</formula>
    </cfRule>
    <cfRule type="cellIs" dxfId="501" priority="37" stopIfTrue="1" operator="between">
      <formula>2</formula>
      <formula>3</formula>
    </cfRule>
    <cfRule type="cellIs" dxfId="500" priority="38" stopIfTrue="1" operator="between">
      <formula>1</formula>
      <formula>2</formula>
    </cfRule>
    <cfRule type="cellIs" dxfId="499" priority="39" stopIfTrue="1" operator="between">
      <formula>0</formula>
      <formula>1</formula>
    </cfRule>
  </conditionalFormatting>
  <conditionalFormatting sqref="I5:I250">
    <cfRule type="cellIs" dxfId="498" priority="27" operator="equal">
      <formula>"Increasing"</formula>
    </cfRule>
    <cfRule type="cellIs" dxfId="497" priority="28" operator="equal">
      <formula>"Stable"</formula>
    </cfRule>
    <cfRule type="cellIs" dxfId="496" priority="29" operator="equal">
      <formula>"Decreasing"</formula>
    </cfRule>
  </conditionalFormatting>
  <conditionalFormatting sqref="R5:S250">
    <cfRule type="cellIs" dxfId="495" priority="45" stopIfTrue="1" operator="between">
      <formula>4</formula>
      <formula>5</formula>
    </cfRule>
    <cfRule type="cellIs" dxfId="494" priority="46" stopIfTrue="1" operator="between">
      <formula>3</formula>
      <formula>4</formula>
    </cfRule>
    <cfRule type="cellIs" dxfId="493" priority="47" stopIfTrue="1" operator="between">
      <formula>2</formula>
      <formula>3</formula>
    </cfRule>
    <cfRule type="cellIs" dxfId="492" priority="48" stopIfTrue="1" operator="between">
      <formula>1</formula>
      <formula>2</formula>
    </cfRule>
    <cfRule type="cellIs" dxfId="491" priority="49" stopIfTrue="1" operator="between">
      <formula>0</formula>
      <formula>1</formula>
    </cfRule>
  </conditionalFormatting>
  <conditionalFormatting sqref="G5:G250">
    <cfRule type="cellIs" dxfId="490" priority="17" stopIfTrue="1" operator="equal">
      <formula>5</formula>
    </cfRule>
    <cfRule type="cellIs" dxfId="489" priority="18" stopIfTrue="1" operator="equal">
      <formula>4</formula>
    </cfRule>
    <cfRule type="cellIs" dxfId="488" priority="19" stopIfTrue="1" operator="equal">
      <formula>3</formula>
    </cfRule>
    <cfRule type="cellIs" dxfId="487" priority="20" stopIfTrue="1" operator="equal">
      <formula>2</formula>
    </cfRule>
    <cfRule type="cellIs" dxfId="486" priority="21" stopIfTrue="1" operator="equal">
      <formula>1</formula>
    </cfRule>
  </conditionalFormatting>
  <conditionalFormatting sqref="H5:H250">
    <cfRule type="cellIs" dxfId="485" priority="12" stopIfTrue="1" operator="equal">
      <formula>"Very High"</formula>
    </cfRule>
    <cfRule type="cellIs" dxfId="484" priority="13" stopIfTrue="1" operator="equal">
      <formula>"High"</formula>
    </cfRule>
    <cfRule type="cellIs" dxfId="483" priority="14" stopIfTrue="1" operator="equal">
      <formula>"Medium"</formula>
    </cfRule>
    <cfRule type="cellIs" dxfId="482" priority="15" stopIfTrue="1" operator="equal">
      <formula>"Low"</formula>
    </cfRule>
    <cfRule type="cellIs" dxfId="481" priority="16" stopIfTrue="1" operator="equal">
      <formula>"Very Low"</formula>
    </cfRule>
  </conditionalFormatting>
  <conditionalFormatting sqref="N5:N250">
    <cfRule type="cellIs" dxfId="480" priority="7" stopIfTrue="1" operator="between">
      <formula>5</formula>
      <formula>5.9</formula>
    </cfRule>
    <cfRule type="cellIs" dxfId="479" priority="8" stopIfTrue="1" operator="between">
      <formula>4</formula>
      <formula>4.9</formula>
    </cfRule>
    <cfRule type="cellIs" dxfId="478" priority="9" stopIfTrue="1" operator="between">
      <formula>3</formula>
      <formula>3.9</formula>
    </cfRule>
    <cfRule type="cellIs" dxfId="477" priority="10" stopIfTrue="1" operator="between">
      <formula>2</formula>
      <formula>2.9</formula>
    </cfRule>
    <cfRule type="cellIs" dxfId="476" priority="11" stopIfTrue="1" operator="between">
      <formula>0</formula>
      <formula>1.9</formula>
    </cfRule>
  </conditionalFormatting>
  <conditionalFormatting sqref="J5:J250">
    <cfRule type="cellIs" dxfId="475" priority="2" stopIfTrue="1" operator="equal">
      <formula>"Very Low"</formula>
    </cfRule>
    <cfRule type="cellIs" dxfId="474" priority="3" stopIfTrue="1" operator="equal">
      <formula>"Low"</formula>
    </cfRule>
    <cfRule type="cellIs" dxfId="473" priority="4" stopIfTrue="1" operator="equal">
      <formula>"Medium"</formula>
    </cfRule>
    <cfRule type="cellIs" dxfId="472" priority="5" stopIfTrue="1" operator="equal">
      <formula>"High"</formula>
    </cfRule>
    <cfRule type="cellIs" dxfId="471" priority="6" stopIfTrue="1" operator="equal">
      <formula>"Very High"</formula>
    </cfRule>
  </conditionalFormatting>
  <conditionalFormatting sqref="A1:XFD1048576">
    <cfRule type="containsBlanks" priority="1" stopIfTrue="1">
      <formula>LEN(TRIM(A1))=0</formula>
    </cfRule>
  </conditionalFormatting>
  <pageMargins left="0.7" right="0.7" top="0.75" bottom="0.75" header="0.3" footer="0.3"/>
  <pageSetup paperSize="8" orientation="landscape"/>
  <drawing r:id="rId1"/>
  <picture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4">
    <tabColor rgb="FF0C525D"/>
    <pageSetUpPr fitToPage="1"/>
  </sheetPr>
  <dimension ref="A1:AB155"/>
  <sheetViews>
    <sheetView workbookViewId="0">
      <selection activeCell="E2" sqref="E2"/>
    </sheetView>
  </sheetViews>
  <sheetFormatPr defaultColWidth="9.453125" defaultRowHeight="14.5" x14ac:dyDescent="0.35"/>
  <cols>
    <col min="1" max="1" width="36" style="217" customWidth="1"/>
    <col min="2" max="2" width="26" style="217" bestFit="1" customWidth="1"/>
    <col min="3" max="3" width="10.453125" style="217" bestFit="1" customWidth="1"/>
    <col min="4" max="4" width="14.453125" style="217" customWidth="1"/>
    <col min="5" max="5" width="9.453125" style="217" customWidth="1"/>
    <col min="6" max="6" width="8.54296875" style="213" customWidth="1"/>
    <col min="7" max="7" width="10.7265625" style="216" customWidth="1"/>
    <col min="8" max="10" width="8.54296875" style="213" customWidth="1"/>
    <col min="11" max="11" width="8.54296875" style="216" customWidth="1"/>
    <col min="12" max="13" width="8.54296875" style="213" customWidth="1"/>
    <col min="14" max="14" width="8.54296875" style="217" customWidth="1"/>
    <col min="15" max="15" width="8.54296875" style="213" customWidth="1"/>
    <col min="16" max="16" width="8.54296875" style="216" customWidth="1"/>
    <col min="17" max="19" width="8.54296875" style="213" customWidth="1"/>
    <col min="20" max="20" width="8.54296875" style="216" customWidth="1"/>
    <col min="21" max="27" width="8.54296875" style="213" customWidth="1"/>
    <col min="28" max="28" width="8.54296875" style="217" customWidth="1"/>
    <col min="29" max="29" width="9.453125" style="217" customWidth="1"/>
    <col min="30" max="16384" width="9.453125" style="217"/>
  </cols>
  <sheetData>
    <row r="1" spans="1:28" ht="15.65" customHeight="1" thickBot="1" x14ac:dyDescent="0.4">
      <c r="A1" s="299"/>
      <c r="B1" s="300"/>
      <c r="C1" s="300"/>
      <c r="D1" s="300"/>
      <c r="E1" s="300"/>
      <c r="F1" s="301"/>
      <c r="G1" s="302"/>
      <c r="H1" s="301"/>
      <c r="I1" s="301"/>
      <c r="J1" s="301"/>
      <c r="K1" s="302"/>
      <c r="L1" s="301"/>
      <c r="M1" s="301"/>
      <c r="N1" s="300"/>
      <c r="O1" s="301"/>
      <c r="P1" s="302"/>
      <c r="Q1" s="301"/>
      <c r="R1" s="301"/>
      <c r="S1" s="301"/>
      <c r="T1" s="302"/>
      <c r="U1" s="301"/>
      <c r="V1" s="301"/>
      <c r="W1" s="301"/>
      <c r="X1" s="301"/>
      <c r="Y1" s="301"/>
      <c r="Z1" s="301"/>
      <c r="AA1" s="301"/>
      <c r="AB1" s="300"/>
    </row>
    <row r="2" spans="1:28" ht="111.65" customHeight="1" thickBot="1" x14ac:dyDescent="0.4">
      <c r="A2" s="52"/>
      <c r="B2" s="52"/>
      <c r="C2" s="56"/>
      <c r="D2" s="56"/>
      <c r="E2" s="7"/>
      <c r="F2" s="95" t="s">
        <v>7797</v>
      </c>
      <c r="G2" s="97" t="s">
        <v>7798</v>
      </c>
      <c r="H2" s="95" t="s">
        <v>7799</v>
      </c>
      <c r="I2" s="90" t="s">
        <v>7800</v>
      </c>
      <c r="J2" s="95" t="s">
        <v>7801</v>
      </c>
      <c r="K2" s="97" t="s">
        <v>7802</v>
      </c>
      <c r="L2" s="95" t="s">
        <v>7803</v>
      </c>
      <c r="M2" s="90" t="s">
        <v>7804</v>
      </c>
      <c r="N2" s="89" t="s">
        <v>7795</v>
      </c>
      <c r="O2" s="95" t="s">
        <v>7805</v>
      </c>
      <c r="P2" s="97" t="s">
        <v>7806</v>
      </c>
      <c r="Q2" s="95" t="s">
        <v>7807</v>
      </c>
      <c r="R2" s="90" t="s">
        <v>779</v>
      </c>
      <c r="S2" s="95" t="s">
        <v>7808</v>
      </c>
      <c r="T2" s="97" t="s">
        <v>7809</v>
      </c>
      <c r="U2" s="95" t="s">
        <v>7810</v>
      </c>
      <c r="V2" s="93" t="s">
        <v>682</v>
      </c>
      <c r="W2" s="95" t="s">
        <v>7811</v>
      </c>
      <c r="X2" s="96" t="s">
        <v>7812</v>
      </c>
      <c r="Y2" s="94" t="s">
        <v>7813</v>
      </c>
      <c r="Z2" s="92" t="s">
        <v>7814</v>
      </c>
      <c r="AA2" s="91" t="s">
        <v>7815</v>
      </c>
      <c r="AB2" s="89" t="s">
        <v>7796</v>
      </c>
    </row>
    <row r="3" spans="1:28" x14ac:dyDescent="0.35">
      <c r="A3" s="52"/>
      <c r="B3" s="52"/>
      <c r="C3" s="56"/>
      <c r="D3" s="56"/>
      <c r="E3" s="7" t="s">
        <v>7816</v>
      </c>
      <c r="F3" s="61">
        <v>6</v>
      </c>
      <c r="G3" s="61"/>
      <c r="H3" s="66">
        <v>1</v>
      </c>
      <c r="I3" s="61"/>
      <c r="J3" s="258">
        <v>7.5</v>
      </c>
      <c r="K3" s="63"/>
      <c r="L3" s="66">
        <v>1</v>
      </c>
      <c r="M3" s="61"/>
      <c r="N3" s="64"/>
      <c r="O3" s="258">
        <v>7.5</v>
      </c>
      <c r="P3" s="63"/>
      <c r="Q3" s="66">
        <v>1</v>
      </c>
      <c r="R3" s="61"/>
      <c r="S3" s="258">
        <v>6.5</v>
      </c>
      <c r="T3" s="63"/>
      <c r="U3" s="66">
        <v>0.15</v>
      </c>
      <c r="V3" s="61"/>
      <c r="W3" s="258">
        <v>3.5</v>
      </c>
      <c r="X3" s="62"/>
      <c r="Y3" s="65">
        <v>1E-4</v>
      </c>
      <c r="Z3" s="62"/>
      <c r="AA3" s="61"/>
      <c r="AB3" s="64"/>
    </row>
    <row r="4" spans="1:28" x14ac:dyDescent="0.35">
      <c r="A4" s="52"/>
      <c r="B4" s="52"/>
      <c r="C4" s="56"/>
      <c r="D4" s="56"/>
      <c r="E4" s="7" t="s">
        <v>7817</v>
      </c>
      <c r="F4" s="61">
        <v>3</v>
      </c>
      <c r="G4" s="61"/>
      <c r="H4" s="66">
        <v>0.02</v>
      </c>
      <c r="I4" s="61"/>
      <c r="J4" s="62">
        <v>6</v>
      </c>
      <c r="K4" s="63"/>
      <c r="L4" s="66">
        <v>0.01</v>
      </c>
      <c r="M4" s="61"/>
      <c r="N4" s="64"/>
      <c r="O4" s="258">
        <v>4.5</v>
      </c>
      <c r="P4" s="63"/>
      <c r="Q4" s="66">
        <v>0.01</v>
      </c>
      <c r="R4" s="61"/>
      <c r="S4" s="62">
        <v>3</v>
      </c>
      <c r="T4" s="63"/>
      <c r="U4" s="66">
        <v>0</v>
      </c>
      <c r="V4" s="61"/>
      <c r="W4" s="62">
        <v>0</v>
      </c>
      <c r="X4" s="62"/>
      <c r="Y4" s="66">
        <v>0</v>
      </c>
      <c r="Z4" s="62"/>
      <c r="AA4" s="61"/>
      <c r="AB4" s="64"/>
    </row>
    <row r="5" spans="1:28" x14ac:dyDescent="0.35">
      <c r="A5" s="23" t="s">
        <v>7770</v>
      </c>
      <c r="B5" s="23" t="s">
        <v>7775</v>
      </c>
      <c r="C5" s="23" t="s">
        <v>7772</v>
      </c>
      <c r="D5" s="23" t="s">
        <v>7773</v>
      </c>
      <c r="E5" s="24" t="s">
        <v>7818</v>
      </c>
      <c r="F5" s="25"/>
      <c r="G5" s="26"/>
      <c r="H5" s="25"/>
      <c r="I5" s="27"/>
      <c r="J5" s="25"/>
      <c r="K5" s="26"/>
      <c r="L5" s="25"/>
      <c r="M5" s="27"/>
      <c r="N5" s="28"/>
      <c r="O5" s="25"/>
      <c r="P5" s="26"/>
      <c r="Q5" s="25"/>
      <c r="R5" s="27"/>
      <c r="S5" s="25"/>
      <c r="T5" s="26"/>
      <c r="U5" s="25"/>
      <c r="V5" s="27"/>
      <c r="W5" s="25"/>
      <c r="X5" s="27"/>
      <c r="Y5" s="27"/>
      <c r="Z5" s="25"/>
      <c r="AA5" s="27"/>
      <c r="AB5" s="28"/>
    </row>
    <row r="6" spans="1:28" x14ac:dyDescent="0.35">
      <c r="A6" s="147" t="str">
        <f>'Crisis Indicator Data'!A3</f>
        <v>Complex crisis in Afghanistan</v>
      </c>
      <c r="B6" s="148" t="str">
        <f>'Crisis Indicator Data'!B3</f>
        <v>Complex crisis</v>
      </c>
      <c r="C6" s="148" t="str">
        <f>'Crisis Indicator Data'!C3</f>
        <v>AFG001</v>
      </c>
      <c r="D6" s="148" t="str">
        <f>'Crisis Indicator Data'!D3</f>
        <v>Afghanistan</v>
      </c>
      <c r="E6" s="149" t="str">
        <f>'Crisis Indicator Data'!E3</f>
        <v>AFG</v>
      </c>
      <c r="F6" s="259">
        <f>IF('Crisis Indicator Data'!F3="x","x",IF(LOG('Crisis Indicator Data'!F3)&lt;F$4,0,IF(LOG('Crisis Indicator Data'!F3)&gt;F$3,5,ROUND(5-(F$3-LOG('Crisis Indicator Data'!F3))/(F$3-F$4)*5,1))))</f>
        <v>4.7</v>
      </c>
      <c r="G6" s="144">
        <f>IF('Crisis Indicator Data'!F3="x","x",IF(B6="Regional crisis",('Crisis Indicator Data'!F3/VLOOKUP('Impact of the crisis'!$C6,'Regional Crises'!$B$1:$R$66,4,FALSE)),'Crisis Indicator Data'!F3/VLOOKUP('Impact of the crisis'!$E6,'Country Indicator Data'!$B$4:$P$300,15,FALSE)))</f>
        <v>1.0000107220537329</v>
      </c>
      <c r="H6" s="253">
        <f t="shared" ref="H6:H37" si="0">IF(G6="x","x",IF(G6&lt;H$4,0,IF(G6&gt;H$3,5,ROUND(5-(H$3-G6)/(H$3-H$4)*5,1))))</f>
        <v>5</v>
      </c>
      <c r="I6" s="253">
        <f t="shared" ref="I6:I37" si="1">IF(AND(H6="x",F6="x"),"x",AVERAGE(F6,H6))</f>
        <v>4.8499999999999996</v>
      </c>
      <c r="J6" s="253">
        <f>IF('Crisis Indicator Data'!G3="x","x",IF(LOG('Crisis Indicator Data'!G3)&lt;J$4,0,IF(LOG('Crisis Indicator Data'!G3)&gt;J$3,5,ROUND(5-(J$3-LOG('Crisis Indicator Data'!G3))/(J$3-J$4)*5,1))))</f>
        <v>5</v>
      </c>
      <c r="K6" s="144">
        <f>IF('Crisis Indicator Data'!G3="x","x",IF(B6="Regional crisis",('Crisis Indicator Data'!G3/VLOOKUP('Impact of the crisis'!$C6,'Regional Crises'!$B$1:$R$66,5,FALSE)),'Crisis Indicator Data'!G3/VLOOKUP('Impact of the crisis'!$E6,'Country Indicator Data'!$B$4:$P$300,14,FALSE)))</f>
        <v>1</v>
      </c>
      <c r="L6" s="253">
        <f t="shared" ref="L6:L37" si="2">IF(K6="x","x",IF(K6&lt;L$4,0,IF(K6&gt;L$3,5,ROUND(5-(L$3-K6)/(L$3-L$4)*5,1))))</f>
        <v>5</v>
      </c>
      <c r="M6" s="253">
        <f t="shared" ref="M6:M37" si="3">IF(AND(L6="x",J6="x"),"x",AVERAGE(J6,L6))</f>
        <v>5</v>
      </c>
      <c r="N6" s="253">
        <f t="shared" ref="N6:N37" si="4">IF(AND(M6="x",I6="x"),"x",IF(OR(M6="x",I6="x"),AVERAGE(I6,M6),ROUND((5-GEOMEAN(((5-I6)/5*4+1),((5-M6)/5*4+1)))/4*5,1)))</f>
        <v>4.9000000000000004</v>
      </c>
      <c r="O6" s="253">
        <f>IF('Crisis Indicator Data'!H3="x","x",IF('Crisis Indicator Data'!H3=0,0,IF(LOG('Crisis Indicator Data'!H3)&lt;O$4,0,IF(LOG('Crisis Indicator Data'!H3)&gt;O$3,5,ROUND(5-(O$3-LOG('Crisis Indicator Data'!H3))/(O$3-O$4)*5,1)))))</f>
        <v>5</v>
      </c>
      <c r="P6" s="144">
        <f>IF('Crisis Indicator Data'!H3="x","x",'Crisis Indicator Data'!H3/'Crisis Indicator Data'!G3)</f>
        <v>0.85885167464114831</v>
      </c>
      <c r="Q6" s="253">
        <f t="shared" ref="Q6:Q37" si="5">IF(P6="x","x",IF(P6&lt;Q$4,0,IF(P6&gt;Q$3,5,ROUND(5-(Q$3-P6)/(Q$3-Q$4)*5,1))))</f>
        <v>4.3</v>
      </c>
      <c r="R6" s="253">
        <f t="shared" ref="R6:R37" si="6">IF(AND(Q6="x",O6="x"),"x",AVERAGE(O6,Q6))</f>
        <v>4.6500000000000004</v>
      </c>
      <c r="S6" s="253">
        <f>IF('Crisis Indicator Data'!I3="x","x",IF('Crisis Indicator Data'!I3=0,0,IF(LOG('Crisis Indicator Data'!I3)&lt;S$4,0,IF(LOG('Crisis Indicator Data'!I3)&gt;S$3,5,ROUND(5-(S$3-LOG('Crisis Indicator Data'!I3))/(S$3-S$4)*5,1)))))</f>
        <v>5</v>
      </c>
      <c r="T6" s="144">
        <f>IF('Crisis Indicator Data'!H3="x","x",IF('Crisis Indicator Data'!I3="x","x",'Crisis Indicator Data'!I3/'Crisis Indicator Data'!H3))</f>
        <v>0.34292479108635099</v>
      </c>
      <c r="U6" s="253">
        <f t="shared" ref="U6:U37" si="7">IF(T6="x","x",IF(T6&lt;U$4,0,IF(T6&gt;U$3,5,ROUND(5-(U$3-T6)/(U$3-U$4)*5,1))))</f>
        <v>5</v>
      </c>
      <c r="V6" s="253">
        <f t="shared" ref="V6:V37" si="8">IF(AND(U6="x",S6="x"),"x",ROUND(AVERAGE(S6,U6),1))</f>
        <v>5</v>
      </c>
      <c r="W6" s="253">
        <f>IF('Crisis Indicator Data'!L3="x","x",IF('Crisis Indicator Data'!L3=0,0,IF(LOG('Crisis Indicator Data'!L3)&lt;W$4,0,IF(LOG('Crisis Indicator Data'!L3)&gt;W$3,5,ROUND(5-(W$3-LOG('Crisis Indicator Data'!L3))/(W$3-W$4)*5,1)))))</f>
        <v>4.5999999999999996</v>
      </c>
      <c r="X6" s="260">
        <f>IF(OR('Crisis Indicator Data'!L3="x",'Crisis Indicator Data'!H3="x"),"x",'Crisis Indicator Data'!L3/'Crisis Indicator Data'!H3)</f>
        <v>4.8245125348189412E-5</v>
      </c>
      <c r="Y6" s="253">
        <f t="shared" ref="Y6:Y37" si="9">IF(X6="x","x",IF(X6&lt;Y$4,0,IF(X6&gt;Y$3,5,ROUND(5-(Y$3-X6)/(Y$3-Y$4)*5,1))))</f>
        <v>2.4</v>
      </c>
      <c r="Z6" s="253">
        <f t="shared" ref="Z6:Z37" si="10">IF(AND(Y6="x",W6="x"),"x",ROUND(AVERAGE(W6,Y6),1))</f>
        <v>3.5</v>
      </c>
      <c r="AA6" s="253">
        <f t="shared" ref="AA6:AA37" si="11">IF(AND(V6="x",Z6="x"),"x",IF(OR(V6="x",Z6="x"),AVERAGE(V6,Z6),ROUND((5-GEOMEAN(((5-V6)/5*4+1),((5-Z6)/5*4+1)))/4*5,1)))</f>
        <v>4.4000000000000004</v>
      </c>
      <c r="AB6" s="261">
        <f t="shared" ref="AB6:AB37" si="12">IF(AND(R6="x",AA6="x"),"x",IF(OR(R6="x",AA6="x"),AVERAGE(R6,AA6),ROUND((5-GEOMEAN(((5-R6)/5*4+1),((5-AA6)/5*4+1)))/4*5,1)))</f>
        <v>4.5</v>
      </c>
    </row>
    <row r="7" spans="1:28" x14ac:dyDescent="0.35">
      <c r="A7" s="147" t="str">
        <f>'Crisis Indicator Data'!A4</f>
        <v>Drought in South-West Angola</v>
      </c>
      <c r="B7" s="148" t="str">
        <f>'Crisis Indicator Data'!B4</f>
        <v>Food Security</v>
      </c>
      <c r="C7" s="148" t="str">
        <f>'Crisis Indicator Data'!C4</f>
        <v>AGO002</v>
      </c>
      <c r="D7" s="148" t="str">
        <f>'Crisis Indicator Data'!D4</f>
        <v>Angola</v>
      </c>
      <c r="E7" s="149" t="str">
        <f>'Crisis Indicator Data'!E4</f>
        <v>AGO</v>
      </c>
      <c r="F7" s="259">
        <f>IF('Crisis Indicator Data'!F4="x","x",IF(LOG('Crisis Indicator Data'!F4)&lt;F$4,0,IF(LOG('Crisis Indicator Data'!F4)&gt;F$3,5,ROUND(5-(F$3-LOG('Crisis Indicator Data'!F4))/(F$3-F$4)*5,1))))</f>
        <v>3.9</v>
      </c>
      <c r="G7" s="144">
        <f>IF('Crisis Indicator Data'!F4="x","x",IF(B7="Regional crisis",('Crisis Indicator Data'!F4/VLOOKUP('Impact of the crisis'!$C7,'Regional Crises'!$B$1:$R$66,4,FALSE)),'Crisis Indicator Data'!F4/VLOOKUP('Impact of the crisis'!$E7,'Country Indicator Data'!$B$4:$P$300,15,FALSE)))</f>
        <v>0.17046121761450228</v>
      </c>
      <c r="H7" s="253">
        <f t="shared" si="0"/>
        <v>0.8</v>
      </c>
      <c r="I7" s="253">
        <f t="shared" si="1"/>
        <v>2.35</v>
      </c>
      <c r="J7" s="253">
        <f>IF('Crisis Indicator Data'!G4="x","x",IF(LOG('Crisis Indicator Data'!G4)&lt;J$4,0,IF(LOG('Crisis Indicator Data'!G4)&gt;J$3,5,ROUND(5-(J$3-LOG('Crisis Indicator Data'!G4))/(J$3-J$4)*5,1))))</f>
        <v>1.5</v>
      </c>
      <c r="K7" s="144">
        <f>IF('Crisis Indicator Data'!G4="x","x",IF(B7="Regional crisis",('Crisis Indicator Data'!G4/VLOOKUP('Impact of the crisis'!$C7,'Regional Crises'!$B$1:$R$66,5,FALSE)),'Crisis Indicator Data'!G4/VLOOKUP('Impact of the crisis'!$E7,'Country Indicator Data'!$B$4:$P$300,14,FALSE)))</f>
        <v>8.2973285462179761E-2</v>
      </c>
      <c r="L7" s="253">
        <f t="shared" si="2"/>
        <v>0.4</v>
      </c>
      <c r="M7" s="253">
        <f t="shared" si="3"/>
        <v>0.95</v>
      </c>
      <c r="N7" s="253">
        <f t="shared" si="4"/>
        <v>1.7</v>
      </c>
      <c r="O7" s="253">
        <f>IF('Crisis Indicator Data'!H4="x","x",IF('Crisis Indicator Data'!H4=0,0,IF(LOG('Crisis Indicator Data'!H4)&lt;O$4,0,IF(LOG('Crisis Indicator Data'!H4)&gt;O$3,5,ROUND(5-(O$3-LOG('Crisis Indicator Data'!H4))/(O$3-O$4)*5,1)))))</f>
        <v>3.1</v>
      </c>
      <c r="P7" s="144">
        <f>IF('Crisis Indicator Data'!H4="x","x",'Crisis Indicator Data'!H4/'Crisis Indicator Data'!G4)</f>
        <v>0.80198019801980203</v>
      </c>
      <c r="Q7" s="253">
        <f t="shared" si="5"/>
        <v>4</v>
      </c>
      <c r="R7" s="253">
        <f t="shared" si="6"/>
        <v>3.55</v>
      </c>
      <c r="S7" s="253">
        <f>IF('Crisis Indicator Data'!I4="x","x",IF('Crisis Indicator Data'!I4=0,0,IF(LOG('Crisis Indicator Data'!I4)&lt;S$4,0,IF(LOG('Crisis Indicator Data'!I4)&gt;S$3,5,ROUND(5-(S$3-LOG('Crisis Indicator Data'!I4))/(S$3-S$4)*5,1)))))</f>
        <v>0.7</v>
      </c>
      <c r="T7" s="144">
        <f>IF('Crisis Indicator Data'!H4="x","x",IF('Crisis Indicator Data'!I4="x","x",'Crisis Indicator Data'!I4/'Crisis Indicator Data'!H4))</f>
        <v>1.3717421124828531E-3</v>
      </c>
      <c r="U7" s="253">
        <f t="shared" si="7"/>
        <v>0</v>
      </c>
      <c r="V7" s="253">
        <f t="shared" si="8"/>
        <v>0.4</v>
      </c>
      <c r="W7" s="253">
        <f>IF('Crisis Indicator Data'!L4="x","x",IF('Crisis Indicator Data'!L4=0,0,IF(LOG('Crisis Indicator Data'!L4)&lt;W$4,0,IF(LOG('Crisis Indicator Data'!L4)&gt;W$3,5,ROUND(5-(W$3-LOG('Crisis Indicator Data'!L4))/(W$3-W$4)*5,1)))))</f>
        <v>0</v>
      </c>
      <c r="X7" s="260">
        <f>IF(OR('Crisis Indicator Data'!L4="x",'Crisis Indicator Data'!H4="x"),"x",'Crisis Indicator Data'!L4/'Crisis Indicator Data'!H4)</f>
        <v>0</v>
      </c>
      <c r="Y7" s="253">
        <f t="shared" si="9"/>
        <v>0</v>
      </c>
      <c r="Z7" s="253">
        <f t="shared" si="10"/>
        <v>0</v>
      </c>
      <c r="AA7" s="253">
        <f t="shared" si="11"/>
        <v>0.2</v>
      </c>
      <c r="AB7" s="261">
        <f t="shared" si="12"/>
        <v>2.2000000000000002</v>
      </c>
    </row>
    <row r="8" spans="1:28" x14ac:dyDescent="0.35">
      <c r="A8" s="147" t="str">
        <f>'Crisis Indicator Data'!A5</f>
        <v>Nagorno-Karabakh Conflict in Armenia</v>
      </c>
      <c r="B8" s="148" t="str">
        <f>'Crisis Indicator Data'!B5</f>
        <v>Conflict</v>
      </c>
      <c r="C8" s="148" t="str">
        <f>'Crisis Indicator Data'!C5</f>
        <v>ARM002</v>
      </c>
      <c r="D8" s="148" t="str">
        <f>'Crisis Indicator Data'!D5</f>
        <v>Armenia</v>
      </c>
      <c r="E8" s="149" t="str">
        <f>'Crisis Indicator Data'!E5</f>
        <v>ARM</v>
      </c>
      <c r="F8" s="259">
        <f>IF('Crisis Indicator Data'!F5="x","x",IF(LOG('Crisis Indicator Data'!F5)&lt;F$4,0,IF(LOG('Crisis Indicator Data'!F5)&gt;F$3,5,ROUND(5-(F$3-LOG('Crisis Indicator Data'!F5))/(F$3-F$4)*5,1))))</f>
        <v>2.4</v>
      </c>
      <c r="G8" s="144">
        <f>IF('Crisis Indicator Data'!F5="x","x",IF(B8="Regional crisis",('Crisis Indicator Data'!F5/VLOOKUP('Impact of the crisis'!$C8,'Regional Crises'!$B$1:$R$66,4,FALSE)),'Crisis Indicator Data'!F5/VLOOKUP('Impact of the crisis'!$E8,'Country Indicator Data'!$B$4:$P$300,15,FALSE)))</f>
        <v>0.99062170706006325</v>
      </c>
      <c r="H8" s="253">
        <f t="shared" si="0"/>
        <v>5</v>
      </c>
      <c r="I8" s="253">
        <f t="shared" si="1"/>
        <v>3.7</v>
      </c>
      <c r="J8" s="253">
        <f>IF('Crisis Indicator Data'!G5="x","x",IF(LOG('Crisis Indicator Data'!G5)&lt;J$4,0,IF(LOG('Crisis Indicator Data'!G5)&gt;J$3,5,ROUND(5-(J$3-LOG('Crisis Indicator Data'!G5))/(J$3-J$4)*5,1))))</f>
        <v>1.6</v>
      </c>
      <c r="K8" s="144">
        <f>IF('Crisis Indicator Data'!G5="x","x",IF(B8="Regional crisis",('Crisis Indicator Data'!G5/VLOOKUP('Impact of the crisis'!$C8,'Regional Crises'!$B$1:$R$66,5,FALSE)),'Crisis Indicator Data'!G5/VLOOKUP('Impact of the crisis'!$E8,'Country Indicator Data'!$B$4:$P$300,14,FALSE)))</f>
        <v>1</v>
      </c>
      <c r="L8" s="253">
        <f t="shared" si="2"/>
        <v>5</v>
      </c>
      <c r="M8" s="253">
        <f t="shared" si="3"/>
        <v>3.3</v>
      </c>
      <c r="N8" s="253">
        <f t="shared" si="4"/>
        <v>3.5</v>
      </c>
      <c r="O8" s="253">
        <f>IF('Crisis Indicator Data'!H5="x","x",IF('Crisis Indicator Data'!H5=0,0,IF(LOG('Crisis Indicator Data'!H5)&lt;O$4,0,IF(LOG('Crisis Indicator Data'!H5)&gt;O$3,5,ROUND(5-(O$3-LOG('Crisis Indicator Data'!H5))/(O$3-O$4)*5,1)))))</f>
        <v>0.7</v>
      </c>
      <c r="P8" s="144">
        <f>IF('Crisis Indicator Data'!H5="x","x",'Crisis Indicator Data'!H5/'Crisis Indicator Data'!G5)</f>
        <v>2.7777777777777776E-2</v>
      </c>
      <c r="Q8" s="253">
        <f t="shared" si="5"/>
        <v>0.1</v>
      </c>
      <c r="R8" s="253">
        <f t="shared" si="6"/>
        <v>0.39999999999999997</v>
      </c>
      <c r="S8" s="253">
        <f>IF('Crisis Indicator Data'!I5="x","x",IF('Crisis Indicator Data'!I5=0,0,IF(LOG('Crisis Indicator Data'!I5)&lt;S$4,0,IF(LOG('Crisis Indicator Data'!I5)&gt;S$3,5,ROUND(5-(S$3-LOG('Crisis Indicator Data'!I5))/(S$3-S$4)*5,1)))))</f>
        <v>2.6</v>
      </c>
      <c r="T8" s="144">
        <f>IF('Crisis Indicator Data'!H5="x","x",IF('Crisis Indicator Data'!I5="x","x",'Crisis Indicator Data'!I5/'Crisis Indicator Data'!H5))</f>
        <v>0.7857142857142857</v>
      </c>
      <c r="U8" s="253">
        <f t="shared" si="7"/>
        <v>5</v>
      </c>
      <c r="V8" s="253">
        <f t="shared" si="8"/>
        <v>3.8</v>
      </c>
      <c r="W8" s="253">
        <f>IF('Crisis Indicator Data'!L5="x","x",IF('Crisis Indicator Data'!L5=0,0,IF(LOG('Crisis Indicator Data'!L5)&lt;W$4,0,IF(LOG('Crisis Indicator Data'!L5)&gt;W$3,5,ROUND(5-(W$3-LOG('Crisis Indicator Data'!L5))/(W$3-W$4)*5,1)))))</f>
        <v>0</v>
      </c>
      <c r="X8" s="260">
        <f>IF(OR('Crisis Indicator Data'!L5="x",'Crisis Indicator Data'!H5="x"),"x",'Crisis Indicator Data'!L5/'Crisis Indicator Data'!H5)</f>
        <v>1.1904761904761905E-5</v>
      </c>
      <c r="Y8" s="253">
        <f t="shared" si="9"/>
        <v>0.6</v>
      </c>
      <c r="Z8" s="253">
        <f t="shared" si="10"/>
        <v>0.3</v>
      </c>
      <c r="AA8" s="253">
        <f t="shared" si="11"/>
        <v>2.4</v>
      </c>
      <c r="AB8" s="261">
        <f t="shared" si="12"/>
        <v>1.5</v>
      </c>
    </row>
    <row r="9" spans="1:28" x14ac:dyDescent="0.35">
      <c r="A9" s="147" t="str">
        <f>'Crisis Indicator Data'!A6</f>
        <v>Nagorno-Karabakh conflict in Azerbaijan</v>
      </c>
      <c r="B9" s="148" t="str">
        <f>'Crisis Indicator Data'!B6</f>
        <v>Conflict</v>
      </c>
      <c r="C9" s="148" t="str">
        <f>'Crisis Indicator Data'!C6</f>
        <v>AZE002</v>
      </c>
      <c r="D9" s="148" t="str">
        <f>'Crisis Indicator Data'!D6</f>
        <v>Azerbaijan</v>
      </c>
      <c r="E9" s="149" t="str">
        <f>'Crisis Indicator Data'!E6</f>
        <v>AZE</v>
      </c>
      <c r="F9" s="259">
        <f>IF('Crisis Indicator Data'!F6="x","x",IF(LOG('Crisis Indicator Data'!F6)&lt;F$4,0,IF(LOG('Crisis Indicator Data'!F6)&gt;F$3,5,ROUND(5-(F$3-LOG('Crisis Indicator Data'!F6))/(F$3-F$4)*5,1))))</f>
        <v>2.5</v>
      </c>
      <c r="G9" s="144">
        <f>IF('Crisis Indicator Data'!F6="x","x",IF(B9="Regional crisis",('Crisis Indicator Data'!F6/VLOOKUP('Impact of the crisis'!$C9,'Regional Crises'!$B$1:$R$66,4,FALSE)),'Crisis Indicator Data'!F6/VLOOKUP('Impact of the crisis'!$E9,'Country Indicator Data'!$B$4:$P$300,15,FALSE)))</f>
        <v>0.38179112783228286</v>
      </c>
      <c r="H9" s="253">
        <f t="shared" si="0"/>
        <v>1.8</v>
      </c>
      <c r="I9" s="253">
        <f t="shared" si="1"/>
        <v>2.15</v>
      </c>
      <c r="J9" s="253">
        <f>IF('Crisis Indicator Data'!G6="x","x",IF(LOG('Crisis Indicator Data'!G6)&lt;J$4,0,IF(LOG('Crisis Indicator Data'!G6)&gt;J$3,5,ROUND(5-(J$3-LOG('Crisis Indicator Data'!G6))/(J$3-J$4)*5,1))))</f>
        <v>2.6</v>
      </c>
      <c r="K9" s="144">
        <f>IF('Crisis Indicator Data'!G6="x","x",IF(B9="Regional crisis",('Crisis Indicator Data'!G6/VLOOKUP('Impact of the crisis'!$C9,'Regional Crises'!$B$1:$R$66,5,FALSE)),'Crisis Indicator Data'!G6/VLOOKUP('Impact of the crisis'!$E9,'Country Indicator Data'!$B$4:$P$300,14,FALSE)))</f>
        <v>0.58505976095617529</v>
      </c>
      <c r="L9" s="253">
        <f t="shared" si="2"/>
        <v>2.9</v>
      </c>
      <c r="M9" s="253">
        <f t="shared" si="3"/>
        <v>2.75</v>
      </c>
      <c r="N9" s="253">
        <f t="shared" si="4"/>
        <v>2.5</v>
      </c>
      <c r="O9" s="253">
        <f>IF('Crisis Indicator Data'!H6="x","x",IF('Crisis Indicator Data'!H6=0,0,IF(LOG('Crisis Indicator Data'!H6)&lt;O$4,0,IF(LOG('Crisis Indicator Data'!H6)&gt;O$3,5,ROUND(5-(O$3-LOG('Crisis Indicator Data'!H6))/(O$3-O$4)*5,1)))))</f>
        <v>3.8</v>
      </c>
      <c r="P9" s="144">
        <f>IF('Crisis Indicator Data'!H6="x","x",'Crisis Indicator Data'!H6/'Crisis Indicator Data'!G6)</f>
        <v>1</v>
      </c>
      <c r="Q9" s="253">
        <f t="shared" si="5"/>
        <v>5</v>
      </c>
      <c r="R9" s="253">
        <f t="shared" si="6"/>
        <v>4.4000000000000004</v>
      </c>
      <c r="S9" s="253">
        <f>IF('Crisis Indicator Data'!I6="x","x",IF('Crisis Indicator Data'!I6=0,0,IF(LOG('Crisis Indicator Data'!I6)&lt;S$4,0,IF(LOG('Crisis Indicator Data'!I6)&gt;S$3,5,ROUND(5-(S$3-LOG('Crisis Indicator Data'!I6))/(S$3-S$4)*5,1)))))</f>
        <v>2.8</v>
      </c>
      <c r="T9" s="144">
        <f>IF('Crisis Indicator Data'!H6="x","x",IF('Crisis Indicator Data'!I6="x","x",'Crisis Indicator Data'!I6/'Crisis Indicator Data'!H6))</f>
        <v>1.5491998638066053E-2</v>
      </c>
      <c r="U9" s="253">
        <f t="shared" si="7"/>
        <v>0.5</v>
      </c>
      <c r="V9" s="253">
        <f t="shared" si="8"/>
        <v>1.7</v>
      </c>
      <c r="W9" s="253">
        <f>IF('Crisis Indicator Data'!L6="x","x",IF('Crisis Indicator Data'!L6=0,0,IF(LOG('Crisis Indicator Data'!L6)&lt;W$4,0,IF(LOG('Crisis Indicator Data'!L6)&gt;W$3,5,ROUND(5-(W$3-LOG('Crisis Indicator Data'!L6))/(W$3-W$4)*5,1)))))</f>
        <v>1.2</v>
      </c>
      <c r="X9" s="260">
        <f>IF(OR('Crisis Indicator Data'!L6="x",'Crisis Indicator Data'!H6="x"),"x",'Crisis Indicator Data'!L6/'Crisis Indicator Data'!H6)</f>
        <v>1.191692202928158E-6</v>
      </c>
      <c r="Y9" s="253">
        <f t="shared" si="9"/>
        <v>0.1</v>
      </c>
      <c r="Z9" s="253">
        <f t="shared" si="10"/>
        <v>0.7</v>
      </c>
      <c r="AA9" s="253">
        <f t="shared" si="11"/>
        <v>1.2</v>
      </c>
      <c r="AB9" s="261">
        <f t="shared" si="12"/>
        <v>3.2</v>
      </c>
    </row>
    <row r="10" spans="1:28" x14ac:dyDescent="0.35">
      <c r="A10" s="147" t="str">
        <f>'Crisis Indicator Data'!A7</f>
        <v>Complex in Burundi</v>
      </c>
      <c r="B10" s="148" t="str">
        <f>'Crisis Indicator Data'!B7</f>
        <v>Complex crisis</v>
      </c>
      <c r="C10" s="148" t="str">
        <f>'Crisis Indicator Data'!C7</f>
        <v>BDI001</v>
      </c>
      <c r="D10" s="148" t="str">
        <f>'Crisis Indicator Data'!D7</f>
        <v>Burundi</v>
      </c>
      <c r="E10" s="149" t="str">
        <f>'Crisis Indicator Data'!E7</f>
        <v>BDI</v>
      </c>
      <c r="F10" s="259">
        <f>IF('Crisis Indicator Data'!F7="x","x",IF(LOG('Crisis Indicator Data'!F7)&lt;F$4,0,IF(LOG('Crisis Indicator Data'!F7)&gt;F$3,5,ROUND(5-(F$3-LOG('Crisis Indicator Data'!F7))/(F$3-F$4)*5,1))))</f>
        <v>2.2999999999999998</v>
      </c>
      <c r="G10" s="144">
        <f>IF('Crisis Indicator Data'!F7="x","x",IF(B10="Regional crisis",('Crisis Indicator Data'!F7/VLOOKUP('Impact of the crisis'!$C10,'Regional Crises'!$B$1:$R$66,4,FALSE)),'Crisis Indicator Data'!F7/VLOOKUP('Impact of the crisis'!$E10,'Country Indicator Data'!$B$4:$P$300,15,FALSE)))</f>
        <v>1</v>
      </c>
      <c r="H10" s="253">
        <f t="shared" si="0"/>
        <v>5</v>
      </c>
      <c r="I10" s="253">
        <f t="shared" si="1"/>
        <v>3.65</v>
      </c>
      <c r="J10" s="253">
        <f>IF('Crisis Indicator Data'!G7="x","x",IF(LOG('Crisis Indicator Data'!G7)&lt;J$4,0,IF(LOG('Crisis Indicator Data'!G7)&gt;J$3,5,ROUND(5-(J$3-LOG('Crisis Indicator Data'!G7))/(J$3-J$4)*5,1))))</f>
        <v>3.7</v>
      </c>
      <c r="K10" s="144">
        <f>IF('Crisis Indicator Data'!G7="x","x",IF(B10="Regional crisis",('Crisis Indicator Data'!G7/VLOOKUP('Impact of the crisis'!$C10,'Regional Crises'!$B$1:$R$66,5,FALSE)),'Crisis Indicator Data'!G7/VLOOKUP('Impact of the crisis'!$E10,'Country Indicator Data'!$B$4:$P$300,14,FALSE)))</f>
        <v>1</v>
      </c>
      <c r="L10" s="253">
        <f t="shared" si="2"/>
        <v>5</v>
      </c>
      <c r="M10" s="253">
        <f t="shared" si="3"/>
        <v>4.3499999999999996</v>
      </c>
      <c r="N10" s="253">
        <f t="shared" si="4"/>
        <v>4</v>
      </c>
      <c r="O10" s="253">
        <f>IF('Crisis Indicator Data'!H7="x","x",IF('Crisis Indicator Data'!H7=0,0,IF(LOG('Crisis Indicator Data'!H7)&lt;O$4,0,IF(LOG('Crisis Indicator Data'!H7)&gt;O$3,5,ROUND(5-(O$3-LOG('Crisis Indicator Data'!H7))/(O$3-O$4)*5,1)))))</f>
        <v>4.4000000000000004</v>
      </c>
      <c r="P10" s="144">
        <f>IF('Crisis Indicator Data'!H7="x","x",'Crisis Indicator Data'!H7/'Crisis Indicator Data'!G7)</f>
        <v>1</v>
      </c>
      <c r="Q10" s="253">
        <f t="shared" si="5"/>
        <v>5</v>
      </c>
      <c r="R10" s="253">
        <f t="shared" si="6"/>
        <v>4.7</v>
      </c>
      <c r="S10" s="253">
        <f>IF('Crisis Indicator Data'!I7="x","x",IF('Crisis Indicator Data'!I7=0,0,IF(LOG('Crisis Indicator Data'!I7)&lt;S$4,0,IF(LOG('Crisis Indicator Data'!I7)&gt;S$3,5,ROUND(5-(S$3-LOG('Crisis Indicator Data'!I7))/(S$3-S$4)*5,1)))))</f>
        <v>4</v>
      </c>
      <c r="T10" s="144">
        <f>IF('Crisis Indicator Data'!H7="x","x",IF('Crisis Indicator Data'!I7="x","x",'Crisis Indicator Data'!I7/'Crisis Indicator Data'!H7))</f>
        <v>5.2153846153846155E-2</v>
      </c>
      <c r="U10" s="253">
        <f t="shared" si="7"/>
        <v>1.7</v>
      </c>
      <c r="V10" s="253">
        <f t="shared" si="8"/>
        <v>2.9</v>
      </c>
      <c r="W10" s="253">
        <f>IF('Crisis Indicator Data'!L7="x","x",IF('Crisis Indicator Data'!L7=0,0,IF(LOG('Crisis Indicator Data'!L7)&lt;W$4,0,IF(LOG('Crisis Indicator Data'!L7)&gt;W$3,5,ROUND(5-(W$3-LOG('Crisis Indicator Data'!L7))/(W$3-W$4)*5,1)))))</f>
        <v>3</v>
      </c>
      <c r="X10" s="260">
        <f>IF(OR('Crisis Indicator Data'!L7="x",'Crisis Indicator Data'!H7="x"),"x",'Crisis Indicator Data'!L7/'Crisis Indicator Data'!H7)</f>
        <v>9.5384615384615384E-6</v>
      </c>
      <c r="Y10" s="253">
        <f t="shared" si="9"/>
        <v>0.5</v>
      </c>
      <c r="Z10" s="253">
        <f t="shared" si="10"/>
        <v>1.8</v>
      </c>
      <c r="AA10" s="253">
        <f t="shared" si="11"/>
        <v>2.4</v>
      </c>
      <c r="AB10" s="261">
        <f t="shared" si="12"/>
        <v>3.8</v>
      </c>
    </row>
    <row r="11" spans="1:28" x14ac:dyDescent="0.35">
      <c r="A11" s="147" t="str">
        <f>'Crisis Indicator Data'!A8</f>
        <v>Conflict in Burkina Faso</v>
      </c>
      <c r="B11" s="148" t="str">
        <f>'Crisis Indicator Data'!B8</f>
        <v>Conflict</v>
      </c>
      <c r="C11" s="148" t="str">
        <f>'Crisis Indicator Data'!C8</f>
        <v>BFA002</v>
      </c>
      <c r="D11" s="148" t="str">
        <f>'Crisis Indicator Data'!D8</f>
        <v>Burkina Faso</v>
      </c>
      <c r="E11" s="149" t="str">
        <f>'Crisis Indicator Data'!E8</f>
        <v>BFA</v>
      </c>
      <c r="F11" s="259">
        <f>IF('Crisis Indicator Data'!F8="x","x",IF(LOG('Crisis Indicator Data'!F8)&lt;F$4,0,IF(LOG('Crisis Indicator Data'!F8)&gt;F$3,5,ROUND(5-(F$3-LOG('Crisis Indicator Data'!F8))/(F$3-F$4)*5,1))))</f>
        <v>3.7</v>
      </c>
      <c r="G11" s="144">
        <f>IF('Crisis Indicator Data'!F8="x","x",IF(B11="Regional crisis",('Crisis Indicator Data'!F8/VLOOKUP('Impact of the crisis'!$C11,'Regional Crises'!$B$1:$R$66,4,FALSE)),'Crisis Indicator Data'!F8/VLOOKUP('Impact of the crisis'!$E11,'Country Indicator Data'!$B$4:$P$300,15,FALSE)))</f>
        <v>0.60835160818713452</v>
      </c>
      <c r="H11" s="253">
        <f t="shared" si="0"/>
        <v>3</v>
      </c>
      <c r="I11" s="253">
        <f t="shared" si="1"/>
        <v>3.35</v>
      </c>
      <c r="J11" s="253">
        <f>IF('Crisis Indicator Data'!G8="x","x",IF(LOG('Crisis Indicator Data'!G8)&lt;J$4,0,IF(LOG('Crisis Indicator Data'!G8)&gt;J$3,5,ROUND(5-(J$3-LOG('Crisis Indicator Data'!G8))/(J$3-J$4)*5,1))))</f>
        <v>1.8</v>
      </c>
      <c r="K11" s="144">
        <f>IF('Crisis Indicator Data'!G8="x","x",IF(B11="Regional crisis",('Crisis Indicator Data'!G8/VLOOKUP('Impact of the crisis'!$C11,'Regional Crises'!$B$1:$R$66,5,FALSE)),'Crisis Indicator Data'!G8/VLOOKUP('Impact of the crisis'!$E11,'Country Indicator Data'!$B$4:$P$300,14,FALSE)))</f>
        <v>0.16669032410693163</v>
      </c>
      <c r="L11" s="253">
        <f t="shared" si="2"/>
        <v>0.8</v>
      </c>
      <c r="M11" s="253">
        <f t="shared" si="3"/>
        <v>1.3</v>
      </c>
      <c r="N11" s="253">
        <f t="shared" si="4"/>
        <v>2.5</v>
      </c>
      <c r="O11" s="253">
        <f>IF('Crisis Indicator Data'!H8="x","x",IF('Crisis Indicator Data'!H8=0,0,IF(LOG('Crisis Indicator Data'!H8)&lt;O$4,0,IF(LOG('Crisis Indicator Data'!H8)&gt;O$3,5,ROUND(5-(O$3-LOG('Crisis Indicator Data'!H8))/(O$3-O$4)*5,1)))))</f>
        <v>3.4</v>
      </c>
      <c r="P11" s="144">
        <f>IF('Crisis Indicator Data'!H8="x","x",'Crisis Indicator Data'!H8/'Crisis Indicator Data'!G8)</f>
        <v>0.97700823162077777</v>
      </c>
      <c r="Q11" s="253">
        <f t="shared" si="5"/>
        <v>4.9000000000000004</v>
      </c>
      <c r="R11" s="253">
        <f t="shared" si="6"/>
        <v>4.1500000000000004</v>
      </c>
      <c r="S11" s="253">
        <f>IF('Crisis Indicator Data'!I8="x","x",IF('Crisis Indicator Data'!I8=0,0,IF(LOG('Crisis Indicator Data'!I8)&lt;S$4,0,IF(LOG('Crisis Indicator Data'!I8)&gt;S$3,5,ROUND(5-(S$3-LOG('Crisis Indicator Data'!I8))/(S$3-S$4)*5,1)))))</f>
        <v>4.5999999999999996</v>
      </c>
      <c r="T11" s="144">
        <f>IF('Crisis Indicator Data'!H8="x","x",IF('Crisis Indicator Data'!I8="x","x",'Crisis Indicator Data'!I8/'Crisis Indicator Data'!H8))</f>
        <v>0.46920395119116792</v>
      </c>
      <c r="U11" s="253">
        <f t="shared" si="7"/>
        <v>5</v>
      </c>
      <c r="V11" s="253">
        <f t="shared" si="8"/>
        <v>4.8</v>
      </c>
      <c r="W11" s="253">
        <f>IF('Crisis Indicator Data'!L8="x","x",IF('Crisis Indicator Data'!L8=0,0,IF(LOG('Crisis Indicator Data'!L8)&lt;W$4,0,IF(LOG('Crisis Indicator Data'!L8)&gt;W$3,5,ROUND(5-(W$3-LOG('Crisis Indicator Data'!L8))/(W$3-W$4)*5,1)))))</f>
        <v>4.5999999999999996</v>
      </c>
      <c r="X11" s="260">
        <f>IF(OR('Crisis Indicator Data'!L8="x",'Crisis Indicator Data'!H8="x"),"x",'Crisis Indicator Data'!L8/'Crisis Indicator Data'!H8)</f>
        <v>4.7269029633933762E-4</v>
      </c>
      <c r="Y11" s="253">
        <f t="shared" si="9"/>
        <v>5</v>
      </c>
      <c r="Z11" s="253">
        <f t="shared" si="10"/>
        <v>4.8</v>
      </c>
      <c r="AA11" s="253">
        <f t="shared" si="11"/>
        <v>4.8</v>
      </c>
      <c r="AB11" s="261">
        <f t="shared" si="12"/>
        <v>4.5</v>
      </c>
    </row>
    <row r="12" spans="1:28" x14ac:dyDescent="0.35">
      <c r="A12" s="147" t="str">
        <f>'Crisis Indicator Data'!A9</f>
        <v>Rohingya refugee crisis</v>
      </c>
      <c r="B12" s="148" t="str">
        <f>'Crisis Indicator Data'!B9</f>
        <v>International displacement</v>
      </c>
      <c r="C12" s="148" t="str">
        <f>'Crisis Indicator Data'!C9</f>
        <v>BGD002</v>
      </c>
      <c r="D12" s="148" t="str">
        <f>'Crisis Indicator Data'!D9</f>
        <v>Bangladesh</v>
      </c>
      <c r="E12" s="149" t="str">
        <f>'Crisis Indicator Data'!E9</f>
        <v>BGD</v>
      </c>
      <c r="F12" s="259">
        <f>IF('Crisis Indicator Data'!F9="x","x",IF(LOG('Crisis Indicator Data'!F9)&lt;F$4,0,IF(LOG('Crisis Indicator Data'!F9)&gt;F$3,5,ROUND(5-(F$3-LOG('Crisis Indicator Data'!F9))/(F$3-F$4)*5,1))))</f>
        <v>0</v>
      </c>
      <c r="G12" s="144">
        <f>IF('Crisis Indicator Data'!F9="x","x",IF(B12="Regional crisis",('Crisis Indicator Data'!F9/VLOOKUP('Impact of the crisis'!$C12,'Regional Crises'!$B$1:$R$66,4,FALSE)),'Crisis Indicator Data'!F9/VLOOKUP('Impact of the crisis'!$E12,'Country Indicator Data'!$B$4:$P$300,15,FALSE)))</f>
        <v>5.6115848505800111E-3</v>
      </c>
      <c r="H12" s="253">
        <f t="shared" si="0"/>
        <v>0</v>
      </c>
      <c r="I12" s="253">
        <f t="shared" si="1"/>
        <v>0</v>
      </c>
      <c r="J12" s="253">
        <f>IF('Crisis Indicator Data'!G9="x","x",IF(LOG('Crisis Indicator Data'!G9)&lt;J$4,0,IF(LOG('Crisis Indicator Data'!G9)&gt;J$3,5,ROUND(5-(J$3-LOG('Crisis Indicator Data'!G9))/(J$3-J$4)*5,1))))</f>
        <v>0.6</v>
      </c>
      <c r="K12" s="144">
        <f>IF('Crisis Indicator Data'!G9="x","x",IF(B12="Regional crisis",('Crisis Indicator Data'!G9/VLOOKUP('Impact of the crisis'!$C12,'Regional Crises'!$B$1:$R$66,5,FALSE)),'Crisis Indicator Data'!G9/VLOOKUP('Impact of the crisis'!$E12,'Country Indicator Data'!$B$4:$P$300,14,FALSE)))</f>
        <v>8.9203134887796322E-3</v>
      </c>
      <c r="L12" s="253">
        <f t="shared" si="2"/>
        <v>0</v>
      </c>
      <c r="M12" s="253">
        <f t="shared" si="3"/>
        <v>0.3</v>
      </c>
      <c r="N12" s="253">
        <f t="shared" si="4"/>
        <v>0.2</v>
      </c>
      <c r="O12" s="253">
        <f>IF('Crisis Indicator Data'!H9="x","x",IF('Crisis Indicator Data'!H9=0,0,IF(LOG('Crisis Indicator Data'!H9)&lt;O$4,0,IF(LOG('Crisis Indicator Data'!H9)&gt;O$3,5,ROUND(5-(O$3-LOG('Crisis Indicator Data'!H9))/(O$3-O$4)*5,1)))))</f>
        <v>2.8</v>
      </c>
      <c r="P12" s="144">
        <f>IF('Crisis Indicator Data'!H9="x","x",'Crisis Indicator Data'!H9/'Crisis Indicator Data'!G9)</f>
        <v>1</v>
      </c>
      <c r="Q12" s="253">
        <f t="shared" si="5"/>
        <v>5</v>
      </c>
      <c r="R12" s="253">
        <f t="shared" si="6"/>
        <v>3.9</v>
      </c>
      <c r="S12" s="253">
        <f>IF('Crisis Indicator Data'!I9="x","x",IF('Crisis Indicator Data'!I9=0,0,IF(LOG('Crisis Indicator Data'!I9)&lt;S$4,0,IF(LOG('Crisis Indicator Data'!I9)&gt;S$3,5,ROUND(5-(S$3-LOG('Crisis Indicator Data'!I9))/(S$3-S$4)*5,1)))))</f>
        <v>4.2</v>
      </c>
      <c r="T12" s="144">
        <f>IF('Crisis Indicator Data'!H9="x","x",IF('Crisis Indicator Data'!I9="x","x",'Crisis Indicator Data'!I9/'Crisis Indicator Data'!H9))</f>
        <v>0.63096862210095495</v>
      </c>
      <c r="U12" s="253">
        <f t="shared" si="7"/>
        <v>5</v>
      </c>
      <c r="V12" s="253">
        <f t="shared" si="8"/>
        <v>4.5999999999999996</v>
      </c>
      <c r="W12" s="253">
        <f>IF('Crisis Indicator Data'!L9="x","x",IF('Crisis Indicator Data'!L9=0,0,IF(LOG('Crisis Indicator Data'!L9)&lt;W$4,0,IF(LOG('Crisis Indicator Data'!L9)&gt;W$3,5,ROUND(5-(W$3-LOG('Crisis Indicator Data'!L9))/(W$3-W$4)*5,1)))))</f>
        <v>1</v>
      </c>
      <c r="X12" s="260">
        <f>IF(OR('Crisis Indicator Data'!L9="x",'Crisis Indicator Data'!H9="x"),"x",'Crisis Indicator Data'!L9/'Crisis Indicator Data'!H9)</f>
        <v>3.4106412005457026E-6</v>
      </c>
      <c r="Y12" s="253">
        <f t="shared" si="9"/>
        <v>0.2</v>
      </c>
      <c r="Z12" s="253">
        <f t="shared" si="10"/>
        <v>0.6</v>
      </c>
      <c r="AA12" s="253">
        <f t="shared" si="11"/>
        <v>3.2</v>
      </c>
      <c r="AB12" s="261">
        <f t="shared" si="12"/>
        <v>3.6</v>
      </c>
    </row>
    <row r="13" spans="1:28" x14ac:dyDescent="0.35">
      <c r="A13" s="147" t="str">
        <f>'Crisis Indicator Data'!A10</f>
        <v>Country level Brazil</v>
      </c>
      <c r="B13" s="148" t="str">
        <f>'Crisis Indicator Data'!B10</f>
        <v>Multiple crises country</v>
      </c>
      <c r="C13" s="148" t="str">
        <f>'Crisis Indicator Data'!C10</f>
        <v>BRA001</v>
      </c>
      <c r="D13" s="148" t="str">
        <f>'Crisis Indicator Data'!D10</f>
        <v>Brazil</v>
      </c>
      <c r="E13" s="149" t="str">
        <f>'Crisis Indicator Data'!E10</f>
        <v>BRA</v>
      </c>
      <c r="F13" s="259">
        <f>IF('Crisis Indicator Data'!F10="x","x",IF(LOG('Crisis Indicator Data'!F10)&lt;F$4,0,IF(LOG('Crisis Indicator Data'!F10)&gt;F$3,5,ROUND(5-(F$3-LOG('Crisis Indicator Data'!F10))/(F$3-F$4)*5,1))))</f>
        <v>5</v>
      </c>
      <c r="G13" s="144">
        <f>IF('Crisis Indicator Data'!F10="x","x",IF(B13="Regional crisis",('Crisis Indicator Data'!F10/VLOOKUP('Impact of the crisis'!$C13,'Regional Crises'!$B$1:$R$66,4,FALSE)),'Crisis Indicator Data'!F10/VLOOKUP('Impact of the crisis'!$E13,'Country Indicator Data'!$B$4:$P$300,15,FALSE)))</f>
        <v>0.1700435742880593</v>
      </c>
      <c r="H13" s="253">
        <f t="shared" si="0"/>
        <v>0.8</v>
      </c>
      <c r="I13" s="253">
        <f t="shared" si="1"/>
        <v>2.9</v>
      </c>
      <c r="J13" s="253">
        <f>IF('Crisis Indicator Data'!G10="x","x",IF(LOG('Crisis Indicator Data'!G10)&lt;J$4,0,IF(LOG('Crisis Indicator Data'!G10)&gt;J$3,5,ROUND(5-(J$3-LOG('Crisis Indicator Data'!G10))/(J$3-J$4)*5,1))))</f>
        <v>5</v>
      </c>
      <c r="K13" s="144">
        <f>IF('Crisis Indicator Data'!G10="x","x",IF(B13="Regional crisis",('Crisis Indicator Data'!G10/VLOOKUP('Impact of the crisis'!$C13,'Regional Crises'!$B$1:$R$66,5,FALSE)),'Crisis Indicator Data'!G10/VLOOKUP('Impact of the crisis'!$E13,'Country Indicator Data'!$B$4:$P$300,14,FALSE)))</f>
        <v>0.25622676802801025</v>
      </c>
      <c r="L13" s="253">
        <f t="shared" si="2"/>
        <v>1.2</v>
      </c>
      <c r="M13" s="253">
        <f t="shared" si="3"/>
        <v>3.1</v>
      </c>
      <c r="N13" s="253">
        <f t="shared" si="4"/>
        <v>3</v>
      </c>
      <c r="O13" s="253">
        <f>IF('Crisis Indicator Data'!H10="x","x",IF('Crisis Indicator Data'!H10=0,0,IF(LOG('Crisis Indicator Data'!H10)&lt;O$4,0,IF(LOG('Crisis Indicator Data'!H10)&gt;O$3,5,ROUND(5-(O$3-LOG('Crisis Indicator Data'!H10))/(O$3-O$4)*5,1)))))</f>
        <v>2.7</v>
      </c>
      <c r="P13" s="144">
        <f>IF('Crisis Indicator Data'!H10="x","x",'Crisis Indicator Data'!H10/'Crisis Indicator Data'!G10)</f>
        <v>2.5401519973044812E-2</v>
      </c>
      <c r="Q13" s="253">
        <f t="shared" si="5"/>
        <v>0.1</v>
      </c>
      <c r="R13" s="253">
        <f t="shared" si="6"/>
        <v>1.4000000000000001</v>
      </c>
      <c r="S13" s="253">
        <f>IF('Crisis Indicator Data'!I10="x","x",IF('Crisis Indicator Data'!I10=0,0,IF(LOG('Crisis Indicator Data'!I10)&lt;S$4,0,IF(LOG('Crisis Indicator Data'!I10)&gt;S$3,5,ROUND(5-(S$3-LOG('Crisis Indicator Data'!I10))/(S$3-S$4)*5,1)))))</f>
        <v>0</v>
      </c>
      <c r="T13" s="144">
        <f>IF('Crisis Indicator Data'!H10="x","x",IF('Crisis Indicator Data'!I10="x","x",'Crisis Indicator Data'!I10/'Crisis Indicator Data'!H10))</f>
        <v>0</v>
      </c>
      <c r="U13" s="253">
        <f t="shared" si="7"/>
        <v>0</v>
      </c>
      <c r="V13" s="253">
        <f t="shared" si="8"/>
        <v>0</v>
      </c>
      <c r="W13" s="253">
        <f>IF('Crisis Indicator Data'!L10="x","x",IF('Crisis Indicator Data'!L10=0,0,IF(LOG('Crisis Indicator Data'!L10)&lt;W$4,0,IF(LOG('Crisis Indicator Data'!L10)&gt;W$3,5,ROUND(5-(W$3-LOG('Crisis Indicator Data'!L10))/(W$3-W$4)*5,1)))))</f>
        <v>3.3</v>
      </c>
      <c r="X13" s="260">
        <f>IF(OR('Crisis Indicator Data'!L10="x",'Crisis Indicator Data'!H10="x"),"x",'Crisis Indicator Data'!L10/'Crisis Indicator Data'!H10)</f>
        <v>1.5622697126013266E-4</v>
      </c>
      <c r="Y13" s="253">
        <f t="shared" si="9"/>
        <v>5</v>
      </c>
      <c r="Z13" s="253">
        <f t="shared" si="10"/>
        <v>4.2</v>
      </c>
      <c r="AA13" s="253">
        <f t="shared" si="11"/>
        <v>2.7</v>
      </c>
      <c r="AB13" s="261">
        <f t="shared" si="12"/>
        <v>2.1</v>
      </c>
    </row>
    <row r="14" spans="1:28" x14ac:dyDescent="0.35">
      <c r="A14" s="147" t="str">
        <f>'Crisis Indicator Data'!A11</f>
        <v>Venezuela displacement in Brazil</v>
      </c>
      <c r="B14" s="148" t="str">
        <f>'Crisis Indicator Data'!B11</f>
        <v>International displacement</v>
      </c>
      <c r="C14" s="148" t="str">
        <f>'Crisis Indicator Data'!C11</f>
        <v>BRA002</v>
      </c>
      <c r="D14" s="148" t="str">
        <f>'Crisis Indicator Data'!D11</f>
        <v>Brazil</v>
      </c>
      <c r="E14" s="149" t="str">
        <f>'Crisis Indicator Data'!E11</f>
        <v>BRA</v>
      </c>
      <c r="F14" s="259">
        <f>IF('Crisis Indicator Data'!F11="x","x",IF(LOG('Crisis Indicator Data'!F11)&lt;F$4,0,IF(LOG('Crisis Indicator Data'!F11)&gt;F$3,5,ROUND(5-(F$3-LOG('Crisis Indicator Data'!F11))/(F$3-F$4)*5,1))))</f>
        <v>3.9</v>
      </c>
      <c r="G14" s="144">
        <f>IF('Crisis Indicator Data'!F11="x","x",IF(B14="Regional crisis",('Crisis Indicator Data'!F11/VLOOKUP('Impact of the crisis'!$C14,'Regional Crises'!$B$1:$R$66,4,FALSE)),'Crisis Indicator Data'!F11/VLOOKUP('Impact of the crisis'!$E14,'Country Indicator Data'!$B$4:$P$300,15,FALSE)))</f>
        <v>2.6833003515136143E-2</v>
      </c>
      <c r="H14" s="253">
        <f t="shared" si="0"/>
        <v>0</v>
      </c>
      <c r="I14" s="253">
        <f t="shared" si="1"/>
        <v>1.95</v>
      </c>
      <c r="J14" s="253">
        <f>IF('Crisis Indicator Data'!G11="x","x",IF(LOG('Crisis Indicator Data'!G11)&lt;J$4,0,IF(LOG('Crisis Indicator Data'!G11)&gt;J$3,5,ROUND(5-(J$3-LOG('Crisis Indicator Data'!G11))/(J$3-J$4)*5,1))))</f>
        <v>0</v>
      </c>
      <c r="K14" s="144">
        <f>IF('Crisis Indicator Data'!G11="x","x",IF(B14="Regional crisis",('Crisis Indicator Data'!G11/VLOOKUP('Impact of the crisis'!$C14,'Regional Crises'!$B$1:$R$66,5,FALSE)),'Crisis Indicator Data'!G11/VLOOKUP('Impact of the crisis'!$E14,'Country Indicator Data'!$B$4:$P$300,14,FALSE)))</f>
        <v>3.1319695915969208E-3</v>
      </c>
      <c r="L14" s="253">
        <f t="shared" si="2"/>
        <v>0</v>
      </c>
      <c r="M14" s="253">
        <f t="shared" si="3"/>
        <v>0</v>
      </c>
      <c r="N14" s="253">
        <f t="shared" si="4"/>
        <v>1.1000000000000001</v>
      </c>
      <c r="O14" s="253">
        <f>IF('Crisis Indicator Data'!H11="x","x",IF('Crisis Indicator Data'!H11=0,0,IF(LOG('Crisis Indicator Data'!H11)&lt;O$4,0,IF(LOG('Crisis Indicator Data'!H11)&gt;O$3,5,ROUND(5-(O$3-LOG('Crisis Indicator Data'!H11))/(O$3-O$4)*5,1)))))</f>
        <v>1.8</v>
      </c>
      <c r="P14" s="144">
        <f>IF('Crisis Indicator Data'!H11="x","x",'Crisis Indicator Data'!H11/'Crisis Indicator Data'!G11)</f>
        <v>0.58346094946401228</v>
      </c>
      <c r="Q14" s="253">
        <f t="shared" si="5"/>
        <v>2.9</v>
      </c>
      <c r="R14" s="253">
        <f t="shared" si="6"/>
        <v>2.35</v>
      </c>
      <c r="S14" s="253">
        <f>IF('Crisis Indicator Data'!I11="x","x",IF('Crisis Indicator Data'!I11=0,0,IF(LOG('Crisis Indicator Data'!I11)&lt;S$4,0,IF(LOG('Crisis Indicator Data'!I11)&gt;S$3,5,ROUND(5-(S$3-LOG('Crisis Indicator Data'!I11))/(S$3-S$4)*5,1)))))</f>
        <v>3.5</v>
      </c>
      <c r="T14" s="144">
        <f>IF('Crisis Indicator Data'!H11="x","x",IF('Crisis Indicator Data'!I11="x","x",'Crisis Indicator Data'!I11/'Crisis Indicator Data'!H11))</f>
        <v>0.80052493438320205</v>
      </c>
      <c r="U14" s="253">
        <f t="shared" si="7"/>
        <v>5</v>
      </c>
      <c r="V14" s="253">
        <f t="shared" si="8"/>
        <v>4.3</v>
      </c>
      <c r="W14" s="253">
        <f>IF('Crisis Indicator Data'!L11="x","x",IF('Crisis Indicator Data'!L11=0,0,IF(LOG('Crisis Indicator Data'!L11)&lt;W$4,0,IF(LOG('Crisis Indicator Data'!L11)&gt;W$3,5,ROUND(5-(W$3-LOG('Crisis Indicator Data'!L11))/(W$3-W$4)*5,1)))))</f>
        <v>0</v>
      </c>
      <c r="X14" s="260">
        <f>IF(OR('Crisis Indicator Data'!L11="x",'Crisis Indicator Data'!H11="x"),"x",'Crisis Indicator Data'!L11/'Crisis Indicator Data'!H11)</f>
        <v>0</v>
      </c>
      <c r="Y14" s="253">
        <f t="shared" si="9"/>
        <v>0</v>
      </c>
      <c r="Z14" s="253">
        <f t="shared" si="10"/>
        <v>0</v>
      </c>
      <c r="AA14" s="253">
        <f t="shared" si="11"/>
        <v>2.8</v>
      </c>
      <c r="AB14" s="261">
        <f t="shared" si="12"/>
        <v>2.6</v>
      </c>
    </row>
    <row r="15" spans="1:28" x14ac:dyDescent="0.35">
      <c r="A15" s="147" t="str">
        <f>'Crisis Indicator Data'!A12</f>
        <v>Floods in rainy season 2022</v>
      </c>
      <c r="B15" s="148" t="str">
        <f>'Crisis Indicator Data'!B12</f>
        <v>Flood</v>
      </c>
      <c r="C15" s="148" t="str">
        <f>'Crisis Indicator Data'!C12</f>
        <v>BRA003</v>
      </c>
      <c r="D15" s="148" t="str">
        <f>'Crisis Indicator Data'!D12</f>
        <v>Brazil</v>
      </c>
      <c r="E15" s="149" t="str">
        <f>'Crisis Indicator Data'!E12</f>
        <v>BRA</v>
      </c>
      <c r="F15" s="259">
        <f>IF('Crisis Indicator Data'!F12="x","x",IF(LOG('Crisis Indicator Data'!F12)&lt;F$4,0,IF(LOG('Crisis Indicator Data'!F12)&gt;F$3,5,ROUND(5-(F$3-LOG('Crisis Indicator Data'!F12))/(F$3-F$4)*5,1))))</f>
        <v>5</v>
      </c>
      <c r="G15" s="144">
        <f>IF('Crisis Indicator Data'!F12="x","x",IF(B15="Regional crisis",('Crisis Indicator Data'!F12/VLOOKUP('Impact of the crisis'!$C15,'Regional Crises'!$B$1:$R$66,4,FALSE)),'Crisis Indicator Data'!F12/VLOOKUP('Impact of the crisis'!$E15,'Country Indicator Data'!$B$4:$P$300,15,FALSE)))</f>
        <v>0.14327625524339146</v>
      </c>
      <c r="H15" s="253">
        <f t="shared" si="0"/>
        <v>0.6</v>
      </c>
      <c r="I15" s="253">
        <f t="shared" si="1"/>
        <v>2.8</v>
      </c>
      <c r="J15" s="253">
        <f>IF('Crisis Indicator Data'!G12="x","x",IF(LOG('Crisis Indicator Data'!G12)&lt;J$4,0,IF(LOG('Crisis Indicator Data'!G12)&gt;J$3,5,ROUND(5-(J$3-LOG('Crisis Indicator Data'!G12))/(J$3-J$4)*5,1))))</f>
        <v>5</v>
      </c>
      <c r="K15" s="144">
        <f>IF('Crisis Indicator Data'!G12="x","x",IF(B15="Regional crisis",('Crisis Indicator Data'!G12/VLOOKUP('Impact of the crisis'!$C15,'Regional Crises'!$B$1:$R$66,5,FALSE)),'Crisis Indicator Data'!G12/VLOOKUP('Impact of the crisis'!$E15,'Country Indicator Data'!$B$4:$P$300,14,FALSE)))</f>
        <v>0.25309959471450155</v>
      </c>
      <c r="L15" s="253">
        <f t="shared" si="2"/>
        <v>1.2</v>
      </c>
      <c r="M15" s="253">
        <f t="shared" si="3"/>
        <v>3.1</v>
      </c>
      <c r="N15" s="253">
        <f t="shared" si="4"/>
        <v>3</v>
      </c>
      <c r="O15" s="253">
        <f>IF('Crisis Indicator Data'!H12="x","x",IF('Crisis Indicator Data'!H12=0,0,IF(LOG('Crisis Indicator Data'!H12)&lt;O$4,0,IF(LOG('Crisis Indicator Data'!H12)&gt;O$3,5,ROUND(5-(O$3-LOG('Crisis Indicator Data'!H12))/(O$3-O$4)*5,1)))))</f>
        <v>2.5</v>
      </c>
      <c r="P15" s="144">
        <f>IF('Crisis Indicator Data'!H12="x","x",'Crisis Indicator Data'!H12/'Crisis Indicator Data'!G12)</f>
        <v>1.8059503505779798E-2</v>
      </c>
      <c r="Q15" s="253">
        <f t="shared" si="5"/>
        <v>0</v>
      </c>
      <c r="R15" s="253">
        <f t="shared" si="6"/>
        <v>1.25</v>
      </c>
      <c r="S15" s="253">
        <f>IF('Crisis Indicator Data'!I12="x","x",IF('Crisis Indicator Data'!I12=0,0,IF(LOG('Crisis Indicator Data'!I12)&lt;S$4,0,IF(LOG('Crisis Indicator Data'!I12)&gt;S$3,5,ROUND(5-(S$3-LOG('Crisis Indicator Data'!I12))/(S$3-S$4)*5,1)))))</f>
        <v>2.9</v>
      </c>
      <c r="T15" s="144">
        <f>IF('Crisis Indicator Data'!H12="x","x",IF('Crisis Indicator Data'!I12="x","x",'Crisis Indicator Data'!I12/'Crisis Indicator Data'!H12))</f>
        <v>0.10388247639034627</v>
      </c>
      <c r="U15" s="253">
        <f t="shared" si="7"/>
        <v>3.5</v>
      </c>
      <c r="V15" s="253">
        <f t="shared" si="8"/>
        <v>3.2</v>
      </c>
      <c r="W15" s="253">
        <f>IF('Crisis Indicator Data'!L12="x","x",IF('Crisis Indicator Data'!L12=0,0,IF(LOG('Crisis Indicator Data'!L12)&lt;W$4,0,IF(LOG('Crisis Indicator Data'!L12)&gt;W$3,5,ROUND(5-(W$3-LOG('Crisis Indicator Data'!L12))/(W$3-W$4)*5,1)))))</f>
        <v>3.3</v>
      </c>
      <c r="X15" s="260">
        <f>IF(OR('Crisis Indicator Data'!L12="x",'Crisis Indicator Data'!H12="x"),"x",'Crisis Indicator Data'!L12/'Crisis Indicator Data'!H12)</f>
        <v>2.2245540398740818E-4</v>
      </c>
      <c r="Y15" s="253">
        <f t="shared" si="9"/>
        <v>5</v>
      </c>
      <c r="Z15" s="253">
        <f t="shared" si="10"/>
        <v>4.2</v>
      </c>
      <c r="AA15" s="253">
        <f t="shared" si="11"/>
        <v>3.7</v>
      </c>
      <c r="AB15" s="261">
        <f t="shared" si="12"/>
        <v>2.7</v>
      </c>
    </row>
    <row r="16" spans="1:28" x14ac:dyDescent="0.35">
      <c r="A16" s="147" t="str">
        <f>'Crisis Indicator Data'!A13</f>
        <v>Complex crisis in CAR</v>
      </c>
      <c r="B16" s="148" t="str">
        <f>'Crisis Indicator Data'!B13</f>
        <v>Complex crisis</v>
      </c>
      <c r="C16" s="148" t="str">
        <f>'Crisis Indicator Data'!C13</f>
        <v>CAF001</v>
      </c>
      <c r="D16" s="148" t="str">
        <f>'Crisis Indicator Data'!D13</f>
        <v>CAR</v>
      </c>
      <c r="E16" s="149" t="str">
        <f>'Crisis Indicator Data'!E13</f>
        <v>CAF</v>
      </c>
      <c r="F16" s="259">
        <f>IF('Crisis Indicator Data'!F13="x","x",IF(LOG('Crisis Indicator Data'!F13)&lt;F$4,0,IF(LOG('Crisis Indicator Data'!F13)&gt;F$3,5,ROUND(5-(F$3-LOG('Crisis Indicator Data'!F13))/(F$3-F$4)*5,1))))</f>
        <v>4.7</v>
      </c>
      <c r="G16" s="144">
        <f>IF('Crisis Indicator Data'!F13="x","x",IF(B16="Regional crisis",('Crisis Indicator Data'!F13/VLOOKUP('Impact of the crisis'!$C16,'Regional Crises'!$B$1:$R$66,4,FALSE)),'Crisis Indicator Data'!F13/VLOOKUP('Impact of the crisis'!$E16,'Country Indicator Data'!$B$4:$P$300,15,FALSE)))</f>
        <v>1.0000321037593503</v>
      </c>
      <c r="H16" s="253">
        <f t="shared" si="0"/>
        <v>5</v>
      </c>
      <c r="I16" s="253">
        <f t="shared" si="1"/>
        <v>4.8499999999999996</v>
      </c>
      <c r="J16" s="253">
        <f>IF('Crisis Indicator Data'!G13="x","x",IF(LOG('Crisis Indicator Data'!G13)&lt;J$4,0,IF(LOG('Crisis Indicator Data'!G13)&gt;J$3,5,ROUND(5-(J$3-LOG('Crisis Indicator Data'!G13))/(J$3-J$4)*5,1))))</f>
        <v>2.2999999999999998</v>
      </c>
      <c r="K16" s="144">
        <f>IF('Crisis Indicator Data'!G13="x","x",IF(B16="Regional crisis",('Crisis Indicator Data'!G13/VLOOKUP('Impact of the crisis'!$C16,'Regional Crises'!$B$1:$R$66,5,FALSE)),'Crisis Indicator Data'!G13/VLOOKUP('Impact of the crisis'!$E16,'Country Indicator Data'!$B$4:$P$300,14,FALSE)))</f>
        <v>1</v>
      </c>
      <c r="L16" s="253">
        <f t="shared" si="2"/>
        <v>5</v>
      </c>
      <c r="M16" s="253">
        <f t="shared" si="3"/>
        <v>3.65</v>
      </c>
      <c r="N16" s="253">
        <f t="shared" si="4"/>
        <v>4.3</v>
      </c>
      <c r="O16" s="253">
        <f>IF('Crisis Indicator Data'!H13="x","x",IF('Crisis Indicator Data'!H13=0,0,IF(LOG('Crisis Indicator Data'!H13)&lt;O$4,0,IF(LOG('Crisis Indicator Data'!H13)&gt;O$3,5,ROUND(5-(O$3-LOG('Crisis Indicator Data'!H13))/(O$3-O$4)*5,1)))))</f>
        <v>3.7</v>
      </c>
      <c r="P16" s="144">
        <f>IF('Crisis Indicator Data'!H13="x","x",'Crisis Indicator Data'!H13/'Crisis Indicator Data'!G13)</f>
        <v>1</v>
      </c>
      <c r="Q16" s="253">
        <f t="shared" si="5"/>
        <v>5</v>
      </c>
      <c r="R16" s="253">
        <f t="shared" si="6"/>
        <v>4.3499999999999996</v>
      </c>
      <c r="S16" s="253">
        <f>IF('Crisis Indicator Data'!I13="x","x",IF('Crisis Indicator Data'!I13=0,0,IF(LOG('Crisis Indicator Data'!I13)&lt;S$4,0,IF(LOG('Crisis Indicator Data'!I13)&gt;S$3,5,ROUND(5-(S$3-LOG('Crisis Indicator Data'!I13))/(S$3-S$4)*5,1)))))</f>
        <v>4.7</v>
      </c>
      <c r="T16" s="144">
        <f>IF('Crisis Indicator Data'!H13="x","x",IF('Crisis Indicator Data'!I13="x","x",'Crisis Indicator Data'!I13/'Crisis Indicator Data'!H13))</f>
        <v>0.37020408163265306</v>
      </c>
      <c r="U16" s="253">
        <f t="shared" si="7"/>
        <v>5</v>
      </c>
      <c r="V16" s="253">
        <f t="shared" si="8"/>
        <v>4.9000000000000004</v>
      </c>
      <c r="W16" s="253">
        <f>IF('Crisis Indicator Data'!L13="x","x",IF('Crisis Indicator Data'!L13=0,0,IF(LOG('Crisis Indicator Data'!L13)&lt;W$4,0,IF(LOG('Crisis Indicator Data'!L13)&gt;W$3,5,ROUND(5-(W$3-LOG('Crisis Indicator Data'!L13))/(W$3-W$4)*5,1)))))</f>
        <v>4.0999999999999996</v>
      </c>
      <c r="X16" s="260">
        <f>IF(OR('Crisis Indicator Data'!L13="x",'Crisis Indicator Data'!H13="x"),"x",'Crisis Indicator Data'!L13/'Crisis Indicator Data'!H13)</f>
        <v>1.5816326530612246E-4</v>
      </c>
      <c r="Y16" s="253">
        <f t="shared" si="9"/>
        <v>5</v>
      </c>
      <c r="Z16" s="253">
        <f t="shared" si="10"/>
        <v>4.5999999999999996</v>
      </c>
      <c r="AA16" s="253">
        <f t="shared" si="11"/>
        <v>4.8</v>
      </c>
      <c r="AB16" s="261">
        <f t="shared" si="12"/>
        <v>4.5999999999999996</v>
      </c>
    </row>
    <row r="17" spans="1:28" x14ac:dyDescent="0.35">
      <c r="A17" s="147" t="str">
        <f>'Crisis Indicator Data'!A14</f>
        <v>Venezuela displacement in Chile</v>
      </c>
      <c r="B17" s="148" t="str">
        <f>'Crisis Indicator Data'!B14</f>
        <v>International displacement</v>
      </c>
      <c r="C17" s="148" t="str">
        <f>'Crisis Indicator Data'!C14</f>
        <v>CHL002</v>
      </c>
      <c r="D17" s="148" t="str">
        <f>'Crisis Indicator Data'!D14</f>
        <v>Chile</v>
      </c>
      <c r="E17" s="149" t="str">
        <f>'Crisis Indicator Data'!E14</f>
        <v>CHL</v>
      </c>
      <c r="F17" s="259">
        <f>IF('Crisis Indicator Data'!F14="x","x",IF(LOG('Crisis Indicator Data'!F14)&lt;F$4,0,IF(LOG('Crisis Indicator Data'!F14)&gt;F$3,5,ROUND(5-(F$3-LOG('Crisis Indicator Data'!F14))/(F$3-F$4)*5,1))))</f>
        <v>2.8</v>
      </c>
      <c r="G17" s="144">
        <f>IF('Crisis Indicator Data'!F14="x","x",IF(B17="Regional crisis",('Crisis Indicator Data'!F14/VLOOKUP('Impact of the crisis'!$C17,'Regional Crises'!$B$1:$R$66,4,FALSE)),'Crisis Indicator Data'!F14/VLOOKUP('Impact of the crisis'!$E17,'Country Indicator Data'!$B$4:$P$300,15,FALSE)))</f>
        <v>6.2437124427731423E-2</v>
      </c>
      <c r="H17" s="253">
        <f t="shared" si="0"/>
        <v>0.2</v>
      </c>
      <c r="I17" s="253">
        <f t="shared" si="1"/>
        <v>1.5</v>
      </c>
      <c r="J17" s="253">
        <f>IF('Crisis Indicator Data'!G14="x","x",IF(LOG('Crisis Indicator Data'!G14)&lt;J$4,0,IF(LOG('Crisis Indicator Data'!G14)&gt;J$3,5,ROUND(5-(J$3-LOG('Crisis Indicator Data'!G14))/(J$3-J$4)*5,1))))</f>
        <v>3.5</v>
      </c>
      <c r="K17" s="144">
        <f>IF('Crisis Indicator Data'!G14="x","x",IF(B17="Regional crisis",('Crisis Indicator Data'!G14/VLOOKUP('Impact of the crisis'!$C17,'Regional Crises'!$B$1:$R$66,5,FALSE)),'Crisis Indicator Data'!G14/VLOOKUP('Impact of the crisis'!$E17,'Country Indicator Data'!$B$4:$P$300,14,FALSE)))</f>
        <v>0.57465968586387439</v>
      </c>
      <c r="L17" s="253">
        <f t="shared" si="2"/>
        <v>2.9</v>
      </c>
      <c r="M17" s="253">
        <f t="shared" si="3"/>
        <v>3.2</v>
      </c>
      <c r="N17" s="253">
        <f t="shared" si="4"/>
        <v>2.4</v>
      </c>
      <c r="O17" s="253">
        <f>IF('Crisis Indicator Data'!H14="x","x",IF('Crisis Indicator Data'!H14=0,0,IF(LOG('Crisis Indicator Data'!H14)&lt;O$4,0,IF(LOG('Crisis Indicator Data'!H14)&gt;O$3,5,ROUND(5-(O$3-LOG('Crisis Indicator Data'!H14))/(O$3-O$4)*5,1)))))</f>
        <v>2.1</v>
      </c>
      <c r="P17" s="144">
        <f>IF('Crisis Indicator Data'!H14="x","x",'Crisis Indicator Data'!H14/'Crisis Indicator Data'!G14)</f>
        <v>5.6122448979591837E-2</v>
      </c>
      <c r="Q17" s="253">
        <f t="shared" si="5"/>
        <v>0.2</v>
      </c>
      <c r="R17" s="253">
        <f t="shared" si="6"/>
        <v>1.1500000000000001</v>
      </c>
      <c r="S17" s="253">
        <f>IF('Crisis Indicator Data'!I14="x","x",IF('Crisis Indicator Data'!I14=0,0,IF(LOG('Crisis Indicator Data'!I14)&lt;S$4,0,IF(LOG('Crisis Indicator Data'!I14)&gt;S$3,5,ROUND(5-(S$3-LOG('Crisis Indicator Data'!I14))/(S$3-S$4)*5,1)))))</f>
        <v>3.8</v>
      </c>
      <c r="T17" s="144">
        <f>IF('Crisis Indicator Data'!H14="x","x",IF('Crisis Indicator Data'!I14="x","x",'Crisis Indicator Data'!I14/'Crisis Indicator Data'!H14))</f>
        <v>0.73376623376623373</v>
      </c>
      <c r="U17" s="253">
        <f t="shared" si="7"/>
        <v>5</v>
      </c>
      <c r="V17" s="253">
        <f t="shared" si="8"/>
        <v>4.4000000000000004</v>
      </c>
      <c r="W17" s="253">
        <f>IF('Crisis Indicator Data'!L14="x","x",IF('Crisis Indicator Data'!L14=0,0,IF(LOG('Crisis Indicator Data'!L14)&lt;W$4,0,IF(LOG('Crisis Indicator Data'!L14)&gt;W$3,5,ROUND(5-(W$3-LOG('Crisis Indicator Data'!L14))/(W$3-W$4)*5,1)))))</f>
        <v>1.6</v>
      </c>
      <c r="X17" s="260">
        <f>IF(OR('Crisis Indicator Data'!L14="x",'Crisis Indicator Data'!H14="x"),"x",'Crisis Indicator Data'!L14/'Crisis Indicator Data'!H14)</f>
        <v>2.2727272727272726E-5</v>
      </c>
      <c r="Y17" s="253">
        <f t="shared" si="9"/>
        <v>1.1000000000000001</v>
      </c>
      <c r="Z17" s="253">
        <f t="shared" si="10"/>
        <v>1.4</v>
      </c>
      <c r="AA17" s="253">
        <f t="shared" si="11"/>
        <v>3.3</v>
      </c>
      <c r="AB17" s="261">
        <f t="shared" si="12"/>
        <v>2.4</v>
      </c>
    </row>
    <row r="18" spans="1:28" x14ac:dyDescent="0.35">
      <c r="A18" s="147" t="str">
        <f>'Crisis Indicator Data'!A15</f>
        <v>Multiple crises in Cameroon</v>
      </c>
      <c r="B18" s="148" t="str">
        <f>'Crisis Indicator Data'!B15</f>
        <v>Multiple crises country</v>
      </c>
      <c r="C18" s="148" t="str">
        <f>'Crisis Indicator Data'!C15</f>
        <v>CMR001</v>
      </c>
      <c r="D18" s="148" t="str">
        <f>'Crisis Indicator Data'!D15</f>
        <v>Cameroon</v>
      </c>
      <c r="E18" s="149" t="str">
        <f>'Crisis Indicator Data'!E15</f>
        <v>CMR</v>
      </c>
      <c r="F18" s="259">
        <f>IF('Crisis Indicator Data'!F15="x","x",IF(LOG('Crisis Indicator Data'!F15)&lt;F$4,0,IF(LOG('Crisis Indicator Data'!F15)&gt;F$3,5,ROUND(5-(F$3-LOG('Crisis Indicator Data'!F15))/(F$3-F$4)*5,1))))</f>
        <v>4.4000000000000004</v>
      </c>
      <c r="G18" s="144">
        <f>IF('Crisis Indicator Data'!F15="x","x",IF(B18="Regional crisis",('Crisis Indicator Data'!F15/VLOOKUP('Impact of the crisis'!$C18,'Regional Crises'!$B$1:$R$66,4,FALSE)),'Crisis Indicator Data'!F15/VLOOKUP('Impact of the crisis'!$E18,'Country Indicator Data'!$B$4:$P$300,15,FALSE)))</f>
        <v>0.93215713651075716</v>
      </c>
      <c r="H18" s="253">
        <f t="shared" si="0"/>
        <v>4.7</v>
      </c>
      <c r="I18" s="253">
        <f t="shared" si="1"/>
        <v>4.5500000000000007</v>
      </c>
      <c r="J18" s="253">
        <f>IF('Crisis Indicator Data'!G15="x","x",IF(LOG('Crisis Indicator Data'!G15)&lt;J$4,0,IF(LOG('Crisis Indicator Data'!G15)&gt;J$3,5,ROUND(5-(J$3-LOG('Crisis Indicator Data'!G15))/(J$3-J$4)*5,1))))</f>
        <v>4.7</v>
      </c>
      <c r="K18" s="144">
        <f>IF('Crisis Indicator Data'!G15="x","x",IF(B18="Regional crisis",('Crisis Indicator Data'!G15/VLOOKUP('Impact of the crisis'!$C18,'Regional Crises'!$B$1:$R$66,5,FALSE)),'Crisis Indicator Data'!G15/VLOOKUP('Impact of the crisis'!$E18,'Country Indicator Data'!$B$4:$P$300,14,FALSE)))</f>
        <v>1</v>
      </c>
      <c r="L18" s="253">
        <f t="shared" si="2"/>
        <v>5</v>
      </c>
      <c r="M18" s="253">
        <f t="shared" si="3"/>
        <v>4.8499999999999996</v>
      </c>
      <c r="N18" s="253">
        <f t="shared" si="4"/>
        <v>4.7</v>
      </c>
      <c r="O18" s="253">
        <f>IF('Crisis Indicator Data'!H15="x","x",IF('Crisis Indicator Data'!H15=0,0,IF(LOG('Crisis Indicator Data'!H15)&lt;O$4,0,IF(LOG('Crisis Indicator Data'!H15)&gt;O$3,5,ROUND(5-(O$3-LOG('Crisis Indicator Data'!H15))/(O$3-O$4)*5,1)))))</f>
        <v>3.6</v>
      </c>
      <c r="P18" s="144">
        <f>IF('Crisis Indicator Data'!H15="x","x",'Crisis Indicator Data'!H15/'Crisis Indicator Data'!G15)</f>
        <v>0.1678389240995517</v>
      </c>
      <c r="Q18" s="253">
        <f t="shared" si="5"/>
        <v>0.8</v>
      </c>
      <c r="R18" s="253">
        <f t="shared" si="6"/>
        <v>2.2000000000000002</v>
      </c>
      <c r="S18" s="253">
        <f>IF('Crisis Indicator Data'!I15="x","x",IF('Crisis Indicator Data'!I15=0,0,IF(LOG('Crisis Indicator Data'!I15)&lt;S$4,0,IF(LOG('Crisis Indicator Data'!I15)&gt;S$3,5,ROUND(5-(S$3-LOG('Crisis Indicator Data'!I15))/(S$3-S$4)*5,1)))))</f>
        <v>4.7</v>
      </c>
      <c r="T18" s="144">
        <f>IF('Crisis Indicator Data'!H15="x","x",IF('Crisis Indicator Data'!I15="x","x",'Crisis Indicator Data'!I15/'Crisis Indicator Data'!H15))</f>
        <v>0.46258346764909047</v>
      </c>
      <c r="U18" s="253">
        <f t="shared" si="7"/>
        <v>5</v>
      </c>
      <c r="V18" s="253">
        <f t="shared" si="8"/>
        <v>4.9000000000000004</v>
      </c>
      <c r="W18" s="253">
        <f>IF('Crisis Indicator Data'!L15="x","x",IF('Crisis Indicator Data'!L15=0,0,IF(LOG('Crisis Indicator Data'!L15)&lt;W$4,0,IF(LOG('Crisis Indicator Data'!L15)&gt;W$3,5,ROUND(5-(W$3-LOG('Crisis Indicator Data'!L15))/(W$3-W$4)*5,1)))))</f>
        <v>4</v>
      </c>
      <c r="X18" s="260">
        <f>IF(OR('Crisis Indicator Data'!L15="x",'Crisis Indicator Data'!H15="x"),"x",'Crisis Indicator Data'!L15/'Crisis Indicator Data'!H15)</f>
        <v>1.5427124107759613E-4</v>
      </c>
      <c r="Y18" s="253">
        <f t="shared" si="9"/>
        <v>5</v>
      </c>
      <c r="Z18" s="253">
        <f t="shared" si="10"/>
        <v>4.5</v>
      </c>
      <c r="AA18" s="253">
        <f t="shared" si="11"/>
        <v>4.7</v>
      </c>
      <c r="AB18" s="261">
        <f t="shared" si="12"/>
        <v>3.7</v>
      </c>
    </row>
    <row r="19" spans="1:28" x14ac:dyDescent="0.35">
      <c r="A19" s="147" t="str">
        <f>'Crisis Indicator Data'!A16</f>
        <v>Boko Haram in Cameroon</v>
      </c>
      <c r="B19" s="148" t="str">
        <f>'Crisis Indicator Data'!B16</f>
        <v>Conflict</v>
      </c>
      <c r="C19" s="148" t="str">
        <f>'Crisis Indicator Data'!C16</f>
        <v>CMR002</v>
      </c>
      <c r="D19" s="148" t="str">
        <f>'Crisis Indicator Data'!D16</f>
        <v>Cameroon</v>
      </c>
      <c r="E19" s="149" t="str">
        <f>'Crisis Indicator Data'!E16</f>
        <v>CMR</v>
      </c>
      <c r="F19" s="259">
        <f>IF('Crisis Indicator Data'!F16="x","x",IF(LOG('Crisis Indicator Data'!F16)&lt;F$4,0,IF(LOG('Crisis Indicator Data'!F16)&gt;F$3,5,ROUND(5-(F$3-LOG('Crisis Indicator Data'!F16))/(F$3-F$4)*5,1))))</f>
        <v>2.6</v>
      </c>
      <c r="G19" s="144">
        <f>IF('Crisis Indicator Data'!F16="x","x",IF(B19="Regional crisis",('Crisis Indicator Data'!F16/VLOOKUP('Impact of the crisis'!$C19,'Regional Crises'!$B$1:$R$66,4,FALSE)),'Crisis Indicator Data'!F16/VLOOKUP('Impact of the crisis'!$E19,'Country Indicator Data'!$B$4:$P$300,15,FALSE)))</f>
        <v>7.248207146030336E-2</v>
      </c>
      <c r="H19" s="253">
        <f t="shared" si="0"/>
        <v>0.3</v>
      </c>
      <c r="I19" s="253">
        <f t="shared" si="1"/>
        <v>1.45</v>
      </c>
      <c r="J19" s="253">
        <f>IF('Crisis Indicator Data'!G16="x","x",IF(LOG('Crisis Indicator Data'!G16)&lt;J$4,0,IF(LOG('Crisis Indicator Data'!G16)&gt;J$3,5,ROUND(5-(J$3-LOG('Crisis Indicator Data'!G16))/(J$3-J$4)*5,1))))</f>
        <v>1.6</v>
      </c>
      <c r="K19" s="144">
        <f>IF('Crisis Indicator Data'!G16="x","x",IF(B19="Regional crisis",('Crisis Indicator Data'!G16/VLOOKUP('Impact of the crisis'!$C19,'Regional Crises'!$B$1:$R$66,5,FALSE)),'Crisis Indicator Data'!G16/VLOOKUP('Impact of the crisis'!$E19,'Country Indicator Data'!$B$4:$P$300,14,FALSE)))</f>
        <v>0.12026588344411811</v>
      </c>
      <c r="L19" s="253">
        <f t="shared" si="2"/>
        <v>0.6</v>
      </c>
      <c r="M19" s="253">
        <f t="shared" si="3"/>
        <v>1.1000000000000001</v>
      </c>
      <c r="N19" s="253">
        <f t="shared" si="4"/>
        <v>1.3</v>
      </c>
      <c r="O19" s="253">
        <f>IF('Crisis Indicator Data'!H16="x","x",IF('Crisis Indicator Data'!H16=0,0,IF(LOG('Crisis Indicator Data'!H16)&lt;O$4,0,IF(LOG('Crisis Indicator Data'!H16)&gt;O$3,5,ROUND(5-(O$3-LOG('Crisis Indicator Data'!H16))/(O$3-O$4)*5,1)))))</f>
        <v>2.6</v>
      </c>
      <c r="P19" s="144">
        <f>IF('Crisis Indicator Data'!H16="x","x",'Crisis Indicator Data'!H16/'Crisis Indicator Data'!G16)</f>
        <v>0.38560411311053983</v>
      </c>
      <c r="Q19" s="253">
        <f t="shared" si="5"/>
        <v>1.9</v>
      </c>
      <c r="R19" s="253">
        <f t="shared" si="6"/>
        <v>2.25</v>
      </c>
      <c r="S19" s="253">
        <f>IF('Crisis Indicator Data'!I16="x","x",IF('Crisis Indicator Data'!I16=0,0,IF(LOG('Crisis Indicator Data'!I16)&lt;S$4,0,IF(LOG('Crisis Indicator Data'!I16)&gt;S$3,5,ROUND(5-(S$3-LOG('Crisis Indicator Data'!I16))/(S$3-S$4)*5,1)))))</f>
        <v>3.9</v>
      </c>
      <c r="T19" s="144">
        <f>IF('Crisis Indicator Data'!H16="x","x",IF('Crisis Indicator Data'!I16="x","x",'Crisis Indicator Data'!I16/'Crisis Indicator Data'!H16))</f>
        <v>0.48333333333333334</v>
      </c>
      <c r="U19" s="253">
        <f t="shared" si="7"/>
        <v>5</v>
      </c>
      <c r="V19" s="253">
        <f t="shared" si="8"/>
        <v>4.5</v>
      </c>
      <c r="W19" s="253">
        <f>IF('Crisis Indicator Data'!L16="x","x",IF('Crisis Indicator Data'!L16=0,0,IF(LOG('Crisis Indicator Data'!L16)&lt;W$4,0,IF(LOG('Crisis Indicator Data'!L16)&gt;W$3,5,ROUND(5-(W$3-LOG('Crisis Indicator Data'!L16))/(W$3-W$4)*5,1)))))</f>
        <v>3.3</v>
      </c>
      <c r="X19" s="260">
        <f>IF(OR('Crisis Indicator Data'!L16="x",'Crisis Indicator Data'!H16="x"),"x",'Crisis Indicator Data'!L16/'Crisis Indicator Data'!H16)</f>
        <v>1.7666666666666666E-4</v>
      </c>
      <c r="Y19" s="253">
        <f t="shared" si="9"/>
        <v>5</v>
      </c>
      <c r="Z19" s="253">
        <f t="shared" si="10"/>
        <v>4.2</v>
      </c>
      <c r="AA19" s="253">
        <f t="shared" si="11"/>
        <v>4.4000000000000004</v>
      </c>
      <c r="AB19" s="261">
        <f t="shared" si="12"/>
        <v>3.5</v>
      </c>
    </row>
    <row r="20" spans="1:28" x14ac:dyDescent="0.35">
      <c r="A20" s="147" t="str">
        <f>'Crisis Indicator Data'!A17</f>
        <v>Anglophone Crisis in Cameroon</v>
      </c>
      <c r="B20" s="148" t="str">
        <f>'Crisis Indicator Data'!B17</f>
        <v>Conflict</v>
      </c>
      <c r="C20" s="148" t="str">
        <f>'Crisis Indicator Data'!C17</f>
        <v>CMR003</v>
      </c>
      <c r="D20" s="148" t="str">
        <f>'Crisis Indicator Data'!D17</f>
        <v>Cameroon</v>
      </c>
      <c r="E20" s="149" t="str">
        <f>'Crisis Indicator Data'!E17</f>
        <v>CMR</v>
      </c>
      <c r="F20" s="259">
        <f>IF('Crisis Indicator Data'!F17="x","x",IF(LOG('Crisis Indicator Data'!F17)&lt;F$4,0,IF(LOG('Crisis Indicator Data'!F17)&gt;F$3,5,ROUND(5-(F$3-LOG('Crisis Indicator Data'!F17))/(F$3-F$4)*5,1))))</f>
        <v>3.2</v>
      </c>
      <c r="G20" s="144">
        <f>IF('Crisis Indicator Data'!F17="x","x",IF(B20="Regional crisis",('Crisis Indicator Data'!F17/VLOOKUP('Impact of the crisis'!$C20,'Regional Crises'!$B$1:$R$66,4,FALSE)),'Crisis Indicator Data'!F17/VLOOKUP('Impact of the crisis'!$E20,'Country Indicator Data'!$B$4:$P$300,15,FALSE)))</f>
        <v>0.1882866873981934</v>
      </c>
      <c r="H20" s="253">
        <f t="shared" si="0"/>
        <v>0.9</v>
      </c>
      <c r="I20" s="253">
        <f t="shared" si="1"/>
        <v>2.0500000000000003</v>
      </c>
      <c r="J20" s="253">
        <f>IF('Crisis Indicator Data'!G17="x","x",IF(LOG('Crisis Indicator Data'!G17)&lt;J$4,0,IF(LOG('Crisis Indicator Data'!G17)&gt;J$3,5,ROUND(5-(J$3-LOG('Crisis Indicator Data'!G17))/(J$3-J$4)*5,1))))</f>
        <v>3.3</v>
      </c>
      <c r="K20" s="144">
        <f>IF('Crisis Indicator Data'!G17="x","x",IF(B20="Regional crisis",('Crisis Indicator Data'!G17/VLOOKUP('Impact of the crisis'!$C20,'Regional Crises'!$B$1:$R$66,5,FALSE)),'Crisis Indicator Data'!G17/VLOOKUP('Impact of the crisis'!$E20,'Country Indicator Data'!$B$4:$P$300,14,FALSE)))</f>
        <v>0.36597619415674759</v>
      </c>
      <c r="L20" s="253">
        <f t="shared" si="2"/>
        <v>1.8</v>
      </c>
      <c r="M20" s="253">
        <f t="shared" si="3"/>
        <v>2.5499999999999998</v>
      </c>
      <c r="N20" s="253">
        <f t="shared" si="4"/>
        <v>2.2999999999999998</v>
      </c>
      <c r="O20" s="253">
        <f>IF('Crisis Indicator Data'!H17="x","x",IF('Crisis Indicator Data'!H17=0,0,IF(LOG('Crisis Indicator Data'!H17)&lt;O$4,0,IF(LOG('Crisis Indicator Data'!H17)&gt;O$3,5,ROUND(5-(O$3-LOG('Crisis Indicator Data'!H17))/(O$3-O$4)*5,1)))))</f>
        <v>2.8</v>
      </c>
      <c r="P20" s="144">
        <f>IF('Crisis Indicator Data'!H17="x","x",'Crisis Indicator Data'!H17/'Crisis Indicator Data'!G17)</f>
        <v>0.16557550158394932</v>
      </c>
      <c r="Q20" s="253">
        <f t="shared" si="5"/>
        <v>0.8</v>
      </c>
      <c r="R20" s="253">
        <f t="shared" si="6"/>
        <v>1.7999999999999998</v>
      </c>
      <c r="S20" s="253">
        <f>IF('Crisis Indicator Data'!I17="x","x",IF('Crisis Indicator Data'!I17=0,0,IF(LOG('Crisis Indicator Data'!I17)&lt;S$4,0,IF(LOG('Crisis Indicator Data'!I17)&gt;S$3,5,ROUND(5-(S$3-LOG('Crisis Indicator Data'!I17))/(S$3-S$4)*5,1)))))</f>
        <v>4.4000000000000004</v>
      </c>
      <c r="T20" s="144">
        <f>IF('Crisis Indicator Data'!H17="x","x",IF('Crisis Indicator Data'!I17="x","x",'Crisis Indicator Data'!I17/'Crisis Indicator Data'!H17))</f>
        <v>0.71237244897959184</v>
      </c>
      <c r="U20" s="253">
        <f t="shared" si="7"/>
        <v>5</v>
      </c>
      <c r="V20" s="253">
        <f t="shared" si="8"/>
        <v>4.7</v>
      </c>
      <c r="W20" s="253">
        <f>IF('Crisis Indicator Data'!L17="x","x",IF('Crisis Indicator Data'!L17=0,0,IF(LOG('Crisis Indicator Data'!L17)&lt;W$4,0,IF(LOG('Crisis Indicator Data'!L17)&gt;W$3,5,ROUND(5-(W$3-LOG('Crisis Indicator Data'!L17))/(W$3-W$4)*5,1)))))</f>
        <v>3.5</v>
      </c>
      <c r="X20" s="260">
        <f>IF(OR('Crisis Indicator Data'!L17="x",'Crisis Indicator Data'!H17="x"),"x",'Crisis Indicator Data'!L17/'Crisis Indicator Data'!H17)</f>
        <v>1.8239795918367348E-4</v>
      </c>
      <c r="Y20" s="253">
        <f t="shared" si="9"/>
        <v>5</v>
      </c>
      <c r="Z20" s="253">
        <f t="shared" si="10"/>
        <v>4.3</v>
      </c>
      <c r="AA20" s="253">
        <f t="shared" si="11"/>
        <v>4.5</v>
      </c>
      <c r="AB20" s="261">
        <f t="shared" si="12"/>
        <v>3.5</v>
      </c>
    </row>
    <row r="21" spans="1:28" x14ac:dyDescent="0.35">
      <c r="A21" s="147" t="str">
        <f>'Crisis Indicator Data'!A18</f>
        <v>CAR refugees in Cameroon</v>
      </c>
      <c r="B21" s="148" t="str">
        <f>'Crisis Indicator Data'!B18</f>
        <v>International displacement</v>
      </c>
      <c r="C21" s="148" t="str">
        <f>'Crisis Indicator Data'!C18</f>
        <v>CMR004</v>
      </c>
      <c r="D21" s="148" t="str">
        <f>'Crisis Indicator Data'!D18</f>
        <v>Cameroon</v>
      </c>
      <c r="E21" s="149" t="str">
        <f>'Crisis Indicator Data'!E18</f>
        <v>CMR</v>
      </c>
      <c r="F21" s="259">
        <f>IF('Crisis Indicator Data'!F18="x","x",IF(LOG('Crisis Indicator Data'!F18)&lt;F$4,0,IF(LOG('Crisis Indicator Data'!F18)&gt;F$3,5,ROUND(5-(F$3-LOG('Crisis Indicator Data'!F18))/(F$3-F$4)*5,1))))</f>
        <v>3.8</v>
      </c>
      <c r="G21" s="144">
        <f>IF('Crisis Indicator Data'!F18="x","x",IF(B21="Regional crisis",('Crisis Indicator Data'!F18/VLOOKUP('Impact of the crisis'!$C21,'Regional Crises'!$B$1:$R$66,4,FALSE)),'Crisis Indicator Data'!F18/VLOOKUP('Impact of the crisis'!$E21,'Country Indicator Data'!$B$4:$P$300,15,FALSE)))</f>
        <v>0.42717945463391932</v>
      </c>
      <c r="H21" s="253">
        <f t="shared" si="0"/>
        <v>2.1</v>
      </c>
      <c r="I21" s="253">
        <f t="shared" si="1"/>
        <v>2.95</v>
      </c>
      <c r="J21" s="253">
        <f>IF('Crisis Indicator Data'!G18="x","x",IF(LOG('Crisis Indicator Data'!G18)&lt;J$4,0,IF(LOG('Crisis Indicator Data'!G18)&gt;J$3,5,ROUND(5-(J$3-LOG('Crisis Indicator Data'!G18))/(J$3-J$4)*5,1))))</f>
        <v>2.5</v>
      </c>
      <c r="K21" s="144">
        <f>IF('Crisis Indicator Data'!G18="x","x",IF(B21="Regional crisis",('Crisis Indicator Data'!G18/VLOOKUP('Impact of the crisis'!$C21,'Regional Crises'!$B$1:$R$66,5,FALSE)),'Crisis Indicator Data'!G18/VLOOKUP('Impact of the crisis'!$E21,'Country Indicator Data'!$B$4:$P$300,14,FALSE)))</f>
        <v>0.21865821610759004</v>
      </c>
      <c r="L21" s="253">
        <f t="shared" si="2"/>
        <v>1.1000000000000001</v>
      </c>
      <c r="M21" s="253">
        <f t="shared" si="3"/>
        <v>1.8</v>
      </c>
      <c r="N21" s="253">
        <f t="shared" si="4"/>
        <v>2.4</v>
      </c>
      <c r="O21" s="253">
        <f>IF('Crisis Indicator Data'!H18="x","x",IF('Crisis Indicator Data'!H18=0,0,IF(LOG('Crisis Indicator Data'!H18)&lt;O$4,0,IF(LOG('Crisis Indicator Data'!H18)&gt;O$3,5,ROUND(5-(O$3-LOG('Crisis Indicator Data'!H18))/(O$3-O$4)*5,1)))))</f>
        <v>2.2999999999999998</v>
      </c>
      <c r="P21" s="144">
        <f>IF('Crisis Indicator Data'!H18="x","x",'Crisis Indicator Data'!H18/'Crisis Indicator Data'!G18)</f>
        <v>0.13396960056557086</v>
      </c>
      <c r="Q21" s="253">
        <f t="shared" si="5"/>
        <v>0.6</v>
      </c>
      <c r="R21" s="253">
        <f t="shared" si="6"/>
        <v>1.45</v>
      </c>
      <c r="S21" s="253">
        <f>IF('Crisis Indicator Data'!I18="x","x",IF('Crisis Indicator Data'!I18=0,0,IF(LOG('Crisis Indicator Data'!I18)&lt;S$4,0,IF(LOG('Crisis Indicator Data'!I18)&gt;S$3,5,ROUND(5-(S$3-LOG('Crisis Indicator Data'!I18))/(S$3-S$4)*5,1)))))</f>
        <v>3.6</v>
      </c>
      <c r="T21" s="144">
        <f>IF('Crisis Indicator Data'!H18="x","x",IF('Crisis Indicator Data'!I18="x","x",'Crisis Indicator Data'!I18/'Crisis Indicator Data'!H18))</f>
        <v>0.45778364116094988</v>
      </c>
      <c r="U21" s="253">
        <f t="shared" si="7"/>
        <v>5</v>
      </c>
      <c r="V21" s="253">
        <f t="shared" si="8"/>
        <v>4.3</v>
      </c>
      <c r="W21" s="253" t="str">
        <f>IF('Crisis Indicator Data'!L18="x","x",IF('Crisis Indicator Data'!L18=0,0,IF(LOG('Crisis Indicator Data'!L18)&lt;W$4,0,IF(LOG('Crisis Indicator Data'!L18)&gt;W$3,5,ROUND(5-(W$3-LOG('Crisis Indicator Data'!L18))/(W$3-W$4)*5,1)))))</f>
        <v>x</v>
      </c>
      <c r="X21" s="260" t="str">
        <f>IF(OR('Crisis Indicator Data'!L18="x",'Crisis Indicator Data'!H18="x"),"x",'Crisis Indicator Data'!L18/'Crisis Indicator Data'!H18)</f>
        <v>x</v>
      </c>
      <c r="Y21" s="253" t="str">
        <f t="shared" si="9"/>
        <v>x</v>
      </c>
      <c r="Z21" s="253" t="str">
        <f t="shared" si="10"/>
        <v>x</v>
      </c>
      <c r="AA21" s="253">
        <f t="shared" si="11"/>
        <v>4.3</v>
      </c>
      <c r="AB21" s="261">
        <f t="shared" si="12"/>
        <v>3.2</v>
      </c>
    </row>
    <row r="22" spans="1:28" x14ac:dyDescent="0.35">
      <c r="A22" s="147" t="str">
        <f>'Crisis Indicator Data'!A19</f>
        <v>Complex crisis in DRC</v>
      </c>
      <c r="B22" s="148" t="str">
        <f>'Crisis Indicator Data'!B19</f>
        <v>Complex crisis</v>
      </c>
      <c r="C22" s="148" t="str">
        <f>'Crisis Indicator Data'!C19</f>
        <v>COD001</v>
      </c>
      <c r="D22" s="148" t="str">
        <f>'Crisis Indicator Data'!D19</f>
        <v>DRC</v>
      </c>
      <c r="E22" s="149" t="str">
        <f>'Crisis Indicator Data'!E19</f>
        <v>COD</v>
      </c>
      <c r="F22" s="259">
        <f>IF('Crisis Indicator Data'!F19="x","x",IF(LOG('Crisis Indicator Data'!F19)&lt;F$4,0,IF(LOG('Crisis Indicator Data'!F19)&gt;F$3,5,ROUND(5-(F$3-LOG('Crisis Indicator Data'!F19))/(F$3-F$4)*5,1))))</f>
        <v>5</v>
      </c>
      <c r="G22" s="144">
        <f>IF('Crisis Indicator Data'!F19="x","x",IF(B22="Regional crisis",('Crisis Indicator Data'!F19/VLOOKUP('Impact of the crisis'!$C22,'Regional Crises'!$B$1:$R$66,4,FALSE)),'Crisis Indicator Data'!F19/VLOOKUP('Impact of the crisis'!$E22,'Country Indicator Data'!$B$4:$P$300,15,FALSE)))</f>
        <v>0.99999911779625505</v>
      </c>
      <c r="H22" s="253">
        <f t="shared" si="0"/>
        <v>5</v>
      </c>
      <c r="I22" s="253">
        <f t="shared" si="1"/>
        <v>5</v>
      </c>
      <c r="J22" s="253">
        <f>IF('Crisis Indicator Data'!G19="x","x",IF(LOG('Crisis Indicator Data'!G19)&lt;J$4,0,IF(LOG('Crisis Indicator Data'!G19)&gt;J$3,5,ROUND(5-(J$3-LOG('Crisis Indicator Data'!G19))/(J$3-J$4)*5,1))))</f>
        <v>4.8</v>
      </c>
      <c r="K22" s="144">
        <f>IF('Crisis Indicator Data'!G19="x","x",IF(B22="Regional crisis",('Crisis Indicator Data'!G19/VLOOKUP('Impact of the crisis'!$C22,'Regional Crises'!$B$1:$R$66,5,FALSE)),'Crisis Indicator Data'!G19/VLOOKUP('Impact of the crisis'!$E22,'Country Indicator Data'!$B$4:$P$300,14,FALSE)))</f>
        <v>0.26279162570686082</v>
      </c>
      <c r="L22" s="253">
        <f t="shared" si="2"/>
        <v>1.3</v>
      </c>
      <c r="M22" s="253">
        <f t="shared" si="3"/>
        <v>3.05</v>
      </c>
      <c r="N22" s="253">
        <f t="shared" si="4"/>
        <v>4.3</v>
      </c>
      <c r="O22" s="253">
        <f>IF('Crisis Indicator Data'!H19="x","x",IF('Crisis Indicator Data'!H19=0,0,IF(LOG('Crisis Indicator Data'!H19)&lt;O$4,0,IF(LOG('Crisis Indicator Data'!H19)&gt;O$3,5,ROUND(5-(O$3-LOG('Crisis Indicator Data'!H19))/(O$3-O$4)*5,1)))))</f>
        <v>4.8</v>
      </c>
      <c r="P22" s="144">
        <f>IF('Crisis Indicator Data'!H19="x","x",'Crisis Indicator Data'!H19/'Crisis Indicator Data'!G19)</f>
        <v>0.94444444444444442</v>
      </c>
      <c r="Q22" s="253">
        <f t="shared" si="5"/>
        <v>4.7</v>
      </c>
      <c r="R22" s="253">
        <f t="shared" si="6"/>
        <v>4.75</v>
      </c>
      <c r="S22" s="253">
        <f>IF('Crisis Indicator Data'!I19="x","x",IF('Crisis Indicator Data'!I19=0,0,IF(LOG('Crisis Indicator Data'!I19)&lt;S$4,0,IF(LOG('Crisis Indicator Data'!I19)&gt;S$3,5,ROUND(5-(S$3-LOG('Crisis Indicator Data'!I19))/(S$3-S$4)*5,1)))))</f>
        <v>5</v>
      </c>
      <c r="T22" s="144">
        <f>IF('Crisis Indicator Data'!H19="x","x",IF('Crisis Indicator Data'!I19="x","x",'Crisis Indicator Data'!I19/'Crisis Indicator Data'!H19))</f>
        <v>0.39600000000000002</v>
      </c>
      <c r="U22" s="253">
        <f t="shared" si="7"/>
        <v>5</v>
      </c>
      <c r="V22" s="253">
        <f t="shared" si="8"/>
        <v>5</v>
      </c>
      <c r="W22" s="253">
        <f>IF('Crisis Indicator Data'!L19="x","x",IF('Crisis Indicator Data'!L19=0,0,IF(LOG('Crisis Indicator Data'!L19)&lt;W$4,0,IF(LOG('Crisis Indicator Data'!L19)&gt;W$3,5,ROUND(5-(W$3-LOG('Crisis Indicator Data'!L19))/(W$3-W$4)*5,1)))))</f>
        <v>5</v>
      </c>
      <c r="X22" s="260">
        <f>IF(OR('Crisis Indicator Data'!L19="x",'Crisis Indicator Data'!H19="x"),"x",'Crisis Indicator Data'!L19/'Crisis Indicator Data'!H19)</f>
        <v>1.2329411764705882E-4</v>
      </c>
      <c r="Y22" s="253">
        <f t="shared" si="9"/>
        <v>5</v>
      </c>
      <c r="Z22" s="253">
        <f t="shared" si="10"/>
        <v>5</v>
      </c>
      <c r="AA22" s="253">
        <f t="shared" si="11"/>
        <v>5</v>
      </c>
      <c r="AB22" s="261">
        <f t="shared" si="12"/>
        <v>4.9000000000000004</v>
      </c>
    </row>
    <row r="23" spans="1:28" x14ac:dyDescent="0.35">
      <c r="A23" s="147" t="str">
        <f>'Crisis Indicator Data'!A20</f>
        <v>Complex crisis in Congo</v>
      </c>
      <c r="B23" s="148" t="str">
        <f>'Crisis Indicator Data'!B20</f>
        <v>Complex crisis</v>
      </c>
      <c r="C23" s="148" t="str">
        <f>'Crisis Indicator Data'!C20</f>
        <v>COG001</v>
      </c>
      <c r="D23" s="148" t="str">
        <f>'Crisis Indicator Data'!D20</f>
        <v>Congo</v>
      </c>
      <c r="E23" s="149" t="str">
        <f>'Crisis Indicator Data'!E20</f>
        <v>COG</v>
      </c>
      <c r="F23" s="259">
        <f>IF('Crisis Indicator Data'!F20="x","x",IF(LOG('Crisis Indicator Data'!F20)&lt;F$4,0,IF(LOG('Crisis Indicator Data'!F20)&gt;F$3,5,ROUND(5-(F$3-LOG('Crisis Indicator Data'!F20))/(F$3-F$4)*5,1))))</f>
        <v>4.2</v>
      </c>
      <c r="G23" s="144">
        <f>IF('Crisis Indicator Data'!F20="x","x",IF(B23="Regional crisis",('Crisis Indicator Data'!F20/VLOOKUP('Impact of the crisis'!$C23,'Regional Crises'!$B$1:$R$66,4,FALSE)),'Crisis Indicator Data'!F20/VLOOKUP('Impact of the crisis'!$E23,'Country Indicator Data'!$B$4:$P$300,15,FALSE)))</f>
        <v>1</v>
      </c>
      <c r="H23" s="253">
        <f t="shared" si="0"/>
        <v>5</v>
      </c>
      <c r="I23" s="253">
        <f t="shared" si="1"/>
        <v>4.5999999999999996</v>
      </c>
      <c r="J23" s="253">
        <f>IF('Crisis Indicator Data'!G20="x","x",IF(LOG('Crisis Indicator Data'!G20)&lt;J$4,0,IF(LOG('Crisis Indicator Data'!G20)&gt;J$3,5,ROUND(5-(J$3-LOG('Crisis Indicator Data'!G20))/(J$3-J$4)*5,1))))</f>
        <v>2.5</v>
      </c>
      <c r="K23" s="144">
        <f>IF('Crisis Indicator Data'!G20="x","x",IF(B23="Regional crisis",('Crisis Indicator Data'!G20/VLOOKUP('Impact of the crisis'!$C23,'Regional Crises'!$B$1:$R$66,5,FALSE)),'Crisis Indicator Data'!G20/VLOOKUP('Impact of the crisis'!$E23,'Country Indicator Data'!$B$4:$P$300,14,FALSE)))</f>
        <v>1</v>
      </c>
      <c r="L23" s="253">
        <f t="shared" si="2"/>
        <v>5</v>
      </c>
      <c r="M23" s="253">
        <f t="shared" si="3"/>
        <v>3.75</v>
      </c>
      <c r="N23" s="253">
        <f t="shared" si="4"/>
        <v>4.2</v>
      </c>
      <c r="O23" s="253">
        <f>IF('Crisis Indicator Data'!H20="x","x",IF('Crisis Indicator Data'!H20=0,0,IF(LOG('Crisis Indicator Data'!H20)&lt;O$4,0,IF(LOG('Crisis Indicator Data'!H20)&gt;O$3,5,ROUND(5-(O$3-LOG('Crisis Indicator Data'!H20))/(O$3-O$4)*5,1)))))</f>
        <v>2.6</v>
      </c>
      <c r="P23" s="144">
        <f>IF('Crisis Indicator Data'!H20="x","x",'Crisis Indicator Data'!H20/'Crisis Indicator Data'!G20)</f>
        <v>0.21432398642614753</v>
      </c>
      <c r="Q23" s="253">
        <f t="shared" si="5"/>
        <v>1</v>
      </c>
      <c r="R23" s="253">
        <f t="shared" si="6"/>
        <v>1.8</v>
      </c>
      <c r="S23" s="253">
        <f>IF('Crisis Indicator Data'!I20="x","x",IF('Crisis Indicator Data'!I20=0,0,IF(LOG('Crisis Indicator Data'!I20)&lt;S$4,0,IF(LOG('Crisis Indicator Data'!I20)&gt;S$3,5,ROUND(5-(S$3-LOG('Crisis Indicator Data'!I20))/(S$3-S$4)*5,1)))))</f>
        <v>3.5</v>
      </c>
      <c r="T23" s="144">
        <f>IF('Crisis Indicator Data'!H20="x","x",IF('Crisis Indicator Data'!I20="x","x",'Crisis Indicator Data'!I20/'Crisis Indicator Data'!H20))</f>
        <v>0.24583333333333332</v>
      </c>
      <c r="U23" s="253">
        <f t="shared" si="7"/>
        <v>5</v>
      </c>
      <c r="V23" s="253">
        <f t="shared" si="8"/>
        <v>4.3</v>
      </c>
      <c r="W23" s="253" t="str">
        <f>IF('Crisis Indicator Data'!L20="x","x",IF('Crisis Indicator Data'!L20=0,0,IF(LOG('Crisis Indicator Data'!L20)&lt;W$4,0,IF(LOG('Crisis Indicator Data'!L20)&gt;W$3,5,ROUND(5-(W$3-LOG('Crisis Indicator Data'!L20))/(W$3-W$4)*5,1)))))</f>
        <v>x</v>
      </c>
      <c r="X23" s="260" t="str">
        <f>IF(OR('Crisis Indicator Data'!L20="x",'Crisis Indicator Data'!H20="x"),"x",'Crisis Indicator Data'!L20/'Crisis Indicator Data'!H20)</f>
        <v>x</v>
      </c>
      <c r="Y23" s="253" t="str">
        <f t="shared" si="9"/>
        <v>x</v>
      </c>
      <c r="Z23" s="253" t="str">
        <f t="shared" si="10"/>
        <v>x</v>
      </c>
      <c r="AA23" s="253">
        <f t="shared" si="11"/>
        <v>4.3</v>
      </c>
      <c r="AB23" s="261">
        <f t="shared" si="12"/>
        <v>3.3</v>
      </c>
    </row>
    <row r="24" spans="1:28" x14ac:dyDescent="0.35">
      <c r="A24" s="147" t="str">
        <f>'Crisis Indicator Data'!A21</f>
        <v>Complex crisis in Colombia</v>
      </c>
      <c r="B24" s="148" t="str">
        <f>'Crisis Indicator Data'!B21</f>
        <v>Complex crisis</v>
      </c>
      <c r="C24" s="148" t="str">
        <f>'Crisis Indicator Data'!C21</f>
        <v>COL001</v>
      </c>
      <c r="D24" s="148" t="str">
        <f>'Crisis Indicator Data'!D21</f>
        <v>Colombia</v>
      </c>
      <c r="E24" s="149" t="str">
        <f>'Crisis Indicator Data'!E21</f>
        <v>COL</v>
      </c>
      <c r="F24" s="259">
        <f>IF('Crisis Indicator Data'!F21="x","x",IF(LOG('Crisis Indicator Data'!F21)&lt;F$4,0,IF(LOG('Crisis Indicator Data'!F21)&gt;F$3,5,ROUND(5-(F$3-LOG('Crisis Indicator Data'!F21))/(F$3-F$4)*5,1))))</f>
        <v>5</v>
      </c>
      <c r="G24" s="144">
        <f>IF('Crisis Indicator Data'!F21="x","x",IF(B24="Regional crisis",('Crisis Indicator Data'!F21/VLOOKUP('Impact of the crisis'!$C24,'Regional Crises'!$B$1:$R$66,4,FALSE)),'Crisis Indicator Data'!F21/VLOOKUP('Impact of the crisis'!$E24,'Country Indicator Data'!$B$4:$P$300,15,FALSE)))</f>
        <v>1.0290671473636774</v>
      </c>
      <c r="H24" s="253">
        <f t="shared" si="0"/>
        <v>5</v>
      </c>
      <c r="I24" s="253">
        <f t="shared" si="1"/>
        <v>5</v>
      </c>
      <c r="J24" s="253">
        <f>IF('Crisis Indicator Data'!G21="x","x",IF(LOG('Crisis Indicator Data'!G21)&lt;J$4,0,IF(LOG('Crisis Indicator Data'!G21)&gt;J$3,5,ROUND(5-(J$3-LOG('Crisis Indicator Data'!G21))/(J$3-J$4)*5,1))))</f>
        <v>5</v>
      </c>
      <c r="K24" s="144">
        <f>IF('Crisis Indicator Data'!G21="x","x",IF(B24="Regional crisis",('Crisis Indicator Data'!G21/VLOOKUP('Impact of the crisis'!$C24,'Regional Crises'!$B$1:$R$66,5,FALSE)),'Crisis Indicator Data'!G21/VLOOKUP('Impact of the crisis'!$E24,'Country Indicator Data'!$B$4:$P$300,14,FALSE)))</f>
        <v>1</v>
      </c>
      <c r="L24" s="253">
        <f t="shared" si="2"/>
        <v>5</v>
      </c>
      <c r="M24" s="253">
        <f t="shared" si="3"/>
        <v>5</v>
      </c>
      <c r="N24" s="253">
        <f t="shared" si="4"/>
        <v>5</v>
      </c>
      <c r="O24" s="253">
        <f>IF('Crisis Indicator Data'!H21="x","x",IF('Crisis Indicator Data'!H21=0,0,IF(LOG('Crisis Indicator Data'!H21)&lt;O$4,0,IF(LOG('Crisis Indicator Data'!H21)&gt;O$3,5,ROUND(5-(O$3-LOG('Crisis Indicator Data'!H21))/(O$3-O$4)*5,1)))))</f>
        <v>4.2</v>
      </c>
      <c r="P24" s="144">
        <f>IF('Crisis Indicator Data'!H21="x","x",'Crisis Indicator Data'!H21/'Crisis Indicator Data'!G21)</f>
        <v>0.21764705882352942</v>
      </c>
      <c r="Q24" s="253">
        <f t="shared" si="5"/>
        <v>1</v>
      </c>
      <c r="R24" s="253">
        <f t="shared" si="6"/>
        <v>2.6</v>
      </c>
      <c r="S24" s="253">
        <f>IF('Crisis Indicator Data'!I21="x","x",IF('Crisis Indicator Data'!I21=0,0,IF(LOG('Crisis Indicator Data'!I21)&lt;S$4,0,IF(LOG('Crisis Indicator Data'!I21)&gt;S$3,5,ROUND(5-(S$3-LOG('Crisis Indicator Data'!I21))/(S$3-S$4)*5,1)))))</f>
        <v>3.8</v>
      </c>
      <c r="T24" s="144">
        <f>IF('Crisis Indicator Data'!H21="x","x",IF('Crisis Indicator Data'!I21="x","x",'Crisis Indicator Data'!I21/'Crisis Indicator Data'!H21))</f>
        <v>4.0900900900900899E-2</v>
      </c>
      <c r="U24" s="253">
        <f t="shared" si="7"/>
        <v>1.4</v>
      </c>
      <c r="V24" s="253">
        <f t="shared" si="8"/>
        <v>2.6</v>
      </c>
      <c r="W24" s="253">
        <f>IF('Crisis Indicator Data'!L21="x","x",IF('Crisis Indicator Data'!L21=0,0,IF(LOG('Crisis Indicator Data'!L21)&lt;W$4,0,IF(LOG('Crisis Indicator Data'!L21)&gt;W$3,5,ROUND(5-(W$3-LOG('Crisis Indicator Data'!L21))/(W$3-W$4)*5,1)))))</f>
        <v>3.8</v>
      </c>
      <c r="X24" s="260">
        <f>IF(OR('Crisis Indicator Data'!L21="x",'Crisis Indicator Data'!H21="x"),"x",'Crisis Indicator Data'!L21/'Crisis Indicator Data'!H21)</f>
        <v>4.1801801801801801E-5</v>
      </c>
      <c r="Y24" s="253">
        <f t="shared" si="9"/>
        <v>2.1</v>
      </c>
      <c r="Z24" s="253">
        <f t="shared" si="10"/>
        <v>3</v>
      </c>
      <c r="AA24" s="253">
        <f t="shared" si="11"/>
        <v>2.8</v>
      </c>
      <c r="AB24" s="261">
        <f t="shared" si="12"/>
        <v>2.7</v>
      </c>
    </row>
    <row r="25" spans="1:28" x14ac:dyDescent="0.35">
      <c r="A25" s="147" t="str">
        <f>'Crisis Indicator Data'!A22</f>
        <v>Venezuela displacement in Colombia</v>
      </c>
      <c r="B25" s="148" t="str">
        <f>'Crisis Indicator Data'!B22</f>
        <v>International displacement</v>
      </c>
      <c r="C25" s="148" t="str">
        <f>'Crisis Indicator Data'!C22</f>
        <v>COL002</v>
      </c>
      <c r="D25" s="148" t="str">
        <f>'Crisis Indicator Data'!D22</f>
        <v>Colombia</v>
      </c>
      <c r="E25" s="149" t="str">
        <f>'Crisis Indicator Data'!E22</f>
        <v>COL</v>
      </c>
      <c r="F25" s="259">
        <f>IF('Crisis Indicator Data'!F22="x","x",IF(LOG('Crisis Indicator Data'!F22)&lt;F$4,0,IF(LOG('Crisis Indicator Data'!F22)&gt;F$3,5,ROUND(5-(F$3-LOG('Crisis Indicator Data'!F22))/(F$3-F$4)*5,1))))</f>
        <v>3.5</v>
      </c>
      <c r="G25" s="144">
        <f>IF('Crisis Indicator Data'!F22="x","x",IF(B25="Regional crisis",('Crisis Indicator Data'!F22/VLOOKUP('Impact of the crisis'!$C25,'Regional Crises'!$B$1:$R$66,4,FALSE)),'Crisis Indicator Data'!F22/VLOOKUP('Impact of the crisis'!$E25,'Country Indicator Data'!$B$4:$P$300,15,FALSE)))</f>
        <v>0.12019648490310951</v>
      </c>
      <c r="H25" s="253">
        <f t="shared" si="0"/>
        <v>0.5</v>
      </c>
      <c r="I25" s="253">
        <f t="shared" si="1"/>
        <v>2</v>
      </c>
      <c r="J25" s="253">
        <f>IF('Crisis Indicator Data'!G22="x","x",IF(LOG('Crisis Indicator Data'!G22)&lt;J$4,0,IF(LOG('Crisis Indicator Data'!G22)&gt;J$3,5,ROUND(5-(J$3-LOG('Crisis Indicator Data'!G22))/(J$3-J$4)*5,1))))</f>
        <v>4.5</v>
      </c>
      <c r="K25" s="144">
        <f>IF('Crisis Indicator Data'!G22="x","x",IF(B25="Regional crisis",('Crisis Indicator Data'!G22/VLOOKUP('Impact of the crisis'!$C25,'Regional Crises'!$B$1:$R$66,5,FALSE)),'Crisis Indicator Data'!G22/VLOOKUP('Impact of the crisis'!$E25,'Country Indicator Data'!$B$4:$P$300,14,FALSE)))</f>
        <v>0.45025490196078433</v>
      </c>
      <c r="L25" s="253">
        <f t="shared" si="2"/>
        <v>2.2000000000000002</v>
      </c>
      <c r="M25" s="253">
        <f t="shared" si="3"/>
        <v>3.35</v>
      </c>
      <c r="N25" s="253">
        <f t="shared" si="4"/>
        <v>2.7</v>
      </c>
      <c r="O25" s="253">
        <f>IF('Crisis Indicator Data'!H22="x","x",IF('Crisis Indicator Data'!H22=0,0,IF(LOG('Crisis Indicator Data'!H22)&lt;O$4,0,IF(LOG('Crisis Indicator Data'!H22)&gt;O$3,5,ROUND(5-(O$3-LOG('Crisis Indicator Data'!H22))/(O$3-O$4)*5,1)))))</f>
        <v>3.7</v>
      </c>
      <c r="P25" s="144">
        <f>IF('Crisis Indicator Data'!H22="x","x",'Crisis Indicator Data'!H22/'Crisis Indicator Data'!G22)</f>
        <v>0.23995122588511955</v>
      </c>
      <c r="Q25" s="253">
        <f t="shared" si="5"/>
        <v>1.2</v>
      </c>
      <c r="R25" s="253">
        <f t="shared" si="6"/>
        <v>2.4500000000000002</v>
      </c>
      <c r="S25" s="253">
        <f>IF('Crisis Indicator Data'!I22="x","x",IF('Crisis Indicator Data'!I22=0,0,IF(LOG('Crisis Indicator Data'!I22)&lt;S$4,0,IF(LOG('Crisis Indicator Data'!I22)&gt;S$3,5,ROUND(5-(S$3-LOG('Crisis Indicator Data'!I22))/(S$3-S$4)*5,1)))))</f>
        <v>4.7</v>
      </c>
      <c r="T25" s="144">
        <f>IF('Crisis Indicator Data'!H22="x","x",IF('Crisis Indicator Data'!I22="x","x",'Crisis Indicator Data'!I22/'Crisis Indicator Data'!H22))</f>
        <v>0.33430127041742286</v>
      </c>
      <c r="U25" s="253">
        <f t="shared" si="7"/>
        <v>5</v>
      </c>
      <c r="V25" s="253">
        <f t="shared" si="8"/>
        <v>4.9000000000000004</v>
      </c>
      <c r="W25" s="253">
        <f>IF('Crisis Indicator Data'!L22="x","x",IF('Crisis Indicator Data'!L22=0,0,IF(LOG('Crisis Indicator Data'!L22)&lt;W$4,0,IF(LOG('Crisis Indicator Data'!L22)&gt;W$3,5,ROUND(5-(W$3-LOG('Crisis Indicator Data'!L22))/(W$3-W$4)*5,1)))))</f>
        <v>3.7</v>
      </c>
      <c r="X25" s="260">
        <f>IF(OR('Crisis Indicator Data'!L22="x",'Crisis Indicator Data'!H22="x"),"x",'Crisis Indicator Data'!L22/'Crisis Indicator Data'!H22)</f>
        <v>6.5698729582577126E-5</v>
      </c>
      <c r="Y25" s="253">
        <f t="shared" si="9"/>
        <v>3.3</v>
      </c>
      <c r="Z25" s="253">
        <f t="shared" si="10"/>
        <v>3.5</v>
      </c>
      <c r="AA25" s="253">
        <f t="shared" si="11"/>
        <v>4.3</v>
      </c>
      <c r="AB25" s="261">
        <f t="shared" si="12"/>
        <v>3.5</v>
      </c>
    </row>
    <row r="26" spans="1:28" x14ac:dyDescent="0.35">
      <c r="A26" s="147" t="str">
        <f>'Crisis Indicator Data'!A23</f>
        <v>Nicaraguan refugees in Costa Rica</v>
      </c>
      <c r="B26" s="148" t="str">
        <f>'Crisis Indicator Data'!B23</f>
        <v>International displacement</v>
      </c>
      <c r="C26" s="148" t="str">
        <f>'Crisis Indicator Data'!C23</f>
        <v>CRI002</v>
      </c>
      <c r="D26" s="148" t="str">
        <f>'Crisis Indicator Data'!D23</f>
        <v>Costa Rica</v>
      </c>
      <c r="E26" s="149" t="str">
        <f>'Crisis Indicator Data'!E23</f>
        <v>CRI</v>
      </c>
      <c r="F26" s="259">
        <f>IF('Crisis Indicator Data'!F23="x","x",IF(LOG('Crisis Indicator Data'!F23)&lt;F$4,0,IF(LOG('Crisis Indicator Data'!F23)&gt;F$3,5,ROUND(5-(F$3-LOG('Crisis Indicator Data'!F23))/(F$3-F$4)*5,1))))</f>
        <v>1.2</v>
      </c>
      <c r="G26" s="144">
        <f>IF('Crisis Indicator Data'!F23="x","x",IF(B26="Regional crisis",('Crisis Indicator Data'!F23/VLOOKUP('Impact of the crisis'!$C26,'Regional Crises'!$B$1:$R$66,4,FALSE)),'Crisis Indicator Data'!F23/VLOOKUP('Impact of the crisis'!$E26,'Country Indicator Data'!$B$4:$P$300,15,FALSE)))</f>
        <v>9.7258127692910298E-2</v>
      </c>
      <c r="H26" s="253">
        <f t="shared" si="0"/>
        <v>0.4</v>
      </c>
      <c r="I26" s="253">
        <f t="shared" si="1"/>
        <v>0.8</v>
      </c>
      <c r="J26" s="253">
        <f>IF('Crisis Indicator Data'!G23="x","x",IF(LOG('Crisis Indicator Data'!G23)&lt;J$4,0,IF(LOG('Crisis Indicator Data'!G23)&gt;J$3,5,ROUND(5-(J$3-LOG('Crisis Indicator Data'!G23))/(J$3-J$4)*5,1))))</f>
        <v>0.8</v>
      </c>
      <c r="K26" s="144">
        <f>IF('Crisis Indicator Data'!G23="x","x",IF(B26="Regional crisis",('Crisis Indicator Data'!G23/VLOOKUP('Impact of the crisis'!$C26,'Regional Crises'!$B$1:$R$66,5,FALSE)),'Crisis Indicator Data'!G23/VLOOKUP('Impact of the crisis'!$E26,'Country Indicator Data'!$B$4:$P$300,14,FALSE)))</f>
        <v>0.33288435635943814</v>
      </c>
      <c r="L26" s="253">
        <f t="shared" si="2"/>
        <v>1.6</v>
      </c>
      <c r="M26" s="253">
        <f t="shared" si="3"/>
        <v>1.2000000000000002</v>
      </c>
      <c r="N26" s="253">
        <f t="shared" si="4"/>
        <v>1</v>
      </c>
      <c r="O26" s="253">
        <f>IF('Crisis Indicator Data'!H23="x","x",IF('Crisis Indicator Data'!H23=0,0,IF(LOG('Crisis Indicator Data'!H23)&lt;O$4,0,IF(LOG('Crisis Indicator Data'!H23)&gt;O$3,5,ROUND(5-(O$3-LOG('Crisis Indicator Data'!H23))/(O$3-O$4)*5,1)))))</f>
        <v>0.7</v>
      </c>
      <c r="P26" s="144">
        <f>IF('Crisis Indicator Data'!H23="x","x",'Crisis Indicator Data'!H23/'Crisis Indicator Data'!G23)</f>
        <v>4.971098265895954E-2</v>
      </c>
      <c r="Q26" s="253">
        <f t="shared" si="5"/>
        <v>0.2</v>
      </c>
      <c r="R26" s="253">
        <f t="shared" si="6"/>
        <v>0.44999999999999996</v>
      </c>
      <c r="S26" s="253">
        <f>IF('Crisis Indicator Data'!I23="x","x",IF('Crisis Indicator Data'!I23=0,0,IF(LOG('Crisis Indicator Data'!I23)&lt;S$4,0,IF(LOG('Crisis Indicator Data'!I23)&gt;S$3,5,ROUND(5-(S$3-LOG('Crisis Indicator Data'!I23))/(S$3-S$4)*5,1)))))</f>
        <v>2.8</v>
      </c>
      <c r="T26" s="144">
        <f>IF('Crisis Indicator Data'!H23="x","x",IF('Crisis Indicator Data'!I23="x","x",'Crisis Indicator Data'!I23/'Crisis Indicator Data'!H23))</f>
        <v>1</v>
      </c>
      <c r="U26" s="253">
        <f t="shared" si="7"/>
        <v>5</v>
      </c>
      <c r="V26" s="253">
        <f t="shared" si="8"/>
        <v>3.9</v>
      </c>
      <c r="W26" s="253">
        <f>IF('Crisis Indicator Data'!L23="x","x",IF('Crisis Indicator Data'!L23=0,0,IF(LOG('Crisis Indicator Data'!L23)&lt;W$4,0,IF(LOG('Crisis Indicator Data'!L23)&gt;W$3,5,ROUND(5-(W$3-LOG('Crisis Indicator Data'!L23))/(W$3-W$4)*5,1)))))</f>
        <v>0</v>
      </c>
      <c r="X26" s="260">
        <f>IF(OR('Crisis Indicator Data'!L23="x",'Crisis Indicator Data'!H23="x"),"x",'Crisis Indicator Data'!L23/'Crisis Indicator Data'!H23)</f>
        <v>0</v>
      </c>
      <c r="Y26" s="253">
        <f t="shared" si="9"/>
        <v>0</v>
      </c>
      <c r="Z26" s="253">
        <f t="shared" si="10"/>
        <v>0</v>
      </c>
      <c r="AA26" s="253">
        <f t="shared" si="11"/>
        <v>2.4</v>
      </c>
      <c r="AB26" s="261">
        <f t="shared" si="12"/>
        <v>1.5</v>
      </c>
    </row>
    <row r="27" spans="1:28" x14ac:dyDescent="0.35">
      <c r="A27" s="147" t="str">
        <f>'Crisis Indicator Data'!A24</f>
        <v>Multiple crises in Djibouti</v>
      </c>
      <c r="B27" s="148" t="str">
        <f>'Crisis Indicator Data'!B24</f>
        <v>Multiple crises country</v>
      </c>
      <c r="C27" s="148" t="str">
        <f>'Crisis Indicator Data'!C24</f>
        <v>DJI001</v>
      </c>
      <c r="D27" s="148" t="str">
        <f>'Crisis Indicator Data'!D24</f>
        <v>Djibouti</v>
      </c>
      <c r="E27" s="149" t="str">
        <f>'Crisis Indicator Data'!E24</f>
        <v>DJI</v>
      </c>
      <c r="F27" s="259">
        <f>IF('Crisis Indicator Data'!F24="x","x",IF(LOG('Crisis Indicator Data'!F24)&lt;F$4,0,IF(LOG('Crisis Indicator Data'!F24)&gt;F$3,5,ROUND(5-(F$3-LOG('Crisis Indicator Data'!F24))/(F$3-F$4)*5,1))))</f>
        <v>2.2999999999999998</v>
      </c>
      <c r="G27" s="144">
        <f>IF('Crisis Indicator Data'!F24="x","x",IF(B27="Regional crisis",('Crisis Indicator Data'!F24/VLOOKUP('Impact of the crisis'!$C27,'Regional Crises'!$B$1:$R$66,4,FALSE)),'Crisis Indicator Data'!F24/VLOOKUP('Impact of the crisis'!$E27,'Country Indicator Data'!$B$4:$P$300,15,FALSE)))</f>
        <v>1</v>
      </c>
      <c r="H27" s="253">
        <f t="shared" si="0"/>
        <v>5</v>
      </c>
      <c r="I27" s="253">
        <f t="shared" si="1"/>
        <v>3.65</v>
      </c>
      <c r="J27" s="253">
        <f>IF('Crisis Indicator Data'!G24="x","x",IF(LOG('Crisis Indicator Data'!G24)&lt;J$4,0,IF(LOG('Crisis Indicator Data'!G24)&gt;J$3,5,ROUND(5-(J$3-LOG('Crisis Indicator Data'!G24))/(J$3-J$4)*5,1))))</f>
        <v>0</v>
      </c>
      <c r="K27" s="144">
        <f>IF('Crisis Indicator Data'!G24="x","x",IF(B27="Regional crisis",('Crisis Indicator Data'!G24/VLOOKUP('Impact of the crisis'!$C27,'Regional Crises'!$B$1:$R$66,5,FALSE)),'Crisis Indicator Data'!G24/VLOOKUP('Impact of the crisis'!$E27,'Country Indicator Data'!$B$4:$P$300,14,FALSE)))</f>
        <v>1</v>
      </c>
      <c r="L27" s="253">
        <f t="shared" si="2"/>
        <v>5</v>
      </c>
      <c r="M27" s="253">
        <f t="shared" si="3"/>
        <v>2.5</v>
      </c>
      <c r="N27" s="253">
        <f t="shared" si="4"/>
        <v>3.1</v>
      </c>
      <c r="O27" s="253">
        <f>IF('Crisis Indicator Data'!H24="x","x",IF('Crisis Indicator Data'!H24=0,0,IF(LOG('Crisis Indicator Data'!H24)&lt;O$4,0,IF(LOG('Crisis Indicator Data'!H24)&gt;O$3,5,ROUND(5-(O$3-LOG('Crisis Indicator Data'!H24))/(O$3-O$4)*5,1)))))</f>
        <v>2.1</v>
      </c>
      <c r="P27" s="144">
        <f>IF('Crisis Indicator Data'!H24="x","x",'Crisis Indicator Data'!H24/'Crisis Indicator Data'!G24)</f>
        <v>0.576171875</v>
      </c>
      <c r="Q27" s="253">
        <f t="shared" si="5"/>
        <v>2.9</v>
      </c>
      <c r="R27" s="253">
        <f t="shared" si="6"/>
        <v>2.5</v>
      </c>
      <c r="S27" s="253">
        <f>IF('Crisis Indicator Data'!I24="x","x",IF('Crisis Indicator Data'!I24=0,0,IF(LOG('Crisis Indicator Data'!I24)&lt;S$4,0,IF(LOG('Crisis Indicator Data'!I24)&gt;S$3,5,ROUND(5-(S$3-LOG('Crisis Indicator Data'!I24))/(S$3-S$4)*5,1)))))</f>
        <v>2.2000000000000002</v>
      </c>
      <c r="T27" s="144">
        <f>IF('Crisis Indicator Data'!H24="x","x",IF('Crisis Indicator Data'!I24="x","x",'Crisis Indicator Data'!I24/'Crisis Indicator Data'!H24))</f>
        <v>6.1016949152542375E-2</v>
      </c>
      <c r="U27" s="253">
        <f t="shared" si="7"/>
        <v>2</v>
      </c>
      <c r="V27" s="253">
        <f t="shared" si="8"/>
        <v>2.1</v>
      </c>
      <c r="W27" s="253">
        <f>IF('Crisis Indicator Data'!L24="x","x",IF('Crisis Indicator Data'!L24=0,0,IF(LOG('Crisis Indicator Data'!L24)&lt;W$4,0,IF(LOG('Crisis Indicator Data'!L24)&gt;W$3,5,ROUND(5-(W$3-LOG('Crisis Indicator Data'!L24))/(W$3-W$4)*5,1)))))</f>
        <v>0</v>
      </c>
      <c r="X27" s="260">
        <f>IF(OR('Crisis Indicator Data'!L24="x",'Crisis Indicator Data'!H24="x"),"x",'Crisis Indicator Data'!L24/'Crisis Indicator Data'!H24)</f>
        <v>0</v>
      </c>
      <c r="Y27" s="253">
        <f t="shared" si="9"/>
        <v>0</v>
      </c>
      <c r="Z27" s="253">
        <f t="shared" si="10"/>
        <v>0</v>
      </c>
      <c r="AA27" s="253">
        <f t="shared" si="11"/>
        <v>1.2</v>
      </c>
      <c r="AB27" s="261">
        <f t="shared" si="12"/>
        <v>1.9</v>
      </c>
    </row>
    <row r="28" spans="1:28" x14ac:dyDescent="0.35">
      <c r="A28" s="147" t="str">
        <f>'Crisis Indicator Data'!A25</f>
        <v>Mixed migration in Djibouti</v>
      </c>
      <c r="B28" s="148" t="str">
        <f>'Crisis Indicator Data'!B25</f>
        <v>International displacement</v>
      </c>
      <c r="C28" s="148" t="str">
        <f>'Crisis Indicator Data'!C25</f>
        <v>DJI002</v>
      </c>
      <c r="D28" s="148" t="str">
        <f>'Crisis Indicator Data'!D25</f>
        <v>Djibouti</v>
      </c>
      <c r="E28" s="149" t="str">
        <f>'Crisis Indicator Data'!E25</f>
        <v>DJI</v>
      </c>
      <c r="F28" s="259">
        <f>IF('Crisis Indicator Data'!F25="x","x",IF(LOG('Crisis Indicator Data'!F25)&lt;F$4,0,IF(LOG('Crisis Indicator Data'!F25)&gt;F$3,5,ROUND(5-(F$3-LOG('Crisis Indicator Data'!F25))/(F$3-F$4)*5,1))))</f>
        <v>2.2999999999999998</v>
      </c>
      <c r="G28" s="144">
        <f>IF('Crisis Indicator Data'!F25="x","x",IF(B28="Regional crisis",('Crisis Indicator Data'!F25/VLOOKUP('Impact of the crisis'!$C28,'Regional Crises'!$B$1:$R$66,4,FALSE)),'Crisis Indicator Data'!F25/VLOOKUP('Impact of the crisis'!$E28,'Country Indicator Data'!$B$4:$P$300,15,FALSE)))</f>
        <v>1</v>
      </c>
      <c r="H28" s="253">
        <f t="shared" si="0"/>
        <v>5</v>
      </c>
      <c r="I28" s="253">
        <f t="shared" si="1"/>
        <v>3.65</v>
      </c>
      <c r="J28" s="253">
        <f>IF('Crisis Indicator Data'!G25="x","x",IF(LOG('Crisis Indicator Data'!G25)&lt;J$4,0,IF(LOG('Crisis Indicator Data'!G25)&gt;J$3,5,ROUND(5-(J$3-LOG('Crisis Indicator Data'!G25))/(J$3-J$4)*5,1))))</f>
        <v>0</v>
      </c>
      <c r="K28" s="144">
        <f>IF('Crisis Indicator Data'!G25="x","x",IF(B28="Regional crisis",('Crisis Indicator Data'!G25/VLOOKUP('Impact of the crisis'!$C28,'Regional Crises'!$B$1:$R$66,5,FALSE)),'Crisis Indicator Data'!G25/VLOOKUP('Impact of the crisis'!$E28,'Country Indicator Data'!$B$4:$P$300,14,FALSE)))</f>
        <v>1</v>
      </c>
      <c r="L28" s="253">
        <f t="shared" si="2"/>
        <v>5</v>
      </c>
      <c r="M28" s="253">
        <f t="shared" si="3"/>
        <v>2.5</v>
      </c>
      <c r="N28" s="253">
        <f t="shared" si="4"/>
        <v>3.1</v>
      </c>
      <c r="O28" s="253">
        <f>IF('Crisis Indicator Data'!H25="x","x",IF('Crisis Indicator Data'!H25=0,0,IF(LOG('Crisis Indicator Data'!H25)&lt;O$4,0,IF(LOG('Crisis Indicator Data'!H25)&gt;O$3,5,ROUND(5-(O$3-LOG('Crisis Indicator Data'!H25))/(O$3-O$4)*5,1)))))</f>
        <v>0.1</v>
      </c>
      <c r="P28" s="144">
        <f>IF('Crisis Indicator Data'!H25="x","x",'Crisis Indicator Data'!H25/'Crisis Indicator Data'!G25)</f>
        <v>3.515625E-2</v>
      </c>
      <c r="Q28" s="253">
        <f t="shared" si="5"/>
        <v>0.1</v>
      </c>
      <c r="R28" s="253">
        <f t="shared" si="6"/>
        <v>0.1</v>
      </c>
      <c r="S28" s="253">
        <f>IF('Crisis Indicator Data'!I25="x","x",IF('Crisis Indicator Data'!I25=0,0,IF(LOG('Crisis Indicator Data'!I25)&lt;S$4,0,IF(LOG('Crisis Indicator Data'!I25)&gt;S$3,5,ROUND(5-(S$3-LOG('Crisis Indicator Data'!I25))/(S$3-S$4)*5,1)))))</f>
        <v>2.2000000000000002</v>
      </c>
      <c r="T28" s="144">
        <f>IF('Crisis Indicator Data'!H25="x","x",IF('Crisis Indicator Data'!I25="x","x",'Crisis Indicator Data'!I25/'Crisis Indicator Data'!H25))</f>
        <v>1</v>
      </c>
      <c r="U28" s="253">
        <f t="shared" si="7"/>
        <v>5</v>
      </c>
      <c r="V28" s="253">
        <f t="shared" si="8"/>
        <v>3.6</v>
      </c>
      <c r="W28" s="253">
        <f>IF('Crisis Indicator Data'!L25="x","x",IF('Crisis Indicator Data'!L25=0,0,IF(LOG('Crisis Indicator Data'!L25)&lt;W$4,0,IF(LOG('Crisis Indicator Data'!L25)&gt;W$3,5,ROUND(5-(W$3-LOG('Crisis Indicator Data'!L25))/(W$3-W$4)*5,1)))))</f>
        <v>0</v>
      </c>
      <c r="X28" s="260">
        <f>IF(OR('Crisis Indicator Data'!L25="x",'Crisis Indicator Data'!H25="x"),"x",'Crisis Indicator Data'!L25/'Crisis Indicator Data'!H25)</f>
        <v>0</v>
      </c>
      <c r="Y28" s="253">
        <f t="shared" si="9"/>
        <v>0</v>
      </c>
      <c r="Z28" s="253">
        <f t="shared" si="10"/>
        <v>0</v>
      </c>
      <c r="AA28" s="253">
        <f t="shared" si="11"/>
        <v>2.2000000000000002</v>
      </c>
      <c r="AB28" s="261">
        <f t="shared" si="12"/>
        <v>1.3</v>
      </c>
    </row>
    <row r="29" spans="1:28" x14ac:dyDescent="0.35">
      <c r="A29" s="147" t="str">
        <f>'Crisis Indicator Data'!A26</f>
        <v>Drought in Djibouti</v>
      </c>
      <c r="B29" s="148" t="str">
        <f>'Crisis Indicator Data'!B26</f>
        <v>Drought</v>
      </c>
      <c r="C29" s="148" t="str">
        <f>'Crisis Indicator Data'!C26</f>
        <v>DJI003</v>
      </c>
      <c r="D29" s="148" t="str">
        <f>'Crisis Indicator Data'!D26</f>
        <v>Djibouti</v>
      </c>
      <c r="E29" s="149" t="str">
        <f>'Crisis Indicator Data'!E26</f>
        <v>DJI</v>
      </c>
      <c r="F29" s="259">
        <f>IF('Crisis Indicator Data'!F26="x","x",IF(LOG('Crisis Indicator Data'!F26)&lt;F$4,0,IF(LOG('Crisis Indicator Data'!F26)&gt;F$3,5,ROUND(5-(F$3-LOG('Crisis Indicator Data'!F26))/(F$3-F$4)*5,1))))</f>
        <v>2.2999999999999998</v>
      </c>
      <c r="G29" s="144">
        <f>IF('Crisis Indicator Data'!F26="x","x",IF(B29="Regional crisis",('Crisis Indicator Data'!F26/VLOOKUP('Impact of the crisis'!$C29,'Regional Crises'!$B$1:$R$66,4,FALSE)),'Crisis Indicator Data'!F26/VLOOKUP('Impact of the crisis'!$E29,'Country Indicator Data'!$B$4:$P$300,15,FALSE)))</f>
        <v>1</v>
      </c>
      <c r="H29" s="253">
        <f t="shared" si="0"/>
        <v>5</v>
      </c>
      <c r="I29" s="253">
        <f t="shared" si="1"/>
        <v>3.65</v>
      </c>
      <c r="J29" s="253">
        <f>IF('Crisis Indicator Data'!G26="x","x",IF(LOG('Crisis Indicator Data'!G26)&lt;J$4,0,IF(LOG('Crisis Indicator Data'!G26)&gt;J$3,5,ROUND(5-(J$3-LOG('Crisis Indicator Data'!G26))/(J$3-J$4)*5,1))))</f>
        <v>0</v>
      </c>
      <c r="K29" s="144">
        <f>IF('Crisis Indicator Data'!G26="x","x",IF(B29="Regional crisis",('Crisis Indicator Data'!G26/VLOOKUP('Impact of the crisis'!$C29,'Regional Crises'!$B$1:$R$66,5,FALSE)),'Crisis Indicator Data'!G26/VLOOKUP('Impact of the crisis'!$E29,'Country Indicator Data'!$B$4:$P$300,14,FALSE)))</f>
        <v>1</v>
      </c>
      <c r="L29" s="253">
        <f t="shared" si="2"/>
        <v>5</v>
      </c>
      <c r="M29" s="253">
        <f t="shared" si="3"/>
        <v>2.5</v>
      </c>
      <c r="N29" s="253">
        <f t="shared" si="4"/>
        <v>3.1</v>
      </c>
      <c r="O29" s="253">
        <f>IF('Crisis Indicator Data'!H26="x","x",IF('Crisis Indicator Data'!H26=0,0,IF(LOG('Crisis Indicator Data'!H26)&lt;O$4,0,IF(LOG('Crisis Indicator Data'!H26)&gt;O$3,5,ROUND(5-(O$3-LOG('Crisis Indicator Data'!H26))/(O$3-O$4)*5,1)))))</f>
        <v>2.1</v>
      </c>
      <c r="P29" s="144">
        <f>IF('Crisis Indicator Data'!H26="x","x",'Crisis Indicator Data'!H26/'Crisis Indicator Data'!G26)</f>
        <v>0.541015625</v>
      </c>
      <c r="Q29" s="253">
        <f t="shared" si="5"/>
        <v>2.7</v>
      </c>
      <c r="R29" s="253">
        <f t="shared" si="6"/>
        <v>2.4000000000000004</v>
      </c>
      <c r="S29" s="253" t="str">
        <f>IF('Crisis Indicator Data'!I26="x","x",IF('Crisis Indicator Data'!I26=0,0,IF(LOG('Crisis Indicator Data'!I26)&lt;S$4,0,IF(LOG('Crisis Indicator Data'!I26)&gt;S$3,5,ROUND(5-(S$3-LOG('Crisis Indicator Data'!I26))/(S$3-S$4)*5,1)))))</f>
        <v>x</v>
      </c>
      <c r="T29" s="144" t="str">
        <f>IF('Crisis Indicator Data'!H26="x","x",IF('Crisis Indicator Data'!I26="x","x",'Crisis Indicator Data'!I26/'Crisis Indicator Data'!H26))</f>
        <v>x</v>
      </c>
      <c r="U29" s="253" t="str">
        <f t="shared" si="7"/>
        <v>x</v>
      </c>
      <c r="V29" s="253" t="str">
        <f t="shared" si="8"/>
        <v>x</v>
      </c>
      <c r="W29" s="253">
        <f>IF('Crisis Indicator Data'!L26="x","x",IF('Crisis Indicator Data'!L26=0,0,IF(LOG('Crisis Indicator Data'!L26)&lt;W$4,0,IF(LOG('Crisis Indicator Data'!L26)&gt;W$3,5,ROUND(5-(W$3-LOG('Crisis Indicator Data'!L26))/(W$3-W$4)*5,1)))))</f>
        <v>0</v>
      </c>
      <c r="X29" s="260">
        <f>IF(OR('Crisis Indicator Data'!L26="x",'Crisis Indicator Data'!H26="x"),"x",'Crisis Indicator Data'!L26/'Crisis Indicator Data'!H26)</f>
        <v>0</v>
      </c>
      <c r="Y29" s="253">
        <f t="shared" si="9"/>
        <v>0</v>
      </c>
      <c r="Z29" s="253">
        <f t="shared" si="10"/>
        <v>0</v>
      </c>
      <c r="AA29" s="253">
        <f t="shared" si="11"/>
        <v>0</v>
      </c>
      <c r="AB29" s="261">
        <f t="shared" si="12"/>
        <v>1.3</v>
      </c>
    </row>
    <row r="30" spans="1:28" x14ac:dyDescent="0.35">
      <c r="A30" s="147" t="str">
        <f>'Crisis Indicator Data'!A27</f>
        <v>Venezuela displacement in Dominican Republic</v>
      </c>
      <c r="B30" s="148" t="str">
        <f>'Crisis Indicator Data'!B27</f>
        <v>International displacement</v>
      </c>
      <c r="C30" s="148" t="str">
        <f>'Crisis Indicator Data'!C27</f>
        <v>DOM002</v>
      </c>
      <c r="D30" s="148" t="str">
        <f>'Crisis Indicator Data'!D27</f>
        <v>Dominican Republic</v>
      </c>
      <c r="E30" s="149" t="str">
        <f>'Crisis Indicator Data'!E27</f>
        <v>DOM</v>
      </c>
      <c r="F30" s="259">
        <f>IF('Crisis Indicator Data'!F27="x","x",IF(LOG('Crisis Indicator Data'!F27)&lt;F$4,0,IF(LOG('Crisis Indicator Data'!F27)&gt;F$3,5,ROUND(5-(F$3-LOG('Crisis Indicator Data'!F27))/(F$3-F$4)*5,1))))</f>
        <v>2.8</v>
      </c>
      <c r="G30" s="144">
        <f>IF('Crisis Indicator Data'!F27="x","x",IF(B30="Regional crisis",('Crisis Indicator Data'!F27/VLOOKUP('Impact of the crisis'!$C30,'Regional Crises'!$B$1:$R$66,4,FALSE)),'Crisis Indicator Data'!F27/VLOOKUP('Impact of the crisis'!$E30,'Country Indicator Data'!$B$4:$P$300,15,FALSE)))</f>
        <v>0.99979300351894018</v>
      </c>
      <c r="H30" s="253">
        <f t="shared" si="0"/>
        <v>5</v>
      </c>
      <c r="I30" s="253">
        <f t="shared" si="1"/>
        <v>3.9</v>
      </c>
      <c r="J30" s="253">
        <f>IF('Crisis Indicator Data'!G27="x","x",IF(LOG('Crisis Indicator Data'!G27)&lt;J$4,0,IF(LOG('Crisis Indicator Data'!G27)&gt;J$3,5,ROUND(5-(J$3-LOG('Crisis Indicator Data'!G27))/(J$3-J$4)*5,1))))</f>
        <v>3.4</v>
      </c>
      <c r="K30" s="144">
        <f>IF('Crisis Indicator Data'!G27="x","x",IF(B30="Regional crisis",('Crisis Indicator Data'!G27/VLOOKUP('Impact of the crisis'!$C30,'Regional Crises'!$B$1:$R$66,5,FALSE)),'Crisis Indicator Data'!G27/VLOOKUP('Impact of the crisis'!$E30,'Country Indicator Data'!$B$4:$P$300,14,FALSE)))</f>
        <v>1</v>
      </c>
      <c r="L30" s="253">
        <f t="shared" si="2"/>
        <v>5</v>
      </c>
      <c r="M30" s="253">
        <f t="shared" si="3"/>
        <v>4.2</v>
      </c>
      <c r="N30" s="253">
        <f t="shared" si="4"/>
        <v>4.0999999999999996</v>
      </c>
      <c r="O30" s="253">
        <f>IF('Crisis Indicator Data'!H27="x","x",IF('Crisis Indicator Data'!H27=0,0,IF(LOG('Crisis Indicator Data'!H27)&lt;O$4,0,IF(LOG('Crisis Indicator Data'!H27)&gt;O$3,5,ROUND(5-(O$3-LOG('Crisis Indicator Data'!H27))/(O$3-O$4)*5,1)))))</f>
        <v>1</v>
      </c>
      <c r="P30" s="144">
        <f>IF('Crisis Indicator Data'!H27="x","x",'Crisis Indicator Data'!H27/'Crisis Indicator Data'!G27)</f>
        <v>1.2129629629629629E-2</v>
      </c>
      <c r="Q30" s="253">
        <f t="shared" si="5"/>
        <v>0</v>
      </c>
      <c r="R30" s="253">
        <f t="shared" si="6"/>
        <v>0.5</v>
      </c>
      <c r="S30" s="253">
        <f>IF('Crisis Indicator Data'!I27="x","x",IF('Crisis Indicator Data'!I27=0,0,IF(LOG('Crisis Indicator Data'!I27)&lt;S$4,0,IF(LOG('Crisis Indicator Data'!I27)&gt;S$3,5,ROUND(5-(S$3-LOG('Crisis Indicator Data'!I27))/(S$3-S$4)*5,1)))))</f>
        <v>3</v>
      </c>
      <c r="T30" s="144">
        <f>IF('Crisis Indicator Data'!H27="x","x",IF('Crisis Indicator Data'!I27="x","x",'Crisis Indicator Data'!I27/'Crisis Indicator Data'!H27))</f>
        <v>0.92366412213740456</v>
      </c>
      <c r="U30" s="253">
        <f t="shared" si="7"/>
        <v>5</v>
      </c>
      <c r="V30" s="253">
        <f t="shared" si="8"/>
        <v>4</v>
      </c>
      <c r="W30" s="253" t="str">
        <f>IF('Crisis Indicator Data'!L27="x","x",IF('Crisis Indicator Data'!L27=0,0,IF(LOG('Crisis Indicator Data'!L27)&lt;W$4,0,IF(LOG('Crisis Indicator Data'!L27)&gt;W$3,5,ROUND(5-(W$3-LOG('Crisis Indicator Data'!L27))/(W$3-W$4)*5,1)))))</f>
        <v>x</v>
      </c>
      <c r="X30" s="260" t="str">
        <f>IF(OR('Crisis Indicator Data'!L27="x",'Crisis Indicator Data'!H27="x"),"x",'Crisis Indicator Data'!L27/'Crisis Indicator Data'!H27)</f>
        <v>x</v>
      </c>
      <c r="Y30" s="253" t="str">
        <f t="shared" si="9"/>
        <v>x</v>
      </c>
      <c r="Z30" s="253" t="str">
        <f t="shared" si="10"/>
        <v>x</v>
      </c>
      <c r="AA30" s="253">
        <f t="shared" si="11"/>
        <v>4</v>
      </c>
      <c r="AB30" s="261">
        <f t="shared" si="12"/>
        <v>2.7</v>
      </c>
    </row>
    <row r="31" spans="1:28" x14ac:dyDescent="0.35">
      <c r="A31" s="147" t="str">
        <f>'Crisis Indicator Data'!A28</f>
        <v>Mixed migration flows in Algeria</v>
      </c>
      <c r="B31" s="148" t="str">
        <f>'Crisis Indicator Data'!B28</f>
        <v>International displacement</v>
      </c>
      <c r="C31" s="148" t="str">
        <f>'Crisis Indicator Data'!C28</f>
        <v>DZA002</v>
      </c>
      <c r="D31" s="148" t="str">
        <f>'Crisis Indicator Data'!D28</f>
        <v>Algeria</v>
      </c>
      <c r="E31" s="149" t="str">
        <f>'Crisis Indicator Data'!E28</f>
        <v>DZA</v>
      </c>
      <c r="F31" s="259">
        <f>IF('Crisis Indicator Data'!F28="x","x",IF(LOG('Crisis Indicator Data'!F28)&lt;F$4,0,IF(LOG('Crisis Indicator Data'!F28)&gt;F$3,5,ROUND(5-(F$3-LOG('Crisis Indicator Data'!F28))/(F$3-F$4)*5,1))))</f>
        <v>5</v>
      </c>
      <c r="G31" s="144">
        <f>IF('Crisis Indicator Data'!F28="x","x",IF(B31="Regional crisis",('Crisis Indicator Data'!F28/VLOOKUP('Impact of the crisis'!$C31,'Regional Crises'!$B$1:$R$66,4,FALSE)),'Crisis Indicator Data'!F28/VLOOKUP('Impact of the crisis'!$E31,'Country Indicator Data'!$B$4:$P$300,15,FALSE)))</f>
        <v>0.99968888304815684</v>
      </c>
      <c r="H31" s="253">
        <f t="shared" si="0"/>
        <v>5</v>
      </c>
      <c r="I31" s="253">
        <f t="shared" si="1"/>
        <v>5</v>
      </c>
      <c r="J31" s="253">
        <f>IF('Crisis Indicator Data'!G28="x","x",IF(LOG('Crisis Indicator Data'!G28)&lt;J$4,0,IF(LOG('Crisis Indicator Data'!G28)&gt;J$3,5,ROUND(5-(J$3-LOG('Crisis Indicator Data'!G28))/(J$3-J$4)*5,1))))</f>
        <v>5</v>
      </c>
      <c r="K31" s="144">
        <f>IF('Crisis Indicator Data'!G28="x","x",IF(B31="Regional crisis",('Crisis Indicator Data'!G28/VLOOKUP('Impact of the crisis'!$C31,'Regional Crises'!$B$1:$R$66,5,FALSE)),'Crisis Indicator Data'!G28/VLOOKUP('Impact of the crisis'!$E31,'Country Indicator Data'!$B$4:$P$300,14,FALSE)))</f>
        <v>1</v>
      </c>
      <c r="L31" s="253">
        <f t="shared" si="2"/>
        <v>5</v>
      </c>
      <c r="M31" s="253">
        <f t="shared" si="3"/>
        <v>5</v>
      </c>
      <c r="N31" s="253">
        <f t="shared" si="4"/>
        <v>5</v>
      </c>
      <c r="O31" s="253" t="str">
        <f>IF('Crisis Indicator Data'!H28="x","x",IF('Crisis Indicator Data'!H28=0,0,IF(LOG('Crisis Indicator Data'!H28)&lt;O$4,0,IF(LOG('Crisis Indicator Data'!H28)&gt;O$3,5,ROUND(5-(O$3-LOG('Crisis Indicator Data'!H28))/(O$3-O$4)*5,1)))))</f>
        <v>x</v>
      </c>
      <c r="P31" s="144" t="str">
        <f>IF('Crisis Indicator Data'!H28="x","x",'Crisis Indicator Data'!H28/'Crisis Indicator Data'!G28)</f>
        <v>x</v>
      </c>
      <c r="Q31" s="253" t="str">
        <f t="shared" si="5"/>
        <v>x</v>
      </c>
      <c r="R31" s="253" t="str">
        <f t="shared" si="6"/>
        <v>x</v>
      </c>
      <c r="S31" s="253" t="str">
        <f>IF('Crisis Indicator Data'!I28="x","x",IF('Crisis Indicator Data'!I28=0,0,IF(LOG('Crisis Indicator Data'!I28)&lt;S$4,0,IF(LOG('Crisis Indicator Data'!I28)&gt;S$3,5,ROUND(5-(S$3-LOG('Crisis Indicator Data'!I28))/(S$3-S$4)*5,1)))))</f>
        <v>x</v>
      </c>
      <c r="T31" s="144" t="str">
        <f>IF('Crisis Indicator Data'!H28="x","x",IF('Crisis Indicator Data'!I28="x","x",'Crisis Indicator Data'!I28/'Crisis Indicator Data'!H28))</f>
        <v>x</v>
      </c>
      <c r="U31" s="253" t="str">
        <f t="shared" si="7"/>
        <v>x</v>
      </c>
      <c r="V31" s="253" t="str">
        <f t="shared" si="8"/>
        <v>x</v>
      </c>
      <c r="W31" s="253">
        <f>IF('Crisis Indicator Data'!L28="x","x",IF('Crisis Indicator Data'!L28=0,0,IF(LOG('Crisis Indicator Data'!L28)&lt;W$4,0,IF(LOG('Crisis Indicator Data'!L28)&gt;W$3,5,ROUND(5-(W$3-LOG('Crisis Indicator Data'!L28))/(W$3-W$4)*5,1)))))</f>
        <v>3.1</v>
      </c>
      <c r="X31" s="260" t="str">
        <f>IF(OR('Crisis Indicator Data'!L28="x",'Crisis Indicator Data'!H28="x"),"x",'Crisis Indicator Data'!L28/'Crisis Indicator Data'!H28)</f>
        <v>x</v>
      </c>
      <c r="Y31" s="253" t="str">
        <f t="shared" si="9"/>
        <v>x</v>
      </c>
      <c r="Z31" s="253">
        <f t="shared" si="10"/>
        <v>3.1</v>
      </c>
      <c r="AA31" s="253">
        <f t="shared" si="11"/>
        <v>3.1</v>
      </c>
      <c r="AB31" s="261">
        <f t="shared" si="12"/>
        <v>3.1</v>
      </c>
    </row>
    <row r="32" spans="1:28" x14ac:dyDescent="0.35">
      <c r="A32" s="147" t="str">
        <f>'Crisis Indicator Data'!A29</f>
        <v>Sahrawi refugees in Algeria</v>
      </c>
      <c r="B32" s="148" t="str">
        <f>'Crisis Indicator Data'!B29</f>
        <v>International displacement</v>
      </c>
      <c r="C32" s="148" t="str">
        <f>'Crisis Indicator Data'!C29</f>
        <v>DZA003</v>
      </c>
      <c r="D32" s="148" t="str">
        <f>'Crisis Indicator Data'!D29</f>
        <v>Algeria</v>
      </c>
      <c r="E32" s="149" t="str">
        <f>'Crisis Indicator Data'!E29</f>
        <v>DZA</v>
      </c>
      <c r="F32" s="259">
        <f>IF('Crisis Indicator Data'!F29="x","x",IF(LOG('Crisis Indicator Data'!F29)&lt;F$4,0,IF(LOG('Crisis Indicator Data'!F29)&gt;F$3,5,ROUND(5-(F$3-LOG('Crisis Indicator Data'!F29))/(F$3-F$4)*5,1))))</f>
        <v>3.7</v>
      </c>
      <c r="G32" s="144">
        <f>IF('Crisis Indicator Data'!F29="x","x",IF(B32="Regional crisis",('Crisis Indicator Data'!F29/VLOOKUP('Impact of the crisis'!$C32,'Regional Crises'!$B$1:$R$66,4,FALSE)),'Crisis Indicator Data'!F29/VLOOKUP('Impact of the crisis'!$E32,'Country Indicator Data'!$B$4:$P$300,15,FALSE)))</f>
        <v>6.6757888452186873E-2</v>
      </c>
      <c r="H32" s="253">
        <f t="shared" si="0"/>
        <v>0.2</v>
      </c>
      <c r="I32" s="253">
        <f t="shared" si="1"/>
        <v>1.9500000000000002</v>
      </c>
      <c r="J32" s="253">
        <f>IF('Crisis Indicator Data'!G29="x","x",IF(LOG('Crisis Indicator Data'!G29)&lt;J$4,0,IF(LOG('Crisis Indicator Data'!G29)&gt;J$3,5,ROUND(5-(J$3-LOG('Crisis Indicator Data'!G29))/(J$3-J$4)*5,1))))</f>
        <v>0</v>
      </c>
      <c r="K32" s="144">
        <f>IF('Crisis Indicator Data'!G29="x","x",IF(B32="Regional crisis",('Crisis Indicator Data'!G29/VLOOKUP('Impact of the crisis'!$C32,'Regional Crises'!$B$1:$R$66,5,FALSE)),'Crisis Indicator Data'!G29/VLOOKUP('Impact of the crisis'!$E32,'Country Indicator Data'!$B$4:$P$300,14,FALSE)))</f>
        <v>5.0640385139431371E-3</v>
      </c>
      <c r="L32" s="253">
        <f t="shared" si="2"/>
        <v>0</v>
      </c>
      <c r="M32" s="253">
        <f t="shared" si="3"/>
        <v>0</v>
      </c>
      <c r="N32" s="253">
        <f t="shared" si="4"/>
        <v>1.1000000000000001</v>
      </c>
      <c r="O32" s="253">
        <f>IF('Crisis Indicator Data'!H29="x","x",IF('Crisis Indicator Data'!H29=0,0,IF(LOG('Crisis Indicator Data'!H29)&lt;O$4,0,IF(LOG('Crisis Indicator Data'!H29)&gt;O$3,5,ROUND(5-(O$3-LOG('Crisis Indicator Data'!H29))/(O$3-O$4)*5,1)))))</f>
        <v>1.2</v>
      </c>
      <c r="P32" s="144">
        <f>IF('Crisis Indicator Data'!H29="x","x",'Crisis Indicator Data'!H29/'Crisis Indicator Data'!G29)</f>
        <v>0.78026905829596416</v>
      </c>
      <c r="Q32" s="253">
        <f t="shared" si="5"/>
        <v>3.9</v>
      </c>
      <c r="R32" s="253">
        <f t="shared" si="6"/>
        <v>2.5499999999999998</v>
      </c>
      <c r="S32" s="253">
        <f>IF('Crisis Indicator Data'!I29="x","x",IF('Crisis Indicator Data'!I29=0,0,IF(LOG('Crisis Indicator Data'!I29)&lt;S$4,0,IF(LOG('Crisis Indicator Data'!I29)&gt;S$3,5,ROUND(5-(S$3-LOG('Crisis Indicator Data'!I29))/(S$3-S$4)*5,1)))))</f>
        <v>3.2</v>
      </c>
      <c r="T32" s="144">
        <f>IF('Crisis Indicator Data'!H29="x","x",IF('Crisis Indicator Data'!I29="x","x",'Crisis Indicator Data'!I29/'Crisis Indicator Data'!H29))</f>
        <v>1</v>
      </c>
      <c r="U32" s="253">
        <f t="shared" si="7"/>
        <v>5</v>
      </c>
      <c r="V32" s="253">
        <f t="shared" si="8"/>
        <v>4.0999999999999996</v>
      </c>
      <c r="W32" s="253">
        <f>IF('Crisis Indicator Data'!L29="x","x",IF('Crisis Indicator Data'!L29=0,0,IF(LOG('Crisis Indicator Data'!L29)&lt;W$4,0,IF(LOG('Crisis Indicator Data'!L29)&gt;W$3,5,ROUND(5-(W$3-LOG('Crisis Indicator Data'!L29))/(W$3-W$4)*5,1)))))</f>
        <v>0</v>
      </c>
      <c r="X32" s="260">
        <f>IF(OR('Crisis Indicator Data'!L29="x",'Crisis Indicator Data'!H29="x"),"x",'Crisis Indicator Data'!L29/'Crisis Indicator Data'!H29)</f>
        <v>5.7471264367816091E-6</v>
      </c>
      <c r="Y32" s="253">
        <f t="shared" si="9"/>
        <v>0.3</v>
      </c>
      <c r="Z32" s="253">
        <f t="shared" si="10"/>
        <v>0.2</v>
      </c>
      <c r="AA32" s="253">
        <f t="shared" si="11"/>
        <v>2.6</v>
      </c>
      <c r="AB32" s="261">
        <f t="shared" si="12"/>
        <v>2.6</v>
      </c>
    </row>
    <row r="33" spans="1:28" x14ac:dyDescent="0.35">
      <c r="A33" s="147" t="str">
        <f>'Crisis Indicator Data'!A30</f>
        <v>Multiple crises in Algeria</v>
      </c>
      <c r="B33" s="148" t="str">
        <f>'Crisis Indicator Data'!B30</f>
        <v>Multiple crises country</v>
      </c>
      <c r="C33" s="148" t="str">
        <f>'Crisis Indicator Data'!C30</f>
        <v>DZA004</v>
      </c>
      <c r="D33" s="148" t="str">
        <f>'Crisis Indicator Data'!D30</f>
        <v>Algeria</v>
      </c>
      <c r="E33" s="149" t="str">
        <f>'Crisis Indicator Data'!E30</f>
        <v>DZA</v>
      </c>
      <c r="F33" s="259">
        <f>IF('Crisis Indicator Data'!F30="x","x",IF(LOG('Crisis Indicator Data'!F30)&lt;F$4,0,IF(LOG('Crisis Indicator Data'!F30)&gt;F$3,5,ROUND(5-(F$3-LOG('Crisis Indicator Data'!F30))/(F$3-F$4)*5,1))))</f>
        <v>5</v>
      </c>
      <c r="G33" s="144">
        <f>IF('Crisis Indicator Data'!F30="x","x",IF(B33="Regional crisis",('Crisis Indicator Data'!F30/VLOOKUP('Impact of the crisis'!$C33,'Regional Crises'!$B$1:$R$66,4,FALSE)),'Crisis Indicator Data'!F30/VLOOKUP('Impact of the crisis'!$E33,'Country Indicator Data'!$B$4:$P$300,15,FALSE)))</f>
        <v>0.99968888304815684</v>
      </c>
      <c r="H33" s="253">
        <f t="shared" si="0"/>
        <v>5</v>
      </c>
      <c r="I33" s="253">
        <f t="shared" si="1"/>
        <v>5</v>
      </c>
      <c r="J33" s="253">
        <f>IF('Crisis Indicator Data'!G30="x","x",IF(LOG('Crisis Indicator Data'!G30)&lt;J$4,0,IF(LOG('Crisis Indicator Data'!G30)&gt;J$3,5,ROUND(5-(J$3-LOG('Crisis Indicator Data'!G30))/(J$3-J$4)*5,1))))</f>
        <v>5</v>
      </c>
      <c r="K33" s="144">
        <f>IF('Crisis Indicator Data'!G30="x","x",IF(B33="Regional crisis",('Crisis Indicator Data'!G30/VLOOKUP('Impact of the crisis'!$C33,'Regional Crises'!$B$1:$R$66,5,FALSE)),'Crisis Indicator Data'!G30/VLOOKUP('Impact of the crisis'!$E33,'Country Indicator Data'!$B$4:$P$300,14,FALSE)))</f>
        <v>1</v>
      </c>
      <c r="L33" s="253">
        <f t="shared" si="2"/>
        <v>5</v>
      </c>
      <c r="M33" s="253">
        <f t="shared" si="3"/>
        <v>5</v>
      </c>
      <c r="N33" s="253">
        <f t="shared" si="4"/>
        <v>5</v>
      </c>
      <c r="O33" s="253" t="str">
        <f>IF('Crisis Indicator Data'!H30="x","x",IF('Crisis Indicator Data'!H30=0,0,IF(LOG('Crisis Indicator Data'!H30)&lt;O$4,0,IF(LOG('Crisis Indicator Data'!H30)&gt;O$3,5,ROUND(5-(O$3-LOG('Crisis Indicator Data'!H30))/(O$3-O$4)*5,1)))))</f>
        <v>x</v>
      </c>
      <c r="P33" s="144" t="str">
        <f>IF('Crisis Indicator Data'!H30="x","x",'Crisis Indicator Data'!H30/'Crisis Indicator Data'!G30)</f>
        <v>x</v>
      </c>
      <c r="Q33" s="253" t="str">
        <f t="shared" si="5"/>
        <v>x</v>
      </c>
      <c r="R33" s="253" t="str">
        <f t="shared" si="6"/>
        <v>x</v>
      </c>
      <c r="S33" s="253" t="str">
        <f>IF('Crisis Indicator Data'!I30="x","x",IF('Crisis Indicator Data'!I30=0,0,IF(LOG('Crisis Indicator Data'!I30)&lt;S$4,0,IF(LOG('Crisis Indicator Data'!I30)&gt;S$3,5,ROUND(5-(S$3-LOG('Crisis Indicator Data'!I30))/(S$3-S$4)*5,1)))))</f>
        <v>x</v>
      </c>
      <c r="T33" s="144" t="str">
        <f>IF('Crisis Indicator Data'!H30="x","x",IF('Crisis Indicator Data'!I30="x","x",'Crisis Indicator Data'!I30/'Crisis Indicator Data'!H30))</f>
        <v>x</v>
      </c>
      <c r="U33" s="253" t="str">
        <f t="shared" si="7"/>
        <v>x</v>
      </c>
      <c r="V33" s="253" t="str">
        <f t="shared" si="8"/>
        <v>x</v>
      </c>
      <c r="W33" s="253">
        <f>IF('Crisis Indicator Data'!L30="x","x",IF('Crisis Indicator Data'!L30=0,0,IF(LOG('Crisis Indicator Data'!L30)&lt;W$4,0,IF(LOG('Crisis Indicator Data'!L30)&gt;W$3,5,ROUND(5-(W$3-LOG('Crisis Indicator Data'!L30))/(W$3-W$4)*5,1)))))</f>
        <v>3.1</v>
      </c>
      <c r="X33" s="260" t="str">
        <f>IF(OR('Crisis Indicator Data'!L30="x",'Crisis Indicator Data'!H30="x"),"x",'Crisis Indicator Data'!L30/'Crisis Indicator Data'!H30)</f>
        <v>x</v>
      </c>
      <c r="Y33" s="253" t="str">
        <f t="shared" si="9"/>
        <v>x</v>
      </c>
      <c r="Z33" s="253">
        <f t="shared" si="10"/>
        <v>3.1</v>
      </c>
      <c r="AA33" s="253">
        <f t="shared" si="11"/>
        <v>3.1</v>
      </c>
      <c r="AB33" s="261">
        <f t="shared" si="12"/>
        <v>3.1</v>
      </c>
    </row>
    <row r="34" spans="1:28" x14ac:dyDescent="0.35">
      <c r="A34" s="147" t="str">
        <f>'Crisis Indicator Data'!A31</f>
        <v>Venezuela displacement in Ecuador</v>
      </c>
      <c r="B34" s="148" t="str">
        <f>'Crisis Indicator Data'!B31</f>
        <v>International displacement</v>
      </c>
      <c r="C34" s="148" t="str">
        <f>'Crisis Indicator Data'!C31</f>
        <v>ECU002</v>
      </c>
      <c r="D34" s="148" t="str">
        <f>'Crisis Indicator Data'!D31</f>
        <v>Ecuador</v>
      </c>
      <c r="E34" s="149" t="str">
        <f>'Crisis Indicator Data'!E31</f>
        <v>ECU</v>
      </c>
      <c r="F34" s="259">
        <f>IF('Crisis Indicator Data'!F31="x","x",IF(LOG('Crisis Indicator Data'!F31)&lt;F$4,0,IF(LOG('Crisis Indicator Data'!F31)&gt;F$3,5,ROUND(5-(F$3-LOG('Crisis Indicator Data'!F31))/(F$3-F$4)*5,1))))</f>
        <v>0.9</v>
      </c>
      <c r="G34" s="144">
        <f>IF('Crisis Indicator Data'!F31="x","x",IF(B34="Regional crisis",('Crisis Indicator Data'!F31/VLOOKUP('Impact of the crisis'!$C34,'Regional Crises'!$B$1:$R$66,4,FALSE)),'Crisis Indicator Data'!F31/VLOOKUP('Impact of the crisis'!$E34,'Country Indicator Data'!$B$4:$P$300,15,FALSE)))</f>
        <v>1.3887099371879529E-2</v>
      </c>
      <c r="H34" s="253">
        <f t="shared" si="0"/>
        <v>0</v>
      </c>
      <c r="I34" s="253">
        <f t="shared" si="1"/>
        <v>0.45</v>
      </c>
      <c r="J34" s="253">
        <f>IF('Crisis Indicator Data'!G31="x","x",IF(LOG('Crisis Indicator Data'!G31)&lt;J$4,0,IF(LOG('Crisis Indicator Data'!G31)&gt;J$3,5,ROUND(5-(J$3-LOG('Crisis Indicator Data'!G31))/(J$3-J$4)*5,1))))</f>
        <v>2.9</v>
      </c>
      <c r="K34" s="144">
        <f>IF('Crisis Indicator Data'!G31="x","x",IF(B34="Regional crisis",('Crisis Indicator Data'!G31/VLOOKUP('Impact of the crisis'!$C34,'Regional Crises'!$B$1:$R$66,5,FALSE)),'Crisis Indicator Data'!G31/VLOOKUP('Impact of the crisis'!$E34,'Country Indicator Data'!$B$4:$P$300,14,FALSE)))</f>
        <v>0.51138353765323996</v>
      </c>
      <c r="L34" s="253">
        <f t="shared" si="2"/>
        <v>2.5</v>
      </c>
      <c r="M34" s="253">
        <f t="shared" si="3"/>
        <v>2.7</v>
      </c>
      <c r="N34" s="253">
        <f t="shared" si="4"/>
        <v>1.7</v>
      </c>
      <c r="O34" s="253">
        <f>IF('Crisis Indicator Data'!H31="x","x",IF('Crisis Indicator Data'!H31=0,0,IF(LOG('Crisis Indicator Data'!H31)&lt;O$4,0,IF(LOG('Crisis Indicator Data'!H31)&gt;O$3,5,ROUND(5-(O$3-LOG('Crisis Indicator Data'!H31))/(O$3-O$4)*5,1)))))</f>
        <v>2.5</v>
      </c>
      <c r="P34" s="144">
        <f>IF('Crisis Indicator Data'!H31="x","x",'Crisis Indicator Data'!H31/'Crisis Indicator Data'!G31)</f>
        <v>0.13342992623814542</v>
      </c>
      <c r="Q34" s="253">
        <f t="shared" si="5"/>
        <v>0.6</v>
      </c>
      <c r="R34" s="253">
        <f t="shared" si="6"/>
        <v>1.55</v>
      </c>
      <c r="S34" s="253">
        <f>IF('Crisis Indicator Data'!I31="x","x",IF('Crisis Indicator Data'!I31=0,0,IF(LOG('Crisis Indicator Data'!I31)&lt;S$4,0,IF(LOG('Crisis Indicator Data'!I31)&gt;S$3,5,ROUND(5-(S$3-LOG('Crisis Indicator Data'!I31))/(S$3-S$4)*5,1)))))</f>
        <v>3.7</v>
      </c>
      <c r="T34" s="144">
        <f>IF('Crisis Indicator Data'!H31="x","x",IF('Crisis Indicator Data'!I31="x","x",'Crisis Indicator Data'!I31/'Crisis Indicator Data'!H31))</f>
        <v>0.4106614017769003</v>
      </c>
      <c r="U34" s="253">
        <f t="shared" si="7"/>
        <v>5</v>
      </c>
      <c r="V34" s="253">
        <f t="shared" si="8"/>
        <v>4.4000000000000004</v>
      </c>
      <c r="W34" s="253">
        <f>IF('Crisis Indicator Data'!L31="x","x",IF('Crisis Indicator Data'!L31=0,0,IF(LOG('Crisis Indicator Data'!L31)&lt;W$4,0,IF(LOG('Crisis Indicator Data'!L31)&gt;W$3,5,ROUND(5-(W$3-LOG('Crisis Indicator Data'!L31))/(W$3-W$4)*5,1)))))</f>
        <v>0</v>
      </c>
      <c r="X34" s="260">
        <f>IF(OR('Crisis Indicator Data'!L31="x",'Crisis Indicator Data'!H31="x"),"x",'Crisis Indicator Data'!L31/'Crisis Indicator Data'!H31)</f>
        <v>9.8716683119447189E-7</v>
      </c>
      <c r="Y34" s="253">
        <f t="shared" si="9"/>
        <v>0</v>
      </c>
      <c r="Z34" s="253">
        <f t="shared" si="10"/>
        <v>0</v>
      </c>
      <c r="AA34" s="253">
        <f t="shared" si="11"/>
        <v>2.8</v>
      </c>
      <c r="AB34" s="261">
        <f t="shared" si="12"/>
        <v>2.2000000000000002</v>
      </c>
    </row>
    <row r="35" spans="1:28" x14ac:dyDescent="0.35">
      <c r="A35" s="147" t="str">
        <f>'Crisis Indicator Data'!A32</f>
        <v>Syrian Refugee Crisis in Egypt</v>
      </c>
      <c r="B35" s="148" t="str">
        <f>'Crisis Indicator Data'!B32</f>
        <v>International displacement</v>
      </c>
      <c r="C35" s="148" t="str">
        <f>'Crisis Indicator Data'!C32</f>
        <v>EGY002</v>
      </c>
      <c r="D35" s="148" t="str">
        <f>'Crisis Indicator Data'!D32</f>
        <v>Egypt</v>
      </c>
      <c r="E35" s="149" t="str">
        <f>'Crisis Indicator Data'!E32</f>
        <v>EGY</v>
      </c>
      <c r="F35" s="259">
        <f>IF('Crisis Indicator Data'!F32="x","x",IF(LOG('Crisis Indicator Data'!F32)&lt;F$4,0,IF(LOG('Crisis Indicator Data'!F32)&gt;F$3,5,ROUND(5-(F$3-LOG('Crisis Indicator Data'!F32))/(F$3-F$4)*5,1))))</f>
        <v>3.3</v>
      </c>
      <c r="G35" s="144">
        <f>IF('Crisis Indicator Data'!F32="x","x",IF(B35="Regional crisis",('Crisis Indicator Data'!F32/VLOOKUP('Impact of the crisis'!$C35,'Regional Crises'!$B$1:$R$66,4,FALSE)),'Crisis Indicator Data'!F32/VLOOKUP('Impact of the crisis'!$E35,'Country Indicator Data'!$B$4:$P$300,15,FALSE)))</f>
        <v>9.1488271635943544E-2</v>
      </c>
      <c r="H35" s="253">
        <f t="shared" si="0"/>
        <v>0.4</v>
      </c>
      <c r="I35" s="253">
        <f t="shared" si="1"/>
        <v>1.8499999999999999</v>
      </c>
      <c r="J35" s="253">
        <f>IF('Crisis Indicator Data'!G32="x","x",IF(LOG('Crisis Indicator Data'!G32)&lt;J$4,0,IF(LOG('Crisis Indicator Data'!G32)&gt;J$3,5,ROUND(5-(J$3-LOG('Crisis Indicator Data'!G32))/(J$3-J$4)*5,1))))</f>
        <v>4.5999999999999996</v>
      </c>
      <c r="K35" s="144">
        <f>IF('Crisis Indicator Data'!G32="x","x",IF(B35="Regional crisis",('Crisis Indicator Data'!G32/VLOOKUP('Impact of the crisis'!$C35,'Regional Crises'!$B$1:$R$66,5,FALSE)),'Crisis Indicator Data'!G32/VLOOKUP('Impact of the crisis'!$E35,'Country Indicator Data'!$B$4:$P$300,14,FALSE)))</f>
        <v>0.23257177477671157</v>
      </c>
      <c r="L35" s="253">
        <f t="shared" si="2"/>
        <v>1.1000000000000001</v>
      </c>
      <c r="M35" s="253">
        <f t="shared" si="3"/>
        <v>2.8499999999999996</v>
      </c>
      <c r="N35" s="253">
        <f t="shared" si="4"/>
        <v>2.4</v>
      </c>
      <c r="O35" s="253">
        <f>IF('Crisis Indicator Data'!H32="x","x",IF('Crisis Indicator Data'!H32=0,0,IF(LOG('Crisis Indicator Data'!H32)&lt;O$4,0,IF(LOG('Crisis Indicator Data'!H32)&gt;O$3,5,ROUND(5-(O$3-LOG('Crisis Indicator Data'!H32))/(O$3-O$4)*5,1)))))</f>
        <v>3.2</v>
      </c>
      <c r="P35" s="144">
        <f>IF('Crisis Indicator Data'!H32="x","x",'Crisis Indicator Data'!H32/'Crisis Indicator Data'!G32)</f>
        <v>0.11815126050420167</v>
      </c>
      <c r="Q35" s="253">
        <f t="shared" si="5"/>
        <v>0.5</v>
      </c>
      <c r="R35" s="253">
        <f t="shared" si="6"/>
        <v>1.85</v>
      </c>
      <c r="S35" s="253">
        <f>IF('Crisis Indicator Data'!I32="x","x",IF('Crisis Indicator Data'!I32=0,0,IF(LOG('Crisis Indicator Data'!I32)&lt;S$4,0,IF(LOG('Crisis Indicator Data'!I32)&gt;S$3,5,ROUND(5-(S$3-LOG('Crisis Indicator Data'!I32))/(S$3-S$4)*5,1)))))</f>
        <v>3.9</v>
      </c>
      <c r="T35" s="144">
        <f>IF('Crisis Indicator Data'!H32="x","x",IF('Crisis Indicator Data'!I32="x","x",'Crisis Indicator Data'!I32/'Crisis Indicator Data'!H32))</f>
        <v>0.17780938833570412</v>
      </c>
      <c r="U35" s="253">
        <f t="shared" si="7"/>
        <v>5</v>
      </c>
      <c r="V35" s="253">
        <f t="shared" si="8"/>
        <v>4.5</v>
      </c>
      <c r="W35" s="253">
        <f>IF('Crisis Indicator Data'!L32="x","x",IF('Crisis Indicator Data'!L32=0,0,IF(LOG('Crisis Indicator Data'!L32)&lt;W$4,0,IF(LOG('Crisis Indicator Data'!L32)&gt;W$3,5,ROUND(5-(W$3-LOG('Crisis Indicator Data'!L32))/(W$3-W$4)*5,1)))))</f>
        <v>0</v>
      </c>
      <c r="X35" s="260">
        <f>IF(OR('Crisis Indicator Data'!L32="x",'Crisis Indicator Data'!H32="x"),"x",'Crisis Indicator Data'!L32/'Crisis Indicator Data'!H32)</f>
        <v>0</v>
      </c>
      <c r="Y35" s="253">
        <f t="shared" si="9"/>
        <v>0</v>
      </c>
      <c r="Z35" s="253">
        <f t="shared" si="10"/>
        <v>0</v>
      </c>
      <c r="AA35" s="253">
        <f t="shared" si="11"/>
        <v>2.9</v>
      </c>
      <c r="AB35" s="261">
        <f t="shared" si="12"/>
        <v>2.4</v>
      </c>
    </row>
    <row r="36" spans="1:28" x14ac:dyDescent="0.35">
      <c r="A36" s="147" t="str">
        <f>'Crisis Indicator Data'!A33</f>
        <v>Complex crisis in Eritrea</v>
      </c>
      <c r="B36" s="148" t="str">
        <f>'Crisis Indicator Data'!B33</f>
        <v>Complex crisis</v>
      </c>
      <c r="C36" s="148" t="str">
        <f>'Crisis Indicator Data'!C33</f>
        <v>ERI001</v>
      </c>
      <c r="D36" s="148" t="str">
        <f>'Crisis Indicator Data'!D33</f>
        <v>Eritrea</v>
      </c>
      <c r="E36" s="149" t="str">
        <f>'Crisis Indicator Data'!E33</f>
        <v>ERI</v>
      </c>
      <c r="F36" s="259">
        <f>IF('Crisis Indicator Data'!F33="x","x",IF(LOG('Crisis Indicator Data'!F33)&lt;F$4,0,IF(LOG('Crisis Indicator Data'!F33)&gt;F$3,5,ROUND(5-(F$3-LOG('Crisis Indicator Data'!F33))/(F$3-F$4)*5,1))))</f>
        <v>3.3</v>
      </c>
      <c r="G36" s="144">
        <f>IF('Crisis Indicator Data'!F33="x","x",IF(B36="Regional crisis",('Crisis Indicator Data'!F33/VLOOKUP('Impact of the crisis'!$C36,'Regional Crises'!$B$1:$R$66,4,FALSE)),'Crisis Indicator Data'!F33/VLOOKUP('Impact of the crisis'!$E36,'Country Indicator Data'!$B$4:$P$300,15,FALSE)))</f>
        <v>1</v>
      </c>
      <c r="H36" s="253">
        <f t="shared" si="0"/>
        <v>5</v>
      </c>
      <c r="I36" s="253">
        <f t="shared" si="1"/>
        <v>4.1500000000000004</v>
      </c>
      <c r="J36" s="253">
        <f>IF('Crisis Indicator Data'!G33="x","x",IF(LOG('Crisis Indicator Data'!G33)&lt;J$4,0,IF(LOG('Crisis Indicator Data'!G33)&gt;J$3,5,ROUND(5-(J$3-LOG('Crisis Indicator Data'!G33))/(J$3-J$4)*5,1))))</f>
        <v>2.6</v>
      </c>
      <c r="K36" s="144">
        <f>IF('Crisis Indicator Data'!G33="x","x",IF(B36="Regional crisis",('Crisis Indicator Data'!G33/VLOOKUP('Impact of the crisis'!$C36,'Regional Crises'!$B$1:$R$66,5,FALSE)),'Crisis Indicator Data'!G33/VLOOKUP('Impact of the crisis'!$E36,'Country Indicator Data'!$B$4:$P$300,14,FALSE)))</f>
        <v>1</v>
      </c>
      <c r="L36" s="253">
        <f t="shared" si="2"/>
        <v>5</v>
      </c>
      <c r="M36" s="253">
        <f t="shared" si="3"/>
        <v>3.8</v>
      </c>
      <c r="N36" s="253">
        <f t="shared" si="4"/>
        <v>4</v>
      </c>
      <c r="O36" s="253">
        <f>IF('Crisis Indicator Data'!H33="x","x",IF('Crisis Indicator Data'!H33=0,0,IF(LOG('Crisis Indicator Data'!H33)&lt;O$4,0,IF(LOG('Crisis Indicator Data'!H33)&gt;O$3,5,ROUND(5-(O$3-LOG('Crisis Indicator Data'!H33))/(O$3-O$4)*5,1)))))</f>
        <v>2.6</v>
      </c>
      <c r="P36" s="144">
        <f>IF('Crisis Indicator Data'!H33="x","x",'Crisis Indicator Data'!H33/'Crisis Indicator Data'!G33)</f>
        <v>0.19326783701079078</v>
      </c>
      <c r="Q36" s="253">
        <f t="shared" si="5"/>
        <v>0.9</v>
      </c>
      <c r="R36" s="253">
        <f t="shared" si="6"/>
        <v>1.75</v>
      </c>
      <c r="S36" s="253">
        <f>IF('Crisis Indicator Data'!I33="x","x",IF('Crisis Indicator Data'!I33=0,0,IF(LOG('Crisis Indicator Data'!I33)&lt;S$4,0,IF(LOG('Crisis Indicator Data'!I33)&gt;S$3,5,ROUND(5-(S$3-LOG('Crisis Indicator Data'!I33))/(S$3-S$4)*5,1)))))</f>
        <v>3.6</v>
      </c>
      <c r="T36" s="144">
        <f>IF('Crisis Indicator Data'!H33="x","x",IF('Crisis Indicator Data'!I33="x","x",'Crisis Indicator Data'!I33/'Crisis Indicator Data'!H33))</f>
        <v>0.26750000000000002</v>
      </c>
      <c r="U36" s="253">
        <f t="shared" si="7"/>
        <v>5</v>
      </c>
      <c r="V36" s="253">
        <f t="shared" si="8"/>
        <v>4.3</v>
      </c>
      <c r="W36" s="253" t="str">
        <f>IF('Crisis Indicator Data'!L33="x","x",IF('Crisis Indicator Data'!L33=0,0,IF(LOG('Crisis Indicator Data'!L33)&lt;W$4,0,IF(LOG('Crisis Indicator Data'!L33)&gt;W$3,5,ROUND(5-(W$3-LOG('Crisis Indicator Data'!L33))/(W$3-W$4)*5,1)))))</f>
        <v>x</v>
      </c>
      <c r="X36" s="260" t="str">
        <f>IF(OR('Crisis Indicator Data'!L33="x",'Crisis Indicator Data'!H33="x"),"x",'Crisis Indicator Data'!L33/'Crisis Indicator Data'!H33)</f>
        <v>x</v>
      </c>
      <c r="Y36" s="253" t="str">
        <f t="shared" si="9"/>
        <v>x</v>
      </c>
      <c r="Z36" s="253" t="str">
        <f t="shared" si="10"/>
        <v>x</v>
      </c>
      <c r="AA36" s="253">
        <f t="shared" si="11"/>
        <v>4.3</v>
      </c>
      <c r="AB36" s="261">
        <f t="shared" si="12"/>
        <v>3.3</v>
      </c>
    </row>
    <row r="37" spans="1:28" x14ac:dyDescent="0.35">
      <c r="A37" s="147" t="str">
        <f>'Crisis Indicator Data'!A34</f>
        <v>Mixed migration flows in spain</v>
      </c>
      <c r="B37" s="148" t="str">
        <f>'Crisis Indicator Data'!B34</f>
        <v>International displacement</v>
      </c>
      <c r="C37" s="148" t="str">
        <f>'Crisis Indicator Data'!C34</f>
        <v>ESP002</v>
      </c>
      <c r="D37" s="148" t="str">
        <f>'Crisis Indicator Data'!D34</f>
        <v>Spain</v>
      </c>
      <c r="E37" s="149" t="str">
        <f>'Crisis Indicator Data'!E34</f>
        <v>ESP</v>
      </c>
      <c r="F37" s="259">
        <f>IF('Crisis Indicator Data'!F34="x","x",IF(LOG('Crisis Indicator Data'!F34)&lt;F$4,0,IF(LOG('Crisis Indicator Data'!F34)&gt;F$3,5,ROUND(5-(F$3-LOG('Crisis Indicator Data'!F34))/(F$3-F$4)*5,1))))</f>
        <v>3.3</v>
      </c>
      <c r="G37" s="144">
        <f>IF('Crisis Indicator Data'!F34="x","x",IF(B37="Regional crisis",('Crisis Indicator Data'!F34/VLOOKUP('Impact of the crisis'!$C37,'Regional Crises'!$B$1:$R$66,4,FALSE)),'Crisis Indicator Data'!F34/VLOOKUP('Impact of the crisis'!$E37,'Country Indicator Data'!$B$4:$P$300,15,FALSE)))</f>
        <v>0.18514224025909118</v>
      </c>
      <c r="H37" s="253">
        <f t="shared" si="0"/>
        <v>0.8</v>
      </c>
      <c r="I37" s="253">
        <f t="shared" si="1"/>
        <v>2.0499999999999998</v>
      </c>
      <c r="J37" s="253">
        <f>IF('Crisis Indicator Data'!G34="x","x",IF(LOG('Crisis Indicator Data'!G34)&lt;J$4,0,IF(LOG('Crisis Indicator Data'!G34)&gt;J$3,5,ROUND(5-(J$3-LOG('Crisis Indicator Data'!G34))/(J$3-J$4)*5,1))))</f>
        <v>3.6</v>
      </c>
      <c r="K37" s="144">
        <f>IF('Crisis Indicator Data'!G34="x","x",IF(B37="Regional crisis",('Crisis Indicator Data'!G34/VLOOKUP('Impact of the crisis'!$C37,'Regional Crises'!$B$1:$R$66,5,FALSE)),'Crisis Indicator Data'!G34/VLOOKUP('Impact of the crisis'!$E37,'Country Indicator Data'!$B$4:$P$300,14,FALSE)))</f>
        <v>0.25454043375746116</v>
      </c>
      <c r="L37" s="253">
        <f t="shared" si="2"/>
        <v>1.2</v>
      </c>
      <c r="M37" s="253">
        <f t="shared" si="3"/>
        <v>2.4</v>
      </c>
      <c r="N37" s="253">
        <f t="shared" si="4"/>
        <v>2.2000000000000002</v>
      </c>
      <c r="O37" s="253">
        <f>IF('Crisis Indicator Data'!H34="x","x",IF('Crisis Indicator Data'!H34=0,0,IF(LOG('Crisis Indicator Data'!H34)&lt;O$4,0,IF(LOG('Crisis Indicator Data'!H34)&gt;O$3,5,ROUND(5-(O$3-LOG('Crisis Indicator Data'!H34))/(O$3-O$4)*5,1)))))</f>
        <v>0.9</v>
      </c>
      <c r="P37" s="144">
        <f>IF('Crisis Indicator Data'!H34="x","x",'Crisis Indicator Data'!H34/'Crisis Indicator Data'!G34)</f>
        <v>9.5969289827255271E-3</v>
      </c>
      <c r="Q37" s="253">
        <f t="shared" si="5"/>
        <v>0</v>
      </c>
      <c r="R37" s="253">
        <f t="shared" si="6"/>
        <v>0.45</v>
      </c>
      <c r="S37" s="253">
        <f>IF('Crisis Indicator Data'!I34="x","x",IF('Crisis Indicator Data'!I34=0,0,IF(LOG('Crisis Indicator Data'!I34)&lt;S$4,0,IF(LOG('Crisis Indicator Data'!I34)&gt;S$3,5,ROUND(5-(S$3-LOG('Crisis Indicator Data'!I34))/(S$3-S$4)*5,1)))))</f>
        <v>2.9</v>
      </c>
      <c r="T37" s="144">
        <f>IF('Crisis Indicator Data'!H34="x","x",IF('Crisis Indicator Data'!I34="x","x",'Crisis Indicator Data'!I34/'Crisis Indicator Data'!H34))</f>
        <v>1</v>
      </c>
      <c r="U37" s="253">
        <f t="shared" si="7"/>
        <v>5</v>
      </c>
      <c r="V37" s="253">
        <f t="shared" si="8"/>
        <v>4</v>
      </c>
      <c r="W37" s="253">
        <f>IF('Crisis Indicator Data'!L34="x","x",IF('Crisis Indicator Data'!L34=0,0,IF(LOG('Crisis Indicator Data'!L34)&lt;W$4,0,IF(LOG('Crisis Indicator Data'!L34)&gt;W$3,5,ROUND(5-(W$3-LOG('Crisis Indicator Data'!L34))/(W$3-W$4)*5,1)))))</f>
        <v>3</v>
      </c>
      <c r="X37" s="260">
        <f>IF(OR('Crisis Indicator Data'!L34="x",'Crisis Indicator Data'!H34="x"),"x",'Crisis Indicator Data'!L34/'Crisis Indicator Data'!H34)</f>
        <v>1.1391304347826087E-3</v>
      </c>
      <c r="Y37" s="253">
        <f t="shared" si="9"/>
        <v>5</v>
      </c>
      <c r="Z37" s="253">
        <f t="shared" si="10"/>
        <v>4</v>
      </c>
      <c r="AA37" s="253">
        <f t="shared" si="11"/>
        <v>4</v>
      </c>
      <c r="AB37" s="261">
        <f t="shared" si="12"/>
        <v>2.6</v>
      </c>
    </row>
    <row r="38" spans="1:28" x14ac:dyDescent="0.35">
      <c r="A38" s="147" t="str">
        <f>'Crisis Indicator Data'!A35</f>
        <v>Complex crisis in Ethiopia</v>
      </c>
      <c r="B38" s="148" t="str">
        <f>'Crisis Indicator Data'!B35</f>
        <v>Complex crisis</v>
      </c>
      <c r="C38" s="148" t="str">
        <f>'Crisis Indicator Data'!C35</f>
        <v>ETH001</v>
      </c>
      <c r="D38" s="148" t="str">
        <f>'Crisis Indicator Data'!D35</f>
        <v>Ethiopia</v>
      </c>
      <c r="E38" s="149" t="str">
        <f>'Crisis Indicator Data'!E35</f>
        <v>ETH</v>
      </c>
      <c r="F38" s="259">
        <f>IF('Crisis Indicator Data'!F35="x","x",IF(LOG('Crisis Indicator Data'!F35)&lt;F$4,0,IF(LOG('Crisis Indicator Data'!F35)&gt;F$3,5,ROUND(5-(F$3-LOG('Crisis Indicator Data'!F35))/(F$3-F$4)*5,1))))</f>
        <v>5</v>
      </c>
      <c r="G38" s="144">
        <f>IF('Crisis Indicator Data'!F35="x","x",IF(B38="Regional crisis",('Crisis Indicator Data'!F35/VLOOKUP('Impact of the crisis'!$C38,'Regional Crises'!$B$1:$R$66,4,FALSE)),'Crisis Indicator Data'!F35/VLOOKUP('Impact of the crisis'!$E38,'Country Indicator Data'!$B$4:$P$300,15,FALSE)))</f>
        <v>1.063652</v>
      </c>
      <c r="H38" s="253">
        <f t="shared" ref="H38:H69" si="13">IF(G38="x","x",IF(G38&lt;H$4,0,IF(G38&gt;H$3,5,ROUND(5-(H$3-G38)/(H$3-H$4)*5,1))))</f>
        <v>5</v>
      </c>
      <c r="I38" s="253">
        <f t="shared" ref="I38:I69" si="14">IF(AND(H38="x",F38="x"),"x",AVERAGE(F38,H38))</f>
        <v>5</v>
      </c>
      <c r="J38" s="253">
        <f>IF('Crisis Indicator Data'!G35="x","x",IF(LOG('Crisis Indicator Data'!G35)&lt;J$4,0,IF(LOG('Crisis Indicator Data'!G35)&gt;J$3,5,ROUND(5-(J$3-LOG('Crisis Indicator Data'!G35))/(J$3-J$4)*5,1))))</f>
        <v>5</v>
      </c>
      <c r="K38" s="144">
        <f>IF('Crisis Indicator Data'!G35="x","x",IF(B38="Regional crisis",('Crisis Indicator Data'!G35/VLOOKUP('Impact of the crisis'!$C38,'Regional Crises'!$B$1:$R$66,5,FALSE)),'Crisis Indicator Data'!G35/VLOOKUP('Impact of the crisis'!$E38,'Country Indicator Data'!$B$4:$P$300,14,FALSE)))</f>
        <v>1</v>
      </c>
      <c r="L38" s="253">
        <f t="shared" ref="L38:L69" si="15">IF(K38="x","x",IF(K38&lt;L$4,0,IF(K38&gt;L$3,5,ROUND(5-(L$3-K38)/(L$3-L$4)*5,1))))</f>
        <v>5</v>
      </c>
      <c r="M38" s="253">
        <f t="shared" ref="M38:M69" si="16">IF(AND(L38="x",J38="x"),"x",AVERAGE(J38,L38))</f>
        <v>5</v>
      </c>
      <c r="N38" s="253">
        <f t="shared" ref="N38:N69" si="17">IF(AND(M38="x",I38="x"),"x",IF(OR(M38="x",I38="x"),AVERAGE(I38,M38),ROUND((5-GEOMEAN(((5-I38)/5*4+1),((5-M38)/5*4+1)))/4*5,1)))</f>
        <v>5</v>
      </c>
      <c r="O38" s="253">
        <f>IF('Crisis Indicator Data'!H35="x","x",IF('Crisis Indicator Data'!H35=0,0,IF(LOG('Crisis Indicator Data'!H35)&lt;O$4,0,IF(LOG('Crisis Indicator Data'!H35)&gt;O$3,5,ROUND(5-(O$3-LOG('Crisis Indicator Data'!H35))/(O$3-O$4)*5,1)))))</f>
        <v>5</v>
      </c>
      <c r="P38" s="144">
        <f>IF('Crisis Indicator Data'!H35="x","x",'Crisis Indicator Data'!H35/'Crisis Indicator Data'!G35)</f>
        <v>1</v>
      </c>
      <c r="Q38" s="253">
        <f t="shared" ref="Q38:Q69" si="18">IF(P38="x","x",IF(P38&lt;Q$4,0,IF(P38&gt;Q$3,5,ROUND(5-(Q$3-P38)/(Q$3-Q$4)*5,1))))</f>
        <v>5</v>
      </c>
      <c r="R38" s="253">
        <f t="shared" ref="R38:R69" si="19">IF(AND(Q38="x",O38="x"),"x",AVERAGE(O38,Q38))</f>
        <v>5</v>
      </c>
      <c r="S38" s="253">
        <f>IF('Crisis Indicator Data'!I35="x","x",IF('Crisis Indicator Data'!I35=0,0,IF(LOG('Crisis Indicator Data'!I35)&lt;S$4,0,IF(LOG('Crisis Indicator Data'!I35)&gt;S$3,5,ROUND(5-(S$3-LOG('Crisis Indicator Data'!I35))/(S$3-S$4)*5,1)))))</f>
        <v>5</v>
      </c>
      <c r="T38" s="144">
        <f>IF('Crisis Indicator Data'!H35="x","x",IF('Crisis Indicator Data'!I35="x","x",'Crisis Indicator Data'!I35/'Crisis Indicator Data'!H35))</f>
        <v>6.4869816779170683E-2</v>
      </c>
      <c r="U38" s="253">
        <f t="shared" ref="U38:U69" si="20">IF(T38="x","x",IF(T38&lt;U$4,0,IF(T38&gt;U$3,5,ROUND(5-(U$3-T38)/(U$3-U$4)*5,1))))</f>
        <v>2.2000000000000002</v>
      </c>
      <c r="V38" s="253">
        <f t="shared" ref="V38:V69" si="21">IF(AND(U38="x",S38="x"),"x",ROUND(AVERAGE(S38,U38),1))</f>
        <v>3.6</v>
      </c>
      <c r="W38" s="253">
        <f>IF('Crisis Indicator Data'!L35="x","x",IF('Crisis Indicator Data'!L35=0,0,IF(LOG('Crisis Indicator Data'!L35)&lt;W$4,0,IF(LOG('Crisis Indicator Data'!L35)&gt;W$3,5,ROUND(5-(W$3-LOG('Crisis Indicator Data'!L35))/(W$3-W$4)*5,1)))))</f>
        <v>5</v>
      </c>
      <c r="X38" s="260">
        <f>IF(OR('Crisis Indicator Data'!L35="x",'Crisis Indicator Data'!H35="x"),"x",'Crisis Indicator Data'!L35/'Crisis Indicator Data'!H35)</f>
        <v>5.3963355834136934E-5</v>
      </c>
      <c r="Y38" s="253">
        <f t="shared" ref="Y38:Y69" si="22">IF(X38="x","x",IF(X38&lt;Y$4,0,IF(X38&gt;Y$3,5,ROUND(5-(Y$3-X38)/(Y$3-Y$4)*5,1))))</f>
        <v>2.7</v>
      </c>
      <c r="Z38" s="253">
        <f t="shared" ref="Z38:Z69" si="23">IF(AND(Y38="x",W38="x"),"x",ROUND(AVERAGE(W38,Y38),1))</f>
        <v>3.9</v>
      </c>
      <c r="AA38" s="253">
        <f t="shared" ref="AA38:AA69" si="24">IF(AND(V38="x",Z38="x"),"x",IF(OR(V38="x",Z38="x"),AVERAGE(V38,Z38),ROUND((5-GEOMEAN(((5-V38)/5*4+1),((5-Z38)/5*4+1)))/4*5,1)))</f>
        <v>3.8</v>
      </c>
      <c r="AB38" s="261">
        <f t="shared" ref="AB38:AB69" si="25">IF(AND(R38="x",AA38="x"),"x",IF(OR(R38="x",AA38="x"),AVERAGE(R38,AA38),ROUND((5-GEOMEAN(((5-R38)/5*4+1),((5-AA38)/5*4+1)))/4*5,1)))</f>
        <v>4.5</v>
      </c>
    </row>
    <row r="39" spans="1:28" x14ac:dyDescent="0.35">
      <c r="A39" s="147" t="str">
        <f>'Crisis Indicator Data'!A36</f>
        <v>International Displacement</v>
      </c>
      <c r="B39" s="148" t="str">
        <f>'Crisis Indicator Data'!B36</f>
        <v>International displacement</v>
      </c>
      <c r="C39" s="148" t="str">
        <f>'Crisis Indicator Data'!C36</f>
        <v>ETH003</v>
      </c>
      <c r="D39" s="148" t="str">
        <f>'Crisis Indicator Data'!D36</f>
        <v>Ethiopia</v>
      </c>
      <c r="E39" s="149" t="str">
        <f>'Crisis Indicator Data'!E36</f>
        <v>ETH</v>
      </c>
      <c r="F39" s="259">
        <f>IF('Crisis Indicator Data'!F36="x","x",IF(LOG('Crisis Indicator Data'!F36)&lt;F$4,0,IF(LOG('Crisis Indicator Data'!F36)&gt;F$3,5,ROUND(5-(F$3-LOG('Crisis Indicator Data'!F36))/(F$3-F$4)*5,1))))</f>
        <v>5</v>
      </c>
      <c r="G39" s="144">
        <f>IF('Crisis Indicator Data'!F36="x","x",IF(B39="Regional crisis",('Crisis Indicator Data'!F36/VLOOKUP('Impact of the crisis'!$C39,'Regional Crises'!$B$1:$R$66,4,FALSE)),'Crisis Indicator Data'!F36/VLOOKUP('Impact of the crisis'!$E39,'Country Indicator Data'!$B$4:$P$300,15,FALSE)))</f>
        <v>1.063652</v>
      </c>
      <c r="H39" s="253">
        <f t="shared" si="13"/>
        <v>5</v>
      </c>
      <c r="I39" s="253">
        <f t="shared" si="14"/>
        <v>5</v>
      </c>
      <c r="J39" s="253">
        <f>IF('Crisis Indicator Data'!G36="x","x",IF(LOG('Crisis Indicator Data'!G36)&lt;J$4,0,IF(LOG('Crisis Indicator Data'!G36)&gt;J$3,5,ROUND(5-(J$3-LOG('Crisis Indicator Data'!G36))/(J$3-J$4)*5,1))))</f>
        <v>5</v>
      </c>
      <c r="K39" s="144">
        <f>IF('Crisis Indicator Data'!G36="x","x",IF(B39="Regional crisis",('Crisis Indicator Data'!G36/VLOOKUP('Impact of the crisis'!$C39,'Regional Crises'!$B$1:$R$66,5,FALSE)),'Crisis Indicator Data'!G36/VLOOKUP('Impact of the crisis'!$E39,'Country Indicator Data'!$B$4:$P$300,14,FALSE)))</f>
        <v>1</v>
      </c>
      <c r="L39" s="253">
        <f t="shared" si="15"/>
        <v>5</v>
      </c>
      <c r="M39" s="253">
        <f t="shared" si="16"/>
        <v>5</v>
      </c>
      <c r="N39" s="253">
        <f t="shared" si="17"/>
        <v>5</v>
      </c>
      <c r="O39" s="253">
        <f>IF('Crisis Indicator Data'!H36="x","x",IF('Crisis Indicator Data'!H36=0,0,IF(LOG('Crisis Indicator Data'!H36)&lt;O$4,0,IF(LOG('Crisis Indicator Data'!H36)&gt;O$3,5,ROUND(5-(O$3-LOG('Crisis Indicator Data'!H36))/(O$3-O$4)*5,1)))))</f>
        <v>4.5999999999999996</v>
      </c>
      <c r="P39" s="144">
        <f>IF('Crisis Indicator Data'!H36="x","x",'Crisis Indicator Data'!H36/'Crisis Indicator Data'!G36)</f>
        <v>0.1711089681774349</v>
      </c>
      <c r="Q39" s="253">
        <f t="shared" si="18"/>
        <v>0.8</v>
      </c>
      <c r="R39" s="253">
        <f t="shared" si="19"/>
        <v>2.6999999999999997</v>
      </c>
      <c r="S39" s="253">
        <f>IF('Crisis Indicator Data'!I36="x","x",IF('Crisis Indicator Data'!I36=0,0,IF(LOG('Crisis Indicator Data'!I36)&lt;S$4,0,IF(LOG('Crisis Indicator Data'!I36)&gt;S$3,5,ROUND(5-(S$3-LOG('Crisis Indicator Data'!I36))/(S$3-S$4)*5,1)))))</f>
        <v>4.2</v>
      </c>
      <c r="T39" s="144">
        <f>IF('Crisis Indicator Data'!H36="x","x",IF('Crisis Indicator Data'!I36="x","x",'Crisis Indicator Data'!I36/'Crisis Indicator Data'!H36))</f>
        <v>4.8128944995491432E-2</v>
      </c>
      <c r="U39" s="253">
        <f t="shared" si="20"/>
        <v>1.6</v>
      </c>
      <c r="V39" s="253">
        <f t="shared" si="21"/>
        <v>2.9</v>
      </c>
      <c r="W39" s="253">
        <f>IF('Crisis Indicator Data'!L36="x","x",IF('Crisis Indicator Data'!L36=0,0,IF(LOG('Crisis Indicator Data'!L36)&lt;W$4,0,IF(LOG('Crisis Indicator Data'!L36)&gt;W$3,5,ROUND(5-(W$3-LOG('Crisis Indicator Data'!L36))/(W$3-W$4)*5,1)))))</f>
        <v>2</v>
      </c>
      <c r="X39" s="260">
        <f>IF(OR('Crisis Indicator Data'!L36="x",'Crisis Indicator Data'!H36="x"),"x",'Crisis Indicator Data'!L36/'Crisis Indicator Data'!H36)</f>
        <v>1.3525698827772768E-6</v>
      </c>
      <c r="Y39" s="253">
        <f t="shared" si="22"/>
        <v>0.1</v>
      </c>
      <c r="Z39" s="253">
        <f t="shared" si="23"/>
        <v>1.1000000000000001</v>
      </c>
      <c r="AA39" s="253">
        <f t="shared" si="24"/>
        <v>2.1</v>
      </c>
      <c r="AB39" s="261">
        <f t="shared" si="25"/>
        <v>2.4</v>
      </c>
    </row>
    <row r="40" spans="1:28" x14ac:dyDescent="0.35">
      <c r="A40" s="147" t="str">
        <f>'Crisis Indicator Data'!A37</f>
        <v>Northern Ethiopia Conflict</v>
      </c>
      <c r="B40" s="148" t="str">
        <f>'Crisis Indicator Data'!B37</f>
        <v>Conflict</v>
      </c>
      <c r="C40" s="148" t="str">
        <f>'Crisis Indicator Data'!C37</f>
        <v>ETH004</v>
      </c>
      <c r="D40" s="148" t="str">
        <f>'Crisis Indicator Data'!D37</f>
        <v>Ethiopia</v>
      </c>
      <c r="E40" s="149" t="str">
        <f>'Crisis Indicator Data'!E37</f>
        <v>ETH</v>
      </c>
      <c r="F40" s="259">
        <f>IF('Crisis Indicator Data'!F37="x","x",IF(LOG('Crisis Indicator Data'!F37)&lt;F$4,0,IF(LOG('Crisis Indicator Data'!F37)&gt;F$3,5,ROUND(5-(F$3-LOG('Crisis Indicator Data'!F37))/(F$3-F$4)*5,1))))</f>
        <v>4.2</v>
      </c>
      <c r="G40" s="144">
        <f>IF('Crisis Indicator Data'!F37="x","x",IF(B40="Regional crisis",('Crisis Indicator Data'!F37/VLOOKUP('Impact of the crisis'!$C40,'Regional Crises'!$B$1:$R$66,4,FALSE)),'Crisis Indicator Data'!F37/VLOOKUP('Impact of the crisis'!$E40,'Country Indicator Data'!$B$4:$P$300,15,FALSE)))</f>
        <v>0.31148399999999998</v>
      </c>
      <c r="H40" s="253">
        <f t="shared" si="13"/>
        <v>1.5</v>
      </c>
      <c r="I40" s="253">
        <f t="shared" si="14"/>
        <v>2.85</v>
      </c>
      <c r="J40" s="253">
        <f>IF('Crisis Indicator Data'!G37="x","x",IF(LOG('Crisis Indicator Data'!G37)&lt;J$4,0,IF(LOG('Crisis Indicator Data'!G37)&gt;J$3,5,ROUND(5-(J$3-LOG('Crisis Indicator Data'!G37))/(J$3-J$4)*5,1))))</f>
        <v>4.9000000000000004</v>
      </c>
      <c r="K40" s="144">
        <f>IF('Crisis Indicator Data'!G37="x","x",IF(B40="Regional crisis",('Crisis Indicator Data'!G37/VLOOKUP('Impact of the crisis'!$C40,'Regional Crises'!$B$1:$R$66,5,FALSE)),'Crisis Indicator Data'!G37/VLOOKUP('Impact of the crisis'!$E40,'Country Indicator Data'!$B$4:$P$300,14,FALSE)))</f>
        <v>0.29411764705882354</v>
      </c>
      <c r="L40" s="253">
        <f t="shared" si="15"/>
        <v>1.4</v>
      </c>
      <c r="M40" s="253">
        <f t="shared" si="16"/>
        <v>3.1500000000000004</v>
      </c>
      <c r="N40" s="253">
        <f t="shared" si="17"/>
        <v>3</v>
      </c>
      <c r="O40" s="253">
        <f>IF('Crisis Indicator Data'!H37="x","x",IF('Crisis Indicator Data'!H37=0,0,IF(LOG('Crisis Indicator Data'!H37)&lt;O$4,0,IF(LOG('Crisis Indicator Data'!H37)&gt;O$3,5,ROUND(5-(O$3-LOG('Crisis Indicator Data'!H37))/(O$3-O$4)*5,1)))))</f>
        <v>5</v>
      </c>
      <c r="P40" s="144">
        <f>IF('Crisis Indicator Data'!H37="x","x",'Crisis Indicator Data'!H37/'Crisis Indicator Data'!G37)</f>
        <v>1</v>
      </c>
      <c r="Q40" s="253">
        <f t="shared" si="18"/>
        <v>5</v>
      </c>
      <c r="R40" s="253">
        <f t="shared" si="19"/>
        <v>5</v>
      </c>
      <c r="S40" s="253">
        <f>IF('Crisis Indicator Data'!I37="x","x",IF('Crisis Indicator Data'!I37=0,0,IF(LOG('Crisis Indicator Data'!I37)&lt;S$4,0,IF(LOG('Crisis Indicator Data'!I37)&gt;S$3,5,ROUND(5-(S$3-LOG('Crisis Indicator Data'!I37))/(S$3-S$4)*5,1)))))</f>
        <v>4.9000000000000004</v>
      </c>
      <c r="T40" s="144">
        <f>IF('Crisis Indicator Data'!H37="x","x",IF('Crisis Indicator Data'!I37="x","x",'Crisis Indicator Data'!I37/'Crisis Indicator Data'!H37))</f>
        <v>8.1967213114754092E-2</v>
      </c>
      <c r="U40" s="253">
        <f t="shared" si="20"/>
        <v>2.7</v>
      </c>
      <c r="V40" s="253">
        <f t="shared" si="21"/>
        <v>3.8</v>
      </c>
      <c r="W40" s="253">
        <f>IF('Crisis Indicator Data'!L37="x","x",IF('Crisis Indicator Data'!L37=0,0,IF(LOG('Crisis Indicator Data'!L37)&lt;W$4,0,IF(LOG('Crisis Indicator Data'!L37)&gt;W$3,5,ROUND(5-(W$3-LOG('Crisis Indicator Data'!L37))/(W$3-W$4)*5,1)))))</f>
        <v>4.8</v>
      </c>
      <c r="X40" s="260">
        <f>IF(OR('Crisis Indicator Data'!L37="x",'Crisis Indicator Data'!H37="x"),"x",'Crisis Indicator Data'!L37/'Crisis Indicator Data'!H37)</f>
        <v>7.0622950819672131E-5</v>
      </c>
      <c r="Y40" s="253">
        <f t="shared" si="22"/>
        <v>3.5</v>
      </c>
      <c r="Z40" s="253">
        <f t="shared" si="23"/>
        <v>4.2</v>
      </c>
      <c r="AA40" s="253">
        <f t="shared" si="24"/>
        <v>4</v>
      </c>
      <c r="AB40" s="261">
        <f t="shared" si="25"/>
        <v>4.5999999999999996</v>
      </c>
    </row>
    <row r="41" spans="1:28" x14ac:dyDescent="0.35">
      <c r="A41" s="147" t="str">
        <f>'Crisis Indicator Data'!A38</f>
        <v>Drought in Ethiopia</v>
      </c>
      <c r="B41" s="148" t="str">
        <f>'Crisis Indicator Data'!B38</f>
        <v>Drought</v>
      </c>
      <c r="C41" s="148" t="str">
        <f>'Crisis Indicator Data'!C38</f>
        <v>ETH005</v>
      </c>
      <c r="D41" s="148" t="str">
        <f>'Crisis Indicator Data'!D38</f>
        <v>Ethiopia</v>
      </c>
      <c r="E41" s="149" t="str">
        <f>'Crisis Indicator Data'!E38</f>
        <v>ETH</v>
      </c>
      <c r="F41" s="259">
        <f>IF('Crisis Indicator Data'!F38="x","x",IF(LOG('Crisis Indicator Data'!F38)&lt;F$4,0,IF(LOG('Crisis Indicator Data'!F38)&gt;F$3,5,ROUND(5-(F$3-LOG('Crisis Indicator Data'!F38))/(F$3-F$4)*5,1))))</f>
        <v>4.7</v>
      </c>
      <c r="G41" s="144">
        <f>IF('Crisis Indicator Data'!F38="x","x",IF(B41="Regional crisis",('Crisis Indicator Data'!F38/VLOOKUP('Impact of the crisis'!$C41,'Regional Crises'!$B$1:$R$66,4,FALSE)),'Crisis Indicator Data'!F38/VLOOKUP('Impact of the crisis'!$E41,'Country Indicator Data'!$B$4:$P$300,15,FALSE)))</f>
        <v>0.61819000000000002</v>
      </c>
      <c r="H41" s="253">
        <f t="shared" si="13"/>
        <v>3.1</v>
      </c>
      <c r="I41" s="253">
        <f t="shared" si="14"/>
        <v>3.9000000000000004</v>
      </c>
      <c r="J41" s="253">
        <f>IF('Crisis Indicator Data'!G38="x","x",IF(LOG('Crisis Indicator Data'!G38)&lt;J$4,0,IF(LOG('Crisis Indicator Data'!G38)&gt;J$3,5,ROUND(5-(J$3-LOG('Crisis Indicator Data'!G38))/(J$3-J$4)*5,1))))</f>
        <v>5</v>
      </c>
      <c r="K41" s="144">
        <f>IF('Crisis Indicator Data'!G38="x","x",IF(B41="Regional crisis",('Crisis Indicator Data'!G38/VLOOKUP('Impact of the crisis'!$C41,'Regional Crises'!$B$1:$R$66,5,FALSE)),'Crisis Indicator Data'!G38/VLOOKUP('Impact of the crisis'!$E41,'Country Indicator Data'!$B$4:$P$300,14,FALSE)))</f>
        <v>0.60270009643201539</v>
      </c>
      <c r="L41" s="253">
        <f t="shared" si="15"/>
        <v>3</v>
      </c>
      <c r="M41" s="253">
        <f t="shared" si="16"/>
        <v>4</v>
      </c>
      <c r="N41" s="253">
        <f t="shared" si="17"/>
        <v>4</v>
      </c>
      <c r="O41" s="253">
        <f>IF('Crisis Indicator Data'!H38="x","x",IF('Crisis Indicator Data'!H38=0,0,IF(LOG('Crisis Indicator Data'!H38)&lt;O$4,0,IF(LOG('Crisis Indicator Data'!H38)&gt;O$3,5,ROUND(5-(O$3-LOG('Crisis Indicator Data'!H38))/(O$3-O$4)*5,1)))))</f>
        <v>4</v>
      </c>
      <c r="P41" s="144">
        <f>IF('Crisis Indicator Data'!H38="x","x",'Crisis Indicator Data'!H38/'Crisis Indicator Data'!G38)</f>
        <v>0.128</v>
      </c>
      <c r="Q41" s="253">
        <f t="shared" si="18"/>
        <v>0.6</v>
      </c>
      <c r="R41" s="253">
        <f t="shared" si="19"/>
        <v>2.2999999999999998</v>
      </c>
      <c r="S41" s="253">
        <f>IF('Crisis Indicator Data'!I38="x","x",IF('Crisis Indicator Data'!I38=0,0,IF(LOG('Crisis Indicator Data'!I38)&lt;S$4,0,IF(LOG('Crisis Indicator Data'!I38)&gt;S$3,5,ROUND(5-(S$3-LOG('Crisis Indicator Data'!I38))/(S$3-S$4)*5,1)))))</f>
        <v>3.7</v>
      </c>
      <c r="T41" s="144">
        <f>IF('Crisis Indicator Data'!H38="x","x",IF('Crisis Indicator Data'!I38="x","x",'Crisis Indicator Data'!I38/'Crisis Indicator Data'!H38))</f>
        <v>5.1624999999999997E-2</v>
      </c>
      <c r="U41" s="253">
        <f t="shared" si="20"/>
        <v>1.7</v>
      </c>
      <c r="V41" s="253">
        <f t="shared" si="21"/>
        <v>2.7</v>
      </c>
      <c r="W41" s="253">
        <f>IF('Crisis Indicator Data'!L38="x","x",IF('Crisis Indicator Data'!L38=0,0,IF(LOG('Crisis Indicator Data'!L38)&lt;W$4,0,IF(LOG('Crisis Indicator Data'!L38)&gt;W$3,5,ROUND(5-(W$3-LOG('Crisis Indicator Data'!L38))/(W$3-W$4)*5,1)))))</f>
        <v>0</v>
      </c>
      <c r="X41" s="260">
        <f>IF(OR('Crisis Indicator Data'!L38="x",'Crisis Indicator Data'!H38="x"),"x",'Crisis Indicator Data'!L38/'Crisis Indicator Data'!H38)</f>
        <v>0</v>
      </c>
      <c r="Y41" s="253">
        <f t="shared" si="22"/>
        <v>0</v>
      </c>
      <c r="Z41" s="253">
        <f t="shared" si="23"/>
        <v>0</v>
      </c>
      <c r="AA41" s="253">
        <f t="shared" si="24"/>
        <v>1.5</v>
      </c>
      <c r="AB41" s="261">
        <f t="shared" si="25"/>
        <v>1.9</v>
      </c>
    </row>
    <row r="42" spans="1:28" x14ac:dyDescent="0.35">
      <c r="A42" s="147" t="str">
        <f>'Crisis Indicator Data'!A39</f>
        <v>Mixed migration flows in Greece</v>
      </c>
      <c r="B42" s="148" t="str">
        <f>'Crisis Indicator Data'!B39</f>
        <v>International displacement</v>
      </c>
      <c r="C42" s="148" t="str">
        <f>'Crisis Indicator Data'!C39</f>
        <v>GRC002</v>
      </c>
      <c r="D42" s="148" t="str">
        <f>'Crisis Indicator Data'!D39</f>
        <v>Greece</v>
      </c>
      <c r="E42" s="149" t="str">
        <f>'Crisis Indicator Data'!E39</f>
        <v>GRC</v>
      </c>
      <c r="F42" s="259">
        <f>IF('Crisis Indicator Data'!F39="x","x",IF(LOG('Crisis Indicator Data'!F39)&lt;F$4,0,IF(LOG('Crisis Indicator Data'!F39)&gt;F$3,5,ROUND(5-(F$3-LOG('Crisis Indicator Data'!F39))/(F$3-F$4)*5,1))))</f>
        <v>0.9</v>
      </c>
      <c r="G42" s="144">
        <f>IF('Crisis Indicator Data'!F39="x","x",IF(B42="Regional crisis",('Crisis Indicator Data'!F39/VLOOKUP('Impact of the crisis'!$C42,'Regional Crises'!$B$1:$R$66,4,FALSE)),'Crisis Indicator Data'!F39/VLOOKUP('Impact of the crisis'!$E42,'Country Indicator Data'!$B$4:$P$300,15,FALSE)))</f>
        <v>2.6098293250581849E-2</v>
      </c>
      <c r="H42" s="253">
        <f t="shared" si="13"/>
        <v>0</v>
      </c>
      <c r="I42" s="253">
        <f t="shared" si="14"/>
        <v>0.45</v>
      </c>
      <c r="J42" s="253">
        <f>IF('Crisis Indicator Data'!G39="x","x",IF(LOG('Crisis Indicator Data'!G39)&lt;J$4,0,IF(LOG('Crisis Indicator Data'!G39)&gt;J$3,5,ROUND(5-(J$3-LOG('Crisis Indicator Data'!G39))/(J$3-J$4)*5,1))))</f>
        <v>0</v>
      </c>
      <c r="K42" s="144">
        <f>IF('Crisis Indicator Data'!G39="x","x",IF(B42="Regional crisis",('Crisis Indicator Data'!G39/VLOOKUP('Impact of the crisis'!$C42,'Regional Crises'!$B$1:$R$66,5,FALSE)),'Crisis Indicator Data'!G39/VLOOKUP('Impact of the crisis'!$E42,'Country Indicator Data'!$B$4:$P$300,14,FALSE)))</f>
        <v>3.7730652712751306E-2</v>
      </c>
      <c r="L42" s="253">
        <f t="shared" si="15"/>
        <v>0.1</v>
      </c>
      <c r="M42" s="253">
        <f t="shared" si="16"/>
        <v>0.05</v>
      </c>
      <c r="N42" s="253">
        <f t="shared" si="17"/>
        <v>0.3</v>
      </c>
      <c r="O42" s="253">
        <f>IF('Crisis Indicator Data'!H39="x","x",IF('Crisis Indicator Data'!H39=0,0,IF(LOG('Crisis Indicator Data'!H39)&lt;O$4,0,IF(LOG('Crisis Indicator Data'!H39)&gt;O$3,5,ROUND(5-(O$3-LOG('Crisis Indicator Data'!H39))/(O$3-O$4)*5,1)))))</f>
        <v>1.2</v>
      </c>
      <c r="P42" s="144">
        <f>IF('Crisis Indicator Data'!H39="x","x",'Crisis Indicator Data'!H39/'Crisis Indicator Data'!G39)</f>
        <v>0.40389294403892945</v>
      </c>
      <c r="Q42" s="253">
        <f t="shared" si="18"/>
        <v>2</v>
      </c>
      <c r="R42" s="253">
        <f t="shared" si="19"/>
        <v>1.6</v>
      </c>
      <c r="S42" s="253">
        <f>IF('Crisis Indicator Data'!I39="x","x",IF('Crisis Indicator Data'!I39=0,0,IF(LOG('Crisis Indicator Data'!I39)&lt;S$4,0,IF(LOG('Crisis Indicator Data'!I39)&gt;S$3,5,ROUND(5-(S$3-LOG('Crisis Indicator Data'!I39))/(S$3-S$4)*5,1)))))</f>
        <v>3.2</v>
      </c>
      <c r="T42" s="144">
        <f>IF('Crisis Indicator Data'!H39="x","x",IF('Crisis Indicator Data'!I39="x","x",'Crisis Indicator Data'!I39/'Crisis Indicator Data'!H39))</f>
        <v>1</v>
      </c>
      <c r="U42" s="253">
        <f t="shared" si="20"/>
        <v>5</v>
      </c>
      <c r="V42" s="253">
        <f t="shared" si="21"/>
        <v>4.0999999999999996</v>
      </c>
      <c r="W42" s="253">
        <f>IF('Crisis Indicator Data'!L39="x","x",IF('Crisis Indicator Data'!L39=0,0,IF(LOG('Crisis Indicator Data'!L39)&lt;W$4,0,IF(LOG('Crisis Indicator Data'!L39)&gt;W$3,5,ROUND(5-(W$3-LOG('Crisis Indicator Data'!L39))/(W$3-W$4)*5,1)))))</f>
        <v>2.8</v>
      </c>
      <c r="X42" s="260">
        <f>IF(OR('Crisis Indicator Data'!L39="x",'Crisis Indicator Data'!H39="x"),"x",'Crisis Indicator Data'!L39/'Crisis Indicator Data'!H39)</f>
        <v>5.3012048192771087E-4</v>
      </c>
      <c r="Y42" s="253">
        <f t="shared" si="22"/>
        <v>5</v>
      </c>
      <c r="Z42" s="253">
        <f t="shared" si="23"/>
        <v>3.9</v>
      </c>
      <c r="AA42" s="253">
        <f t="shared" si="24"/>
        <v>4</v>
      </c>
      <c r="AB42" s="261">
        <f t="shared" si="25"/>
        <v>3</v>
      </c>
    </row>
    <row r="43" spans="1:28" x14ac:dyDescent="0.35">
      <c r="A43" s="147" t="str">
        <f>'Crisis Indicator Data'!A40</f>
        <v>Complex crisis in Guatemala</v>
      </c>
      <c r="B43" s="148" t="str">
        <f>'Crisis Indicator Data'!B40</f>
        <v>Complex crisis</v>
      </c>
      <c r="C43" s="148" t="str">
        <f>'Crisis Indicator Data'!C40</f>
        <v>GTM001</v>
      </c>
      <c r="D43" s="148" t="str">
        <f>'Crisis Indicator Data'!D40</f>
        <v>Guatemala</v>
      </c>
      <c r="E43" s="149" t="str">
        <f>'Crisis Indicator Data'!E40</f>
        <v>GTM</v>
      </c>
      <c r="F43" s="259">
        <f>IF('Crisis Indicator Data'!F40="x","x",IF(LOG('Crisis Indicator Data'!F40)&lt;F$4,0,IF(LOG('Crisis Indicator Data'!F40)&gt;F$3,5,ROUND(5-(F$3-LOG('Crisis Indicator Data'!F40))/(F$3-F$4)*5,1))))</f>
        <v>3.4</v>
      </c>
      <c r="G43" s="144">
        <f>IF('Crisis Indicator Data'!F40="x","x",IF(B43="Regional crisis",('Crisis Indicator Data'!F40/VLOOKUP('Impact of the crisis'!$C43,'Regional Crises'!$B$1:$R$66,4,FALSE)),'Crisis Indicator Data'!F40/VLOOKUP('Impact of the crisis'!$E43,'Country Indicator Data'!$B$4:$P$300,15,FALSE)))</f>
        <v>1.0161347517730497</v>
      </c>
      <c r="H43" s="253">
        <f t="shared" si="13"/>
        <v>5</v>
      </c>
      <c r="I43" s="253">
        <f t="shared" si="14"/>
        <v>4.2</v>
      </c>
      <c r="J43" s="253">
        <f>IF('Crisis Indicator Data'!G40="x","x",IF(LOG('Crisis Indicator Data'!G40)&lt;J$4,0,IF(LOG('Crisis Indicator Data'!G40)&gt;J$3,5,ROUND(5-(J$3-LOG('Crisis Indicator Data'!G40))/(J$3-J$4)*5,1))))</f>
        <v>4.0999999999999996</v>
      </c>
      <c r="K43" s="144">
        <f>IF('Crisis Indicator Data'!G40="x","x",IF(B43="Regional crisis",('Crisis Indicator Data'!G40/VLOOKUP('Impact of the crisis'!$C43,'Regional Crises'!$B$1:$R$66,5,FALSE)),'Crisis Indicator Data'!G40/VLOOKUP('Impact of the crisis'!$E43,'Country Indicator Data'!$B$4:$P$300,14,FALSE)))</f>
        <v>1</v>
      </c>
      <c r="L43" s="253">
        <f t="shared" si="15"/>
        <v>5</v>
      </c>
      <c r="M43" s="253">
        <f t="shared" si="16"/>
        <v>4.55</v>
      </c>
      <c r="N43" s="253">
        <f t="shared" si="17"/>
        <v>4.4000000000000004</v>
      </c>
      <c r="O43" s="253">
        <f>IF('Crisis Indicator Data'!H40="x","x",IF('Crisis Indicator Data'!H40=0,0,IF(LOG('Crisis Indicator Data'!H40)&lt;O$4,0,IF(LOG('Crisis Indicator Data'!H40)&gt;O$3,5,ROUND(5-(O$3-LOG('Crisis Indicator Data'!H40))/(O$3-O$4)*5,1)))))</f>
        <v>3.8</v>
      </c>
      <c r="P43" s="144">
        <f>IF('Crisis Indicator Data'!H40="x","x",'Crisis Indicator Data'!H40/'Crisis Indicator Data'!G40)</f>
        <v>0.33333333333333331</v>
      </c>
      <c r="Q43" s="253">
        <f t="shared" si="18"/>
        <v>1.6</v>
      </c>
      <c r="R43" s="253">
        <f t="shared" si="19"/>
        <v>2.7</v>
      </c>
      <c r="S43" s="253">
        <f>IF('Crisis Indicator Data'!I40="x","x",IF('Crisis Indicator Data'!I40=0,0,IF(LOG('Crisis Indicator Data'!I40)&lt;S$4,0,IF(LOG('Crisis Indicator Data'!I40)&gt;S$3,5,ROUND(5-(S$3-LOG('Crisis Indicator Data'!I40))/(S$3-S$4)*5,1)))))</f>
        <v>3.4</v>
      </c>
      <c r="T43" s="144">
        <f>IF('Crisis Indicator Data'!H40="x","x",IF('Crisis Indicator Data'!I40="x","x",'Crisis Indicator Data'!I40/'Crisis Indicator Data'!H40))</f>
        <v>4.2456140350877192E-2</v>
      </c>
      <c r="U43" s="253">
        <f t="shared" si="20"/>
        <v>1.4</v>
      </c>
      <c r="V43" s="253">
        <f t="shared" si="21"/>
        <v>2.4</v>
      </c>
      <c r="W43" s="253">
        <f>IF('Crisis Indicator Data'!L40="x","x",IF('Crisis Indicator Data'!L40=0,0,IF(LOG('Crisis Indicator Data'!L40)&lt;W$4,0,IF(LOG('Crisis Indicator Data'!L40)&gt;W$3,5,ROUND(5-(W$3-LOG('Crisis Indicator Data'!L40))/(W$3-W$4)*5,1)))))</f>
        <v>5</v>
      </c>
      <c r="X43" s="260">
        <f>IF(OR('Crisis Indicator Data'!L40="x",'Crisis Indicator Data'!H40="x"),"x",'Crisis Indicator Data'!L40/'Crisis Indicator Data'!H40)</f>
        <v>5.1929824561403504E-4</v>
      </c>
      <c r="Y43" s="253">
        <f t="shared" si="22"/>
        <v>5</v>
      </c>
      <c r="Z43" s="253">
        <f t="shared" si="23"/>
        <v>5</v>
      </c>
      <c r="AA43" s="253">
        <f t="shared" si="24"/>
        <v>4.0999999999999996</v>
      </c>
      <c r="AB43" s="261">
        <f t="shared" si="25"/>
        <v>3.5</v>
      </c>
    </row>
    <row r="44" spans="1:28" x14ac:dyDescent="0.35">
      <c r="A44" s="147" t="str">
        <f>'Crisis Indicator Data'!A41</f>
        <v>Complex crisis in Honduras</v>
      </c>
      <c r="B44" s="148" t="str">
        <f>'Crisis Indicator Data'!B41</f>
        <v>Complex crisis</v>
      </c>
      <c r="C44" s="148" t="str">
        <f>'Crisis Indicator Data'!C41</f>
        <v>HND001</v>
      </c>
      <c r="D44" s="148" t="str">
        <f>'Crisis Indicator Data'!D41</f>
        <v>Honduras</v>
      </c>
      <c r="E44" s="149" t="str">
        <f>'Crisis Indicator Data'!E41</f>
        <v>HND</v>
      </c>
      <c r="F44" s="259">
        <f>IF('Crisis Indicator Data'!F41="x","x",IF(LOG('Crisis Indicator Data'!F41)&lt;F$4,0,IF(LOG('Crisis Indicator Data'!F41)&gt;F$3,5,ROUND(5-(F$3-LOG('Crisis Indicator Data'!F41))/(F$3-F$4)*5,1))))</f>
        <v>3.4</v>
      </c>
      <c r="G44" s="144">
        <f>IF('Crisis Indicator Data'!F41="x","x",IF(B44="Regional crisis",('Crisis Indicator Data'!F41/VLOOKUP('Impact of the crisis'!$C44,'Regional Crises'!$B$1:$R$66,4,FALSE)),'Crisis Indicator Data'!F41/VLOOKUP('Impact of the crisis'!$E44,'Country Indicator Data'!$B$4:$P$300,15,FALSE)))</f>
        <v>1.0000893734918224</v>
      </c>
      <c r="H44" s="253">
        <f t="shared" si="13"/>
        <v>5</v>
      </c>
      <c r="I44" s="253">
        <f t="shared" si="14"/>
        <v>4.2</v>
      </c>
      <c r="J44" s="253">
        <f>IF('Crisis Indicator Data'!G41="x","x",IF(LOG('Crisis Indicator Data'!G41)&lt;J$4,0,IF(LOG('Crisis Indicator Data'!G41)&gt;J$3,5,ROUND(5-(J$3-LOG('Crisis Indicator Data'!G41))/(J$3-J$4)*5,1))))</f>
        <v>3.2</v>
      </c>
      <c r="K44" s="144">
        <f>IF('Crisis Indicator Data'!G41="x","x",IF(B44="Regional crisis",('Crisis Indicator Data'!G41/VLOOKUP('Impact of the crisis'!$C44,'Regional Crises'!$B$1:$R$66,5,FALSE)),'Crisis Indicator Data'!G41/VLOOKUP('Impact of the crisis'!$E44,'Country Indicator Data'!$B$4:$P$300,14,FALSE)))</f>
        <v>1</v>
      </c>
      <c r="L44" s="253">
        <f t="shared" si="15"/>
        <v>5</v>
      </c>
      <c r="M44" s="253">
        <f t="shared" si="16"/>
        <v>4.0999999999999996</v>
      </c>
      <c r="N44" s="253">
        <f t="shared" si="17"/>
        <v>4.2</v>
      </c>
      <c r="O44" s="253">
        <f>IF('Crisis Indicator Data'!H41="x","x",IF('Crisis Indicator Data'!H41=0,0,IF(LOG('Crisis Indicator Data'!H41)&lt;O$4,0,IF(LOG('Crisis Indicator Data'!H41)&gt;O$3,5,ROUND(5-(O$3-LOG('Crisis Indicator Data'!H41))/(O$3-O$4)*5,1)))))</f>
        <v>3.5</v>
      </c>
      <c r="P44" s="144">
        <f>IF('Crisis Indicator Data'!H41="x","x",'Crisis Indicator Data'!H41/'Crisis Indicator Data'!G41)</f>
        <v>0.42553191489361702</v>
      </c>
      <c r="Q44" s="253">
        <f t="shared" si="18"/>
        <v>2.1</v>
      </c>
      <c r="R44" s="253">
        <f t="shared" si="19"/>
        <v>2.8</v>
      </c>
      <c r="S44" s="253">
        <f>IF('Crisis Indicator Data'!I41="x","x",IF('Crisis Indicator Data'!I41=0,0,IF(LOG('Crisis Indicator Data'!I41)&lt;S$4,0,IF(LOG('Crisis Indicator Data'!I41)&gt;S$3,5,ROUND(5-(S$3-LOG('Crisis Indicator Data'!I41))/(S$3-S$4)*5,1)))))</f>
        <v>3.4</v>
      </c>
      <c r="T44" s="144">
        <f>IF('Crisis Indicator Data'!H41="x","x",IF('Crisis Indicator Data'!I41="x","x",'Crisis Indicator Data'!I41/'Crisis Indicator Data'!H41))</f>
        <v>6.1249999999999999E-2</v>
      </c>
      <c r="U44" s="253">
        <f t="shared" si="20"/>
        <v>2</v>
      </c>
      <c r="V44" s="253">
        <f t="shared" si="21"/>
        <v>2.7</v>
      </c>
      <c r="W44" s="253">
        <f>IF('Crisis Indicator Data'!L41="x","x",IF('Crisis Indicator Data'!L41=0,0,IF(LOG('Crisis Indicator Data'!L41)&lt;W$4,0,IF(LOG('Crisis Indicator Data'!L41)&gt;W$3,5,ROUND(5-(W$3-LOG('Crisis Indicator Data'!L41))/(W$3-W$4)*5,1)))))</f>
        <v>4.7</v>
      </c>
      <c r="X44" s="260">
        <f>IF(OR('Crisis Indicator Data'!L41="x",'Crisis Indicator Data'!H41="x"),"x",'Crisis Indicator Data'!L41/'Crisis Indicator Data'!H41)</f>
        <v>4.7725000000000003E-4</v>
      </c>
      <c r="Y44" s="253">
        <f t="shared" si="22"/>
        <v>5</v>
      </c>
      <c r="Z44" s="253">
        <f t="shared" si="23"/>
        <v>4.9000000000000004</v>
      </c>
      <c r="AA44" s="253">
        <f t="shared" si="24"/>
        <v>4.0999999999999996</v>
      </c>
      <c r="AB44" s="261">
        <f t="shared" si="25"/>
        <v>3.5</v>
      </c>
    </row>
    <row r="45" spans="1:28" x14ac:dyDescent="0.35">
      <c r="A45" s="147" t="str">
        <f>'Crisis Indicator Data'!A42</f>
        <v>Complex crisis in Haiti</v>
      </c>
      <c r="B45" s="148" t="str">
        <f>'Crisis Indicator Data'!B42</f>
        <v>Complex crisis</v>
      </c>
      <c r="C45" s="148" t="str">
        <f>'Crisis Indicator Data'!C42</f>
        <v>HTI001</v>
      </c>
      <c r="D45" s="148" t="str">
        <f>'Crisis Indicator Data'!D42</f>
        <v>Haiti</v>
      </c>
      <c r="E45" s="149" t="str">
        <f>'Crisis Indicator Data'!E42</f>
        <v>HTI</v>
      </c>
      <c r="F45" s="259">
        <f>IF('Crisis Indicator Data'!F42="x","x",IF(LOG('Crisis Indicator Data'!F42)&lt;F$4,0,IF(LOG('Crisis Indicator Data'!F42)&gt;F$3,5,ROUND(5-(F$3-LOG('Crisis Indicator Data'!F42))/(F$3-F$4)*5,1))))</f>
        <v>2.4</v>
      </c>
      <c r="G45" s="144">
        <f>IF('Crisis Indicator Data'!F42="x","x",IF(B45="Regional crisis",('Crisis Indicator Data'!F42/VLOOKUP('Impact of the crisis'!$C45,'Regional Crises'!$B$1:$R$66,4,FALSE)),'Crisis Indicator Data'!F42/VLOOKUP('Impact of the crisis'!$E45,'Country Indicator Data'!$B$4:$P$300,15,FALSE)))</f>
        <v>1</v>
      </c>
      <c r="H45" s="253">
        <f t="shared" si="13"/>
        <v>5</v>
      </c>
      <c r="I45" s="253">
        <f t="shared" si="14"/>
        <v>3.7</v>
      </c>
      <c r="J45" s="253">
        <f>IF('Crisis Indicator Data'!G42="x","x",IF(LOG('Crisis Indicator Data'!G42)&lt;J$4,0,IF(LOG('Crisis Indicator Data'!G42)&gt;J$3,5,ROUND(5-(J$3-LOG('Crisis Indicator Data'!G42))/(J$3-J$4)*5,1))))</f>
        <v>3.5</v>
      </c>
      <c r="K45" s="144">
        <f>IF('Crisis Indicator Data'!G42="x","x",IF(B45="Regional crisis",('Crisis Indicator Data'!G42/VLOOKUP('Impact of the crisis'!$C45,'Regional Crises'!$B$1:$R$66,5,FALSE)),'Crisis Indicator Data'!G42/VLOOKUP('Impact of the crisis'!$E45,'Country Indicator Data'!$B$4:$P$300,14,FALSE)))</f>
        <v>1</v>
      </c>
      <c r="L45" s="253">
        <f t="shared" si="15"/>
        <v>5</v>
      </c>
      <c r="M45" s="253">
        <f t="shared" si="16"/>
        <v>4.25</v>
      </c>
      <c r="N45" s="253">
        <f t="shared" si="17"/>
        <v>4</v>
      </c>
      <c r="O45" s="253">
        <f>IF('Crisis Indicator Data'!H42="x","x",IF('Crisis Indicator Data'!H42=0,0,IF(LOG('Crisis Indicator Data'!H42)&lt;O$4,0,IF(LOG('Crisis Indicator Data'!H42)&gt;O$3,5,ROUND(5-(O$3-LOG('Crisis Indicator Data'!H42))/(O$3-O$4)*5,1)))))</f>
        <v>4</v>
      </c>
      <c r="P45" s="144">
        <f>IF('Crisis Indicator Data'!H42="x","x",'Crisis Indicator Data'!H42/'Crisis Indicator Data'!G42)</f>
        <v>0.65789473684210531</v>
      </c>
      <c r="Q45" s="253">
        <f t="shared" si="18"/>
        <v>3.3</v>
      </c>
      <c r="R45" s="253">
        <f t="shared" si="19"/>
        <v>3.65</v>
      </c>
      <c r="S45" s="253">
        <f>IF('Crisis Indicator Data'!I42="x","x",IF('Crisis Indicator Data'!I42=0,0,IF(LOG('Crisis Indicator Data'!I42)&lt;S$4,0,IF(LOG('Crisis Indicator Data'!I42)&gt;S$3,5,ROUND(5-(S$3-LOG('Crisis Indicator Data'!I42))/(S$3-S$4)*5,1)))))</f>
        <v>2.8</v>
      </c>
      <c r="T45" s="144">
        <f>IF('Crisis Indicator Data'!H42="x","x",IF('Crisis Indicator Data'!I42="x","x",'Crisis Indicator Data'!I42/'Crisis Indicator Data'!H42))</f>
        <v>1.1333333333333334E-2</v>
      </c>
      <c r="U45" s="253">
        <f t="shared" si="20"/>
        <v>0.4</v>
      </c>
      <c r="V45" s="253">
        <f t="shared" si="21"/>
        <v>1.6</v>
      </c>
      <c r="W45" s="253">
        <f>IF('Crisis Indicator Data'!L42="x","x",IF('Crisis Indicator Data'!L42=0,0,IF(LOG('Crisis Indicator Data'!L42)&lt;W$4,0,IF(LOG('Crisis Indicator Data'!L42)&gt;W$3,5,ROUND(5-(W$3-LOG('Crisis Indicator Data'!L42))/(W$3-W$4)*5,1)))))</f>
        <v>3.4</v>
      </c>
      <c r="X45" s="260">
        <f>IF(OR('Crisis Indicator Data'!L42="x",'Crisis Indicator Data'!H42="x"),"x",'Crisis Indicator Data'!L42/'Crisis Indicator Data'!H42)</f>
        <v>3.2266666666666667E-5</v>
      </c>
      <c r="Y45" s="253">
        <f t="shared" si="22"/>
        <v>1.6</v>
      </c>
      <c r="Z45" s="253">
        <f t="shared" si="23"/>
        <v>2.5</v>
      </c>
      <c r="AA45" s="253">
        <f t="shared" si="24"/>
        <v>2.1</v>
      </c>
      <c r="AB45" s="261">
        <f t="shared" si="25"/>
        <v>3</v>
      </c>
    </row>
    <row r="46" spans="1:28" x14ac:dyDescent="0.35">
      <c r="A46" s="147" t="str">
        <f>'Crisis Indicator Data'!A43</f>
        <v xml:space="preserve">Nippes Earthquake </v>
      </c>
      <c r="B46" s="148" t="str">
        <f>'Crisis Indicator Data'!B43</f>
        <v>Earthquake</v>
      </c>
      <c r="C46" s="148" t="str">
        <f>'Crisis Indicator Data'!C43</f>
        <v>HTI002</v>
      </c>
      <c r="D46" s="148" t="str">
        <f>'Crisis Indicator Data'!D43</f>
        <v>Haiti</v>
      </c>
      <c r="E46" s="149" t="str">
        <f>'Crisis Indicator Data'!E43</f>
        <v>HTI</v>
      </c>
      <c r="F46" s="259">
        <f>IF('Crisis Indicator Data'!F43="x","x",IF(LOG('Crisis Indicator Data'!F43)&lt;F$4,0,IF(LOG('Crisis Indicator Data'!F43)&gt;F$3,5,ROUND(5-(F$3-LOG('Crisis Indicator Data'!F43))/(F$3-F$4)*5,1))))</f>
        <v>1.8</v>
      </c>
      <c r="G46" s="144">
        <f>IF('Crisis Indicator Data'!F43="x","x",IF(B46="Regional crisis",('Crisis Indicator Data'!F43/VLOOKUP('Impact of the crisis'!$C46,'Regional Crises'!$B$1:$R$66,4,FALSE)),'Crisis Indicator Data'!F43/VLOOKUP('Impact of the crisis'!$E46,'Country Indicator Data'!$B$4:$P$300,15,FALSE)))</f>
        <v>0.46629172714078376</v>
      </c>
      <c r="H46" s="253">
        <f t="shared" si="13"/>
        <v>2.2999999999999998</v>
      </c>
      <c r="I46" s="253">
        <f t="shared" si="14"/>
        <v>2.0499999999999998</v>
      </c>
      <c r="J46" s="253">
        <f>IF('Crisis Indicator Data'!G43="x","x",IF(LOG('Crisis Indicator Data'!G43)&lt;J$4,0,IF(LOG('Crisis Indicator Data'!G43)&gt;J$3,5,ROUND(5-(J$3-LOG('Crisis Indicator Data'!G43))/(J$3-J$4)*5,1))))</f>
        <v>2.7</v>
      </c>
      <c r="K46" s="144">
        <f>IF('Crisis Indicator Data'!G43="x","x",IF(B46="Regional crisis",('Crisis Indicator Data'!G43/VLOOKUP('Impact of the crisis'!$C46,'Regional Crises'!$B$1:$R$66,5,FALSE)),'Crisis Indicator Data'!G43/VLOOKUP('Impact of the crisis'!$E46,'Country Indicator Data'!$B$4:$P$300,14,FALSE)))</f>
        <v>0.56394736842105264</v>
      </c>
      <c r="L46" s="253">
        <f t="shared" si="15"/>
        <v>2.8</v>
      </c>
      <c r="M46" s="253">
        <f t="shared" si="16"/>
        <v>2.75</v>
      </c>
      <c r="N46" s="253">
        <f t="shared" si="17"/>
        <v>2.4</v>
      </c>
      <c r="O46" s="253">
        <f>IF('Crisis Indicator Data'!H43="x","x",IF('Crisis Indicator Data'!H43=0,0,IF(LOG('Crisis Indicator Data'!H43)&lt;O$4,0,IF(LOG('Crisis Indicator Data'!H43)&gt;O$3,5,ROUND(5-(O$3-LOG('Crisis Indicator Data'!H43))/(O$3-O$4)*5,1)))))</f>
        <v>2.2999999999999998</v>
      </c>
      <c r="P46" s="144">
        <f>IF('Crisis Indicator Data'!H43="x","x",'Crisis Indicator Data'!H43/'Crisis Indicator Data'!G43)</f>
        <v>0.12443614870119769</v>
      </c>
      <c r="Q46" s="253">
        <f t="shared" si="18"/>
        <v>0.6</v>
      </c>
      <c r="R46" s="253">
        <f t="shared" si="19"/>
        <v>1.45</v>
      </c>
      <c r="S46" s="253">
        <f>IF('Crisis Indicator Data'!I43="x","x",IF('Crisis Indicator Data'!I43=0,0,IF(LOG('Crisis Indicator Data'!I43)&lt;S$4,0,IF(LOG('Crisis Indicator Data'!I43)&gt;S$3,5,ROUND(5-(S$3-LOG('Crisis Indicator Data'!I43))/(S$3-S$4)*5,1)))))</f>
        <v>2.2999999999999998</v>
      </c>
      <c r="T46" s="144">
        <f>IF('Crisis Indicator Data'!H43="x","x",IF('Crisis Indicator Data'!I43="x","x",'Crisis Indicator Data'!I43/'Crisis Indicator Data'!H43))</f>
        <v>4.8750000000000002E-2</v>
      </c>
      <c r="U46" s="253">
        <f t="shared" si="20"/>
        <v>1.6</v>
      </c>
      <c r="V46" s="253">
        <f t="shared" si="21"/>
        <v>2</v>
      </c>
      <c r="W46" s="253">
        <f>IF('Crisis Indicator Data'!L43="x","x",IF('Crisis Indicator Data'!L43=0,0,IF(LOG('Crisis Indicator Data'!L43)&lt;W$4,0,IF(LOG('Crisis Indicator Data'!L43)&gt;W$3,5,ROUND(5-(W$3-LOG('Crisis Indicator Data'!L43))/(W$3-W$4)*5,1)))))</f>
        <v>4.8</v>
      </c>
      <c r="X46" s="260">
        <f>IF(OR('Crisis Indicator Data'!L43="x",'Crisis Indicator Data'!H43="x"),"x",'Crisis Indicator Data'!L43/'Crisis Indicator Data'!H43)</f>
        <v>2.81E-3</v>
      </c>
      <c r="Y46" s="253">
        <f t="shared" si="22"/>
        <v>5</v>
      </c>
      <c r="Z46" s="253">
        <f t="shared" si="23"/>
        <v>4.9000000000000004</v>
      </c>
      <c r="AA46" s="253">
        <f t="shared" si="24"/>
        <v>3.9</v>
      </c>
      <c r="AB46" s="261">
        <f t="shared" si="25"/>
        <v>2.9</v>
      </c>
    </row>
    <row r="47" spans="1:28" x14ac:dyDescent="0.35">
      <c r="A47" s="147" t="str">
        <f>'Crisis Indicator Data'!A44</f>
        <v>Displacement from Ukraine conflict in Hungary</v>
      </c>
      <c r="B47" s="148" t="str">
        <f>'Crisis Indicator Data'!B44</f>
        <v>International displacement</v>
      </c>
      <c r="C47" s="148" t="str">
        <f>'Crisis Indicator Data'!C44</f>
        <v>HUN002</v>
      </c>
      <c r="D47" s="148" t="str">
        <f>'Crisis Indicator Data'!D44</f>
        <v>Hungary</v>
      </c>
      <c r="E47" s="149" t="str">
        <f>'Crisis Indicator Data'!E44</f>
        <v>HUN</v>
      </c>
      <c r="F47" s="259">
        <f>IF('Crisis Indicator Data'!F44="x","x",IF(LOG('Crisis Indicator Data'!F44)&lt;F$4,0,IF(LOG('Crisis Indicator Data'!F44)&gt;F$3,5,ROUND(5-(F$3-LOG('Crisis Indicator Data'!F44))/(F$3-F$4)*5,1))))</f>
        <v>0</v>
      </c>
      <c r="G47" s="144">
        <f>IF('Crisis Indicator Data'!F44="x","x",IF(B47="Regional crisis",('Crisis Indicator Data'!F44/VLOOKUP('Impact of the crisis'!$C47,'Regional Crises'!$B$1:$R$66,4,FALSE)),'Crisis Indicator Data'!F44/VLOOKUP('Impact of the crisis'!$E47,'Country Indicator Data'!$B$4:$P$300,15,FALSE)))</f>
        <v>3.0376670716889429E-3</v>
      </c>
      <c r="H47" s="253">
        <f t="shared" si="13"/>
        <v>0</v>
      </c>
      <c r="I47" s="253">
        <f t="shared" si="14"/>
        <v>0</v>
      </c>
      <c r="J47" s="253">
        <f>IF('Crisis Indicator Data'!G44="x","x",IF(LOG('Crisis Indicator Data'!G44)&lt;J$4,0,IF(LOG('Crisis Indicator Data'!G44)&gt;J$3,5,ROUND(5-(J$3-LOG('Crisis Indicator Data'!G44))/(J$3-J$4)*5,1))))</f>
        <v>0</v>
      </c>
      <c r="K47" s="144">
        <f>IF('Crisis Indicator Data'!G44="x","x",IF(B47="Regional crisis",('Crisis Indicator Data'!G44/VLOOKUP('Impact of the crisis'!$C47,'Regional Crises'!$B$1:$R$66,5,FALSE)),'Crisis Indicator Data'!G44/VLOOKUP('Impact of the crisis'!$E47,'Country Indicator Data'!$B$4:$P$300,14,FALSE)))</f>
        <v>5.121134528264723E-2</v>
      </c>
      <c r="L47" s="253">
        <f t="shared" si="15"/>
        <v>0.2</v>
      </c>
      <c r="M47" s="253">
        <f t="shared" si="16"/>
        <v>0.1</v>
      </c>
      <c r="N47" s="253">
        <f t="shared" si="17"/>
        <v>0.1</v>
      </c>
      <c r="O47" s="253">
        <f>IF('Crisis Indicator Data'!H44="x","x",IF('Crisis Indicator Data'!H44=0,0,IF(LOG('Crisis Indicator Data'!H44)&lt;O$4,0,IF(LOG('Crisis Indicator Data'!H44)&gt;O$3,5,ROUND(5-(O$3-LOG('Crisis Indicator Data'!H44))/(O$3-O$4)*5,1)))))</f>
        <v>1.8</v>
      </c>
      <c r="P47" s="144">
        <f>IF('Crisis Indicator Data'!H44="x","x",'Crisis Indicator Data'!H44/'Crisis Indicator Data'!G44)</f>
        <v>0.77692307692307694</v>
      </c>
      <c r="Q47" s="253">
        <f t="shared" si="18"/>
        <v>3.9</v>
      </c>
      <c r="R47" s="253">
        <f t="shared" si="19"/>
        <v>2.85</v>
      </c>
      <c r="S47" s="253">
        <f>IF('Crisis Indicator Data'!I44="x","x",IF('Crisis Indicator Data'!I44=0,0,IF(LOG('Crisis Indicator Data'!I44)&lt;S$4,0,IF(LOG('Crisis Indicator Data'!I44)&gt;S$3,5,ROUND(5-(S$3-LOG('Crisis Indicator Data'!I44))/(S$3-S$4)*5,1)))))</f>
        <v>3.7</v>
      </c>
      <c r="T47" s="144">
        <f>IF('Crisis Indicator Data'!H44="x","x",IF('Crisis Indicator Data'!I44="x","x",'Crisis Indicator Data'!I44/'Crisis Indicator Data'!H44))</f>
        <v>1</v>
      </c>
      <c r="U47" s="253">
        <f t="shared" si="20"/>
        <v>5</v>
      </c>
      <c r="V47" s="253">
        <f t="shared" si="21"/>
        <v>4.4000000000000004</v>
      </c>
      <c r="W47" s="253">
        <f>IF('Crisis Indicator Data'!L44="x","x",IF('Crisis Indicator Data'!L44=0,0,IF(LOG('Crisis Indicator Data'!L44)&lt;W$4,0,IF(LOG('Crisis Indicator Data'!L44)&gt;W$3,5,ROUND(5-(W$3-LOG('Crisis Indicator Data'!L44))/(W$3-W$4)*5,1)))))</f>
        <v>0</v>
      </c>
      <c r="X47" s="260">
        <f>IF(OR('Crisis Indicator Data'!L44="x",'Crisis Indicator Data'!H44="x"),"x",'Crisis Indicator Data'!L44/'Crisis Indicator Data'!H44)</f>
        <v>0</v>
      </c>
      <c r="Y47" s="253">
        <f t="shared" si="22"/>
        <v>0</v>
      </c>
      <c r="Z47" s="253">
        <f t="shared" si="23"/>
        <v>0</v>
      </c>
      <c r="AA47" s="253">
        <f t="shared" si="24"/>
        <v>2.8</v>
      </c>
      <c r="AB47" s="261">
        <f t="shared" si="25"/>
        <v>2.8</v>
      </c>
    </row>
    <row r="48" spans="1:28" x14ac:dyDescent="0.35">
      <c r="A48" s="147" t="str">
        <f>'Crisis Indicator Data'!A45</f>
        <v>Papua Conflict</v>
      </c>
      <c r="B48" s="148" t="str">
        <f>'Crisis Indicator Data'!B45</f>
        <v>Conflict</v>
      </c>
      <c r="C48" s="148" t="str">
        <f>'Crisis Indicator Data'!C45</f>
        <v>IDN002</v>
      </c>
      <c r="D48" s="148" t="str">
        <f>'Crisis Indicator Data'!D45</f>
        <v>Indonesia</v>
      </c>
      <c r="E48" s="149" t="str">
        <f>'Crisis Indicator Data'!E45</f>
        <v>IDN</v>
      </c>
      <c r="F48" s="259">
        <f>IF('Crisis Indicator Data'!F45="x","x",IF(LOG('Crisis Indicator Data'!F45)&lt;F$4,0,IF(LOG('Crisis Indicator Data'!F45)&gt;F$3,5,ROUND(5-(F$3-LOG('Crisis Indicator Data'!F45))/(F$3-F$4)*5,1))))</f>
        <v>4.4000000000000004</v>
      </c>
      <c r="G48" s="144">
        <f>IF('Crisis Indicator Data'!F45="x","x",IF(B48="Regional crisis",('Crisis Indicator Data'!F45/VLOOKUP('Impact of the crisis'!$C48,'Regional Crises'!$B$1:$R$66,4,FALSE)),'Crisis Indicator Data'!F45/VLOOKUP('Impact of the crisis'!$E48,'Country Indicator Data'!$B$4:$P$300,15,FALSE)))</f>
        <v>0.23294214410704528</v>
      </c>
      <c r="H48" s="253">
        <f t="shared" si="13"/>
        <v>1.1000000000000001</v>
      </c>
      <c r="I48" s="253">
        <f t="shared" si="14"/>
        <v>2.75</v>
      </c>
      <c r="J48" s="253">
        <f>IF('Crisis Indicator Data'!G45="x","x",IF(LOG('Crisis Indicator Data'!G45)&lt;J$4,0,IF(LOG('Crisis Indicator Data'!G45)&gt;J$3,5,ROUND(5-(J$3-LOG('Crisis Indicator Data'!G45))/(J$3-J$4)*5,1))))</f>
        <v>2.5</v>
      </c>
      <c r="K48" s="144">
        <f>IF('Crisis Indicator Data'!G45="x","x",IF(B48="Regional crisis",('Crisis Indicator Data'!G45/VLOOKUP('Impact of the crisis'!$C48,'Regional Crises'!$B$1:$R$66,5,FALSE)),'Crisis Indicator Data'!G45/VLOOKUP('Impact of the crisis'!$E48,'Country Indicator Data'!$B$4:$P$300,14,FALSE)))</f>
        <v>2.0124864458778816E-2</v>
      </c>
      <c r="L48" s="253">
        <f t="shared" si="15"/>
        <v>0.1</v>
      </c>
      <c r="M48" s="253">
        <f t="shared" si="16"/>
        <v>1.3</v>
      </c>
      <c r="N48" s="253">
        <f t="shared" si="17"/>
        <v>2.1</v>
      </c>
      <c r="O48" s="253">
        <f>IF('Crisis Indicator Data'!H45="x","x",IF('Crisis Indicator Data'!H45=0,0,IF(LOG('Crisis Indicator Data'!H45)&lt;O$4,0,IF(LOG('Crisis Indicator Data'!H45)&gt;O$3,5,ROUND(5-(O$3-LOG('Crisis Indicator Data'!H45))/(O$3-O$4)*5,1)))))</f>
        <v>3.7</v>
      </c>
      <c r="P48" s="144">
        <f>IF('Crisis Indicator Data'!H45="x","x",'Crisis Indicator Data'!H45/'Crisis Indicator Data'!G45)</f>
        <v>1</v>
      </c>
      <c r="Q48" s="253">
        <f t="shared" si="18"/>
        <v>5</v>
      </c>
      <c r="R48" s="253">
        <f t="shared" si="19"/>
        <v>4.3499999999999996</v>
      </c>
      <c r="S48" s="253">
        <f>IF('Crisis Indicator Data'!I45="x","x",IF('Crisis Indicator Data'!I45=0,0,IF(LOG('Crisis Indicator Data'!I45)&lt;S$4,0,IF(LOG('Crisis Indicator Data'!I45)&gt;S$3,5,ROUND(5-(S$3-LOG('Crisis Indicator Data'!I45))/(S$3-S$4)*5,1)))))</f>
        <v>2.9</v>
      </c>
      <c r="T48" s="144">
        <f>IF('Crisis Indicator Data'!H45="x","x",IF('Crisis Indicator Data'!I45="x","x",'Crisis Indicator Data'!I45/'Crisis Indicator Data'!H45))</f>
        <v>1.8389113644722323E-2</v>
      </c>
      <c r="U48" s="253">
        <f t="shared" si="20"/>
        <v>0.6</v>
      </c>
      <c r="V48" s="253">
        <f t="shared" si="21"/>
        <v>1.8</v>
      </c>
      <c r="W48" s="253">
        <f>IF('Crisis Indicator Data'!L45="x","x",IF('Crisis Indicator Data'!L45=0,0,IF(LOG('Crisis Indicator Data'!L45)&lt;W$4,0,IF(LOG('Crisis Indicator Data'!L45)&gt;W$3,5,ROUND(5-(W$3-LOG('Crisis Indicator Data'!L45))/(W$3-W$4)*5,1)))))</f>
        <v>2.2000000000000002</v>
      </c>
      <c r="X48" s="260">
        <f>IF(OR('Crisis Indicator Data'!L45="x",'Crisis Indicator Data'!H45="x"),"x",'Crisis Indicator Data'!L45/'Crisis Indicator Data'!H45)</f>
        <v>6.4361897756528135E-6</v>
      </c>
      <c r="Y48" s="253">
        <f t="shared" si="22"/>
        <v>0.3</v>
      </c>
      <c r="Z48" s="253">
        <f t="shared" si="23"/>
        <v>1.3</v>
      </c>
      <c r="AA48" s="253">
        <f t="shared" si="24"/>
        <v>1.6</v>
      </c>
      <c r="AB48" s="261">
        <f t="shared" si="25"/>
        <v>3.3</v>
      </c>
    </row>
    <row r="49" spans="1:28" x14ac:dyDescent="0.35">
      <c r="A49" s="147" t="str">
        <f>'Crisis Indicator Data'!A46</f>
        <v>Conflict in Jammu and Kashmir</v>
      </c>
      <c r="B49" s="148" t="str">
        <f>'Crisis Indicator Data'!B46</f>
        <v>Conflict</v>
      </c>
      <c r="C49" s="148" t="str">
        <f>'Crisis Indicator Data'!C46</f>
        <v>IND002</v>
      </c>
      <c r="D49" s="148" t="str">
        <f>'Crisis Indicator Data'!D46</f>
        <v>India</v>
      </c>
      <c r="E49" s="149" t="str">
        <f>'Crisis Indicator Data'!E46</f>
        <v>IND</v>
      </c>
      <c r="F49" s="259">
        <f>IF('Crisis Indicator Data'!F46="x","x",IF(LOG('Crisis Indicator Data'!F46)&lt;F$4,0,IF(LOG('Crisis Indicator Data'!F46)&gt;F$3,5,ROUND(5-(F$3-LOG('Crisis Indicator Data'!F46))/(F$3-F$4)*5,1))))</f>
        <v>3.9</v>
      </c>
      <c r="G49" s="144">
        <f>IF('Crisis Indicator Data'!F46="x","x",IF(B49="Regional crisis",('Crisis Indicator Data'!F46/VLOOKUP('Impact of the crisis'!$C49,'Regional Crises'!$B$1:$R$66,4,FALSE)),'Crisis Indicator Data'!F46/VLOOKUP('Impact of the crisis'!$E49,'Country Indicator Data'!$B$4:$P$300,15,FALSE)))</f>
        <v>7.4746652585270371E-2</v>
      </c>
      <c r="H49" s="253">
        <f t="shared" si="13"/>
        <v>0.3</v>
      </c>
      <c r="I49" s="253">
        <f t="shared" si="14"/>
        <v>2.1</v>
      </c>
      <c r="J49" s="253">
        <f>IF('Crisis Indicator Data'!G46="x","x",IF(LOG('Crisis Indicator Data'!G46)&lt;J$4,0,IF(LOG('Crisis Indicator Data'!G46)&gt;J$3,5,ROUND(5-(J$3-LOG('Crisis Indicator Data'!G46))/(J$3-J$4)*5,1))))</f>
        <v>3.7</v>
      </c>
      <c r="K49" s="144">
        <f>IF('Crisis Indicator Data'!G46="x","x",IF(B49="Regional crisis",('Crisis Indicator Data'!G46/VLOOKUP('Impact of the crisis'!$C49,'Regional Crises'!$B$1:$R$66,5,FALSE)),'Crisis Indicator Data'!G46/VLOOKUP('Impact of the crisis'!$E49,'Country Indicator Data'!$B$4:$P$300,14,FALSE)))</f>
        <v>9.2654707725042858E-3</v>
      </c>
      <c r="L49" s="253">
        <f t="shared" si="15"/>
        <v>0</v>
      </c>
      <c r="M49" s="253">
        <f t="shared" si="16"/>
        <v>1.85</v>
      </c>
      <c r="N49" s="253">
        <f t="shared" si="17"/>
        <v>2</v>
      </c>
      <c r="O49" s="253" t="str">
        <f>IF('Crisis Indicator Data'!H46="x","x",IF('Crisis Indicator Data'!H46=0,0,IF(LOG('Crisis Indicator Data'!H46)&lt;O$4,0,IF(LOG('Crisis Indicator Data'!H46)&gt;O$3,5,ROUND(5-(O$3-LOG('Crisis Indicator Data'!H46))/(O$3-O$4)*5,1)))))</f>
        <v>x</v>
      </c>
      <c r="P49" s="144" t="str">
        <f>IF('Crisis Indicator Data'!H46="x","x",'Crisis Indicator Data'!H46/'Crisis Indicator Data'!G46)</f>
        <v>x</v>
      </c>
      <c r="Q49" s="253" t="str">
        <f t="shared" si="18"/>
        <v>x</v>
      </c>
      <c r="R49" s="253" t="str">
        <f t="shared" si="19"/>
        <v>x</v>
      </c>
      <c r="S49" s="253" t="str">
        <f>IF('Crisis Indicator Data'!I46="x","x",IF('Crisis Indicator Data'!I46=0,0,IF(LOG('Crisis Indicator Data'!I46)&lt;S$4,0,IF(LOG('Crisis Indicator Data'!I46)&gt;S$3,5,ROUND(5-(S$3-LOG('Crisis Indicator Data'!I46))/(S$3-S$4)*5,1)))))</f>
        <v>x</v>
      </c>
      <c r="T49" s="144" t="str">
        <f>IF('Crisis Indicator Data'!H46="x","x",IF('Crisis Indicator Data'!I46="x","x",'Crisis Indicator Data'!I46/'Crisis Indicator Data'!H46))</f>
        <v>x</v>
      </c>
      <c r="U49" s="253" t="str">
        <f t="shared" si="20"/>
        <v>x</v>
      </c>
      <c r="V49" s="253" t="str">
        <f t="shared" si="21"/>
        <v>x</v>
      </c>
      <c r="W49" s="253">
        <f>IF('Crisis Indicator Data'!L46="x","x",IF('Crisis Indicator Data'!L46=0,0,IF(LOG('Crisis Indicator Data'!L46)&lt;W$4,0,IF(LOG('Crisis Indicator Data'!L46)&gt;W$3,5,ROUND(5-(W$3-LOG('Crisis Indicator Data'!L46))/(W$3-W$4)*5,1)))))</f>
        <v>0.7</v>
      </c>
      <c r="X49" s="260" t="str">
        <f>IF(OR('Crisis Indicator Data'!L46="x",'Crisis Indicator Data'!H46="x"),"x",'Crisis Indicator Data'!L46/'Crisis Indicator Data'!H46)</f>
        <v>x</v>
      </c>
      <c r="Y49" s="253" t="str">
        <f t="shared" si="22"/>
        <v>x</v>
      </c>
      <c r="Z49" s="253">
        <f t="shared" si="23"/>
        <v>0.7</v>
      </c>
      <c r="AA49" s="253">
        <f t="shared" si="24"/>
        <v>0.7</v>
      </c>
      <c r="AB49" s="261">
        <f t="shared" si="25"/>
        <v>0.7</v>
      </c>
    </row>
    <row r="50" spans="1:28" x14ac:dyDescent="0.35">
      <c r="A50" s="147" t="str">
        <f>'Crisis Indicator Data'!A47</f>
        <v>Afghan Refugees in Iran</v>
      </c>
      <c r="B50" s="148" t="str">
        <f>'Crisis Indicator Data'!B47</f>
        <v>International displacement</v>
      </c>
      <c r="C50" s="148" t="str">
        <f>'Crisis Indicator Data'!C47</f>
        <v>IRN004</v>
      </c>
      <c r="D50" s="148" t="str">
        <f>'Crisis Indicator Data'!D47</f>
        <v>Iran</v>
      </c>
      <c r="E50" s="149" t="str">
        <f>'Crisis Indicator Data'!E47</f>
        <v>IRN</v>
      </c>
      <c r="F50" s="259">
        <f>IF('Crisis Indicator Data'!F47="x","x",IF(LOG('Crisis Indicator Data'!F47)&lt;F$4,0,IF(LOG('Crisis Indicator Data'!F47)&gt;F$3,5,ROUND(5-(F$3-LOG('Crisis Indicator Data'!F47))/(F$3-F$4)*5,1))))</f>
        <v>4</v>
      </c>
      <c r="G50" s="144">
        <f>IF('Crisis Indicator Data'!F47="x","x",IF(B50="Regional crisis",('Crisis Indicator Data'!F47/VLOOKUP('Impact of the crisis'!$C50,'Regional Crises'!$B$1:$R$66,4,FALSE)),'Crisis Indicator Data'!F47/VLOOKUP('Impact of the crisis'!$E50,'Country Indicator Data'!$B$4:$P$300,15,FALSE)))</f>
        <v>0.1470818291215403</v>
      </c>
      <c r="H50" s="253">
        <f t="shared" si="13"/>
        <v>0.6</v>
      </c>
      <c r="I50" s="253">
        <f t="shared" si="14"/>
        <v>2.2999999999999998</v>
      </c>
      <c r="J50" s="253">
        <f>IF('Crisis Indicator Data'!G47="x","x",IF(LOG('Crisis Indicator Data'!G47)&lt;J$4,0,IF(LOG('Crisis Indicator Data'!G47)&gt;J$3,5,ROUND(5-(J$3-LOG('Crisis Indicator Data'!G47))/(J$3-J$4)*5,1))))</f>
        <v>4.5999999999999996</v>
      </c>
      <c r="K50" s="144">
        <f>IF('Crisis Indicator Data'!G47="x","x",IF(B50="Regional crisis",('Crisis Indicator Data'!G47/VLOOKUP('Impact of the crisis'!$C50,'Regional Crises'!$B$1:$R$66,5,FALSE)),'Crisis Indicator Data'!G47/VLOOKUP('Impact of the crisis'!$E50,'Country Indicator Data'!$B$4:$P$300,14,FALSE)))</f>
        <v>0.29933916986228687</v>
      </c>
      <c r="L50" s="253">
        <f t="shared" si="15"/>
        <v>1.5</v>
      </c>
      <c r="M50" s="253">
        <f t="shared" si="16"/>
        <v>3.05</v>
      </c>
      <c r="N50" s="253">
        <f t="shared" si="17"/>
        <v>2.7</v>
      </c>
      <c r="O50" s="253">
        <f>IF('Crisis Indicator Data'!H47="x","x",IF('Crisis Indicator Data'!H47=0,0,IF(LOG('Crisis Indicator Data'!H47)&lt;O$4,0,IF(LOG('Crisis Indicator Data'!H47)&gt;O$3,5,ROUND(5-(O$3-LOG('Crisis Indicator Data'!H47))/(O$3-O$4)*5,1)))))</f>
        <v>3.4</v>
      </c>
      <c r="P50" s="144">
        <f>IF('Crisis Indicator Data'!H47="x","x",'Crisis Indicator Data'!H47/'Crisis Indicator Data'!G47)</f>
        <v>0.13696974580026589</v>
      </c>
      <c r="Q50" s="253">
        <f t="shared" si="18"/>
        <v>0.6</v>
      </c>
      <c r="R50" s="253">
        <f t="shared" si="19"/>
        <v>2</v>
      </c>
      <c r="S50" s="253">
        <f>IF('Crisis Indicator Data'!I47="x","x",IF('Crisis Indicator Data'!I47=0,0,IF(LOG('Crisis Indicator Data'!I47)&lt;S$4,0,IF(LOG('Crisis Indicator Data'!I47)&gt;S$3,5,ROUND(5-(S$3-LOG('Crisis Indicator Data'!I47))/(S$3-S$4)*5,1)))))</f>
        <v>5</v>
      </c>
      <c r="T50" s="144">
        <f>IF('Crisis Indicator Data'!H47="x","x",IF('Crisis Indicator Data'!I47="x","x",'Crisis Indicator Data'!I47/'Crisis Indicator Data'!H47))</f>
        <v>1</v>
      </c>
      <c r="U50" s="253">
        <f t="shared" si="20"/>
        <v>5</v>
      </c>
      <c r="V50" s="253">
        <f t="shared" si="21"/>
        <v>5</v>
      </c>
      <c r="W50" s="253" t="str">
        <f>IF('Crisis Indicator Data'!L47="x","x",IF('Crisis Indicator Data'!L47=0,0,IF(LOG('Crisis Indicator Data'!L47)&lt;W$4,0,IF(LOG('Crisis Indicator Data'!L47)&gt;W$3,5,ROUND(5-(W$3-LOG('Crisis Indicator Data'!L47))/(W$3-W$4)*5,1)))))</f>
        <v>x</v>
      </c>
      <c r="X50" s="260" t="str">
        <f>IF(OR('Crisis Indicator Data'!L47="x",'Crisis Indicator Data'!H47="x"),"x",'Crisis Indicator Data'!L47/'Crisis Indicator Data'!H47)</f>
        <v>x</v>
      </c>
      <c r="Y50" s="253" t="str">
        <f t="shared" si="22"/>
        <v>x</v>
      </c>
      <c r="Z50" s="253" t="str">
        <f t="shared" si="23"/>
        <v>x</v>
      </c>
      <c r="AA50" s="253">
        <f t="shared" si="24"/>
        <v>5</v>
      </c>
      <c r="AB50" s="261">
        <f t="shared" si="25"/>
        <v>3.9</v>
      </c>
    </row>
    <row r="51" spans="1:28" x14ac:dyDescent="0.35">
      <c r="A51" s="147" t="str">
        <f>'Crisis Indicator Data'!A48</f>
        <v>Multiple crises in Iraq</v>
      </c>
      <c r="B51" s="148" t="str">
        <f>'Crisis Indicator Data'!B48</f>
        <v>Multiple crises country</v>
      </c>
      <c r="C51" s="148" t="str">
        <f>'Crisis Indicator Data'!C48</f>
        <v>IRQ001</v>
      </c>
      <c r="D51" s="148" t="str">
        <f>'Crisis Indicator Data'!D48</f>
        <v>Iraq</v>
      </c>
      <c r="E51" s="149" t="str">
        <f>'Crisis Indicator Data'!E48</f>
        <v>IRQ</v>
      </c>
      <c r="F51" s="259">
        <f>IF('Crisis Indicator Data'!F48="x","x",IF(LOG('Crisis Indicator Data'!F48)&lt;F$4,0,IF(LOG('Crisis Indicator Data'!F48)&gt;F$3,5,ROUND(5-(F$3-LOG('Crisis Indicator Data'!F48))/(F$3-F$4)*5,1))))</f>
        <v>4.3</v>
      </c>
      <c r="G51" s="144">
        <f>IF('Crisis Indicator Data'!F48="x","x",IF(B51="Regional crisis",('Crisis Indicator Data'!F48/VLOOKUP('Impact of the crisis'!$C51,'Regional Crises'!$B$1:$R$66,4,FALSE)),'Crisis Indicator Data'!F48/VLOOKUP('Impact of the crisis'!$E51,'Country Indicator Data'!$B$4:$P$300,15,FALSE)))</f>
        <v>0.88255664026524216</v>
      </c>
      <c r="H51" s="253">
        <f t="shared" si="13"/>
        <v>4.4000000000000004</v>
      </c>
      <c r="I51" s="253">
        <f t="shared" si="14"/>
        <v>4.3499999999999996</v>
      </c>
      <c r="J51" s="253">
        <f>IF('Crisis Indicator Data'!G48="x","x",IF(LOG('Crisis Indicator Data'!G48)&lt;J$4,0,IF(LOG('Crisis Indicator Data'!G48)&gt;J$3,5,ROUND(5-(J$3-LOG('Crisis Indicator Data'!G48))/(J$3-J$4)*5,1))))</f>
        <v>5</v>
      </c>
      <c r="K51" s="144">
        <f>IF('Crisis Indicator Data'!G48="x","x",IF(B51="Regional crisis",('Crisis Indicator Data'!G48/VLOOKUP('Impact of the crisis'!$C51,'Regional Crises'!$B$1:$R$66,5,FALSE)),'Crisis Indicator Data'!G48/VLOOKUP('Impact of the crisis'!$E51,'Country Indicator Data'!$B$4:$P$300,14,FALSE)))</f>
        <v>0.9850695540287927</v>
      </c>
      <c r="L51" s="253">
        <f t="shared" si="15"/>
        <v>4.9000000000000004</v>
      </c>
      <c r="M51" s="253">
        <f t="shared" si="16"/>
        <v>4.95</v>
      </c>
      <c r="N51" s="253">
        <f t="shared" si="17"/>
        <v>4.7</v>
      </c>
      <c r="O51" s="253">
        <f>IF('Crisis Indicator Data'!H48="x","x",IF('Crisis Indicator Data'!H48=0,0,IF(LOG('Crisis Indicator Data'!H48)&lt;O$4,0,IF(LOG('Crisis Indicator Data'!H48)&gt;O$3,5,ROUND(5-(O$3-LOG('Crisis Indicator Data'!H48))/(O$3-O$4)*5,1)))))</f>
        <v>3.7</v>
      </c>
      <c r="P51" s="144">
        <f>IF('Crisis Indicator Data'!H48="x","x",'Crisis Indicator Data'!H48/'Crisis Indicator Data'!G48)</f>
        <v>0.13776616719242901</v>
      </c>
      <c r="Q51" s="253">
        <f t="shared" si="18"/>
        <v>0.6</v>
      </c>
      <c r="R51" s="253">
        <f t="shared" si="19"/>
        <v>2.15</v>
      </c>
      <c r="S51" s="253">
        <f>IF('Crisis Indicator Data'!I48="x","x",IF('Crisis Indicator Data'!I48=0,0,IF(LOG('Crisis Indicator Data'!I48)&lt;S$4,0,IF(LOG('Crisis Indicator Data'!I48)&gt;S$3,5,ROUND(5-(S$3-LOG('Crisis Indicator Data'!I48))/(S$3-S$4)*5,1)))))</f>
        <v>5</v>
      </c>
      <c r="T51" s="144">
        <f>IF('Crisis Indicator Data'!H48="x","x",IF('Crisis Indicator Data'!I48="x","x",'Crisis Indicator Data'!I48/'Crisis Indicator Data'!H48))</f>
        <v>1.5198568872987477</v>
      </c>
      <c r="U51" s="253">
        <f t="shared" si="20"/>
        <v>5</v>
      </c>
      <c r="V51" s="253">
        <f t="shared" si="21"/>
        <v>5</v>
      </c>
      <c r="W51" s="253">
        <f>IF('Crisis Indicator Data'!L48="x","x",IF('Crisis Indicator Data'!L48=0,0,IF(LOG('Crisis Indicator Data'!L48)&lt;W$4,0,IF(LOG('Crisis Indicator Data'!L48)&gt;W$3,5,ROUND(5-(W$3-LOG('Crisis Indicator Data'!L48))/(W$3-W$4)*5,1)))))</f>
        <v>4.5</v>
      </c>
      <c r="X51" s="260">
        <f>IF(OR('Crisis Indicator Data'!L48="x",'Crisis Indicator Data'!H48="x"),"x",'Crisis Indicator Data'!L48/'Crisis Indicator Data'!H48)</f>
        <v>2.6153846153846154E-4</v>
      </c>
      <c r="Y51" s="253">
        <f t="shared" si="22"/>
        <v>5</v>
      </c>
      <c r="Z51" s="253">
        <f t="shared" si="23"/>
        <v>4.8</v>
      </c>
      <c r="AA51" s="253">
        <f t="shared" si="24"/>
        <v>4.9000000000000004</v>
      </c>
      <c r="AB51" s="261">
        <f t="shared" si="25"/>
        <v>3.9</v>
      </c>
    </row>
    <row r="52" spans="1:28" x14ac:dyDescent="0.35">
      <c r="A52" s="147" t="str">
        <f>'Crisis Indicator Data'!A49</f>
        <v>Conflict  in Iraq</v>
      </c>
      <c r="B52" s="148" t="str">
        <f>'Crisis Indicator Data'!B49</f>
        <v>Conflict</v>
      </c>
      <c r="C52" s="148" t="str">
        <f>'Crisis Indicator Data'!C49</f>
        <v>IRQ002</v>
      </c>
      <c r="D52" s="148" t="str">
        <f>'Crisis Indicator Data'!D49</f>
        <v>Iraq</v>
      </c>
      <c r="E52" s="149" t="str">
        <f>'Crisis Indicator Data'!E49</f>
        <v>IRQ</v>
      </c>
      <c r="F52" s="259">
        <f>IF('Crisis Indicator Data'!F49="x","x",IF(LOG('Crisis Indicator Data'!F49)&lt;F$4,0,IF(LOG('Crisis Indicator Data'!F49)&gt;F$3,5,ROUND(5-(F$3-LOG('Crisis Indicator Data'!F49))/(F$3-F$4)*5,1))))</f>
        <v>4.3</v>
      </c>
      <c r="G52" s="144">
        <f>IF('Crisis Indicator Data'!F49="x","x",IF(B52="Regional crisis",('Crisis Indicator Data'!F49/VLOOKUP('Impact of the crisis'!$C52,'Regional Crises'!$B$1:$R$66,4,FALSE)),'Crisis Indicator Data'!F49/VLOOKUP('Impact of the crisis'!$E52,'Country Indicator Data'!$B$4:$P$300,15,FALSE)))</f>
        <v>0.88255664026524216</v>
      </c>
      <c r="H52" s="253">
        <f t="shared" si="13"/>
        <v>4.4000000000000004</v>
      </c>
      <c r="I52" s="253">
        <f t="shared" si="14"/>
        <v>4.3499999999999996</v>
      </c>
      <c r="J52" s="253">
        <f>IF('Crisis Indicator Data'!G49="x","x",IF(LOG('Crisis Indicator Data'!G49)&lt;J$4,0,IF(LOG('Crisis Indicator Data'!G49)&gt;J$3,5,ROUND(5-(J$3-LOG('Crisis Indicator Data'!G49))/(J$3-J$4)*5,1))))</f>
        <v>5</v>
      </c>
      <c r="K52" s="144">
        <f>IF('Crisis Indicator Data'!G49="x","x",IF(B52="Regional crisis",('Crisis Indicator Data'!G49/VLOOKUP('Impact of the crisis'!$C52,'Regional Crises'!$B$1:$R$66,5,FALSE)),'Crisis Indicator Data'!G49/VLOOKUP('Impact of the crisis'!$E52,'Country Indicator Data'!$B$4:$P$300,14,FALSE)))</f>
        <v>0.9850695540287927</v>
      </c>
      <c r="L52" s="253">
        <f t="shared" si="15"/>
        <v>4.9000000000000004</v>
      </c>
      <c r="M52" s="253">
        <f t="shared" si="16"/>
        <v>4.95</v>
      </c>
      <c r="N52" s="253">
        <f t="shared" si="17"/>
        <v>4.7</v>
      </c>
      <c r="O52" s="253">
        <f>IF('Crisis Indicator Data'!H49="x","x",IF('Crisis Indicator Data'!H49=0,0,IF(LOG('Crisis Indicator Data'!H49)&lt;O$4,0,IF(LOG('Crisis Indicator Data'!H49)&gt;O$3,5,ROUND(5-(O$3-LOG('Crisis Indicator Data'!H49))/(O$3-O$4)*5,1)))))</f>
        <v>3.7</v>
      </c>
      <c r="P52" s="144">
        <f>IF('Crisis Indicator Data'!H49="x","x",'Crisis Indicator Data'!H49/'Crisis Indicator Data'!G49)</f>
        <v>0.13061908517350157</v>
      </c>
      <c r="Q52" s="253">
        <f t="shared" si="18"/>
        <v>0.6</v>
      </c>
      <c r="R52" s="253">
        <f t="shared" si="19"/>
        <v>2.15</v>
      </c>
      <c r="S52" s="253">
        <f>IF('Crisis Indicator Data'!I49="x","x",IF('Crisis Indicator Data'!I49=0,0,IF(LOG('Crisis Indicator Data'!I49)&lt;S$4,0,IF(LOG('Crisis Indicator Data'!I49)&gt;S$3,5,ROUND(5-(S$3-LOG('Crisis Indicator Data'!I49))/(S$3-S$4)*5,1)))))</f>
        <v>5</v>
      </c>
      <c r="T52" s="144">
        <f>IF('Crisis Indicator Data'!H49="x","x",IF('Crisis Indicator Data'!I49="x","x",'Crisis Indicator Data'!I49/'Crisis Indicator Data'!H49))</f>
        <v>1.5545283018867924</v>
      </c>
      <c r="U52" s="253">
        <f t="shared" si="20"/>
        <v>5</v>
      </c>
      <c r="V52" s="253">
        <f t="shared" si="21"/>
        <v>5</v>
      </c>
      <c r="W52" s="253">
        <f>IF('Crisis Indicator Data'!L49="x","x",IF('Crisis Indicator Data'!L49=0,0,IF(LOG('Crisis Indicator Data'!L49)&lt;W$4,0,IF(LOG('Crisis Indicator Data'!L49)&gt;W$3,5,ROUND(5-(W$3-LOG('Crisis Indicator Data'!L49))/(W$3-W$4)*5,1)))))</f>
        <v>4.5</v>
      </c>
      <c r="X52" s="260">
        <f>IF(OR('Crisis Indicator Data'!L49="x",'Crisis Indicator Data'!H49="x"),"x",'Crisis Indicator Data'!L49/'Crisis Indicator Data'!H49)</f>
        <v>2.7584905660377358E-4</v>
      </c>
      <c r="Y52" s="253">
        <f t="shared" si="22"/>
        <v>5</v>
      </c>
      <c r="Z52" s="253">
        <f t="shared" si="23"/>
        <v>4.8</v>
      </c>
      <c r="AA52" s="253">
        <f t="shared" si="24"/>
        <v>4.9000000000000004</v>
      </c>
      <c r="AB52" s="261">
        <f t="shared" si="25"/>
        <v>3.9</v>
      </c>
    </row>
    <row r="53" spans="1:28" x14ac:dyDescent="0.35">
      <c r="A53" s="147" t="str">
        <f>'Crisis Indicator Data'!A50</f>
        <v>Syrian and Palestinian refugees in iraq</v>
      </c>
      <c r="B53" s="148" t="str">
        <f>'Crisis Indicator Data'!B50</f>
        <v>International displacement</v>
      </c>
      <c r="C53" s="148" t="str">
        <f>'Crisis Indicator Data'!C50</f>
        <v>IRQ003</v>
      </c>
      <c r="D53" s="148" t="str">
        <f>'Crisis Indicator Data'!D50</f>
        <v>Iraq</v>
      </c>
      <c r="E53" s="149" t="str">
        <f>'Crisis Indicator Data'!E50</f>
        <v>IRQ</v>
      </c>
      <c r="F53" s="259">
        <f>IF('Crisis Indicator Data'!F50="x","x",IF(LOG('Crisis Indicator Data'!F50)&lt;F$4,0,IF(LOG('Crisis Indicator Data'!F50)&gt;F$3,5,ROUND(5-(F$3-LOG('Crisis Indicator Data'!F50))/(F$3-F$4)*5,1))))</f>
        <v>2.7</v>
      </c>
      <c r="G53" s="144">
        <f>IF('Crisis Indicator Data'!F50="x","x",IF(B53="Regional crisis",('Crisis Indicator Data'!F50/VLOOKUP('Impact of the crisis'!$C53,'Regional Crises'!$B$1:$R$66,4,FALSE)),'Crisis Indicator Data'!F50/VLOOKUP('Impact of the crisis'!$E53,'Country Indicator Data'!$B$4:$P$300,15,FALSE)))</f>
        <v>9.3578467489408734E-2</v>
      </c>
      <c r="H53" s="253">
        <f t="shared" si="13"/>
        <v>0.4</v>
      </c>
      <c r="I53" s="253">
        <f t="shared" si="14"/>
        <v>1.55</v>
      </c>
      <c r="J53" s="253">
        <f>IF('Crisis Indicator Data'!G50="x","x",IF(LOG('Crisis Indicator Data'!G50)&lt;J$4,0,IF(LOG('Crisis Indicator Data'!G50)&gt;J$3,5,ROUND(5-(J$3-LOG('Crisis Indicator Data'!G50))/(J$3-J$4)*5,1))))</f>
        <v>2.4</v>
      </c>
      <c r="K53" s="144">
        <f>IF('Crisis Indicator Data'!G50="x","x",IF(B53="Regional crisis",('Crisis Indicator Data'!G50/VLOOKUP('Impact of the crisis'!$C53,'Regional Crises'!$B$1:$R$66,5,FALSE)),'Crisis Indicator Data'!G50/VLOOKUP('Impact of the crisis'!$E53,'Country Indicator Data'!$B$4:$P$300,14,FALSE)))</f>
        <v>0.12502731179141074</v>
      </c>
      <c r="L53" s="253">
        <f t="shared" si="15"/>
        <v>0.6</v>
      </c>
      <c r="M53" s="253">
        <f t="shared" si="16"/>
        <v>1.5</v>
      </c>
      <c r="N53" s="253">
        <f t="shared" si="17"/>
        <v>1.5</v>
      </c>
      <c r="O53" s="253">
        <f>IF('Crisis Indicator Data'!H50="x","x",IF('Crisis Indicator Data'!H50=0,0,IF(LOG('Crisis Indicator Data'!H50)&lt;O$4,0,IF(LOG('Crisis Indicator Data'!H50)&gt;O$3,5,ROUND(5-(O$3-LOG('Crisis Indicator Data'!H50))/(O$3-O$4)*5,1)))))</f>
        <v>2</v>
      </c>
      <c r="P53" s="144">
        <f>IF('Crisis Indicator Data'!H50="x","x",'Crisis Indicator Data'!H50/'Crisis Indicator Data'!G50)</f>
        <v>0.10135922330097087</v>
      </c>
      <c r="Q53" s="253">
        <f t="shared" si="18"/>
        <v>0.5</v>
      </c>
      <c r="R53" s="253">
        <f t="shared" si="19"/>
        <v>1.25</v>
      </c>
      <c r="S53" s="253">
        <f>IF('Crisis Indicator Data'!I50="x","x",IF('Crisis Indicator Data'!I50=0,0,IF(LOG('Crisis Indicator Data'!I50)&lt;S$4,0,IF(LOG('Crisis Indicator Data'!I50)&gt;S$3,5,ROUND(5-(S$3-LOG('Crisis Indicator Data'!I50))/(S$3-S$4)*5,1)))))</f>
        <v>3.4</v>
      </c>
      <c r="T53" s="144">
        <f>IF('Crisis Indicator Data'!H50="x","x",IF('Crisis Indicator Data'!I50="x","x",'Crisis Indicator Data'!I50/'Crisis Indicator Data'!H50))</f>
        <v>0.49233716475095785</v>
      </c>
      <c r="U53" s="253">
        <f t="shared" si="20"/>
        <v>5</v>
      </c>
      <c r="V53" s="253">
        <f t="shared" si="21"/>
        <v>4.2</v>
      </c>
      <c r="W53" s="253" t="str">
        <f>IF('Crisis Indicator Data'!L50="x","x",IF('Crisis Indicator Data'!L50=0,0,IF(LOG('Crisis Indicator Data'!L50)&lt;W$4,0,IF(LOG('Crisis Indicator Data'!L50)&gt;W$3,5,ROUND(5-(W$3-LOG('Crisis Indicator Data'!L50))/(W$3-W$4)*5,1)))))</f>
        <v>x</v>
      </c>
      <c r="X53" s="260" t="str">
        <f>IF(OR('Crisis Indicator Data'!L50="x",'Crisis Indicator Data'!H50="x"),"x",'Crisis Indicator Data'!L50/'Crisis Indicator Data'!H50)</f>
        <v>x</v>
      </c>
      <c r="Y53" s="253" t="str">
        <f t="shared" si="22"/>
        <v>x</v>
      </c>
      <c r="Z53" s="253" t="str">
        <f t="shared" si="23"/>
        <v>x</v>
      </c>
      <c r="AA53" s="253">
        <f t="shared" si="24"/>
        <v>4.2</v>
      </c>
      <c r="AB53" s="261">
        <f t="shared" si="25"/>
        <v>3</v>
      </c>
    </row>
    <row r="54" spans="1:28" x14ac:dyDescent="0.35">
      <c r="A54" s="150" t="str">
        <f>'Crisis Indicator Data'!A51</f>
        <v>Mixed migration flows in Italy</v>
      </c>
      <c r="B54" s="151" t="str">
        <f>'Crisis Indicator Data'!B51</f>
        <v>International displacement</v>
      </c>
      <c r="C54" s="151" t="str">
        <f>'Crisis Indicator Data'!C51</f>
        <v>ITA002</v>
      </c>
      <c r="D54" s="151" t="str">
        <f>'Crisis Indicator Data'!D51</f>
        <v>Italy</v>
      </c>
      <c r="E54" s="152" t="str">
        <f>'Crisis Indicator Data'!E51</f>
        <v>ITA</v>
      </c>
      <c r="F54" s="259">
        <f>IF('Crisis Indicator Data'!F51="x","x",IF(LOG('Crisis Indicator Data'!F51)&lt;F$4,0,IF(LOG('Crisis Indicator Data'!F51)&gt;F$3,5,ROUND(5-(F$3-LOG('Crisis Indicator Data'!F51))/(F$3-F$4)*5,1))))</f>
        <v>2.7</v>
      </c>
      <c r="G54" s="145">
        <f>IF('Crisis Indicator Data'!F51="x","x",IF(B54="Regional crisis",('Crisis Indicator Data'!F51/VLOOKUP('Impact of the crisis'!$C54,'Regional Crises'!$B$1:$R$66,4,FALSE)),'Crisis Indicator Data'!F51/VLOOKUP('Impact of the crisis'!$E54,'Country Indicator Data'!$B$4:$P$300,15,FALSE)))</f>
        <v>0.1395729924525736</v>
      </c>
      <c r="H54" s="253">
        <f t="shared" si="13"/>
        <v>0.6</v>
      </c>
      <c r="I54" s="253">
        <f t="shared" si="14"/>
        <v>1.6500000000000001</v>
      </c>
      <c r="J54" s="253">
        <f>IF('Crisis Indicator Data'!G51="x","x",IF(LOG('Crisis Indicator Data'!G51)&lt;J$4,0,IF(LOG('Crisis Indicator Data'!G51)&gt;J$3,5,ROUND(5-(J$3-LOG('Crisis Indicator Data'!G51))/(J$3-J$4)*5,1))))</f>
        <v>2.8</v>
      </c>
      <c r="K54" s="145">
        <f>IF('Crisis Indicator Data'!G51="x","x",IF(B54="Regional crisis",('Crisis Indicator Data'!G51/VLOOKUP('Impact of the crisis'!$C54,'Regional Crises'!$B$1:$R$66,5,FALSE)),'Crisis Indicator Data'!G51/VLOOKUP('Impact of the crisis'!$E54,'Country Indicator Data'!$B$4:$P$300,14,FALSE)))</f>
        <v>0.10906319506011541</v>
      </c>
      <c r="L54" s="253">
        <f t="shared" si="15"/>
        <v>0.5</v>
      </c>
      <c r="M54" s="253">
        <f t="shared" si="16"/>
        <v>1.65</v>
      </c>
      <c r="N54" s="253">
        <f t="shared" si="17"/>
        <v>1.7</v>
      </c>
      <c r="O54" s="253">
        <f>IF('Crisis Indicator Data'!H51="x","x",IF('Crisis Indicator Data'!H51=0,0,IF(LOG('Crisis Indicator Data'!H51)&lt;O$4,0,IF(LOG('Crisis Indicator Data'!H51)&gt;O$3,5,ROUND(5-(O$3-LOG('Crisis Indicator Data'!H51))/(O$3-O$4)*5,1)))))</f>
        <v>1.4</v>
      </c>
      <c r="P54" s="144">
        <f>IF('Crisis Indicator Data'!H51="x","x",'Crisis Indicator Data'!H51/'Crisis Indicator Data'!G51)</f>
        <v>2.9663434112949229E-2</v>
      </c>
      <c r="Q54" s="253">
        <f t="shared" si="18"/>
        <v>0.1</v>
      </c>
      <c r="R54" s="253">
        <f t="shared" si="19"/>
        <v>0.75</v>
      </c>
      <c r="S54" s="253">
        <f>IF('Crisis Indicator Data'!I51="x","x",IF('Crisis Indicator Data'!I51=0,0,IF(LOG('Crisis Indicator Data'!I51)&lt;S$4,0,IF(LOG('Crisis Indicator Data'!I51)&gt;S$3,5,ROUND(5-(S$3-LOG('Crisis Indicator Data'!I51))/(S$3-S$4)*5,1)))))</f>
        <v>3.3</v>
      </c>
      <c r="T54" s="144">
        <f>IF('Crisis Indicator Data'!H51="x","x",IF('Crisis Indicator Data'!I51="x","x",'Crisis Indicator Data'!I51/'Crisis Indicator Data'!H51))</f>
        <v>1</v>
      </c>
      <c r="U54" s="253">
        <f t="shared" si="20"/>
        <v>5</v>
      </c>
      <c r="V54" s="253">
        <f t="shared" si="21"/>
        <v>4.2</v>
      </c>
      <c r="W54" s="253">
        <f>IF('Crisis Indicator Data'!L51="x","x",IF('Crisis Indicator Data'!L51=0,0,IF(LOG('Crisis Indicator Data'!L51)&lt;W$4,0,IF(LOG('Crisis Indicator Data'!L51)&gt;W$3,5,ROUND(5-(W$3-LOG('Crisis Indicator Data'!L51))/(W$3-W$4)*5,1)))))</f>
        <v>4.0999999999999996</v>
      </c>
      <c r="X54" s="260">
        <f>IF(OR('Crisis Indicator Data'!L51="x",'Crisis Indicator Data'!H51="x"),"x",'Crisis Indicator Data'!L51/'Crisis Indicator Data'!H51)</f>
        <v>3.3461538461538464E-3</v>
      </c>
      <c r="Y54" s="253">
        <f t="shared" si="22"/>
        <v>5</v>
      </c>
      <c r="Z54" s="253">
        <f t="shared" si="23"/>
        <v>4.5999999999999996</v>
      </c>
      <c r="AA54" s="253">
        <f t="shared" si="24"/>
        <v>4.4000000000000004</v>
      </c>
      <c r="AB54" s="261">
        <f t="shared" si="25"/>
        <v>3.1</v>
      </c>
    </row>
    <row r="55" spans="1:28" x14ac:dyDescent="0.35">
      <c r="A55" s="150" t="str">
        <f>'Crisis Indicator Data'!A52</f>
        <v>Syrian refugees in Jordan</v>
      </c>
      <c r="B55" s="151" t="str">
        <f>'Crisis Indicator Data'!B52</f>
        <v>International displacement</v>
      </c>
      <c r="C55" s="151" t="str">
        <f>'Crisis Indicator Data'!C52</f>
        <v>JOR002</v>
      </c>
      <c r="D55" s="151" t="str">
        <f>'Crisis Indicator Data'!D52</f>
        <v>Jordan</v>
      </c>
      <c r="E55" s="152" t="str">
        <f>'Crisis Indicator Data'!E52</f>
        <v>JOR</v>
      </c>
      <c r="F55" s="259">
        <f>IF('Crisis Indicator Data'!F52="x","x",IF(LOG('Crisis Indicator Data'!F52)&lt;F$4,0,IF(LOG('Crisis Indicator Data'!F52)&gt;F$3,5,ROUND(5-(F$3-LOG('Crisis Indicator Data'!F52))/(F$3-F$4)*5,1))))</f>
        <v>2.7</v>
      </c>
      <c r="G55" s="145">
        <f>IF('Crisis Indicator Data'!F52="x","x",IF(B55="Regional crisis",('Crisis Indicator Data'!F52/VLOOKUP('Impact of the crisis'!$C55,'Regional Crises'!$B$1:$R$66,4,FALSE)),'Crisis Indicator Data'!F52/VLOOKUP('Impact of the crisis'!$E55,'Country Indicator Data'!$B$4:$P$300,15,FALSE)))</f>
        <v>0.45576706465420141</v>
      </c>
      <c r="H55" s="253">
        <f t="shared" si="13"/>
        <v>2.2000000000000002</v>
      </c>
      <c r="I55" s="253">
        <f t="shared" si="14"/>
        <v>2.4500000000000002</v>
      </c>
      <c r="J55" s="253">
        <f>IF('Crisis Indicator Data'!G52="x","x",IF(LOG('Crisis Indicator Data'!G52)&lt;J$4,0,IF(LOG('Crisis Indicator Data'!G52)&gt;J$3,5,ROUND(5-(J$3-LOG('Crisis Indicator Data'!G52))/(J$3-J$4)*5,1))))</f>
        <v>3.1</v>
      </c>
      <c r="K55" s="145">
        <f>IF('Crisis Indicator Data'!G52="x","x",IF(B55="Regional crisis",('Crisis Indicator Data'!G52/VLOOKUP('Impact of the crisis'!$C55,'Regional Crises'!$B$1:$R$66,5,FALSE)),'Crisis Indicator Data'!G52/VLOOKUP('Impact of the crisis'!$E55,'Country Indicator Data'!$B$4:$P$300,14,FALSE)))</f>
        <v>0.80584860262816949</v>
      </c>
      <c r="L55" s="253">
        <f t="shared" si="15"/>
        <v>4</v>
      </c>
      <c r="M55" s="253">
        <f t="shared" si="16"/>
        <v>3.55</v>
      </c>
      <c r="N55" s="253">
        <f t="shared" si="17"/>
        <v>3</v>
      </c>
      <c r="O55" s="253">
        <f>IF('Crisis Indicator Data'!H52="x","x",IF('Crisis Indicator Data'!H52=0,0,IF(LOG('Crisis Indicator Data'!H52)&lt;O$4,0,IF(LOG('Crisis Indicator Data'!H52)&gt;O$3,5,ROUND(5-(O$3-LOG('Crisis Indicator Data'!H52))/(O$3-O$4)*5,1)))))</f>
        <v>2.9</v>
      </c>
      <c r="P55" s="144">
        <f>IF('Crisis Indicator Data'!H52="x","x",'Crisis Indicator Data'!H52/'Crisis Indicator Data'!G52)</f>
        <v>0.21118511713367019</v>
      </c>
      <c r="Q55" s="253">
        <f t="shared" si="18"/>
        <v>1</v>
      </c>
      <c r="R55" s="253">
        <f t="shared" si="19"/>
        <v>1.95</v>
      </c>
      <c r="S55" s="253">
        <f>IF('Crisis Indicator Data'!I52="x","x",IF('Crisis Indicator Data'!I52=0,0,IF(LOG('Crisis Indicator Data'!I52)&lt;S$4,0,IF(LOG('Crisis Indicator Data'!I52)&gt;S$3,5,ROUND(5-(S$3-LOG('Crisis Indicator Data'!I52))/(S$3-S$4)*5,1)))))</f>
        <v>4.5</v>
      </c>
      <c r="T55" s="144">
        <f>IF('Crisis Indicator Data'!H52="x","x",IF('Crisis Indicator Data'!I52="x","x",'Crisis Indicator Data'!I52/'Crisis Indicator Data'!H52))</f>
        <v>0.7172376291462752</v>
      </c>
      <c r="U55" s="253">
        <f t="shared" si="20"/>
        <v>5</v>
      </c>
      <c r="V55" s="253">
        <f t="shared" si="21"/>
        <v>4.8</v>
      </c>
      <c r="W55" s="253">
        <f>IF('Crisis Indicator Data'!L52="x","x",IF('Crisis Indicator Data'!L52=0,0,IF(LOG('Crisis Indicator Data'!L52)&lt;W$4,0,IF(LOG('Crisis Indicator Data'!L52)&gt;W$3,5,ROUND(5-(W$3-LOG('Crisis Indicator Data'!L52))/(W$3-W$4)*5,1)))))</f>
        <v>0</v>
      </c>
      <c r="X55" s="260">
        <f>IF(OR('Crisis Indicator Data'!L52="x",'Crisis Indicator Data'!H52="x"),"x",'Crisis Indicator Data'!L52/'Crisis Indicator Data'!H52)</f>
        <v>0</v>
      </c>
      <c r="Y55" s="253">
        <f t="shared" si="22"/>
        <v>0</v>
      </c>
      <c r="Z55" s="253">
        <f t="shared" si="23"/>
        <v>0</v>
      </c>
      <c r="AA55" s="253">
        <f t="shared" si="24"/>
        <v>3.2</v>
      </c>
      <c r="AB55" s="261">
        <f t="shared" si="25"/>
        <v>2.6</v>
      </c>
    </row>
    <row r="56" spans="1:28" x14ac:dyDescent="0.35">
      <c r="A56" s="150" t="str">
        <f>'Crisis Indicator Data'!A53</f>
        <v xml:space="preserve">Multiple crisis in Kenya </v>
      </c>
      <c r="B56" s="151" t="str">
        <f>'Crisis Indicator Data'!B53</f>
        <v>Multiple crises country</v>
      </c>
      <c r="C56" s="151" t="str">
        <f>'Crisis Indicator Data'!C53</f>
        <v>KEN001</v>
      </c>
      <c r="D56" s="151" t="str">
        <f>'Crisis Indicator Data'!D53</f>
        <v>Kenya</v>
      </c>
      <c r="E56" s="152" t="str">
        <f>'Crisis Indicator Data'!E53</f>
        <v>KEN</v>
      </c>
      <c r="F56" s="259">
        <f>IF('Crisis Indicator Data'!F53="x","x",IF(LOG('Crisis Indicator Data'!F53)&lt;F$4,0,IF(LOG('Crisis Indicator Data'!F53)&gt;F$3,5,ROUND(5-(F$3-LOG('Crisis Indicator Data'!F53))/(F$3-F$4)*5,1))))</f>
        <v>4.5</v>
      </c>
      <c r="G56" s="145">
        <f>IF('Crisis Indicator Data'!F53="x","x",IF(B56="Regional crisis",('Crisis Indicator Data'!F53/VLOOKUP('Impact of the crisis'!$C56,'Regional Crises'!$B$1:$R$66,4,FALSE)),'Crisis Indicator Data'!F53/VLOOKUP('Impact of the crisis'!$E56,'Country Indicator Data'!$B$4:$P$300,15,FALSE)))</f>
        <v>0.9123238570474751</v>
      </c>
      <c r="H56" s="253">
        <f t="shared" si="13"/>
        <v>4.5999999999999996</v>
      </c>
      <c r="I56" s="253">
        <f t="shared" si="14"/>
        <v>4.55</v>
      </c>
      <c r="J56" s="253">
        <f>IF('Crisis Indicator Data'!G53="x","x",IF(LOG('Crisis Indicator Data'!G53)&lt;J$4,0,IF(LOG('Crisis Indicator Data'!G53)&gt;J$3,5,ROUND(5-(J$3-LOG('Crisis Indicator Data'!G53))/(J$3-J$4)*5,1))))</f>
        <v>4.0999999999999996</v>
      </c>
      <c r="K56" s="145">
        <f>IF('Crisis Indicator Data'!G53="x","x",IF(B56="Regional crisis",('Crisis Indicator Data'!G53/VLOOKUP('Impact of the crisis'!$C56,'Regional Crises'!$B$1:$R$66,5,FALSE)),'Crisis Indicator Data'!G53/VLOOKUP('Impact of the crisis'!$E56,'Country Indicator Data'!$B$4:$P$300,14,FALSE)))</f>
        <v>0.30988820745160872</v>
      </c>
      <c r="L56" s="253">
        <f t="shared" si="15"/>
        <v>1.5</v>
      </c>
      <c r="M56" s="253">
        <f t="shared" si="16"/>
        <v>2.8</v>
      </c>
      <c r="N56" s="253">
        <f t="shared" si="17"/>
        <v>3.8</v>
      </c>
      <c r="O56" s="253">
        <f>IF('Crisis Indicator Data'!H53="x","x",IF('Crisis Indicator Data'!H53=0,0,IF(LOG('Crisis Indicator Data'!H53)&lt;O$4,0,IF(LOG('Crisis Indicator Data'!H53)&gt;O$3,5,ROUND(5-(O$3-LOG('Crisis Indicator Data'!H53))/(O$3-O$4)*5,1)))))</f>
        <v>4.5</v>
      </c>
      <c r="P56" s="144">
        <f>IF('Crisis Indicator Data'!H53="x","x",'Crisis Indicator Data'!H53/'Crisis Indicator Data'!G53)</f>
        <v>0.93622964459764646</v>
      </c>
      <c r="Q56" s="253">
        <f t="shared" si="18"/>
        <v>4.7</v>
      </c>
      <c r="R56" s="253">
        <f t="shared" si="19"/>
        <v>4.5999999999999996</v>
      </c>
      <c r="S56" s="253">
        <f>IF('Crisis Indicator Data'!I53="x","x",IF('Crisis Indicator Data'!I53=0,0,IF(LOG('Crisis Indicator Data'!I53)&lt;S$4,0,IF(LOG('Crisis Indicator Data'!I53)&gt;S$3,5,ROUND(5-(S$3-LOG('Crisis Indicator Data'!I53))/(S$3-S$4)*5,1)))))</f>
        <v>3.9</v>
      </c>
      <c r="T56" s="144">
        <f>IF('Crisis Indicator Data'!H53="x","x",IF('Crisis Indicator Data'!I53="x","x",'Crisis Indicator Data'!I53/'Crisis Indicator Data'!H53))</f>
        <v>3.4533104805433888E-2</v>
      </c>
      <c r="U56" s="253">
        <f t="shared" si="20"/>
        <v>1.2</v>
      </c>
      <c r="V56" s="253">
        <f t="shared" si="21"/>
        <v>2.6</v>
      </c>
      <c r="W56" s="253">
        <f>IF('Crisis Indicator Data'!L53="x","x",IF('Crisis Indicator Data'!L53=0,0,IF(LOG('Crisis Indicator Data'!L53)&lt;W$4,0,IF(LOG('Crisis Indicator Data'!L53)&gt;W$3,5,ROUND(5-(W$3-LOG('Crisis Indicator Data'!L53))/(W$3-W$4)*5,1)))))</f>
        <v>0</v>
      </c>
      <c r="X56" s="260">
        <f>IF(OR('Crisis Indicator Data'!L53="x",'Crisis Indicator Data'!H53="x"),"x",'Crisis Indicator Data'!L53/'Crisis Indicator Data'!H53)</f>
        <v>0</v>
      </c>
      <c r="Y56" s="253">
        <f t="shared" si="22"/>
        <v>0</v>
      </c>
      <c r="Z56" s="253">
        <f t="shared" si="23"/>
        <v>0</v>
      </c>
      <c r="AA56" s="253">
        <f t="shared" si="24"/>
        <v>1.5</v>
      </c>
      <c r="AB56" s="261">
        <f t="shared" si="25"/>
        <v>3.5</v>
      </c>
    </row>
    <row r="57" spans="1:28" x14ac:dyDescent="0.35">
      <c r="A57" s="150" t="str">
        <f>'Crisis Indicator Data'!A54</f>
        <v>Refugee situation in Kenya</v>
      </c>
      <c r="B57" s="151" t="str">
        <f>'Crisis Indicator Data'!B54</f>
        <v>International displacement</v>
      </c>
      <c r="C57" s="151" t="str">
        <f>'Crisis Indicator Data'!C54</f>
        <v>KEN002</v>
      </c>
      <c r="D57" s="151" t="str">
        <f>'Crisis Indicator Data'!D54</f>
        <v>Kenya</v>
      </c>
      <c r="E57" s="152" t="str">
        <f>'Crisis Indicator Data'!E54</f>
        <v>KEN</v>
      </c>
      <c r="F57" s="259">
        <f>IF('Crisis Indicator Data'!F54="x","x",IF(LOG('Crisis Indicator Data'!F54)&lt;F$4,0,IF(LOG('Crisis Indicator Data'!F54)&gt;F$3,5,ROUND(5-(F$3-LOG('Crisis Indicator Data'!F54))/(F$3-F$4)*5,1))))</f>
        <v>2.6</v>
      </c>
      <c r="G57" s="145">
        <f>IF('Crisis Indicator Data'!F54="x","x",IF(B57="Regional crisis",('Crisis Indicator Data'!F54/VLOOKUP('Impact of the crisis'!$C57,'Regional Crises'!$B$1:$R$66,4,FALSE)),'Crisis Indicator Data'!F54/VLOOKUP('Impact of the crisis'!$E57,'Country Indicator Data'!$B$4:$P$300,15,FALSE)))</f>
        <v>6.7196120462452116E-2</v>
      </c>
      <c r="H57" s="253">
        <f t="shared" si="13"/>
        <v>0.2</v>
      </c>
      <c r="I57" s="253">
        <f t="shared" si="14"/>
        <v>1.4000000000000001</v>
      </c>
      <c r="J57" s="253">
        <f>IF('Crisis Indicator Data'!G54="x","x",IF(LOG('Crisis Indicator Data'!G54)&lt;J$4,0,IF(LOG('Crisis Indicator Data'!G54)&gt;J$3,5,ROUND(5-(J$3-LOG('Crisis Indicator Data'!G54))/(J$3-J$4)*5,1))))</f>
        <v>0.1</v>
      </c>
      <c r="K57" s="145">
        <f>IF('Crisis Indicator Data'!G54="x","x",IF(B57="Regional crisis",('Crisis Indicator Data'!G54/VLOOKUP('Impact of the crisis'!$C57,'Regional Crises'!$B$1:$R$66,5,FALSE)),'Crisis Indicator Data'!G54/VLOOKUP('Impact of the crisis'!$E57,'Country Indicator Data'!$B$4:$P$300,14,FALSE)))</f>
        <v>2.0314197837817929E-2</v>
      </c>
      <c r="L57" s="253">
        <f t="shared" si="15"/>
        <v>0.1</v>
      </c>
      <c r="M57" s="253">
        <f t="shared" si="16"/>
        <v>0.1</v>
      </c>
      <c r="N57" s="253">
        <f t="shared" si="17"/>
        <v>0.8</v>
      </c>
      <c r="O57" s="253">
        <f>IF('Crisis Indicator Data'!H54="x","x",IF('Crisis Indicator Data'!H54=0,0,IF(LOG('Crisis Indicator Data'!H54)&lt;O$4,0,IF(LOG('Crisis Indicator Data'!H54)&gt;O$3,5,ROUND(5-(O$3-LOG('Crisis Indicator Data'!H54))/(O$3-O$4)*5,1)))))</f>
        <v>2.1</v>
      </c>
      <c r="P57" s="144">
        <f>IF('Crisis Indicator Data'!H54="x","x",'Crisis Indicator Data'!H54/'Crisis Indicator Data'!G54)</f>
        <v>0.49320036264732547</v>
      </c>
      <c r="Q57" s="253">
        <f t="shared" si="18"/>
        <v>2.4</v>
      </c>
      <c r="R57" s="253">
        <f t="shared" si="19"/>
        <v>2.25</v>
      </c>
      <c r="S57" s="253">
        <f>IF('Crisis Indicator Data'!I54="x","x",IF('Crisis Indicator Data'!I54=0,0,IF(LOG('Crisis Indicator Data'!I54)&lt;S$4,0,IF(LOG('Crisis Indicator Data'!I54)&gt;S$3,5,ROUND(5-(S$3-LOG('Crisis Indicator Data'!I54))/(S$3-S$4)*5,1)))))</f>
        <v>3.9</v>
      </c>
      <c r="T57" s="144">
        <f>IF('Crisis Indicator Data'!H54="x","x",IF('Crisis Indicator Data'!I54="x","x",'Crisis Indicator Data'!I54/'Crisis Indicator Data'!H54))</f>
        <v>1</v>
      </c>
      <c r="U57" s="253">
        <f t="shared" si="20"/>
        <v>5</v>
      </c>
      <c r="V57" s="253">
        <f t="shared" si="21"/>
        <v>4.5</v>
      </c>
      <c r="W57" s="253">
        <f>IF('Crisis Indicator Data'!L54="x","x",IF('Crisis Indicator Data'!L54=0,0,IF(LOG('Crisis Indicator Data'!L54)&lt;W$4,0,IF(LOG('Crisis Indicator Data'!L54)&gt;W$3,5,ROUND(5-(W$3-LOG('Crisis Indicator Data'!L54))/(W$3-W$4)*5,1)))))</f>
        <v>0</v>
      </c>
      <c r="X57" s="260">
        <f>IF(OR('Crisis Indicator Data'!L54="x",'Crisis Indicator Data'!H54="x"),"x",'Crisis Indicator Data'!L54/'Crisis Indicator Data'!H54)</f>
        <v>0</v>
      </c>
      <c r="Y57" s="253">
        <f t="shared" si="22"/>
        <v>0</v>
      </c>
      <c r="Z57" s="253">
        <f t="shared" si="23"/>
        <v>0</v>
      </c>
      <c r="AA57" s="253">
        <f t="shared" si="24"/>
        <v>2.9</v>
      </c>
      <c r="AB57" s="261">
        <f t="shared" si="25"/>
        <v>2.6</v>
      </c>
    </row>
    <row r="58" spans="1:28" x14ac:dyDescent="0.35">
      <c r="A58" s="150" t="str">
        <f>'Crisis Indicator Data'!A55</f>
        <v>Drought in Kenya</v>
      </c>
      <c r="B58" s="151" t="str">
        <f>'Crisis Indicator Data'!B55</f>
        <v>Drought</v>
      </c>
      <c r="C58" s="151" t="str">
        <f>'Crisis Indicator Data'!C55</f>
        <v>KEN003</v>
      </c>
      <c r="D58" s="151" t="str">
        <f>'Crisis Indicator Data'!D55</f>
        <v>Kenya</v>
      </c>
      <c r="E58" s="152" t="str">
        <f>'Crisis Indicator Data'!E55</f>
        <v>KEN</v>
      </c>
      <c r="F58" s="259">
        <f>IF('Crisis Indicator Data'!F55="x","x",IF(LOG('Crisis Indicator Data'!F55)&lt;F$4,0,IF(LOG('Crisis Indicator Data'!F55)&gt;F$3,5,ROUND(5-(F$3-LOG('Crisis Indicator Data'!F55))/(F$3-F$4)*5,1))))</f>
        <v>4.5</v>
      </c>
      <c r="G58" s="145">
        <f>IF('Crisis Indicator Data'!F55="x","x",IF(B58="Regional crisis",('Crisis Indicator Data'!F55/VLOOKUP('Impact of the crisis'!$C58,'Regional Crises'!$B$1:$R$66,4,FALSE)),'Crisis Indicator Data'!F55/VLOOKUP('Impact of the crisis'!$E58,'Country Indicator Data'!$B$4:$P$300,15,FALSE)))</f>
        <v>0.9123238570474751</v>
      </c>
      <c r="H58" s="253">
        <f t="shared" si="13"/>
        <v>4.5999999999999996</v>
      </c>
      <c r="I58" s="253">
        <f t="shared" si="14"/>
        <v>4.55</v>
      </c>
      <c r="J58" s="253">
        <f>IF('Crisis Indicator Data'!G55="x","x",IF(LOG('Crisis Indicator Data'!G55)&lt;J$4,0,IF(LOG('Crisis Indicator Data'!G55)&gt;J$3,5,ROUND(5-(J$3-LOG('Crisis Indicator Data'!G55))/(J$3-J$4)*5,1))))</f>
        <v>4.0999999999999996</v>
      </c>
      <c r="K58" s="145">
        <f>IF('Crisis Indicator Data'!G55="x","x",IF(B58="Regional crisis",('Crisis Indicator Data'!G55/VLOOKUP('Impact of the crisis'!$C58,'Regional Crises'!$B$1:$R$66,5,FALSE)),'Crisis Indicator Data'!G55/VLOOKUP('Impact of the crisis'!$E58,'Country Indicator Data'!$B$4:$P$300,14,FALSE)))</f>
        <v>0.30988820745160872</v>
      </c>
      <c r="L58" s="253">
        <f t="shared" si="15"/>
        <v>1.5</v>
      </c>
      <c r="M58" s="253">
        <f t="shared" si="16"/>
        <v>2.8</v>
      </c>
      <c r="N58" s="253">
        <f t="shared" si="17"/>
        <v>3.8</v>
      </c>
      <c r="O58" s="253">
        <f>IF('Crisis Indicator Data'!H55="x","x",IF('Crisis Indicator Data'!H55=0,0,IF(LOG('Crisis Indicator Data'!H55)&lt;O$4,0,IF(LOG('Crisis Indicator Data'!H55)&gt;O$3,5,ROUND(5-(O$3-LOG('Crisis Indicator Data'!H55))/(O$3-O$4)*5,1)))))</f>
        <v>4.5</v>
      </c>
      <c r="P58" s="144">
        <f>IF('Crisis Indicator Data'!H55="x","x",'Crisis Indicator Data'!H55/'Crisis Indicator Data'!G55)</f>
        <v>0.93117793890407707</v>
      </c>
      <c r="Q58" s="253">
        <f t="shared" si="18"/>
        <v>4.7</v>
      </c>
      <c r="R58" s="253">
        <f t="shared" si="19"/>
        <v>4.5999999999999996</v>
      </c>
      <c r="S58" s="253">
        <f>IF('Crisis Indicator Data'!I55="x","x",IF('Crisis Indicator Data'!I55=0,0,IF(LOG('Crisis Indicator Data'!I55)&lt;S$4,0,IF(LOG('Crisis Indicator Data'!I55)&gt;S$3,5,ROUND(5-(S$3-LOG('Crisis Indicator Data'!I55))/(S$3-S$4)*5,1)))))</f>
        <v>0</v>
      </c>
      <c r="T58" s="144">
        <f>IF('Crisis Indicator Data'!H55="x","x",IF('Crisis Indicator Data'!I55="x","x",'Crisis Indicator Data'!I55/'Crisis Indicator Data'!H55))</f>
        <v>0</v>
      </c>
      <c r="U58" s="253">
        <f t="shared" si="20"/>
        <v>0</v>
      </c>
      <c r="V58" s="253">
        <f t="shared" si="21"/>
        <v>0</v>
      </c>
      <c r="W58" s="253">
        <f>IF('Crisis Indicator Data'!L55="x","x",IF('Crisis Indicator Data'!L55=0,0,IF(LOG('Crisis Indicator Data'!L55)&lt;W$4,0,IF(LOG('Crisis Indicator Data'!L55)&gt;W$3,5,ROUND(5-(W$3-LOG('Crisis Indicator Data'!L55))/(W$3-W$4)*5,1)))))</f>
        <v>0</v>
      </c>
      <c r="X58" s="260">
        <f>IF(OR('Crisis Indicator Data'!L55="x",'Crisis Indicator Data'!H55="x"),"x",'Crisis Indicator Data'!L55/'Crisis Indicator Data'!H55)</f>
        <v>0</v>
      </c>
      <c r="Y58" s="253">
        <f t="shared" si="22"/>
        <v>0</v>
      </c>
      <c r="Z58" s="253">
        <f t="shared" si="23"/>
        <v>0</v>
      </c>
      <c r="AA58" s="253">
        <f t="shared" si="24"/>
        <v>0</v>
      </c>
      <c r="AB58" s="261">
        <f t="shared" si="25"/>
        <v>3</v>
      </c>
    </row>
    <row r="59" spans="1:28" x14ac:dyDescent="0.35">
      <c r="A59" s="150" t="str">
        <f>'Crisis Indicator Data'!A56</f>
        <v>Syrian refugees in Lebanon</v>
      </c>
      <c r="B59" s="151" t="str">
        <f>'Crisis Indicator Data'!B56</f>
        <v>International displacement</v>
      </c>
      <c r="C59" s="151" t="str">
        <f>'Crisis Indicator Data'!C56</f>
        <v>LBN002</v>
      </c>
      <c r="D59" s="151" t="str">
        <f>'Crisis Indicator Data'!D56</f>
        <v>Lebanon</v>
      </c>
      <c r="E59" s="152" t="str">
        <f>'Crisis Indicator Data'!E56</f>
        <v>LBN</v>
      </c>
      <c r="F59" s="259">
        <f>IF('Crisis Indicator Data'!F56="x","x",IF(LOG('Crisis Indicator Data'!F56)&lt;F$4,0,IF(LOG('Crisis Indicator Data'!F56)&gt;F$3,5,ROUND(5-(F$3-LOG('Crisis Indicator Data'!F56))/(F$3-F$4)*5,1))))</f>
        <v>1.7</v>
      </c>
      <c r="G59" s="145">
        <f>IF('Crisis Indicator Data'!F56="x","x",IF(B59="Regional crisis",('Crisis Indicator Data'!F56/VLOOKUP('Impact of the crisis'!$C59,'Regional Crises'!$B$1:$R$66,4,FALSE)),'Crisis Indicator Data'!F56/VLOOKUP('Impact of the crisis'!$E59,'Country Indicator Data'!$B$4:$P$300,15,FALSE)))</f>
        <v>1.021505376344086</v>
      </c>
      <c r="H59" s="253">
        <f t="shared" si="13"/>
        <v>5</v>
      </c>
      <c r="I59" s="253">
        <f t="shared" si="14"/>
        <v>3.35</v>
      </c>
      <c r="J59" s="253">
        <f>IF('Crisis Indicator Data'!G56="x","x",IF(LOG('Crisis Indicator Data'!G56)&lt;J$4,0,IF(LOG('Crisis Indicator Data'!G56)&gt;J$3,5,ROUND(5-(J$3-LOG('Crisis Indicator Data'!G56))/(J$3-J$4)*5,1))))</f>
        <v>2.8</v>
      </c>
      <c r="K59" s="145">
        <f>IF('Crisis Indicator Data'!G56="x","x",IF(B59="Regional crisis",('Crisis Indicator Data'!G56/VLOOKUP('Impact of the crisis'!$C59,'Regional Crises'!$B$1:$R$66,5,FALSE)),'Crisis Indicator Data'!G56/VLOOKUP('Impact of the crisis'!$E59,'Country Indicator Data'!$B$4:$P$300,14,FALSE)))</f>
        <v>1</v>
      </c>
      <c r="L59" s="253">
        <f t="shared" si="15"/>
        <v>5</v>
      </c>
      <c r="M59" s="253">
        <f t="shared" si="16"/>
        <v>3.9</v>
      </c>
      <c r="N59" s="253">
        <f t="shared" si="17"/>
        <v>3.6</v>
      </c>
      <c r="O59" s="253">
        <f>IF('Crisis Indicator Data'!H56="x","x",IF('Crisis Indicator Data'!H56=0,0,IF(LOG('Crisis Indicator Data'!H56)&lt;O$4,0,IF(LOG('Crisis Indicator Data'!H56)&gt;O$3,5,ROUND(5-(O$3-LOG('Crisis Indicator Data'!H56))/(O$3-O$4)*5,1)))))</f>
        <v>3.8</v>
      </c>
      <c r="P59" s="144">
        <f>IF('Crisis Indicator Data'!H56="x","x",'Crisis Indicator Data'!H56/'Crisis Indicator Data'!G56)</f>
        <v>0.92043956043956043</v>
      </c>
      <c r="Q59" s="253">
        <f t="shared" si="18"/>
        <v>4.5999999999999996</v>
      </c>
      <c r="R59" s="253">
        <f t="shared" si="19"/>
        <v>4.1999999999999993</v>
      </c>
      <c r="S59" s="253">
        <f>IF('Crisis Indicator Data'!I56="x","x",IF('Crisis Indicator Data'!I56=0,0,IF(LOG('Crisis Indicator Data'!I56)&lt;S$4,0,IF(LOG('Crisis Indicator Data'!I56)&gt;S$3,5,ROUND(5-(S$3-LOG('Crisis Indicator Data'!I56))/(S$3-S$4)*5,1)))))</f>
        <v>4.5</v>
      </c>
      <c r="T59" s="144">
        <f>IF('Crisis Indicator Data'!H56="x","x",IF('Crisis Indicator Data'!I56="x","x",'Crisis Indicator Data'!I56/'Crisis Indicator Data'!H56))</f>
        <v>0.24339382362304998</v>
      </c>
      <c r="U59" s="253">
        <f t="shared" si="20"/>
        <v>5</v>
      </c>
      <c r="V59" s="253">
        <f t="shared" si="21"/>
        <v>4.8</v>
      </c>
      <c r="W59" s="253" t="str">
        <f>IF('Crisis Indicator Data'!L56="x","x",IF('Crisis Indicator Data'!L56=0,0,IF(LOG('Crisis Indicator Data'!L56)&lt;W$4,0,IF(LOG('Crisis Indicator Data'!L56)&gt;W$3,5,ROUND(5-(W$3-LOG('Crisis Indicator Data'!L56))/(W$3-W$4)*5,1)))))</f>
        <v>x</v>
      </c>
      <c r="X59" s="260" t="str">
        <f>IF(OR('Crisis Indicator Data'!L56="x",'Crisis Indicator Data'!H56="x"),"x",'Crisis Indicator Data'!L56/'Crisis Indicator Data'!H56)</f>
        <v>x</v>
      </c>
      <c r="Y59" s="253" t="str">
        <f t="shared" si="22"/>
        <v>x</v>
      </c>
      <c r="Z59" s="253" t="str">
        <f t="shared" si="23"/>
        <v>x</v>
      </c>
      <c r="AA59" s="253">
        <f t="shared" si="24"/>
        <v>4.8</v>
      </c>
      <c r="AB59" s="261">
        <f t="shared" si="25"/>
        <v>4.5</v>
      </c>
    </row>
    <row r="60" spans="1:28" x14ac:dyDescent="0.35">
      <c r="A60" s="150" t="str">
        <f>'Crisis Indicator Data'!A57</f>
        <v>Socioeconomic crisis in Lebanon</v>
      </c>
      <c r="B60" s="151" t="str">
        <f>'Crisis Indicator Data'!B57</f>
        <v>Political and economic crisis</v>
      </c>
      <c r="C60" s="151" t="str">
        <f>'Crisis Indicator Data'!C57</f>
        <v>LBN004</v>
      </c>
      <c r="D60" s="151" t="str">
        <f>'Crisis Indicator Data'!D57</f>
        <v>Lebanon</v>
      </c>
      <c r="E60" s="152" t="str">
        <f>'Crisis Indicator Data'!E57</f>
        <v>LBN</v>
      </c>
      <c r="F60" s="259">
        <f>IF('Crisis Indicator Data'!F57="x","x",IF(LOG('Crisis Indicator Data'!F57)&lt;F$4,0,IF(LOG('Crisis Indicator Data'!F57)&gt;F$3,5,ROUND(5-(F$3-LOG('Crisis Indicator Data'!F57))/(F$3-F$4)*5,1))))</f>
        <v>1.7</v>
      </c>
      <c r="G60" s="145">
        <f>IF('Crisis Indicator Data'!F57="x","x",IF(B60="Regional crisis",('Crisis Indicator Data'!F57/VLOOKUP('Impact of the crisis'!$C60,'Regional Crises'!$B$1:$R$66,4,FALSE)),'Crisis Indicator Data'!F57/VLOOKUP('Impact of the crisis'!$E60,'Country Indicator Data'!$B$4:$P$300,15,FALSE)))</f>
        <v>1.021505376344086</v>
      </c>
      <c r="H60" s="253">
        <f t="shared" si="13"/>
        <v>5</v>
      </c>
      <c r="I60" s="253">
        <f t="shared" si="14"/>
        <v>3.35</v>
      </c>
      <c r="J60" s="253">
        <f>IF('Crisis Indicator Data'!G57="x","x",IF(LOG('Crisis Indicator Data'!G57)&lt;J$4,0,IF(LOG('Crisis Indicator Data'!G57)&gt;J$3,5,ROUND(5-(J$3-LOG('Crisis Indicator Data'!G57))/(J$3-J$4)*5,1))))</f>
        <v>2.8</v>
      </c>
      <c r="K60" s="145">
        <f>IF('Crisis Indicator Data'!G57="x","x",IF(B60="Regional crisis",('Crisis Indicator Data'!G57/VLOOKUP('Impact of the crisis'!$C60,'Regional Crises'!$B$1:$R$66,5,FALSE)),'Crisis Indicator Data'!G57/VLOOKUP('Impact of the crisis'!$E60,'Country Indicator Data'!$B$4:$P$300,14,FALSE)))</f>
        <v>1</v>
      </c>
      <c r="L60" s="253">
        <f t="shared" si="15"/>
        <v>5</v>
      </c>
      <c r="M60" s="253">
        <f t="shared" si="16"/>
        <v>3.9</v>
      </c>
      <c r="N60" s="253">
        <f t="shared" si="17"/>
        <v>3.6</v>
      </c>
      <c r="O60" s="253">
        <f>IF('Crisis Indicator Data'!H57="x","x",IF('Crisis Indicator Data'!H57=0,0,IF(LOG('Crisis Indicator Data'!H57)&lt;O$4,0,IF(LOG('Crisis Indicator Data'!H57)&gt;O$3,5,ROUND(5-(O$3-LOG('Crisis Indicator Data'!H57))/(O$3-O$4)*5,1)))))</f>
        <v>3.8</v>
      </c>
      <c r="P60" s="144">
        <f>IF('Crisis Indicator Data'!H57="x","x",'Crisis Indicator Data'!H57/'Crisis Indicator Data'!G57)</f>
        <v>0.92043956043956043</v>
      </c>
      <c r="Q60" s="253">
        <f t="shared" si="18"/>
        <v>4.5999999999999996</v>
      </c>
      <c r="R60" s="253">
        <f t="shared" si="19"/>
        <v>4.1999999999999993</v>
      </c>
      <c r="S60" s="253" t="str">
        <f>IF('Crisis Indicator Data'!I57="x","x",IF('Crisis Indicator Data'!I57=0,0,IF(LOG('Crisis Indicator Data'!I57)&lt;S$4,0,IF(LOG('Crisis Indicator Data'!I57)&gt;S$3,5,ROUND(5-(S$3-LOG('Crisis Indicator Data'!I57))/(S$3-S$4)*5,1)))))</f>
        <v>x</v>
      </c>
      <c r="T60" s="144" t="str">
        <f>IF('Crisis Indicator Data'!H57="x","x",IF('Crisis Indicator Data'!I57="x","x",'Crisis Indicator Data'!I57/'Crisis Indicator Data'!H57))</f>
        <v>x</v>
      </c>
      <c r="U60" s="253" t="str">
        <f t="shared" si="20"/>
        <v>x</v>
      </c>
      <c r="V60" s="253" t="str">
        <f t="shared" si="21"/>
        <v>x</v>
      </c>
      <c r="W60" s="253">
        <f>IF('Crisis Indicator Data'!L57="x","x",IF('Crisis Indicator Data'!L57=0,0,IF(LOG('Crisis Indicator Data'!L57)&lt;W$4,0,IF(LOG('Crisis Indicator Data'!L57)&gt;W$3,5,ROUND(5-(W$3-LOG('Crisis Indicator Data'!L57))/(W$3-W$4)*5,1)))))</f>
        <v>1.8</v>
      </c>
      <c r="X60" s="260">
        <f>IF(OR('Crisis Indicator Data'!L57="x",'Crisis Indicator Data'!H57="x"),"x",'Crisis Indicator Data'!L57/'Crisis Indicator Data'!H57)</f>
        <v>2.7061445399554283E-6</v>
      </c>
      <c r="Y60" s="253">
        <f t="shared" si="22"/>
        <v>0.1</v>
      </c>
      <c r="Z60" s="253">
        <f t="shared" si="23"/>
        <v>1</v>
      </c>
      <c r="AA60" s="253">
        <f t="shared" si="24"/>
        <v>1</v>
      </c>
      <c r="AB60" s="261">
        <f t="shared" si="25"/>
        <v>3</v>
      </c>
    </row>
    <row r="61" spans="1:28" x14ac:dyDescent="0.35">
      <c r="A61" s="150" t="str">
        <f>'Crisis Indicator Data'!A58</f>
        <v>Complex crisis in Libya</v>
      </c>
      <c r="B61" s="151" t="str">
        <f>'Crisis Indicator Data'!B58</f>
        <v>Multiple crises country</v>
      </c>
      <c r="C61" s="151" t="str">
        <f>'Crisis Indicator Data'!C58</f>
        <v>LBY001</v>
      </c>
      <c r="D61" s="151" t="str">
        <f>'Crisis Indicator Data'!D58</f>
        <v>Libya</v>
      </c>
      <c r="E61" s="152" t="str">
        <f>'Crisis Indicator Data'!E58</f>
        <v>LBY</v>
      </c>
      <c r="F61" s="259">
        <f>IF('Crisis Indicator Data'!F58="x","x",IF(LOG('Crisis Indicator Data'!F58)&lt;F$4,0,IF(LOG('Crisis Indicator Data'!F58)&gt;F$3,5,ROUND(5-(F$3-LOG('Crisis Indicator Data'!F58))/(F$3-F$4)*5,1))))</f>
        <v>5</v>
      </c>
      <c r="G61" s="145">
        <f>IF('Crisis Indicator Data'!F58="x","x",IF(B61="Regional crisis",('Crisis Indicator Data'!F58/VLOOKUP('Impact of the crisis'!$C61,'Regional Crises'!$B$1:$R$66,4,FALSE)),'Crisis Indicator Data'!F58/VLOOKUP('Impact of the crisis'!$E61,'Country Indicator Data'!$B$4:$P$300,15,FALSE)))</f>
        <v>1</v>
      </c>
      <c r="H61" s="253">
        <f t="shared" si="13"/>
        <v>5</v>
      </c>
      <c r="I61" s="253">
        <f t="shared" si="14"/>
        <v>5</v>
      </c>
      <c r="J61" s="253">
        <f>IF('Crisis Indicator Data'!G58="x","x",IF(LOG('Crisis Indicator Data'!G58)&lt;J$4,0,IF(LOG('Crisis Indicator Data'!G58)&gt;J$3,5,ROUND(5-(J$3-LOG('Crisis Indicator Data'!G58))/(J$3-J$4)*5,1))))</f>
        <v>3</v>
      </c>
      <c r="K61" s="145">
        <f>IF('Crisis Indicator Data'!G58="x","x",IF(B61="Regional crisis",('Crisis Indicator Data'!G58/VLOOKUP('Impact of the crisis'!$C61,'Regional Crises'!$B$1:$R$66,5,FALSE)),'Crisis Indicator Data'!G58/VLOOKUP('Impact of the crisis'!$E61,'Country Indicator Data'!$B$4:$P$300,14,FALSE)))</f>
        <v>1</v>
      </c>
      <c r="L61" s="253">
        <f t="shared" si="15"/>
        <v>5</v>
      </c>
      <c r="M61" s="253">
        <f t="shared" si="16"/>
        <v>4</v>
      </c>
      <c r="N61" s="253">
        <f t="shared" si="17"/>
        <v>4.5999999999999996</v>
      </c>
      <c r="O61" s="253">
        <f>IF('Crisis Indicator Data'!H58="x","x",IF('Crisis Indicator Data'!H58=0,0,IF(LOG('Crisis Indicator Data'!H58)&lt;O$4,0,IF(LOG('Crisis Indicator Data'!H58)&gt;O$3,5,ROUND(5-(O$3-LOG('Crisis Indicator Data'!H58))/(O$3-O$4)*5,1)))))</f>
        <v>2.8</v>
      </c>
      <c r="P61" s="144">
        <f>IF('Crisis Indicator Data'!H58="x","x",'Crisis Indicator Data'!H58/'Crisis Indicator Data'!G58)</f>
        <v>0.18292682926829268</v>
      </c>
      <c r="Q61" s="253">
        <f t="shared" si="18"/>
        <v>0.9</v>
      </c>
      <c r="R61" s="253">
        <f t="shared" si="19"/>
        <v>1.8499999999999999</v>
      </c>
      <c r="S61" s="253">
        <f>IF('Crisis Indicator Data'!I58="x","x",IF('Crisis Indicator Data'!I58=0,0,IF(LOG('Crisis Indicator Data'!I58)&lt;S$4,0,IF(LOG('Crisis Indicator Data'!I58)&gt;S$3,5,ROUND(5-(S$3-LOG('Crisis Indicator Data'!I58))/(S$3-S$4)*5,1)))))</f>
        <v>4.5999999999999996</v>
      </c>
      <c r="T61" s="144">
        <f>IF('Crisis Indicator Data'!H58="x","x",IF('Crisis Indicator Data'!I58="x","x",'Crisis Indicator Data'!I58/'Crisis Indicator Data'!H58))</f>
        <v>1.03</v>
      </c>
      <c r="U61" s="253">
        <f t="shared" si="20"/>
        <v>5</v>
      </c>
      <c r="V61" s="253">
        <f t="shared" si="21"/>
        <v>4.8</v>
      </c>
      <c r="W61" s="253">
        <f>IF('Crisis Indicator Data'!L58="x","x",IF('Crisis Indicator Data'!L58=0,0,IF(LOG('Crisis Indicator Data'!L58)&lt;W$4,0,IF(LOG('Crisis Indicator Data'!L58)&gt;W$3,5,ROUND(5-(W$3-LOG('Crisis Indicator Data'!L58))/(W$3-W$4)*5,1)))))</f>
        <v>4.2</v>
      </c>
      <c r="X61" s="260">
        <f>IF(OR('Crisis Indicator Data'!L58="x",'Crisis Indicator Data'!H58="x"),"x",'Crisis Indicator Data'!L58/'Crisis Indicator Data'!H58)</f>
        <v>6.1666666666666662E-4</v>
      </c>
      <c r="Y61" s="253">
        <f t="shared" si="22"/>
        <v>5</v>
      </c>
      <c r="Z61" s="253">
        <f t="shared" si="23"/>
        <v>4.5999999999999996</v>
      </c>
      <c r="AA61" s="253">
        <f t="shared" si="24"/>
        <v>4.7</v>
      </c>
      <c r="AB61" s="261">
        <f t="shared" si="25"/>
        <v>3.6</v>
      </c>
    </row>
    <row r="62" spans="1:28" x14ac:dyDescent="0.35">
      <c r="A62" s="150" t="str">
        <f>'Crisis Indicator Data'!A59</f>
        <v>Mixed migration flows in Libya</v>
      </c>
      <c r="B62" s="151" t="str">
        <f>'Crisis Indicator Data'!B59</f>
        <v>International displacement</v>
      </c>
      <c r="C62" s="151" t="str">
        <f>'Crisis Indicator Data'!C59</f>
        <v>LBY002</v>
      </c>
      <c r="D62" s="151" t="str">
        <f>'Crisis Indicator Data'!D59</f>
        <v>Libya</v>
      </c>
      <c r="E62" s="152" t="str">
        <f>'Crisis Indicator Data'!E59</f>
        <v>LBY</v>
      </c>
      <c r="F62" s="259">
        <f>IF('Crisis Indicator Data'!F59="x","x",IF(LOG('Crisis Indicator Data'!F59)&lt;F$4,0,IF(LOG('Crisis Indicator Data'!F59)&gt;F$3,5,ROUND(5-(F$3-LOG('Crisis Indicator Data'!F59))/(F$3-F$4)*5,1))))</f>
        <v>5</v>
      </c>
      <c r="G62" s="145">
        <f>IF('Crisis Indicator Data'!F59="x","x",IF(B62="Regional crisis",('Crisis Indicator Data'!F59/VLOOKUP('Impact of the crisis'!$C62,'Regional Crises'!$B$1:$R$66,4,FALSE)),'Crisis Indicator Data'!F59/VLOOKUP('Impact of the crisis'!$E62,'Country Indicator Data'!$B$4:$P$300,15,FALSE)))</f>
        <v>1</v>
      </c>
      <c r="H62" s="253">
        <f t="shared" si="13"/>
        <v>5</v>
      </c>
      <c r="I62" s="253">
        <f t="shared" si="14"/>
        <v>5</v>
      </c>
      <c r="J62" s="253">
        <f>IF('Crisis Indicator Data'!G59="x","x",IF(LOG('Crisis Indicator Data'!G59)&lt;J$4,0,IF(LOG('Crisis Indicator Data'!G59)&gt;J$3,5,ROUND(5-(J$3-LOG('Crisis Indicator Data'!G59))/(J$3-J$4)*5,1))))</f>
        <v>3</v>
      </c>
      <c r="K62" s="145">
        <f>IF('Crisis Indicator Data'!G59="x","x",IF(B62="Regional crisis",('Crisis Indicator Data'!G59/VLOOKUP('Impact of the crisis'!$C62,'Regional Crises'!$B$1:$R$66,5,FALSE)),'Crisis Indicator Data'!G59/VLOOKUP('Impact of the crisis'!$E62,'Country Indicator Data'!$B$4:$P$300,14,FALSE)))</f>
        <v>1</v>
      </c>
      <c r="L62" s="253">
        <f t="shared" si="15"/>
        <v>5</v>
      </c>
      <c r="M62" s="253">
        <f t="shared" si="16"/>
        <v>4</v>
      </c>
      <c r="N62" s="253">
        <f t="shared" si="17"/>
        <v>4.5999999999999996</v>
      </c>
      <c r="O62" s="253">
        <f>IF('Crisis Indicator Data'!H59="x","x",IF('Crisis Indicator Data'!H59=0,0,IF(LOG('Crisis Indicator Data'!H59)&lt;O$4,0,IF(LOG('Crisis Indicator Data'!H59)&gt;O$3,5,ROUND(5-(O$3-LOG('Crisis Indicator Data'!H59))/(O$3-O$4)*5,1)))))</f>
        <v>2.2000000000000002</v>
      </c>
      <c r="P62" s="144">
        <f>IF('Crisis Indicator Data'!H59="x","x",'Crisis Indicator Data'!H59/'Crisis Indicator Data'!G59)</f>
        <v>8.2804878048780492E-2</v>
      </c>
      <c r="Q62" s="253">
        <f t="shared" si="18"/>
        <v>0.4</v>
      </c>
      <c r="R62" s="253">
        <f t="shared" si="19"/>
        <v>1.3</v>
      </c>
      <c r="S62" s="253">
        <f>IF('Crisis Indicator Data'!I59="x","x",IF('Crisis Indicator Data'!I59=0,0,IF(LOG('Crisis Indicator Data'!I59)&lt;S$4,0,IF(LOG('Crisis Indicator Data'!I59)&gt;S$3,5,ROUND(5-(S$3-LOG('Crisis Indicator Data'!I59))/(S$3-S$4)*5,1)))))</f>
        <v>4</v>
      </c>
      <c r="T62" s="144">
        <f>IF('Crisis Indicator Data'!H59="x","x",IF('Crisis Indicator Data'!I59="x","x",'Crisis Indicator Data'!I59/'Crisis Indicator Data'!H59))</f>
        <v>1</v>
      </c>
      <c r="U62" s="253">
        <f t="shared" si="20"/>
        <v>5</v>
      </c>
      <c r="V62" s="253">
        <f t="shared" si="21"/>
        <v>4.5</v>
      </c>
      <c r="W62" s="253">
        <f>IF('Crisis Indicator Data'!L59="x","x",IF('Crisis Indicator Data'!L59=0,0,IF(LOG('Crisis Indicator Data'!L59)&lt;W$4,0,IF(LOG('Crisis Indicator Data'!L59)&gt;W$3,5,ROUND(5-(W$3-LOG('Crisis Indicator Data'!L59))/(W$3-W$4)*5,1)))))</f>
        <v>4.2</v>
      </c>
      <c r="X62" s="260">
        <f>IF(OR('Crisis Indicator Data'!L59="x",'Crisis Indicator Data'!H59="x"),"x",'Crisis Indicator Data'!L59/'Crisis Indicator Data'!H59)</f>
        <v>1.3136966126656847E-3</v>
      </c>
      <c r="Y62" s="253">
        <f t="shared" si="22"/>
        <v>5</v>
      </c>
      <c r="Z62" s="253">
        <f t="shared" si="23"/>
        <v>4.5999999999999996</v>
      </c>
      <c r="AA62" s="253">
        <f t="shared" si="24"/>
        <v>4.5999999999999996</v>
      </c>
      <c r="AB62" s="261">
        <f t="shared" si="25"/>
        <v>3.4</v>
      </c>
    </row>
    <row r="63" spans="1:28" x14ac:dyDescent="0.35">
      <c r="A63" s="150" t="str">
        <f>'Crisis Indicator Data'!A60</f>
        <v>Drought in Lesotho</v>
      </c>
      <c r="B63" s="151" t="str">
        <f>'Crisis Indicator Data'!B60</f>
        <v>Drought</v>
      </c>
      <c r="C63" s="151" t="str">
        <f>'Crisis Indicator Data'!C60</f>
        <v>LSO002</v>
      </c>
      <c r="D63" s="151" t="str">
        <f>'Crisis Indicator Data'!D60</f>
        <v>Lesotho</v>
      </c>
      <c r="E63" s="152" t="str">
        <f>'Crisis Indicator Data'!E60</f>
        <v>LSO</v>
      </c>
      <c r="F63" s="259">
        <f>IF('Crisis Indicator Data'!F60="x","x",IF(LOG('Crisis Indicator Data'!F60)&lt;F$4,0,IF(LOG('Crisis Indicator Data'!F60)&gt;F$3,5,ROUND(5-(F$3-LOG('Crisis Indicator Data'!F60))/(F$3-F$4)*5,1))))</f>
        <v>2.5</v>
      </c>
      <c r="G63" s="145">
        <f>IF('Crisis Indicator Data'!F60="x","x",IF(B63="Regional crisis",('Crisis Indicator Data'!F60/VLOOKUP('Impact of the crisis'!$C63,'Regional Crises'!$B$1:$R$66,4,FALSE)),'Crisis Indicator Data'!F60/VLOOKUP('Impact of the crisis'!$E63,'Country Indicator Data'!$B$4:$P$300,15,FALSE)))</f>
        <v>0.99983530961791833</v>
      </c>
      <c r="H63" s="253">
        <f t="shared" si="13"/>
        <v>5</v>
      </c>
      <c r="I63" s="253">
        <f t="shared" si="14"/>
        <v>3.75</v>
      </c>
      <c r="J63" s="253">
        <f>IF('Crisis Indicator Data'!G60="x","x",IF(LOG('Crisis Indicator Data'!G60)&lt;J$4,0,IF(LOG('Crisis Indicator Data'!G60)&gt;J$3,5,ROUND(5-(J$3-LOG('Crisis Indicator Data'!G60))/(J$3-J$4)*5,1))))</f>
        <v>0.6</v>
      </c>
      <c r="K63" s="145">
        <f>IF('Crisis Indicator Data'!G60="x","x",IF(B63="Regional crisis",('Crisis Indicator Data'!G60/VLOOKUP('Impact of the crisis'!$C63,'Regional Crises'!$B$1:$R$66,5,FALSE)),'Crisis Indicator Data'!G60/VLOOKUP('Impact of the crisis'!$E63,'Country Indicator Data'!$B$4:$P$300,14,FALSE)))</f>
        <v>0.70285714285714285</v>
      </c>
      <c r="L63" s="253">
        <f t="shared" si="15"/>
        <v>3.5</v>
      </c>
      <c r="M63" s="253">
        <f t="shared" si="16"/>
        <v>2.0499999999999998</v>
      </c>
      <c r="N63" s="253">
        <f t="shared" si="17"/>
        <v>3</v>
      </c>
      <c r="O63" s="253">
        <f>IF('Crisis Indicator Data'!H60="x","x",IF('Crisis Indicator Data'!H60=0,0,IF(LOG('Crisis Indicator Data'!H60)&lt;O$4,0,IF(LOG('Crisis Indicator Data'!H60)&gt;O$3,5,ROUND(5-(O$3-LOG('Crisis Indicator Data'!H60))/(O$3-O$4)*5,1)))))</f>
        <v>2.4</v>
      </c>
      <c r="P63" s="144">
        <f>IF('Crisis Indicator Data'!H60="x","x",'Crisis Indicator Data'!H60/'Crisis Indicator Data'!G60)</f>
        <v>0.58672086720867211</v>
      </c>
      <c r="Q63" s="253">
        <f t="shared" si="18"/>
        <v>2.9</v>
      </c>
      <c r="R63" s="253">
        <f t="shared" si="19"/>
        <v>2.65</v>
      </c>
      <c r="S63" s="253" t="str">
        <f>IF('Crisis Indicator Data'!I60="x","x",IF('Crisis Indicator Data'!I60=0,0,IF(LOG('Crisis Indicator Data'!I60)&lt;S$4,0,IF(LOG('Crisis Indicator Data'!I60)&gt;S$3,5,ROUND(5-(S$3-LOG('Crisis Indicator Data'!I60))/(S$3-S$4)*5,1)))))</f>
        <v>x</v>
      </c>
      <c r="T63" s="144" t="str">
        <f>IF('Crisis Indicator Data'!H60="x","x",IF('Crisis Indicator Data'!I60="x","x",'Crisis Indicator Data'!I60/'Crisis Indicator Data'!H60))</f>
        <v>x</v>
      </c>
      <c r="U63" s="253" t="str">
        <f t="shared" si="20"/>
        <v>x</v>
      </c>
      <c r="V63" s="253" t="str">
        <f t="shared" si="21"/>
        <v>x</v>
      </c>
      <c r="W63" s="253">
        <f>IF('Crisis Indicator Data'!L60="x","x",IF('Crisis Indicator Data'!L60=0,0,IF(LOG('Crisis Indicator Data'!L60)&lt;W$4,0,IF(LOG('Crisis Indicator Data'!L60)&gt;W$3,5,ROUND(5-(W$3-LOG('Crisis Indicator Data'!L60))/(W$3-W$4)*5,1)))))</f>
        <v>0</v>
      </c>
      <c r="X63" s="260">
        <f>IF(OR('Crisis Indicator Data'!L60="x",'Crisis Indicator Data'!H60="x"),"x",'Crisis Indicator Data'!L60/'Crisis Indicator Data'!H60)</f>
        <v>0</v>
      </c>
      <c r="Y63" s="253">
        <f t="shared" si="22"/>
        <v>0</v>
      </c>
      <c r="Z63" s="253">
        <f t="shared" si="23"/>
        <v>0</v>
      </c>
      <c r="AA63" s="253">
        <f t="shared" si="24"/>
        <v>0</v>
      </c>
      <c r="AB63" s="261">
        <f t="shared" si="25"/>
        <v>1.5</v>
      </c>
    </row>
    <row r="64" spans="1:28" x14ac:dyDescent="0.35">
      <c r="A64" s="150" t="str">
        <f>'Crisis Indicator Data'!A61</f>
        <v>Mixed migration flows in Morocco</v>
      </c>
      <c r="B64" s="151" t="str">
        <f>'Crisis Indicator Data'!B61</f>
        <v>International displacement</v>
      </c>
      <c r="C64" s="151" t="str">
        <f>'Crisis Indicator Data'!C61</f>
        <v>MAR002</v>
      </c>
      <c r="D64" s="151" t="str">
        <f>'Crisis Indicator Data'!D61</f>
        <v>Morocco</v>
      </c>
      <c r="E64" s="152" t="str">
        <f>'Crisis Indicator Data'!E61</f>
        <v>MAR</v>
      </c>
      <c r="F64" s="259">
        <f>IF('Crisis Indicator Data'!F61="x","x",IF(LOG('Crisis Indicator Data'!F61)&lt;F$4,0,IF(LOG('Crisis Indicator Data'!F61)&gt;F$3,5,ROUND(5-(F$3-LOG('Crisis Indicator Data'!F61))/(F$3-F$4)*5,1))))</f>
        <v>4.4000000000000004</v>
      </c>
      <c r="G64" s="145">
        <f>IF('Crisis Indicator Data'!F61="x","x",IF(B64="Regional crisis",('Crisis Indicator Data'!F61/VLOOKUP('Impact of the crisis'!$C64,'Regional Crises'!$B$1:$R$66,4,FALSE)),'Crisis Indicator Data'!F61/VLOOKUP('Impact of the crisis'!$E64,'Country Indicator Data'!$B$4:$P$300,15,FALSE)))</f>
        <v>1</v>
      </c>
      <c r="H64" s="253">
        <f t="shared" si="13"/>
        <v>5</v>
      </c>
      <c r="I64" s="253">
        <f t="shared" si="14"/>
        <v>4.7</v>
      </c>
      <c r="J64" s="253">
        <f>IF('Crisis Indicator Data'!G61="x","x",IF(LOG('Crisis Indicator Data'!G61)&lt;J$4,0,IF(LOG('Crisis Indicator Data'!G61)&gt;J$3,5,ROUND(5-(J$3-LOG('Crisis Indicator Data'!G61))/(J$3-J$4)*5,1))))</f>
        <v>5</v>
      </c>
      <c r="K64" s="145">
        <f>IF('Crisis Indicator Data'!G61="x","x",IF(B64="Regional crisis",('Crisis Indicator Data'!G61/VLOOKUP('Impact of the crisis'!$C64,'Regional Crises'!$B$1:$R$66,5,FALSE)),'Crisis Indicator Data'!G61/VLOOKUP('Impact of the crisis'!$E64,'Country Indicator Data'!$B$4:$P$300,14,FALSE)))</f>
        <v>1</v>
      </c>
      <c r="L64" s="253">
        <f t="shared" si="15"/>
        <v>5</v>
      </c>
      <c r="M64" s="253">
        <f t="shared" si="16"/>
        <v>5</v>
      </c>
      <c r="N64" s="253">
        <f t="shared" si="17"/>
        <v>4.9000000000000004</v>
      </c>
      <c r="O64" s="253" t="str">
        <f>IF('Crisis Indicator Data'!H61="x","x",IF('Crisis Indicator Data'!H61=0,0,IF(LOG('Crisis Indicator Data'!H61)&lt;O$4,0,IF(LOG('Crisis Indicator Data'!H61)&gt;O$3,5,ROUND(5-(O$3-LOG('Crisis Indicator Data'!H61))/(O$3-O$4)*5,1)))))</f>
        <v>x</v>
      </c>
      <c r="P64" s="144" t="str">
        <f>IF('Crisis Indicator Data'!H61="x","x",'Crisis Indicator Data'!H61/'Crisis Indicator Data'!G61)</f>
        <v>x</v>
      </c>
      <c r="Q64" s="253" t="str">
        <f t="shared" si="18"/>
        <v>x</v>
      </c>
      <c r="R64" s="253" t="str">
        <f t="shared" si="19"/>
        <v>x</v>
      </c>
      <c r="S64" s="253" t="str">
        <f>IF('Crisis Indicator Data'!I61="x","x",IF('Crisis Indicator Data'!I61=0,0,IF(LOG('Crisis Indicator Data'!I61)&lt;S$4,0,IF(LOG('Crisis Indicator Data'!I61)&gt;S$3,5,ROUND(5-(S$3-LOG('Crisis Indicator Data'!I61))/(S$3-S$4)*5,1)))))</f>
        <v>x</v>
      </c>
      <c r="T64" s="144" t="str">
        <f>IF('Crisis Indicator Data'!H61="x","x",IF('Crisis Indicator Data'!I61="x","x",'Crisis Indicator Data'!I61/'Crisis Indicator Data'!H61))</f>
        <v>x</v>
      </c>
      <c r="U64" s="253" t="str">
        <f t="shared" si="20"/>
        <v>x</v>
      </c>
      <c r="V64" s="253" t="str">
        <f t="shared" si="21"/>
        <v>x</v>
      </c>
      <c r="W64" s="253">
        <f>IF('Crisis Indicator Data'!L61="x","x",IF('Crisis Indicator Data'!L61=0,0,IF(LOG('Crisis Indicator Data'!L61)&lt;W$4,0,IF(LOG('Crisis Indicator Data'!L61)&gt;W$3,5,ROUND(5-(W$3-LOG('Crisis Indicator Data'!L61))/(W$3-W$4)*5,1)))))</f>
        <v>2.8</v>
      </c>
      <c r="X64" s="260" t="str">
        <f>IF(OR('Crisis Indicator Data'!L61="x",'Crisis Indicator Data'!H61="x"),"x",'Crisis Indicator Data'!L61/'Crisis Indicator Data'!H61)</f>
        <v>x</v>
      </c>
      <c r="Y64" s="253" t="str">
        <f t="shared" si="22"/>
        <v>x</v>
      </c>
      <c r="Z64" s="253">
        <f t="shared" si="23"/>
        <v>2.8</v>
      </c>
      <c r="AA64" s="253">
        <f t="shared" si="24"/>
        <v>2.8</v>
      </c>
      <c r="AB64" s="261">
        <f t="shared" si="25"/>
        <v>2.8</v>
      </c>
    </row>
    <row r="65" spans="1:28" x14ac:dyDescent="0.35">
      <c r="A65" s="150" t="str">
        <f>'Crisis Indicator Data'!A62</f>
        <v>DIsplacement from Ukraine conflict in Moldova</v>
      </c>
      <c r="B65" s="151" t="str">
        <f>'Crisis Indicator Data'!B62</f>
        <v>International displacement</v>
      </c>
      <c r="C65" s="151" t="str">
        <f>'Crisis Indicator Data'!C62</f>
        <v>MDA002</v>
      </c>
      <c r="D65" s="151" t="str">
        <f>'Crisis Indicator Data'!D62</f>
        <v>Moldova</v>
      </c>
      <c r="E65" s="152" t="str">
        <f>'Crisis Indicator Data'!E62</f>
        <v>MDA</v>
      </c>
      <c r="F65" s="259">
        <f>IF('Crisis Indicator Data'!F62="x","x",IF(LOG('Crisis Indicator Data'!F62)&lt;F$4,0,IF(LOG('Crisis Indicator Data'!F62)&gt;F$3,5,ROUND(5-(F$3-LOG('Crisis Indicator Data'!F62))/(F$3-F$4)*5,1))))</f>
        <v>0.3</v>
      </c>
      <c r="G65" s="145">
        <f>IF('Crisis Indicator Data'!F62="x","x",IF(B65="Regional crisis",('Crisis Indicator Data'!F62/VLOOKUP('Impact of the crisis'!$C65,'Regional Crises'!$B$1:$R$66,4,FALSE)),'Crisis Indicator Data'!F62/VLOOKUP('Impact of the crisis'!$E65,'Country Indicator Data'!$B$4:$P$300,15,FALSE)))</f>
        <v>4.852449041679343E-2</v>
      </c>
      <c r="H65" s="253">
        <f t="shared" si="13"/>
        <v>0.1</v>
      </c>
      <c r="I65" s="253">
        <f t="shared" si="14"/>
        <v>0.2</v>
      </c>
      <c r="J65" s="253">
        <f>IF('Crisis Indicator Data'!G62="x","x",IF(LOG('Crisis Indicator Data'!G62)&lt;J$4,0,IF(LOG('Crisis Indicator Data'!G62)&gt;J$3,5,ROUND(5-(J$3-LOG('Crisis Indicator Data'!G62))/(J$3-J$4)*5,1))))</f>
        <v>0</v>
      </c>
      <c r="K65" s="145">
        <f>IF('Crisis Indicator Data'!G62="x","x",IF(B65="Regional crisis",('Crisis Indicator Data'!G62/VLOOKUP('Impact of the crisis'!$C65,'Regional Crises'!$B$1:$R$66,5,FALSE)),'Crisis Indicator Data'!G62/VLOOKUP('Impact of the crisis'!$E65,'Country Indicator Data'!$B$4:$P$300,14,FALSE)))</f>
        <v>7.5478645066273928E-2</v>
      </c>
      <c r="L65" s="253">
        <f t="shared" si="15"/>
        <v>0.3</v>
      </c>
      <c r="M65" s="253">
        <f t="shared" si="16"/>
        <v>0.15</v>
      </c>
      <c r="N65" s="253">
        <f t="shared" si="17"/>
        <v>0.2</v>
      </c>
      <c r="O65" s="253">
        <f>IF('Crisis Indicator Data'!H62="x","x",IF('Crisis Indicator Data'!H62=0,0,IF(LOG('Crisis Indicator Data'!H62)&lt;O$4,0,IF(LOG('Crisis Indicator Data'!H62)&gt;O$3,5,ROUND(5-(O$3-LOG('Crisis Indicator Data'!H62))/(O$3-O$4)*5,1)))))</f>
        <v>0.8</v>
      </c>
      <c r="P65" s="144">
        <f>IF('Crisis Indicator Data'!H62="x","x",'Crisis Indicator Data'!H62/'Crisis Indicator Data'!G62)</f>
        <v>0.4682926829268293</v>
      </c>
      <c r="Q65" s="253">
        <f t="shared" si="18"/>
        <v>2.2999999999999998</v>
      </c>
      <c r="R65" s="253">
        <f t="shared" si="19"/>
        <v>1.5499999999999998</v>
      </c>
      <c r="S65" s="253">
        <f>IF('Crisis Indicator Data'!I62="x","x",IF('Crisis Indicator Data'!I62=0,0,IF(LOG('Crisis Indicator Data'!I62)&lt;S$4,0,IF(LOG('Crisis Indicator Data'!I62)&gt;S$3,5,ROUND(5-(S$3-LOG('Crisis Indicator Data'!I62))/(S$3-S$4)*5,1)))))</f>
        <v>2.8</v>
      </c>
      <c r="T65" s="144">
        <f>IF('Crisis Indicator Data'!H62="x","x",IF('Crisis Indicator Data'!I62="x","x",'Crisis Indicator Data'!I62/'Crisis Indicator Data'!H62))</f>
        <v>1</v>
      </c>
      <c r="U65" s="253">
        <f t="shared" si="20"/>
        <v>5</v>
      </c>
      <c r="V65" s="253">
        <f t="shared" si="21"/>
        <v>3.9</v>
      </c>
      <c r="W65" s="253">
        <f>IF('Crisis Indicator Data'!L62="x","x",IF('Crisis Indicator Data'!L62=0,0,IF(LOG('Crisis Indicator Data'!L62)&lt;W$4,0,IF(LOG('Crisis Indicator Data'!L62)&gt;W$3,5,ROUND(5-(W$3-LOG('Crisis Indicator Data'!L62))/(W$3-W$4)*5,1)))))</f>
        <v>0</v>
      </c>
      <c r="X65" s="260">
        <f>IF(OR('Crisis Indicator Data'!L62="x",'Crisis Indicator Data'!H62="x"),"x",'Crisis Indicator Data'!L62/'Crisis Indicator Data'!H62)</f>
        <v>0</v>
      </c>
      <c r="Y65" s="253">
        <f t="shared" si="22"/>
        <v>0</v>
      </c>
      <c r="Z65" s="253">
        <f t="shared" si="23"/>
        <v>0</v>
      </c>
      <c r="AA65" s="253">
        <f t="shared" si="24"/>
        <v>2.4</v>
      </c>
      <c r="AB65" s="261">
        <f t="shared" si="25"/>
        <v>2</v>
      </c>
    </row>
    <row r="66" spans="1:28" x14ac:dyDescent="0.35">
      <c r="A66" s="150" t="str">
        <f>'Crisis Indicator Data'!A63</f>
        <v>Multiple crisis in Madagascar</v>
      </c>
      <c r="B66" s="151" t="str">
        <f>'Crisis Indicator Data'!B63</f>
        <v>Multiple crises country</v>
      </c>
      <c r="C66" s="151" t="str">
        <f>'Crisis Indicator Data'!C63</f>
        <v>MDG001</v>
      </c>
      <c r="D66" s="151" t="str">
        <f>'Crisis Indicator Data'!D63</f>
        <v>Madagascar</v>
      </c>
      <c r="E66" s="152" t="str">
        <f>'Crisis Indicator Data'!E63</f>
        <v>MDG</v>
      </c>
      <c r="F66" s="259">
        <f>IF('Crisis Indicator Data'!F63="x","x",IF(LOG('Crisis Indicator Data'!F63)&lt;F$4,0,IF(LOG('Crisis Indicator Data'!F63)&gt;F$3,5,ROUND(5-(F$3-LOG('Crisis Indicator Data'!F63))/(F$3-F$4)*5,1))))</f>
        <v>4.5999999999999996</v>
      </c>
      <c r="G66" s="145">
        <f>IF('Crisis Indicator Data'!F63="x","x",IF(B66="Regional crisis",('Crisis Indicator Data'!F63/VLOOKUP('Impact of the crisis'!$C66,'Regional Crises'!$B$1:$R$66,4,FALSE)),'Crisis Indicator Data'!F63/VLOOKUP('Impact of the crisis'!$E66,'Country Indicator Data'!$B$4:$P$300,15,FALSE)))</f>
        <v>1</v>
      </c>
      <c r="H66" s="253">
        <f t="shared" si="13"/>
        <v>5</v>
      </c>
      <c r="I66" s="253">
        <f t="shared" si="14"/>
        <v>4.8</v>
      </c>
      <c r="J66" s="253">
        <f>IF('Crisis Indicator Data'!G63="x","x",IF(LOG('Crisis Indicator Data'!G63)&lt;J$4,0,IF(LOG('Crisis Indicator Data'!G63)&gt;J$3,5,ROUND(5-(J$3-LOG('Crisis Indicator Data'!G63))/(J$3-J$4)*5,1))))</f>
        <v>4.8</v>
      </c>
      <c r="K66" s="145">
        <f>IF('Crisis Indicator Data'!G63="x","x",IF(B66="Regional crisis",('Crisis Indicator Data'!G63/VLOOKUP('Impact of the crisis'!$C66,'Regional Crises'!$B$1:$R$66,5,FALSE)),'Crisis Indicator Data'!G63/VLOOKUP('Impact of the crisis'!$E66,'Country Indicator Data'!$B$4:$P$300,14,FALSE)))</f>
        <v>1</v>
      </c>
      <c r="L66" s="253">
        <f t="shared" si="15"/>
        <v>5</v>
      </c>
      <c r="M66" s="253">
        <f t="shared" si="16"/>
        <v>4.9000000000000004</v>
      </c>
      <c r="N66" s="253">
        <f t="shared" si="17"/>
        <v>4.9000000000000004</v>
      </c>
      <c r="O66" s="253">
        <f>IF('Crisis Indicator Data'!H63="x","x",IF('Crisis Indicator Data'!H63=0,0,IF(LOG('Crisis Indicator Data'!H63)&lt;O$4,0,IF(LOG('Crisis Indicator Data'!H63)&gt;O$3,5,ROUND(5-(O$3-LOG('Crisis Indicator Data'!H63))/(O$3-O$4)*5,1)))))</f>
        <v>3.6</v>
      </c>
      <c r="P66" s="144">
        <f>IF('Crisis Indicator Data'!H63="x","x",'Crisis Indicator Data'!H63/'Crisis Indicator Data'!G63)</f>
        <v>0.16700000000000001</v>
      </c>
      <c r="Q66" s="253">
        <f t="shared" si="18"/>
        <v>0.8</v>
      </c>
      <c r="R66" s="253">
        <f t="shared" si="19"/>
        <v>2.2000000000000002</v>
      </c>
      <c r="S66" s="253">
        <f>IF('Crisis Indicator Data'!I63="x","x",IF('Crisis Indicator Data'!I63=0,0,IF(LOG('Crisis Indicator Data'!I63)&lt;S$4,0,IF(LOG('Crisis Indicator Data'!I63)&gt;S$3,5,ROUND(5-(S$3-LOG('Crisis Indicator Data'!I63))/(S$3-S$4)*5,1)))))</f>
        <v>2</v>
      </c>
      <c r="T66" s="144">
        <f>IF('Crisis Indicator Data'!H63="x","x",IF('Crisis Indicator Data'!I63="x","x",'Crisis Indicator Data'!I63/'Crisis Indicator Data'!H63))</f>
        <v>5.5444666223109333E-3</v>
      </c>
      <c r="U66" s="253">
        <f t="shared" si="20"/>
        <v>0.2</v>
      </c>
      <c r="V66" s="253">
        <f t="shared" si="21"/>
        <v>1.1000000000000001</v>
      </c>
      <c r="W66" s="253">
        <f>IF('Crisis Indicator Data'!L63="x","x",IF('Crisis Indicator Data'!L63=0,0,IF(LOG('Crisis Indicator Data'!L63)&lt;W$4,0,IF(LOG('Crisis Indicator Data'!L63)&gt;W$3,5,ROUND(5-(W$3-LOG('Crisis Indicator Data'!L63))/(W$3-W$4)*5,1)))))</f>
        <v>3.4</v>
      </c>
      <c r="X66" s="260">
        <f>IF(OR('Crisis Indicator Data'!L63="x",'Crisis Indicator Data'!H63="x"),"x",'Crisis Indicator Data'!L63/'Crisis Indicator Data'!H63)</f>
        <v>5.7440674207141273E-5</v>
      </c>
      <c r="Y66" s="253">
        <f t="shared" si="22"/>
        <v>2.9</v>
      </c>
      <c r="Z66" s="253">
        <f t="shared" si="23"/>
        <v>3.2</v>
      </c>
      <c r="AA66" s="253">
        <f t="shared" si="24"/>
        <v>2.2999999999999998</v>
      </c>
      <c r="AB66" s="261">
        <f t="shared" si="25"/>
        <v>2.2999999999999998</v>
      </c>
    </row>
    <row r="67" spans="1:28" x14ac:dyDescent="0.35">
      <c r="A67" s="150" t="str">
        <f>'Crisis Indicator Data'!A64</f>
        <v>Drought in Madagascar</v>
      </c>
      <c r="B67" s="151" t="str">
        <f>'Crisis Indicator Data'!B64</f>
        <v>Drought</v>
      </c>
      <c r="C67" s="151" t="str">
        <f>'Crisis Indicator Data'!C64</f>
        <v>MDG002</v>
      </c>
      <c r="D67" s="151" t="str">
        <f>'Crisis Indicator Data'!D64</f>
        <v>Madagascar</v>
      </c>
      <c r="E67" s="152" t="str">
        <f>'Crisis Indicator Data'!E64</f>
        <v>MDG</v>
      </c>
      <c r="F67" s="259">
        <f>IF('Crisis Indicator Data'!F64="x","x",IF(LOG('Crisis Indicator Data'!F64)&lt;F$4,0,IF(LOG('Crisis Indicator Data'!F64)&gt;F$3,5,ROUND(5-(F$3-LOG('Crisis Indicator Data'!F64))/(F$3-F$4)*5,1))))</f>
        <v>3.6</v>
      </c>
      <c r="G67" s="145">
        <f>IF('Crisis Indicator Data'!F64="x","x",IF(B67="Regional crisis",('Crisis Indicator Data'!F64/VLOOKUP('Impact of the crisis'!$C67,'Regional Crises'!$B$1:$R$66,4,FALSE)),'Crisis Indicator Data'!F64/VLOOKUP('Impact of the crisis'!$E67,'Country Indicator Data'!$B$4:$P$300,15,FALSE)))</f>
        <v>0.25739429357167409</v>
      </c>
      <c r="H67" s="253">
        <f t="shared" si="13"/>
        <v>1.2</v>
      </c>
      <c r="I67" s="253">
        <f t="shared" si="14"/>
        <v>2.4</v>
      </c>
      <c r="J67" s="253">
        <f>IF('Crisis Indicator Data'!G64="x","x",IF(LOG('Crisis Indicator Data'!G64)&lt;J$4,0,IF(LOG('Crisis Indicator Data'!G64)&gt;J$3,5,ROUND(5-(J$3-LOG('Crisis Indicator Data'!G64))/(J$3-J$4)*5,1))))</f>
        <v>2.7</v>
      </c>
      <c r="K67" s="145">
        <f>IF('Crisis Indicator Data'!G64="x","x",IF(B67="Regional crisis",('Crisis Indicator Data'!G64/VLOOKUP('Impact of the crisis'!$C67,'Regional Crises'!$B$1:$R$66,5,FALSE)),'Crisis Indicator Data'!G64/VLOOKUP('Impact of the crisis'!$E67,'Country Indicator Data'!$B$4:$P$300,14,FALSE)))</f>
        <v>0.2351111111111111</v>
      </c>
      <c r="L67" s="253">
        <f t="shared" si="15"/>
        <v>1.1000000000000001</v>
      </c>
      <c r="M67" s="253">
        <f t="shared" si="16"/>
        <v>1.9000000000000001</v>
      </c>
      <c r="N67" s="253">
        <f t="shared" si="17"/>
        <v>2.2000000000000002</v>
      </c>
      <c r="O67" s="253">
        <f>IF('Crisis Indicator Data'!H64="x","x",IF('Crisis Indicator Data'!H64=0,0,IF(LOG('Crisis Indicator Data'!H64)&lt;O$4,0,IF(LOG('Crisis Indicator Data'!H64)&gt;O$3,5,ROUND(5-(O$3-LOG('Crisis Indicator Data'!H64))/(O$3-O$4)*5,1)))))</f>
        <v>3.4</v>
      </c>
      <c r="P67" s="144">
        <f>IF('Crisis Indicator Data'!H64="x","x",'Crisis Indicator Data'!H64/'Crisis Indicator Data'!G64)</f>
        <v>0.55907372400756139</v>
      </c>
      <c r="Q67" s="253">
        <f t="shared" si="18"/>
        <v>2.8</v>
      </c>
      <c r="R67" s="253">
        <f t="shared" si="19"/>
        <v>3.0999999999999996</v>
      </c>
      <c r="S67" s="253">
        <f>IF('Crisis Indicator Data'!I64="x","x",IF('Crisis Indicator Data'!I64=0,0,IF(LOG('Crisis Indicator Data'!I64)&lt;S$4,0,IF(LOG('Crisis Indicator Data'!I64)&gt;S$3,5,ROUND(5-(S$3-LOG('Crisis Indicator Data'!I64))/(S$3-S$4)*5,1)))))</f>
        <v>0.7</v>
      </c>
      <c r="T67" s="144">
        <f>IF('Crisis Indicator Data'!H64="x","x",IF('Crisis Indicator Data'!I64="x","x",'Crisis Indicator Data'!I64/'Crisis Indicator Data'!H64))</f>
        <v>8.4530853761622987E-4</v>
      </c>
      <c r="U67" s="253">
        <f t="shared" si="20"/>
        <v>0</v>
      </c>
      <c r="V67" s="253">
        <f t="shared" si="21"/>
        <v>0.4</v>
      </c>
      <c r="W67" s="253">
        <f>IF('Crisis Indicator Data'!L64="x","x",IF('Crisis Indicator Data'!L64=0,0,IF(LOG('Crisis Indicator Data'!L64)&lt;W$4,0,IF(LOG('Crisis Indicator Data'!L64)&gt;W$3,5,ROUND(5-(W$3-LOG('Crisis Indicator Data'!L64))/(W$3-W$4)*5,1)))))</f>
        <v>2.5</v>
      </c>
      <c r="X67" s="260">
        <f>IF(OR('Crisis Indicator Data'!L64="x",'Crisis Indicator Data'!H64="x"),"x",'Crisis Indicator Data'!L64/'Crisis Indicator Data'!H64)</f>
        <v>1.4933784164553396E-5</v>
      </c>
      <c r="Y67" s="253">
        <f t="shared" si="22"/>
        <v>0.7</v>
      </c>
      <c r="Z67" s="253">
        <f t="shared" si="23"/>
        <v>1.6</v>
      </c>
      <c r="AA67" s="253">
        <f t="shared" si="24"/>
        <v>1</v>
      </c>
      <c r="AB67" s="261">
        <f t="shared" si="25"/>
        <v>2.2000000000000002</v>
      </c>
    </row>
    <row r="68" spans="1:28" x14ac:dyDescent="0.35">
      <c r="A68" s="150" t="str">
        <f>'Crisis Indicator Data'!A65</f>
        <v>Tropical Cyclones Season in 2022 in Madagascar</v>
      </c>
      <c r="B68" s="151" t="str">
        <f>'Crisis Indicator Data'!B65</f>
        <v>Tropical cyclone</v>
      </c>
      <c r="C68" s="151" t="str">
        <f>'Crisis Indicator Data'!C65</f>
        <v>MDG006</v>
      </c>
      <c r="D68" s="151" t="str">
        <f>'Crisis Indicator Data'!D65</f>
        <v>Madagascar</v>
      </c>
      <c r="E68" s="152" t="str">
        <f>'Crisis Indicator Data'!E65</f>
        <v>MDG</v>
      </c>
      <c r="F68" s="259">
        <f>IF('Crisis Indicator Data'!F65="x","x",IF(LOG('Crisis Indicator Data'!F65)&lt;F$4,0,IF(LOG('Crisis Indicator Data'!F65)&gt;F$3,5,ROUND(5-(F$3-LOG('Crisis Indicator Data'!F65))/(F$3-F$4)*5,1))))</f>
        <v>4.5999999999999996</v>
      </c>
      <c r="G68" s="145">
        <f>IF('Crisis Indicator Data'!F65="x","x",IF(B68="Regional crisis",('Crisis Indicator Data'!F65/VLOOKUP('Impact of the crisis'!$C68,'Regional Crises'!$B$1:$R$66,4,FALSE)),'Crisis Indicator Data'!F65/VLOOKUP('Impact of the crisis'!$E68,'Country Indicator Data'!$B$4:$P$300,15,FALSE)))</f>
        <v>1</v>
      </c>
      <c r="H68" s="253">
        <f t="shared" si="13"/>
        <v>5</v>
      </c>
      <c r="I68" s="253">
        <f t="shared" si="14"/>
        <v>4.8</v>
      </c>
      <c r="J68" s="253">
        <f>IF('Crisis Indicator Data'!G65="x","x",IF(LOG('Crisis Indicator Data'!G65)&lt;J$4,0,IF(LOG('Crisis Indicator Data'!G65)&gt;J$3,5,ROUND(5-(J$3-LOG('Crisis Indicator Data'!G65))/(J$3-J$4)*5,1))))</f>
        <v>4.8</v>
      </c>
      <c r="K68" s="145">
        <f>IF('Crisis Indicator Data'!G65="x","x",IF(B68="Regional crisis",('Crisis Indicator Data'!G65/VLOOKUP('Impact of the crisis'!$C68,'Regional Crises'!$B$1:$R$66,5,FALSE)),'Crisis Indicator Data'!G65/VLOOKUP('Impact of the crisis'!$E68,'Country Indicator Data'!$B$4:$P$300,14,FALSE)))</f>
        <v>1</v>
      </c>
      <c r="L68" s="253">
        <f t="shared" si="15"/>
        <v>5</v>
      </c>
      <c r="M68" s="253">
        <f t="shared" si="16"/>
        <v>4.9000000000000004</v>
      </c>
      <c r="N68" s="253">
        <f t="shared" si="17"/>
        <v>4.9000000000000004</v>
      </c>
      <c r="O68" s="253">
        <f>IF('Crisis Indicator Data'!H65="x","x",IF('Crisis Indicator Data'!H65=0,0,IF(LOG('Crisis Indicator Data'!H65)&lt;O$4,0,IF(LOG('Crisis Indicator Data'!H65)&gt;O$3,5,ROUND(5-(O$3-LOG('Crisis Indicator Data'!H65))/(O$3-O$4)*5,1)))))</f>
        <v>2.5</v>
      </c>
      <c r="P68" s="144">
        <f>IF('Crisis Indicator Data'!H65="x","x",'Crisis Indicator Data'!H65/'Crisis Indicator Data'!G65)</f>
        <v>3.5555555555555556E-2</v>
      </c>
      <c r="Q68" s="253">
        <f t="shared" si="18"/>
        <v>0.1</v>
      </c>
      <c r="R68" s="253">
        <f t="shared" si="19"/>
        <v>1.3</v>
      </c>
      <c r="S68" s="253">
        <f>IF('Crisis Indicator Data'!I65="x","x",IF('Crisis Indicator Data'!I65=0,0,IF(LOG('Crisis Indicator Data'!I65)&lt;S$4,0,IF(LOG('Crisis Indicator Data'!I65)&gt;S$3,5,ROUND(5-(S$3-LOG('Crisis Indicator Data'!I65))/(S$3-S$4)*5,1)))))</f>
        <v>1.9</v>
      </c>
      <c r="T68" s="144">
        <f>IF('Crisis Indicator Data'!H65="x","x",IF('Crisis Indicator Data'!I65="x","x",'Crisis Indicator Data'!I65/'Crisis Indicator Data'!H65))</f>
        <v>2.2916666666666665E-2</v>
      </c>
      <c r="U68" s="253">
        <f t="shared" si="20"/>
        <v>0.8</v>
      </c>
      <c r="V68" s="253">
        <f t="shared" si="21"/>
        <v>1.4</v>
      </c>
      <c r="W68" s="253">
        <f>IF('Crisis Indicator Data'!L65="x","x",IF('Crisis Indicator Data'!L65=0,0,IF(LOG('Crisis Indicator Data'!L65)&lt;W$4,0,IF(LOG('Crisis Indicator Data'!L65)&gt;W$3,5,ROUND(5-(W$3-LOG('Crisis Indicator Data'!L65))/(W$3-W$4)*5,1)))))</f>
        <v>3.3</v>
      </c>
      <c r="X68" s="260">
        <f>IF(OR('Crisis Indicator Data'!L65="x",'Crisis Indicator Data'!H65="x"),"x",'Crisis Indicator Data'!L65/'Crisis Indicator Data'!H65)</f>
        <v>2.1458333333333334E-4</v>
      </c>
      <c r="Y68" s="253">
        <f t="shared" si="22"/>
        <v>5</v>
      </c>
      <c r="Z68" s="253">
        <f t="shared" si="23"/>
        <v>4.2</v>
      </c>
      <c r="AA68" s="253">
        <f t="shared" si="24"/>
        <v>3.1</v>
      </c>
      <c r="AB68" s="261">
        <f t="shared" si="25"/>
        <v>2.2999999999999998</v>
      </c>
    </row>
    <row r="69" spans="1:28" x14ac:dyDescent="0.35">
      <c r="A69" s="150" t="str">
        <f>'Crisis Indicator Data'!A66</f>
        <v>Multiple crisis in Mexico</v>
      </c>
      <c r="B69" s="151" t="str">
        <f>'Crisis Indicator Data'!B66</f>
        <v>Multiple crises country</v>
      </c>
      <c r="C69" s="151" t="str">
        <f>'Crisis Indicator Data'!C66</f>
        <v>MEX001</v>
      </c>
      <c r="D69" s="151" t="str">
        <f>'Crisis Indicator Data'!D66</f>
        <v>Mexico</v>
      </c>
      <c r="E69" s="152" t="str">
        <f>'Crisis Indicator Data'!E66</f>
        <v>MEX</v>
      </c>
      <c r="F69" s="259">
        <f>IF('Crisis Indicator Data'!F66="x","x",IF(LOG('Crisis Indicator Data'!F66)&lt;F$4,0,IF(LOG('Crisis Indicator Data'!F66)&gt;F$3,5,ROUND(5-(F$3-LOG('Crisis Indicator Data'!F66))/(F$3-F$4)*5,1))))</f>
        <v>5</v>
      </c>
      <c r="G69" s="145">
        <f>IF('Crisis Indicator Data'!F66="x","x",IF(B69="Regional crisis",('Crisis Indicator Data'!F66/VLOOKUP('Impact of the crisis'!$C69,'Regional Crises'!$B$1:$R$66,4,FALSE)),'Crisis Indicator Data'!F66/VLOOKUP('Impact of the crisis'!$E69,'Country Indicator Data'!$B$4:$P$300,15,FALSE)))</f>
        <v>1.0105069574834744</v>
      </c>
      <c r="H69" s="253">
        <f t="shared" si="13"/>
        <v>5</v>
      </c>
      <c r="I69" s="253">
        <f t="shared" si="14"/>
        <v>5</v>
      </c>
      <c r="J69" s="253">
        <f>IF('Crisis Indicator Data'!G66="x","x",IF(LOG('Crisis Indicator Data'!G66)&lt;J$4,0,IF(LOG('Crisis Indicator Data'!G66)&gt;J$3,5,ROUND(5-(J$3-LOG('Crisis Indicator Data'!G66))/(J$3-J$4)*5,1))))</f>
        <v>5</v>
      </c>
      <c r="K69" s="145">
        <f>IF('Crisis Indicator Data'!G66="x","x",IF(B69="Regional crisis",('Crisis Indicator Data'!G66/VLOOKUP('Impact of the crisis'!$C69,'Regional Crises'!$B$1:$R$66,5,FALSE)),'Crisis Indicator Data'!G66/VLOOKUP('Impact of the crisis'!$E69,'Country Indicator Data'!$B$4:$P$300,14,FALSE)))</f>
        <v>1</v>
      </c>
      <c r="L69" s="253">
        <f t="shared" si="15"/>
        <v>5</v>
      </c>
      <c r="M69" s="253">
        <f t="shared" si="16"/>
        <v>5</v>
      </c>
      <c r="N69" s="253">
        <f t="shared" si="17"/>
        <v>5</v>
      </c>
      <c r="O69" s="253">
        <f>IF('Crisis Indicator Data'!H66="x","x",IF('Crisis Indicator Data'!H66=0,0,IF(LOG('Crisis Indicator Data'!H66)&lt;O$4,0,IF(LOG('Crisis Indicator Data'!H66)&gt;O$3,5,ROUND(5-(O$3-LOG('Crisis Indicator Data'!H66))/(O$3-O$4)*5,1)))))</f>
        <v>1.7</v>
      </c>
      <c r="P69" s="144">
        <f>IF('Crisis Indicator Data'!H66="x","x",'Crisis Indicator Data'!H66/'Crisis Indicator Data'!G66)</f>
        <v>2.5839793281653748E-3</v>
      </c>
      <c r="Q69" s="253">
        <f t="shared" si="18"/>
        <v>0</v>
      </c>
      <c r="R69" s="253">
        <f t="shared" si="19"/>
        <v>0.85</v>
      </c>
      <c r="S69" s="253">
        <f>IF('Crisis Indicator Data'!I66="x","x",IF('Crisis Indicator Data'!I66=0,0,IF(LOG('Crisis Indicator Data'!I66)&lt;S$4,0,IF(LOG('Crisis Indicator Data'!I66)&gt;S$3,5,ROUND(5-(S$3-LOG('Crisis Indicator Data'!I66))/(S$3-S$4)*5,1)))))</f>
        <v>2.7</v>
      </c>
      <c r="T69" s="144">
        <f>IF('Crisis Indicator Data'!H66="x","x",IF('Crisis Indicator Data'!I66="x","x",'Crisis Indicator Data'!I66/'Crisis Indicator Data'!H66))</f>
        <v>0.2554517133956386</v>
      </c>
      <c r="U69" s="253">
        <f t="shared" si="20"/>
        <v>5</v>
      </c>
      <c r="V69" s="253">
        <f t="shared" si="21"/>
        <v>3.9</v>
      </c>
      <c r="W69" s="253">
        <f>IF('Crisis Indicator Data'!L66="x","x",IF('Crisis Indicator Data'!L66=0,0,IF(LOG('Crisis Indicator Data'!L66)&lt;W$4,0,IF(LOG('Crisis Indicator Data'!L66)&gt;W$3,5,ROUND(5-(W$3-LOG('Crisis Indicator Data'!L66))/(W$3-W$4)*5,1)))))</f>
        <v>3.5</v>
      </c>
      <c r="X69" s="260">
        <f>IF(OR('Crisis Indicator Data'!L66="x",'Crisis Indicator Data'!H66="x"),"x",'Crisis Indicator Data'!L66/'Crisis Indicator Data'!H66)</f>
        <v>9.3769470404984423E-4</v>
      </c>
      <c r="Y69" s="253">
        <f t="shared" si="22"/>
        <v>5</v>
      </c>
      <c r="Z69" s="253">
        <f t="shared" si="23"/>
        <v>4.3</v>
      </c>
      <c r="AA69" s="253">
        <f t="shared" si="24"/>
        <v>4.0999999999999996</v>
      </c>
      <c r="AB69" s="261">
        <f t="shared" si="25"/>
        <v>2.8</v>
      </c>
    </row>
    <row r="70" spans="1:28" x14ac:dyDescent="0.35">
      <c r="A70" s="150" t="str">
        <f>'Crisis Indicator Data'!A67</f>
        <v>Criminal Violence in Mexico</v>
      </c>
      <c r="B70" s="151" t="str">
        <f>'Crisis Indicator Data'!B67</f>
        <v>Other type of violence</v>
      </c>
      <c r="C70" s="151" t="str">
        <f>'Crisis Indicator Data'!C67</f>
        <v>MEX002</v>
      </c>
      <c r="D70" s="151" t="str">
        <f>'Crisis Indicator Data'!D67</f>
        <v>Mexico</v>
      </c>
      <c r="E70" s="152" t="str">
        <f>'Crisis Indicator Data'!E67</f>
        <v>MEX</v>
      </c>
      <c r="F70" s="259">
        <f>IF('Crisis Indicator Data'!F67="x","x",IF(LOG('Crisis Indicator Data'!F67)&lt;F$4,0,IF(LOG('Crisis Indicator Data'!F67)&gt;F$3,5,ROUND(5-(F$3-LOG('Crisis Indicator Data'!F67))/(F$3-F$4)*5,1))))</f>
        <v>5</v>
      </c>
      <c r="G70" s="145">
        <f>IF('Crisis Indicator Data'!F67="x","x",IF(B70="Regional crisis",('Crisis Indicator Data'!F67/VLOOKUP('Impact of the crisis'!$C70,'Regional Crises'!$B$1:$R$66,4,FALSE)),'Crisis Indicator Data'!F67/VLOOKUP('Impact of the crisis'!$E70,'Country Indicator Data'!$B$4:$P$300,15,FALSE)))</f>
        <v>1.0105069574834744</v>
      </c>
      <c r="H70" s="253">
        <f t="shared" ref="H70:H101" si="26">IF(G70="x","x",IF(G70&lt;H$4,0,IF(G70&gt;H$3,5,ROUND(5-(H$3-G70)/(H$3-H$4)*5,1))))</f>
        <v>5</v>
      </c>
      <c r="I70" s="253">
        <f t="shared" ref="I70:I101" si="27">IF(AND(H70="x",F70="x"),"x",AVERAGE(F70,H70))</f>
        <v>5</v>
      </c>
      <c r="J70" s="253">
        <f>IF('Crisis Indicator Data'!G67="x","x",IF(LOG('Crisis Indicator Data'!G67)&lt;J$4,0,IF(LOG('Crisis Indicator Data'!G67)&gt;J$3,5,ROUND(5-(J$3-LOG('Crisis Indicator Data'!G67))/(J$3-J$4)*5,1))))</f>
        <v>5</v>
      </c>
      <c r="K70" s="145">
        <f>IF('Crisis Indicator Data'!G67="x","x",IF(B70="Regional crisis",('Crisis Indicator Data'!G67/VLOOKUP('Impact of the crisis'!$C70,'Regional Crises'!$B$1:$R$66,5,FALSE)),'Crisis Indicator Data'!G67/VLOOKUP('Impact of the crisis'!$E70,'Country Indicator Data'!$B$4:$P$300,14,FALSE)))</f>
        <v>1.0381962053337841</v>
      </c>
      <c r="L70" s="253">
        <f t="shared" ref="L70:L101" si="28">IF(K70="x","x",IF(K70&lt;L$4,0,IF(K70&gt;L$3,5,ROUND(5-(L$3-K70)/(L$3-L$4)*5,1))))</f>
        <v>5</v>
      </c>
      <c r="M70" s="253">
        <f t="shared" ref="M70:M101" si="29">IF(AND(L70="x",J70="x"),"x",AVERAGE(J70,L70))</f>
        <v>5</v>
      </c>
      <c r="N70" s="253">
        <f t="shared" ref="N70:N101" si="30">IF(AND(M70="x",I70="x"),"x",IF(OR(M70="x",I70="x"),AVERAGE(I70,M70),ROUND((5-GEOMEAN(((5-I70)/5*4+1),((5-M70)/5*4+1)))/4*5,1)))</f>
        <v>5</v>
      </c>
      <c r="O70" s="253">
        <f>IF('Crisis Indicator Data'!H67="x","x",IF('Crisis Indicator Data'!H67=0,0,IF(LOG('Crisis Indicator Data'!H67)&lt;O$4,0,IF(LOG('Crisis Indicator Data'!H67)&gt;O$3,5,ROUND(5-(O$3-LOG('Crisis Indicator Data'!H67))/(O$3-O$4)*5,1)))))</f>
        <v>1.8</v>
      </c>
      <c r="P70" s="144">
        <f>IF('Crisis Indicator Data'!H67="x","x",'Crisis Indicator Data'!H67/'Crisis Indicator Data'!G67)</f>
        <v>2.7680426759296591E-3</v>
      </c>
      <c r="Q70" s="253">
        <f t="shared" ref="Q70:Q101" si="31">IF(P70="x","x",IF(P70&lt;Q$4,0,IF(P70&gt;Q$3,5,ROUND(5-(Q$3-P70)/(Q$3-Q$4)*5,1))))</f>
        <v>0</v>
      </c>
      <c r="R70" s="253">
        <f t="shared" ref="R70:R101" si="32">IF(AND(Q70="x",O70="x"),"x",AVERAGE(O70,Q70))</f>
        <v>0.9</v>
      </c>
      <c r="S70" s="253">
        <f>IF('Crisis Indicator Data'!I67="x","x",IF('Crisis Indicator Data'!I67=0,0,IF(LOG('Crisis Indicator Data'!I67)&lt;S$4,0,IF(LOG('Crisis Indicator Data'!I67)&gt;S$3,5,ROUND(5-(S$3-LOG('Crisis Indicator Data'!I67))/(S$3-S$4)*5,1)))))</f>
        <v>3.6</v>
      </c>
      <c r="T70" s="144">
        <f>IF('Crisis Indicator Data'!H67="x","x",IF('Crisis Indicator Data'!I67="x","x",'Crisis Indicator Data'!I67/'Crisis Indicator Data'!H67))</f>
        <v>1</v>
      </c>
      <c r="U70" s="253">
        <f t="shared" ref="U70:U101" si="33">IF(T70="x","x",IF(T70&lt;U$4,0,IF(T70&gt;U$3,5,ROUND(5-(U$3-T70)/(U$3-U$4)*5,1))))</f>
        <v>5</v>
      </c>
      <c r="V70" s="253">
        <f t="shared" ref="V70:V101" si="34">IF(AND(U70="x",S70="x"),"x",ROUND(AVERAGE(S70,U70),1))</f>
        <v>4.3</v>
      </c>
      <c r="W70" s="253">
        <f>IF('Crisis Indicator Data'!L67="x","x",IF('Crisis Indicator Data'!L67=0,0,IF(LOG('Crisis Indicator Data'!L67)&lt;W$4,0,IF(LOG('Crisis Indicator Data'!L67)&gt;W$3,5,ROUND(5-(W$3-LOG('Crisis Indicator Data'!L67))/(W$3-W$4)*5,1)))))</f>
        <v>5</v>
      </c>
      <c r="X70" s="260">
        <f>IF(OR('Crisis Indicator Data'!L67="x",'Crisis Indicator Data'!H67="x"),"x",'Crisis Indicator Data'!L67/'Crisis Indicator Data'!H67)</f>
        <v>9.6750700280112036E-3</v>
      </c>
      <c r="Y70" s="253">
        <f t="shared" ref="Y70:Y101" si="35">IF(X70="x","x",IF(X70&lt;Y$4,0,IF(X70&gt;Y$3,5,ROUND(5-(Y$3-X70)/(Y$3-Y$4)*5,1))))</f>
        <v>5</v>
      </c>
      <c r="Z70" s="253">
        <f t="shared" ref="Z70:Z101" si="36">IF(AND(Y70="x",W70="x"),"x",ROUND(AVERAGE(W70,Y70),1))</f>
        <v>5</v>
      </c>
      <c r="AA70" s="253">
        <f t="shared" ref="AA70:AA101" si="37">IF(AND(V70="x",Z70="x"),"x",IF(OR(V70="x",Z70="x"),AVERAGE(V70,Z70),ROUND((5-GEOMEAN(((5-V70)/5*4+1),((5-Z70)/5*4+1)))/4*5,1)))</f>
        <v>4.7</v>
      </c>
      <c r="AB70" s="261">
        <f t="shared" ref="AB70:AB101" si="38">IF(AND(R70="x",AA70="x"),"x",IF(OR(R70="x",AA70="x"),AVERAGE(R70,AA70),ROUND((5-GEOMEAN(((5-R70)/5*4+1),((5-AA70)/5*4+1)))/4*5,1)))</f>
        <v>3.4</v>
      </c>
    </row>
    <row r="71" spans="1:28" x14ac:dyDescent="0.35">
      <c r="A71" s="150" t="str">
        <f>'Crisis Indicator Data'!A68</f>
        <v>Mixed Migration in Mexico</v>
      </c>
      <c r="B71" s="151" t="str">
        <f>'Crisis Indicator Data'!B68</f>
        <v>International displacement</v>
      </c>
      <c r="C71" s="151" t="str">
        <f>'Crisis Indicator Data'!C68</f>
        <v>MEX003</v>
      </c>
      <c r="D71" s="151" t="str">
        <f>'Crisis Indicator Data'!D68</f>
        <v>Mexico</v>
      </c>
      <c r="E71" s="152" t="str">
        <f>'Crisis Indicator Data'!E68</f>
        <v>MEX</v>
      </c>
      <c r="F71" s="259">
        <f>IF('Crisis Indicator Data'!F68="x","x",IF(LOG('Crisis Indicator Data'!F68)&lt;F$4,0,IF(LOG('Crisis Indicator Data'!F68)&gt;F$3,5,ROUND(5-(F$3-LOG('Crisis Indicator Data'!F68))/(F$3-F$4)*5,1))))</f>
        <v>5</v>
      </c>
      <c r="G71" s="145">
        <f>IF('Crisis Indicator Data'!F68="x","x",IF(B71="Regional crisis",('Crisis Indicator Data'!F68/VLOOKUP('Impact of the crisis'!$C71,'Regional Crises'!$B$1:$R$66,4,FALSE)),'Crisis Indicator Data'!F68/VLOOKUP('Impact of the crisis'!$E71,'Country Indicator Data'!$B$4:$P$300,15,FALSE)))</f>
        <v>1.0105069574834744</v>
      </c>
      <c r="H71" s="253">
        <f t="shared" si="26"/>
        <v>5</v>
      </c>
      <c r="I71" s="253">
        <f t="shared" si="27"/>
        <v>5</v>
      </c>
      <c r="J71" s="253">
        <f>IF('Crisis Indicator Data'!G68="x","x",IF(LOG('Crisis Indicator Data'!G68)&lt;J$4,0,IF(LOG('Crisis Indicator Data'!G68)&gt;J$3,5,ROUND(5-(J$3-LOG('Crisis Indicator Data'!G68))/(J$3-J$4)*5,1))))</f>
        <v>5</v>
      </c>
      <c r="K71" s="145">
        <f>IF('Crisis Indicator Data'!G68="x","x",IF(B71="Regional crisis",('Crisis Indicator Data'!G68/VLOOKUP('Impact of the crisis'!$C71,'Regional Crises'!$B$1:$R$66,5,FALSE)),'Crisis Indicator Data'!G68/VLOOKUP('Impact of the crisis'!$E71,'Country Indicator Data'!$B$4:$P$300,14,FALSE)))</f>
        <v>1.0438391010005876</v>
      </c>
      <c r="L71" s="253">
        <f t="shared" si="28"/>
        <v>5</v>
      </c>
      <c r="M71" s="253">
        <f t="shared" si="29"/>
        <v>5</v>
      </c>
      <c r="N71" s="253">
        <f t="shared" si="30"/>
        <v>5</v>
      </c>
      <c r="O71" s="253">
        <f>IF('Crisis Indicator Data'!H68="x","x",IF('Crisis Indicator Data'!H68=0,0,IF(LOG('Crisis Indicator Data'!H68)&lt;O$4,0,IF(LOG('Crisis Indicator Data'!H68)&gt;O$3,5,ROUND(5-(O$3-LOG('Crisis Indicator Data'!H68))/(O$3-O$4)*5,1)))))</f>
        <v>2.2999999999999998</v>
      </c>
      <c r="P71" s="144">
        <f>IF('Crisis Indicator Data'!H68="x","x",'Crisis Indicator Data'!H68/'Crisis Indicator Data'!G68)</f>
        <v>6.1308059503520397E-3</v>
      </c>
      <c r="Q71" s="253">
        <f t="shared" si="31"/>
        <v>0</v>
      </c>
      <c r="R71" s="253">
        <f t="shared" si="32"/>
        <v>1.1499999999999999</v>
      </c>
      <c r="S71" s="253">
        <f>IF('Crisis Indicator Data'!I68="x","x",IF('Crisis Indicator Data'!I68=0,0,IF(LOG('Crisis Indicator Data'!I68)&lt;S$4,0,IF(LOG('Crisis Indicator Data'!I68)&gt;S$3,5,ROUND(5-(S$3-LOG('Crisis Indicator Data'!I68))/(S$3-S$4)*5,1)))))</f>
        <v>2.7</v>
      </c>
      <c r="T71" s="144">
        <f>IF('Crisis Indicator Data'!H68="x","x",IF('Crisis Indicator Data'!I68="x","x",'Crisis Indicator Data'!I68/'Crisis Indicator Data'!H68))</f>
        <v>0.10314465408805032</v>
      </c>
      <c r="U71" s="253">
        <f t="shared" si="33"/>
        <v>3.4</v>
      </c>
      <c r="V71" s="253">
        <f t="shared" si="34"/>
        <v>3.1</v>
      </c>
      <c r="W71" s="253">
        <f>IF('Crisis Indicator Data'!L68="x","x",IF('Crisis Indicator Data'!L68=0,0,IF(LOG('Crisis Indicator Data'!L68)&lt;W$4,0,IF(LOG('Crisis Indicator Data'!L68)&gt;W$3,5,ROUND(5-(W$3-LOG('Crisis Indicator Data'!L68))/(W$3-W$4)*5,1)))))</f>
        <v>3.5</v>
      </c>
      <c r="X71" s="260">
        <f>IF(OR('Crisis Indicator Data'!L68="x",'Crisis Indicator Data'!H68="x"),"x",'Crisis Indicator Data'!L68/'Crisis Indicator Data'!H68)</f>
        <v>3.7861635220125787E-4</v>
      </c>
      <c r="Y71" s="253">
        <f t="shared" si="35"/>
        <v>5</v>
      </c>
      <c r="Z71" s="253">
        <f t="shared" si="36"/>
        <v>4.3</v>
      </c>
      <c r="AA71" s="253">
        <f t="shared" si="37"/>
        <v>3.8</v>
      </c>
      <c r="AB71" s="261">
        <f t="shared" si="38"/>
        <v>2.7</v>
      </c>
    </row>
    <row r="72" spans="1:28" x14ac:dyDescent="0.35">
      <c r="A72" s="150" t="str">
        <f>'Crisis Indicator Data'!A69</f>
        <v>Complex crisis in Mali</v>
      </c>
      <c r="B72" s="151" t="str">
        <f>'Crisis Indicator Data'!B69</f>
        <v>Complex crisis</v>
      </c>
      <c r="C72" s="151" t="str">
        <f>'Crisis Indicator Data'!C69</f>
        <v>MLI001</v>
      </c>
      <c r="D72" s="151" t="str">
        <f>'Crisis Indicator Data'!D69</f>
        <v>Mali</v>
      </c>
      <c r="E72" s="152" t="str">
        <f>'Crisis Indicator Data'!E69</f>
        <v>MLI</v>
      </c>
      <c r="F72" s="259">
        <f>IF('Crisis Indicator Data'!F69="x","x",IF(LOG('Crisis Indicator Data'!F69)&lt;F$4,0,IF(LOG('Crisis Indicator Data'!F69)&gt;F$3,5,ROUND(5-(F$3-LOG('Crisis Indicator Data'!F69))/(F$3-F$4)*5,1))))</f>
        <v>5</v>
      </c>
      <c r="G72" s="145">
        <f>IF('Crisis Indicator Data'!F69="x","x",IF(B72="Regional crisis",('Crisis Indicator Data'!F69/VLOOKUP('Impact of the crisis'!$C72,'Regional Crises'!$B$1:$R$66,4,FALSE)),'Crisis Indicator Data'!F69/VLOOKUP('Impact of the crisis'!$E72,'Country Indicator Data'!$B$4:$P$300,15,FALSE)))</f>
        <v>1</v>
      </c>
      <c r="H72" s="253">
        <f t="shared" si="26"/>
        <v>5</v>
      </c>
      <c r="I72" s="253">
        <f t="shared" si="27"/>
        <v>5</v>
      </c>
      <c r="J72" s="253">
        <f>IF('Crisis Indicator Data'!G69="x","x",IF(LOG('Crisis Indicator Data'!G69)&lt;J$4,0,IF(LOG('Crisis Indicator Data'!G69)&gt;J$3,5,ROUND(5-(J$3-LOG('Crisis Indicator Data'!G69))/(J$3-J$4)*5,1))))</f>
        <v>4.4000000000000004</v>
      </c>
      <c r="K72" s="145">
        <f>IF('Crisis Indicator Data'!G69="x","x",IF(B72="Regional crisis",('Crisis Indicator Data'!G69/VLOOKUP('Impact of the crisis'!$C72,'Regional Crises'!$B$1:$R$66,5,FALSE)),'Crisis Indicator Data'!G69/VLOOKUP('Impact of the crisis'!$E72,'Country Indicator Data'!$B$4:$P$300,14,FALSE)))</f>
        <v>1</v>
      </c>
      <c r="L72" s="253">
        <f t="shared" si="28"/>
        <v>5</v>
      </c>
      <c r="M72" s="253">
        <f t="shared" si="29"/>
        <v>4.7</v>
      </c>
      <c r="N72" s="253">
        <f t="shared" si="30"/>
        <v>4.9000000000000004</v>
      </c>
      <c r="O72" s="253">
        <f>IF('Crisis Indicator Data'!H69="x","x",IF('Crisis Indicator Data'!H69=0,0,IF(LOG('Crisis Indicator Data'!H69)&lt;O$4,0,IF(LOG('Crisis Indicator Data'!H69)&gt;O$3,5,ROUND(5-(O$3-LOG('Crisis Indicator Data'!H69))/(O$3-O$4)*5,1)))))</f>
        <v>4.3</v>
      </c>
      <c r="P72" s="144">
        <f>IF('Crisis Indicator Data'!H69="x","x",'Crisis Indicator Data'!H69/'Crisis Indicator Data'!G69)</f>
        <v>0.57406136653269291</v>
      </c>
      <c r="Q72" s="253">
        <f t="shared" si="31"/>
        <v>2.8</v>
      </c>
      <c r="R72" s="253">
        <f t="shared" si="32"/>
        <v>3.55</v>
      </c>
      <c r="S72" s="253">
        <f>IF('Crisis Indicator Data'!I69="x","x",IF('Crisis Indicator Data'!I69=0,0,IF(LOG('Crisis Indicator Data'!I69)&lt;S$4,0,IF(LOG('Crisis Indicator Data'!I69)&gt;S$3,5,ROUND(5-(S$3-LOG('Crisis Indicator Data'!I69))/(S$3-S$4)*5,1)))))</f>
        <v>4.4000000000000004</v>
      </c>
      <c r="T72" s="144">
        <f>IF('Crisis Indicator Data'!H69="x","x",IF('Crisis Indicator Data'!I69="x","x",'Crisis Indicator Data'!I69/'Crisis Indicator Data'!H69))</f>
        <v>9.7933743169398901E-2</v>
      </c>
      <c r="U72" s="253">
        <f t="shared" si="33"/>
        <v>3.3</v>
      </c>
      <c r="V72" s="253">
        <f t="shared" si="34"/>
        <v>3.9</v>
      </c>
      <c r="W72" s="253">
        <f>IF('Crisis Indicator Data'!L69="x","x",IF('Crisis Indicator Data'!L69=0,0,IF(LOG('Crisis Indicator Data'!L69)&lt;W$4,0,IF(LOG('Crisis Indicator Data'!L69)&gt;W$3,5,ROUND(5-(W$3-LOG('Crisis Indicator Data'!L69))/(W$3-W$4)*5,1)))))</f>
        <v>4.3</v>
      </c>
      <c r="X72" s="260">
        <f>IF(OR('Crisis Indicator Data'!L69="x",'Crisis Indicator Data'!H69="x"),"x",'Crisis Indicator Data'!L69/'Crisis Indicator Data'!H69)</f>
        <v>8.9395491803278691E-5</v>
      </c>
      <c r="Y72" s="253">
        <f t="shared" si="35"/>
        <v>4.5</v>
      </c>
      <c r="Z72" s="253">
        <f t="shared" si="36"/>
        <v>4.4000000000000004</v>
      </c>
      <c r="AA72" s="253">
        <f t="shared" si="37"/>
        <v>4.2</v>
      </c>
      <c r="AB72" s="261">
        <f t="shared" si="38"/>
        <v>3.9</v>
      </c>
    </row>
    <row r="73" spans="1:28" x14ac:dyDescent="0.35">
      <c r="A73" s="150" t="str">
        <f>'Crisis Indicator Data'!A70</f>
        <v>Multiple crises in Myanmar</v>
      </c>
      <c r="B73" s="151" t="str">
        <f>'Crisis Indicator Data'!B70</f>
        <v>Multiple crises country</v>
      </c>
      <c r="C73" s="151" t="str">
        <f>'Crisis Indicator Data'!C70</f>
        <v>MMR001</v>
      </c>
      <c r="D73" s="151" t="str">
        <f>'Crisis Indicator Data'!D70</f>
        <v>Myanmar</v>
      </c>
      <c r="E73" s="152" t="str">
        <f>'Crisis Indicator Data'!E70</f>
        <v>MMR</v>
      </c>
      <c r="F73" s="259">
        <f>IF('Crisis Indicator Data'!F70="x","x",IF(LOG('Crisis Indicator Data'!F70)&lt;F$4,0,IF(LOG('Crisis Indicator Data'!F70)&gt;F$3,5,ROUND(5-(F$3-LOG('Crisis Indicator Data'!F70))/(F$3-F$4)*5,1))))</f>
        <v>4.7</v>
      </c>
      <c r="G73" s="145">
        <f>IF('Crisis Indicator Data'!F70="x","x",IF(B73="Regional crisis",('Crisis Indicator Data'!F70/VLOOKUP('Impact of the crisis'!$C73,'Regional Crises'!$B$1:$R$66,4,FALSE)),'Crisis Indicator Data'!F70/VLOOKUP('Impact of the crisis'!$E73,'Country Indicator Data'!$B$4:$P$300,15,FALSE)))</f>
        <v>1.0130121883995835</v>
      </c>
      <c r="H73" s="253">
        <f t="shared" si="26"/>
        <v>5</v>
      </c>
      <c r="I73" s="253">
        <f t="shared" si="27"/>
        <v>4.8499999999999996</v>
      </c>
      <c r="J73" s="253">
        <f>IF('Crisis Indicator Data'!G70="x","x",IF(LOG('Crisis Indicator Data'!G70)&lt;J$4,0,IF(LOG('Crisis Indicator Data'!G70)&gt;J$3,5,ROUND(5-(J$3-LOG('Crisis Indicator Data'!G70))/(J$3-J$4)*5,1))))</f>
        <v>5</v>
      </c>
      <c r="K73" s="145">
        <f>IF('Crisis Indicator Data'!G70="x","x",IF(B73="Regional crisis",('Crisis Indicator Data'!G70/VLOOKUP('Impact of the crisis'!$C73,'Regional Crises'!$B$1:$R$66,5,FALSE)),'Crisis Indicator Data'!G70/VLOOKUP('Impact of the crisis'!$E73,'Country Indicator Data'!$B$4:$P$300,14,FALSE)))</f>
        <v>0.99915359541861004</v>
      </c>
      <c r="L73" s="253">
        <f t="shared" si="28"/>
        <v>5</v>
      </c>
      <c r="M73" s="253">
        <f t="shared" si="29"/>
        <v>5</v>
      </c>
      <c r="N73" s="253">
        <f t="shared" si="30"/>
        <v>4.9000000000000004</v>
      </c>
      <c r="O73" s="253">
        <f>IF('Crisis Indicator Data'!H70="x","x",IF('Crisis Indicator Data'!H70=0,0,IF(LOG('Crisis Indicator Data'!H70)&lt;O$4,0,IF(LOG('Crisis Indicator Data'!H70)&gt;O$3,5,ROUND(5-(O$3-LOG('Crisis Indicator Data'!H70))/(O$3-O$4)*5,1)))))</f>
        <v>5</v>
      </c>
      <c r="P73" s="144">
        <f>IF('Crisis Indicator Data'!H70="x","x",'Crisis Indicator Data'!H70/'Crisis Indicator Data'!G70)</f>
        <v>0.63036660538553047</v>
      </c>
      <c r="Q73" s="253">
        <f t="shared" si="31"/>
        <v>3.1</v>
      </c>
      <c r="R73" s="253">
        <f t="shared" si="32"/>
        <v>4.05</v>
      </c>
      <c r="S73" s="253">
        <f>IF('Crisis Indicator Data'!I70="x","x",IF('Crisis Indicator Data'!I70=0,0,IF(LOG('Crisis Indicator Data'!I70)&lt;S$4,0,IF(LOG('Crisis Indicator Data'!I70)&gt;S$3,5,ROUND(5-(S$3-LOG('Crisis Indicator Data'!I70))/(S$3-S$4)*5,1)))))</f>
        <v>4.7</v>
      </c>
      <c r="T73" s="144">
        <f>IF('Crisis Indicator Data'!H70="x","x",IF('Crisis Indicator Data'!I70="x","x",'Crisis Indicator Data'!I70/'Crisis Indicator Data'!H70))</f>
        <v>5.2524732658546347E-2</v>
      </c>
      <c r="U73" s="253">
        <f t="shared" si="33"/>
        <v>1.8</v>
      </c>
      <c r="V73" s="253">
        <f t="shared" si="34"/>
        <v>3.3</v>
      </c>
      <c r="W73" s="253">
        <f>IF('Crisis Indicator Data'!L70="x","x",IF('Crisis Indicator Data'!L70=0,0,IF(LOG('Crisis Indicator Data'!L70)&lt;W$4,0,IF(LOG('Crisis Indicator Data'!L70)&gt;W$3,5,ROUND(5-(W$3-LOG('Crisis Indicator Data'!L70))/(W$3-W$4)*5,1)))))</f>
        <v>5</v>
      </c>
      <c r="X73" s="260">
        <f>IF(OR('Crisis Indicator Data'!L70="x",'Crisis Indicator Data'!H70="x"),"x",'Crisis Indicator Data'!L70/'Crisis Indicator Data'!H70)</f>
        <v>3.2767198490307086E-4</v>
      </c>
      <c r="Y73" s="253">
        <f t="shared" si="35"/>
        <v>5</v>
      </c>
      <c r="Z73" s="253">
        <f t="shared" si="36"/>
        <v>5</v>
      </c>
      <c r="AA73" s="253">
        <f t="shared" si="37"/>
        <v>4.3</v>
      </c>
      <c r="AB73" s="261">
        <f t="shared" si="38"/>
        <v>4.2</v>
      </c>
    </row>
    <row r="74" spans="1:28" x14ac:dyDescent="0.35">
      <c r="A74" s="150" t="str">
        <f>'Crisis Indicator Data'!A71</f>
        <v>Rakhine Conflict</v>
      </c>
      <c r="B74" s="151" t="str">
        <f>'Crisis Indicator Data'!B71</f>
        <v>Conflict</v>
      </c>
      <c r="C74" s="151" t="str">
        <f>'Crisis Indicator Data'!C71</f>
        <v>MMR002</v>
      </c>
      <c r="D74" s="151" t="str">
        <f>'Crisis Indicator Data'!D71</f>
        <v>Myanmar</v>
      </c>
      <c r="E74" s="152" t="str">
        <f>'Crisis Indicator Data'!E71</f>
        <v>MMR</v>
      </c>
      <c r="F74" s="259">
        <f>IF('Crisis Indicator Data'!F71="x","x",IF(LOG('Crisis Indicator Data'!F71)&lt;F$4,0,IF(LOG('Crisis Indicator Data'!F71)&gt;F$3,5,ROUND(5-(F$3-LOG('Crisis Indicator Data'!F71))/(F$3-F$4)*5,1))))</f>
        <v>2.7</v>
      </c>
      <c r="G74" s="145">
        <f>IF('Crisis Indicator Data'!F71="x","x",IF(B74="Regional crisis",('Crisis Indicator Data'!F71/VLOOKUP('Impact of the crisis'!$C74,'Regional Crises'!$B$1:$R$66,4,FALSE)),'Crisis Indicator Data'!F71/VLOOKUP('Impact of the crisis'!$E74,'Country Indicator Data'!$B$4:$P$300,15,FALSE)))</f>
        <v>6.2404299626385738E-2</v>
      </c>
      <c r="H74" s="253">
        <f t="shared" si="26"/>
        <v>0.2</v>
      </c>
      <c r="I74" s="253">
        <f t="shared" si="27"/>
        <v>1.4500000000000002</v>
      </c>
      <c r="J74" s="253">
        <f>IF('Crisis Indicator Data'!G71="x","x",IF(LOG('Crisis Indicator Data'!G71)&lt;J$4,0,IF(LOG('Crisis Indicator Data'!G71)&gt;J$3,5,ROUND(5-(J$3-LOG('Crisis Indicator Data'!G71))/(J$3-J$4)*5,1))))</f>
        <v>1.9</v>
      </c>
      <c r="K74" s="145">
        <f>IF('Crisis Indicator Data'!G71="x","x",IF(B74="Regional crisis",('Crisis Indicator Data'!G71/VLOOKUP('Impact of the crisis'!$C74,'Regional Crises'!$B$1:$R$66,5,FALSE)),'Crisis Indicator Data'!G71/VLOOKUP('Impact of the crisis'!$E74,'Country Indicator Data'!$B$4:$P$300,14,FALSE)))</f>
        <v>6.5893497091609785E-2</v>
      </c>
      <c r="L74" s="253">
        <f t="shared" si="28"/>
        <v>0.3</v>
      </c>
      <c r="M74" s="253">
        <f t="shared" si="29"/>
        <v>1.0999999999999999</v>
      </c>
      <c r="N74" s="253">
        <f t="shared" si="30"/>
        <v>1.3</v>
      </c>
      <c r="O74" s="253">
        <f>IF('Crisis Indicator Data'!H71="x","x",IF('Crisis Indicator Data'!H71=0,0,IF(LOG('Crisis Indicator Data'!H71)&lt;O$4,0,IF(LOG('Crisis Indicator Data'!H71)&gt;O$3,5,ROUND(5-(O$3-LOG('Crisis Indicator Data'!H71))/(O$3-O$4)*5,1)))))</f>
        <v>3.2</v>
      </c>
      <c r="P74" s="144">
        <f>IF('Crisis Indicator Data'!H71="x","x",'Crisis Indicator Data'!H71/'Crisis Indicator Data'!G71)</f>
        <v>0.69937141295435912</v>
      </c>
      <c r="Q74" s="253">
        <f t="shared" si="31"/>
        <v>3.5</v>
      </c>
      <c r="R74" s="253">
        <f t="shared" si="32"/>
        <v>3.35</v>
      </c>
      <c r="S74" s="253">
        <f>IF('Crisis Indicator Data'!I71="x","x",IF('Crisis Indicator Data'!I71=0,0,IF(LOG('Crisis Indicator Data'!I71)&lt;S$4,0,IF(LOG('Crisis Indicator Data'!I71)&gt;S$3,5,ROUND(5-(S$3-LOG('Crisis Indicator Data'!I71))/(S$3-S$4)*5,1)))))</f>
        <v>4.4000000000000004</v>
      </c>
      <c r="T74" s="144">
        <f>IF('Crisis Indicator Data'!H71="x","x",IF('Crisis Indicator Data'!I71="x","x",'Crisis Indicator Data'!I71/'Crisis Indicator Data'!H71))</f>
        <v>0.48378272762797969</v>
      </c>
      <c r="U74" s="253">
        <f t="shared" si="33"/>
        <v>5</v>
      </c>
      <c r="V74" s="253">
        <f t="shared" si="34"/>
        <v>4.7</v>
      </c>
      <c r="W74" s="253">
        <f>IF('Crisis Indicator Data'!L71="x","x",IF('Crisis Indicator Data'!L71=0,0,IF(LOG('Crisis Indicator Data'!L71)&lt;W$4,0,IF(LOG('Crisis Indicator Data'!L71)&gt;W$3,5,ROUND(5-(W$3-LOG('Crisis Indicator Data'!L71))/(W$3-W$4)*5,1)))))</f>
        <v>2.2999999999999998</v>
      </c>
      <c r="X74" s="260">
        <f>IF(OR('Crisis Indicator Data'!L71="x",'Crisis Indicator Data'!H71="x"),"x",'Crisis Indicator Data'!L71/'Crisis Indicator Data'!H71)</f>
        <v>1.5631105900742477E-5</v>
      </c>
      <c r="Y74" s="253">
        <f t="shared" si="35"/>
        <v>0.8</v>
      </c>
      <c r="Z74" s="253">
        <f t="shared" si="36"/>
        <v>1.6</v>
      </c>
      <c r="AA74" s="253">
        <f t="shared" si="37"/>
        <v>3.6</v>
      </c>
      <c r="AB74" s="261">
        <f t="shared" si="38"/>
        <v>3.5</v>
      </c>
    </row>
    <row r="75" spans="1:28" x14ac:dyDescent="0.35">
      <c r="A75" s="150" t="str">
        <f>'Crisis Indicator Data'!A72</f>
        <v>Kachin and Shan Conflict</v>
      </c>
      <c r="B75" s="151" t="str">
        <f>'Crisis Indicator Data'!B72</f>
        <v>Conflict</v>
      </c>
      <c r="C75" s="151" t="str">
        <f>'Crisis Indicator Data'!C72</f>
        <v>MMR003</v>
      </c>
      <c r="D75" s="151" t="str">
        <f>'Crisis Indicator Data'!D72</f>
        <v>Myanmar</v>
      </c>
      <c r="E75" s="152" t="str">
        <f>'Crisis Indicator Data'!E72</f>
        <v>MMR</v>
      </c>
      <c r="F75" s="259">
        <f>IF('Crisis Indicator Data'!F72="x","x",IF(LOG('Crisis Indicator Data'!F72)&lt;F$4,0,IF(LOG('Crisis Indicator Data'!F72)&gt;F$3,5,ROUND(5-(F$3-LOG('Crisis Indicator Data'!F72))/(F$3-F$4)*5,1))))</f>
        <v>4</v>
      </c>
      <c r="G75" s="145">
        <f>IF('Crisis Indicator Data'!F72="x","x",IF(B75="Regional crisis",('Crisis Indicator Data'!F72/VLOOKUP('Impact of the crisis'!$C75,'Regional Crises'!$B$1:$R$66,4,FALSE)),'Crisis Indicator Data'!F72/VLOOKUP('Impact of the crisis'!$E75,'Country Indicator Data'!$B$4:$P$300,15,FALSE)))</f>
        <v>0.37490506522937467</v>
      </c>
      <c r="H75" s="253">
        <f t="shared" si="26"/>
        <v>1.8</v>
      </c>
      <c r="I75" s="253">
        <f t="shared" si="27"/>
        <v>2.9</v>
      </c>
      <c r="J75" s="253">
        <f>IF('Crisis Indicator Data'!G72="x","x",IF(LOG('Crisis Indicator Data'!G72)&lt;J$4,0,IF(LOG('Crisis Indicator Data'!G72)&gt;J$3,5,ROUND(5-(J$3-LOG('Crisis Indicator Data'!G72))/(J$3-J$4)*5,1))))</f>
        <v>3.1</v>
      </c>
      <c r="K75" s="145">
        <f>IF('Crisis Indicator Data'!G72="x","x",IF(B75="Regional crisis",('Crisis Indicator Data'!G72/VLOOKUP('Impact of the crisis'!$C75,'Regional Crises'!$B$1:$R$66,5,FALSE)),'Crisis Indicator Data'!G72/VLOOKUP('Impact of the crisis'!$E75,'Country Indicator Data'!$B$4:$P$300,14,FALSE)))</f>
        <v>0.1511462479064993</v>
      </c>
      <c r="L75" s="253">
        <f t="shared" si="28"/>
        <v>0.7</v>
      </c>
      <c r="M75" s="253">
        <f t="shared" si="29"/>
        <v>1.9</v>
      </c>
      <c r="N75" s="253">
        <f t="shared" si="30"/>
        <v>2.4</v>
      </c>
      <c r="O75" s="253">
        <f>IF('Crisis Indicator Data'!H72="x","x",IF('Crisis Indicator Data'!H72=0,0,IF(LOG('Crisis Indicator Data'!H72)&lt;O$4,0,IF(LOG('Crisis Indicator Data'!H72)&gt;O$3,5,ROUND(5-(O$3-LOG('Crisis Indicator Data'!H72))/(O$3-O$4)*5,1)))))</f>
        <v>4</v>
      </c>
      <c r="P75" s="144">
        <f>IF('Crisis Indicator Data'!H72="x","x",'Crisis Indicator Data'!H72/'Crisis Indicator Data'!G72)</f>
        <v>1</v>
      </c>
      <c r="Q75" s="253">
        <f t="shared" si="31"/>
        <v>5</v>
      </c>
      <c r="R75" s="253">
        <f t="shared" si="32"/>
        <v>4.5</v>
      </c>
      <c r="S75" s="253">
        <f>IF('Crisis Indicator Data'!I72="x","x",IF('Crisis Indicator Data'!I72=0,0,IF(LOG('Crisis Indicator Data'!I72)&lt;S$4,0,IF(LOG('Crisis Indicator Data'!I72)&gt;S$3,5,ROUND(5-(S$3-LOG('Crisis Indicator Data'!I72))/(S$3-S$4)*5,1)))))</f>
        <v>2.9</v>
      </c>
      <c r="T75" s="144">
        <f>IF('Crisis Indicator Data'!H72="x","x",IF('Crisis Indicator Data'!I72="x","x",'Crisis Indicator Data'!I72/'Crisis Indicator Data'!H72))</f>
        <v>1.2987012987012988E-2</v>
      </c>
      <c r="U75" s="253">
        <f t="shared" si="33"/>
        <v>0.4</v>
      </c>
      <c r="V75" s="253">
        <f t="shared" si="34"/>
        <v>1.7</v>
      </c>
      <c r="W75" s="253">
        <f>IF('Crisis Indicator Data'!L72="x","x",IF('Crisis Indicator Data'!L72=0,0,IF(LOG('Crisis Indicator Data'!L72)&lt;W$4,0,IF(LOG('Crisis Indicator Data'!L72)&gt;W$3,5,ROUND(5-(W$3-LOG('Crisis Indicator Data'!L72))/(W$3-W$4)*5,1)))))</f>
        <v>4.2</v>
      </c>
      <c r="X75" s="260">
        <f>IF(OR('Crisis Indicator Data'!L72="x",'Crisis Indicator Data'!H72="x"),"x",'Crisis Indicator Data'!L72/'Crisis Indicator Data'!H72)</f>
        <v>1.0508757297748124E-4</v>
      </c>
      <c r="Y75" s="253">
        <f t="shared" si="35"/>
        <v>5</v>
      </c>
      <c r="Z75" s="253">
        <f t="shared" si="36"/>
        <v>4.5999999999999996</v>
      </c>
      <c r="AA75" s="253">
        <f t="shared" si="37"/>
        <v>3.5</v>
      </c>
      <c r="AB75" s="261">
        <f t="shared" si="38"/>
        <v>4.0999999999999996</v>
      </c>
    </row>
    <row r="76" spans="1:28" x14ac:dyDescent="0.35">
      <c r="A76" s="150" t="str">
        <f>'Crisis Indicator Data'!A73</f>
        <v>Post-coup conflict in Myanmar</v>
      </c>
      <c r="B76" s="151" t="str">
        <f>'Crisis Indicator Data'!B73</f>
        <v>Conflict</v>
      </c>
      <c r="C76" s="151" t="str">
        <f>'Crisis Indicator Data'!C73</f>
        <v>MMR004</v>
      </c>
      <c r="D76" s="151" t="str">
        <f>'Crisis Indicator Data'!D73</f>
        <v>Myanmar</v>
      </c>
      <c r="E76" s="152" t="str">
        <f>'Crisis Indicator Data'!E73</f>
        <v>MMR</v>
      </c>
      <c r="F76" s="259">
        <f>IF('Crisis Indicator Data'!F73="x","x",IF(LOG('Crisis Indicator Data'!F73)&lt;F$4,0,IF(LOG('Crisis Indicator Data'!F73)&gt;F$3,5,ROUND(5-(F$3-LOG('Crisis Indicator Data'!F73))/(F$3-F$4)*5,1))))</f>
        <v>4.3</v>
      </c>
      <c r="G76" s="145">
        <f>IF('Crisis Indicator Data'!F73="x","x",IF(B76="Regional crisis",('Crisis Indicator Data'!F73/VLOOKUP('Impact of the crisis'!$C76,'Regional Crises'!$B$1:$R$66,4,FALSE)),'Crisis Indicator Data'!F73/VLOOKUP('Impact of the crisis'!$E76,'Country Indicator Data'!$B$4:$P$300,15,FALSE)))</f>
        <v>0.58179242971764566</v>
      </c>
      <c r="H76" s="253">
        <f t="shared" si="26"/>
        <v>2.9</v>
      </c>
      <c r="I76" s="253">
        <f t="shared" si="27"/>
        <v>3.5999999999999996</v>
      </c>
      <c r="J76" s="253">
        <f>IF('Crisis Indicator Data'!G73="x","x",IF(LOG('Crisis Indicator Data'!G73)&lt;J$4,0,IF(LOG('Crisis Indicator Data'!G73)&gt;J$3,5,ROUND(5-(J$3-LOG('Crisis Indicator Data'!G73))/(J$3-J$4)*5,1))))</f>
        <v>5</v>
      </c>
      <c r="K76" s="145">
        <f>IF('Crisis Indicator Data'!G73="x","x",IF(B76="Regional crisis",('Crisis Indicator Data'!G73/VLOOKUP('Impact of the crisis'!$C76,'Regional Crises'!$B$1:$R$66,5,FALSE)),'Crisis Indicator Data'!G73/VLOOKUP('Impact of the crisis'!$E76,'Country Indicator Data'!$B$4:$P$300,14,FALSE)))</f>
        <v>0.78096129950116155</v>
      </c>
      <c r="L76" s="253">
        <f t="shared" si="28"/>
        <v>3.9</v>
      </c>
      <c r="M76" s="253">
        <f t="shared" si="29"/>
        <v>4.45</v>
      </c>
      <c r="N76" s="253">
        <f t="shared" si="30"/>
        <v>4.0999999999999996</v>
      </c>
      <c r="O76" s="253">
        <f>IF('Crisis Indicator Data'!H73="x","x",IF('Crisis Indicator Data'!H73=0,0,IF(LOG('Crisis Indicator Data'!H73)&lt;O$4,0,IF(LOG('Crisis Indicator Data'!H73)&gt;O$3,5,ROUND(5-(O$3-LOG('Crisis Indicator Data'!H73))/(O$3-O$4)*5,1)))))</f>
        <v>5</v>
      </c>
      <c r="P76" s="144">
        <f>IF('Crisis Indicator Data'!H73="x","x",'Crisis Indicator Data'!H73/'Crisis Indicator Data'!G73)</f>
        <v>0.70165567495272796</v>
      </c>
      <c r="Q76" s="253">
        <f t="shared" si="31"/>
        <v>3.5</v>
      </c>
      <c r="R76" s="253">
        <f t="shared" si="32"/>
        <v>4.25</v>
      </c>
      <c r="S76" s="253">
        <f>IF('Crisis Indicator Data'!I73="x","x",IF('Crisis Indicator Data'!I73=0,0,IF(LOG('Crisis Indicator Data'!I73)&lt;S$4,0,IF(LOG('Crisis Indicator Data'!I73)&gt;S$3,5,ROUND(5-(S$3-LOG('Crisis Indicator Data'!I73))/(S$3-S$4)*5,1)))))</f>
        <v>3.8</v>
      </c>
      <c r="T76" s="144">
        <f>IF('Crisis Indicator Data'!H73="x","x",IF('Crisis Indicator Data'!I73="x","x",'Crisis Indicator Data'!I73/'Crisis Indicator Data'!H73))</f>
        <v>1.6103588799789667E-2</v>
      </c>
      <c r="U76" s="253">
        <f t="shared" si="33"/>
        <v>0.5</v>
      </c>
      <c r="V76" s="253">
        <f t="shared" si="34"/>
        <v>2.2000000000000002</v>
      </c>
      <c r="W76" s="253">
        <f>IF('Crisis Indicator Data'!L73="x","x",IF('Crisis Indicator Data'!L73=0,0,IF(LOG('Crisis Indicator Data'!L73)&lt;W$4,0,IF(LOG('Crisis Indicator Data'!L73)&gt;W$3,5,ROUND(5-(W$3-LOG('Crisis Indicator Data'!L73))/(W$3-W$4)*5,1)))))</f>
        <v>5</v>
      </c>
      <c r="X76" s="260">
        <f>IF(OR('Crisis Indicator Data'!L73="x",'Crisis Indicator Data'!H73="x"),"x",'Crisis Indicator Data'!L73/'Crisis Indicator Data'!H73)</f>
        <v>3.4632575259629288E-4</v>
      </c>
      <c r="Y76" s="253">
        <f t="shared" si="35"/>
        <v>5</v>
      </c>
      <c r="Z76" s="253">
        <f t="shared" si="36"/>
        <v>5</v>
      </c>
      <c r="AA76" s="253">
        <f t="shared" si="37"/>
        <v>4</v>
      </c>
      <c r="AB76" s="261">
        <f t="shared" si="38"/>
        <v>4.0999999999999996</v>
      </c>
    </row>
    <row r="77" spans="1:28" x14ac:dyDescent="0.35">
      <c r="A77" s="150" t="str">
        <f>'Crisis Indicator Data'!A74</f>
        <v>Multiple Crises in Mozambique</v>
      </c>
      <c r="B77" s="151" t="str">
        <f>'Crisis Indicator Data'!B74</f>
        <v>Multiple crises country</v>
      </c>
      <c r="C77" s="151" t="str">
        <f>'Crisis Indicator Data'!C74</f>
        <v>MOZ001</v>
      </c>
      <c r="D77" s="151" t="str">
        <f>'Crisis Indicator Data'!D74</f>
        <v>Mozambique</v>
      </c>
      <c r="E77" s="152" t="str">
        <f>'Crisis Indicator Data'!E74</f>
        <v>MOZ</v>
      </c>
      <c r="F77" s="259">
        <f>IF('Crisis Indicator Data'!F74="x","x",IF(LOG('Crisis Indicator Data'!F74)&lt;F$4,0,IF(LOG('Crisis Indicator Data'!F74)&gt;F$3,5,ROUND(5-(F$3-LOG('Crisis Indicator Data'!F74))/(F$3-F$4)*5,1))))</f>
        <v>4.5999999999999996</v>
      </c>
      <c r="G77" s="145">
        <f>IF('Crisis Indicator Data'!F74="x","x",IF(B77="Regional crisis",('Crisis Indicator Data'!F74/VLOOKUP('Impact of the crisis'!$C77,'Regional Crises'!$B$1:$R$66,4,FALSE)),'Crisis Indicator Data'!F74/VLOOKUP('Impact of the crisis'!$E77,'Country Indicator Data'!$B$4:$P$300,15,FALSE)))</f>
        <v>0.69974185508278441</v>
      </c>
      <c r="H77" s="253">
        <f t="shared" si="26"/>
        <v>3.5</v>
      </c>
      <c r="I77" s="253">
        <f t="shared" si="27"/>
        <v>4.05</v>
      </c>
      <c r="J77" s="253">
        <f>IF('Crisis Indicator Data'!G74="x","x",IF(LOG('Crisis Indicator Data'!G74)&lt;J$4,0,IF(LOG('Crisis Indicator Data'!G74)&gt;J$3,5,ROUND(5-(J$3-LOG('Crisis Indicator Data'!G74))/(J$3-J$4)*5,1))))</f>
        <v>4.4000000000000004</v>
      </c>
      <c r="K77" s="145">
        <f>IF('Crisis Indicator Data'!G74="x","x",IF(B77="Regional crisis",('Crisis Indicator Data'!G74/VLOOKUP('Impact of the crisis'!$C77,'Regional Crises'!$B$1:$R$66,5,FALSE)),'Crisis Indicator Data'!G74/VLOOKUP('Impact of the crisis'!$E77,'Country Indicator Data'!$B$4:$P$300,14,FALSE)))</f>
        <v>0.70677707712563231</v>
      </c>
      <c r="L77" s="253">
        <f t="shared" si="28"/>
        <v>3.5</v>
      </c>
      <c r="M77" s="253">
        <f t="shared" si="29"/>
        <v>3.95</v>
      </c>
      <c r="N77" s="253">
        <f t="shared" si="30"/>
        <v>4</v>
      </c>
      <c r="O77" s="253">
        <f>IF('Crisis Indicator Data'!H74="x","x",IF('Crisis Indicator Data'!H74=0,0,IF(LOG('Crisis Indicator Data'!H74)&lt;O$4,0,IF(LOG('Crisis Indicator Data'!H74)&gt;O$3,5,ROUND(5-(O$3-LOG('Crisis Indicator Data'!H74))/(O$3-O$4)*5,1)))))</f>
        <v>4.2</v>
      </c>
      <c r="P77" s="144">
        <f>IF('Crisis Indicator Data'!H74="x","x",'Crisis Indicator Data'!H74/'Crisis Indicator Data'!G74)</f>
        <v>0.53360458846021863</v>
      </c>
      <c r="Q77" s="253">
        <f t="shared" si="31"/>
        <v>2.6</v>
      </c>
      <c r="R77" s="253">
        <f t="shared" si="32"/>
        <v>3.4000000000000004</v>
      </c>
      <c r="S77" s="253">
        <f>IF('Crisis Indicator Data'!I74="x","x",IF('Crisis Indicator Data'!I74=0,0,IF(LOG('Crisis Indicator Data'!I74)&lt;S$4,0,IF(LOG('Crisis Indicator Data'!I74)&gt;S$3,5,ROUND(5-(S$3-LOG('Crisis Indicator Data'!I74))/(S$3-S$4)*5,1)))))</f>
        <v>4.0999999999999996</v>
      </c>
      <c r="T77" s="144">
        <f>IF('Crisis Indicator Data'!H74="x","x",IF('Crisis Indicator Data'!I74="x","x",'Crisis Indicator Data'!I74/'Crisis Indicator Data'!H74))</f>
        <v>7.2668810289389069E-2</v>
      </c>
      <c r="U77" s="253">
        <f t="shared" si="33"/>
        <v>2.4</v>
      </c>
      <c r="V77" s="253">
        <f t="shared" si="34"/>
        <v>3.3</v>
      </c>
      <c r="W77" s="253">
        <f>IF('Crisis Indicator Data'!L74="x","x",IF('Crisis Indicator Data'!L74=0,0,IF(LOG('Crisis Indicator Data'!L74)&lt;W$4,0,IF(LOG('Crisis Indicator Data'!L74)&gt;W$3,5,ROUND(5-(W$3-LOG('Crisis Indicator Data'!L74))/(W$3-W$4)*5,1)))))</f>
        <v>4</v>
      </c>
      <c r="X77" s="260">
        <f>IF(OR('Crisis Indicator Data'!L74="x",'Crisis Indicator Data'!H74="x"),"x",'Crisis Indicator Data'!L74/'Crisis Indicator Data'!H74)</f>
        <v>5.9439595774000918E-5</v>
      </c>
      <c r="Y77" s="253">
        <f t="shared" si="35"/>
        <v>3</v>
      </c>
      <c r="Z77" s="253">
        <f t="shared" si="36"/>
        <v>3.5</v>
      </c>
      <c r="AA77" s="253">
        <f t="shared" si="37"/>
        <v>3.4</v>
      </c>
      <c r="AB77" s="261">
        <f t="shared" si="38"/>
        <v>3.4</v>
      </c>
    </row>
    <row r="78" spans="1:28" x14ac:dyDescent="0.35">
      <c r="A78" s="150" t="str">
        <f>'Crisis Indicator Data'!A75</f>
        <v>Cabo Delgado Islamist Insurgency</v>
      </c>
      <c r="B78" s="151" t="str">
        <f>'Crisis Indicator Data'!B75</f>
        <v>Other type of violence</v>
      </c>
      <c r="C78" s="151" t="str">
        <f>'Crisis Indicator Data'!C75</f>
        <v>MOZ004</v>
      </c>
      <c r="D78" s="151" t="str">
        <f>'Crisis Indicator Data'!D75</f>
        <v>Mozambique</v>
      </c>
      <c r="E78" s="152" t="str">
        <f>'Crisis Indicator Data'!E75</f>
        <v>MOZ</v>
      </c>
      <c r="F78" s="259">
        <f>IF('Crisis Indicator Data'!F75="x","x",IF(LOG('Crisis Indicator Data'!F75)&lt;F$4,0,IF(LOG('Crisis Indicator Data'!F75)&gt;F$3,5,ROUND(5-(F$3-LOG('Crisis Indicator Data'!F75))/(F$3-F$4)*5,1))))</f>
        <v>4.0999999999999996</v>
      </c>
      <c r="G78" s="145">
        <f>IF('Crisis Indicator Data'!F75="x","x",IF(B78="Regional crisis",('Crisis Indicator Data'!F75/VLOOKUP('Impact of the crisis'!$C78,'Regional Crises'!$B$1:$R$66,4,FALSE)),'Crisis Indicator Data'!F75/VLOOKUP('Impact of the crisis'!$E78,'Country Indicator Data'!$B$4:$P$300,15,FALSE)))</f>
        <v>0.35684401943080951</v>
      </c>
      <c r="H78" s="253">
        <f t="shared" si="26"/>
        <v>1.7</v>
      </c>
      <c r="I78" s="253">
        <f t="shared" si="27"/>
        <v>2.9</v>
      </c>
      <c r="J78" s="253">
        <f>IF('Crisis Indicator Data'!G75="x","x",IF(LOG('Crisis Indicator Data'!G75)&lt;J$4,0,IF(LOG('Crisis Indicator Data'!G75)&gt;J$3,5,ROUND(5-(J$3-LOG('Crisis Indicator Data'!G75))/(J$3-J$4)*5,1))))</f>
        <v>3.4</v>
      </c>
      <c r="K78" s="145">
        <f>IF('Crisis Indicator Data'!G75="x","x",IF(B78="Regional crisis",('Crisis Indicator Data'!G75/VLOOKUP('Impact of the crisis'!$C78,'Regional Crises'!$B$1:$R$66,5,FALSE)),'Crisis Indicator Data'!G75/VLOOKUP('Impact of the crisis'!$E78,'Country Indicator Data'!$B$4:$P$300,14,FALSE)))</f>
        <v>0.35693992100339544</v>
      </c>
      <c r="L78" s="253">
        <f t="shared" si="28"/>
        <v>1.8</v>
      </c>
      <c r="M78" s="253">
        <f t="shared" si="29"/>
        <v>2.6</v>
      </c>
      <c r="N78" s="253">
        <f t="shared" si="30"/>
        <v>2.8</v>
      </c>
      <c r="O78" s="253">
        <f>IF('Crisis Indicator Data'!H75="x","x",IF('Crisis Indicator Data'!H75=0,0,IF(LOG('Crisis Indicator Data'!H75)&lt;O$4,0,IF(LOG('Crisis Indicator Data'!H75)&gt;O$3,5,ROUND(5-(O$3-LOG('Crisis Indicator Data'!H75))/(O$3-O$4)*5,1)))))</f>
        <v>4.2</v>
      </c>
      <c r="P78" s="144">
        <f>IF('Crisis Indicator Data'!H75="x","x",'Crisis Indicator Data'!H75/'Crisis Indicator Data'!G75)</f>
        <v>1</v>
      </c>
      <c r="Q78" s="253">
        <f t="shared" si="31"/>
        <v>5</v>
      </c>
      <c r="R78" s="253">
        <f t="shared" si="32"/>
        <v>4.5999999999999996</v>
      </c>
      <c r="S78" s="253">
        <f>IF('Crisis Indicator Data'!I75="x","x",IF('Crisis Indicator Data'!I75=0,0,IF(LOG('Crisis Indicator Data'!I75)&lt;S$4,0,IF(LOG('Crisis Indicator Data'!I75)&gt;S$3,5,ROUND(5-(S$3-LOG('Crisis Indicator Data'!I75))/(S$3-S$4)*5,1)))))</f>
        <v>4.0999999999999996</v>
      </c>
      <c r="T78" s="144">
        <f>IF('Crisis Indicator Data'!H75="x","x",IF('Crisis Indicator Data'!I75="x","x",'Crisis Indicator Data'!I75/'Crisis Indicator Data'!H75))</f>
        <v>7.6101727819840814E-2</v>
      </c>
      <c r="U78" s="253">
        <f t="shared" si="33"/>
        <v>2.5</v>
      </c>
      <c r="V78" s="253">
        <f t="shared" si="34"/>
        <v>3.3</v>
      </c>
      <c r="W78" s="253">
        <f>IF('Crisis Indicator Data'!L75="x","x",IF('Crisis Indicator Data'!L75=0,0,IF(LOG('Crisis Indicator Data'!L75)&lt;W$4,0,IF(LOG('Crisis Indicator Data'!L75)&gt;W$3,5,ROUND(5-(W$3-LOG('Crisis Indicator Data'!L75))/(W$3-W$4)*5,1)))))</f>
        <v>3.9</v>
      </c>
      <c r="X78" s="260">
        <f>IF(OR('Crisis Indicator Data'!L75="x",'Crisis Indicator Data'!H75="x"),"x",'Crisis Indicator Data'!L75/'Crisis Indicator Data'!H75)</f>
        <v>4.9019607843137253E-5</v>
      </c>
      <c r="Y78" s="253">
        <f t="shared" si="35"/>
        <v>2.5</v>
      </c>
      <c r="Z78" s="253">
        <f t="shared" si="36"/>
        <v>3.2</v>
      </c>
      <c r="AA78" s="253">
        <f t="shared" si="37"/>
        <v>3.3</v>
      </c>
      <c r="AB78" s="261">
        <f t="shared" si="38"/>
        <v>4</v>
      </c>
    </row>
    <row r="79" spans="1:28" x14ac:dyDescent="0.35">
      <c r="A79" s="150" t="str">
        <f>'Crisis Indicator Data'!A76</f>
        <v>2022 Tropical Cyclone Seasons in Mozambique</v>
      </c>
      <c r="B79" s="151" t="str">
        <f>'Crisis Indicator Data'!B76</f>
        <v>Tropical cyclone</v>
      </c>
      <c r="C79" s="151" t="str">
        <f>'Crisis Indicator Data'!C76</f>
        <v>MOZ008</v>
      </c>
      <c r="D79" s="151" t="str">
        <f>'Crisis Indicator Data'!D76</f>
        <v>Mozambique</v>
      </c>
      <c r="E79" s="152" t="str">
        <f>'Crisis Indicator Data'!E76</f>
        <v>MOZ</v>
      </c>
      <c r="F79" s="259">
        <f>IF('Crisis Indicator Data'!F76="x","x",IF(LOG('Crisis Indicator Data'!F76)&lt;F$4,0,IF(LOG('Crisis Indicator Data'!F76)&gt;F$3,5,ROUND(5-(F$3-LOG('Crisis Indicator Data'!F76))/(F$3-F$4)*5,1))))</f>
        <v>4.5</v>
      </c>
      <c r="G79" s="145">
        <f>IF('Crisis Indicator Data'!F76="x","x",IF(B79="Regional crisis",('Crisis Indicator Data'!F76/VLOOKUP('Impact of the crisis'!$C79,'Regional Crises'!$B$1:$R$66,4,FALSE)),'Crisis Indicator Data'!F76/VLOOKUP('Impact of the crisis'!$E79,'Country Indicator Data'!$B$4:$P$300,15,FALSE)))</f>
        <v>0.59956382410539433</v>
      </c>
      <c r="H79" s="253">
        <f t="shared" si="26"/>
        <v>3</v>
      </c>
      <c r="I79" s="253">
        <f t="shared" si="27"/>
        <v>3.75</v>
      </c>
      <c r="J79" s="253">
        <f>IF('Crisis Indicator Data'!G76="x","x",IF(LOG('Crisis Indicator Data'!G76)&lt;J$4,0,IF(LOG('Crisis Indicator Data'!G76)&gt;J$3,5,ROUND(5-(J$3-LOG('Crisis Indicator Data'!G76))/(J$3-J$4)*5,1))))</f>
        <v>4.2</v>
      </c>
      <c r="K79" s="145">
        <f>IF('Crisis Indicator Data'!G76="x","x",IF(B79="Regional crisis",('Crisis Indicator Data'!G76/VLOOKUP('Impact of the crisis'!$C79,'Regional Crises'!$B$1:$R$66,5,FALSE)),'Crisis Indicator Data'!G76/VLOOKUP('Impact of the crisis'!$E79,'Country Indicator Data'!$B$4:$P$300,14,FALSE)))</f>
        <v>0.62594414801469056</v>
      </c>
      <c r="L79" s="253">
        <f t="shared" si="28"/>
        <v>3.1</v>
      </c>
      <c r="M79" s="253">
        <f t="shared" si="29"/>
        <v>3.6500000000000004</v>
      </c>
      <c r="N79" s="253">
        <f t="shared" si="30"/>
        <v>3.7</v>
      </c>
      <c r="O79" s="253">
        <f>IF('Crisis Indicator Data'!H76="x","x",IF('Crisis Indicator Data'!H76=0,0,IF(LOG('Crisis Indicator Data'!H76)&lt;O$4,0,IF(LOG('Crisis Indicator Data'!H76)&gt;O$3,5,ROUND(5-(O$3-LOG('Crisis Indicator Data'!H76))/(O$3-O$4)*5,1)))))</f>
        <v>2.5</v>
      </c>
      <c r="P79" s="144">
        <f>IF('Crisis Indicator Data'!H76="x","x",'Crisis Indicator Data'!H76/'Crisis Indicator Data'!G76)</f>
        <v>5.6515000553525957E-2</v>
      </c>
      <c r="Q79" s="253">
        <f t="shared" si="31"/>
        <v>0.2</v>
      </c>
      <c r="R79" s="253">
        <f t="shared" si="32"/>
        <v>1.35</v>
      </c>
      <c r="S79" s="253">
        <f>IF('Crisis Indicator Data'!I76="x","x",IF('Crisis Indicator Data'!I76=0,0,IF(LOG('Crisis Indicator Data'!I76)&lt;S$4,0,IF(LOG('Crisis Indicator Data'!I76)&gt;S$3,5,ROUND(5-(S$3-LOG('Crisis Indicator Data'!I76))/(S$3-S$4)*5,1)))))</f>
        <v>1.1000000000000001</v>
      </c>
      <c r="T79" s="144">
        <f>IF('Crisis Indicator Data'!H76="x","x",IF('Crisis Indicator Data'!I76="x","x",'Crisis Indicator Data'!I76/'Crisis Indicator Data'!H76))</f>
        <v>5.8765915768854062E-3</v>
      </c>
      <c r="U79" s="253">
        <f t="shared" si="33"/>
        <v>0.2</v>
      </c>
      <c r="V79" s="253">
        <f t="shared" si="34"/>
        <v>0.7</v>
      </c>
      <c r="W79" s="253">
        <f>IF('Crisis Indicator Data'!L76="x","x",IF('Crisis Indicator Data'!L76=0,0,IF(LOG('Crisis Indicator Data'!L76)&lt;W$4,0,IF(LOG('Crisis Indicator Data'!L76)&gt;W$3,5,ROUND(5-(W$3-LOG('Crisis Indicator Data'!L76))/(W$3-W$4)*5,1)))))</f>
        <v>3.1</v>
      </c>
      <c r="X79" s="260">
        <f>IF(OR('Crisis Indicator Data'!L76="x",'Crisis Indicator Data'!H76="x"),"x",'Crisis Indicator Data'!L76/'Crisis Indicator Data'!H76)</f>
        <v>1.3907933398628794E-4</v>
      </c>
      <c r="Y79" s="253">
        <f t="shared" si="35"/>
        <v>5</v>
      </c>
      <c r="Z79" s="253">
        <f t="shared" si="36"/>
        <v>4.0999999999999996</v>
      </c>
      <c r="AA79" s="253">
        <f t="shared" si="37"/>
        <v>2.8</v>
      </c>
      <c r="AB79" s="261">
        <f t="shared" si="38"/>
        <v>2.1</v>
      </c>
    </row>
    <row r="80" spans="1:28" x14ac:dyDescent="0.35">
      <c r="A80" s="150" t="str">
        <f>'Crisis Indicator Data'!A77</f>
        <v>Refugees from Mali in Mauritania</v>
      </c>
      <c r="B80" s="151" t="str">
        <f>'Crisis Indicator Data'!B77</f>
        <v>International displacement</v>
      </c>
      <c r="C80" s="151" t="str">
        <f>'Crisis Indicator Data'!C77</f>
        <v>MRT002</v>
      </c>
      <c r="D80" s="151" t="str">
        <f>'Crisis Indicator Data'!D77</f>
        <v>Mauritania</v>
      </c>
      <c r="E80" s="152" t="str">
        <f>'Crisis Indicator Data'!E77</f>
        <v>MRT</v>
      </c>
      <c r="F80" s="259">
        <f>IF('Crisis Indicator Data'!F77="x","x",IF(LOG('Crisis Indicator Data'!F77)&lt;F$4,0,IF(LOG('Crisis Indicator Data'!F77)&gt;F$3,5,ROUND(5-(F$3-LOG('Crisis Indicator Data'!F77))/(F$3-F$4)*5,1))))</f>
        <v>0</v>
      </c>
      <c r="G80" s="145">
        <f>IF('Crisis Indicator Data'!F77="x","x",IF(B80="Regional crisis",('Crisis Indicator Data'!F77/VLOOKUP('Impact of the crisis'!$C80,'Regional Crises'!$B$1:$R$66,4,FALSE)),'Crisis Indicator Data'!F77/VLOOKUP('Impact of the crisis'!$E80,'Country Indicator Data'!$B$4:$P$300,15,FALSE)))</f>
        <v>7.276608130396817E-5</v>
      </c>
      <c r="H80" s="253">
        <f t="shared" si="26"/>
        <v>0</v>
      </c>
      <c r="I80" s="253">
        <f t="shared" si="27"/>
        <v>0</v>
      </c>
      <c r="J80" s="253">
        <f>IF('Crisis Indicator Data'!G77="x","x",IF(LOG('Crisis Indicator Data'!G77)&lt;J$4,0,IF(LOG('Crisis Indicator Data'!G77)&gt;J$3,5,ROUND(5-(J$3-LOG('Crisis Indicator Data'!G77))/(J$3-J$4)*5,1))))</f>
        <v>0</v>
      </c>
      <c r="K80" s="145">
        <f>IF('Crisis Indicator Data'!G77="x","x",IF(B80="Regional crisis",('Crisis Indicator Data'!G77/VLOOKUP('Impact of the crisis'!$C80,'Regional Crises'!$B$1:$R$66,5,FALSE)),'Crisis Indicator Data'!G77/VLOOKUP('Impact of the crisis'!$E80,'Country Indicator Data'!$B$4:$P$300,14,FALSE)))</f>
        <v>2.281460134486071E-2</v>
      </c>
      <c r="L80" s="253">
        <f t="shared" si="28"/>
        <v>0.1</v>
      </c>
      <c r="M80" s="253">
        <f t="shared" si="29"/>
        <v>0.05</v>
      </c>
      <c r="N80" s="253">
        <f t="shared" si="30"/>
        <v>0</v>
      </c>
      <c r="O80" s="253">
        <f>IF('Crisis Indicator Data'!H77="x","x",IF('Crisis Indicator Data'!H77=0,0,IF(LOG('Crisis Indicator Data'!H77)&lt;O$4,0,IF(LOG('Crisis Indicator Data'!H77)&gt;O$3,5,ROUND(5-(O$3-LOG('Crisis Indicator Data'!H77))/(O$3-O$4)*5,1)))))</f>
        <v>0.7</v>
      </c>
      <c r="P80" s="144">
        <f>IF('Crisis Indicator Data'!H77="x","x",'Crisis Indicator Data'!H77/'Crisis Indicator Data'!G77)</f>
        <v>0.89473684210526316</v>
      </c>
      <c r="Q80" s="253">
        <f t="shared" si="31"/>
        <v>4.5</v>
      </c>
      <c r="R80" s="253">
        <f t="shared" si="32"/>
        <v>2.6</v>
      </c>
      <c r="S80" s="253">
        <f>IF('Crisis Indicator Data'!I77="x","x",IF('Crisis Indicator Data'!I77=0,0,IF(LOG('Crisis Indicator Data'!I77)&lt;S$4,0,IF(LOG('Crisis Indicator Data'!I77)&gt;S$3,5,ROUND(5-(S$3-LOG('Crisis Indicator Data'!I77))/(S$3-S$4)*5,1)))))</f>
        <v>2.8</v>
      </c>
      <c r="T80" s="144">
        <f>IF('Crisis Indicator Data'!H77="x","x",IF('Crisis Indicator Data'!I77="x","x",'Crisis Indicator Data'!I77/'Crisis Indicator Data'!H77))</f>
        <v>1</v>
      </c>
      <c r="U80" s="253">
        <f t="shared" si="33"/>
        <v>5</v>
      </c>
      <c r="V80" s="253">
        <f t="shared" si="34"/>
        <v>3.9</v>
      </c>
      <c r="W80" s="253">
        <f>IF('Crisis Indicator Data'!L77="x","x",IF('Crisis Indicator Data'!L77=0,0,IF(LOG('Crisis Indicator Data'!L77)&lt;W$4,0,IF(LOG('Crisis Indicator Data'!L77)&gt;W$3,5,ROUND(5-(W$3-LOG('Crisis Indicator Data'!L77))/(W$3-W$4)*5,1)))))</f>
        <v>0</v>
      </c>
      <c r="X80" s="260">
        <f>IF(OR('Crisis Indicator Data'!L77="x",'Crisis Indicator Data'!H77="x"),"x",'Crisis Indicator Data'!L77/'Crisis Indicator Data'!H77)</f>
        <v>0</v>
      </c>
      <c r="Y80" s="253">
        <f t="shared" si="35"/>
        <v>0</v>
      </c>
      <c r="Z80" s="253">
        <f t="shared" si="36"/>
        <v>0</v>
      </c>
      <c r="AA80" s="253">
        <f t="shared" si="37"/>
        <v>2.4</v>
      </c>
      <c r="AB80" s="261">
        <f t="shared" si="38"/>
        <v>2.5</v>
      </c>
    </row>
    <row r="81" spans="1:28" x14ac:dyDescent="0.35">
      <c r="A81" s="150" t="str">
        <f>'Crisis Indicator Data'!A78</f>
        <v>Food Security in Mauritania</v>
      </c>
      <c r="B81" s="151" t="str">
        <f>'Crisis Indicator Data'!B78</f>
        <v>Drought</v>
      </c>
      <c r="C81" s="151" t="str">
        <f>'Crisis Indicator Data'!C78</f>
        <v>MRT003</v>
      </c>
      <c r="D81" s="151" t="str">
        <f>'Crisis Indicator Data'!D78</f>
        <v>Mauritania</v>
      </c>
      <c r="E81" s="152" t="str">
        <f>'Crisis Indicator Data'!E78</f>
        <v>MRT</v>
      </c>
      <c r="F81" s="259">
        <f>IF('Crisis Indicator Data'!F78="x","x",IF(LOG('Crisis Indicator Data'!F78)&lt;F$4,0,IF(LOG('Crisis Indicator Data'!F78)&gt;F$3,5,ROUND(5-(F$3-LOG('Crisis Indicator Data'!F78))/(F$3-F$4)*5,1))))</f>
        <v>5</v>
      </c>
      <c r="G81" s="145">
        <f>IF('Crisis Indicator Data'!F78="x","x",IF(B81="Regional crisis",('Crisis Indicator Data'!F78/VLOOKUP('Impact of the crisis'!$C81,'Regional Crises'!$B$1:$R$66,4,FALSE)),'Crisis Indicator Data'!F78/VLOOKUP('Impact of the crisis'!$E81,'Country Indicator Data'!$B$4:$P$300,15,FALSE)))</f>
        <v>1</v>
      </c>
      <c r="H81" s="253">
        <f t="shared" si="26"/>
        <v>5</v>
      </c>
      <c r="I81" s="253">
        <f t="shared" si="27"/>
        <v>5</v>
      </c>
      <c r="J81" s="253">
        <f>IF('Crisis Indicator Data'!G78="x","x",IF(LOG('Crisis Indicator Data'!G78)&lt;J$4,0,IF(LOG('Crisis Indicator Data'!G78)&gt;J$3,5,ROUND(5-(J$3-LOG('Crisis Indicator Data'!G78))/(J$3-J$4)*5,1))))</f>
        <v>2.1</v>
      </c>
      <c r="K81" s="145">
        <f>IF('Crisis Indicator Data'!G78="x","x",IF(B81="Regional crisis",('Crisis Indicator Data'!G78/VLOOKUP('Impact of the crisis'!$C81,'Regional Crises'!$B$1:$R$66,5,FALSE)),'Crisis Indicator Data'!G78/VLOOKUP('Impact of the crisis'!$E81,'Country Indicator Data'!$B$4:$P$300,14,FALSE)))</f>
        <v>1</v>
      </c>
      <c r="L81" s="253">
        <f t="shared" si="28"/>
        <v>5</v>
      </c>
      <c r="M81" s="253">
        <f t="shared" si="29"/>
        <v>3.55</v>
      </c>
      <c r="N81" s="253">
        <f t="shared" si="30"/>
        <v>4.4000000000000004</v>
      </c>
      <c r="O81" s="253">
        <f>IF('Crisis Indicator Data'!H78="x","x",IF('Crisis Indicator Data'!H78=0,0,IF(LOG('Crisis Indicator Data'!H78)&lt;O$4,0,IF(LOG('Crisis Indicator Data'!H78)&gt;O$3,5,ROUND(5-(O$3-LOG('Crisis Indicator Data'!H78))/(O$3-O$4)*5,1)))))</f>
        <v>3.6</v>
      </c>
      <c r="P81" s="144">
        <f>IF('Crisis Indicator Data'!H78="x","x",'Crisis Indicator Data'!H78/'Crisis Indicator Data'!G78)</f>
        <v>1.0883765609990395</v>
      </c>
      <c r="Q81" s="253">
        <f t="shared" si="31"/>
        <v>5</v>
      </c>
      <c r="R81" s="253">
        <f t="shared" si="32"/>
        <v>4.3</v>
      </c>
      <c r="S81" s="253" t="str">
        <f>IF('Crisis Indicator Data'!I78="x","x",IF('Crisis Indicator Data'!I78=0,0,IF(LOG('Crisis Indicator Data'!I78)&lt;S$4,0,IF(LOG('Crisis Indicator Data'!I78)&gt;S$3,5,ROUND(5-(S$3-LOG('Crisis Indicator Data'!I78))/(S$3-S$4)*5,1)))))</f>
        <v>x</v>
      </c>
      <c r="T81" s="144" t="str">
        <f>IF('Crisis Indicator Data'!H78="x","x",IF('Crisis Indicator Data'!I78="x","x",'Crisis Indicator Data'!I78/'Crisis Indicator Data'!H78))</f>
        <v>x</v>
      </c>
      <c r="U81" s="253" t="str">
        <f t="shared" si="33"/>
        <v>x</v>
      </c>
      <c r="V81" s="253" t="str">
        <f t="shared" si="34"/>
        <v>x</v>
      </c>
      <c r="W81" s="253">
        <f>IF('Crisis Indicator Data'!L78="x","x",IF('Crisis Indicator Data'!L78=0,0,IF(LOG('Crisis Indicator Data'!L78)&lt;W$4,0,IF(LOG('Crisis Indicator Data'!L78)&gt;W$3,5,ROUND(5-(W$3-LOG('Crisis Indicator Data'!L78))/(W$3-W$4)*5,1)))))</f>
        <v>0</v>
      </c>
      <c r="X81" s="260">
        <f>IF(OR('Crisis Indicator Data'!L78="x",'Crisis Indicator Data'!H78="x"),"x",'Crisis Indicator Data'!L78/'Crisis Indicator Data'!H78)</f>
        <v>0</v>
      </c>
      <c r="Y81" s="253">
        <f t="shared" si="35"/>
        <v>0</v>
      </c>
      <c r="Z81" s="253">
        <f t="shared" si="36"/>
        <v>0</v>
      </c>
      <c r="AA81" s="253">
        <f t="shared" si="37"/>
        <v>0</v>
      </c>
      <c r="AB81" s="261">
        <f t="shared" si="38"/>
        <v>2.8</v>
      </c>
    </row>
    <row r="82" spans="1:28" x14ac:dyDescent="0.35">
      <c r="A82" s="150" t="str">
        <f>'Crisis Indicator Data'!A79</f>
        <v>Complex crisis in Malawi</v>
      </c>
      <c r="B82" s="151" t="str">
        <f>'Crisis Indicator Data'!B79</f>
        <v>Complex crisis</v>
      </c>
      <c r="C82" s="151" t="str">
        <f>'Crisis Indicator Data'!C79</f>
        <v>MWI002</v>
      </c>
      <c r="D82" s="151" t="str">
        <f>'Crisis Indicator Data'!D79</f>
        <v>Malawi</v>
      </c>
      <c r="E82" s="152" t="str">
        <f>'Crisis Indicator Data'!E79</f>
        <v>MWI</v>
      </c>
      <c r="F82" s="259">
        <f>IF('Crisis Indicator Data'!F79="x","x",IF(LOG('Crisis Indicator Data'!F79)&lt;F$4,0,IF(LOG('Crisis Indicator Data'!F79)&gt;F$3,5,ROUND(5-(F$3-LOG('Crisis Indicator Data'!F79))/(F$3-F$4)*5,1))))</f>
        <v>3.3</v>
      </c>
      <c r="G82" s="145">
        <f>IF('Crisis Indicator Data'!F79="x","x",IF(B82="Regional crisis",('Crisis Indicator Data'!F79/VLOOKUP('Impact of the crisis'!$C82,'Regional Crises'!$B$1:$R$66,4,FALSE)),'Crisis Indicator Data'!F79/VLOOKUP('Impact of the crisis'!$E82,'Country Indicator Data'!$B$4:$P$300,15,FALSE)))</f>
        <v>1</v>
      </c>
      <c r="H82" s="253">
        <f t="shared" si="26"/>
        <v>5</v>
      </c>
      <c r="I82" s="253">
        <f t="shared" si="27"/>
        <v>4.1500000000000004</v>
      </c>
      <c r="J82" s="253">
        <f>IF('Crisis Indicator Data'!G79="x","x",IF(LOG('Crisis Indicator Data'!G79)&lt;J$4,0,IF(LOG('Crisis Indicator Data'!G79)&gt;J$3,5,ROUND(5-(J$3-LOG('Crisis Indicator Data'!G79))/(J$3-J$4)*5,1))))</f>
        <v>4.3</v>
      </c>
      <c r="K82" s="145">
        <f>IF('Crisis Indicator Data'!G79="x","x",IF(B82="Regional crisis",('Crisis Indicator Data'!G79/VLOOKUP('Impact of the crisis'!$C82,'Regional Crises'!$B$1:$R$66,5,FALSE)),'Crisis Indicator Data'!G79/VLOOKUP('Impact of the crisis'!$E82,'Country Indicator Data'!$B$4:$P$300,14,FALSE)))</f>
        <v>1</v>
      </c>
      <c r="L82" s="253">
        <f t="shared" si="28"/>
        <v>5</v>
      </c>
      <c r="M82" s="253">
        <f t="shared" si="29"/>
        <v>4.6500000000000004</v>
      </c>
      <c r="N82" s="253">
        <f t="shared" si="30"/>
        <v>4.4000000000000004</v>
      </c>
      <c r="O82" s="253">
        <f>IF('Crisis Indicator Data'!H79="x","x",IF('Crisis Indicator Data'!H79=0,0,IF(LOG('Crisis Indicator Data'!H79)&lt;O$4,0,IF(LOG('Crisis Indicator Data'!H79)&gt;O$3,5,ROUND(5-(O$3-LOG('Crisis Indicator Data'!H79))/(O$3-O$4)*5,1)))))</f>
        <v>2.5</v>
      </c>
      <c r="P82" s="144">
        <f>IF('Crisis Indicator Data'!H79="x","x",'Crisis Indicator Data'!H79/'Crisis Indicator Data'!G79)</f>
        <v>5.1753881541115584E-2</v>
      </c>
      <c r="Q82" s="253">
        <f t="shared" si="31"/>
        <v>0.2</v>
      </c>
      <c r="R82" s="253">
        <f t="shared" si="32"/>
        <v>1.35</v>
      </c>
      <c r="S82" s="253">
        <f>IF('Crisis Indicator Data'!I79="x","x",IF('Crisis Indicator Data'!I79=0,0,IF(LOG('Crisis Indicator Data'!I79)&lt;S$4,0,IF(LOG('Crisis Indicator Data'!I79)&gt;S$3,5,ROUND(5-(S$3-LOG('Crisis Indicator Data'!I79))/(S$3-S$4)*5,1)))))</f>
        <v>3.3</v>
      </c>
      <c r="T82" s="144">
        <f>IF('Crisis Indicator Data'!H79="x","x",IF('Crisis Indicator Data'!I79="x","x",'Crisis Indicator Data'!I79/'Crisis Indicator Data'!H79))</f>
        <v>0.19191919191919191</v>
      </c>
      <c r="U82" s="253">
        <f t="shared" si="33"/>
        <v>5</v>
      </c>
      <c r="V82" s="253">
        <f t="shared" si="34"/>
        <v>4.2</v>
      </c>
      <c r="W82" s="253">
        <f>IF('Crisis Indicator Data'!L79="x","x",IF('Crisis Indicator Data'!L79=0,0,IF(LOG('Crisis Indicator Data'!L79)&lt;W$4,0,IF(LOG('Crisis Indicator Data'!L79)&gt;W$3,5,ROUND(5-(W$3-LOG('Crisis Indicator Data'!L79))/(W$3-W$4)*5,1)))))</f>
        <v>2.6</v>
      </c>
      <c r="X82" s="260">
        <f>IF(OR('Crisis Indicator Data'!L79="x",'Crisis Indicator Data'!H79="x"),"x",'Crisis Indicator Data'!L79/'Crisis Indicator Data'!H79)</f>
        <v>7.1717171717171723E-5</v>
      </c>
      <c r="Y82" s="253">
        <f t="shared" si="35"/>
        <v>3.6</v>
      </c>
      <c r="Z82" s="253">
        <f t="shared" si="36"/>
        <v>3.1</v>
      </c>
      <c r="AA82" s="253">
        <f t="shared" si="37"/>
        <v>3.7</v>
      </c>
      <c r="AB82" s="261">
        <f t="shared" si="38"/>
        <v>2.7</v>
      </c>
    </row>
    <row r="83" spans="1:28" x14ac:dyDescent="0.35">
      <c r="A83" s="150" t="str">
        <f>'Crisis Indicator Data'!A80</f>
        <v>Tropical Cyclone Ana in Malawi</v>
      </c>
      <c r="B83" s="151" t="str">
        <f>'Crisis Indicator Data'!B80</f>
        <v>Tropical cyclone</v>
      </c>
      <c r="C83" s="151" t="str">
        <f>'Crisis Indicator Data'!C80</f>
        <v>MWI004</v>
      </c>
      <c r="D83" s="151" t="str">
        <f>'Crisis Indicator Data'!D80</f>
        <v>Malawi</v>
      </c>
      <c r="E83" s="152" t="str">
        <f>'Crisis Indicator Data'!E80</f>
        <v>MWI</v>
      </c>
      <c r="F83" s="259">
        <f>IF('Crisis Indicator Data'!F80="x","x",IF(LOG('Crisis Indicator Data'!F80)&lt;F$4,0,IF(LOG('Crisis Indicator Data'!F80)&gt;F$3,5,ROUND(5-(F$3-LOG('Crisis Indicator Data'!F80))/(F$3-F$4)*5,1))))</f>
        <v>3.3</v>
      </c>
      <c r="G83" s="145">
        <f>IF('Crisis Indicator Data'!F80="x","x",IF(B83="Regional crisis",('Crisis Indicator Data'!F80/VLOOKUP('Impact of the crisis'!$C83,'Regional Crises'!$B$1:$R$66,4,FALSE)),'Crisis Indicator Data'!F80/VLOOKUP('Impact of the crisis'!$E83,'Country Indicator Data'!$B$4:$P$300,15,FALSE)))</f>
        <v>1.0028425965210013</v>
      </c>
      <c r="H83" s="253">
        <f t="shared" si="26"/>
        <v>5</v>
      </c>
      <c r="I83" s="253">
        <f t="shared" si="27"/>
        <v>4.1500000000000004</v>
      </c>
      <c r="J83" s="253">
        <f>IF('Crisis Indicator Data'!G80="x","x",IF(LOG('Crisis Indicator Data'!G80)&lt;J$4,0,IF(LOG('Crisis Indicator Data'!G80)&gt;J$3,5,ROUND(5-(J$3-LOG('Crisis Indicator Data'!G80))/(J$3-J$4)*5,1))))</f>
        <v>4.0999999999999996</v>
      </c>
      <c r="K83" s="145">
        <f>IF('Crisis Indicator Data'!G80="x","x",IF(B83="Regional crisis",('Crisis Indicator Data'!G80/VLOOKUP('Impact of the crisis'!$C83,'Regional Crises'!$B$1:$R$66,5,FALSE)),'Crisis Indicator Data'!G80/VLOOKUP('Impact of the crisis'!$E83,'Country Indicator Data'!$B$4:$P$300,14,FALSE)))</f>
        <v>0.88870301636259086</v>
      </c>
      <c r="L83" s="253">
        <f t="shared" si="28"/>
        <v>4.4000000000000004</v>
      </c>
      <c r="M83" s="253">
        <f t="shared" si="29"/>
        <v>4.25</v>
      </c>
      <c r="N83" s="253">
        <f t="shared" si="30"/>
        <v>4.2</v>
      </c>
      <c r="O83" s="253">
        <f>IF('Crisis Indicator Data'!H80="x","x",IF('Crisis Indicator Data'!H80=0,0,IF(LOG('Crisis Indicator Data'!H80)&lt;O$4,0,IF(LOG('Crisis Indicator Data'!H80)&gt;O$3,5,ROUND(5-(O$3-LOG('Crisis Indicator Data'!H80))/(O$3-O$4)*5,1)))))</f>
        <v>1.9</v>
      </c>
      <c r="P83" s="144">
        <f>IF('Crisis Indicator Data'!H80="x","x",'Crisis Indicator Data'!H80/'Crisis Indicator Data'!G80)</f>
        <v>2.4352941176470588E-2</v>
      </c>
      <c r="Q83" s="253">
        <f t="shared" si="31"/>
        <v>0.1</v>
      </c>
      <c r="R83" s="253">
        <f t="shared" si="32"/>
        <v>1</v>
      </c>
      <c r="S83" s="253">
        <f>IF('Crisis Indicator Data'!I80="x","x",IF('Crisis Indicator Data'!I80=0,0,IF(LOG('Crisis Indicator Data'!I80)&lt;S$4,0,IF(LOG('Crisis Indicator Data'!I80)&gt;S$3,5,ROUND(5-(S$3-LOG('Crisis Indicator Data'!I80))/(S$3-S$4)*5,1)))))</f>
        <v>2.7</v>
      </c>
      <c r="T83" s="144">
        <f>IF('Crisis Indicator Data'!H80="x","x",IF('Crisis Indicator Data'!I80="x","x",'Crisis Indicator Data'!I80/'Crisis Indicator Data'!H80))</f>
        <v>0.18840579710144928</v>
      </c>
      <c r="U83" s="253">
        <f t="shared" si="33"/>
        <v>5</v>
      </c>
      <c r="V83" s="253">
        <f t="shared" si="34"/>
        <v>3.9</v>
      </c>
      <c r="W83" s="253">
        <f>IF('Crisis Indicator Data'!L80="x","x",IF('Crisis Indicator Data'!L80=0,0,IF(LOG('Crisis Indicator Data'!L80)&lt;W$4,0,IF(LOG('Crisis Indicator Data'!L80)&gt;W$3,5,ROUND(5-(W$3-LOG('Crisis Indicator Data'!L80))/(W$3-W$4)*5,1)))))</f>
        <v>2.2000000000000002</v>
      </c>
      <c r="X83" s="260">
        <f>IF(OR('Crisis Indicator Data'!L80="x",'Crisis Indicator Data'!H80="x"),"x",'Crisis Indicator Data'!L80/'Crisis Indicator Data'!H80)</f>
        <v>7.7294685990338165E-5</v>
      </c>
      <c r="Y83" s="253">
        <f t="shared" si="35"/>
        <v>3.9</v>
      </c>
      <c r="Z83" s="253">
        <f t="shared" si="36"/>
        <v>3.1</v>
      </c>
      <c r="AA83" s="253">
        <f t="shared" si="37"/>
        <v>3.5</v>
      </c>
      <c r="AB83" s="261">
        <f t="shared" si="38"/>
        <v>2.5</v>
      </c>
    </row>
    <row r="84" spans="1:28" x14ac:dyDescent="0.35">
      <c r="A84" s="150" t="str">
        <f>'Crisis Indicator Data'!A81</f>
        <v>International Refugees in Malaysia</v>
      </c>
      <c r="B84" s="151" t="str">
        <f>'Crisis Indicator Data'!B81</f>
        <v>International displacement</v>
      </c>
      <c r="C84" s="151" t="str">
        <f>'Crisis Indicator Data'!C81</f>
        <v>MYS001</v>
      </c>
      <c r="D84" s="151" t="str">
        <f>'Crisis Indicator Data'!D81</f>
        <v>Malaysia</v>
      </c>
      <c r="E84" s="152" t="str">
        <f>'Crisis Indicator Data'!E81</f>
        <v>MYS</v>
      </c>
      <c r="F84" s="259">
        <f>IF('Crisis Indicator Data'!F81="x","x",IF(LOG('Crisis Indicator Data'!F81)&lt;F$4,0,IF(LOG('Crisis Indicator Data'!F81)&gt;F$3,5,ROUND(5-(F$3-LOG('Crisis Indicator Data'!F81))/(F$3-F$4)*5,1))))</f>
        <v>1.6</v>
      </c>
      <c r="G84" s="145">
        <f>IF('Crisis Indicator Data'!F81="x","x",IF(B84="Regional crisis",('Crisis Indicator Data'!F81/VLOOKUP('Impact of the crisis'!$C84,'Regional Crises'!$B$1:$R$66,4,FALSE)),'Crisis Indicator Data'!F81/VLOOKUP('Impact of the crisis'!$E84,'Country Indicator Data'!$B$4:$P$300,15,FALSE)))</f>
        <v>2.8020088266626084E-2</v>
      </c>
      <c r="H84" s="253">
        <f t="shared" si="26"/>
        <v>0</v>
      </c>
      <c r="I84" s="253">
        <f t="shared" si="27"/>
        <v>0.8</v>
      </c>
      <c r="J84" s="253">
        <f>IF('Crisis Indicator Data'!G81="x","x",IF(LOG('Crisis Indicator Data'!G81)&lt;J$4,0,IF(LOG('Crisis Indicator Data'!G81)&gt;J$3,5,ROUND(5-(J$3-LOG('Crisis Indicator Data'!G81))/(J$3-J$4)*5,1))))</f>
        <v>3.3</v>
      </c>
      <c r="K84" s="145">
        <f>IF('Crisis Indicator Data'!G81="x","x",IF(B84="Regional crisis",('Crisis Indicator Data'!G81/VLOOKUP('Impact of the crisis'!$C84,'Regional Crises'!$B$1:$R$66,5,FALSE)),'Crisis Indicator Data'!G81/VLOOKUP('Impact of the crisis'!$E84,'Country Indicator Data'!$B$4:$P$300,14,FALSE)))</f>
        <v>0.30861931852939378</v>
      </c>
      <c r="L84" s="253">
        <f t="shared" si="28"/>
        <v>1.5</v>
      </c>
      <c r="M84" s="253">
        <f t="shared" si="29"/>
        <v>2.4</v>
      </c>
      <c r="N84" s="253">
        <f t="shared" si="30"/>
        <v>1.7</v>
      </c>
      <c r="O84" s="253">
        <f>IF('Crisis Indicator Data'!H81="x","x",IF('Crisis Indicator Data'!H81=0,0,IF(LOG('Crisis Indicator Data'!H81)&lt;O$4,0,IF(LOG('Crisis Indicator Data'!H81)&gt;O$3,5,ROUND(5-(O$3-LOG('Crisis Indicator Data'!H81))/(O$3-O$4)*5,1)))))</f>
        <v>4.2</v>
      </c>
      <c r="P84" s="144">
        <f>IF('Crisis Indicator Data'!H81="x","x",'Crisis Indicator Data'!H81/'Crisis Indicator Data'!G81)</f>
        <v>1</v>
      </c>
      <c r="Q84" s="253">
        <f t="shared" si="31"/>
        <v>5</v>
      </c>
      <c r="R84" s="253">
        <f t="shared" si="32"/>
        <v>4.5999999999999996</v>
      </c>
      <c r="S84" s="253">
        <f>IF('Crisis Indicator Data'!I81="x","x",IF('Crisis Indicator Data'!I81=0,0,IF(LOG('Crisis Indicator Data'!I81)&lt;S$4,0,IF(LOG('Crisis Indicator Data'!I81)&gt;S$3,5,ROUND(5-(S$3-LOG('Crisis Indicator Data'!I81))/(S$3-S$4)*5,1)))))</f>
        <v>3.2</v>
      </c>
      <c r="T84" s="144">
        <f>IF('Crisis Indicator Data'!H81="x","x",IF('Crisis Indicator Data'!I81="x","x",'Crisis Indicator Data'!I81/'Crisis Indicator Data'!H81))</f>
        <v>1.8037661050545096E-2</v>
      </c>
      <c r="U84" s="253">
        <f t="shared" si="33"/>
        <v>0.6</v>
      </c>
      <c r="V84" s="253">
        <f t="shared" si="34"/>
        <v>1.9</v>
      </c>
      <c r="W84" s="253">
        <f>IF('Crisis Indicator Data'!L81="x","x",IF('Crisis Indicator Data'!L81=0,0,IF(LOG('Crisis Indicator Data'!L81)&lt;W$4,0,IF(LOG('Crisis Indicator Data'!L81)&gt;W$3,5,ROUND(5-(W$3-LOG('Crisis Indicator Data'!L81))/(W$3-W$4)*5,1)))))</f>
        <v>1</v>
      </c>
      <c r="X84" s="260">
        <f>IF(OR('Crisis Indicator Data'!L81="x",'Crisis Indicator Data'!H81="x"),"x",'Crisis Indicator Data'!L81/'Crisis Indicator Data'!H81)</f>
        <v>4.9554013875123889E-7</v>
      </c>
      <c r="Y84" s="253">
        <f t="shared" si="35"/>
        <v>0</v>
      </c>
      <c r="Z84" s="253">
        <f t="shared" si="36"/>
        <v>0.5</v>
      </c>
      <c r="AA84" s="253">
        <f t="shared" si="37"/>
        <v>1.2</v>
      </c>
      <c r="AB84" s="261">
        <f t="shared" si="38"/>
        <v>3.4</v>
      </c>
    </row>
    <row r="85" spans="1:28" x14ac:dyDescent="0.35">
      <c r="A85" s="150" t="str">
        <f>'Crisis Indicator Data'!A82</f>
        <v>Food Security Crisis in Namibia</v>
      </c>
      <c r="B85" s="151" t="str">
        <f>'Crisis Indicator Data'!B82</f>
        <v>Food Security</v>
      </c>
      <c r="C85" s="151" t="str">
        <f>'Crisis Indicator Data'!C82</f>
        <v>NAM002</v>
      </c>
      <c r="D85" s="151" t="str">
        <f>'Crisis Indicator Data'!D82</f>
        <v>Namibia</v>
      </c>
      <c r="E85" s="152" t="str">
        <f>'Crisis Indicator Data'!E82</f>
        <v>NAM</v>
      </c>
      <c r="F85" s="259">
        <f>IF('Crisis Indicator Data'!F82="x","x",IF(LOG('Crisis Indicator Data'!F82)&lt;F$4,0,IF(LOG('Crisis Indicator Data'!F82)&gt;F$3,5,ROUND(5-(F$3-LOG('Crisis Indicator Data'!F82))/(F$3-F$4)*5,1))))</f>
        <v>4.9000000000000004</v>
      </c>
      <c r="G85" s="145">
        <f>IF('Crisis Indicator Data'!F82="x","x",IF(B85="Regional crisis",('Crisis Indicator Data'!F82/VLOOKUP('Impact of the crisis'!$C85,'Regional Crises'!$B$1:$R$66,4,FALSE)),'Crisis Indicator Data'!F82/VLOOKUP('Impact of the crisis'!$E85,'Country Indicator Data'!$B$4:$P$300,15,FALSE)))</f>
        <v>1.0012170681047989</v>
      </c>
      <c r="H85" s="253">
        <f t="shared" si="26"/>
        <v>5</v>
      </c>
      <c r="I85" s="253">
        <f t="shared" si="27"/>
        <v>4.95</v>
      </c>
      <c r="J85" s="253">
        <f>IF('Crisis Indicator Data'!G82="x","x",IF(LOG('Crisis Indicator Data'!G82)&lt;J$4,0,IF(LOG('Crisis Indicator Data'!G82)&gt;J$3,5,ROUND(5-(J$3-LOG('Crisis Indicator Data'!G82))/(J$3-J$4)*5,1))))</f>
        <v>1.4</v>
      </c>
      <c r="K85" s="145">
        <f>IF('Crisis Indicator Data'!G82="x","x",IF(B85="Regional crisis",('Crisis Indicator Data'!G82/VLOOKUP('Impact of the crisis'!$C85,'Regional Crises'!$B$1:$R$66,5,FALSE)),'Crisis Indicator Data'!G82/VLOOKUP('Impact of the crisis'!$E85,'Country Indicator Data'!$B$4:$P$300,14,FALSE)))</f>
        <v>1.003935458480913</v>
      </c>
      <c r="L85" s="253">
        <f t="shared" si="28"/>
        <v>5</v>
      </c>
      <c r="M85" s="253">
        <f t="shared" si="29"/>
        <v>3.2</v>
      </c>
      <c r="N85" s="253">
        <f t="shared" si="30"/>
        <v>4.3</v>
      </c>
      <c r="O85" s="253">
        <f>IF('Crisis Indicator Data'!H82="x","x",IF('Crisis Indicator Data'!H82=0,0,IF(LOG('Crisis Indicator Data'!H82)&lt;O$4,0,IF(LOG('Crisis Indicator Data'!H82)&gt;O$3,5,ROUND(5-(O$3-LOG('Crisis Indicator Data'!H82))/(O$3-O$4)*5,1)))))</f>
        <v>2.8</v>
      </c>
      <c r="P85" s="144">
        <f>IF('Crisis Indicator Data'!H82="x","x",'Crisis Indicator Data'!H82/'Crisis Indicator Data'!G82)</f>
        <v>0.62210897687181499</v>
      </c>
      <c r="Q85" s="253">
        <f t="shared" si="31"/>
        <v>3.1</v>
      </c>
      <c r="R85" s="253">
        <f t="shared" si="32"/>
        <v>2.95</v>
      </c>
      <c r="S85" s="253">
        <f>IF('Crisis Indicator Data'!I82="x","x",IF('Crisis Indicator Data'!I82=0,0,IF(LOG('Crisis Indicator Data'!I82)&lt;S$4,0,IF(LOG('Crisis Indicator Data'!I82)&gt;S$3,5,ROUND(5-(S$3-LOG('Crisis Indicator Data'!I82))/(S$3-S$4)*5,1)))))</f>
        <v>0</v>
      </c>
      <c r="T85" s="144">
        <f>IF('Crisis Indicator Data'!H82="x","x",IF('Crisis Indicator Data'!I82="x","x",'Crisis Indicator Data'!I82/'Crisis Indicator Data'!H82))</f>
        <v>0</v>
      </c>
      <c r="U85" s="253">
        <f t="shared" si="33"/>
        <v>0</v>
      </c>
      <c r="V85" s="253">
        <f t="shared" si="34"/>
        <v>0</v>
      </c>
      <c r="W85" s="253">
        <f>IF('Crisis Indicator Data'!L82="x","x",IF('Crisis Indicator Data'!L82=0,0,IF(LOG('Crisis Indicator Data'!L82)&lt;W$4,0,IF(LOG('Crisis Indicator Data'!L82)&gt;W$3,5,ROUND(5-(W$3-LOG('Crisis Indicator Data'!L82))/(W$3-W$4)*5,1)))))</f>
        <v>0</v>
      </c>
      <c r="X85" s="260">
        <f>IF(OR('Crisis Indicator Data'!L82="x",'Crisis Indicator Data'!H82="x"),"x",'Crisis Indicator Data'!L82/'Crisis Indicator Data'!H82)</f>
        <v>0</v>
      </c>
      <c r="Y85" s="253">
        <f t="shared" si="35"/>
        <v>0</v>
      </c>
      <c r="Z85" s="253">
        <f t="shared" si="36"/>
        <v>0</v>
      </c>
      <c r="AA85" s="253">
        <f t="shared" si="37"/>
        <v>0</v>
      </c>
      <c r="AB85" s="261">
        <f t="shared" si="38"/>
        <v>1.7</v>
      </c>
    </row>
    <row r="86" spans="1:28" x14ac:dyDescent="0.35">
      <c r="A86" s="150" t="str">
        <f>'Crisis Indicator Data'!A83</f>
        <v>Multiple crises in Niger</v>
      </c>
      <c r="B86" s="151" t="str">
        <f>'Crisis Indicator Data'!B83</f>
        <v>Multiple crises country</v>
      </c>
      <c r="C86" s="151" t="str">
        <f>'Crisis Indicator Data'!C83</f>
        <v>NER001</v>
      </c>
      <c r="D86" s="151" t="str">
        <f>'Crisis Indicator Data'!D83</f>
        <v>Niger</v>
      </c>
      <c r="E86" s="152" t="str">
        <f>'Crisis Indicator Data'!E83</f>
        <v>NER</v>
      </c>
      <c r="F86" s="259">
        <f>IF('Crisis Indicator Data'!F83="x","x",IF(LOG('Crisis Indicator Data'!F83)&lt;F$4,0,IF(LOG('Crisis Indicator Data'!F83)&gt;F$3,5,ROUND(5-(F$3-LOG('Crisis Indicator Data'!F83))/(F$3-F$4)*5,1))))</f>
        <v>5</v>
      </c>
      <c r="G86" s="145">
        <f>IF('Crisis Indicator Data'!F83="x","x",IF(B86="Regional crisis",('Crisis Indicator Data'!F83/VLOOKUP('Impact of the crisis'!$C86,'Regional Crises'!$B$1:$R$66,4,FALSE)),'Crisis Indicator Data'!F83/VLOOKUP('Impact of the crisis'!$E86,'Country Indicator Data'!$B$4:$P$300,15,FALSE)))</f>
        <v>1.0002368358727403</v>
      </c>
      <c r="H86" s="253">
        <f t="shared" si="26"/>
        <v>5</v>
      </c>
      <c r="I86" s="253">
        <f t="shared" si="27"/>
        <v>5</v>
      </c>
      <c r="J86" s="253">
        <f>IF('Crisis Indicator Data'!G83="x","x",IF(LOG('Crisis Indicator Data'!G83)&lt;J$4,0,IF(LOG('Crisis Indicator Data'!G83)&gt;J$3,5,ROUND(5-(J$3-LOG('Crisis Indicator Data'!G83))/(J$3-J$4)*5,1))))</f>
        <v>4.5999999999999996</v>
      </c>
      <c r="K86" s="145">
        <f>IF('Crisis Indicator Data'!G83="x","x",IF(B86="Regional crisis",('Crisis Indicator Data'!G83/VLOOKUP('Impact of the crisis'!$C86,'Regional Crises'!$B$1:$R$66,5,FALSE)),'Crisis Indicator Data'!G83/VLOOKUP('Impact of the crisis'!$E86,'Country Indicator Data'!$B$4:$P$300,14,FALSE)))</f>
        <v>1</v>
      </c>
      <c r="L86" s="253">
        <f t="shared" si="28"/>
        <v>5</v>
      </c>
      <c r="M86" s="253">
        <f t="shared" si="29"/>
        <v>4.8</v>
      </c>
      <c r="N86" s="253">
        <f t="shared" si="30"/>
        <v>4.9000000000000004</v>
      </c>
      <c r="O86" s="253">
        <f>IF('Crisis Indicator Data'!H83="x","x",IF('Crisis Indicator Data'!H83=0,0,IF(LOG('Crisis Indicator Data'!H83)&lt;O$4,0,IF(LOG('Crisis Indicator Data'!H83)&gt;O$3,5,ROUND(5-(O$3-LOG('Crisis Indicator Data'!H83))/(O$3-O$4)*5,1)))))</f>
        <v>3.5</v>
      </c>
      <c r="P86" s="144">
        <f>IF('Crisis Indicator Data'!H83="x","x",'Crisis Indicator Data'!H83/'Crisis Indicator Data'!G83)</f>
        <v>0.16310924369747898</v>
      </c>
      <c r="Q86" s="253">
        <f t="shared" si="31"/>
        <v>0.8</v>
      </c>
      <c r="R86" s="253">
        <f t="shared" si="32"/>
        <v>2.15</v>
      </c>
      <c r="S86" s="253">
        <f>IF('Crisis Indicator Data'!I83="x","x",IF('Crisis Indicator Data'!I83=0,0,IF(LOG('Crisis Indicator Data'!I83)&lt;S$4,0,IF(LOG('Crisis Indicator Data'!I83)&gt;S$3,5,ROUND(5-(S$3-LOG('Crisis Indicator Data'!I83))/(S$3-S$4)*5,1)))))</f>
        <v>3.9</v>
      </c>
      <c r="T86" s="144">
        <f>IF('Crisis Indicator Data'!H83="x","x",IF('Crisis Indicator Data'!I83="x","x",'Crisis Indicator Data'!I83/'Crisis Indicator Data'!H83))</f>
        <v>0.14992272024729522</v>
      </c>
      <c r="U86" s="253">
        <f t="shared" si="33"/>
        <v>5</v>
      </c>
      <c r="V86" s="253">
        <f t="shared" si="34"/>
        <v>4.5</v>
      </c>
      <c r="W86" s="253">
        <f>IF('Crisis Indicator Data'!L83="x","x",IF('Crisis Indicator Data'!L83=0,0,IF(LOG('Crisis Indicator Data'!L83)&lt;W$4,0,IF(LOG('Crisis Indicator Data'!L83)&gt;W$3,5,ROUND(5-(W$3-LOG('Crisis Indicator Data'!L83))/(W$3-W$4)*5,1)))))</f>
        <v>4</v>
      </c>
      <c r="X86" s="260">
        <f>IF(OR('Crisis Indicator Data'!L83="x",'Crisis Indicator Data'!H83="x"),"x",'Crisis Indicator Data'!L83/'Crisis Indicator Data'!H83)</f>
        <v>1.6048428645028335E-4</v>
      </c>
      <c r="Y86" s="253">
        <f t="shared" si="35"/>
        <v>5</v>
      </c>
      <c r="Z86" s="253">
        <f t="shared" si="36"/>
        <v>4.5</v>
      </c>
      <c r="AA86" s="253">
        <f t="shared" si="37"/>
        <v>4.5</v>
      </c>
      <c r="AB86" s="261">
        <f t="shared" si="38"/>
        <v>3.6</v>
      </c>
    </row>
    <row r="87" spans="1:28" x14ac:dyDescent="0.35">
      <c r="A87" s="150" t="str">
        <f>'Crisis Indicator Data'!A84</f>
        <v>Boko Haram in Niger</v>
      </c>
      <c r="B87" s="151" t="str">
        <f>'Crisis Indicator Data'!B84</f>
        <v>Conflict</v>
      </c>
      <c r="C87" s="151" t="str">
        <f>'Crisis Indicator Data'!C84</f>
        <v>NER002</v>
      </c>
      <c r="D87" s="151" t="str">
        <f>'Crisis Indicator Data'!D84</f>
        <v>Niger</v>
      </c>
      <c r="E87" s="152" t="str">
        <f>'Crisis Indicator Data'!E84</f>
        <v>NER</v>
      </c>
      <c r="F87" s="259">
        <f>IF('Crisis Indicator Data'!F84="x","x",IF(LOG('Crisis Indicator Data'!F84)&lt;F$4,0,IF(LOG('Crisis Indicator Data'!F84)&gt;F$3,5,ROUND(5-(F$3-LOG('Crisis Indicator Data'!F84))/(F$3-F$4)*5,1))))</f>
        <v>3.7</v>
      </c>
      <c r="G87" s="145">
        <f>IF('Crisis Indicator Data'!F84="x","x",IF(B87="Regional crisis",('Crisis Indicator Data'!F84/VLOOKUP('Impact of the crisis'!$C87,'Regional Crises'!$B$1:$R$66,4,FALSE)),'Crisis Indicator Data'!F84/VLOOKUP('Impact of the crisis'!$E87,'Country Indicator Data'!$B$4:$P$300,15,FALSE)))</f>
        <v>0.12386989816057473</v>
      </c>
      <c r="H87" s="253">
        <f t="shared" si="26"/>
        <v>0.5</v>
      </c>
      <c r="I87" s="253">
        <f t="shared" si="27"/>
        <v>2.1</v>
      </c>
      <c r="J87" s="253">
        <f>IF('Crisis Indicator Data'!G84="x","x",IF(LOG('Crisis Indicator Data'!G84)&lt;J$4,0,IF(LOG('Crisis Indicator Data'!G84)&gt;J$3,5,ROUND(5-(J$3-LOG('Crisis Indicator Data'!G84))/(J$3-J$4)*5,1))))</f>
        <v>0</v>
      </c>
      <c r="K87" s="145">
        <f>IF('Crisis Indicator Data'!G84="x","x",IF(B87="Regional crisis",('Crisis Indicator Data'!G84/VLOOKUP('Impact of the crisis'!$C87,'Regional Crises'!$B$1:$R$66,5,FALSE)),'Crisis Indicator Data'!G84/VLOOKUP('Impact of the crisis'!$E87,'Country Indicator Data'!$B$4:$P$300,14,FALSE)))</f>
        <v>3.9873949579831931E-2</v>
      </c>
      <c r="L87" s="253">
        <f t="shared" si="28"/>
        <v>0.2</v>
      </c>
      <c r="M87" s="253">
        <f t="shared" si="29"/>
        <v>0.1</v>
      </c>
      <c r="N87" s="253">
        <f t="shared" si="30"/>
        <v>1.2</v>
      </c>
      <c r="O87" s="253">
        <f>IF('Crisis Indicator Data'!H84="x","x",IF('Crisis Indicator Data'!H84=0,0,IF(LOG('Crisis Indicator Data'!H84)&lt;O$4,0,IF(LOG('Crisis Indicator Data'!H84)&gt;O$3,5,ROUND(5-(O$3-LOG('Crisis Indicator Data'!H84))/(O$3-O$4)*5,1)))))</f>
        <v>1.6</v>
      </c>
      <c r="P87" s="144">
        <f>IF('Crisis Indicator Data'!H84="x","x",'Crisis Indicator Data'!H84/'Crisis Indicator Data'!G84)</f>
        <v>0.30874604847207587</v>
      </c>
      <c r="Q87" s="253">
        <f t="shared" si="31"/>
        <v>1.5</v>
      </c>
      <c r="R87" s="253">
        <f t="shared" si="32"/>
        <v>1.55</v>
      </c>
      <c r="S87" s="253">
        <f>IF('Crisis Indicator Data'!I84="x","x",IF('Crisis Indicator Data'!I84=0,0,IF(LOG('Crisis Indicator Data'!I84)&lt;S$4,0,IF(LOG('Crisis Indicator Data'!I84)&gt;S$3,5,ROUND(5-(S$3-LOG('Crisis Indicator Data'!I84))/(S$3-S$4)*5,1)))))</f>
        <v>3.4</v>
      </c>
      <c r="T87" s="144">
        <f>IF('Crisis Indicator Data'!H84="x","x",IF('Crisis Indicator Data'!I84="x","x",'Crisis Indicator Data'!I84/'Crisis Indicator Data'!H84))</f>
        <v>0.80887372013651881</v>
      </c>
      <c r="U87" s="253">
        <f t="shared" si="33"/>
        <v>5</v>
      </c>
      <c r="V87" s="253">
        <f t="shared" si="34"/>
        <v>4.2</v>
      </c>
      <c r="W87" s="253">
        <f>IF('Crisis Indicator Data'!L84="x","x",IF('Crisis Indicator Data'!L84=0,0,IF(LOG('Crisis Indicator Data'!L84)&lt;W$4,0,IF(LOG('Crisis Indicator Data'!L84)&gt;W$3,5,ROUND(5-(W$3-LOG('Crisis Indicator Data'!L84))/(W$3-W$4)*5,1)))))</f>
        <v>3</v>
      </c>
      <c r="X87" s="260">
        <f>IF(OR('Crisis Indicator Data'!L84="x",'Crisis Indicator Data'!H84="x"),"x",'Crisis Indicator Data'!L84/'Crisis Indicator Data'!H84)</f>
        <v>4.1979522184300343E-4</v>
      </c>
      <c r="Y87" s="253">
        <f t="shared" si="35"/>
        <v>5</v>
      </c>
      <c r="Z87" s="253">
        <f t="shared" si="36"/>
        <v>4</v>
      </c>
      <c r="AA87" s="253">
        <f t="shared" si="37"/>
        <v>4.0999999999999996</v>
      </c>
      <c r="AB87" s="261">
        <f t="shared" si="38"/>
        <v>3.1</v>
      </c>
    </row>
    <row r="88" spans="1:28" x14ac:dyDescent="0.35">
      <c r="A88" s="150" t="str">
        <f>'Crisis Indicator Data'!A85</f>
        <v>Mali/Burkina Faso conflict</v>
      </c>
      <c r="B88" s="151" t="str">
        <f>'Crisis Indicator Data'!B85</f>
        <v>Conflict</v>
      </c>
      <c r="C88" s="151" t="str">
        <f>'Crisis Indicator Data'!C85</f>
        <v>NER003</v>
      </c>
      <c r="D88" s="151" t="str">
        <f>'Crisis Indicator Data'!D85</f>
        <v>Niger</v>
      </c>
      <c r="E88" s="152" t="str">
        <f>'Crisis Indicator Data'!E85</f>
        <v>NER</v>
      </c>
      <c r="F88" s="259">
        <f>IF('Crisis Indicator Data'!F85="x","x",IF(LOG('Crisis Indicator Data'!F85)&lt;F$4,0,IF(LOG('Crisis Indicator Data'!F85)&gt;F$3,5,ROUND(5-(F$3-LOG('Crisis Indicator Data'!F85))/(F$3-F$4)*5,1))))</f>
        <v>3.9</v>
      </c>
      <c r="G88" s="145">
        <f>IF('Crisis Indicator Data'!F85="x","x",IF(B88="Regional crisis",('Crisis Indicator Data'!F85/VLOOKUP('Impact of the crisis'!$C88,'Regional Crises'!$B$1:$R$66,4,FALSE)),'Crisis Indicator Data'!F85/VLOOKUP('Impact of the crisis'!$E88,'Country Indicator Data'!$B$4:$P$300,15,FALSE)))</f>
        <v>0.1662587826636141</v>
      </c>
      <c r="H88" s="253">
        <f t="shared" si="26"/>
        <v>0.7</v>
      </c>
      <c r="I88" s="253">
        <f t="shared" si="27"/>
        <v>2.2999999999999998</v>
      </c>
      <c r="J88" s="253">
        <f>IF('Crisis Indicator Data'!G85="x","x",IF(LOG('Crisis Indicator Data'!G85)&lt;J$4,0,IF(LOG('Crisis Indicator Data'!G85)&gt;J$3,5,ROUND(5-(J$3-LOG('Crisis Indicator Data'!G85))/(J$3-J$4)*5,1))))</f>
        <v>3.1</v>
      </c>
      <c r="K88" s="145">
        <f>IF('Crisis Indicator Data'!G85="x","x",IF(B88="Regional crisis",('Crisis Indicator Data'!G85/VLOOKUP('Impact of the crisis'!$C88,'Regional Crises'!$B$1:$R$66,5,FALSE)),'Crisis Indicator Data'!G85/VLOOKUP('Impact of the crisis'!$E88,'Country Indicator Data'!$B$4:$P$300,14,FALSE)))</f>
        <v>0.35294117647058826</v>
      </c>
      <c r="L88" s="253">
        <f t="shared" si="28"/>
        <v>1.7</v>
      </c>
      <c r="M88" s="253">
        <f t="shared" si="29"/>
        <v>2.4</v>
      </c>
      <c r="N88" s="253">
        <f t="shared" si="30"/>
        <v>2.4</v>
      </c>
      <c r="O88" s="253">
        <f>IF('Crisis Indicator Data'!H85="x","x",IF('Crisis Indicator Data'!H85=0,0,IF(LOG('Crisis Indicator Data'!H85)&lt;O$4,0,IF(LOG('Crisis Indicator Data'!H85)&gt;O$3,5,ROUND(5-(O$3-LOG('Crisis Indicator Data'!H85))/(O$3-O$4)*5,1)))))</f>
        <v>2.7</v>
      </c>
      <c r="P88" s="144">
        <f>IF('Crisis Indicator Data'!H85="x","x",'Crisis Indicator Data'!H85/'Crisis Indicator Data'!G85)</f>
        <v>0.16142857142857142</v>
      </c>
      <c r="Q88" s="253">
        <f t="shared" si="31"/>
        <v>0.8</v>
      </c>
      <c r="R88" s="253">
        <f t="shared" si="32"/>
        <v>1.75</v>
      </c>
      <c r="S88" s="253">
        <f>IF('Crisis Indicator Data'!I85="x","x",IF('Crisis Indicator Data'!I85=0,0,IF(LOG('Crisis Indicator Data'!I85)&lt;S$4,0,IF(LOG('Crisis Indicator Data'!I85)&gt;S$3,5,ROUND(5-(S$3-LOG('Crisis Indicator Data'!I85))/(S$3-S$4)*5,1)))))</f>
        <v>3.4</v>
      </c>
      <c r="T88" s="144">
        <f>IF('Crisis Indicator Data'!H85="x","x",IF('Crisis Indicator Data'!I85="x","x",'Crisis Indicator Data'!I85/'Crisis Indicator Data'!H85))</f>
        <v>0.16519174041297935</v>
      </c>
      <c r="U88" s="253">
        <f t="shared" si="33"/>
        <v>5</v>
      </c>
      <c r="V88" s="253">
        <f t="shared" si="34"/>
        <v>4.2</v>
      </c>
      <c r="W88" s="253">
        <f>IF('Crisis Indicator Data'!L85="x","x",IF('Crisis Indicator Data'!L85=0,0,IF(LOG('Crisis Indicator Data'!L85)&lt;W$4,0,IF(LOG('Crisis Indicator Data'!L85)&gt;W$3,5,ROUND(5-(W$3-LOG('Crisis Indicator Data'!L85))/(W$3-W$4)*5,1)))))</f>
        <v>3.8</v>
      </c>
      <c r="X88" s="260">
        <f>IF(OR('Crisis Indicator Data'!L85="x",'Crisis Indicator Data'!H85="x"),"x",'Crisis Indicator Data'!L85/'Crisis Indicator Data'!H85)</f>
        <v>3.4808259587020647E-4</v>
      </c>
      <c r="Y88" s="253">
        <f t="shared" si="35"/>
        <v>5</v>
      </c>
      <c r="Z88" s="253">
        <f t="shared" si="36"/>
        <v>4.4000000000000004</v>
      </c>
      <c r="AA88" s="253">
        <f t="shared" si="37"/>
        <v>4.3</v>
      </c>
      <c r="AB88" s="261">
        <f t="shared" si="38"/>
        <v>3.3</v>
      </c>
    </row>
    <row r="89" spans="1:28" x14ac:dyDescent="0.35">
      <c r="A89" s="150" t="str">
        <f>'Crisis Indicator Data'!A86</f>
        <v>Nigerian Refugees</v>
      </c>
      <c r="B89" s="151" t="str">
        <f>'Crisis Indicator Data'!B86</f>
        <v>International displacement</v>
      </c>
      <c r="C89" s="151" t="str">
        <f>'Crisis Indicator Data'!C86</f>
        <v>NER004</v>
      </c>
      <c r="D89" s="151" t="str">
        <f>'Crisis Indicator Data'!D86</f>
        <v>Niger</v>
      </c>
      <c r="E89" s="152" t="str">
        <f>'Crisis Indicator Data'!E86</f>
        <v>NER</v>
      </c>
      <c r="F89" s="259">
        <f>IF('Crisis Indicator Data'!F86="x","x",IF(LOG('Crisis Indicator Data'!F86)&lt;F$4,0,IF(LOG('Crisis Indicator Data'!F86)&gt;F$3,5,ROUND(5-(F$3-LOG('Crisis Indicator Data'!F86))/(F$3-F$4)*5,1))))</f>
        <v>1.6</v>
      </c>
      <c r="G89" s="145">
        <f>IF('Crisis Indicator Data'!F86="x","x",IF(B89="Regional crisis",('Crisis Indicator Data'!F86/VLOOKUP('Impact of the crisis'!$C89,'Regional Crises'!$B$1:$R$66,4,FALSE)),'Crisis Indicator Data'!F86/VLOOKUP('Impact of the crisis'!$E89,'Country Indicator Data'!$B$4:$P$300,15,FALSE)))</f>
        <v>6.8019262650982869E-3</v>
      </c>
      <c r="H89" s="253">
        <f t="shared" si="26"/>
        <v>0</v>
      </c>
      <c r="I89" s="253">
        <f t="shared" si="27"/>
        <v>0.8</v>
      </c>
      <c r="J89" s="253">
        <f>IF('Crisis Indicator Data'!G86="x","x",IF(LOG('Crisis Indicator Data'!G86)&lt;J$4,0,IF(LOG('Crisis Indicator Data'!G86)&gt;J$3,5,ROUND(5-(J$3-LOG('Crisis Indicator Data'!G86))/(J$3-J$4)*5,1))))</f>
        <v>0.4</v>
      </c>
      <c r="K89" s="145">
        <f>IF('Crisis Indicator Data'!G86="x","x",IF(B89="Regional crisis",('Crisis Indicator Data'!G86/VLOOKUP('Impact of the crisis'!$C89,'Regional Crises'!$B$1:$R$66,5,FALSE)),'Crisis Indicator Data'!G86/VLOOKUP('Impact of the crisis'!$E89,'Country Indicator Data'!$B$4:$P$300,14,FALSE)))</f>
        <v>5.5798319327731091E-2</v>
      </c>
      <c r="L89" s="253">
        <f t="shared" si="28"/>
        <v>0.2</v>
      </c>
      <c r="M89" s="253">
        <f t="shared" si="29"/>
        <v>0.30000000000000004</v>
      </c>
      <c r="N89" s="253">
        <f t="shared" si="30"/>
        <v>0.6</v>
      </c>
      <c r="O89" s="253">
        <f>IF('Crisis Indicator Data'!H86="x","x",IF('Crisis Indicator Data'!H86=0,0,IF(LOG('Crisis Indicator Data'!H86)&lt;O$4,0,IF(LOG('Crisis Indicator Data'!H86)&gt;O$3,5,ROUND(5-(O$3-LOG('Crisis Indicator Data'!H86))/(O$3-O$4)*5,1)))))</f>
        <v>2.2000000000000002</v>
      </c>
      <c r="P89" s="144">
        <f>IF('Crisis Indicator Data'!H86="x","x",'Crisis Indicator Data'!H86/'Crisis Indicator Data'!G86)</f>
        <v>0.53012048192771088</v>
      </c>
      <c r="Q89" s="253">
        <f t="shared" si="31"/>
        <v>2.6</v>
      </c>
      <c r="R89" s="253">
        <f t="shared" si="32"/>
        <v>2.4000000000000004</v>
      </c>
      <c r="S89" s="253">
        <f>IF('Crisis Indicator Data'!I86="x","x",IF('Crisis Indicator Data'!I86=0,0,IF(LOG('Crisis Indicator Data'!I86)&lt;S$4,0,IF(LOG('Crisis Indicator Data'!I86)&gt;S$3,5,ROUND(5-(S$3-LOG('Crisis Indicator Data'!I86))/(S$3-S$4)*5,1)))))</f>
        <v>3.2</v>
      </c>
      <c r="T89" s="144">
        <f>IF('Crisis Indicator Data'!H86="x","x",IF('Crisis Indicator Data'!I86="x","x",'Crisis Indicator Data'!I86/'Crisis Indicator Data'!H86))</f>
        <v>0.265625</v>
      </c>
      <c r="U89" s="253">
        <f t="shared" si="33"/>
        <v>5</v>
      </c>
      <c r="V89" s="253">
        <f t="shared" si="34"/>
        <v>4.0999999999999996</v>
      </c>
      <c r="W89" s="253">
        <f>IF('Crisis Indicator Data'!L86="x","x",IF('Crisis Indicator Data'!L86=0,0,IF(LOG('Crisis Indicator Data'!L86)&lt;W$4,0,IF(LOG('Crisis Indicator Data'!L86)&gt;W$3,5,ROUND(5-(W$3-LOG('Crisis Indicator Data'!L86))/(W$3-W$4)*5,1)))))</f>
        <v>1.7</v>
      </c>
      <c r="X89" s="260">
        <f>IF(OR('Crisis Indicator Data'!L86="x",'Crisis Indicator Data'!H86="x"),"x",'Crisis Indicator Data'!L86/'Crisis Indicator Data'!H86)</f>
        <v>2.2727272727272726E-5</v>
      </c>
      <c r="Y89" s="253">
        <f t="shared" si="35"/>
        <v>1.1000000000000001</v>
      </c>
      <c r="Z89" s="253">
        <f t="shared" si="36"/>
        <v>1.4</v>
      </c>
      <c r="AA89" s="253">
        <f t="shared" si="37"/>
        <v>3</v>
      </c>
      <c r="AB89" s="261">
        <f t="shared" si="38"/>
        <v>2.7</v>
      </c>
    </row>
    <row r="90" spans="1:28" x14ac:dyDescent="0.35">
      <c r="A90" s="150" t="str">
        <f>'Crisis Indicator Data'!A87</f>
        <v>Complex crisis in Nigeria</v>
      </c>
      <c r="B90" s="151" t="str">
        <f>'Crisis Indicator Data'!B87</f>
        <v>Complex crisis</v>
      </c>
      <c r="C90" s="151" t="str">
        <f>'Crisis Indicator Data'!C87</f>
        <v>NGA001</v>
      </c>
      <c r="D90" s="151" t="str">
        <f>'Crisis Indicator Data'!D87</f>
        <v>Nigeria</v>
      </c>
      <c r="E90" s="152" t="str">
        <f>'Crisis Indicator Data'!E87</f>
        <v>NGA</v>
      </c>
      <c r="F90" s="259">
        <f>IF('Crisis Indicator Data'!F87="x","x",IF(LOG('Crisis Indicator Data'!F87)&lt;F$4,0,IF(LOG('Crisis Indicator Data'!F87)&gt;F$3,5,ROUND(5-(F$3-LOG('Crisis Indicator Data'!F87))/(F$3-F$4)*5,1))))</f>
        <v>4.9000000000000004</v>
      </c>
      <c r="G90" s="145">
        <f>IF('Crisis Indicator Data'!F87="x","x",IF(B90="Regional crisis",('Crisis Indicator Data'!F87/VLOOKUP('Impact of the crisis'!$C90,'Regional Crises'!$B$1:$R$66,4,FALSE)),'Crisis Indicator Data'!F87/VLOOKUP('Impact of the crisis'!$E90,'Country Indicator Data'!$B$4:$P$300,15,FALSE)))</f>
        <v>0.99903378459984404</v>
      </c>
      <c r="H90" s="253">
        <f t="shared" si="26"/>
        <v>5</v>
      </c>
      <c r="I90" s="253">
        <f t="shared" si="27"/>
        <v>4.95</v>
      </c>
      <c r="J90" s="253">
        <f>IF('Crisis Indicator Data'!G87="x","x",IF(LOG('Crisis Indicator Data'!G87)&lt;J$4,0,IF(LOG('Crisis Indicator Data'!G87)&gt;J$3,5,ROUND(5-(J$3-LOG('Crisis Indicator Data'!G87))/(J$3-J$4)*5,1))))</f>
        <v>5</v>
      </c>
      <c r="K90" s="145">
        <f>IF('Crisis Indicator Data'!G87="x","x",IF(B90="Regional crisis",('Crisis Indicator Data'!G87/VLOOKUP('Impact of the crisis'!$C90,'Regional Crises'!$B$1:$R$66,5,FALSE)),'Crisis Indicator Data'!G87/VLOOKUP('Impact of the crisis'!$E90,'Country Indicator Data'!$B$4:$P$300,14,FALSE)))</f>
        <v>1</v>
      </c>
      <c r="L90" s="253">
        <f t="shared" si="28"/>
        <v>5</v>
      </c>
      <c r="M90" s="253">
        <f t="shared" si="29"/>
        <v>5</v>
      </c>
      <c r="N90" s="253">
        <f t="shared" si="30"/>
        <v>5</v>
      </c>
      <c r="O90" s="253">
        <f>IF('Crisis Indicator Data'!H87="x","x",IF('Crisis Indicator Data'!H87=0,0,IF(LOG('Crisis Indicator Data'!H87)&lt;O$4,0,IF(LOG('Crisis Indicator Data'!H87)&gt;O$3,5,ROUND(5-(O$3-LOG('Crisis Indicator Data'!H87))/(O$3-O$4)*5,1)))))</f>
        <v>4.5999999999999996</v>
      </c>
      <c r="P90" s="144">
        <f>IF('Crisis Indicator Data'!H87="x","x",'Crisis Indicator Data'!H87/'Crisis Indicator Data'!G87)</f>
        <v>9.3848840593771229E-2</v>
      </c>
      <c r="Q90" s="253">
        <f t="shared" si="31"/>
        <v>0.4</v>
      </c>
      <c r="R90" s="253">
        <f t="shared" si="32"/>
        <v>2.5</v>
      </c>
      <c r="S90" s="253">
        <f>IF('Crisis Indicator Data'!I87="x","x",IF('Crisis Indicator Data'!I87=0,0,IF(LOG('Crisis Indicator Data'!I87)&lt;S$4,0,IF(LOG('Crisis Indicator Data'!I87)&gt;S$3,5,ROUND(5-(S$3-LOG('Crisis Indicator Data'!I87))/(S$3-S$4)*5,1)))))</f>
        <v>5</v>
      </c>
      <c r="T90" s="144">
        <f>IF('Crisis Indicator Data'!H87="x","x",IF('Crisis Indicator Data'!I87="x","x",'Crisis Indicator Data'!I87/'Crisis Indicator Data'!H87))</f>
        <v>0.27442365346841724</v>
      </c>
      <c r="U90" s="253">
        <f t="shared" si="33"/>
        <v>5</v>
      </c>
      <c r="V90" s="253">
        <f t="shared" si="34"/>
        <v>5</v>
      </c>
      <c r="W90" s="253">
        <f>IF('Crisis Indicator Data'!L87="x","x",IF('Crisis Indicator Data'!L87=0,0,IF(LOG('Crisis Indicator Data'!L87)&lt;W$4,0,IF(LOG('Crisis Indicator Data'!L87)&gt;W$3,5,ROUND(5-(W$3-LOG('Crisis Indicator Data'!L87))/(W$3-W$4)*5,1)))))</f>
        <v>5</v>
      </c>
      <c r="X90" s="260">
        <f>IF(OR('Crisis Indicator Data'!L87="x",'Crisis Indicator Data'!H87="x"),"x",'Crisis Indicator Data'!L87/'Crisis Indicator Data'!H87)</f>
        <v>2.6449912126537786E-4</v>
      </c>
      <c r="Y90" s="253">
        <f t="shared" si="35"/>
        <v>5</v>
      </c>
      <c r="Z90" s="253">
        <f t="shared" si="36"/>
        <v>5</v>
      </c>
      <c r="AA90" s="253">
        <f t="shared" si="37"/>
        <v>5</v>
      </c>
      <c r="AB90" s="261">
        <f t="shared" si="38"/>
        <v>4.0999999999999996</v>
      </c>
    </row>
    <row r="91" spans="1:28" x14ac:dyDescent="0.35">
      <c r="A91" s="150" t="str">
        <f>'Crisis Indicator Data'!A88</f>
        <v>Middle belt conflict</v>
      </c>
      <c r="B91" s="151" t="str">
        <f>'Crisis Indicator Data'!B88</f>
        <v>Conflict</v>
      </c>
      <c r="C91" s="151" t="str">
        <f>'Crisis Indicator Data'!C88</f>
        <v>NGA003</v>
      </c>
      <c r="D91" s="151" t="str">
        <f>'Crisis Indicator Data'!D88</f>
        <v>Nigeria</v>
      </c>
      <c r="E91" s="152" t="str">
        <f>'Crisis Indicator Data'!E88</f>
        <v>NGA</v>
      </c>
      <c r="F91" s="259">
        <f>IF('Crisis Indicator Data'!F88="x","x",IF(LOG('Crisis Indicator Data'!F88)&lt;F$4,0,IF(LOG('Crisis Indicator Data'!F88)&gt;F$3,5,ROUND(5-(F$3-LOG('Crisis Indicator Data'!F88))/(F$3-F$4)*5,1))))</f>
        <v>3.8</v>
      </c>
      <c r="G91" s="145">
        <f>IF('Crisis Indicator Data'!F88="x","x",IF(B91="Regional crisis",('Crisis Indicator Data'!F88/VLOOKUP('Impact of the crisis'!$C91,'Regional Crises'!$B$1:$R$66,4,FALSE)),'Crisis Indicator Data'!F88/VLOOKUP('Impact of the crisis'!$E91,'Country Indicator Data'!$B$4:$P$300,15,FALSE)))</f>
        <v>0.19946199369764045</v>
      </c>
      <c r="H91" s="253">
        <f t="shared" si="26"/>
        <v>0.9</v>
      </c>
      <c r="I91" s="253">
        <f t="shared" si="27"/>
        <v>2.35</v>
      </c>
      <c r="J91" s="253">
        <f>IF('Crisis Indicator Data'!G88="x","x",IF(LOG('Crisis Indicator Data'!G88)&lt;J$4,0,IF(LOG('Crisis Indicator Data'!G88)&gt;J$3,5,ROUND(5-(J$3-LOG('Crisis Indicator Data'!G88))/(J$3-J$4)*5,1))))</f>
        <v>4</v>
      </c>
      <c r="K91" s="145">
        <f>IF('Crisis Indicator Data'!G88="x","x",IF(B91="Regional crisis",('Crisis Indicator Data'!G88/VLOOKUP('Impact of the crisis'!$C91,'Regional Crises'!$B$1:$R$66,5,FALSE)),'Crisis Indicator Data'!G88/VLOOKUP('Impact of the crisis'!$E91,'Country Indicator Data'!$B$4:$P$300,14,FALSE)))</f>
        <v>7.5346851654215577E-2</v>
      </c>
      <c r="L91" s="253">
        <f t="shared" si="28"/>
        <v>0.3</v>
      </c>
      <c r="M91" s="253">
        <f t="shared" si="29"/>
        <v>2.15</v>
      </c>
      <c r="N91" s="253">
        <f t="shared" si="30"/>
        <v>2.2999999999999998</v>
      </c>
      <c r="O91" s="253">
        <f>IF('Crisis Indicator Data'!H88="x","x",IF('Crisis Indicator Data'!H88=0,0,IF(LOG('Crisis Indicator Data'!H88)&lt;O$4,0,IF(LOG('Crisis Indicator Data'!H88)&gt;O$3,5,ROUND(5-(O$3-LOG('Crisis Indicator Data'!H88))/(O$3-O$4)*5,1)))))</f>
        <v>2.5</v>
      </c>
      <c r="P91" s="144">
        <f>IF('Crisis Indicator Data'!H88="x","x",'Crisis Indicator Data'!H88/'Crisis Indicator Data'!G88)</f>
        <v>6.3224311099665212E-2</v>
      </c>
      <c r="Q91" s="253">
        <f t="shared" si="31"/>
        <v>0.3</v>
      </c>
      <c r="R91" s="253">
        <f t="shared" si="32"/>
        <v>1.4</v>
      </c>
      <c r="S91" s="253">
        <f>IF('Crisis Indicator Data'!I88="x","x",IF('Crisis Indicator Data'!I88=0,0,IF(LOG('Crisis Indicator Data'!I88)&lt;S$4,0,IF(LOG('Crisis Indicator Data'!I88)&gt;S$3,5,ROUND(5-(S$3-LOG('Crisis Indicator Data'!I88))/(S$3-S$4)*5,1)))))</f>
        <v>3.7</v>
      </c>
      <c r="T91" s="144">
        <f>IF('Crisis Indicator Data'!H88="x","x",IF('Crisis Indicator Data'!I88="x","x",'Crisis Indicator Data'!I88/'Crisis Indicator Data'!H88))</f>
        <v>0.38696537678207737</v>
      </c>
      <c r="U91" s="253">
        <f t="shared" si="33"/>
        <v>5</v>
      </c>
      <c r="V91" s="253">
        <f t="shared" si="34"/>
        <v>4.4000000000000004</v>
      </c>
      <c r="W91" s="253">
        <f>IF('Crisis Indicator Data'!L88="x","x",IF('Crisis Indicator Data'!L88=0,0,IF(LOG('Crisis Indicator Data'!L88)&lt;W$4,0,IF(LOG('Crisis Indicator Data'!L88)&gt;W$3,5,ROUND(5-(W$3-LOG('Crisis Indicator Data'!L88))/(W$3-W$4)*5,1)))))</f>
        <v>3.8</v>
      </c>
      <c r="X91" s="260">
        <f>IF(OR('Crisis Indicator Data'!L88="x",'Crisis Indicator Data'!H88="x"),"x",'Crisis Indicator Data'!L88/'Crisis Indicator Data'!H88)</f>
        <v>4.6130346232179227E-4</v>
      </c>
      <c r="Y91" s="253">
        <f t="shared" si="35"/>
        <v>5</v>
      </c>
      <c r="Z91" s="253">
        <f t="shared" si="36"/>
        <v>4.4000000000000004</v>
      </c>
      <c r="AA91" s="253">
        <f t="shared" si="37"/>
        <v>4.4000000000000004</v>
      </c>
      <c r="AB91" s="261">
        <f t="shared" si="38"/>
        <v>3.3</v>
      </c>
    </row>
    <row r="92" spans="1:28" x14ac:dyDescent="0.35">
      <c r="A92" s="150" t="str">
        <f>'Crisis Indicator Data'!A89</f>
        <v>Boko Haram crisis in Nigeria</v>
      </c>
      <c r="B92" s="151" t="str">
        <f>'Crisis Indicator Data'!B89</f>
        <v>Conflict</v>
      </c>
      <c r="C92" s="151" t="str">
        <f>'Crisis Indicator Data'!C89</f>
        <v>NGA004</v>
      </c>
      <c r="D92" s="151" t="str">
        <f>'Crisis Indicator Data'!D89</f>
        <v>Nigeria</v>
      </c>
      <c r="E92" s="152" t="str">
        <f>'Crisis Indicator Data'!E89</f>
        <v>NGA</v>
      </c>
      <c r="F92" s="259">
        <f>IF('Crisis Indicator Data'!F89="x","x",IF(LOG('Crisis Indicator Data'!F89)&lt;F$4,0,IF(LOG('Crisis Indicator Data'!F89)&gt;F$3,5,ROUND(5-(F$3-LOG('Crisis Indicator Data'!F89))/(F$3-F$4)*5,1))))</f>
        <v>3.7</v>
      </c>
      <c r="G92" s="145">
        <f>IF('Crisis Indicator Data'!F89="x","x",IF(B92="Regional crisis",('Crisis Indicator Data'!F89/VLOOKUP('Impact of the crisis'!$C92,'Regional Crises'!$B$1:$R$66,4,FALSE)),'Crisis Indicator Data'!F89/VLOOKUP('Impact of the crisis'!$E92,'Country Indicator Data'!$B$4:$P$300,15,FALSE)))</f>
        <v>0.17338954950206967</v>
      </c>
      <c r="H92" s="253">
        <f t="shared" si="26"/>
        <v>0.8</v>
      </c>
      <c r="I92" s="253">
        <f t="shared" si="27"/>
        <v>2.25</v>
      </c>
      <c r="J92" s="253">
        <f>IF('Crisis Indicator Data'!G89="x","x",IF(LOG('Crisis Indicator Data'!G89)&lt;J$4,0,IF(LOG('Crisis Indicator Data'!G89)&gt;J$3,5,ROUND(5-(J$3-LOG('Crisis Indicator Data'!G89))/(J$3-J$4)*5,1))))</f>
        <v>3.9</v>
      </c>
      <c r="K92" s="145">
        <f>IF('Crisis Indicator Data'!G89="x","x",IF(B92="Regional crisis",('Crisis Indicator Data'!G89/VLOOKUP('Impact of the crisis'!$C92,'Regional Crises'!$B$1:$R$66,5,FALSE)),'Crisis Indicator Data'!G89/VLOOKUP('Impact of the crisis'!$E92,'Country Indicator Data'!$B$4:$P$300,14,FALSE)))</f>
        <v>7.0879014262151929E-2</v>
      </c>
      <c r="L92" s="253">
        <f t="shared" si="28"/>
        <v>0.3</v>
      </c>
      <c r="M92" s="253">
        <f t="shared" si="29"/>
        <v>2.1</v>
      </c>
      <c r="N92" s="253">
        <f t="shared" si="30"/>
        <v>2.2000000000000002</v>
      </c>
      <c r="O92" s="253">
        <f>IF('Crisis Indicator Data'!H89="x","x",IF('Crisis Indicator Data'!H89=0,0,IF(LOG('Crisis Indicator Data'!H89)&lt;O$4,0,IF(LOG('Crisis Indicator Data'!H89)&gt;O$3,5,ROUND(5-(O$3-LOG('Crisis Indicator Data'!H89))/(O$3-O$4)*5,1)))))</f>
        <v>4.4000000000000004</v>
      </c>
      <c r="P92" s="144">
        <f>IF('Crisis Indicator Data'!H89="x","x",'Crisis Indicator Data'!H89/'Crisis Indicator Data'!G89)</f>
        <v>1</v>
      </c>
      <c r="Q92" s="253">
        <f t="shared" si="31"/>
        <v>5</v>
      </c>
      <c r="R92" s="253">
        <f t="shared" si="32"/>
        <v>4.7</v>
      </c>
      <c r="S92" s="253">
        <f>IF('Crisis Indicator Data'!I89="x","x",IF('Crisis Indicator Data'!I89=0,0,IF(LOG('Crisis Indicator Data'!I89)&lt;S$4,0,IF(LOG('Crisis Indicator Data'!I89)&gt;S$3,5,ROUND(5-(S$3-LOG('Crisis Indicator Data'!I89))/(S$3-S$4)*5,1)))))</f>
        <v>5</v>
      </c>
      <c r="T92" s="144">
        <f>IF('Crisis Indicator Data'!H89="x","x",IF('Crisis Indicator Data'!I89="x","x",'Crisis Indicator Data'!I89/'Crisis Indicator Data'!H89))</f>
        <v>0.29922661008828966</v>
      </c>
      <c r="U92" s="253">
        <f t="shared" si="33"/>
        <v>5</v>
      </c>
      <c r="V92" s="253">
        <f t="shared" si="34"/>
        <v>5</v>
      </c>
      <c r="W92" s="253">
        <f>IF('Crisis Indicator Data'!L89="x","x",IF('Crisis Indicator Data'!L89=0,0,IF(LOG('Crisis Indicator Data'!L89)&lt;W$4,0,IF(LOG('Crisis Indicator Data'!L89)&gt;W$3,5,ROUND(5-(W$3-LOG('Crisis Indicator Data'!L89))/(W$3-W$4)*5,1)))))</f>
        <v>4.5</v>
      </c>
      <c r="X92" s="260">
        <f>IF(OR('Crisis Indicator Data'!L89="x",'Crisis Indicator Data'!H89="x"),"x",'Crisis Indicator Data'!L89/'Crisis Indicator Data'!H89)</f>
        <v>9.5476011224419958E-5</v>
      </c>
      <c r="Y92" s="253">
        <f t="shared" si="35"/>
        <v>4.8</v>
      </c>
      <c r="Z92" s="253">
        <f t="shared" si="36"/>
        <v>4.7</v>
      </c>
      <c r="AA92" s="253">
        <f t="shared" si="37"/>
        <v>4.9000000000000004</v>
      </c>
      <c r="AB92" s="261">
        <f t="shared" si="38"/>
        <v>4.8</v>
      </c>
    </row>
    <row r="93" spans="1:28" x14ac:dyDescent="0.35">
      <c r="A93" s="150" t="str">
        <f>'Crisis Indicator Data'!A90</f>
        <v>Northwest Banditry</v>
      </c>
      <c r="B93" s="151" t="str">
        <f>'Crisis Indicator Data'!B90</f>
        <v>Other type of violence</v>
      </c>
      <c r="C93" s="151" t="str">
        <f>'Crisis Indicator Data'!C90</f>
        <v>NGA007</v>
      </c>
      <c r="D93" s="151" t="str">
        <f>'Crisis Indicator Data'!D90</f>
        <v>Nigeria</v>
      </c>
      <c r="E93" s="152" t="str">
        <f>'Crisis Indicator Data'!E90</f>
        <v>NGA</v>
      </c>
      <c r="F93" s="259">
        <f>IF('Crisis Indicator Data'!F90="x","x",IF(LOG('Crisis Indicator Data'!F90)&lt;F$4,0,IF(LOG('Crisis Indicator Data'!F90)&gt;F$3,5,ROUND(5-(F$3-LOG('Crisis Indicator Data'!F90))/(F$3-F$4)*5,1))))</f>
        <v>4</v>
      </c>
      <c r="G93" s="145">
        <f>IF('Crisis Indicator Data'!F90="x","x",IF(B93="Regional crisis",('Crisis Indicator Data'!F90/VLOOKUP('Impact of the crisis'!$C93,'Regional Crises'!$B$1:$R$66,4,FALSE)),'Crisis Indicator Data'!F90/VLOOKUP('Impact of the crisis'!$E93,'Country Indicator Data'!$B$4:$P$300,15,FALSE)))</f>
        <v>0.26099673902302445</v>
      </c>
      <c r="H93" s="253">
        <f t="shared" si="26"/>
        <v>1.2</v>
      </c>
      <c r="I93" s="253">
        <f t="shared" si="27"/>
        <v>2.6</v>
      </c>
      <c r="J93" s="253">
        <f>IF('Crisis Indicator Data'!G90="x","x",IF(LOG('Crisis Indicator Data'!G90)&lt;J$4,0,IF(LOG('Crisis Indicator Data'!G90)&gt;J$3,5,ROUND(5-(J$3-LOG('Crisis Indicator Data'!G90))/(J$3-J$4)*5,1))))</f>
        <v>5</v>
      </c>
      <c r="K93" s="145">
        <f>IF('Crisis Indicator Data'!G90="x","x",IF(B93="Regional crisis",('Crisis Indicator Data'!G90/VLOOKUP('Impact of the crisis'!$C93,'Regional Crises'!$B$1:$R$66,5,FALSE)),'Crisis Indicator Data'!G90/VLOOKUP('Impact of the crisis'!$E93,'Country Indicator Data'!$B$4:$P$300,14,FALSE)))</f>
        <v>0.17266420879014263</v>
      </c>
      <c r="L93" s="253">
        <f t="shared" si="28"/>
        <v>0.8</v>
      </c>
      <c r="M93" s="253">
        <f t="shared" si="29"/>
        <v>2.9</v>
      </c>
      <c r="N93" s="253">
        <f t="shared" si="30"/>
        <v>2.8</v>
      </c>
      <c r="O93" s="253">
        <f>IF('Crisis Indicator Data'!H90="x","x",IF('Crisis Indicator Data'!H90=0,0,IF(LOG('Crisis Indicator Data'!H90)&lt;O$4,0,IF(LOG('Crisis Indicator Data'!H90)&gt;O$3,5,ROUND(5-(O$3-LOG('Crisis Indicator Data'!H90))/(O$3-O$4)*5,1)))))</f>
        <v>3.4</v>
      </c>
      <c r="P93" s="144">
        <f>IF('Crisis Indicator Data'!H90="x","x",'Crisis Indicator Data'!H90/'Crisis Indicator Data'!G90)</f>
        <v>0.1033630208187003</v>
      </c>
      <c r="Q93" s="253">
        <f t="shared" si="31"/>
        <v>0.5</v>
      </c>
      <c r="R93" s="253">
        <f t="shared" si="32"/>
        <v>1.95</v>
      </c>
      <c r="S93" s="253">
        <f>IF('Crisis Indicator Data'!I90="x","x",IF('Crisis Indicator Data'!I90=0,0,IF(LOG('Crisis Indicator Data'!I90)&lt;S$4,0,IF(LOG('Crisis Indicator Data'!I90)&gt;S$3,5,ROUND(5-(S$3-LOG('Crisis Indicator Data'!I90))/(S$3-S$4)*5,1)))))</f>
        <v>3.8</v>
      </c>
      <c r="T93" s="144">
        <f>IF('Crisis Indicator Data'!H90="x","x",IF('Crisis Indicator Data'!I90="x","x",'Crisis Indicator Data'!I90/'Crisis Indicator Data'!H90))</f>
        <v>0.13182930144060886</v>
      </c>
      <c r="U93" s="253">
        <f t="shared" si="33"/>
        <v>4.4000000000000004</v>
      </c>
      <c r="V93" s="253">
        <f t="shared" si="34"/>
        <v>4.0999999999999996</v>
      </c>
      <c r="W93" s="253">
        <f>IF('Crisis Indicator Data'!L90="x","x",IF('Crisis Indicator Data'!L90=0,0,IF(LOG('Crisis Indicator Data'!L90)&lt;W$4,0,IF(LOG('Crisis Indicator Data'!L90)&gt;W$3,5,ROUND(5-(W$3-LOG('Crisis Indicator Data'!L90))/(W$3-W$4)*5,1)))))</f>
        <v>3.8</v>
      </c>
      <c r="X93" s="260">
        <f>IF(OR('Crisis Indicator Data'!L90="x",'Crisis Indicator Data'!H90="x"),"x",'Crisis Indicator Data'!L90/'Crisis Indicator Data'!H90)</f>
        <v>1.2802391954335417E-4</v>
      </c>
      <c r="Y93" s="253">
        <f t="shared" si="35"/>
        <v>5</v>
      </c>
      <c r="Z93" s="253">
        <f t="shared" si="36"/>
        <v>4.4000000000000004</v>
      </c>
      <c r="AA93" s="253">
        <f t="shared" si="37"/>
        <v>4.3</v>
      </c>
      <c r="AB93" s="261">
        <f t="shared" si="38"/>
        <v>3.4</v>
      </c>
    </row>
    <row r="94" spans="1:28" x14ac:dyDescent="0.35">
      <c r="A94" s="150" t="str">
        <f>'Crisis Indicator Data'!A91</f>
        <v>Cameroonian Refugees in Nigeria</v>
      </c>
      <c r="B94" s="151" t="str">
        <f>'Crisis Indicator Data'!B91</f>
        <v>International displacement</v>
      </c>
      <c r="C94" s="151" t="str">
        <f>'Crisis Indicator Data'!C91</f>
        <v>NGA008</v>
      </c>
      <c r="D94" s="151" t="str">
        <f>'Crisis Indicator Data'!D91</f>
        <v>Nigeria</v>
      </c>
      <c r="E94" s="152" t="str">
        <f>'Crisis Indicator Data'!E91</f>
        <v>NGA</v>
      </c>
      <c r="F94" s="259">
        <f>IF('Crisis Indicator Data'!F91="x","x",IF(LOG('Crisis Indicator Data'!F91)&lt;F$4,0,IF(LOG('Crisis Indicator Data'!F91)&gt;F$3,5,ROUND(5-(F$3-LOG('Crisis Indicator Data'!F91))/(F$3-F$4)*5,1))))</f>
        <v>3.4</v>
      </c>
      <c r="G94" s="145">
        <f>IF('Crisis Indicator Data'!F91="x","x",IF(B94="Regional crisis",('Crisis Indicator Data'!F91/VLOOKUP('Impact of the crisis'!$C94,'Regional Crises'!$B$1:$R$66,4,FALSE)),'Crisis Indicator Data'!F91/VLOOKUP('Impact of the crisis'!$E94,'Country Indicator Data'!$B$4:$P$300,15,FALSE)))</f>
        <v>0.11933638569562019</v>
      </c>
      <c r="H94" s="253">
        <f t="shared" si="26"/>
        <v>0.5</v>
      </c>
      <c r="I94" s="253">
        <f t="shared" si="27"/>
        <v>1.95</v>
      </c>
      <c r="J94" s="253">
        <f>IF('Crisis Indicator Data'!G91="x","x",IF(LOG('Crisis Indicator Data'!G91)&lt;J$4,0,IF(LOG('Crisis Indicator Data'!G91)&gt;J$3,5,ROUND(5-(J$3-LOG('Crisis Indicator Data'!G91))/(J$3-J$4)*5,1))))</f>
        <v>3.7</v>
      </c>
      <c r="K94" s="145">
        <f>IF('Crisis Indicator Data'!G91="x","x",IF(B94="Regional crisis",('Crisis Indicator Data'!G91/VLOOKUP('Impact of the crisis'!$C94,'Regional Crises'!$B$1:$R$66,5,FALSE)),'Crisis Indicator Data'!G91/VLOOKUP('Impact of the crisis'!$E94,'Country Indicator Data'!$B$4:$P$300,14,FALSE)))</f>
        <v>6.1487338701853113E-2</v>
      </c>
      <c r="L94" s="253">
        <f t="shared" si="28"/>
        <v>0.3</v>
      </c>
      <c r="M94" s="253">
        <f t="shared" si="29"/>
        <v>2</v>
      </c>
      <c r="N94" s="253">
        <f t="shared" si="30"/>
        <v>2</v>
      </c>
      <c r="O94" s="253">
        <f>IF('Crisis Indicator Data'!H91="x","x",IF('Crisis Indicator Data'!H91=0,0,IF(LOG('Crisis Indicator Data'!H91)&lt;O$4,0,IF(LOG('Crisis Indicator Data'!H91)&gt;O$3,5,ROUND(5-(O$3-LOG('Crisis Indicator Data'!H91))/(O$3-O$4)*5,1)))))</f>
        <v>0.6</v>
      </c>
      <c r="P94" s="144">
        <f>IF('Crisis Indicator Data'!H91="x","x",'Crisis Indicator Data'!H91/'Crisis Indicator Data'!G91)</f>
        <v>5.4437869822485203E-3</v>
      </c>
      <c r="Q94" s="253">
        <f t="shared" si="31"/>
        <v>0</v>
      </c>
      <c r="R94" s="253">
        <f t="shared" si="32"/>
        <v>0.3</v>
      </c>
      <c r="S94" s="253">
        <f>IF('Crisis Indicator Data'!I91="x","x",IF('Crisis Indicator Data'!I91=0,0,IF(LOG('Crisis Indicator Data'!I91)&lt;S$4,0,IF(LOG('Crisis Indicator Data'!I91)&gt;S$3,5,ROUND(5-(S$3-LOG('Crisis Indicator Data'!I91))/(S$3-S$4)*5,1)))))</f>
        <v>2.6</v>
      </c>
      <c r="T94" s="144">
        <f>IF('Crisis Indicator Data'!H91="x","x",IF('Crisis Indicator Data'!I91="x","x",'Crisis Indicator Data'!I91/'Crisis Indicator Data'!H91))</f>
        <v>1</v>
      </c>
      <c r="U94" s="253">
        <f t="shared" si="33"/>
        <v>5</v>
      </c>
      <c r="V94" s="253">
        <f t="shared" si="34"/>
        <v>3.8</v>
      </c>
      <c r="W94" s="253">
        <f>IF('Crisis Indicator Data'!L91="x","x",IF('Crisis Indicator Data'!L91=0,0,IF(LOG('Crisis Indicator Data'!L91)&lt;W$4,0,IF(LOG('Crisis Indicator Data'!L91)&gt;W$3,5,ROUND(5-(W$3-LOG('Crisis Indicator Data'!L91))/(W$3-W$4)*5,1)))))</f>
        <v>0</v>
      </c>
      <c r="X94" s="260">
        <f>IF(OR('Crisis Indicator Data'!L91="x",'Crisis Indicator Data'!H91="x"),"x",'Crisis Indicator Data'!L91/'Crisis Indicator Data'!H91)</f>
        <v>0</v>
      </c>
      <c r="Y94" s="253">
        <f t="shared" si="35"/>
        <v>0</v>
      </c>
      <c r="Z94" s="253">
        <f t="shared" si="36"/>
        <v>0</v>
      </c>
      <c r="AA94" s="253">
        <f t="shared" si="37"/>
        <v>2.2999999999999998</v>
      </c>
      <c r="AB94" s="261">
        <f t="shared" si="38"/>
        <v>1.4</v>
      </c>
    </row>
    <row r="95" spans="1:28" x14ac:dyDescent="0.35">
      <c r="A95" s="150" t="str">
        <f>'Crisis Indicator Data'!A92</f>
        <v>Socioeconomic crisis in Nicaragua</v>
      </c>
      <c r="B95" s="151" t="str">
        <f>'Crisis Indicator Data'!B92</f>
        <v>Political and economic crisis</v>
      </c>
      <c r="C95" s="151" t="str">
        <f>'Crisis Indicator Data'!C92</f>
        <v>NIC001</v>
      </c>
      <c r="D95" s="151" t="str">
        <f>'Crisis Indicator Data'!D92</f>
        <v>Nicaragua</v>
      </c>
      <c r="E95" s="152" t="str">
        <f>'Crisis Indicator Data'!E92</f>
        <v>NIC</v>
      </c>
      <c r="F95" s="259">
        <f>IF('Crisis Indicator Data'!F92="x","x",IF(LOG('Crisis Indicator Data'!F92)&lt;F$4,0,IF(LOG('Crisis Indicator Data'!F92)&gt;F$3,5,ROUND(5-(F$3-LOG('Crisis Indicator Data'!F92))/(F$3-F$4)*5,1))))</f>
        <v>3.5</v>
      </c>
      <c r="G95" s="145">
        <f>IF('Crisis Indicator Data'!F92="x","x",IF(B95="Regional crisis",('Crisis Indicator Data'!F92/VLOOKUP('Impact of the crisis'!$C95,'Regional Crises'!$B$1:$R$66,4,FALSE)),'Crisis Indicator Data'!F92/VLOOKUP('Impact of the crisis'!$E95,'Country Indicator Data'!$B$4:$P$300,15,FALSE)))</f>
        <v>0.9996676084427456</v>
      </c>
      <c r="H95" s="253">
        <f t="shared" si="26"/>
        <v>5</v>
      </c>
      <c r="I95" s="253">
        <f t="shared" si="27"/>
        <v>4.25</v>
      </c>
      <c r="J95" s="253">
        <f>IF('Crisis Indicator Data'!G92="x","x",IF(LOG('Crisis Indicator Data'!G92)&lt;J$4,0,IF(LOG('Crisis Indicator Data'!G92)&gt;J$3,5,ROUND(5-(J$3-LOG('Crisis Indicator Data'!G92))/(J$3-J$4)*5,1))))</f>
        <v>2.7</v>
      </c>
      <c r="K95" s="145">
        <f>IF('Crisis Indicator Data'!G92="x","x",IF(B95="Regional crisis",('Crisis Indicator Data'!G92/VLOOKUP('Impact of the crisis'!$C95,'Regional Crises'!$B$1:$R$66,5,FALSE)),'Crisis Indicator Data'!G92/VLOOKUP('Impact of the crisis'!$E95,'Country Indicator Data'!$B$4:$P$300,14,FALSE)))</f>
        <v>1</v>
      </c>
      <c r="L95" s="253">
        <f t="shared" si="28"/>
        <v>5</v>
      </c>
      <c r="M95" s="253">
        <f t="shared" si="29"/>
        <v>3.85</v>
      </c>
      <c r="N95" s="253">
        <f t="shared" si="30"/>
        <v>4.0999999999999996</v>
      </c>
      <c r="O95" s="253">
        <f>IF('Crisis Indicator Data'!H92="x","x",IF('Crisis Indicator Data'!H92=0,0,IF(LOG('Crisis Indicator Data'!H92)&lt;O$4,0,IF(LOG('Crisis Indicator Data'!H92)&gt;O$3,5,ROUND(5-(O$3-LOG('Crisis Indicator Data'!H92))/(O$3-O$4)*5,1)))))</f>
        <v>1.2</v>
      </c>
      <c r="P95" s="144">
        <f>IF('Crisis Indicator Data'!H92="x","x",'Crisis Indicator Data'!H92/'Crisis Indicator Data'!G92)</f>
        <v>2.4651162790697675E-2</v>
      </c>
      <c r="Q95" s="253">
        <f t="shared" si="31"/>
        <v>0.1</v>
      </c>
      <c r="R95" s="253">
        <f t="shared" si="32"/>
        <v>0.65</v>
      </c>
      <c r="S95" s="253">
        <f>IF('Crisis Indicator Data'!I92="x","x",IF('Crisis Indicator Data'!I92=0,0,IF(LOG('Crisis Indicator Data'!I92)&lt;S$4,0,IF(LOG('Crisis Indicator Data'!I92)&gt;S$3,5,ROUND(5-(S$3-LOG('Crisis Indicator Data'!I92))/(S$3-S$4)*5,1)))))</f>
        <v>3.1</v>
      </c>
      <c r="T95" s="144">
        <f>IF('Crisis Indicator Data'!H92="x","x",IF('Crisis Indicator Data'!I92="x","x",'Crisis Indicator Data'!I92/'Crisis Indicator Data'!H92))</f>
        <v>1</v>
      </c>
      <c r="U95" s="253">
        <f t="shared" si="33"/>
        <v>5</v>
      </c>
      <c r="V95" s="253">
        <f t="shared" si="34"/>
        <v>4.0999999999999996</v>
      </c>
      <c r="W95" s="253">
        <f>IF('Crisis Indicator Data'!L92="x","x",IF('Crisis Indicator Data'!L92=0,0,IF(LOG('Crisis Indicator Data'!L92)&lt;W$4,0,IF(LOG('Crisis Indicator Data'!L92)&gt;W$3,5,ROUND(5-(W$3-LOG('Crisis Indicator Data'!L92))/(W$3-W$4)*5,1)))))</f>
        <v>0.9</v>
      </c>
      <c r="X95" s="260">
        <f>IF(OR('Crisis Indicator Data'!L92="x",'Crisis Indicator Data'!H92="x"),"x",'Crisis Indicator Data'!L92/'Crisis Indicator Data'!H92)</f>
        <v>2.5157232704402517E-5</v>
      </c>
      <c r="Y95" s="253">
        <f t="shared" si="35"/>
        <v>1.3</v>
      </c>
      <c r="Z95" s="253">
        <f t="shared" si="36"/>
        <v>1.1000000000000001</v>
      </c>
      <c r="AA95" s="253">
        <f t="shared" si="37"/>
        <v>2.9</v>
      </c>
      <c r="AB95" s="261">
        <f t="shared" si="38"/>
        <v>1.9</v>
      </c>
    </row>
    <row r="96" spans="1:28" x14ac:dyDescent="0.35">
      <c r="A96" s="150" t="str">
        <f>'Crisis Indicator Data'!A93</f>
        <v>Complex crisis in Pakistan</v>
      </c>
      <c r="B96" s="151" t="str">
        <f>'Crisis Indicator Data'!B93</f>
        <v>Complex crisis</v>
      </c>
      <c r="C96" s="151" t="str">
        <f>'Crisis Indicator Data'!C93</f>
        <v>PAK001</v>
      </c>
      <c r="D96" s="151" t="str">
        <f>'Crisis Indicator Data'!D93</f>
        <v>Pakistan</v>
      </c>
      <c r="E96" s="152" t="str">
        <f>'Crisis Indicator Data'!E93</f>
        <v>PAK</v>
      </c>
      <c r="F96" s="259">
        <f>IF('Crisis Indicator Data'!F93="x","x",IF(LOG('Crisis Indicator Data'!F93)&lt;F$4,0,IF(LOG('Crisis Indicator Data'!F93)&gt;F$3,5,ROUND(5-(F$3-LOG('Crisis Indicator Data'!F93))/(F$3-F$4)*5,1))))</f>
        <v>4.8</v>
      </c>
      <c r="G96" s="145">
        <f>IF('Crisis Indicator Data'!F93="x","x",IF(B96="Regional crisis",('Crisis Indicator Data'!F93/VLOOKUP('Impact of the crisis'!$C96,'Regional Crises'!$B$1:$R$66,4,FALSE)),'Crisis Indicator Data'!F93/VLOOKUP('Impact of the crisis'!$E96,'Country Indicator Data'!$B$4:$P$300,15,FALSE)))</f>
        <v>1</v>
      </c>
      <c r="H96" s="253">
        <f t="shared" si="26"/>
        <v>5</v>
      </c>
      <c r="I96" s="253">
        <f t="shared" si="27"/>
        <v>4.9000000000000004</v>
      </c>
      <c r="J96" s="253">
        <f>IF('Crisis Indicator Data'!G93="x","x",IF(LOG('Crisis Indicator Data'!G93)&lt;J$4,0,IF(LOG('Crisis Indicator Data'!G93)&gt;J$3,5,ROUND(5-(J$3-LOG('Crisis Indicator Data'!G93))/(J$3-J$4)*5,1))))</f>
        <v>5</v>
      </c>
      <c r="K96" s="145">
        <f>IF('Crisis Indicator Data'!G93="x","x",IF(B96="Regional crisis",('Crisis Indicator Data'!G93/VLOOKUP('Impact of the crisis'!$C96,'Regional Crises'!$B$1:$R$66,5,FALSE)),'Crisis Indicator Data'!G93/VLOOKUP('Impact of the crisis'!$E96,'Country Indicator Data'!$B$4:$P$300,14,FALSE)))</f>
        <v>1</v>
      </c>
      <c r="L96" s="253">
        <f t="shared" si="28"/>
        <v>5</v>
      </c>
      <c r="M96" s="253">
        <f t="shared" si="29"/>
        <v>5</v>
      </c>
      <c r="N96" s="253">
        <f t="shared" si="30"/>
        <v>5</v>
      </c>
      <c r="O96" s="253">
        <f>IF('Crisis Indicator Data'!H93="x","x",IF('Crisis Indicator Data'!H93=0,0,IF(LOG('Crisis Indicator Data'!H93)&lt;O$4,0,IF(LOG('Crisis Indicator Data'!H93)&gt;O$3,5,ROUND(5-(O$3-LOG('Crisis Indicator Data'!H93))/(O$3-O$4)*5,1)))))</f>
        <v>5</v>
      </c>
      <c r="P96" s="144">
        <f>IF('Crisis Indicator Data'!H93="x","x",'Crisis Indicator Data'!H93/'Crisis Indicator Data'!G93)</f>
        <v>0.29998387722287345</v>
      </c>
      <c r="Q96" s="253">
        <f t="shared" si="31"/>
        <v>1.5</v>
      </c>
      <c r="R96" s="253">
        <f t="shared" si="32"/>
        <v>3.25</v>
      </c>
      <c r="S96" s="253">
        <f>IF('Crisis Indicator Data'!I93="x","x",IF('Crisis Indicator Data'!I93=0,0,IF(LOG('Crisis Indicator Data'!I93)&lt;S$4,0,IF(LOG('Crisis Indicator Data'!I93)&gt;S$3,5,ROUND(5-(S$3-LOG('Crisis Indicator Data'!I93))/(S$3-S$4)*5,1)))))</f>
        <v>5</v>
      </c>
      <c r="T96" s="144">
        <f>IF('Crisis Indicator Data'!H93="x","x",IF('Crisis Indicator Data'!I93="x","x",'Crisis Indicator Data'!I93/'Crisis Indicator Data'!H93))</f>
        <v>0.31462893830890576</v>
      </c>
      <c r="U96" s="253">
        <f t="shared" si="33"/>
        <v>5</v>
      </c>
      <c r="V96" s="253">
        <f t="shared" si="34"/>
        <v>5</v>
      </c>
      <c r="W96" s="253">
        <f>IF('Crisis Indicator Data'!L93="x","x",IF('Crisis Indicator Data'!L93=0,0,IF(LOG('Crisis Indicator Data'!L93)&lt;W$4,0,IF(LOG('Crisis Indicator Data'!L93)&gt;W$3,5,ROUND(5-(W$3-LOG('Crisis Indicator Data'!L93))/(W$3-W$4)*5,1)))))</f>
        <v>4.2</v>
      </c>
      <c r="X96" s="260">
        <f>IF(OR('Crisis Indicator Data'!L93="x",'Crisis Indicator Data'!H93="x"),"x",'Crisis Indicator Data'!L93/'Crisis Indicator Data'!H93)</f>
        <v>1.1940211786238252E-5</v>
      </c>
      <c r="Y96" s="253">
        <f t="shared" si="35"/>
        <v>0.6</v>
      </c>
      <c r="Z96" s="253">
        <f t="shared" si="36"/>
        <v>2.4</v>
      </c>
      <c r="AA96" s="253">
        <f t="shared" si="37"/>
        <v>4.0999999999999996</v>
      </c>
      <c r="AB96" s="261">
        <f t="shared" si="38"/>
        <v>3.7</v>
      </c>
    </row>
    <row r="97" spans="1:28" x14ac:dyDescent="0.35">
      <c r="A97" s="150" t="str">
        <f>'Crisis Indicator Data'!A94</f>
        <v>Kashmir conflict in Pakistan</v>
      </c>
      <c r="B97" s="151" t="str">
        <f>'Crisis Indicator Data'!B94</f>
        <v>Conflict</v>
      </c>
      <c r="C97" s="151" t="str">
        <f>'Crisis Indicator Data'!C94</f>
        <v>PAK004</v>
      </c>
      <c r="D97" s="151" t="str">
        <f>'Crisis Indicator Data'!D94</f>
        <v>Pakistan</v>
      </c>
      <c r="E97" s="152" t="str">
        <f>'Crisis Indicator Data'!E94</f>
        <v>PAK</v>
      </c>
      <c r="F97" s="259">
        <f>IF('Crisis Indicator Data'!F94="x","x",IF(LOG('Crisis Indicator Data'!F94)&lt;F$4,0,IF(LOG('Crisis Indicator Data'!F94)&gt;F$3,5,ROUND(5-(F$3-LOG('Crisis Indicator Data'!F94))/(F$3-F$4)*5,1))))</f>
        <v>1.9</v>
      </c>
      <c r="G97" s="145">
        <f>IF('Crisis Indicator Data'!F94="x","x",IF(B97="Regional crisis",('Crisis Indicator Data'!F94/VLOOKUP('Impact of the crisis'!$C97,'Regional Crises'!$B$1:$R$66,4,FALSE)),'Crisis Indicator Data'!F94/VLOOKUP('Impact of the crisis'!$E97,'Country Indicator Data'!$B$4:$P$300,15,FALSE)))</f>
        <v>1.7249117891241179E-2</v>
      </c>
      <c r="H97" s="253">
        <f t="shared" si="26"/>
        <v>0</v>
      </c>
      <c r="I97" s="253">
        <f t="shared" si="27"/>
        <v>0.95</v>
      </c>
      <c r="J97" s="253">
        <f>IF('Crisis Indicator Data'!G94="x","x",IF(LOG('Crisis Indicator Data'!G94)&lt;J$4,0,IF(LOG('Crisis Indicator Data'!G94)&gt;J$3,5,ROUND(5-(J$3-LOG('Crisis Indicator Data'!G94))/(J$3-J$4)*5,1))))</f>
        <v>2.2000000000000002</v>
      </c>
      <c r="K97" s="145">
        <f>IF('Crisis Indicator Data'!G94="x","x",IF(B97="Regional crisis",('Crisis Indicator Data'!G94/VLOOKUP('Impact of the crisis'!$C97,'Regional Crises'!$B$1:$R$66,5,FALSE)),'Crisis Indicator Data'!G94/VLOOKUP('Impact of the crisis'!$E97,'Country Indicator Data'!$B$4:$P$300,14,FALSE)))</f>
        <v>1.939090762520208E-2</v>
      </c>
      <c r="L97" s="253">
        <f t="shared" si="28"/>
        <v>0</v>
      </c>
      <c r="M97" s="253">
        <f t="shared" si="29"/>
        <v>1.1000000000000001</v>
      </c>
      <c r="N97" s="253">
        <f t="shared" si="30"/>
        <v>1</v>
      </c>
      <c r="O97" s="253" t="str">
        <f>IF('Crisis Indicator Data'!H94="x","x",IF('Crisis Indicator Data'!H94=0,0,IF(LOG('Crisis Indicator Data'!H94)&lt;O$4,0,IF(LOG('Crisis Indicator Data'!H94)&gt;O$3,5,ROUND(5-(O$3-LOG('Crisis Indicator Data'!H94))/(O$3-O$4)*5,1)))))</f>
        <v>x</v>
      </c>
      <c r="P97" s="144" t="str">
        <f>IF('Crisis Indicator Data'!H94="x","x",'Crisis Indicator Data'!H94/'Crisis Indicator Data'!G94)</f>
        <v>x</v>
      </c>
      <c r="Q97" s="253" t="str">
        <f t="shared" si="31"/>
        <v>x</v>
      </c>
      <c r="R97" s="253" t="str">
        <f t="shared" si="32"/>
        <v>x</v>
      </c>
      <c r="S97" s="253" t="str">
        <f>IF('Crisis Indicator Data'!I94="x","x",IF('Crisis Indicator Data'!I94=0,0,IF(LOG('Crisis Indicator Data'!I94)&lt;S$4,0,IF(LOG('Crisis Indicator Data'!I94)&gt;S$3,5,ROUND(5-(S$3-LOG('Crisis Indicator Data'!I94))/(S$3-S$4)*5,1)))))</f>
        <v>x</v>
      </c>
      <c r="T97" s="144" t="str">
        <f>IF('Crisis Indicator Data'!H94="x","x",IF('Crisis Indicator Data'!I94="x","x",'Crisis Indicator Data'!I94/'Crisis Indicator Data'!H94))</f>
        <v>x</v>
      </c>
      <c r="U97" s="253" t="str">
        <f t="shared" si="33"/>
        <v>x</v>
      </c>
      <c r="V97" s="253" t="str">
        <f t="shared" si="34"/>
        <v>x</v>
      </c>
      <c r="W97" s="253">
        <f>IF('Crisis Indicator Data'!L94="x","x",IF('Crisis Indicator Data'!L94=0,0,IF(LOG('Crisis Indicator Data'!L94)&lt;W$4,0,IF(LOG('Crisis Indicator Data'!L94)&gt;W$3,5,ROUND(5-(W$3-LOG('Crisis Indicator Data'!L94))/(W$3-W$4)*5,1)))))</f>
        <v>0</v>
      </c>
      <c r="X97" s="260" t="str">
        <f>IF(OR('Crisis Indicator Data'!L94="x",'Crisis Indicator Data'!H94="x"),"x",'Crisis Indicator Data'!L94/'Crisis Indicator Data'!H94)</f>
        <v>x</v>
      </c>
      <c r="Y97" s="253" t="str">
        <f t="shared" si="35"/>
        <v>x</v>
      </c>
      <c r="Z97" s="253">
        <f t="shared" si="36"/>
        <v>0</v>
      </c>
      <c r="AA97" s="253">
        <f t="shared" si="37"/>
        <v>0</v>
      </c>
      <c r="AB97" s="261">
        <f t="shared" si="38"/>
        <v>0</v>
      </c>
    </row>
    <row r="98" spans="1:28" x14ac:dyDescent="0.35">
      <c r="A98" s="150" t="str">
        <f>'Crisis Indicator Data'!A95</f>
        <v>Venezuela displacement in Panama</v>
      </c>
      <c r="B98" s="151" t="str">
        <f>'Crisis Indicator Data'!B95</f>
        <v>International displacement</v>
      </c>
      <c r="C98" s="151" t="str">
        <f>'Crisis Indicator Data'!C95</f>
        <v>PAN002</v>
      </c>
      <c r="D98" s="151" t="str">
        <f>'Crisis Indicator Data'!D95</f>
        <v>Panama</v>
      </c>
      <c r="E98" s="152" t="str">
        <f>'Crisis Indicator Data'!E95</f>
        <v>PAN</v>
      </c>
      <c r="F98" s="259">
        <f>IF('Crisis Indicator Data'!F95="x","x",IF(LOG('Crisis Indicator Data'!F95)&lt;F$4,0,IF(LOG('Crisis Indicator Data'!F95)&gt;F$3,5,ROUND(5-(F$3-LOG('Crisis Indicator Data'!F95))/(F$3-F$4)*5,1))))</f>
        <v>3.1</v>
      </c>
      <c r="G98" s="145">
        <f>IF('Crisis Indicator Data'!F95="x","x",IF(B98="Regional crisis",('Crisis Indicator Data'!F95/VLOOKUP('Impact of the crisis'!$C98,'Regional Crises'!$B$1:$R$66,4,FALSE)),'Crisis Indicator Data'!F95/VLOOKUP('Impact of the crisis'!$E98,'Country Indicator Data'!$B$4:$P$300,15,FALSE)))</f>
        <v>0.99811676082862522</v>
      </c>
      <c r="H98" s="253">
        <f t="shared" si="26"/>
        <v>5</v>
      </c>
      <c r="I98" s="253">
        <f t="shared" si="27"/>
        <v>4.05</v>
      </c>
      <c r="J98" s="253">
        <f>IF('Crisis Indicator Data'!G95="x","x",IF(LOG('Crisis Indicator Data'!G95)&lt;J$4,0,IF(LOG('Crisis Indicator Data'!G95)&gt;J$3,5,ROUND(5-(J$3-LOG('Crisis Indicator Data'!G95))/(J$3-J$4)*5,1))))</f>
        <v>0</v>
      </c>
      <c r="K98" s="145">
        <f>IF('Crisis Indicator Data'!G95="x","x",IF(B98="Regional crisis",('Crisis Indicator Data'!G95/VLOOKUP('Impact of the crisis'!$C98,'Regional Crises'!$B$1:$R$66,5,FALSE)),'Crisis Indicator Data'!G95/VLOOKUP('Impact of the crisis'!$E98,'Country Indicator Data'!$B$4:$P$300,14,FALSE)))</f>
        <v>2.8372093023255815E-2</v>
      </c>
      <c r="L98" s="253">
        <f t="shared" si="28"/>
        <v>0.1</v>
      </c>
      <c r="M98" s="253">
        <f t="shared" si="29"/>
        <v>0.05</v>
      </c>
      <c r="N98" s="253">
        <f t="shared" si="30"/>
        <v>2.6</v>
      </c>
      <c r="O98" s="253">
        <f>IF('Crisis Indicator Data'!H95="x","x",IF('Crisis Indicator Data'!H95=0,0,IF(LOG('Crisis Indicator Data'!H95)&lt;O$4,0,IF(LOG('Crisis Indicator Data'!H95)&gt;O$3,5,ROUND(5-(O$3-LOG('Crisis Indicator Data'!H95))/(O$3-O$4)*5,1)))))</f>
        <v>0.8</v>
      </c>
      <c r="P98" s="144">
        <f>IF('Crisis Indicator Data'!H95="x","x",'Crisis Indicator Data'!H95/'Crisis Indicator Data'!G95)</f>
        <v>0.78688524590163933</v>
      </c>
      <c r="Q98" s="253">
        <f t="shared" si="31"/>
        <v>3.9</v>
      </c>
      <c r="R98" s="253">
        <f t="shared" si="32"/>
        <v>2.35</v>
      </c>
      <c r="S98" s="253">
        <f>IF('Crisis Indicator Data'!I95="x","x",IF('Crisis Indicator Data'!I95=0,0,IF(LOG('Crisis Indicator Data'!I95)&lt;S$4,0,IF(LOG('Crisis Indicator Data'!I95)&gt;S$3,5,ROUND(5-(S$3-LOG('Crisis Indicator Data'!I95))/(S$3-S$4)*5,1)))))</f>
        <v>0.9</v>
      </c>
      <c r="T98" s="144">
        <f>IF('Crisis Indicator Data'!H95="x","x",IF('Crisis Indicator Data'!I95="x","x",'Crisis Indicator Data'!I95/'Crisis Indicator Data'!H95))</f>
        <v>4.1666666666666664E-2</v>
      </c>
      <c r="U98" s="253">
        <f t="shared" si="33"/>
        <v>1.4</v>
      </c>
      <c r="V98" s="253">
        <f t="shared" si="34"/>
        <v>1.2</v>
      </c>
      <c r="W98" s="253">
        <f>IF('Crisis Indicator Data'!L95="x","x",IF('Crisis Indicator Data'!L95=0,0,IF(LOG('Crisis Indicator Data'!L95)&lt;W$4,0,IF(LOG('Crisis Indicator Data'!L95)&gt;W$3,5,ROUND(5-(W$3-LOG('Crisis Indicator Data'!L95))/(W$3-W$4)*5,1)))))</f>
        <v>1.7</v>
      </c>
      <c r="X98" s="260">
        <f>IF(OR('Crisis Indicator Data'!L95="x",'Crisis Indicator Data'!H95="x"),"x",'Crisis Indicator Data'!L95/'Crisis Indicator Data'!H95)</f>
        <v>1.5625E-4</v>
      </c>
      <c r="Y98" s="253">
        <f t="shared" si="35"/>
        <v>5</v>
      </c>
      <c r="Z98" s="253">
        <f t="shared" si="36"/>
        <v>3.4</v>
      </c>
      <c r="AA98" s="253">
        <f t="shared" si="37"/>
        <v>2.5</v>
      </c>
      <c r="AB98" s="261">
        <f t="shared" si="38"/>
        <v>2.4</v>
      </c>
    </row>
    <row r="99" spans="1:28" x14ac:dyDescent="0.35">
      <c r="A99" s="150" t="str">
        <f>'Crisis Indicator Data'!A96</f>
        <v>Venezuela displacement in Peru</v>
      </c>
      <c r="B99" s="151" t="str">
        <f>'Crisis Indicator Data'!B96</f>
        <v>International displacement</v>
      </c>
      <c r="C99" s="151" t="str">
        <f>'Crisis Indicator Data'!C96</f>
        <v>PER002</v>
      </c>
      <c r="D99" s="151" t="str">
        <f>'Crisis Indicator Data'!D96</f>
        <v>Peru</v>
      </c>
      <c r="E99" s="152" t="str">
        <f>'Crisis Indicator Data'!E96</f>
        <v>PER</v>
      </c>
      <c r="F99" s="259">
        <f>IF('Crisis Indicator Data'!F96="x","x",IF(LOG('Crisis Indicator Data'!F96)&lt;F$4,0,IF(LOG('Crisis Indicator Data'!F96)&gt;F$3,5,ROUND(5-(F$3-LOG('Crisis Indicator Data'!F96))/(F$3-F$4)*5,1))))</f>
        <v>3.9</v>
      </c>
      <c r="G99" s="145">
        <f>IF('Crisis Indicator Data'!F96="x","x",IF(B99="Regional crisis",('Crisis Indicator Data'!F96/VLOOKUP('Impact of the crisis'!$C99,'Regional Crises'!$B$1:$R$66,4,FALSE)),'Crisis Indicator Data'!F96/VLOOKUP('Impact of the crisis'!$E99,'Country Indicator Data'!$B$4:$P$300,15,FALSE)))</f>
        <v>0.1602296875</v>
      </c>
      <c r="H99" s="253">
        <f t="shared" si="26"/>
        <v>0.7</v>
      </c>
      <c r="I99" s="253">
        <f t="shared" si="27"/>
        <v>2.2999999999999998</v>
      </c>
      <c r="J99" s="253">
        <f>IF('Crisis Indicator Data'!G96="x","x",IF(LOG('Crisis Indicator Data'!G96)&lt;J$4,0,IF(LOG('Crisis Indicator Data'!G96)&gt;J$3,5,ROUND(5-(J$3-LOG('Crisis Indicator Data'!G96))/(J$3-J$4)*5,1))))</f>
        <v>3.4</v>
      </c>
      <c r="K99" s="145">
        <f>IF('Crisis Indicator Data'!G96="x","x",IF(B99="Regional crisis",('Crisis Indicator Data'!G96/VLOOKUP('Impact of the crisis'!$C99,'Regional Crises'!$B$1:$R$66,5,FALSE)),'Crisis Indicator Data'!G96/VLOOKUP('Impact of the crisis'!$E99,'Country Indicator Data'!$B$4:$P$300,14,FALSE)))</f>
        <v>0.32330303030303031</v>
      </c>
      <c r="L99" s="253">
        <f t="shared" si="28"/>
        <v>1.6</v>
      </c>
      <c r="M99" s="253">
        <f t="shared" si="29"/>
        <v>2.5</v>
      </c>
      <c r="N99" s="253">
        <f t="shared" si="30"/>
        <v>2.4</v>
      </c>
      <c r="O99" s="253">
        <f>IF('Crisis Indicator Data'!H96="x","x",IF('Crisis Indicator Data'!H96=0,0,IF(LOG('Crisis Indicator Data'!H96)&lt;O$4,0,IF(LOG('Crisis Indicator Data'!H96)&gt;O$3,5,ROUND(5-(O$3-LOG('Crisis Indicator Data'!H96))/(O$3-O$4)*5,1)))))</f>
        <v>3</v>
      </c>
      <c r="P99" s="144">
        <f>IF('Crisis Indicator Data'!H96="x","x",'Crisis Indicator Data'!H96/'Crisis Indicator Data'!G96)</f>
        <v>0.19336395163557971</v>
      </c>
      <c r="Q99" s="253">
        <f t="shared" si="31"/>
        <v>0.9</v>
      </c>
      <c r="R99" s="253">
        <f t="shared" si="32"/>
        <v>1.95</v>
      </c>
      <c r="S99" s="253">
        <f>IF('Crisis Indicator Data'!I96="x","x",IF('Crisis Indicator Data'!I96=0,0,IF(LOG('Crisis Indicator Data'!I96)&lt;S$4,0,IF(LOG('Crisis Indicator Data'!I96)&gt;S$3,5,ROUND(5-(S$3-LOG('Crisis Indicator Data'!I96))/(S$3-S$4)*5,1)))))</f>
        <v>4.3</v>
      </c>
      <c r="T99" s="144">
        <f>IF('Crisis Indicator Data'!H96="x","x",IF('Crisis Indicator Data'!I96="x","x",'Crisis Indicator Data'!I96/'Crisis Indicator Data'!H96))</f>
        <v>0.50896752302472126</v>
      </c>
      <c r="U99" s="253">
        <f t="shared" si="33"/>
        <v>5</v>
      </c>
      <c r="V99" s="253">
        <f t="shared" si="34"/>
        <v>4.7</v>
      </c>
      <c r="W99" s="253" t="str">
        <f>IF('Crisis Indicator Data'!L96="x","x",IF('Crisis Indicator Data'!L96=0,0,IF(LOG('Crisis Indicator Data'!L96)&lt;W$4,0,IF(LOG('Crisis Indicator Data'!L96)&gt;W$3,5,ROUND(5-(W$3-LOG('Crisis Indicator Data'!L96))/(W$3-W$4)*5,1)))))</f>
        <v>x</v>
      </c>
      <c r="X99" s="260" t="str">
        <f>IF(OR('Crisis Indicator Data'!L96="x",'Crisis Indicator Data'!H96="x"),"x",'Crisis Indicator Data'!L96/'Crisis Indicator Data'!H96)</f>
        <v>x</v>
      </c>
      <c r="Y99" s="253" t="str">
        <f t="shared" si="35"/>
        <v>x</v>
      </c>
      <c r="Z99" s="253" t="str">
        <f t="shared" si="36"/>
        <v>x</v>
      </c>
      <c r="AA99" s="253">
        <f t="shared" si="37"/>
        <v>4.7</v>
      </c>
      <c r="AB99" s="261">
        <f t="shared" si="38"/>
        <v>3.7</v>
      </c>
    </row>
    <row r="100" spans="1:28" x14ac:dyDescent="0.35">
      <c r="A100" s="150" t="str">
        <f>'Crisis Indicator Data'!A97</f>
        <v>Multiple crises in the Philippines</v>
      </c>
      <c r="B100" s="151" t="str">
        <f>'Crisis Indicator Data'!B97</f>
        <v>Multiple crises country</v>
      </c>
      <c r="C100" s="151" t="str">
        <f>'Crisis Indicator Data'!C97</f>
        <v>PHL001</v>
      </c>
      <c r="D100" s="151" t="str">
        <f>'Crisis Indicator Data'!D97</f>
        <v>Philippines</v>
      </c>
      <c r="E100" s="152" t="str">
        <f>'Crisis Indicator Data'!E97</f>
        <v>PHL</v>
      </c>
      <c r="F100" s="259">
        <f>IF('Crisis Indicator Data'!F97="x","x",IF(LOG('Crisis Indicator Data'!F97)&lt;F$4,0,IF(LOG('Crisis Indicator Data'!F97)&gt;F$3,5,ROUND(5-(F$3-LOG('Crisis Indicator Data'!F97))/(F$3-F$4)*5,1))))</f>
        <v>3.9</v>
      </c>
      <c r="G100" s="145">
        <f>IF('Crisis Indicator Data'!F97="x","x",IF(B100="Regional crisis",('Crisis Indicator Data'!F97/VLOOKUP('Impact of the crisis'!$C100,'Regional Crises'!$B$1:$R$66,4,FALSE)),'Crisis Indicator Data'!F97/VLOOKUP('Impact of the crisis'!$E100,'Country Indicator Data'!$B$4:$P$300,15,FALSE)))</f>
        <v>0.77987215346949734</v>
      </c>
      <c r="H100" s="253">
        <f t="shared" si="26"/>
        <v>3.9</v>
      </c>
      <c r="I100" s="253">
        <f t="shared" si="27"/>
        <v>3.9</v>
      </c>
      <c r="J100" s="253">
        <f>IF('Crisis Indicator Data'!G97="x","x",IF(LOG('Crisis Indicator Data'!G97)&lt;J$4,0,IF(LOG('Crisis Indicator Data'!G97)&gt;J$3,5,ROUND(5-(J$3-LOG('Crisis Indicator Data'!G97))/(J$3-J$4)*5,1))))</f>
        <v>5</v>
      </c>
      <c r="K100" s="145">
        <f>IF('Crisis Indicator Data'!G97="x","x",IF(B100="Regional crisis",('Crisis Indicator Data'!G97/VLOOKUP('Impact of the crisis'!$C100,'Regional Crises'!$B$1:$R$66,5,FALSE)),'Crisis Indicator Data'!G97/VLOOKUP('Impact of the crisis'!$E100,'Country Indicator Data'!$B$4:$P$300,14,FALSE)))</f>
        <v>0.41193950455366724</v>
      </c>
      <c r="L100" s="253">
        <f t="shared" si="28"/>
        <v>2</v>
      </c>
      <c r="M100" s="253">
        <f t="shared" si="29"/>
        <v>3.5</v>
      </c>
      <c r="N100" s="253">
        <f t="shared" si="30"/>
        <v>3.7</v>
      </c>
      <c r="O100" s="253">
        <f>IF('Crisis Indicator Data'!H97="x","x",IF('Crisis Indicator Data'!H97=0,0,IF(LOG('Crisis Indicator Data'!H97)&lt;O$4,0,IF(LOG('Crisis Indicator Data'!H97)&gt;O$3,5,ROUND(5-(O$3-LOG('Crisis Indicator Data'!H97))/(O$3-O$4)*5,1)))))</f>
        <v>4.3</v>
      </c>
      <c r="P100" s="144">
        <f>IF('Crisis Indicator Data'!H97="x","x",'Crisis Indicator Data'!H97/'Crisis Indicator Data'!G97)</f>
        <v>0.27028832238673051</v>
      </c>
      <c r="Q100" s="253">
        <f t="shared" si="31"/>
        <v>1.3</v>
      </c>
      <c r="R100" s="253">
        <f t="shared" si="32"/>
        <v>2.8</v>
      </c>
      <c r="S100" s="253">
        <f>IF('Crisis Indicator Data'!I97="x","x",IF('Crisis Indicator Data'!I97=0,0,IF(LOG('Crisis Indicator Data'!I97)&lt;S$4,0,IF(LOG('Crisis Indicator Data'!I97)&gt;S$3,5,ROUND(5-(S$3-LOG('Crisis Indicator Data'!I97))/(S$3-S$4)*5,1)))))</f>
        <v>3</v>
      </c>
      <c r="T100" s="144">
        <f>IF('Crisis Indicator Data'!H97="x","x",IF('Crisis Indicator Data'!I97="x","x",'Crisis Indicator Data'!I97/'Crisis Indicator Data'!H97))</f>
        <v>1.0378912685337726E-2</v>
      </c>
      <c r="U100" s="253">
        <f t="shared" si="33"/>
        <v>0.3</v>
      </c>
      <c r="V100" s="253">
        <f t="shared" si="34"/>
        <v>1.7</v>
      </c>
      <c r="W100" s="253">
        <f>IF('Crisis Indicator Data'!L97="x","x",IF('Crisis Indicator Data'!L97=0,0,IF(LOG('Crisis Indicator Data'!L97)&lt;W$4,0,IF(LOG('Crisis Indicator Data'!L97)&gt;W$3,5,ROUND(5-(W$3-LOG('Crisis Indicator Data'!L97))/(W$3-W$4)*5,1)))))</f>
        <v>3.9</v>
      </c>
      <c r="X100" s="260">
        <f>IF(OR('Crisis Indicator Data'!L97="x",'Crisis Indicator Data'!H97="x"),"x",'Crisis Indicator Data'!L97/'Crisis Indicator Data'!H97)</f>
        <v>4.0856672158154863E-5</v>
      </c>
      <c r="Y100" s="253">
        <f t="shared" si="35"/>
        <v>2</v>
      </c>
      <c r="Z100" s="253">
        <f t="shared" si="36"/>
        <v>3</v>
      </c>
      <c r="AA100" s="253">
        <f t="shared" si="37"/>
        <v>2.4</v>
      </c>
      <c r="AB100" s="261">
        <f t="shared" si="38"/>
        <v>2.6</v>
      </c>
    </row>
    <row r="101" spans="1:28" x14ac:dyDescent="0.35">
      <c r="A101" s="150" t="str">
        <f>'Crisis Indicator Data'!A98</f>
        <v>Mindanao conflict</v>
      </c>
      <c r="B101" s="151" t="str">
        <f>'Crisis Indicator Data'!B98</f>
        <v>Conflict</v>
      </c>
      <c r="C101" s="151" t="str">
        <f>'Crisis Indicator Data'!C98</f>
        <v>PHL003</v>
      </c>
      <c r="D101" s="151" t="str">
        <f>'Crisis Indicator Data'!D98</f>
        <v>Philippines</v>
      </c>
      <c r="E101" s="152" t="str">
        <f>'Crisis Indicator Data'!E98</f>
        <v>PHL</v>
      </c>
      <c r="F101" s="259">
        <f>IF('Crisis Indicator Data'!F98="x","x",IF(LOG('Crisis Indicator Data'!F98)&lt;F$4,0,IF(LOG('Crisis Indicator Data'!F98)&gt;F$3,5,ROUND(5-(F$3-LOG('Crisis Indicator Data'!F98))/(F$3-F$4)*5,1))))</f>
        <v>3.6</v>
      </c>
      <c r="G101" s="145">
        <f>IF('Crisis Indicator Data'!F98="x","x",IF(B101="Regional crisis",('Crisis Indicator Data'!F98/VLOOKUP('Impact of the crisis'!$C101,'Regional Crises'!$B$1:$R$66,4,FALSE)),'Crisis Indicator Data'!F98/VLOOKUP('Impact of the crisis'!$E101,'Country Indicator Data'!$B$4:$P$300,15,FALSE)))</f>
        <v>0.46401046382935907</v>
      </c>
      <c r="H101" s="253">
        <f t="shared" si="26"/>
        <v>2.2999999999999998</v>
      </c>
      <c r="I101" s="253">
        <f t="shared" si="27"/>
        <v>2.95</v>
      </c>
      <c r="J101" s="253">
        <f>IF('Crisis Indicator Data'!G98="x","x",IF(LOG('Crisis Indicator Data'!G98)&lt;J$4,0,IF(LOG('Crisis Indicator Data'!G98)&gt;J$3,5,ROUND(5-(J$3-LOG('Crisis Indicator Data'!G98))/(J$3-J$4)*5,1))))</f>
        <v>4.7</v>
      </c>
      <c r="K101" s="145">
        <f>IF('Crisis Indicator Data'!G98="x","x",IF(B101="Regional crisis",('Crisis Indicator Data'!G98/VLOOKUP('Impact of the crisis'!$C101,'Regional Crises'!$B$1:$R$66,5,FALSE)),'Crisis Indicator Data'!G98/VLOOKUP('Impact of the crisis'!$E101,'Country Indicator Data'!$B$4:$P$300,14,FALSE)))</f>
        <v>0.24077114268157346</v>
      </c>
      <c r="L101" s="253">
        <f t="shared" si="28"/>
        <v>1.2</v>
      </c>
      <c r="M101" s="253">
        <f t="shared" si="29"/>
        <v>2.95</v>
      </c>
      <c r="N101" s="253">
        <f t="shared" si="30"/>
        <v>3</v>
      </c>
      <c r="O101" s="253">
        <f>IF('Crisis Indicator Data'!H98="x","x",IF('Crisis Indicator Data'!H98=0,0,IF(LOG('Crisis Indicator Data'!H98)&lt;O$4,0,IF(LOG('Crisis Indicator Data'!H98)&gt;O$3,5,ROUND(5-(O$3-LOG('Crisis Indicator Data'!H98))/(O$3-O$4)*5,1)))))</f>
        <v>1</v>
      </c>
      <c r="P101" s="144">
        <f>IF('Crisis Indicator Data'!H98="x","x",'Crisis Indicator Data'!H98/'Crisis Indicator Data'!G98)</f>
        <v>4.53298796282188E-3</v>
      </c>
      <c r="Q101" s="253">
        <f t="shared" si="31"/>
        <v>0</v>
      </c>
      <c r="R101" s="253">
        <f t="shared" si="32"/>
        <v>0.5</v>
      </c>
      <c r="S101" s="253">
        <f>IF('Crisis Indicator Data'!I98="x","x",IF('Crisis Indicator Data'!I98=0,0,IF(LOG('Crisis Indicator Data'!I98)&lt;S$4,0,IF(LOG('Crisis Indicator Data'!I98)&gt;S$3,5,ROUND(5-(S$3-LOG('Crisis Indicator Data'!I98))/(S$3-S$4)*5,1)))))</f>
        <v>3</v>
      </c>
      <c r="T101" s="144">
        <f>IF('Crisis Indicator Data'!H98="x","x",IF('Crisis Indicator Data'!I98="x","x",'Crisis Indicator Data'!I98/'Crisis Indicator Data'!H98))</f>
        <v>1</v>
      </c>
      <c r="U101" s="253">
        <f t="shared" si="33"/>
        <v>5</v>
      </c>
      <c r="V101" s="253">
        <f t="shared" si="34"/>
        <v>4</v>
      </c>
      <c r="W101" s="253">
        <f>IF('Crisis Indicator Data'!L98="x","x",IF('Crisis Indicator Data'!L98=0,0,IF(LOG('Crisis Indicator Data'!L98)&lt;W$4,0,IF(LOG('Crisis Indicator Data'!L98)&gt;W$3,5,ROUND(5-(W$3-LOG('Crisis Indicator Data'!L98))/(W$3-W$4)*5,1)))))</f>
        <v>2.8</v>
      </c>
      <c r="X101" s="260">
        <f>IF(OR('Crisis Indicator Data'!L98="x",'Crisis Indicator Data'!H98="x"),"x",'Crisis Indicator Data'!L98/'Crisis Indicator Data'!H98)</f>
        <v>7.6470588235294122E-4</v>
      </c>
      <c r="Y101" s="253">
        <f t="shared" si="35"/>
        <v>5</v>
      </c>
      <c r="Z101" s="253">
        <f t="shared" si="36"/>
        <v>3.9</v>
      </c>
      <c r="AA101" s="253">
        <f t="shared" si="37"/>
        <v>4</v>
      </c>
      <c r="AB101" s="261">
        <f t="shared" si="38"/>
        <v>2.7</v>
      </c>
    </row>
    <row r="102" spans="1:28" x14ac:dyDescent="0.35">
      <c r="A102" s="150" t="str">
        <f>'Crisis Indicator Data'!A99</f>
        <v>Typhoon RAI</v>
      </c>
      <c r="B102" s="151" t="str">
        <f>'Crisis Indicator Data'!B99</f>
        <v>Tropical cyclone</v>
      </c>
      <c r="C102" s="151" t="str">
        <f>'Crisis Indicator Data'!C99</f>
        <v>PHL010</v>
      </c>
      <c r="D102" s="151" t="str">
        <f>'Crisis Indicator Data'!D99</f>
        <v>Philippines</v>
      </c>
      <c r="E102" s="152" t="str">
        <f>'Crisis Indicator Data'!E99</f>
        <v>PHL</v>
      </c>
      <c r="F102" s="259">
        <f>IF('Crisis Indicator Data'!F99="x","x",IF(LOG('Crisis Indicator Data'!F99)&lt;F$4,0,IF(LOG('Crisis Indicator Data'!F99)&gt;F$3,5,ROUND(5-(F$3-LOG('Crisis Indicator Data'!F99))/(F$3-F$4)*5,1))))</f>
        <v>3.8</v>
      </c>
      <c r="G102" s="145">
        <f>IF('Crisis Indicator Data'!F99="x","x",IF(B102="Regional crisis",('Crisis Indicator Data'!F99/VLOOKUP('Impact of the crisis'!$C102,'Regional Crises'!$B$1:$R$66,4,FALSE)),'Crisis Indicator Data'!F99/VLOOKUP('Impact of the crisis'!$E102,'Country Indicator Data'!$B$4:$P$300,15,FALSE)))</f>
        <v>0.65695251031290869</v>
      </c>
      <c r="H102" s="253">
        <f t="shared" ref="H102:H133" si="39">IF(G102="x","x",IF(G102&lt;H$4,0,IF(G102&gt;H$3,5,ROUND(5-(H$3-G102)/(H$3-H$4)*5,1))))</f>
        <v>3.2</v>
      </c>
      <c r="I102" s="253">
        <f t="shared" ref="I102:I133" si="40">IF(AND(H102="x",F102="x"),"x",AVERAGE(F102,H102))</f>
        <v>3.5</v>
      </c>
      <c r="J102" s="253">
        <f>IF('Crisis Indicator Data'!G99="x","x",IF(LOG('Crisis Indicator Data'!G99)&lt;J$4,0,IF(LOG('Crisis Indicator Data'!G99)&gt;J$3,5,ROUND(5-(J$3-LOG('Crisis Indicator Data'!G99))/(J$3-J$4)*5,1))))</f>
        <v>4.2</v>
      </c>
      <c r="K102" s="145">
        <f>IF('Crisis Indicator Data'!G99="x","x",IF(B102="Regional crisis",('Crisis Indicator Data'!G99/VLOOKUP('Impact of the crisis'!$C102,'Regional Crises'!$B$1:$R$66,5,FALSE)),'Crisis Indicator Data'!G99/VLOOKUP('Impact of the crisis'!$E102,'Country Indicator Data'!$B$4:$P$300,14,FALSE)))</f>
        <v>0.17115919033687049</v>
      </c>
      <c r="L102" s="253">
        <f t="shared" ref="L102:L133" si="41">IF(K102="x","x",IF(K102&lt;L$4,0,IF(K102&gt;L$3,5,ROUND(5-(L$3-K102)/(L$3-L$4)*5,1))))</f>
        <v>0.8</v>
      </c>
      <c r="M102" s="253">
        <f t="shared" ref="M102:M133" si="42">IF(AND(L102="x",J102="x"),"x",AVERAGE(J102,L102))</f>
        <v>2.5</v>
      </c>
      <c r="N102" s="253">
        <f t="shared" ref="N102:N133" si="43">IF(AND(M102="x",I102="x"),"x",IF(OR(M102="x",I102="x"),AVERAGE(I102,M102),ROUND((5-GEOMEAN(((5-I102)/5*4+1),((5-M102)/5*4+1)))/4*5,1)))</f>
        <v>3</v>
      </c>
      <c r="O102" s="253">
        <f>IF('Crisis Indicator Data'!H99="x","x",IF('Crisis Indicator Data'!H99=0,0,IF(LOG('Crisis Indicator Data'!H99)&lt;O$4,0,IF(LOG('Crisis Indicator Data'!H99)&gt;O$3,5,ROUND(5-(O$3-LOG('Crisis Indicator Data'!H99))/(O$3-O$4)*5,1)))))</f>
        <v>4.3</v>
      </c>
      <c r="P102" s="144">
        <f>IF('Crisis Indicator Data'!H99="x","x",'Crisis Indicator Data'!H99/'Crisis Indicator Data'!G99)</f>
        <v>0.64414317865180581</v>
      </c>
      <c r="Q102" s="253">
        <f t="shared" ref="Q102:Q133" si="44">IF(P102="x","x",IF(P102&lt;Q$4,0,IF(P102&gt;Q$3,5,ROUND(5-(Q$3-P102)/(Q$3-Q$4)*5,1))))</f>
        <v>3.2</v>
      </c>
      <c r="R102" s="253">
        <f t="shared" ref="R102:R133" si="45">IF(AND(Q102="x",O102="x"),"x",AVERAGE(O102,Q102))</f>
        <v>3.75</v>
      </c>
      <c r="S102" s="253">
        <f>IF('Crisis Indicator Data'!I99="x","x",IF('Crisis Indicator Data'!I99=0,0,IF(LOG('Crisis Indicator Data'!I99)&lt;S$4,0,IF(LOG('Crisis Indicator Data'!I99)&gt;S$3,5,ROUND(5-(S$3-LOG('Crisis Indicator Data'!I99))/(S$3-S$4)*5,1)))))</f>
        <v>1.2</v>
      </c>
      <c r="T102" s="144">
        <f>IF('Crisis Indicator Data'!H99="x","x",IF('Crisis Indicator Data'!I99="x","x",'Crisis Indicator Data'!I99/'Crisis Indicator Data'!H99))</f>
        <v>5.8231428333749269E-4</v>
      </c>
      <c r="U102" s="253">
        <f t="shared" ref="U102:U133" si="46">IF(T102="x","x",IF(T102&lt;U$4,0,IF(T102&gt;U$3,5,ROUND(5-(U$3-T102)/(U$3-U$4)*5,1))))</f>
        <v>0</v>
      </c>
      <c r="V102" s="253">
        <f t="shared" ref="V102:V133" si="47">IF(AND(U102="x",S102="x"),"x",ROUND(AVERAGE(S102,U102),1))</f>
        <v>0.6</v>
      </c>
      <c r="W102" s="253">
        <f>IF('Crisis Indicator Data'!L99="x","x",IF('Crisis Indicator Data'!L99=0,0,IF(LOG('Crisis Indicator Data'!L99)&lt;W$4,0,IF(LOG('Crisis Indicator Data'!L99)&gt;W$3,5,ROUND(5-(W$3-LOG('Crisis Indicator Data'!L99))/(W$3-W$4)*5,1)))))</f>
        <v>3.7</v>
      </c>
      <c r="X102" s="260">
        <f>IF(OR('Crisis Indicator Data'!L99="x",'Crisis Indicator Data'!H99="x"),"x",'Crisis Indicator Data'!L99/'Crisis Indicator Data'!H99)</f>
        <v>3.3691040678812078E-5</v>
      </c>
      <c r="Y102" s="253">
        <f t="shared" ref="Y102:Y133" si="48">IF(X102="x","x",IF(X102&lt;Y$4,0,IF(X102&gt;Y$3,5,ROUND(5-(Y$3-X102)/(Y$3-Y$4)*5,1))))</f>
        <v>1.7</v>
      </c>
      <c r="Z102" s="253">
        <f t="shared" ref="Z102:Z133" si="49">IF(AND(Y102="x",W102="x"),"x",ROUND(AVERAGE(W102,Y102),1))</f>
        <v>2.7</v>
      </c>
      <c r="AA102" s="253">
        <f t="shared" ref="AA102:AA133" si="50">IF(AND(V102="x",Z102="x"),"x",IF(OR(V102="x",Z102="x"),AVERAGE(V102,Z102),ROUND((5-GEOMEAN(((5-V102)/5*4+1),((5-Z102)/5*4+1)))/4*5,1)))</f>
        <v>1.8</v>
      </c>
      <c r="AB102" s="261">
        <f t="shared" ref="AB102:AB133" si="51">IF(AND(R102="x",AA102="x"),"x",IF(OR(R102="x",AA102="x"),AVERAGE(R102,AA102),ROUND((5-GEOMEAN(((5-R102)/5*4+1),((5-AA102)/5*4+1)))/4*5,1)))</f>
        <v>2.9</v>
      </c>
    </row>
    <row r="103" spans="1:28" x14ac:dyDescent="0.35">
      <c r="A103" s="150" t="str">
        <f>'Crisis Indicator Data'!A100</f>
        <v>Displacement from Ukraine conflict in Poland</v>
      </c>
      <c r="B103" s="151" t="str">
        <f>'Crisis Indicator Data'!B100</f>
        <v>International displacement</v>
      </c>
      <c r="C103" s="151" t="str">
        <f>'Crisis Indicator Data'!C100</f>
        <v>POL002</v>
      </c>
      <c r="D103" s="151" t="str">
        <f>'Crisis Indicator Data'!D100</f>
        <v>Poland</v>
      </c>
      <c r="E103" s="152" t="str">
        <f>'Crisis Indicator Data'!E100</f>
        <v>POL</v>
      </c>
      <c r="F103" s="259">
        <f>IF('Crisis Indicator Data'!F100="x","x",IF(LOG('Crisis Indicator Data'!F100)&lt;F$4,0,IF(LOG('Crisis Indicator Data'!F100)&gt;F$3,5,ROUND(5-(F$3-LOG('Crisis Indicator Data'!F100))/(F$3-F$4)*5,1))))</f>
        <v>3.6</v>
      </c>
      <c r="G103" s="145">
        <f>IF('Crisis Indicator Data'!F100="x","x",IF(B103="Regional crisis",('Crisis Indicator Data'!F100/VLOOKUP('Impact of the crisis'!$C103,'Regional Crises'!$B$1:$R$66,4,FALSE)),'Crisis Indicator Data'!F100/VLOOKUP('Impact of the crisis'!$E103,'Country Indicator Data'!$B$4:$P$300,15,FALSE)))</f>
        <v>0.48172703223488683</v>
      </c>
      <c r="H103" s="253">
        <f t="shared" si="39"/>
        <v>2.4</v>
      </c>
      <c r="I103" s="253">
        <f t="shared" si="40"/>
        <v>3</v>
      </c>
      <c r="J103" s="253">
        <f>IF('Crisis Indicator Data'!G100="x","x",IF(LOG('Crisis Indicator Data'!G100)&lt;J$4,0,IF(LOG('Crisis Indicator Data'!G100)&gt;J$3,5,ROUND(5-(J$3-LOG('Crisis Indicator Data'!G100))/(J$3-J$4)*5,1))))</f>
        <v>1.4</v>
      </c>
      <c r="K103" s="145">
        <f>IF('Crisis Indicator Data'!G100="x","x",IF(B103="Regional crisis",('Crisis Indicator Data'!G100/VLOOKUP('Impact of the crisis'!$C103,'Regional Crises'!$B$1:$R$66,5,FALSE)),'Crisis Indicator Data'!G100/VLOOKUP('Impact of the crisis'!$E103,'Country Indicator Data'!$B$4:$P$300,14,FALSE)))</f>
        <v>6.6827078113759833E-2</v>
      </c>
      <c r="L103" s="253">
        <f t="shared" si="41"/>
        <v>0.3</v>
      </c>
      <c r="M103" s="253">
        <f t="shared" si="42"/>
        <v>0.85</v>
      </c>
      <c r="N103" s="253">
        <f t="shared" si="43"/>
        <v>2.1</v>
      </c>
      <c r="O103" s="253">
        <f>IF('Crisis Indicator Data'!H100="x","x",IF('Crisis Indicator Data'!H100=0,0,IF(LOG('Crisis Indicator Data'!H100)&lt;O$4,0,IF(LOG('Crisis Indicator Data'!H100)&gt;O$3,5,ROUND(5-(O$3-LOG('Crisis Indicator Data'!H100))/(O$3-O$4)*5,1)))))</f>
        <v>3.1</v>
      </c>
      <c r="P103" s="144">
        <f>IF('Crisis Indicator Data'!H100="x","x",'Crisis Indicator Data'!H100/'Crisis Indicator Data'!G100)</f>
        <v>0.87676317743132892</v>
      </c>
      <c r="Q103" s="253">
        <f t="shared" si="44"/>
        <v>4.4000000000000004</v>
      </c>
      <c r="R103" s="253">
        <f t="shared" si="45"/>
        <v>3.75</v>
      </c>
      <c r="S103" s="253">
        <f>IF('Crisis Indicator Data'!I100="x","x",IF('Crisis Indicator Data'!I100=0,0,IF(LOG('Crisis Indicator Data'!I100)&lt;S$4,0,IF(LOG('Crisis Indicator Data'!I100)&gt;S$3,5,ROUND(5-(S$3-LOG('Crisis Indicator Data'!I100))/(S$3-S$4)*5,1)))))</f>
        <v>4.8</v>
      </c>
      <c r="T103" s="144">
        <f>IF('Crisis Indicator Data'!H100="x","x",IF('Crisis Indicator Data'!I100="x","x",'Crisis Indicator Data'!I100/'Crisis Indicator Data'!H100))</f>
        <v>1</v>
      </c>
      <c r="U103" s="253">
        <f t="shared" si="46"/>
        <v>5</v>
      </c>
      <c r="V103" s="253">
        <f t="shared" si="47"/>
        <v>4.9000000000000004</v>
      </c>
      <c r="W103" s="253">
        <f>IF('Crisis Indicator Data'!L100="x","x",IF('Crisis Indicator Data'!L100=0,0,IF(LOG('Crisis Indicator Data'!L100)&lt;W$4,0,IF(LOG('Crisis Indicator Data'!L100)&gt;W$3,5,ROUND(5-(W$3-LOG('Crisis Indicator Data'!L100))/(W$3-W$4)*5,1)))))</f>
        <v>0</v>
      </c>
      <c r="X103" s="260">
        <f>IF(OR('Crisis Indicator Data'!L100="x",'Crisis Indicator Data'!H100="x"),"x",'Crisis Indicator Data'!L100/'Crisis Indicator Data'!H100)</f>
        <v>0</v>
      </c>
      <c r="Y103" s="253">
        <f t="shared" si="48"/>
        <v>0</v>
      </c>
      <c r="Z103" s="253">
        <f t="shared" si="49"/>
        <v>0</v>
      </c>
      <c r="AA103" s="253">
        <f t="shared" si="50"/>
        <v>3.3</v>
      </c>
      <c r="AB103" s="261">
        <f t="shared" si="51"/>
        <v>3.5</v>
      </c>
    </row>
    <row r="104" spans="1:28" x14ac:dyDescent="0.35">
      <c r="A104" s="150" t="str">
        <f>'Crisis Indicator Data'!A101</f>
        <v>Complex crisis in DPRK</v>
      </c>
      <c r="B104" s="151" t="str">
        <f>'Crisis Indicator Data'!B101</f>
        <v>Complex crisis</v>
      </c>
      <c r="C104" s="151" t="str">
        <f>'Crisis Indicator Data'!C101</f>
        <v>PRK001</v>
      </c>
      <c r="D104" s="151" t="str">
        <f>'Crisis Indicator Data'!D101</f>
        <v>DPRK</v>
      </c>
      <c r="E104" s="152" t="str">
        <f>'Crisis Indicator Data'!E101</f>
        <v>PRK</v>
      </c>
      <c r="F104" s="259">
        <f>IF('Crisis Indicator Data'!F101="x","x",IF(LOG('Crisis Indicator Data'!F101)&lt;F$4,0,IF(LOG('Crisis Indicator Data'!F101)&gt;F$3,5,ROUND(5-(F$3-LOG('Crisis Indicator Data'!F101))/(F$3-F$4)*5,1))))</f>
        <v>3.5</v>
      </c>
      <c r="G104" s="145">
        <f>IF('Crisis Indicator Data'!F101="x","x",IF(B104="Regional crisis",('Crisis Indicator Data'!F101/VLOOKUP('Impact of the crisis'!$C104,'Regional Crises'!$B$1:$R$66,4,FALSE)),'Crisis Indicator Data'!F101/VLOOKUP('Impact of the crisis'!$E104,'Country Indicator Data'!$B$4:$P$300,15,FALSE)))</f>
        <v>1</v>
      </c>
      <c r="H104" s="253">
        <f t="shared" si="39"/>
        <v>5</v>
      </c>
      <c r="I104" s="253">
        <f t="shared" si="40"/>
        <v>4.25</v>
      </c>
      <c r="J104" s="253">
        <f>IF('Crisis Indicator Data'!G101="x","x",IF(LOG('Crisis Indicator Data'!G101)&lt;J$4,0,IF(LOG('Crisis Indicator Data'!G101)&gt;J$3,5,ROUND(5-(J$3-LOG('Crisis Indicator Data'!G101))/(J$3-J$4)*5,1))))</f>
        <v>4.7</v>
      </c>
      <c r="K104" s="145">
        <f>IF('Crisis Indicator Data'!G101="x","x",IF(B104="Regional crisis",('Crisis Indicator Data'!G101/VLOOKUP('Impact of the crisis'!$C104,'Regional Crises'!$B$1:$R$66,5,FALSE)),'Crisis Indicator Data'!G101/VLOOKUP('Impact of the crisis'!$E104,'Country Indicator Data'!$B$4:$P$300,14,FALSE)))</f>
        <v>1</v>
      </c>
      <c r="L104" s="253">
        <f t="shared" si="41"/>
        <v>5</v>
      </c>
      <c r="M104" s="253">
        <f t="shared" si="42"/>
        <v>4.8499999999999996</v>
      </c>
      <c r="N104" s="253">
        <f t="shared" si="43"/>
        <v>4.5999999999999996</v>
      </c>
      <c r="O104" s="253">
        <f>IF('Crisis Indicator Data'!H101="x","x",IF('Crisis Indicator Data'!H101=0,0,IF(LOG('Crisis Indicator Data'!H101)&lt;O$4,0,IF(LOG('Crisis Indicator Data'!H101)&gt;O$3,5,ROUND(5-(O$3-LOG('Crisis Indicator Data'!H101))/(O$3-O$4)*5,1)))))</f>
        <v>4.8</v>
      </c>
      <c r="P104" s="144">
        <f>IF('Crisis Indicator Data'!H101="x","x",'Crisis Indicator Data'!H101/'Crisis Indicator Data'!G101)</f>
        <v>1</v>
      </c>
      <c r="Q104" s="253">
        <f t="shared" si="44"/>
        <v>5</v>
      </c>
      <c r="R104" s="253">
        <f t="shared" si="45"/>
        <v>4.9000000000000004</v>
      </c>
      <c r="S104" s="253">
        <f>IF('Crisis Indicator Data'!I101="x","x",IF('Crisis Indicator Data'!I101=0,0,IF(LOG('Crisis Indicator Data'!I101)&lt;S$4,0,IF(LOG('Crisis Indicator Data'!I101)&gt;S$3,5,ROUND(5-(S$3-LOG('Crisis Indicator Data'!I101))/(S$3-S$4)*5,1)))))</f>
        <v>2.2000000000000002</v>
      </c>
      <c r="T104" s="144">
        <f>IF('Crisis Indicator Data'!H101="x","x",IF('Crisis Indicator Data'!I101="x","x",'Crisis Indicator Data'!I101/'Crisis Indicator Data'!H101))</f>
        <v>1.3247097327203305E-3</v>
      </c>
      <c r="U104" s="253">
        <f t="shared" si="46"/>
        <v>0</v>
      </c>
      <c r="V104" s="253">
        <f t="shared" si="47"/>
        <v>1.1000000000000001</v>
      </c>
      <c r="W104" s="253">
        <f>IF('Crisis Indicator Data'!L101="x","x",IF('Crisis Indicator Data'!L101=0,0,IF(LOG('Crisis Indicator Data'!L101)&lt;W$4,0,IF(LOG('Crisis Indicator Data'!L101)&gt;W$3,5,ROUND(5-(W$3-LOG('Crisis Indicator Data'!L101))/(W$3-W$4)*5,1)))))</f>
        <v>1.9</v>
      </c>
      <c r="X104" s="260">
        <f>IF(OR('Crisis Indicator Data'!L101="x",'Crisis Indicator Data'!H101="x"),"x",'Crisis Indicator Data'!L101/'Crisis Indicator Data'!H101)</f>
        <v>8.5716512117197853E-7</v>
      </c>
      <c r="Y104" s="253">
        <f t="shared" si="48"/>
        <v>0</v>
      </c>
      <c r="Z104" s="253">
        <f t="shared" si="49"/>
        <v>1</v>
      </c>
      <c r="AA104" s="253">
        <f t="shared" si="50"/>
        <v>1.1000000000000001</v>
      </c>
      <c r="AB104" s="261">
        <f t="shared" si="51"/>
        <v>3.6</v>
      </c>
    </row>
    <row r="105" spans="1:28" x14ac:dyDescent="0.35">
      <c r="A105" s="150" t="str">
        <f>'Crisis Indicator Data'!A102</f>
        <v>Conflict in Palestine</v>
      </c>
      <c r="B105" s="151" t="str">
        <f>'Crisis Indicator Data'!B102</f>
        <v>Conflict</v>
      </c>
      <c r="C105" s="151" t="str">
        <f>'Crisis Indicator Data'!C102</f>
        <v>PSE002</v>
      </c>
      <c r="D105" s="151" t="str">
        <f>'Crisis Indicator Data'!D102</f>
        <v>Palestine</v>
      </c>
      <c r="E105" s="152" t="str">
        <f>'Crisis Indicator Data'!E102</f>
        <v>PSE</v>
      </c>
      <c r="F105" s="259">
        <f>IF('Crisis Indicator Data'!F102="x","x",IF(LOG('Crisis Indicator Data'!F102)&lt;F$4,0,IF(LOG('Crisis Indicator Data'!F102)&gt;F$3,5,ROUND(5-(F$3-LOG('Crisis Indicator Data'!F102))/(F$3-F$4)*5,1))))</f>
        <v>1.3</v>
      </c>
      <c r="G105" s="145">
        <f>IF('Crisis Indicator Data'!F102="x","x",IF(B105="Regional crisis",('Crisis Indicator Data'!F102/VLOOKUP('Impact of the crisis'!$C105,'Regional Crises'!$B$1:$R$66,4,FALSE)),'Crisis Indicator Data'!F102/VLOOKUP('Impact of the crisis'!$E105,'Country Indicator Data'!$B$4:$P$300,15,FALSE)))</f>
        <v>1.0008305647840532</v>
      </c>
      <c r="H105" s="253">
        <f t="shared" si="39"/>
        <v>5</v>
      </c>
      <c r="I105" s="253">
        <f t="shared" si="40"/>
        <v>3.15</v>
      </c>
      <c r="J105" s="253">
        <f>IF('Crisis Indicator Data'!G102="x","x",IF(LOG('Crisis Indicator Data'!G102)&lt;J$4,0,IF(LOG('Crisis Indicator Data'!G102)&gt;J$3,5,ROUND(5-(J$3-LOG('Crisis Indicator Data'!G102))/(J$3-J$4)*5,1))))</f>
        <v>2.4</v>
      </c>
      <c r="K105" s="145">
        <f>IF('Crisis Indicator Data'!G102="x","x",IF(B105="Regional crisis",('Crisis Indicator Data'!G102/VLOOKUP('Impact of the crisis'!$C105,'Regional Crises'!$B$1:$R$66,5,FALSE)),'Crisis Indicator Data'!G102/VLOOKUP('Impact of the crisis'!$E105,'Country Indicator Data'!$B$4:$P$300,14,FALSE)))</f>
        <v>1</v>
      </c>
      <c r="L105" s="253">
        <f t="shared" si="41"/>
        <v>5</v>
      </c>
      <c r="M105" s="253">
        <f t="shared" si="42"/>
        <v>3.7</v>
      </c>
      <c r="N105" s="253">
        <f t="shared" si="43"/>
        <v>3.4</v>
      </c>
      <c r="O105" s="253">
        <f>IF('Crisis Indicator Data'!H102="x","x",IF('Crisis Indicator Data'!H102=0,0,IF(LOG('Crisis Indicator Data'!H102)&lt;O$4,0,IF(LOG('Crisis Indicator Data'!H102)&gt;O$3,5,ROUND(5-(O$3-LOG('Crisis Indicator Data'!H102))/(O$3-O$4)*5,1)))))</f>
        <v>3.6</v>
      </c>
      <c r="P105" s="144">
        <f>IF('Crisis Indicator Data'!H102="x","x",'Crisis Indicator Data'!H102/'Crisis Indicator Data'!G102)</f>
        <v>0.8799253034547152</v>
      </c>
      <c r="Q105" s="253">
        <f t="shared" si="44"/>
        <v>4.4000000000000004</v>
      </c>
      <c r="R105" s="253">
        <f t="shared" si="45"/>
        <v>4</v>
      </c>
      <c r="S105" s="253">
        <f>IF('Crisis Indicator Data'!I102="x","x",IF('Crisis Indicator Data'!I102=0,0,IF(LOG('Crisis Indicator Data'!I102)&lt;S$4,0,IF(LOG('Crisis Indicator Data'!I102)&gt;S$3,5,ROUND(5-(S$3-LOG('Crisis Indicator Data'!I102))/(S$3-S$4)*5,1)))))</f>
        <v>5</v>
      </c>
      <c r="T105" s="144">
        <f>IF('Crisis Indicator Data'!H102="x","x",IF('Crisis Indicator Data'!I102="x","x",'Crisis Indicator Data'!I102/'Crisis Indicator Data'!H102))</f>
        <v>1.358446519524618</v>
      </c>
      <c r="U105" s="253">
        <f t="shared" si="46"/>
        <v>5</v>
      </c>
      <c r="V105" s="253">
        <f t="shared" si="47"/>
        <v>5</v>
      </c>
      <c r="W105" s="253">
        <f>IF('Crisis Indicator Data'!L102="x","x",IF('Crisis Indicator Data'!L102=0,0,IF(LOG('Crisis Indicator Data'!L102)&lt;W$4,0,IF(LOG('Crisis Indicator Data'!L102)&gt;W$3,5,ROUND(5-(W$3-LOG('Crisis Indicator Data'!L102))/(W$3-W$4)*5,1)))))</f>
        <v>2.5</v>
      </c>
      <c r="X105" s="260">
        <f>IF(OR('Crisis Indicator Data'!L102="x",'Crisis Indicator Data'!H102="x"),"x",'Crisis Indicator Data'!L102/'Crisis Indicator Data'!H102)</f>
        <v>1.1460101867572156E-5</v>
      </c>
      <c r="Y105" s="253">
        <f t="shared" si="48"/>
        <v>0.6</v>
      </c>
      <c r="Z105" s="253">
        <f t="shared" si="49"/>
        <v>1.6</v>
      </c>
      <c r="AA105" s="253">
        <f t="shared" si="50"/>
        <v>3.8</v>
      </c>
      <c r="AB105" s="261">
        <f t="shared" si="51"/>
        <v>3.9</v>
      </c>
    </row>
    <row r="106" spans="1:28" x14ac:dyDescent="0.35">
      <c r="A106" s="150" t="str">
        <f>'Crisis Indicator Data'!A103</f>
        <v>Regional Boko Haram Crisis</v>
      </c>
      <c r="B106" s="151" t="str">
        <f>'Crisis Indicator Data'!B103</f>
        <v>Regional crisis</v>
      </c>
      <c r="C106" s="151" t="str">
        <f>'Crisis Indicator Data'!C103</f>
        <v>REG001</v>
      </c>
      <c r="D106" s="151" t="str">
        <f>'Crisis Indicator Data'!D103</f>
        <v>Nigeria,Niger,Chad,Cameroon</v>
      </c>
      <c r="E106" s="152" t="str">
        <f>'Crisis Indicator Data'!E103</f>
        <v>NGA,NER,TCD,CMR</v>
      </c>
      <c r="F106" s="259">
        <f>IF('Crisis Indicator Data'!F103="x","x",IF(LOG('Crisis Indicator Data'!F103)&lt;F$4,0,IF(LOG('Crisis Indicator Data'!F103)&gt;F$3,5,ROUND(5-(F$3-LOG('Crisis Indicator Data'!F103))/(F$3-F$4)*5,1))))</f>
        <v>4.3</v>
      </c>
      <c r="G106" s="145">
        <f>IF('Crisis Indicator Data'!F103="x","x",IF(B106="Regional crisis",('Crisis Indicator Data'!F103/VLOOKUP('Impact of the crisis'!$C106,'Regional Crises'!$B$1:$R$66,4,FALSE)),'Crisis Indicator Data'!F103/VLOOKUP('Impact of the crisis'!$E106,'Country Indicator Data'!$B$4:$P$300,15,FALSE)))</f>
        <v>9.4388880078170964E-2</v>
      </c>
      <c r="H106" s="253">
        <f t="shared" si="39"/>
        <v>0.4</v>
      </c>
      <c r="I106" s="253">
        <f t="shared" si="40"/>
        <v>2.35</v>
      </c>
      <c r="J106" s="253">
        <f>IF('Crisis Indicator Data'!G103="x","x",IF(LOG('Crisis Indicator Data'!G103)&lt;J$4,0,IF(LOG('Crisis Indicator Data'!G103)&gt;J$3,5,ROUND(5-(J$3-LOG('Crisis Indicator Data'!G103))/(J$3-J$4)*5,1))))</f>
        <v>4.3</v>
      </c>
      <c r="K106" s="145">
        <f>IF('Crisis Indicator Data'!G103="x","x",IF(B106="Regional crisis",('Crisis Indicator Data'!G103/VLOOKUP('Impact of the crisis'!$C106,'Regional Crises'!$B$1:$R$66,5,FALSE)),'Crisis Indicator Data'!G103/VLOOKUP('Impact of the crisis'!$E106,'Country Indicator Data'!$B$4:$P$300,14,FALSE)))</f>
        <v>7.185617547310208E-2</v>
      </c>
      <c r="L106" s="253">
        <f t="shared" si="41"/>
        <v>0.3</v>
      </c>
      <c r="M106" s="253">
        <f t="shared" si="42"/>
        <v>2.2999999999999998</v>
      </c>
      <c r="N106" s="253">
        <f t="shared" si="43"/>
        <v>2.2999999999999998</v>
      </c>
      <c r="O106" s="253">
        <f>IF('Crisis Indicator Data'!H103="x","x",IF('Crisis Indicator Data'!H103=0,0,IF(LOG('Crisis Indicator Data'!H103)&lt;O$4,0,IF(LOG('Crisis Indicator Data'!H103)&gt;O$3,5,ROUND(5-(O$3-LOG('Crisis Indicator Data'!H103))/(O$3-O$4)*5,1)))))</f>
        <v>4.4000000000000004</v>
      </c>
      <c r="P106" s="144">
        <f>IF('Crisis Indicator Data'!H103="x","x",'Crisis Indicator Data'!H103/'Crisis Indicator Data'!G103)</f>
        <v>0.68600718114169745</v>
      </c>
      <c r="Q106" s="253">
        <f t="shared" si="44"/>
        <v>3.4</v>
      </c>
      <c r="R106" s="253">
        <f t="shared" si="45"/>
        <v>3.9000000000000004</v>
      </c>
      <c r="S106" s="253">
        <f>IF('Crisis Indicator Data'!I103="x","x",IF('Crisis Indicator Data'!I103=0,0,IF(LOG('Crisis Indicator Data'!I103)&lt;S$4,0,IF(LOG('Crisis Indicator Data'!I103)&gt;S$3,5,ROUND(5-(S$3-LOG('Crisis Indicator Data'!I103))/(S$3-S$4)*5,1)))))</f>
        <v>5</v>
      </c>
      <c r="T106" s="144">
        <f>IF('Crisis Indicator Data'!H103="x","x",IF('Crisis Indicator Data'!I103="x","x",'Crisis Indicator Data'!I103/'Crisis Indicator Data'!H103))</f>
        <v>0.39126147310930742</v>
      </c>
      <c r="U106" s="253">
        <f t="shared" si="46"/>
        <v>5</v>
      </c>
      <c r="V106" s="253">
        <f t="shared" si="47"/>
        <v>5</v>
      </c>
      <c r="W106" s="253">
        <f>IF('Crisis Indicator Data'!L103="x","x",IF('Crisis Indicator Data'!L103=0,0,IF(LOG('Crisis Indicator Data'!L103)&lt;W$4,0,IF(LOG('Crisis Indicator Data'!L103)&gt;W$3,5,ROUND(5-(W$3-LOG('Crisis Indicator Data'!L103))/(W$3-W$4)*5,1)))))</f>
        <v>4.7</v>
      </c>
      <c r="X106" s="260">
        <f>IF(OR('Crisis Indicator Data'!L103="x",'Crisis Indicator Data'!H103="x"),"x",'Crisis Indicator Data'!L103/'Crisis Indicator Data'!H103)</f>
        <v>1.3904270651596753E-4</v>
      </c>
      <c r="Y106" s="253">
        <f t="shared" si="48"/>
        <v>5</v>
      </c>
      <c r="Z106" s="253">
        <f t="shared" si="49"/>
        <v>4.9000000000000004</v>
      </c>
      <c r="AA106" s="253">
        <f t="shared" si="50"/>
        <v>5</v>
      </c>
      <c r="AB106" s="261">
        <f t="shared" si="51"/>
        <v>4.5</v>
      </c>
    </row>
    <row r="107" spans="1:28" x14ac:dyDescent="0.35">
      <c r="A107" s="150" t="str">
        <f>'Crisis Indicator Data'!A104</f>
        <v>Venezuela Regional Crisis</v>
      </c>
      <c r="B107" s="151" t="str">
        <f>'Crisis Indicator Data'!B104</f>
        <v>Regional crisis</v>
      </c>
      <c r="C107" s="151" t="str">
        <f>'Crisis Indicator Data'!C104</f>
        <v>REG002</v>
      </c>
      <c r="D107" s="151" t="str">
        <f>'Crisis Indicator Data'!D104</f>
        <v>Venezuela,Brazil,Colombia,Ecuador,Peru,Trinidad and Tobago,Chile,Dominican Republic,Panama</v>
      </c>
      <c r="E107" s="152" t="str">
        <f>'Crisis Indicator Data'!E104</f>
        <v>VEN,BRA,COL,ECU,PER,TTO,CHL,DOM,PAN</v>
      </c>
      <c r="F107" s="259">
        <f>IF('Crisis Indicator Data'!F104="x","x",IF(LOG('Crisis Indicator Data'!F104)&lt;F$4,0,IF(LOG('Crisis Indicator Data'!F104)&gt;F$3,5,ROUND(5-(F$3-LOG('Crisis Indicator Data'!F104))/(F$3-F$4)*5,1))))</f>
        <v>5</v>
      </c>
      <c r="G107" s="145">
        <f>IF('Crisis Indicator Data'!F104="x","x",IF(B107="Regional crisis",('Crisis Indicator Data'!F104/VLOOKUP('Impact of the crisis'!$C107,'Regional Crises'!$B$1:$R$66,4,FALSE)),'Crisis Indicator Data'!F104/VLOOKUP('Impact of the crisis'!$E107,'Country Indicator Data'!$B$4:$P$300,15,FALSE)))</f>
        <v>0.12549757391781644</v>
      </c>
      <c r="H107" s="253">
        <f t="shared" si="39"/>
        <v>0.5</v>
      </c>
      <c r="I107" s="253">
        <f t="shared" si="40"/>
        <v>2.75</v>
      </c>
      <c r="J107" s="253">
        <f>IF('Crisis Indicator Data'!G104="x","x",IF(LOG('Crisis Indicator Data'!G104)&lt;J$4,0,IF(LOG('Crisis Indicator Data'!G104)&gt;J$3,5,ROUND(5-(J$3-LOG('Crisis Indicator Data'!G104))/(J$3-J$4)*5,1))))</f>
        <v>5</v>
      </c>
      <c r="K107" s="145">
        <f>IF('Crisis Indicator Data'!G104="x","x",IF(B107="Regional crisis",('Crisis Indicator Data'!G104/VLOOKUP('Impact of the crisis'!$C107,'Regional Crises'!$B$1:$R$66,5,FALSE)),'Crisis Indicator Data'!G104/VLOOKUP('Impact of the crisis'!$E107,'Country Indicator Data'!$B$4:$P$300,14,FALSE)))</f>
        <v>0.2478733274007395</v>
      </c>
      <c r="L107" s="253">
        <f t="shared" si="41"/>
        <v>1.2</v>
      </c>
      <c r="M107" s="253">
        <f t="shared" si="42"/>
        <v>3.1</v>
      </c>
      <c r="N107" s="253">
        <f t="shared" si="43"/>
        <v>2.9</v>
      </c>
      <c r="O107" s="253">
        <f>IF('Crisis Indicator Data'!H104="x","x",IF('Crisis Indicator Data'!H104=0,0,IF(LOG('Crisis Indicator Data'!H104)&lt;O$4,0,IF(LOG('Crisis Indicator Data'!H104)&gt;O$3,5,ROUND(5-(O$3-LOG('Crisis Indicator Data'!H104))/(O$3-O$4)*5,1)))))</f>
        <v>5</v>
      </c>
      <c r="P107" s="144">
        <f>IF('Crisis Indicator Data'!H104="x","x",'Crisis Indicator Data'!H104/'Crisis Indicator Data'!G104)</f>
        <v>0.41013301906351962</v>
      </c>
      <c r="Q107" s="253">
        <f t="shared" si="44"/>
        <v>2</v>
      </c>
      <c r="R107" s="253">
        <f t="shared" si="45"/>
        <v>3.5</v>
      </c>
      <c r="S107" s="253">
        <f>IF('Crisis Indicator Data'!I104="x","x",IF('Crisis Indicator Data'!I104=0,0,IF(LOG('Crisis Indicator Data'!I104)&lt;S$4,0,IF(LOG('Crisis Indicator Data'!I104)&gt;S$3,5,ROUND(5-(S$3-LOG('Crisis Indicator Data'!I104))/(S$3-S$4)*5,1)))))</f>
        <v>5</v>
      </c>
      <c r="T107" s="144">
        <f>IF('Crisis Indicator Data'!H104="x","x",IF('Crisis Indicator Data'!I104="x","x",'Crisis Indicator Data'!I104/'Crisis Indicator Data'!H104))</f>
        <v>0.28423573234002925</v>
      </c>
      <c r="U107" s="253">
        <f t="shared" si="46"/>
        <v>5</v>
      </c>
      <c r="V107" s="253">
        <f t="shared" si="47"/>
        <v>5</v>
      </c>
      <c r="W107" s="253">
        <f>IF('Crisis Indicator Data'!L104="x","x",IF('Crisis Indicator Data'!L104=0,0,IF(LOG('Crisis Indicator Data'!L104)&lt;W$4,0,IF(LOG('Crisis Indicator Data'!L104)&gt;W$3,5,ROUND(5-(W$3-LOG('Crisis Indicator Data'!L104))/(W$3-W$4)*5,1)))))</f>
        <v>5</v>
      </c>
      <c r="X107" s="260">
        <f>IF(OR('Crisis Indicator Data'!L104="x",'Crisis Indicator Data'!H104="x"),"x",'Crisis Indicator Data'!L104/'Crisis Indicator Data'!H104)</f>
        <v>2.1905547425834773E-3</v>
      </c>
      <c r="Y107" s="253">
        <f t="shared" si="48"/>
        <v>5</v>
      </c>
      <c r="Z107" s="253">
        <f t="shared" si="49"/>
        <v>5</v>
      </c>
      <c r="AA107" s="253">
        <f t="shared" si="50"/>
        <v>5</v>
      </c>
      <c r="AB107" s="261">
        <f t="shared" si="51"/>
        <v>4.4000000000000004</v>
      </c>
    </row>
    <row r="108" spans="1:28" x14ac:dyDescent="0.35">
      <c r="A108" s="150" t="str">
        <f>'Crisis Indicator Data'!A105</f>
        <v>Regional Kashmir conflict</v>
      </c>
      <c r="B108" s="151" t="str">
        <f>'Crisis Indicator Data'!B105</f>
        <v>Regional crisis</v>
      </c>
      <c r="C108" s="151" t="str">
        <f>'Crisis Indicator Data'!C105</f>
        <v>REG003</v>
      </c>
      <c r="D108" s="151" t="str">
        <f>'Crisis Indicator Data'!D105</f>
        <v>India,Pakistan</v>
      </c>
      <c r="E108" s="152" t="str">
        <f>'Crisis Indicator Data'!E105</f>
        <v>IND,PAK</v>
      </c>
      <c r="F108" s="259">
        <f>IF('Crisis Indicator Data'!F105="x","x",IF(LOG('Crisis Indicator Data'!F105)&lt;F$4,0,IF(LOG('Crisis Indicator Data'!F105)&gt;F$3,5,ROUND(5-(F$3-LOG('Crisis Indicator Data'!F105))/(F$3-F$4)*5,1))))</f>
        <v>4</v>
      </c>
      <c r="G108" s="145">
        <f>IF('Crisis Indicator Data'!F105="x","x",IF(B108="Regional crisis",('Crisis Indicator Data'!F105/VLOOKUP('Impact of the crisis'!$C108,'Regional Crises'!$B$1:$R$66,4,FALSE)),'Crisis Indicator Data'!F105/VLOOKUP('Impact of the crisis'!$E108,'Country Indicator Data'!$B$4:$P$300,15,FALSE)))</f>
        <v>6.2908278958459643E-2</v>
      </c>
      <c r="H108" s="253">
        <f t="shared" si="39"/>
        <v>0.2</v>
      </c>
      <c r="I108" s="253">
        <f t="shared" si="40"/>
        <v>2.1</v>
      </c>
      <c r="J108" s="253">
        <f>IF('Crisis Indicator Data'!G105="x","x",IF(LOG('Crisis Indicator Data'!G105)&lt;J$4,0,IF(LOG('Crisis Indicator Data'!G105)&gt;J$3,5,ROUND(5-(J$3-LOG('Crisis Indicator Data'!G105))/(J$3-J$4)*5,1))))</f>
        <v>4.0999999999999996</v>
      </c>
      <c r="K108" s="145">
        <f>IF('Crisis Indicator Data'!G105="x","x",IF(B108="Regional crisis",('Crisis Indicator Data'!G105/VLOOKUP('Impact of the crisis'!$C108,'Regional Crises'!$B$1:$R$66,5,FALSE)),'Crisis Indicator Data'!G105/VLOOKUP('Impact of the crisis'!$E108,'Country Indicator Data'!$B$4:$P$300,14,FALSE)))</f>
        <v>1.0877929793786052E-2</v>
      </c>
      <c r="L108" s="253">
        <f t="shared" si="41"/>
        <v>0</v>
      </c>
      <c r="M108" s="253">
        <f t="shared" si="42"/>
        <v>2.0499999999999998</v>
      </c>
      <c r="N108" s="253">
        <f t="shared" si="43"/>
        <v>2.1</v>
      </c>
      <c r="O108" s="253">
        <f>IF('Crisis Indicator Data'!H105="x","x",IF('Crisis Indicator Data'!H105=0,0,IF(LOG('Crisis Indicator Data'!H105)&lt;O$4,0,IF(LOG('Crisis Indicator Data'!H105)&gt;O$3,5,ROUND(5-(O$3-LOG('Crisis Indicator Data'!H105))/(O$3-O$4)*5,1)))))</f>
        <v>4.5999999999999996</v>
      </c>
      <c r="P108" s="144">
        <f>IF('Crisis Indicator Data'!H105="x","x",'Crisis Indicator Data'!H105/'Crisis Indicator Data'!G105)</f>
        <v>1</v>
      </c>
      <c r="Q108" s="253">
        <f t="shared" si="44"/>
        <v>5</v>
      </c>
      <c r="R108" s="253">
        <f t="shared" si="45"/>
        <v>4.8</v>
      </c>
      <c r="S108" s="253" t="str">
        <f>IF('Crisis Indicator Data'!I105="x","x",IF('Crisis Indicator Data'!I105=0,0,IF(LOG('Crisis Indicator Data'!I105)&lt;S$4,0,IF(LOG('Crisis Indicator Data'!I105)&gt;S$3,5,ROUND(5-(S$3-LOG('Crisis Indicator Data'!I105))/(S$3-S$4)*5,1)))))</f>
        <v>x</v>
      </c>
      <c r="T108" s="144" t="str">
        <f>IF('Crisis Indicator Data'!H105="x","x",IF('Crisis Indicator Data'!I105="x","x",'Crisis Indicator Data'!I105/'Crisis Indicator Data'!H105))</f>
        <v>x</v>
      </c>
      <c r="U108" s="253" t="str">
        <f t="shared" si="46"/>
        <v>x</v>
      </c>
      <c r="V108" s="253" t="str">
        <f t="shared" si="47"/>
        <v>x</v>
      </c>
      <c r="W108" s="253">
        <f>IF('Crisis Indicator Data'!L105="x","x",IF('Crisis Indicator Data'!L105=0,0,IF(LOG('Crisis Indicator Data'!L105)&lt;W$4,0,IF(LOG('Crisis Indicator Data'!L105)&gt;W$3,5,ROUND(5-(W$3-LOG('Crisis Indicator Data'!L105))/(W$3-W$4)*5,1)))))</f>
        <v>4.5</v>
      </c>
      <c r="X108" s="260">
        <f>IF(OR('Crisis Indicator Data'!L105="x",'Crisis Indicator Data'!H105="x"),"x",'Crisis Indicator Data'!L105/'Crisis Indicator Data'!H105)</f>
        <v>7.6923076923076926E-5</v>
      </c>
      <c r="Y108" s="253">
        <f t="shared" si="48"/>
        <v>3.8</v>
      </c>
      <c r="Z108" s="253">
        <f t="shared" si="49"/>
        <v>4.2</v>
      </c>
      <c r="AA108" s="253">
        <f t="shared" si="50"/>
        <v>4.2</v>
      </c>
      <c r="AB108" s="261">
        <f t="shared" si="51"/>
        <v>4.5</v>
      </c>
    </row>
    <row r="109" spans="1:28" x14ac:dyDescent="0.35">
      <c r="A109" s="150" t="str">
        <f>'Crisis Indicator Data'!A106</f>
        <v>Syrian Regional Crisis</v>
      </c>
      <c r="B109" s="151" t="str">
        <f>'Crisis Indicator Data'!B106</f>
        <v>Regional crisis</v>
      </c>
      <c r="C109" s="151" t="str">
        <f>'Crisis Indicator Data'!C106</f>
        <v>REG004</v>
      </c>
      <c r="D109" s="151" t="str">
        <f>'Crisis Indicator Data'!D106</f>
        <v>Syria,Turkey,Iraq,Egypt,Jordan,Lebanon</v>
      </c>
      <c r="E109" s="152" t="str">
        <f>'Crisis Indicator Data'!E106</f>
        <v>SYR,TUR,IRQ,EGY,JOR,LBN</v>
      </c>
      <c r="F109" s="259">
        <f>IF('Crisis Indicator Data'!F106="x","x",IF(LOG('Crisis Indicator Data'!F106)&lt;F$4,0,IF(LOG('Crisis Indicator Data'!F106)&gt;F$3,5,ROUND(5-(F$3-LOG('Crisis Indicator Data'!F106))/(F$3-F$4)*5,1))))</f>
        <v>4.5</v>
      </c>
      <c r="G109" s="145">
        <f>IF('Crisis Indicator Data'!F106="x","x",IF(B109="Regional crisis",('Crisis Indicator Data'!F106/VLOOKUP('Impact of the crisis'!$C109,'Regional Crises'!$B$1:$R$66,4,FALSE)),'Crisis Indicator Data'!F106/VLOOKUP('Impact of the crisis'!$E109,'Country Indicator Data'!$B$4:$P$300,15,FALSE)))</f>
        <v>0.20138112198030653</v>
      </c>
      <c r="H109" s="253">
        <f t="shared" si="39"/>
        <v>0.9</v>
      </c>
      <c r="I109" s="253">
        <f t="shared" si="40"/>
        <v>2.7</v>
      </c>
      <c r="J109" s="253">
        <f>IF('Crisis Indicator Data'!G106="x","x",IF(LOG('Crisis Indicator Data'!G106)&lt;J$4,0,IF(LOG('Crisis Indicator Data'!G106)&gt;J$3,5,ROUND(5-(J$3-LOG('Crisis Indicator Data'!G106))/(J$3-J$4)*5,1))))</f>
        <v>5</v>
      </c>
      <c r="K109" s="145">
        <f>IF('Crisis Indicator Data'!G106="x","x",IF(B109="Regional crisis",('Crisis Indicator Data'!G106/VLOOKUP('Impact of the crisis'!$C109,'Regional Crises'!$B$1:$R$66,5,FALSE)),'Crisis Indicator Data'!G106/VLOOKUP('Impact of the crisis'!$E109,'Country Indicator Data'!$B$4:$P$300,14,FALSE)))</f>
        <v>0.38394112701650146</v>
      </c>
      <c r="L109" s="253">
        <f t="shared" si="41"/>
        <v>1.9</v>
      </c>
      <c r="M109" s="253">
        <f t="shared" si="42"/>
        <v>3.45</v>
      </c>
      <c r="N109" s="253">
        <f t="shared" si="43"/>
        <v>3.1</v>
      </c>
      <c r="O109" s="253">
        <f>IF('Crisis Indicator Data'!H106="x","x",IF('Crisis Indicator Data'!H106=0,0,IF(LOG('Crisis Indicator Data'!H106)&lt;O$4,0,IF(LOG('Crisis Indicator Data'!H106)&gt;O$3,5,ROUND(5-(O$3-LOG('Crisis Indicator Data'!H106))/(O$3-O$4)*5,1)))))</f>
        <v>5</v>
      </c>
      <c r="P109" s="144">
        <f>IF('Crisis Indicator Data'!H106="x","x",'Crisis Indicator Data'!H106/'Crisis Indicator Data'!G106)</f>
        <v>0.43249214454045559</v>
      </c>
      <c r="Q109" s="253">
        <f t="shared" si="44"/>
        <v>2.1</v>
      </c>
      <c r="R109" s="253">
        <f t="shared" si="45"/>
        <v>3.55</v>
      </c>
      <c r="S109" s="253">
        <f>IF('Crisis Indicator Data'!I106="x","x",IF('Crisis Indicator Data'!I106=0,0,IF(LOG('Crisis Indicator Data'!I106)&lt;S$4,0,IF(LOG('Crisis Indicator Data'!I106)&gt;S$3,5,ROUND(5-(S$3-LOG('Crisis Indicator Data'!I106))/(S$3-S$4)*5,1)))))</f>
        <v>5</v>
      </c>
      <c r="T109" s="144">
        <f>IF('Crisis Indicator Data'!H106="x","x",IF('Crisis Indicator Data'!I106="x","x",'Crisis Indicator Data'!I106/'Crisis Indicator Data'!H106))</f>
        <v>0.68895447837438983</v>
      </c>
      <c r="U109" s="253">
        <f t="shared" si="46"/>
        <v>5</v>
      </c>
      <c r="V109" s="253">
        <f t="shared" si="47"/>
        <v>5</v>
      </c>
      <c r="W109" s="253">
        <f>IF('Crisis Indicator Data'!L106="x","x",IF('Crisis Indicator Data'!L106=0,0,IF(LOG('Crisis Indicator Data'!L106)&lt;W$4,0,IF(LOG('Crisis Indicator Data'!L106)&gt;W$3,5,ROUND(5-(W$3-LOG('Crisis Indicator Data'!L106))/(W$3-W$4)*5,1)))))</f>
        <v>4.9000000000000004</v>
      </c>
      <c r="X109" s="260">
        <f>IF(OR('Crisis Indicator Data'!L106="x",'Crisis Indicator Data'!H106="x"),"x",'Crisis Indicator Data'!L106/'Crisis Indicator Data'!H106)</f>
        <v>5.8031558633216028E-5</v>
      </c>
      <c r="Y109" s="253">
        <f t="shared" si="48"/>
        <v>2.9</v>
      </c>
      <c r="Z109" s="253">
        <f t="shared" si="49"/>
        <v>3.9</v>
      </c>
      <c r="AA109" s="253">
        <f t="shared" si="50"/>
        <v>4.5</v>
      </c>
      <c r="AB109" s="261">
        <f t="shared" si="51"/>
        <v>4.0999999999999996</v>
      </c>
    </row>
    <row r="110" spans="1:28" x14ac:dyDescent="0.35">
      <c r="A110" s="150" t="str">
        <f>'Crisis Indicator Data'!A107</f>
        <v xml:space="preserve">Eastern Mediterranean Route </v>
      </c>
      <c r="B110" s="151" t="str">
        <f>'Crisis Indicator Data'!B107</f>
        <v>Regional crisis</v>
      </c>
      <c r="C110" s="151" t="str">
        <f>'Crisis Indicator Data'!C107</f>
        <v>REG006</v>
      </c>
      <c r="D110" s="151" t="str">
        <f>'Crisis Indicator Data'!D107</f>
        <v>Turkey,Greece</v>
      </c>
      <c r="E110" s="152" t="str">
        <f>'Crisis Indicator Data'!E107</f>
        <v>TUR,GRC</v>
      </c>
      <c r="F110" s="259">
        <f>IF('Crisis Indicator Data'!F107="x","x",IF(LOG('Crisis Indicator Data'!F107)&lt;F$4,0,IF(LOG('Crisis Indicator Data'!F107)&gt;F$3,5,ROUND(5-(F$3-LOG('Crisis Indicator Data'!F107))/(F$3-F$4)*5,1))))</f>
        <v>3.8</v>
      </c>
      <c r="G110" s="145">
        <f>IF('Crisis Indicator Data'!F107="x","x",IF(B110="Regional crisis",('Crisis Indicator Data'!F107/VLOOKUP('Impact of the crisis'!$C110,'Regional Crises'!$B$1:$R$66,4,FALSE)),'Crisis Indicator Data'!F107/VLOOKUP('Impact of the crisis'!$E110,'Country Indicator Data'!$B$4:$P$300,15,FALSE)))</f>
        <v>0.20129322337595851</v>
      </c>
      <c r="H110" s="253">
        <f t="shared" si="39"/>
        <v>0.9</v>
      </c>
      <c r="I110" s="253">
        <f t="shared" si="40"/>
        <v>2.35</v>
      </c>
      <c r="J110" s="253">
        <f>IF('Crisis Indicator Data'!G107="x","x",IF(LOG('Crisis Indicator Data'!G107)&lt;J$4,0,IF(LOG('Crisis Indicator Data'!G107)&gt;J$3,5,ROUND(5-(J$3-LOG('Crisis Indicator Data'!G107))/(J$3-J$4)*5,1))))</f>
        <v>5</v>
      </c>
      <c r="K110" s="145">
        <f>IF('Crisis Indicator Data'!G107="x","x",IF(B110="Regional crisis",('Crisis Indicator Data'!G107/VLOOKUP('Impact of the crisis'!$C110,'Regional Crises'!$B$1:$R$66,5,FALSE)),'Crisis Indicator Data'!G107/VLOOKUP('Impact of the crisis'!$E110,'Country Indicator Data'!$B$4:$P$300,14,FALSE)))</f>
        <v>0.39946020310645763</v>
      </c>
      <c r="L110" s="253">
        <f t="shared" si="41"/>
        <v>2</v>
      </c>
      <c r="M110" s="253">
        <f t="shared" si="42"/>
        <v>3.5</v>
      </c>
      <c r="N110" s="253">
        <f t="shared" si="43"/>
        <v>3</v>
      </c>
      <c r="O110" s="253">
        <f>IF('Crisis Indicator Data'!H107="x","x",IF('Crisis Indicator Data'!H107=0,0,IF(LOG('Crisis Indicator Data'!H107)&lt;O$4,0,IF(LOG('Crisis Indicator Data'!H107)&gt;O$3,5,ROUND(5-(O$3-LOG('Crisis Indicator Data'!H107))/(O$3-O$4)*5,1)))))</f>
        <v>4.3</v>
      </c>
      <c r="P110" s="144">
        <f>IF('Crisis Indicator Data'!H107="x","x",'Crisis Indicator Data'!H107/'Crisis Indicator Data'!G107)</f>
        <v>0.33546283881483818</v>
      </c>
      <c r="Q110" s="253">
        <f t="shared" si="44"/>
        <v>1.6</v>
      </c>
      <c r="R110" s="253">
        <f t="shared" si="45"/>
        <v>2.95</v>
      </c>
      <c r="S110" s="253">
        <f>IF('Crisis Indicator Data'!I107="x","x",IF('Crisis Indicator Data'!I107=0,0,IF(LOG('Crisis Indicator Data'!I107)&lt;S$4,0,IF(LOG('Crisis Indicator Data'!I107)&gt;S$3,5,ROUND(5-(S$3-LOG('Crisis Indicator Data'!I107))/(S$3-S$4)*5,1)))))</f>
        <v>5</v>
      </c>
      <c r="T110" s="144">
        <f>IF('Crisis Indicator Data'!H107="x","x",IF('Crisis Indicator Data'!I107="x","x",'Crisis Indicator Data'!I107/'Crisis Indicator Data'!H107))</f>
        <v>0.33385579937304077</v>
      </c>
      <c r="U110" s="253">
        <f t="shared" si="46"/>
        <v>5</v>
      </c>
      <c r="V110" s="253">
        <f t="shared" si="47"/>
        <v>5</v>
      </c>
      <c r="W110" s="253">
        <f>IF('Crisis Indicator Data'!L107="x","x",IF('Crisis Indicator Data'!L107=0,0,IF(LOG('Crisis Indicator Data'!L107)&lt;W$4,0,IF(LOG('Crisis Indicator Data'!L107)&gt;W$3,5,ROUND(5-(W$3-LOG('Crisis Indicator Data'!L107))/(W$3-W$4)*5,1)))))</f>
        <v>2.9</v>
      </c>
      <c r="X110" s="260">
        <f>IF(OR('Crisis Indicator Data'!L107="x",'Crisis Indicator Data'!H107="x"),"x",'Crisis Indicator Data'!L107/'Crisis Indicator Data'!H107)</f>
        <v>7.915360501567398E-6</v>
      </c>
      <c r="Y110" s="253">
        <f t="shared" si="48"/>
        <v>0.4</v>
      </c>
      <c r="Z110" s="253">
        <f t="shared" si="49"/>
        <v>1.7</v>
      </c>
      <c r="AA110" s="253">
        <f t="shared" si="50"/>
        <v>3.9</v>
      </c>
      <c r="AB110" s="261">
        <f t="shared" si="51"/>
        <v>3.5</v>
      </c>
    </row>
    <row r="111" spans="1:28" x14ac:dyDescent="0.35">
      <c r="A111" s="150" t="str">
        <f>'Crisis Indicator Data'!A108</f>
        <v>Central Mediterranean Route</v>
      </c>
      <c r="B111" s="151" t="str">
        <f>'Crisis Indicator Data'!B108</f>
        <v>Regional crisis</v>
      </c>
      <c r="C111" s="151" t="str">
        <f>'Crisis Indicator Data'!C108</f>
        <v>REG007</v>
      </c>
      <c r="D111" s="151" t="str">
        <f>'Crisis Indicator Data'!D108</f>
        <v>Algeria,Tunisia,Libya,Italy</v>
      </c>
      <c r="E111" s="152" t="str">
        <f>'Crisis Indicator Data'!E108</f>
        <v>DZA,TUN,LBY,ITA</v>
      </c>
      <c r="F111" s="259" t="str">
        <f>IF('Crisis Indicator Data'!F108="x","x",IF(LOG('Crisis Indicator Data'!F108)&lt;F$4,0,IF(LOG('Crisis Indicator Data'!F108)&gt;F$3,5,ROUND(5-(F$3-LOG('Crisis Indicator Data'!F108))/(F$3-F$4)*5,1))))</f>
        <v>x</v>
      </c>
      <c r="G111" s="145" t="str">
        <f>IF('Crisis Indicator Data'!F108="x","x",IF(B111="Regional crisis",('Crisis Indicator Data'!F108/VLOOKUP('Impact of the crisis'!$C111,'Regional Crises'!$B$1:$R$66,4,FALSE)),'Crisis Indicator Data'!F108/VLOOKUP('Impact of the crisis'!$E111,'Country Indicator Data'!$B$4:$P$300,15,FALSE)))</f>
        <v>x</v>
      </c>
      <c r="H111" s="253" t="str">
        <f t="shared" si="39"/>
        <v>x</v>
      </c>
      <c r="I111" s="253" t="str">
        <f t="shared" si="40"/>
        <v>x</v>
      </c>
      <c r="J111" s="253" t="str">
        <f>IF('Crisis Indicator Data'!G108="x","x",IF(LOG('Crisis Indicator Data'!G108)&lt;J$4,0,IF(LOG('Crisis Indicator Data'!G108)&gt;J$3,5,ROUND(5-(J$3-LOG('Crisis Indicator Data'!G108))/(J$3-J$4)*5,1))))</f>
        <v>x</v>
      </c>
      <c r="K111" s="145" t="str">
        <f>IF('Crisis Indicator Data'!G108="x","x",IF(B111="Regional crisis",('Crisis Indicator Data'!G108/VLOOKUP('Impact of the crisis'!$C111,'Regional Crises'!$B$1:$R$66,5,FALSE)),'Crisis Indicator Data'!G108/VLOOKUP('Impact of the crisis'!$E111,'Country Indicator Data'!$B$4:$P$300,14,FALSE)))</f>
        <v>x</v>
      </c>
      <c r="L111" s="253" t="str">
        <f t="shared" si="41"/>
        <v>x</v>
      </c>
      <c r="M111" s="253" t="str">
        <f t="shared" si="42"/>
        <v>x</v>
      </c>
      <c r="N111" s="253" t="str">
        <f t="shared" si="43"/>
        <v>x</v>
      </c>
      <c r="O111" s="253" t="str">
        <f>IF('Crisis Indicator Data'!H108="x","x",IF('Crisis Indicator Data'!H108=0,0,IF(LOG('Crisis Indicator Data'!H108)&lt;O$4,0,IF(LOG('Crisis Indicator Data'!H108)&gt;O$3,5,ROUND(5-(O$3-LOG('Crisis Indicator Data'!H108))/(O$3-O$4)*5,1)))))</f>
        <v>x</v>
      </c>
      <c r="P111" s="144" t="str">
        <f>IF('Crisis Indicator Data'!H108="x","x",'Crisis Indicator Data'!H108/'Crisis Indicator Data'!G108)</f>
        <v>x</v>
      </c>
      <c r="Q111" s="253" t="str">
        <f t="shared" si="44"/>
        <v>x</v>
      </c>
      <c r="R111" s="253" t="str">
        <f t="shared" si="45"/>
        <v>x</v>
      </c>
      <c r="S111" s="253" t="str">
        <f>IF('Crisis Indicator Data'!I108="x","x",IF('Crisis Indicator Data'!I108=0,0,IF(LOG('Crisis Indicator Data'!I108)&lt;S$4,0,IF(LOG('Crisis Indicator Data'!I108)&gt;S$3,5,ROUND(5-(S$3-LOG('Crisis Indicator Data'!I108))/(S$3-S$4)*5,1)))))</f>
        <v>x</v>
      </c>
      <c r="T111" s="144" t="str">
        <f>IF('Crisis Indicator Data'!H108="x","x",IF('Crisis Indicator Data'!I108="x","x",'Crisis Indicator Data'!I108/'Crisis Indicator Data'!H108))</f>
        <v>x</v>
      </c>
      <c r="U111" s="253" t="str">
        <f t="shared" si="46"/>
        <v>x</v>
      </c>
      <c r="V111" s="253" t="str">
        <f t="shared" si="47"/>
        <v>x</v>
      </c>
      <c r="W111" s="253">
        <f>IF('Crisis Indicator Data'!L108="x","x",IF('Crisis Indicator Data'!L108=0,0,IF(LOG('Crisis Indicator Data'!L108)&lt;W$4,0,IF(LOG('Crisis Indicator Data'!L108)&gt;W$3,5,ROUND(5-(W$3-LOG('Crisis Indicator Data'!L108))/(W$3-W$4)*5,1)))))</f>
        <v>4</v>
      </c>
      <c r="X111" s="260" t="str">
        <f>IF(OR('Crisis Indicator Data'!L108="x",'Crisis Indicator Data'!H108="x"),"x",'Crisis Indicator Data'!L108/'Crisis Indicator Data'!H108)</f>
        <v>x</v>
      </c>
      <c r="Y111" s="253" t="str">
        <f t="shared" si="48"/>
        <v>x</v>
      </c>
      <c r="Z111" s="253">
        <f t="shared" si="49"/>
        <v>4</v>
      </c>
      <c r="AA111" s="253">
        <f t="shared" si="50"/>
        <v>4</v>
      </c>
      <c r="AB111" s="261">
        <f t="shared" si="51"/>
        <v>4</v>
      </c>
    </row>
    <row r="112" spans="1:28" x14ac:dyDescent="0.35">
      <c r="A112" s="150" t="str">
        <f>'Crisis Indicator Data'!A109</f>
        <v>Western Mediterranean Route</v>
      </c>
      <c r="B112" s="151" t="str">
        <f>'Crisis Indicator Data'!B109</f>
        <v>Regional crisis</v>
      </c>
      <c r="C112" s="151" t="str">
        <f>'Crisis Indicator Data'!C109</f>
        <v>REG008</v>
      </c>
      <c r="D112" s="151" t="str">
        <f>'Crisis Indicator Data'!D109</f>
        <v>Algeria,Morocco,Spain</v>
      </c>
      <c r="E112" s="152" t="str">
        <f>'Crisis Indicator Data'!E109</f>
        <v>DZA,MAR,ESP</v>
      </c>
      <c r="F112" s="259" t="str">
        <f>IF('Crisis Indicator Data'!F109="x","x",IF(LOG('Crisis Indicator Data'!F109)&lt;F$4,0,IF(LOG('Crisis Indicator Data'!F109)&gt;F$3,5,ROUND(5-(F$3-LOG('Crisis Indicator Data'!F109))/(F$3-F$4)*5,1))))</f>
        <v>x</v>
      </c>
      <c r="G112" s="145" t="str">
        <f>IF('Crisis Indicator Data'!F109="x","x",IF(B112="Regional crisis",('Crisis Indicator Data'!F109/VLOOKUP('Impact of the crisis'!$C112,'Regional Crises'!$B$1:$R$66,4,FALSE)),'Crisis Indicator Data'!F109/VLOOKUP('Impact of the crisis'!$E112,'Country Indicator Data'!$B$4:$P$300,15,FALSE)))</f>
        <v>x</v>
      </c>
      <c r="H112" s="253" t="str">
        <f t="shared" si="39"/>
        <v>x</v>
      </c>
      <c r="I112" s="253" t="str">
        <f t="shared" si="40"/>
        <v>x</v>
      </c>
      <c r="J112" s="253" t="str">
        <f>IF('Crisis Indicator Data'!G109="x","x",IF(LOG('Crisis Indicator Data'!G109)&lt;J$4,0,IF(LOG('Crisis Indicator Data'!G109)&gt;J$3,5,ROUND(5-(J$3-LOG('Crisis Indicator Data'!G109))/(J$3-J$4)*5,1))))</f>
        <v>x</v>
      </c>
      <c r="K112" s="145" t="str">
        <f>IF('Crisis Indicator Data'!G109="x","x",IF(B112="Regional crisis",('Crisis Indicator Data'!G109/VLOOKUP('Impact of the crisis'!$C112,'Regional Crises'!$B$1:$R$66,5,FALSE)),'Crisis Indicator Data'!G109/VLOOKUP('Impact of the crisis'!$E112,'Country Indicator Data'!$B$4:$P$300,14,FALSE)))</f>
        <v>x</v>
      </c>
      <c r="L112" s="253" t="str">
        <f t="shared" si="41"/>
        <v>x</v>
      </c>
      <c r="M112" s="253" t="str">
        <f t="shared" si="42"/>
        <v>x</v>
      </c>
      <c r="N112" s="253" t="str">
        <f t="shared" si="43"/>
        <v>x</v>
      </c>
      <c r="O112" s="253" t="str">
        <f>IF('Crisis Indicator Data'!H109="x","x",IF('Crisis Indicator Data'!H109=0,0,IF(LOG('Crisis Indicator Data'!H109)&lt;O$4,0,IF(LOG('Crisis Indicator Data'!H109)&gt;O$3,5,ROUND(5-(O$3-LOG('Crisis Indicator Data'!H109))/(O$3-O$4)*5,1)))))</f>
        <v>x</v>
      </c>
      <c r="P112" s="144" t="str">
        <f>IF('Crisis Indicator Data'!H109="x","x",'Crisis Indicator Data'!H109/'Crisis Indicator Data'!G109)</f>
        <v>x</v>
      </c>
      <c r="Q112" s="253" t="str">
        <f t="shared" si="44"/>
        <v>x</v>
      </c>
      <c r="R112" s="253" t="str">
        <f t="shared" si="45"/>
        <v>x</v>
      </c>
      <c r="S112" s="253" t="str">
        <f>IF('Crisis Indicator Data'!I109="x","x",IF('Crisis Indicator Data'!I109=0,0,IF(LOG('Crisis Indicator Data'!I109)&lt;S$4,0,IF(LOG('Crisis Indicator Data'!I109)&gt;S$3,5,ROUND(5-(S$3-LOG('Crisis Indicator Data'!I109))/(S$3-S$4)*5,1)))))</f>
        <v>x</v>
      </c>
      <c r="T112" s="144" t="str">
        <f>IF('Crisis Indicator Data'!H109="x","x",IF('Crisis Indicator Data'!I109="x","x",'Crisis Indicator Data'!I109/'Crisis Indicator Data'!H109))</f>
        <v>x</v>
      </c>
      <c r="U112" s="253" t="str">
        <f t="shared" si="46"/>
        <v>x</v>
      </c>
      <c r="V112" s="253" t="str">
        <f t="shared" si="47"/>
        <v>x</v>
      </c>
      <c r="W112" s="253">
        <f>IF('Crisis Indicator Data'!L109="x","x",IF('Crisis Indicator Data'!L109=0,0,IF(LOG('Crisis Indicator Data'!L109)&lt;W$4,0,IF(LOG('Crisis Indicator Data'!L109)&gt;W$3,5,ROUND(5-(W$3-LOG('Crisis Indicator Data'!L109))/(W$3-W$4)*5,1)))))</f>
        <v>3.2</v>
      </c>
      <c r="X112" s="260" t="str">
        <f>IF(OR('Crisis Indicator Data'!L109="x",'Crisis Indicator Data'!H109="x"),"x",'Crisis Indicator Data'!L109/'Crisis Indicator Data'!H109)</f>
        <v>x</v>
      </c>
      <c r="Y112" s="253" t="str">
        <f t="shared" si="48"/>
        <v>x</v>
      </c>
      <c r="Z112" s="253">
        <f t="shared" si="49"/>
        <v>3.2</v>
      </c>
      <c r="AA112" s="253">
        <f t="shared" si="50"/>
        <v>3.2</v>
      </c>
      <c r="AB112" s="261">
        <f t="shared" si="51"/>
        <v>3.2</v>
      </c>
    </row>
    <row r="113" spans="1:28" x14ac:dyDescent="0.35">
      <c r="A113" s="150" t="str">
        <f>'Crisis Indicator Data'!A110</f>
        <v>Rohingya Regional Crisis</v>
      </c>
      <c r="B113" s="151" t="str">
        <f>'Crisis Indicator Data'!B110</f>
        <v>Regional crisis</v>
      </c>
      <c r="C113" s="151" t="str">
        <f>'Crisis Indicator Data'!C110</f>
        <v>REG011</v>
      </c>
      <c r="D113" s="151" t="str">
        <f>'Crisis Indicator Data'!D110</f>
        <v>Bangladesh,Myanmar</v>
      </c>
      <c r="E113" s="152" t="str">
        <f>'Crisis Indicator Data'!E110</f>
        <v>BGD,MMR</v>
      </c>
      <c r="F113" s="259">
        <f>IF('Crisis Indicator Data'!F110="x","x",IF(LOG('Crisis Indicator Data'!F110)&lt;F$4,0,IF(LOG('Crisis Indicator Data'!F110)&gt;F$3,5,ROUND(5-(F$3-LOG('Crisis Indicator Data'!F110))/(F$3-F$4)*5,1))))</f>
        <v>2.8</v>
      </c>
      <c r="G113" s="145">
        <f>IF('Crisis Indicator Data'!F110="x","x",IF(B113="Regional crisis",('Crisis Indicator Data'!F110/VLOOKUP('Impact of the crisis'!$C113,'Regional Crises'!$B$1:$R$66,4,FALSE)),'Crisis Indicator Data'!F110/VLOOKUP('Impact of the crisis'!$E113,'Country Indicator Data'!$B$4:$P$300,15,FALSE)))</f>
        <v>5.8100223428024261E-2</v>
      </c>
      <c r="H113" s="253">
        <f t="shared" si="39"/>
        <v>0.2</v>
      </c>
      <c r="I113" s="253">
        <f t="shared" si="40"/>
        <v>1.5</v>
      </c>
      <c r="J113" s="253">
        <f>IF('Crisis Indicator Data'!G110="x","x",IF(LOG('Crisis Indicator Data'!G110)&lt;J$4,0,IF(LOG('Crisis Indicator Data'!G110)&gt;J$3,5,ROUND(5-(J$3-LOG('Crisis Indicator Data'!G110))/(J$3-J$4)*5,1))))</f>
        <v>2.2999999999999998</v>
      </c>
      <c r="K113" s="145">
        <f>IF('Crisis Indicator Data'!G110="x","x",IF(B113="Regional crisis",('Crisis Indicator Data'!G110/VLOOKUP('Impact of the crisis'!$C113,'Regional Crises'!$B$1:$R$66,5,FALSE)),'Crisis Indicator Data'!G110/VLOOKUP('Impact of the crisis'!$E113,'Country Indicator Data'!$B$4:$P$300,14,FALSE)))</f>
        <v>2.5476485960186052E-2</v>
      </c>
      <c r="L113" s="253">
        <f t="shared" si="41"/>
        <v>0.1</v>
      </c>
      <c r="M113" s="253">
        <f t="shared" si="42"/>
        <v>1.2</v>
      </c>
      <c r="N113" s="253">
        <f t="shared" si="43"/>
        <v>1.4</v>
      </c>
      <c r="O113" s="253">
        <f>IF('Crisis Indicator Data'!H110="x","x",IF('Crisis Indicator Data'!H110=0,0,IF(LOG('Crisis Indicator Data'!H110)&lt;O$4,0,IF(LOG('Crisis Indicator Data'!H110)&gt;O$3,5,ROUND(5-(O$3-LOG('Crisis Indicator Data'!H110))/(O$3-O$4)*5,1)))))</f>
        <v>3.5</v>
      </c>
      <c r="P113" s="144">
        <f>IF('Crisis Indicator Data'!H110="x","x",'Crisis Indicator Data'!H110/'Crisis Indicator Data'!G110)</f>
        <v>0.78217821782178221</v>
      </c>
      <c r="Q113" s="253">
        <f t="shared" si="44"/>
        <v>3.9</v>
      </c>
      <c r="R113" s="253">
        <f t="shared" si="45"/>
        <v>3.7</v>
      </c>
      <c r="S113" s="253">
        <f>IF('Crisis Indicator Data'!I110="x","x",IF('Crisis Indicator Data'!I110=0,0,IF(LOG('Crisis Indicator Data'!I110)&lt;S$4,0,IF(LOG('Crisis Indicator Data'!I110)&gt;S$3,5,ROUND(5-(S$3-LOG('Crisis Indicator Data'!I110))/(S$3-S$4)*5,1)))))</f>
        <v>4.5</v>
      </c>
      <c r="T113" s="144">
        <f>IF('Crisis Indicator Data'!H110="x","x",IF('Crisis Indicator Data'!I110="x","x",'Crisis Indicator Data'!I110/'Crisis Indicator Data'!H110))</f>
        <v>0.34962025316455697</v>
      </c>
      <c r="U113" s="253">
        <f t="shared" si="46"/>
        <v>5</v>
      </c>
      <c r="V113" s="253">
        <f t="shared" si="47"/>
        <v>4.8</v>
      </c>
      <c r="W113" s="253">
        <f>IF('Crisis Indicator Data'!L110="x","x",IF('Crisis Indicator Data'!L110=0,0,IF(LOG('Crisis Indicator Data'!L110)&lt;W$4,0,IF(LOG('Crisis Indicator Data'!L110)&gt;W$3,5,ROUND(5-(W$3-LOG('Crisis Indicator Data'!L110))/(W$3-W$4)*5,1)))))</f>
        <v>2.2999999999999998</v>
      </c>
      <c r="X113" s="260">
        <f>IF(OR('Crisis Indicator Data'!L110="x",'Crisis Indicator Data'!H110="x"),"x",'Crisis Indicator Data'!L110/'Crisis Indicator Data'!H110)</f>
        <v>9.6202531645569614E-6</v>
      </c>
      <c r="Y113" s="253">
        <f t="shared" si="48"/>
        <v>0.5</v>
      </c>
      <c r="Z113" s="253">
        <f t="shared" si="49"/>
        <v>1.4</v>
      </c>
      <c r="AA113" s="253">
        <f t="shared" si="50"/>
        <v>3.6</v>
      </c>
      <c r="AB113" s="261">
        <f t="shared" si="51"/>
        <v>3.7</v>
      </c>
    </row>
    <row r="114" spans="1:28" x14ac:dyDescent="0.35">
      <c r="A114" s="150" t="str">
        <f>'Crisis Indicator Data'!A111</f>
        <v>Southern Africa Regional Food Security Crisis</v>
      </c>
      <c r="B114" s="151" t="str">
        <f>'Crisis Indicator Data'!B111</f>
        <v>Regional crisis</v>
      </c>
      <c r="C114" s="151" t="str">
        <f>'Crisis Indicator Data'!C111</f>
        <v>REG012</v>
      </c>
      <c r="D114" s="151" t="str">
        <f>'Crisis Indicator Data'!D111</f>
        <v>Lesotho,Madagascar,Malawi,Namibia,Eswatini,Zambia,Zimbabwe,Tanzania</v>
      </c>
      <c r="E114" s="152" t="str">
        <f>'Crisis Indicator Data'!E111</f>
        <v>LSO,MDG,MWI,NAM,SWZ,ZMB,ZWE,TZA</v>
      </c>
      <c r="F114" s="259">
        <f>IF('Crisis Indicator Data'!F111="x","x",IF(LOG('Crisis Indicator Data'!F111)&lt;F$4,0,IF(LOG('Crisis Indicator Data'!F111)&gt;F$3,5,ROUND(5-(F$3-LOG('Crisis Indicator Data'!F111))/(F$3-F$4)*5,1))))</f>
        <v>5</v>
      </c>
      <c r="G114" s="145">
        <f>IF('Crisis Indicator Data'!F111="x","x",IF(B114="Regional crisis",('Crisis Indicator Data'!F111/VLOOKUP('Impact of the crisis'!$C114,'Regional Crises'!$B$1:$R$66,4,FALSE)),'Crisis Indicator Data'!F111/VLOOKUP('Impact of the crisis'!$E114,'Country Indicator Data'!$B$4:$P$300,15,FALSE)))</f>
        <v>0.65745038549300161</v>
      </c>
      <c r="H114" s="253">
        <f t="shared" si="39"/>
        <v>3.3</v>
      </c>
      <c r="I114" s="253">
        <f t="shared" si="40"/>
        <v>4.1500000000000004</v>
      </c>
      <c r="J114" s="253">
        <f>IF('Crisis Indicator Data'!G111="x","x",IF(LOG('Crisis Indicator Data'!G111)&lt;J$4,0,IF(LOG('Crisis Indicator Data'!G111)&gt;J$3,5,ROUND(5-(J$3-LOG('Crisis Indicator Data'!G111))/(J$3-J$4)*5,1))))</f>
        <v>5</v>
      </c>
      <c r="K114" s="145">
        <f>IF('Crisis Indicator Data'!G111="x","x",IF(B114="Regional crisis",('Crisis Indicator Data'!G111/VLOOKUP('Impact of the crisis'!$C114,'Regional Crises'!$B$1:$R$66,5,FALSE)),'Crisis Indicator Data'!G111/VLOOKUP('Impact of the crisis'!$E114,'Country Indicator Data'!$B$4:$P$300,14,FALSE)))</f>
        <v>0.49365936242253883</v>
      </c>
      <c r="L114" s="253">
        <f t="shared" si="41"/>
        <v>2.4</v>
      </c>
      <c r="M114" s="253">
        <f t="shared" si="42"/>
        <v>3.7</v>
      </c>
      <c r="N114" s="253">
        <f t="shared" si="43"/>
        <v>3.9</v>
      </c>
      <c r="O114" s="253">
        <f>IF('Crisis Indicator Data'!H111="x","x",IF('Crisis Indicator Data'!H111=0,0,IF(LOG('Crisis Indicator Data'!H111)&lt;O$4,0,IF(LOG('Crisis Indicator Data'!H111)&gt;O$3,5,ROUND(5-(O$3-LOG('Crisis Indicator Data'!H111))/(O$3-O$4)*5,1)))))</f>
        <v>5</v>
      </c>
      <c r="P114" s="144">
        <f>IF('Crisis Indicator Data'!H111="x","x",'Crisis Indicator Data'!H111/'Crisis Indicator Data'!G111)</f>
        <v>0.49166909314439161</v>
      </c>
      <c r="Q114" s="253">
        <f t="shared" si="44"/>
        <v>2.4</v>
      </c>
      <c r="R114" s="253">
        <f t="shared" si="45"/>
        <v>3.7</v>
      </c>
      <c r="S114" s="253">
        <f>IF('Crisis Indicator Data'!I111="x","x",IF('Crisis Indicator Data'!I111=0,0,IF(LOG('Crisis Indicator Data'!I111)&lt;S$4,0,IF(LOG('Crisis Indicator Data'!I111)&gt;S$3,5,ROUND(5-(S$3-LOG('Crisis Indicator Data'!I111))/(S$3-S$4)*5,1)))))</f>
        <v>4.4000000000000004</v>
      </c>
      <c r="T114" s="144">
        <f>IF('Crisis Indicator Data'!H111="x","x",IF('Crisis Indicator Data'!I111="x","x",'Crisis Indicator Data'!I111/'Crisis Indicator Data'!H111))</f>
        <v>3.7606106468381917E-2</v>
      </c>
      <c r="U114" s="253">
        <f t="shared" si="46"/>
        <v>1.3</v>
      </c>
      <c r="V114" s="253">
        <f t="shared" si="47"/>
        <v>2.9</v>
      </c>
      <c r="W114" s="253">
        <f>IF('Crisis Indicator Data'!L111="x","x",IF('Crisis Indicator Data'!L111=0,0,IF(LOG('Crisis Indicator Data'!L111)&lt;W$4,0,IF(LOG('Crisis Indicator Data'!L111)&gt;W$3,5,ROUND(5-(W$3-LOG('Crisis Indicator Data'!L111))/(W$3-W$4)*5,1)))))</f>
        <v>3.4</v>
      </c>
      <c r="X114" s="260">
        <f>IF(OR('Crisis Indicator Data'!L111="x",'Crisis Indicator Data'!H111="x"),"x",'Crisis Indicator Data'!L111/'Crisis Indicator Data'!H111)</f>
        <v>7.3040731723366454E-6</v>
      </c>
      <c r="Y114" s="253">
        <f t="shared" si="48"/>
        <v>0.4</v>
      </c>
      <c r="Z114" s="253">
        <f t="shared" si="49"/>
        <v>1.9</v>
      </c>
      <c r="AA114" s="253">
        <f t="shared" si="50"/>
        <v>2.4</v>
      </c>
      <c r="AB114" s="261">
        <f t="shared" si="51"/>
        <v>3.1</v>
      </c>
    </row>
    <row r="115" spans="1:28" x14ac:dyDescent="0.35">
      <c r="A115" s="150" t="str">
        <f>'Crisis Indicator Data'!A112</f>
        <v>Nagorno-Karabakh Conflict</v>
      </c>
      <c r="B115" s="151" t="str">
        <f>'Crisis Indicator Data'!B112</f>
        <v>Regional crisis</v>
      </c>
      <c r="C115" s="151" t="str">
        <f>'Crisis Indicator Data'!C112</f>
        <v>REG013</v>
      </c>
      <c r="D115" s="151" t="str">
        <f>'Crisis Indicator Data'!D112</f>
        <v>Armenia,Azerbaijan</v>
      </c>
      <c r="E115" s="152" t="str">
        <f>'Crisis Indicator Data'!E112</f>
        <v>ARM,AZE</v>
      </c>
      <c r="F115" s="259">
        <f>IF('Crisis Indicator Data'!F112="x","x",IF(LOG('Crisis Indicator Data'!F112)&lt;F$4,0,IF(LOG('Crisis Indicator Data'!F112)&gt;F$3,5,ROUND(5-(F$3-LOG('Crisis Indicator Data'!F112))/(F$3-F$4)*5,1))))</f>
        <v>3</v>
      </c>
      <c r="G115" s="145">
        <f>IF('Crisis Indicator Data'!F112="x","x",IF(B115="Regional crisis",('Crisis Indicator Data'!F112/VLOOKUP('Impact of the crisis'!$C115,'Regional Crises'!$B$1:$R$66,4,FALSE)),'Crisis Indicator Data'!F112/VLOOKUP('Impact of the crisis'!$E115,'Country Indicator Data'!$B$4:$P$300,15,FALSE)))</f>
        <v>0.53776106107096899</v>
      </c>
      <c r="H115" s="253">
        <f t="shared" si="39"/>
        <v>2.6</v>
      </c>
      <c r="I115" s="253">
        <f t="shared" si="40"/>
        <v>2.8</v>
      </c>
      <c r="J115" s="253">
        <f>IF('Crisis Indicator Data'!G112="x","x",IF(LOG('Crisis Indicator Data'!G112)&lt;J$4,0,IF(LOG('Crisis Indicator Data'!G112)&gt;J$3,5,ROUND(5-(J$3-LOG('Crisis Indicator Data'!G112))/(J$3-J$4)*5,1))))</f>
        <v>2.6</v>
      </c>
      <c r="K115" s="145">
        <f>IF('Crisis Indicator Data'!G112="x","x",IF(B115="Regional crisis",('Crisis Indicator Data'!G112/VLOOKUP('Impact of the crisis'!$C115,'Regional Crises'!$B$1:$R$66,5,FALSE)),'Crisis Indicator Data'!G112/VLOOKUP('Impact of the crisis'!$E115,'Country Indicator Data'!$B$4:$P$300,14,FALSE)))</f>
        <v>0.45120921305182343</v>
      </c>
      <c r="L115" s="253">
        <f t="shared" si="41"/>
        <v>2.2000000000000002</v>
      </c>
      <c r="M115" s="253">
        <f t="shared" si="42"/>
        <v>2.4000000000000004</v>
      </c>
      <c r="N115" s="253">
        <f t="shared" si="43"/>
        <v>2.6</v>
      </c>
      <c r="O115" s="253">
        <f>IF('Crisis Indicator Data'!H112="x","x",IF('Crisis Indicator Data'!H112=0,0,IF(LOG('Crisis Indicator Data'!H112)&lt;O$4,0,IF(LOG('Crisis Indicator Data'!H112)&gt;O$3,5,ROUND(5-(O$3-LOG('Crisis Indicator Data'!H112))/(O$3-O$4)*5,1)))))</f>
        <v>3.3</v>
      </c>
      <c r="P115" s="144">
        <f>IF('Crisis Indicator Data'!H112="x","x",'Crisis Indicator Data'!H112/'Crisis Indicator Data'!G112)</f>
        <v>0.49974476773864218</v>
      </c>
      <c r="Q115" s="253">
        <f t="shared" si="44"/>
        <v>2.5</v>
      </c>
      <c r="R115" s="253">
        <f t="shared" si="45"/>
        <v>2.9</v>
      </c>
      <c r="S115" s="253">
        <f>IF('Crisis Indicator Data'!I112="x","x",IF('Crisis Indicator Data'!I112=0,0,IF(LOG('Crisis Indicator Data'!I112)&lt;S$4,0,IF(LOG('Crisis Indicator Data'!I112)&gt;S$3,5,ROUND(5-(S$3-LOG('Crisis Indicator Data'!I112))/(S$3-S$4)*5,1)))))</f>
        <v>2.8</v>
      </c>
      <c r="T115" s="144">
        <f>IF('Crisis Indicator Data'!H112="x","x",IF('Crisis Indicator Data'!I112="x","x",'Crisis Indicator Data'!I112/'Crisis Indicator Data'!H112))</f>
        <v>3.1664964249233915E-2</v>
      </c>
      <c r="U115" s="253">
        <f t="shared" si="46"/>
        <v>1.1000000000000001</v>
      </c>
      <c r="V115" s="253">
        <f t="shared" si="47"/>
        <v>2</v>
      </c>
      <c r="W115" s="253">
        <f>IF('Crisis Indicator Data'!L112="x","x",IF('Crisis Indicator Data'!L112=0,0,IF(LOG('Crisis Indicator Data'!L112)&lt;W$4,0,IF(LOG('Crisis Indicator Data'!L112)&gt;W$3,5,ROUND(5-(W$3-LOG('Crisis Indicator Data'!L112))/(W$3-W$4)*5,1)))))</f>
        <v>3.1</v>
      </c>
      <c r="X115" s="260">
        <f>IF(OR('Crisis Indicator Data'!L112="x",'Crisis Indicator Data'!H112="x"),"x",'Crisis Indicator Data'!L112/'Crisis Indicator Data'!H112)</f>
        <v>4.6986721144024515E-5</v>
      </c>
      <c r="Y115" s="253">
        <f t="shared" si="48"/>
        <v>2.2999999999999998</v>
      </c>
      <c r="Z115" s="253">
        <f t="shared" si="49"/>
        <v>2.7</v>
      </c>
      <c r="AA115" s="253">
        <f t="shared" si="50"/>
        <v>2.4</v>
      </c>
      <c r="AB115" s="261">
        <f t="shared" si="51"/>
        <v>2.7</v>
      </c>
    </row>
    <row r="116" spans="1:28" x14ac:dyDescent="0.35">
      <c r="A116" s="150" t="str">
        <f>'Crisis Indicator Data'!A113</f>
        <v>Eastern Africa Regional Drought Crisis</v>
      </c>
      <c r="B116" s="151" t="str">
        <f>'Crisis Indicator Data'!B113</f>
        <v>Regional crisis</v>
      </c>
      <c r="C116" s="151" t="str">
        <f>'Crisis Indicator Data'!C113</f>
        <v>REG014</v>
      </c>
      <c r="D116" s="151" t="str">
        <f>'Crisis Indicator Data'!D113</f>
        <v>Ethiopia,Somalia,Kenya</v>
      </c>
      <c r="E116" s="152" t="str">
        <f>'Crisis Indicator Data'!E113</f>
        <v>ETH,SOM,KEN</v>
      </c>
      <c r="F116" s="259">
        <f>IF('Crisis Indicator Data'!F113="x","x",IF(LOG('Crisis Indicator Data'!F113)&lt;F$4,0,IF(LOG('Crisis Indicator Data'!F113)&gt;F$3,5,ROUND(5-(F$3-LOG('Crisis Indicator Data'!F113))/(F$3-F$4)*5,1))))</f>
        <v>5</v>
      </c>
      <c r="G116" s="145">
        <f>IF('Crisis Indicator Data'!F113="x","x",IF(B116="Regional crisis",('Crisis Indicator Data'!F113/VLOOKUP('Impact of the crisis'!$C116,'Regional Crises'!$B$1:$R$66,4,FALSE)),'Crisis Indicator Data'!F113/VLOOKUP('Impact of the crisis'!$E116,'Country Indicator Data'!$B$4:$P$300,15,FALSE)))</f>
        <v>0.80345370775058278</v>
      </c>
      <c r="H116" s="253">
        <f t="shared" si="39"/>
        <v>4</v>
      </c>
      <c r="I116" s="253">
        <f t="shared" si="40"/>
        <v>4.5</v>
      </c>
      <c r="J116" s="253">
        <f>IF('Crisis Indicator Data'!G113="x","x",IF(LOG('Crisis Indicator Data'!G113)&lt;J$4,0,IF(LOG('Crisis Indicator Data'!G113)&gt;J$3,5,ROUND(5-(J$3-LOG('Crisis Indicator Data'!G113))/(J$3-J$4)*5,1))))</f>
        <v>5</v>
      </c>
      <c r="K116" s="145">
        <f>IF('Crisis Indicator Data'!G113="x","x",IF(B116="Regional crisis",('Crisis Indicator Data'!G113/VLOOKUP('Impact of the crisis'!$C116,'Regional Crises'!$B$1:$R$66,5,FALSE)),'Crisis Indicator Data'!G113/VLOOKUP('Impact of the crisis'!$E116,'Country Indicator Data'!$B$4:$P$300,14,FALSE)))</f>
        <v>1.0163438515478023</v>
      </c>
      <c r="L116" s="253">
        <f t="shared" si="41"/>
        <v>5</v>
      </c>
      <c r="M116" s="253">
        <f t="shared" si="42"/>
        <v>5</v>
      </c>
      <c r="N116" s="253">
        <f t="shared" si="43"/>
        <v>4.8</v>
      </c>
      <c r="O116" s="253">
        <f>IF('Crisis Indicator Data'!H113="x","x",IF('Crisis Indicator Data'!H113=0,0,IF(LOG('Crisis Indicator Data'!H113)&lt;O$4,0,IF(LOG('Crisis Indicator Data'!H113)&gt;O$3,5,ROUND(5-(O$3-LOG('Crisis Indicator Data'!H113))/(O$3-O$4)*5,1)))))</f>
        <v>5</v>
      </c>
      <c r="P116" s="144">
        <f>IF('Crisis Indicator Data'!H113="x","x",'Crisis Indicator Data'!H113/'Crisis Indicator Data'!G113)</f>
        <v>0.39779766725213239</v>
      </c>
      <c r="Q116" s="253">
        <f t="shared" si="44"/>
        <v>2</v>
      </c>
      <c r="R116" s="253">
        <f t="shared" si="45"/>
        <v>3.5</v>
      </c>
      <c r="S116" s="253">
        <f>IF('Crisis Indicator Data'!I113="x","x",IF('Crisis Indicator Data'!I113=0,0,IF(LOG('Crisis Indicator Data'!I113)&lt;S$4,0,IF(LOG('Crisis Indicator Data'!I113)&gt;S$3,5,ROUND(5-(S$3-LOG('Crisis Indicator Data'!I113))/(S$3-S$4)*5,1)))))</f>
        <v>4.2</v>
      </c>
      <c r="T116" s="144">
        <f>IF('Crisis Indicator Data'!H113="x","x",IF('Crisis Indicator Data'!I113="x","x",'Crisis Indicator Data'!I113/'Crisis Indicator Data'!H113))</f>
        <v>2.2367342622213997E-2</v>
      </c>
      <c r="U116" s="253">
        <f t="shared" si="46"/>
        <v>0.7</v>
      </c>
      <c r="V116" s="253">
        <f t="shared" si="47"/>
        <v>2.5</v>
      </c>
      <c r="W116" s="253">
        <f>IF('Crisis Indicator Data'!L113="x","x",IF('Crisis Indicator Data'!L113=0,0,IF(LOG('Crisis Indicator Data'!L113)&lt;W$4,0,IF(LOG('Crisis Indicator Data'!L113)&gt;W$3,5,ROUND(5-(W$3-LOG('Crisis Indicator Data'!L113))/(W$3-W$4)*5,1)))))</f>
        <v>0</v>
      </c>
      <c r="X116" s="260">
        <f>IF(OR('Crisis Indicator Data'!L113="x",'Crisis Indicator Data'!H113="x"),"x",'Crisis Indicator Data'!L113/'Crisis Indicator Data'!H113)</f>
        <v>0</v>
      </c>
      <c r="Y116" s="253">
        <f t="shared" si="48"/>
        <v>0</v>
      </c>
      <c r="Z116" s="253">
        <f t="shared" si="49"/>
        <v>0</v>
      </c>
      <c r="AA116" s="253">
        <f t="shared" si="50"/>
        <v>1.4</v>
      </c>
      <c r="AB116" s="261">
        <f t="shared" si="51"/>
        <v>2.6</v>
      </c>
    </row>
    <row r="117" spans="1:28" x14ac:dyDescent="0.35">
      <c r="A117" s="150" t="str">
        <f>'Crisis Indicator Data'!A114</f>
        <v>Displacement from Ukraine conflict in Romania</v>
      </c>
      <c r="B117" s="151" t="str">
        <f>'Crisis Indicator Data'!B114</f>
        <v>International displacement</v>
      </c>
      <c r="C117" s="151" t="str">
        <f>'Crisis Indicator Data'!C114</f>
        <v>ROU002</v>
      </c>
      <c r="D117" s="151" t="str">
        <f>'Crisis Indicator Data'!D114</f>
        <v>Romania</v>
      </c>
      <c r="E117" s="152" t="str">
        <f>'Crisis Indicator Data'!E114</f>
        <v>ROU</v>
      </c>
      <c r="F117" s="259">
        <f>IF('Crisis Indicator Data'!F114="x","x",IF(LOG('Crisis Indicator Data'!F114)&lt;F$4,0,IF(LOG('Crisis Indicator Data'!F114)&gt;F$3,5,ROUND(5-(F$3-LOG('Crisis Indicator Data'!F114))/(F$3-F$4)*5,1))))</f>
        <v>2</v>
      </c>
      <c r="G117" s="145">
        <f>IF('Crisis Indicator Data'!F114="x","x",IF(B117="Regional crisis",('Crisis Indicator Data'!F114/VLOOKUP('Impact of the crisis'!$C117,'Regional Crises'!$B$1:$R$66,4,FALSE)),'Crisis Indicator Data'!F114/VLOOKUP('Impact of the crisis'!$E117,'Country Indicator Data'!$B$4:$P$300,15,FALSE)))</f>
        <v>6.8237134909596667E-2</v>
      </c>
      <c r="H117" s="253">
        <f t="shared" si="39"/>
        <v>0.2</v>
      </c>
      <c r="I117" s="253">
        <f t="shared" si="40"/>
        <v>1.1000000000000001</v>
      </c>
      <c r="J117" s="253">
        <f>IF('Crisis Indicator Data'!G114="x","x",IF(LOG('Crisis Indicator Data'!G114)&lt;J$4,0,IF(LOG('Crisis Indicator Data'!G114)&gt;J$3,5,ROUND(5-(J$3-LOG('Crisis Indicator Data'!G114))/(J$3-J$4)*5,1))))</f>
        <v>2.4</v>
      </c>
      <c r="K117" s="145">
        <f>IF('Crisis Indicator Data'!G114="x","x",IF(B117="Regional crisis",('Crisis Indicator Data'!G114/VLOOKUP('Impact of the crisis'!$C117,'Regional Crises'!$B$1:$R$66,5,FALSE)),'Crisis Indicator Data'!G114/VLOOKUP('Impact of the crisis'!$E117,'Country Indicator Data'!$B$4:$P$300,14,FALSE)))</f>
        <v>0.266255314736078</v>
      </c>
      <c r="L117" s="253">
        <f t="shared" si="41"/>
        <v>1.3</v>
      </c>
      <c r="M117" s="253">
        <f t="shared" si="42"/>
        <v>1.85</v>
      </c>
      <c r="N117" s="253">
        <f t="shared" si="43"/>
        <v>1.5</v>
      </c>
      <c r="O117" s="253">
        <f>IF('Crisis Indicator Data'!H114="x","x",IF('Crisis Indicator Data'!H114=0,0,IF(LOG('Crisis Indicator Data'!H114)&lt;O$4,0,IF(LOG('Crisis Indicator Data'!H114)&gt;O$3,5,ROUND(5-(O$3-LOG('Crisis Indicator Data'!H114))/(O$3-O$4)*5,1)))))</f>
        <v>0.7</v>
      </c>
      <c r="P117" s="144">
        <f>IF('Crisis Indicator Data'!H114="x","x",'Crisis Indicator Data'!H114/'Crisis Indicator Data'!G114)</f>
        <v>1.6553067185978577E-2</v>
      </c>
      <c r="Q117" s="253">
        <f t="shared" si="44"/>
        <v>0</v>
      </c>
      <c r="R117" s="253">
        <f t="shared" si="45"/>
        <v>0.35</v>
      </c>
      <c r="S117" s="253">
        <f>IF('Crisis Indicator Data'!I114="x","x",IF('Crisis Indicator Data'!I114=0,0,IF(LOG('Crisis Indicator Data'!I114)&lt;S$4,0,IF(LOG('Crisis Indicator Data'!I114)&gt;S$3,5,ROUND(5-(S$3-LOG('Crisis Indicator Data'!I114))/(S$3-S$4)*5,1)))))</f>
        <v>2.8</v>
      </c>
      <c r="T117" s="144">
        <f>IF('Crisis Indicator Data'!H114="x","x",IF('Crisis Indicator Data'!I114="x","x",'Crisis Indicator Data'!I114/'Crisis Indicator Data'!H114))</f>
        <v>1</v>
      </c>
      <c r="U117" s="253">
        <f t="shared" si="46"/>
        <v>5</v>
      </c>
      <c r="V117" s="253">
        <f t="shared" si="47"/>
        <v>3.9</v>
      </c>
      <c r="W117" s="253">
        <f>IF('Crisis Indicator Data'!L114="x","x",IF('Crisis Indicator Data'!L114=0,0,IF(LOG('Crisis Indicator Data'!L114)&lt;W$4,0,IF(LOG('Crisis Indicator Data'!L114)&gt;W$3,5,ROUND(5-(W$3-LOG('Crisis Indicator Data'!L114))/(W$3-W$4)*5,1)))))</f>
        <v>0</v>
      </c>
      <c r="X117" s="260">
        <f>IF(OR('Crisis Indicator Data'!L114="x",'Crisis Indicator Data'!H114="x"),"x",'Crisis Indicator Data'!L114/'Crisis Indicator Data'!H114)</f>
        <v>0</v>
      </c>
      <c r="Y117" s="253">
        <f t="shared" si="48"/>
        <v>0</v>
      </c>
      <c r="Z117" s="253">
        <f t="shared" si="49"/>
        <v>0</v>
      </c>
      <c r="AA117" s="253">
        <f t="shared" si="50"/>
        <v>2.4</v>
      </c>
      <c r="AB117" s="261">
        <f t="shared" si="51"/>
        <v>1.5</v>
      </c>
    </row>
    <row r="118" spans="1:28" x14ac:dyDescent="0.35">
      <c r="A118" s="150" t="str">
        <f>'Crisis Indicator Data'!A115</f>
        <v>Burundi and DRC refugees in Rwanda</v>
      </c>
      <c r="B118" s="151" t="str">
        <f>'Crisis Indicator Data'!B115</f>
        <v>International displacement</v>
      </c>
      <c r="C118" s="151" t="str">
        <f>'Crisis Indicator Data'!C115</f>
        <v>RWA002</v>
      </c>
      <c r="D118" s="151" t="str">
        <f>'Crisis Indicator Data'!D115</f>
        <v>Rwanda</v>
      </c>
      <c r="E118" s="152" t="str">
        <f>'Crisis Indicator Data'!E115</f>
        <v>RWA</v>
      </c>
      <c r="F118" s="259">
        <f>IF('Crisis Indicator Data'!F115="x","x",IF(LOG('Crisis Indicator Data'!F115)&lt;F$4,0,IF(LOG('Crisis Indicator Data'!F115)&gt;F$3,5,ROUND(5-(F$3-LOG('Crisis Indicator Data'!F115))/(F$3-F$4)*5,1))))</f>
        <v>2.2000000000000002</v>
      </c>
      <c r="G118" s="145">
        <f>IF('Crisis Indicator Data'!F115="x","x",IF(B118="Regional crisis",('Crisis Indicator Data'!F115/VLOOKUP('Impact of the crisis'!$C118,'Regional Crises'!$B$1:$R$66,4,FALSE)),'Crisis Indicator Data'!F115/VLOOKUP('Impact of the crisis'!$E118,'Country Indicator Data'!$B$4:$P$300,15,FALSE)))</f>
        <v>0.83194162950952577</v>
      </c>
      <c r="H118" s="253">
        <f t="shared" si="39"/>
        <v>4.0999999999999996</v>
      </c>
      <c r="I118" s="253">
        <f t="shared" si="40"/>
        <v>3.15</v>
      </c>
      <c r="J118" s="253">
        <f>IF('Crisis Indicator Data'!G115="x","x",IF(LOG('Crisis Indicator Data'!G115)&lt;J$4,0,IF(LOG('Crisis Indicator Data'!G115)&gt;J$3,5,ROUND(5-(J$3-LOG('Crisis Indicator Data'!G115))/(J$3-J$4)*5,1))))</f>
        <v>1.2</v>
      </c>
      <c r="K118" s="145">
        <f>IF('Crisis Indicator Data'!G115="x","x",IF(B118="Regional crisis",('Crisis Indicator Data'!G115/VLOOKUP('Impact of the crisis'!$C118,'Regional Crises'!$B$1:$R$66,5,FALSE)),'Crisis Indicator Data'!G115/VLOOKUP('Impact of the crisis'!$E118,'Country Indicator Data'!$B$4:$P$300,14,FALSE)))</f>
        <v>0.18290611488573194</v>
      </c>
      <c r="L118" s="253">
        <f t="shared" si="41"/>
        <v>0.9</v>
      </c>
      <c r="M118" s="253">
        <f t="shared" si="42"/>
        <v>1.05</v>
      </c>
      <c r="N118" s="253">
        <f t="shared" si="43"/>
        <v>2.2000000000000002</v>
      </c>
      <c r="O118" s="253">
        <f>IF('Crisis Indicator Data'!H115="x","x",IF('Crisis Indicator Data'!H115=0,0,IF(LOG('Crisis Indicator Data'!H115)&lt;O$4,0,IF(LOG('Crisis Indicator Data'!H115)&gt;O$3,5,ROUND(5-(O$3-LOG('Crisis Indicator Data'!H115))/(O$3-O$4)*5,1)))))</f>
        <v>1</v>
      </c>
      <c r="P118" s="144">
        <f>IF('Crisis Indicator Data'!H115="x","x",'Crisis Indicator Data'!H115/'Crisis Indicator Data'!G115)</f>
        <v>5.3609117771211481E-2</v>
      </c>
      <c r="Q118" s="253">
        <f t="shared" si="44"/>
        <v>0.2</v>
      </c>
      <c r="R118" s="253">
        <f t="shared" si="45"/>
        <v>0.6</v>
      </c>
      <c r="S118" s="253">
        <f>IF('Crisis Indicator Data'!I115="x","x",IF('Crisis Indicator Data'!I115=0,0,IF(LOG('Crisis Indicator Data'!I115)&lt;S$4,0,IF(LOG('Crisis Indicator Data'!I115)&gt;S$3,5,ROUND(5-(S$3-LOG('Crisis Indicator Data'!I115))/(S$3-S$4)*5,1)))))</f>
        <v>3</v>
      </c>
      <c r="T118" s="144">
        <f>IF('Crisis Indicator Data'!H115="x","x",IF('Crisis Indicator Data'!I115="x","x",'Crisis Indicator Data'!I115/'Crisis Indicator Data'!H115))</f>
        <v>1</v>
      </c>
      <c r="U118" s="253">
        <f t="shared" si="46"/>
        <v>5</v>
      </c>
      <c r="V118" s="253">
        <f t="shared" si="47"/>
        <v>4</v>
      </c>
      <c r="W118" s="253" t="str">
        <f>IF('Crisis Indicator Data'!L115="x","x",IF('Crisis Indicator Data'!L115=0,0,IF(LOG('Crisis Indicator Data'!L115)&lt;W$4,0,IF(LOG('Crisis Indicator Data'!L115)&gt;W$3,5,ROUND(5-(W$3-LOG('Crisis Indicator Data'!L115))/(W$3-W$4)*5,1)))))</f>
        <v>x</v>
      </c>
      <c r="X118" s="260" t="str">
        <f>IF(OR('Crisis Indicator Data'!L115="x",'Crisis Indicator Data'!H115="x"),"x",'Crisis Indicator Data'!L115/'Crisis Indicator Data'!H115)</f>
        <v>x</v>
      </c>
      <c r="Y118" s="253" t="str">
        <f t="shared" si="48"/>
        <v>x</v>
      </c>
      <c r="Z118" s="253" t="str">
        <f t="shared" si="49"/>
        <v>x</v>
      </c>
      <c r="AA118" s="253">
        <f t="shared" si="50"/>
        <v>4</v>
      </c>
      <c r="AB118" s="261">
        <f t="shared" si="51"/>
        <v>2.7</v>
      </c>
    </row>
    <row r="119" spans="1:28" x14ac:dyDescent="0.35">
      <c r="A119" s="150" t="str">
        <f>'Crisis Indicator Data'!A116</f>
        <v>Complex crisis in Sudan</v>
      </c>
      <c r="B119" s="151" t="str">
        <f>'Crisis Indicator Data'!B116</f>
        <v>Multiple crises country</v>
      </c>
      <c r="C119" s="151" t="str">
        <f>'Crisis Indicator Data'!C116</f>
        <v>SDN001</v>
      </c>
      <c r="D119" s="151" t="str">
        <f>'Crisis Indicator Data'!D116</f>
        <v>Sudan</v>
      </c>
      <c r="E119" s="152" t="str">
        <f>'Crisis Indicator Data'!E116</f>
        <v>SDN</v>
      </c>
      <c r="F119" s="259">
        <f>IF('Crisis Indicator Data'!F116="x","x",IF(LOG('Crisis Indicator Data'!F116)&lt;F$4,0,IF(LOG('Crisis Indicator Data'!F116)&gt;F$3,5,ROUND(5-(F$3-LOG('Crisis Indicator Data'!F116))/(F$3-F$4)*5,1))))</f>
        <v>5</v>
      </c>
      <c r="G119" s="145">
        <f>IF('Crisis Indicator Data'!F116="x","x",IF(B119="Regional crisis",('Crisis Indicator Data'!F116/VLOOKUP('Impact of the crisis'!$C119,'Regional Crises'!$B$1:$R$66,4,FALSE)),'Crisis Indicator Data'!F116/VLOOKUP('Impact of the crisis'!$E119,'Country Indicator Data'!$B$4:$P$300,15,FALSE)))</f>
        <v>0.77469991582491582</v>
      </c>
      <c r="H119" s="253">
        <f t="shared" si="39"/>
        <v>3.9</v>
      </c>
      <c r="I119" s="253">
        <f t="shared" si="40"/>
        <v>4.45</v>
      </c>
      <c r="J119" s="253">
        <f>IF('Crisis Indicator Data'!G116="x","x",IF(LOG('Crisis Indicator Data'!G116)&lt;J$4,0,IF(LOG('Crisis Indicator Data'!G116)&gt;J$3,5,ROUND(5-(J$3-LOG('Crisis Indicator Data'!G116))/(J$3-J$4)*5,1))))</f>
        <v>5</v>
      </c>
      <c r="K119" s="145">
        <f>IF('Crisis Indicator Data'!G116="x","x",IF(B119="Regional crisis",('Crisis Indicator Data'!G116/VLOOKUP('Impact of the crisis'!$C119,'Regional Crises'!$B$1:$R$66,5,FALSE)),'Crisis Indicator Data'!G116/VLOOKUP('Impact of the crisis'!$E119,'Country Indicator Data'!$B$4:$P$300,14,FALSE)))</f>
        <v>1</v>
      </c>
      <c r="L119" s="253">
        <f t="shared" si="41"/>
        <v>5</v>
      </c>
      <c r="M119" s="253">
        <f t="shared" si="42"/>
        <v>5</v>
      </c>
      <c r="N119" s="253">
        <f t="shared" si="43"/>
        <v>4.8</v>
      </c>
      <c r="O119" s="253">
        <f>IF('Crisis Indicator Data'!H116="x","x",IF('Crisis Indicator Data'!H116=0,0,IF(LOG('Crisis Indicator Data'!H116)&lt;O$4,0,IF(LOG('Crisis Indicator Data'!H116)&gt;O$3,5,ROUND(5-(O$3-LOG('Crisis Indicator Data'!H116))/(O$3-O$4)*5,1)))))</f>
        <v>5</v>
      </c>
      <c r="P119" s="144">
        <f>IF('Crisis Indicator Data'!H116="x","x",'Crisis Indicator Data'!H116/'Crisis Indicator Data'!G116)</f>
        <v>0.62708333333333333</v>
      </c>
      <c r="Q119" s="253">
        <f t="shared" si="44"/>
        <v>3.1</v>
      </c>
      <c r="R119" s="253">
        <f t="shared" si="45"/>
        <v>4.05</v>
      </c>
      <c r="S119" s="253">
        <f>IF('Crisis Indicator Data'!I116="x","x",IF('Crisis Indicator Data'!I116=0,0,IF(LOG('Crisis Indicator Data'!I116)&lt;S$4,0,IF(LOG('Crisis Indicator Data'!I116)&gt;S$3,5,ROUND(5-(S$3-LOG('Crisis Indicator Data'!I116))/(S$3-S$4)*5,1)))))</f>
        <v>5</v>
      </c>
      <c r="T119" s="144">
        <f>IF('Crisis Indicator Data'!H116="x","x",IF('Crisis Indicator Data'!I116="x","x",'Crisis Indicator Data'!I116/'Crisis Indicator Data'!H116))</f>
        <v>0.16205980066445183</v>
      </c>
      <c r="U119" s="253">
        <f t="shared" si="46"/>
        <v>5</v>
      </c>
      <c r="V119" s="253">
        <f t="shared" si="47"/>
        <v>5</v>
      </c>
      <c r="W119" s="253">
        <f>IF('Crisis Indicator Data'!L116="x","x",IF('Crisis Indicator Data'!L116=0,0,IF(LOG('Crisis Indicator Data'!L116)&lt;W$4,0,IF(LOG('Crisis Indicator Data'!L116)&gt;W$3,5,ROUND(5-(W$3-LOG('Crisis Indicator Data'!L116))/(W$3-W$4)*5,1)))))</f>
        <v>4.3</v>
      </c>
      <c r="X119" s="260">
        <f>IF(OR('Crisis Indicator Data'!L116="x",'Crisis Indicator Data'!H116="x"),"x",'Crisis Indicator Data'!L116/'Crisis Indicator Data'!H116)</f>
        <v>3.2823920265780728E-5</v>
      </c>
      <c r="Y119" s="253">
        <f t="shared" si="48"/>
        <v>1.6</v>
      </c>
      <c r="Z119" s="253">
        <f t="shared" si="49"/>
        <v>3</v>
      </c>
      <c r="AA119" s="253">
        <f t="shared" si="50"/>
        <v>4.2</v>
      </c>
      <c r="AB119" s="261">
        <f t="shared" si="51"/>
        <v>4.0999999999999996</v>
      </c>
    </row>
    <row r="120" spans="1:28" x14ac:dyDescent="0.35">
      <c r="A120" s="150" t="str">
        <f>'Crisis Indicator Data'!A117</f>
        <v>Refugees in Sudan</v>
      </c>
      <c r="B120" s="151" t="str">
        <f>'Crisis Indicator Data'!B117</f>
        <v>International displacement</v>
      </c>
      <c r="C120" s="151" t="str">
        <f>'Crisis Indicator Data'!C117</f>
        <v>SDN005</v>
      </c>
      <c r="D120" s="151" t="str">
        <f>'Crisis Indicator Data'!D117</f>
        <v>Sudan</v>
      </c>
      <c r="E120" s="152" t="str">
        <f>'Crisis Indicator Data'!E117</f>
        <v>SDN</v>
      </c>
      <c r="F120" s="259">
        <f>IF('Crisis Indicator Data'!F117="x","x",IF(LOG('Crisis Indicator Data'!F117)&lt;F$4,0,IF(LOG('Crisis Indicator Data'!F117)&gt;F$3,5,ROUND(5-(F$3-LOG('Crisis Indicator Data'!F117))/(F$3-F$4)*5,1))))</f>
        <v>3.3</v>
      </c>
      <c r="G120" s="145">
        <f>IF('Crisis Indicator Data'!F117="x","x",IF(B120="Regional crisis",('Crisis Indicator Data'!F117/VLOOKUP('Impact of the crisis'!$C120,'Regional Crises'!$B$1:$R$66,4,FALSE)),'Crisis Indicator Data'!F117/VLOOKUP('Impact of the crisis'!$E120,'Country Indicator Data'!$B$4:$P$300,15,FALSE)))</f>
        <v>3.7568602693602696E-2</v>
      </c>
      <c r="H120" s="253">
        <f t="shared" si="39"/>
        <v>0.1</v>
      </c>
      <c r="I120" s="253">
        <f t="shared" si="40"/>
        <v>1.7</v>
      </c>
      <c r="J120" s="253">
        <f>IF('Crisis Indicator Data'!G117="x","x",IF(LOG('Crisis Indicator Data'!G117)&lt;J$4,0,IF(LOG('Crisis Indicator Data'!G117)&gt;J$3,5,ROUND(5-(J$3-LOG('Crisis Indicator Data'!G117))/(J$3-J$4)*5,1))))</f>
        <v>3.7</v>
      </c>
      <c r="K120" s="145">
        <f>IF('Crisis Indicator Data'!G117="x","x",IF(B120="Regional crisis",('Crisis Indicator Data'!G117/VLOOKUP('Impact of the crisis'!$C120,'Regional Crises'!$B$1:$R$66,5,FALSE)),'Crisis Indicator Data'!G117/VLOOKUP('Impact of the crisis'!$E120,'Country Indicator Data'!$B$4:$P$300,14,FALSE)))</f>
        <v>0.27097916666666666</v>
      </c>
      <c r="L120" s="253">
        <f t="shared" si="41"/>
        <v>1.3</v>
      </c>
      <c r="M120" s="253">
        <f t="shared" si="42"/>
        <v>2.5</v>
      </c>
      <c r="N120" s="253">
        <f t="shared" si="43"/>
        <v>2.1</v>
      </c>
      <c r="O120" s="253">
        <f>IF('Crisis Indicator Data'!H117="x","x",IF('Crisis Indicator Data'!H117=0,0,IF(LOG('Crisis Indicator Data'!H117)&lt;O$4,0,IF(LOG('Crisis Indicator Data'!H117)&gt;O$3,5,ROUND(5-(O$3-LOG('Crisis Indicator Data'!H117))/(O$3-O$4)*5,1)))))</f>
        <v>4.4000000000000004</v>
      </c>
      <c r="P120" s="144">
        <f>IF('Crisis Indicator Data'!H117="x","x",'Crisis Indicator Data'!H117/'Crisis Indicator Data'!G117)</f>
        <v>1</v>
      </c>
      <c r="Q120" s="253">
        <f t="shared" si="44"/>
        <v>5</v>
      </c>
      <c r="R120" s="253">
        <f t="shared" si="45"/>
        <v>4.7</v>
      </c>
      <c r="S120" s="253">
        <f>IF('Crisis Indicator Data'!I117="x","x",IF('Crisis Indicator Data'!I117=0,0,IF(LOG('Crisis Indicator Data'!I117)&lt;S$4,0,IF(LOG('Crisis Indicator Data'!I117)&gt;S$3,5,ROUND(5-(S$3-LOG('Crisis Indicator Data'!I117))/(S$3-S$4)*5,1)))))</f>
        <v>4.3</v>
      </c>
      <c r="T120" s="144">
        <f>IF('Crisis Indicator Data'!H117="x","x",IF('Crisis Indicator Data'!I117="x","x",'Crisis Indicator Data'!I117/'Crisis Indicator Data'!H117))</f>
        <v>8.1725224878911359E-2</v>
      </c>
      <c r="U120" s="253">
        <f t="shared" si="46"/>
        <v>2.7</v>
      </c>
      <c r="V120" s="253">
        <f t="shared" si="47"/>
        <v>3.5</v>
      </c>
      <c r="W120" s="253">
        <f>IF('Crisis Indicator Data'!L117="x","x",IF('Crisis Indicator Data'!L117=0,0,IF(LOG('Crisis Indicator Data'!L117)&lt;W$4,0,IF(LOG('Crisis Indicator Data'!L117)&gt;W$3,5,ROUND(5-(W$3-LOG('Crisis Indicator Data'!L117))/(W$3-W$4)*5,1)))))</f>
        <v>0</v>
      </c>
      <c r="X120" s="260">
        <f>IF(OR('Crisis Indicator Data'!L117="x",'Crisis Indicator Data'!H117="x"),"x",'Crisis Indicator Data'!L117/'Crisis Indicator Data'!H117)</f>
        <v>0</v>
      </c>
      <c r="Y120" s="253">
        <f t="shared" si="48"/>
        <v>0</v>
      </c>
      <c r="Z120" s="253">
        <f t="shared" si="49"/>
        <v>0</v>
      </c>
      <c r="AA120" s="253">
        <f t="shared" si="50"/>
        <v>2.1</v>
      </c>
      <c r="AB120" s="261">
        <f t="shared" si="51"/>
        <v>3.7</v>
      </c>
    </row>
    <row r="121" spans="1:28" x14ac:dyDescent="0.35">
      <c r="A121" s="150" t="str">
        <f>'Crisis Indicator Data'!A118</f>
        <v>Refugees from Ethiopia</v>
      </c>
      <c r="B121" s="151" t="str">
        <f>'Crisis Indicator Data'!B118</f>
        <v>International displacement</v>
      </c>
      <c r="C121" s="151" t="str">
        <f>'Crisis Indicator Data'!C118</f>
        <v>SDN007</v>
      </c>
      <c r="D121" s="151" t="str">
        <f>'Crisis Indicator Data'!D118</f>
        <v>Sudan</v>
      </c>
      <c r="E121" s="152" t="str">
        <f>'Crisis Indicator Data'!E118</f>
        <v>SDN</v>
      </c>
      <c r="F121" s="259">
        <f>IF('Crisis Indicator Data'!F118="x","x",IF(LOG('Crisis Indicator Data'!F118)&lt;F$4,0,IF(LOG('Crisis Indicator Data'!F118)&gt;F$3,5,ROUND(5-(F$3-LOG('Crisis Indicator Data'!F118))/(F$3-F$4)*5,1))))</f>
        <v>3.8</v>
      </c>
      <c r="G121" s="145">
        <f>IF('Crisis Indicator Data'!F118="x","x",IF(B121="Regional crisis",('Crisis Indicator Data'!F118/VLOOKUP('Impact of the crisis'!$C121,'Regional Crises'!$B$1:$R$66,4,FALSE)),'Crisis Indicator Data'!F118/VLOOKUP('Impact of the crisis'!$E121,'Country Indicator Data'!$B$4:$P$300,15,FALSE)))</f>
        <v>7.575757575757576E-2</v>
      </c>
      <c r="H121" s="253">
        <f t="shared" si="39"/>
        <v>0.3</v>
      </c>
      <c r="I121" s="253">
        <f t="shared" si="40"/>
        <v>2.0499999999999998</v>
      </c>
      <c r="J121" s="253">
        <f>IF('Crisis Indicator Data'!G118="x","x",IF(LOG('Crisis Indicator Data'!G118)&lt;J$4,0,IF(LOG('Crisis Indicator Data'!G118)&gt;J$3,5,ROUND(5-(J$3-LOG('Crisis Indicator Data'!G118))/(J$3-J$4)*5,1))))</f>
        <v>3.8</v>
      </c>
      <c r="K121" s="145">
        <f>IF('Crisis Indicator Data'!G118="x","x",IF(B121="Regional crisis",('Crisis Indicator Data'!G118/VLOOKUP('Impact of the crisis'!$C121,'Regional Crises'!$B$1:$R$66,5,FALSE)),'Crisis Indicator Data'!G118/VLOOKUP('Impact of the crisis'!$E121,'Country Indicator Data'!$B$4:$P$300,14,FALSE)))</f>
        <v>0.28812500000000002</v>
      </c>
      <c r="L121" s="253">
        <f t="shared" si="41"/>
        <v>1.4</v>
      </c>
      <c r="M121" s="253">
        <f t="shared" si="42"/>
        <v>2.5999999999999996</v>
      </c>
      <c r="N121" s="253">
        <f t="shared" si="43"/>
        <v>2.2999999999999998</v>
      </c>
      <c r="O121" s="253">
        <f>IF('Crisis Indicator Data'!H118="x","x",IF('Crisis Indicator Data'!H118=0,0,IF(LOG('Crisis Indicator Data'!H118)&lt;O$4,0,IF(LOG('Crisis Indicator Data'!H118)&gt;O$3,5,ROUND(5-(O$3-LOG('Crisis Indicator Data'!H118))/(O$3-O$4)*5,1)))))</f>
        <v>4.4000000000000004</v>
      </c>
      <c r="P121" s="144">
        <f>IF('Crisis Indicator Data'!H118="x","x",'Crisis Indicator Data'!H118/'Crisis Indicator Data'!G118)</f>
        <v>1</v>
      </c>
      <c r="Q121" s="253">
        <f t="shared" si="44"/>
        <v>5</v>
      </c>
      <c r="R121" s="253">
        <f t="shared" si="45"/>
        <v>4.7</v>
      </c>
      <c r="S121" s="253">
        <f>IF('Crisis Indicator Data'!I118="x","x",IF('Crisis Indicator Data'!I118=0,0,IF(LOG('Crisis Indicator Data'!I118)&lt;S$4,0,IF(LOG('Crisis Indicator Data'!I118)&gt;S$3,5,ROUND(5-(S$3-LOG('Crisis Indicator Data'!I118))/(S$3-S$4)*5,1)))))</f>
        <v>2.7</v>
      </c>
      <c r="T121" s="144">
        <f>IF('Crisis Indicator Data'!H118="x","x",IF('Crisis Indicator Data'!I118="x","x",'Crisis Indicator Data'!I118/'Crisis Indicator Data'!H118))</f>
        <v>5.2060737527114967E-3</v>
      </c>
      <c r="U121" s="253">
        <f t="shared" si="46"/>
        <v>0.2</v>
      </c>
      <c r="V121" s="253">
        <f t="shared" si="47"/>
        <v>1.5</v>
      </c>
      <c r="W121" s="253">
        <f>IF('Crisis Indicator Data'!L118="x","x",IF('Crisis Indicator Data'!L118=0,0,IF(LOG('Crisis Indicator Data'!L118)&lt;W$4,0,IF(LOG('Crisis Indicator Data'!L118)&gt;W$3,5,ROUND(5-(W$3-LOG('Crisis Indicator Data'!L118))/(W$3-W$4)*5,1)))))</f>
        <v>0</v>
      </c>
      <c r="X121" s="260">
        <f>IF(OR('Crisis Indicator Data'!L118="x",'Crisis Indicator Data'!H118="x"),"x",'Crisis Indicator Data'!L118/'Crisis Indicator Data'!H118)</f>
        <v>0</v>
      </c>
      <c r="Y121" s="253">
        <f t="shared" si="48"/>
        <v>0</v>
      </c>
      <c r="Z121" s="253">
        <f t="shared" si="49"/>
        <v>0</v>
      </c>
      <c r="AA121" s="253">
        <f t="shared" si="50"/>
        <v>0.8</v>
      </c>
      <c r="AB121" s="261">
        <f t="shared" si="51"/>
        <v>3.3</v>
      </c>
    </row>
    <row r="122" spans="1:28" x14ac:dyDescent="0.35">
      <c r="A122" s="150" t="str">
        <f>'Crisis Indicator Data'!A119</f>
        <v>Violence West-Darfur</v>
      </c>
      <c r="B122" s="151" t="str">
        <f>'Crisis Indicator Data'!B119</f>
        <v>Other type of violence</v>
      </c>
      <c r="C122" s="151" t="str">
        <f>'Crisis Indicator Data'!C119</f>
        <v>SDN008</v>
      </c>
      <c r="D122" s="151" t="str">
        <f>'Crisis Indicator Data'!D119</f>
        <v>Sudan</v>
      </c>
      <c r="E122" s="152" t="str">
        <f>'Crisis Indicator Data'!E119</f>
        <v>SDN</v>
      </c>
      <c r="F122" s="259">
        <f>IF('Crisis Indicator Data'!F119="x","x",IF(LOG('Crisis Indicator Data'!F119)&lt;F$4,0,IF(LOG('Crisis Indicator Data'!F119)&gt;F$3,5,ROUND(5-(F$3-LOG('Crisis Indicator Data'!F119))/(F$3-F$4)*5,1))))</f>
        <v>3.2</v>
      </c>
      <c r="G122" s="145">
        <f>IF('Crisis Indicator Data'!F119="x","x",IF(B122="Regional crisis",('Crisis Indicator Data'!F119/VLOOKUP('Impact of the crisis'!$C122,'Regional Crises'!$B$1:$R$66,4,FALSE)),'Crisis Indicator Data'!F119/VLOOKUP('Impact of the crisis'!$E122,'Country Indicator Data'!$B$4:$P$300,15,FALSE)))</f>
        <v>3.3442760942760941E-2</v>
      </c>
      <c r="H122" s="253">
        <f t="shared" si="39"/>
        <v>0.1</v>
      </c>
      <c r="I122" s="253">
        <f t="shared" si="40"/>
        <v>1.6500000000000001</v>
      </c>
      <c r="J122" s="253">
        <f>IF('Crisis Indicator Data'!G119="x","x",IF(LOG('Crisis Indicator Data'!G119)&lt;J$4,0,IF(LOG('Crisis Indicator Data'!G119)&gt;J$3,5,ROUND(5-(J$3-LOG('Crisis Indicator Data'!G119))/(J$3-J$4)*5,1))))</f>
        <v>0.9</v>
      </c>
      <c r="K122" s="145">
        <f>IF('Crisis Indicator Data'!G119="x","x",IF(B122="Regional crisis",('Crisis Indicator Data'!G119/VLOOKUP('Impact of the crisis'!$C122,'Regional Crises'!$B$1:$R$66,5,FALSE)),'Crisis Indicator Data'!G119/VLOOKUP('Impact of the crisis'!$E122,'Country Indicator Data'!$B$4:$P$300,14,FALSE)))</f>
        <v>3.9416666666666669E-2</v>
      </c>
      <c r="L122" s="253">
        <f t="shared" si="41"/>
        <v>0.1</v>
      </c>
      <c r="M122" s="253">
        <f t="shared" si="42"/>
        <v>0.5</v>
      </c>
      <c r="N122" s="253">
        <f t="shared" si="43"/>
        <v>1.1000000000000001</v>
      </c>
      <c r="O122" s="253">
        <f>IF('Crisis Indicator Data'!H119="x","x",IF('Crisis Indicator Data'!H119=0,0,IF(LOG('Crisis Indicator Data'!H119)&lt;O$4,0,IF(LOG('Crisis Indicator Data'!H119)&gt;O$3,5,ROUND(5-(O$3-LOG('Crisis Indicator Data'!H119))/(O$3-O$4)*5,1)))))</f>
        <v>3</v>
      </c>
      <c r="P122" s="144">
        <f>IF('Crisis Indicator Data'!H119="x","x",'Crisis Indicator Data'!H119/'Crisis Indicator Data'!G119)</f>
        <v>1</v>
      </c>
      <c r="Q122" s="253">
        <f t="shared" si="44"/>
        <v>5</v>
      </c>
      <c r="R122" s="253">
        <f t="shared" si="45"/>
        <v>4</v>
      </c>
      <c r="S122" s="253">
        <f>IF('Crisis Indicator Data'!I119="x","x",IF('Crisis Indicator Data'!I119=0,0,IF(LOG('Crisis Indicator Data'!I119)&lt;S$4,0,IF(LOG('Crisis Indicator Data'!I119)&gt;S$3,5,ROUND(5-(S$3-LOG('Crisis Indicator Data'!I119))/(S$3-S$4)*5,1)))))</f>
        <v>3.6</v>
      </c>
      <c r="T122" s="144">
        <f>IF('Crisis Indicator Data'!H119="x","x",IF('Crisis Indicator Data'!I119="x","x",'Crisis Indicator Data'!I119/'Crisis Indicator Data'!H119))</f>
        <v>0.1849894291754757</v>
      </c>
      <c r="U122" s="253">
        <f t="shared" si="46"/>
        <v>5</v>
      </c>
      <c r="V122" s="253">
        <f t="shared" si="47"/>
        <v>4.3</v>
      </c>
      <c r="W122" s="253">
        <f>IF('Crisis Indicator Data'!L119="x","x",IF('Crisis Indicator Data'!L119=0,0,IF(LOG('Crisis Indicator Data'!L119)&lt;W$4,0,IF(LOG('Crisis Indicator Data'!L119)&gt;W$3,5,ROUND(5-(W$3-LOG('Crisis Indicator Data'!L119))/(W$3-W$4)*5,1)))))</f>
        <v>3.8</v>
      </c>
      <c r="X122" s="260">
        <f>IF(OR('Crisis Indicator Data'!L119="x",'Crisis Indicator Data'!H119="x"),"x",'Crisis Indicator Data'!L119/'Crisis Indicator Data'!H119)</f>
        <v>2.6109936575052854E-4</v>
      </c>
      <c r="Y122" s="253">
        <f t="shared" si="48"/>
        <v>5</v>
      </c>
      <c r="Z122" s="253">
        <f t="shared" si="49"/>
        <v>4.4000000000000004</v>
      </c>
      <c r="AA122" s="253">
        <f t="shared" si="50"/>
        <v>4.4000000000000004</v>
      </c>
      <c r="AB122" s="261">
        <f t="shared" si="51"/>
        <v>4.2</v>
      </c>
    </row>
    <row r="123" spans="1:28" x14ac:dyDescent="0.35">
      <c r="A123" s="150" t="str">
        <f>'Crisis Indicator Data'!A120</f>
        <v>Drought in Senegal</v>
      </c>
      <c r="B123" s="151" t="str">
        <f>'Crisis Indicator Data'!B120</f>
        <v>Drought</v>
      </c>
      <c r="C123" s="151" t="str">
        <f>'Crisis Indicator Data'!C120</f>
        <v>SEN002</v>
      </c>
      <c r="D123" s="151" t="str">
        <f>'Crisis Indicator Data'!D120</f>
        <v>Senegal</v>
      </c>
      <c r="E123" s="152" t="str">
        <f>'Crisis Indicator Data'!E120</f>
        <v>SEN</v>
      </c>
      <c r="F123" s="259">
        <f>IF('Crisis Indicator Data'!F120="x","x",IF(LOG('Crisis Indicator Data'!F120)&lt;F$4,0,IF(LOG('Crisis Indicator Data'!F120)&gt;F$3,5,ROUND(5-(F$3-LOG('Crisis Indicator Data'!F120))/(F$3-F$4)*5,1))))</f>
        <v>3.8</v>
      </c>
      <c r="G123" s="145">
        <f>IF('Crisis Indicator Data'!F120="x","x",IF(B123="Regional crisis",('Crisis Indicator Data'!F120/VLOOKUP('Impact of the crisis'!$C123,'Regional Crises'!$B$1:$R$66,4,FALSE)),'Crisis Indicator Data'!F120/VLOOKUP('Impact of the crisis'!$E123,'Country Indicator Data'!$B$4:$P$300,15,FALSE)))</f>
        <v>1</v>
      </c>
      <c r="H123" s="253">
        <f t="shared" si="39"/>
        <v>5</v>
      </c>
      <c r="I123" s="253">
        <f t="shared" si="40"/>
        <v>4.4000000000000004</v>
      </c>
      <c r="J123" s="253">
        <f>IF('Crisis Indicator Data'!G120="x","x",IF(LOG('Crisis Indicator Data'!G120)&lt;J$4,0,IF(LOG('Crisis Indicator Data'!G120)&gt;J$3,5,ROUND(5-(J$3-LOG('Crisis Indicator Data'!G120))/(J$3-J$4)*5,1))))</f>
        <v>4.0999999999999996</v>
      </c>
      <c r="K123" s="145">
        <f>IF('Crisis Indicator Data'!G120="x","x",IF(B123="Regional crisis",('Crisis Indicator Data'!G120/VLOOKUP('Impact of the crisis'!$C123,'Regional Crises'!$B$1:$R$66,5,FALSE)),'Crisis Indicator Data'!G120/VLOOKUP('Impact of the crisis'!$E123,'Country Indicator Data'!$B$4:$P$300,14,FALSE)))</f>
        <v>1</v>
      </c>
      <c r="L123" s="253">
        <f t="shared" si="41"/>
        <v>5</v>
      </c>
      <c r="M123" s="253">
        <f t="shared" si="42"/>
        <v>4.55</v>
      </c>
      <c r="N123" s="253">
        <f t="shared" si="43"/>
        <v>4.5</v>
      </c>
      <c r="O123" s="253">
        <f>IF('Crisis Indicator Data'!H120="x","x",IF('Crisis Indicator Data'!H120=0,0,IF(LOG('Crisis Indicator Data'!H120)&lt;O$4,0,IF(LOG('Crisis Indicator Data'!H120)&gt;O$3,5,ROUND(5-(O$3-LOG('Crisis Indicator Data'!H120))/(O$3-O$4)*5,1)))))</f>
        <v>3.3</v>
      </c>
      <c r="P123" s="144">
        <f>IF('Crisis Indicator Data'!H120="x","x",'Crisis Indicator Data'!H120/'Crisis Indicator Data'!G120)</f>
        <v>0.19079537973547189</v>
      </c>
      <c r="Q123" s="253">
        <f t="shared" si="44"/>
        <v>0.9</v>
      </c>
      <c r="R123" s="253">
        <f t="shared" si="45"/>
        <v>2.1</v>
      </c>
      <c r="S123" s="253" t="str">
        <f>IF('Crisis Indicator Data'!I120="x","x",IF('Crisis Indicator Data'!I120=0,0,IF(LOG('Crisis Indicator Data'!I120)&lt;S$4,0,IF(LOG('Crisis Indicator Data'!I120)&gt;S$3,5,ROUND(5-(S$3-LOG('Crisis Indicator Data'!I120))/(S$3-S$4)*5,1)))))</f>
        <v>x</v>
      </c>
      <c r="T123" s="144" t="str">
        <f>IF('Crisis Indicator Data'!H120="x","x",IF('Crisis Indicator Data'!I120="x","x",'Crisis Indicator Data'!I120/'Crisis Indicator Data'!H120))</f>
        <v>x</v>
      </c>
      <c r="U123" s="253" t="str">
        <f t="shared" si="46"/>
        <v>x</v>
      </c>
      <c r="V123" s="253" t="str">
        <f t="shared" si="47"/>
        <v>x</v>
      </c>
      <c r="W123" s="253">
        <f>IF('Crisis Indicator Data'!L120="x","x",IF('Crisis Indicator Data'!L120=0,0,IF(LOG('Crisis Indicator Data'!L120)&lt;W$4,0,IF(LOG('Crisis Indicator Data'!L120)&gt;W$3,5,ROUND(5-(W$3-LOG('Crisis Indicator Data'!L120))/(W$3-W$4)*5,1)))))</f>
        <v>0</v>
      </c>
      <c r="X123" s="260">
        <f>IF(OR('Crisis Indicator Data'!L120="x",'Crisis Indicator Data'!H120="x"),"x",'Crisis Indicator Data'!L120/'Crisis Indicator Data'!H120)</f>
        <v>0</v>
      </c>
      <c r="Y123" s="253">
        <f t="shared" si="48"/>
        <v>0</v>
      </c>
      <c r="Z123" s="253">
        <f t="shared" si="49"/>
        <v>0</v>
      </c>
      <c r="AA123" s="253">
        <f t="shared" si="50"/>
        <v>0</v>
      </c>
      <c r="AB123" s="261">
        <f t="shared" si="51"/>
        <v>1.2</v>
      </c>
    </row>
    <row r="124" spans="1:28" x14ac:dyDescent="0.35">
      <c r="A124" s="150" t="str">
        <f>'Crisis Indicator Data'!A121</f>
        <v>Complex crisis in El Salvador</v>
      </c>
      <c r="B124" s="151" t="str">
        <f>'Crisis Indicator Data'!B121</f>
        <v>Complex crisis</v>
      </c>
      <c r="C124" s="151" t="str">
        <f>'Crisis Indicator Data'!C121</f>
        <v>SLV001</v>
      </c>
      <c r="D124" s="151" t="str">
        <f>'Crisis Indicator Data'!D121</f>
        <v>El Salvador</v>
      </c>
      <c r="E124" s="152" t="str">
        <f>'Crisis Indicator Data'!E121</f>
        <v>SLV</v>
      </c>
      <c r="F124" s="259">
        <f>IF('Crisis Indicator Data'!F121="x","x",IF(LOG('Crisis Indicator Data'!F121)&lt;F$4,0,IF(LOG('Crisis Indicator Data'!F121)&gt;F$3,5,ROUND(5-(F$3-LOG('Crisis Indicator Data'!F121))/(F$3-F$4)*5,1))))</f>
        <v>2.2000000000000002</v>
      </c>
      <c r="G124" s="145">
        <f>IF('Crisis Indicator Data'!F121="x","x",IF(B124="Regional crisis",('Crisis Indicator Data'!F121/VLOOKUP('Impact of the crisis'!$C124,'Regional Crises'!$B$1:$R$66,4,FALSE)),'Crisis Indicator Data'!F121/VLOOKUP('Impact of the crisis'!$E124,'Country Indicator Data'!$B$4:$P$300,15,FALSE)))</f>
        <v>0.99903474903474898</v>
      </c>
      <c r="H124" s="253">
        <f t="shared" si="39"/>
        <v>5</v>
      </c>
      <c r="I124" s="253">
        <f t="shared" si="40"/>
        <v>3.6</v>
      </c>
      <c r="J124" s="253">
        <f>IF('Crisis Indicator Data'!G121="x","x",IF(LOG('Crisis Indicator Data'!G121)&lt;J$4,0,IF(LOG('Crisis Indicator Data'!G121)&gt;J$3,5,ROUND(5-(J$3-LOG('Crisis Indicator Data'!G121))/(J$3-J$4)*5,1))))</f>
        <v>2.8</v>
      </c>
      <c r="K124" s="145">
        <f>IF('Crisis Indicator Data'!G121="x","x",IF(B124="Regional crisis",('Crisis Indicator Data'!G121/VLOOKUP('Impact of the crisis'!$C124,'Regional Crises'!$B$1:$R$66,5,FALSE)),'Crisis Indicator Data'!G121/VLOOKUP('Impact of the crisis'!$E124,'Country Indicator Data'!$B$4:$P$300,14,FALSE)))</f>
        <v>1</v>
      </c>
      <c r="L124" s="253">
        <f t="shared" si="41"/>
        <v>5</v>
      </c>
      <c r="M124" s="253">
        <f t="shared" si="42"/>
        <v>3.9</v>
      </c>
      <c r="N124" s="253">
        <f t="shared" si="43"/>
        <v>3.8</v>
      </c>
      <c r="O124" s="253">
        <f>IF('Crisis Indicator Data'!H121="x","x",IF('Crisis Indicator Data'!H121=0,0,IF(LOG('Crisis Indicator Data'!H121)&lt;O$4,0,IF(LOG('Crisis Indicator Data'!H121)&gt;O$3,5,ROUND(5-(O$3-LOG('Crisis Indicator Data'!H121))/(O$3-O$4)*5,1)))))</f>
        <v>3.3</v>
      </c>
      <c r="P124" s="144">
        <f>IF('Crisis Indicator Data'!H121="x","x",'Crisis Indicator Data'!H121/'Crisis Indicator Data'!G121)</f>
        <v>0.47761194029850745</v>
      </c>
      <c r="Q124" s="253">
        <f t="shared" si="44"/>
        <v>2.4</v>
      </c>
      <c r="R124" s="253">
        <f t="shared" si="45"/>
        <v>2.8499999999999996</v>
      </c>
      <c r="S124" s="253">
        <f>IF('Crisis Indicator Data'!I121="x","x",IF('Crisis Indicator Data'!I121=0,0,IF(LOG('Crisis Indicator Data'!I121)&lt;S$4,0,IF(LOG('Crisis Indicator Data'!I121)&gt;S$3,5,ROUND(5-(S$3-LOG('Crisis Indicator Data'!I121))/(S$3-S$4)*5,1)))))</f>
        <v>1.6</v>
      </c>
      <c r="T124" s="144">
        <f>IF('Crisis Indicator Data'!H121="x","x",IF('Crisis Indicator Data'!I121="x","x",'Crisis Indicator Data'!I121/'Crisis Indicator Data'!H121))</f>
        <v>4.0625000000000001E-3</v>
      </c>
      <c r="U124" s="253">
        <f t="shared" si="46"/>
        <v>0.1</v>
      </c>
      <c r="V124" s="253">
        <f t="shared" si="47"/>
        <v>0.9</v>
      </c>
      <c r="W124" s="253">
        <f>IF('Crisis Indicator Data'!L121="x","x",IF('Crisis Indicator Data'!L121=0,0,IF(LOG('Crisis Indicator Data'!L121)&lt;W$4,0,IF(LOG('Crisis Indicator Data'!L121)&gt;W$3,5,ROUND(5-(W$3-LOG('Crisis Indicator Data'!L121))/(W$3-W$4)*5,1)))))</f>
        <v>4.2</v>
      </c>
      <c r="X124" s="260">
        <f>IF(OR('Crisis Indicator Data'!L121="x",'Crisis Indicator Data'!H121="x"),"x",'Crisis Indicator Data'!L121/'Crisis Indicator Data'!H121)</f>
        <v>2.9250000000000001E-4</v>
      </c>
      <c r="Y124" s="253">
        <f t="shared" si="48"/>
        <v>5</v>
      </c>
      <c r="Z124" s="253">
        <f t="shared" si="49"/>
        <v>4.5999999999999996</v>
      </c>
      <c r="AA124" s="253">
        <f t="shared" si="50"/>
        <v>3.3</v>
      </c>
      <c r="AB124" s="261">
        <f t="shared" si="51"/>
        <v>3.1</v>
      </c>
    </row>
    <row r="125" spans="1:28" x14ac:dyDescent="0.35">
      <c r="A125" s="150" t="str">
        <f>'Crisis Indicator Data'!A122</f>
        <v>Complex crisis in Somalia</v>
      </c>
      <c r="B125" s="151" t="str">
        <f>'Crisis Indicator Data'!B122</f>
        <v>Complex crisis</v>
      </c>
      <c r="C125" s="151" t="str">
        <f>'Crisis Indicator Data'!C122</f>
        <v>SOM001</v>
      </c>
      <c r="D125" s="151" t="str">
        <f>'Crisis Indicator Data'!D122</f>
        <v>Somalia</v>
      </c>
      <c r="E125" s="152" t="str">
        <f>'Crisis Indicator Data'!E122</f>
        <v>SOM</v>
      </c>
      <c r="F125" s="259">
        <f>IF('Crisis Indicator Data'!F122="x","x",IF(LOG('Crisis Indicator Data'!F122)&lt;F$4,0,IF(LOG('Crisis Indicator Data'!F122)&gt;F$3,5,ROUND(5-(F$3-LOG('Crisis Indicator Data'!F122))/(F$3-F$4)*5,1))))</f>
        <v>4.7</v>
      </c>
      <c r="G125" s="145">
        <f>IF('Crisis Indicator Data'!F122="x","x",IF(B125="Regional crisis",('Crisis Indicator Data'!F122/VLOOKUP('Impact of the crisis'!$C125,'Regional Crises'!$B$1:$R$66,4,FALSE)),'Crisis Indicator Data'!F122/VLOOKUP('Impact of the crisis'!$E125,'Country Indicator Data'!$B$4:$P$300,15,FALSE)))</f>
        <v>1</v>
      </c>
      <c r="H125" s="253">
        <f t="shared" si="39"/>
        <v>5</v>
      </c>
      <c r="I125" s="253">
        <f t="shared" si="40"/>
        <v>4.8499999999999996</v>
      </c>
      <c r="J125" s="253">
        <f>IF('Crisis Indicator Data'!G122="x","x",IF(LOG('Crisis Indicator Data'!G122)&lt;J$4,0,IF(LOG('Crisis Indicator Data'!G122)&gt;J$3,5,ROUND(5-(J$3-LOG('Crisis Indicator Data'!G122))/(J$3-J$4)*5,1))))</f>
        <v>4</v>
      </c>
      <c r="K125" s="145">
        <f>IF('Crisis Indicator Data'!G122="x","x",IF(B125="Regional crisis",('Crisis Indicator Data'!G122/VLOOKUP('Impact of the crisis'!$C125,'Regional Crises'!$B$1:$R$66,5,FALSE)),'Crisis Indicator Data'!G122/VLOOKUP('Impact of the crisis'!$E125,'Country Indicator Data'!$B$4:$P$300,14,FALSE)))</f>
        <v>1</v>
      </c>
      <c r="L125" s="253">
        <f t="shared" si="41"/>
        <v>5</v>
      </c>
      <c r="M125" s="253">
        <f t="shared" si="42"/>
        <v>4.5</v>
      </c>
      <c r="N125" s="253">
        <f t="shared" si="43"/>
        <v>4.7</v>
      </c>
      <c r="O125" s="253">
        <f>IF('Crisis Indicator Data'!H122="x","x",IF('Crisis Indicator Data'!H122=0,0,IF(LOG('Crisis Indicator Data'!H122)&lt;O$4,0,IF(LOG('Crisis Indicator Data'!H122)&gt;O$3,5,ROUND(5-(O$3-LOG('Crisis Indicator Data'!H122))/(O$3-O$4)*5,1)))))</f>
        <v>4.5</v>
      </c>
      <c r="P125" s="144">
        <f>IF('Crisis Indicator Data'!H122="x","x",'Crisis Indicator Data'!H122/'Crisis Indicator Data'!G122)</f>
        <v>0.99879403364011421</v>
      </c>
      <c r="Q125" s="253">
        <f t="shared" si="44"/>
        <v>5</v>
      </c>
      <c r="R125" s="253">
        <f t="shared" si="45"/>
        <v>4.75</v>
      </c>
      <c r="S125" s="253">
        <f>IF('Crisis Indicator Data'!I122="x","x",IF('Crisis Indicator Data'!I122=0,0,IF(LOG('Crisis Indicator Data'!I122)&lt;S$4,0,IF(LOG('Crisis Indicator Data'!I122)&gt;S$3,5,ROUND(5-(S$3-LOG('Crisis Indicator Data'!I122))/(S$3-S$4)*5,1)))))</f>
        <v>5</v>
      </c>
      <c r="T125" s="144">
        <f>IF('Crisis Indicator Data'!H122="x","x",IF('Crisis Indicator Data'!I122="x","x",'Crisis Indicator Data'!I122/'Crisis Indicator Data'!H122))</f>
        <v>0.24053126588713777</v>
      </c>
      <c r="U125" s="253">
        <f t="shared" si="46"/>
        <v>5</v>
      </c>
      <c r="V125" s="253">
        <f t="shared" si="47"/>
        <v>5</v>
      </c>
      <c r="W125" s="253">
        <f>IF('Crisis Indicator Data'!L122="x","x",IF('Crisis Indicator Data'!L122=0,0,IF(LOG('Crisis Indicator Data'!L122)&lt;W$4,0,IF(LOG('Crisis Indicator Data'!L122)&gt;W$3,5,ROUND(5-(W$3-LOG('Crisis Indicator Data'!L122))/(W$3-W$4)*5,1)))))</f>
        <v>4.7</v>
      </c>
      <c r="X125" s="260">
        <f>IF(OR('Crisis Indicator Data'!L122="x",'Crisis Indicator Data'!H122="x"),"x",'Crisis Indicator Data'!L122/'Crisis Indicator Data'!H122)</f>
        <v>1.1432384341637011E-4</v>
      </c>
      <c r="Y125" s="253">
        <f t="shared" si="48"/>
        <v>5</v>
      </c>
      <c r="Z125" s="253">
        <f t="shared" si="49"/>
        <v>4.9000000000000004</v>
      </c>
      <c r="AA125" s="253">
        <f t="shared" si="50"/>
        <v>5</v>
      </c>
      <c r="AB125" s="261">
        <f t="shared" si="51"/>
        <v>4.9000000000000004</v>
      </c>
    </row>
    <row r="126" spans="1:28" x14ac:dyDescent="0.35">
      <c r="A126" s="150" t="str">
        <f>'Crisis Indicator Data'!A123</f>
        <v>Mixed Migration Flows in Somalia</v>
      </c>
      <c r="B126" s="151" t="str">
        <f>'Crisis Indicator Data'!B123</f>
        <v>International displacement</v>
      </c>
      <c r="C126" s="151" t="str">
        <f>'Crisis Indicator Data'!C123</f>
        <v>SOM002</v>
      </c>
      <c r="D126" s="151" t="str">
        <f>'Crisis Indicator Data'!D123</f>
        <v>Somalia</v>
      </c>
      <c r="E126" s="152" t="str">
        <f>'Crisis Indicator Data'!E123</f>
        <v>SOM</v>
      </c>
      <c r="F126" s="259">
        <f>IF('Crisis Indicator Data'!F123="x","x",IF(LOG('Crisis Indicator Data'!F123)&lt;F$4,0,IF(LOG('Crisis Indicator Data'!F123)&gt;F$3,5,ROUND(5-(F$3-LOG('Crisis Indicator Data'!F123))/(F$3-F$4)*5,1))))</f>
        <v>2.4</v>
      </c>
      <c r="G126" s="145">
        <f>IF('Crisis Indicator Data'!F123="x","x",IF(B126="Regional crisis",('Crisis Indicator Data'!F123/VLOOKUP('Impact of the crisis'!$C126,'Regional Crises'!$B$1:$R$66,4,FALSE)),'Crisis Indicator Data'!F123/VLOOKUP('Impact of the crisis'!$E126,'Country Indicator Data'!$B$4:$P$300,15,FALSE)))</f>
        <v>4.5965505148723183E-2</v>
      </c>
      <c r="H126" s="253">
        <f t="shared" si="39"/>
        <v>0.1</v>
      </c>
      <c r="I126" s="253">
        <f t="shared" si="40"/>
        <v>1.25</v>
      </c>
      <c r="J126" s="253">
        <f>IF('Crisis Indicator Data'!G123="x","x",IF(LOG('Crisis Indicator Data'!G123)&lt;J$4,0,IF(LOG('Crisis Indicator Data'!G123)&gt;J$3,5,ROUND(5-(J$3-LOG('Crisis Indicator Data'!G123))/(J$3-J$4)*5,1))))</f>
        <v>0.4</v>
      </c>
      <c r="K126" s="145">
        <f>IF('Crisis Indicator Data'!G123="x","x",IF(B126="Regional crisis",('Crisis Indicator Data'!G123/VLOOKUP('Impact of the crisis'!$C126,'Regional Crises'!$B$1:$R$66,5,FALSE)),'Crisis Indicator Data'!G123/VLOOKUP('Impact of the crisis'!$E126,'Country Indicator Data'!$B$4:$P$300,14,FALSE)))</f>
        <v>8.3909869882576954E-2</v>
      </c>
      <c r="L126" s="253">
        <f t="shared" si="41"/>
        <v>0.4</v>
      </c>
      <c r="M126" s="253">
        <f t="shared" si="42"/>
        <v>0.4</v>
      </c>
      <c r="N126" s="253">
        <f t="shared" si="43"/>
        <v>0.8</v>
      </c>
      <c r="O126" s="253">
        <f>IF('Crisis Indicator Data'!H123="x","x",IF('Crisis Indicator Data'!H123=0,0,IF(LOG('Crisis Indicator Data'!H123)&lt;O$4,0,IF(LOG('Crisis Indicator Data'!H123)&gt;O$3,5,ROUND(5-(O$3-LOG('Crisis Indicator Data'!H123))/(O$3-O$4)*5,1)))))</f>
        <v>0</v>
      </c>
      <c r="P126" s="144">
        <f>IF('Crisis Indicator Data'!H123="x","x",'Crisis Indicator Data'!H123/'Crisis Indicator Data'!G123)</f>
        <v>1.8910741301059002E-2</v>
      </c>
      <c r="Q126" s="253">
        <f t="shared" si="44"/>
        <v>0</v>
      </c>
      <c r="R126" s="253">
        <f t="shared" si="45"/>
        <v>0</v>
      </c>
      <c r="S126" s="253">
        <f>IF('Crisis Indicator Data'!I123="x","x",IF('Crisis Indicator Data'!I123=0,0,IF(LOG('Crisis Indicator Data'!I123)&lt;S$4,0,IF(LOG('Crisis Indicator Data'!I123)&gt;S$3,5,ROUND(5-(S$3-LOG('Crisis Indicator Data'!I123))/(S$3-S$4)*5,1)))))</f>
        <v>2</v>
      </c>
      <c r="T126" s="144">
        <f>IF('Crisis Indicator Data'!H123="x","x",IF('Crisis Indicator Data'!I123="x","x",'Crisis Indicator Data'!I123/'Crisis Indicator Data'!H123))</f>
        <v>1</v>
      </c>
      <c r="U126" s="253">
        <f t="shared" si="46"/>
        <v>5</v>
      </c>
      <c r="V126" s="253">
        <f t="shared" si="47"/>
        <v>3.5</v>
      </c>
      <c r="W126" s="253">
        <f>IF('Crisis Indicator Data'!L123="x","x",IF('Crisis Indicator Data'!L123=0,0,IF(LOG('Crisis Indicator Data'!L123)&lt;W$4,0,IF(LOG('Crisis Indicator Data'!L123)&gt;W$3,5,ROUND(5-(W$3-LOG('Crisis Indicator Data'!L123))/(W$3-W$4)*5,1)))))</f>
        <v>0.4</v>
      </c>
      <c r="X126" s="260">
        <f>IF(OR('Crisis Indicator Data'!L123="x",'Crisis Indicator Data'!H123="x"),"x",'Crisis Indicator Data'!L123/'Crisis Indicator Data'!H123)</f>
        <v>8.0000000000000007E-5</v>
      </c>
      <c r="Y126" s="253">
        <f t="shared" si="48"/>
        <v>4</v>
      </c>
      <c r="Z126" s="253">
        <f t="shared" si="49"/>
        <v>2.2000000000000002</v>
      </c>
      <c r="AA126" s="253">
        <f t="shared" si="50"/>
        <v>2.9</v>
      </c>
      <c r="AB126" s="261">
        <f t="shared" si="51"/>
        <v>1.7</v>
      </c>
    </row>
    <row r="127" spans="1:28" x14ac:dyDescent="0.35">
      <c r="A127" s="150" t="str">
        <f>'Crisis Indicator Data'!A124</f>
        <v>Complex crisis in South Sudan</v>
      </c>
      <c r="B127" s="151" t="str">
        <f>'Crisis Indicator Data'!B124</f>
        <v>Complex crisis</v>
      </c>
      <c r="C127" s="151" t="str">
        <f>'Crisis Indicator Data'!C124</f>
        <v>SSD001</v>
      </c>
      <c r="D127" s="151" t="str">
        <f>'Crisis Indicator Data'!D124</f>
        <v>South Sudan</v>
      </c>
      <c r="E127" s="152" t="str">
        <f>'Crisis Indicator Data'!E124</f>
        <v>SSD</v>
      </c>
      <c r="F127" s="259">
        <f>IF('Crisis Indicator Data'!F124="x","x",IF(LOG('Crisis Indicator Data'!F124)&lt;F$4,0,IF(LOG('Crisis Indicator Data'!F124)&gt;F$3,5,ROUND(5-(F$3-LOG('Crisis Indicator Data'!F124))/(F$3-F$4)*5,1))))</f>
        <v>4.7</v>
      </c>
      <c r="G127" s="145">
        <f>IF('Crisis Indicator Data'!F124="x","x",IF(B127="Regional crisis",('Crisis Indicator Data'!F124/VLOOKUP('Impact of the crisis'!$C127,'Regional Crises'!$B$1:$R$66,4,FALSE)),'Crisis Indicator Data'!F124/VLOOKUP('Impact of the crisis'!$E127,'Country Indicator Data'!$B$4:$P$300,15,FALSE)))</f>
        <v>0.99948939128923264</v>
      </c>
      <c r="H127" s="253">
        <f t="shared" si="39"/>
        <v>5</v>
      </c>
      <c r="I127" s="253">
        <f t="shared" si="40"/>
        <v>4.8499999999999996</v>
      </c>
      <c r="J127" s="253">
        <f>IF('Crisis Indicator Data'!G124="x","x",IF(LOG('Crisis Indicator Data'!G124)&lt;J$4,0,IF(LOG('Crisis Indicator Data'!G124)&gt;J$3,5,ROUND(5-(J$3-LOG('Crisis Indicator Data'!G124))/(J$3-J$4)*5,1))))</f>
        <v>3.6</v>
      </c>
      <c r="K127" s="145">
        <f>IF('Crisis Indicator Data'!G124="x","x",IF(B127="Regional crisis",('Crisis Indicator Data'!G124/VLOOKUP('Impact of the crisis'!$C127,'Regional Crises'!$B$1:$R$66,5,FALSE)),'Crisis Indicator Data'!G124/VLOOKUP('Impact of the crisis'!$E127,'Country Indicator Data'!$B$4:$P$300,14,FALSE)))</f>
        <v>1</v>
      </c>
      <c r="L127" s="253">
        <f t="shared" si="41"/>
        <v>5</v>
      </c>
      <c r="M127" s="253">
        <f t="shared" si="42"/>
        <v>4.3</v>
      </c>
      <c r="N127" s="253">
        <f t="shared" si="43"/>
        <v>4.5999999999999996</v>
      </c>
      <c r="O127" s="253">
        <f>IF('Crisis Indicator Data'!H124="x","x",IF('Crisis Indicator Data'!H124=0,0,IF(LOG('Crisis Indicator Data'!H124)&lt;O$4,0,IF(LOG('Crisis Indicator Data'!H124)&gt;O$3,5,ROUND(5-(O$3-LOG('Crisis Indicator Data'!H124))/(O$3-O$4)*5,1)))))</f>
        <v>4.3</v>
      </c>
      <c r="P127" s="144">
        <f>IF('Crisis Indicator Data'!H124="x","x",'Crisis Indicator Data'!H124/'Crisis Indicator Data'!G124)</f>
        <v>1</v>
      </c>
      <c r="Q127" s="253">
        <f t="shared" si="44"/>
        <v>5</v>
      </c>
      <c r="R127" s="253">
        <f t="shared" si="45"/>
        <v>4.6500000000000004</v>
      </c>
      <c r="S127" s="253">
        <f>IF('Crisis Indicator Data'!I124="x","x",IF('Crisis Indicator Data'!I124=0,0,IF(LOG('Crisis Indicator Data'!I124)&lt;S$4,0,IF(LOG('Crisis Indicator Data'!I124)&gt;S$3,5,ROUND(5-(S$3-LOG('Crisis Indicator Data'!I124))/(S$3-S$4)*5,1)))))</f>
        <v>5</v>
      </c>
      <c r="T127" s="144">
        <f>IF('Crisis Indicator Data'!H124="x","x",IF('Crisis Indicator Data'!I124="x","x",'Crisis Indicator Data'!I124/'Crisis Indicator Data'!H124))</f>
        <v>0.35217741935483871</v>
      </c>
      <c r="U127" s="253">
        <f t="shared" si="46"/>
        <v>5</v>
      </c>
      <c r="V127" s="253">
        <f t="shared" si="47"/>
        <v>5</v>
      </c>
      <c r="W127" s="253">
        <f>IF('Crisis Indicator Data'!L124="x","x",IF('Crisis Indicator Data'!L124=0,0,IF(LOG('Crisis Indicator Data'!L124)&lt;W$4,0,IF(LOG('Crisis Indicator Data'!L124)&gt;W$3,5,ROUND(5-(W$3-LOG('Crisis Indicator Data'!L124))/(W$3-W$4)*5,1)))))</f>
        <v>4.2</v>
      </c>
      <c r="X127" s="260">
        <f>IF(OR('Crisis Indicator Data'!L124="x",'Crisis Indicator Data'!H124="x"),"x",'Crisis Indicator Data'!L124/'Crisis Indicator Data'!H124)</f>
        <v>6.8467741935483869E-5</v>
      </c>
      <c r="Y127" s="253">
        <f t="shared" si="48"/>
        <v>3.4</v>
      </c>
      <c r="Z127" s="253">
        <f t="shared" si="49"/>
        <v>3.8</v>
      </c>
      <c r="AA127" s="253">
        <f t="shared" si="50"/>
        <v>4.5</v>
      </c>
      <c r="AB127" s="261">
        <f t="shared" si="51"/>
        <v>4.5999999999999996</v>
      </c>
    </row>
    <row r="128" spans="1:28" x14ac:dyDescent="0.35">
      <c r="A128" s="150" t="str">
        <f>'Crisis Indicator Data'!A125</f>
        <v>Displacement from Ukraine conflict in Slovakia</v>
      </c>
      <c r="B128" s="151" t="str">
        <f>'Crisis Indicator Data'!B125</f>
        <v>International displacement</v>
      </c>
      <c r="C128" s="151" t="str">
        <f>'Crisis Indicator Data'!C125</f>
        <v>SVK002</v>
      </c>
      <c r="D128" s="151" t="str">
        <f>'Crisis Indicator Data'!D125</f>
        <v>Slovakia</v>
      </c>
      <c r="E128" s="152" t="str">
        <f>'Crisis Indicator Data'!E125</f>
        <v>SVK</v>
      </c>
      <c r="F128" s="259">
        <f>IF('Crisis Indicator Data'!F125="x","x",IF(LOG('Crisis Indicator Data'!F125)&lt;F$4,0,IF(LOG('Crisis Indicator Data'!F125)&gt;F$3,5,ROUND(5-(F$3-LOG('Crisis Indicator Data'!F125))/(F$3-F$4)*5,1))))</f>
        <v>2</v>
      </c>
      <c r="G128" s="145">
        <f>IF('Crisis Indicator Data'!F125="x","x",IF(B128="Regional crisis",('Crisis Indicator Data'!F125/VLOOKUP('Impact of the crisis'!$C128,'Regional Crises'!$B$1:$R$66,4,FALSE)),'Crisis Indicator Data'!F125/VLOOKUP('Impact of the crisis'!$E128,'Country Indicator Data'!$B$4:$P$300,15,FALSE)))</f>
        <v>0.32649835711017761</v>
      </c>
      <c r="H128" s="253">
        <f t="shared" si="39"/>
        <v>1.6</v>
      </c>
      <c r="I128" s="253">
        <f t="shared" si="40"/>
        <v>1.8</v>
      </c>
      <c r="J128" s="253">
        <f>IF('Crisis Indicator Data'!G125="x","x",IF(LOG('Crisis Indicator Data'!G125)&lt;J$4,0,IF(LOG('Crisis Indicator Data'!G125)&gt;J$3,5,ROUND(5-(J$3-LOG('Crisis Indicator Data'!G125))/(J$3-J$4)*5,1))))</f>
        <v>0.9</v>
      </c>
      <c r="K128" s="145">
        <f>IF('Crisis Indicator Data'!G125="x","x",IF(B128="Regional crisis",('Crisis Indicator Data'!G125/VLOOKUP('Impact of the crisis'!$C128,'Regional Crises'!$B$1:$R$66,5,FALSE)),'Crisis Indicator Data'!G125/VLOOKUP('Impact of the crisis'!$E128,'Country Indicator Data'!$B$4:$P$300,14,FALSE)))</f>
        <v>0.32075471698113206</v>
      </c>
      <c r="L128" s="253">
        <f t="shared" si="41"/>
        <v>1.6</v>
      </c>
      <c r="M128" s="253">
        <f t="shared" si="42"/>
        <v>1.25</v>
      </c>
      <c r="N128" s="253">
        <f t="shared" si="43"/>
        <v>1.5</v>
      </c>
      <c r="O128" s="253">
        <f>IF('Crisis Indicator Data'!H125="x","x",IF('Crisis Indicator Data'!H125=0,0,IF(LOG('Crisis Indicator Data'!H125)&lt;O$4,0,IF(LOG('Crisis Indicator Data'!H125)&gt;O$3,5,ROUND(5-(O$3-LOG('Crisis Indicator Data'!H125))/(O$3-O$4)*5,1)))))</f>
        <v>1.5</v>
      </c>
      <c r="P128" s="144">
        <f>IF('Crisis Indicator Data'!H125="x","x",'Crisis Indicator Data'!H125/'Crisis Indicator Data'!G125)</f>
        <v>0.1443355119825708</v>
      </c>
      <c r="Q128" s="253">
        <f t="shared" si="44"/>
        <v>0.7</v>
      </c>
      <c r="R128" s="253">
        <f t="shared" si="45"/>
        <v>1.1000000000000001</v>
      </c>
      <c r="S128" s="253">
        <f>IF('Crisis Indicator Data'!I125="x","x",IF('Crisis Indicator Data'!I125=0,0,IF(LOG('Crisis Indicator Data'!I125)&lt;S$4,0,IF(LOG('Crisis Indicator Data'!I125)&gt;S$3,5,ROUND(5-(S$3-LOG('Crisis Indicator Data'!I125))/(S$3-S$4)*5,1)))))</f>
        <v>3.5</v>
      </c>
      <c r="T128" s="144">
        <f>IF('Crisis Indicator Data'!H125="x","x",IF('Crisis Indicator Data'!I125="x","x",'Crisis Indicator Data'!I125/'Crisis Indicator Data'!H125))</f>
        <v>1</v>
      </c>
      <c r="U128" s="253">
        <f t="shared" si="46"/>
        <v>5</v>
      </c>
      <c r="V128" s="253">
        <f t="shared" si="47"/>
        <v>4.3</v>
      </c>
      <c r="W128" s="253">
        <f>IF('Crisis Indicator Data'!L125="x","x",IF('Crisis Indicator Data'!L125=0,0,IF(LOG('Crisis Indicator Data'!L125)&lt;W$4,0,IF(LOG('Crisis Indicator Data'!L125)&gt;W$3,5,ROUND(5-(W$3-LOG('Crisis Indicator Data'!L125))/(W$3-W$4)*5,1)))))</f>
        <v>0</v>
      </c>
      <c r="X128" s="260">
        <f>IF(OR('Crisis Indicator Data'!L125="x",'Crisis Indicator Data'!H125="x"),"x",'Crisis Indicator Data'!L125/'Crisis Indicator Data'!H125)</f>
        <v>0</v>
      </c>
      <c r="Y128" s="253">
        <f t="shared" si="48"/>
        <v>0</v>
      </c>
      <c r="Z128" s="253">
        <f t="shared" si="49"/>
        <v>0</v>
      </c>
      <c r="AA128" s="253">
        <f t="shared" si="50"/>
        <v>2.8</v>
      </c>
      <c r="AB128" s="261">
        <f t="shared" si="51"/>
        <v>2</v>
      </c>
    </row>
    <row r="129" spans="1:28" x14ac:dyDescent="0.35">
      <c r="A129" s="150" t="str">
        <f>'Crisis Indicator Data'!A126</f>
        <v>Food Security Crisis in Eswatini</v>
      </c>
      <c r="B129" s="151" t="str">
        <f>'Crisis Indicator Data'!B126</f>
        <v>Food Security</v>
      </c>
      <c r="C129" s="151" t="str">
        <f>'Crisis Indicator Data'!C126</f>
        <v>SWZ001</v>
      </c>
      <c r="D129" s="151" t="str">
        <f>'Crisis Indicator Data'!D126</f>
        <v>Eswatini</v>
      </c>
      <c r="E129" s="152" t="str">
        <f>'Crisis Indicator Data'!E126</f>
        <v>SWZ</v>
      </c>
      <c r="F129" s="259">
        <f>IF('Crisis Indicator Data'!F126="x","x",IF(LOG('Crisis Indicator Data'!F126)&lt;F$4,0,IF(LOG('Crisis Indicator Data'!F126)&gt;F$3,5,ROUND(5-(F$3-LOG('Crisis Indicator Data'!F126))/(F$3-F$4)*5,1))))</f>
        <v>2.1</v>
      </c>
      <c r="G129" s="145">
        <f>IF('Crisis Indicator Data'!F126="x","x",IF(B129="Regional crisis",('Crisis Indicator Data'!F126/VLOOKUP('Impact of the crisis'!$C129,'Regional Crises'!$B$1:$R$66,4,FALSE)),'Crisis Indicator Data'!F126/VLOOKUP('Impact of the crisis'!$E129,'Country Indicator Data'!$B$4:$P$300,15,FALSE)))</f>
        <v>1.0095348837209301</v>
      </c>
      <c r="H129" s="253">
        <f t="shared" si="39"/>
        <v>5</v>
      </c>
      <c r="I129" s="253">
        <f t="shared" si="40"/>
        <v>3.55</v>
      </c>
      <c r="J129" s="253">
        <f>IF('Crisis Indicator Data'!G126="x","x",IF(LOG('Crisis Indicator Data'!G126)&lt;J$4,0,IF(LOG('Crisis Indicator Data'!G126)&gt;J$3,5,ROUND(5-(J$3-LOG('Crisis Indicator Data'!G126))/(J$3-J$4)*5,1))))</f>
        <v>0.2</v>
      </c>
      <c r="K129" s="145">
        <f>IF('Crisis Indicator Data'!G126="x","x",IF(B129="Regional crisis",('Crisis Indicator Data'!G126/VLOOKUP('Impact of the crisis'!$C129,'Regional Crises'!$B$1:$R$66,5,FALSE)),'Crisis Indicator Data'!G126/VLOOKUP('Impact of the crisis'!$E129,'Country Indicator Data'!$B$4:$P$300,14,FALSE)))</f>
        <v>1.0654545454545454</v>
      </c>
      <c r="L129" s="253">
        <f t="shared" si="41"/>
        <v>5</v>
      </c>
      <c r="M129" s="253">
        <f t="shared" si="42"/>
        <v>2.6</v>
      </c>
      <c r="N129" s="253">
        <f t="shared" si="43"/>
        <v>3.1</v>
      </c>
      <c r="O129" s="253">
        <f>IF('Crisis Indicator Data'!H126="x","x",IF('Crisis Indicator Data'!H126=0,0,IF(LOG('Crisis Indicator Data'!H126)&lt;O$4,0,IF(LOG('Crisis Indicator Data'!H126)&gt;O$3,5,ROUND(5-(O$3-LOG('Crisis Indicator Data'!H126))/(O$3-O$4)*5,1)))))</f>
        <v>2.2999999999999998</v>
      </c>
      <c r="P129" s="144">
        <f>IF('Crisis Indicator Data'!H126="x","x",'Crisis Indicator Data'!H126/'Crisis Indicator Data'!G126)</f>
        <v>0.60750853242320824</v>
      </c>
      <c r="Q129" s="253">
        <f t="shared" si="44"/>
        <v>3</v>
      </c>
      <c r="R129" s="253">
        <f t="shared" si="45"/>
        <v>2.65</v>
      </c>
      <c r="S129" s="253">
        <f>IF('Crisis Indicator Data'!I126="x","x",IF('Crisis Indicator Data'!I126=0,0,IF(LOG('Crisis Indicator Data'!I126)&lt;S$4,0,IF(LOG('Crisis Indicator Data'!I126)&gt;S$3,5,ROUND(5-(S$3-LOG('Crisis Indicator Data'!I126))/(S$3-S$4)*5,1)))))</f>
        <v>0</v>
      </c>
      <c r="T129" s="144">
        <f>IF('Crisis Indicator Data'!H126="x","x",IF('Crisis Indicator Data'!I126="x","x",'Crisis Indicator Data'!I126/'Crisis Indicator Data'!H126))</f>
        <v>0</v>
      </c>
      <c r="U129" s="253">
        <f t="shared" si="46"/>
        <v>0</v>
      </c>
      <c r="V129" s="253">
        <f t="shared" si="47"/>
        <v>0</v>
      </c>
      <c r="W129" s="253">
        <f>IF('Crisis Indicator Data'!L126="x","x",IF('Crisis Indicator Data'!L126=0,0,IF(LOG('Crisis Indicator Data'!L126)&lt;W$4,0,IF(LOG('Crisis Indicator Data'!L126)&gt;W$3,5,ROUND(5-(W$3-LOG('Crisis Indicator Data'!L126))/(W$3-W$4)*5,1)))))</f>
        <v>0</v>
      </c>
      <c r="X129" s="260">
        <f>IF(OR('Crisis Indicator Data'!L126="x",'Crisis Indicator Data'!H126="x"),"x",'Crisis Indicator Data'!L126/'Crisis Indicator Data'!H126)</f>
        <v>0</v>
      </c>
      <c r="Y129" s="253">
        <f t="shared" si="48"/>
        <v>0</v>
      </c>
      <c r="Z129" s="253">
        <f t="shared" si="49"/>
        <v>0</v>
      </c>
      <c r="AA129" s="253">
        <f t="shared" si="50"/>
        <v>0</v>
      </c>
      <c r="AB129" s="261">
        <f t="shared" si="51"/>
        <v>1.5</v>
      </c>
    </row>
    <row r="130" spans="1:28" x14ac:dyDescent="0.35">
      <c r="A130" s="150" t="str">
        <f>'Crisis Indicator Data'!A127</f>
        <v>Syrian conflict</v>
      </c>
      <c r="B130" s="151" t="str">
        <f>'Crisis Indicator Data'!B127</f>
        <v>Complex crisis</v>
      </c>
      <c r="C130" s="151" t="str">
        <f>'Crisis Indicator Data'!C127</f>
        <v>SYR001</v>
      </c>
      <c r="D130" s="151" t="str">
        <f>'Crisis Indicator Data'!D127</f>
        <v>Syria</v>
      </c>
      <c r="E130" s="152" t="str">
        <f>'Crisis Indicator Data'!E127</f>
        <v>SYR</v>
      </c>
      <c r="F130" s="259">
        <f>IF('Crisis Indicator Data'!F127="x","x",IF(LOG('Crisis Indicator Data'!F127)&lt;F$4,0,IF(LOG('Crisis Indicator Data'!F127)&gt;F$3,5,ROUND(5-(F$3-LOG('Crisis Indicator Data'!F127))/(F$3-F$4)*5,1))))</f>
        <v>3.8</v>
      </c>
      <c r="G130" s="145">
        <f>IF('Crisis Indicator Data'!F127="x","x",IF(B130="Regional crisis",('Crisis Indicator Data'!F127/VLOOKUP('Impact of the crisis'!$C130,'Regional Crises'!$B$1:$R$66,4,FALSE)),'Crisis Indicator Data'!F127/VLOOKUP('Impact of the crisis'!$E130,'Country Indicator Data'!$B$4:$P$300,15,FALSE)))</f>
        <v>1.008440886565376</v>
      </c>
      <c r="H130" s="253">
        <f t="shared" si="39"/>
        <v>5</v>
      </c>
      <c r="I130" s="253">
        <f t="shared" si="40"/>
        <v>4.4000000000000004</v>
      </c>
      <c r="J130" s="253">
        <f>IF('Crisis Indicator Data'!G127="x","x",IF(LOG('Crisis Indicator Data'!G127)&lt;J$4,0,IF(LOG('Crisis Indicator Data'!G127)&gt;J$3,5,ROUND(5-(J$3-LOG('Crisis Indicator Data'!G127))/(J$3-J$4)*5,1))))</f>
        <v>4.5</v>
      </c>
      <c r="K130" s="145">
        <f>IF('Crisis Indicator Data'!G127="x","x",IF(B130="Regional crisis",('Crisis Indicator Data'!G127/VLOOKUP('Impact of the crisis'!$C130,'Regional Crises'!$B$1:$R$66,5,FALSE)),'Crisis Indicator Data'!G127/VLOOKUP('Impact of the crisis'!$E130,'Country Indicator Data'!$B$4:$P$300,14,FALSE)))</f>
        <v>1</v>
      </c>
      <c r="L130" s="253">
        <f t="shared" si="41"/>
        <v>5</v>
      </c>
      <c r="M130" s="253">
        <f t="shared" si="42"/>
        <v>4.75</v>
      </c>
      <c r="N130" s="253">
        <f t="shared" si="43"/>
        <v>4.5999999999999996</v>
      </c>
      <c r="O130" s="253">
        <f>IF('Crisis Indicator Data'!H127="x","x",IF('Crisis Indicator Data'!H127=0,0,IF(LOG('Crisis Indicator Data'!H127)&lt;O$4,0,IF(LOG('Crisis Indicator Data'!H127)&gt;O$3,5,ROUND(5-(O$3-LOG('Crisis Indicator Data'!H127))/(O$3-O$4)*5,1)))))</f>
        <v>4.7</v>
      </c>
      <c r="P130" s="144">
        <f>IF('Crisis Indicator Data'!H127="x","x",'Crisis Indicator Data'!H127/'Crisis Indicator Data'!G127)</f>
        <v>1</v>
      </c>
      <c r="Q130" s="253">
        <f t="shared" si="44"/>
        <v>5</v>
      </c>
      <c r="R130" s="253">
        <f t="shared" si="45"/>
        <v>4.8499999999999996</v>
      </c>
      <c r="S130" s="253">
        <f>IF('Crisis Indicator Data'!I127="x","x",IF('Crisis Indicator Data'!I127=0,0,IF(LOG('Crisis Indicator Data'!I127)&lt;S$4,0,IF(LOG('Crisis Indicator Data'!I127)&gt;S$3,5,ROUND(5-(S$3-LOG('Crisis Indicator Data'!I127))/(S$3-S$4)*5,1)))))</f>
        <v>5</v>
      </c>
      <c r="T130" s="144">
        <f>IF('Crisis Indicator Data'!H127="x","x",IF('Crisis Indicator Data'!I127="x","x",'Crisis Indicator Data'!I127/'Crisis Indicator Data'!H127))</f>
        <v>1.0587096774193547</v>
      </c>
      <c r="U130" s="253">
        <f t="shared" si="46"/>
        <v>5</v>
      </c>
      <c r="V130" s="253">
        <f t="shared" si="47"/>
        <v>5</v>
      </c>
      <c r="W130" s="253">
        <f>IF('Crisis Indicator Data'!L127="x","x",IF('Crisis Indicator Data'!L127=0,0,IF(LOG('Crisis Indicator Data'!L127)&lt;W$4,0,IF(LOG('Crisis Indicator Data'!L127)&gt;W$3,5,ROUND(5-(W$3-LOG('Crisis Indicator Data'!L127))/(W$3-W$4)*5,1)))))</f>
        <v>4.9000000000000004</v>
      </c>
      <c r="X130" s="260">
        <f>IF(OR('Crisis Indicator Data'!L127="x",'Crisis Indicator Data'!H127="x"),"x",'Crisis Indicator Data'!L127/'Crisis Indicator Data'!H127)</f>
        <v>1.2092165898617512E-4</v>
      </c>
      <c r="Y130" s="253">
        <f t="shared" si="48"/>
        <v>5</v>
      </c>
      <c r="Z130" s="253">
        <f t="shared" si="49"/>
        <v>5</v>
      </c>
      <c r="AA130" s="253">
        <f t="shared" si="50"/>
        <v>5</v>
      </c>
      <c r="AB130" s="261">
        <f t="shared" si="51"/>
        <v>4.9000000000000004</v>
      </c>
    </row>
    <row r="131" spans="1:28" x14ac:dyDescent="0.35">
      <c r="A131" s="150" t="str">
        <f>'Crisis Indicator Data'!A128</f>
        <v>Complex crisis in Chad</v>
      </c>
      <c r="B131" s="151" t="str">
        <f>'Crisis Indicator Data'!B128</f>
        <v>Multiple crises country</v>
      </c>
      <c r="C131" s="151" t="str">
        <f>'Crisis Indicator Data'!C128</f>
        <v>TCD001</v>
      </c>
      <c r="D131" s="151" t="str">
        <f>'Crisis Indicator Data'!D128</f>
        <v>Chad</v>
      </c>
      <c r="E131" s="152" t="str">
        <f>'Crisis Indicator Data'!E128</f>
        <v>TCD</v>
      </c>
      <c r="F131" s="259">
        <f>IF('Crisis Indicator Data'!F128="x","x",IF(LOG('Crisis Indicator Data'!F128)&lt;F$4,0,IF(LOG('Crisis Indicator Data'!F128)&gt;F$3,5,ROUND(5-(F$3-LOG('Crisis Indicator Data'!F128))/(F$3-F$4)*5,1))))</f>
        <v>5</v>
      </c>
      <c r="G131" s="145">
        <f>IF('Crisis Indicator Data'!F128="x","x",IF(B131="Regional crisis",('Crisis Indicator Data'!F128/VLOOKUP('Impact of the crisis'!$C131,'Regional Crises'!$B$1:$R$66,4,FALSE)),'Crisis Indicator Data'!F128/VLOOKUP('Impact of the crisis'!$E131,'Country Indicator Data'!$B$4:$P$300,15,FALSE)))</f>
        <v>1</v>
      </c>
      <c r="H131" s="253">
        <f t="shared" si="39"/>
        <v>5</v>
      </c>
      <c r="I131" s="253">
        <f t="shared" si="40"/>
        <v>5</v>
      </c>
      <c r="J131" s="253">
        <f>IF('Crisis Indicator Data'!G128="x","x",IF(LOG('Crisis Indicator Data'!G128)&lt;J$4,0,IF(LOG('Crisis Indicator Data'!G128)&gt;J$3,5,ROUND(5-(J$3-LOG('Crisis Indicator Data'!G128))/(J$3-J$4)*5,1))))</f>
        <v>4.0999999999999996</v>
      </c>
      <c r="K131" s="145">
        <f>IF('Crisis Indicator Data'!G128="x","x",IF(B131="Regional crisis",('Crisis Indicator Data'!G128/VLOOKUP('Impact of the crisis'!$C131,'Regional Crises'!$B$1:$R$66,5,FALSE)),'Crisis Indicator Data'!G128/VLOOKUP('Impact of the crisis'!$E131,'Country Indicator Data'!$B$4:$P$300,14,FALSE)))</f>
        <v>1</v>
      </c>
      <c r="L131" s="253">
        <f t="shared" si="41"/>
        <v>5</v>
      </c>
      <c r="M131" s="253">
        <f t="shared" si="42"/>
        <v>4.55</v>
      </c>
      <c r="N131" s="253">
        <f t="shared" si="43"/>
        <v>4.8</v>
      </c>
      <c r="O131" s="253">
        <f>IF('Crisis Indicator Data'!H128="x","x",IF('Crisis Indicator Data'!H128=0,0,IF(LOG('Crisis Indicator Data'!H128)&lt;O$4,0,IF(LOG('Crisis Indicator Data'!H128)&gt;O$3,5,ROUND(5-(O$3-LOG('Crisis Indicator Data'!H128))/(O$3-O$4)*5,1)))))</f>
        <v>4</v>
      </c>
      <c r="P131" s="144">
        <f>IF('Crisis Indicator Data'!H128="x","x",'Crisis Indicator Data'!H128/'Crisis Indicator Data'!G128)</f>
        <v>0.45287849020658449</v>
      </c>
      <c r="Q131" s="253">
        <f t="shared" si="44"/>
        <v>2.2000000000000002</v>
      </c>
      <c r="R131" s="253">
        <f t="shared" si="45"/>
        <v>3.1</v>
      </c>
      <c r="S131" s="253">
        <f>IF('Crisis Indicator Data'!I128="x","x",IF('Crisis Indicator Data'!I128=0,0,IF(LOG('Crisis Indicator Data'!I128)&lt;S$4,0,IF(LOG('Crisis Indicator Data'!I128)&gt;S$3,5,ROUND(5-(S$3-LOG('Crisis Indicator Data'!I128))/(S$3-S$4)*5,1)))))</f>
        <v>4.3</v>
      </c>
      <c r="T131" s="144">
        <f>IF('Crisis Indicator Data'!H128="x","x",IF('Crisis Indicator Data'!I128="x","x",'Crisis Indicator Data'!I128/'Crisis Indicator Data'!H128))</f>
        <v>0.1371105560667806</v>
      </c>
      <c r="U131" s="253">
        <f t="shared" si="46"/>
        <v>4.5999999999999996</v>
      </c>
      <c r="V131" s="253">
        <f t="shared" si="47"/>
        <v>4.5</v>
      </c>
      <c r="W131" s="253">
        <f>IF('Crisis Indicator Data'!L128="x","x",IF('Crisis Indicator Data'!L128=0,0,IF(LOG('Crisis Indicator Data'!L128)&lt;W$4,0,IF(LOG('Crisis Indicator Data'!L128)&gt;W$3,5,ROUND(5-(W$3-LOG('Crisis Indicator Data'!L128))/(W$3-W$4)*5,1)))))</f>
        <v>3.1</v>
      </c>
      <c r="X131" s="260">
        <f>IF(OR('Crisis Indicator Data'!L128="x",'Crisis Indicator Data'!H128="x"),"x",'Crisis Indicator Data'!L128/'Crisis Indicator Data'!H128)</f>
        <v>1.9061390824240832E-5</v>
      </c>
      <c r="Y131" s="253">
        <f t="shared" si="48"/>
        <v>1</v>
      </c>
      <c r="Z131" s="253">
        <f t="shared" si="49"/>
        <v>2.1</v>
      </c>
      <c r="AA131" s="253">
        <f t="shared" si="50"/>
        <v>3.6</v>
      </c>
      <c r="AB131" s="261">
        <f t="shared" si="51"/>
        <v>3.4</v>
      </c>
    </row>
    <row r="132" spans="1:28" x14ac:dyDescent="0.35">
      <c r="A132" s="150" t="str">
        <f>'Crisis Indicator Data'!A129</f>
        <v>Boko Haram in Chad</v>
      </c>
      <c r="B132" s="151" t="str">
        <f>'Crisis Indicator Data'!B129</f>
        <v>Conflict</v>
      </c>
      <c r="C132" s="151" t="str">
        <f>'Crisis Indicator Data'!C129</f>
        <v>TCD003</v>
      </c>
      <c r="D132" s="151" t="str">
        <f>'Crisis Indicator Data'!D129</f>
        <v>Chad</v>
      </c>
      <c r="E132" s="152" t="str">
        <f>'Crisis Indicator Data'!E129</f>
        <v>TCD</v>
      </c>
      <c r="F132" s="259">
        <f>IF('Crisis Indicator Data'!F129="x","x",IF(LOG('Crisis Indicator Data'!F129)&lt;F$4,0,IF(LOG('Crisis Indicator Data'!F129)&gt;F$3,5,ROUND(5-(F$3-LOG('Crisis Indicator Data'!F129))/(F$3-F$4)*5,1))))</f>
        <v>2.2000000000000002</v>
      </c>
      <c r="G132" s="145">
        <f>IF('Crisis Indicator Data'!F129="x","x",IF(B132="Regional crisis",('Crisis Indicator Data'!F129/VLOOKUP('Impact of the crisis'!$C132,'Regional Crises'!$B$1:$R$66,4,FALSE)),'Crisis Indicator Data'!F129/VLOOKUP('Impact of the crisis'!$E132,'Country Indicator Data'!$B$4:$P$300,15,FALSE)))</f>
        <v>1.5815597204574334E-2</v>
      </c>
      <c r="H132" s="253">
        <f t="shared" si="39"/>
        <v>0</v>
      </c>
      <c r="I132" s="253">
        <f t="shared" si="40"/>
        <v>1.1000000000000001</v>
      </c>
      <c r="J132" s="253">
        <f>IF('Crisis Indicator Data'!G129="x","x",IF(LOG('Crisis Indicator Data'!G129)&lt;J$4,0,IF(LOG('Crisis Indicator Data'!G129)&gt;J$3,5,ROUND(5-(J$3-LOG('Crisis Indicator Data'!G129))/(J$3-J$4)*5,1))))</f>
        <v>0</v>
      </c>
      <c r="K132" s="145">
        <f>IF('Crisis Indicator Data'!G129="x","x",IF(B132="Regional crisis",('Crisis Indicator Data'!G129/VLOOKUP('Impact of the crisis'!$C132,'Regional Crises'!$B$1:$R$66,5,FALSE)),'Crisis Indicator Data'!G129/VLOOKUP('Impact of the crisis'!$E132,'Country Indicator Data'!$B$4:$P$300,14,FALSE)))</f>
        <v>4.0840626302315892E-2</v>
      </c>
      <c r="L132" s="253">
        <f t="shared" si="41"/>
        <v>0.2</v>
      </c>
      <c r="M132" s="253">
        <f t="shared" si="42"/>
        <v>0.1</v>
      </c>
      <c r="N132" s="253">
        <f t="shared" si="43"/>
        <v>0.6</v>
      </c>
      <c r="O132" s="253">
        <f>IF('Crisis Indicator Data'!H129="x","x",IF('Crisis Indicator Data'!H129=0,0,IF(LOG('Crisis Indicator Data'!H129)&lt;O$4,0,IF(LOG('Crisis Indicator Data'!H129)&gt;O$3,5,ROUND(5-(O$3-LOG('Crisis Indicator Data'!H129))/(O$3-O$4)*5,1)))))</f>
        <v>2.2000000000000002</v>
      </c>
      <c r="P132" s="144">
        <f>IF('Crisis Indicator Data'!H129="x","x",'Crisis Indicator Data'!H129/'Crisis Indicator Data'!G129)</f>
        <v>1</v>
      </c>
      <c r="Q132" s="253">
        <f t="shared" si="44"/>
        <v>5</v>
      </c>
      <c r="R132" s="253">
        <f t="shared" si="45"/>
        <v>3.6</v>
      </c>
      <c r="S132" s="253">
        <f>IF('Crisis Indicator Data'!I129="x","x",IF('Crisis Indicator Data'!I129=0,0,IF(LOG('Crisis Indicator Data'!I129)&lt;S$4,0,IF(LOG('Crisis Indicator Data'!I129)&gt;S$3,5,ROUND(5-(S$3-LOG('Crisis Indicator Data'!I129))/(S$3-S$4)*5,1)))))</f>
        <v>3.7</v>
      </c>
      <c r="T132" s="144">
        <f>IF('Crisis Indicator Data'!H129="x","x",IF('Crisis Indicator Data'!I129="x","x",'Crisis Indicator Data'!I129/'Crisis Indicator Data'!H129))</f>
        <v>0.60204081632653061</v>
      </c>
      <c r="U132" s="253">
        <f t="shared" si="46"/>
        <v>5</v>
      </c>
      <c r="V132" s="253">
        <f t="shared" si="47"/>
        <v>4.4000000000000004</v>
      </c>
      <c r="W132" s="253">
        <f>IF('Crisis Indicator Data'!L129="x","x",IF('Crisis Indicator Data'!L129=0,0,IF(LOG('Crisis Indicator Data'!L129)&lt;W$4,0,IF(LOG('Crisis Indicator Data'!L129)&gt;W$3,5,ROUND(5-(W$3-LOG('Crisis Indicator Data'!L129))/(W$3-W$4)*5,1)))))</f>
        <v>2.6</v>
      </c>
      <c r="X132" s="260">
        <f>IF(OR('Crisis Indicator Data'!L129="x",'Crisis Indicator Data'!H129="x"),"x",'Crisis Indicator Data'!L129/'Crisis Indicator Data'!H129)</f>
        <v>1.0349854227405248E-4</v>
      </c>
      <c r="Y132" s="253">
        <f t="shared" si="48"/>
        <v>5</v>
      </c>
      <c r="Z132" s="253">
        <f t="shared" si="49"/>
        <v>3.8</v>
      </c>
      <c r="AA132" s="253">
        <f t="shared" si="50"/>
        <v>4.0999999999999996</v>
      </c>
      <c r="AB132" s="261">
        <f t="shared" si="51"/>
        <v>3.9</v>
      </c>
    </row>
    <row r="133" spans="1:28" x14ac:dyDescent="0.35">
      <c r="A133" s="150" t="str">
        <f>'Crisis Indicator Data'!A130</f>
        <v>CAR refugees in Chad</v>
      </c>
      <c r="B133" s="151" t="str">
        <f>'Crisis Indicator Data'!B130</f>
        <v>International displacement</v>
      </c>
      <c r="C133" s="151" t="str">
        <f>'Crisis Indicator Data'!C130</f>
        <v>TCD004</v>
      </c>
      <c r="D133" s="151" t="str">
        <f>'Crisis Indicator Data'!D130</f>
        <v>Chad</v>
      </c>
      <c r="E133" s="152" t="str">
        <f>'Crisis Indicator Data'!E130</f>
        <v>TCD</v>
      </c>
      <c r="F133" s="259">
        <f>IF('Crisis Indicator Data'!F130="x","x",IF(LOG('Crisis Indicator Data'!F130)&lt;F$4,0,IF(LOG('Crisis Indicator Data'!F130)&gt;F$3,5,ROUND(5-(F$3-LOG('Crisis Indicator Data'!F130))/(F$3-F$4)*5,1))))</f>
        <v>3.6</v>
      </c>
      <c r="G133" s="145">
        <f>IF('Crisis Indicator Data'!F130="x","x",IF(B133="Regional crisis",('Crisis Indicator Data'!F130/VLOOKUP('Impact of the crisis'!$C133,'Regional Crises'!$B$1:$R$66,4,FALSE)),'Crisis Indicator Data'!F130/VLOOKUP('Impact of the crisis'!$E133,'Country Indicator Data'!$B$4:$P$300,15,FALSE)))</f>
        <v>0.12279463151207115</v>
      </c>
      <c r="H133" s="253">
        <f t="shared" si="39"/>
        <v>0.5</v>
      </c>
      <c r="I133" s="253">
        <f t="shared" si="40"/>
        <v>2.0499999999999998</v>
      </c>
      <c r="J133" s="253">
        <f>IF('Crisis Indicator Data'!G130="x","x",IF(LOG('Crisis Indicator Data'!G130)&lt;J$4,0,IF(LOG('Crisis Indicator Data'!G130)&gt;J$3,5,ROUND(5-(J$3-LOG('Crisis Indicator Data'!G130))/(J$3-J$4)*5,1))))</f>
        <v>2.2000000000000002</v>
      </c>
      <c r="K133" s="145">
        <f>IF('Crisis Indicator Data'!G130="x","x",IF(B133="Regional crisis",('Crisis Indicator Data'!G130/VLOOKUP('Impact of the crisis'!$C133,'Regional Crises'!$B$1:$R$66,5,FALSE)),'Crisis Indicator Data'!G130/VLOOKUP('Impact of the crisis'!$E133,'Country Indicator Data'!$B$4:$P$300,14,FALSE)))</f>
        <v>0.26528546764303151</v>
      </c>
      <c r="L133" s="253">
        <f t="shared" si="41"/>
        <v>1.3</v>
      </c>
      <c r="M133" s="253">
        <f t="shared" si="42"/>
        <v>1.75</v>
      </c>
      <c r="N133" s="253">
        <f t="shared" si="43"/>
        <v>1.9</v>
      </c>
      <c r="O133" s="253">
        <f>IF('Crisis Indicator Data'!H130="x","x",IF('Crisis Indicator Data'!H130=0,0,IF(LOG('Crisis Indicator Data'!H130)&lt;O$4,0,IF(LOG('Crisis Indicator Data'!H130)&gt;O$3,5,ROUND(5-(O$3-LOG('Crisis Indicator Data'!H130))/(O$3-O$4)*5,1)))))</f>
        <v>2.5</v>
      </c>
      <c r="P133" s="144">
        <f>IF('Crisis Indicator Data'!H130="x","x",'Crisis Indicator Data'!H130/'Crisis Indicator Data'!G130)</f>
        <v>0.22531418312387791</v>
      </c>
      <c r="Q133" s="253">
        <f t="shared" si="44"/>
        <v>1.1000000000000001</v>
      </c>
      <c r="R133" s="253">
        <f t="shared" si="45"/>
        <v>1.8</v>
      </c>
      <c r="S133" s="253">
        <f>IF('Crisis Indicator Data'!I130="x","x",IF('Crisis Indicator Data'!I130=0,0,IF(LOG('Crisis Indicator Data'!I130)&lt;S$4,0,IF(LOG('Crisis Indicator Data'!I130)&gt;S$3,5,ROUND(5-(S$3-LOG('Crisis Indicator Data'!I130))/(S$3-S$4)*5,1)))))</f>
        <v>3.2</v>
      </c>
      <c r="T133" s="144">
        <f>IF('Crisis Indicator Data'!H130="x","x",IF('Crisis Indicator Data'!I130="x","x",'Crisis Indicator Data'!I130/'Crisis Indicator Data'!H130))</f>
        <v>0.17231075697211157</v>
      </c>
      <c r="U133" s="253">
        <f t="shared" si="46"/>
        <v>5</v>
      </c>
      <c r="V133" s="253">
        <f t="shared" si="47"/>
        <v>4.0999999999999996</v>
      </c>
      <c r="W133" s="253" t="str">
        <f>IF('Crisis Indicator Data'!L130="x","x",IF('Crisis Indicator Data'!L130=0,0,IF(LOG('Crisis Indicator Data'!L130)&lt;W$4,0,IF(LOG('Crisis Indicator Data'!L130)&gt;W$3,5,ROUND(5-(W$3-LOG('Crisis Indicator Data'!L130))/(W$3-W$4)*5,1)))))</f>
        <v>x</v>
      </c>
      <c r="X133" s="260" t="str">
        <f>IF(OR('Crisis Indicator Data'!L130="x",'Crisis Indicator Data'!H130="x"),"x",'Crisis Indicator Data'!L130/'Crisis Indicator Data'!H130)</f>
        <v>x</v>
      </c>
      <c r="Y133" s="253" t="str">
        <f t="shared" si="48"/>
        <v>x</v>
      </c>
      <c r="Z133" s="253" t="str">
        <f t="shared" si="49"/>
        <v>x</v>
      </c>
      <c r="AA133" s="253">
        <f t="shared" si="50"/>
        <v>4.0999999999999996</v>
      </c>
      <c r="AB133" s="261">
        <f t="shared" si="51"/>
        <v>3.2</v>
      </c>
    </row>
    <row r="134" spans="1:28" x14ac:dyDescent="0.35">
      <c r="A134" s="150" t="str">
        <f>'Crisis Indicator Data'!A131</f>
        <v>Darfur refugees in Chad</v>
      </c>
      <c r="B134" s="151" t="str">
        <f>'Crisis Indicator Data'!B131</f>
        <v>International displacement</v>
      </c>
      <c r="C134" s="151" t="str">
        <f>'Crisis Indicator Data'!C131</f>
        <v>TCD005</v>
      </c>
      <c r="D134" s="151" t="str">
        <f>'Crisis Indicator Data'!D131</f>
        <v>Chad</v>
      </c>
      <c r="E134" s="152" t="str">
        <f>'Crisis Indicator Data'!E131</f>
        <v>TCD</v>
      </c>
      <c r="F134" s="259">
        <f>IF('Crisis Indicator Data'!F131="x","x",IF(LOG('Crisis Indicator Data'!F131)&lt;F$4,0,IF(LOG('Crisis Indicator Data'!F131)&gt;F$3,5,ROUND(5-(F$3-LOG('Crisis Indicator Data'!F131))/(F$3-F$4)*5,1))))</f>
        <v>3.9</v>
      </c>
      <c r="G134" s="145">
        <f>IF('Crisis Indicator Data'!F131="x","x",IF(B134="Regional crisis",('Crisis Indicator Data'!F131/VLOOKUP('Impact of the crisis'!$C134,'Regional Crises'!$B$1:$R$66,4,FALSE)),'Crisis Indicator Data'!F131/VLOOKUP('Impact of the crisis'!$E134,'Country Indicator Data'!$B$4:$P$300,15,FALSE)))</f>
        <v>0.16333465692503177</v>
      </c>
      <c r="H134" s="253">
        <f t="shared" ref="H134:H155" si="52">IF(G134="x","x",IF(G134&lt;H$4,0,IF(G134&gt;H$3,5,ROUND(5-(H$3-G134)/(H$3-H$4)*5,1))))</f>
        <v>0.7</v>
      </c>
      <c r="I134" s="253">
        <f t="shared" ref="I134:I155" si="53">IF(AND(H134="x",F134="x"),"x",AVERAGE(F134,H134))</f>
        <v>2.2999999999999998</v>
      </c>
      <c r="J134" s="253">
        <f>IF('Crisis Indicator Data'!G131="x","x",IF(LOG('Crisis Indicator Data'!G131)&lt;J$4,0,IF(LOG('Crisis Indicator Data'!G131)&gt;J$3,5,ROUND(5-(J$3-LOG('Crisis Indicator Data'!G131))/(J$3-J$4)*5,1))))</f>
        <v>1.4</v>
      </c>
      <c r="K134" s="145">
        <f>IF('Crisis Indicator Data'!G131="x","x",IF(B134="Regional crisis",('Crisis Indicator Data'!G131/VLOOKUP('Impact of the crisis'!$C134,'Regional Crises'!$B$1:$R$66,5,FALSE)),'Crisis Indicator Data'!G131/VLOOKUP('Impact of the crisis'!$E134,'Country Indicator Data'!$B$4:$P$300,14,FALSE)))</f>
        <v>0.15342025361671727</v>
      </c>
      <c r="L134" s="253">
        <f t="shared" ref="L134:L155" si="54">IF(K134="x","x",IF(K134&lt;L$4,0,IF(K134&gt;L$3,5,ROUND(5-(L$3-K134)/(L$3-L$4)*5,1))))</f>
        <v>0.7</v>
      </c>
      <c r="M134" s="253">
        <f t="shared" ref="M134:M155" si="55">IF(AND(L134="x",J134="x"),"x",AVERAGE(J134,L134))</f>
        <v>1.0499999999999998</v>
      </c>
      <c r="N134" s="253">
        <f t="shared" ref="N134:N155" si="56">IF(AND(M134="x",I134="x"),"x",IF(OR(M134="x",I134="x"),AVERAGE(I134,M134),ROUND((5-GEOMEAN(((5-I134)/5*4+1),((5-M134)/5*4+1)))/4*5,1)))</f>
        <v>1.7</v>
      </c>
      <c r="O134" s="253">
        <f>IF('Crisis Indicator Data'!H131="x","x",IF('Crisis Indicator Data'!H131=0,0,IF(LOG('Crisis Indicator Data'!H131)&lt;O$4,0,IF(LOG('Crisis Indicator Data'!H131)&gt;O$3,5,ROUND(5-(O$3-LOG('Crisis Indicator Data'!H131))/(O$3-O$4)*5,1)))))</f>
        <v>2.6</v>
      </c>
      <c r="P134" s="144">
        <f>IF('Crisis Indicator Data'!H131="x","x",'Crisis Indicator Data'!H131/'Crisis Indicator Data'!G131)</f>
        <v>0.43577803647652308</v>
      </c>
      <c r="Q134" s="253">
        <f t="shared" ref="Q134:Q155" si="57">IF(P134="x","x",IF(P134&lt;Q$4,0,IF(P134&gt;Q$3,5,ROUND(5-(Q$3-P134)/(Q$3-Q$4)*5,1))))</f>
        <v>2.2000000000000002</v>
      </c>
      <c r="R134" s="253">
        <f t="shared" ref="R134:R155" si="58">IF(AND(Q134="x",O134="x"),"x",AVERAGE(O134,Q134))</f>
        <v>2.4000000000000004</v>
      </c>
      <c r="S134" s="253">
        <f>IF('Crisis Indicator Data'!I131="x","x",IF('Crisis Indicator Data'!I131=0,0,IF(LOG('Crisis Indicator Data'!I131)&lt;S$4,0,IF(LOG('Crisis Indicator Data'!I131)&gt;S$3,5,ROUND(5-(S$3-LOG('Crisis Indicator Data'!I131))/(S$3-S$4)*5,1)))))</f>
        <v>3.7</v>
      </c>
      <c r="T134" s="144">
        <f>IF('Crisis Indicator Data'!H131="x","x",IF('Crisis Indicator Data'!I131="x","x",'Crisis Indicator Data'!I131/'Crisis Indicator Data'!H131))</f>
        <v>0.33036509349955478</v>
      </c>
      <c r="U134" s="253">
        <f t="shared" ref="U134:U155" si="59">IF(T134="x","x",IF(T134&lt;U$4,0,IF(T134&gt;U$3,5,ROUND(5-(U$3-T134)/(U$3-U$4)*5,1))))</f>
        <v>5</v>
      </c>
      <c r="V134" s="253">
        <f t="shared" ref="V134:V155" si="60">IF(AND(U134="x",S134="x"),"x",ROUND(AVERAGE(S134,U134),1))</f>
        <v>4.4000000000000004</v>
      </c>
      <c r="W134" s="253">
        <f>IF('Crisis Indicator Data'!L131="x","x",IF('Crisis Indicator Data'!L131=0,0,IF(LOG('Crisis Indicator Data'!L131)&lt;W$4,0,IF(LOG('Crisis Indicator Data'!L131)&gt;W$3,5,ROUND(5-(W$3-LOG('Crisis Indicator Data'!L131))/(W$3-W$4)*5,1)))))</f>
        <v>2</v>
      </c>
      <c r="X134" s="260">
        <f>IF(OR('Crisis Indicator Data'!L131="x",'Crisis Indicator Data'!H131="x"),"x",'Crisis Indicator Data'!L131/'Crisis Indicator Data'!H131)</f>
        <v>2.2261798753339271E-5</v>
      </c>
      <c r="Y134" s="253">
        <f t="shared" ref="Y134:Y155" si="61">IF(X134="x","x",IF(X134&lt;Y$4,0,IF(X134&gt;Y$3,5,ROUND(5-(Y$3-X134)/(Y$3-Y$4)*5,1))))</f>
        <v>1.1000000000000001</v>
      </c>
      <c r="Z134" s="253">
        <f t="shared" ref="Z134:Z155" si="62">IF(AND(Y134="x",W134="x"),"x",ROUND(AVERAGE(W134,Y134),1))</f>
        <v>1.6</v>
      </c>
      <c r="AA134" s="253">
        <f t="shared" ref="AA134:AA155" si="63">IF(AND(V134="x",Z134="x"),"x",IF(OR(V134="x",Z134="x"),AVERAGE(V134,Z134),ROUND((5-GEOMEAN(((5-V134)/5*4+1),((5-Z134)/5*4+1)))/4*5,1)))</f>
        <v>3.3</v>
      </c>
      <c r="AB134" s="261">
        <f t="shared" ref="AB134:AB155" si="64">IF(AND(R134="x",AA134="x"),"x",IF(OR(R134="x",AA134="x"),AVERAGE(R134,AA134),ROUND((5-GEOMEAN(((5-R134)/5*4+1),((5-AA134)/5*4+1)))/4*5,1)))</f>
        <v>2.9</v>
      </c>
    </row>
    <row r="135" spans="1:28" x14ac:dyDescent="0.35">
      <c r="A135" s="150" t="str">
        <f>'Crisis Indicator Data'!A132</f>
        <v>Tibesti Conflict in Chad</v>
      </c>
      <c r="B135" s="151" t="str">
        <f>'Crisis Indicator Data'!B132</f>
        <v>Conflict</v>
      </c>
      <c r="C135" s="151" t="str">
        <f>'Crisis Indicator Data'!C132</f>
        <v>TCD006</v>
      </c>
      <c r="D135" s="151" t="str">
        <f>'Crisis Indicator Data'!D132</f>
        <v>Chad</v>
      </c>
      <c r="E135" s="152" t="str">
        <f>'Crisis Indicator Data'!E132</f>
        <v>TCD</v>
      </c>
      <c r="F135" s="259">
        <f>IF('Crisis Indicator Data'!F132="x","x",IF(LOG('Crisis Indicator Data'!F132)&lt;F$4,0,IF(LOG('Crisis Indicator Data'!F132)&gt;F$3,5,ROUND(5-(F$3-LOG('Crisis Indicator Data'!F132))/(F$3-F$4)*5,1))))</f>
        <v>3.9</v>
      </c>
      <c r="G135" s="145">
        <f>IF('Crisis Indicator Data'!F132="x","x",IF(B135="Regional crisis",('Crisis Indicator Data'!F132/VLOOKUP('Impact of the crisis'!$C135,'Regional Crises'!$B$1:$R$66,4,FALSE)),'Crisis Indicator Data'!F132/VLOOKUP('Impact of the crisis'!$E135,'Country Indicator Data'!$B$4:$P$300,15,FALSE)))</f>
        <v>0.17471410419313851</v>
      </c>
      <c r="H135" s="253">
        <f t="shared" si="52"/>
        <v>0.8</v>
      </c>
      <c r="I135" s="253">
        <f t="shared" si="53"/>
        <v>2.35</v>
      </c>
      <c r="J135" s="253">
        <f>IF('Crisis Indicator Data'!G132="x","x",IF(LOG('Crisis Indicator Data'!G132)&lt;J$4,0,IF(LOG('Crisis Indicator Data'!G132)&gt;J$3,5,ROUND(5-(J$3-LOG('Crisis Indicator Data'!G132))/(J$3-J$4)*5,1))))</f>
        <v>0</v>
      </c>
      <c r="K135" s="145">
        <f>IF('Crisis Indicator Data'!G132="x","x",IF(B135="Regional crisis",('Crisis Indicator Data'!G132/VLOOKUP('Impact of the crisis'!$C135,'Regional Crises'!$B$1:$R$66,5,FALSE)),'Crisis Indicator Data'!G132/VLOOKUP('Impact of the crisis'!$E135,'Country Indicator Data'!$B$4:$P$300,14,FALSE)))</f>
        <v>2.2623087456093349E-3</v>
      </c>
      <c r="L135" s="253">
        <f t="shared" si="54"/>
        <v>0</v>
      </c>
      <c r="M135" s="253">
        <f t="shared" si="55"/>
        <v>0</v>
      </c>
      <c r="N135" s="253">
        <f t="shared" si="56"/>
        <v>1.3</v>
      </c>
      <c r="O135" s="253">
        <f>IF('Crisis Indicator Data'!H132="x","x",IF('Crisis Indicator Data'!H132=0,0,IF(LOG('Crisis Indicator Data'!H132)&lt;O$4,0,IF(LOG('Crisis Indicator Data'!H132)&gt;O$3,5,ROUND(5-(O$3-LOG('Crisis Indicator Data'!H132))/(O$3-O$4)*5,1)))))</f>
        <v>0.1</v>
      </c>
      <c r="P135" s="144">
        <f>IF('Crisis Indicator Data'!H132="x","x",'Crisis Indicator Data'!H132/'Crisis Indicator Data'!G132)</f>
        <v>1</v>
      </c>
      <c r="Q135" s="253">
        <f t="shared" si="57"/>
        <v>5</v>
      </c>
      <c r="R135" s="253">
        <f t="shared" si="58"/>
        <v>2.5499999999999998</v>
      </c>
      <c r="S135" s="253" t="str">
        <f>IF('Crisis Indicator Data'!I132="x","x",IF('Crisis Indicator Data'!I132=0,0,IF(LOG('Crisis Indicator Data'!I132)&lt;S$4,0,IF(LOG('Crisis Indicator Data'!I132)&gt;S$3,5,ROUND(5-(S$3-LOG('Crisis Indicator Data'!I132))/(S$3-S$4)*5,1)))))</f>
        <v>x</v>
      </c>
      <c r="T135" s="144" t="str">
        <f>IF('Crisis Indicator Data'!H132="x","x",IF('Crisis Indicator Data'!I132="x","x",'Crisis Indicator Data'!I132/'Crisis Indicator Data'!H132))</f>
        <v>x</v>
      </c>
      <c r="U135" s="253" t="str">
        <f t="shared" si="59"/>
        <v>x</v>
      </c>
      <c r="V135" s="253" t="str">
        <f t="shared" si="60"/>
        <v>x</v>
      </c>
      <c r="W135" s="253">
        <f>IF('Crisis Indicator Data'!L132="x","x",IF('Crisis Indicator Data'!L132=0,0,IF(LOG('Crisis Indicator Data'!L132)&lt;W$4,0,IF(LOG('Crisis Indicator Data'!L132)&gt;W$3,5,ROUND(5-(W$3-LOG('Crisis Indicator Data'!L132))/(W$3-W$4)*5,1)))))</f>
        <v>0.9</v>
      </c>
      <c r="X135" s="260">
        <f>IF(OR('Crisis Indicator Data'!L132="x",'Crisis Indicator Data'!H132="x"),"x",'Crisis Indicator Data'!L132/'Crisis Indicator Data'!H132)</f>
        <v>1.0526315789473685E-4</v>
      </c>
      <c r="Y135" s="253">
        <f t="shared" si="61"/>
        <v>5</v>
      </c>
      <c r="Z135" s="253">
        <f t="shared" si="62"/>
        <v>3</v>
      </c>
      <c r="AA135" s="253">
        <f t="shared" si="63"/>
        <v>3</v>
      </c>
      <c r="AB135" s="261">
        <f t="shared" si="64"/>
        <v>2.8</v>
      </c>
    </row>
    <row r="136" spans="1:28" x14ac:dyDescent="0.35">
      <c r="A136" s="150" t="str">
        <f>'Crisis Indicator Data'!A133</f>
        <v>Multiple situations in Thailand</v>
      </c>
      <c r="B136" s="151" t="str">
        <f>'Crisis Indicator Data'!B133</f>
        <v>Multiple crises country</v>
      </c>
      <c r="C136" s="151" t="str">
        <f>'Crisis Indicator Data'!C133</f>
        <v>THA001</v>
      </c>
      <c r="D136" s="151" t="str">
        <f>'Crisis Indicator Data'!D133</f>
        <v>Thailand</v>
      </c>
      <c r="E136" s="152" t="str">
        <f>'Crisis Indicator Data'!E133</f>
        <v>THA</v>
      </c>
      <c r="F136" s="259">
        <f>IF('Crisis Indicator Data'!F133="x","x",IF(LOG('Crisis Indicator Data'!F133)&lt;F$4,0,IF(LOG('Crisis Indicator Data'!F133)&gt;F$3,5,ROUND(5-(F$3-LOG('Crisis Indicator Data'!F133))/(F$3-F$4)*5,1))))</f>
        <v>2.5</v>
      </c>
      <c r="G136" s="145">
        <f>IF('Crisis Indicator Data'!F133="x","x",IF(B136="Regional crisis",('Crisis Indicator Data'!F133/VLOOKUP('Impact of the crisis'!$C136,'Regional Crises'!$B$1:$R$66,4,FALSE)),'Crisis Indicator Data'!F133/VLOOKUP('Impact of the crisis'!$E136,'Country Indicator Data'!$B$4:$P$300,15,FALSE)))</f>
        <v>5.9390475444811998E-2</v>
      </c>
      <c r="H136" s="253">
        <f t="shared" si="52"/>
        <v>0.2</v>
      </c>
      <c r="I136" s="253">
        <f t="shared" si="53"/>
        <v>1.35</v>
      </c>
      <c r="J136" s="253">
        <f>IF('Crisis Indicator Data'!G133="x","x",IF(LOG('Crisis Indicator Data'!G133)&lt;J$4,0,IF(LOG('Crisis Indicator Data'!G133)&gt;J$3,5,ROUND(5-(J$3-LOG('Crisis Indicator Data'!G133))/(J$3-J$4)*5,1))))</f>
        <v>1.9</v>
      </c>
      <c r="K136" s="145">
        <f>IF('Crisis Indicator Data'!G133="x","x",IF(B136="Regional crisis",('Crisis Indicator Data'!G133/VLOOKUP('Impact of the crisis'!$C136,'Regional Crises'!$B$1:$R$66,5,FALSE)),'Crisis Indicator Data'!G133/VLOOKUP('Impact of the crisis'!$E136,'Country Indicator Data'!$B$4:$P$300,14,FALSE)))</f>
        <v>5.9504054604089043E-2</v>
      </c>
      <c r="L136" s="253">
        <f t="shared" si="54"/>
        <v>0.3</v>
      </c>
      <c r="M136" s="253">
        <f t="shared" si="55"/>
        <v>1.0999999999999999</v>
      </c>
      <c r="N136" s="253">
        <f t="shared" si="56"/>
        <v>1.2</v>
      </c>
      <c r="O136" s="253">
        <f>IF('Crisis Indicator Data'!H133="x","x",IF('Crisis Indicator Data'!H133=0,0,IF(LOG('Crisis Indicator Data'!H133)&lt;O$4,0,IF(LOG('Crisis Indicator Data'!H133)&gt;O$3,5,ROUND(5-(O$3-LOG('Crisis Indicator Data'!H133))/(O$3-O$4)*5,1)))))</f>
        <v>0.8</v>
      </c>
      <c r="P136" s="144">
        <f>IF('Crisis Indicator Data'!H133="x","x",'Crisis Indicator Data'!H133/'Crisis Indicator Data'!G133)</f>
        <v>2.3941068139963169E-2</v>
      </c>
      <c r="Q136" s="253">
        <f t="shared" si="57"/>
        <v>0.1</v>
      </c>
      <c r="R136" s="253">
        <f t="shared" si="58"/>
        <v>0.45</v>
      </c>
      <c r="S136" s="253">
        <f>IF('Crisis Indicator Data'!I133="x","x",IF('Crisis Indicator Data'!I133=0,0,IF(LOG('Crisis Indicator Data'!I133)&lt;S$4,0,IF(LOG('Crisis Indicator Data'!I133)&gt;S$3,5,ROUND(5-(S$3-LOG('Crisis Indicator Data'!I133))/(S$3-S$4)*5,1)))))</f>
        <v>2.8</v>
      </c>
      <c r="T136" s="144">
        <f>IF('Crisis Indicator Data'!H133="x","x",IF('Crisis Indicator Data'!I133="x","x",'Crisis Indicator Data'!I133/'Crisis Indicator Data'!H133))</f>
        <v>1</v>
      </c>
      <c r="U136" s="253">
        <f t="shared" si="59"/>
        <v>5</v>
      </c>
      <c r="V136" s="253">
        <f t="shared" si="60"/>
        <v>3.9</v>
      </c>
      <c r="W136" s="253">
        <f>IF('Crisis Indicator Data'!L133="x","x",IF('Crisis Indicator Data'!L133=0,0,IF(LOG('Crisis Indicator Data'!L133)&lt;W$4,0,IF(LOG('Crisis Indicator Data'!L133)&gt;W$3,5,ROUND(5-(W$3-LOG('Crisis Indicator Data'!L133))/(W$3-W$4)*5,1)))))</f>
        <v>1.8</v>
      </c>
      <c r="X136" s="260">
        <f>IF(OR('Crisis Indicator Data'!L133="x",'Crisis Indicator Data'!H133="x"),"x",'Crisis Indicator Data'!L133/'Crisis Indicator Data'!H133)</f>
        <v>2.087912087912088E-4</v>
      </c>
      <c r="Y136" s="253">
        <f t="shared" si="61"/>
        <v>5</v>
      </c>
      <c r="Z136" s="253">
        <f t="shared" si="62"/>
        <v>3.4</v>
      </c>
      <c r="AA136" s="253">
        <f t="shared" si="63"/>
        <v>3.7</v>
      </c>
      <c r="AB136" s="261">
        <f t="shared" si="64"/>
        <v>2.4</v>
      </c>
    </row>
    <row r="137" spans="1:28" x14ac:dyDescent="0.35">
      <c r="A137" s="150" t="str">
        <f>'Crisis Indicator Data'!A134</f>
        <v xml:space="preserve">Conflict in southern Thailand </v>
      </c>
      <c r="B137" s="151" t="str">
        <f>'Crisis Indicator Data'!B134</f>
        <v>Conflict</v>
      </c>
      <c r="C137" s="151" t="str">
        <f>'Crisis Indicator Data'!C134</f>
        <v>THA002</v>
      </c>
      <c r="D137" s="151" t="str">
        <f>'Crisis Indicator Data'!D134</f>
        <v>Thailand</v>
      </c>
      <c r="E137" s="152" t="str">
        <f>'Crisis Indicator Data'!E134</f>
        <v>THA</v>
      </c>
      <c r="F137" s="259">
        <f>IF('Crisis Indicator Data'!F134="x","x",IF(LOG('Crisis Indicator Data'!F134)&lt;F$4,0,IF(LOG('Crisis Indicator Data'!F134)&gt;F$3,5,ROUND(5-(F$3-LOG('Crisis Indicator Data'!F134))/(F$3-F$4)*5,1))))</f>
        <v>2.1</v>
      </c>
      <c r="G137" s="145">
        <f>IF('Crisis Indicator Data'!F134="x","x",IF(B137="Regional crisis",('Crisis Indicator Data'!F134/VLOOKUP('Impact of the crisis'!$C137,'Regional Crises'!$B$1:$R$66,4,FALSE)),'Crisis Indicator Data'!F134/VLOOKUP('Impact of the crisis'!$E137,'Country Indicator Data'!$B$4:$P$300,15,FALSE)))</f>
        <v>3.5878564857405704E-2</v>
      </c>
      <c r="H137" s="253">
        <f t="shared" si="52"/>
        <v>0.1</v>
      </c>
      <c r="I137" s="253">
        <f t="shared" si="53"/>
        <v>1.1000000000000001</v>
      </c>
      <c r="J137" s="253">
        <f>IF('Crisis Indicator Data'!G134="x","x",IF(LOG('Crisis Indicator Data'!G134)&lt;J$4,0,IF(LOG('Crisis Indicator Data'!G134)&gt;J$3,5,ROUND(5-(J$3-LOG('Crisis Indicator Data'!G134))/(J$3-J$4)*5,1))))</f>
        <v>1.8</v>
      </c>
      <c r="K137" s="145">
        <f>IF('Crisis Indicator Data'!G134="x","x",IF(B137="Regional crisis",('Crisis Indicator Data'!G134/VLOOKUP('Impact of the crisis'!$C137,'Regional Crises'!$B$1:$R$66,5,FALSE)),'Crisis Indicator Data'!G134/VLOOKUP('Impact of the crisis'!$E137,'Country Indicator Data'!$B$4:$P$300,14,FALSE)))</f>
        <v>5.4134443783462223E-2</v>
      </c>
      <c r="L137" s="253">
        <f t="shared" si="54"/>
        <v>0.2</v>
      </c>
      <c r="M137" s="253">
        <f t="shared" si="55"/>
        <v>1</v>
      </c>
      <c r="N137" s="253">
        <f t="shared" si="56"/>
        <v>1.1000000000000001</v>
      </c>
      <c r="O137" s="253" t="str">
        <f>IF('Crisis Indicator Data'!H134="x","x",IF('Crisis Indicator Data'!H134=0,0,IF(LOG('Crisis Indicator Data'!H134)&lt;O$4,0,IF(LOG('Crisis Indicator Data'!H134)&gt;O$3,5,ROUND(5-(O$3-LOG('Crisis Indicator Data'!H134))/(O$3-O$4)*5,1)))))</f>
        <v>x</v>
      </c>
      <c r="P137" s="144" t="str">
        <f>IF('Crisis Indicator Data'!H134="x","x",'Crisis Indicator Data'!H134/'Crisis Indicator Data'!G134)</f>
        <v>x</v>
      </c>
      <c r="Q137" s="253" t="str">
        <f t="shared" si="57"/>
        <v>x</v>
      </c>
      <c r="R137" s="253" t="str">
        <f t="shared" si="58"/>
        <v>x</v>
      </c>
      <c r="S137" s="253" t="str">
        <f>IF('Crisis Indicator Data'!I134="x","x",IF('Crisis Indicator Data'!I134=0,0,IF(LOG('Crisis Indicator Data'!I134)&lt;S$4,0,IF(LOG('Crisis Indicator Data'!I134)&gt;S$3,5,ROUND(5-(S$3-LOG('Crisis Indicator Data'!I134))/(S$3-S$4)*5,1)))))</f>
        <v>x</v>
      </c>
      <c r="T137" s="144" t="str">
        <f>IF('Crisis Indicator Data'!H134="x","x",IF('Crisis Indicator Data'!I134="x","x",'Crisis Indicator Data'!I134/'Crisis Indicator Data'!H134))</f>
        <v>x</v>
      </c>
      <c r="U137" s="253" t="str">
        <f t="shared" si="59"/>
        <v>x</v>
      </c>
      <c r="V137" s="253" t="str">
        <f t="shared" si="60"/>
        <v>x</v>
      </c>
      <c r="W137" s="253">
        <f>IF('Crisis Indicator Data'!L134="x","x",IF('Crisis Indicator Data'!L134=0,0,IF(LOG('Crisis Indicator Data'!L134)&lt;W$4,0,IF(LOG('Crisis Indicator Data'!L134)&gt;W$3,5,ROUND(5-(W$3-LOG('Crisis Indicator Data'!L134))/(W$3-W$4)*5,1)))))</f>
        <v>1.8</v>
      </c>
      <c r="X137" s="260" t="str">
        <f>IF(OR('Crisis Indicator Data'!L134="x",'Crisis Indicator Data'!H134="x"),"x",'Crisis Indicator Data'!L134/'Crisis Indicator Data'!H134)</f>
        <v>x</v>
      </c>
      <c r="Y137" s="253" t="str">
        <f t="shared" si="61"/>
        <v>x</v>
      </c>
      <c r="Z137" s="253">
        <f t="shared" si="62"/>
        <v>1.8</v>
      </c>
      <c r="AA137" s="253">
        <f t="shared" si="63"/>
        <v>1.8</v>
      </c>
      <c r="AB137" s="261">
        <f t="shared" si="64"/>
        <v>1.8</v>
      </c>
    </row>
    <row r="138" spans="1:28" x14ac:dyDescent="0.35">
      <c r="A138" s="150" t="str">
        <f>'Crisis Indicator Data'!A135</f>
        <v>Myanmar refugees in Thailand</v>
      </c>
      <c r="B138" s="151" t="str">
        <f>'Crisis Indicator Data'!B135</f>
        <v>International displacement</v>
      </c>
      <c r="C138" s="151" t="str">
        <f>'Crisis Indicator Data'!C135</f>
        <v>THA003</v>
      </c>
      <c r="D138" s="151" t="str">
        <f>'Crisis Indicator Data'!D135</f>
        <v>Thailand</v>
      </c>
      <c r="E138" s="152" t="str">
        <f>'Crisis Indicator Data'!E135</f>
        <v>THA</v>
      </c>
      <c r="F138" s="259">
        <f>IF('Crisis Indicator Data'!F135="x","x",IF(LOG('Crisis Indicator Data'!F135)&lt;F$4,0,IF(LOG('Crisis Indicator Data'!F135)&gt;F$3,5,ROUND(5-(F$3-LOG('Crisis Indicator Data'!F135))/(F$3-F$4)*5,1))))</f>
        <v>1.8</v>
      </c>
      <c r="G138" s="145">
        <f>IF('Crisis Indicator Data'!F135="x","x",IF(B138="Regional crisis",('Crisis Indicator Data'!F135/VLOOKUP('Impact of the crisis'!$C138,'Regional Crises'!$B$1:$R$66,4,FALSE)),'Crisis Indicator Data'!F135/VLOOKUP('Impact of the crisis'!$E138,'Country Indicator Data'!$B$4:$P$300,15,FALSE)))</f>
        <v>2.3511910587406291E-2</v>
      </c>
      <c r="H138" s="253">
        <f t="shared" si="52"/>
        <v>0</v>
      </c>
      <c r="I138" s="253">
        <f t="shared" si="53"/>
        <v>0.9</v>
      </c>
      <c r="J138" s="253">
        <f>IF('Crisis Indicator Data'!G135="x","x",IF(LOG('Crisis Indicator Data'!G135)&lt;J$4,0,IF(LOG('Crisis Indicator Data'!G135)&gt;J$3,5,ROUND(5-(J$3-LOG('Crisis Indicator Data'!G135))/(J$3-J$4)*5,1))))</f>
        <v>0</v>
      </c>
      <c r="K138" s="145">
        <f>IF('Crisis Indicator Data'!G135="x","x",IF(B138="Regional crisis",('Crisis Indicator Data'!G135/VLOOKUP('Impact of the crisis'!$C138,'Regional Crises'!$B$1:$R$66,5,FALSE)),'Crisis Indicator Data'!G135/VLOOKUP('Impact of the crisis'!$E138,'Country Indicator Data'!$B$4:$P$300,14,FALSE)))</f>
        <v>5.3696108206268195E-3</v>
      </c>
      <c r="L138" s="253">
        <f t="shared" si="54"/>
        <v>0</v>
      </c>
      <c r="M138" s="253">
        <f t="shared" si="55"/>
        <v>0</v>
      </c>
      <c r="N138" s="253">
        <f t="shared" si="56"/>
        <v>0.5</v>
      </c>
      <c r="O138" s="253">
        <f>IF('Crisis Indicator Data'!H135="x","x",IF('Crisis Indicator Data'!H135=0,0,IF(LOG('Crisis Indicator Data'!H135)&lt;O$4,0,IF(LOG('Crisis Indicator Data'!H135)&gt;O$3,5,ROUND(5-(O$3-LOG('Crisis Indicator Data'!H135))/(O$3-O$4)*5,1)))))</f>
        <v>0.8</v>
      </c>
      <c r="P138" s="144">
        <f>IF('Crisis Indicator Data'!H135="x","x",'Crisis Indicator Data'!H135/'Crisis Indicator Data'!G135)</f>
        <v>0.26530612244897961</v>
      </c>
      <c r="Q138" s="253">
        <f t="shared" si="57"/>
        <v>1.3</v>
      </c>
      <c r="R138" s="253">
        <f t="shared" si="58"/>
        <v>1.05</v>
      </c>
      <c r="S138" s="253">
        <f>IF('Crisis Indicator Data'!I135="x","x",IF('Crisis Indicator Data'!I135=0,0,IF(LOG('Crisis Indicator Data'!I135)&lt;S$4,0,IF(LOG('Crisis Indicator Data'!I135)&gt;S$3,5,ROUND(5-(S$3-LOG('Crisis Indicator Data'!I135))/(S$3-S$4)*5,1)))))</f>
        <v>2.8</v>
      </c>
      <c r="T138" s="144">
        <f>IF('Crisis Indicator Data'!H135="x","x",IF('Crisis Indicator Data'!I135="x","x",'Crisis Indicator Data'!I135/'Crisis Indicator Data'!H135))</f>
        <v>1</v>
      </c>
      <c r="U138" s="253">
        <f t="shared" si="59"/>
        <v>5</v>
      </c>
      <c r="V138" s="253">
        <f t="shared" si="60"/>
        <v>3.9</v>
      </c>
      <c r="W138" s="253" t="str">
        <f>IF('Crisis Indicator Data'!L135="x","x",IF('Crisis Indicator Data'!L135=0,0,IF(LOG('Crisis Indicator Data'!L135)&lt;W$4,0,IF(LOG('Crisis Indicator Data'!L135)&gt;W$3,5,ROUND(5-(W$3-LOG('Crisis Indicator Data'!L135))/(W$3-W$4)*5,1)))))</f>
        <v>x</v>
      </c>
      <c r="X138" s="260" t="str">
        <f>IF(OR('Crisis Indicator Data'!L135="x",'Crisis Indicator Data'!H135="x"),"x",'Crisis Indicator Data'!L135/'Crisis Indicator Data'!H135)</f>
        <v>x</v>
      </c>
      <c r="Y138" s="253" t="str">
        <f t="shared" si="61"/>
        <v>x</v>
      </c>
      <c r="Z138" s="253" t="str">
        <f t="shared" si="62"/>
        <v>x</v>
      </c>
      <c r="AA138" s="253">
        <f t="shared" si="63"/>
        <v>3.9</v>
      </c>
      <c r="AB138" s="261">
        <f t="shared" si="64"/>
        <v>2.8</v>
      </c>
    </row>
    <row r="139" spans="1:28" x14ac:dyDescent="0.35">
      <c r="A139" s="150" t="str">
        <f>'Crisis Indicator Data'!A136</f>
        <v>Tonga Volcano Eruption</v>
      </c>
      <c r="B139" s="151" t="str">
        <f>'Crisis Indicator Data'!B136</f>
        <v>Volcano</v>
      </c>
      <c r="C139" s="151" t="str">
        <f>'Crisis Indicator Data'!C136</f>
        <v>TON002</v>
      </c>
      <c r="D139" s="151" t="str">
        <f>'Crisis Indicator Data'!D136</f>
        <v>Tonga</v>
      </c>
      <c r="E139" s="152" t="str">
        <f>'Crisis Indicator Data'!E136</f>
        <v>TON</v>
      </c>
      <c r="F139" s="259">
        <f>IF('Crisis Indicator Data'!F136="x","x",IF(LOG('Crisis Indicator Data'!F136)&lt;F$4,0,IF(LOG('Crisis Indicator Data'!F136)&gt;F$3,5,ROUND(5-(F$3-LOG('Crisis Indicator Data'!F136))/(F$3-F$4)*5,1))))</f>
        <v>0</v>
      </c>
      <c r="G139" s="145">
        <f>IF('Crisis Indicator Data'!F136="x","x",IF(B139="Regional crisis",('Crisis Indicator Data'!F136/VLOOKUP('Impact of the crisis'!$C139,'Regional Crises'!$B$1:$R$66,4,FALSE)),'Crisis Indicator Data'!F136/VLOOKUP('Impact of the crisis'!$E139,'Country Indicator Data'!$B$4:$P$300,15,FALSE)))</f>
        <v>1</v>
      </c>
      <c r="H139" s="253">
        <f t="shared" si="52"/>
        <v>5</v>
      </c>
      <c r="I139" s="253">
        <f t="shared" si="53"/>
        <v>2.5</v>
      </c>
      <c r="J139" s="253">
        <f>IF('Crisis Indicator Data'!G136="x","x",IF(LOG('Crisis Indicator Data'!G136)&lt;J$4,0,IF(LOG('Crisis Indicator Data'!G136)&gt;J$3,5,ROUND(5-(J$3-LOG('Crisis Indicator Data'!G136))/(J$3-J$4)*5,1))))</f>
        <v>0</v>
      </c>
      <c r="K139" s="145">
        <f>IF('Crisis Indicator Data'!G136="x","x",IF(B139="Regional crisis",('Crisis Indicator Data'!G136/VLOOKUP('Impact of the crisis'!$C139,'Regional Crises'!$B$1:$R$66,5,FALSE)),'Crisis Indicator Data'!G136/VLOOKUP('Impact of the crisis'!$E139,'Country Indicator Data'!$B$4:$P$300,14,FALSE)))</f>
        <v>1</v>
      </c>
      <c r="L139" s="253">
        <f t="shared" si="54"/>
        <v>5</v>
      </c>
      <c r="M139" s="253">
        <f t="shared" si="55"/>
        <v>2.5</v>
      </c>
      <c r="N139" s="253">
        <f t="shared" si="56"/>
        <v>2.5</v>
      </c>
      <c r="O139" s="253">
        <f>IF('Crisis Indicator Data'!H136="x","x",IF('Crisis Indicator Data'!H136=0,0,IF(LOG('Crisis Indicator Data'!H136)&lt;O$4,0,IF(LOG('Crisis Indicator Data'!H136)&gt;O$3,5,ROUND(5-(O$3-LOG('Crisis Indicator Data'!H136))/(O$3-O$4)*5,1)))))</f>
        <v>0.7</v>
      </c>
      <c r="P139" s="144">
        <f>IF('Crisis Indicator Data'!H136="x","x",'Crisis Indicator Data'!H136/'Crisis Indicator Data'!G136)</f>
        <v>0.80952380952380953</v>
      </c>
      <c r="Q139" s="253">
        <f t="shared" si="57"/>
        <v>4</v>
      </c>
      <c r="R139" s="253">
        <f t="shared" si="58"/>
        <v>2.35</v>
      </c>
      <c r="S139" s="253">
        <f>IF('Crisis Indicator Data'!I136="x","x",IF('Crisis Indicator Data'!I136=0,0,IF(LOG('Crisis Indicator Data'!I136)&lt;S$4,0,IF(LOG('Crisis Indicator Data'!I136)&gt;S$3,5,ROUND(5-(S$3-LOG('Crisis Indicator Data'!I136))/(S$3-S$4)*5,1)))))</f>
        <v>0.4</v>
      </c>
      <c r="T139" s="144">
        <f>IF('Crisis Indicator Data'!H136="x","x",IF('Crisis Indicator Data'!I136="x","x",'Crisis Indicator Data'!I136/'Crisis Indicator Data'!H136))</f>
        <v>2.3529411764705882E-2</v>
      </c>
      <c r="U139" s="253">
        <f t="shared" si="59"/>
        <v>0.8</v>
      </c>
      <c r="V139" s="253">
        <f t="shared" si="60"/>
        <v>0.6</v>
      </c>
      <c r="W139" s="253">
        <f>IF('Crisis Indicator Data'!L136="x","x",IF('Crisis Indicator Data'!L136=0,0,IF(LOG('Crisis Indicator Data'!L136)&lt;W$4,0,IF(LOG('Crisis Indicator Data'!L136)&gt;W$3,5,ROUND(5-(W$3-LOG('Crisis Indicator Data'!L136))/(W$3-W$4)*5,1)))))</f>
        <v>0.7</v>
      </c>
      <c r="X139" s="260">
        <f>IF(OR('Crisis Indicator Data'!L136="x",'Crisis Indicator Data'!H136="x"),"x",'Crisis Indicator Data'!L136/'Crisis Indicator Data'!H136)</f>
        <v>3.529411764705882E-5</v>
      </c>
      <c r="Y139" s="253">
        <f t="shared" si="61"/>
        <v>1.8</v>
      </c>
      <c r="Z139" s="253">
        <f t="shared" si="62"/>
        <v>1.3</v>
      </c>
      <c r="AA139" s="253">
        <f t="shared" si="63"/>
        <v>1</v>
      </c>
      <c r="AB139" s="261">
        <f t="shared" si="64"/>
        <v>1.7</v>
      </c>
    </row>
    <row r="140" spans="1:28" x14ac:dyDescent="0.35">
      <c r="A140" s="150" t="str">
        <f>'Crisis Indicator Data'!A137</f>
        <v>Venezuelan refugees in Trinidad and Tobago</v>
      </c>
      <c r="B140" s="151" t="str">
        <f>'Crisis Indicator Data'!B137</f>
        <v>International displacement</v>
      </c>
      <c r="C140" s="151" t="str">
        <f>'Crisis Indicator Data'!C137</f>
        <v>TTO002</v>
      </c>
      <c r="D140" s="151" t="str">
        <f>'Crisis Indicator Data'!D137</f>
        <v>Trinidad and Tobago</v>
      </c>
      <c r="E140" s="152" t="str">
        <f>'Crisis Indicator Data'!E137</f>
        <v>TTO</v>
      </c>
      <c r="F140" s="259">
        <f>IF('Crisis Indicator Data'!F137="x","x",IF(LOG('Crisis Indicator Data'!F137)&lt;F$4,0,IF(LOG('Crisis Indicator Data'!F137)&gt;F$3,5,ROUND(5-(F$3-LOG('Crisis Indicator Data'!F137))/(F$3-F$4)*5,1))))</f>
        <v>1.2</v>
      </c>
      <c r="G140" s="145">
        <f>IF('Crisis Indicator Data'!F137="x","x",IF(B140="Regional crisis",('Crisis Indicator Data'!F137/VLOOKUP('Impact of the crisis'!$C140,'Regional Crises'!$B$1:$R$66,4,FALSE)),'Crisis Indicator Data'!F137/VLOOKUP('Impact of the crisis'!$E140,'Country Indicator Data'!$B$4:$P$300,15,FALSE)))</f>
        <v>1</v>
      </c>
      <c r="H140" s="253">
        <f t="shared" si="52"/>
        <v>5</v>
      </c>
      <c r="I140" s="253">
        <f t="shared" si="53"/>
        <v>3.1</v>
      </c>
      <c r="J140" s="253">
        <f>IF('Crisis Indicator Data'!G137="x","x",IF(LOG('Crisis Indicator Data'!G137)&lt;J$4,0,IF(LOG('Crisis Indicator Data'!G137)&gt;J$3,5,ROUND(5-(J$3-LOG('Crisis Indicator Data'!G137))/(J$3-J$4)*5,1))))</f>
        <v>0.5</v>
      </c>
      <c r="K140" s="145">
        <f>IF('Crisis Indicator Data'!G137="x","x",IF(B140="Regional crisis",('Crisis Indicator Data'!G137/VLOOKUP('Impact of the crisis'!$C140,'Regional Crises'!$B$1:$R$66,5,FALSE)),'Crisis Indicator Data'!G137/VLOOKUP('Impact of the crisis'!$E140,'Country Indicator Data'!$B$4:$P$300,14,FALSE)))</f>
        <v>0.96701030927835052</v>
      </c>
      <c r="L140" s="253">
        <f t="shared" si="54"/>
        <v>4.8</v>
      </c>
      <c r="M140" s="253">
        <f t="shared" si="55"/>
        <v>2.65</v>
      </c>
      <c r="N140" s="253">
        <f t="shared" si="56"/>
        <v>2.9</v>
      </c>
      <c r="O140" s="253">
        <f>IF('Crisis Indicator Data'!H137="x","x",IF('Crisis Indicator Data'!H137=0,0,IF(LOG('Crisis Indicator Data'!H137)&lt;O$4,0,IF(LOG('Crisis Indicator Data'!H137)&gt;O$3,5,ROUND(5-(O$3-LOG('Crisis Indicator Data'!H137))/(O$3-O$4)*5,1)))))</f>
        <v>0.2</v>
      </c>
      <c r="P140" s="144">
        <f>IF('Crisis Indicator Data'!H137="x","x",'Crisis Indicator Data'!H137/'Crisis Indicator Data'!G137)</f>
        <v>2.7718550106609809E-2</v>
      </c>
      <c r="Q140" s="253">
        <f t="shared" si="57"/>
        <v>0.1</v>
      </c>
      <c r="R140" s="253">
        <f t="shared" si="58"/>
        <v>0.15000000000000002</v>
      </c>
      <c r="S140" s="253">
        <f>IF('Crisis Indicator Data'!I137="x","x",IF('Crisis Indicator Data'!I137=0,0,IF(LOG('Crisis Indicator Data'!I137)&lt;S$4,0,IF(LOG('Crisis Indicator Data'!I137)&gt;S$3,5,ROUND(5-(S$3-LOG('Crisis Indicator Data'!I137))/(S$3-S$4)*5,1)))))</f>
        <v>2.2000000000000002</v>
      </c>
      <c r="T140" s="144">
        <f>IF('Crisis Indicator Data'!H137="x","x",IF('Crisis Indicator Data'!I137="x","x",'Crisis Indicator Data'!I137/'Crisis Indicator Data'!H137))</f>
        <v>0.87179487179487181</v>
      </c>
      <c r="U140" s="253">
        <f t="shared" si="59"/>
        <v>5</v>
      </c>
      <c r="V140" s="253">
        <f t="shared" si="60"/>
        <v>3.6</v>
      </c>
      <c r="W140" s="253">
        <f>IF('Crisis Indicator Data'!L137="x","x",IF('Crisis Indicator Data'!L137=0,0,IF(LOG('Crisis Indicator Data'!L137)&lt;W$4,0,IF(LOG('Crisis Indicator Data'!L137)&gt;W$3,5,ROUND(5-(W$3-LOG('Crisis Indicator Data'!L137))/(W$3-W$4)*5,1)))))</f>
        <v>2.5</v>
      </c>
      <c r="X140" s="260">
        <f>IF(OR('Crisis Indicator Data'!L137="x",'Crisis Indicator Data'!H137="x"),"x",'Crisis Indicator Data'!L137/'Crisis Indicator Data'!H137)</f>
        <v>1.5384615384615385E-3</v>
      </c>
      <c r="Y140" s="253">
        <f t="shared" si="61"/>
        <v>5</v>
      </c>
      <c r="Z140" s="253">
        <f t="shared" si="62"/>
        <v>3.8</v>
      </c>
      <c r="AA140" s="253">
        <f t="shared" si="63"/>
        <v>3.7</v>
      </c>
      <c r="AB140" s="261">
        <f t="shared" si="64"/>
        <v>2.2999999999999998</v>
      </c>
    </row>
    <row r="141" spans="1:28" x14ac:dyDescent="0.35">
      <c r="A141" s="150" t="str">
        <f>'Crisis Indicator Data'!A138</f>
        <v>Mixed migration flows in Tunisia</v>
      </c>
      <c r="B141" s="151" t="str">
        <f>'Crisis Indicator Data'!B138</f>
        <v>International displacement</v>
      </c>
      <c r="C141" s="151" t="str">
        <f>'Crisis Indicator Data'!C138</f>
        <v>TUN002</v>
      </c>
      <c r="D141" s="151" t="str">
        <f>'Crisis Indicator Data'!D138</f>
        <v>Tunisia</v>
      </c>
      <c r="E141" s="152" t="str">
        <f>'Crisis Indicator Data'!E138</f>
        <v>TUN</v>
      </c>
      <c r="F141" s="259">
        <f>IF('Crisis Indicator Data'!F138="x","x",IF(LOG('Crisis Indicator Data'!F138)&lt;F$4,0,IF(LOG('Crisis Indicator Data'!F138)&gt;F$3,5,ROUND(5-(F$3-LOG('Crisis Indicator Data'!F138))/(F$3-F$4)*5,1))))</f>
        <v>3.7</v>
      </c>
      <c r="G141" s="145">
        <f>IF('Crisis Indicator Data'!F138="x","x",IF(B141="Regional crisis",('Crisis Indicator Data'!F138/VLOOKUP('Impact of the crisis'!$C141,'Regional Crises'!$B$1:$R$66,4,FALSE)),'Crisis Indicator Data'!F138/VLOOKUP('Impact of the crisis'!$E141,'Country Indicator Data'!$B$4:$P$300,15,FALSE)))</f>
        <v>1.0531024716786819</v>
      </c>
      <c r="H141" s="253">
        <f t="shared" si="52"/>
        <v>5</v>
      </c>
      <c r="I141" s="253">
        <f t="shared" si="53"/>
        <v>4.3499999999999996</v>
      </c>
      <c r="J141" s="253">
        <f>IF('Crisis Indicator Data'!G138="x","x",IF(LOG('Crisis Indicator Data'!G138)&lt;J$4,0,IF(LOG('Crisis Indicator Data'!G138)&gt;J$3,5,ROUND(5-(J$3-LOG('Crisis Indicator Data'!G138))/(J$3-J$4)*5,1))))</f>
        <v>3.6</v>
      </c>
      <c r="K141" s="145">
        <f>IF('Crisis Indicator Data'!G138="x","x",IF(B141="Regional crisis",('Crisis Indicator Data'!G138/VLOOKUP('Impact of the crisis'!$C141,'Regional Crises'!$B$1:$R$66,5,FALSE)),'Crisis Indicator Data'!G138/VLOOKUP('Impact of the crisis'!$E141,'Country Indicator Data'!$B$4:$P$300,14,FALSE)))</f>
        <v>1</v>
      </c>
      <c r="L141" s="253">
        <f t="shared" si="54"/>
        <v>5</v>
      </c>
      <c r="M141" s="253">
        <f t="shared" si="55"/>
        <v>4.3</v>
      </c>
      <c r="N141" s="253">
        <f t="shared" si="56"/>
        <v>4.3</v>
      </c>
      <c r="O141" s="253" t="str">
        <f>IF('Crisis Indicator Data'!H138="x","x",IF('Crisis Indicator Data'!H138=0,0,IF(LOG('Crisis Indicator Data'!H138)&lt;O$4,0,IF(LOG('Crisis Indicator Data'!H138)&gt;O$3,5,ROUND(5-(O$3-LOG('Crisis Indicator Data'!H138))/(O$3-O$4)*5,1)))))</f>
        <v>x</v>
      </c>
      <c r="P141" s="144" t="str">
        <f>IF('Crisis Indicator Data'!H138="x","x",'Crisis Indicator Data'!H138/'Crisis Indicator Data'!G138)</f>
        <v>x</v>
      </c>
      <c r="Q141" s="253" t="str">
        <f t="shared" si="57"/>
        <v>x</v>
      </c>
      <c r="R141" s="253" t="str">
        <f t="shared" si="58"/>
        <v>x</v>
      </c>
      <c r="S141" s="253" t="str">
        <f>IF('Crisis Indicator Data'!I138="x","x",IF('Crisis Indicator Data'!I138=0,0,IF(LOG('Crisis Indicator Data'!I138)&lt;S$4,0,IF(LOG('Crisis Indicator Data'!I138)&gt;S$3,5,ROUND(5-(S$3-LOG('Crisis Indicator Data'!I138))/(S$3-S$4)*5,1)))))</f>
        <v>x</v>
      </c>
      <c r="T141" s="144" t="str">
        <f>IF('Crisis Indicator Data'!H138="x","x",IF('Crisis Indicator Data'!I138="x","x",'Crisis Indicator Data'!I138/'Crisis Indicator Data'!H138))</f>
        <v>x</v>
      </c>
      <c r="U141" s="253" t="str">
        <f t="shared" si="59"/>
        <v>x</v>
      </c>
      <c r="V141" s="253" t="str">
        <f t="shared" si="60"/>
        <v>x</v>
      </c>
      <c r="W141" s="253">
        <f>IF('Crisis Indicator Data'!L138="x","x",IF('Crisis Indicator Data'!L138=0,0,IF(LOG('Crisis Indicator Data'!L138)&lt;W$4,0,IF(LOG('Crisis Indicator Data'!L138)&gt;W$3,5,ROUND(5-(W$3-LOG('Crisis Indicator Data'!L138))/(W$3-W$4)*5,1)))))</f>
        <v>2.2000000000000002</v>
      </c>
      <c r="X141" s="260" t="str">
        <f>IF(OR('Crisis Indicator Data'!L138="x",'Crisis Indicator Data'!H138="x"),"x",'Crisis Indicator Data'!L138/'Crisis Indicator Data'!H138)</f>
        <v>x</v>
      </c>
      <c r="Y141" s="253" t="str">
        <f t="shared" si="61"/>
        <v>x</v>
      </c>
      <c r="Z141" s="253">
        <f t="shared" si="62"/>
        <v>2.2000000000000002</v>
      </c>
      <c r="AA141" s="253">
        <f t="shared" si="63"/>
        <v>2.2000000000000002</v>
      </c>
      <c r="AB141" s="261">
        <f t="shared" si="64"/>
        <v>2.2000000000000002</v>
      </c>
    </row>
    <row r="142" spans="1:28" x14ac:dyDescent="0.35">
      <c r="A142" s="150" t="str">
        <f>'Crisis Indicator Data'!A139</f>
        <v>Complex situation in Turkey</v>
      </c>
      <c r="B142" s="151" t="str">
        <f>'Crisis Indicator Data'!B139</f>
        <v>Multiple crises country</v>
      </c>
      <c r="C142" s="151" t="str">
        <f>'Crisis Indicator Data'!C139</f>
        <v>TUR001</v>
      </c>
      <c r="D142" s="151" t="str">
        <f>'Crisis Indicator Data'!D139</f>
        <v>Turkey</v>
      </c>
      <c r="E142" s="152" t="str">
        <f>'Crisis Indicator Data'!E139</f>
        <v>TUR</v>
      </c>
      <c r="F142" s="259">
        <f>IF('Crisis Indicator Data'!F139="x","x",IF(LOG('Crisis Indicator Data'!F139)&lt;F$4,0,IF(LOG('Crisis Indicator Data'!F139)&gt;F$3,5,ROUND(5-(F$3-LOG('Crisis Indicator Data'!F139))/(F$3-F$4)*5,1))))</f>
        <v>4.3</v>
      </c>
      <c r="G142" s="145">
        <f>IF('Crisis Indicator Data'!F139="x","x",IF(B142="Regional crisis",('Crisis Indicator Data'!F139/VLOOKUP('Impact of the crisis'!$C142,'Regional Crises'!$B$1:$R$66,4,FALSE)),'Crisis Indicator Data'!F139/VLOOKUP('Impact of the crisis'!$E142,'Country Indicator Data'!$B$4:$P$300,15,FALSE)))</f>
        <v>0.49234437327027275</v>
      </c>
      <c r="H142" s="253">
        <f t="shared" si="52"/>
        <v>2.4</v>
      </c>
      <c r="I142" s="253">
        <f t="shared" si="53"/>
        <v>3.3499999999999996</v>
      </c>
      <c r="J142" s="253">
        <f>IF('Crisis Indicator Data'!G139="x","x",IF(LOG('Crisis Indicator Data'!G139)&lt;J$4,0,IF(LOG('Crisis Indicator Data'!G139)&gt;J$3,5,ROUND(5-(J$3-LOG('Crisis Indicator Data'!G139))/(J$3-J$4)*5,1))))</f>
        <v>5</v>
      </c>
      <c r="K142" s="145">
        <f>IF('Crisis Indicator Data'!G139="x","x",IF(B142="Regional crisis",('Crisis Indicator Data'!G139/VLOOKUP('Impact of the crisis'!$C142,'Regional Crises'!$B$1:$R$66,5,FALSE)),'Crisis Indicator Data'!G139/VLOOKUP('Impact of the crisis'!$E142,'Country Indicator Data'!$B$4:$P$300,14,FALSE)))</f>
        <v>0.59995968650327847</v>
      </c>
      <c r="L142" s="253">
        <f t="shared" si="54"/>
        <v>3</v>
      </c>
      <c r="M142" s="253">
        <f t="shared" si="55"/>
        <v>4</v>
      </c>
      <c r="N142" s="253">
        <f t="shared" si="56"/>
        <v>3.7</v>
      </c>
      <c r="O142" s="253">
        <f>IF('Crisis Indicator Data'!H139="x","x",IF('Crisis Indicator Data'!H139=0,0,IF(LOG('Crisis Indicator Data'!H139)&lt;O$4,0,IF(LOG('Crisis Indicator Data'!H139)&gt;O$3,5,ROUND(5-(O$3-LOG('Crisis Indicator Data'!H139))/(O$3-O$4)*5,1)))))</f>
        <v>4.3</v>
      </c>
      <c r="P142" s="144">
        <f>IF('Crisis Indicator Data'!H139="x","x",'Crisis Indicator Data'!H139/'Crisis Indicator Data'!G139)</f>
        <v>0.24889328063241106</v>
      </c>
      <c r="Q142" s="253">
        <f t="shared" si="57"/>
        <v>1.2</v>
      </c>
      <c r="R142" s="253">
        <f t="shared" si="58"/>
        <v>2.75</v>
      </c>
      <c r="S142" s="253">
        <f>IF('Crisis Indicator Data'!I139="x","x",IF('Crisis Indicator Data'!I139=0,0,IF(LOG('Crisis Indicator Data'!I139)&lt;S$4,0,IF(LOG('Crisis Indicator Data'!I139)&gt;S$3,5,ROUND(5-(S$3-LOG('Crisis Indicator Data'!I139))/(S$3-S$4)*5,1)))))</f>
        <v>5</v>
      </c>
      <c r="T142" s="144">
        <f>IF('Crisis Indicator Data'!H139="x","x",IF('Crisis Indicator Data'!I139="x","x",'Crisis Indicator Data'!I139/'Crisis Indicator Data'!H139))</f>
        <v>0.32507543274575196</v>
      </c>
      <c r="U142" s="253">
        <f t="shared" si="59"/>
        <v>5</v>
      </c>
      <c r="V142" s="253">
        <f t="shared" si="60"/>
        <v>5</v>
      </c>
      <c r="W142" s="253">
        <f>IF('Crisis Indicator Data'!L139="x","x",IF('Crisis Indicator Data'!L139=0,0,IF(LOG('Crisis Indicator Data'!L139)&lt;W$4,0,IF(LOG('Crisis Indicator Data'!L139)&gt;W$3,5,ROUND(5-(W$3-LOG('Crisis Indicator Data'!L139))/(W$3-W$4)*5,1)))))</f>
        <v>2.8</v>
      </c>
      <c r="X142" s="260">
        <f>IF(OR('Crisis Indicator Data'!L139="x",'Crisis Indicator Data'!H139="x"),"x",'Crisis Indicator Data'!L139/'Crisis Indicator Data'!H139)</f>
        <v>6.9080514530728922E-6</v>
      </c>
      <c r="Y142" s="253">
        <f t="shared" si="61"/>
        <v>0.3</v>
      </c>
      <c r="Z142" s="253">
        <f t="shared" si="62"/>
        <v>1.6</v>
      </c>
      <c r="AA142" s="253">
        <f t="shared" si="63"/>
        <v>3.8</v>
      </c>
      <c r="AB142" s="261">
        <f t="shared" si="64"/>
        <v>3.3</v>
      </c>
    </row>
    <row r="143" spans="1:28" x14ac:dyDescent="0.35">
      <c r="A143" s="150" t="str">
        <f>'Crisis Indicator Data'!A140</f>
        <v>Syrian Refugees in Turkey</v>
      </c>
      <c r="B143" s="151" t="str">
        <f>'Crisis Indicator Data'!B140</f>
        <v>International displacement</v>
      </c>
      <c r="C143" s="151" t="str">
        <f>'Crisis Indicator Data'!C140</f>
        <v>TUR002</v>
      </c>
      <c r="D143" s="151" t="str">
        <f>'Crisis Indicator Data'!D140</f>
        <v>Turkey</v>
      </c>
      <c r="E143" s="152" t="str">
        <f>'Crisis Indicator Data'!E140</f>
        <v>TUR</v>
      </c>
      <c r="F143" s="259">
        <f>IF('Crisis Indicator Data'!F140="x","x",IF(LOG('Crisis Indicator Data'!F140)&lt;F$4,0,IF(LOG('Crisis Indicator Data'!F140)&gt;F$3,5,ROUND(5-(F$3-LOG('Crisis Indicator Data'!F140))/(F$3-F$4)*5,1))))</f>
        <v>3.5</v>
      </c>
      <c r="G143" s="145">
        <f>IF('Crisis Indicator Data'!F140="x","x",IF(B143="Regional crisis",('Crisis Indicator Data'!F140/VLOOKUP('Impact of the crisis'!$C143,'Regional Crises'!$B$1:$R$66,4,FALSE)),'Crisis Indicator Data'!F140/VLOOKUP('Impact of the crisis'!$E143,'Country Indicator Data'!$B$4:$P$300,15,FALSE)))</f>
        <v>0.1715473669165703</v>
      </c>
      <c r="H143" s="253">
        <f t="shared" si="52"/>
        <v>0.8</v>
      </c>
      <c r="I143" s="253">
        <f t="shared" si="53"/>
        <v>2.15</v>
      </c>
      <c r="J143" s="253">
        <f>IF('Crisis Indicator Data'!G140="x","x",IF(LOG('Crisis Indicator Data'!G140)&lt;J$4,0,IF(LOG('Crisis Indicator Data'!G140)&gt;J$3,5,ROUND(5-(J$3-LOG('Crisis Indicator Data'!G140))/(J$3-J$4)*5,1))))</f>
        <v>5</v>
      </c>
      <c r="K143" s="145">
        <f>IF('Crisis Indicator Data'!G140="x","x",IF(B143="Regional crisis",('Crisis Indicator Data'!G140/VLOOKUP('Impact of the crisis'!$C143,'Regional Crises'!$B$1:$R$66,5,FALSE)),'Crisis Indicator Data'!G140/VLOOKUP('Impact of the crisis'!$E143,'Country Indicator Data'!$B$4:$P$300,14,FALSE)))</f>
        <v>0.42872218072303442</v>
      </c>
      <c r="L143" s="253">
        <f t="shared" si="54"/>
        <v>2.1</v>
      </c>
      <c r="M143" s="253">
        <f t="shared" si="55"/>
        <v>3.55</v>
      </c>
      <c r="N143" s="253">
        <f t="shared" si="56"/>
        <v>2.9</v>
      </c>
      <c r="O143" s="253">
        <f>IF('Crisis Indicator Data'!H140="x","x",IF('Crisis Indicator Data'!H140=0,0,IF(LOG('Crisis Indicator Data'!H140)&lt;O$4,0,IF(LOG('Crisis Indicator Data'!H140)&gt;O$3,5,ROUND(5-(O$3-LOG('Crisis Indicator Data'!H140))/(O$3-O$4)*5,1)))))</f>
        <v>4.3</v>
      </c>
      <c r="P143" s="144">
        <f>IF('Crisis Indicator Data'!H140="x","x",'Crisis Indicator Data'!H140/'Crisis Indicator Data'!G140)</f>
        <v>0.33917805188340061</v>
      </c>
      <c r="Q143" s="253">
        <f t="shared" si="57"/>
        <v>1.7</v>
      </c>
      <c r="R143" s="253">
        <f t="shared" si="58"/>
        <v>3</v>
      </c>
      <c r="S143" s="253">
        <f>IF('Crisis Indicator Data'!I140="x","x",IF('Crisis Indicator Data'!I140=0,0,IF(LOG('Crisis Indicator Data'!I140)&lt;S$4,0,IF(LOG('Crisis Indicator Data'!I140)&gt;S$3,5,ROUND(5-(S$3-LOG('Crisis Indicator Data'!I140))/(S$3-S$4)*5,1)))))</f>
        <v>5</v>
      </c>
      <c r="T143" s="144">
        <f>IF('Crisis Indicator Data'!H140="x","x",IF('Crisis Indicator Data'!I140="x","x",'Crisis Indicator Data'!I140/'Crisis Indicator Data'!H140))</f>
        <v>0.30691454664057405</v>
      </c>
      <c r="U143" s="253">
        <f t="shared" si="59"/>
        <v>5</v>
      </c>
      <c r="V143" s="253">
        <f t="shared" si="60"/>
        <v>5</v>
      </c>
      <c r="W143" s="253" t="str">
        <f>IF('Crisis Indicator Data'!L140="x","x",IF('Crisis Indicator Data'!L140=0,0,IF(LOG('Crisis Indicator Data'!L140)&lt;W$4,0,IF(LOG('Crisis Indicator Data'!L140)&gt;W$3,5,ROUND(5-(W$3-LOG('Crisis Indicator Data'!L140))/(W$3-W$4)*5,1)))))</f>
        <v>x</v>
      </c>
      <c r="X143" s="260" t="str">
        <f>IF(OR('Crisis Indicator Data'!L140="x",'Crisis Indicator Data'!H140="x"),"x",'Crisis Indicator Data'!L140/'Crisis Indicator Data'!H140)</f>
        <v>x</v>
      </c>
      <c r="Y143" s="253" t="str">
        <f t="shared" si="61"/>
        <v>x</v>
      </c>
      <c r="Z143" s="253" t="str">
        <f t="shared" si="62"/>
        <v>x</v>
      </c>
      <c r="AA143" s="253">
        <f t="shared" si="63"/>
        <v>5</v>
      </c>
      <c r="AB143" s="261">
        <f t="shared" si="64"/>
        <v>4.2</v>
      </c>
    </row>
    <row r="144" spans="1:28" x14ac:dyDescent="0.35">
      <c r="A144" s="153" t="str">
        <f>'Crisis Indicator Data'!A141</f>
        <v>Mixed Migration Flows in Turkey</v>
      </c>
      <c r="B144" s="154" t="str">
        <f>'Crisis Indicator Data'!B141</f>
        <v>International displacement</v>
      </c>
      <c r="C144" s="154" t="str">
        <f>'Crisis Indicator Data'!C141</f>
        <v>TUR003</v>
      </c>
      <c r="D144" s="154" t="str">
        <f>'Crisis Indicator Data'!D141</f>
        <v>Turkey</v>
      </c>
      <c r="E144" s="155" t="str">
        <f>'Crisis Indicator Data'!E141</f>
        <v>TUR</v>
      </c>
      <c r="F144" s="259">
        <f>IF('Crisis Indicator Data'!F141="x","x",IF(LOG('Crisis Indicator Data'!F141)&lt;F$4,0,IF(LOG('Crisis Indicator Data'!F141)&gt;F$3,5,ROUND(5-(F$3-LOG('Crisis Indicator Data'!F141))/(F$3-F$4)*5,1))))</f>
        <v>3.7</v>
      </c>
      <c r="G144" s="146">
        <f>IF('Crisis Indicator Data'!F141="x","x",IF(B144="Regional crisis",('Crisis Indicator Data'!F141/VLOOKUP('Impact of the crisis'!$C144,'Regional Crises'!$B$1:$R$66,4,FALSE)),'Crisis Indicator Data'!F141/VLOOKUP('Impact of the crisis'!$E144,'Country Indicator Data'!$B$4:$P$300,15,FALSE)))</f>
        <v>0.23063550017540896</v>
      </c>
      <c r="H144" s="253">
        <f t="shared" si="52"/>
        <v>1.1000000000000001</v>
      </c>
      <c r="I144" s="253">
        <f t="shared" si="53"/>
        <v>2.4000000000000004</v>
      </c>
      <c r="J144" s="253">
        <f>IF('Crisis Indicator Data'!G141="x","x",IF(LOG('Crisis Indicator Data'!G141)&lt;J$4,0,IF(LOG('Crisis Indicator Data'!G141)&gt;J$3,5,ROUND(5-(J$3-LOG('Crisis Indicator Data'!G141))/(J$3-J$4)*5,1))))</f>
        <v>5</v>
      </c>
      <c r="K144" s="146">
        <f>IF('Crisis Indicator Data'!G141="x","x",IF(B144="Regional crisis",('Crisis Indicator Data'!G141/VLOOKUP('Impact of the crisis'!$C144,'Regional Crises'!$B$1:$R$66,5,FALSE)),'Crisis Indicator Data'!G141/VLOOKUP('Impact of the crisis'!$E144,'Country Indicator Data'!$B$4:$P$300,14,FALSE)))</f>
        <v>0.44612812577810979</v>
      </c>
      <c r="L144" s="253">
        <f t="shared" si="54"/>
        <v>2.2000000000000002</v>
      </c>
      <c r="M144" s="253">
        <f t="shared" si="55"/>
        <v>3.6</v>
      </c>
      <c r="N144" s="253">
        <f t="shared" si="56"/>
        <v>3.1</v>
      </c>
      <c r="O144" s="253">
        <f>IF('Crisis Indicator Data'!H141="x","x",IF('Crisis Indicator Data'!H141=0,0,IF(LOG('Crisis Indicator Data'!H141)&lt;O$4,0,IF(LOG('Crisis Indicator Data'!H141)&gt;O$3,5,ROUND(5-(O$3-LOG('Crisis Indicator Data'!H141))/(O$3-O$4)*5,1)))))</f>
        <v>4.3</v>
      </c>
      <c r="P144" s="144">
        <f>IF('Crisis Indicator Data'!H141="x","x",'Crisis Indicator Data'!H141/'Crisis Indicator Data'!G141)</f>
        <v>0.33471535640248762</v>
      </c>
      <c r="Q144" s="253">
        <f t="shared" si="57"/>
        <v>1.6</v>
      </c>
      <c r="R144" s="253">
        <f t="shared" si="58"/>
        <v>2.95</v>
      </c>
      <c r="S144" s="253">
        <f>IF('Crisis Indicator Data'!I141="x","x",IF('Crisis Indicator Data'!I141=0,0,IF(LOG('Crisis Indicator Data'!I141)&lt;S$4,0,IF(LOG('Crisis Indicator Data'!I141)&gt;S$3,5,ROUND(5-(S$3-LOG('Crisis Indicator Data'!I141))/(S$3-S$4)*5,1)))))</f>
        <v>5</v>
      </c>
      <c r="T144" s="144">
        <f>IF('Crisis Indicator Data'!H141="x","x",IF('Crisis Indicator Data'!I141="x","x",'Crisis Indicator Data'!I141/'Crisis Indicator Data'!H141))</f>
        <v>0.32507543274575196</v>
      </c>
      <c r="U144" s="253">
        <f t="shared" si="59"/>
        <v>5</v>
      </c>
      <c r="V144" s="253">
        <f t="shared" si="60"/>
        <v>5</v>
      </c>
      <c r="W144" s="253">
        <f>IF('Crisis Indicator Data'!L141="x","x",IF('Crisis Indicator Data'!L141=0,0,IF(LOG('Crisis Indicator Data'!L141)&lt;W$4,0,IF(LOG('Crisis Indicator Data'!L141)&gt;W$3,5,ROUND(5-(W$3-LOG('Crisis Indicator Data'!L141))/(W$3-W$4)*5,1)))))</f>
        <v>1.6</v>
      </c>
      <c r="X144" s="260">
        <f>IF(OR('Crisis Indicator Data'!L141="x",'Crisis Indicator Data'!H141="x"),"x",'Crisis Indicator Data'!L141/'Crisis Indicator Data'!H141)</f>
        <v>1.0322375734476735E-6</v>
      </c>
      <c r="Y144" s="253">
        <f t="shared" si="61"/>
        <v>0.1</v>
      </c>
      <c r="Z144" s="253">
        <f t="shared" si="62"/>
        <v>0.9</v>
      </c>
      <c r="AA144" s="253">
        <f t="shared" si="63"/>
        <v>3.7</v>
      </c>
      <c r="AB144" s="261">
        <f t="shared" si="64"/>
        <v>3.3</v>
      </c>
    </row>
    <row r="145" spans="1:28" x14ac:dyDescent="0.35">
      <c r="A145" s="153" t="str">
        <f>'Crisis Indicator Data'!A142</f>
        <v>Kurdish Conflict</v>
      </c>
      <c r="B145" s="154" t="str">
        <f>'Crisis Indicator Data'!B142</f>
        <v>Conflict</v>
      </c>
      <c r="C145" s="154" t="str">
        <f>'Crisis Indicator Data'!C142</f>
        <v>TUR004</v>
      </c>
      <c r="D145" s="154" t="str">
        <f>'Crisis Indicator Data'!D142</f>
        <v>Turkey</v>
      </c>
      <c r="E145" s="155" t="str">
        <f>'Crisis Indicator Data'!E142</f>
        <v>TUR</v>
      </c>
      <c r="F145" s="259">
        <f>IF('Crisis Indicator Data'!F142="x","x",IF(LOG('Crisis Indicator Data'!F142)&lt;F$4,0,IF(LOG('Crisis Indicator Data'!F142)&gt;F$3,5,ROUND(5-(F$3-LOG('Crisis Indicator Data'!F142))/(F$3-F$4)*5,1))))</f>
        <v>3.8</v>
      </c>
      <c r="G145" s="146">
        <f>IF('Crisis Indicator Data'!F142="x","x",IF(B145="Regional crisis",('Crisis Indicator Data'!F142/VLOOKUP('Impact of the crisis'!$C145,'Regional Crises'!$B$1:$R$66,4,FALSE)),'Crisis Indicator Data'!F142/VLOOKUP('Impact of the crisis'!$E145,'Country Indicator Data'!$B$4:$P$300,15,FALSE)))</f>
        <v>0.25413120590413574</v>
      </c>
      <c r="H145" s="253">
        <f t="shared" si="52"/>
        <v>1.2</v>
      </c>
      <c r="I145" s="253">
        <f t="shared" si="53"/>
        <v>2.5</v>
      </c>
      <c r="J145" s="253">
        <f>IF('Crisis Indicator Data'!G142="x","x",IF(LOG('Crisis Indicator Data'!G142)&lt;J$4,0,IF(LOG('Crisis Indicator Data'!G142)&gt;J$3,5,ROUND(5-(J$3-LOG('Crisis Indicator Data'!G142))/(J$3-J$4)*5,1))))</f>
        <v>3.7</v>
      </c>
      <c r="K145" s="146">
        <f>IF('Crisis Indicator Data'!G142="x","x",IF(B145="Regional crisis",('Crisis Indicator Data'!G142/VLOOKUP('Impact of the crisis'!$C145,'Regional Crises'!$B$1:$R$66,5,FALSE)),'Crisis Indicator Data'!G142/VLOOKUP('Impact of the crisis'!$E145,'Country Indicator Data'!$B$4:$P$300,14,FALSE)))</f>
        <v>0.15383156072516865</v>
      </c>
      <c r="L145" s="253">
        <f t="shared" si="54"/>
        <v>0.7</v>
      </c>
      <c r="M145" s="253">
        <f t="shared" si="55"/>
        <v>2.2000000000000002</v>
      </c>
      <c r="N145" s="253">
        <f t="shared" si="56"/>
        <v>2.4</v>
      </c>
      <c r="O145" s="253" t="str">
        <f>IF('Crisis Indicator Data'!H142="x","x",IF('Crisis Indicator Data'!H142=0,0,IF(LOG('Crisis Indicator Data'!H142)&lt;O$4,0,IF(LOG('Crisis Indicator Data'!H142)&gt;O$3,5,ROUND(5-(O$3-LOG('Crisis Indicator Data'!H142))/(O$3-O$4)*5,1)))))</f>
        <v>x</v>
      </c>
      <c r="P145" s="144" t="str">
        <f>IF('Crisis Indicator Data'!H142="x","x",'Crisis Indicator Data'!H142/'Crisis Indicator Data'!G142)</f>
        <v>x</v>
      </c>
      <c r="Q145" s="253" t="str">
        <f t="shared" si="57"/>
        <v>x</v>
      </c>
      <c r="R145" s="253" t="str">
        <f t="shared" si="58"/>
        <v>x</v>
      </c>
      <c r="S145" s="253" t="str">
        <f>IF('Crisis Indicator Data'!I142="x","x",IF('Crisis Indicator Data'!I142=0,0,IF(LOG('Crisis Indicator Data'!I142)&lt;S$4,0,IF(LOG('Crisis Indicator Data'!I142)&gt;S$3,5,ROUND(5-(S$3-LOG('Crisis Indicator Data'!I142))/(S$3-S$4)*5,1)))))</f>
        <v>x</v>
      </c>
      <c r="T145" s="144" t="str">
        <f>IF('Crisis Indicator Data'!H142="x","x",IF('Crisis Indicator Data'!I142="x","x",'Crisis Indicator Data'!I142/'Crisis Indicator Data'!H142))</f>
        <v>x</v>
      </c>
      <c r="U145" s="253" t="str">
        <f t="shared" si="59"/>
        <v>x</v>
      </c>
      <c r="V145" s="253" t="str">
        <f t="shared" si="60"/>
        <v>x</v>
      </c>
      <c r="W145" s="253">
        <f>IF('Crisis Indicator Data'!L142="x","x",IF('Crisis Indicator Data'!L142=0,0,IF(LOG('Crisis Indicator Data'!L142)&lt;W$4,0,IF(LOG('Crisis Indicator Data'!L142)&gt;W$3,5,ROUND(5-(W$3-LOG('Crisis Indicator Data'!L142))/(W$3-W$4)*5,1)))))</f>
        <v>2.7</v>
      </c>
      <c r="X145" s="260" t="str">
        <f>IF(OR('Crisis Indicator Data'!L142="x",'Crisis Indicator Data'!H142="x"),"x",'Crisis Indicator Data'!L142/'Crisis Indicator Data'!H142)</f>
        <v>x</v>
      </c>
      <c r="Y145" s="253" t="str">
        <f t="shared" si="61"/>
        <v>x</v>
      </c>
      <c r="Z145" s="253">
        <f t="shared" si="62"/>
        <v>2.7</v>
      </c>
      <c r="AA145" s="253">
        <f t="shared" si="63"/>
        <v>2.7</v>
      </c>
      <c r="AB145" s="261">
        <f t="shared" si="64"/>
        <v>2.7</v>
      </c>
    </row>
    <row r="146" spans="1:28" x14ac:dyDescent="0.35">
      <c r="A146" s="153" t="str">
        <f>'Crisis Indicator Data'!A143</f>
        <v>Multiple Crises in Tanzania</v>
      </c>
      <c r="B146" s="154" t="str">
        <f>'Crisis Indicator Data'!B143</f>
        <v>Multiple crises country</v>
      </c>
      <c r="C146" s="154" t="str">
        <f>'Crisis Indicator Data'!C143</f>
        <v>TZA001</v>
      </c>
      <c r="D146" s="154" t="str">
        <f>'Crisis Indicator Data'!D143</f>
        <v>Tanzania</v>
      </c>
      <c r="E146" s="155" t="str">
        <f>'Crisis Indicator Data'!E143</f>
        <v>TZA</v>
      </c>
      <c r="F146" s="259">
        <f>IF('Crisis Indicator Data'!F143="x","x",IF(LOG('Crisis Indicator Data'!F143)&lt;F$4,0,IF(LOG('Crisis Indicator Data'!F143)&gt;F$3,5,ROUND(5-(F$3-LOG('Crisis Indicator Data'!F143))/(F$3-F$4)*5,1))))</f>
        <v>3.6</v>
      </c>
      <c r="G146" s="146">
        <f>IF('Crisis Indicator Data'!F143="x","x",IF(B146="Regional crisis",('Crisis Indicator Data'!F143/VLOOKUP('Impact of the crisis'!$C146,'Regional Crises'!$B$1:$R$66,4,FALSE)),'Crisis Indicator Data'!F143/VLOOKUP('Impact of the crisis'!$E146,'Country Indicator Data'!$B$4:$P$300,15,FALSE)))</f>
        <v>0.16368932038834952</v>
      </c>
      <c r="H146" s="253">
        <f t="shared" si="52"/>
        <v>0.7</v>
      </c>
      <c r="I146" s="253">
        <f t="shared" si="53"/>
        <v>2.15</v>
      </c>
      <c r="J146" s="253">
        <f>IF('Crisis Indicator Data'!G143="x","x",IF(LOG('Crisis Indicator Data'!G143)&lt;J$4,0,IF(LOG('Crisis Indicator Data'!G143)&gt;J$3,5,ROUND(5-(J$3-LOG('Crisis Indicator Data'!G143))/(J$3-J$4)*5,1))))</f>
        <v>3.9</v>
      </c>
      <c r="K146" s="146">
        <f>IF('Crisis Indicator Data'!G143="x","x",IF(B146="Regional crisis",('Crisis Indicator Data'!G143/VLOOKUP('Impact of the crisis'!$C146,'Regional Crises'!$B$1:$R$66,5,FALSE)),'Crisis Indicator Data'!G143/VLOOKUP('Impact of the crisis'!$E146,'Country Indicator Data'!$B$4:$P$300,14,FALSE)))</f>
        <v>0.25798916898800978</v>
      </c>
      <c r="L146" s="253">
        <f t="shared" si="54"/>
        <v>1.3</v>
      </c>
      <c r="M146" s="253">
        <f t="shared" si="55"/>
        <v>2.6</v>
      </c>
      <c r="N146" s="253">
        <f t="shared" si="56"/>
        <v>2.4</v>
      </c>
      <c r="O146" s="253">
        <f>IF('Crisis Indicator Data'!H143="x","x",IF('Crisis Indicator Data'!H143=0,0,IF(LOG('Crisis Indicator Data'!H143)&lt;O$4,0,IF(LOG('Crisis Indicator Data'!H143)&gt;O$3,5,ROUND(5-(O$3-LOG('Crisis Indicator Data'!H143))/(O$3-O$4)*5,1)))))</f>
        <v>4.4000000000000004</v>
      </c>
      <c r="P146" s="144">
        <f>IF('Crisis Indicator Data'!H143="x","x",'Crisis Indicator Data'!H143/'Crisis Indicator Data'!G143)</f>
        <v>0.86607202736234989</v>
      </c>
      <c r="Q146" s="253">
        <f t="shared" si="57"/>
        <v>4.3</v>
      </c>
      <c r="R146" s="253">
        <f t="shared" si="58"/>
        <v>4.3499999999999996</v>
      </c>
      <c r="S146" s="253">
        <f>IF('Crisis Indicator Data'!I143="x","x",IF('Crisis Indicator Data'!I143=0,0,IF(LOG('Crisis Indicator Data'!I143)&lt;S$4,0,IF(LOG('Crisis Indicator Data'!I143)&gt;S$3,5,ROUND(5-(S$3-LOG('Crisis Indicator Data'!I143))/(S$3-S$4)*5,1)))))</f>
        <v>3.4</v>
      </c>
      <c r="T146" s="144">
        <f>IF('Crisis Indicator Data'!H143="x","x",IF('Crisis Indicator Data'!I143="x","x",'Crisis Indicator Data'!I143/'Crisis Indicator Data'!H143))</f>
        <v>1.9281400030974137E-2</v>
      </c>
      <c r="U146" s="253">
        <f t="shared" si="59"/>
        <v>0.6</v>
      </c>
      <c r="V146" s="253">
        <f t="shared" si="60"/>
        <v>2</v>
      </c>
      <c r="W146" s="253">
        <f>IF('Crisis Indicator Data'!L143="x","x",IF('Crisis Indicator Data'!L143=0,0,IF(LOG('Crisis Indicator Data'!L143)&lt;W$4,0,IF(LOG('Crisis Indicator Data'!L143)&gt;W$3,5,ROUND(5-(W$3-LOG('Crisis Indicator Data'!L143))/(W$3-W$4)*5,1)))))</f>
        <v>0</v>
      </c>
      <c r="X146" s="260">
        <f>IF(OR('Crisis Indicator Data'!L143="x",'Crisis Indicator Data'!H143="x"),"x",'Crisis Indicator Data'!L143/'Crisis Indicator Data'!H143)</f>
        <v>7.7435341489855973E-8</v>
      </c>
      <c r="Y146" s="253">
        <f t="shared" si="61"/>
        <v>0</v>
      </c>
      <c r="Z146" s="253">
        <f t="shared" si="62"/>
        <v>0</v>
      </c>
      <c r="AA146" s="253">
        <f t="shared" si="63"/>
        <v>1.1000000000000001</v>
      </c>
      <c r="AB146" s="261">
        <f t="shared" si="64"/>
        <v>3.1</v>
      </c>
    </row>
    <row r="147" spans="1:28" x14ac:dyDescent="0.35">
      <c r="A147" s="153" t="str">
        <f>'Crisis Indicator Data'!A144</f>
        <v>International Displacement in Tanzania</v>
      </c>
      <c r="B147" s="154" t="str">
        <f>'Crisis Indicator Data'!B144</f>
        <v>International displacement</v>
      </c>
      <c r="C147" s="154" t="str">
        <f>'Crisis Indicator Data'!C144</f>
        <v>TZA002</v>
      </c>
      <c r="D147" s="154" t="str">
        <f>'Crisis Indicator Data'!D144</f>
        <v>Tanzania</v>
      </c>
      <c r="E147" s="155" t="str">
        <f>'Crisis Indicator Data'!E144</f>
        <v>TZA</v>
      </c>
      <c r="F147" s="259">
        <f>IF('Crisis Indicator Data'!F144="x","x",IF(LOG('Crisis Indicator Data'!F144)&lt;F$4,0,IF(LOG('Crisis Indicator Data'!F144)&gt;F$3,5,ROUND(5-(F$3-LOG('Crisis Indicator Data'!F144))/(F$3-F$4)*5,1))))</f>
        <v>3.1</v>
      </c>
      <c r="G147" s="146">
        <f>IF('Crisis Indicator Data'!F144="x","x",IF(B147="Regional crisis",('Crisis Indicator Data'!F144/VLOOKUP('Impact of the crisis'!$C147,'Regional Crises'!$B$1:$R$66,4,FALSE)),'Crisis Indicator Data'!F144/VLOOKUP('Impact of the crisis'!$E147,'Country Indicator Data'!$B$4:$P$300,15,FALSE)))</f>
        <v>8.1546624520207722E-2</v>
      </c>
      <c r="H147" s="253">
        <f t="shared" si="52"/>
        <v>0.3</v>
      </c>
      <c r="I147" s="253">
        <f t="shared" si="53"/>
        <v>1.7</v>
      </c>
      <c r="J147" s="253">
        <f>IF('Crisis Indicator Data'!G144="x","x",IF(LOG('Crisis Indicator Data'!G144)&lt;J$4,0,IF(LOG('Crisis Indicator Data'!G144)&gt;J$3,5,ROUND(5-(J$3-LOG('Crisis Indicator Data'!G144))/(J$3-J$4)*5,1))))</f>
        <v>3.5</v>
      </c>
      <c r="K147" s="146">
        <f>IF('Crisis Indicator Data'!G144="x","x",IF(B147="Regional crisis",('Crisis Indicator Data'!G144/VLOOKUP('Impact of the crisis'!$C147,'Regional Crises'!$B$1:$R$66,5,FALSE)),'Crisis Indicator Data'!G144/VLOOKUP('Impact of the crisis'!$E147,'Country Indicator Data'!$B$4:$P$300,14,FALSE)))</f>
        <v>0.19712095783518177</v>
      </c>
      <c r="L147" s="253">
        <f t="shared" si="54"/>
        <v>0.9</v>
      </c>
      <c r="M147" s="253">
        <f t="shared" si="55"/>
        <v>2.2000000000000002</v>
      </c>
      <c r="N147" s="253">
        <f t="shared" si="56"/>
        <v>2</v>
      </c>
      <c r="O147" s="253">
        <f>IF('Crisis Indicator Data'!H144="x","x",IF('Crisis Indicator Data'!H144=0,0,IF(LOG('Crisis Indicator Data'!H144)&lt;O$4,0,IF(LOG('Crisis Indicator Data'!H144)&gt;O$3,5,ROUND(5-(O$3-LOG('Crisis Indicator Data'!H144))/(O$3-O$4)*5,1)))))</f>
        <v>4.3</v>
      </c>
      <c r="P147" s="144">
        <f>IF('Crisis Indicator Data'!H144="x","x",'Crisis Indicator Data'!H144/'Crisis Indicator Data'!G144)</f>
        <v>1</v>
      </c>
      <c r="Q147" s="253">
        <f t="shared" si="57"/>
        <v>5</v>
      </c>
      <c r="R147" s="253">
        <f t="shared" si="58"/>
        <v>4.6500000000000004</v>
      </c>
      <c r="S147" s="253">
        <f>IF('Crisis Indicator Data'!I144="x","x",IF('Crisis Indicator Data'!I144=0,0,IF(LOG('Crisis Indicator Data'!I144)&lt;S$4,0,IF(LOG('Crisis Indicator Data'!I144)&gt;S$3,5,ROUND(5-(S$3-LOG('Crisis Indicator Data'!I144))/(S$3-S$4)*5,1)))))</f>
        <v>3.4</v>
      </c>
      <c r="T147" s="144">
        <f>IF('Crisis Indicator Data'!H144="x","x",IF('Crisis Indicator Data'!I144="x","x",'Crisis Indicator Data'!I144/'Crisis Indicator Data'!H144))</f>
        <v>2.1855525322566488E-2</v>
      </c>
      <c r="U147" s="253">
        <f t="shared" si="59"/>
        <v>0.7</v>
      </c>
      <c r="V147" s="253">
        <f t="shared" si="60"/>
        <v>2.1</v>
      </c>
      <c r="W147" s="253">
        <f>IF('Crisis Indicator Data'!L144="x","x",IF('Crisis Indicator Data'!L144=0,0,IF(LOG('Crisis Indicator Data'!L144)&lt;W$4,0,IF(LOG('Crisis Indicator Data'!L144)&gt;W$3,5,ROUND(5-(W$3-LOG('Crisis Indicator Data'!L144))/(W$3-W$4)*5,1)))))</f>
        <v>0</v>
      </c>
      <c r="X147" s="260">
        <f>IF(OR('Crisis Indicator Data'!L144="x",'Crisis Indicator Data'!H144="x"),"x",'Crisis Indicator Data'!L144/'Crisis Indicator Data'!H144)</f>
        <v>8.7773194066532086E-8</v>
      </c>
      <c r="Y147" s="253">
        <f t="shared" si="61"/>
        <v>0</v>
      </c>
      <c r="Z147" s="253">
        <f t="shared" si="62"/>
        <v>0</v>
      </c>
      <c r="AA147" s="253">
        <f t="shared" si="63"/>
        <v>1.2</v>
      </c>
      <c r="AB147" s="261">
        <f t="shared" si="64"/>
        <v>3.4</v>
      </c>
    </row>
    <row r="148" spans="1:28" x14ac:dyDescent="0.35">
      <c r="A148" s="153" t="str">
        <f>'Crisis Indicator Data'!A145</f>
        <v>Food Security Crisis in North-East Tanzania</v>
      </c>
      <c r="B148" s="154" t="str">
        <f>'Crisis Indicator Data'!B145</f>
        <v>Food Security</v>
      </c>
      <c r="C148" s="154" t="str">
        <f>'Crisis Indicator Data'!C145</f>
        <v>TZA003</v>
      </c>
      <c r="D148" s="154" t="str">
        <f>'Crisis Indicator Data'!D145</f>
        <v>Tanzania</v>
      </c>
      <c r="E148" s="155" t="str">
        <f>'Crisis Indicator Data'!E145</f>
        <v>TZA</v>
      </c>
      <c r="F148" s="259">
        <f>IF('Crisis Indicator Data'!F145="x","x",IF(LOG('Crisis Indicator Data'!F145)&lt;F$4,0,IF(LOG('Crisis Indicator Data'!F145)&gt;F$3,5,ROUND(5-(F$3-LOG('Crisis Indicator Data'!F145))/(F$3-F$4)*5,1))))</f>
        <v>3.2</v>
      </c>
      <c r="G148" s="146">
        <f>IF('Crisis Indicator Data'!F145="x","x",IF(B148="Regional crisis",('Crisis Indicator Data'!F145/VLOOKUP('Impact of the crisis'!$C148,'Regional Crises'!$B$1:$R$66,4,FALSE)),'Crisis Indicator Data'!F145/VLOOKUP('Impact of the crisis'!$E148,'Country Indicator Data'!$B$4:$P$300,15,FALSE)))</f>
        <v>9.376608715285617E-2</v>
      </c>
      <c r="H148" s="253">
        <f t="shared" si="52"/>
        <v>0.4</v>
      </c>
      <c r="I148" s="253">
        <f t="shared" si="53"/>
        <v>1.8</v>
      </c>
      <c r="J148" s="253">
        <f>IF('Crisis Indicator Data'!G145="x","x",IF(LOG('Crisis Indicator Data'!G145)&lt;J$4,0,IF(LOG('Crisis Indicator Data'!G145)&gt;J$3,5,ROUND(5-(J$3-LOG('Crisis Indicator Data'!G145))/(J$3-J$4)*5,1))))</f>
        <v>1.8</v>
      </c>
      <c r="K148" s="146">
        <f>IF('Crisis Indicator Data'!G145="x","x",IF(B148="Regional crisis",('Crisis Indicator Data'!G145/VLOOKUP('Impact of the crisis'!$C148,'Regional Crises'!$B$1:$R$66,5,FALSE)),'Crisis Indicator Data'!G145/VLOOKUP('Impact of the crisis'!$E148,'Country Indicator Data'!$B$4:$P$300,14,FALSE)))</f>
        <v>6.0868211152827999E-2</v>
      </c>
      <c r="L148" s="253">
        <f t="shared" si="54"/>
        <v>0.3</v>
      </c>
      <c r="M148" s="253">
        <f t="shared" si="55"/>
        <v>1.05</v>
      </c>
      <c r="N148" s="253">
        <f t="shared" si="56"/>
        <v>1.4</v>
      </c>
      <c r="O148" s="253">
        <f>IF('Crisis Indicator Data'!H145="x","x",IF('Crisis Indicator Data'!H145=0,0,IF(LOG('Crisis Indicator Data'!H145)&lt;O$4,0,IF(LOG('Crisis Indicator Data'!H145)&gt;O$3,5,ROUND(5-(O$3-LOG('Crisis Indicator Data'!H145))/(O$3-O$4)*5,1)))))</f>
        <v>2.8</v>
      </c>
      <c r="P148" s="144">
        <f>IF('Crisis Indicator Data'!H145="x","x",'Crisis Indicator Data'!H145/'Crisis Indicator Data'!G145)</f>
        <v>0.43234792495736213</v>
      </c>
      <c r="Q148" s="253">
        <f t="shared" si="57"/>
        <v>2.1</v>
      </c>
      <c r="R148" s="253">
        <f t="shared" si="58"/>
        <v>2.4500000000000002</v>
      </c>
      <c r="S148" s="253" t="str">
        <f>IF('Crisis Indicator Data'!I145="x","x",IF('Crisis Indicator Data'!I145=0,0,IF(LOG('Crisis Indicator Data'!I145)&lt;S$4,0,IF(LOG('Crisis Indicator Data'!I145)&gt;S$3,5,ROUND(5-(S$3-LOG('Crisis Indicator Data'!I145))/(S$3-S$4)*5,1)))))</f>
        <v>x</v>
      </c>
      <c r="T148" s="144" t="str">
        <f>IF('Crisis Indicator Data'!H145="x","x",IF('Crisis Indicator Data'!I145="x","x",'Crisis Indicator Data'!I145/'Crisis Indicator Data'!H145))</f>
        <v>x</v>
      </c>
      <c r="U148" s="253" t="str">
        <f t="shared" si="59"/>
        <v>x</v>
      </c>
      <c r="V148" s="253" t="str">
        <f t="shared" si="60"/>
        <v>x</v>
      </c>
      <c r="W148" s="253">
        <f>IF('Crisis Indicator Data'!L145="x","x",IF('Crisis Indicator Data'!L145=0,0,IF(LOG('Crisis Indicator Data'!L145)&lt;W$4,0,IF(LOG('Crisis Indicator Data'!L145)&gt;W$3,5,ROUND(5-(W$3-LOG('Crisis Indicator Data'!L145))/(W$3-W$4)*5,1)))))</f>
        <v>0</v>
      </c>
      <c r="X148" s="260">
        <f>IF(OR('Crisis Indicator Data'!L145="x",'Crisis Indicator Data'!H145="x"),"x",'Crisis Indicator Data'!L145/'Crisis Indicator Data'!H145)</f>
        <v>0</v>
      </c>
      <c r="Y148" s="253">
        <f t="shared" si="61"/>
        <v>0</v>
      </c>
      <c r="Z148" s="253">
        <f t="shared" si="62"/>
        <v>0</v>
      </c>
      <c r="AA148" s="253">
        <f t="shared" si="63"/>
        <v>0</v>
      </c>
      <c r="AB148" s="261">
        <f t="shared" si="64"/>
        <v>1.4</v>
      </c>
    </row>
    <row r="149" spans="1:28" x14ac:dyDescent="0.35">
      <c r="A149" s="153" t="str">
        <f>'Crisis Indicator Data'!A146</f>
        <v>International Displacement in Uganda</v>
      </c>
      <c r="B149" s="154" t="str">
        <f>'Crisis Indicator Data'!B146</f>
        <v>International displacement</v>
      </c>
      <c r="C149" s="154" t="str">
        <f>'Crisis Indicator Data'!C146</f>
        <v>UGA005</v>
      </c>
      <c r="D149" s="154" t="str">
        <f>'Crisis Indicator Data'!D146</f>
        <v>Uganda</v>
      </c>
      <c r="E149" s="155" t="str">
        <f>'Crisis Indicator Data'!E146</f>
        <v>UGA</v>
      </c>
      <c r="F149" s="259">
        <f>IF('Crisis Indicator Data'!F146="x","x",IF(LOG('Crisis Indicator Data'!F146)&lt;F$4,0,IF(LOG('Crisis Indicator Data'!F146)&gt;F$3,5,ROUND(5-(F$3-LOG('Crisis Indicator Data'!F146))/(F$3-F$4)*5,1))))</f>
        <v>3</v>
      </c>
      <c r="G149" s="146">
        <f>IF('Crisis Indicator Data'!F146="x","x",IF(B149="Regional crisis",('Crisis Indicator Data'!F146/VLOOKUP('Impact of the crisis'!$C149,'Regional Crises'!$B$1:$R$66,4,FALSE)),'Crisis Indicator Data'!F146/VLOOKUP('Impact of the crisis'!$E149,'Country Indicator Data'!$B$4:$P$300,15,FALSE)))</f>
        <v>0.3324456413325354</v>
      </c>
      <c r="H149" s="253">
        <f t="shared" si="52"/>
        <v>1.6</v>
      </c>
      <c r="I149" s="253">
        <f t="shared" si="53"/>
        <v>2.2999999999999998</v>
      </c>
      <c r="J149" s="253">
        <f>IF('Crisis Indicator Data'!G146="x","x",IF(LOG('Crisis Indicator Data'!G146)&lt;J$4,0,IF(LOG('Crisis Indicator Data'!G146)&gt;J$3,5,ROUND(5-(J$3-LOG('Crisis Indicator Data'!G146))/(J$3-J$4)*5,1))))</f>
        <v>2.9</v>
      </c>
      <c r="K149" s="146">
        <f>IF('Crisis Indicator Data'!G146="x","x",IF(B149="Regional crisis",('Crisis Indicator Data'!G146/VLOOKUP('Impact of the crisis'!$C149,'Regional Crises'!$B$1:$R$66,5,FALSE)),'Crisis Indicator Data'!G146/VLOOKUP('Impact of the crisis'!$E149,'Country Indicator Data'!$B$4:$P$300,14,FALSE)))</f>
        <v>0.1619430627579638</v>
      </c>
      <c r="L149" s="253">
        <f t="shared" si="54"/>
        <v>0.8</v>
      </c>
      <c r="M149" s="253">
        <f t="shared" si="55"/>
        <v>1.85</v>
      </c>
      <c r="N149" s="253">
        <f t="shared" si="56"/>
        <v>2.1</v>
      </c>
      <c r="O149" s="253">
        <f>IF('Crisis Indicator Data'!H146="x","x",IF('Crisis Indicator Data'!H146=0,0,IF(LOG('Crisis Indicator Data'!H146)&lt;O$4,0,IF(LOG('Crisis Indicator Data'!H146)&gt;O$3,5,ROUND(5-(O$3-LOG('Crisis Indicator Data'!H146))/(O$3-O$4)*5,1)))))</f>
        <v>2.8</v>
      </c>
      <c r="P149" s="144">
        <f>IF('Crisis Indicator Data'!H146="x","x",'Crisis Indicator Data'!H146/'Crisis Indicator Data'!G146)</f>
        <v>0.20690105868513919</v>
      </c>
      <c r="Q149" s="253">
        <f t="shared" si="57"/>
        <v>1</v>
      </c>
      <c r="R149" s="253">
        <f t="shared" si="58"/>
        <v>1.9</v>
      </c>
      <c r="S149" s="253">
        <f>IF('Crisis Indicator Data'!I146="x","x",IF('Crisis Indicator Data'!I146=0,0,IF(LOG('Crisis Indicator Data'!I146)&lt;S$4,0,IF(LOG('Crisis Indicator Data'!I146)&gt;S$3,5,ROUND(5-(S$3-LOG('Crisis Indicator Data'!I146))/(S$3-S$4)*5,1)))))</f>
        <v>4.5999999999999996</v>
      </c>
      <c r="T149" s="144">
        <f>IF('Crisis Indicator Data'!H146="x","x",IF('Crisis Indicator Data'!I146="x","x",'Crisis Indicator Data'!I146/'Crisis Indicator Data'!H146))</f>
        <v>1</v>
      </c>
      <c r="U149" s="253">
        <f t="shared" si="59"/>
        <v>5</v>
      </c>
      <c r="V149" s="253">
        <f t="shared" si="60"/>
        <v>4.8</v>
      </c>
      <c r="W149" s="253" t="str">
        <f>IF('Crisis Indicator Data'!L146="x","x",IF('Crisis Indicator Data'!L146=0,0,IF(LOG('Crisis Indicator Data'!L146)&lt;W$4,0,IF(LOG('Crisis Indicator Data'!L146)&gt;W$3,5,ROUND(5-(W$3-LOG('Crisis Indicator Data'!L146))/(W$3-W$4)*5,1)))))</f>
        <v>x</v>
      </c>
      <c r="X149" s="260" t="str">
        <f>IF(OR('Crisis Indicator Data'!L146="x",'Crisis Indicator Data'!H146="x"),"x",'Crisis Indicator Data'!L146/'Crisis Indicator Data'!H146)</f>
        <v>x</v>
      </c>
      <c r="Y149" s="253" t="str">
        <f t="shared" si="61"/>
        <v>x</v>
      </c>
      <c r="Z149" s="253" t="str">
        <f t="shared" si="62"/>
        <v>x</v>
      </c>
      <c r="AA149" s="253">
        <f t="shared" si="63"/>
        <v>4.8</v>
      </c>
      <c r="AB149" s="261">
        <f t="shared" si="64"/>
        <v>3.7</v>
      </c>
    </row>
    <row r="150" spans="1:28" x14ac:dyDescent="0.35">
      <c r="A150" s="153" t="str">
        <f>'Crisis Indicator Data'!A147</f>
        <v>Conflict in Ukraine</v>
      </c>
      <c r="B150" s="154" t="str">
        <f>'Crisis Indicator Data'!B147</f>
        <v>Conflict</v>
      </c>
      <c r="C150" s="154" t="str">
        <f>'Crisis Indicator Data'!C147</f>
        <v>UKR002</v>
      </c>
      <c r="D150" s="154" t="str">
        <f>'Crisis Indicator Data'!D147</f>
        <v>Ukraine</v>
      </c>
      <c r="E150" s="155" t="str">
        <f>'Crisis Indicator Data'!E147</f>
        <v>UKR</v>
      </c>
      <c r="F150" s="259">
        <f>IF('Crisis Indicator Data'!F147="x","x",IF(LOG('Crisis Indicator Data'!F147)&lt;F$4,0,IF(LOG('Crisis Indicator Data'!F147)&gt;F$3,5,ROUND(5-(F$3-LOG('Crisis Indicator Data'!F147))/(F$3-F$4)*5,1))))</f>
        <v>4.5999999999999996</v>
      </c>
      <c r="G150" s="146">
        <f>IF('Crisis Indicator Data'!F147="x","x",IF(B150="Regional crisis",('Crisis Indicator Data'!F147/VLOOKUP('Impact of the crisis'!$C150,'Regional Crises'!$B$1:$R$66,4,FALSE)),'Crisis Indicator Data'!F147/VLOOKUP('Impact of the crisis'!$E150,'Country Indicator Data'!$B$4:$P$300,15,FALSE)))</f>
        <v>1.0420134992836059</v>
      </c>
      <c r="H150" s="253">
        <f t="shared" si="52"/>
        <v>5</v>
      </c>
      <c r="I150" s="253">
        <f t="shared" si="53"/>
        <v>4.8</v>
      </c>
      <c r="J150" s="253">
        <f>IF('Crisis Indicator Data'!G147="x","x",IF(LOG('Crisis Indicator Data'!G147)&lt;J$4,0,IF(LOG('Crisis Indicator Data'!G147)&gt;J$3,5,ROUND(5-(J$3-LOG('Crisis Indicator Data'!G147))/(J$3-J$4)*5,1))))</f>
        <v>5</v>
      </c>
      <c r="K150" s="146">
        <f>IF('Crisis Indicator Data'!G147="x","x",IF(B150="Regional crisis",('Crisis Indicator Data'!G147/VLOOKUP('Impact of the crisis'!$C150,'Regional Crises'!$B$1:$R$66,5,FALSE)),'Crisis Indicator Data'!G147/VLOOKUP('Impact of the crisis'!$E150,'Country Indicator Data'!$B$4:$P$300,14,FALSE)))</f>
        <v>1</v>
      </c>
      <c r="L150" s="253">
        <f t="shared" si="54"/>
        <v>5</v>
      </c>
      <c r="M150" s="253">
        <f t="shared" si="55"/>
        <v>5</v>
      </c>
      <c r="N150" s="253">
        <f t="shared" si="56"/>
        <v>4.9000000000000004</v>
      </c>
      <c r="O150" s="253">
        <f>IF('Crisis Indicator Data'!H147="x","x",IF('Crisis Indicator Data'!H147=0,0,IF(LOG('Crisis Indicator Data'!H147)&lt;O$4,0,IF(LOG('Crisis Indicator Data'!H147)&gt;O$3,5,ROUND(5-(O$3-LOG('Crisis Indicator Data'!H147))/(O$3-O$4)*5,1)))))</f>
        <v>4.5999999999999996</v>
      </c>
      <c r="P150" s="144">
        <f>IF('Crisis Indicator Data'!H147="x","x",'Crisis Indicator Data'!H147/'Crisis Indicator Data'!G147)</f>
        <v>0.49813200498132004</v>
      </c>
      <c r="Q150" s="253">
        <f t="shared" si="57"/>
        <v>2.5</v>
      </c>
      <c r="R150" s="253">
        <f t="shared" si="58"/>
        <v>3.55</v>
      </c>
      <c r="S150" s="253">
        <f>IF('Crisis Indicator Data'!I147="x","x",IF('Crisis Indicator Data'!I147=0,0,IF(LOG('Crisis Indicator Data'!I147)&lt;S$4,0,IF(LOG('Crisis Indicator Data'!I147)&gt;S$3,5,ROUND(5-(S$3-LOG('Crisis Indicator Data'!I147))/(S$3-S$4)*5,1)))))</f>
        <v>5</v>
      </c>
      <c r="T150" s="144">
        <f>IF('Crisis Indicator Data'!H147="x","x",IF('Crisis Indicator Data'!I147="x","x",'Crisis Indicator Data'!I147/'Crisis Indicator Data'!H147))</f>
        <v>0.78761111111111115</v>
      </c>
      <c r="U150" s="253">
        <f t="shared" si="59"/>
        <v>5</v>
      </c>
      <c r="V150" s="253">
        <f t="shared" si="60"/>
        <v>5</v>
      </c>
      <c r="W150" s="253">
        <f>IF('Crisis Indicator Data'!L147="x","x",IF('Crisis Indicator Data'!L147=0,0,IF(LOG('Crisis Indicator Data'!L147)&lt;W$4,0,IF(LOG('Crisis Indicator Data'!L147)&gt;W$3,5,ROUND(5-(W$3-LOG('Crisis Indicator Data'!L147))/(W$3-W$4)*5,1)))))</f>
        <v>4.9000000000000004</v>
      </c>
      <c r="X150" s="260">
        <f>IF(OR('Crisis Indicator Data'!L147="x",'Crisis Indicator Data'!H147="x"),"x",'Crisis Indicator Data'!L147/'Crisis Indicator Data'!H147)</f>
        <v>1.516111111111111E-4</v>
      </c>
      <c r="Y150" s="253">
        <f t="shared" si="61"/>
        <v>5</v>
      </c>
      <c r="Z150" s="253">
        <f t="shared" si="62"/>
        <v>5</v>
      </c>
      <c r="AA150" s="253">
        <f t="shared" si="63"/>
        <v>5</v>
      </c>
      <c r="AB150" s="261">
        <f t="shared" si="64"/>
        <v>4.4000000000000004</v>
      </c>
    </row>
    <row r="151" spans="1:28" x14ac:dyDescent="0.35">
      <c r="A151" s="153" t="str">
        <f>'Crisis Indicator Data'!A148</f>
        <v>Complex crisis in Venezuela</v>
      </c>
      <c r="B151" s="154" t="str">
        <f>'Crisis Indicator Data'!B148</f>
        <v>Complex crisis</v>
      </c>
      <c r="C151" s="154" t="str">
        <f>'Crisis Indicator Data'!C148</f>
        <v>VEN001</v>
      </c>
      <c r="D151" s="154" t="str">
        <f>'Crisis Indicator Data'!D148</f>
        <v>Venezuela</v>
      </c>
      <c r="E151" s="155" t="str">
        <f>'Crisis Indicator Data'!E148</f>
        <v>VEN</v>
      </c>
      <c r="F151" s="259">
        <f>IF('Crisis Indicator Data'!F148="x","x",IF(LOG('Crisis Indicator Data'!F148)&lt;F$4,0,IF(LOG('Crisis Indicator Data'!F148)&gt;F$3,5,ROUND(5-(F$3-LOG('Crisis Indicator Data'!F148))/(F$3-F$4)*5,1))))</f>
        <v>4.9000000000000004</v>
      </c>
      <c r="G151" s="146">
        <f>IF('Crisis Indicator Data'!F148="x","x",IF(B151="Regional crisis",('Crisis Indicator Data'!F148/VLOOKUP('Impact of the crisis'!$C151,'Regional Crises'!$B$1:$R$66,4,FALSE)),'Crisis Indicator Data'!F148/VLOOKUP('Impact of the crisis'!$E151,'Country Indicator Data'!$B$4:$P$300,15,FALSE)))</f>
        <v>1</v>
      </c>
      <c r="H151" s="253">
        <f t="shared" si="52"/>
        <v>5</v>
      </c>
      <c r="I151" s="253">
        <f t="shared" si="53"/>
        <v>4.95</v>
      </c>
      <c r="J151" s="253">
        <f>IF('Crisis Indicator Data'!G148="x","x",IF(LOG('Crisis Indicator Data'!G148)&lt;J$4,0,IF(LOG('Crisis Indicator Data'!G148)&gt;J$3,5,ROUND(5-(J$3-LOG('Crisis Indicator Data'!G148))/(J$3-J$4)*5,1))))</f>
        <v>4.8</v>
      </c>
      <c r="K151" s="146">
        <f>IF('Crisis Indicator Data'!G148="x","x",IF(B151="Regional crisis",('Crisis Indicator Data'!G148/VLOOKUP('Impact of the crisis'!$C151,'Regional Crises'!$B$1:$R$66,5,FALSE)),'Crisis Indicator Data'!G148/VLOOKUP('Impact of the crisis'!$E151,'Country Indicator Data'!$B$4:$P$300,14,FALSE)))</f>
        <v>1</v>
      </c>
      <c r="L151" s="253">
        <f t="shared" si="54"/>
        <v>5</v>
      </c>
      <c r="M151" s="253">
        <f t="shared" si="55"/>
        <v>4.9000000000000004</v>
      </c>
      <c r="N151" s="253">
        <f t="shared" si="56"/>
        <v>4.9000000000000004</v>
      </c>
      <c r="O151" s="253">
        <f>IF('Crisis Indicator Data'!H148="x","x",IF('Crisis Indicator Data'!H148=0,0,IF(LOG('Crisis Indicator Data'!H148)&lt;O$4,0,IF(LOG('Crisis Indicator Data'!H148)&gt;O$3,5,ROUND(5-(O$3-LOG('Crisis Indicator Data'!H148))/(O$3-O$4)*5,1)))))</f>
        <v>4.9000000000000004</v>
      </c>
      <c r="P151" s="144">
        <f>IF('Crisis Indicator Data'!H148="x","x",'Crisis Indicator Data'!H148/'Crisis Indicator Data'!G148)</f>
        <v>1</v>
      </c>
      <c r="Q151" s="253">
        <f t="shared" si="57"/>
        <v>5</v>
      </c>
      <c r="R151" s="253">
        <f t="shared" si="58"/>
        <v>4.95</v>
      </c>
      <c r="S151" s="253">
        <f>IF('Crisis Indicator Data'!I148="x","x",IF('Crisis Indicator Data'!I148=0,0,IF(LOG('Crisis Indicator Data'!I148)&lt;S$4,0,IF(LOG('Crisis Indicator Data'!I148)&gt;S$3,5,ROUND(5-(S$3-LOG('Crisis Indicator Data'!I148))/(S$3-S$4)*5,1)))))</f>
        <v>5</v>
      </c>
      <c r="T151" s="144">
        <f>IF('Crisis Indicator Data'!H148="x","x",IF('Crisis Indicator Data'!I148="x","x",'Crisis Indicator Data'!I148/'Crisis Indicator Data'!H148))</f>
        <v>0.1985626732817744</v>
      </c>
      <c r="U151" s="253">
        <f t="shared" si="59"/>
        <v>5</v>
      </c>
      <c r="V151" s="253">
        <f t="shared" si="60"/>
        <v>5</v>
      </c>
      <c r="W151" s="253">
        <f>IF('Crisis Indicator Data'!L148="x","x",IF('Crisis Indicator Data'!L148=0,0,IF(LOG('Crisis Indicator Data'!L148)&lt;W$4,0,IF(LOG('Crisis Indicator Data'!L148)&gt;W$3,5,ROUND(5-(W$3-LOG('Crisis Indicator Data'!L148))/(W$3-W$4)*5,1)))))</f>
        <v>5</v>
      </c>
      <c r="X151" s="260">
        <f>IF(OR('Crisis Indicator Data'!L148="x",'Crisis Indicator Data'!H148="x"),"x",'Crisis Indicator Data'!L148/'Crisis Indicator Data'!H148)</f>
        <v>3.0107252298263533E-4</v>
      </c>
      <c r="Y151" s="253">
        <f t="shared" si="61"/>
        <v>5</v>
      </c>
      <c r="Z151" s="253">
        <f t="shared" si="62"/>
        <v>5</v>
      </c>
      <c r="AA151" s="253">
        <f t="shared" si="63"/>
        <v>5</v>
      </c>
      <c r="AB151" s="261">
        <f t="shared" si="64"/>
        <v>5</v>
      </c>
    </row>
    <row r="152" spans="1:28" x14ac:dyDescent="0.35">
      <c r="A152" s="153" t="str">
        <f>'Crisis Indicator Data'!A149</f>
        <v>Conflict in Yemen</v>
      </c>
      <c r="B152" s="154" t="str">
        <f>'Crisis Indicator Data'!B149</f>
        <v>Complex crisis</v>
      </c>
      <c r="C152" s="154" t="str">
        <f>'Crisis Indicator Data'!C149</f>
        <v>YEM001</v>
      </c>
      <c r="D152" s="154" t="str">
        <f>'Crisis Indicator Data'!D149</f>
        <v>Yemen</v>
      </c>
      <c r="E152" s="155" t="str">
        <f>'Crisis Indicator Data'!E149</f>
        <v>YEM</v>
      </c>
      <c r="F152" s="259">
        <f>IF('Crisis Indicator Data'!F149="x","x",IF(LOG('Crisis Indicator Data'!F149)&lt;F$4,0,IF(LOG('Crisis Indicator Data'!F149)&gt;F$3,5,ROUND(5-(F$3-LOG('Crisis Indicator Data'!F149))/(F$3-F$4)*5,1))))</f>
        <v>4.5</v>
      </c>
      <c r="G152" s="146">
        <f>IF('Crisis Indicator Data'!F149="x","x",IF(B152="Regional crisis",('Crisis Indicator Data'!F149/VLOOKUP('Impact of the crisis'!$C152,'Regional Crises'!$B$1:$R$66,4,FALSE)),'Crisis Indicator Data'!F149/VLOOKUP('Impact of the crisis'!$E152,'Country Indicator Data'!$B$4:$P$300,15,FALSE)))</f>
        <v>1</v>
      </c>
      <c r="H152" s="253">
        <f t="shared" si="52"/>
        <v>5</v>
      </c>
      <c r="I152" s="253">
        <f t="shared" si="53"/>
        <v>4.75</v>
      </c>
      <c r="J152" s="253">
        <f>IF('Crisis Indicator Data'!G149="x","x",IF(LOG('Crisis Indicator Data'!G149)&lt;J$4,0,IF(LOG('Crisis Indicator Data'!G149)&gt;J$3,5,ROUND(5-(J$3-LOG('Crisis Indicator Data'!G149))/(J$3-J$4)*5,1))))</f>
        <v>5</v>
      </c>
      <c r="K152" s="146">
        <f>IF('Crisis Indicator Data'!G149="x","x",IF(B152="Regional crisis",('Crisis Indicator Data'!G149/VLOOKUP('Impact of the crisis'!$C152,'Regional Crises'!$B$1:$R$66,5,FALSE)),'Crisis Indicator Data'!G149/VLOOKUP('Impact of the crisis'!$E152,'Country Indicator Data'!$B$4:$P$300,14,FALSE)))</f>
        <v>0.99675324675324672</v>
      </c>
      <c r="L152" s="253">
        <f t="shared" si="54"/>
        <v>5</v>
      </c>
      <c r="M152" s="253">
        <f t="shared" si="55"/>
        <v>5</v>
      </c>
      <c r="N152" s="253">
        <f t="shared" si="56"/>
        <v>4.9000000000000004</v>
      </c>
      <c r="O152" s="253">
        <f>IF('Crisis Indicator Data'!H149="x","x",IF('Crisis Indicator Data'!H149=0,0,IF(LOG('Crisis Indicator Data'!H149)&lt;O$4,0,IF(LOG('Crisis Indicator Data'!H149)&gt;O$3,5,ROUND(5-(O$3-LOG('Crisis Indicator Data'!H149))/(O$3-O$4)*5,1)))))</f>
        <v>4.9000000000000004</v>
      </c>
      <c r="P152" s="144">
        <f>IF('Crisis Indicator Data'!H149="x","x",'Crisis Indicator Data'!H149/'Crisis Indicator Data'!G149)</f>
        <v>0.88273615635179148</v>
      </c>
      <c r="Q152" s="253">
        <f t="shared" si="57"/>
        <v>4.4000000000000004</v>
      </c>
      <c r="R152" s="253">
        <f t="shared" si="58"/>
        <v>4.6500000000000004</v>
      </c>
      <c r="S152" s="253">
        <f>IF('Crisis Indicator Data'!I149="x","x",IF('Crisis Indicator Data'!I149=0,0,IF(LOG('Crisis Indicator Data'!I149)&lt;S$4,0,IF(LOG('Crisis Indicator Data'!I149)&gt;S$3,5,ROUND(5-(S$3-LOG('Crisis Indicator Data'!I149))/(S$3-S$4)*5,1)))))</f>
        <v>5</v>
      </c>
      <c r="T152" s="144">
        <f>IF('Crisis Indicator Data'!H149="x","x",IF('Crisis Indicator Data'!I149="x","x",'Crisis Indicator Data'!I149/'Crisis Indicator Data'!H149))</f>
        <v>0.15498154981549817</v>
      </c>
      <c r="U152" s="253">
        <f t="shared" si="59"/>
        <v>5</v>
      </c>
      <c r="V152" s="253">
        <f t="shared" si="60"/>
        <v>5</v>
      </c>
      <c r="W152" s="253">
        <f>IF('Crisis Indicator Data'!L149="x","x",IF('Crisis Indicator Data'!L149=0,0,IF(LOG('Crisis Indicator Data'!L149)&lt;W$4,0,IF(LOG('Crisis Indicator Data'!L149)&gt;W$3,5,ROUND(5-(W$3-LOG('Crisis Indicator Data'!L149))/(W$3-W$4)*5,1)))))</f>
        <v>3.6</v>
      </c>
      <c r="X152" s="260">
        <f>IF(OR('Crisis Indicator Data'!L149="x",'Crisis Indicator Data'!H149="x"),"x",'Crisis Indicator Data'!L149/'Crisis Indicator Data'!H149)</f>
        <v>1.2287822878228782E-5</v>
      </c>
      <c r="Y152" s="253">
        <f t="shared" si="61"/>
        <v>0.6</v>
      </c>
      <c r="Z152" s="253">
        <f t="shared" si="62"/>
        <v>2.1</v>
      </c>
      <c r="AA152" s="253">
        <f t="shared" si="63"/>
        <v>4</v>
      </c>
      <c r="AB152" s="261">
        <f t="shared" si="64"/>
        <v>4.4000000000000004</v>
      </c>
    </row>
    <row r="153" spans="1:28" x14ac:dyDescent="0.35">
      <c r="A153" s="153" t="str">
        <f>'Crisis Indicator Data'!A150</f>
        <v>Mixed migration flows in Yemen</v>
      </c>
      <c r="B153" s="154" t="str">
        <f>'Crisis Indicator Data'!B150</f>
        <v>International displacement</v>
      </c>
      <c r="C153" s="154" t="str">
        <f>'Crisis Indicator Data'!C150</f>
        <v>YEM002</v>
      </c>
      <c r="D153" s="154" t="str">
        <f>'Crisis Indicator Data'!D150</f>
        <v>Yemen</v>
      </c>
      <c r="E153" s="155" t="str">
        <f>'Crisis Indicator Data'!E150</f>
        <v>YEM</v>
      </c>
      <c r="F153" s="259">
        <f>IF('Crisis Indicator Data'!F150="x","x",IF(LOG('Crisis Indicator Data'!F150)&lt;F$4,0,IF(LOG('Crisis Indicator Data'!F150)&gt;F$3,5,ROUND(5-(F$3-LOG('Crisis Indicator Data'!F150))/(F$3-F$4)*5,1))))</f>
        <v>4.5</v>
      </c>
      <c r="G153" s="146">
        <f>IF('Crisis Indicator Data'!F150="x","x",IF(B153="Regional crisis",('Crisis Indicator Data'!F150/VLOOKUP('Impact of the crisis'!$C153,'Regional Crises'!$B$1:$R$66,4,FALSE)),'Crisis Indicator Data'!F150/VLOOKUP('Impact of the crisis'!$E153,'Country Indicator Data'!$B$4:$P$300,15,FALSE)))</f>
        <v>1</v>
      </c>
      <c r="H153" s="253">
        <f t="shared" si="52"/>
        <v>5</v>
      </c>
      <c r="I153" s="253">
        <f t="shared" si="53"/>
        <v>4.75</v>
      </c>
      <c r="J153" s="253">
        <f>IF('Crisis Indicator Data'!G150="x","x",IF(LOG('Crisis Indicator Data'!G150)&lt;J$4,0,IF(LOG('Crisis Indicator Data'!G150)&gt;J$3,5,ROUND(5-(J$3-LOG('Crisis Indicator Data'!G150))/(J$3-J$4)*5,1))))</f>
        <v>5</v>
      </c>
      <c r="K153" s="146">
        <f>IF('Crisis Indicator Data'!G150="x","x",IF(B153="Regional crisis",('Crisis Indicator Data'!G150/VLOOKUP('Impact of the crisis'!$C153,'Regional Crises'!$B$1:$R$66,5,FALSE)),'Crisis Indicator Data'!G150/VLOOKUP('Impact of the crisis'!$E153,'Country Indicator Data'!$B$4:$P$300,14,FALSE)))</f>
        <v>0.99675324675324672</v>
      </c>
      <c r="L153" s="253">
        <f t="shared" si="54"/>
        <v>5</v>
      </c>
      <c r="M153" s="253">
        <f t="shared" si="55"/>
        <v>5</v>
      </c>
      <c r="N153" s="253">
        <f t="shared" si="56"/>
        <v>4.9000000000000004</v>
      </c>
      <c r="O153" s="253">
        <f>IF('Crisis Indicator Data'!H150="x","x",IF('Crisis Indicator Data'!H150=0,0,IF(LOG('Crisis Indicator Data'!H150)&lt;O$4,0,IF(LOG('Crisis Indicator Data'!H150)&gt;O$3,5,ROUND(5-(O$3-LOG('Crisis Indicator Data'!H150))/(O$3-O$4)*5,1)))))</f>
        <v>4.9000000000000004</v>
      </c>
      <c r="P153" s="144">
        <f>IF('Crisis Indicator Data'!H150="x","x",'Crisis Indicator Data'!H150/'Crisis Indicator Data'!G150)</f>
        <v>0.88273615635179148</v>
      </c>
      <c r="Q153" s="253">
        <f t="shared" si="57"/>
        <v>4.4000000000000004</v>
      </c>
      <c r="R153" s="253">
        <f t="shared" si="58"/>
        <v>4.6500000000000004</v>
      </c>
      <c r="S153" s="253">
        <f>IF('Crisis Indicator Data'!I150="x","x",IF('Crisis Indicator Data'!I150=0,0,IF(LOG('Crisis Indicator Data'!I150)&lt;S$4,0,IF(LOG('Crisis Indicator Data'!I150)&gt;S$3,5,ROUND(5-(S$3-LOG('Crisis Indicator Data'!I150))/(S$3-S$4)*5,1)))))</f>
        <v>5</v>
      </c>
      <c r="T153" s="144">
        <f>IF('Crisis Indicator Data'!H150="x","x",IF('Crisis Indicator Data'!I150="x","x",'Crisis Indicator Data'!I150/'Crisis Indicator Data'!H150))</f>
        <v>0.15498154981549817</v>
      </c>
      <c r="U153" s="253">
        <f t="shared" si="59"/>
        <v>5</v>
      </c>
      <c r="V153" s="253">
        <f t="shared" si="60"/>
        <v>5</v>
      </c>
      <c r="W153" s="253">
        <f>IF('Crisis Indicator Data'!L150="x","x",IF('Crisis Indicator Data'!L150=0,0,IF(LOG('Crisis Indicator Data'!L150)&lt;W$4,0,IF(LOG('Crisis Indicator Data'!L150)&gt;W$3,5,ROUND(5-(W$3-LOG('Crisis Indicator Data'!L150))/(W$3-W$4)*5,1)))))</f>
        <v>3.8</v>
      </c>
      <c r="X153" s="260">
        <f>IF(OR('Crisis Indicator Data'!L150="x",'Crisis Indicator Data'!H150="x"),"x",'Crisis Indicator Data'!L150/'Crisis Indicator Data'!H150)</f>
        <v>1.6531365313653136E-5</v>
      </c>
      <c r="Y153" s="253">
        <f t="shared" si="61"/>
        <v>0.8</v>
      </c>
      <c r="Z153" s="253">
        <f t="shared" si="62"/>
        <v>2.2999999999999998</v>
      </c>
      <c r="AA153" s="253">
        <f t="shared" si="63"/>
        <v>4</v>
      </c>
      <c r="AB153" s="261">
        <f t="shared" si="64"/>
        <v>4.4000000000000004</v>
      </c>
    </row>
    <row r="154" spans="1:28" x14ac:dyDescent="0.35">
      <c r="A154" s="153" t="str">
        <f>'Crisis Indicator Data'!A151</f>
        <v>Drought in Zambia</v>
      </c>
      <c r="B154" s="154" t="str">
        <f>'Crisis Indicator Data'!B151</f>
        <v>Drought</v>
      </c>
      <c r="C154" s="154" t="str">
        <f>'Crisis Indicator Data'!C151</f>
        <v>ZMB002</v>
      </c>
      <c r="D154" s="154" t="str">
        <f>'Crisis Indicator Data'!D151</f>
        <v>Zambia</v>
      </c>
      <c r="E154" s="155" t="str">
        <f>'Crisis Indicator Data'!E151</f>
        <v>ZMB</v>
      </c>
      <c r="F154" s="259">
        <f>IF('Crisis Indicator Data'!F151="x","x",IF(LOG('Crisis Indicator Data'!F151)&lt;F$4,0,IF(LOG('Crisis Indicator Data'!F151)&gt;F$3,5,ROUND(5-(F$3-LOG('Crisis Indicator Data'!F151))/(F$3-F$4)*5,1))))</f>
        <v>4.8</v>
      </c>
      <c r="G154" s="146">
        <f>IF('Crisis Indicator Data'!F151="x","x",IF(B154="Regional crisis",('Crisis Indicator Data'!F151/VLOOKUP('Impact of the crisis'!$C154,'Regional Crises'!$B$1:$R$66,4,FALSE)),'Crisis Indicator Data'!F151/VLOOKUP('Impact of the crisis'!$E154,'Country Indicator Data'!$B$4:$P$300,15,FALSE)))</f>
        <v>1.0124134034625163</v>
      </c>
      <c r="H154" s="253">
        <f t="shared" si="52"/>
        <v>5</v>
      </c>
      <c r="I154" s="253">
        <f t="shared" si="53"/>
        <v>4.9000000000000004</v>
      </c>
      <c r="J154" s="253">
        <f>IF('Crisis Indicator Data'!G151="x","x",IF(LOG('Crisis Indicator Data'!G151)&lt;J$4,0,IF(LOG('Crisis Indicator Data'!G151)&gt;J$3,5,ROUND(5-(J$3-LOG('Crisis Indicator Data'!G151))/(J$3-J$4)*5,1))))</f>
        <v>3.6</v>
      </c>
      <c r="K154" s="146">
        <f>IF('Crisis Indicator Data'!G151="x","x",IF(B154="Regional crisis",('Crisis Indicator Data'!G151/VLOOKUP('Impact of the crisis'!$C154,'Regional Crises'!$B$1:$R$66,5,FALSE)),'Crisis Indicator Data'!G151/VLOOKUP('Impact of the crisis'!$E154,'Country Indicator Data'!$B$4:$P$300,14,FALSE)))</f>
        <v>0.66201086956521737</v>
      </c>
      <c r="L154" s="253">
        <f t="shared" si="54"/>
        <v>3.3</v>
      </c>
      <c r="M154" s="253">
        <f t="shared" si="55"/>
        <v>3.45</v>
      </c>
      <c r="N154" s="253">
        <f t="shared" si="56"/>
        <v>4.3</v>
      </c>
      <c r="O154" s="253">
        <f>IF('Crisis Indicator Data'!H151="x","x",IF('Crisis Indicator Data'!H151=0,0,IF(LOG('Crisis Indicator Data'!H151)&lt;O$4,0,IF(LOG('Crisis Indicator Data'!H151)&gt;O$3,5,ROUND(5-(O$3-LOG('Crisis Indicator Data'!H151))/(O$3-O$4)*5,1)))))</f>
        <v>3.9</v>
      </c>
      <c r="P154" s="144">
        <f>IF('Crisis Indicator Data'!H151="x","x",'Crisis Indicator Data'!H151/'Crisis Indicator Data'!G151)</f>
        <v>0.55496264674493068</v>
      </c>
      <c r="Q154" s="253">
        <f t="shared" si="57"/>
        <v>2.8</v>
      </c>
      <c r="R154" s="253">
        <f t="shared" si="58"/>
        <v>3.3499999999999996</v>
      </c>
      <c r="S154" s="253">
        <f>IF('Crisis Indicator Data'!I151="x","x",IF('Crisis Indicator Data'!I151=0,0,IF(LOG('Crisis Indicator Data'!I151)&lt;S$4,0,IF(LOG('Crisis Indicator Data'!I151)&gt;S$3,5,ROUND(5-(S$3-LOG('Crisis Indicator Data'!I151))/(S$3-S$4)*5,1)))))</f>
        <v>0</v>
      </c>
      <c r="T154" s="144">
        <f>IF('Crisis Indicator Data'!H151="x","x",IF('Crisis Indicator Data'!I151="x","x",'Crisis Indicator Data'!I151/'Crisis Indicator Data'!H151))</f>
        <v>0</v>
      </c>
      <c r="U154" s="253">
        <f t="shared" si="59"/>
        <v>0</v>
      </c>
      <c r="V154" s="253">
        <f t="shared" si="60"/>
        <v>0</v>
      </c>
      <c r="W154" s="253">
        <f>IF('Crisis Indicator Data'!L151="x","x",IF('Crisis Indicator Data'!L151=0,0,IF(LOG('Crisis Indicator Data'!L151)&lt;W$4,0,IF(LOG('Crisis Indicator Data'!L151)&gt;W$3,5,ROUND(5-(W$3-LOG('Crisis Indicator Data'!L151))/(W$3-W$4)*5,1)))))</f>
        <v>0</v>
      </c>
      <c r="X154" s="260">
        <f>IF(OR('Crisis Indicator Data'!L151="x",'Crisis Indicator Data'!H151="x"),"x",'Crisis Indicator Data'!L151/'Crisis Indicator Data'!H151)</f>
        <v>0</v>
      </c>
      <c r="Y154" s="253">
        <f t="shared" si="61"/>
        <v>0</v>
      </c>
      <c r="Z154" s="253">
        <f t="shared" si="62"/>
        <v>0</v>
      </c>
      <c r="AA154" s="253">
        <f t="shared" si="63"/>
        <v>0</v>
      </c>
      <c r="AB154" s="261">
        <f t="shared" si="64"/>
        <v>2</v>
      </c>
    </row>
    <row r="155" spans="1:28" x14ac:dyDescent="0.35">
      <c r="A155" s="153" t="str">
        <f>'Crisis Indicator Data'!A152</f>
        <v>Complex crisis in Zimbabwe</v>
      </c>
      <c r="B155" s="154" t="str">
        <f>'Crisis Indicator Data'!B152</f>
        <v>Complex crisis</v>
      </c>
      <c r="C155" s="154" t="str">
        <f>'Crisis Indicator Data'!C152</f>
        <v>ZWE001</v>
      </c>
      <c r="D155" s="154" t="str">
        <f>'Crisis Indicator Data'!D152</f>
        <v>Zimbabwe</v>
      </c>
      <c r="E155" s="155" t="str">
        <f>'Crisis Indicator Data'!E152</f>
        <v>ZWE</v>
      </c>
      <c r="F155" s="259">
        <f>IF('Crisis Indicator Data'!F152="x","x",IF(LOG('Crisis Indicator Data'!F152)&lt;F$4,0,IF(LOG('Crisis Indicator Data'!F152)&gt;F$3,5,ROUND(5-(F$3-LOG('Crisis Indicator Data'!F152))/(F$3-F$4)*5,1))))</f>
        <v>4.3</v>
      </c>
      <c r="G155" s="146">
        <f>IF('Crisis Indicator Data'!F152="x","x",IF(B155="Regional crisis",('Crisis Indicator Data'!F152/VLOOKUP('Impact of the crisis'!$C155,'Regional Crises'!$B$1:$R$66,4,FALSE)),'Crisis Indicator Data'!F152/VLOOKUP('Impact of the crisis'!$E155,'Country Indicator Data'!$B$4:$P$300,15,FALSE)))</f>
        <v>1.0100995217784672</v>
      </c>
      <c r="H155" s="253">
        <f t="shared" si="52"/>
        <v>5</v>
      </c>
      <c r="I155" s="253">
        <f t="shared" si="53"/>
        <v>4.6500000000000004</v>
      </c>
      <c r="J155" s="253">
        <f>IF('Crisis Indicator Data'!G152="x","x",IF(LOG('Crisis Indicator Data'!G152)&lt;J$4,0,IF(LOG('Crisis Indicator Data'!G152)&gt;J$3,5,ROUND(5-(J$3-LOG('Crisis Indicator Data'!G152))/(J$3-J$4)*5,1))))</f>
        <v>4</v>
      </c>
      <c r="K155" s="146">
        <f>IF('Crisis Indicator Data'!G152="x","x",IF(B155="Regional crisis",('Crisis Indicator Data'!G152/VLOOKUP('Impact of the crisis'!$C155,'Regional Crises'!$B$1:$R$66,5,FALSE)),'Crisis Indicator Data'!G152/VLOOKUP('Impact of the crisis'!$E155,'Country Indicator Data'!$B$4:$P$300,14,FALSE)))</f>
        <v>1</v>
      </c>
      <c r="L155" s="253">
        <f t="shared" si="54"/>
        <v>5</v>
      </c>
      <c r="M155" s="253">
        <f t="shared" si="55"/>
        <v>4.5</v>
      </c>
      <c r="N155" s="253">
        <f t="shared" si="56"/>
        <v>4.5999999999999996</v>
      </c>
      <c r="O155" s="253">
        <f>IF('Crisis Indicator Data'!H152="x","x",IF('Crisis Indicator Data'!H152=0,0,IF(LOG('Crisis Indicator Data'!H152)&lt;O$4,0,IF(LOG('Crisis Indicator Data'!H152)&gt;O$3,5,ROUND(5-(O$3-LOG('Crisis Indicator Data'!H152))/(O$3-O$4)*5,1)))))</f>
        <v>4.0999999999999996</v>
      </c>
      <c r="P155" s="144">
        <f>IF('Crisis Indicator Data'!H152="x","x",'Crisis Indicator Data'!H152/'Crisis Indicator Data'!G152)</f>
        <v>0.6238992093591309</v>
      </c>
      <c r="Q155" s="253">
        <f t="shared" si="57"/>
        <v>3.1</v>
      </c>
      <c r="R155" s="253">
        <f t="shared" si="58"/>
        <v>3.5999999999999996</v>
      </c>
      <c r="S155" s="253">
        <f>IF('Crisis Indicator Data'!I152="x","x",IF('Crisis Indicator Data'!I152=0,0,IF(LOG('Crisis Indicator Data'!I152)&lt;S$4,0,IF(LOG('Crisis Indicator Data'!I152)&gt;S$3,5,ROUND(5-(S$3-LOG('Crisis Indicator Data'!I152))/(S$3-S$4)*5,1)))))</f>
        <v>2.2999999999999998</v>
      </c>
      <c r="T155" s="144">
        <f>IF('Crisis Indicator Data'!H152="x","x",IF('Crisis Indicator Data'!I152="x","x",'Crisis Indicator Data'!I152/'Crisis Indicator Data'!H152))</f>
        <v>4.3272202761178652E-3</v>
      </c>
      <c r="U155" s="253">
        <f t="shared" si="59"/>
        <v>0.1</v>
      </c>
      <c r="V155" s="253">
        <f t="shared" si="60"/>
        <v>1.2</v>
      </c>
      <c r="W155" s="253">
        <f>IF('Crisis Indicator Data'!L152="x","x",IF('Crisis Indicator Data'!L152=0,0,IF(LOG('Crisis Indicator Data'!L152)&lt;W$4,0,IF(LOG('Crisis Indicator Data'!L152)&gt;W$3,5,ROUND(5-(W$3-LOG('Crisis Indicator Data'!L152))/(W$3-W$4)*5,1)))))</f>
        <v>1.8</v>
      </c>
      <c r="X155" s="260">
        <f>IF(OR('Crisis Indicator Data'!L152="x",'Crisis Indicator Data'!H152="x"),"x",'Crisis Indicator Data'!L152/'Crisis Indicator Data'!H152)</f>
        <v>1.9575520296723676E-6</v>
      </c>
      <c r="Y155" s="253">
        <f t="shared" si="61"/>
        <v>0.1</v>
      </c>
      <c r="Z155" s="253">
        <f t="shared" si="62"/>
        <v>1</v>
      </c>
      <c r="AA155" s="253">
        <f t="shared" si="63"/>
        <v>1.1000000000000001</v>
      </c>
      <c r="AB155" s="261">
        <f t="shared" si="64"/>
        <v>2.6</v>
      </c>
    </row>
  </sheetData>
  <mergeCells count="1">
    <mergeCell ref="A1:AB1"/>
  </mergeCells>
  <conditionalFormatting sqref="K6:K250">
    <cfRule type="cellIs" priority="101" stopIfTrue="1" operator="equal">
      <formula>"x"</formula>
    </cfRule>
  </conditionalFormatting>
  <conditionalFormatting sqref="P6:P250">
    <cfRule type="cellIs" priority="99" stopIfTrue="1" operator="equal">
      <formula>"x"</formula>
    </cfRule>
  </conditionalFormatting>
  <conditionalFormatting sqref="T6:T250">
    <cfRule type="cellIs" priority="97" stopIfTrue="1" operator="equal">
      <formula>"x"</formula>
    </cfRule>
  </conditionalFormatting>
  <conditionalFormatting sqref="F6:F250">
    <cfRule type="cellIs" dxfId="470" priority="92" stopIfTrue="1" operator="between">
      <formula>4</formula>
      <formula>5</formula>
    </cfRule>
    <cfRule type="cellIs" dxfId="469" priority="93" stopIfTrue="1" operator="between">
      <formula>3</formula>
      <formula>4</formula>
    </cfRule>
    <cfRule type="cellIs" dxfId="468" priority="94" stopIfTrue="1" operator="between">
      <formula>2</formula>
      <formula>3</formula>
    </cfRule>
    <cfRule type="cellIs" dxfId="467" priority="95" stopIfTrue="1" operator="between">
      <formula>1</formula>
      <formula>2</formula>
    </cfRule>
    <cfRule type="cellIs" dxfId="466" priority="96" stopIfTrue="1" operator="between">
      <formula>0</formula>
      <formula>1</formula>
    </cfRule>
  </conditionalFormatting>
  <conditionalFormatting sqref="H6:H250">
    <cfRule type="cellIs" dxfId="465" priority="87" stopIfTrue="1" operator="between">
      <formula>4</formula>
      <formula>5</formula>
    </cfRule>
    <cfRule type="cellIs" dxfId="464" priority="88" stopIfTrue="1" operator="between">
      <formula>3</formula>
      <formula>4</formula>
    </cfRule>
    <cfRule type="cellIs" dxfId="463" priority="89" stopIfTrue="1" operator="between">
      <formula>2</formula>
      <formula>3</formula>
    </cfRule>
    <cfRule type="cellIs" dxfId="462" priority="90" stopIfTrue="1" operator="between">
      <formula>1</formula>
      <formula>2</formula>
    </cfRule>
    <cfRule type="cellIs" dxfId="461" priority="91" stopIfTrue="1" operator="between">
      <formula>0</formula>
      <formula>1</formula>
    </cfRule>
  </conditionalFormatting>
  <conditionalFormatting sqref="I7:I250">
    <cfRule type="cellIs" dxfId="460" priority="82" stopIfTrue="1" operator="between">
      <formula>4</formula>
      <formula>5</formula>
    </cfRule>
    <cfRule type="cellIs" dxfId="459" priority="83" stopIfTrue="1" operator="between">
      <formula>3</formula>
      <formula>4</formula>
    </cfRule>
    <cfRule type="cellIs" dxfId="458" priority="84" stopIfTrue="1" operator="between">
      <formula>2</formula>
      <formula>3</formula>
    </cfRule>
    <cfRule type="cellIs" dxfId="457" priority="85" stopIfTrue="1" operator="between">
      <formula>1</formula>
      <formula>2</formula>
    </cfRule>
    <cfRule type="cellIs" dxfId="456" priority="86" stopIfTrue="1" operator="between">
      <formula>0</formula>
      <formula>1</formula>
    </cfRule>
  </conditionalFormatting>
  <conditionalFormatting sqref="J6:J250">
    <cfRule type="cellIs" dxfId="455" priority="77" stopIfTrue="1" operator="between">
      <formula>4</formula>
      <formula>5</formula>
    </cfRule>
    <cfRule type="cellIs" dxfId="454" priority="78" stopIfTrue="1" operator="between">
      <formula>3</formula>
      <formula>4</formula>
    </cfRule>
    <cfRule type="cellIs" dxfId="453" priority="79" stopIfTrue="1" operator="between">
      <formula>2</formula>
      <formula>3</formula>
    </cfRule>
    <cfRule type="cellIs" dxfId="452" priority="80" stopIfTrue="1" operator="between">
      <formula>1</formula>
      <formula>2</formula>
    </cfRule>
    <cfRule type="cellIs" dxfId="451" priority="81" stopIfTrue="1" operator="between">
      <formula>0</formula>
      <formula>1</formula>
    </cfRule>
  </conditionalFormatting>
  <conditionalFormatting sqref="I6">
    <cfRule type="cellIs" dxfId="450" priority="72" stopIfTrue="1" operator="between">
      <formula>4</formula>
      <formula>5</formula>
    </cfRule>
    <cfRule type="cellIs" dxfId="449" priority="73" stopIfTrue="1" operator="between">
      <formula>3</formula>
      <formula>4</formula>
    </cfRule>
    <cfRule type="cellIs" dxfId="448" priority="74" stopIfTrue="1" operator="between">
      <formula>2</formula>
      <formula>3</formula>
    </cfRule>
    <cfRule type="cellIs" dxfId="447" priority="75" stopIfTrue="1" operator="between">
      <formula>1</formula>
      <formula>2</formula>
    </cfRule>
    <cfRule type="cellIs" dxfId="446" priority="76" stopIfTrue="1" operator="between">
      <formula>0</formula>
      <formula>1</formula>
    </cfRule>
  </conditionalFormatting>
  <conditionalFormatting sqref="L6:L250">
    <cfRule type="cellIs" dxfId="445" priority="67" stopIfTrue="1" operator="between">
      <formula>4</formula>
      <formula>5</formula>
    </cfRule>
    <cfRule type="cellIs" dxfId="444" priority="68" stopIfTrue="1" operator="between">
      <formula>3</formula>
      <formula>4</formula>
    </cfRule>
    <cfRule type="cellIs" dxfId="443" priority="69" stopIfTrue="1" operator="between">
      <formula>2</formula>
      <formula>3</formula>
    </cfRule>
    <cfRule type="cellIs" dxfId="442" priority="70" stopIfTrue="1" operator="between">
      <formula>1</formula>
      <formula>2</formula>
    </cfRule>
    <cfRule type="cellIs" dxfId="441" priority="71" stopIfTrue="1" operator="between">
      <formula>0</formula>
      <formula>1</formula>
    </cfRule>
  </conditionalFormatting>
  <conditionalFormatting sqref="M6:M250">
    <cfRule type="cellIs" dxfId="440" priority="62" stopIfTrue="1" operator="between">
      <formula>4</formula>
      <formula>5</formula>
    </cfRule>
    <cfRule type="cellIs" dxfId="439" priority="63" stopIfTrue="1" operator="between">
      <formula>3</formula>
      <formula>4</formula>
    </cfRule>
    <cfRule type="cellIs" dxfId="438" priority="64" stopIfTrue="1" operator="between">
      <formula>2</formula>
      <formula>3</formula>
    </cfRule>
    <cfRule type="cellIs" dxfId="437" priority="65" stopIfTrue="1" operator="between">
      <formula>1</formula>
      <formula>2</formula>
    </cfRule>
    <cfRule type="cellIs" dxfId="436" priority="66" stopIfTrue="1" operator="between">
      <formula>0</formula>
      <formula>1</formula>
    </cfRule>
  </conditionalFormatting>
  <conditionalFormatting sqref="N6:N250">
    <cfRule type="cellIs" dxfId="435" priority="57" stopIfTrue="1" operator="between">
      <formula>4</formula>
      <formula>5</formula>
    </cfRule>
    <cfRule type="cellIs" dxfId="434" priority="58" stopIfTrue="1" operator="between">
      <formula>3</formula>
      <formula>4</formula>
    </cfRule>
    <cfRule type="cellIs" dxfId="433" priority="59" stopIfTrue="1" operator="between">
      <formula>2</formula>
      <formula>3</formula>
    </cfRule>
    <cfRule type="cellIs" dxfId="432" priority="60" stopIfTrue="1" operator="between">
      <formula>1</formula>
      <formula>2</formula>
    </cfRule>
    <cfRule type="cellIs" dxfId="431" priority="61" stopIfTrue="1" operator="between">
      <formula>0</formula>
      <formula>1</formula>
    </cfRule>
  </conditionalFormatting>
  <conditionalFormatting sqref="O6:O250">
    <cfRule type="cellIs" dxfId="430" priority="52" stopIfTrue="1" operator="between">
      <formula>4</formula>
      <formula>5</formula>
    </cfRule>
    <cfRule type="cellIs" dxfId="429" priority="53" stopIfTrue="1" operator="between">
      <formula>3</formula>
      <formula>4</formula>
    </cfRule>
    <cfRule type="cellIs" dxfId="428" priority="54" stopIfTrue="1" operator="between">
      <formula>2</formula>
      <formula>3</formula>
    </cfRule>
    <cfRule type="cellIs" dxfId="427" priority="55" stopIfTrue="1" operator="between">
      <formula>1</formula>
      <formula>2</formula>
    </cfRule>
    <cfRule type="cellIs" dxfId="426" priority="56" stopIfTrue="1" operator="between">
      <formula>0</formula>
      <formula>1</formula>
    </cfRule>
  </conditionalFormatting>
  <conditionalFormatting sqref="Q6:Q250">
    <cfRule type="cellIs" dxfId="425" priority="47" stopIfTrue="1" operator="between">
      <formula>4</formula>
      <formula>5</formula>
    </cfRule>
    <cfRule type="cellIs" dxfId="424" priority="48" stopIfTrue="1" operator="between">
      <formula>3</formula>
      <formula>4</formula>
    </cfRule>
    <cfRule type="cellIs" dxfId="423" priority="49" stopIfTrue="1" operator="between">
      <formula>2</formula>
      <formula>3</formula>
    </cfRule>
    <cfRule type="cellIs" dxfId="422" priority="50" stopIfTrue="1" operator="between">
      <formula>1</formula>
      <formula>2</formula>
    </cfRule>
    <cfRule type="cellIs" dxfId="421" priority="51" stopIfTrue="1" operator="between">
      <formula>0</formula>
      <formula>1</formula>
    </cfRule>
  </conditionalFormatting>
  <conditionalFormatting sqref="R6:R250">
    <cfRule type="cellIs" dxfId="420" priority="42" stopIfTrue="1" operator="between">
      <formula>4</formula>
      <formula>5</formula>
    </cfRule>
    <cfRule type="cellIs" dxfId="419" priority="43" stopIfTrue="1" operator="between">
      <formula>3</formula>
      <formula>4</formula>
    </cfRule>
    <cfRule type="cellIs" dxfId="418" priority="44" stopIfTrue="1" operator="between">
      <formula>2</formula>
      <formula>3</formula>
    </cfRule>
    <cfRule type="cellIs" dxfId="417" priority="45" stopIfTrue="1" operator="between">
      <formula>1</formula>
      <formula>2</formula>
    </cfRule>
    <cfRule type="cellIs" dxfId="416" priority="46" stopIfTrue="1" operator="between">
      <formula>0</formula>
      <formula>1</formula>
    </cfRule>
  </conditionalFormatting>
  <conditionalFormatting sqref="S6:S250">
    <cfRule type="cellIs" dxfId="415" priority="37" stopIfTrue="1" operator="between">
      <formula>4</formula>
      <formula>5</formula>
    </cfRule>
    <cfRule type="cellIs" dxfId="414" priority="38" stopIfTrue="1" operator="between">
      <formula>3</formula>
      <formula>4</formula>
    </cfRule>
    <cfRule type="cellIs" dxfId="413" priority="39" stopIfTrue="1" operator="between">
      <formula>2</formula>
      <formula>3</formula>
    </cfRule>
    <cfRule type="cellIs" dxfId="412" priority="40" stopIfTrue="1" operator="between">
      <formula>1</formula>
      <formula>2</formula>
    </cfRule>
    <cfRule type="cellIs" dxfId="411" priority="41" stopIfTrue="1" operator="between">
      <formula>0</formula>
      <formula>1</formula>
    </cfRule>
  </conditionalFormatting>
  <conditionalFormatting sqref="U6:U250">
    <cfRule type="cellIs" dxfId="410" priority="32" stopIfTrue="1" operator="between">
      <formula>4</formula>
      <formula>5</formula>
    </cfRule>
    <cfRule type="cellIs" dxfId="409" priority="33" stopIfTrue="1" operator="between">
      <formula>3</formula>
      <formula>4</formula>
    </cfRule>
    <cfRule type="cellIs" dxfId="408" priority="34" stopIfTrue="1" operator="between">
      <formula>2</formula>
      <formula>3</formula>
    </cfRule>
    <cfRule type="cellIs" dxfId="407" priority="35" stopIfTrue="1" operator="between">
      <formula>1</formula>
      <formula>2</formula>
    </cfRule>
    <cfRule type="cellIs" dxfId="406" priority="36" stopIfTrue="1" operator="between">
      <formula>0</formula>
      <formula>1</formula>
    </cfRule>
  </conditionalFormatting>
  <conditionalFormatting sqref="V6:V250">
    <cfRule type="cellIs" dxfId="405" priority="27" stopIfTrue="1" operator="between">
      <formula>4</formula>
      <formula>5</formula>
    </cfRule>
    <cfRule type="cellIs" dxfId="404" priority="28" stopIfTrue="1" operator="between">
      <formula>3</formula>
      <formula>4</formula>
    </cfRule>
    <cfRule type="cellIs" dxfId="403" priority="29" stopIfTrue="1" operator="between">
      <formula>2</formula>
      <formula>3</formula>
    </cfRule>
    <cfRule type="cellIs" dxfId="402" priority="30" stopIfTrue="1" operator="between">
      <formula>1</formula>
      <formula>2</formula>
    </cfRule>
    <cfRule type="cellIs" dxfId="401" priority="31" stopIfTrue="1" operator="between">
      <formula>0</formula>
      <formula>1</formula>
    </cfRule>
  </conditionalFormatting>
  <conditionalFormatting sqref="W6:W250">
    <cfRule type="cellIs" dxfId="400" priority="22" stopIfTrue="1" operator="between">
      <formula>4</formula>
      <formula>5</formula>
    </cfRule>
    <cfRule type="cellIs" dxfId="399" priority="23" stopIfTrue="1" operator="between">
      <formula>3</formula>
      <formula>4</formula>
    </cfRule>
    <cfRule type="cellIs" dxfId="398" priority="24" stopIfTrue="1" operator="between">
      <formula>2</formula>
      <formula>3</formula>
    </cfRule>
    <cfRule type="cellIs" dxfId="397" priority="25" stopIfTrue="1" operator="between">
      <formula>1</formula>
      <formula>2</formula>
    </cfRule>
    <cfRule type="cellIs" dxfId="396" priority="26" stopIfTrue="1" operator="between">
      <formula>0</formula>
      <formula>1</formula>
    </cfRule>
  </conditionalFormatting>
  <conditionalFormatting sqref="AB6:AB250">
    <cfRule type="cellIs" dxfId="395" priority="2" stopIfTrue="1" operator="between">
      <formula>4</formula>
      <formula>5</formula>
    </cfRule>
    <cfRule type="cellIs" dxfId="394" priority="3" stopIfTrue="1" operator="between">
      <formula>3</formula>
      <formula>4</formula>
    </cfRule>
    <cfRule type="cellIs" dxfId="393" priority="4" stopIfTrue="1" operator="between">
      <formula>2</formula>
      <formula>3</formula>
    </cfRule>
    <cfRule type="cellIs" dxfId="392" priority="5" stopIfTrue="1" operator="between">
      <formula>1</formula>
      <formula>2</formula>
    </cfRule>
    <cfRule type="cellIs" dxfId="391" priority="6" stopIfTrue="1" operator="between">
      <formula>0</formula>
      <formula>1</formula>
    </cfRule>
  </conditionalFormatting>
  <conditionalFormatting sqref="Y6:Y250">
    <cfRule type="cellIs" dxfId="390" priority="17" stopIfTrue="1" operator="between">
      <formula>4</formula>
      <formula>5</formula>
    </cfRule>
    <cfRule type="cellIs" dxfId="389" priority="18" stopIfTrue="1" operator="between">
      <formula>3</formula>
      <formula>4</formula>
    </cfRule>
    <cfRule type="cellIs" dxfId="388" priority="19" stopIfTrue="1" operator="between">
      <formula>2</formula>
      <formula>3</formula>
    </cfRule>
    <cfRule type="cellIs" dxfId="387" priority="20" stopIfTrue="1" operator="between">
      <formula>1</formula>
      <formula>2</formula>
    </cfRule>
    <cfRule type="cellIs" dxfId="386" priority="21" stopIfTrue="1" operator="between">
      <formula>0</formula>
      <formula>1</formula>
    </cfRule>
  </conditionalFormatting>
  <conditionalFormatting sqref="Z6:Z250">
    <cfRule type="cellIs" dxfId="385" priority="12" stopIfTrue="1" operator="between">
      <formula>4</formula>
      <formula>5</formula>
    </cfRule>
    <cfRule type="cellIs" dxfId="384" priority="13" stopIfTrue="1" operator="between">
      <formula>3</formula>
      <formula>4</formula>
    </cfRule>
    <cfRule type="cellIs" dxfId="383" priority="14" stopIfTrue="1" operator="between">
      <formula>2</formula>
      <formula>3</formula>
    </cfRule>
    <cfRule type="cellIs" dxfId="382" priority="15" stopIfTrue="1" operator="between">
      <formula>1</formula>
      <formula>2</formula>
    </cfRule>
    <cfRule type="cellIs" dxfId="381" priority="16" stopIfTrue="1" operator="between">
      <formula>0</formula>
      <formula>1</formula>
    </cfRule>
  </conditionalFormatting>
  <conditionalFormatting sqref="AA6:AA250">
    <cfRule type="cellIs" dxfId="380" priority="7" stopIfTrue="1" operator="between">
      <formula>4</formula>
      <formula>5</formula>
    </cfRule>
    <cfRule type="cellIs" dxfId="379" priority="8" stopIfTrue="1" operator="between">
      <formula>3</formula>
      <formula>4</formula>
    </cfRule>
    <cfRule type="cellIs" dxfId="378" priority="9" stopIfTrue="1" operator="between">
      <formula>2</formula>
      <formula>3</formula>
    </cfRule>
    <cfRule type="cellIs" dxfId="377" priority="10" stopIfTrue="1" operator="between">
      <formula>1</formula>
      <formula>2</formula>
    </cfRule>
    <cfRule type="cellIs" dxfId="376" priority="11" stopIfTrue="1" operator="between">
      <formula>0</formula>
      <formula>1</formula>
    </cfRule>
  </conditionalFormatting>
  <conditionalFormatting sqref="A1:XFD1048576">
    <cfRule type="containsBlanks" priority="1" stopIfTrue="1">
      <formula>LEN(TRIM(A1))=0</formula>
    </cfRule>
  </conditionalFormatting>
  <pageMargins left="0.70866141732283472" right="0.70866141732283472" top="0.74803149606299213" bottom="0.74803149606299213" header="0.31496062992125978" footer="0.31496062992125978"/>
  <pageSetup paperSize="8" scale="57" fitToHeight="2" orientation="landscape"/>
  <drawing r:id="rId1"/>
  <picture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842066"/>
  </sheetPr>
  <dimension ref="A1:R155"/>
  <sheetViews>
    <sheetView workbookViewId="0">
      <selection activeCell="E2" sqref="E2"/>
    </sheetView>
  </sheetViews>
  <sheetFormatPr defaultColWidth="9.453125" defaultRowHeight="14.5" x14ac:dyDescent="0.35"/>
  <cols>
    <col min="1" max="1" width="36.453125" style="217" customWidth="1"/>
    <col min="2" max="2" width="26" style="217" bestFit="1" customWidth="1"/>
    <col min="3" max="3" width="10.453125" style="217" bestFit="1" customWidth="1"/>
    <col min="4" max="4" width="13.453125" style="217" customWidth="1"/>
    <col min="5" max="5" width="11" style="217" customWidth="1"/>
    <col min="6" max="18" width="10" style="213" customWidth="1"/>
    <col min="19" max="19" width="9.453125" style="217" customWidth="1"/>
    <col min="20" max="16384" width="9.453125" style="217"/>
  </cols>
  <sheetData>
    <row r="1" spans="1:18" ht="15.65" customHeight="1" thickBot="1" x14ac:dyDescent="0.4">
      <c r="A1" s="303"/>
      <c r="B1" s="300"/>
      <c r="C1" s="300"/>
      <c r="D1" s="300"/>
      <c r="E1" s="300"/>
      <c r="F1" s="301"/>
      <c r="G1" s="301"/>
      <c r="H1" s="301"/>
      <c r="I1" s="301"/>
      <c r="J1" s="301"/>
      <c r="K1" s="301"/>
      <c r="L1" s="301"/>
      <c r="M1" s="301"/>
      <c r="N1" s="301"/>
      <c r="O1" s="301"/>
      <c r="P1" s="301"/>
      <c r="Q1" s="301"/>
      <c r="R1" s="301"/>
    </row>
    <row r="2" spans="1:18" s="212" customFormat="1" ht="110.9" customHeight="1" thickBot="1" x14ac:dyDescent="0.3">
      <c r="A2" s="2"/>
      <c r="B2" s="2"/>
      <c r="C2" s="56"/>
      <c r="D2" s="56"/>
      <c r="E2" s="56"/>
      <c r="F2" s="86" t="s">
        <v>7819</v>
      </c>
      <c r="G2" s="86" t="s">
        <v>7820</v>
      </c>
      <c r="H2" s="86" t="s">
        <v>7821</v>
      </c>
      <c r="I2" s="86" t="s">
        <v>7822</v>
      </c>
      <c r="J2" s="87" t="s">
        <v>7823</v>
      </c>
      <c r="K2" s="85" t="s">
        <v>702</v>
      </c>
      <c r="L2" s="88" t="s">
        <v>7824</v>
      </c>
      <c r="M2" s="88" t="s">
        <v>7825</v>
      </c>
      <c r="N2" s="88" t="s">
        <v>7826</v>
      </c>
      <c r="O2" s="88" t="s">
        <v>7827</v>
      </c>
      <c r="P2" s="88" t="s">
        <v>7828</v>
      </c>
      <c r="Q2" s="85" t="s">
        <v>7784</v>
      </c>
      <c r="R2" s="84" t="s">
        <v>7782</v>
      </c>
    </row>
    <row r="3" spans="1:18" x14ac:dyDescent="0.35">
      <c r="A3" s="52"/>
      <c r="B3" s="52"/>
      <c r="C3" s="56"/>
      <c r="D3" s="56"/>
      <c r="E3" s="7" t="s">
        <v>7816</v>
      </c>
      <c r="F3" s="67"/>
      <c r="G3" s="67"/>
      <c r="H3" s="67"/>
      <c r="I3" s="67"/>
      <c r="J3" s="67"/>
      <c r="K3" s="68">
        <v>7</v>
      </c>
      <c r="L3" s="29">
        <v>0.05</v>
      </c>
      <c r="M3" s="29">
        <v>0.05</v>
      </c>
      <c r="N3" s="29">
        <v>0.05</v>
      </c>
      <c r="O3" s="29">
        <v>0.05</v>
      </c>
      <c r="P3" s="29">
        <v>0.05</v>
      </c>
      <c r="Q3" s="67"/>
      <c r="R3" s="67"/>
    </row>
    <row r="4" spans="1:18" x14ac:dyDescent="0.35">
      <c r="A4" s="52"/>
      <c r="B4" s="52"/>
      <c r="C4" s="56"/>
      <c r="D4" s="56"/>
      <c r="E4" s="7" t="s">
        <v>7817</v>
      </c>
      <c r="F4" s="67"/>
      <c r="G4" s="67"/>
      <c r="H4" s="67"/>
      <c r="I4" s="67"/>
      <c r="J4" s="67"/>
      <c r="K4" s="68">
        <v>4</v>
      </c>
      <c r="L4" s="67"/>
      <c r="M4" s="67"/>
      <c r="N4" s="67"/>
      <c r="O4" s="67"/>
      <c r="P4" s="67"/>
      <c r="Q4" s="67"/>
      <c r="R4" s="67"/>
    </row>
    <row r="5" spans="1:18" x14ac:dyDescent="0.35">
      <c r="A5" s="23" t="s">
        <v>7770</v>
      </c>
      <c r="B5" s="23" t="s">
        <v>7775</v>
      </c>
      <c r="C5" s="23" t="s">
        <v>7772</v>
      </c>
      <c r="D5" s="23" t="s">
        <v>7773</v>
      </c>
      <c r="E5" s="24" t="s">
        <v>7818</v>
      </c>
      <c r="F5" s="25"/>
      <c r="G5" s="26"/>
      <c r="H5" s="25"/>
      <c r="I5" s="27"/>
      <c r="J5" s="25"/>
      <c r="K5" s="25"/>
      <c r="L5" s="25"/>
      <c r="M5" s="25"/>
      <c r="N5" s="25"/>
      <c r="O5" s="25"/>
      <c r="P5" s="25"/>
      <c r="Q5" s="25"/>
      <c r="R5" s="25"/>
    </row>
    <row r="6" spans="1:18" x14ac:dyDescent="0.35">
      <c r="A6" s="147" t="str">
        <f>'Crisis Indicator Data'!A3</f>
        <v>Complex crisis in Afghanistan</v>
      </c>
      <c r="B6" s="148" t="str">
        <f>'Crisis Indicator Data'!B3</f>
        <v>Complex crisis</v>
      </c>
      <c r="C6" s="148" t="str">
        <f>'Crisis Indicator Data'!C3</f>
        <v>AFG001</v>
      </c>
      <c r="D6" s="148" t="str">
        <f>'Crisis Indicator Data'!D3</f>
        <v>Afghanistan</v>
      </c>
      <c r="E6" s="148" t="str">
        <f>'Crisis Indicator Data'!E3</f>
        <v>AFG</v>
      </c>
      <c r="F6" s="159">
        <f>IF('Crisis Indicator Data'!Q3="x","x",('Crisis Indicator Data'!Q3/1000000))</f>
        <v>5.88</v>
      </c>
      <c r="G6" s="159">
        <f>IF('Crisis Indicator Data'!R3="x","x",('Crisis Indicator Data'!R3/1000000))</f>
        <v>11.5</v>
      </c>
      <c r="H6" s="159">
        <f>IF('Crisis Indicator Data'!S3="x","x",('Crisis Indicator Data'!S3/1000000))</f>
        <v>15.1</v>
      </c>
      <c r="I6" s="159">
        <f>IF('Crisis Indicator Data'!T3="x","x",('Crisis Indicator Data'!T3/1000000))</f>
        <v>9.3000000000000007</v>
      </c>
      <c r="J6" s="159">
        <f>IF('Crisis Indicator Data'!U3="x","x",('Crisis Indicator Data'!U3/1000000))</f>
        <v>0.02</v>
      </c>
      <c r="K6" s="259">
        <f t="shared" ref="K6:K37" si="0">IF(H6="x","x",IF(SUM(H6:J6)=0,0,IF(LOG(SUM(H6:J6)*1000000)&lt;$K$4,0,IF(LOG(SUM(H6:J6)*1000000)&gt;$K$3,5,ROUND(5-(K$3-LOG(SUM(H6:J6)*1000000))/(K$3-K$4)*5,1)))))</f>
        <v>5</v>
      </c>
      <c r="L6" s="144">
        <f>IF(F6="x","x",(F6*1000000/VLOOKUP($C6,'Crisis Indicator Data'!$C$3:$H$198,5,FALSE)))</f>
        <v>0.14066985645933014</v>
      </c>
      <c r="M6" s="144">
        <f>IF(G6="x","x",(G6*1000000/VLOOKUP($C6,'Crisis Indicator Data'!$C$3:$H$198,5,FALSE)))</f>
        <v>0.27511961722488038</v>
      </c>
      <c r="N6" s="144">
        <f>IF(H6="x","x",(H6*1000000/VLOOKUP($C6,'Crisis Indicator Data'!$C$3:$H$198,5,FALSE)))</f>
        <v>0.36124401913875598</v>
      </c>
      <c r="O6" s="144">
        <f>IF(I6="x","x",(I6*1000000/VLOOKUP($C6,'Crisis Indicator Data'!$C$3:$H$198,5,FALSE)))</f>
        <v>0.22248803827751196</v>
      </c>
      <c r="P6" s="144">
        <f>IF(J6="x","x",(J6*1000000/VLOOKUP($C6,'Crisis Indicator Data'!$C$3:$H$198,5,FALSE)))</f>
        <v>4.7846889952153111E-4</v>
      </c>
      <c r="Q6" s="253">
        <f t="shared" ref="Q6:Q37" si="1">IF(N6="x","x",IF(OR(L6&gt;=$L$3,M6&gt;=$M$3,N6&gt;=$N$3,O6&gt;=$O$3,P6&gt;=$P$3),(IF(P6&gt;=$P$3,5,IF((O6+P6)&gt;=$O$3,4,IF((O6+P6+N6)&gt;=$N$3,3,IF((O6+P6+N6+M6)&gt;=$M$3,2,1)))))))</f>
        <v>4</v>
      </c>
      <c r="R6" s="253">
        <f t="shared" ref="R6:R37" si="2">IF(Q6="x","x",(AVERAGE(K6,Q6)))</f>
        <v>4.5</v>
      </c>
    </row>
    <row r="7" spans="1:18" x14ac:dyDescent="0.35">
      <c r="A7" s="147" t="str">
        <f>'Crisis Indicator Data'!A4</f>
        <v>Drought in South-West Angola</v>
      </c>
      <c r="B7" s="148" t="str">
        <f>'Crisis Indicator Data'!B4</f>
        <v>Food Security</v>
      </c>
      <c r="C7" s="148" t="str">
        <f>'Crisis Indicator Data'!C4</f>
        <v>AGO002</v>
      </c>
      <c r="D7" s="148" t="str">
        <f>'Crisis Indicator Data'!D4</f>
        <v>Angola</v>
      </c>
      <c r="E7" s="148" t="str">
        <f>'Crisis Indicator Data'!E4</f>
        <v>AGO</v>
      </c>
      <c r="F7" s="159">
        <f>IF('Crisis Indicator Data'!Q4="x","x",('Crisis Indicator Data'!Q4/1000000))</f>
        <v>0.54</v>
      </c>
      <c r="G7" s="159">
        <f>IF('Crisis Indicator Data'!R4="x","x",('Crisis Indicator Data'!R4/1000000))</f>
        <v>0.83699999999999997</v>
      </c>
      <c r="H7" s="159">
        <f>IF('Crisis Indicator Data'!S4="x","x",('Crisis Indicator Data'!S4/1000000))</f>
        <v>1.026</v>
      </c>
      <c r="I7" s="159">
        <f>IF('Crisis Indicator Data'!T4="x","x",('Crisis Indicator Data'!T4/1000000))</f>
        <v>0.32400000000000001</v>
      </c>
      <c r="J7" s="159">
        <f>IF('Crisis Indicator Data'!U4="x","x",('Crisis Indicator Data'!U4/1000000))</f>
        <v>0</v>
      </c>
      <c r="K7" s="259">
        <f t="shared" si="0"/>
        <v>3.6</v>
      </c>
      <c r="L7" s="144">
        <f>IF(F7="x","x",(F7*1000000/VLOOKUP($C7,'Crisis Indicator Data'!$C$3:$H$198,5,FALSE)))</f>
        <v>0.19801980198019803</v>
      </c>
      <c r="M7" s="144">
        <f>IF(G7="x","x",(G7*1000000/VLOOKUP($C7,'Crisis Indicator Data'!$C$3:$H$198,5,FALSE)))</f>
        <v>0.30693069306930693</v>
      </c>
      <c r="N7" s="144">
        <f>IF(H7="x","x",(H7*1000000/VLOOKUP($C7,'Crisis Indicator Data'!$C$3:$H$198,5,FALSE)))</f>
        <v>0.37623762376237624</v>
      </c>
      <c r="O7" s="144">
        <f>IF(I7="x","x",(I7*1000000/VLOOKUP($C7,'Crisis Indicator Data'!$C$3:$H$198,5,FALSE)))</f>
        <v>0.11881188118811881</v>
      </c>
      <c r="P7" s="144">
        <f>IF(J7="x","x",(J7*1000000/VLOOKUP($C7,'Crisis Indicator Data'!$C$3:$H$198,5,FALSE)))</f>
        <v>0</v>
      </c>
      <c r="Q7" s="253">
        <f t="shared" si="1"/>
        <v>4</v>
      </c>
      <c r="R7" s="253">
        <f t="shared" si="2"/>
        <v>3.8</v>
      </c>
    </row>
    <row r="8" spans="1:18" x14ac:dyDescent="0.35">
      <c r="A8" s="147" t="str">
        <f>'Crisis Indicator Data'!A5</f>
        <v>Nagorno-Karabakh Conflict in Armenia</v>
      </c>
      <c r="B8" s="148" t="str">
        <f>'Crisis Indicator Data'!B5</f>
        <v>Conflict</v>
      </c>
      <c r="C8" s="148" t="str">
        <f>'Crisis Indicator Data'!C5</f>
        <v>ARM002</v>
      </c>
      <c r="D8" s="148" t="str">
        <f>'Crisis Indicator Data'!D5</f>
        <v>Armenia</v>
      </c>
      <c r="E8" s="148" t="str">
        <f>'Crisis Indicator Data'!E5</f>
        <v>ARM</v>
      </c>
      <c r="F8" s="159">
        <f>IF('Crisis Indicator Data'!Q5="x","x",('Crisis Indicator Data'!Q5/1000000))</f>
        <v>2.8740000000000001</v>
      </c>
      <c r="G8" s="159">
        <f>IF('Crisis Indicator Data'!R5="x","x",('Crisis Indicator Data'!R5/1000000))</f>
        <v>1.7999999999999999E-2</v>
      </c>
      <c r="H8" s="159">
        <f>IF('Crisis Indicator Data'!S5="x","x",('Crisis Indicator Data'!S5/1000000))</f>
        <v>6.6000000000000003E-2</v>
      </c>
      <c r="I8" s="159">
        <f>IF('Crisis Indicator Data'!T5="x","x",('Crisis Indicator Data'!T5/1000000))</f>
        <v>0</v>
      </c>
      <c r="J8" s="159">
        <f>IF('Crisis Indicator Data'!U5="x","x",('Crisis Indicator Data'!U5/1000000))</f>
        <v>0</v>
      </c>
      <c r="K8" s="259">
        <f t="shared" si="0"/>
        <v>1.4</v>
      </c>
      <c r="L8" s="144">
        <f>IF(F8="x","x",(F8*1000000/VLOOKUP($C8,'Crisis Indicator Data'!$C$3:$H$198,5,FALSE)))</f>
        <v>0.95039682539682535</v>
      </c>
      <c r="M8" s="144">
        <f>IF(G8="x","x",(G8*1000000/VLOOKUP($C8,'Crisis Indicator Data'!$C$3:$H$198,5,FALSE)))</f>
        <v>5.9523809523809521E-3</v>
      </c>
      <c r="N8" s="144">
        <f>IF(H8="x","x",(H8*1000000/VLOOKUP($C8,'Crisis Indicator Data'!$C$3:$H$198,5,FALSE)))</f>
        <v>2.1825396825396824E-2</v>
      </c>
      <c r="O8" s="144">
        <f>IF(I8="x","x",(I8*1000000/VLOOKUP($C8,'Crisis Indicator Data'!$C$3:$H$198,5,FALSE)))</f>
        <v>0</v>
      </c>
      <c r="P8" s="144">
        <f>IF(J8="x","x",(J8*1000000/VLOOKUP($C8,'Crisis Indicator Data'!$C$3:$H$198,5,FALSE)))</f>
        <v>0</v>
      </c>
      <c r="Q8" s="253">
        <f t="shared" si="1"/>
        <v>1</v>
      </c>
      <c r="R8" s="253">
        <f t="shared" si="2"/>
        <v>1.2</v>
      </c>
    </row>
    <row r="9" spans="1:18" x14ac:dyDescent="0.35">
      <c r="A9" s="147" t="str">
        <f>'Crisis Indicator Data'!A6</f>
        <v>Nagorno-Karabakh conflict in Azerbaijan</v>
      </c>
      <c r="B9" s="148" t="str">
        <f>'Crisis Indicator Data'!B6</f>
        <v>Conflict</v>
      </c>
      <c r="C9" s="148" t="str">
        <f>'Crisis Indicator Data'!C6</f>
        <v>AZE002</v>
      </c>
      <c r="D9" s="148" t="str">
        <f>'Crisis Indicator Data'!D6</f>
        <v>Azerbaijan</v>
      </c>
      <c r="E9" s="148" t="str">
        <f>'Crisis Indicator Data'!E6</f>
        <v>AZE</v>
      </c>
      <c r="F9" s="159" t="str">
        <f>IF('Crisis Indicator Data'!Q6="x","x",('Crisis Indicator Data'!Q6/1000000))</f>
        <v>x</v>
      </c>
      <c r="G9" s="159" t="str">
        <f>IF('Crisis Indicator Data'!R6="x","x",('Crisis Indicator Data'!R6/1000000))</f>
        <v>x</v>
      </c>
      <c r="H9" s="159" t="str">
        <f>IF('Crisis Indicator Data'!S6="x","x",('Crisis Indicator Data'!S6/1000000))</f>
        <v>x</v>
      </c>
      <c r="I9" s="159" t="str">
        <f>IF('Crisis Indicator Data'!T6="x","x",('Crisis Indicator Data'!T6/1000000))</f>
        <v>x</v>
      </c>
      <c r="J9" s="159" t="str">
        <f>IF('Crisis Indicator Data'!U6="x","x",('Crisis Indicator Data'!U6/1000000))</f>
        <v>x</v>
      </c>
      <c r="K9" s="259" t="str">
        <f t="shared" si="0"/>
        <v>x</v>
      </c>
      <c r="L9" s="144" t="str">
        <f>IF(F9="x","x",(F9*1000000/VLOOKUP($C9,'Crisis Indicator Data'!$C$3:$H$198,5,FALSE)))</f>
        <v>x</v>
      </c>
      <c r="M9" s="144" t="str">
        <f>IF(G9="x","x",(G9*1000000/VLOOKUP($C9,'Crisis Indicator Data'!$C$3:$H$198,5,FALSE)))</f>
        <v>x</v>
      </c>
      <c r="N9" s="144" t="str">
        <f>IF(H9="x","x",(H9*1000000/VLOOKUP($C9,'Crisis Indicator Data'!$C$3:$H$198,5,FALSE)))</f>
        <v>x</v>
      </c>
      <c r="O9" s="144" t="str">
        <f>IF(I9="x","x",(I9*1000000/VLOOKUP($C9,'Crisis Indicator Data'!$C$3:$H$198,5,FALSE)))</f>
        <v>x</v>
      </c>
      <c r="P9" s="144" t="str">
        <f>IF(J9="x","x",(J9*1000000/VLOOKUP($C9,'Crisis Indicator Data'!$C$3:$H$198,5,FALSE)))</f>
        <v>x</v>
      </c>
      <c r="Q9" s="253" t="str">
        <f t="shared" si="1"/>
        <v>x</v>
      </c>
      <c r="R9" s="253" t="str">
        <f t="shared" si="2"/>
        <v>x</v>
      </c>
    </row>
    <row r="10" spans="1:18" x14ac:dyDescent="0.35">
      <c r="A10" s="147" t="str">
        <f>'Crisis Indicator Data'!A7</f>
        <v>Complex in Burundi</v>
      </c>
      <c r="B10" s="148" t="str">
        <f>'Crisis Indicator Data'!B7</f>
        <v>Complex crisis</v>
      </c>
      <c r="C10" s="148" t="str">
        <f>'Crisis Indicator Data'!C7</f>
        <v>BDI001</v>
      </c>
      <c r="D10" s="148" t="str">
        <f>'Crisis Indicator Data'!D7</f>
        <v>Burundi</v>
      </c>
      <c r="E10" s="148" t="str">
        <f>'Crisis Indicator Data'!E7</f>
        <v>BDI</v>
      </c>
      <c r="F10" s="159">
        <f>IF('Crisis Indicator Data'!Q7="x","x",('Crisis Indicator Data'!Q7/1000000))</f>
        <v>0</v>
      </c>
      <c r="G10" s="159">
        <f>IF('Crisis Indicator Data'!R7="x","x",('Crisis Indicator Data'!R7/1000000))</f>
        <v>11.2</v>
      </c>
      <c r="H10" s="159">
        <f>IF('Crisis Indicator Data'!S7="x","x",('Crisis Indicator Data'!S7/1000000))</f>
        <v>1.6919999999999999</v>
      </c>
      <c r="I10" s="159">
        <f>IF('Crisis Indicator Data'!T7="x","x",('Crisis Indicator Data'!T7/1000000))</f>
        <v>0.108</v>
      </c>
      <c r="J10" s="159">
        <f>IF('Crisis Indicator Data'!U7="x","x",('Crisis Indicator Data'!U7/1000000))</f>
        <v>0</v>
      </c>
      <c r="K10" s="259">
        <f t="shared" si="0"/>
        <v>3.8</v>
      </c>
      <c r="L10" s="144">
        <f>IF(F10="x","x",(F10*1000000/VLOOKUP($C10,'Crisis Indicator Data'!$C$3:$H$198,5,FALSE)))</f>
        <v>0</v>
      </c>
      <c r="M10" s="144">
        <f>IF(G10="x","x",(G10*1000000/VLOOKUP($C10,'Crisis Indicator Data'!$C$3:$H$198,5,FALSE)))</f>
        <v>0.86153846153846159</v>
      </c>
      <c r="N10" s="144">
        <f>IF(H10="x","x",(H10*1000000/VLOOKUP($C10,'Crisis Indicator Data'!$C$3:$H$198,5,FALSE)))</f>
        <v>0.13015384615384615</v>
      </c>
      <c r="O10" s="144">
        <f>IF(I10="x","x",(I10*1000000/VLOOKUP($C10,'Crisis Indicator Data'!$C$3:$H$198,5,FALSE)))</f>
        <v>8.3076923076923076E-3</v>
      </c>
      <c r="P10" s="144">
        <f>IF(J10="x","x",(J10*1000000/VLOOKUP($C10,'Crisis Indicator Data'!$C$3:$H$198,5,FALSE)))</f>
        <v>0</v>
      </c>
      <c r="Q10" s="253">
        <f t="shared" si="1"/>
        <v>3</v>
      </c>
      <c r="R10" s="253">
        <f t="shared" si="2"/>
        <v>3.4</v>
      </c>
    </row>
    <row r="11" spans="1:18" x14ac:dyDescent="0.35">
      <c r="A11" s="147" t="str">
        <f>'Crisis Indicator Data'!A8</f>
        <v>Conflict in Burkina Faso</v>
      </c>
      <c r="B11" s="148" t="str">
        <f>'Crisis Indicator Data'!B8</f>
        <v>Conflict</v>
      </c>
      <c r="C11" s="148" t="str">
        <f>'Crisis Indicator Data'!C8</f>
        <v>BFA002</v>
      </c>
      <c r="D11" s="148" t="str">
        <f>'Crisis Indicator Data'!D8</f>
        <v>Burkina Faso</v>
      </c>
      <c r="E11" s="148" t="str">
        <f>'Crisis Indicator Data'!E8</f>
        <v>BFA</v>
      </c>
      <c r="F11" s="159">
        <f>IF('Crisis Indicator Data'!Q8="x","x",('Crisis Indicator Data'!Q8/1000000))</f>
        <v>8.1000000000000003E-2</v>
      </c>
      <c r="G11" s="159">
        <f>IF('Crisis Indicator Data'!R8="x","x",('Crisis Indicator Data'!R8/1000000))</f>
        <v>2</v>
      </c>
      <c r="H11" s="159">
        <f>IF('Crisis Indicator Data'!S8="x","x",('Crisis Indicator Data'!S8/1000000))</f>
        <v>0.98299999999999998</v>
      </c>
      <c r="I11" s="159">
        <f>IF('Crisis Indicator Data'!T8="x","x",('Crisis Indicator Data'!T8/1000000))</f>
        <v>0.17499999999999999</v>
      </c>
      <c r="J11" s="159">
        <f>IF('Crisis Indicator Data'!U8="x","x",('Crisis Indicator Data'!U8/1000000))</f>
        <v>0.28399999999999997</v>
      </c>
      <c r="K11" s="259">
        <f t="shared" si="0"/>
        <v>3.6</v>
      </c>
      <c r="L11" s="144">
        <f>IF(F11="x","x",(F11*1000000/VLOOKUP($C11,'Crisis Indicator Data'!$C$3:$H$198,5,FALSE)))</f>
        <v>2.2991768379222254E-2</v>
      </c>
      <c r="M11" s="144">
        <f>IF(G11="x","x",(G11*1000000/VLOOKUP($C11,'Crisis Indicator Data'!$C$3:$H$198,5,FALSE)))</f>
        <v>0.56769798467215438</v>
      </c>
      <c r="N11" s="144">
        <f>IF(H11="x","x",(H11*1000000/VLOOKUP($C11,'Crisis Indicator Data'!$C$3:$H$198,5,FALSE)))</f>
        <v>0.27902355946636387</v>
      </c>
      <c r="O11" s="144">
        <f>IF(I11="x","x",(I11*1000000/VLOOKUP($C11,'Crisis Indicator Data'!$C$3:$H$198,5,FALSE)))</f>
        <v>4.9673573658813509E-2</v>
      </c>
      <c r="P11" s="144">
        <f>IF(J11="x","x",(J11*1000000/VLOOKUP($C11,'Crisis Indicator Data'!$C$3:$H$198,5,FALSE)))</f>
        <v>8.0613113823445923E-2</v>
      </c>
      <c r="Q11" s="253">
        <f t="shared" si="1"/>
        <v>5</v>
      </c>
      <c r="R11" s="253">
        <f t="shared" si="2"/>
        <v>4.3</v>
      </c>
    </row>
    <row r="12" spans="1:18" x14ac:dyDescent="0.35">
      <c r="A12" s="147" t="str">
        <f>'Crisis Indicator Data'!A9</f>
        <v>Rohingya refugee crisis</v>
      </c>
      <c r="B12" s="148" t="str">
        <f>'Crisis Indicator Data'!B9</f>
        <v>International displacement</v>
      </c>
      <c r="C12" s="148" t="str">
        <f>'Crisis Indicator Data'!C9</f>
        <v>BGD002</v>
      </c>
      <c r="D12" s="148" t="str">
        <f>'Crisis Indicator Data'!D9</f>
        <v>Bangladesh</v>
      </c>
      <c r="E12" s="148" t="str">
        <f>'Crisis Indicator Data'!E9</f>
        <v>BGD</v>
      </c>
      <c r="F12" s="159">
        <f>IF('Crisis Indicator Data'!Q9="x","x",('Crisis Indicator Data'!Q9/1000000))</f>
        <v>4.0000000000000001E-3</v>
      </c>
      <c r="G12" s="159">
        <f>IF('Crisis Indicator Data'!R9="x","x",('Crisis Indicator Data'!R9/1000000))</f>
        <v>3.9E-2</v>
      </c>
      <c r="H12" s="159">
        <f>IF('Crisis Indicator Data'!S9="x","x",('Crisis Indicator Data'!S9/1000000))</f>
        <v>1.466</v>
      </c>
      <c r="I12" s="159">
        <f>IF('Crisis Indicator Data'!T9="x","x",('Crisis Indicator Data'!T9/1000000))</f>
        <v>0</v>
      </c>
      <c r="J12" s="159">
        <f>IF('Crisis Indicator Data'!U9="x","x",('Crisis Indicator Data'!U9/1000000))</f>
        <v>0</v>
      </c>
      <c r="K12" s="259">
        <f t="shared" si="0"/>
        <v>3.6</v>
      </c>
      <c r="L12" s="144">
        <f>IF(F12="x","x",(F12*1000000/VLOOKUP($C12,'Crisis Indicator Data'!$C$3:$H$198,5,FALSE)))</f>
        <v>2.7285129604365621E-3</v>
      </c>
      <c r="M12" s="144">
        <f>IF(G12="x","x",(G12*1000000/VLOOKUP($C12,'Crisis Indicator Data'!$C$3:$H$198,5,FALSE)))</f>
        <v>2.660300136425648E-2</v>
      </c>
      <c r="N12" s="144">
        <f>IF(H12="x","x",(H12*1000000/VLOOKUP($C12,'Crisis Indicator Data'!$C$3:$H$198,5,FALSE)))</f>
        <v>1</v>
      </c>
      <c r="O12" s="144">
        <f>IF(I12="x","x",(I12*1000000/VLOOKUP($C12,'Crisis Indicator Data'!$C$3:$H$198,5,FALSE)))</f>
        <v>0</v>
      </c>
      <c r="P12" s="144">
        <f>IF(J12="x","x",(J12*1000000/VLOOKUP($C12,'Crisis Indicator Data'!$C$3:$H$198,5,FALSE)))</f>
        <v>0</v>
      </c>
      <c r="Q12" s="253">
        <f t="shared" si="1"/>
        <v>3</v>
      </c>
      <c r="R12" s="253">
        <f t="shared" si="2"/>
        <v>3.3</v>
      </c>
    </row>
    <row r="13" spans="1:18" x14ac:dyDescent="0.35">
      <c r="A13" s="147" t="str">
        <f>'Crisis Indicator Data'!A10</f>
        <v>Country level Brazil</v>
      </c>
      <c r="B13" s="148" t="str">
        <f>'Crisis Indicator Data'!B10</f>
        <v>Multiple crises country</v>
      </c>
      <c r="C13" s="148" t="str">
        <f>'Crisis Indicator Data'!C10</f>
        <v>BRA001</v>
      </c>
      <c r="D13" s="148" t="str">
        <f>'Crisis Indicator Data'!D10</f>
        <v>Brazil</v>
      </c>
      <c r="E13" s="148" t="str">
        <f>'Crisis Indicator Data'!E10</f>
        <v>BRA</v>
      </c>
      <c r="F13" s="159">
        <f>IF('Crisis Indicator Data'!Q10="x","x",('Crisis Indicator Data'!Q10/1000000))</f>
        <v>52.064999999999998</v>
      </c>
      <c r="G13" s="159">
        <f>IF('Crisis Indicator Data'!R10="x","x",('Crisis Indicator Data'!R10/1000000))</f>
        <v>0.879</v>
      </c>
      <c r="H13" s="159">
        <f>IF('Crisis Indicator Data'!S10="x","x",('Crisis Indicator Data'!S10/1000000))</f>
        <v>0.47799999999999998</v>
      </c>
      <c r="I13" s="159">
        <f>IF('Crisis Indicator Data'!T10="x","x",('Crisis Indicator Data'!T10/1000000))</f>
        <v>0</v>
      </c>
      <c r="J13" s="159">
        <f>IF('Crisis Indicator Data'!U10="x","x",('Crisis Indicator Data'!U10/1000000))</f>
        <v>0</v>
      </c>
      <c r="K13" s="259">
        <f t="shared" si="0"/>
        <v>2.8</v>
      </c>
      <c r="L13" s="144">
        <f>IF(F13="x","x",(F13*1000000/VLOOKUP($C13,'Crisis Indicator Data'!$C$3:$H$198,5,FALSE)))</f>
        <v>0.97459848002695515</v>
      </c>
      <c r="M13" s="144">
        <f>IF(G13="x","x",(G13*1000000/VLOOKUP($C13,'Crisis Indicator Data'!$C$3:$H$198,5,FALSE)))</f>
        <v>1.645389539889933E-2</v>
      </c>
      <c r="N13" s="144">
        <f>IF(H13="x","x",(H13*1000000/VLOOKUP($C13,'Crisis Indicator Data'!$C$3:$H$198,5,FALSE)))</f>
        <v>8.9476245741454824E-3</v>
      </c>
      <c r="O13" s="144">
        <f>IF(I13="x","x",(I13*1000000/VLOOKUP($C13,'Crisis Indicator Data'!$C$3:$H$198,5,FALSE)))</f>
        <v>0</v>
      </c>
      <c r="P13" s="144">
        <f>IF(J13="x","x",(J13*1000000/VLOOKUP($C13,'Crisis Indicator Data'!$C$3:$H$198,5,FALSE)))</f>
        <v>0</v>
      </c>
      <c r="Q13" s="253">
        <f t="shared" si="1"/>
        <v>1</v>
      </c>
      <c r="R13" s="253">
        <f t="shared" si="2"/>
        <v>1.9</v>
      </c>
    </row>
    <row r="14" spans="1:18" x14ac:dyDescent="0.35">
      <c r="A14" s="147" t="str">
        <f>'Crisis Indicator Data'!A11</f>
        <v>Venezuela displacement in Brazil</v>
      </c>
      <c r="B14" s="148" t="str">
        <f>'Crisis Indicator Data'!B11</f>
        <v>International displacement</v>
      </c>
      <c r="C14" s="148" t="str">
        <f>'Crisis Indicator Data'!C11</f>
        <v>BRA002</v>
      </c>
      <c r="D14" s="148" t="str">
        <f>'Crisis Indicator Data'!D11</f>
        <v>Brazil</v>
      </c>
      <c r="E14" s="148" t="str">
        <f>'Crisis Indicator Data'!E11</f>
        <v>BRA</v>
      </c>
      <c r="F14" s="159">
        <f>IF('Crisis Indicator Data'!Q11="x","x",('Crisis Indicator Data'!Q11/1000000))</f>
        <v>0.27200000000000002</v>
      </c>
      <c r="G14" s="159">
        <f>IF('Crisis Indicator Data'!R11="x","x",('Crisis Indicator Data'!R11/1000000))</f>
        <v>6.9000000000000006E-2</v>
      </c>
      <c r="H14" s="159">
        <f>IF('Crisis Indicator Data'!S11="x","x",('Crisis Indicator Data'!S11/1000000))</f>
        <v>0.312</v>
      </c>
      <c r="I14" s="159">
        <f>IF('Crisis Indicator Data'!T11="x","x",('Crisis Indicator Data'!T11/1000000))</f>
        <v>0</v>
      </c>
      <c r="J14" s="159">
        <f>IF('Crisis Indicator Data'!U11="x","x",('Crisis Indicator Data'!U11/1000000))</f>
        <v>0</v>
      </c>
      <c r="K14" s="259">
        <f t="shared" si="0"/>
        <v>2.5</v>
      </c>
      <c r="L14" s="144">
        <f>IF(F14="x","x",(F14*1000000/VLOOKUP($C14,'Crisis Indicator Data'!$C$3:$H$198,5,FALSE)))</f>
        <v>0.41653905053598778</v>
      </c>
      <c r="M14" s="144">
        <f>IF(G14="x","x",(G14*1000000/VLOOKUP($C14,'Crisis Indicator Data'!$C$3:$H$198,5,FALSE)))</f>
        <v>0.10566615620214395</v>
      </c>
      <c r="N14" s="144">
        <f>IF(H14="x","x",(H14*1000000/VLOOKUP($C14,'Crisis Indicator Data'!$C$3:$H$198,5,FALSE)))</f>
        <v>0.4777947932618683</v>
      </c>
      <c r="O14" s="144">
        <f>IF(I14="x","x",(I14*1000000/VLOOKUP($C14,'Crisis Indicator Data'!$C$3:$H$198,5,FALSE)))</f>
        <v>0</v>
      </c>
      <c r="P14" s="144">
        <f>IF(J14="x","x",(J14*1000000/VLOOKUP($C14,'Crisis Indicator Data'!$C$3:$H$198,5,FALSE)))</f>
        <v>0</v>
      </c>
      <c r="Q14" s="253">
        <f t="shared" si="1"/>
        <v>3</v>
      </c>
      <c r="R14" s="253">
        <f t="shared" si="2"/>
        <v>2.75</v>
      </c>
    </row>
    <row r="15" spans="1:18" x14ac:dyDescent="0.35">
      <c r="A15" s="147" t="str">
        <f>'Crisis Indicator Data'!A12</f>
        <v>Floods in rainy season 2022</v>
      </c>
      <c r="B15" s="148" t="str">
        <f>'Crisis Indicator Data'!B12</f>
        <v>Flood</v>
      </c>
      <c r="C15" s="148" t="str">
        <f>'Crisis Indicator Data'!C12</f>
        <v>BRA003</v>
      </c>
      <c r="D15" s="148" t="str">
        <f>'Crisis Indicator Data'!D12</f>
        <v>Brazil</v>
      </c>
      <c r="E15" s="148" t="str">
        <f>'Crisis Indicator Data'!E12</f>
        <v>BRA</v>
      </c>
      <c r="F15" s="159">
        <f>IF('Crisis Indicator Data'!Q12="x","x",('Crisis Indicator Data'!Q12/1000000))</f>
        <v>51.816000000000003</v>
      </c>
      <c r="G15" s="159">
        <f>IF('Crisis Indicator Data'!R12="x","x",('Crisis Indicator Data'!R12/1000000))</f>
        <v>0.85399999999999998</v>
      </c>
      <c r="H15" s="159">
        <f>IF('Crisis Indicator Data'!S12="x","x",('Crisis Indicator Data'!S12/1000000))</f>
        <v>9.9000000000000005E-2</v>
      </c>
      <c r="I15" s="159">
        <f>IF('Crisis Indicator Data'!T12="x","x",('Crisis Indicator Data'!T12/1000000))</f>
        <v>0</v>
      </c>
      <c r="J15" s="159">
        <f>IF('Crisis Indicator Data'!U12="x","x",('Crisis Indicator Data'!U12/1000000))</f>
        <v>0</v>
      </c>
      <c r="K15" s="259">
        <f t="shared" si="0"/>
        <v>1.7</v>
      </c>
      <c r="L15" s="144">
        <f>IF(F15="x","x",(F15*1000000/VLOOKUP($C15,'Crisis Indicator Data'!$C$3:$H$198,5,FALSE)))</f>
        <v>0.98192154633314388</v>
      </c>
      <c r="M15" s="144">
        <f>IF(G15="x","x",(G15*1000000/VLOOKUP($C15,'Crisis Indicator Data'!$C$3:$H$198,5,FALSE)))</f>
        <v>1.6183437559219253E-2</v>
      </c>
      <c r="N15" s="144">
        <f>IF(H15="x","x",(H15*1000000/VLOOKUP($C15,'Crisis Indicator Data'!$C$3:$H$198,5,FALSE)))</f>
        <v>1.8760659465605458E-3</v>
      </c>
      <c r="O15" s="144">
        <f>IF(I15="x","x",(I15*1000000/VLOOKUP($C15,'Crisis Indicator Data'!$C$3:$H$198,5,FALSE)))</f>
        <v>0</v>
      </c>
      <c r="P15" s="144">
        <f>IF(J15="x","x",(J15*1000000/VLOOKUP($C15,'Crisis Indicator Data'!$C$3:$H$198,5,FALSE)))</f>
        <v>0</v>
      </c>
      <c r="Q15" s="253">
        <f t="shared" si="1"/>
        <v>1</v>
      </c>
      <c r="R15" s="253">
        <f t="shared" si="2"/>
        <v>1.35</v>
      </c>
    </row>
    <row r="16" spans="1:18" x14ac:dyDescent="0.35">
      <c r="A16" s="147" t="str">
        <f>'Crisis Indicator Data'!A13</f>
        <v>Complex crisis in CAR</v>
      </c>
      <c r="B16" s="148" t="str">
        <f>'Crisis Indicator Data'!B13</f>
        <v>Complex crisis</v>
      </c>
      <c r="C16" s="148" t="str">
        <f>'Crisis Indicator Data'!C13</f>
        <v>CAF001</v>
      </c>
      <c r="D16" s="148" t="str">
        <f>'Crisis Indicator Data'!D13</f>
        <v>CAR</v>
      </c>
      <c r="E16" s="148" t="str">
        <f>'Crisis Indicator Data'!E13</f>
        <v>CAF</v>
      </c>
      <c r="F16" s="159">
        <f>IF('Crisis Indicator Data'!Q13="x","x",('Crisis Indicator Data'!Q13/1000000))</f>
        <v>0</v>
      </c>
      <c r="G16" s="159">
        <f>IF('Crisis Indicator Data'!R13="x","x",('Crisis Indicator Data'!R13/1000000))</f>
        <v>2.1</v>
      </c>
      <c r="H16" s="159">
        <f>IF('Crisis Indicator Data'!S13="x","x",('Crisis Indicator Data'!S13/1000000))</f>
        <v>0.9</v>
      </c>
      <c r="I16" s="159">
        <f>IF('Crisis Indicator Data'!T13="x","x",('Crisis Indicator Data'!T13/1000000))</f>
        <v>2.2000000000000002</v>
      </c>
      <c r="J16" s="159">
        <f>IF('Crisis Indicator Data'!U13="x","x",('Crisis Indicator Data'!U13/1000000))</f>
        <v>0</v>
      </c>
      <c r="K16" s="259">
        <f t="shared" si="0"/>
        <v>4.2</v>
      </c>
      <c r="L16" s="144">
        <f>IF(F16="x","x",(F16*1000000/VLOOKUP($C16,'Crisis Indicator Data'!$C$3:$H$198,5,FALSE)))</f>
        <v>0</v>
      </c>
      <c r="M16" s="144">
        <f>IF(G16="x","x",(G16*1000000/VLOOKUP($C16,'Crisis Indicator Data'!$C$3:$H$198,5,FALSE)))</f>
        <v>0.42857142857142855</v>
      </c>
      <c r="N16" s="144">
        <f>IF(H16="x","x",(H16*1000000/VLOOKUP($C16,'Crisis Indicator Data'!$C$3:$H$198,5,FALSE)))</f>
        <v>0.18367346938775511</v>
      </c>
      <c r="O16" s="144">
        <f>IF(I16="x","x",(I16*1000000/VLOOKUP($C16,'Crisis Indicator Data'!$C$3:$H$198,5,FALSE)))</f>
        <v>0.44897959183673469</v>
      </c>
      <c r="P16" s="144">
        <f>IF(J16="x","x",(J16*1000000/VLOOKUP($C16,'Crisis Indicator Data'!$C$3:$H$198,5,FALSE)))</f>
        <v>0</v>
      </c>
      <c r="Q16" s="253">
        <f t="shared" si="1"/>
        <v>4</v>
      </c>
      <c r="R16" s="253">
        <f t="shared" si="2"/>
        <v>4.0999999999999996</v>
      </c>
    </row>
    <row r="17" spans="1:18" x14ac:dyDescent="0.35">
      <c r="A17" s="147" t="str">
        <f>'Crisis Indicator Data'!A14</f>
        <v>Venezuela displacement in Chile</v>
      </c>
      <c r="B17" s="148" t="str">
        <f>'Crisis Indicator Data'!B14</f>
        <v>International displacement</v>
      </c>
      <c r="C17" s="148" t="str">
        <f>'Crisis Indicator Data'!C14</f>
        <v>CHL002</v>
      </c>
      <c r="D17" s="148" t="str">
        <f>'Crisis Indicator Data'!D14</f>
        <v>Chile</v>
      </c>
      <c r="E17" s="148" t="str">
        <f>'Crisis Indicator Data'!E14</f>
        <v>CHL</v>
      </c>
      <c r="F17" s="159">
        <f>IF('Crisis Indicator Data'!Q14="x","x",('Crisis Indicator Data'!Q14/1000000))</f>
        <v>10.359</v>
      </c>
      <c r="G17" s="159">
        <f>IF('Crisis Indicator Data'!R14="x","x",('Crisis Indicator Data'!R14/1000000))</f>
        <v>0.13500000000000001</v>
      </c>
      <c r="H17" s="159">
        <f>IF('Crisis Indicator Data'!S14="x","x",('Crisis Indicator Data'!S14/1000000))</f>
        <v>0.48099999999999998</v>
      </c>
      <c r="I17" s="159">
        <f>IF('Crisis Indicator Data'!T14="x","x",('Crisis Indicator Data'!T14/1000000))</f>
        <v>0</v>
      </c>
      <c r="J17" s="159">
        <f>IF('Crisis Indicator Data'!U14="x","x",('Crisis Indicator Data'!U14/1000000))</f>
        <v>0</v>
      </c>
      <c r="K17" s="259">
        <f t="shared" si="0"/>
        <v>2.8</v>
      </c>
      <c r="L17" s="144">
        <f>IF(F17="x","x",(F17*1000000/VLOOKUP($C17,'Crisis Indicator Data'!$C$3:$H$198,5,FALSE)))</f>
        <v>0.94378644314868809</v>
      </c>
      <c r="M17" s="144">
        <f>IF(G17="x","x",(G17*1000000/VLOOKUP($C17,'Crisis Indicator Data'!$C$3:$H$198,5,FALSE)))</f>
        <v>1.2299562682215744E-2</v>
      </c>
      <c r="N17" s="144">
        <f>IF(H17="x","x",(H17*1000000/VLOOKUP($C17,'Crisis Indicator Data'!$C$3:$H$198,5,FALSE)))</f>
        <v>4.3822886297376094E-2</v>
      </c>
      <c r="O17" s="144">
        <f>IF(I17="x","x",(I17*1000000/VLOOKUP($C17,'Crisis Indicator Data'!$C$3:$H$198,5,FALSE)))</f>
        <v>0</v>
      </c>
      <c r="P17" s="144">
        <f>IF(J17="x","x",(J17*1000000/VLOOKUP($C17,'Crisis Indicator Data'!$C$3:$H$198,5,FALSE)))</f>
        <v>0</v>
      </c>
      <c r="Q17" s="253">
        <f t="shared" si="1"/>
        <v>2</v>
      </c>
      <c r="R17" s="253">
        <f t="shared" si="2"/>
        <v>2.4</v>
      </c>
    </row>
    <row r="18" spans="1:18" x14ac:dyDescent="0.35">
      <c r="A18" s="147" t="str">
        <f>'Crisis Indicator Data'!A15</f>
        <v>Multiple crises in Cameroon</v>
      </c>
      <c r="B18" s="148" t="str">
        <f>'Crisis Indicator Data'!B15</f>
        <v>Multiple crises country</v>
      </c>
      <c r="C18" s="148" t="str">
        <f>'Crisis Indicator Data'!C15</f>
        <v>CMR001</v>
      </c>
      <c r="D18" s="148" t="str">
        <f>'Crisis Indicator Data'!D15</f>
        <v>Cameroon</v>
      </c>
      <c r="E18" s="148" t="str">
        <f>'Crisis Indicator Data'!E15</f>
        <v>CMR</v>
      </c>
      <c r="F18" s="159">
        <f>IF('Crisis Indicator Data'!Q15="x","x",('Crisis Indicator Data'!Q15/1000000))</f>
        <v>21.533000000000001</v>
      </c>
      <c r="G18" s="159">
        <f>IF('Crisis Indicator Data'!R15="x","x",('Crisis Indicator Data'!R15/1000000))</f>
        <v>0.34300000000000003</v>
      </c>
      <c r="H18" s="159">
        <f>IF('Crisis Indicator Data'!S15="x","x",('Crisis Indicator Data'!S15/1000000))</f>
        <v>2</v>
      </c>
      <c r="I18" s="159">
        <f>IF('Crisis Indicator Data'!T15="x","x",('Crisis Indicator Data'!T15/1000000))</f>
        <v>2</v>
      </c>
      <c r="J18" s="159">
        <f>IF('Crisis Indicator Data'!U15="x","x",('Crisis Indicator Data'!U15/1000000))</f>
        <v>0</v>
      </c>
      <c r="K18" s="259">
        <f t="shared" si="0"/>
        <v>4.3</v>
      </c>
      <c r="L18" s="144">
        <f>IF(F18="x","x",(F18*1000000/VLOOKUP($C18,'Crisis Indicator Data'!$C$3:$H$198,5,FALSE)))</f>
        <v>0.8321610759004483</v>
      </c>
      <c r="M18" s="144">
        <f>IF(G18="x","x",(G18*1000000/VLOOKUP($C18,'Crisis Indicator Data'!$C$3:$H$198,5,FALSE)))</f>
        <v>1.3255526356469316E-2</v>
      </c>
      <c r="N18" s="144">
        <f>IF(H18="x","x",(H18*1000000/VLOOKUP($C18,'Crisis Indicator Data'!$C$3:$H$198,5,FALSE)))</f>
        <v>7.7291698871541192E-2</v>
      </c>
      <c r="O18" s="144">
        <f>IF(I18="x","x",(I18*1000000/VLOOKUP($C18,'Crisis Indicator Data'!$C$3:$H$198,5,FALSE)))</f>
        <v>7.7291698871541192E-2</v>
      </c>
      <c r="P18" s="144">
        <f>IF(J18="x","x",(J18*1000000/VLOOKUP($C18,'Crisis Indicator Data'!$C$3:$H$198,5,FALSE)))</f>
        <v>0</v>
      </c>
      <c r="Q18" s="253">
        <f t="shared" si="1"/>
        <v>4</v>
      </c>
      <c r="R18" s="253">
        <f t="shared" si="2"/>
        <v>4.1500000000000004</v>
      </c>
    </row>
    <row r="19" spans="1:18" x14ac:dyDescent="0.35">
      <c r="A19" s="147" t="str">
        <f>'Crisis Indicator Data'!A16</f>
        <v>Boko Haram in Cameroon</v>
      </c>
      <c r="B19" s="148" t="str">
        <f>'Crisis Indicator Data'!B16</f>
        <v>Conflict</v>
      </c>
      <c r="C19" s="148" t="str">
        <f>'Crisis Indicator Data'!C16</f>
        <v>CMR002</v>
      </c>
      <c r="D19" s="148" t="str">
        <f>'Crisis Indicator Data'!D16</f>
        <v>Cameroon</v>
      </c>
      <c r="E19" s="148" t="str">
        <f>'Crisis Indicator Data'!E16</f>
        <v>CMR</v>
      </c>
      <c r="F19" s="159">
        <f>IF('Crisis Indicator Data'!Q16="x","x",('Crisis Indicator Data'!Q16/1000000))</f>
        <v>1.9119999999999999</v>
      </c>
      <c r="G19" s="159">
        <f>IF('Crisis Indicator Data'!R16="x","x",('Crisis Indicator Data'!R16/1000000))</f>
        <v>0</v>
      </c>
      <c r="H19" s="159">
        <f>IF('Crisis Indicator Data'!S16="x","x",('Crisis Indicator Data'!S16/1000000))</f>
        <v>0.91700000000000004</v>
      </c>
      <c r="I19" s="159">
        <f>IF('Crisis Indicator Data'!T16="x","x",('Crisis Indicator Data'!T16/1000000))</f>
        <v>0.28399999999999997</v>
      </c>
      <c r="J19" s="159">
        <f>IF('Crisis Indicator Data'!U16="x","x",('Crisis Indicator Data'!U16/1000000))</f>
        <v>0</v>
      </c>
      <c r="K19" s="259">
        <f t="shared" si="0"/>
        <v>3.5</v>
      </c>
      <c r="L19" s="144">
        <f>IF(F19="x","x",(F19*1000000/VLOOKUP($C19,'Crisis Indicator Data'!$C$3:$H$198,5,FALSE)))</f>
        <v>0.61439588688946012</v>
      </c>
      <c r="M19" s="144">
        <f>IF(G19="x","x",(G19*1000000/VLOOKUP($C19,'Crisis Indicator Data'!$C$3:$H$198,5,FALSE)))</f>
        <v>0</v>
      </c>
      <c r="N19" s="144">
        <f>IF(H19="x","x",(H19*1000000/VLOOKUP($C19,'Crisis Indicator Data'!$C$3:$H$198,5,FALSE)))</f>
        <v>0.29466580976863754</v>
      </c>
      <c r="O19" s="144">
        <f>IF(I19="x","x",(I19*1000000/VLOOKUP($C19,'Crisis Indicator Data'!$C$3:$H$198,5,FALSE)))</f>
        <v>9.1259640102827763E-2</v>
      </c>
      <c r="P19" s="144">
        <f>IF(J19="x","x",(J19*1000000/VLOOKUP($C19,'Crisis Indicator Data'!$C$3:$H$198,5,FALSE)))</f>
        <v>0</v>
      </c>
      <c r="Q19" s="253">
        <f t="shared" si="1"/>
        <v>4</v>
      </c>
      <c r="R19" s="253">
        <f t="shared" si="2"/>
        <v>3.75</v>
      </c>
    </row>
    <row r="20" spans="1:18" x14ac:dyDescent="0.35">
      <c r="A20" s="147" t="str">
        <f>'Crisis Indicator Data'!A17</f>
        <v>Anglophone Crisis in Cameroon</v>
      </c>
      <c r="B20" s="148" t="str">
        <f>'Crisis Indicator Data'!B17</f>
        <v>Conflict</v>
      </c>
      <c r="C20" s="148" t="str">
        <f>'Crisis Indicator Data'!C17</f>
        <v>CMR003</v>
      </c>
      <c r="D20" s="148" t="str">
        <f>'Crisis Indicator Data'!D17</f>
        <v>Cameroon</v>
      </c>
      <c r="E20" s="148" t="str">
        <f>'Crisis Indicator Data'!E17</f>
        <v>CMR</v>
      </c>
      <c r="F20" s="159">
        <f>IF('Crisis Indicator Data'!Q17="x","x",('Crisis Indicator Data'!Q17/1000000))</f>
        <v>7.9020000000000001</v>
      </c>
      <c r="G20" s="159">
        <f>IF('Crisis Indicator Data'!R17="x","x",('Crisis Indicator Data'!R17/1000000))</f>
        <v>1.0999999999999999E-2</v>
      </c>
      <c r="H20" s="159">
        <f>IF('Crisis Indicator Data'!S17="x","x",('Crisis Indicator Data'!S17/1000000))</f>
        <v>1.048</v>
      </c>
      <c r="I20" s="159">
        <f>IF('Crisis Indicator Data'!T17="x","x",('Crisis Indicator Data'!T17/1000000))</f>
        <v>0.50900000000000001</v>
      </c>
      <c r="J20" s="159">
        <f>IF('Crisis Indicator Data'!U17="x","x",('Crisis Indicator Data'!U17/1000000))</f>
        <v>0</v>
      </c>
      <c r="K20" s="259">
        <f t="shared" si="0"/>
        <v>3.7</v>
      </c>
      <c r="L20" s="144">
        <f>IF(F20="x","x",(F20*1000000/VLOOKUP($C20,'Crisis Indicator Data'!$C$3:$H$198,5,FALSE)))</f>
        <v>0.83442449841605071</v>
      </c>
      <c r="M20" s="144">
        <f>IF(G20="x","x",(G20*1000000/VLOOKUP($C20,'Crisis Indicator Data'!$C$3:$H$198,5,FALSE)))</f>
        <v>1.1615628299894403E-3</v>
      </c>
      <c r="N20" s="144">
        <f>IF(H20="x","x",(H20*1000000/VLOOKUP($C20,'Crisis Indicator Data'!$C$3:$H$198,5,FALSE)))</f>
        <v>0.11066525871172123</v>
      </c>
      <c r="O20" s="144">
        <f>IF(I20="x","x",(I20*1000000/VLOOKUP($C20,'Crisis Indicator Data'!$C$3:$H$198,5,FALSE)))</f>
        <v>5.374868004223865E-2</v>
      </c>
      <c r="P20" s="144">
        <f>IF(J20="x","x",(J20*1000000/VLOOKUP($C20,'Crisis Indicator Data'!$C$3:$H$198,5,FALSE)))</f>
        <v>0</v>
      </c>
      <c r="Q20" s="253">
        <f t="shared" si="1"/>
        <v>4</v>
      </c>
      <c r="R20" s="253">
        <f t="shared" si="2"/>
        <v>3.85</v>
      </c>
    </row>
    <row r="21" spans="1:18" x14ac:dyDescent="0.35">
      <c r="A21" s="147" t="str">
        <f>'Crisis Indicator Data'!A18</f>
        <v>CAR refugees in Cameroon</v>
      </c>
      <c r="B21" s="148" t="str">
        <f>'Crisis Indicator Data'!B18</f>
        <v>International displacement</v>
      </c>
      <c r="C21" s="148" t="str">
        <f>'Crisis Indicator Data'!C18</f>
        <v>CMR004</v>
      </c>
      <c r="D21" s="148" t="str">
        <f>'Crisis Indicator Data'!D18</f>
        <v>Cameroon</v>
      </c>
      <c r="E21" s="148" t="str">
        <f>'Crisis Indicator Data'!E18</f>
        <v>CMR</v>
      </c>
      <c r="F21" s="159">
        <f>IF('Crisis Indicator Data'!Q18="x","x",('Crisis Indicator Data'!Q18/1000000))</f>
        <v>4.9000000000000004</v>
      </c>
      <c r="G21" s="159">
        <f>IF('Crisis Indicator Data'!R18="x","x",('Crisis Indicator Data'!R18/1000000))</f>
        <v>0.121</v>
      </c>
      <c r="H21" s="159">
        <f>IF('Crisis Indicator Data'!S18="x","x",('Crisis Indicator Data'!S18/1000000))</f>
        <v>0.63700000000000001</v>
      </c>
      <c r="I21" s="159">
        <f>IF('Crisis Indicator Data'!T18="x","x",('Crisis Indicator Data'!T18/1000000))</f>
        <v>0</v>
      </c>
      <c r="J21" s="159">
        <f>IF('Crisis Indicator Data'!U18="x","x",('Crisis Indicator Data'!U18/1000000))</f>
        <v>0</v>
      </c>
      <c r="K21" s="259">
        <f t="shared" si="0"/>
        <v>3</v>
      </c>
      <c r="L21" s="144">
        <f>IF(F21="x","x",(F21*1000000/VLOOKUP($C21,'Crisis Indicator Data'!$C$3:$H$198,5,FALSE)))</f>
        <v>0.86603039943442917</v>
      </c>
      <c r="M21" s="144">
        <f>IF(G21="x","x",(G21*1000000/VLOOKUP($C21,'Crisis Indicator Data'!$C$3:$H$198,5,FALSE)))</f>
        <v>2.1385648639095086E-2</v>
      </c>
      <c r="N21" s="144">
        <f>IF(H21="x","x",(H21*1000000/VLOOKUP($C21,'Crisis Indicator Data'!$C$3:$H$198,5,FALSE)))</f>
        <v>0.11258395192647579</v>
      </c>
      <c r="O21" s="144">
        <f>IF(I21="x","x",(I21*1000000/VLOOKUP($C21,'Crisis Indicator Data'!$C$3:$H$198,5,FALSE)))</f>
        <v>0</v>
      </c>
      <c r="P21" s="144">
        <f>IF(J21="x","x",(J21*1000000/VLOOKUP($C21,'Crisis Indicator Data'!$C$3:$H$198,5,FALSE)))</f>
        <v>0</v>
      </c>
      <c r="Q21" s="253">
        <f t="shared" si="1"/>
        <v>3</v>
      </c>
      <c r="R21" s="253">
        <f t="shared" si="2"/>
        <v>3</v>
      </c>
    </row>
    <row r="22" spans="1:18" x14ac:dyDescent="0.35">
      <c r="A22" s="147" t="str">
        <f>'Crisis Indicator Data'!A19</f>
        <v>Complex crisis in DRC</v>
      </c>
      <c r="B22" s="148" t="str">
        <f>'Crisis Indicator Data'!B19</f>
        <v>Complex crisis</v>
      </c>
      <c r="C22" s="148" t="str">
        <f>'Crisis Indicator Data'!C19</f>
        <v>COD001</v>
      </c>
      <c r="D22" s="148" t="str">
        <f>'Crisis Indicator Data'!D19</f>
        <v>DRC</v>
      </c>
      <c r="E22" s="148" t="str">
        <f>'Crisis Indicator Data'!E19</f>
        <v>COD</v>
      </c>
      <c r="F22" s="159">
        <f>IF('Crisis Indicator Data'!Q19="x","x",('Crisis Indicator Data'!Q19/1000000))</f>
        <v>1.5</v>
      </c>
      <c r="G22" s="159">
        <f>IF('Crisis Indicator Data'!R19="x","x",('Crisis Indicator Data'!R19/1000000))</f>
        <v>9.5</v>
      </c>
      <c r="H22" s="159">
        <f>IF('Crisis Indicator Data'!S19="x","x",('Crisis Indicator Data'!S19/1000000))</f>
        <v>12.5</v>
      </c>
      <c r="I22" s="159">
        <f>IF('Crisis Indicator Data'!T19="x","x",('Crisis Indicator Data'!T19/1000000))</f>
        <v>2.9</v>
      </c>
      <c r="J22" s="159">
        <f>IF('Crisis Indicator Data'!U19="x","x",('Crisis Indicator Data'!U19/1000000))</f>
        <v>0.6</v>
      </c>
      <c r="K22" s="259">
        <f t="shared" si="0"/>
        <v>5</v>
      </c>
      <c r="L22" s="144">
        <f>IF(F22="x","x",(F22*1000000/VLOOKUP($C22,'Crisis Indicator Data'!$C$3:$H$198,5,FALSE)))</f>
        <v>5.5555555555555552E-2</v>
      </c>
      <c r="M22" s="144">
        <f>IF(G22="x","x",(G22*1000000/VLOOKUP($C22,'Crisis Indicator Data'!$C$3:$H$198,5,FALSE)))</f>
        <v>0.35185185185185186</v>
      </c>
      <c r="N22" s="144">
        <f>IF(H22="x","x",(H22*1000000/VLOOKUP($C22,'Crisis Indicator Data'!$C$3:$H$198,5,FALSE)))</f>
        <v>0.46296296296296297</v>
      </c>
      <c r="O22" s="144">
        <f>IF(I22="x","x",(I22*1000000/VLOOKUP($C22,'Crisis Indicator Data'!$C$3:$H$198,5,FALSE)))</f>
        <v>0.10740740740740741</v>
      </c>
      <c r="P22" s="144">
        <f>IF(J22="x","x",(J22*1000000/VLOOKUP($C22,'Crisis Indicator Data'!$C$3:$H$198,5,FALSE)))</f>
        <v>2.2222222222222223E-2</v>
      </c>
      <c r="Q22" s="253">
        <f t="shared" si="1"/>
        <v>4</v>
      </c>
      <c r="R22" s="253">
        <f t="shared" si="2"/>
        <v>4.5</v>
      </c>
    </row>
    <row r="23" spans="1:18" x14ac:dyDescent="0.35">
      <c r="A23" s="147" t="str">
        <f>'Crisis Indicator Data'!A20</f>
        <v>Complex crisis in Congo</v>
      </c>
      <c r="B23" s="148" t="str">
        <f>'Crisis Indicator Data'!B20</f>
        <v>Complex crisis</v>
      </c>
      <c r="C23" s="148" t="str">
        <f>'Crisis Indicator Data'!C20</f>
        <v>COG001</v>
      </c>
      <c r="D23" s="148" t="str">
        <f>'Crisis Indicator Data'!D20</f>
        <v>Congo</v>
      </c>
      <c r="E23" s="148" t="str">
        <f>'Crisis Indicator Data'!E20</f>
        <v>COG</v>
      </c>
      <c r="F23" s="159">
        <f>IF('Crisis Indicator Data'!Q20="x","x",('Crisis Indicator Data'!Q20/1000000))</f>
        <v>4.399</v>
      </c>
      <c r="G23" s="159">
        <f>IF('Crisis Indicator Data'!R20="x","x",('Crisis Indicator Data'!R20/1000000))</f>
        <v>0</v>
      </c>
      <c r="H23" s="159">
        <f>IF('Crisis Indicator Data'!S20="x","x",('Crisis Indicator Data'!S20/1000000))</f>
        <v>1.2</v>
      </c>
      <c r="I23" s="159">
        <f>IF('Crisis Indicator Data'!T20="x","x",('Crisis Indicator Data'!T20/1000000))</f>
        <v>0</v>
      </c>
      <c r="J23" s="159">
        <f>IF('Crisis Indicator Data'!U20="x","x",('Crisis Indicator Data'!U20/1000000))</f>
        <v>0</v>
      </c>
      <c r="K23" s="259">
        <f t="shared" si="0"/>
        <v>3.5</v>
      </c>
      <c r="L23" s="144">
        <f>IF(F23="x","x",(F23*1000000/VLOOKUP($C23,'Crisis Indicator Data'!$C$3:$H$198,5,FALSE)))</f>
        <v>0.78567601357385253</v>
      </c>
      <c r="M23" s="144">
        <f>IF(G23="x","x",(G23*1000000/VLOOKUP($C23,'Crisis Indicator Data'!$C$3:$H$198,5,FALSE)))</f>
        <v>0</v>
      </c>
      <c r="N23" s="144">
        <f>IF(H23="x","x",(H23*1000000/VLOOKUP($C23,'Crisis Indicator Data'!$C$3:$H$198,5,FALSE)))</f>
        <v>0.21432398642614753</v>
      </c>
      <c r="O23" s="144">
        <f>IF(I23="x","x",(I23*1000000/VLOOKUP($C23,'Crisis Indicator Data'!$C$3:$H$198,5,FALSE)))</f>
        <v>0</v>
      </c>
      <c r="P23" s="144">
        <f>IF(J23="x","x",(J23*1000000/VLOOKUP($C23,'Crisis Indicator Data'!$C$3:$H$198,5,FALSE)))</f>
        <v>0</v>
      </c>
      <c r="Q23" s="253">
        <f t="shared" si="1"/>
        <v>3</v>
      </c>
      <c r="R23" s="253">
        <f t="shared" si="2"/>
        <v>3.25</v>
      </c>
    </row>
    <row r="24" spans="1:18" x14ac:dyDescent="0.35">
      <c r="A24" s="147" t="str">
        <f>'Crisis Indicator Data'!A21</f>
        <v>Complex crisis in Colombia</v>
      </c>
      <c r="B24" s="148" t="str">
        <f>'Crisis Indicator Data'!B21</f>
        <v>Complex crisis</v>
      </c>
      <c r="C24" s="148" t="str">
        <f>'Crisis Indicator Data'!C21</f>
        <v>COL001</v>
      </c>
      <c r="D24" s="148" t="str">
        <f>'Crisis Indicator Data'!D21</f>
        <v>Colombia</v>
      </c>
      <c r="E24" s="148" t="str">
        <f>'Crisis Indicator Data'!E21</f>
        <v>COL</v>
      </c>
      <c r="F24" s="159">
        <f>IF('Crisis Indicator Data'!Q21="x","x",('Crisis Indicator Data'!Q21/1000000))</f>
        <v>39.9</v>
      </c>
      <c r="G24" s="159">
        <f>IF('Crisis Indicator Data'!R21="x","x",('Crisis Indicator Data'!R21/1000000))</f>
        <v>3.4</v>
      </c>
      <c r="H24" s="159">
        <f>IF('Crisis Indicator Data'!S21="x","x",('Crisis Indicator Data'!S21/1000000))</f>
        <v>4.5069999999999997</v>
      </c>
      <c r="I24" s="159">
        <f>IF('Crisis Indicator Data'!T21="x","x",('Crisis Indicator Data'!T21/1000000))</f>
        <v>2.9</v>
      </c>
      <c r="J24" s="159">
        <f>IF('Crisis Indicator Data'!U21="x","x",('Crisis Indicator Data'!U21/1000000))</f>
        <v>0.29299999999999998</v>
      </c>
      <c r="K24" s="259">
        <f t="shared" si="0"/>
        <v>4.8</v>
      </c>
      <c r="L24" s="144">
        <f>IF(F24="x","x",(F24*1000000/VLOOKUP($C24,'Crisis Indicator Data'!$C$3:$H$198,5,FALSE)))</f>
        <v>0.78235294117647058</v>
      </c>
      <c r="M24" s="144">
        <f>IF(G24="x","x",(G24*1000000/VLOOKUP($C24,'Crisis Indicator Data'!$C$3:$H$198,5,FALSE)))</f>
        <v>6.6666666666666666E-2</v>
      </c>
      <c r="N24" s="144">
        <f>IF(H24="x","x",(H24*1000000/VLOOKUP($C24,'Crisis Indicator Data'!$C$3:$H$198,5,FALSE)))</f>
        <v>8.8372549019607838E-2</v>
      </c>
      <c r="O24" s="144">
        <f>IF(I24="x","x",(I24*1000000/VLOOKUP($C24,'Crisis Indicator Data'!$C$3:$H$198,5,FALSE)))</f>
        <v>5.6862745098039215E-2</v>
      </c>
      <c r="P24" s="144">
        <f>IF(J24="x","x",(J24*1000000/VLOOKUP($C24,'Crisis Indicator Data'!$C$3:$H$198,5,FALSE)))</f>
        <v>5.745098039215686E-3</v>
      </c>
      <c r="Q24" s="253">
        <f t="shared" si="1"/>
        <v>4</v>
      </c>
      <c r="R24" s="253">
        <f t="shared" si="2"/>
        <v>4.4000000000000004</v>
      </c>
    </row>
    <row r="25" spans="1:18" x14ac:dyDescent="0.35">
      <c r="A25" s="147" t="str">
        <f>'Crisis Indicator Data'!A22</f>
        <v>Venezuela displacement in Colombia</v>
      </c>
      <c r="B25" s="148" t="str">
        <f>'Crisis Indicator Data'!B22</f>
        <v>International displacement</v>
      </c>
      <c r="C25" s="148" t="str">
        <f>'Crisis Indicator Data'!C22</f>
        <v>COL002</v>
      </c>
      <c r="D25" s="148" t="str">
        <f>'Crisis Indicator Data'!D22</f>
        <v>Colombia</v>
      </c>
      <c r="E25" s="148" t="str">
        <f>'Crisis Indicator Data'!E22</f>
        <v>COL</v>
      </c>
      <c r="F25" s="159">
        <f>IF('Crisis Indicator Data'!Q22="x","x",('Crisis Indicator Data'!Q22/1000000))</f>
        <v>17.452999999999999</v>
      </c>
      <c r="G25" s="159">
        <f>IF('Crisis Indicator Data'!R22="x","x",('Crisis Indicator Data'!R22/1000000))</f>
        <v>0.67900000000000005</v>
      </c>
      <c r="H25" s="159">
        <f>IF('Crisis Indicator Data'!S22="x","x",('Crisis Indicator Data'!S22/1000000))</f>
        <v>4.8310000000000004</v>
      </c>
      <c r="I25" s="159">
        <f>IF('Crisis Indicator Data'!T22="x","x",('Crisis Indicator Data'!T22/1000000))</f>
        <v>0</v>
      </c>
      <c r="J25" s="159">
        <f>IF('Crisis Indicator Data'!U22="x","x",('Crisis Indicator Data'!U22/1000000))</f>
        <v>0</v>
      </c>
      <c r="K25" s="259">
        <f t="shared" si="0"/>
        <v>4.5</v>
      </c>
      <c r="L25" s="144">
        <f>IF(F25="x","x",(F25*1000000/VLOOKUP($C25,'Crisis Indicator Data'!$C$3:$H$198,5,FALSE)))</f>
        <v>0.76004877411488048</v>
      </c>
      <c r="M25" s="144">
        <f>IF(G25="x","x",(G25*1000000/VLOOKUP($C25,'Crisis Indicator Data'!$C$3:$H$198,5,FALSE)))</f>
        <v>2.9569307146278798E-2</v>
      </c>
      <c r="N25" s="144">
        <f>IF(H25="x","x",(H25*1000000/VLOOKUP($C25,'Crisis Indicator Data'!$C$3:$H$198,5,FALSE)))</f>
        <v>0.21038191873884074</v>
      </c>
      <c r="O25" s="144">
        <f>IF(I25="x","x",(I25*1000000/VLOOKUP($C25,'Crisis Indicator Data'!$C$3:$H$198,5,FALSE)))</f>
        <v>0</v>
      </c>
      <c r="P25" s="144">
        <f>IF(J25="x","x",(J25*1000000/VLOOKUP($C25,'Crisis Indicator Data'!$C$3:$H$198,5,FALSE)))</f>
        <v>0</v>
      </c>
      <c r="Q25" s="253">
        <f t="shared" si="1"/>
        <v>3</v>
      </c>
      <c r="R25" s="253">
        <f t="shared" si="2"/>
        <v>3.75</v>
      </c>
    </row>
    <row r="26" spans="1:18" x14ac:dyDescent="0.35">
      <c r="A26" s="147" t="str">
        <f>'Crisis Indicator Data'!A23</f>
        <v>Nicaraguan refugees in Costa Rica</v>
      </c>
      <c r="B26" s="148" t="str">
        <f>'Crisis Indicator Data'!B23</f>
        <v>International displacement</v>
      </c>
      <c r="C26" s="148" t="str">
        <f>'Crisis Indicator Data'!C23</f>
        <v>CRI002</v>
      </c>
      <c r="D26" s="148" t="str">
        <f>'Crisis Indicator Data'!D23</f>
        <v>Costa Rica</v>
      </c>
      <c r="E26" s="148" t="str">
        <f>'Crisis Indicator Data'!E23</f>
        <v>CRI</v>
      </c>
      <c r="F26" s="159">
        <f>IF('Crisis Indicator Data'!Q23="x","x",('Crisis Indicator Data'!Q23/1000000))</f>
        <v>1.6439999999999999</v>
      </c>
      <c r="G26" s="159">
        <f>IF('Crisis Indicator Data'!R23="x","x",('Crisis Indicator Data'!R23/1000000))</f>
        <v>4.2999999999999997E-2</v>
      </c>
      <c r="H26" s="159">
        <f>IF('Crisis Indicator Data'!S23="x","x",('Crisis Indicator Data'!S23/1000000))</f>
        <v>4.2999999999999997E-2</v>
      </c>
      <c r="I26" s="159">
        <f>IF('Crisis Indicator Data'!T23="x","x",('Crisis Indicator Data'!T23/1000000))</f>
        <v>0</v>
      </c>
      <c r="J26" s="159">
        <f>IF('Crisis Indicator Data'!U23="x","x",('Crisis Indicator Data'!U23/1000000))</f>
        <v>0</v>
      </c>
      <c r="K26" s="259">
        <f t="shared" si="0"/>
        <v>1.1000000000000001</v>
      </c>
      <c r="L26" s="144">
        <f>IF(F26="x","x",(F26*1000000/VLOOKUP($C26,'Crisis Indicator Data'!$C$3:$H$198,5,FALSE)))</f>
        <v>0.95028901734104043</v>
      </c>
      <c r="M26" s="144">
        <f>IF(G26="x","x",(G26*1000000/VLOOKUP($C26,'Crisis Indicator Data'!$C$3:$H$198,5,FALSE)))</f>
        <v>2.485549132947977E-2</v>
      </c>
      <c r="N26" s="144">
        <f>IF(H26="x","x",(H26*1000000/VLOOKUP($C26,'Crisis Indicator Data'!$C$3:$H$198,5,FALSE)))</f>
        <v>2.485549132947977E-2</v>
      </c>
      <c r="O26" s="144">
        <f>IF(I26="x","x",(I26*1000000/VLOOKUP($C26,'Crisis Indicator Data'!$C$3:$H$198,5,FALSE)))</f>
        <v>0</v>
      </c>
      <c r="P26" s="144">
        <f>IF(J26="x","x",(J26*1000000/VLOOKUP($C26,'Crisis Indicator Data'!$C$3:$H$198,5,FALSE)))</f>
        <v>0</v>
      </c>
      <c r="Q26" s="253">
        <f t="shared" si="1"/>
        <v>1</v>
      </c>
      <c r="R26" s="253">
        <f t="shared" si="2"/>
        <v>1.05</v>
      </c>
    </row>
    <row r="27" spans="1:18" x14ac:dyDescent="0.35">
      <c r="A27" s="147" t="str">
        <f>'Crisis Indicator Data'!A24</f>
        <v>Multiple crises in Djibouti</v>
      </c>
      <c r="B27" s="148" t="str">
        <f>'Crisis Indicator Data'!B24</f>
        <v>Multiple crises country</v>
      </c>
      <c r="C27" s="148" t="str">
        <f>'Crisis Indicator Data'!C24</f>
        <v>DJI001</v>
      </c>
      <c r="D27" s="148" t="str">
        <f>'Crisis Indicator Data'!D24</f>
        <v>Djibouti</v>
      </c>
      <c r="E27" s="148" t="str">
        <f>'Crisis Indicator Data'!E24</f>
        <v>DJI</v>
      </c>
      <c r="F27" s="159">
        <f>IF('Crisis Indicator Data'!Q24="x","x",('Crisis Indicator Data'!Q24/1000000))</f>
        <v>0.434</v>
      </c>
      <c r="G27" s="159">
        <f>IF('Crisis Indicator Data'!R24="x","x",('Crisis Indicator Data'!R24/1000000))</f>
        <v>0.42199999999999999</v>
      </c>
      <c r="H27" s="159">
        <f>IF('Crisis Indicator Data'!S24="x","x",('Crisis Indicator Data'!S24/1000000))</f>
        <v>0.16300000000000001</v>
      </c>
      <c r="I27" s="159">
        <f>IF('Crisis Indicator Data'!T24="x","x",('Crisis Indicator Data'!T24/1000000))</f>
        <v>5.0000000000000001E-3</v>
      </c>
      <c r="J27" s="159">
        <f>IF('Crisis Indicator Data'!U24="x","x",('Crisis Indicator Data'!U24/1000000))</f>
        <v>0</v>
      </c>
      <c r="K27" s="259">
        <f t="shared" si="0"/>
        <v>2</v>
      </c>
      <c r="L27" s="144">
        <f>IF(F27="x","x",(F27*1000000/VLOOKUP($C27,'Crisis Indicator Data'!$C$3:$H$198,5,FALSE)))</f>
        <v>0.423828125</v>
      </c>
      <c r="M27" s="144">
        <f>IF(G27="x","x",(G27*1000000/VLOOKUP($C27,'Crisis Indicator Data'!$C$3:$H$198,5,FALSE)))</f>
        <v>0.412109375</v>
      </c>
      <c r="N27" s="144">
        <f>IF(H27="x","x",(H27*1000000/VLOOKUP($C27,'Crisis Indicator Data'!$C$3:$H$198,5,FALSE)))</f>
        <v>0.1591796875</v>
      </c>
      <c r="O27" s="144">
        <f>IF(I27="x","x",(I27*1000000/VLOOKUP($C27,'Crisis Indicator Data'!$C$3:$H$198,5,FALSE)))</f>
        <v>4.8828125E-3</v>
      </c>
      <c r="P27" s="144">
        <f>IF(J27="x","x",(J27*1000000/VLOOKUP($C27,'Crisis Indicator Data'!$C$3:$H$198,5,FALSE)))</f>
        <v>0</v>
      </c>
      <c r="Q27" s="253">
        <f t="shared" si="1"/>
        <v>3</v>
      </c>
      <c r="R27" s="253">
        <f t="shared" si="2"/>
        <v>2.5</v>
      </c>
    </row>
    <row r="28" spans="1:18" x14ac:dyDescent="0.35">
      <c r="A28" s="147" t="str">
        <f>'Crisis Indicator Data'!A25</f>
        <v>Mixed migration in Djibouti</v>
      </c>
      <c r="B28" s="148" t="str">
        <f>'Crisis Indicator Data'!B25</f>
        <v>International displacement</v>
      </c>
      <c r="C28" s="148" t="str">
        <f>'Crisis Indicator Data'!C25</f>
        <v>DJI002</v>
      </c>
      <c r="D28" s="148" t="str">
        <f>'Crisis Indicator Data'!D25</f>
        <v>Djibouti</v>
      </c>
      <c r="E28" s="148" t="str">
        <f>'Crisis Indicator Data'!E25</f>
        <v>DJI</v>
      </c>
      <c r="F28" s="159">
        <f>IF('Crisis Indicator Data'!Q25="x","x",('Crisis Indicator Data'!Q25/1000000))</f>
        <v>0.98799999999999999</v>
      </c>
      <c r="G28" s="159">
        <f>IF('Crisis Indicator Data'!R25="x","x",('Crisis Indicator Data'!R25/1000000))</f>
        <v>0</v>
      </c>
      <c r="H28" s="159">
        <f>IF('Crisis Indicator Data'!S25="x","x",('Crisis Indicator Data'!S25/1000000))</f>
        <v>3.5999999999999997E-2</v>
      </c>
      <c r="I28" s="159">
        <f>IF('Crisis Indicator Data'!T25="x","x",('Crisis Indicator Data'!T25/1000000))</f>
        <v>0</v>
      </c>
      <c r="J28" s="159">
        <f>IF('Crisis Indicator Data'!U25="x","x",('Crisis Indicator Data'!U25/1000000))</f>
        <v>0</v>
      </c>
      <c r="K28" s="259">
        <f t="shared" si="0"/>
        <v>0.9</v>
      </c>
      <c r="L28" s="144">
        <f>IF(F28="x","x",(F28*1000000/VLOOKUP($C28,'Crisis Indicator Data'!$C$3:$H$198,5,FALSE)))</f>
        <v>0.96484375</v>
      </c>
      <c r="M28" s="144">
        <f>IF(G28="x","x",(G28*1000000/VLOOKUP($C28,'Crisis Indicator Data'!$C$3:$H$198,5,FALSE)))</f>
        <v>0</v>
      </c>
      <c r="N28" s="144">
        <f>IF(H28="x","x",(H28*1000000/VLOOKUP($C28,'Crisis Indicator Data'!$C$3:$H$198,5,FALSE)))</f>
        <v>3.515625E-2</v>
      </c>
      <c r="O28" s="144">
        <f>IF(I28="x","x",(I28*1000000/VLOOKUP($C28,'Crisis Indicator Data'!$C$3:$H$198,5,FALSE)))</f>
        <v>0</v>
      </c>
      <c r="P28" s="144">
        <f>IF(J28="x","x",(J28*1000000/VLOOKUP($C28,'Crisis Indicator Data'!$C$3:$H$198,5,FALSE)))</f>
        <v>0</v>
      </c>
      <c r="Q28" s="253">
        <f t="shared" si="1"/>
        <v>1</v>
      </c>
      <c r="R28" s="253">
        <f t="shared" si="2"/>
        <v>0.95</v>
      </c>
    </row>
    <row r="29" spans="1:18" x14ac:dyDescent="0.35">
      <c r="A29" s="147" t="str">
        <f>'Crisis Indicator Data'!A26</f>
        <v>Drought in Djibouti</v>
      </c>
      <c r="B29" s="148" t="str">
        <f>'Crisis Indicator Data'!B26</f>
        <v>Drought</v>
      </c>
      <c r="C29" s="148" t="str">
        <f>'Crisis Indicator Data'!C26</f>
        <v>DJI003</v>
      </c>
      <c r="D29" s="148" t="str">
        <f>'Crisis Indicator Data'!D26</f>
        <v>Djibouti</v>
      </c>
      <c r="E29" s="148" t="str">
        <f>'Crisis Indicator Data'!E26</f>
        <v>DJI</v>
      </c>
      <c r="F29" s="159">
        <f>IF('Crisis Indicator Data'!Q26="x","x",('Crisis Indicator Data'!Q26/1000000))</f>
        <v>0.47</v>
      </c>
      <c r="G29" s="159">
        <f>IF('Crisis Indicator Data'!R26="x","x",('Crisis Indicator Data'!R26/1000000))</f>
        <v>0.42199999999999999</v>
      </c>
      <c r="H29" s="159">
        <f>IF('Crisis Indicator Data'!S26="x","x",('Crisis Indicator Data'!S26/1000000))</f>
        <v>0.127</v>
      </c>
      <c r="I29" s="159">
        <f>IF('Crisis Indicator Data'!T26="x","x",('Crisis Indicator Data'!T26/1000000))</f>
        <v>5.0000000000000001E-3</v>
      </c>
      <c r="J29" s="159">
        <f>IF('Crisis Indicator Data'!U26="x","x",('Crisis Indicator Data'!U26/1000000))</f>
        <v>0</v>
      </c>
      <c r="K29" s="259">
        <f t="shared" si="0"/>
        <v>1.9</v>
      </c>
      <c r="L29" s="144">
        <f>IF(F29="x","x",(F29*1000000/VLOOKUP($C29,'Crisis Indicator Data'!$C$3:$H$198,5,FALSE)))</f>
        <v>0.458984375</v>
      </c>
      <c r="M29" s="144">
        <f>IF(G29="x","x",(G29*1000000/VLOOKUP($C29,'Crisis Indicator Data'!$C$3:$H$198,5,FALSE)))</f>
        <v>0.412109375</v>
      </c>
      <c r="N29" s="144">
        <f>IF(H29="x","x",(H29*1000000/VLOOKUP($C29,'Crisis Indicator Data'!$C$3:$H$198,5,FALSE)))</f>
        <v>0.1240234375</v>
      </c>
      <c r="O29" s="144">
        <f>IF(I29="x","x",(I29*1000000/VLOOKUP($C29,'Crisis Indicator Data'!$C$3:$H$198,5,FALSE)))</f>
        <v>4.8828125E-3</v>
      </c>
      <c r="P29" s="144">
        <f>IF(J29="x","x",(J29*1000000/VLOOKUP($C29,'Crisis Indicator Data'!$C$3:$H$198,5,FALSE)))</f>
        <v>0</v>
      </c>
      <c r="Q29" s="253">
        <f t="shared" si="1"/>
        <v>3</v>
      </c>
      <c r="R29" s="253">
        <f t="shared" si="2"/>
        <v>2.4500000000000002</v>
      </c>
    </row>
    <row r="30" spans="1:18" x14ac:dyDescent="0.35">
      <c r="A30" s="147" t="str">
        <f>'Crisis Indicator Data'!A27</f>
        <v>Venezuela displacement in Dominican Republic</v>
      </c>
      <c r="B30" s="148" t="str">
        <f>'Crisis Indicator Data'!B27</f>
        <v>International displacement</v>
      </c>
      <c r="C30" s="148" t="str">
        <f>'Crisis Indicator Data'!C27</f>
        <v>DOM002</v>
      </c>
      <c r="D30" s="148" t="str">
        <f>'Crisis Indicator Data'!D27</f>
        <v>Dominican Republic</v>
      </c>
      <c r="E30" s="148" t="str">
        <f>'Crisis Indicator Data'!E27</f>
        <v>DOM</v>
      </c>
      <c r="F30" s="159">
        <f>IF('Crisis Indicator Data'!Q27="x","x",('Crisis Indicator Data'!Q27/1000000))</f>
        <v>10.669</v>
      </c>
      <c r="G30" s="159">
        <f>IF('Crisis Indicator Data'!R27="x","x",('Crisis Indicator Data'!R27/1000000))</f>
        <v>3.1E-2</v>
      </c>
      <c r="H30" s="159">
        <f>IF('Crisis Indicator Data'!S27="x","x",('Crisis Indicator Data'!S27/1000000))</f>
        <v>9.9000000000000005E-2</v>
      </c>
      <c r="I30" s="159">
        <f>IF('Crisis Indicator Data'!T27="x","x",('Crisis Indicator Data'!T27/1000000))</f>
        <v>0</v>
      </c>
      <c r="J30" s="159">
        <f>IF('Crisis Indicator Data'!U27="x","x",('Crisis Indicator Data'!U27/1000000))</f>
        <v>0</v>
      </c>
      <c r="K30" s="259">
        <f t="shared" si="0"/>
        <v>1.7</v>
      </c>
      <c r="L30" s="144">
        <f>IF(F30="x","x",(F30*1000000/VLOOKUP($C30,'Crisis Indicator Data'!$C$3:$H$198,5,FALSE)))</f>
        <v>0.9878703703703704</v>
      </c>
      <c r="M30" s="144">
        <f>IF(G30="x","x",(G30*1000000/VLOOKUP($C30,'Crisis Indicator Data'!$C$3:$H$198,5,FALSE)))</f>
        <v>2.8703703703703703E-3</v>
      </c>
      <c r="N30" s="144">
        <f>IF(H30="x","x",(H30*1000000/VLOOKUP($C30,'Crisis Indicator Data'!$C$3:$H$198,5,FALSE)))</f>
        <v>9.1666666666666667E-3</v>
      </c>
      <c r="O30" s="144">
        <f>IF(I30="x","x",(I30*1000000/VLOOKUP($C30,'Crisis Indicator Data'!$C$3:$H$198,5,FALSE)))</f>
        <v>0</v>
      </c>
      <c r="P30" s="144">
        <f>IF(J30="x","x",(J30*1000000/VLOOKUP($C30,'Crisis Indicator Data'!$C$3:$H$198,5,FALSE)))</f>
        <v>0</v>
      </c>
      <c r="Q30" s="253">
        <f t="shared" si="1"/>
        <v>1</v>
      </c>
      <c r="R30" s="253">
        <f t="shared" si="2"/>
        <v>1.35</v>
      </c>
    </row>
    <row r="31" spans="1:18" x14ac:dyDescent="0.35">
      <c r="A31" s="147" t="str">
        <f>'Crisis Indicator Data'!A28</f>
        <v>Mixed migration flows in Algeria</v>
      </c>
      <c r="B31" s="148" t="str">
        <f>'Crisis Indicator Data'!B28</f>
        <v>International displacement</v>
      </c>
      <c r="C31" s="148" t="str">
        <f>'Crisis Indicator Data'!C28</f>
        <v>DZA002</v>
      </c>
      <c r="D31" s="148" t="str">
        <f>'Crisis Indicator Data'!D28</f>
        <v>Algeria</v>
      </c>
      <c r="E31" s="148" t="str">
        <f>'Crisis Indicator Data'!E28</f>
        <v>DZA</v>
      </c>
      <c r="F31" s="159" t="str">
        <f>IF('Crisis Indicator Data'!Q28="x","x",('Crisis Indicator Data'!Q28/1000000))</f>
        <v>x</v>
      </c>
      <c r="G31" s="159" t="str">
        <f>IF('Crisis Indicator Data'!R28="x","x",('Crisis Indicator Data'!R28/1000000))</f>
        <v>x</v>
      </c>
      <c r="H31" s="159" t="str">
        <f>IF('Crisis Indicator Data'!S28="x","x",('Crisis Indicator Data'!S28/1000000))</f>
        <v>x</v>
      </c>
      <c r="I31" s="159" t="str">
        <f>IF('Crisis Indicator Data'!T28="x","x",('Crisis Indicator Data'!T28/1000000))</f>
        <v>x</v>
      </c>
      <c r="J31" s="159" t="str">
        <f>IF('Crisis Indicator Data'!U28="x","x",('Crisis Indicator Data'!U28/1000000))</f>
        <v>x</v>
      </c>
      <c r="K31" s="259" t="str">
        <f t="shared" si="0"/>
        <v>x</v>
      </c>
      <c r="L31" s="144" t="str">
        <f>IF(F31="x","x",(F31*1000000/VLOOKUP($C31,'Crisis Indicator Data'!$C$3:$H$198,5,FALSE)))</f>
        <v>x</v>
      </c>
      <c r="M31" s="144" t="str">
        <f>IF(G31="x","x",(G31*1000000/VLOOKUP($C31,'Crisis Indicator Data'!$C$3:$H$198,5,FALSE)))</f>
        <v>x</v>
      </c>
      <c r="N31" s="144" t="str">
        <f>IF(H31="x","x",(H31*1000000/VLOOKUP($C31,'Crisis Indicator Data'!$C$3:$H$198,5,FALSE)))</f>
        <v>x</v>
      </c>
      <c r="O31" s="144" t="str">
        <f>IF(I31="x","x",(I31*1000000/VLOOKUP($C31,'Crisis Indicator Data'!$C$3:$H$198,5,FALSE)))</f>
        <v>x</v>
      </c>
      <c r="P31" s="144" t="str">
        <f>IF(J31="x","x",(J31*1000000/VLOOKUP($C31,'Crisis Indicator Data'!$C$3:$H$198,5,FALSE)))</f>
        <v>x</v>
      </c>
      <c r="Q31" s="253" t="str">
        <f t="shared" si="1"/>
        <v>x</v>
      </c>
      <c r="R31" s="253" t="str">
        <f t="shared" si="2"/>
        <v>x</v>
      </c>
    </row>
    <row r="32" spans="1:18" x14ac:dyDescent="0.35">
      <c r="A32" s="147" t="str">
        <f>'Crisis Indicator Data'!A29</f>
        <v>Sahrawi refugees in Algeria</v>
      </c>
      <c r="B32" s="148" t="str">
        <f>'Crisis Indicator Data'!B29</f>
        <v>International displacement</v>
      </c>
      <c r="C32" s="148" t="str">
        <f>'Crisis Indicator Data'!C29</f>
        <v>DZA003</v>
      </c>
      <c r="D32" s="148" t="str">
        <f>'Crisis Indicator Data'!D29</f>
        <v>Algeria</v>
      </c>
      <c r="E32" s="148" t="str">
        <f>'Crisis Indicator Data'!E29</f>
        <v>DZA</v>
      </c>
      <c r="F32" s="159">
        <f>IF('Crisis Indicator Data'!Q29="x","x",('Crisis Indicator Data'!Q29/1000000))</f>
        <v>4.9000000000000002E-2</v>
      </c>
      <c r="G32" s="159">
        <f>IF('Crisis Indicator Data'!R29="x","x",('Crisis Indicator Data'!R29/1000000))</f>
        <v>8.4000000000000005E-2</v>
      </c>
      <c r="H32" s="159">
        <f>IF('Crisis Indicator Data'!S29="x","x",('Crisis Indicator Data'!S29/1000000))</f>
        <v>0.09</v>
      </c>
      <c r="I32" s="159">
        <f>IF('Crisis Indicator Data'!T29="x","x",('Crisis Indicator Data'!T29/1000000))</f>
        <v>0</v>
      </c>
      <c r="J32" s="159">
        <f>IF('Crisis Indicator Data'!U29="x","x",('Crisis Indicator Data'!U29/1000000))</f>
        <v>0</v>
      </c>
      <c r="K32" s="259">
        <f t="shared" si="0"/>
        <v>1.6</v>
      </c>
      <c r="L32" s="144">
        <f>IF(F32="x","x",(F32*1000000/VLOOKUP($C32,'Crisis Indicator Data'!$C$3:$H$198,5,FALSE)))</f>
        <v>0.21973094170403587</v>
      </c>
      <c r="M32" s="144">
        <f>IF(G32="x","x",(G32*1000000/VLOOKUP($C32,'Crisis Indicator Data'!$C$3:$H$198,5,FALSE)))</f>
        <v>0.37668161434977576</v>
      </c>
      <c r="N32" s="144">
        <f>IF(H32="x","x",(H32*1000000/VLOOKUP($C32,'Crisis Indicator Data'!$C$3:$H$198,5,FALSE)))</f>
        <v>0.40358744394618834</v>
      </c>
      <c r="O32" s="144">
        <f>IF(I32="x","x",(I32*1000000/VLOOKUP($C32,'Crisis Indicator Data'!$C$3:$H$198,5,FALSE)))</f>
        <v>0</v>
      </c>
      <c r="P32" s="144">
        <f>IF(J32="x","x",(J32*1000000/VLOOKUP($C32,'Crisis Indicator Data'!$C$3:$H$198,5,FALSE)))</f>
        <v>0</v>
      </c>
      <c r="Q32" s="253">
        <f t="shared" si="1"/>
        <v>3</v>
      </c>
      <c r="R32" s="253">
        <f t="shared" si="2"/>
        <v>2.2999999999999998</v>
      </c>
    </row>
    <row r="33" spans="1:18" x14ac:dyDescent="0.35">
      <c r="A33" s="147" t="str">
        <f>'Crisis Indicator Data'!A30</f>
        <v>Multiple crises in Algeria</v>
      </c>
      <c r="B33" s="148" t="str">
        <f>'Crisis Indicator Data'!B30</f>
        <v>Multiple crises country</v>
      </c>
      <c r="C33" s="148" t="str">
        <f>'Crisis Indicator Data'!C30</f>
        <v>DZA004</v>
      </c>
      <c r="D33" s="148" t="str">
        <f>'Crisis Indicator Data'!D30</f>
        <v>Algeria</v>
      </c>
      <c r="E33" s="148" t="str">
        <f>'Crisis Indicator Data'!E30</f>
        <v>DZA</v>
      </c>
      <c r="F33" s="159" t="str">
        <f>IF('Crisis Indicator Data'!Q30="x","x",('Crisis Indicator Data'!Q30/1000000))</f>
        <v>x</v>
      </c>
      <c r="G33" s="159" t="str">
        <f>IF('Crisis Indicator Data'!R30="x","x",('Crisis Indicator Data'!R30/1000000))</f>
        <v>x</v>
      </c>
      <c r="H33" s="159" t="str">
        <f>IF('Crisis Indicator Data'!S30="x","x",('Crisis Indicator Data'!S30/1000000))</f>
        <v>x</v>
      </c>
      <c r="I33" s="159" t="str">
        <f>IF('Crisis Indicator Data'!T30="x","x",('Crisis Indicator Data'!T30/1000000))</f>
        <v>x</v>
      </c>
      <c r="J33" s="159" t="str">
        <f>IF('Crisis Indicator Data'!U30="x","x",('Crisis Indicator Data'!U30/1000000))</f>
        <v>x</v>
      </c>
      <c r="K33" s="259" t="str">
        <f t="shared" si="0"/>
        <v>x</v>
      </c>
      <c r="L33" s="144" t="str">
        <f>IF(F33="x","x",(F33*1000000/VLOOKUP($C33,'Crisis Indicator Data'!$C$3:$H$198,5,FALSE)))</f>
        <v>x</v>
      </c>
      <c r="M33" s="144" t="str">
        <f>IF(G33="x","x",(G33*1000000/VLOOKUP($C33,'Crisis Indicator Data'!$C$3:$H$198,5,FALSE)))</f>
        <v>x</v>
      </c>
      <c r="N33" s="144" t="str">
        <f>IF(H33="x","x",(H33*1000000/VLOOKUP($C33,'Crisis Indicator Data'!$C$3:$H$198,5,FALSE)))</f>
        <v>x</v>
      </c>
      <c r="O33" s="144" t="str">
        <f>IF(I33="x","x",(I33*1000000/VLOOKUP($C33,'Crisis Indicator Data'!$C$3:$H$198,5,FALSE)))</f>
        <v>x</v>
      </c>
      <c r="P33" s="144" t="str">
        <f>IF(J33="x","x",(J33*1000000/VLOOKUP($C33,'Crisis Indicator Data'!$C$3:$H$198,5,FALSE)))</f>
        <v>x</v>
      </c>
      <c r="Q33" s="253" t="str">
        <f t="shared" si="1"/>
        <v>x</v>
      </c>
      <c r="R33" s="253" t="str">
        <f t="shared" si="2"/>
        <v>x</v>
      </c>
    </row>
    <row r="34" spans="1:18" x14ac:dyDescent="0.35">
      <c r="A34" s="147" t="str">
        <f>'Crisis Indicator Data'!A31</f>
        <v>Venezuela displacement in Ecuador</v>
      </c>
      <c r="B34" s="148" t="str">
        <f>'Crisis Indicator Data'!B31</f>
        <v>International displacement</v>
      </c>
      <c r="C34" s="148" t="str">
        <f>'Crisis Indicator Data'!C31</f>
        <v>ECU002</v>
      </c>
      <c r="D34" s="148" t="str">
        <f>'Crisis Indicator Data'!D31</f>
        <v>Ecuador</v>
      </c>
      <c r="E34" s="148" t="str">
        <f>'Crisis Indicator Data'!E31</f>
        <v>ECU</v>
      </c>
      <c r="F34" s="159">
        <f>IF('Crisis Indicator Data'!Q31="x","x",('Crisis Indicator Data'!Q31/1000000))</f>
        <v>6.5789999999999997</v>
      </c>
      <c r="G34" s="159">
        <f>IF('Crisis Indicator Data'!R31="x","x",('Crisis Indicator Data'!R31/1000000))</f>
        <v>0.14000000000000001</v>
      </c>
      <c r="H34" s="159">
        <f>IF('Crisis Indicator Data'!S31="x","x",('Crisis Indicator Data'!S31/1000000))</f>
        <v>0.873</v>
      </c>
      <c r="I34" s="159">
        <f>IF('Crisis Indicator Data'!T31="x","x",('Crisis Indicator Data'!T31/1000000))</f>
        <v>0</v>
      </c>
      <c r="J34" s="159">
        <f>IF('Crisis Indicator Data'!U31="x","x",('Crisis Indicator Data'!U31/1000000))</f>
        <v>0</v>
      </c>
      <c r="K34" s="259">
        <f t="shared" si="0"/>
        <v>3.2</v>
      </c>
      <c r="L34" s="144">
        <f>IF(F34="x","x",(F34*1000000/VLOOKUP($C34,'Crisis Indicator Data'!$C$3:$H$198,5,FALSE)))</f>
        <v>0.86657007376185458</v>
      </c>
      <c r="M34" s="144">
        <f>IF(G34="x","x",(G34*1000000/VLOOKUP($C34,'Crisis Indicator Data'!$C$3:$H$198,5,FALSE)))</f>
        <v>1.8440463645943098E-2</v>
      </c>
      <c r="N34" s="144">
        <f>IF(H34="x","x",(H34*1000000/VLOOKUP($C34,'Crisis Indicator Data'!$C$3:$H$198,5,FALSE)))</f>
        <v>0.11498946259220232</v>
      </c>
      <c r="O34" s="144">
        <f>IF(I34="x","x",(I34*1000000/VLOOKUP($C34,'Crisis Indicator Data'!$C$3:$H$198,5,FALSE)))</f>
        <v>0</v>
      </c>
      <c r="P34" s="144">
        <f>IF(J34="x","x",(J34*1000000/VLOOKUP($C34,'Crisis Indicator Data'!$C$3:$H$198,5,FALSE)))</f>
        <v>0</v>
      </c>
      <c r="Q34" s="253">
        <f t="shared" si="1"/>
        <v>3</v>
      </c>
      <c r="R34" s="253">
        <f t="shared" si="2"/>
        <v>3.1</v>
      </c>
    </row>
    <row r="35" spans="1:18" x14ac:dyDescent="0.35">
      <c r="A35" s="147" t="str">
        <f>'Crisis Indicator Data'!A32</f>
        <v>Syrian Refugee Crisis in Egypt</v>
      </c>
      <c r="B35" s="148" t="str">
        <f>'Crisis Indicator Data'!B32</f>
        <v>International displacement</v>
      </c>
      <c r="C35" s="148" t="str">
        <f>'Crisis Indicator Data'!C32</f>
        <v>EGY002</v>
      </c>
      <c r="D35" s="148" t="str">
        <f>'Crisis Indicator Data'!D32</f>
        <v>Egypt</v>
      </c>
      <c r="E35" s="148" t="str">
        <f>'Crisis Indicator Data'!E32</f>
        <v>EGY</v>
      </c>
      <c r="F35" s="160">
        <f>IF('Crisis Indicator Data'!Q32="x","x",('Crisis Indicator Data'!Q32/1000000))</f>
        <v>20.988</v>
      </c>
      <c r="G35" s="160">
        <f>IF('Crisis Indicator Data'!R32="x","x",('Crisis Indicator Data'!R32/1000000))</f>
        <v>0.14000000000000001</v>
      </c>
      <c r="H35" s="160">
        <f>IF('Crisis Indicator Data'!S32="x","x",('Crisis Indicator Data'!S32/1000000))</f>
        <v>2.6709999999999998</v>
      </c>
      <c r="I35" s="160">
        <f>IF('Crisis Indicator Data'!T32="x","x",('Crisis Indicator Data'!T32/1000000))</f>
        <v>0</v>
      </c>
      <c r="J35" s="160">
        <f>IF('Crisis Indicator Data'!U32="x","x",('Crisis Indicator Data'!U32/1000000))</f>
        <v>0</v>
      </c>
      <c r="K35" s="259">
        <f t="shared" si="0"/>
        <v>4</v>
      </c>
      <c r="L35" s="144">
        <f>IF(F35="x","x",(F35*1000000/VLOOKUP($C35,'Crisis Indicator Data'!$C$3:$H$198,5,FALSE)))</f>
        <v>0.88184873949579834</v>
      </c>
      <c r="M35" s="144">
        <f>IF(G35="x","x",(G35*1000000/VLOOKUP($C35,'Crisis Indicator Data'!$C$3:$H$198,5,FALSE)))</f>
        <v>5.8823529411764705E-3</v>
      </c>
      <c r="N35" s="144">
        <f>IF(H35="x","x",(H35*1000000/VLOOKUP($C35,'Crisis Indicator Data'!$C$3:$H$198,5,FALSE)))</f>
        <v>0.11222689075630252</v>
      </c>
      <c r="O35" s="144">
        <f>IF(I35="x","x",(I35*1000000/VLOOKUP($C35,'Crisis Indicator Data'!$C$3:$H$198,5,FALSE)))</f>
        <v>0</v>
      </c>
      <c r="P35" s="144">
        <f>IF(J35="x","x",(J35*1000000/VLOOKUP($C35,'Crisis Indicator Data'!$C$3:$H$198,5,FALSE)))</f>
        <v>0</v>
      </c>
      <c r="Q35" s="253">
        <f t="shared" si="1"/>
        <v>3</v>
      </c>
      <c r="R35" s="253">
        <f t="shared" si="2"/>
        <v>3.5</v>
      </c>
    </row>
    <row r="36" spans="1:18" x14ac:dyDescent="0.35">
      <c r="A36" s="147" t="str">
        <f>'Crisis Indicator Data'!A33</f>
        <v>Complex crisis in Eritrea</v>
      </c>
      <c r="B36" s="148" t="str">
        <f>'Crisis Indicator Data'!B33</f>
        <v>Complex crisis</v>
      </c>
      <c r="C36" s="148" t="str">
        <f>'Crisis Indicator Data'!C33</f>
        <v>ERI001</v>
      </c>
      <c r="D36" s="148" t="str">
        <f>'Crisis Indicator Data'!D33</f>
        <v>Eritrea</v>
      </c>
      <c r="E36" s="148" t="str">
        <f>'Crisis Indicator Data'!E33</f>
        <v>ERI</v>
      </c>
      <c r="F36" s="160">
        <f>IF('Crisis Indicator Data'!Q33="x","x",('Crisis Indicator Data'!Q33/1000000))</f>
        <v>5.0090000000000003</v>
      </c>
      <c r="G36" s="160">
        <f>IF('Crisis Indicator Data'!R33="x","x",('Crisis Indicator Data'!R33/1000000))</f>
        <v>0</v>
      </c>
      <c r="H36" s="160">
        <f>IF('Crisis Indicator Data'!S33="x","x",('Crisis Indicator Data'!S33/1000000))</f>
        <v>1.2</v>
      </c>
      <c r="I36" s="160">
        <f>IF('Crisis Indicator Data'!T33="x","x",('Crisis Indicator Data'!T33/1000000))</f>
        <v>0</v>
      </c>
      <c r="J36" s="160">
        <f>IF('Crisis Indicator Data'!U33="x","x",('Crisis Indicator Data'!U33/1000000))</f>
        <v>0</v>
      </c>
      <c r="K36" s="259">
        <f t="shared" si="0"/>
        <v>3.5</v>
      </c>
      <c r="L36" s="144">
        <f>IF(F36="x","x",(F36*1000000/VLOOKUP($C36,'Crisis Indicator Data'!$C$3:$H$198,5,FALSE)))</f>
        <v>0.80673216298920924</v>
      </c>
      <c r="M36" s="144">
        <f>IF(G36="x","x",(G36*1000000/VLOOKUP($C36,'Crisis Indicator Data'!$C$3:$H$198,5,FALSE)))</f>
        <v>0</v>
      </c>
      <c r="N36" s="144">
        <f>IF(H36="x","x",(H36*1000000/VLOOKUP($C36,'Crisis Indicator Data'!$C$3:$H$198,5,FALSE)))</f>
        <v>0.19326783701079078</v>
      </c>
      <c r="O36" s="144">
        <f>IF(I36="x","x",(I36*1000000/VLOOKUP($C36,'Crisis Indicator Data'!$C$3:$H$198,5,FALSE)))</f>
        <v>0</v>
      </c>
      <c r="P36" s="144">
        <f>IF(J36="x","x",(J36*1000000/VLOOKUP($C36,'Crisis Indicator Data'!$C$3:$H$198,5,FALSE)))</f>
        <v>0</v>
      </c>
      <c r="Q36" s="253">
        <f t="shared" si="1"/>
        <v>3</v>
      </c>
      <c r="R36" s="253">
        <f t="shared" si="2"/>
        <v>3.25</v>
      </c>
    </row>
    <row r="37" spans="1:18" x14ac:dyDescent="0.35">
      <c r="A37" s="147" t="str">
        <f>'Crisis Indicator Data'!A34</f>
        <v>Mixed migration flows in spain</v>
      </c>
      <c r="B37" s="148" t="str">
        <f>'Crisis Indicator Data'!B34</f>
        <v>International displacement</v>
      </c>
      <c r="C37" s="148" t="str">
        <f>'Crisis Indicator Data'!C34</f>
        <v>ESP002</v>
      </c>
      <c r="D37" s="148" t="str">
        <f>'Crisis Indicator Data'!D34</f>
        <v>Spain</v>
      </c>
      <c r="E37" s="148" t="str">
        <f>'Crisis Indicator Data'!E34</f>
        <v>ESP</v>
      </c>
      <c r="F37" s="160">
        <f>IF('Crisis Indicator Data'!Q34="x","x",('Crisis Indicator Data'!Q34/1000000))</f>
        <v>11.868</v>
      </c>
      <c r="G37" s="160">
        <f>IF('Crisis Indicator Data'!R34="x","x",('Crisis Indicator Data'!R34/1000000))</f>
        <v>0</v>
      </c>
      <c r="H37" s="160">
        <f>IF('Crisis Indicator Data'!S34="x","x",('Crisis Indicator Data'!S34/1000000))</f>
        <v>0.115</v>
      </c>
      <c r="I37" s="160">
        <f>IF('Crisis Indicator Data'!T34="x","x",('Crisis Indicator Data'!T34/1000000))</f>
        <v>0</v>
      </c>
      <c r="J37" s="160">
        <f>IF('Crisis Indicator Data'!U34="x","x",('Crisis Indicator Data'!U34/1000000))</f>
        <v>0</v>
      </c>
      <c r="K37" s="259">
        <f t="shared" si="0"/>
        <v>1.8</v>
      </c>
      <c r="L37" s="144">
        <f>IF(F37="x","x",(F37*1000000/VLOOKUP($C37,'Crisis Indicator Data'!$C$3:$H$198,5,FALSE)))</f>
        <v>0.99040307101727443</v>
      </c>
      <c r="M37" s="144">
        <f>IF(G37="x","x",(G37*1000000/VLOOKUP($C37,'Crisis Indicator Data'!$C$3:$H$198,5,FALSE)))</f>
        <v>0</v>
      </c>
      <c r="N37" s="144">
        <f>IF(H37="x","x",(H37*1000000/VLOOKUP($C37,'Crisis Indicator Data'!$C$3:$H$198,5,FALSE)))</f>
        <v>9.5969289827255271E-3</v>
      </c>
      <c r="O37" s="144">
        <f>IF(I37="x","x",(I37*1000000/VLOOKUP($C37,'Crisis Indicator Data'!$C$3:$H$198,5,FALSE)))</f>
        <v>0</v>
      </c>
      <c r="P37" s="144">
        <f>IF(J37="x","x",(J37*1000000/VLOOKUP($C37,'Crisis Indicator Data'!$C$3:$H$198,5,FALSE)))</f>
        <v>0</v>
      </c>
      <c r="Q37" s="253">
        <f t="shared" si="1"/>
        <v>1</v>
      </c>
      <c r="R37" s="253">
        <f t="shared" si="2"/>
        <v>1.4</v>
      </c>
    </row>
    <row r="38" spans="1:18" x14ac:dyDescent="0.35">
      <c r="A38" s="147" t="str">
        <f>'Crisis Indicator Data'!A35</f>
        <v>Complex crisis in Ethiopia</v>
      </c>
      <c r="B38" s="148" t="str">
        <f>'Crisis Indicator Data'!B35</f>
        <v>Complex crisis</v>
      </c>
      <c r="C38" s="148" t="str">
        <f>'Crisis Indicator Data'!C35</f>
        <v>ETH001</v>
      </c>
      <c r="D38" s="148" t="str">
        <f>'Crisis Indicator Data'!D35</f>
        <v>Ethiopia</v>
      </c>
      <c r="E38" s="148" t="str">
        <f>'Crisis Indicator Data'!E35</f>
        <v>ETH</v>
      </c>
      <c r="F38" s="160">
        <f>IF('Crisis Indicator Data'!Q35="x","x",('Crisis Indicator Data'!Q35/1000000))</f>
        <v>0</v>
      </c>
      <c r="G38" s="160">
        <f>IF('Crisis Indicator Data'!R35="x","x",('Crisis Indicator Data'!R35/1000000))</f>
        <v>80.2</v>
      </c>
      <c r="H38" s="160">
        <f>IF('Crisis Indicator Data'!S35="x","x",('Crisis Indicator Data'!S35/1000000))</f>
        <v>0.92500000000000004</v>
      </c>
      <c r="I38" s="160">
        <f>IF('Crisis Indicator Data'!T35="x","x",('Crisis Indicator Data'!T35/1000000))</f>
        <v>17.149999999999999</v>
      </c>
      <c r="J38" s="160">
        <f>IF('Crisis Indicator Data'!U35="x","x",('Crisis Indicator Data'!U35/1000000))</f>
        <v>5.4249999999999998</v>
      </c>
      <c r="K38" s="259">
        <f t="shared" ref="K38:K69" si="3">IF(H38="x","x",IF(SUM(H38:J38)=0,0,IF(LOG(SUM(H38:J38)*1000000)&lt;$K$4,0,IF(LOG(SUM(H38:J38)*1000000)&gt;$K$3,5,ROUND(5-(K$3-LOG(SUM(H38:J38)*1000000))/(K$3-K$4)*5,1)))))</f>
        <v>5</v>
      </c>
      <c r="L38" s="144">
        <f>IF(F38="x","x",(F38*1000000/VLOOKUP($C38,'Crisis Indicator Data'!$C$3:$H$198,5,FALSE)))</f>
        <v>0</v>
      </c>
      <c r="M38" s="144">
        <f>IF(G38="x","x",(G38*1000000/VLOOKUP($C38,'Crisis Indicator Data'!$C$3:$H$198,5,FALSE)))</f>
        <v>0.77338476374156218</v>
      </c>
      <c r="N38" s="144">
        <f>IF(H38="x","x",(H38*1000000/VLOOKUP($C38,'Crisis Indicator Data'!$C$3:$H$198,5,FALSE)))</f>
        <v>8.9199614271938277E-3</v>
      </c>
      <c r="O38" s="144">
        <f>IF(I38="x","x",(I38*1000000/VLOOKUP($C38,'Crisis Indicator Data'!$C$3:$H$198,5,FALSE)))</f>
        <v>0.16538090646094503</v>
      </c>
      <c r="P38" s="144">
        <f>IF(J38="x","x",(J38*1000000/VLOOKUP($C38,'Crisis Indicator Data'!$C$3:$H$198,5,FALSE)))</f>
        <v>5.2314368370298937E-2</v>
      </c>
      <c r="Q38" s="253">
        <f t="shared" ref="Q38:Q69" si="4">IF(N38="x","x",IF(OR(L38&gt;=$L$3,M38&gt;=$M$3,N38&gt;=$N$3,O38&gt;=$O$3,P38&gt;=$P$3),(IF(P38&gt;=$P$3,5,IF((O38+P38)&gt;=$O$3,4,IF((O38+P38+N38)&gt;=$N$3,3,IF((O38+P38+N38+M38)&gt;=$M$3,2,1)))))))</f>
        <v>5</v>
      </c>
      <c r="R38" s="253">
        <f t="shared" ref="R38:R69" si="5">IF(Q38="x","x",(AVERAGE(K38,Q38)))</f>
        <v>5</v>
      </c>
    </row>
    <row r="39" spans="1:18" x14ac:dyDescent="0.35">
      <c r="A39" s="147" t="str">
        <f>'Crisis Indicator Data'!A36</f>
        <v>International Displacement</v>
      </c>
      <c r="B39" s="148" t="str">
        <f>'Crisis Indicator Data'!B36</f>
        <v>International displacement</v>
      </c>
      <c r="C39" s="148" t="str">
        <f>'Crisis Indicator Data'!C36</f>
        <v>ETH003</v>
      </c>
      <c r="D39" s="148" t="str">
        <f>'Crisis Indicator Data'!D36</f>
        <v>Ethiopia</v>
      </c>
      <c r="E39" s="148" t="str">
        <f>'Crisis Indicator Data'!E36</f>
        <v>ETH</v>
      </c>
      <c r="F39" s="160">
        <f>IF('Crisis Indicator Data'!Q36="x","x",('Crisis Indicator Data'!Q36/1000000))</f>
        <v>86</v>
      </c>
      <c r="G39" s="160">
        <f>IF('Crisis Indicator Data'!R36="x","x",('Crisis Indicator Data'!R36/1000000))</f>
        <v>16.846</v>
      </c>
      <c r="H39" s="160">
        <f>IF('Crisis Indicator Data'!S36="x","x",('Crisis Indicator Data'!S36/1000000))</f>
        <v>0.85399999999999998</v>
      </c>
      <c r="I39" s="160">
        <f>IF('Crisis Indicator Data'!T36="x","x",('Crisis Indicator Data'!T36/1000000))</f>
        <v>0</v>
      </c>
      <c r="J39" s="160">
        <f>IF('Crisis Indicator Data'!U36="x","x",('Crisis Indicator Data'!U36/1000000))</f>
        <v>0</v>
      </c>
      <c r="K39" s="259">
        <f t="shared" si="3"/>
        <v>3.2</v>
      </c>
      <c r="L39" s="144">
        <f>IF(F39="x","x",(F39*1000000/VLOOKUP($C39,'Crisis Indicator Data'!$C$3:$H$198,5,FALSE)))</f>
        <v>0.82931533269045321</v>
      </c>
      <c r="M39" s="144">
        <f>IF(G39="x","x",(G39*1000000/VLOOKUP($C39,'Crisis Indicator Data'!$C$3:$H$198,5,FALSE)))</f>
        <v>0.1624493731918997</v>
      </c>
      <c r="N39" s="144">
        <f>IF(H39="x","x",(H39*1000000/VLOOKUP($C39,'Crisis Indicator Data'!$C$3:$H$198,5,FALSE)))</f>
        <v>8.2352941176470594E-3</v>
      </c>
      <c r="O39" s="144">
        <f>IF(I39="x","x",(I39*1000000/VLOOKUP($C39,'Crisis Indicator Data'!$C$3:$H$198,5,FALSE)))</f>
        <v>0</v>
      </c>
      <c r="P39" s="144">
        <f>IF(J39="x","x",(J39*1000000/VLOOKUP($C39,'Crisis Indicator Data'!$C$3:$H$198,5,FALSE)))</f>
        <v>0</v>
      </c>
      <c r="Q39" s="253">
        <f t="shared" si="4"/>
        <v>2</v>
      </c>
      <c r="R39" s="253">
        <f t="shared" si="5"/>
        <v>2.6</v>
      </c>
    </row>
    <row r="40" spans="1:18" x14ac:dyDescent="0.35">
      <c r="A40" s="147" t="str">
        <f>'Crisis Indicator Data'!A37</f>
        <v>Northern Ethiopia Conflict</v>
      </c>
      <c r="B40" s="148" t="str">
        <f>'Crisis Indicator Data'!B37</f>
        <v>Conflict</v>
      </c>
      <c r="C40" s="148" t="str">
        <f>'Crisis Indicator Data'!C37</f>
        <v>ETH004</v>
      </c>
      <c r="D40" s="148" t="str">
        <f>'Crisis Indicator Data'!D37</f>
        <v>Ethiopia</v>
      </c>
      <c r="E40" s="148" t="str">
        <f>'Crisis Indicator Data'!E37</f>
        <v>ETH</v>
      </c>
      <c r="F40" s="160">
        <f>IF('Crisis Indicator Data'!Q37="x","x",('Crisis Indicator Data'!Q37/1000000))</f>
        <v>0</v>
      </c>
      <c r="G40" s="160">
        <f>IF('Crisis Indicator Data'!R37="x","x",('Crisis Indicator Data'!R37/1000000))</f>
        <v>21.1</v>
      </c>
      <c r="H40" s="160">
        <f>IF('Crisis Indicator Data'!S37="x","x",('Crisis Indicator Data'!S37/1000000))</f>
        <v>6.4989999999999997</v>
      </c>
      <c r="I40" s="160">
        <f>IF('Crisis Indicator Data'!T37="x","x",('Crisis Indicator Data'!T37/1000000))</f>
        <v>2.5</v>
      </c>
      <c r="J40" s="160">
        <f>IF('Crisis Indicator Data'!U37="x","x",('Crisis Indicator Data'!U37/1000000))</f>
        <v>0.40100000000000002</v>
      </c>
      <c r="K40" s="259">
        <f t="shared" si="3"/>
        <v>5</v>
      </c>
      <c r="L40" s="144">
        <f>IF(F40="x","x",(F40*1000000/VLOOKUP($C40,'Crisis Indicator Data'!$C$3:$H$198,5,FALSE)))</f>
        <v>0</v>
      </c>
      <c r="M40" s="144">
        <f>IF(G40="x","x",(G40*1000000/VLOOKUP($C40,'Crisis Indicator Data'!$C$3:$H$198,5,FALSE)))</f>
        <v>0.69180327868852454</v>
      </c>
      <c r="N40" s="144">
        <f>IF(H40="x","x",(H40*1000000/VLOOKUP($C40,'Crisis Indicator Data'!$C$3:$H$198,5,FALSE)))</f>
        <v>0.21308196721311476</v>
      </c>
      <c r="O40" s="144">
        <f>IF(I40="x","x",(I40*1000000/VLOOKUP($C40,'Crisis Indicator Data'!$C$3:$H$198,5,FALSE)))</f>
        <v>8.1967213114754092E-2</v>
      </c>
      <c r="P40" s="144">
        <f>IF(J40="x","x",(J40*1000000/VLOOKUP($C40,'Crisis Indicator Data'!$C$3:$H$198,5,FALSE)))</f>
        <v>1.3147540983606557E-2</v>
      </c>
      <c r="Q40" s="253">
        <f t="shared" si="4"/>
        <v>4</v>
      </c>
      <c r="R40" s="253">
        <f t="shared" si="5"/>
        <v>4.5</v>
      </c>
    </row>
    <row r="41" spans="1:18" x14ac:dyDescent="0.35">
      <c r="A41" s="147" t="str">
        <f>'Crisis Indicator Data'!A38</f>
        <v>Drought in Ethiopia</v>
      </c>
      <c r="B41" s="148" t="str">
        <f>'Crisis Indicator Data'!B38</f>
        <v>Drought</v>
      </c>
      <c r="C41" s="148" t="str">
        <f>'Crisis Indicator Data'!C38</f>
        <v>ETH005</v>
      </c>
      <c r="D41" s="148" t="str">
        <f>'Crisis Indicator Data'!D38</f>
        <v>Ethiopia</v>
      </c>
      <c r="E41" s="148" t="str">
        <f>'Crisis Indicator Data'!E38</f>
        <v>ETH</v>
      </c>
      <c r="F41" s="160">
        <f>IF('Crisis Indicator Data'!Q38="x","x",('Crisis Indicator Data'!Q38/1000000))</f>
        <v>54.5</v>
      </c>
      <c r="G41" s="160">
        <f>IF('Crisis Indicator Data'!R38="x","x",('Crisis Indicator Data'!R38/1000000))</f>
        <v>7.5869999999999997</v>
      </c>
      <c r="H41" s="160">
        <f>IF('Crisis Indicator Data'!S38="x","x",('Crisis Indicator Data'!S38/1000000))</f>
        <v>0.41299999999999998</v>
      </c>
      <c r="I41" s="160">
        <f>IF('Crisis Indicator Data'!T38="x","x",('Crisis Indicator Data'!T38/1000000))</f>
        <v>0</v>
      </c>
      <c r="J41" s="160">
        <f>IF('Crisis Indicator Data'!U38="x","x",('Crisis Indicator Data'!U38/1000000))</f>
        <v>0</v>
      </c>
      <c r="K41" s="259">
        <f t="shared" si="3"/>
        <v>2.7</v>
      </c>
      <c r="L41" s="144">
        <f>IF(F41="x","x",(F41*1000000/VLOOKUP($C41,'Crisis Indicator Data'!$C$3:$H$198,5,FALSE)))</f>
        <v>0.872</v>
      </c>
      <c r="M41" s="144">
        <f>IF(G41="x","x",(G41*1000000/VLOOKUP($C41,'Crisis Indicator Data'!$C$3:$H$198,5,FALSE)))</f>
        <v>0.121392</v>
      </c>
      <c r="N41" s="144">
        <f>IF(H41="x","x",(H41*1000000/VLOOKUP($C41,'Crisis Indicator Data'!$C$3:$H$198,5,FALSE)))</f>
        <v>6.6080000000000002E-3</v>
      </c>
      <c r="O41" s="144">
        <f>IF(I41="x","x",(I41*1000000/VLOOKUP($C41,'Crisis Indicator Data'!$C$3:$H$198,5,FALSE)))</f>
        <v>0</v>
      </c>
      <c r="P41" s="144">
        <f>IF(J41="x","x",(J41*1000000/VLOOKUP($C41,'Crisis Indicator Data'!$C$3:$H$198,5,FALSE)))</f>
        <v>0</v>
      </c>
      <c r="Q41" s="253">
        <f t="shared" si="4"/>
        <v>2</v>
      </c>
      <c r="R41" s="253">
        <f t="shared" si="5"/>
        <v>2.35</v>
      </c>
    </row>
    <row r="42" spans="1:18" x14ac:dyDescent="0.35">
      <c r="A42" s="147" t="str">
        <f>'Crisis Indicator Data'!A39</f>
        <v>Mixed migration flows in Greece</v>
      </c>
      <c r="B42" s="148" t="str">
        <f>'Crisis Indicator Data'!B39</f>
        <v>International displacement</v>
      </c>
      <c r="C42" s="148" t="str">
        <f>'Crisis Indicator Data'!C39</f>
        <v>GRC002</v>
      </c>
      <c r="D42" s="148" t="str">
        <f>'Crisis Indicator Data'!D39</f>
        <v>Greece</v>
      </c>
      <c r="E42" s="148" t="str">
        <f>'Crisis Indicator Data'!E39</f>
        <v>GRC</v>
      </c>
      <c r="F42" s="160">
        <f>IF('Crisis Indicator Data'!Q39="x","x",('Crisis Indicator Data'!Q39/1000000))</f>
        <v>0.245</v>
      </c>
      <c r="G42" s="160">
        <f>IF('Crisis Indicator Data'!R39="x","x",('Crisis Indicator Data'!R39/1000000))</f>
        <v>0.14699999999999999</v>
      </c>
      <c r="H42" s="160">
        <f>IF('Crisis Indicator Data'!S39="x","x",('Crisis Indicator Data'!S39/1000000))</f>
        <v>1.9E-2</v>
      </c>
      <c r="I42" s="160">
        <f>IF('Crisis Indicator Data'!T39="x","x",('Crisis Indicator Data'!T39/1000000))</f>
        <v>0</v>
      </c>
      <c r="J42" s="160">
        <f>IF('Crisis Indicator Data'!U39="x","x",('Crisis Indicator Data'!U39/1000000))</f>
        <v>0</v>
      </c>
      <c r="K42" s="259">
        <f t="shared" si="3"/>
        <v>0.5</v>
      </c>
      <c r="L42" s="144">
        <f>IF(F42="x","x",(F42*1000000/VLOOKUP($C42,'Crisis Indicator Data'!$C$3:$H$198,5,FALSE)))</f>
        <v>0.59610705596107061</v>
      </c>
      <c r="M42" s="144">
        <f>IF(G42="x","x",(G42*1000000/VLOOKUP($C42,'Crisis Indicator Data'!$C$3:$H$198,5,FALSE)))</f>
        <v>0.35766423357664234</v>
      </c>
      <c r="N42" s="144">
        <f>IF(H42="x","x",(H42*1000000/VLOOKUP($C42,'Crisis Indicator Data'!$C$3:$H$198,5,FALSE)))</f>
        <v>4.6228710462287104E-2</v>
      </c>
      <c r="O42" s="144">
        <f>IF(I42="x","x",(I42*1000000/VLOOKUP($C42,'Crisis Indicator Data'!$C$3:$H$198,5,FALSE)))</f>
        <v>0</v>
      </c>
      <c r="P42" s="144">
        <f>IF(J42="x","x",(J42*1000000/VLOOKUP($C42,'Crisis Indicator Data'!$C$3:$H$198,5,FALSE)))</f>
        <v>0</v>
      </c>
      <c r="Q42" s="253">
        <f t="shared" si="4"/>
        <v>2</v>
      </c>
      <c r="R42" s="253">
        <f t="shared" si="5"/>
        <v>1.25</v>
      </c>
    </row>
    <row r="43" spans="1:18" x14ac:dyDescent="0.35">
      <c r="A43" s="147" t="str">
        <f>'Crisis Indicator Data'!A40</f>
        <v>Complex crisis in Guatemala</v>
      </c>
      <c r="B43" s="148" t="str">
        <f>'Crisis Indicator Data'!B40</f>
        <v>Complex crisis</v>
      </c>
      <c r="C43" s="148" t="str">
        <f>'Crisis Indicator Data'!C40</f>
        <v>GTM001</v>
      </c>
      <c r="D43" s="148" t="str">
        <f>'Crisis Indicator Data'!D40</f>
        <v>Guatemala</v>
      </c>
      <c r="E43" s="148" t="str">
        <f>'Crisis Indicator Data'!E40</f>
        <v>GTM</v>
      </c>
      <c r="F43" s="160">
        <f>IF('Crisis Indicator Data'!Q40="x","x",('Crisis Indicator Data'!Q40/1000000))</f>
        <v>11.4</v>
      </c>
      <c r="G43" s="160">
        <f>IF('Crisis Indicator Data'!R40="x","x",('Crisis Indicator Data'!R40/1000000))</f>
        <v>1.9</v>
      </c>
      <c r="H43" s="160">
        <f>IF('Crisis Indicator Data'!S40="x","x",('Crisis Indicator Data'!S40/1000000))</f>
        <v>3.3</v>
      </c>
      <c r="I43" s="160">
        <f>IF('Crisis Indicator Data'!T40="x","x",('Crisis Indicator Data'!T40/1000000))</f>
        <v>0.17399999999999999</v>
      </c>
      <c r="J43" s="160">
        <f>IF('Crisis Indicator Data'!U40="x","x",('Crisis Indicator Data'!U40/1000000))</f>
        <v>0.32600000000000001</v>
      </c>
      <c r="K43" s="259">
        <f t="shared" si="3"/>
        <v>4.3</v>
      </c>
      <c r="L43" s="144">
        <f>IF(F43="x","x",(F43*1000000/VLOOKUP($C43,'Crisis Indicator Data'!$C$3:$H$198,5,FALSE)))</f>
        <v>0.66666666666666663</v>
      </c>
      <c r="M43" s="144">
        <f>IF(G43="x","x",(G43*1000000/VLOOKUP($C43,'Crisis Indicator Data'!$C$3:$H$198,5,FALSE)))</f>
        <v>0.1111111111111111</v>
      </c>
      <c r="N43" s="144">
        <f>IF(H43="x","x",(H43*1000000/VLOOKUP($C43,'Crisis Indicator Data'!$C$3:$H$198,5,FALSE)))</f>
        <v>0.19298245614035087</v>
      </c>
      <c r="O43" s="144">
        <f>IF(I43="x","x",(I43*1000000/VLOOKUP($C43,'Crisis Indicator Data'!$C$3:$H$198,5,FALSE)))</f>
        <v>1.0175438596491228E-2</v>
      </c>
      <c r="P43" s="144">
        <f>IF(J43="x","x",(J43*1000000/VLOOKUP($C43,'Crisis Indicator Data'!$C$3:$H$198,5,FALSE)))</f>
        <v>1.9064327485380117E-2</v>
      </c>
      <c r="Q43" s="253">
        <f t="shared" si="4"/>
        <v>3</v>
      </c>
      <c r="R43" s="253">
        <f t="shared" si="5"/>
        <v>3.65</v>
      </c>
    </row>
    <row r="44" spans="1:18" x14ac:dyDescent="0.35">
      <c r="A44" s="147" t="str">
        <f>'Crisis Indicator Data'!A41</f>
        <v>Complex crisis in Honduras</v>
      </c>
      <c r="B44" s="148" t="str">
        <f>'Crisis Indicator Data'!B41</f>
        <v>Complex crisis</v>
      </c>
      <c r="C44" s="148" t="str">
        <f>'Crisis Indicator Data'!C41</f>
        <v>HND001</v>
      </c>
      <c r="D44" s="148" t="str">
        <f>'Crisis Indicator Data'!D41</f>
        <v>Honduras</v>
      </c>
      <c r="E44" s="148" t="str">
        <f>'Crisis Indicator Data'!E41</f>
        <v>HND</v>
      </c>
      <c r="F44" s="160">
        <f>IF('Crisis Indicator Data'!Q41="x","x",('Crisis Indicator Data'!Q41/1000000))</f>
        <v>5.4</v>
      </c>
      <c r="G44" s="160">
        <f>IF('Crisis Indicator Data'!R41="x","x",('Crisis Indicator Data'!R41/1000000))</f>
        <v>0.70599999999999996</v>
      </c>
      <c r="H44" s="160">
        <f>IF('Crisis Indicator Data'!S41="x","x",('Crisis Indicator Data'!S41/1000000))</f>
        <v>2.6789999999999998</v>
      </c>
      <c r="I44" s="160">
        <f>IF('Crisis Indicator Data'!T41="x","x",('Crisis Indicator Data'!T41/1000000))</f>
        <v>0.61499999999999999</v>
      </c>
      <c r="J44" s="160">
        <f>IF('Crisis Indicator Data'!U41="x","x",('Crisis Indicator Data'!U41/1000000))</f>
        <v>0</v>
      </c>
      <c r="K44" s="259">
        <f t="shared" si="3"/>
        <v>4.2</v>
      </c>
      <c r="L44" s="144">
        <f>IF(F44="x","x",(F44*1000000/VLOOKUP($C44,'Crisis Indicator Data'!$C$3:$H$198,5,FALSE)))</f>
        <v>0.57446808510638303</v>
      </c>
      <c r="M44" s="144">
        <f>IF(G44="x","x",(G44*1000000/VLOOKUP($C44,'Crisis Indicator Data'!$C$3:$H$198,5,FALSE)))</f>
        <v>7.5106382978723407E-2</v>
      </c>
      <c r="N44" s="144">
        <f>IF(H44="x","x",(H44*1000000/VLOOKUP($C44,'Crisis Indicator Data'!$C$3:$H$198,5,FALSE)))</f>
        <v>0.28499999999999998</v>
      </c>
      <c r="O44" s="144">
        <f>IF(I44="x","x",(I44*1000000/VLOOKUP($C44,'Crisis Indicator Data'!$C$3:$H$198,5,FALSE)))</f>
        <v>6.5425531914893614E-2</v>
      </c>
      <c r="P44" s="144">
        <f>IF(J44="x","x",(J44*1000000/VLOOKUP($C44,'Crisis Indicator Data'!$C$3:$H$198,5,FALSE)))</f>
        <v>0</v>
      </c>
      <c r="Q44" s="253">
        <f t="shared" si="4"/>
        <v>4</v>
      </c>
      <c r="R44" s="253">
        <f t="shared" si="5"/>
        <v>4.0999999999999996</v>
      </c>
    </row>
    <row r="45" spans="1:18" x14ac:dyDescent="0.35">
      <c r="A45" s="147" t="str">
        <f>'Crisis Indicator Data'!A42</f>
        <v>Complex crisis in Haiti</v>
      </c>
      <c r="B45" s="148" t="str">
        <f>'Crisis Indicator Data'!B42</f>
        <v>Complex crisis</v>
      </c>
      <c r="C45" s="148" t="str">
        <f>'Crisis Indicator Data'!C42</f>
        <v>HTI001</v>
      </c>
      <c r="D45" s="148" t="str">
        <f>'Crisis Indicator Data'!D42</f>
        <v>Haiti</v>
      </c>
      <c r="E45" s="148" t="str">
        <f>'Crisis Indicator Data'!E42</f>
        <v>HTI</v>
      </c>
      <c r="F45" s="160">
        <f>IF('Crisis Indicator Data'!Q42="x","x",('Crisis Indicator Data'!Q42/1000000))</f>
        <v>3.9</v>
      </c>
      <c r="G45" s="160">
        <f>IF('Crisis Indicator Data'!R42="x","x",('Crisis Indicator Data'!R42/1000000))</f>
        <v>2.6</v>
      </c>
      <c r="H45" s="160">
        <f>IF('Crisis Indicator Data'!S42="x","x",('Crisis Indicator Data'!S42/1000000))</f>
        <v>2.7</v>
      </c>
      <c r="I45" s="160">
        <f>IF('Crisis Indicator Data'!T42="x","x",('Crisis Indicator Data'!T42/1000000))</f>
        <v>1.4</v>
      </c>
      <c r="J45" s="160">
        <f>IF('Crisis Indicator Data'!U42="x","x",('Crisis Indicator Data'!U42/1000000))</f>
        <v>0.8</v>
      </c>
      <c r="K45" s="259">
        <f t="shared" si="3"/>
        <v>4.5</v>
      </c>
      <c r="L45" s="144">
        <f>IF(F45="x","x",(F45*1000000/VLOOKUP($C45,'Crisis Indicator Data'!$C$3:$H$198,5,FALSE)))</f>
        <v>0.34210526315789475</v>
      </c>
      <c r="M45" s="144">
        <f>IF(G45="x","x",(G45*1000000/VLOOKUP($C45,'Crisis Indicator Data'!$C$3:$H$198,5,FALSE)))</f>
        <v>0.22807017543859648</v>
      </c>
      <c r="N45" s="144">
        <f>IF(H45="x","x",(H45*1000000/VLOOKUP($C45,'Crisis Indicator Data'!$C$3:$H$198,5,FALSE)))</f>
        <v>0.23684210526315788</v>
      </c>
      <c r="O45" s="144">
        <f>IF(I45="x","x",(I45*1000000/VLOOKUP($C45,'Crisis Indicator Data'!$C$3:$H$198,5,FALSE)))</f>
        <v>0.12280701754385964</v>
      </c>
      <c r="P45" s="144">
        <f>IF(J45="x","x",(J45*1000000/VLOOKUP($C45,'Crisis Indicator Data'!$C$3:$H$198,5,FALSE)))</f>
        <v>7.0175438596491224E-2</v>
      </c>
      <c r="Q45" s="253">
        <f t="shared" si="4"/>
        <v>5</v>
      </c>
      <c r="R45" s="253">
        <f t="shared" si="5"/>
        <v>4.75</v>
      </c>
    </row>
    <row r="46" spans="1:18" x14ac:dyDescent="0.35">
      <c r="A46" s="147" t="str">
        <f>'Crisis Indicator Data'!A43</f>
        <v xml:space="preserve">Nippes Earthquake </v>
      </c>
      <c r="B46" s="148" t="str">
        <f>'Crisis Indicator Data'!B43</f>
        <v>Earthquake</v>
      </c>
      <c r="C46" s="148" t="str">
        <f>'Crisis Indicator Data'!C43</f>
        <v>HTI002</v>
      </c>
      <c r="D46" s="148" t="str">
        <f>'Crisis Indicator Data'!D43</f>
        <v>Haiti</v>
      </c>
      <c r="E46" s="148" t="str">
        <f>'Crisis Indicator Data'!E43</f>
        <v>HTI</v>
      </c>
      <c r="F46" s="160">
        <f>IF('Crisis Indicator Data'!Q43="x","x",('Crisis Indicator Data'!Q43/1000000))</f>
        <v>5.6289999999999996</v>
      </c>
      <c r="G46" s="160">
        <f>IF('Crisis Indicator Data'!R43="x","x",('Crisis Indicator Data'!R43/1000000))</f>
        <v>0.15</v>
      </c>
      <c r="H46" s="160">
        <f>IF('Crisis Indicator Data'!S43="x","x",('Crisis Indicator Data'!S43/1000000))</f>
        <v>0.65</v>
      </c>
      <c r="I46" s="160">
        <f>IF('Crisis Indicator Data'!T43="x","x",('Crisis Indicator Data'!T43/1000000))</f>
        <v>0</v>
      </c>
      <c r="J46" s="160">
        <f>IF('Crisis Indicator Data'!U43="x","x",('Crisis Indicator Data'!U43/1000000))</f>
        <v>0</v>
      </c>
      <c r="K46" s="259">
        <f t="shared" si="3"/>
        <v>3</v>
      </c>
      <c r="L46" s="144">
        <f>IF(F46="x","x",(F46*1000000/VLOOKUP($C46,'Crisis Indicator Data'!$C$3:$H$198,5,FALSE)))</f>
        <v>0.87556385129880232</v>
      </c>
      <c r="M46" s="144">
        <f>IF(G46="x","x",(G46*1000000/VLOOKUP($C46,'Crisis Indicator Data'!$C$3:$H$198,5,FALSE)))</f>
        <v>2.3331777881474568E-2</v>
      </c>
      <c r="N46" s="144">
        <f>IF(H46="x","x",(H46*1000000/VLOOKUP($C46,'Crisis Indicator Data'!$C$3:$H$198,5,FALSE)))</f>
        <v>0.10110437081972314</v>
      </c>
      <c r="O46" s="144">
        <f>IF(I46="x","x",(I46*1000000/VLOOKUP($C46,'Crisis Indicator Data'!$C$3:$H$198,5,FALSE)))</f>
        <v>0</v>
      </c>
      <c r="P46" s="144">
        <f>IF(J46="x","x",(J46*1000000/VLOOKUP($C46,'Crisis Indicator Data'!$C$3:$H$198,5,FALSE)))</f>
        <v>0</v>
      </c>
      <c r="Q46" s="253">
        <f t="shared" si="4"/>
        <v>3</v>
      </c>
      <c r="R46" s="253">
        <f t="shared" si="5"/>
        <v>3</v>
      </c>
    </row>
    <row r="47" spans="1:18" x14ac:dyDescent="0.35">
      <c r="A47" s="147" t="str">
        <f>'Crisis Indicator Data'!A44</f>
        <v>Displacement from Ukraine conflict in Hungary</v>
      </c>
      <c r="B47" s="148" t="str">
        <f>'Crisis Indicator Data'!B44</f>
        <v>International displacement</v>
      </c>
      <c r="C47" s="148" t="str">
        <f>'Crisis Indicator Data'!C44</f>
        <v>HUN002</v>
      </c>
      <c r="D47" s="148" t="str">
        <f>'Crisis Indicator Data'!D44</f>
        <v>Hungary</v>
      </c>
      <c r="E47" s="148" t="str">
        <f>'Crisis Indicator Data'!E44</f>
        <v>HUN</v>
      </c>
      <c r="F47" s="160">
        <f>IF('Crisis Indicator Data'!Q44="x","x",('Crisis Indicator Data'!Q44/1000000))</f>
        <v>0.11600000000000001</v>
      </c>
      <c r="G47" s="160">
        <f>IF('Crisis Indicator Data'!R44="x","x",('Crisis Indicator Data'!R44/1000000))</f>
        <v>0.40400000000000003</v>
      </c>
      <c r="H47" s="160">
        <f>IF('Crisis Indicator Data'!S44="x","x",('Crisis Indicator Data'!S44/1000000))</f>
        <v>0</v>
      </c>
      <c r="I47" s="160">
        <f>IF('Crisis Indicator Data'!T44="x","x",('Crisis Indicator Data'!T44/1000000))</f>
        <v>0</v>
      </c>
      <c r="J47" s="160">
        <f>IF('Crisis Indicator Data'!U44="x","x",('Crisis Indicator Data'!U44/1000000))</f>
        <v>0</v>
      </c>
      <c r="K47" s="259">
        <f t="shared" si="3"/>
        <v>0</v>
      </c>
      <c r="L47" s="144">
        <f>IF(F47="x","x",(F47*1000000/VLOOKUP($C47,'Crisis Indicator Data'!$C$3:$H$198,5,FALSE)))</f>
        <v>0.22307692307692309</v>
      </c>
      <c r="M47" s="144">
        <f>IF(G47="x","x",(G47*1000000/VLOOKUP($C47,'Crisis Indicator Data'!$C$3:$H$198,5,FALSE)))</f>
        <v>0.77692307692307694</v>
      </c>
      <c r="N47" s="144">
        <f>IF(H47="x","x",(H47*1000000/VLOOKUP($C47,'Crisis Indicator Data'!$C$3:$H$198,5,FALSE)))</f>
        <v>0</v>
      </c>
      <c r="O47" s="144">
        <f>IF(I47="x","x",(I47*1000000/VLOOKUP($C47,'Crisis Indicator Data'!$C$3:$H$198,5,FALSE)))</f>
        <v>0</v>
      </c>
      <c r="P47" s="144">
        <f>IF(J47="x","x",(J47*1000000/VLOOKUP($C47,'Crisis Indicator Data'!$C$3:$H$198,5,FALSE)))</f>
        <v>0</v>
      </c>
      <c r="Q47" s="253">
        <f t="shared" si="4"/>
        <v>2</v>
      </c>
      <c r="R47" s="253">
        <f t="shared" si="5"/>
        <v>1</v>
      </c>
    </row>
    <row r="48" spans="1:18" x14ac:dyDescent="0.35">
      <c r="A48" s="147" t="str">
        <f>'Crisis Indicator Data'!A45</f>
        <v>Papua Conflict</v>
      </c>
      <c r="B48" s="148" t="str">
        <f>'Crisis Indicator Data'!B45</f>
        <v>Conflict</v>
      </c>
      <c r="C48" s="148" t="str">
        <f>'Crisis Indicator Data'!C45</f>
        <v>IDN002</v>
      </c>
      <c r="D48" s="148" t="str">
        <f>'Crisis Indicator Data'!D45</f>
        <v>Indonesia</v>
      </c>
      <c r="E48" s="148" t="str">
        <f>'Crisis Indicator Data'!E45</f>
        <v>IDN</v>
      </c>
      <c r="F48" s="160">
        <f>IF('Crisis Indicator Data'!Q45="x","x",('Crisis Indicator Data'!Q45/1000000))</f>
        <v>5.3380000000000001</v>
      </c>
      <c r="G48" s="160">
        <f>IF('Crisis Indicator Data'!R45="x","x",('Crisis Indicator Data'!R45/1000000))</f>
        <v>0</v>
      </c>
      <c r="H48" s="160">
        <f>IF('Crisis Indicator Data'!S45="x","x",('Crisis Indicator Data'!S45/1000000))</f>
        <v>0.1</v>
      </c>
      <c r="I48" s="160">
        <f>IF('Crisis Indicator Data'!T45="x","x",('Crisis Indicator Data'!T45/1000000))</f>
        <v>0</v>
      </c>
      <c r="J48" s="160">
        <f>IF('Crisis Indicator Data'!U45="x","x",('Crisis Indicator Data'!U45/1000000))</f>
        <v>0</v>
      </c>
      <c r="K48" s="259">
        <f t="shared" si="3"/>
        <v>1.7</v>
      </c>
      <c r="L48" s="144">
        <f>IF(F48="x","x",(F48*1000000/VLOOKUP($C48,'Crisis Indicator Data'!$C$3:$H$198,5,FALSE)))</f>
        <v>0.98161088635527771</v>
      </c>
      <c r="M48" s="144">
        <f>IF(G48="x","x",(G48*1000000/VLOOKUP($C48,'Crisis Indicator Data'!$C$3:$H$198,5,FALSE)))</f>
        <v>0</v>
      </c>
      <c r="N48" s="144">
        <f>IF(H48="x","x",(H48*1000000/VLOOKUP($C48,'Crisis Indicator Data'!$C$3:$H$198,5,FALSE)))</f>
        <v>1.8389113644722323E-2</v>
      </c>
      <c r="O48" s="144">
        <f>IF(I48="x","x",(I48*1000000/VLOOKUP($C48,'Crisis Indicator Data'!$C$3:$H$198,5,FALSE)))</f>
        <v>0</v>
      </c>
      <c r="P48" s="144">
        <f>IF(J48="x","x",(J48*1000000/VLOOKUP($C48,'Crisis Indicator Data'!$C$3:$H$198,5,FALSE)))</f>
        <v>0</v>
      </c>
      <c r="Q48" s="253">
        <f t="shared" si="4"/>
        <v>1</v>
      </c>
      <c r="R48" s="253">
        <f t="shared" si="5"/>
        <v>1.35</v>
      </c>
    </row>
    <row r="49" spans="1:18" x14ac:dyDescent="0.35">
      <c r="A49" s="147" t="str">
        <f>'Crisis Indicator Data'!A46</f>
        <v>Conflict in Jammu and Kashmir</v>
      </c>
      <c r="B49" s="148" t="str">
        <f>'Crisis Indicator Data'!B46</f>
        <v>Conflict</v>
      </c>
      <c r="C49" s="148" t="str">
        <f>'Crisis Indicator Data'!C46</f>
        <v>IND002</v>
      </c>
      <c r="D49" s="148" t="str">
        <f>'Crisis Indicator Data'!D46</f>
        <v>India</v>
      </c>
      <c r="E49" s="148" t="str">
        <f>'Crisis Indicator Data'!E46</f>
        <v>IND</v>
      </c>
      <c r="F49" s="160">
        <f>IF('Crisis Indicator Data'!Q46="x","x",('Crisis Indicator Data'!Q46/1000000))</f>
        <v>12.541</v>
      </c>
      <c r="G49" s="160" t="str">
        <f>IF('Crisis Indicator Data'!R46="x","x",('Crisis Indicator Data'!R46/1000000))</f>
        <v>x</v>
      </c>
      <c r="H49" s="160" t="str">
        <f>IF('Crisis Indicator Data'!S46="x","x",('Crisis Indicator Data'!S46/1000000))</f>
        <v>x</v>
      </c>
      <c r="I49" s="160" t="str">
        <f>IF('Crisis Indicator Data'!T46="x","x",('Crisis Indicator Data'!T46/1000000))</f>
        <v>x</v>
      </c>
      <c r="J49" s="160" t="str">
        <f>IF('Crisis Indicator Data'!U46="x","x",('Crisis Indicator Data'!U46/1000000))</f>
        <v>x</v>
      </c>
      <c r="K49" s="259" t="str">
        <f t="shared" si="3"/>
        <v>x</v>
      </c>
      <c r="L49" s="144">
        <f>IF(F49="x","x",(F49*1000000/VLOOKUP($C49,'Crisis Indicator Data'!$C$3:$H$198,5,FALSE)))</f>
        <v>1</v>
      </c>
      <c r="M49" s="144" t="str">
        <f>IF(G49="x","x",(G49*1000000/VLOOKUP($C49,'Crisis Indicator Data'!$C$3:$H$198,5,FALSE)))</f>
        <v>x</v>
      </c>
      <c r="N49" s="144" t="str">
        <f>IF(H49="x","x",(H49*1000000/VLOOKUP($C49,'Crisis Indicator Data'!$C$3:$H$198,5,FALSE)))</f>
        <v>x</v>
      </c>
      <c r="O49" s="144" t="str">
        <f>IF(I49="x","x",(I49*1000000/VLOOKUP($C49,'Crisis Indicator Data'!$C$3:$H$198,5,FALSE)))</f>
        <v>x</v>
      </c>
      <c r="P49" s="144" t="str">
        <f>IF(J49="x","x",(J49*1000000/VLOOKUP($C49,'Crisis Indicator Data'!$C$3:$H$198,5,FALSE)))</f>
        <v>x</v>
      </c>
      <c r="Q49" s="253" t="str">
        <f t="shared" si="4"/>
        <v>x</v>
      </c>
      <c r="R49" s="253" t="str">
        <f t="shared" si="5"/>
        <v>x</v>
      </c>
    </row>
    <row r="50" spans="1:18" x14ac:dyDescent="0.35">
      <c r="A50" s="147" t="str">
        <f>'Crisis Indicator Data'!A47</f>
        <v>Afghan Refugees in Iran</v>
      </c>
      <c r="B50" s="148" t="str">
        <f>'Crisis Indicator Data'!B47</f>
        <v>International displacement</v>
      </c>
      <c r="C50" s="148" t="str">
        <f>'Crisis Indicator Data'!C47</f>
        <v>IRN004</v>
      </c>
      <c r="D50" s="148" t="str">
        <f>'Crisis Indicator Data'!D47</f>
        <v>Iran</v>
      </c>
      <c r="E50" s="148" t="str">
        <f>'Crisis Indicator Data'!E47</f>
        <v>IRN</v>
      </c>
      <c r="F50" s="160">
        <f>IF('Crisis Indicator Data'!Q47="x","x",('Crisis Indicator Data'!Q47/1000000))</f>
        <v>21.422999999999998</v>
      </c>
      <c r="G50" s="160">
        <f>IF('Crisis Indicator Data'!R47="x","x",('Crisis Indicator Data'!R47/1000000))</f>
        <v>0</v>
      </c>
      <c r="H50" s="160">
        <f>IF('Crisis Indicator Data'!S47="x","x",('Crisis Indicator Data'!S47/1000000))</f>
        <v>0.8</v>
      </c>
      <c r="I50" s="160">
        <f>IF('Crisis Indicator Data'!T47="x","x",('Crisis Indicator Data'!T47/1000000))</f>
        <v>2.6</v>
      </c>
      <c r="J50" s="160">
        <f>IF('Crisis Indicator Data'!U47="x","x",('Crisis Indicator Data'!U47/1000000))</f>
        <v>0</v>
      </c>
      <c r="K50" s="259">
        <f t="shared" si="3"/>
        <v>4.2</v>
      </c>
      <c r="L50" s="144">
        <f>IF(F50="x","x",(F50*1000000/VLOOKUP($C50,'Crisis Indicator Data'!$C$3:$H$198,5,FALSE)))</f>
        <v>0.86303025419973411</v>
      </c>
      <c r="M50" s="144">
        <f>IF(G50="x","x",(G50*1000000/VLOOKUP($C50,'Crisis Indicator Data'!$C$3:$H$198,5,FALSE)))</f>
        <v>0</v>
      </c>
      <c r="N50" s="144">
        <f>IF(H50="x","x",(H50*1000000/VLOOKUP($C50,'Crisis Indicator Data'!$C$3:$H$198,5,FALSE)))</f>
        <v>3.2228175482415501E-2</v>
      </c>
      <c r="O50" s="144">
        <f>IF(I50="x","x",(I50*1000000/VLOOKUP($C50,'Crisis Indicator Data'!$C$3:$H$198,5,FALSE)))</f>
        <v>0.10474157031785038</v>
      </c>
      <c r="P50" s="144">
        <f>IF(J50="x","x",(J50*1000000/VLOOKUP($C50,'Crisis Indicator Data'!$C$3:$H$198,5,FALSE)))</f>
        <v>0</v>
      </c>
      <c r="Q50" s="253">
        <f t="shared" si="4"/>
        <v>4</v>
      </c>
      <c r="R50" s="253">
        <f t="shared" si="5"/>
        <v>4.0999999999999996</v>
      </c>
    </row>
    <row r="51" spans="1:18" x14ac:dyDescent="0.35">
      <c r="A51" s="147" t="str">
        <f>'Crisis Indicator Data'!A48</f>
        <v>Multiple crises in Iraq</v>
      </c>
      <c r="B51" s="148" t="str">
        <f>'Crisis Indicator Data'!B48</f>
        <v>Multiple crises country</v>
      </c>
      <c r="C51" s="148" t="str">
        <f>'Crisis Indicator Data'!C48</f>
        <v>IRQ001</v>
      </c>
      <c r="D51" s="148" t="str">
        <f>'Crisis Indicator Data'!D48</f>
        <v>Iraq</v>
      </c>
      <c r="E51" s="148" t="str">
        <f>'Crisis Indicator Data'!E48</f>
        <v>IRQ</v>
      </c>
      <c r="F51" s="160">
        <f>IF('Crisis Indicator Data'!Q48="x","x",('Crisis Indicator Data'!Q48/1000000))</f>
        <v>34.985999999999997</v>
      </c>
      <c r="G51" s="160">
        <f>IF('Crisis Indicator Data'!R48="x","x",('Crisis Indicator Data'!R48/1000000))</f>
        <v>2.8330000000000002</v>
      </c>
      <c r="H51" s="160">
        <f>IF('Crisis Indicator Data'!S48="x","x",('Crisis Indicator Data'!S48/1000000))</f>
        <v>2.2320000000000002</v>
      </c>
      <c r="I51" s="160">
        <f>IF('Crisis Indicator Data'!T48="x","x",('Crisis Indicator Data'!T48/1000000))</f>
        <v>0.379</v>
      </c>
      <c r="J51" s="160">
        <f>IF('Crisis Indicator Data'!U48="x","x",('Crisis Indicator Data'!U48/1000000))</f>
        <v>0.14599999999999999</v>
      </c>
      <c r="K51" s="259">
        <f t="shared" si="3"/>
        <v>4.0999999999999996</v>
      </c>
      <c r="L51" s="144">
        <f>IF(F51="x","x",(F51*1000000/VLOOKUP($C51,'Crisis Indicator Data'!$C$3:$H$198,5,FALSE)))</f>
        <v>0.86223383280757093</v>
      </c>
      <c r="M51" s="144">
        <f>IF(G51="x","x",(G51*1000000/VLOOKUP($C51,'Crisis Indicator Data'!$C$3:$H$198,5,FALSE)))</f>
        <v>6.981959779179811E-2</v>
      </c>
      <c r="N51" s="144">
        <f>IF(H51="x","x",(H51*1000000/VLOOKUP($C51,'Crisis Indicator Data'!$C$3:$H$198,5,FALSE)))</f>
        <v>5.5007886435331228E-2</v>
      </c>
      <c r="O51" s="144">
        <f>IF(I51="x","x",(I51*1000000/VLOOKUP($C51,'Crisis Indicator Data'!$C$3:$H$198,5,FALSE)))</f>
        <v>9.3404968454258667E-3</v>
      </c>
      <c r="P51" s="144">
        <f>IF(J51="x","x",(J51*1000000/VLOOKUP($C51,'Crisis Indicator Data'!$C$3:$H$198,5,FALSE)))</f>
        <v>3.5981861198738172E-3</v>
      </c>
      <c r="Q51" s="253">
        <f t="shared" si="4"/>
        <v>3</v>
      </c>
      <c r="R51" s="253">
        <f t="shared" si="5"/>
        <v>3.55</v>
      </c>
    </row>
    <row r="52" spans="1:18" x14ac:dyDescent="0.35">
      <c r="A52" s="147" t="str">
        <f>'Crisis Indicator Data'!A49</f>
        <v>Conflict  in Iraq</v>
      </c>
      <c r="B52" s="148" t="str">
        <f>'Crisis Indicator Data'!B49</f>
        <v>Conflict</v>
      </c>
      <c r="C52" s="148" t="str">
        <f>'Crisis Indicator Data'!C49</f>
        <v>IRQ002</v>
      </c>
      <c r="D52" s="148" t="str">
        <f>'Crisis Indicator Data'!D49</f>
        <v>Iraq</v>
      </c>
      <c r="E52" s="148" t="str">
        <f>'Crisis Indicator Data'!E49</f>
        <v>IRQ</v>
      </c>
      <c r="F52" s="160">
        <f>IF('Crisis Indicator Data'!Q49="x","x",('Crisis Indicator Data'!Q49/1000000))</f>
        <v>35.276000000000003</v>
      </c>
      <c r="G52" s="160">
        <f>IF('Crisis Indicator Data'!R49="x","x",('Crisis Indicator Data'!R49/1000000))</f>
        <v>2.8</v>
      </c>
      <c r="H52" s="160">
        <f>IF('Crisis Indicator Data'!S49="x","x",('Crisis Indicator Data'!S49/1000000))</f>
        <v>2.15</v>
      </c>
      <c r="I52" s="160">
        <f>IF('Crisis Indicator Data'!T49="x","x",('Crisis Indicator Data'!T49/1000000))</f>
        <v>0.22500000000000001</v>
      </c>
      <c r="J52" s="160">
        <f>IF('Crisis Indicator Data'!U49="x","x",('Crisis Indicator Data'!U49/1000000))</f>
        <v>0.125</v>
      </c>
      <c r="K52" s="259">
        <f t="shared" si="3"/>
        <v>4</v>
      </c>
      <c r="L52" s="144">
        <f>IF(F52="x","x",(F52*1000000/VLOOKUP($C52,'Crisis Indicator Data'!$C$3:$H$198,5,FALSE)))</f>
        <v>0.86938091482649837</v>
      </c>
      <c r="M52" s="144">
        <f>IF(G52="x","x",(G52*1000000/VLOOKUP($C52,'Crisis Indicator Data'!$C$3:$H$198,5,FALSE)))</f>
        <v>6.9006309148264985E-2</v>
      </c>
      <c r="N52" s="144">
        <f>IF(H52="x","x",(H52*1000000/VLOOKUP($C52,'Crisis Indicator Data'!$C$3:$H$198,5,FALSE)))</f>
        <v>5.2986987381703467E-2</v>
      </c>
      <c r="O52" s="144">
        <f>IF(I52="x","x",(I52*1000000/VLOOKUP($C52,'Crisis Indicator Data'!$C$3:$H$198,5,FALSE)))</f>
        <v>5.5451498422712936E-3</v>
      </c>
      <c r="P52" s="144">
        <f>IF(J52="x","x",(J52*1000000/VLOOKUP($C52,'Crisis Indicator Data'!$C$3:$H$198,5,FALSE)))</f>
        <v>3.0806388012618296E-3</v>
      </c>
      <c r="Q52" s="253">
        <f t="shared" si="4"/>
        <v>3</v>
      </c>
      <c r="R52" s="253">
        <f t="shared" si="5"/>
        <v>3.5</v>
      </c>
    </row>
    <row r="53" spans="1:18" x14ac:dyDescent="0.35">
      <c r="A53" s="147" t="str">
        <f>'Crisis Indicator Data'!A50</f>
        <v>Syrian and Palestinian refugees in iraq</v>
      </c>
      <c r="B53" s="148" t="str">
        <f>'Crisis Indicator Data'!B50</f>
        <v>International displacement</v>
      </c>
      <c r="C53" s="148" t="str">
        <f>'Crisis Indicator Data'!C50</f>
        <v>IRQ003</v>
      </c>
      <c r="D53" s="148" t="str">
        <f>'Crisis Indicator Data'!D50</f>
        <v>Iraq</v>
      </c>
      <c r="E53" s="148" t="str">
        <f>'Crisis Indicator Data'!E50</f>
        <v>IRQ</v>
      </c>
      <c r="F53" s="160">
        <f>IF('Crisis Indicator Data'!Q50="x","x",('Crisis Indicator Data'!Q50/1000000))</f>
        <v>4.6280000000000001</v>
      </c>
      <c r="G53" s="160">
        <f>IF('Crisis Indicator Data'!R50="x","x",('Crisis Indicator Data'!R50/1000000))</f>
        <v>3.3000000000000002E-2</v>
      </c>
      <c r="H53" s="160">
        <f>IF('Crisis Indicator Data'!S50="x","x",('Crisis Indicator Data'!S50/1000000))</f>
        <v>0.314</v>
      </c>
      <c r="I53" s="160">
        <f>IF('Crisis Indicator Data'!T50="x","x",('Crisis Indicator Data'!T50/1000000))</f>
        <v>0.154</v>
      </c>
      <c r="J53" s="160">
        <f>IF('Crisis Indicator Data'!U50="x","x",('Crisis Indicator Data'!U50/1000000))</f>
        <v>2.1000000000000001E-2</v>
      </c>
      <c r="K53" s="259">
        <f t="shared" si="3"/>
        <v>2.8</v>
      </c>
      <c r="L53" s="144">
        <f>IF(F53="x","x",(F53*1000000/VLOOKUP($C53,'Crisis Indicator Data'!$C$3:$H$198,5,FALSE)))</f>
        <v>0.89864077669902909</v>
      </c>
      <c r="M53" s="144">
        <f>IF(G53="x","x",(G53*1000000/VLOOKUP($C53,'Crisis Indicator Data'!$C$3:$H$198,5,FALSE)))</f>
        <v>6.4077669902912618E-3</v>
      </c>
      <c r="N53" s="144">
        <f>IF(H53="x","x",(H53*1000000/VLOOKUP($C53,'Crisis Indicator Data'!$C$3:$H$198,5,FALSE)))</f>
        <v>6.0970873786407767E-2</v>
      </c>
      <c r="O53" s="144">
        <f>IF(I53="x","x",(I53*1000000/VLOOKUP($C53,'Crisis Indicator Data'!$C$3:$H$198,5,FALSE)))</f>
        <v>2.9902912621359225E-2</v>
      </c>
      <c r="P53" s="144">
        <f>IF(J53="x","x",(J53*1000000/VLOOKUP($C53,'Crisis Indicator Data'!$C$3:$H$198,5,FALSE)))</f>
        <v>4.0776699029126213E-3</v>
      </c>
      <c r="Q53" s="253">
        <f t="shared" si="4"/>
        <v>3</v>
      </c>
      <c r="R53" s="253">
        <f t="shared" si="5"/>
        <v>2.9</v>
      </c>
    </row>
    <row r="54" spans="1:18" x14ac:dyDescent="0.35">
      <c r="A54" s="150" t="str">
        <f>'Crisis Indicator Data'!A51</f>
        <v>Mixed migration flows in Italy</v>
      </c>
      <c r="B54" s="151" t="str">
        <f>'Crisis Indicator Data'!B51</f>
        <v>International displacement</v>
      </c>
      <c r="C54" s="151" t="str">
        <f>'Crisis Indicator Data'!C51</f>
        <v>ITA002</v>
      </c>
      <c r="D54" s="151" t="str">
        <f>'Crisis Indicator Data'!D51</f>
        <v>Italy</v>
      </c>
      <c r="E54" s="151" t="str">
        <f>'Crisis Indicator Data'!E51</f>
        <v>ITA</v>
      </c>
      <c r="F54" s="160">
        <f>IF('Crisis Indicator Data'!Q51="x","x",('Crisis Indicator Data'!Q51/1000000))</f>
        <v>6.8040000000000003</v>
      </c>
      <c r="G54" s="160">
        <f>IF('Crisis Indicator Data'!R51="x","x",('Crisis Indicator Data'!R51/1000000))</f>
        <v>0</v>
      </c>
      <c r="H54" s="160">
        <f>IF('Crisis Indicator Data'!S51="x","x",('Crisis Indicator Data'!S51/1000000))</f>
        <v>0.20799999999999999</v>
      </c>
      <c r="I54" s="160">
        <f>IF('Crisis Indicator Data'!T51="x","x",('Crisis Indicator Data'!T51/1000000))</f>
        <v>0</v>
      </c>
      <c r="J54" s="160">
        <f>IF('Crisis Indicator Data'!U51="x","x",('Crisis Indicator Data'!U51/1000000))</f>
        <v>0</v>
      </c>
      <c r="K54" s="259">
        <f t="shared" si="3"/>
        <v>2.2000000000000002</v>
      </c>
      <c r="L54" s="144">
        <f>IF(F54="x","x",(F54*1000000/VLOOKUP($C54,'Crisis Indicator Data'!$C$3:$H$198,5,FALSE)))</f>
        <v>0.97033656588705075</v>
      </c>
      <c r="M54" s="144">
        <f>IF(G54="x","x",(G54*1000000/VLOOKUP($C54,'Crisis Indicator Data'!$C$3:$H$198,5,FALSE)))</f>
        <v>0</v>
      </c>
      <c r="N54" s="144">
        <f>IF(H54="x","x",(H54*1000000/VLOOKUP($C54,'Crisis Indicator Data'!$C$3:$H$198,5,FALSE)))</f>
        <v>2.9663434112949229E-2</v>
      </c>
      <c r="O54" s="144">
        <f>IF(I54="x","x",(I54*1000000/VLOOKUP($C54,'Crisis Indicator Data'!$C$3:$H$198,5,FALSE)))</f>
        <v>0</v>
      </c>
      <c r="P54" s="144">
        <f>IF(J54="x","x",(J54*1000000/VLOOKUP($C54,'Crisis Indicator Data'!$C$3:$H$198,5,FALSE)))</f>
        <v>0</v>
      </c>
      <c r="Q54" s="253">
        <f t="shared" si="4"/>
        <v>1</v>
      </c>
      <c r="R54" s="253">
        <f t="shared" si="5"/>
        <v>1.6</v>
      </c>
    </row>
    <row r="55" spans="1:18" x14ac:dyDescent="0.35">
      <c r="A55" s="150" t="str">
        <f>'Crisis Indicator Data'!A52</f>
        <v>Syrian refugees in Jordan</v>
      </c>
      <c r="B55" s="151" t="str">
        <f>'Crisis Indicator Data'!B52</f>
        <v>International displacement</v>
      </c>
      <c r="C55" s="151" t="str">
        <f>'Crisis Indicator Data'!C52</f>
        <v>JOR002</v>
      </c>
      <c r="D55" s="151" t="str">
        <f>'Crisis Indicator Data'!D52</f>
        <v>Jordan</v>
      </c>
      <c r="E55" s="151" t="str">
        <f>'Crisis Indicator Data'!E52</f>
        <v>JOR</v>
      </c>
      <c r="F55" s="160">
        <f>IF('Crisis Indicator Data'!Q52="x","x",('Crisis Indicator Data'!Q52/1000000))</f>
        <v>6.8689999999999998</v>
      </c>
      <c r="G55" s="160">
        <f>IF('Crisis Indicator Data'!R52="x","x",('Crisis Indicator Data'!R52/1000000))</f>
        <v>1.0620000000000001</v>
      </c>
      <c r="H55" s="160">
        <f>IF('Crisis Indicator Data'!S52="x","x",('Crisis Indicator Data'!S52/1000000))</f>
        <v>0.622</v>
      </c>
      <c r="I55" s="160">
        <f>IF('Crisis Indicator Data'!T52="x","x",('Crisis Indicator Data'!T52/1000000))</f>
        <v>0.155</v>
      </c>
      <c r="J55" s="160">
        <f>IF('Crisis Indicator Data'!U52="x","x",('Crisis Indicator Data'!U52/1000000))</f>
        <v>0</v>
      </c>
      <c r="K55" s="259">
        <f t="shared" si="3"/>
        <v>3.2</v>
      </c>
      <c r="L55" s="144">
        <f>IF(F55="x","x",(F55*1000000/VLOOKUP($C55,'Crisis Indicator Data'!$C$3:$H$198,5,FALSE)))</f>
        <v>0.78881488286632984</v>
      </c>
      <c r="M55" s="144">
        <f>IF(G55="x","x",(G55*1000000/VLOOKUP($C55,'Crisis Indicator Data'!$C$3:$H$198,5,FALSE)))</f>
        <v>0.1219568213137345</v>
      </c>
      <c r="N55" s="144">
        <f>IF(H55="x","x",(H55*1000000/VLOOKUP($C55,'Crisis Indicator Data'!$C$3:$H$198,5,FALSE)))</f>
        <v>7.1428571428571425E-2</v>
      </c>
      <c r="O55" s="144">
        <f>IF(I55="x","x",(I55*1000000/VLOOKUP($C55,'Crisis Indicator Data'!$C$3:$H$198,5,FALSE)))</f>
        <v>1.7799724391364263E-2</v>
      </c>
      <c r="P55" s="144">
        <f>IF(J55="x","x",(J55*1000000/VLOOKUP($C55,'Crisis Indicator Data'!$C$3:$H$198,5,FALSE)))</f>
        <v>0</v>
      </c>
      <c r="Q55" s="253">
        <f t="shared" si="4"/>
        <v>3</v>
      </c>
      <c r="R55" s="253">
        <f t="shared" si="5"/>
        <v>3.1</v>
      </c>
    </row>
    <row r="56" spans="1:18" x14ac:dyDescent="0.35">
      <c r="A56" s="150" t="str">
        <f>'Crisis Indicator Data'!A53</f>
        <v xml:space="preserve">Multiple crisis in Kenya </v>
      </c>
      <c r="B56" s="151" t="str">
        <f>'Crisis Indicator Data'!B53</f>
        <v>Multiple crises country</v>
      </c>
      <c r="C56" s="151" t="str">
        <f>'Crisis Indicator Data'!C53</f>
        <v>KEN001</v>
      </c>
      <c r="D56" s="151" t="str">
        <f>'Crisis Indicator Data'!D53</f>
        <v>Kenya</v>
      </c>
      <c r="E56" s="151" t="str">
        <f>'Crisis Indicator Data'!E53</f>
        <v>KEN</v>
      </c>
      <c r="F56" s="160">
        <f>IF('Crisis Indicator Data'!Q53="x","x",('Crisis Indicator Data'!Q53/1000000))</f>
        <v>1.073</v>
      </c>
      <c r="G56" s="160">
        <f>IF('Crisis Indicator Data'!R53="x","x",('Crisis Indicator Data'!R53/1000000))</f>
        <v>12.109</v>
      </c>
      <c r="H56" s="160">
        <f>IF('Crisis Indicator Data'!S53="x","x",('Crisis Indicator Data'!S53/1000000))</f>
        <v>3.1440000000000001</v>
      </c>
      <c r="I56" s="160">
        <f>IF('Crisis Indicator Data'!T53="x","x",('Crisis Indicator Data'!T53/1000000))</f>
        <v>0.5</v>
      </c>
      <c r="J56" s="160">
        <f>IF('Crisis Indicator Data'!U53="x","x",('Crisis Indicator Data'!U53/1000000))</f>
        <v>0</v>
      </c>
      <c r="K56" s="259">
        <f t="shared" si="3"/>
        <v>4.3</v>
      </c>
      <c r="L56" s="144">
        <f>IF(F56="x","x",(F56*1000000/VLOOKUP($C56,'Crisis Indicator Data'!$C$3:$H$198,5,FALSE)))</f>
        <v>6.3770355402353499E-2</v>
      </c>
      <c r="M56" s="144">
        <f>IF(G56="x","x",(G56*1000000/VLOOKUP($C56,'Crisis Indicator Data'!$C$3:$H$198,5,FALSE)))</f>
        <v>0.71966004992273858</v>
      </c>
      <c r="N56" s="144">
        <f>IF(H56="x","x",(H56*1000000/VLOOKUP($C56,'Crisis Indicator Data'!$C$3:$H$198,5,FALSE)))</f>
        <v>0.18685367883038156</v>
      </c>
      <c r="O56" s="144">
        <f>IF(I56="x","x",(I56*1000000/VLOOKUP($C56,'Crisis Indicator Data'!$C$3:$H$198,5,FALSE)))</f>
        <v>2.971591584452633E-2</v>
      </c>
      <c r="P56" s="144">
        <f>IF(J56="x","x",(J56*1000000/VLOOKUP($C56,'Crisis Indicator Data'!$C$3:$H$198,5,FALSE)))</f>
        <v>0</v>
      </c>
      <c r="Q56" s="253">
        <f t="shared" si="4"/>
        <v>3</v>
      </c>
      <c r="R56" s="253">
        <f t="shared" si="5"/>
        <v>3.65</v>
      </c>
    </row>
    <row r="57" spans="1:18" x14ac:dyDescent="0.35">
      <c r="A57" s="150" t="str">
        <f>'Crisis Indicator Data'!A54</f>
        <v>Refugee situation in Kenya</v>
      </c>
      <c r="B57" s="151" t="str">
        <f>'Crisis Indicator Data'!B54</f>
        <v>International displacement</v>
      </c>
      <c r="C57" s="151" t="str">
        <f>'Crisis Indicator Data'!C54</f>
        <v>KEN002</v>
      </c>
      <c r="D57" s="151" t="str">
        <f>'Crisis Indicator Data'!D54</f>
        <v>Kenya</v>
      </c>
      <c r="E57" s="151" t="str">
        <f>'Crisis Indicator Data'!E54</f>
        <v>KEN</v>
      </c>
      <c r="F57" s="160">
        <f>IF('Crisis Indicator Data'!Q54="x","x",('Crisis Indicator Data'!Q54/1000000))</f>
        <v>0.55900000000000005</v>
      </c>
      <c r="G57" s="160">
        <f>IF('Crisis Indicator Data'!R54="x","x",('Crisis Indicator Data'!R54/1000000))</f>
        <v>0</v>
      </c>
      <c r="H57" s="160">
        <f>IF('Crisis Indicator Data'!S54="x","x",('Crisis Indicator Data'!S54/1000000))</f>
        <v>0.54400000000000004</v>
      </c>
      <c r="I57" s="160">
        <f>IF('Crisis Indicator Data'!T54="x","x",('Crisis Indicator Data'!T54/1000000))</f>
        <v>0</v>
      </c>
      <c r="J57" s="160">
        <f>IF('Crisis Indicator Data'!U54="x","x",('Crisis Indicator Data'!U54/1000000))</f>
        <v>0</v>
      </c>
      <c r="K57" s="259">
        <f t="shared" si="3"/>
        <v>2.9</v>
      </c>
      <c r="L57" s="144">
        <f>IF(F57="x","x",(F57*1000000/VLOOKUP($C57,'Crisis Indicator Data'!$C$3:$H$198,5,FALSE)))</f>
        <v>0.50679963735267453</v>
      </c>
      <c r="M57" s="144">
        <f>IF(G57="x","x",(G57*1000000/VLOOKUP($C57,'Crisis Indicator Data'!$C$3:$H$198,5,FALSE)))</f>
        <v>0</v>
      </c>
      <c r="N57" s="144">
        <f>IF(H57="x","x",(H57*1000000/VLOOKUP($C57,'Crisis Indicator Data'!$C$3:$H$198,5,FALSE)))</f>
        <v>0.49320036264732547</v>
      </c>
      <c r="O57" s="144">
        <f>IF(I57="x","x",(I57*1000000/VLOOKUP($C57,'Crisis Indicator Data'!$C$3:$H$198,5,FALSE)))</f>
        <v>0</v>
      </c>
      <c r="P57" s="144">
        <f>IF(J57="x","x",(J57*1000000/VLOOKUP($C57,'Crisis Indicator Data'!$C$3:$H$198,5,FALSE)))</f>
        <v>0</v>
      </c>
      <c r="Q57" s="253">
        <f t="shared" si="4"/>
        <v>3</v>
      </c>
      <c r="R57" s="253">
        <f t="shared" si="5"/>
        <v>2.95</v>
      </c>
    </row>
    <row r="58" spans="1:18" x14ac:dyDescent="0.35">
      <c r="A58" s="150" t="str">
        <f>'Crisis Indicator Data'!A55</f>
        <v>Drought in Kenya</v>
      </c>
      <c r="B58" s="151" t="str">
        <f>'Crisis Indicator Data'!B55</f>
        <v>Drought</v>
      </c>
      <c r="C58" s="151" t="str">
        <f>'Crisis Indicator Data'!C55</f>
        <v>KEN003</v>
      </c>
      <c r="D58" s="151" t="str">
        <f>'Crisis Indicator Data'!D55</f>
        <v>Kenya</v>
      </c>
      <c r="E58" s="151" t="str">
        <f>'Crisis Indicator Data'!E55</f>
        <v>KEN</v>
      </c>
      <c r="F58" s="160">
        <f>IF('Crisis Indicator Data'!Q55="x","x",('Crisis Indicator Data'!Q55/1000000))</f>
        <v>1.1579999999999999</v>
      </c>
      <c r="G58" s="160">
        <f>IF('Crisis Indicator Data'!R55="x","x",('Crisis Indicator Data'!R55/1000000))</f>
        <v>12.568</v>
      </c>
      <c r="H58" s="160">
        <f>IF('Crisis Indicator Data'!S55="x","x",('Crisis Indicator Data'!S55/1000000))</f>
        <v>2.6</v>
      </c>
      <c r="I58" s="160">
        <f>IF('Crisis Indicator Data'!T55="x","x",('Crisis Indicator Data'!T55/1000000))</f>
        <v>0.5</v>
      </c>
      <c r="J58" s="160">
        <f>IF('Crisis Indicator Data'!U55="x","x",('Crisis Indicator Data'!U55/1000000))</f>
        <v>0</v>
      </c>
      <c r="K58" s="259">
        <f t="shared" si="3"/>
        <v>4.2</v>
      </c>
      <c r="L58" s="144">
        <f>IF(F58="x","x",(F58*1000000/VLOOKUP($C58,'Crisis Indicator Data'!$C$3:$H$198,5,FALSE)))</f>
        <v>6.8822061095922982E-2</v>
      </c>
      <c r="M58" s="144">
        <f>IF(G58="x","x",(G58*1000000/VLOOKUP($C58,'Crisis Indicator Data'!$C$3:$H$198,5,FALSE)))</f>
        <v>0.74693926066801375</v>
      </c>
      <c r="N58" s="144">
        <f>IF(H58="x","x",(H58*1000000/VLOOKUP($C58,'Crisis Indicator Data'!$C$3:$H$198,5,FALSE)))</f>
        <v>0.15452276239153689</v>
      </c>
      <c r="O58" s="144">
        <f>IF(I58="x","x",(I58*1000000/VLOOKUP($C58,'Crisis Indicator Data'!$C$3:$H$198,5,FALSE)))</f>
        <v>2.971591584452633E-2</v>
      </c>
      <c r="P58" s="144">
        <f>IF(J58="x","x",(J58*1000000/VLOOKUP($C58,'Crisis Indicator Data'!$C$3:$H$198,5,FALSE)))</f>
        <v>0</v>
      </c>
      <c r="Q58" s="253">
        <f t="shared" si="4"/>
        <v>3</v>
      </c>
      <c r="R58" s="253">
        <f t="shared" si="5"/>
        <v>3.6</v>
      </c>
    </row>
    <row r="59" spans="1:18" x14ac:dyDescent="0.35">
      <c r="A59" s="150" t="str">
        <f>'Crisis Indicator Data'!A56</f>
        <v>Syrian refugees in Lebanon</v>
      </c>
      <c r="B59" s="151" t="str">
        <f>'Crisis Indicator Data'!B56</f>
        <v>International displacement</v>
      </c>
      <c r="C59" s="151" t="str">
        <f>'Crisis Indicator Data'!C56</f>
        <v>LBN002</v>
      </c>
      <c r="D59" s="151" t="str">
        <f>'Crisis Indicator Data'!D56</f>
        <v>Lebanon</v>
      </c>
      <c r="E59" s="151" t="str">
        <f>'Crisis Indicator Data'!E56</f>
        <v>LBN</v>
      </c>
      <c r="F59" s="160">
        <f>IF('Crisis Indicator Data'!Q56="x","x",('Crisis Indicator Data'!Q56/1000000))</f>
        <v>0.54300000000000004</v>
      </c>
      <c r="G59" s="160">
        <f>IF('Crisis Indicator Data'!R56="x","x",('Crisis Indicator Data'!R56/1000000))</f>
        <v>4.7530000000000001</v>
      </c>
      <c r="H59" s="160">
        <f>IF('Crisis Indicator Data'!S56="x","x",('Crisis Indicator Data'!S56/1000000))</f>
        <v>0.78</v>
      </c>
      <c r="I59" s="160">
        <f>IF('Crisis Indicator Data'!T56="x","x",('Crisis Indicator Data'!T56/1000000))</f>
        <v>0.70299999999999996</v>
      </c>
      <c r="J59" s="160">
        <f>IF('Crisis Indicator Data'!U56="x","x",('Crisis Indicator Data'!U56/1000000))</f>
        <v>4.5999999999999999E-2</v>
      </c>
      <c r="K59" s="259">
        <f t="shared" si="3"/>
        <v>3.6</v>
      </c>
      <c r="L59" s="144">
        <f>IF(F59="x","x",(F59*1000000/VLOOKUP($C59,'Crisis Indicator Data'!$C$3:$H$198,5,FALSE)))</f>
        <v>7.9560439560439566E-2</v>
      </c>
      <c r="M59" s="144">
        <f>IF(G59="x","x",(G59*1000000/VLOOKUP($C59,'Crisis Indicator Data'!$C$3:$H$198,5,FALSE)))</f>
        <v>0.69641025641025645</v>
      </c>
      <c r="N59" s="144">
        <f>IF(H59="x","x",(H59*1000000/VLOOKUP($C59,'Crisis Indicator Data'!$C$3:$H$198,5,FALSE)))</f>
        <v>0.11428571428571428</v>
      </c>
      <c r="O59" s="144">
        <f>IF(I59="x","x",(I59*1000000/VLOOKUP($C59,'Crisis Indicator Data'!$C$3:$H$198,5,FALSE)))</f>
        <v>0.10300366300366301</v>
      </c>
      <c r="P59" s="144">
        <f>IF(J59="x","x",(J59*1000000/VLOOKUP($C59,'Crisis Indicator Data'!$C$3:$H$198,5,FALSE)))</f>
        <v>6.7399267399267399E-3</v>
      </c>
      <c r="Q59" s="253">
        <f t="shared" si="4"/>
        <v>4</v>
      </c>
      <c r="R59" s="253">
        <f t="shared" si="5"/>
        <v>3.8</v>
      </c>
    </row>
    <row r="60" spans="1:18" x14ac:dyDescent="0.35">
      <c r="A60" s="150" t="str">
        <f>'Crisis Indicator Data'!A57</f>
        <v>Socioeconomic crisis in Lebanon</v>
      </c>
      <c r="B60" s="151" t="str">
        <f>'Crisis Indicator Data'!B57</f>
        <v>Political and economic crisis</v>
      </c>
      <c r="C60" s="151" t="str">
        <f>'Crisis Indicator Data'!C57</f>
        <v>LBN004</v>
      </c>
      <c r="D60" s="151" t="str">
        <f>'Crisis Indicator Data'!D57</f>
        <v>Lebanon</v>
      </c>
      <c r="E60" s="151" t="str">
        <f>'Crisis Indicator Data'!E57</f>
        <v>LBN</v>
      </c>
      <c r="F60" s="160">
        <f>IF('Crisis Indicator Data'!Q57="x","x",('Crisis Indicator Data'!Q57/1000000))</f>
        <v>0.54300000000000004</v>
      </c>
      <c r="G60" s="160">
        <f>IF('Crisis Indicator Data'!R57="x","x",('Crisis Indicator Data'!R57/1000000))</f>
        <v>3.073</v>
      </c>
      <c r="H60" s="160">
        <f>IF('Crisis Indicator Data'!S57="x","x",('Crisis Indicator Data'!S57/1000000))</f>
        <v>1.889</v>
      </c>
      <c r="I60" s="160">
        <f>IF('Crisis Indicator Data'!T57="x","x",('Crisis Indicator Data'!T57/1000000))</f>
        <v>1.2749999999999999</v>
      </c>
      <c r="J60" s="160">
        <f>IF('Crisis Indicator Data'!U57="x","x",('Crisis Indicator Data'!U57/1000000))</f>
        <v>4.5999999999999999E-2</v>
      </c>
      <c r="K60" s="259">
        <f t="shared" si="3"/>
        <v>4.2</v>
      </c>
      <c r="L60" s="144">
        <f>IF(F60="x","x",(F60*1000000/VLOOKUP($C60,'Crisis Indicator Data'!$C$3:$H$198,5,FALSE)))</f>
        <v>7.9560439560439566E-2</v>
      </c>
      <c r="M60" s="144">
        <f>IF(G60="x","x",(G60*1000000/VLOOKUP($C60,'Crisis Indicator Data'!$C$3:$H$198,5,FALSE)))</f>
        <v>0.45025641025641028</v>
      </c>
      <c r="N60" s="144">
        <f>IF(H60="x","x",(H60*1000000/VLOOKUP($C60,'Crisis Indicator Data'!$C$3:$H$198,5,FALSE)))</f>
        <v>0.27677655677655677</v>
      </c>
      <c r="O60" s="144">
        <f>IF(I60="x","x",(I60*1000000/VLOOKUP($C60,'Crisis Indicator Data'!$C$3:$H$198,5,FALSE)))</f>
        <v>0.18681318681318682</v>
      </c>
      <c r="P60" s="144">
        <f>IF(J60="x","x",(J60*1000000/VLOOKUP($C60,'Crisis Indicator Data'!$C$3:$H$198,5,FALSE)))</f>
        <v>6.7399267399267399E-3</v>
      </c>
      <c r="Q60" s="253">
        <f t="shared" si="4"/>
        <v>4</v>
      </c>
      <c r="R60" s="253">
        <f t="shared" si="5"/>
        <v>4.0999999999999996</v>
      </c>
    </row>
    <row r="61" spans="1:18" x14ac:dyDescent="0.35">
      <c r="A61" s="150" t="str">
        <f>'Crisis Indicator Data'!A58</f>
        <v>Complex crisis in Libya</v>
      </c>
      <c r="B61" s="151" t="str">
        <f>'Crisis Indicator Data'!B58</f>
        <v>Multiple crises country</v>
      </c>
      <c r="C61" s="151" t="str">
        <f>'Crisis Indicator Data'!C58</f>
        <v>LBY001</v>
      </c>
      <c r="D61" s="151" t="str">
        <f>'Crisis Indicator Data'!D58</f>
        <v>Libya</v>
      </c>
      <c r="E61" s="151" t="str">
        <f>'Crisis Indicator Data'!E58</f>
        <v>LBY</v>
      </c>
      <c r="F61" s="160">
        <f>IF('Crisis Indicator Data'!Q58="x","x",('Crisis Indicator Data'!Q58/1000000))</f>
        <v>6.7</v>
      </c>
      <c r="G61" s="160">
        <f>IF('Crisis Indicator Data'!R58="x","x",('Crisis Indicator Data'!R58/1000000))</f>
        <v>0.7</v>
      </c>
      <c r="H61" s="160">
        <f>IF('Crisis Indicator Data'!S58="x","x",('Crisis Indicator Data'!S58/1000000))</f>
        <v>0.79200000000000004</v>
      </c>
      <c r="I61" s="160">
        <f>IF('Crisis Indicator Data'!T58="x","x",('Crisis Indicator Data'!T58/1000000))</f>
        <v>8.0000000000000002E-3</v>
      </c>
      <c r="J61" s="160">
        <f>IF('Crisis Indicator Data'!U58="x","x",('Crisis Indicator Data'!U58/1000000))</f>
        <v>0</v>
      </c>
      <c r="K61" s="259">
        <f t="shared" si="3"/>
        <v>3.2</v>
      </c>
      <c r="L61" s="144">
        <f>IF(F61="x","x",(F61*1000000/VLOOKUP($C61,'Crisis Indicator Data'!$C$3:$H$198,5,FALSE)))</f>
        <v>0.81707317073170727</v>
      </c>
      <c r="M61" s="144">
        <f>IF(G61="x","x",(G61*1000000/VLOOKUP($C61,'Crisis Indicator Data'!$C$3:$H$198,5,FALSE)))</f>
        <v>8.5365853658536592E-2</v>
      </c>
      <c r="N61" s="144">
        <f>IF(H61="x","x",(H61*1000000/VLOOKUP($C61,'Crisis Indicator Data'!$C$3:$H$198,5,FALSE)))</f>
        <v>9.6585365853658539E-2</v>
      </c>
      <c r="O61" s="144">
        <f>IF(I61="x","x",(I61*1000000/VLOOKUP($C61,'Crisis Indicator Data'!$C$3:$H$198,5,FALSE)))</f>
        <v>9.7560975609756097E-4</v>
      </c>
      <c r="P61" s="144">
        <f>IF(J61="x","x",(J61*1000000/VLOOKUP($C61,'Crisis Indicator Data'!$C$3:$H$198,5,FALSE)))</f>
        <v>0</v>
      </c>
      <c r="Q61" s="253">
        <f t="shared" si="4"/>
        <v>3</v>
      </c>
      <c r="R61" s="253">
        <f t="shared" si="5"/>
        <v>3.1</v>
      </c>
    </row>
    <row r="62" spans="1:18" x14ac:dyDescent="0.35">
      <c r="A62" s="150" t="str">
        <f>'Crisis Indicator Data'!A59</f>
        <v>Mixed migration flows in Libya</v>
      </c>
      <c r="B62" s="151" t="str">
        <f>'Crisis Indicator Data'!B59</f>
        <v>International displacement</v>
      </c>
      <c r="C62" s="151" t="str">
        <f>'Crisis Indicator Data'!C59</f>
        <v>LBY002</v>
      </c>
      <c r="D62" s="151" t="str">
        <f>'Crisis Indicator Data'!D59</f>
        <v>Libya</v>
      </c>
      <c r="E62" s="151" t="str">
        <f>'Crisis Indicator Data'!E59</f>
        <v>LBY</v>
      </c>
      <c r="F62" s="160">
        <f>IF('Crisis Indicator Data'!Q59="x","x",('Crisis Indicator Data'!Q59/1000000))</f>
        <v>7.5209999999999999</v>
      </c>
      <c r="G62" s="160">
        <f>IF('Crisis Indicator Data'!R59="x","x",('Crisis Indicator Data'!R59/1000000))</f>
        <v>0.40400000000000003</v>
      </c>
      <c r="H62" s="160">
        <f>IF('Crisis Indicator Data'!S59="x","x",('Crisis Indicator Data'!S59/1000000))</f>
        <v>0.27100000000000002</v>
      </c>
      <c r="I62" s="160">
        <f>IF('Crisis Indicator Data'!T59="x","x",('Crisis Indicator Data'!T59/1000000))</f>
        <v>4.0000000000000001E-3</v>
      </c>
      <c r="J62" s="160">
        <f>IF('Crisis Indicator Data'!U59="x","x",('Crisis Indicator Data'!U59/1000000))</f>
        <v>0</v>
      </c>
      <c r="K62" s="259">
        <f t="shared" si="3"/>
        <v>2.4</v>
      </c>
      <c r="L62" s="144">
        <f>IF(F62="x","x",(F62*1000000/VLOOKUP($C62,'Crisis Indicator Data'!$C$3:$H$198,5,FALSE)))</f>
        <v>0.91719512195121955</v>
      </c>
      <c r="M62" s="144">
        <f>IF(G62="x","x",(G62*1000000/VLOOKUP($C62,'Crisis Indicator Data'!$C$3:$H$198,5,FALSE)))</f>
        <v>4.9268292682926831E-2</v>
      </c>
      <c r="N62" s="144">
        <f>IF(H62="x","x",(H62*1000000/VLOOKUP($C62,'Crisis Indicator Data'!$C$3:$H$198,5,FALSE)))</f>
        <v>3.304878048780488E-2</v>
      </c>
      <c r="O62" s="144">
        <f>IF(I62="x","x",(I62*1000000/VLOOKUP($C62,'Crisis Indicator Data'!$C$3:$H$198,5,FALSE)))</f>
        <v>4.8780487804878049E-4</v>
      </c>
      <c r="P62" s="144">
        <f>IF(J62="x","x",(J62*1000000/VLOOKUP($C62,'Crisis Indicator Data'!$C$3:$H$198,5,FALSE)))</f>
        <v>0</v>
      </c>
      <c r="Q62" s="253">
        <f t="shared" si="4"/>
        <v>2</v>
      </c>
      <c r="R62" s="253">
        <f t="shared" si="5"/>
        <v>2.2000000000000002</v>
      </c>
    </row>
    <row r="63" spans="1:18" x14ac:dyDescent="0.35">
      <c r="A63" s="150" t="str">
        <f>'Crisis Indicator Data'!A60</f>
        <v>Drought in Lesotho</v>
      </c>
      <c r="B63" s="151" t="str">
        <f>'Crisis Indicator Data'!B60</f>
        <v>Drought</v>
      </c>
      <c r="C63" s="151" t="str">
        <f>'Crisis Indicator Data'!C60</f>
        <v>LSO002</v>
      </c>
      <c r="D63" s="151" t="str">
        <f>'Crisis Indicator Data'!D60</f>
        <v>Lesotho</v>
      </c>
      <c r="E63" s="151" t="str">
        <f>'Crisis Indicator Data'!E60</f>
        <v>LSO</v>
      </c>
      <c r="F63" s="160">
        <f>IF('Crisis Indicator Data'!Q60="x","x",('Crisis Indicator Data'!Q60/1000000))</f>
        <v>0.61</v>
      </c>
      <c r="G63" s="160">
        <f>IF('Crisis Indicator Data'!R60="x","x",('Crisis Indicator Data'!R60/1000000))</f>
        <v>0.52800000000000002</v>
      </c>
      <c r="H63" s="160">
        <f>IF('Crisis Indicator Data'!S60="x","x",('Crisis Indicator Data'!S60/1000000))</f>
        <v>0.312</v>
      </c>
      <c r="I63" s="160">
        <f>IF('Crisis Indicator Data'!T60="x","x",('Crisis Indicator Data'!T60/1000000))</f>
        <v>2.5999999999999999E-2</v>
      </c>
      <c r="J63" s="160">
        <f>IF('Crisis Indicator Data'!U60="x","x",('Crisis Indicator Data'!U60/1000000))</f>
        <v>0</v>
      </c>
      <c r="K63" s="259">
        <f t="shared" si="3"/>
        <v>2.5</v>
      </c>
      <c r="L63" s="144">
        <f>IF(F63="x","x",(F63*1000000/VLOOKUP($C63,'Crisis Indicator Data'!$C$3:$H$198,5,FALSE)))</f>
        <v>0.41327913279132789</v>
      </c>
      <c r="M63" s="144">
        <f>IF(G63="x","x",(G63*1000000/VLOOKUP($C63,'Crisis Indicator Data'!$C$3:$H$198,5,FALSE)))</f>
        <v>0.35772357723577236</v>
      </c>
      <c r="N63" s="144">
        <f>IF(H63="x","x",(H63*1000000/VLOOKUP($C63,'Crisis Indicator Data'!$C$3:$H$198,5,FALSE)))</f>
        <v>0.21138211382113822</v>
      </c>
      <c r="O63" s="144">
        <f>IF(I63="x","x",(I63*1000000/VLOOKUP($C63,'Crisis Indicator Data'!$C$3:$H$198,5,FALSE)))</f>
        <v>1.7615176151761516E-2</v>
      </c>
      <c r="P63" s="144">
        <f>IF(J63="x","x",(J63*1000000/VLOOKUP($C63,'Crisis Indicator Data'!$C$3:$H$198,5,FALSE)))</f>
        <v>0</v>
      </c>
      <c r="Q63" s="253">
        <f t="shared" si="4"/>
        <v>3</v>
      </c>
      <c r="R63" s="253">
        <f t="shared" si="5"/>
        <v>2.75</v>
      </c>
    </row>
    <row r="64" spans="1:18" x14ac:dyDescent="0.35">
      <c r="A64" s="150" t="str">
        <f>'Crisis Indicator Data'!A61</f>
        <v>Mixed migration flows in Morocco</v>
      </c>
      <c r="B64" s="151" t="str">
        <f>'Crisis Indicator Data'!B61</f>
        <v>International displacement</v>
      </c>
      <c r="C64" s="151" t="str">
        <f>'Crisis Indicator Data'!C61</f>
        <v>MAR002</v>
      </c>
      <c r="D64" s="151" t="str">
        <f>'Crisis Indicator Data'!D61</f>
        <v>Morocco</v>
      </c>
      <c r="E64" s="151" t="str">
        <f>'Crisis Indicator Data'!E61</f>
        <v>MAR</v>
      </c>
      <c r="F64" s="160" t="str">
        <f>IF('Crisis Indicator Data'!Q61="x","x",('Crisis Indicator Data'!Q61/1000000))</f>
        <v>x</v>
      </c>
      <c r="G64" s="160" t="str">
        <f>IF('Crisis Indicator Data'!R61="x","x",('Crisis Indicator Data'!R61/1000000))</f>
        <v>x</v>
      </c>
      <c r="H64" s="160" t="str">
        <f>IF('Crisis Indicator Data'!S61="x","x",('Crisis Indicator Data'!S61/1000000))</f>
        <v>x</v>
      </c>
      <c r="I64" s="160" t="str">
        <f>IF('Crisis Indicator Data'!T61="x","x",('Crisis Indicator Data'!T61/1000000))</f>
        <v>x</v>
      </c>
      <c r="J64" s="160" t="str">
        <f>IF('Crisis Indicator Data'!U61="x","x",('Crisis Indicator Data'!U61/1000000))</f>
        <v>x</v>
      </c>
      <c r="K64" s="259" t="str">
        <f t="shared" si="3"/>
        <v>x</v>
      </c>
      <c r="L64" s="144" t="str">
        <f>IF(F64="x","x",(F64*1000000/VLOOKUP($C64,'Crisis Indicator Data'!$C$3:$H$198,5,FALSE)))</f>
        <v>x</v>
      </c>
      <c r="M64" s="144" t="str">
        <f>IF(G64="x","x",(G64*1000000/VLOOKUP($C64,'Crisis Indicator Data'!$C$3:$H$198,5,FALSE)))</f>
        <v>x</v>
      </c>
      <c r="N64" s="144" t="str">
        <f>IF(H64="x","x",(H64*1000000/VLOOKUP($C64,'Crisis Indicator Data'!$C$3:$H$198,5,FALSE)))</f>
        <v>x</v>
      </c>
      <c r="O64" s="144" t="str">
        <f>IF(I64="x","x",(I64*1000000/VLOOKUP($C64,'Crisis Indicator Data'!$C$3:$H$198,5,FALSE)))</f>
        <v>x</v>
      </c>
      <c r="P64" s="144" t="str">
        <f>IF(J64="x","x",(J64*1000000/VLOOKUP($C64,'Crisis Indicator Data'!$C$3:$H$198,5,FALSE)))</f>
        <v>x</v>
      </c>
      <c r="Q64" s="253" t="str">
        <f t="shared" si="4"/>
        <v>x</v>
      </c>
      <c r="R64" s="253" t="str">
        <f t="shared" si="5"/>
        <v>x</v>
      </c>
    </row>
    <row r="65" spans="1:18" x14ac:dyDescent="0.35">
      <c r="A65" s="150" t="str">
        <f>'Crisis Indicator Data'!A62</f>
        <v>DIsplacement from Ukraine conflict in Moldova</v>
      </c>
      <c r="B65" s="151" t="str">
        <f>'Crisis Indicator Data'!B62</f>
        <v>International displacement</v>
      </c>
      <c r="C65" s="151" t="str">
        <f>'Crisis Indicator Data'!C62</f>
        <v>MDA002</v>
      </c>
      <c r="D65" s="151" t="str">
        <f>'Crisis Indicator Data'!D62</f>
        <v>Moldova</v>
      </c>
      <c r="E65" s="151" t="str">
        <f>'Crisis Indicator Data'!E62</f>
        <v>MDA</v>
      </c>
      <c r="F65" s="160">
        <f>IF('Crisis Indicator Data'!Q62="x","x",('Crisis Indicator Data'!Q62/1000000))</f>
        <v>0.109</v>
      </c>
      <c r="G65" s="160">
        <f>IF('Crisis Indicator Data'!R62="x","x",('Crisis Indicator Data'!R62/1000000))</f>
        <v>9.6000000000000002E-2</v>
      </c>
      <c r="H65" s="160">
        <f>IF('Crisis Indicator Data'!S62="x","x",('Crisis Indicator Data'!S62/1000000))</f>
        <v>0</v>
      </c>
      <c r="I65" s="160">
        <f>IF('Crisis Indicator Data'!T62="x","x",('Crisis Indicator Data'!T62/1000000))</f>
        <v>0</v>
      </c>
      <c r="J65" s="160">
        <f>IF('Crisis Indicator Data'!U62="x","x",('Crisis Indicator Data'!U62/1000000))</f>
        <v>0</v>
      </c>
      <c r="K65" s="259">
        <f t="shared" si="3"/>
        <v>0</v>
      </c>
      <c r="L65" s="144">
        <f>IF(F65="x","x",(F65*1000000/VLOOKUP($C65,'Crisis Indicator Data'!$C$3:$H$198,5,FALSE)))</f>
        <v>0.53170731707317076</v>
      </c>
      <c r="M65" s="144">
        <f>IF(G65="x","x",(G65*1000000/VLOOKUP($C65,'Crisis Indicator Data'!$C$3:$H$198,5,FALSE)))</f>
        <v>0.4682926829268293</v>
      </c>
      <c r="N65" s="144">
        <f>IF(H65="x","x",(H65*1000000/VLOOKUP($C65,'Crisis Indicator Data'!$C$3:$H$198,5,FALSE)))</f>
        <v>0</v>
      </c>
      <c r="O65" s="144">
        <f>IF(I65="x","x",(I65*1000000/VLOOKUP($C65,'Crisis Indicator Data'!$C$3:$H$198,5,FALSE)))</f>
        <v>0</v>
      </c>
      <c r="P65" s="144">
        <f>IF(J65="x","x",(J65*1000000/VLOOKUP($C65,'Crisis Indicator Data'!$C$3:$H$198,5,FALSE)))</f>
        <v>0</v>
      </c>
      <c r="Q65" s="253">
        <f t="shared" si="4"/>
        <v>2</v>
      </c>
      <c r="R65" s="253">
        <f t="shared" si="5"/>
        <v>1</v>
      </c>
    </row>
    <row r="66" spans="1:18" x14ac:dyDescent="0.35">
      <c r="A66" s="150" t="str">
        <f>'Crisis Indicator Data'!A63</f>
        <v>Multiple crisis in Madagascar</v>
      </c>
      <c r="B66" s="151" t="str">
        <f>'Crisis Indicator Data'!B63</f>
        <v>Multiple crises country</v>
      </c>
      <c r="C66" s="151" t="str">
        <f>'Crisis Indicator Data'!C63</f>
        <v>MDG001</v>
      </c>
      <c r="D66" s="151" t="str">
        <f>'Crisis Indicator Data'!D63</f>
        <v>Madagascar</v>
      </c>
      <c r="E66" s="151" t="str">
        <f>'Crisis Indicator Data'!E63</f>
        <v>MDG</v>
      </c>
      <c r="F66" s="160">
        <f>IF('Crisis Indicator Data'!Q63="x","x",('Crisis Indicator Data'!Q63/1000000))</f>
        <v>22.491</v>
      </c>
      <c r="G66" s="160">
        <f>IF('Crisis Indicator Data'!R63="x","x",('Crisis Indicator Data'!R63/1000000))</f>
        <v>2.85</v>
      </c>
      <c r="H66" s="160">
        <f>IF('Crisis Indicator Data'!S63="x","x",('Crisis Indicator Data'!S63/1000000))</f>
        <v>1.325</v>
      </c>
      <c r="I66" s="160">
        <f>IF('Crisis Indicator Data'!T63="x","x",('Crisis Indicator Data'!T63/1000000))</f>
        <v>0.33400000000000002</v>
      </c>
      <c r="J66" s="160">
        <f>IF('Crisis Indicator Data'!U63="x","x",('Crisis Indicator Data'!U63/1000000))</f>
        <v>0</v>
      </c>
      <c r="K66" s="259">
        <f t="shared" si="3"/>
        <v>3.7</v>
      </c>
      <c r="L66" s="144">
        <f>IF(F66="x","x",(F66*1000000/VLOOKUP($C66,'Crisis Indicator Data'!$C$3:$H$198,5,FALSE)))</f>
        <v>0.83299999999999996</v>
      </c>
      <c r="M66" s="144">
        <f>IF(G66="x","x",(G66*1000000/VLOOKUP($C66,'Crisis Indicator Data'!$C$3:$H$198,5,FALSE)))</f>
        <v>0.10555555555555556</v>
      </c>
      <c r="N66" s="144">
        <f>IF(H66="x","x",(H66*1000000/VLOOKUP($C66,'Crisis Indicator Data'!$C$3:$H$198,5,FALSE)))</f>
        <v>4.9074074074074076E-2</v>
      </c>
      <c r="O66" s="144">
        <f>IF(I66="x","x",(I66*1000000/VLOOKUP($C66,'Crisis Indicator Data'!$C$3:$H$198,5,FALSE)))</f>
        <v>1.237037037037037E-2</v>
      </c>
      <c r="P66" s="144">
        <f>IF(J66="x","x",(J66*1000000/VLOOKUP($C66,'Crisis Indicator Data'!$C$3:$H$198,5,FALSE)))</f>
        <v>0</v>
      </c>
      <c r="Q66" s="253">
        <f t="shared" si="4"/>
        <v>3</v>
      </c>
      <c r="R66" s="253">
        <f t="shared" si="5"/>
        <v>3.35</v>
      </c>
    </row>
    <row r="67" spans="1:18" x14ac:dyDescent="0.35">
      <c r="A67" s="150" t="str">
        <f>'Crisis Indicator Data'!A64</f>
        <v>Drought in Madagascar</v>
      </c>
      <c r="B67" s="151" t="str">
        <f>'Crisis Indicator Data'!B64</f>
        <v>Drought</v>
      </c>
      <c r="C67" s="151" t="str">
        <f>'Crisis Indicator Data'!C64</f>
        <v>MDG002</v>
      </c>
      <c r="D67" s="151" t="str">
        <f>'Crisis Indicator Data'!D64</f>
        <v>Madagascar</v>
      </c>
      <c r="E67" s="151" t="str">
        <f>'Crisis Indicator Data'!E64</f>
        <v>MDG</v>
      </c>
      <c r="F67" s="160">
        <f>IF('Crisis Indicator Data'!Q64="x","x",('Crisis Indicator Data'!Q64/1000000))</f>
        <v>2.7989999999999999</v>
      </c>
      <c r="G67" s="160">
        <f>IF('Crisis Indicator Data'!R64="x","x",('Crisis Indicator Data'!R64/1000000))</f>
        <v>1.9119999999999999</v>
      </c>
      <c r="H67" s="160">
        <f>IF('Crisis Indicator Data'!S64="x","x",('Crisis Indicator Data'!S64/1000000))</f>
        <v>1.3029999999999999</v>
      </c>
      <c r="I67" s="160">
        <f>IF('Crisis Indicator Data'!T64="x","x",('Crisis Indicator Data'!T64/1000000))</f>
        <v>0.33400000000000002</v>
      </c>
      <c r="J67" s="160">
        <f>IF('Crisis Indicator Data'!U64="x","x",('Crisis Indicator Data'!U64/1000000))</f>
        <v>0</v>
      </c>
      <c r="K67" s="259">
        <f t="shared" si="3"/>
        <v>3.7</v>
      </c>
      <c r="L67" s="144">
        <f>IF(F67="x","x",(F67*1000000/VLOOKUP($C67,'Crisis Indicator Data'!$C$3:$H$198,5,FALSE)))</f>
        <v>0.44092627599243855</v>
      </c>
      <c r="M67" s="144">
        <f>IF(G67="x","x",(G67*1000000/VLOOKUP($C67,'Crisis Indicator Data'!$C$3:$H$198,5,FALSE)))</f>
        <v>0.30119722747321992</v>
      </c>
      <c r="N67" s="144">
        <f>IF(H67="x","x",(H67*1000000/VLOOKUP($C67,'Crisis Indicator Data'!$C$3:$H$198,5,FALSE)))</f>
        <v>0.20526149968494015</v>
      </c>
      <c r="O67" s="144">
        <f>IF(I67="x","x",(I67*1000000/VLOOKUP($C67,'Crisis Indicator Data'!$C$3:$H$198,5,FALSE)))</f>
        <v>5.2614996849401387E-2</v>
      </c>
      <c r="P67" s="144">
        <f>IF(J67="x","x",(J67*1000000/VLOOKUP($C67,'Crisis Indicator Data'!$C$3:$H$198,5,FALSE)))</f>
        <v>0</v>
      </c>
      <c r="Q67" s="253">
        <f t="shared" si="4"/>
        <v>4</v>
      </c>
      <c r="R67" s="253">
        <f t="shared" si="5"/>
        <v>3.85</v>
      </c>
    </row>
    <row r="68" spans="1:18" x14ac:dyDescent="0.35">
      <c r="A68" s="150" t="str">
        <f>'Crisis Indicator Data'!A65</f>
        <v>Tropical Cyclones Season in 2022 in Madagascar</v>
      </c>
      <c r="B68" s="151" t="str">
        <f>'Crisis Indicator Data'!B65</f>
        <v>Tropical cyclone</v>
      </c>
      <c r="C68" s="151" t="str">
        <f>'Crisis Indicator Data'!C65</f>
        <v>MDG006</v>
      </c>
      <c r="D68" s="151" t="str">
        <f>'Crisis Indicator Data'!D65</f>
        <v>Madagascar</v>
      </c>
      <c r="E68" s="151" t="str">
        <f>'Crisis Indicator Data'!E65</f>
        <v>MDG</v>
      </c>
      <c r="F68" s="160">
        <f>IF('Crisis Indicator Data'!Q65="x","x",('Crisis Indicator Data'!Q65/1000000))</f>
        <v>26.04</v>
      </c>
      <c r="G68" s="160">
        <f>IF('Crisis Indicator Data'!R65="x","x",('Crisis Indicator Data'!R65/1000000))</f>
        <v>0.93799999999999994</v>
      </c>
      <c r="H68" s="160">
        <f>IF('Crisis Indicator Data'!S65="x","x",('Crisis Indicator Data'!S65/1000000))</f>
        <v>2.1999999999999999E-2</v>
      </c>
      <c r="I68" s="160">
        <f>IF('Crisis Indicator Data'!T65="x","x",('Crisis Indicator Data'!T65/1000000))</f>
        <v>0</v>
      </c>
      <c r="J68" s="160">
        <f>IF('Crisis Indicator Data'!U65="x","x",('Crisis Indicator Data'!U65/1000000))</f>
        <v>0</v>
      </c>
      <c r="K68" s="259">
        <f t="shared" si="3"/>
        <v>0.6</v>
      </c>
      <c r="L68" s="144">
        <f>IF(F68="x","x",(F68*1000000/VLOOKUP($C68,'Crisis Indicator Data'!$C$3:$H$198,5,FALSE)))</f>
        <v>0.96444444444444444</v>
      </c>
      <c r="M68" s="144">
        <f>IF(G68="x","x",(G68*1000000/VLOOKUP($C68,'Crisis Indicator Data'!$C$3:$H$198,5,FALSE)))</f>
        <v>3.4740740740740739E-2</v>
      </c>
      <c r="N68" s="144">
        <f>IF(H68="x","x",(H68*1000000/VLOOKUP($C68,'Crisis Indicator Data'!$C$3:$H$198,5,FALSE)))</f>
        <v>8.1481481481481476E-4</v>
      </c>
      <c r="O68" s="144">
        <f>IF(I68="x","x",(I68*1000000/VLOOKUP($C68,'Crisis Indicator Data'!$C$3:$H$198,5,FALSE)))</f>
        <v>0</v>
      </c>
      <c r="P68" s="144">
        <f>IF(J68="x","x",(J68*1000000/VLOOKUP($C68,'Crisis Indicator Data'!$C$3:$H$198,5,FALSE)))</f>
        <v>0</v>
      </c>
      <c r="Q68" s="253">
        <f t="shared" si="4"/>
        <v>1</v>
      </c>
      <c r="R68" s="253">
        <f t="shared" si="5"/>
        <v>0.8</v>
      </c>
    </row>
    <row r="69" spans="1:18" x14ac:dyDescent="0.35">
      <c r="A69" s="150" t="str">
        <f>'Crisis Indicator Data'!A66</f>
        <v>Multiple crisis in Mexico</v>
      </c>
      <c r="B69" s="151" t="str">
        <f>'Crisis Indicator Data'!B66</f>
        <v>Multiple crises country</v>
      </c>
      <c r="C69" s="151" t="str">
        <f>'Crisis Indicator Data'!C66</f>
        <v>MEX001</v>
      </c>
      <c r="D69" s="151" t="str">
        <f>'Crisis Indicator Data'!D66</f>
        <v>Mexico</v>
      </c>
      <c r="E69" s="151" t="str">
        <f>'Crisis Indicator Data'!E66</f>
        <v>MEX</v>
      </c>
      <c r="F69" s="160">
        <f>IF('Crisis Indicator Data'!Q66="x","x",('Crisis Indicator Data'!Q66/1000000))</f>
        <v>123.90600000000001</v>
      </c>
      <c r="G69" s="160">
        <f>IF('Crisis Indicator Data'!R66="x","x",('Crisis Indicator Data'!R66/1000000))</f>
        <v>0.32100000000000001</v>
      </c>
      <c r="H69" s="160" t="str">
        <f>IF('Crisis Indicator Data'!S66="x","x",('Crisis Indicator Data'!S66/1000000))</f>
        <v>x</v>
      </c>
      <c r="I69" s="160" t="str">
        <f>IF('Crisis Indicator Data'!T66="x","x",('Crisis Indicator Data'!T66/1000000))</f>
        <v>x</v>
      </c>
      <c r="J69" s="160" t="str">
        <f>IF('Crisis Indicator Data'!U66="x","x",('Crisis Indicator Data'!U66/1000000))</f>
        <v>x</v>
      </c>
      <c r="K69" s="259" t="str">
        <f t="shared" si="3"/>
        <v>x</v>
      </c>
      <c r="L69" s="144">
        <f>IF(F69="x","x",(F69*1000000/VLOOKUP($C69,'Crisis Indicator Data'!$C$3:$H$198,5,FALSE)))</f>
        <v>0.99741602067183466</v>
      </c>
      <c r="M69" s="144">
        <f>IF(G69="x","x",(G69*1000000/VLOOKUP($C69,'Crisis Indicator Data'!$C$3:$H$198,5,FALSE)))</f>
        <v>2.5839793281653748E-3</v>
      </c>
      <c r="N69" s="144" t="str">
        <f>IF(H69="x","x",(H69*1000000/VLOOKUP($C69,'Crisis Indicator Data'!$C$3:$H$198,5,FALSE)))</f>
        <v>x</v>
      </c>
      <c r="O69" s="144" t="str">
        <f>IF(I69="x","x",(I69*1000000/VLOOKUP($C69,'Crisis Indicator Data'!$C$3:$H$198,5,FALSE)))</f>
        <v>x</v>
      </c>
      <c r="P69" s="144" t="str">
        <f>IF(J69="x","x",(J69*1000000/VLOOKUP($C69,'Crisis Indicator Data'!$C$3:$H$198,5,FALSE)))</f>
        <v>x</v>
      </c>
      <c r="Q69" s="253" t="str">
        <f t="shared" si="4"/>
        <v>x</v>
      </c>
      <c r="R69" s="253" t="str">
        <f t="shared" si="5"/>
        <v>x</v>
      </c>
    </row>
    <row r="70" spans="1:18" x14ac:dyDescent="0.35">
      <c r="A70" s="150" t="str">
        <f>'Crisis Indicator Data'!A67</f>
        <v>Criminal Violence in Mexico</v>
      </c>
      <c r="B70" s="151" t="str">
        <f>'Crisis Indicator Data'!B67</f>
        <v>Other type of violence</v>
      </c>
      <c r="C70" s="151" t="str">
        <f>'Crisis Indicator Data'!C67</f>
        <v>MEX002</v>
      </c>
      <c r="D70" s="151" t="str">
        <f>'Crisis Indicator Data'!D67</f>
        <v>Mexico</v>
      </c>
      <c r="E70" s="151" t="str">
        <f>'Crisis Indicator Data'!E67</f>
        <v>MEX</v>
      </c>
      <c r="F70" s="160">
        <f>IF('Crisis Indicator Data'!Q67="x","x",('Crisis Indicator Data'!Q67/1000000))</f>
        <v>128.61500000000001</v>
      </c>
      <c r="G70" s="160">
        <f>IF('Crisis Indicator Data'!R67="x","x",('Crisis Indicator Data'!R67/1000000))</f>
        <v>0.35699999999999998</v>
      </c>
      <c r="H70" s="160" t="str">
        <f>IF('Crisis Indicator Data'!S67="x","x",('Crisis Indicator Data'!S67/1000000))</f>
        <v>x</v>
      </c>
      <c r="I70" s="160" t="str">
        <f>IF('Crisis Indicator Data'!T67="x","x",('Crisis Indicator Data'!T67/1000000))</f>
        <v>x</v>
      </c>
      <c r="J70" s="160" t="str">
        <f>IF('Crisis Indicator Data'!U67="x","x",('Crisis Indicator Data'!U67/1000000))</f>
        <v>x</v>
      </c>
      <c r="K70" s="259" t="str">
        <f t="shared" ref="K70:K101" si="6">IF(H70="x","x",IF(SUM(H70:J70)=0,0,IF(LOG(SUM(H70:J70)*1000000)&lt;$K$4,0,IF(LOG(SUM(H70:J70)*1000000)&gt;$K$3,5,ROUND(5-(K$3-LOG(SUM(H70:J70)*1000000))/(K$3-K$4)*5,1)))))</f>
        <v>x</v>
      </c>
      <c r="L70" s="144">
        <f>IF(F70="x","x",(F70*1000000/VLOOKUP($C70,'Crisis Indicator Data'!$C$3:$H$198,5,FALSE)))</f>
        <v>0.99723195732407044</v>
      </c>
      <c r="M70" s="144">
        <f>IF(G70="x","x",(G70*1000000/VLOOKUP($C70,'Crisis Indicator Data'!$C$3:$H$198,5,FALSE)))</f>
        <v>2.7680426759296591E-3</v>
      </c>
      <c r="N70" s="144" t="str">
        <f>IF(H70="x","x",(H70*1000000/VLOOKUP($C70,'Crisis Indicator Data'!$C$3:$H$198,5,FALSE)))</f>
        <v>x</v>
      </c>
      <c r="O70" s="144" t="str">
        <f>IF(I70="x","x",(I70*1000000/VLOOKUP($C70,'Crisis Indicator Data'!$C$3:$H$198,5,FALSE)))</f>
        <v>x</v>
      </c>
      <c r="P70" s="144" t="str">
        <f>IF(J70="x","x",(J70*1000000/VLOOKUP($C70,'Crisis Indicator Data'!$C$3:$H$198,5,FALSE)))</f>
        <v>x</v>
      </c>
      <c r="Q70" s="253" t="str">
        <f t="shared" ref="Q70:Q101" si="7">IF(N70="x","x",IF(OR(L70&gt;=$L$3,M70&gt;=$M$3,N70&gt;=$N$3,O70&gt;=$O$3,P70&gt;=$P$3),(IF(P70&gt;=$P$3,5,IF((O70+P70)&gt;=$O$3,4,IF((O70+P70+N70)&gt;=$N$3,3,IF((O70+P70+N70+M70)&gt;=$M$3,2,1)))))))</f>
        <v>x</v>
      </c>
      <c r="R70" s="253" t="str">
        <f t="shared" ref="R70:R101" si="8">IF(Q70="x","x",(AVERAGE(K70,Q70)))</f>
        <v>x</v>
      </c>
    </row>
    <row r="71" spans="1:18" x14ac:dyDescent="0.35">
      <c r="A71" s="150" t="str">
        <f>'Crisis Indicator Data'!A68</f>
        <v>Mixed Migration in Mexico</v>
      </c>
      <c r="B71" s="151" t="str">
        <f>'Crisis Indicator Data'!B68</f>
        <v>International displacement</v>
      </c>
      <c r="C71" s="151" t="str">
        <f>'Crisis Indicator Data'!C68</f>
        <v>MEX003</v>
      </c>
      <c r="D71" s="151" t="str">
        <f>'Crisis Indicator Data'!D68</f>
        <v>Mexico</v>
      </c>
      <c r="E71" s="151" t="str">
        <f>'Crisis Indicator Data'!E68</f>
        <v>MEX</v>
      </c>
      <c r="F71" s="160">
        <f>IF('Crisis Indicator Data'!Q68="x","x",('Crisis Indicator Data'!Q68/1000000))</f>
        <v>128.87799999999999</v>
      </c>
      <c r="G71" s="160">
        <f>IF('Crisis Indicator Data'!R68="x","x",('Crisis Indicator Data'!R68/1000000))</f>
        <v>0.73899999999999999</v>
      </c>
      <c r="H71" s="160">
        <f>IF('Crisis Indicator Data'!S68="x","x",('Crisis Indicator Data'!S68/1000000))</f>
        <v>5.6000000000000001E-2</v>
      </c>
      <c r="I71" s="160">
        <f>IF('Crisis Indicator Data'!T68="x","x",('Crisis Indicator Data'!T68/1000000))</f>
        <v>0</v>
      </c>
      <c r="J71" s="160">
        <f>IF('Crisis Indicator Data'!U68="x","x",('Crisis Indicator Data'!U68/1000000))</f>
        <v>0</v>
      </c>
      <c r="K71" s="259">
        <f t="shared" si="6"/>
        <v>1.2</v>
      </c>
      <c r="L71" s="144">
        <f>IF(F71="x","x",(F71*1000000/VLOOKUP($C71,'Crisis Indicator Data'!$C$3:$H$198,5,FALSE)))</f>
        <v>0.9938691940496478</v>
      </c>
      <c r="M71" s="144">
        <f>IF(G71="x","x",(G71*1000000/VLOOKUP($C71,'Crisis Indicator Data'!$C$3:$H$198,5,FALSE)))</f>
        <v>5.6989504368681219E-3</v>
      </c>
      <c r="N71" s="144">
        <f>IF(H71="x","x",(H71*1000000/VLOOKUP($C71,'Crisis Indicator Data'!$C$3:$H$198,5,FALSE)))</f>
        <v>4.3185551348391726E-4</v>
      </c>
      <c r="O71" s="144">
        <f>IF(I71="x","x",(I71*1000000/VLOOKUP($C71,'Crisis Indicator Data'!$C$3:$H$198,5,FALSE)))</f>
        <v>0</v>
      </c>
      <c r="P71" s="144">
        <f>IF(J71="x","x",(J71*1000000/VLOOKUP($C71,'Crisis Indicator Data'!$C$3:$H$198,5,FALSE)))</f>
        <v>0</v>
      </c>
      <c r="Q71" s="253">
        <f t="shared" si="7"/>
        <v>1</v>
      </c>
      <c r="R71" s="253">
        <f t="shared" si="8"/>
        <v>1.1000000000000001</v>
      </c>
    </row>
    <row r="72" spans="1:18" x14ac:dyDescent="0.35">
      <c r="A72" s="150" t="str">
        <f>'Crisis Indicator Data'!A69</f>
        <v>Complex crisis in Mali</v>
      </c>
      <c r="B72" s="151" t="str">
        <f>'Crisis Indicator Data'!B69</f>
        <v>Complex crisis</v>
      </c>
      <c r="C72" s="151" t="str">
        <f>'Crisis Indicator Data'!C69</f>
        <v>MLI001</v>
      </c>
      <c r="D72" s="151" t="str">
        <f>'Crisis Indicator Data'!D69</f>
        <v>Mali</v>
      </c>
      <c r="E72" s="151" t="str">
        <f>'Crisis Indicator Data'!E69</f>
        <v>MLI</v>
      </c>
      <c r="F72" s="160">
        <f>IF('Crisis Indicator Data'!Q69="x","x",('Crisis Indicator Data'!Q69/1000000))</f>
        <v>8.6910000000000007</v>
      </c>
      <c r="G72" s="160">
        <f>IF('Crisis Indicator Data'!R69="x","x",('Crisis Indicator Data'!R69/1000000))</f>
        <v>5.8120000000000003</v>
      </c>
      <c r="H72" s="160">
        <f>IF('Crisis Indicator Data'!S69="x","x",('Crisis Indicator Data'!S69/1000000))</f>
        <v>3.7</v>
      </c>
      <c r="I72" s="160">
        <f>IF('Crisis Indicator Data'!T69="x","x",('Crisis Indicator Data'!T69/1000000))</f>
        <v>2.2000000000000002</v>
      </c>
      <c r="J72" s="160">
        <f>IF('Crisis Indicator Data'!U69="x","x",('Crisis Indicator Data'!U69/1000000))</f>
        <v>0</v>
      </c>
      <c r="K72" s="259">
        <f t="shared" si="6"/>
        <v>4.5999999999999996</v>
      </c>
      <c r="L72" s="144">
        <f>IF(F72="x","x",(F72*1000000/VLOOKUP($C72,'Crisis Indicator Data'!$C$3:$H$198,5,FALSE)))</f>
        <v>0.42598764826977747</v>
      </c>
      <c r="M72" s="144">
        <f>IF(G72="x","x",(G72*1000000/VLOOKUP($C72,'Crisis Indicator Data'!$C$3:$H$198,5,FALSE)))</f>
        <v>0.28487403195765121</v>
      </c>
      <c r="N72" s="144">
        <f>IF(H72="x","x",(H72*1000000/VLOOKUP($C72,'Crisis Indicator Data'!$C$3:$H$198,5,FALSE)))</f>
        <v>0.18135476914028037</v>
      </c>
      <c r="O72" s="144">
        <f>IF(I72="x","x",(I72*1000000/VLOOKUP($C72,'Crisis Indicator Data'!$C$3:$H$198,5,FALSE)))</f>
        <v>0.1078325654347613</v>
      </c>
      <c r="P72" s="144">
        <f>IF(J72="x","x",(J72*1000000/VLOOKUP($C72,'Crisis Indicator Data'!$C$3:$H$198,5,FALSE)))</f>
        <v>0</v>
      </c>
      <c r="Q72" s="253">
        <f t="shared" si="7"/>
        <v>4</v>
      </c>
      <c r="R72" s="253">
        <f t="shared" si="8"/>
        <v>4.3</v>
      </c>
    </row>
    <row r="73" spans="1:18" x14ac:dyDescent="0.35">
      <c r="A73" s="150" t="str">
        <f>'Crisis Indicator Data'!A70</f>
        <v>Multiple crises in Myanmar</v>
      </c>
      <c r="B73" s="151" t="str">
        <f>'Crisis Indicator Data'!B70</f>
        <v>Multiple crises country</v>
      </c>
      <c r="C73" s="151" t="str">
        <f>'Crisis Indicator Data'!C70</f>
        <v>MMR001</v>
      </c>
      <c r="D73" s="151" t="str">
        <f>'Crisis Indicator Data'!D70</f>
        <v>Myanmar</v>
      </c>
      <c r="E73" s="151" t="str">
        <f>'Crisis Indicator Data'!E70</f>
        <v>MMR</v>
      </c>
      <c r="F73" s="160">
        <f>IF('Crisis Indicator Data'!Q70="x","x",('Crisis Indicator Data'!Q70/1000000))</f>
        <v>20.507999999999999</v>
      </c>
      <c r="G73" s="160">
        <f>IF('Crisis Indicator Data'!R70="x","x",('Crisis Indicator Data'!R70/1000000))</f>
        <v>20.568000000000001</v>
      </c>
      <c r="H73" s="160">
        <f>IF('Crisis Indicator Data'!S70="x","x",('Crisis Indicator Data'!S70/1000000))</f>
        <v>2.8069999999999999</v>
      </c>
      <c r="I73" s="160">
        <f>IF('Crisis Indicator Data'!T70="x","x",('Crisis Indicator Data'!T70/1000000))</f>
        <v>9.1370000000000005</v>
      </c>
      <c r="J73" s="160">
        <f>IF('Crisis Indicator Data'!U70="x","x",('Crisis Indicator Data'!U70/1000000))</f>
        <v>2.4620000000000002</v>
      </c>
      <c r="K73" s="259">
        <f t="shared" si="6"/>
        <v>5</v>
      </c>
      <c r="L73" s="144">
        <f>IF(F73="x","x",(F73*1000000/VLOOKUP($C73,'Crisis Indicator Data'!$C$3:$H$198,5,FALSE)))</f>
        <v>0.36963339461446953</v>
      </c>
      <c r="M73" s="144">
        <f>IF(G73="x","x",(G73*1000000/VLOOKUP($C73,'Crisis Indicator Data'!$C$3:$H$198,5,FALSE)))</f>
        <v>0.3707148264301936</v>
      </c>
      <c r="N73" s="144">
        <f>IF(H73="x","x",(H73*1000000/VLOOKUP($C73,'Crisis Indicator Data'!$C$3:$H$198,5,FALSE)))</f>
        <v>5.0592985112288671E-2</v>
      </c>
      <c r="O73" s="144">
        <f>IF(I73="x","x",(I73*1000000/VLOOKUP($C73,'Crisis Indicator Data'!$C$3:$H$198,5,FALSE)))</f>
        <v>0.16468404167117262</v>
      </c>
      <c r="P73" s="144">
        <f>IF(J73="x","x",(J73*1000000/VLOOKUP($C73,'Crisis Indicator Data'!$C$3:$H$198,5,FALSE)))</f>
        <v>4.4374752171875566E-2</v>
      </c>
      <c r="Q73" s="253">
        <f t="shared" si="7"/>
        <v>4</v>
      </c>
      <c r="R73" s="253">
        <f t="shared" si="8"/>
        <v>4.5</v>
      </c>
    </row>
    <row r="74" spans="1:18" x14ac:dyDescent="0.35">
      <c r="A74" s="150" t="str">
        <f>'Crisis Indicator Data'!A71</f>
        <v>Rakhine Conflict</v>
      </c>
      <c r="B74" s="151" t="str">
        <f>'Crisis Indicator Data'!B71</f>
        <v>Conflict</v>
      </c>
      <c r="C74" s="151" t="str">
        <f>'Crisis Indicator Data'!C71</f>
        <v>MMR002</v>
      </c>
      <c r="D74" s="151" t="str">
        <f>'Crisis Indicator Data'!D71</f>
        <v>Myanmar</v>
      </c>
      <c r="E74" s="151" t="str">
        <f>'Crisis Indicator Data'!E71</f>
        <v>MMR</v>
      </c>
      <c r="F74" s="160">
        <f>IF('Crisis Indicator Data'!Q71="x","x",('Crisis Indicator Data'!Q71/1000000))</f>
        <v>1.1000000000000001</v>
      </c>
      <c r="G74" s="160">
        <f>IF('Crisis Indicator Data'!R71="x","x",('Crisis Indicator Data'!R71/1000000))</f>
        <v>1.012</v>
      </c>
      <c r="H74" s="160">
        <f>IF('Crisis Indicator Data'!S71="x","x",('Crisis Indicator Data'!S71/1000000))</f>
        <v>0</v>
      </c>
      <c r="I74" s="160">
        <f>IF('Crisis Indicator Data'!T71="x","x",('Crisis Indicator Data'!T71/1000000))</f>
        <v>1.5469999999999999</v>
      </c>
      <c r="J74" s="160">
        <f>IF('Crisis Indicator Data'!U71="x","x",('Crisis Indicator Data'!U71/1000000))</f>
        <v>0</v>
      </c>
      <c r="K74" s="259">
        <f t="shared" si="6"/>
        <v>3.6</v>
      </c>
      <c r="L74" s="144">
        <f>IF(F74="x","x",(F74*1000000/VLOOKUP($C74,'Crisis Indicator Data'!$C$3:$H$198,5,FALSE)))</f>
        <v>0.30062858704564088</v>
      </c>
      <c r="M74" s="144">
        <f>IF(G74="x","x",(G74*1000000/VLOOKUP($C74,'Crisis Indicator Data'!$C$3:$H$198,5,FALSE)))</f>
        <v>0.27657830008198964</v>
      </c>
      <c r="N74" s="144">
        <f>IF(H74="x","x",(H74*1000000/VLOOKUP($C74,'Crisis Indicator Data'!$C$3:$H$198,5,FALSE)))</f>
        <v>0</v>
      </c>
      <c r="O74" s="144">
        <f>IF(I74="x","x",(I74*1000000/VLOOKUP($C74,'Crisis Indicator Data'!$C$3:$H$198,5,FALSE)))</f>
        <v>0.42279311287236948</v>
      </c>
      <c r="P74" s="144">
        <f>IF(J74="x","x",(J74*1000000/VLOOKUP($C74,'Crisis Indicator Data'!$C$3:$H$198,5,FALSE)))</f>
        <v>0</v>
      </c>
      <c r="Q74" s="253">
        <f t="shared" si="7"/>
        <v>4</v>
      </c>
      <c r="R74" s="253">
        <f t="shared" si="8"/>
        <v>3.8</v>
      </c>
    </row>
    <row r="75" spans="1:18" x14ac:dyDescent="0.35">
      <c r="A75" s="150" t="str">
        <f>'Crisis Indicator Data'!A72</f>
        <v>Kachin and Shan Conflict</v>
      </c>
      <c r="B75" s="151" t="str">
        <f>'Crisis Indicator Data'!B72</f>
        <v>Conflict</v>
      </c>
      <c r="C75" s="151" t="str">
        <f>'Crisis Indicator Data'!C72</f>
        <v>MMR003</v>
      </c>
      <c r="D75" s="151" t="str">
        <f>'Crisis Indicator Data'!D72</f>
        <v>Myanmar</v>
      </c>
      <c r="E75" s="151" t="str">
        <f>'Crisis Indicator Data'!E72</f>
        <v>MMR</v>
      </c>
      <c r="F75" s="160">
        <f>IF('Crisis Indicator Data'!Q72="x","x",('Crisis Indicator Data'!Q72/1000000))</f>
        <v>5.4</v>
      </c>
      <c r="G75" s="160">
        <f>IF('Crisis Indicator Data'!R72="x","x",('Crisis Indicator Data'!R72/1000000))</f>
        <v>0</v>
      </c>
      <c r="H75" s="160">
        <f>IF('Crisis Indicator Data'!S72="x","x",('Crisis Indicator Data'!S72/1000000))</f>
        <v>0.77700000000000002</v>
      </c>
      <c r="I75" s="160">
        <f>IF('Crisis Indicator Data'!T72="x","x",('Crisis Indicator Data'!T72/1000000))</f>
        <v>2.0649999999999999</v>
      </c>
      <c r="J75" s="160">
        <f>IF('Crisis Indicator Data'!U72="x","x",('Crisis Indicator Data'!U72/1000000))</f>
        <v>0.151</v>
      </c>
      <c r="K75" s="259">
        <f t="shared" si="6"/>
        <v>4.0999999999999996</v>
      </c>
      <c r="L75" s="144">
        <f>IF(F75="x","x",(F75*1000000/VLOOKUP($C75,'Crisis Indicator Data'!$C$3:$H$198,5,FALSE)))</f>
        <v>0.64339330394376271</v>
      </c>
      <c r="M75" s="144">
        <f>IF(G75="x","x",(G75*1000000/VLOOKUP($C75,'Crisis Indicator Data'!$C$3:$H$198,5,FALSE)))</f>
        <v>0</v>
      </c>
      <c r="N75" s="144">
        <f>IF(H75="x","x",(H75*1000000/VLOOKUP($C75,'Crisis Indicator Data'!$C$3:$H$198,5,FALSE)))</f>
        <v>9.2577147623019176E-2</v>
      </c>
      <c r="O75" s="144">
        <f>IF(I75="x","x",(I75*1000000/VLOOKUP($C75,'Crisis Indicator Data'!$C$3:$H$198,5,FALSE)))</f>
        <v>0.24603836530442036</v>
      </c>
      <c r="P75" s="144">
        <f>IF(J75="x","x",(J75*1000000/VLOOKUP($C75,'Crisis Indicator Data'!$C$3:$H$198,5,FALSE)))</f>
        <v>1.7991183128797807E-2</v>
      </c>
      <c r="Q75" s="253">
        <f t="shared" si="7"/>
        <v>4</v>
      </c>
      <c r="R75" s="253">
        <f t="shared" si="8"/>
        <v>4.05</v>
      </c>
    </row>
    <row r="76" spans="1:18" x14ac:dyDescent="0.35">
      <c r="A76" s="150" t="str">
        <f>'Crisis Indicator Data'!A73</f>
        <v>Post-coup conflict in Myanmar</v>
      </c>
      <c r="B76" s="151" t="str">
        <f>'Crisis Indicator Data'!B73</f>
        <v>Conflict</v>
      </c>
      <c r="C76" s="151" t="str">
        <f>'Crisis Indicator Data'!C73</f>
        <v>MMR004</v>
      </c>
      <c r="D76" s="151" t="str">
        <f>'Crisis Indicator Data'!D73</f>
        <v>Myanmar</v>
      </c>
      <c r="E76" s="151" t="str">
        <f>'Crisis Indicator Data'!E73</f>
        <v>MMR</v>
      </c>
      <c r="F76" s="160">
        <f>IF('Crisis Indicator Data'!Q73="x","x",('Crisis Indicator Data'!Q73/1000000))</f>
        <v>12.938000000000001</v>
      </c>
      <c r="G76" s="160">
        <f>IF('Crisis Indicator Data'!R73="x","x",('Crisis Indicator Data'!R73/1000000))</f>
        <v>20.568000000000001</v>
      </c>
      <c r="H76" s="160">
        <f>IF('Crisis Indicator Data'!S73="x","x",('Crisis Indicator Data'!S73/1000000))</f>
        <v>2.0299999999999998</v>
      </c>
      <c r="I76" s="160">
        <f>IF('Crisis Indicator Data'!T73="x","x",('Crisis Indicator Data'!T73/1000000))</f>
        <v>5.5190000000000001</v>
      </c>
      <c r="J76" s="160">
        <f>IF('Crisis Indicator Data'!U73="x","x",('Crisis Indicator Data'!U73/1000000))</f>
        <v>2.3109999999999999</v>
      </c>
      <c r="K76" s="259">
        <f t="shared" si="6"/>
        <v>5</v>
      </c>
      <c r="L76" s="144">
        <f>IF(F76="x","x",(F76*1000000/VLOOKUP($C76,'Crisis Indicator Data'!$C$3:$H$198,5,FALSE)))</f>
        <v>0.29834432504727204</v>
      </c>
      <c r="M76" s="144">
        <f>IF(G76="x","x",(G76*1000000/VLOOKUP($C76,'Crisis Indicator Data'!$C$3:$H$198,5,FALSE)))</f>
        <v>0.47428861319928056</v>
      </c>
      <c r="N76" s="144">
        <f>IF(H76="x","x",(H76*1000000/VLOOKUP($C76,'Crisis Indicator Data'!$C$3:$H$198,5,FALSE)))</f>
        <v>4.681086565512152E-2</v>
      </c>
      <c r="O76" s="144">
        <f>IF(I76="x","x",(I76*1000000/VLOOKUP($C76,'Crisis Indicator Data'!$C$3:$H$198,5,FALSE)))</f>
        <v>0.12726559977862842</v>
      </c>
      <c r="P76" s="144">
        <f>IF(J76="x","x",(J76*1000000/VLOOKUP($C76,'Crisis Indicator Data'!$C$3:$H$198,5,FALSE)))</f>
        <v>5.3290596319697459E-2</v>
      </c>
      <c r="Q76" s="253">
        <f t="shared" si="7"/>
        <v>5</v>
      </c>
      <c r="R76" s="253">
        <f t="shared" si="8"/>
        <v>5</v>
      </c>
    </row>
    <row r="77" spans="1:18" x14ac:dyDescent="0.35">
      <c r="A77" s="150" t="str">
        <f>'Crisis Indicator Data'!A74</f>
        <v>Multiple Crises in Mozambique</v>
      </c>
      <c r="B77" s="151" t="str">
        <f>'Crisis Indicator Data'!B74</f>
        <v>Multiple crises country</v>
      </c>
      <c r="C77" s="151" t="str">
        <f>'Crisis Indicator Data'!C74</f>
        <v>MOZ001</v>
      </c>
      <c r="D77" s="151" t="str">
        <f>'Crisis Indicator Data'!D74</f>
        <v>Mozambique</v>
      </c>
      <c r="E77" s="151" t="str">
        <f>'Crisis Indicator Data'!E74</f>
        <v>MOZ</v>
      </c>
      <c r="F77" s="160">
        <f>IF('Crisis Indicator Data'!Q74="x","x",('Crisis Indicator Data'!Q74/1000000))</f>
        <v>9.5139999999999993</v>
      </c>
      <c r="G77" s="160">
        <f>IF('Crisis Indicator Data'!R74="x","x",('Crisis Indicator Data'!R74/1000000))</f>
        <v>8.3949999999999996</v>
      </c>
      <c r="H77" s="160">
        <f>IF('Crisis Indicator Data'!S74="x","x",('Crisis Indicator Data'!S74/1000000))</f>
        <v>2.4660000000000002</v>
      </c>
      <c r="I77" s="160">
        <f>IF('Crisis Indicator Data'!T74="x","x",('Crisis Indicator Data'!T74/1000000))</f>
        <v>2.4E-2</v>
      </c>
      <c r="J77" s="160">
        <f>IF('Crisis Indicator Data'!U74="x","x",('Crisis Indicator Data'!U74/1000000))</f>
        <v>0</v>
      </c>
      <c r="K77" s="259">
        <f t="shared" si="6"/>
        <v>4</v>
      </c>
      <c r="L77" s="144">
        <f>IF(F77="x","x",(F77*1000000/VLOOKUP($C77,'Crisis Indicator Data'!$C$3:$H$198,5,FALSE)))</f>
        <v>0.46639541153978137</v>
      </c>
      <c r="M77" s="144">
        <f>IF(G77="x","x",(G77*1000000/VLOOKUP($C77,'Crisis Indicator Data'!$C$3:$H$198,5,FALSE)))</f>
        <v>0.41153978136183145</v>
      </c>
      <c r="N77" s="144">
        <f>IF(H77="x","x",(H77*1000000/VLOOKUP($C77,'Crisis Indicator Data'!$C$3:$H$198,5,FALSE)))</f>
        <v>0.1208882788371979</v>
      </c>
      <c r="O77" s="144">
        <f>IF(I77="x","x",(I77*1000000/VLOOKUP($C77,'Crisis Indicator Data'!$C$3:$H$198,5,FALSE)))</f>
        <v>1.176528261189274E-3</v>
      </c>
      <c r="P77" s="144">
        <f>IF(J77="x","x",(J77*1000000/VLOOKUP($C77,'Crisis Indicator Data'!$C$3:$H$198,5,FALSE)))</f>
        <v>0</v>
      </c>
      <c r="Q77" s="253">
        <f t="shared" si="7"/>
        <v>3</v>
      </c>
      <c r="R77" s="253">
        <f t="shared" si="8"/>
        <v>3.5</v>
      </c>
    </row>
    <row r="78" spans="1:18" x14ac:dyDescent="0.35">
      <c r="A78" s="150" t="str">
        <f>'Crisis Indicator Data'!A75</f>
        <v>Cabo Delgado Islamist Insurgency</v>
      </c>
      <c r="B78" s="151" t="str">
        <f>'Crisis Indicator Data'!B75</f>
        <v>Other type of violence</v>
      </c>
      <c r="C78" s="151" t="str">
        <f>'Crisis Indicator Data'!C75</f>
        <v>MOZ004</v>
      </c>
      <c r="D78" s="151" t="str">
        <f>'Crisis Indicator Data'!D75</f>
        <v>Mozambique</v>
      </c>
      <c r="E78" s="151" t="str">
        <f>'Crisis Indicator Data'!E75</f>
        <v>MOZ</v>
      </c>
      <c r="F78" s="160">
        <f>IF('Crisis Indicator Data'!Q75="x","x",('Crisis Indicator Data'!Q75/1000000))</f>
        <v>0</v>
      </c>
      <c r="G78" s="160">
        <f>IF('Crisis Indicator Data'!R75="x","x",('Crisis Indicator Data'!R75/1000000))</f>
        <v>8.7639999999999993</v>
      </c>
      <c r="H78" s="160">
        <f>IF('Crisis Indicator Data'!S75="x","x",('Crisis Indicator Data'!S75/1000000))</f>
        <v>1.514</v>
      </c>
      <c r="I78" s="160">
        <f>IF('Crisis Indicator Data'!T75="x","x",('Crisis Indicator Data'!T75/1000000))</f>
        <v>2.4E-2</v>
      </c>
      <c r="J78" s="160">
        <f>IF('Crisis Indicator Data'!U75="x","x",('Crisis Indicator Data'!U75/1000000))</f>
        <v>0</v>
      </c>
      <c r="K78" s="259">
        <f t="shared" si="6"/>
        <v>3.6</v>
      </c>
      <c r="L78" s="144">
        <f>IF(F78="x","x",(F78*1000000/VLOOKUP($C78,'Crisis Indicator Data'!$C$3:$H$198,5,FALSE)))</f>
        <v>0</v>
      </c>
      <c r="M78" s="144">
        <f>IF(G78="x","x",(G78*1000000/VLOOKUP($C78,'Crisis Indicator Data'!$C$3:$H$198,5,FALSE)))</f>
        <v>0.85070860027179185</v>
      </c>
      <c r="N78" s="144">
        <f>IF(H78="x","x",(H78*1000000/VLOOKUP($C78,'Crisis Indicator Data'!$C$3:$H$198,5,FALSE)))</f>
        <v>0.1469617549990293</v>
      </c>
      <c r="O78" s="144">
        <f>IF(I78="x","x",(I78*1000000/VLOOKUP($C78,'Crisis Indicator Data'!$C$3:$H$198,5,FALSE)))</f>
        <v>2.3296447291788003E-3</v>
      </c>
      <c r="P78" s="144">
        <f>IF(J78="x","x",(J78*1000000/VLOOKUP($C78,'Crisis Indicator Data'!$C$3:$H$198,5,FALSE)))</f>
        <v>0</v>
      </c>
      <c r="Q78" s="253">
        <f t="shared" si="7"/>
        <v>3</v>
      </c>
      <c r="R78" s="253">
        <f t="shared" si="8"/>
        <v>3.3</v>
      </c>
    </row>
    <row r="79" spans="1:18" x14ac:dyDescent="0.35">
      <c r="A79" s="150" t="str">
        <f>'Crisis Indicator Data'!A76</f>
        <v>2022 Tropical Cyclone Seasons in Mozambique</v>
      </c>
      <c r="B79" s="151" t="str">
        <f>'Crisis Indicator Data'!B76</f>
        <v>Tropical cyclone</v>
      </c>
      <c r="C79" s="151" t="str">
        <f>'Crisis Indicator Data'!C76</f>
        <v>MOZ008</v>
      </c>
      <c r="D79" s="151" t="str">
        <f>'Crisis Indicator Data'!D76</f>
        <v>Mozambique</v>
      </c>
      <c r="E79" s="151" t="str">
        <f>'Crisis Indicator Data'!E76</f>
        <v>MOZ</v>
      </c>
      <c r="F79" s="160">
        <f>IF('Crisis Indicator Data'!Q76="x","x",('Crisis Indicator Data'!Q76/1000000))</f>
        <v>17.045000000000002</v>
      </c>
      <c r="G79" s="160">
        <f>IF('Crisis Indicator Data'!R76="x","x",('Crisis Indicator Data'!R76/1000000))</f>
        <v>0</v>
      </c>
      <c r="H79" s="160">
        <f>IF('Crisis Indicator Data'!S76="x","x",('Crisis Indicator Data'!S76/1000000))</f>
        <v>1.0209999999999999</v>
      </c>
      <c r="I79" s="160">
        <f>IF('Crisis Indicator Data'!T76="x","x",('Crisis Indicator Data'!T76/1000000))</f>
        <v>0</v>
      </c>
      <c r="J79" s="160">
        <f>IF('Crisis Indicator Data'!U76="x","x",('Crisis Indicator Data'!U76/1000000))</f>
        <v>0</v>
      </c>
      <c r="K79" s="259">
        <f t="shared" si="6"/>
        <v>3.3</v>
      </c>
      <c r="L79" s="144">
        <f>IF(F79="x","x",(F79*1000000/VLOOKUP($C79,'Crisis Indicator Data'!$C$3:$H$198,5,FALSE)))</f>
        <v>0.94348499944647402</v>
      </c>
      <c r="M79" s="144">
        <f>IF(G79="x","x",(G79*1000000/VLOOKUP($C79,'Crisis Indicator Data'!$C$3:$H$198,5,FALSE)))</f>
        <v>0</v>
      </c>
      <c r="N79" s="144">
        <f>IF(H79="x","x",(H79*1000000/VLOOKUP($C79,'Crisis Indicator Data'!$C$3:$H$198,5,FALSE)))</f>
        <v>5.6515000553525957E-2</v>
      </c>
      <c r="O79" s="144">
        <f>IF(I79="x","x",(I79*1000000/VLOOKUP($C79,'Crisis Indicator Data'!$C$3:$H$198,5,FALSE)))</f>
        <v>0</v>
      </c>
      <c r="P79" s="144">
        <f>IF(J79="x","x",(J79*1000000/VLOOKUP($C79,'Crisis Indicator Data'!$C$3:$H$198,5,FALSE)))</f>
        <v>0</v>
      </c>
      <c r="Q79" s="253">
        <f t="shared" si="7"/>
        <v>3</v>
      </c>
      <c r="R79" s="253">
        <f t="shared" si="8"/>
        <v>3.15</v>
      </c>
    </row>
    <row r="80" spans="1:18" x14ac:dyDescent="0.35">
      <c r="A80" s="150" t="str">
        <f>'Crisis Indicator Data'!A77</f>
        <v>Refugees from Mali in Mauritania</v>
      </c>
      <c r="B80" s="151" t="str">
        <f>'Crisis Indicator Data'!B77</f>
        <v>International displacement</v>
      </c>
      <c r="C80" s="151" t="str">
        <f>'Crisis Indicator Data'!C77</f>
        <v>MRT002</v>
      </c>
      <c r="D80" s="151" t="str">
        <f>'Crisis Indicator Data'!D77</f>
        <v>Mauritania</v>
      </c>
      <c r="E80" s="151" t="str">
        <f>'Crisis Indicator Data'!E77</f>
        <v>MRT</v>
      </c>
      <c r="F80" s="160">
        <f>IF('Crisis Indicator Data'!Q77="x","x",('Crisis Indicator Data'!Q77/1000000))</f>
        <v>1.0999999999999999E-2</v>
      </c>
      <c r="G80" s="160">
        <f>IF('Crisis Indicator Data'!R77="x","x",('Crisis Indicator Data'!R77/1000000))</f>
        <v>0</v>
      </c>
      <c r="H80" s="160">
        <f>IF('Crisis Indicator Data'!S77="x","x",('Crisis Indicator Data'!S77/1000000))</f>
        <v>8.5000000000000006E-2</v>
      </c>
      <c r="I80" s="160">
        <f>IF('Crisis Indicator Data'!T77="x","x",('Crisis Indicator Data'!T77/1000000))</f>
        <v>0</v>
      </c>
      <c r="J80" s="160">
        <f>IF('Crisis Indicator Data'!U77="x","x",('Crisis Indicator Data'!U77/1000000))</f>
        <v>0</v>
      </c>
      <c r="K80" s="259">
        <f t="shared" si="6"/>
        <v>1.5</v>
      </c>
      <c r="L80" s="144">
        <f>IF(F80="x","x",(F80*1000000/VLOOKUP($C80,'Crisis Indicator Data'!$C$3:$H$198,5,FALSE)))</f>
        <v>0.11578947368421053</v>
      </c>
      <c r="M80" s="144">
        <f>IF(G80="x","x",(G80*1000000/VLOOKUP($C80,'Crisis Indicator Data'!$C$3:$H$198,5,FALSE)))</f>
        <v>0</v>
      </c>
      <c r="N80" s="144">
        <f>IF(H80="x","x",(H80*1000000/VLOOKUP($C80,'Crisis Indicator Data'!$C$3:$H$198,5,FALSE)))</f>
        <v>0.89473684210526316</v>
      </c>
      <c r="O80" s="144">
        <f>IF(I80="x","x",(I80*1000000/VLOOKUP($C80,'Crisis Indicator Data'!$C$3:$H$198,5,FALSE)))</f>
        <v>0</v>
      </c>
      <c r="P80" s="144">
        <f>IF(J80="x","x",(J80*1000000/VLOOKUP($C80,'Crisis Indicator Data'!$C$3:$H$198,5,FALSE)))</f>
        <v>0</v>
      </c>
      <c r="Q80" s="253">
        <f t="shared" si="7"/>
        <v>3</v>
      </c>
      <c r="R80" s="253">
        <f t="shared" si="8"/>
        <v>2.25</v>
      </c>
    </row>
    <row r="81" spans="1:18" x14ac:dyDescent="0.35">
      <c r="A81" s="150" t="str">
        <f>'Crisis Indicator Data'!A78</f>
        <v>Food Security in Mauritania</v>
      </c>
      <c r="B81" s="151" t="str">
        <f>'Crisis Indicator Data'!B78</f>
        <v>Drought</v>
      </c>
      <c r="C81" s="151" t="str">
        <f>'Crisis Indicator Data'!C78</f>
        <v>MRT003</v>
      </c>
      <c r="D81" s="151" t="str">
        <f>'Crisis Indicator Data'!D78</f>
        <v>Mauritania</v>
      </c>
      <c r="E81" s="151" t="str">
        <f>'Crisis Indicator Data'!E78</f>
        <v>MRT</v>
      </c>
      <c r="F81" s="160">
        <f>IF('Crisis Indicator Data'!Q78="x","x",('Crisis Indicator Data'!Q78/1000000))</f>
        <v>2.6320000000000001</v>
      </c>
      <c r="G81" s="160">
        <f>IF('Crisis Indicator Data'!R78="x","x",('Crisis Indicator Data'!R78/1000000))</f>
        <v>1.036</v>
      </c>
      <c r="H81" s="160">
        <f>IF('Crisis Indicator Data'!S78="x","x",('Crisis Indicator Data'!S78/1000000))</f>
        <v>0.47599999999999998</v>
      </c>
      <c r="I81" s="160">
        <f>IF('Crisis Indicator Data'!T78="x","x",('Crisis Indicator Data'!T78/1000000))</f>
        <v>0</v>
      </c>
      <c r="J81" s="160">
        <f>IF('Crisis Indicator Data'!U78="x","x",('Crisis Indicator Data'!U78/1000000))</f>
        <v>0</v>
      </c>
      <c r="K81" s="259">
        <f t="shared" si="6"/>
        <v>2.8</v>
      </c>
      <c r="L81" s="144">
        <f>IF(F81="x","x",(F81*1000000/VLOOKUP($C81,'Crisis Indicator Data'!$C$3:$H$198,5,FALSE)))</f>
        <v>0.63208453410182519</v>
      </c>
      <c r="M81" s="144">
        <f>IF(G81="x","x",(G81*1000000/VLOOKUP($C81,'Crisis Indicator Data'!$C$3:$H$198,5,FALSE)))</f>
        <v>0.24879923150816521</v>
      </c>
      <c r="N81" s="144">
        <f>IF(H81="x","x",(H81*1000000/VLOOKUP($C81,'Crisis Indicator Data'!$C$3:$H$198,5,FALSE)))</f>
        <v>0.11431316042267051</v>
      </c>
      <c r="O81" s="144">
        <f>IF(I81="x","x",(I81*1000000/VLOOKUP($C81,'Crisis Indicator Data'!$C$3:$H$198,5,FALSE)))</f>
        <v>0</v>
      </c>
      <c r="P81" s="144">
        <f>IF(J81="x","x",(J81*1000000/VLOOKUP($C81,'Crisis Indicator Data'!$C$3:$H$198,5,FALSE)))</f>
        <v>0</v>
      </c>
      <c r="Q81" s="253">
        <f t="shared" si="7"/>
        <v>3</v>
      </c>
      <c r="R81" s="253">
        <f t="shared" si="8"/>
        <v>2.9</v>
      </c>
    </row>
    <row r="82" spans="1:18" x14ac:dyDescent="0.35">
      <c r="A82" s="150" t="str">
        <f>'Crisis Indicator Data'!A79</f>
        <v>Complex crisis in Malawi</v>
      </c>
      <c r="B82" s="151" t="str">
        <f>'Crisis Indicator Data'!B79</f>
        <v>Complex crisis</v>
      </c>
      <c r="C82" s="151" t="str">
        <f>'Crisis Indicator Data'!C79</f>
        <v>MWI002</v>
      </c>
      <c r="D82" s="151" t="str">
        <f>'Crisis Indicator Data'!D79</f>
        <v>Malawi</v>
      </c>
      <c r="E82" s="151" t="str">
        <f>'Crisis Indicator Data'!E79</f>
        <v>MWI</v>
      </c>
      <c r="F82" s="160">
        <f>IF('Crisis Indicator Data'!Q79="x","x",('Crisis Indicator Data'!Q79/1000000))</f>
        <v>16.010000000000002</v>
      </c>
      <c r="G82" s="160">
        <f>IF('Crisis Indicator Data'!R79="x","x",('Crisis Indicator Data'!R79/1000000))</f>
        <v>0.8</v>
      </c>
      <c r="H82" s="160">
        <f>IF('Crisis Indicator Data'!S79="x","x",('Crisis Indicator Data'!S79/1000000))</f>
        <v>0.19</v>
      </c>
      <c r="I82" s="160">
        <f>IF('Crisis Indicator Data'!T79="x","x",('Crisis Indicator Data'!T79/1000000))</f>
        <v>0</v>
      </c>
      <c r="J82" s="160">
        <f>IF('Crisis Indicator Data'!U79="x","x",('Crisis Indicator Data'!U79/1000000))</f>
        <v>0</v>
      </c>
      <c r="K82" s="259">
        <f t="shared" si="6"/>
        <v>2.1</v>
      </c>
      <c r="L82" s="144">
        <f>IF(F82="x","x",(F82*1000000/VLOOKUP($C82,'Crisis Indicator Data'!$C$3:$H$198,5,FALSE)))</f>
        <v>0.83694913482147537</v>
      </c>
      <c r="M82" s="144">
        <f>IF(G82="x","x",(G82*1000000/VLOOKUP($C82,'Crisis Indicator Data'!$C$3:$H$198,5,FALSE)))</f>
        <v>4.1821318417063096E-2</v>
      </c>
      <c r="N82" s="144">
        <f>IF(H82="x","x",(H82*1000000/VLOOKUP($C82,'Crisis Indicator Data'!$C$3:$H$198,5,FALSE)))</f>
        <v>9.9325631240524855E-3</v>
      </c>
      <c r="O82" s="144">
        <f>IF(I82="x","x",(I82*1000000/VLOOKUP($C82,'Crisis Indicator Data'!$C$3:$H$198,5,FALSE)))</f>
        <v>0</v>
      </c>
      <c r="P82" s="144">
        <f>IF(J82="x","x",(J82*1000000/VLOOKUP($C82,'Crisis Indicator Data'!$C$3:$H$198,5,FALSE)))</f>
        <v>0</v>
      </c>
      <c r="Q82" s="253">
        <f t="shared" si="7"/>
        <v>2</v>
      </c>
      <c r="R82" s="253">
        <f t="shared" si="8"/>
        <v>2.0499999999999998</v>
      </c>
    </row>
    <row r="83" spans="1:18" x14ac:dyDescent="0.35">
      <c r="A83" s="150" t="str">
        <f>'Crisis Indicator Data'!A80</f>
        <v>Tropical Cyclone Ana in Malawi</v>
      </c>
      <c r="B83" s="151" t="str">
        <f>'Crisis Indicator Data'!B80</f>
        <v>Tropical cyclone</v>
      </c>
      <c r="C83" s="151" t="str">
        <f>'Crisis Indicator Data'!C80</f>
        <v>MWI004</v>
      </c>
      <c r="D83" s="151" t="str">
        <f>'Crisis Indicator Data'!D80</f>
        <v>Malawi</v>
      </c>
      <c r="E83" s="151" t="str">
        <f>'Crisis Indicator Data'!E80</f>
        <v>MWI</v>
      </c>
      <c r="F83" s="160">
        <f>IF('Crisis Indicator Data'!Q80="x","x",('Crisis Indicator Data'!Q80/1000000))</f>
        <v>16.585999999999999</v>
      </c>
      <c r="G83" s="160">
        <f>IF('Crisis Indicator Data'!R80="x","x",('Crisis Indicator Data'!R80/1000000))</f>
        <v>0.33600000000000002</v>
      </c>
      <c r="H83" s="160">
        <f>IF('Crisis Indicator Data'!S80="x","x",('Crisis Indicator Data'!S80/1000000))</f>
        <v>7.8E-2</v>
      </c>
      <c r="I83" s="160">
        <f>IF('Crisis Indicator Data'!T80="x","x",('Crisis Indicator Data'!T80/1000000))</f>
        <v>0</v>
      </c>
      <c r="J83" s="160">
        <f>IF('Crisis Indicator Data'!U80="x","x",('Crisis Indicator Data'!U80/1000000))</f>
        <v>0</v>
      </c>
      <c r="K83" s="259">
        <f t="shared" si="6"/>
        <v>1.5</v>
      </c>
      <c r="L83" s="144">
        <f>IF(F83="x","x",(F83*1000000/VLOOKUP($C83,'Crisis Indicator Data'!$C$3:$H$198,5,FALSE)))</f>
        <v>0.97564705882352931</v>
      </c>
      <c r="M83" s="144">
        <f>IF(G83="x","x",(G83*1000000/VLOOKUP($C83,'Crisis Indicator Data'!$C$3:$H$198,5,FALSE)))</f>
        <v>1.9764705882352941E-2</v>
      </c>
      <c r="N83" s="144">
        <f>IF(H83="x","x",(H83*1000000/VLOOKUP($C83,'Crisis Indicator Data'!$C$3:$H$198,5,FALSE)))</f>
        <v>4.5882352941176473E-3</v>
      </c>
      <c r="O83" s="144">
        <f>IF(I83="x","x",(I83*1000000/VLOOKUP($C83,'Crisis Indicator Data'!$C$3:$H$198,5,FALSE)))</f>
        <v>0</v>
      </c>
      <c r="P83" s="144">
        <f>IF(J83="x","x",(J83*1000000/VLOOKUP($C83,'Crisis Indicator Data'!$C$3:$H$198,5,FALSE)))</f>
        <v>0</v>
      </c>
      <c r="Q83" s="253">
        <f t="shared" si="7"/>
        <v>1</v>
      </c>
      <c r="R83" s="253">
        <f t="shared" si="8"/>
        <v>1.25</v>
      </c>
    </row>
    <row r="84" spans="1:18" x14ac:dyDescent="0.35">
      <c r="A84" s="150" t="str">
        <f>'Crisis Indicator Data'!A81</f>
        <v>International Refugees in Malaysia</v>
      </c>
      <c r="B84" s="151" t="str">
        <f>'Crisis Indicator Data'!B81</f>
        <v>International displacement</v>
      </c>
      <c r="C84" s="151" t="str">
        <f>'Crisis Indicator Data'!C81</f>
        <v>MYS001</v>
      </c>
      <c r="D84" s="151" t="str">
        <f>'Crisis Indicator Data'!D81</f>
        <v>Malaysia</v>
      </c>
      <c r="E84" s="151" t="str">
        <f>'Crisis Indicator Data'!E81</f>
        <v>MYS</v>
      </c>
      <c r="F84" s="160">
        <f>IF('Crisis Indicator Data'!Q81="x","x",('Crisis Indicator Data'!Q81/1000000))</f>
        <v>0</v>
      </c>
      <c r="G84" s="160">
        <f>IF('Crisis Indicator Data'!R81="x","x",('Crisis Indicator Data'!R81/1000000))</f>
        <v>9.9079999999999995</v>
      </c>
      <c r="H84" s="160">
        <f>IF('Crisis Indicator Data'!S81="x","x",('Crisis Indicator Data'!S81/1000000))</f>
        <v>0.182</v>
      </c>
      <c r="I84" s="160">
        <f>IF('Crisis Indicator Data'!T81="x","x",('Crisis Indicator Data'!T81/1000000))</f>
        <v>0</v>
      </c>
      <c r="J84" s="160">
        <f>IF('Crisis Indicator Data'!U81="x","x",('Crisis Indicator Data'!U81/1000000))</f>
        <v>0</v>
      </c>
      <c r="K84" s="259">
        <f t="shared" si="6"/>
        <v>2.1</v>
      </c>
      <c r="L84" s="144">
        <f>IF(F84="x","x",(F84*1000000/VLOOKUP($C84,'Crisis Indicator Data'!$C$3:$H$198,5,FALSE)))</f>
        <v>0</v>
      </c>
      <c r="M84" s="144">
        <f>IF(G84="x","x",(G84*1000000/VLOOKUP($C84,'Crisis Indicator Data'!$C$3:$H$198,5,FALSE)))</f>
        <v>0.98196233894945495</v>
      </c>
      <c r="N84" s="144">
        <f>IF(H84="x","x",(H84*1000000/VLOOKUP($C84,'Crisis Indicator Data'!$C$3:$H$198,5,FALSE)))</f>
        <v>1.8037661050545096E-2</v>
      </c>
      <c r="O84" s="144">
        <f>IF(I84="x","x",(I84*1000000/VLOOKUP($C84,'Crisis Indicator Data'!$C$3:$H$198,5,FALSE)))</f>
        <v>0</v>
      </c>
      <c r="P84" s="144">
        <f>IF(J84="x","x",(J84*1000000/VLOOKUP($C84,'Crisis Indicator Data'!$C$3:$H$198,5,FALSE)))</f>
        <v>0</v>
      </c>
      <c r="Q84" s="253">
        <f t="shared" si="7"/>
        <v>2</v>
      </c>
      <c r="R84" s="253">
        <f t="shared" si="8"/>
        <v>2.0499999999999998</v>
      </c>
    </row>
    <row r="85" spans="1:18" x14ac:dyDescent="0.35">
      <c r="A85" s="150" t="str">
        <f>'Crisis Indicator Data'!A82</f>
        <v>Food Security Crisis in Namibia</v>
      </c>
      <c r="B85" s="151" t="str">
        <f>'Crisis Indicator Data'!B82</f>
        <v>Food Security</v>
      </c>
      <c r="C85" s="151" t="str">
        <f>'Crisis Indicator Data'!C82</f>
        <v>NAM002</v>
      </c>
      <c r="D85" s="151" t="str">
        <f>'Crisis Indicator Data'!D82</f>
        <v>Namibia</v>
      </c>
      <c r="E85" s="151" t="str">
        <f>'Crisis Indicator Data'!E82</f>
        <v>NAM</v>
      </c>
      <c r="F85" s="160">
        <f>IF('Crisis Indicator Data'!Q82="x","x",('Crisis Indicator Data'!Q82/1000000))</f>
        <v>0.96399999999999997</v>
      </c>
      <c r="G85" s="160">
        <f>IF('Crisis Indicator Data'!R82="x","x",('Crisis Indicator Data'!R82/1000000))</f>
        <v>0.83599999999999997</v>
      </c>
      <c r="H85" s="160">
        <f>IF('Crisis Indicator Data'!S82="x","x",('Crisis Indicator Data'!S82/1000000))</f>
        <v>0.63200000000000001</v>
      </c>
      <c r="I85" s="160">
        <f>IF('Crisis Indicator Data'!T82="x","x",('Crisis Indicator Data'!T82/1000000))</f>
        <v>0.11899999999999999</v>
      </c>
      <c r="J85" s="160">
        <f>IF('Crisis Indicator Data'!U82="x","x",('Crisis Indicator Data'!U82/1000000))</f>
        <v>0</v>
      </c>
      <c r="K85" s="259">
        <f t="shared" si="6"/>
        <v>3.1</v>
      </c>
      <c r="L85" s="144">
        <f>IF(F85="x","x",(F85*1000000/VLOOKUP($C85,'Crisis Indicator Data'!$C$3:$H$198,5,FALSE)))</f>
        <v>0.37789102312818501</v>
      </c>
      <c r="M85" s="144">
        <f>IF(G85="x","x",(G85*1000000/VLOOKUP($C85,'Crisis Indicator Data'!$C$3:$H$198,5,FALSE)))</f>
        <v>0.32771462171697374</v>
      </c>
      <c r="N85" s="144">
        <f>IF(H85="x","x",(H85*1000000/VLOOKUP($C85,'Crisis Indicator Data'!$C$3:$H$198,5,FALSE)))</f>
        <v>0.24774598196785574</v>
      </c>
      <c r="O85" s="144">
        <f>IF(I85="x","x",(I85*1000000/VLOOKUP($C85,'Crisis Indicator Data'!$C$3:$H$198,5,FALSE)))</f>
        <v>4.6648373186985496E-2</v>
      </c>
      <c r="P85" s="144">
        <f>IF(J85="x","x",(J85*1000000/VLOOKUP($C85,'Crisis Indicator Data'!$C$3:$H$198,5,FALSE)))</f>
        <v>0</v>
      </c>
      <c r="Q85" s="253">
        <f t="shared" si="7"/>
        <v>3</v>
      </c>
      <c r="R85" s="253">
        <f t="shared" si="8"/>
        <v>3.05</v>
      </c>
    </row>
    <row r="86" spans="1:18" x14ac:dyDescent="0.35">
      <c r="A86" s="150" t="str">
        <f>'Crisis Indicator Data'!A83</f>
        <v>Multiple crises in Niger</v>
      </c>
      <c r="B86" s="151" t="str">
        <f>'Crisis Indicator Data'!B83</f>
        <v>Multiple crises country</v>
      </c>
      <c r="C86" s="151" t="str">
        <f>'Crisis Indicator Data'!C83</f>
        <v>NER001</v>
      </c>
      <c r="D86" s="151" t="str">
        <f>'Crisis Indicator Data'!D83</f>
        <v>Niger</v>
      </c>
      <c r="E86" s="151" t="str">
        <f>'Crisis Indicator Data'!E83</f>
        <v>NER</v>
      </c>
      <c r="F86" s="160">
        <f>IF('Crisis Indicator Data'!Q83="x","x",('Crisis Indicator Data'!Q83/1000000))</f>
        <v>19.917999999999999</v>
      </c>
      <c r="G86" s="160">
        <f>IF('Crisis Indicator Data'!R83="x","x",('Crisis Indicator Data'!R83/1000000))</f>
        <v>0.06</v>
      </c>
      <c r="H86" s="160">
        <f>IF('Crisis Indicator Data'!S83="x","x",('Crisis Indicator Data'!S83/1000000))</f>
        <v>3.6480000000000001</v>
      </c>
      <c r="I86" s="160">
        <f>IF('Crisis Indicator Data'!T83="x","x",('Crisis Indicator Data'!T83/1000000))</f>
        <v>0.17299999999999999</v>
      </c>
      <c r="J86" s="160">
        <f>IF('Crisis Indicator Data'!U83="x","x",('Crisis Indicator Data'!U83/1000000))</f>
        <v>0</v>
      </c>
      <c r="K86" s="259">
        <f t="shared" si="6"/>
        <v>4.3</v>
      </c>
      <c r="L86" s="144">
        <f>IF(F86="x","x",(F86*1000000/VLOOKUP($C86,'Crisis Indicator Data'!$C$3:$H$198,5,FALSE)))</f>
        <v>0.83689075630252097</v>
      </c>
      <c r="M86" s="144">
        <f>IF(G86="x","x",(G86*1000000/VLOOKUP($C86,'Crisis Indicator Data'!$C$3:$H$198,5,FALSE)))</f>
        <v>2.5210084033613447E-3</v>
      </c>
      <c r="N86" s="144">
        <f>IF(H86="x","x",(H86*1000000/VLOOKUP($C86,'Crisis Indicator Data'!$C$3:$H$198,5,FALSE)))</f>
        <v>0.15327731092436975</v>
      </c>
      <c r="O86" s="144">
        <f>IF(I86="x","x",(I86*1000000/VLOOKUP($C86,'Crisis Indicator Data'!$C$3:$H$198,5,FALSE)))</f>
        <v>7.2689075630252105E-3</v>
      </c>
      <c r="P86" s="144">
        <f>IF(J86="x","x",(J86*1000000/VLOOKUP($C86,'Crisis Indicator Data'!$C$3:$H$198,5,FALSE)))</f>
        <v>0</v>
      </c>
      <c r="Q86" s="253">
        <f t="shared" si="7"/>
        <v>3</v>
      </c>
      <c r="R86" s="253">
        <f t="shared" si="8"/>
        <v>3.65</v>
      </c>
    </row>
    <row r="87" spans="1:18" x14ac:dyDescent="0.35">
      <c r="A87" s="150" t="str">
        <f>'Crisis Indicator Data'!A84</f>
        <v>Boko Haram in Niger</v>
      </c>
      <c r="B87" s="151" t="str">
        <f>'Crisis Indicator Data'!B84</f>
        <v>Conflict</v>
      </c>
      <c r="C87" s="151" t="str">
        <f>'Crisis Indicator Data'!C84</f>
        <v>NER002</v>
      </c>
      <c r="D87" s="151" t="str">
        <f>'Crisis Indicator Data'!D84</f>
        <v>Niger</v>
      </c>
      <c r="E87" s="151" t="str">
        <f>'Crisis Indicator Data'!E84</f>
        <v>NER</v>
      </c>
      <c r="F87" s="160">
        <f>IF('Crisis Indicator Data'!Q84="x","x",('Crisis Indicator Data'!Q84/1000000))</f>
        <v>0.65600000000000003</v>
      </c>
      <c r="G87" s="160">
        <f>IF('Crisis Indicator Data'!R84="x","x",('Crisis Indicator Data'!R84/1000000))</f>
        <v>1E-3</v>
      </c>
      <c r="H87" s="160">
        <f>IF('Crisis Indicator Data'!S84="x","x",('Crisis Indicator Data'!S84/1000000))</f>
        <v>0.27200000000000002</v>
      </c>
      <c r="I87" s="160">
        <f>IF('Crisis Indicator Data'!T84="x","x",('Crisis Indicator Data'!T84/1000000))</f>
        <v>0.02</v>
      </c>
      <c r="J87" s="160">
        <f>IF('Crisis Indicator Data'!U84="x","x",('Crisis Indicator Data'!U84/1000000))</f>
        <v>0</v>
      </c>
      <c r="K87" s="259">
        <f t="shared" si="6"/>
        <v>2.4</v>
      </c>
      <c r="L87" s="144">
        <f>IF(F87="x","x",(F87*1000000/VLOOKUP($C87,'Crisis Indicator Data'!$C$3:$H$198,5,FALSE)))</f>
        <v>0.69125395152792413</v>
      </c>
      <c r="M87" s="144">
        <f>IF(G87="x","x",(G87*1000000/VLOOKUP($C87,'Crisis Indicator Data'!$C$3:$H$198,5,FALSE)))</f>
        <v>1.053740779768177E-3</v>
      </c>
      <c r="N87" s="144">
        <f>IF(H87="x","x",(H87*1000000/VLOOKUP($C87,'Crisis Indicator Data'!$C$3:$H$198,5,FALSE)))</f>
        <v>0.28661749209694415</v>
      </c>
      <c r="O87" s="144">
        <f>IF(I87="x","x",(I87*1000000/VLOOKUP($C87,'Crisis Indicator Data'!$C$3:$H$198,5,FALSE)))</f>
        <v>2.107481559536354E-2</v>
      </c>
      <c r="P87" s="144">
        <f>IF(J87="x","x",(J87*1000000/VLOOKUP($C87,'Crisis Indicator Data'!$C$3:$H$198,5,FALSE)))</f>
        <v>0</v>
      </c>
      <c r="Q87" s="253">
        <f t="shared" si="7"/>
        <v>3</v>
      </c>
      <c r="R87" s="253">
        <f t="shared" si="8"/>
        <v>2.7</v>
      </c>
    </row>
    <row r="88" spans="1:18" x14ac:dyDescent="0.35">
      <c r="A88" s="150" t="str">
        <f>'Crisis Indicator Data'!A85</f>
        <v>Mali/Burkina Faso conflict</v>
      </c>
      <c r="B88" s="151" t="str">
        <f>'Crisis Indicator Data'!B85</f>
        <v>Conflict</v>
      </c>
      <c r="C88" s="151" t="str">
        <f>'Crisis Indicator Data'!C85</f>
        <v>NER003</v>
      </c>
      <c r="D88" s="151" t="str">
        <f>'Crisis Indicator Data'!D85</f>
        <v>Niger</v>
      </c>
      <c r="E88" s="151" t="str">
        <f>'Crisis Indicator Data'!E85</f>
        <v>NER</v>
      </c>
      <c r="F88" s="160">
        <f>IF('Crisis Indicator Data'!Q85="x","x",('Crisis Indicator Data'!Q85/1000000))</f>
        <v>7.0439999999999996</v>
      </c>
      <c r="G88" s="160">
        <f>IF('Crisis Indicator Data'!R85="x","x",('Crisis Indicator Data'!R85/1000000))</f>
        <v>8.9999999999999993E-3</v>
      </c>
      <c r="H88" s="160">
        <f>IF('Crisis Indicator Data'!S85="x","x",('Crisis Indicator Data'!S85/1000000))</f>
        <v>1.31</v>
      </c>
      <c r="I88" s="160">
        <f>IF('Crisis Indicator Data'!T85="x","x",('Crisis Indicator Data'!T85/1000000))</f>
        <v>3.5999999999999997E-2</v>
      </c>
      <c r="J88" s="160">
        <f>IF('Crisis Indicator Data'!U85="x","x",('Crisis Indicator Data'!U85/1000000))</f>
        <v>0</v>
      </c>
      <c r="K88" s="259">
        <f t="shared" si="6"/>
        <v>3.5</v>
      </c>
      <c r="L88" s="144">
        <f>IF(F88="x","x",(F88*1000000/VLOOKUP($C88,'Crisis Indicator Data'!$C$3:$H$198,5,FALSE)))</f>
        <v>0.83857142857142852</v>
      </c>
      <c r="M88" s="144">
        <f>IF(G88="x","x",(G88*1000000/VLOOKUP($C88,'Crisis Indicator Data'!$C$3:$H$198,5,FALSE)))</f>
        <v>1.0714285714285715E-3</v>
      </c>
      <c r="N88" s="144">
        <f>IF(H88="x","x",(H88*1000000/VLOOKUP($C88,'Crisis Indicator Data'!$C$3:$H$198,5,FALSE)))</f>
        <v>0.15595238095238095</v>
      </c>
      <c r="O88" s="144">
        <f>IF(I88="x","x",(I88*1000000/VLOOKUP($C88,'Crisis Indicator Data'!$C$3:$H$198,5,FALSE)))</f>
        <v>4.2857142857142859E-3</v>
      </c>
      <c r="P88" s="144">
        <f>IF(J88="x","x",(J88*1000000/VLOOKUP($C88,'Crisis Indicator Data'!$C$3:$H$198,5,FALSE)))</f>
        <v>0</v>
      </c>
      <c r="Q88" s="253">
        <f t="shared" si="7"/>
        <v>3</v>
      </c>
      <c r="R88" s="253">
        <f t="shared" si="8"/>
        <v>3.25</v>
      </c>
    </row>
    <row r="89" spans="1:18" x14ac:dyDescent="0.35">
      <c r="A89" s="150" t="str">
        <f>'Crisis Indicator Data'!A86</f>
        <v>Nigerian Refugees</v>
      </c>
      <c r="B89" s="151" t="str">
        <f>'Crisis Indicator Data'!B86</f>
        <v>International displacement</v>
      </c>
      <c r="C89" s="151" t="str">
        <f>'Crisis Indicator Data'!C86</f>
        <v>NER004</v>
      </c>
      <c r="D89" s="151" t="str">
        <f>'Crisis Indicator Data'!D86</f>
        <v>Niger</v>
      </c>
      <c r="E89" s="151" t="str">
        <f>'Crisis Indicator Data'!E86</f>
        <v>NER</v>
      </c>
      <c r="F89" s="160">
        <f>IF('Crisis Indicator Data'!Q86="x","x",('Crisis Indicator Data'!Q86/1000000))</f>
        <v>0.624</v>
      </c>
      <c r="G89" s="160">
        <f>IF('Crisis Indicator Data'!R86="x","x",('Crisis Indicator Data'!R86/1000000))</f>
        <v>0</v>
      </c>
      <c r="H89" s="160">
        <f>IF('Crisis Indicator Data'!S86="x","x",('Crisis Indicator Data'!S86/1000000))</f>
        <v>0.66200000000000003</v>
      </c>
      <c r="I89" s="160">
        <f>IF('Crisis Indicator Data'!T86="x","x",('Crisis Indicator Data'!T86/1000000))</f>
        <v>4.2000000000000003E-2</v>
      </c>
      <c r="J89" s="160">
        <f>IF('Crisis Indicator Data'!U86="x","x",('Crisis Indicator Data'!U86/1000000))</f>
        <v>0</v>
      </c>
      <c r="K89" s="259">
        <f t="shared" si="6"/>
        <v>3.1</v>
      </c>
      <c r="L89" s="144">
        <f>IF(F89="x","x",(F89*1000000/VLOOKUP($C89,'Crisis Indicator Data'!$C$3:$H$198,5,FALSE)))</f>
        <v>0.46987951807228917</v>
      </c>
      <c r="M89" s="144">
        <f>IF(G89="x","x",(G89*1000000/VLOOKUP($C89,'Crisis Indicator Data'!$C$3:$H$198,5,FALSE)))</f>
        <v>0</v>
      </c>
      <c r="N89" s="144">
        <f>IF(H89="x","x",(H89*1000000/VLOOKUP($C89,'Crisis Indicator Data'!$C$3:$H$198,5,FALSE)))</f>
        <v>0.49849397590361444</v>
      </c>
      <c r="O89" s="144">
        <f>IF(I89="x","x",(I89*1000000/VLOOKUP($C89,'Crisis Indicator Data'!$C$3:$H$198,5,FALSE)))</f>
        <v>3.1626506024096383E-2</v>
      </c>
      <c r="P89" s="144">
        <f>IF(J89="x","x",(J89*1000000/VLOOKUP($C89,'Crisis Indicator Data'!$C$3:$H$198,5,FALSE)))</f>
        <v>0</v>
      </c>
      <c r="Q89" s="253">
        <f t="shared" si="7"/>
        <v>3</v>
      </c>
      <c r="R89" s="253">
        <f t="shared" si="8"/>
        <v>3.05</v>
      </c>
    </row>
    <row r="90" spans="1:18" x14ac:dyDescent="0.35">
      <c r="A90" s="150" t="str">
        <f>'Crisis Indicator Data'!A87</f>
        <v>Complex crisis in Nigeria</v>
      </c>
      <c r="B90" s="151" t="str">
        <f>'Crisis Indicator Data'!B87</f>
        <v>Complex crisis</v>
      </c>
      <c r="C90" s="151" t="str">
        <f>'Crisis Indicator Data'!C87</f>
        <v>NGA001</v>
      </c>
      <c r="D90" s="151" t="str">
        <f>'Crisis Indicator Data'!D87</f>
        <v>Nigeria</v>
      </c>
      <c r="E90" s="151" t="str">
        <f>'Crisis Indicator Data'!E87</f>
        <v>NGA</v>
      </c>
      <c r="F90" s="160">
        <f>IF('Crisis Indicator Data'!Q87="x","x",('Crisis Indicator Data'!Q87/1000000))</f>
        <v>186.79400000000001</v>
      </c>
      <c r="G90" s="160">
        <f>IF('Crisis Indicator Data'!R87="x","x",('Crisis Indicator Data'!R87/1000000))</f>
        <v>6.2110000000000003</v>
      </c>
      <c r="H90" s="160">
        <f>IF('Crisis Indicator Data'!S87="x","x",('Crisis Indicator Data'!S87/1000000))</f>
        <v>10.699</v>
      </c>
      <c r="I90" s="160">
        <f>IF('Crisis Indicator Data'!T87="x","x",('Crisis Indicator Data'!T87/1000000))</f>
        <v>2.3519999999999999</v>
      </c>
      <c r="J90" s="160">
        <f>IF('Crisis Indicator Data'!U87="x","x",('Crisis Indicator Data'!U87/1000000))</f>
        <v>8.4000000000000005E-2</v>
      </c>
      <c r="K90" s="259">
        <f t="shared" si="6"/>
        <v>5</v>
      </c>
      <c r="L90" s="144">
        <f>IF(F90="x","x",(F90*1000000/VLOOKUP($C90,'Crisis Indicator Data'!$C$3:$H$198,5,FALSE)))</f>
        <v>0.90615115940622881</v>
      </c>
      <c r="M90" s="144">
        <f>IF(G90="x","x",(G90*1000000/VLOOKUP($C90,'Crisis Indicator Data'!$C$3:$H$198,5,FALSE)))</f>
        <v>3.0130008731929756E-2</v>
      </c>
      <c r="N90" s="144">
        <f>IF(H90="x","x",(H90*1000000/VLOOKUP($C90,'Crisis Indicator Data'!$C$3:$H$198,5,FALSE)))</f>
        <v>5.1901620258077034E-2</v>
      </c>
      <c r="O90" s="144">
        <f>IF(I90="x","x",(I90*1000000/VLOOKUP($C90,'Crisis Indicator Data'!$C$3:$H$198,5,FALSE)))</f>
        <v>1.1409721548462211E-2</v>
      </c>
      <c r="P90" s="144">
        <f>IF(J90="x","x",(J90*1000000/VLOOKUP($C90,'Crisis Indicator Data'!$C$3:$H$198,5,FALSE)))</f>
        <v>4.0749005530222178E-4</v>
      </c>
      <c r="Q90" s="253">
        <f t="shared" si="7"/>
        <v>3</v>
      </c>
      <c r="R90" s="253">
        <f t="shared" si="8"/>
        <v>4</v>
      </c>
    </row>
    <row r="91" spans="1:18" x14ac:dyDescent="0.35">
      <c r="A91" s="150" t="str">
        <f>'Crisis Indicator Data'!A88</f>
        <v>Middle belt conflict</v>
      </c>
      <c r="B91" s="151" t="str">
        <f>'Crisis Indicator Data'!B88</f>
        <v>Conflict</v>
      </c>
      <c r="C91" s="151" t="str">
        <f>'Crisis Indicator Data'!C88</f>
        <v>NGA003</v>
      </c>
      <c r="D91" s="151" t="str">
        <f>'Crisis Indicator Data'!D88</f>
        <v>Nigeria</v>
      </c>
      <c r="E91" s="151" t="str">
        <f>'Crisis Indicator Data'!E88</f>
        <v>NGA</v>
      </c>
      <c r="F91" s="160">
        <f>IF('Crisis Indicator Data'!Q88="x","x",('Crisis Indicator Data'!Q88/1000000))</f>
        <v>14.55</v>
      </c>
      <c r="G91" s="160">
        <f>IF('Crisis Indicator Data'!R88="x","x",('Crisis Indicator Data'!R88/1000000))</f>
        <v>0</v>
      </c>
      <c r="H91" s="160">
        <f>IF('Crisis Indicator Data'!S88="x","x",('Crisis Indicator Data'!S88/1000000))</f>
        <v>0.98199999999999998</v>
      </c>
      <c r="I91" s="160">
        <f>IF('Crisis Indicator Data'!T88="x","x",('Crisis Indicator Data'!T88/1000000))</f>
        <v>0</v>
      </c>
      <c r="J91" s="160">
        <f>IF('Crisis Indicator Data'!U88="x","x",('Crisis Indicator Data'!U88/1000000))</f>
        <v>0</v>
      </c>
      <c r="K91" s="259">
        <f t="shared" si="6"/>
        <v>3.3</v>
      </c>
      <c r="L91" s="144">
        <f>IF(F91="x","x",(F91*1000000/VLOOKUP($C91,'Crisis Indicator Data'!$C$3:$H$198,5,FALSE)))</f>
        <v>0.9367756889003348</v>
      </c>
      <c r="M91" s="144">
        <f>IF(G91="x","x",(G91*1000000/VLOOKUP($C91,'Crisis Indicator Data'!$C$3:$H$198,5,FALSE)))</f>
        <v>0</v>
      </c>
      <c r="N91" s="144">
        <f>IF(H91="x","x",(H91*1000000/VLOOKUP($C91,'Crisis Indicator Data'!$C$3:$H$198,5,FALSE)))</f>
        <v>6.3224311099665212E-2</v>
      </c>
      <c r="O91" s="144">
        <f>IF(I91="x","x",(I91*1000000/VLOOKUP($C91,'Crisis Indicator Data'!$C$3:$H$198,5,FALSE)))</f>
        <v>0</v>
      </c>
      <c r="P91" s="144">
        <f>IF(J91="x","x",(J91*1000000/VLOOKUP($C91,'Crisis Indicator Data'!$C$3:$H$198,5,FALSE)))</f>
        <v>0</v>
      </c>
      <c r="Q91" s="253">
        <f t="shared" si="7"/>
        <v>3</v>
      </c>
      <c r="R91" s="253">
        <f t="shared" si="8"/>
        <v>3.15</v>
      </c>
    </row>
    <row r="92" spans="1:18" x14ac:dyDescent="0.35">
      <c r="A92" s="150" t="str">
        <f>'Crisis Indicator Data'!A89</f>
        <v>Boko Haram crisis in Nigeria</v>
      </c>
      <c r="B92" s="151" t="str">
        <f>'Crisis Indicator Data'!B89</f>
        <v>Conflict</v>
      </c>
      <c r="C92" s="151" t="str">
        <f>'Crisis Indicator Data'!C89</f>
        <v>NGA004</v>
      </c>
      <c r="D92" s="151" t="str">
        <f>'Crisis Indicator Data'!D89</f>
        <v>Nigeria</v>
      </c>
      <c r="E92" s="151" t="str">
        <f>'Crisis Indicator Data'!E89</f>
        <v>NGA</v>
      </c>
      <c r="F92" s="160">
        <f>IF('Crisis Indicator Data'!Q89="x","x",('Crisis Indicator Data'!Q89/1000000))</f>
        <v>0</v>
      </c>
      <c r="G92" s="160">
        <f>IF('Crisis Indicator Data'!R89="x","x",('Crisis Indicator Data'!R89/1000000))</f>
        <v>6.2110000000000003</v>
      </c>
      <c r="H92" s="160">
        <f>IF('Crisis Indicator Data'!S89="x","x",('Crisis Indicator Data'!S89/1000000))</f>
        <v>5.9640000000000004</v>
      </c>
      <c r="I92" s="160">
        <f>IF('Crisis Indicator Data'!T89="x","x",('Crisis Indicator Data'!T89/1000000))</f>
        <v>2.3519999999999999</v>
      </c>
      <c r="J92" s="160">
        <f>IF('Crisis Indicator Data'!U89="x","x",('Crisis Indicator Data'!U89/1000000))</f>
        <v>8.4000000000000005E-2</v>
      </c>
      <c r="K92" s="259">
        <f t="shared" si="6"/>
        <v>4.9000000000000004</v>
      </c>
      <c r="L92" s="144">
        <f>IF(F92="x","x",(F92*1000000/VLOOKUP($C92,'Crisis Indicator Data'!$C$3:$H$198,5,FALSE)))</f>
        <v>0</v>
      </c>
      <c r="M92" s="144">
        <f>IF(G92="x","x",(G92*1000000/VLOOKUP($C92,'Crisis Indicator Data'!$C$3:$H$198,5,FALSE)))</f>
        <v>0.42509068510026693</v>
      </c>
      <c r="N92" s="144">
        <f>IF(H92="x","x",(H92*1000000/VLOOKUP($C92,'Crisis Indicator Data'!$C$3:$H$198,5,FALSE)))</f>
        <v>0.4081856135788105</v>
      </c>
      <c r="O92" s="144">
        <f>IF(I92="x","x",(I92*1000000/VLOOKUP($C92,'Crisis Indicator Data'!$C$3:$H$198,5,FALSE)))</f>
        <v>0.16097460817192527</v>
      </c>
      <c r="P92" s="144">
        <f>IF(J92="x","x",(J92*1000000/VLOOKUP($C92,'Crisis Indicator Data'!$C$3:$H$198,5,FALSE)))</f>
        <v>5.7490931489973304E-3</v>
      </c>
      <c r="Q92" s="253">
        <f t="shared" si="7"/>
        <v>4</v>
      </c>
      <c r="R92" s="253">
        <f t="shared" si="8"/>
        <v>4.45</v>
      </c>
    </row>
    <row r="93" spans="1:18" x14ac:dyDescent="0.35">
      <c r="A93" s="150" t="str">
        <f>'Crisis Indicator Data'!A90</f>
        <v>Northwest Banditry</v>
      </c>
      <c r="B93" s="151" t="str">
        <f>'Crisis Indicator Data'!B90</f>
        <v>Other type of violence</v>
      </c>
      <c r="C93" s="151" t="str">
        <f>'Crisis Indicator Data'!C90</f>
        <v>NGA007</v>
      </c>
      <c r="D93" s="151" t="str">
        <f>'Crisis Indicator Data'!D90</f>
        <v>Nigeria</v>
      </c>
      <c r="E93" s="151" t="str">
        <f>'Crisis Indicator Data'!E90</f>
        <v>NGA</v>
      </c>
      <c r="F93" s="160">
        <f>IF('Crisis Indicator Data'!Q90="x","x",('Crisis Indicator Data'!Q90/1000000))</f>
        <v>31.914000000000001</v>
      </c>
      <c r="G93" s="160">
        <f>IF('Crisis Indicator Data'!R90="x","x",('Crisis Indicator Data'!R90/1000000))</f>
        <v>0</v>
      </c>
      <c r="H93" s="160">
        <f>IF('Crisis Indicator Data'!S90="x","x",('Crisis Indicator Data'!S90/1000000))</f>
        <v>3.6789999999999998</v>
      </c>
      <c r="I93" s="160">
        <f>IF('Crisis Indicator Data'!T90="x","x",('Crisis Indicator Data'!T90/1000000))</f>
        <v>0</v>
      </c>
      <c r="J93" s="160">
        <f>IF('Crisis Indicator Data'!U90="x","x",('Crisis Indicator Data'!U90/1000000))</f>
        <v>0</v>
      </c>
      <c r="K93" s="259">
        <f t="shared" si="6"/>
        <v>4.3</v>
      </c>
      <c r="L93" s="144">
        <f>IF(F93="x","x",(F93*1000000/VLOOKUP($C93,'Crisis Indicator Data'!$C$3:$H$198,5,FALSE)))</f>
        <v>0.8966369791812997</v>
      </c>
      <c r="M93" s="144">
        <f>IF(G93="x","x",(G93*1000000/VLOOKUP($C93,'Crisis Indicator Data'!$C$3:$H$198,5,FALSE)))</f>
        <v>0</v>
      </c>
      <c r="N93" s="144">
        <f>IF(H93="x","x",(H93*1000000/VLOOKUP($C93,'Crisis Indicator Data'!$C$3:$H$198,5,FALSE)))</f>
        <v>0.1033630208187003</v>
      </c>
      <c r="O93" s="144">
        <f>IF(I93="x","x",(I93*1000000/VLOOKUP($C93,'Crisis Indicator Data'!$C$3:$H$198,5,FALSE)))</f>
        <v>0</v>
      </c>
      <c r="P93" s="144">
        <f>IF(J93="x","x",(J93*1000000/VLOOKUP($C93,'Crisis Indicator Data'!$C$3:$H$198,5,FALSE)))</f>
        <v>0</v>
      </c>
      <c r="Q93" s="253">
        <f t="shared" si="7"/>
        <v>3</v>
      </c>
      <c r="R93" s="253">
        <f t="shared" si="8"/>
        <v>3.65</v>
      </c>
    </row>
    <row r="94" spans="1:18" x14ac:dyDescent="0.35">
      <c r="A94" s="150" t="str">
        <f>'Crisis Indicator Data'!A91</f>
        <v>Cameroonian Refugees in Nigeria</v>
      </c>
      <c r="B94" s="151" t="str">
        <f>'Crisis Indicator Data'!B91</f>
        <v>International displacement</v>
      </c>
      <c r="C94" s="151" t="str">
        <f>'Crisis Indicator Data'!C91</f>
        <v>NGA008</v>
      </c>
      <c r="D94" s="151" t="str">
        <f>'Crisis Indicator Data'!D91</f>
        <v>Nigeria</v>
      </c>
      <c r="E94" s="151" t="str">
        <f>'Crisis Indicator Data'!E91</f>
        <v>NGA</v>
      </c>
      <c r="F94" s="160">
        <f>IF('Crisis Indicator Data'!Q91="x","x",('Crisis Indicator Data'!Q91/1000000))</f>
        <v>12.606</v>
      </c>
      <c r="G94" s="160">
        <f>IF('Crisis Indicator Data'!R91="x","x",('Crisis Indicator Data'!R91/1000000))</f>
        <v>0</v>
      </c>
      <c r="H94" s="160">
        <f>IF('Crisis Indicator Data'!S91="x","x",('Crisis Indicator Data'!S91/1000000))</f>
        <v>6.9000000000000006E-2</v>
      </c>
      <c r="I94" s="160">
        <f>IF('Crisis Indicator Data'!T91="x","x",('Crisis Indicator Data'!T91/1000000))</f>
        <v>0</v>
      </c>
      <c r="J94" s="160">
        <f>IF('Crisis Indicator Data'!U91="x","x",('Crisis Indicator Data'!U91/1000000))</f>
        <v>0</v>
      </c>
      <c r="K94" s="259">
        <f t="shared" si="6"/>
        <v>1.4</v>
      </c>
      <c r="L94" s="144">
        <f>IF(F94="x","x",(F94*1000000/VLOOKUP($C94,'Crisis Indicator Data'!$C$3:$H$198,5,FALSE)))</f>
        <v>0.99455621301775143</v>
      </c>
      <c r="M94" s="144">
        <f>IF(G94="x","x",(G94*1000000/VLOOKUP($C94,'Crisis Indicator Data'!$C$3:$H$198,5,FALSE)))</f>
        <v>0</v>
      </c>
      <c r="N94" s="144">
        <f>IF(H94="x","x",(H94*1000000/VLOOKUP($C94,'Crisis Indicator Data'!$C$3:$H$198,5,FALSE)))</f>
        <v>5.4437869822485203E-3</v>
      </c>
      <c r="O94" s="144">
        <f>IF(I94="x","x",(I94*1000000/VLOOKUP($C94,'Crisis Indicator Data'!$C$3:$H$198,5,FALSE)))</f>
        <v>0</v>
      </c>
      <c r="P94" s="144">
        <f>IF(J94="x","x",(J94*1000000/VLOOKUP($C94,'Crisis Indicator Data'!$C$3:$H$198,5,FALSE)))</f>
        <v>0</v>
      </c>
      <c r="Q94" s="253">
        <f t="shared" si="7"/>
        <v>1</v>
      </c>
      <c r="R94" s="253">
        <f t="shared" si="8"/>
        <v>1.2</v>
      </c>
    </row>
    <row r="95" spans="1:18" x14ac:dyDescent="0.35">
      <c r="A95" s="150" t="str">
        <f>'Crisis Indicator Data'!A92</f>
        <v>Socioeconomic crisis in Nicaragua</v>
      </c>
      <c r="B95" s="151" t="str">
        <f>'Crisis Indicator Data'!B92</f>
        <v>Political and economic crisis</v>
      </c>
      <c r="C95" s="151" t="str">
        <f>'Crisis Indicator Data'!C92</f>
        <v>NIC001</v>
      </c>
      <c r="D95" s="151" t="str">
        <f>'Crisis Indicator Data'!D92</f>
        <v>Nicaragua</v>
      </c>
      <c r="E95" s="151" t="str">
        <f>'Crisis Indicator Data'!E92</f>
        <v>NIC</v>
      </c>
      <c r="F95" s="160">
        <f>IF('Crisis Indicator Data'!Q92="x","x",('Crisis Indicator Data'!Q92/1000000))</f>
        <v>6.2910000000000004</v>
      </c>
      <c r="G95" s="160">
        <f>IF('Crisis Indicator Data'!R92="x","x",('Crisis Indicator Data'!R92/1000000))</f>
        <v>0.159</v>
      </c>
      <c r="H95" s="160">
        <f>IF('Crisis Indicator Data'!S92="x","x",('Crisis Indicator Data'!S92/1000000))</f>
        <v>0</v>
      </c>
      <c r="I95" s="160">
        <f>IF('Crisis Indicator Data'!T92="x","x",('Crisis Indicator Data'!T92/1000000))</f>
        <v>0</v>
      </c>
      <c r="J95" s="160">
        <f>IF('Crisis Indicator Data'!U92="x","x",('Crisis Indicator Data'!U92/1000000))</f>
        <v>0</v>
      </c>
      <c r="K95" s="259">
        <f t="shared" si="6"/>
        <v>0</v>
      </c>
      <c r="L95" s="144">
        <f>IF(F95="x","x",(F95*1000000/VLOOKUP($C95,'Crisis Indicator Data'!$C$3:$H$198,5,FALSE)))</f>
        <v>0.97534883720930232</v>
      </c>
      <c r="M95" s="144">
        <f>IF(G95="x","x",(G95*1000000/VLOOKUP($C95,'Crisis Indicator Data'!$C$3:$H$198,5,FALSE)))</f>
        <v>2.4651162790697675E-2</v>
      </c>
      <c r="N95" s="144">
        <f>IF(H95="x","x",(H95*1000000/VLOOKUP($C95,'Crisis Indicator Data'!$C$3:$H$198,5,FALSE)))</f>
        <v>0</v>
      </c>
      <c r="O95" s="144">
        <f>IF(I95="x","x",(I95*1000000/VLOOKUP($C95,'Crisis Indicator Data'!$C$3:$H$198,5,FALSE)))</f>
        <v>0</v>
      </c>
      <c r="P95" s="144">
        <f>IF(J95="x","x",(J95*1000000/VLOOKUP($C95,'Crisis Indicator Data'!$C$3:$H$198,5,FALSE)))</f>
        <v>0</v>
      </c>
      <c r="Q95" s="253">
        <f t="shared" si="7"/>
        <v>1</v>
      </c>
      <c r="R95" s="253">
        <f t="shared" si="8"/>
        <v>0.5</v>
      </c>
    </row>
    <row r="96" spans="1:18" x14ac:dyDescent="0.35">
      <c r="A96" s="150" t="str">
        <f>'Crisis Indicator Data'!A93</f>
        <v>Complex crisis in Pakistan</v>
      </c>
      <c r="B96" s="151" t="str">
        <f>'Crisis Indicator Data'!B93</f>
        <v>Complex crisis</v>
      </c>
      <c r="C96" s="151" t="str">
        <f>'Crisis Indicator Data'!C93</f>
        <v>PAK001</v>
      </c>
      <c r="D96" s="151" t="str">
        <f>'Crisis Indicator Data'!D93</f>
        <v>Pakistan</v>
      </c>
      <c r="E96" s="151" t="str">
        <f>'Crisis Indicator Data'!E93</f>
        <v>PAK</v>
      </c>
      <c r="F96" s="160">
        <f>IF('Crisis Indicator Data'!Q93="x","x",('Crisis Indicator Data'!Q93/1000000))</f>
        <v>160.64599999999999</v>
      </c>
      <c r="G96" s="160">
        <f>IF('Crisis Indicator Data'!R93="x","x",('Crisis Indicator Data'!R93/1000000))</f>
        <v>57.843000000000004</v>
      </c>
      <c r="H96" s="160">
        <f>IF('Crisis Indicator Data'!S93="x","x",('Crisis Indicator Data'!S93/1000000))</f>
        <v>9.9090000000000007</v>
      </c>
      <c r="I96" s="160">
        <f>IF('Crisis Indicator Data'!T93="x","x",('Crisis Indicator Data'!T93/1000000))</f>
        <v>1.0920000000000001</v>
      </c>
      <c r="J96" s="160">
        <f>IF('Crisis Indicator Data'!U93="x","x",('Crisis Indicator Data'!U93/1000000))</f>
        <v>0</v>
      </c>
      <c r="K96" s="259">
        <f t="shared" si="6"/>
        <v>5</v>
      </c>
      <c r="L96" s="144">
        <f>IF(F96="x","x",(F96*1000000/VLOOKUP($C96,'Crisis Indicator Data'!$C$3:$H$198,5,FALSE)))</f>
        <v>0.70001612277712655</v>
      </c>
      <c r="M96" s="144">
        <f>IF(G96="x","x",(G96*1000000/VLOOKUP($C96,'Crisis Indicator Data'!$C$3:$H$198,5,FALSE)))</f>
        <v>0.25205129657630648</v>
      </c>
      <c r="N96" s="144">
        <f>IF(H96="x","x",(H96*1000000/VLOOKUP($C96,'Crisis Indicator Data'!$C$3:$H$198,5,FALSE)))</f>
        <v>4.3178540147893796E-2</v>
      </c>
      <c r="O96" s="144">
        <f>IF(I96="x","x",(I96*1000000/VLOOKUP($C96,'Crisis Indicator Data'!$C$3:$H$198,5,FALSE)))</f>
        <v>4.7583980060046452E-3</v>
      </c>
      <c r="P96" s="144">
        <f>IF(J96="x","x",(J96*1000000/VLOOKUP($C96,'Crisis Indicator Data'!$C$3:$H$198,5,FALSE)))</f>
        <v>0</v>
      </c>
      <c r="Q96" s="253">
        <f t="shared" si="7"/>
        <v>2</v>
      </c>
      <c r="R96" s="253">
        <f t="shared" si="8"/>
        <v>3.5</v>
      </c>
    </row>
    <row r="97" spans="1:18" x14ac:dyDescent="0.35">
      <c r="A97" s="150" t="str">
        <f>'Crisis Indicator Data'!A94</f>
        <v>Kashmir conflict in Pakistan</v>
      </c>
      <c r="B97" s="151" t="str">
        <f>'Crisis Indicator Data'!B94</f>
        <v>Conflict</v>
      </c>
      <c r="C97" s="151" t="str">
        <f>'Crisis Indicator Data'!C94</f>
        <v>PAK004</v>
      </c>
      <c r="D97" s="151" t="str">
        <f>'Crisis Indicator Data'!D94</f>
        <v>Pakistan</v>
      </c>
      <c r="E97" s="151" t="str">
        <f>'Crisis Indicator Data'!E94</f>
        <v>PAK</v>
      </c>
      <c r="F97" s="160" t="str">
        <f>IF('Crisis Indicator Data'!Q94="x","x",('Crisis Indicator Data'!Q94/1000000))</f>
        <v>x</v>
      </c>
      <c r="G97" s="160" t="str">
        <f>IF('Crisis Indicator Data'!R94="x","x",('Crisis Indicator Data'!R94/1000000))</f>
        <v>x</v>
      </c>
      <c r="H97" s="160" t="str">
        <f>IF('Crisis Indicator Data'!S94="x","x",('Crisis Indicator Data'!S94/1000000))</f>
        <v>x</v>
      </c>
      <c r="I97" s="160" t="str">
        <f>IF('Crisis Indicator Data'!T94="x","x",('Crisis Indicator Data'!T94/1000000))</f>
        <v>x</v>
      </c>
      <c r="J97" s="160" t="str">
        <f>IF('Crisis Indicator Data'!U94="x","x",('Crisis Indicator Data'!U94/1000000))</f>
        <v>x</v>
      </c>
      <c r="K97" s="259" t="str">
        <f t="shared" si="6"/>
        <v>x</v>
      </c>
      <c r="L97" s="144" t="str">
        <f>IF(F97="x","x",(F97*1000000/VLOOKUP($C97,'Crisis Indicator Data'!$C$3:$H$198,5,FALSE)))</f>
        <v>x</v>
      </c>
      <c r="M97" s="144" t="str">
        <f>IF(G97="x","x",(G97*1000000/VLOOKUP($C97,'Crisis Indicator Data'!$C$3:$H$198,5,FALSE)))</f>
        <v>x</v>
      </c>
      <c r="N97" s="144" t="str">
        <f>IF(H97="x","x",(H97*1000000/VLOOKUP($C97,'Crisis Indicator Data'!$C$3:$H$198,5,FALSE)))</f>
        <v>x</v>
      </c>
      <c r="O97" s="144" t="str">
        <f>IF(I97="x","x",(I97*1000000/VLOOKUP($C97,'Crisis Indicator Data'!$C$3:$H$198,5,FALSE)))</f>
        <v>x</v>
      </c>
      <c r="P97" s="144" t="str">
        <f>IF(J97="x","x",(J97*1000000/VLOOKUP($C97,'Crisis Indicator Data'!$C$3:$H$198,5,FALSE)))</f>
        <v>x</v>
      </c>
      <c r="Q97" s="253" t="str">
        <f t="shared" si="7"/>
        <v>x</v>
      </c>
      <c r="R97" s="253" t="str">
        <f t="shared" si="8"/>
        <v>x</v>
      </c>
    </row>
    <row r="98" spans="1:18" x14ac:dyDescent="0.35">
      <c r="A98" s="150" t="str">
        <f>'Crisis Indicator Data'!A95</f>
        <v>Venezuela displacement in Panama</v>
      </c>
      <c r="B98" s="151" t="str">
        <f>'Crisis Indicator Data'!B95</f>
        <v>International displacement</v>
      </c>
      <c r="C98" s="151" t="str">
        <f>'Crisis Indicator Data'!C95</f>
        <v>PAN002</v>
      </c>
      <c r="D98" s="151" t="str">
        <f>'Crisis Indicator Data'!D95</f>
        <v>Panama</v>
      </c>
      <c r="E98" s="151" t="str">
        <f>'Crisis Indicator Data'!E95</f>
        <v>PAN</v>
      </c>
      <c r="F98" s="160">
        <f>IF('Crisis Indicator Data'!Q95="x","x",('Crisis Indicator Data'!Q95/1000000))</f>
        <v>2.5999999999999999E-2</v>
      </c>
      <c r="G98" s="160">
        <f>IF('Crisis Indicator Data'!R95="x","x",('Crisis Indicator Data'!R95/1000000))</f>
        <v>2E-3</v>
      </c>
      <c r="H98" s="160">
        <f>IF('Crisis Indicator Data'!S95="x","x",('Crisis Indicator Data'!S95/1000000))</f>
        <v>9.4E-2</v>
      </c>
      <c r="I98" s="160">
        <f>IF('Crisis Indicator Data'!T95="x","x",('Crisis Indicator Data'!T95/1000000))</f>
        <v>0</v>
      </c>
      <c r="J98" s="160">
        <f>IF('Crisis Indicator Data'!U95="x","x",('Crisis Indicator Data'!U95/1000000))</f>
        <v>0</v>
      </c>
      <c r="K98" s="259">
        <f t="shared" si="6"/>
        <v>1.6</v>
      </c>
      <c r="L98" s="144">
        <f>IF(F98="x","x",(F98*1000000/VLOOKUP($C98,'Crisis Indicator Data'!$C$3:$H$198,5,FALSE)))</f>
        <v>0.21311475409836064</v>
      </c>
      <c r="M98" s="144">
        <f>IF(G98="x","x",(G98*1000000/VLOOKUP($C98,'Crisis Indicator Data'!$C$3:$H$198,5,FALSE)))</f>
        <v>1.6393442622950821E-2</v>
      </c>
      <c r="N98" s="144">
        <f>IF(H98="x","x",(H98*1000000/VLOOKUP($C98,'Crisis Indicator Data'!$C$3:$H$198,5,FALSE)))</f>
        <v>0.77049180327868849</v>
      </c>
      <c r="O98" s="144">
        <f>IF(I98="x","x",(I98*1000000/VLOOKUP($C98,'Crisis Indicator Data'!$C$3:$H$198,5,FALSE)))</f>
        <v>0</v>
      </c>
      <c r="P98" s="144">
        <f>IF(J98="x","x",(J98*1000000/VLOOKUP($C98,'Crisis Indicator Data'!$C$3:$H$198,5,FALSE)))</f>
        <v>0</v>
      </c>
      <c r="Q98" s="253">
        <f t="shared" si="7"/>
        <v>3</v>
      </c>
      <c r="R98" s="253">
        <f t="shared" si="8"/>
        <v>2.2999999999999998</v>
      </c>
    </row>
    <row r="99" spans="1:18" x14ac:dyDescent="0.35">
      <c r="A99" s="150" t="str">
        <f>'Crisis Indicator Data'!A96</f>
        <v>Venezuela displacement in Peru</v>
      </c>
      <c r="B99" s="151" t="str">
        <f>'Crisis Indicator Data'!B96</f>
        <v>International displacement</v>
      </c>
      <c r="C99" s="151" t="str">
        <f>'Crisis Indicator Data'!C96</f>
        <v>PER002</v>
      </c>
      <c r="D99" s="151" t="str">
        <f>'Crisis Indicator Data'!D96</f>
        <v>Peru</v>
      </c>
      <c r="E99" s="151" t="str">
        <f>'Crisis Indicator Data'!E96</f>
        <v>PER</v>
      </c>
      <c r="F99" s="160">
        <f>IF('Crisis Indicator Data'!Q96="x","x",('Crisis Indicator Data'!Q96/1000000))</f>
        <v>8.6059999999999999</v>
      </c>
      <c r="G99" s="160">
        <f>IF('Crisis Indicator Data'!R96="x","x",('Crisis Indicator Data'!R96/1000000))</f>
        <v>0.36799999999999999</v>
      </c>
      <c r="H99" s="160">
        <f>IF('Crisis Indicator Data'!S96="x","x",('Crisis Indicator Data'!S96/1000000))</f>
        <v>1.6950000000000001</v>
      </c>
      <c r="I99" s="160">
        <f>IF('Crisis Indicator Data'!T96="x","x",('Crisis Indicator Data'!T96/1000000))</f>
        <v>0</v>
      </c>
      <c r="J99" s="160">
        <f>IF('Crisis Indicator Data'!U96="x","x",('Crisis Indicator Data'!U96/1000000))</f>
        <v>0</v>
      </c>
      <c r="K99" s="259">
        <f t="shared" si="6"/>
        <v>3.7</v>
      </c>
      <c r="L99" s="144">
        <f>IF(F99="x","x",(F99*1000000/VLOOKUP($C99,'Crisis Indicator Data'!$C$3:$H$198,5,FALSE)))</f>
        <v>0.80663604836442027</v>
      </c>
      <c r="M99" s="144">
        <f>IF(G99="x","x",(G99*1000000/VLOOKUP($C99,'Crisis Indicator Data'!$C$3:$H$198,5,FALSE)))</f>
        <v>3.4492454775517857E-2</v>
      </c>
      <c r="N99" s="144">
        <f>IF(H99="x","x",(H99*1000000/VLOOKUP($C99,'Crisis Indicator Data'!$C$3:$H$198,5,FALSE)))</f>
        <v>0.15887149686006186</v>
      </c>
      <c r="O99" s="144">
        <f>IF(I99="x","x",(I99*1000000/VLOOKUP($C99,'Crisis Indicator Data'!$C$3:$H$198,5,FALSE)))</f>
        <v>0</v>
      </c>
      <c r="P99" s="144">
        <f>IF(J99="x","x",(J99*1000000/VLOOKUP($C99,'Crisis Indicator Data'!$C$3:$H$198,5,FALSE)))</f>
        <v>0</v>
      </c>
      <c r="Q99" s="253">
        <f t="shared" si="7"/>
        <v>3</v>
      </c>
      <c r="R99" s="253">
        <f t="shared" si="8"/>
        <v>3.35</v>
      </c>
    </row>
    <row r="100" spans="1:18" x14ac:dyDescent="0.35">
      <c r="A100" s="150" t="str">
        <f>'Crisis Indicator Data'!A97</f>
        <v>Multiple crises in the Philippines</v>
      </c>
      <c r="B100" s="151" t="str">
        <f>'Crisis Indicator Data'!B97</f>
        <v>Multiple crises country</v>
      </c>
      <c r="C100" s="151" t="str">
        <f>'Crisis Indicator Data'!C97</f>
        <v>PHL001</v>
      </c>
      <c r="D100" s="151" t="str">
        <f>'Crisis Indicator Data'!D97</f>
        <v>Philippines</v>
      </c>
      <c r="E100" s="151" t="str">
        <f>'Crisis Indicator Data'!E97</f>
        <v>PHL</v>
      </c>
      <c r="F100" s="160">
        <f>IF('Crisis Indicator Data'!Q97="x","x",('Crisis Indicator Data'!Q97/1000000))</f>
        <v>32.774999999999999</v>
      </c>
      <c r="G100" s="160">
        <f>IF('Crisis Indicator Data'!R97="x","x",('Crisis Indicator Data'!R97/1000000))</f>
        <v>9.6210000000000004</v>
      </c>
      <c r="H100" s="160">
        <f>IF('Crisis Indicator Data'!S97="x","x",('Crisis Indicator Data'!S97/1000000))</f>
        <v>2.5190000000000001</v>
      </c>
      <c r="I100" s="160">
        <f>IF('Crisis Indicator Data'!T97="x","x",('Crisis Indicator Data'!T97/1000000))</f>
        <v>0</v>
      </c>
      <c r="J100" s="160">
        <f>IF('Crisis Indicator Data'!U97="x","x",('Crisis Indicator Data'!U97/1000000))</f>
        <v>0</v>
      </c>
      <c r="K100" s="259">
        <f t="shared" si="6"/>
        <v>4</v>
      </c>
      <c r="L100" s="144">
        <f>IF(F100="x","x",(F100*1000000/VLOOKUP($C100,'Crisis Indicator Data'!$C$3:$H$198,5,FALSE)))</f>
        <v>0.72971167761326949</v>
      </c>
      <c r="M100" s="144">
        <f>IF(G100="x","x",(G100*1000000/VLOOKUP($C100,'Crisis Indicator Data'!$C$3:$H$198,5,FALSE)))</f>
        <v>0.21420460870533228</v>
      </c>
      <c r="N100" s="144">
        <f>IF(H100="x","x",(H100*1000000/VLOOKUP($C100,'Crisis Indicator Data'!$C$3:$H$198,5,FALSE)))</f>
        <v>5.6083713681398195E-2</v>
      </c>
      <c r="O100" s="144">
        <f>IF(I100="x","x",(I100*1000000/VLOOKUP($C100,'Crisis Indicator Data'!$C$3:$H$198,5,FALSE)))</f>
        <v>0</v>
      </c>
      <c r="P100" s="144">
        <f>IF(J100="x","x",(J100*1000000/VLOOKUP($C100,'Crisis Indicator Data'!$C$3:$H$198,5,FALSE)))</f>
        <v>0</v>
      </c>
      <c r="Q100" s="253">
        <f t="shared" si="7"/>
        <v>3</v>
      </c>
      <c r="R100" s="253">
        <f t="shared" si="8"/>
        <v>3.5</v>
      </c>
    </row>
    <row r="101" spans="1:18" x14ac:dyDescent="0.35">
      <c r="A101" s="150" t="str">
        <f>'Crisis Indicator Data'!A98</f>
        <v>Mindanao conflict</v>
      </c>
      <c r="B101" s="151" t="str">
        <f>'Crisis Indicator Data'!B98</f>
        <v>Conflict</v>
      </c>
      <c r="C101" s="151" t="str">
        <f>'Crisis Indicator Data'!C98</f>
        <v>PHL003</v>
      </c>
      <c r="D101" s="151" t="str">
        <f>'Crisis Indicator Data'!D98</f>
        <v>Philippines</v>
      </c>
      <c r="E101" s="151" t="str">
        <f>'Crisis Indicator Data'!E98</f>
        <v>PHL</v>
      </c>
      <c r="F101" s="160">
        <f>IF('Crisis Indicator Data'!Q98="x","x",('Crisis Indicator Data'!Q98/1000000))</f>
        <v>26.132999999999999</v>
      </c>
      <c r="G101" s="160">
        <f>IF('Crisis Indicator Data'!R98="x","x",('Crisis Indicator Data'!R98/1000000))</f>
        <v>0</v>
      </c>
      <c r="H101" s="160">
        <f>IF('Crisis Indicator Data'!S98="x","x",('Crisis Indicator Data'!S98/1000000))</f>
        <v>0.11899999999999999</v>
      </c>
      <c r="I101" s="160">
        <f>IF('Crisis Indicator Data'!T98="x","x",('Crisis Indicator Data'!T98/1000000))</f>
        <v>0</v>
      </c>
      <c r="J101" s="160">
        <f>IF('Crisis Indicator Data'!U98="x","x",('Crisis Indicator Data'!U98/1000000))</f>
        <v>0</v>
      </c>
      <c r="K101" s="259">
        <f t="shared" si="6"/>
        <v>1.8</v>
      </c>
      <c r="L101" s="144">
        <f>IF(F101="x","x",(F101*1000000/VLOOKUP($C101,'Crisis Indicator Data'!$C$3:$H$198,5,FALSE)))</f>
        <v>0.99546701203717813</v>
      </c>
      <c r="M101" s="144">
        <f>IF(G101="x","x",(G101*1000000/VLOOKUP($C101,'Crisis Indicator Data'!$C$3:$H$198,5,FALSE)))</f>
        <v>0</v>
      </c>
      <c r="N101" s="144">
        <f>IF(H101="x","x",(H101*1000000/VLOOKUP($C101,'Crisis Indicator Data'!$C$3:$H$198,5,FALSE)))</f>
        <v>4.53298796282188E-3</v>
      </c>
      <c r="O101" s="144">
        <f>IF(I101="x","x",(I101*1000000/VLOOKUP($C101,'Crisis Indicator Data'!$C$3:$H$198,5,FALSE)))</f>
        <v>0</v>
      </c>
      <c r="P101" s="144">
        <f>IF(J101="x","x",(J101*1000000/VLOOKUP($C101,'Crisis Indicator Data'!$C$3:$H$198,5,FALSE)))</f>
        <v>0</v>
      </c>
      <c r="Q101" s="253">
        <f t="shared" si="7"/>
        <v>1</v>
      </c>
      <c r="R101" s="253">
        <f t="shared" si="8"/>
        <v>1.4</v>
      </c>
    </row>
    <row r="102" spans="1:18" x14ac:dyDescent="0.35">
      <c r="A102" s="150" t="str">
        <f>'Crisis Indicator Data'!A99</f>
        <v>Typhoon RAI</v>
      </c>
      <c r="B102" s="151" t="str">
        <f>'Crisis Indicator Data'!B99</f>
        <v>Tropical cyclone</v>
      </c>
      <c r="C102" s="151" t="str">
        <f>'Crisis Indicator Data'!C99</f>
        <v>PHL010</v>
      </c>
      <c r="D102" s="151" t="str">
        <f>'Crisis Indicator Data'!D99</f>
        <v>Philippines</v>
      </c>
      <c r="E102" s="151" t="str">
        <f>'Crisis Indicator Data'!E99</f>
        <v>PHL</v>
      </c>
      <c r="F102" s="160">
        <f>IF('Crisis Indicator Data'!Q99="x","x",('Crisis Indicator Data'!Q99/1000000))</f>
        <v>6.6420000000000003</v>
      </c>
      <c r="G102" s="160">
        <f>IF('Crisis Indicator Data'!R99="x","x",('Crisis Indicator Data'!R99/1000000))</f>
        <v>9.6210000000000004</v>
      </c>
      <c r="H102" s="160">
        <f>IF('Crisis Indicator Data'!S99="x","x",('Crisis Indicator Data'!S99/1000000))</f>
        <v>2.4</v>
      </c>
      <c r="I102" s="160">
        <f>IF('Crisis Indicator Data'!T99="x","x",('Crisis Indicator Data'!T99/1000000))</f>
        <v>0</v>
      </c>
      <c r="J102" s="160">
        <f>IF('Crisis Indicator Data'!U99="x","x",('Crisis Indicator Data'!U99/1000000))</f>
        <v>0</v>
      </c>
      <c r="K102" s="259">
        <f t="shared" ref="K102:K133" si="9">IF(H102="x","x",IF(SUM(H102:J102)=0,0,IF(LOG(SUM(H102:J102)*1000000)&lt;$K$4,0,IF(LOG(SUM(H102:J102)*1000000)&gt;$K$3,5,ROUND(5-(K$3-LOG(SUM(H102:J102)*1000000))/(K$3-K$4)*5,1)))))</f>
        <v>4</v>
      </c>
      <c r="L102" s="144">
        <f>IF(F102="x","x",(F102*1000000/VLOOKUP($C102,'Crisis Indicator Data'!$C$3:$H$198,5,FALSE)))</f>
        <v>0.35591040617297182</v>
      </c>
      <c r="M102" s="144">
        <f>IF(G102="x","x",(G102*1000000/VLOOKUP($C102,'Crisis Indicator Data'!$C$3:$H$198,5,FALSE)))</f>
        <v>0.51553959918551062</v>
      </c>
      <c r="N102" s="144">
        <f>IF(H102="x","x",(H102*1000000/VLOOKUP($C102,'Crisis Indicator Data'!$C$3:$H$198,5,FALSE)))</f>
        <v>0.12860357946629514</v>
      </c>
      <c r="O102" s="144">
        <f>IF(I102="x","x",(I102*1000000/VLOOKUP($C102,'Crisis Indicator Data'!$C$3:$H$198,5,FALSE)))</f>
        <v>0</v>
      </c>
      <c r="P102" s="144">
        <f>IF(J102="x","x",(J102*1000000/VLOOKUP($C102,'Crisis Indicator Data'!$C$3:$H$198,5,FALSE)))</f>
        <v>0</v>
      </c>
      <c r="Q102" s="253">
        <f t="shared" ref="Q102:Q133" si="10">IF(N102="x","x",IF(OR(L102&gt;=$L$3,M102&gt;=$M$3,N102&gt;=$N$3,O102&gt;=$O$3,P102&gt;=$P$3),(IF(P102&gt;=$P$3,5,IF((O102+P102)&gt;=$O$3,4,IF((O102+P102+N102)&gt;=$N$3,3,IF((O102+P102+N102+M102)&gt;=$M$3,2,1)))))))</f>
        <v>3</v>
      </c>
      <c r="R102" s="253">
        <f t="shared" ref="R102:R133" si="11">IF(Q102="x","x",(AVERAGE(K102,Q102)))</f>
        <v>3.5</v>
      </c>
    </row>
    <row r="103" spans="1:18" x14ac:dyDescent="0.35">
      <c r="A103" s="150" t="str">
        <f>'Crisis Indicator Data'!A100</f>
        <v>Displacement from Ukraine conflict in Poland</v>
      </c>
      <c r="B103" s="151" t="str">
        <f>'Crisis Indicator Data'!B100</f>
        <v>International displacement</v>
      </c>
      <c r="C103" s="151" t="str">
        <f>'Crisis Indicator Data'!C100</f>
        <v>POL002</v>
      </c>
      <c r="D103" s="151" t="str">
        <f>'Crisis Indicator Data'!D100</f>
        <v>Poland</v>
      </c>
      <c r="E103" s="151" t="str">
        <f>'Crisis Indicator Data'!E100</f>
        <v>POL</v>
      </c>
      <c r="F103" s="160">
        <f>IF('Crisis Indicator Data'!Q100="x","x",('Crisis Indicator Data'!Q100/1000000))</f>
        <v>0.33200000000000002</v>
      </c>
      <c r="G103" s="160">
        <f>IF('Crisis Indicator Data'!R100="x","x",('Crisis Indicator Data'!R100/1000000))</f>
        <v>2.3620000000000001</v>
      </c>
      <c r="H103" s="160">
        <f>IF('Crisis Indicator Data'!S100="x","x",('Crisis Indicator Data'!S100/1000000))</f>
        <v>0</v>
      </c>
      <c r="I103" s="160">
        <f>IF('Crisis Indicator Data'!T100="x","x",('Crisis Indicator Data'!T100/1000000))</f>
        <v>0</v>
      </c>
      <c r="J103" s="160">
        <f>IF('Crisis Indicator Data'!U100="x","x",('Crisis Indicator Data'!U100/1000000))</f>
        <v>0</v>
      </c>
      <c r="K103" s="259">
        <f t="shared" si="9"/>
        <v>0</v>
      </c>
      <c r="L103" s="144">
        <f>IF(F103="x","x",(F103*1000000/VLOOKUP($C103,'Crisis Indicator Data'!$C$3:$H$198,5,FALSE)))</f>
        <v>0.12323682256867112</v>
      </c>
      <c r="M103" s="144">
        <f>IF(G103="x","x",(G103*1000000/VLOOKUP($C103,'Crisis Indicator Data'!$C$3:$H$198,5,FALSE)))</f>
        <v>0.87676317743132892</v>
      </c>
      <c r="N103" s="144">
        <f>IF(H103="x","x",(H103*1000000/VLOOKUP($C103,'Crisis Indicator Data'!$C$3:$H$198,5,FALSE)))</f>
        <v>0</v>
      </c>
      <c r="O103" s="144">
        <f>IF(I103="x","x",(I103*1000000/VLOOKUP($C103,'Crisis Indicator Data'!$C$3:$H$198,5,FALSE)))</f>
        <v>0</v>
      </c>
      <c r="P103" s="144">
        <f>IF(J103="x","x",(J103*1000000/VLOOKUP($C103,'Crisis Indicator Data'!$C$3:$H$198,5,FALSE)))</f>
        <v>0</v>
      </c>
      <c r="Q103" s="253">
        <f t="shared" si="10"/>
        <v>2</v>
      </c>
      <c r="R103" s="253">
        <f t="shared" si="11"/>
        <v>1</v>
      </c>
    </row>
    <row r="104" spans="1:18" x14ac:dyDescent="0.35">
      <c r="A104" s="150" t="str">
        <f>'Crisis Indicator Data'!A101</f>
        <v>Complex crisis in DPRK</v>
      </c>
      <c r="B104" s="151" t="str">
        <f>'Crisis Indicator Data'!B101</f>
        <v>Complex crisis</v>
      </c>
      <c r="C104" s="151" t="str">
        <f>'Crisis Indicator Data'!C101</f>
        <v>PRK001</v>
      </c>
      <c r="D104" s="151" t="str">
        <f>'Crisis Indicator Data'!D101</f>
        <v>DPRK</v>
      </c>
      <c r="E104" s="151" t="str">
        <f>'Crisis Indicator Data'!E101</f>
        <v>PRK</v>
      </c>
      <c r="F104" s="160">
        <f>IF('Crisis Indicator Data'!Q101="x","x",('Crisis Indicator Data'!Q101/1000000))</f>
        <v>0</v>
      </c>
      <c r="G104" s="160">
        <f>IF('Crisis Indicator Data'!R101="x","x",('Crisis Indicator Data'!R101/1000000))</f>
        <v>15.12</v>
      </c>
      <c r="H104" s="160">
        <f>IF('Crisis Indicator Data'!S101="x","x",('Crisis Indicator Data'!S101/1000000))</f>
        <v>4.97</v>
      </c>
      <c r="I104" s="160">
        <f>IF('Crisis Indicator Data'!T101="x","x",('Crisis Indicator Data'!T101/1000000))</f>
        <v>5.4589999999999996</v>
      </c>
      <c r="J104" s="160">
        <f>IF('Crisis Indicator Data'!U101="x","x",('Crisis Indicator Data'!U101/1000000))</f>
        <v>0</v>
      </c>
      <c r="K104" s="259">
        <f t="shared" si="9"/>
        <v>5</v>
      </c>
      <c r="L104" s="144">
        <f>IF(F104="x","x",(F104*1000000/VLOOKUP($C104,'Crisis Indicator Data'!$C$3:$H$198,5,FALSE)))</f>
        <v>0</v>
      </c>
      <c r="M104" s="144">
        <f>IF(G104="x","x",(G104*1000000/VLOOKUP($C104,'Crisis Indicator Data'!$C$3:$H$198,5,FALSE)))</f>
        <v>0.58910621055092338</v>
      </c>
      <c r="N104" s="144">
        <f>IF(H104="x","x",(H104*1000000/VLOOKUP($C104,'Crisis Indicator Data'!$C$3:$H$198,5,FALSE)))</f>
        <v>0.19364139328294241</v>
      </c>
      <c r="O104" s="144">
        <f>IF(I104="x","x",(I104*1000000/VLOOKUP($C104,'Crisis Indicator Data'!$C$3:$H$198,5,FALSE)))</f>
        <v>0.21269383620353777</v>
      </c>
      <c r="P104" s="144">
        <f>IF(J104="x","x",(J104*1000000/VLOOKUP($C104,'Crisis Indicator Data'!$C$3:$H$198,5,FALSE)))</f>
        <v>0</v>
      </c>
      <c r="Q104" s="253">
        <f t="shared" si="10"/>
        <v>4</v>
      </c>
      <c r="R104" s="253">
        <f t="shared" si="11"/>
        <v>4.5</v>
      </c>
    </row>
    <row r="105" spans="1:18" x14ac:dyDescent="0.35">
      <c r="A105" s="150" t="str">
        <f>'Crisis Indicator Data'!A102</f>
        <v>Conflict in Palestine</v>
      </c>
      <c r="B105" s="151" t="str">
        <f>'Crisis Indicator Data'!B102</f>
        <v>Conflict</v>
      </c>
      <c r="C105" s="151" t="str">
        <f>'Crisis Indicator Data'!C102</f>
        <v>PSE002</v>
      </c>
      <c r="D105" s="151" t="str">
        <f>'Crisis Indicator Data'!D102</f>
        <v>Palestine</v>
      </c>
      <c r="E105" s="151" t="str">
        <f>'Crisis Indicator Data'!E102</f>
        <v>PSE</v>
      </c>
      <c r="F105" s="160">
        <f>IF('Crisis Indicator Data'!Q102="x","x",('Crisis Indicator Data'!Q102/1000000))</f>
        <v>0.64300000000000002</v>
      </c>
      <c r="G105" s="160">
        <f>IF('Crisis Indicator Data'!R102="x","x",('Crisis Indicator Data'!R102/1000000))</f>
        <v>2.3559999999999999</v>
      </c>
      <c r="H105" s="160">
        <f>IF('Crisis Indicator Data'!S102="x","x",('Crisis Indicator Data'!S102/1000000))</f>
        <v>2.0350000000000001</v>
      </c>
      <c r="I105" s="160">
        <f>IF('Crisis Indicator Data'!T102="x","x",('Crisis Indicator Data'!T102/1000000))</f>
        <v>0.32100000000000001</v>
      </c>
      <c r="J105" s="160">
        <f>IF('Crisis Indicator Data'!U102="x","x",('Crisis Indicator Data'!U102/1000000))</f>
        <v>0</v>
      </c>
      <c r="K105" s="259">
        <f t="shared" si="9"/>
        <v>4</v>
      </c>
      <c r="L105" s="144">
        <f>IF(F105="x","x",(F105*1000000/VLOOKUP($C105,'Crisis Indicator Data'!$C$3:$H$198,5,FALSE)))</f>
        <v>0.12007469654528478</v>
      </c>
      <c r="M105" s="144">
        <f>IF(G105="x","x",(G105*1000000/VLOOKUP($C105,'Crisis Indicator Data'!$C$3:$H$198,5,FALSE)))</f>
        <v>0.4399626517273576</v>
      </c>
      <c r="N105" s="144">
        <f>IF(H105="x","x",(H105*1000000/VLOOKUP($C105,'Crisis Indicator Data'!$C$3:$H$198,5,FALSE)))</f>
        <v>0.38001867413632123</v>
      </c>
      <c r="O105" s="144">
        <f>IF(I105="x","x",(I105*1000000/VLOOKUP($C105,'Crisis Indicator Data'!$C$3:$H$198,5,FALSE)))</f>
        <v>5.9943977591036417E-2</v>
      </c>
      <c r="P105" s="144">
        <f>IF(J105="x","x",(J105*1000000/VLOOKUP($C105,'Crisis Indicator Data'!$C$3:$H$198,5,FALSE)))</f>
        <v>0</v>
      </c>
      <c r="Q105" s="253">
        <f t="shared" si="10"/>
        <v>4</v>
      </c>
      <c r="R105" s="253">
        <f t="shared" si="11"/>
        <v>4</v>
      </c>
    </row>
    <row r="106" spans="1:18" x14ac:dyDescent="0.35">
      <c r="A106" s="150" t="str">
        <f>'Crisis Indicator Data'!A103</f>
        <v>Regional Boko Haram Crisis</v>
      </c>
      <c r="B106" s="151" t="str">
        <f>'Crisis Indicator Data'!B103</f>
        <v>Regional crisis</v>
      </c>
      <c r="C106" s="151" t="str">
        <f>'Crisis Indicator Data'!C103</f>
        <v>REG001</v>
      </c>
      <c r="D106" s="151" t="str">
        <f>'Crisis Indicator Data'!D103</f>
        <v>Nigeria,Niger,Chad,Cameroon</v>
      </c>
      <c r="E106" s="151" t="str">
        <f>'Crisis Indicator Data'!E103</f>
        <v>NGA,NER,TCD,CMR</v>
      </c>
      <c r="F106" s="160">
        <f>IF('Crisis Indicator Data'!Q103="x","x",('Crisis Indicator Data'!Q103/1000000))</f>
        <v>6.0350000000000001</v>
      </c>
      <c r="G106" s="160">
        <f>IF('Crisis Indicator Data'!R103="x","x",('Crisis Indicator Data'!R103/1000000))</f>
        <v>4.2229999999999999</v>
      </c>
      <c r="H106" s="160">
        <f>IF('Crisis Indicator Data'!S103="x","x",('Crisis Indicator Data'!S103/1000000))</f>
        <v>4.6360000000000001</v>
      </c>
      <c r="I106" s="160">
        <f>IF('Crisis Indicator Data'!T103="x","x",('Crisis Indicator Data'!T103/1000000))</f>
        <v>4.2009999999999996</v>
      </c>
      <c r="J106" s="160">
        <f>IF('Crisis Indicator Data'!U103="x","x",('Crisis Indicator Data'!U103/1000000))</f>
        <v>0.122</v>
      </c>
      <c r="K106" s="259">
        <f t="shared" si="9"/>
        <v>4.9000000000000004</v>
      </c>
      <c r="L106" s="144">
        <f>IF(F106="x","x",(F106*1000000/VLOOKUP($C106,'Crisis Indicator Data'!$C$3:$H$198,5,FALSE)))</f>
        <v>0.31404485611697974</v>
      </c>
      <c r="M106" s="144">
        <f>IF(G106="x","x",(G106*1000000/VLOOKUP($C106,'Crisis Indicator Data'!$C$3:$H$198,5,FALSE)))</f>
        <v>0.21975334339387001</v>
      </c>
      <c r="N106" s="144">
        <f>IF(H106="x","x",(H106*1000000/VLOOKUP($C106,'Crisis Indicator Data'!$C$3:$H$198,5,FALSE)))</f>
        <v>0.24124473122755893</v>
      </c>
      <c r="O106" s="144">
        <f>IF(I106="x","x",(I106*1000000/VLOOKUP($C106,'Crisis Indicator Data'!$C$3:$H$198,5,FALSE)))</f>
        <v>0.21860852370297132</v>
      </c>
      <c r="P106" s="144">
        <f>IF(J106="x","x",(J106*1000000/VLOOKUP($C106,'Crisis Indicator Data'!$C$3:$H$198,5,FALSE)))</f>
        <v>6.348545558619972E-3</v>
      </c>
      <c r="Q106" s="253">
        <f t="shared" si="10"/>
        <v>4</v>
      </c>
      <c r="R106" s="253">
        <f t="shared" si="11"/>
        <v>4.45</v>
      </c>
    </row>
    <row r="107" spans="1:18" x14ac:dyDescent="0.35">
      <c r="A107" s="150" t="str">
        <f>'Crisis Indicator Data'!A104</f>
        <v>Venezuela Regional Crisis</v>
      </c>
      <c r="B107" s="151" t="str">
        <f>'Crisis Indicator Data'!B104</f>
        <v>Regional crisis</v>
      </c>
      <c r="C107" s="151" t="str">
        <f>'Crisis Indicator Data'!C104</f>
        <v>REG002</v>
      </c>
      <c r="D107" s="151" t="str">
        <f>'Crisis Indicator Data'!D104</f>
        <v>Venezuela,Brazil,Colombia,Ecuador,Peru,Trinidad and Tobago,Chile,Dominican Republic,Panama</v>
      </c>
      <c r="E107" s="151" t="str">
        <f>'Crisis Indicator Data'!E104</f>
        <v>VEN,BRA,COL,ECU,PER,TTO,CHL,DOM,PAN</v>
      </c>
      <c r="F107" s="160">
        <f>IF('Crisis Indicator Data'!Q104="x","x",('Crisis Indicator Data'!Q104/1000000))</f>
        <v>54.055999999999997</v>
      </c>
      <c r="G107" s="160">
        <f>IF('Crisis Indicator Data'!R104="x","x",('Crisis Indicator Data'!R104/1000000))</f>
        <v>15.092000000000001</v>
      </c>
      <c r="H107" s="160">
        <f>IF('Crisis Indicator Data'!S104="x","x",('Crisis Indicator Data'!S104/1000000))</f>
        <v>22.492999999999999</v>
      </c>
      <c r="I107" s="160">
        <f>IF('Crisis Indicator Data'!T104="x","x",('Crisis Indicator Data'!T104/1000000))</f>
        <v>0</v>
      </c>
      <c r="J107" s="160">
        <f>IF('Crisis Indicator Data'!U104="x","x",('Crisis Indicator Data'!U104/1000000))</f>
        <v>0</v>
      </c>
      <c r="K107" s="259">
        <f t="shared" si="9"/>
        <v>5</v>
      </c>
      <c r="L107" s="144">
        <f>IF(F107="x","x",(F107*1000000/VLOOKUP($C107,'Crisis Indicator Data'!$C$3:$H$198,5,FALSE)))</f>
        <v>0.58986698093648038</v>
      </c>
      <c r="M107" s="144">
        <f>IF(G107="x","x",(G107*1000000/VLOOKUP($C107,'Crisis Indicator Data'!$C$3:$H$198,5,FALSE)))</f>
        <v>0.1646861121113912</v>
      </c>
      <c r="N107" s="144">
        <f>IF(H107="x","x",(H107*1000000/VLOOKUP($C107,'Crisis Indicator Data'!$C$3:$H$198,5,FALSE)))</f>
        <v>0.24544690695212842</v>
      </c>
      <c r="O107" s="144">
        <f>IF(I107="x","x",(I107*1000000/VLOOKUP($C107,'Crisis Indicator Data'!$C$3:$H$198,5,FALSE)))</f>
        <v>0</v>
      </c>
      <c r="P107" s="144">
        <f>IF(J107="x","x",(J107*1000000/VLOOKUP($C107,'Crisis Indicator Data'!$C$3:$H$198,5,FALSE)))</f>
        <v>0</v>
      </c>
      <c r="Q107" s="253">
        <f t="shared" si="10"/>
        <v>3</v>
      </c>
      <c r="R107" s="253">
        <f t="shared" si="11"/>
        <v>4</v>
      </c>
    </row>
    <row r="108" spans="1:18" x14ac:dyDescent="0.35">
      <c r="A108" s="150" t="str">
        <f>'Crisis Indicator Data'!A105</f>
        <v>Regional Kashmir conflict</v>
      </c>
      <c r="B108" s="151" t="str">
        <f>'Crisis Indicator Data'!B105</f>
        <v>Regional crisis</v>
      </c>
      <c r="C108" s="151" t="str">
        <f>'Crisis Indicator Data'!C105</f>
        <v>REG003</v>
      </c>
      <c r="D108" s="151" t="str">
        <f>'Crisis Indicator Data'!D105</f>
        <v>India,Pakistan</v>
      </c>
      <c r="E108" s="151" t="str">
        <f>'Crisis Indicator Data'!E105</f>
        <v>IND,PAK</v>
      </c>
      <c r="F108" s="160" t="str">
        <f>IF('Crisis Indicator Data'!Q105="x","x",('Crisis Indicator Data'!Q105/1000000))</f>
        <v>x</v>
      </c>
      <c r="G108" s="160" t="str">
        <f>IF('Crisis Indicator Data'!R105="x","x",('Crisis Indicator Data'!R105/1000000))</f>
        <v>x</v>
      </c>
      <c r="H108" s="160" t="str">
        <f>IF('Crisis Indicator Data'!S105="x","x",('Crisis Indicator Data'!S105/1000000))</f>
        <v>x</v>
      </c>
      <c r="I108" s="160" t="str">
        <f>IF('Crisis Indicator Data'!T105="x","x",('Crisis Indicator Data'!T105/1000000))</f>
        <v>x</v>
      </c>
      <c r="J108" s="160" t="str">
        <f>IF('Crisis Indicator Data'!U105="x","x",('Crisis Indicator Data'!U105/1000000))</f>
        <v>x</v>
      </c>
      <c r="K108" s="259" t="str">
        <f t="shared" si="9"/>
        <v>x</v>
      </c>
      <c r="L108" s="144" t="str">
        <f>IF(F108="x","x",(F108*1000000/VLOOKUP($C108,'Crisis Indicator Data'!$C$3:$H$198,5,FALSE)))</f>
        <v>x</v>
      </c>
      <c r="M108" s="144" t="str">
        <f>IF(G108="x","x",(G108*1000000/VLOOKUP($C108,'Crisis Indicator Data'!$C$3:$H$198,5,FALSE)))</f>
        <v>x</v>
      </c>
      <c r="N108" s="144" t="str">
        <f>IF(H108="x","x",(H108*1000000/VLOOKUP($C108,'Crisis Indicator Data'!$C$3:$H$198,5,FALSE)))</f>
        <v>x</v>
      </c>
      <c r="O108" s="144" t="str">
        <f>IF(I108="x","x",(I108*1000000/VLOOKUP($C108,'Crisis Indicator Data'!$C$3:$H$198,5,FALSE)))</f>
        <v>x</v>
      </c>
      <c r="P108" s="144" t="str">
        <f>IF(J108="x","x",(J108*1000000/VLOOKUP($C108,'Crisis Indicator Data'!$C$3:$H$198,5,FALSE)))</f>
        <v>x</v>
      </c>
      <c r="Q108" s="253" t="str">
        <f t="shared" si="10"/>
        <v>x</v>
      </c>
      <c r="R108" s="253" t="str">
        <f t="shared" si="11"/>
        <v>x</v>
      </c>
    </row>
    <row r="109" spans="1:18" x14ac:dyDescent="0.35">
      <c r="A109" s="150" t="str">
        <f>'Crisis Indicator Data'!A106</f>
        <v>Syrian Regional Crisis</v>
      </c>
      <c r="B109" s="151" t="str">
        <f>'Crisis Indicator Data'!B106</f>
        <v>Regional crisis</v>
      </c>
      <c r="C109" s="151" t="str">
        <f>'Crisis Indicator Data'!C106</f>
        <v>REG004</v>
      </c>
      <c r="D109" s="151" t="str">
        <f>'Crisis Indicator Data'!D106</f>
        <v>Syria,Turkey,Iraq,Egypt,Jordan,Lebanon</v>
      </c>
      <c r="E109" s="151" t="str">
        <f>'Crisis Indicator Data'!E106</f>
        <v>SYR,TUR,IRQ,EGY,JOR,LBN</v>
      </c>
      <c r="F109" s="160">
        <f>IF('Crisis Indicator Data'!Q106="x","x",('Crisis Indicator Data'!Q106/1000000))</f>
        <v>57.795000000000002</v>
      </c>
      <c r="G109" s="160">
        <f>IF('Crisis Indicator Data'!R106="x","x",('Crisis Indicator Data'!R106/1000000))</f>
        <v>24.08</v>
      </c>
      <c r="H109" s="160">
        <f>IF('Crisis Indicator Data'!S106="x","x",('Crisis Indicator Data'!S106/1000000))</f>
        <v>13.173999999999999</v>
      </c>
      <c r="I109" s="160">
        <f>IF('Crisis Indicator Data'!T106="x","x",('Crisis Indicator Data'!T106/1000000))</f>
        <v>6.665</v>
      </c>
      <c r="J109" s="160">
        <f>IF('Crisis Indicator Data'!U106="x","x",('Crisis Indicator Data'!U106/1000000))</f>
        <v>0.126</v>
      </c>
      <c r="K109" s="259">
        <f t="shared" si="9"/>
        <v>5</v>
      </c>
      <c r="L109" s="144">
        <f>IF(F109="x","x",(F109*1000000/VLOOKUP($C109,'Crisis Indicator Data'!$C$3:$H$198,5,FALSE)))</f>
        <v>0.56750785545954441</v>
      </c>
      <c r="M109" s="144">
        <f>IF(G109="x","x",(G109*1000000/VLOOKUP($C109,'Crisis Indicator Data'!$C$3:$H$198,5,FALSE)))</f>
        <v>0.23644933228593873</v>
      </c>
      <c r="N109" s="144">
        <f>IF(H109="x","x",(H109*1000000/VLOOKUP($C109,'Crisis Indicator Data'!$C$3:$H$198,5,FALSE)))</f>
        <v>0.12935978004713275</v>
      </c>
      <c r="O109" s="144">
        <f>IF(I109="x","x",(I109*1000000/VLOOKUP($C109,'Crisis Indicator Data'!$C$3:$H$198,5,FALSE)))</f>
        <v>6.5445797329143754E-2</v>
      </c>
      <c r="P109" s="144">
        <f>IF(J109="x","x",(J109*1000000/VLOOKUP($C109,'Crisis Indicator Data'!$C$3:$H$198,5,FALSE)))</f>
        <v>1.2372348782403772E-3</v>
      </c>
      <c r="Q109" s="253">
        <f t="shared" si="10"/>
        <v>4</v>
      </c>
      <c r="R109" s="253">
        <f t="shared" si="11"/>
        <v>4.5</v>
      </c>
    </row>
    <row r="110" spans="1:18" x14ac:dyDescent="0.35">
      <c r="A110" s="150" t="str">
        <f>'Crisis Indicator Data'!A107</f>
        <v xml:space="preserve">Eastern Mediterranean Route </v>
      </c>
      <c r="B110" s="151" t="str">
        <f>'Crisis Indicator Data'!B107</f>
        <v>Regional crisis</v>
      </c>
      <c r="C110" s="151" t="str">
        <f>'Crisis Indicator Data'!C107</f>
        <v>REG006</v>
      </c>
      <c r="D110" s="151" t="str">
        <f>'Crisis Indicator Data'!D107</f>
        <v>Turkey,Greece</v>
      </c>
      <c r="E110" s="151" t="str">
        <f>'Crisis Indicator Data'!E107</f>
        <v>TUR,GRC</v>
      </c>
      <c r="F110" s="160">
        <f>IF('Crisis Indicator Data'!Q107="x","x",('Crisis Indicator Data'!Q107/1000000))</f>
        <v>25.277000000000001</v>
      </c>
      <c r="G110" s="160">
        <f>IF('Crisis Indicator Data'!R107="x","x",('Crisis Indicator Data'!R107/1000000))</f>
        <v>10.303000000000001</v>
      </c>
      <c r="H110" s="160">
        <f>IF('Crisis Indicator Data'!S107="x","x",('Crisis Indicator Data'!S107/1000000))</f>
        <v>1.7130000000000001</v>
      </c>
      <c r="I110" s="160">
        <f>IF('Crisis Indicator Data'!T107="x","x",('Crisis Indicator Data'!T107/1000000))</f>
        <v>0.74399999999999999</v>
      </c>
      <c r="J110" s="160">
        <f>IF('Crisis Indicator Data'!U107="x","x",('Crisis Indicator Data'!U107/1000000))</f>
        <v>0</v>
      </c>
      <c r="K110" s="259">
        <f t="shared" si="9"/>
        <v>4</v>
      </c>
      <c r="L110" s="144">
        <f>IF(F110="x","x",(F110*1000000/VLOOKUP($C110,'Crisis Indicator Data'!$C$3:$H$198,5,FALSE)))</f>
        <v>0.66453716118516182</v>
      </c>
      <c r="M110" s="144">
        <f>IF(G110="x","x",(G110*1000000/VLOOKUP($C110,'Crisis Indicator Data'!$C$3:$H$198,5,FALSE)))</f>
        <v>0.27086783920919105</v>
      </c>
      <c r="N110" s="144">
        <f>IF(H110="x","x",(H110*1000000/VLOOKUP($C110,'Crisis Indicator Data'!$C$3:$H$198,5,FALSE)))</f>
        <v>4.5035097405158132E-2</v>
      </c>
      <c r="O110" s="144">
        <f>IF(I110="x","x",(I110*1000000/VLOOKUP($C110,'Crisis Indicator Data'!$C$3:$H$198,5,FALSE)))</f>
        <v>1.9559902200488997E-2</v>
      </c>
      <c r="P110" s="144">
        <f>IF(J110="x","x",(J110*1000000/VLOOKUP($C110,'Crisis Indicator Data'!$C$3:$H$198,5,FALSE)))</f>
        <v>0</v>
      </c>
      <c r="Q110" s="253">
        <f t="shared" si="10"/>
        <v>3</v>
      </c>
      <c r="R110" s="253">
        <f t="shared" si="11"/>
        <v>3.5</v>
      </c>
    </row>
    <row r="111" spans="1:18" x14ac:dyDescent="0.35">
      <c r="A111" s="150" t="str">
        <f>'Crisis Indicator Data'!A108</f>
        <v>Central Mediterranean Route</v>
      </c>
      <c r="B111" s="151" t="str">
        <f>'Crisis Indicator Data'!B108</f>
        <v>Regional crisis</v>
      </c>
      <c r="C111" s="151" t="str">
        <f>'Crisis Indicator Data'!C108</f>
        <v>REG007</v>
      </c>
      <c r="D111" s="151" t="str">
        <f>'Crisis Indicator Data'!D108</f>
        <v>Algeria,Tunisia,Libya,Italy</v>
      </c>
      <c r="E111" s="151" t="str">
        <f>'Crisis Indicator Data'!E108</f>
        <v>DZA,TUN,LBY,ITA</v>
      </c>
      <c r="F111" s="160" t="str">
        <f>IF('Crisis Indicator Data'!Q108="x","x",('Crisis Indicator Data'!Q108/1000000))</f>
        <v>x</v>
      </c>
      <c r="G111" s="160" t="str">
        <f>IF('Crisis Indicator Data'!R108="x","x",('Crisis Indicator Data'!R108/1000000))</f>
        <v>x</v>
      </c>
      <c r="H111" s="160" t="str">
        <f>IF('Crisis Indicator Data'!S108="x","x",('Crisis Indicator Data'!S108/1000000))</f>
        <v>x</v>
      </c>
      <c r="I111" s="160" t="str">
        <f>IF('Crisis Indicator Data'!T108="x","x",('Crisis Indicator Data'!T108/1000000))</f>
        <v>x</v>
      </c>
      <c r="J111" s="160" t="str">
        <f>IF('Crisis Indicator Data'!U108="x","x",('Crisis Indicator Data'!U108/1000000))</f>
        <v>x</v>
      </c>
      <c r="K111" s="259" t="str">
        <f t="shared" si="9"/>
        <v>x</v>
      </c>
      <c r="L111" s="144" t="str">
        <f>IF(F111="x","x",(F111*1000000/VLOOKUP($C111,'Crisis Indicator Data'!$C$3:$H$198,5,FALSE)))</f>
        <v>x</v>
      </c>
      <c r="M111" s="144" t="str">
        <f>IF(G111="x","x",(G111*1000000/VLOOKUP($C111,'Crisis Indicator Data'!$C$3:$H$198,5,FALSE)))</f>
        <v>x</v>
      </c>
      <c r="N111" s="144" t="str">
        <f>IF(H111="x","x",(H111*1000000/VLOOKUP($C111,'Crisis Indicator Data'!$C$3:$H$198,5,FALSE)))</f>
        <v>x</v>
      </c>
      <c r="O111" s="144" t="str">
        <f>IF(I111="x","x",(I111*1000000/VLOOKUP($C111,'Crisis Indicator Data'!$C$3:$H$198,5,FALSE)))</f>
        <v>x</v>
      </c>
      <c r="P111" s="144" t="str">
        <f>IF(J111="x","x",(J111*1000000/VLOOKUP($C111,'Crisis Indicator Data'!$C$3:$H$198,5,FALSE)))</f>
        <v>x</v>
      </c>
      <c r="Q111" s="253" t="str">
        <f t="shared" si="10"/>
        <v>x</v>
      </c>
      <c r="R111" s="253" t="str">
        <f t="shared" si="11"/>
        <v>x</v>
      </c>
    </row>
    <row r="112" spans="1:18" x14ac:dyDescent="0.35">
      <c r="A112" s="150" t="str">
        <f>'Crisis Indicator Data'!A109</f>
        <v>Western Mediterranean Route</v>
      </c>
      <c r="B112" s="151" t="str">
        <f>'Crisis Indicator Data'!B109</f>
        <v>Regional crisis</v>
      </c>
      <c r="C112" s="151" t="str">
        <f>'Crisis Indicator Data'!C109</f>
        <v>REG008</v>
      </c>
      <c r="D112" s="151" t="str">
        <f>'Crisis Indicator Data'!D109</f>
        <v>Algeria,Morocco,Spain</v>
      </c>
      <c r="E112" s="151" t="str">
        <f>'Crisis Indicator Data'!E109</f>
        <v>DZA,MAR,ESP</v>
      </c>
      <c r="F112" s="160" t="str">
        <f>IF('Crisis Indicator Data'!Q109="x","x",('Crisis Indicator Data'!Q109/1000000))</f>
        <v>x</v>
      </c>
      <c r="G112" s="160" t="str">
        <f>IF('Crisis Indicator Data'!R109="x","x",('Crisis Indicator Data'!R109/1000000))</f>
        <v>x</v>
      </c>
      <c r="H112" s="160" t="str">
        <f>IF('Crisis Indicator Data'!S109="x","x",('Crisis Indicator Data'!S109/1000000))</f>
        <v>x</v>
      </c>
      <c r="I112" s="160" t="str">
        <f>IF('Crisis Indicator Data'!T109="x","x",('Crisis Indicator Data'!T109/1000000))</f>
        <v>x</v>
      </c>
      <c r="J112" s="160" t="str">
        <f>IF('Crisis Indicator Data'!U109="x","x",('Crisis Indicator Data'!U109/1000000))</f>
        <v>x</v>
      </c>
      <c r="K112" s="259" t="str">
        <f t="shared" si="9"/>
        <v>x</v>
      </c>
      <c r="L112" s="144" t="str">
        <f>IF(F112="x","x",(F112*1000000/VLOOKUP($C112,'Crisis Indicator Data'!$C$3:$H$198,5,FALSE)))</f>
        <v>x</v>
      </c>
      <c r="M112" s="144" t="str">
        <f>IF(G112="x","x",(G112*1000000/VLOOKUP($C112,'Crisis Indicator Data'!$C$3:$H$198,5,FALSE)))</f>
        <v>x</v>
      </c>
      <c r="N112" s="144" t="str">
        <f>IF(H112="x","x",(H112*1000000/VLOOKUP($C112,'Crisis Indicator Data'!$C$3:$H$198,5,FALSE)))</f>
        <v>x</v>
      </c>
      <c r="O112" s="144" t="str">
        <f>IF(I112="x","x",(I112*1000000/VLOOKUP($C112,'Crisis Indicator Data'!$C$3:$H$198,5,FALSE)))</f>
        <v>x</v>
      </c>
      <c r="P112" s="144" t="str">
        <f>IF(J112="x","x",(J112*1000000/VLOOKUP($C112,'Crisis Indicator Data'!$C$3:$H$198,5,FALSE)))</f>
        <v>x</v>
      </c>
      <c r="Q112" s="253" t="str">
        <f t="shared" si="10"/>
        <v>x</v>
      </c>
      <c r="R112" s="253" t="str">
        <f t="shared" si="11"/>
        <v>x</v>
      </c>
    </row>
    <row r="113" spans="1:18" x14ac:dyDescent="0.35">
      <c r="A113" s="150" t="str">
        <f>'Crisis Indicator Data'!A110</f>
        <v>Rohingya Regional Crisis</v>
      </c>
      <c r="B113" s="151" t="str">
        <f>'Crisis Indicator Data'!B110</f>
        <v>Regional crisis</v>
      </c>
      <c r="C113" s="151" t="str">
        <f>'Crisis Indicator Data'!C110</f>
        <v>REG011</v>
      </c>
      <c r="D113" s="151" t="str">
        <f>'Crisis Indicator Data'!D110</f>
        <v>Bangladesh,Myanmar</v>
      </c>
      <c r="E113" s="151" t="str">
        <f>'Crisis Indicator Data'!E110</f>
        <v>BGD,MMR</v>
      </c>
      <c r="F113" s="160">
        <f>IF('Crisis Indicator Data'!Q110="x","x",('Crisis Indicator Data'!Q110/1000000))</f>
        <v>1.1000000000000001</v>
      </c>
      <c r="G113" s="160">
        <f>IF('Crisis Indicator Data'!R110="x","x",('Crisis Indicator Data'!R110/1000000))</f>
        <v>1.0469999999999999</v>
      </c>
      <c r="H113" s="160">
        <f>IF('Crisis Indicator Data'!S110="x","x",('Crisis Indicator Data'!S110/1000000))</f>
        <v>0</v>
      </c>
      <c r="I113" s="160">
        <f>IF('Crisis Indicator Data'!T110="x","x",('Crisis Indicator Data'!T110/1000000))</f>
        <v>2.903</v>
      </c>
      <c r="J113" s="160">
        <f>IF('Crisis Indicator Data'!U110="x","x",('Crisis Indicator Data'!U110/1000000))</f>
        <v>0</v>
      </c>
      <c r="K113" s="259">
        <f t="shared" si="9"/>
        <v>4.0999999999999996</v>
      </c>
      <c r="L113" s="144">
        <f>IF(F113="x","x",(F113*1000000/VLOOKUP($C113,'Crisis Indicator Data'!$C$3:$H$198,5,FALSE)))</f>
        <v>0.21782178217821782</v>
      </c>
      <c r="M113" s="144">
        <f>IF(G113="x","x",(G113*1000000/VLOOKUP($C113,'Crisis Indicator Data'!$C$3:$H$198,5,FALSE)))</f>
        <v>0.20732673267326732</v>
      </c>
      <c r="N113" s="144">
        <f>IF(H113="x","x",(H113*1000000/VLOOKUP($C113,'Crisis Indicator Data'!$C$3:$H$198,5,FALSE)))</f>
        <v>0</v>
      </c>
      <c r="O113" s="144">
        <f>IF(I113="x","x",(I113*1000000/VLOOKUP($C113,'Crisis Indicator Data'!$C$3:$H$198,5,FALSE)))</f>
        <v>0.57485148514851481</v>
      </c>
      <c r="P113" s="144">
        <f>IF(J113="x","x",(J113*1000000/VLOOKUP($C113,'Crisis Indicator Data'!$C$3:$H$198,5,FALSE)))</f>
        <v>0</v>
      </c>
      <c r="Q113" s="253">
        <f t="shared" si="10"/>
        <v>4</v>
      </c>
      <c r="R113" s="253">
        <f t="shared" si="11"/>
        <v>4.05</v>
      </c>
    </row>
    <row r="114" spans="1:18" x14ac:dyDescent="0.35">
      <c r="A114" s="150" t="str">
        <f>'Crisis Indicator Data'!A111</f>
        <v>Southern Africa Regional Food Security Crisis</v>
      </c>
      <c r="B114" s="151" t="str">
        <f>'Crisis Indicator Data'!B111</f>
        <v>Regional crisis</v>
      </c>
      <c r="C114" s="151" t="str">
        <f>'Crisis Indicator Data'!C111</f>
        <v>REG012</v>
      </c>
      <c r="D114" s="151" t="str">
        <f>'Crisis Indicator Data'!D111</f>
        <v>Lesotho,Madagascar,Malawi,Namibia,Eswatini,Zambia,Zimbabwe,Tanzania</v>
      </c>
      <c r="E114" s="151" t="str">
        <f>'Crisis Indicator Data'!E111</f>
        <v>LSO,MDG,MWI,NAM,SWZ,ZMB,ZWE,TZA</v>
      </c>
      <c r="F114" s="160">
        <f>IF('Crisis Indicator Data'!Q111="x","x",('Crisis Indicator Data'!Q111/1000000))</f>
        <v>31.423999999999999</v>
      </c>
      <c r="G114" s="160">
        <f>IF('Crisis Indicator Data'!R111="x","x",('Crisis Indicator Data'!R111/1000000))</f>
        <v>16.486000000000001</v>
      </c>
      <c r="H114" s="160">
        <f>IF('Crisis Indicator Data'!S111="x","x",('Crisis Indicator Data'!S111/1000000))</f>
        <v>12.407</v>
      </c>
      <c r="I114" s="160">
        <f>IF('Crisis Indicator Data'!T111="x","x",('Crisis Indicator Data'!T111/1000000))</f>
        <v>1.5009999999999999</v>
      </c>
      <c r="J114" s="160">
        <f>IF('Crisis Indicator Data'!U111="x","x",('Crisis Indicator Data'!U111/1000000))</f>
        <v>0</v>
      </c>
      <c r="K114" s="259">
        <f t="shared" si="9"/>
        <v>5</v>
      </c>
      <c r="L114" s="144">
        <f>IF(F114="x","x",(F114*1000000/VLOOKUP($C114,'Crisis Indicator Data'!$C$3:$H$198,5,FALSE)))</f>
        <v>0.50833090685560844</v>
      </c>
      <c r="M114" s="144">
        <f>IF(G114="x","x",(G114*1000000/VLOOKUP($C114,'Crisis Indicator Data'!$C$3:$H$198,5,FALSE)))</f>
        <v>0.26668607848846615</v>
      </c>
      <c r="N114" s="144">
        <f>IF(H114="x","x",(H114*1000000/VLOOKUP($C114,'Crisis Indicator Data'!$C$3:$H$198,5,FALSE)))</f>
        <v>0.20070206088841439</v>
      </c>
      <c r="O114" s="144">
        <f>IF(I114="x","x",(I114*1000000/VLOOKUP($C114,'Crisis Indicator Data'!$C$3:$H$198,5,FALSE)))</f>
        <v>2.428095376751108E-2</v>
      </c>
      <c r="P114" s="144">
        <f>IF(J114="x","x",(J114*1000000/VLOOKUP($C114,'Crisis Indicator Data'!$C$3:$H$198,5,FALSE)))</f>
        <v>0</v>
      </c>
      <c r="Q114" s="253">
        <f t="shared" si="10"/>
        <v>3</v>
      </c>
      <c r="R114" s="253">
        <f t="shared" si="11"/>
        <v>4</v>
      </c>
    </row>
    <row r="115" spans="1:18" x14ac:dyDescent="0.35">
      <c r="A115" s="150" t="str">
        <f>'Crisis Indicator Data'!A112</f>
        <v>Nagorno-Karabakh Conflict</v>
      </c>
      <c r="B115" s="151" t="str">
        <f>'Crisis Indicator Data'!B112</f>
        <v>Regional crisis</v>
      </c>
      <c r="C115" s="151" t="str">
        <f>'Crisis Indicator Data'!C112</f>
        <v>REG013</v>
      </c>
      <c r="D115" s="151" t="str">
        <f>'Crisis Indicator Data'!D112</f>
        <v>Armenia,Azerbaijan</v>
      </c>
      <c r="E115" s="151" t="str">
        <f>'Crisis Indicator Data'!E112</f>
        <v>ARM,AZE</v>
      </c>
      <c r="F115" s="160" t="str">
        <f>IF('Crisis Indicator Data'!Q112="x","x",('Crisis Indicator Data'!Q112/1000000))</f>
        <v>x</v>
      </c>
      <c r="G115" s="160" t="str">
        <f>IF('Crisis Indicator Data'!R112="x","x",('Crisis Indicator Data'!R112/1000000))</f>
        <v>x</v>
      </c>
      <c r="H115" s="160" t="str">
        <f>IF('Crisis Indicator Data'!S112="x","x",('Crisis Indicator Data'!S112/1000000))</f>
        <v>x</v>
      </c>
      <c r="I115" s="160" t="str">
        <f>IF('Crisis Indicator Data'!T112="x","x",('Crisis Indicator Data'!T112/1000000))</f>
        <v>x</v>
      </c>
      <c r="J115" s="160" t="str">
        <f>IF('Crisis Indicator Data'!U112="x","x",('Crisis Indicator Data'!U112/1000000))</f>
        <v>x</v>
      </c>
      <c r="K115" s="259" t="str">
        <f t="shared" si="9"/>
        <v>x</v>
      </c>
      <c r="L115" s="144" t="str">
        <f>IF(F115="x","x",(F115*1000000/VLOOKUP($C115,'Crisis Indicator Data'!$C$3:$H$198,5,FALSE)))</f>
        <v>x</v>
      </c>
      <c r="M115" s="144" t="str">
        <f>IF(G115="x","x",(G115*1000000/VLOOKUP($C115,'Crisis Indicator Data'!$C$3:$H$198,5,FALSE)))</f>
        <v>x</v>
      </c>
      <c r="N115" s="144" t="str">
        <f>IF(H115="x","x",(H115*1000000/VLOOKUP($C115,'Crisis Indicator Data'!$C$3:$H$198,5,FALSE)))</f>
        <v>x</v>
      </c>
      <c r="O115" s="144" t="str">
        <f>IF(I115="x","x",(I115*1000000/VLOOKUP($C115,'Crisis Indicator Data'!$C$3:$H$198,5,FALSE)))</f>
        <v>x</v>
      </c>
      <c r="P115" s="144" t="str">
        <f>IF(J115="x","x",(J115*1000000/VLOOKUP($C115,'Crisis Indicator Data'!$C$3:$H$198,5,FALSE)))</f>
        <v>x</v>
      </c>
      <c r="Q115" s="253" t="str">
        <f t="shared" si="10"/>
        <v>x</v>
      </c>
      <c r="R115" s="253" t="str">
        <f t="shared" si="11"/>
        <v>x</v>
      </c>
    </row>
    <row r="116" spans="1:18" x14ac:dyDescent="0.35">
      <c r="A116" s="150" t="str">
        <f>'Crisis Indicator Data'!A113</f>
        <v>Eastern Africa Regional Drought Crisis</v>
      </c>
      <c r="B116" s="151" t="str">
        <f>'Crisis Indicator Data'!B113</f>
        <v>Regional crisis</v>
      </c>
      <c r="C116" s="151" t="str">
        <f>'Crisis Indicator Data'!C113</f>
        <v>REG014</v>
      </c>
      <c r="D116" s="151" t="str">
        <f>'Crisis Indicator Data'!D113</f>
        <v>Ethiopia,Somalia,Kenya</v>
      </c>
      <c r="E116" s="151" t="str">
        <f>'Crisis Indicator Data'!E113</f>
        <v>ETH,SOM,KEN</v>
      </c>
      <c r="F116" s="160">
        <f>IF('Crisis Indicator Data'!Q113="x","x",('Crisis Indicator Data'!Q113/1000000))</f>
        <v>57.258000000000003</v>
      </c>
      <c r="G116" s="160">
        <f>IF('Crisis Indicator Data'!R113="x","x",('Crisis Indicator Data'!R113/1000000))</f>
        <v>30.047999999999998</v>
      </c>
      <c r="H116" s="160">
        <f>IF('Crisis Indicator Data'!S113="x","x",('Crisis Indicator Data'!S113/1000000))</f>
        <v>6.5910000000000002</v>
      </c>
      <c r="I116" s="160">
        <f>IF('Crisis Indicator Data'!T113="x","x",('Crisis Indicator Data'!T113/1000000))</f>
        <v>1.1839999999999999</v>
      </c>
      <c r="J116" s="160">
        <f>IF('Crisis Indicator Data'!U113="x","x",('Crisis Indicator Data'!U113/1000000))</f>
        <v>0</v>
      </c>
      <c r="K116" s="259">
        <f t="shared" si="9"/>
        <v>4.8</v>
      </c>
      <c r="L116" s="144">
        <f>IF(F116="x","x",(F116*1000000/VLOOKUP($C116,'Crisis Indicator Data'!$C$3:$H$198,5,FALSE)))</f>
        <v>0.60220233274786761</v>
      </c>
      <c r="M116" s="144">
        <f>IF(G116="x","x",(G116*1000000/VLOOKUP($C116,'Crisis Indicator Data'!$C$3:$H$198,5,FALSE)))</f>
        <v>0.31602528370547217</v>
      </c>
      <c r="N116" s="144">
        <f>IF(H116="x","x",(H116*1000000/VLOOKUP($C116,'Crisis Indicator Data'!$C$3:$H$198,5,FALSE)))</f>
        <v>6.9319843081162374E-2</v>
      </c>
      <c r="O116" s="144">
        <f>IF(I116="x","x",(I116*1000000/VLOOKUP($C116,'Crisis Indicator Data'!$C$3:$H$198,5,FALSE)))</f>
        <v>1.2452540465497838E-2</v>
      </c>
      <c r="P116" s="144">
        <f>IF(J116="x","x",(J116*1000000/VLOOKUP($C116,'Crisis Indicator Data'!$C$3:$H$198,5,FALSE)))</f>
        <v>0</v>
      </c>
      <c r="Q116" s="253">
        <f t="shared" si="10"/>
        <v>3</v>
      </c>
      <c r="R116" s="253">
        <f t="shared" si="11"/>
        <v>3.9</v>
      </c>
    </row>
    <row r="117" spans="1:18" x14ac:dyDescent="0.35">
      <c r="A117" s="150" t="str">
        <f>'Crisis Indicator Data'!A114</f>
        <v>Displacement from Ukraine conflict in Romania</v>
      </c>
      <c r="B117" s="151" t="str">
        <f>'Crisis Indicator Data'!B114</f>
        <v>International displacement</v>
      </c>
      <c r="C117" s="151" t="str">
        <f>'Crisis Indicator Data'!C114</f>
        <v>ROU002</v>
      </c>
      <c r="D117" s="151" t="str">
        <f>'Crisis Indicator Data'!D114</f>
        <v>Romania</v>
      </c>
      <c r="E117" s="151" t="str">
        <f>'Crisis Indicator Data'!E114</f>
        <v>ROU</v>
      </c>
      <c r="F117" s="160">
        <f>IF('Crisis Indicator Data'!Q114="x","x",('Crisis Indicator Data'!Q114/1000000))</f>
        <v>5.0490000000000004</v>
      </c>
      <c r="G117" s="160">
        <f>IF('Crisis Indicator Data'!R114="x","x",('Crisis Indicator Data'!R114/1000000))</f>
        <v>8.5000000000000006E-2</v>
      </c>
      <c r="H117" s="160">
        <f>IF('Crisis Indicator Data'!S114="x","x",('Crisis Indicator Data'!S114/1000000))</f>
        <v>0</v>
      </c>
      <c r="I117" s="160">
        <f>IF('Crisis Indicator Data'!T114="x","x",('Crisis Indicator Data'!T114/1000000))</f>
        <v>0</v>
      </c>
      <c r="J117" s="160">
        <f>IF('Crisis Indicator Data'!U114="x","x",('Crisis Indicator Data'!U114/1000000))</f>
        <v>0</v>
      </c>
      <c r="K117" s="259">
        <f t="shared" si="9"/>
        <v>0</v>
      </c>
      <c r="L117" s="144">
        <f>IF(F117="x","x",(F117*1000000/VLOOKUP($C117,'Crisis Indicator Data'!$C$3:$H$198,5,FALSE)))</f>
        <v>0.98325219084712756</v>
      </c>
      <c r="M117" s="144">
        <f>IF(G117="x","x",(G117*1000000/VLOOKUP($C117,'Crisis Indicator Data'!$C$3:$H$198,5,FALSE)))</f>
        <v>1.6553067185978577E-2</v>
      </c>
      <c r="N117" s="144">
        <f>IF(H117="x","x",(H117*1000000/VLOOKUP($C117,'Crisis Indicator Data'!$C$3:$H$198,5,FALSE)))</f>
        <v>0</v>
      </c>
      <c r="O117" s="144">
        <f>IF(I117="x","x",(I117*1000000/VLOOKUP($C117,'Crisis Indicator Data'!$C$3:$H$198,5,FALSE)))</f>
        <v>0</v>
      </c>
      <c r="P117" s="144">
        <f>IF(J117="x","x",(J117*1000000/VLOOKUP($C117,'Crisis Indicator Data'!$C$3:$H$198,5,FALSE)))</f>
        <v>0</v>
      </c>
      <c r="Q117" s="253">
        <f t="shared" si="10"/>
        <v>1</v>
      </c>
      <c r="R117" s="253">
        <f t="shared" si="11"/>
        <v>0.5</v>
      </c>
    </row>
    <row r="118" spans="1:18" x14ac:dyDescent="0.35">
      <c r="A118" s="150" t="str">
        <f>'Crisis Indicator Data'!A115</f>
        <v>Burundi and DRC refugees in Rwanda</v>
      </c>
      <c r="B118" s="151" t="str">
        <f>'Crisis Indicator Data'!B115</f>
        <v>International displacement</v>
      </c>
      <c r="C118" s="151" t="str">
        <f>'Crisis Indicator Data'!C115</f>
        <v>RWA002</v>
      </c>
      <c r="D118" s="151" t="str">
        <f>'Crisis Indicator Data'!D115</f>
        <v>Rwanda</v>
      </c>
      <c r="E118" s="151" t="str">
        <f>'Crisis Indicator Data'!E115</f>
        <v>RWA</v>
      </c>
      <c r="F118" s="160">
        <f>IF('Crisis Indicator Data'!Q115="x","x",('Crisis Indicator Data'!Q115/1000000))</f>
        <v>2.242</v>
      </c>
      <c r="G118" s="160">
        <f>IF('Crisis Indicator Data'!R115="x","x",('Crisis Indicator Data'!R115/1000000))</f>
        <v>0</v>
      </c>
      <c r="H118" s="160">
        <f>IF('Crisis Indicator Data'!S115="x","x",('Crisis Indicator Data'!S115/1000000))</f>
        <v>0.127</v>
      </c>
      <c r="I118" s="160">
        <f>IF('Crisis Indicator Data'!T115="x","x",('Crisis Indicator Data'!T115/1000000))</f>
        <v>0</v>
      </c>
      <c r="J118" s="160">
        <f>IF('Crisis Indicator Data'!U115="x","x",('Crisis Indicator Data'!U115/1000000))</f>
        <v>0</v>
      </c>
      <c r="K118" s="259">
        <f t="shared" si="9"/>
        <v>1.8</v>
      </c>
      <c r="L118" s="144">
        <f>IF(F118="x","x",(F118*1000000/VLOOKUP($C118,'Crisis Indicator Data'!$C$3:$H$198,5,FALSE)))</f>
        <v>0.94639088222878853</v>
      </c>
      <c r="M118" s="144">
        <f>IF(G118="x","x",(G118*1000000/VLOOKUP($C118,'Crisis Indicator Data'!$C$3:$H$198,5,FALSE)))</f>
        <v>0</v>
      </c>
      <c r="N118" s="144">
        <f>IF(H118="x","x",(H118*1000000/VLOOKUP($C118,'Crisis Indicator Data'!$C$3:$H$198,5,FALSE)))</f>
        <v>5.3609117771211481E-2</v>
      </c>
      <c r="O118" s="144">
        <f>IF(I118="x","x",(I118*1000000/VLOOKUP($C118,'Crisis Indicator Data'!$C$3:$H$198,5,FALSE)))</f>
        <v>0</v>
      </c>
      <c r="P118" s="144">
        <f>IF(J118="x","x",(J118*1000000/VLOOKUP($C118,'Crisis Indicator Data'!$C$3:$H$198,5,FALSE)))</f>
        <v>0</v>
      </c>
      <c r="Q118" s="253">
        <f t="shared" si="10"/>
        <v>3</v>
      </c>
      <c r="R118" s="253">
        <f t="shared" si="11"/>
        <v>2.4</v>
      </c>
    </row>
    <row r="119" spans="1:18" x14ac:dyDescent="0.35">
      <c r="A119" s="150" t="str">
        <f>'Crisis Indicator Data'!A116</f>
        <v>Complex crisis in Sudan</v>
      </c>
      <c r="B119" s="151" t="str">
        <f>'Crisis Indicator Data'!B116</f>
        <v>Multiple crises country</v>
      </c>
      <c r="C119" s="151" t="str">
        <f>'Crisis Indicator Data'!C116</f>
        <v>SDN001</v>
      </c>
      <c r="D119" s="151" t="str">
        <f>'Crisis Indicator Data'!D116</f>
        <v>Sudan</v>
      </c>
      <c r="E119" s="151" t="str">
        <f>'Crisis Indicator Data'!E116</f>
        <v>SDN</v>
      </c>
      <c r="F119" s="160">
        <f>IF('Crisis Indicator Data'!Q116="x","x",('Crisis Indicator Data'!Q116/1000000))</f>
        <v>17.899999999999999</v>
      </c>
      <c r="G119" s="160">
        <f>IF('Crisis Indicator Data'!R116="x","x",('Crisis Indicator Data'!R116/1000000))</f>
        <v>15.8</v>
      </c>
      <c r="H119" s="160">
        <f>IF('Crisis Indicator Data'!S116="x","x",('Crisis Indicator Data'!S116/1000000))</f>
        <v>6.2</v>
      </c>
      <c r="I119" s="160">
        <f>IF('Crisis Indicator Data'!T116="x","x",('Crisis Indicator Data'!T116/1000000))</f>
        <v>6.2</v>
      </c>
      <c r="J119" s="160">
        <f>IF('Crisis Indicator Data'!U116="x","x",('Crisis Indicator Data'!U116/1000000))</f>
        <v>1.9</v>
      </c>
      <c r="K119" s="259">
        <f t="shared" si="9"/>
        <v>5</v>
      </c>
      <c r="L119" s="144">
        <f>IF(F119="x","x",(F119*1000000/VLOOKUP($C119,'Crisis Indicator Data'!$C$3:$H$198,5,FALSE)))</f>
        <v>0.37291666666666667</v>
      </c>
      <c r="M119" s="144">
        <f>IF(G119="x","x",(G119*1000000/VLOOKUP($C119,'Crisis Indicator Data'!$C$3:$H$198,5,FALSE)))</f>
        <v>0.32916666666666666</v>
      </c>
      <c r="N119" s="144">
        <f>IF(H119="x","x",(H119*1000000/VLOOKUP($C119,'Crisis Indicator Data'!$C$3:$H$198,5,FALSE)))</f>
        <v>0.12916666666666668</v>
      </c>
      <c r="O119" s="144">
        <f>IF(I119="x","x",(I119*1000000/VLOOKUP($C119,'Crisis Indicator Data'!$C$3:$H$198,5,FALSE)))</f>
        <v>0.12916666666666668</v>
      </c>
      <c r="P119" s="144">
        <f>IF(J119="x","x",(J119*1000000/VLOOKUP($C119,'Crisis Indicator Data'!$C$3:$H$198,5,FALSE)))</f>
        <v>3.9583333333333331E-2</v>
      </c>
      <c r="Q119" s="253">
        <f t="shared" si="10"/>
        <v>4</v>
      </c>
      <c r="R119" s="253">
        <f t="shared" si="11"/>
        <v>4.5</v>
      </c>
    </row>
    <row r="120" spans="1:18" x14ac:dyDescent="0.35">
      <c r="A120" s="150" t="str">
        <f>'Crisis Indicator Data'!A117</f>
        <v>Refugees in Sudan</v>
      </c>
      <c r="B120" s="151" t="str">
        <f>'Crisis Indicator Data'!B117</f>
        <v>International displacement</v>
      </c>
      <c r="C120" s="151" t="str">
        <f>'Crisis Indicator Data'!C117</f>
        <v>SDN005</v>
      </c>
      <c r="D120" s="151" t="str">
        <f>'Crisis Indicator Data'!D117</f>
        <v>Sudan</v>
      </c>
      <c r="E120" s="151" t="str">
        <f>'Crisis Indicator Data'!E117</f>
        <v>SDN</v>
      </c>
      <c r="F120" s="160">
        <f>IF('Crisis Indicator Data'!Q117="x","x",('Crisis Indicator Data'!Q117/1000000))</f>
        <v>0</v>
      </c>
      <c r="G120" s="160">
        <f>IF('Crisis Indicator Data'!R117="x","x",('Crisis Indicator Data'!R117/1000000))</f>
        <v>11.944000000000001</v>
      </c>
      <c r="H120" s="160">
        <f>IF('Crisis Indicator Data'!S117="x","x",('Crisis Indicator Data'!S117/1000000))</f>
        <v>1.0629999999999999</v>
      </c>
      <c r="I120" s="160">
        <f>IF('Crisis Indicator Data'!T117="x","x",('Crisis Indicator Data'!T117/1000000))</f>
        <v>0</v>
      </c>
      <c r="J120" s="160">
        <f>IF('Crisis Indicator Data'!U117="x","x",('Crisis Indicator Data'!U117/1000000))</f>
        <v>0</v>
      </c>
      <c r="K120" s="259">
        <f t="shared" si="9"/>
        <v>3.4</v>
      </c>
      <c r="L120" s="144">
        <f>IF(F120="x","x",(F120*1000000/VLOOKUP($C120,'Crisis Indicator Data'!$C$3:$H$198,5,FALSE)))</f>
        <v>0</v>
      </c>
      <c r="M120" s="144">
        <f>IF(G120="x","x",(G120*1000000/VLOOKUP($C120,'Crisis Indicator Data'!$C$3:$H$198,5,FALSE)))</f>
        <v>0.91827477512108868</v>
      </c>
      <c r="N120" s="144">
        <f>IF(H120="x","x",(H120*1000000/VLOOKUP($C120,'Crisis Indicator Data'!$C$3:$H$198,5,FALSE)))</f>
        <v>8.1725224878911359E-2</v>
      </c>
      <c r="O120" s="144">
        <f>IF(I120="x","x",(I120*1000000/VLOOKUP($C120,'Crisis Indicator Data'!$C$3:$H$198,5,FALSE)))</f>
        <v>0</v>
      </c>
      <c r="P120" s="144">
        <f>IF(J120="x","x",(J120*1000000/VLOOKUP($C120,'Crisis Indicator Data'!$C$3:$H$198,5,FALSE)))</f>
        <v>0</v>
      </c>
      <c r="Q120" s="253">
        <f t="shared" si="10"/>
        <v>3</v>
      </c>
      <c r="R120" s="253">
        <f t="shared" si="11"/>
        <v>3.2</v>
      </c>
    </row>
    <row r="121" spans="1:18" x14ac:dyDescent="0.35">
      <c r="A121" s="150" t="str">
        <f>'Crisis Indicator Data'!A118</f>
        <v>Refugees from Ethiopia</v>
      </c>
      <c r="B121" s="151" t="str">
        <f>'Crisis Indicator Data'!B118</f>
        <v>International displacement</v>
      </c>
      <c r="C121" s="151" t="str">
        <f>'Crisis Indicator Data'!C118</f>
        <v>SDN007</v>
      </c>
      <c r="D121" s="151" t="str">
        <f>'Crisis Indicator Data'!D118</f>
        <v>Sudan</v>
      </c>
      <c r="E121" s="151" t="str">
        <f>'Crisis Indicator Data'!E118</f>
        <v>SDN</v>
      </c>
      <c r="F121" s="160">
        <f>IF('Crisis Indicator Data'!Q118="x","x",('Crisis Indicator Data'!Q118/1000000))</f>
        <v>0</v>
      </c>
      <c r="G121" s="160">
        <f>IF('Crisis Indicator Data'!R118="x","x",('Crisis Indicator Data'!R118/1000000))</f>
        <v>13.757999999999999</v>
      </c>
      <c r="H121" s="160">
        <f>IF('Crisis Indicator Data'!S118="x","x",('Crisis Indicator Data'!S118/1000000))</f>
        <v>7.1999999999999995E-2</v>
      </c>
      <c r="I121" s="160">
        <f>IF('Crisis Indicator Data'!T118="x","x",('Crisis Indicator Data'!T118/1000000))</f>
        <v>0</v>
      </c>
      <c r="J121" s="160">
        <f>IF('Crisis Indicator Data'!U118="x","x",('Crisis Indicator Data'!U118/1000000))</f>
        <v>0</v>
      </c>
      <c r="K121" s="259">
        <f t="shared" si="9"/>
        <v>1.4</v>
      </c>
      <c r="L121" s="144">
        <f>IF(F121="x","x",(F121*1000000/VLOOKUP($C121,'Crisis Indicator Data'!$C$3:$H$198,5,FALSE)))</f>
        <v>0</v>
      </c>
      <c r="M121" s="144">
        <f>IF(G121="x","x",(G121*1000000/VLOOKUP($C121,'Crisis Indicator Data'!$C$3:$H$198,5,FALSE)))</f>
        <v>0.99479392624728846</v>
      </c>
      <c r="N121" s="144">
        <f>IF(H121="x","x",(H121*1000000/VLOOKUP($C121,'Crisis Indicator Data'!$C$3:$H$198,5,FALSE)))</f>
        <v>5.2060737527114967E-3</v>
      </c>
      <c r="O121" s="144">
        <f>IF(I121="x","x",(I121*1000000/VLOOKUP($C121,'Crisis Indicator Data'!$C$3:$H$198,5,FALSE)))</f>
        <v>0</v>
      </c>
      <c r="P121" s="144">
        <f>IF(J121="x","x",(J121*1000000/VLOOKUP($C121,'Crisis Indicator Data'!$C$3:$H$198,5,FALSE)))</f>
        <v>0</v>
      </c>
      <c r="Q121" s="253">
        <f t="shared" si="10"/>
        <v>2</v>
      </c>
      <c r="R121" s="253">
        <f t="shared" si="11"/>
        <v>1.7</v>
      </c>
    </row>
    <row r="122" spans="1:18" x14ac:dyDescent="0.35">
      <c r="A122" s="150" t="str">
        <f>'Crisis Indicator Data'!A119</f>
        <v>Violence West-Darfur</v>
      </c>
      <c r="B122" s="151" t="str">
        <f>'Crisis Indicator Data'!B119</f>
        <v>Other type of violence</v>
      </c>
      <c r="C122" s="151" t="str">
        <f>'Crisis Indicator Data'!C119</f>
        <v>SDN008</v>
      </c>
      <c r="D122" s="151" t="str">
        <f>'Crisis Indicator Data'!D119</f>
        <v>Sudan</v>
      </c>
      <c r="E122" s="151" t="str">
        <f>'Crisis Indicator Data'!E119</f>
        <v>SDN</v>
      </c>
      <c r="F122" s="160">
        <f>IF('Crisis Indicator Data'!Q119="x","x",('Crisis Indicator Data'!Q119/1000000))</f>
        <v>0</v>
      </c>
      <c r="G122" s="160">
        <f>IF('Crisis Indicator Data'!R119="x","x",('Crisis Indicator Data'!R119/1000000))</f>
        <v>0.96199999999999997</v>
      </c>
      <c r="H122" s="160">
        <f>IF('Crisis Indicator Data'!S119="x","x",('Crisis Indicator Data'!S119/1000000))</f>
        <v>0.13</v>
      </c>
      <c r="I122" s="160">
        <f>IF('Crisis Indicator Data'!T119="x","x",('Crisis Indicator Data'!T119/1000000))</f>
        <v>0.72</v>
      </c>
      <c r="J122" s="160">
        <f>IF('Crisis Indicator Data'!U119="x","x",('Crisis Indicator Data'!U119/1000000))</f>
        <v>0.08</v>
      </c>
      <c r="K122" s="259">
        <f t="shared" si="9"/>
        <v>3.3</v>
      </c>
      <c r="L122" s="144">
        <f>IF(F122="x","x",(F122*1000000/VLOOKUP($C122,'Crisis Indicator Data'!$C$3:$H$198,5,FALSE)))</f>
        <v>0</v>
      </c>
      <c r="M122" s="144">
        <f>IF(G122="x","x",(G122*1000000/VLOOKUP($C122,'Crisis Indicator Data'!$C$3:$H$198,5,FALSE)))</f>
        <v>0.5084566596194503</v>
      </c>
      <c r="N122" s="144">
        <f>IF(H122="x","x",(H122*1000000/VLOOKUP($C122,'Crisis Indicator Data'!$C$3:$H$198,5,FALSE)))</f>
        <v>6.8710359408033828E-2</v>
      </c>
      <c r="O122" s="144">
        <f>IF(I122="x","x",(I122*1000000/VLOOKUP($C122,'Crisis Indicator Data'!$C$3:$H$198,5,FALSE)))</f>
        <v>0.38054968287526425</v>
      </c>
      <c r="P122" s="144">
        <f>IF(J122="x","x",(J122*1000000/VLOOKUP($C122,'Crisis Indicator Data'!$C$3:$H$198,5,FALSE)))</f>
        <v>4.2283298097251586E-2</v>
      </c>
      <c r="Q122" s="253">
        <f t="shared" si="10"/>
        <v>4</v>
      </c>
      <c r="R122" s="253">
        <f t="shared" si="11"/>
        <v>3.65</v>
      </c>
    </row>
    <row r="123" spans="1:18" x14ac:dyDescent="0.35">
      <c r="A123" s="150" t="str">
        <f>'Crisis Indicator Data'!A120</f>
        <v>Drought in Senegal</v>
      </c>
      <c r="B123" s="151" t="str">
        <f>'Crisis Indicator Data'!B120</f>
        <v>Drought</v>
      </c>
      <c r="C123" s="151" t="str">
        <f>'Crisis Indicator Data'!C120</f>
        <v>SEN002</v>
      </c>
      <c r="D123" s="151" t="str">
        <f>'Crisis Indicator Data'!D120</f>
        <v>Senegal</v>
      </c>
      <c r="E123" s="151" t="str">
        <f>'Crisis Indicator Data'!E120</f>
        <v>SEN</v>
      </c>
      <c r="F123" s="160">
        <f>IF('Crisis Indicator Data'!Q120="x","x",('Crisis Indicator Data'!Q120/1000000))</f>
        <v>13.521000000000001</v>
      </c>
      <c r="G123" s="160">
        <f>IF('Crisis Indicator Data'!R120="x","x",('Crisis Indicator Data'!R120/1000000))</f>
        <v>2.6760000000000002</v>
      </c>
      <c r="H123" s="160">
        <f>IF('Crisis Indicator Data'!S120="x","x",('Crisis Indicator Data'!S120/1000000))</f>
        <v>0.498</v>
      </c>
      <c r="I123" s="160">
        <f>IF('Crisis Indicator Data'!T120="x","x",('Crisis Indicator Data'!T120/1000000))</f>
        <v>1.2999999999999999E-2</v>
      </c>
      <c r="J123" s="160">
        <f>IF('Crisis Indicator Data'!U120="x","x",('Crisis Indicator Data'!U120/1000000))</f>
        <v>0</v>
      </c>
      <c r="K123" s="259">
        <f t="shared" si="9"/>
        <v>2.8</v>
      </c>
      <c r="L123" s="144">
        <f>IF(F123="x","x",(F123*1000000/VLOOKUP($C123,'Crisis Indicator Data'!$C$3:$H$198,5,FALSE)))</f>
        <v>0.80920462026452811</v>
      </c>
      <c r="M123" s="144">
        <f>IF(G123="x","x",(G123*1000000/VLOOKUP($C123,'Crisis Indicator Data'!$C$3:$H$198,5,FALSE)))</f>
        <v>0.16015321084445508</v>
      </c>
      <c r="N123" s="144">
        <f>IF(H123="x","x",(H123*1000000/VLOOKUP($C123,'Crisis Indicator Data'!$C$3:$H$198,5,FALSE)))</f>
        <v>2.9804297085403077E-2</v>
      </c>
      <c r="O123" s="144">
        <f>IF(I123="x","x",(I123*1000000/VLOOKUP($C123,'Crisis Indicator Data'!$C$3:$H$198,5,FALSE)))</f>
        <v>7.7802381949847383E-4</v>
      </c>
      <c r="P123" s="144">
        <f>IF(J123="x","x",(J123*1000000/VLOOKUP($C123,'Crisis Indicator Data'!$C$3:$H$198,5,FALSE)))</f>
        <v>0</v>
      </c>
      <c r="Q123" s="253">
        <f t="shared" si="10"/>
        <v>2</v>
      </c>
      <c r="R123" s="253">
        <f t="shared" si="11"/>
        <v>2.4</v>
      </c>
    </row>
    <row r="124" spans="1:18" x14ac:dyDescent="0.35">
      <c r="A124" s="150" t="str">
        <f>'Crisis Indicator Data'!A121</f>
        <v>Complex crisis in El Salvador</v>
      </c>
      <c r="B124" s="151" t="str">
        <f>'Crisis Indicator Data'!B121</f>
        <v>Complex crisis</v>
      </c>
      <c r="C124" s="151" t="str">
        <f>'Crisis Indicator Data'!C121</f>
        <v>SLV001</v>
      </c>
      <c r="D124" s="151" t="str">
        <f>'Crisis Indicator Data'!D121</f>
        <v>El Salvador</v>
      </c>
      <c r="E124" s="151" t="str">
        <f>'Crisis Indicator Data'!E121</f>
        <v>SLV</v>
      </c>
      <c r="F124" s="160">
        <f>IF('Crisis Indicator Data'!Q121="x","x",('Crisis Indicator Data'!Q121/1000000))</f>
        <v>3.5</v>
      </c>
      <c r="G124" s="160">
        <f>IF('Crisis Indicator Data'!R121="x","x",('Crisis Indicator Data'!R121/1000000))</f>
        <v>1.5</v>
      </c>
      <c r="H124" s="160">
        <f>IF('Crisis Indicator Data'!S121="x","x",('Crisis Indicator Data'!S121/1000000))</f>
        <v>1.4</v>
      </c>
      <c r="I124" s="160">
        <f>IF('Crisis Indicator Data'!T121="x","x",('Crisis Indicator Data'!T121/1000000))</f>
        <v>0.3</v>
      </c>
      <c r="J124" s="160">
        <f>IF('Crisis Indicator Data'!U121="x","x",('Crisis Indicator Data'!U121/1000000))</f>
        <v>0</v>
      </c>
      <c r="K124" s="259">
        <f t="shared" si="9"/>
        <v>3.7</v>
      </c>
      <c r="L124" s="144">
        <f>IF(F124="x","x",(F124*1000000/VLOOKUP($C124,'Crisis Indicator Data'!$C$3:$H$198,5,FALSE)))</f>
        <v>0.52238805970149249</v>
      </c>
      <c r="M124" s="144">
        <f>IF(G124="x","x",(G124*1000000/VLOOKUP($C124,'Crisis Indicator Data'!$C$3:$H$198,5,FALSE)))</f>
        <v>0.22388059701492538</v>
      </c>
      <c r="N124" s="144">
        <f>IF(H124="x","x",(H124*1000000/VLOOKUP($C124,'Crisis Indicator Data'!$C$3:$H$198,5,FALSE)))</f>
        <v>0.20895522388059701</v>
      </c>
      <c r="O124" s="144">
        <f>IF(I124="x","x",(I124*1000000/VLOOKUP($C124,'Crisis Indicator Data'!$C$3:$H$198,5,FALSE)))</f>
        <v>4.4776119402985072E-2</v>
      </c>
      <c r="P124" s="144">
        <f>IF(J124="x","x",(J124*1000000/VLOOKUP($C124,'Crisis Indicator Data'!$C$3:$H$198,5,FALSE)))</f>
        <v>0</v>
      </c>
      <c r="Q124" s="253">
        <f t="shared" si="10"/>
        <v>3</v>
      </c>
      <c r="R124" s="253">
        <f t="shared" si="11"/>
        <v>3.35</v>
      </c>
    </row>
    <row r="125" spans="1:18" x14ac:dyDescent="0.35">
      <c r="A125" s="150" t="str">
        <f>'Crisis Indicator Data'!A122</f>
        <v>Complex crisis in Somalia</v>
      </c>
      <c r="B125" s="151" t="str">
        <f>'Crisis Indicator Data'!B122</f>
        <v>Complex crisis</v>
      </c>
      <c r="C125" s="151" t="str">
        <f>'Crisis Indicator Data'!C122</f>
        <v>SOM001</v>
      </c>
      <c r="D125" s="151" t="str">
        <f>'Crisis Indicator Data'!D122</f>
        <v>Somalia</v>
      </c>
      <c r="E125" s="151" t="str">
        <f>'Crisis Indicator Data'!E122</f>
        <v>SOM</v>
      </c>
      <c r="F125" s="160">
        <f>IF('Crisis Indicator Data'!Q122="x","x",('Crisis Indicator Data'!Q122/1000000))</f>
        <v>1.9E-2</v>
      </c>
      <c r="G125" s="160">
        <f>IF('Crisis Indicator Data'!R122="x","x",('Crisis Indicator Data'!R122/1000000))</f>
        <v>8</v>
      </c>
      <c r="H125" s="160">
        <f>IF('Crisis Indicator Data'!S122="x","x",('Crisis Indicator Data'!S122/1000000))</f>
        <v>5.915</v>
      </c>
      <c r="I125" s="160">
        <f>IF('Crisis Indicator Data'!T122="x","x",('Crisis Indicator Data'!T122/1000000))</f>
        <v>1.74</v>
      </c>
      <c r="J125" s="160">
        <f>IF('Crisis Indicator Data'!U122="x","x",('Crisis Indicator Data'!U122/1000000))</f>
        <v>8.1000000000000003E-2</v>
      </c>
      <c r="K125" s="259">
        <f t="shared" si="9"/>
        <v>4.8</v>
      </c>
      <c r="L125" s="144">
        <f>IF(F125="x","x",(F125*1000000/VLOOKUP($C125,'Crisis Indicator Data'!$C$3:$H$198,5,FALSE)))</f>
        <v>1.2059663598857505E-3</v>
      </c>
      <c r="M125" s="144">
        <f>IF(G125="x","x",(G125*1000000/VLOOKUP($C125,'Crisis Indicator Data'!$C$3:$H$198,5,FALSE)))</f>
        <v>0.50777530942557914</v>
      </c>
      <c r="N125" s="144">
        <f>IF(H125="x","x",(H125*1000000/VLOOKUP($C125,'Crisis Indicator Data'!$C$3:$H$198,5,FALSE)))</f>
        <v>0.37543636940653763</v>
      </c>
      <c r="O125" s="144">
        <f>IF(I125="x","x",(I125*1000000/VLOOKUP($C125,'Crisis Indicator Data'!$C$3:$H$198,5,FALSE)))</f>
        <v>0.11044112980006347</v>
      </c>
      <c r="P125" s="144">
        <f>IF(J125="x","x",(J125*1000000/VLOOKUP($C125,'Crisis Indicator Data'!$C$3:$H$198,5,FALSE)))</f>
        <v>5.1412250079339895E-3</v>
      </c>
      <c r="Q125" s="253">
        <f t="shared" si="10"/>
        <v>4</v>
      </c>
      <c r="R125" s="253">
        <f t="shared" si="11"/>
        <v>4.4000000000000004</v>
      </c>
    </row>
    <row r="126" spans="1:18" x14ac:dyDescent="0.35">
      <c r="A126" s="150" t="str">
        <f>'Crisis Indicator Data'!A123</f>
        <v>Mixed Migration Flows in Somalia</v>
      </c>
      <c r="B126" s="151" t="str">
        <f>'Crisis Indicator Data'!B123</f>
        <v>International displacement</v>
      </c>
      <c r="C126" s="151" t="str">
        <f>'Crisis Indicator Data'!C123</f>
        <v>SOM002</v>
      </c>
      <c r="D126" s="151" t="str">
        <f>'Crisis Indicator Data'!D123</f>
        <v>Somalia</v>
      </c>
      <c r="E126" s="151" t="str">
        <f>'Crisis Indicator Data'!E123</f>
        <v>SOM</v>
      </c>
      <c r="F126" s="160">
        <f>IF('Crisis Indicator Data'!Q123="x","x",('Crisis Indicator Data'!Q123/1000000))</f>
        <v>1.296</v>
      </c>
      <c r="G126" s="160">
        <f>IF('Crisis Indicator Data'!R123="x","x",('Crisis Indicator Data'!R123/1000000))</f>
        <v>0</v>
      </c>
      <c r="H126" s="160">
        <f>IF('Crisis Indicator Data'!S123="x","x",('Crisis Indicator Data'!S123/1000000))</f>
        <v>0</v>
      </c>
      <c r="I126" s="160">
        <f>IF('Crisis Indicator Data'!T123="x","x",('Crisis Indicator Data'!T123/1000000))</f>
        <v>2.5000000000000001E-2</v>
      </c>
      <c r="J126" s="160">
        <f>IF('Crisis Indicator Data'!U123="x","x",('Crisis Indicator Data'!U123/1000000))</f>
        <v>0</v>
      </c>
      <c r="K126" s="259">
        <f t="shared" si="9"/>
        <v>0.7</v>
      </c>
      <c r="L126" s="144">
        <f>IF(F126="x","x",(F126*1000000/VLOOKUP($C126,'Crisis Indicator Data'!$C$3:$H$198,5,FALSE)))</f>
        <v>0.98033282904689867</v>
      </c>
      <c r="M126" s="144">
        <f>IF(G126="x","x",(G126*1000000/VLOOKUP($C126,'Crisis Indicator Data'!$C$3:$H$198,5,FALSE)))</f>
        <v>0</v>
      </c>
      <c r="N126" s="144">
        <f>IF(H126="x","x",(H126*1000000/VLOOKUP($C126,'Crisis Indicator Data'!$C$3:$H$198,5,FALSE)))</f>
        <v>0</v>
      </c>
      <c r="O126" s="144">
        <f>IF(I126="x","x",(I126*1000000/VLOOKUP($C126,'Crisis Indicator Data'!$C$3:$H$198,5,FALSE)))</f>
        <v>1.8910741301059002E-2</v>
      </c>
      <c r="P126" s="144">
        <f>IF(J126="x","x",(J126*1000000/VLOOKUP($C126,'Crisis Indicator Data'!$C$3:$H$198,5,FALSE)))</f>
        <v>0</v>
      </c>
      <c r="Q126" s="253">
        <f t="shared" si="10"/>
        <v>1</v>
      </c>
      <c r="R126" s="253">
        <f t="shared" si="11"/>
        <v>0.85</v>
      </c>
    </row>
    <row r="127" spans="1:18" x14ac:dyDescent="0.35">
      <c r="A127" s="150" t="str">
        <f>'Crisis Indicator Data'!A124</f>
        <v>Complex crisis in South Sudan</v>
      </c>
      <c r="B127" s="151" t="str">
        <f>'Crisis Indicator Data'!B124</f>
        <v>Complex crisis</v>
      </c>
      <c r="C127" s="151" t="str">
        <f>'Crisis Indicator Data'!C124</f>
        <v>SSD001</v>
      </c>
      <c r="D127" s="151" t="str">
        <f>'Crisis Indicator Data'!D124</f>
        <v>South Sudan</v>
      </c>
      <c r="E127" s="151" t="str">
        <f>'Crisis Indicator Data'!E124</f>
        <v>SSD</v>
      </c>
      <c r="F127" s="160">
        <f>IF('Crisis Indicator Data'!Q124="x","x",('Crisis Indicator Data'!Q124/1000000))</f>
        <v>0</v>
      </c>
      <c r="G127" s="160">
        <f>IF('Crisis Indicator Data'!R124="x","x",('Crisis Indicator Data'!R124/1000000))</f>
        <v>3.5</v>
      </c>
      <c r="H127" s="160">
        <f>IF('Crisis Indicator Data'!S124="x","x",('Crisis Indicator Data'!S124/1000000))</f>
        <v>6.4969999999999999</v>
      </c>
      <c r="I127" s="160">
        <f>IF('Crisis Indicator Data'!T124="x","x",('Crisis Indicator Data'!T124/1000000))</f>
        <v>1.4239999999999999</v>
      </c>
      <c r="J127" s="160">
        <f>IF('Crisis Indicator Data'!U124="x","x",('Crisis Indicator Data'!U124/1000000))</f>
        <v>0.97899999999999998</v>
      </c>
      <c r="K127" s="259">
        <f t="shared" si="9"/>
        <v>4.9000000000000004</v>
      </c>
      <c r="L127" s="144">
        <f>IF(F127="x","x",(F127*1000000/VLOOKUP($C127,'Crisis Indicator Data'!$C$3:$H$198,5,FALSE)))</f>
        <v>0</v>
      </c>
      <c r="M127" s="144">
        <f>IF(G127="x","x",(G127*1000000/VLOOKUP($C127,'Crisis Indicator Data'!$C$3:$H$198,5,FALSE)))</f>
        <v>0.28225806451612906</v>
      </c>
      <c r="N127" s="144">
        <f>IF(H127="x","x",(H127*1000000/VLOOKUP($C127,'Crisis Indicator Data'!$C$3:$H$198,5,FALSE)))</f>
        <v>0.52395161290322578</v>
      </c>
      <c r="O127" s="144">
        <f>IF(I127="x","x",(I127*1000000/VLOOKUP($C127,'Crisis Indicator Data'!$C$3:$H$198,5,FALSE)))</f>
        <v>0.11483870967741935</v>
      </c>
      <c r="P127" s="144">
        <f>IF(J127="x","x",(J127*1000000/VLOOKUP($C127,'Crisis Indicator Data'!$C$3:$H$198,5,FALSE)))</f>
        <v>7.8951612903225804E-2</v>
      </c>
      <c r="Q127" s="253">
        <f t="shared" si="10"/>
        <v>5</v>
      </c>
      <c r="R127" s="253">
        <f t="shared" si="11"/>
        <v>4.95</v>
      </c>
    </row>
    <row r="128" spans="1:18" x14ac:dyDescent="0.35">
      <c r="A128" s="150" t="str">
        <f>'Crisis Indicator Data'!A125</f>
        <v>Displacement from Ukraine conflict in Slovakia</v>
      </c>
      <c r="B128" s="151" t="str">
        <f>'Crisis Indicator Data'!B125</f>
        <v>International displacement</v>
      </c>
      <c r="C128" s="151" t="str">
        <f>'Crisis Indicator Data'!C125</f>
        <v>SVK002</v>
      </c>
      <c r="D128" s="151" t="str">
        <f>'Crisis Indicator Data'!D125</f>
        <v>Slovakia</v>
      </c>
      <c r="E128" s="151" t="str">
        <f>'Crisis Indicator Data'!E125</f>
        <v>SVK</v>
      </c>
      <c r="F128" s="160">
        <f>IF('Crisis Indicator Data'!Q125="x","x",('Crisis Indicator Data'!Q125/1000000))</f>
        <v>1.544</v>
      </c>
      <c r="G128" s="160">
        <f>IF('Crisis Indicator Data'!R125="x","x",('Crisis Indicator Data'!R125/1000000))</f>
        <v>0.26500000000000001</v>
      </c>
      <c r="H128" s="160">
        <f>IF('Crisis Indicator Data'!S125="x","x",('Crisis Indicator Data'!S125/1000000))</f>
        <v>0</v>
      </c>
      <c r="I128" s="160">
        <f>IF('Crisis Indicator Data'!T125="x","x",('Crisis Indicator Data'!T125/1000000))</f>
        <v>0</v>
      </c>
      <c r="J128" s="160">
        <f>IF('Crisis Indicator Data'!U125="x","x",('Crisis Indicator Data'!U125/1000000))</f>
        <v>0</v>
      </c>
      <c r="K128" s="259">
        <f t="shared" si="9"/>
        <v>0</v>
      </c>
      <c r="L128" s="144">
        <f>IF(F128="x","x",(F128*1000000/VLOOKUP($C128,'Crisis Indicator Data'!$C$3:$H$198,5,FALSE)))</f>
        <v>0.84095860566448799</v>
      </c>
      <c r="M128" s="144">
        <f>IF(G128="x","x",(G128*1000000/VLOOKUP($C128,'Crisis Indicator Data'!$C$3:$H$198,5,FALSE)))</f>
        <v>0.1443355119825708</v>
      </c>
      <c r="N128" s="144">
        <f>IF(H128="x","x",(H128*1000000/VLOOKUP($C128,'Crisis Indicator Data'!$C$3:$H$198,5,FALSE)))</f>
        <v>0</v>
      </c>
      <c r="O128" s="144">
        <f>IF(I128="x","x",(I128*1000000/VLOOKUP($C128,'Crisis Indicator Data'!$C$3:$H$198,5,FALSE)))</f>
        <v>0</v>
      </c>
      <c r="P128" s="144">
        <f>IF(J128="x","x",(J128*1000000/VLOOKUP($C128,'Crisis Indicator Data'!$C$3:$H$198,5,FALSE)))</f>
        <v>0</v>
      </c>
      <c r="Q128" s="253">
        <f t="shared" si="10"/>
        <v>2</v>
      </c>
      <c r="R128" s="253">
        <f t="shared" si="11"/>
        <v>1</v>
      </c>
    </row>
    <row r="129" spans="1:18" x14ac:dyDescent="0.35">
      <c r="A129" s="150" t="str">
        <f>'Crisis Indicator Data'!A126</f>
        <v>Food Security Crisis in Eswatini</v>
      </c>
      <c r="B129" s="151" t="str">
        <f>'Crisis Indicator Data'!B126</f>
        <v>Food Security</v>
      </c>
      <c r="C129" s="151" t="str">
        <f>'Crisis Indicator Data'!C126</f>
        <v>SWZ001</v>
      </c>
      <c r="D129" s="151" t="str">
        <f>'Crisis Indicator Data'!D126</f>
        <v>Eswatini</v>
      </c>
      <c r="E129" s="151" t="str">
        <f>'Crisis Indicator Data'!E126</f>
        <v>SWZ</v>
      </c>
      <c r="F129" s="160">
        <f>IF('Crisis Indicator Data'!Q126="x","x",('Crisis Indicator Data'!Q126/1000000))</f>
        <v>0.46</v>
      </c>
      <c r="G129" s="160">
        <f>IF('Crisis Indicator Data'!R126="x","x",('Crisis Indicator Data'!R126/1000000))</f>
        <v>0.376</v>
      </c>
      <c r="H129" s="160">
        <f>IF('Crisis Indicator Data'!S126="x","x",('Crisis Indicator Data'!S126/1000000))</f>
        <v>0.28599999999999998</v>
      </c>
      <c r="I129" s="160">
        <f>IF('Crisis Indicator Data'!T126="x","x",('Crisis Indicator Data'!T126/1000000))</f>
        <v>0.05</v>
      </c>
      <c r="J129" s="160">
        <f>IF('Crisis Indicator Data'!U126="x","x",('Crisis Indicator Data'!U126/1000000))</f>
        <v>0</v>
      </c>
      <c r="K129" s="259">
        <f t="shared" si="9"/>
        <v>2.5</v>
      </c>
      <c r="L129" s="144">
        <f>IF(F129="x","x",(F129*1000000/VLOOKUP($C129,'Crisis Indicator Data'!$C$3:$H$198,5,FALSE)))</f>
        <v>0.39249146757679182</v>
      </c>
      <c r="M129" s="144">
        <f>IF(G129="x","x",(G129*1000000/VLOOKUP($C129,'Crisis Indicator Data'!$C$3:$H$198,5,FALSE)))</f>
        <v>0.32081911262798635</v>
      </c>
      <c r="N129" s="144">
        <f>IF(H129="x","x",(H129*1000000/VLOOKUP($C129,'Crisis Indicator Data'!$C$3:$H$198,5,FALSE)))</f>
        <v>0.24402730375426621</v>
      </c>
      <c r="O129" s="144">
        <f>IF(I129="x","x",(I129*1000000/VLOOKUP($C129,'Crisis Indicator Data'!$C$3:$H$198,5,FALSE)))</f>
        <v>4.2662116040955635E-2</v>
      </c>
      <c r="P129" s="144">
        <f>IF(J129="x","x",(J129*1000000/VLOOKUP($C129,'Crisis Indicator Data'!$C$3:$H$198,5,FALSE)))</f>
        <v>0</v>
      </c>
      <c r="Q129" s="253">
        <f t="shared" si="10"/>
        <v>3</v>
      </c>
      <c r="R129" s="253">
        <f t="shared" si="11"/>
        <v>2.75</v>
      </c>
    </row>
    <row r="130" spans="1:18" x14ac:dyDescent="0.35">
      <c r="A130" s="150" t="str">
        <f>'Crisis Indicator Data'!A127</f>
        <v>Syrian conflict</v>
      </c>
      <c r="B130" s="151" t="str">
        <f>'Crisis Indicator Data'!B127</f>
        <v>Complex crisis</v>
      </c>
      <c r="C130" s="151" t="str">
        <f>'Crisis Indicator Data'!C127</f>
        <v>SYR001</v>
      </c>
      <c r="D130" s="151" t="str">
        <f>'Crisis Indicator Data'!D127</f>
        <v>Syria</v>
      </c>
      <c r="E130" s="151" t="str">
        <f>'Crisis Indicator Data'!E127</f>
        <v>SYR</v>
      </c>
      <c r="F130" s="160">
        <f>IF('Crisis Indicator Data'!Q127="x","x",('Crisis Indicator Data'!Q127/1000000))</f>
        <v>0</v>
      </c>
      <c r="G130" s="160">
        <f>IF('Crisis Indicator Data'!R127="x","x",('Crisis Indicator Data'!R127/1000000))</f>
        <v>7.14</v>
      </c>
      <c r="H130" s="160">
        <f>IF('Crisis Indicator Data'!S127="x","x",('Crisis Indicator Data'!S127/1000000))</f>
        <v>9.6</v>
      </c>
      <c r="I130" s="160">
        <f>IF('Crisis Indicator Data'!T127="x","x",('Crisis Indicator Data'!T127/1000000))</f>
        <v>4.9000000000000004</v>
      </c>
      <c r="J130" s="160">
        <f>IF('Crisis Indicator Data'!U127="x","x",('Crisis Indicator Data'!U127/1000000))</f>
        <v>0.06</v>
      </c>
      <c r="K130" s="259">
        <f t="shared" si="9"/>
        <v>5</v>
      </c>
      <c r="L130" s="144">
        <f>IF(F130="x","x",(F130*1000000/VLOOKUP($C130,'Crisis Indicator Data'!$C$3:$H$198,5,FALSE)))</f>
        <v>0</v>
      </c>
      <c r="M130" s="144">
        <f>IF(G130="x","x",(G130*1000000/VLOOKUP($C130,'Crisis Indicator Data'!$C$3:$H$198,5,FALSE)))</f>
        <v>0.32903225806451614</v>
      </c>
      <c r="N130" s="144">
        <f>IF(H130="x","x",(H130*1000000/VLOOKUP($C130,'Crisis Indicator Data'!$C$3:$H$198,5,FALSE)))</f>
        <v>0.44239631336405533</v>
      </c>
      <c r="O130" s="144">
        <f>IF(I130="x","x",(I130*1000000/VLOOKUP($C130,'Crisis Indicator Data'!$C$3:$H$198,5,FALSE)))</f>
        <v>0.22580645161290322</v>
      </c>
      <c r="P130" s="144">
        <f>IF(J130="x","x",(J130*1000000/VLOOKUP($C130,'Crisis Indicator Data'!$C$3:$H$198,5,FALSE)))</f>
        <v>2.7649769585253456E-3</v>
      </c>
      <c r="Q130" s="253">
        <f t="shared" si="10"/>
        <v>4</v>
      </c>
      <c r="R130" s="253">
        <f t="shared" si="11"/>
        <v>4.5</v>
      </c>
    </row>
    <row r="131" spans="1:18" x14ac:dyDescent="0.35">
      <c r="A131" s="150" t="str">
        <f>'Crisis Indicator Data'!A128</f>
        <v>Complex crisis in Chad</v>
      </c>
      <c r="B131" s="151" t="str">
        <f>'Crisis Indicator Data'!B128</f>
        <v>Multiple crises country</v>
      </c>
      <c r="C131" s="151" t="str">
        <f>'Crisis Indicator Data'!C128</f>
        <v>TCD001</v>
      </c>
      <c r="D131" s="151" t="str">
        <f>'Crisis Indicator Data'!D128</f>
        <v>Chad</v>
      </c>
      <c r="E131" s="151" t="str">
        <f>'Crisis Indicator Data'!E128</f>
        <v>TCD</v>
      </c>
      <c r="F131" s="160">
        <f>IF('Crisis Indicator Data'!Q128="x","x",('Crisis Indicator Data'!Q128/1000000))</f>
        <v>9.1750000000000007</v>
      </c>
      <c r="G131" s="160">
        <f>IF('Crisis Indicator Data'!R128="x","x",('Crisis Indicator Data'!R128/1000000))</f>
        <v>1.2070000000000001</v>
      </c>
      <c r="H131" s="160">
        <f>IF('Crisis Indicator Data'!S128="x","x",('Crisis Indicator Data'!S128/1000000))</f>
        <v>4.7359999999999998</v>
      </c>
      <c r="I131" s="160">
        <f>IF('Crisis Indicator Data'!T128="x","x",('Crisis Indicator Data'!T128/1000000))</f>
        <v>1.472</v>
      </c>
      <c r="J131" s="160">
        <f>IF('Crisis Indicator Data'!U128="x","x",('Crisis Indicator Data'!U128/1000000))</f>
        <v>0.192</v>
      </c>
      <c r="K131" s="259">
        <f t="shared" si="9"/>
        <v>4.7</v>
      </c>
      <c r="L131" s="144">
        <f>IF(F131="x","x",(F131*1000000/VLOOKUP($C131,'Crisis Indicator Data'!$C$3:$H$198,5,FALSE)))</f>
        <v>0.54622849318330657</v>
      </c>
      <c r="M131" s="144">
        <f>IF(G131="x","x",(G131*1000000/VLOOKUP($C131,'Crisis Indicator Data'!$C$3:$H$198,5,FALSE)))</f>
        <v>7.1858069893433352E-2</v>
      </c>
      <c r="N131" s="144">
        <f>IF(H131="x","x",(H131*1000000/VLOOKUP($C131,'Crisis Indicator Data'!$C$3:$H$198,5,FALSE)))</f>
        <v>0.28195511103173188</v>
      </c>
      <c r="O131" s="144">
        <f>IF(I131="x","x",(I131*1000000/VLOOKUP($C131,'Crisis Indicator Data'!$C$3:$H$198,5,FALSE)))</f>
        <v>8.7634696672024767E-2</v>
      </c>
      <c r="P131" s="144">
        <f>IF(J131="x","x",(J131*1000000/VLOOKUP($C131,'Crisis Indicator Data'!$C$3:$H$198,5,FALSE)))</f>
        <v>1.1430612609394535E-2</v>
      </c>
      <c r="Q131" s="253">
        <f t="shared" si="10"/>
        <v>4</v>
      </c>
      <c r="R131" s="253">
        <f t="shared" si="11"/>
        <v>4.3499999999999996</v>
      </c>
    </row>
    <row r="132" spans="1:18" x14ac:dyDescent="0.35">
      <c r="A132" s="150" t="str">
        <f>'Crisis Indicator Data'!A129</f>
        <v>Boko Haram in Chad</v>
      </c>
      <c r="B132" s="151" t="str">
        <f>'Crisis Indicator Data'!B129</f>
        <v>Conflict</v>
      </c>
      <c r="C132" s="151" t="str">
        <f>'Crisis Indicator Data'!C129</f>
        <v>TCD003</v>
      </c>
      <c r="D132" s="151" t="str">
        <f>'Crisis Indicator Data'!D129</f>
        <v>Chad</v>
      </c>
      <c r="E132" s="151" t="str">
        <f>'Crisis Indicator Data'!E129</f>
        <v>TCD</v>
      </c>
      <c r="F132" s="160">
        <f>IF('Crisis Indicator Data'!Q129="x","x",('Crisis Indicator Data'!Q129/1000000))</f>
        <v>0</v>
      </c>
      <c r="G132" s="160">
        <f>IF('Crisis Indicator Data'!R129="x","x",('Crisis Indicator Data'!R129/1000000))</f>
        <v>0.318</v>
      </c>
      <c r="H132" s="160">
        <f>IF('Crisis Indicator Data'!S129="x","x",('Crisis Indicator Data'!S129/1000000))</f>
        <v>9.8000000000000004E-2</v>
      </c>
      <c r="I132" s="160">
        <f>IF('Crisis Indicator Data'!T129="x","x",('Crisis Indicator Data'!T129/1000000))</f>
        <v>0.14699999999999999</v>
      </c>
      <c r="J132" s="160">
        <f>IF('Crisis Indicator Data'!U129="x","x",('Crisis Indicator Data'!U129/1000000))</f>
        <v>0.122</v>
      </c>
      <c r="K132" s="259">
        <f t="shared" si="9"/>
        <v>2.6</v>
      </c>
      <c r="L132" s="144">
        <f>IF(F132="x","x",(F132*1000000/VLOOKUP($C132,'Crisis Indicator Data'!$C$3:$H$198,5,FALSE)))</f>
        <v>0</v>
      </c>
      <c r="M132" s="144">
        <f>IF(G132="x","x",(G132*1000000/VLOOKUP($C132,'Crisis Indicator Data'!$C$3:$H$198,5,FALSE)))</f>
        <v>0.46355685131195334</v>
      </c>
      <c r="N132" s="144">
        <f>IF(H132="x","x",(H132*1000000/VLOOKUP($C132,'Crisis Indicator Data'!$C$3:$H$198,5,FALSE)))</f>
        <v>0.14285714285714285</v>
      </c>
      <c r="O132" s="144">
        <f>IF(I132="x","x",(I132*1000000/VLOOKUP($C132,'Crisis Indicator Data'!$C$3:$H$198,5,FALSE)))</f>
        <v>0.21428571428571427</v>
      </c>
      <c r="P132" s="144">
        <f>IF(J132="x","x",(J132*1000000/VLOOKUP($C132,'Crisis Indicator Data'!$C$3:$H$198,5,FALSE)))</f>
        <v>0.17784256559766765</v>
      </c>
      <c r="Q132" s="253">
        <f t="shared" si="10"/>
        <v>5</v>
      </c>
      <c r="R132" s="253">
        <f t="shared" si="11"/>
        <v>3.8</v>
      </c>
    </row>
    <row r="133" spans="1:18" x14ac:dyDescent="0.35">
      <c r="A133" s="150" t="str">
        <f>'Crisis Indicator Data'!A130</f>
        <v>CAR refugees in Chad</v>
      </c>
      <c r="B133" s="151" t="str">
        <f>'Crisis Indicator Data'!B130</f>
        <v>International displacement</v>
      </c>
      <c r="C133" s="151" t="str">
        <f>'Crisis Indicator Data'!C130</f>
        <v>TCD004</v>
      </c>
      <c r="D133" s="151" t="str">
        <f>'Crisis Indicator Data'!D130</f>
        <v>Chad</v>
      </c>
      <c r="E133" s="151" t="str">
        <f>'Crisis Indicator Data'!E130</f>
        <v>TCD</v>
      </c>
      <c r="F133" s="160">
        <f>IF('Crisis Indicator Data'!Q130="x","x",('Crisis Indicator Data'!Q130/1000000))</f>
        <v>3.452</v>
      </c>
      <c r="G133" s="160">
        <f>IF('Crisis Indicator Data'!R130="x","x",('Crisis Indicator Data'!R130/1000000))</f>
        <v>0</v>
      </c>
      <c r="H133" s="160">
        <f>IF('Crisis Indicator Data'!S130="x","x",('Crisis Indicator Data'!S130/1000000))</f>
        <v>0.74299999999999999</v>
      </c>
      <c r="I133" s="160">
        <f>IF('Crisis Indicator Data'!T130="x","x",('Crisis Indicator Data'!T130/1000000))</f>
        <v>0.26100000000000001</v>
      </c>
      <c r="J133" s="160">
        <f>IF('Crisis Indicator Data'!U130="x","x",('Crisis Indicator Data'!U130/1000000))</f>
        <v>0</v>
      </c>
      <c r="K133" s="259">
        <f t="shared" si="9"/>
        <v>3.3</v>
      </c>
      <c r="L133" s="144">
        <f>IF(F133="x","x",(F133*1000000/VLOOKUP($C133,'Crisis Indicator Data'!$C$3:$H$198,5,FALSE)))</f>
        <v>0.77468581687612204</v>
      </c>
      <c r="M133" s="144">
        <f>IF(G133="x","x",(G133*1000000/VLOOKUP($C133,'Crisis Indicator Data'!$C$3:$H$198,5,FALSE)))</f>
        <v>0</v>
      </c>
      <c r="N133" s="144">
        <f>IF(H133="x","x",(H133*1000000/VLOOKUP($C133,'Crisis Indicator Data'!$C$3:$H$198,5,FALSE)))</f>
        <v>0.16674147217235188</v>
      </c>
      <c r="O133" s="144">
        <f>IF(I133="x","x",(I133*1000000/VLOOKUP($C133,'Crisis Indicator Data'!$C$3:$H$198,5,FALSE)))</f>
        <v>5.8572710951526032E-2</v>
      </c>
      <c r="P133" s="144">
        <f>IF(J133="x","x",(J133*1000000/VLOOKUP($C133,'Crisis Indicator Data'!$C$3:$H$198,5,FALSE)))</f>
        <v>0</v>
      </c>
      <c r="Q133" s="253">
        <f t="shared" si="10"/>
        <v>4</v>
      </c>
      <c r="R133" s="253">
        <f t="shared" si="11"/>
        <v>3.65</v>
      </c>
    </row>
    <row r="134" spans="1:18" x14ac:dyDescent="0.35">
      <c r="A134" s="150" t="str">
        <f>'Crisis Indicator Data'!A131</f>
        <v>Darfur refugees in Chad</v>
      </c>
      <c r="B134" s="151" t="str">
        <f>'Crisis Indicator Data'!B131</f>
        <v>International displacement</v>
      </c>
      <c r="C134" s="151" t="str">
        <f>'Crisis Indicator Data'!C131</f>
        <v>TCD005</v>
      </c>
      <c r="D134" s="151" t="str">
        <f>'Crisis Indicator Data'!D131</f>
        <v>Chad</v>
      </c>
      <c r="E134" s="151" t="str">
        <f>'Crisis Indicator Data'!E131</f>
        <v>TCD</v>
      </c>
      <c r="F134" s="160">
        <f>IF('Crisis Indicator Data'!Q131="x","x",('Crisis Indicator Data'!Q131/1000000))</f>
        <v>1.454</v>
      </c>
      <c r="G134" s="160">
        <f>IF('Crisis Indicator Data'!R131="x","x",('Crisis Indicator Data'!R131/1000000))</f>
        <v>0</v>
      </c>
      <c r="H134" s="160">
        <f>IF('Crisis Indicator Data'!S131="x","x",('Crisis Indicator Data'!S131/1000000))</f>
        <v>0.69399999999999995</v>
      </c>
      <c r="I134" s="160">
        <f>IF('Crisis Indicator Data'!T131="x","x",('Crisis Indicator Data'!T131/1000000))</f>
        <v>0.42899999999999999</v>
      </c>
      <c r="J134" s="160">
        <f>IF('Crisis Indicator Data'!U131="x","x",('Crisis Indicator Data'!U131/1000000))</f>
        <v>0</v>
      </c>
      <c r="K134" s="259">
        <f t="shared" ref="K134:K155" si="12">IF(H134="x","x",IF(SUM(H134:J134)=0,0,IF(LOG(SUM(H134:J134)*1000000)&lt;$K$4,0,IF(LOG(SUM(H134:J134)*1000000)&gt;$K$3,5,ROUND(5-(K$3-LOG(SUM(H134:J134)*1000000))/(K$3-K$4)*5,1)))))</f>
        <v>3.4</v>
      </c>
      <c r="L134" s="144">
        <f>IF(F134="x","x",(F134*1000000/VLOOKUP($C134,'Crisis Indicator Data'!$C$3:$H$198,5,FALSE)))</f>
        <v>0.56422196352347687</v>
      </c>
      <c r="M134" s="144">
        <f>IF(G134="x","x",(G134*1000000/VLOOKUP($C134,'Crisis Indicator Data'!$C$3:$H$198,5,FALSE)))</f>
        <v>0</v>
      </c>
      <c r="N134" s="144">
        <f>IF(H134="x","x",(H134*1000000/VLOOKUP($C134,'Crisis Indicator Data'!$C$3:$H$198,5,FALSE)))</f>
        <v>0.26930539386883973</v>
      </c>
      <c r="O134" s="144">
        <f>IF(I134="x","x",(I134*1000000/VLOOKUP($C134,'Crisis Indicator Data'!$C$3:$H$198,5,FALSE)))</f>
        <v>0.16647264260768335</v>
      </c>
      <c r="P134" s="144">
        <f>IF(J134="x","x",(J134*1000000/VLOOKUP($C134,'Crisis Indicator Data'!$C$3:$H$198,5,FALSE)))</f>
        <v>0</v>
      </c>
      <c r="Q134" s="253">
        <f t="shared" ref="Q134:Q155" si="13">IF(N134="x","x",IF(OR(L134&gt;=$L$3,M134&gt;=$M$3,N134&gt;=$N$3,O134&gt;=$O$3,P134&gt;=$P$3),(IF(P134&gt;=$P$3,5,IF((O134+P134)&gt;=$O$3,4,IF((O134+P134+N134)&gt;=$N$3,3,IF((O134+P134+N134+M134)&gt;=$M$3,2,1)))))))</f>
        <v>4</v>
      </c>
      <c r="R134" s="253">
        <f t="shared" ref="R134:R155" si="14">IF(Q134="x","x",(AVERAGE(K134,Q134)))</f>
        <v>3.7</v>
      </c>
    </row>
    <row r="135" spans="1:18" x14ac:dyDescent="0.35">
      <c r="A135" s="150" t="str">
        <f>'Crisis Indicator Data'!A132</f>
        <v>Tibesti Conflict in Chad</v>
      </c>
      <c r="B135" s="151" t="str">
        <f>'Crisis Indicator Data'!B132</f>
        <v>Conflict</v>
      </c>
      <c r="C135" s="151" t="str">
        <f>'Crisis Indicator Data'!C132</f>
        <v>TCD006</v>
      </c>
      <c r="D135" s="151" t="str">
        <f>'Crisis Indicator Data'!D132</f>
        <v>Chad</v>
      </c>
      <c r="E135" s="151" t="str">
        <f>'Crisis Indicator Data'!E132</f>
        <v>TCD</v>
      </c>
      <c r="F135" s="160">
        <f>IF('Crisis Indicator Data'!Q132="x","x",('Crisis Indicator Data'!Q132/1000000))</f>
        <v>0</v>
      </c>
      <c r="G135" s="160">
        <f>IF('Crisis Indicator Data'!R132="x","x",('Crisis Indicator Data'!R132/1000000))</f>
        <v>0.02</v>
      </c>
      <c r="H135" s="160">
        <f>IF('Crisis Indicator Data'!S132="x","x",('Crisis Indicator Data'!S132/1000000))</f>
        <v>1.0999999999999999E-2</v>
      </c>
      <c r="I135" s="160">
        <f>IF('Crisis Indicator Data'!T132="x","x",('Crisis Indicator Data'!T132/1000000))</f>
        <v>6.0000000000000001E-3</v>
      </c>
      <c r="J135" s="160">
        <f>IF('Crisis Indicator Data'!U132="x","x",('Crisis Indicator Data'!U132/1000000))</f>
        <v>1E-3</v>
      </c>
      <c r="K135" s="259">
        <f t="shared" si="12"/>
        <v>0.4</v>
      </c>
      <c r="L135" s="144">
        <f>IF(F135="x","x",(F135*1000000/VLOOKUP($C135,'Crisis Indicator Data'!$C$3:$H$198,5,FALSE)))</f>
        <v>0</v>
      </c>
      <c r="M135" s="144">
        <f>IF(G135="x","x",(G135*1000000/VLOOKUP($C135,'Crisis Indicator Data'!$C$3:$H$198,5,FALSE)))</f>
        <v>0.52631578947368418</v>
      </c>
      <c r="N135" s="144">
        <f>IF(H135="x","x",(H135*1000000/VLOOKUP($C135,'Crisis Indicator Data'!$C$3:$H$198,5,FALSE)))</f>
        <v>0.28947368421052633</v>
      </c>
      <c r="O135" s="144">
        <f>IF(I135="x","x",(I135*1000000/VLOOKUP($C135,'Crisis Indicator Data'!$C$3:$H$198,5,FALSE)))</f>
        <v>0.15789473684210525</v>
      </c>
      <c r="P135" s="144">
        <f>IF(J135="x","x",(J135*1000000/VLOOKUP($C135,'Crisis Indicator Data'!$C$3:$H$198,5,FALSE)))</f>
        <v>2.6315789473684209E-2</v>
      </c>
      <c r="Q135" s="253">
        <f t="shared" si="13"/>
        <v>4</v>
      </c>
      <c r="R135" s="253">
        <f t="shared" si="14"/>
        <v>2.2000000000000002</v>
      </c>
    </row>
    <row r="136" spans="1:18" x14ac:dyDescent="0.35">
      <c r="A136" s="150" t="str">
        <f>'Crisis Indicator Data'!A133</f>
        <v>Multiple situations in Thailand</v>
      </c>
      <c r="B136" s="151" t="str">
        <f>'Crisis Indicator Data'!B133</f>
        <v>Multiple crises country</v>
      </c>
      <c r="C136" s="151" t="str">
        <f>'Crisis Indicator Data'!C133</f>
        <v>THA001</v>
      </c>
      <c r="D136" s="151" t="str">
        <f>'Crisis Indicator Data'!D133</f>
        <v>Thailand</v>
      </c>
      <c r="E136" s="151" t="str">
        <f>'Crisis Indicator Data'!E133</f>
        <v>THA</v>
      </c>
      <c r="F136" s="160">
        <f>IF('Crisis Indicator Data'!Q133="x","x",('Crisis Indicator Data'!Q133/1000000))</f>
        <v>3.7090000000000001</v>
      </c>
      <c r="G136" s="160">
        <f>IF('Crisis Indicator Data'!R133="x","x",('Crisis Indicator Data'!R133/1000000))</f>
        <v>0</v>
      </c>
      <c r="H136" s="160">
        <f>IF('Crisis Indicator Data'!S133="x","x",('Crisis Indicator Data'!S133/1000000))</f>
        <v>9.0999999999999998E-2</v>
      </c>
      <c r="I136" s="160">
        <f>IF('Crisis Indicator Data'!T133="x","x",('Crisis Indicator Data'!T133/1000000))</f>
        <v>0</v>
      </c>
      <c r="J136" s="160">
        <f>IF('Crisis Indicator Data'!U133="x","x",('Crisis Indicator Data'!U133/1000000))</f>
        <v>0</v>
      </c>
      <c r="K136" s="259">
        <f t="shared" si="12"/>
        <v>1.6</v>
      </c>
      <c r="L136" s="144">
        <f>IF(F136="x","x",(F136*1000000/VLOOKUP($C136,'Crisis Indicator Data'!$C$3:$H$198,5,FALSE)))</f>
        <v>0.97579584319915813</v>
      </c>
      <c r="M136" s="144">
        <f>IF(G136="x","x",(G136*1000000/VLOOKUP($C136,'Crisis Indicator Data'!$C$3:$H$198,5,FALSE)))</f>
        <v>0</v>
      </c>
      <c r="N136" s="144">
        <f>IF(H136="x","x",(H136*1000000/VLOOKUP($C136,'Crisis Indicator Data'!$C$3:$H$198,5,FALSE)))</f>
        <v>2.3941068139963169E-2</v>
      </c>
      <c r="O136" s="144">
        <f>IF(I136="x","x",(I136*1000000/VLOOKUP($C136,'Crisis Indicator Data'!$C$3:$H$198,5,FALSE)))</f>
        <v>0</v>
      </c>
      <c r="P136" s="144">
        <f>IF(J136="x","x",(J136*1000000/VLOOKUP($C136,'Crisis Indicator Data'!$C$3:$H$198,5,FALSE)))</f>
        <v>0</v>
      </c>
      <c r="Q136" s="253">
        <f t="shared" si="13"/>
        <v>1</v>
      </c>
      <c r="R136" s="253">
        <f t="shared" si="14"/>
        <v>1.3</v>
      </c>
    </row>
    <row r="137" spans="1:18" x14ac:dyDescent="0.35">
      <c r="A137" s="150" t="str">
        <f>'Crisis Indicator Data'!A134</f>
        <v xml:space="preserve">Conflict in southern Thailand </v>
      </c>
      <c r="B137" s="151" t="str">
        <f>'Crisis Indicator Data'!B134</f>
        <v>Conflict</v>
      </c>
      <c r="C137" s="151" t="str">
        <f>'Crisis Indicator Data'!C134</f>
        <v>THA002</v>
      </c>
      <c r="D137" s="151" t="str">
        <f>'Crisis Indicator Data'!D134</f>
        <v>Thailand</v>
      </c>
      <c r="E137" s="151" t="str">
        <f>'Crisis Indicator Data'!E134</f>
        <v>THA</v>
      </c>
      <c r="F137" s="160">
        <f>IF('Crisis Indicator Data'!Q134="x","x",('Crisis Indicator Data'!Q134/1000000))</f>
        <v>3.4580000000000002</v>
      </c>
      <c r="G137" s="160" t="str">
        <f>IF('Crisis Indicator Data'!R134="x","x",('Crisis Indicator Data'!R134/1000000))</f>
        <v>x</v>
      </c>
      <c r="H137" s="160" t="str">
        <f>IF('Crisis Indicator Data'!S134="x","x",('Crisis Indicator Data'!S134/1000000))</f>
        <v>x</v>
      </c>
      <c r="I137" s="160" t="str">
        <f>IF('Crisis Indicator Data'!T134="x","x",('Crisis Indicator Data'!T134/1000000))</f>
        <v>x</v>
      </c>
      <c r="J137" s="160" t="str">
        <f>IF('Crisis Indicator Data'!U134="x","x",('Crisis Indicator Data'!U134/1000000))</f>
        <v>x</v>
      </c>
      <c r="K137" s="259" t="str">
        <f t="shared" si="12"/>
        <v>x</v>
      </c>
      <c r="L137" s="144">
        <f>IF(F137="x","x",(F137*1000000/VLOOKUP($C137,'Crisis Indicator Data'!$C$3:$H$198,5,FALSE)))</f>
        <v>1</v>
      </c>
      <c r="M137" s="144" t="str">
        <f>IF(G137="x","x",(G137*1000000/VLOOKUP($C137,'Crisis Indicator Data'!$C$3:$H$198,5,FALSE)))</f>
        <v>x</v>
      </c>
      <c r="N137" s="144" t="str">
        <f>IF(H137="x","x",(H137*1000000/VLOOKUP($C137,'Crisis Indicator Data'!$C$3:$H$198,5,FALSE)))</f>
        <v>x</v>
      </c>
      <c r="O137" s="144" t="str">
        <f>IF(I137="x","x",(I137*1000000/VLOOKUP($C137,'Crisis Indicator Data'!$C$3:$H$198,5,FALSE)))</f>
        <v>x</v>
      </c>
      <c r="P137" s="144" t="str">
        <f>IF(J137="x","x",(J137*1000000/VLOOKUP($C137,'Crisis Indicator Data'!$C$3:$H$198,5,FALSE)))</f>
        <v>x</v>
      </c>
      <c r="Q137" s="253" t="str">
        <f t="shared" si="13"/>
        <v>x</v>
      </c>
      <c r="R137" s="253" t="str">
        <f t="shared" si="14"/>
        <v>x</v>
      </c>
    </row>
    <row r="138" spans="1:18" x14ac:dyDescent="0.35">
      <c r="A138" s="150" t="str">
        <f>'Crisis Indicator Data'!A135</f>
        <v>Myanmar refugees in Thailand</v>
      </c>
      <c r="B138" s="151" t="str">
        <f>'Crisis Indicator Data'!B135</f>
        <v>International displacement</v>
      </c>
      <c r="C138" s="151" t="str">
        <f>'Crisis Indicator Data'!C135</f>
        <v>THA003</v>
      </c>
      <c r="D138" s="151" t="str">
        <f>'Crisis Indicator Data'!D135</f>
        <v>Thailand</v>
      </c>
      <c r="E138" s="151" t="str">
        <f>'Crisis Indicator Data'!E135</f>
        <v>THA</v>
      </c>
      <c r="F138" s="160">
        <f>IF('Crisis Indicator Data'!Q135="x","x",('Crisis Indicator Data'!Q135/1000000))</f>
        <v>0.252</v>
      </c>
      <c r="G138" s="160">
        <f>IF('Crisis Indicator Data'!R135="x","x",('Crisis Indicator Data'!R135/1000000))</f>
        <v>0</v>
      </c>
      <c r="H138" s="160">
        <f>IF('Crisis Indicator Data'!S135="x","x",('Crisis Indicator Data'!S135/1000000))</f>
        <v>9.0999999999999998E-2</v>
      </c>
      <c r="I138" s="160">
        <f>IF('Crisis Indicator Data'!T135="x","x",('Crisis Indicator Data'!T135/1000000))</f>
        <v>0</v>
      </c>
      <c r="J138" s="160">
        <f>IF('Crisis Indicator Data'!U135="x","x",('Crisis Indicator Data'!U135/1000000))</f>
        <v>0</v>
      </c>
      <c r="K138" s="259">
        <f t="shared" si="12"/>
        <v>1.6</v>
      </c>
      <c r="L138" s="144">
        <f>IF(F138="x","x",(F138*1000000/VLOOKUP($C138,'Crisis Indicator Data'!$C$3:$H$198,5,FALSE)))</f>
        <v>0.73469387755102045</v>
      </c>
      <c r="M138" s="144">
        <f>IF(G138="x","x",(G138*1000000/VLOOKUP($C138,'Crisis Indicator Data'!$C$3:$H$198,5,FALSE)))</f>
        <v>0</v>
      </c>
      <c r="N138" s="144">
        <f>IF(H138="x","x",(H138*1000000/VLOOKUP($C138,'Crisis Indicator Data'!$C$3:$H$198,5,FALSE)))</f>
        <v>0.26530612244897961</v>
      </c>
      <c r="O138" s="144">
        <f>IF(I138="x","x",(I138*1000000/VLOOKUP($C138,'Crisis Indicator Data'!$C$3:$H$198,5,FALSE)))</f>
        <v>0</v>
      </c>
      <c r="P138" s="144">
        <f>IF(J138="x","x",(J138*1000000/VLOOKUP($C138,'Crisis Indicator Data'!$C$3:$H$198,5,FALSE)))</f>
        <v>0</v>
      </c>
      <c r="Q138" s="253">
        <f t="shared" si="13"/>
        <v>3</v>
      </c>
      <c r="R138" s="253">
        <f t="shared" si="14"/>
        <v>2.2999999999999998</v>
      </c>
    </row>
    <row r="139" spans="1:18" x14ac:dyDescent="0.35">
      <c r="A139" s="150" t="str">
        <f>'Crisis Indicator Data'!A136</f>
        <v>Tonga Volcano Eruption</v>
      </c>
      <c r="B139" s="151" t="str">
        <f>'Crisis Indicator Data'!B136</f>
        <v>Volcano</v>
      </c>
      <c r="C139" s="151" t="str">
        <f>'Crisis Indicator Data'!C136</f>
        <v>TON002</v>
      </c>
      <c r="D139" s="151" t="str">
        <f>'Crisis Indicator Data'!D136</f>
        <v>Tonga</v>
      </c>
      <c r="E139" s="151" t="str">
        <f>'Crisis Indicator Data'!E136</f>
        <v>TON</v>
      </c>
      <c r="F139" s="160">
        <f>IF('Crisis Indicator Data'!Q136="x","x",('Crisis Indicator Data'!Q136/1000000))</f>
        <v>0.02</v>
      </c>
      <c r="G139" s="160">
        <f>IF('Crisis Indicator Data'!R136="x","x",('Crisis Indicator Data'!R136/1000000))</f>
        <v>8.2000000000000003E-2</v>
      </c>
      <c r="H139" s="160">
        <f>IF('Crisis Indicator Data'!S136="x","x",('Crisis Indicator Data'!S136/1000000))</f>
        <v>2E-3</v>
      </c>
      <c r="I139" s="160">
        <f>IF('Crisis Indicator Data'!T136="x","x",('Crisis Indicator Data'!T136/1000000))</f>
        <v>0</v>
      </c>
      <c r="J139" s="160">
        <f>IF('Crisis Indicator Data'!U136="x","x",('Crisis Indicator Data'!U136/1000000))</f>
        <v>0</v>
      </c>
      <c r="K139" s="259">
        <f t="shared" si="12"/>
        <v>0</v>
      </c>
      <c r="L139" s="144">
        <f>IF(F139="x","x",(F139*1000000/VLOOKUP($C139,'Crisis Indicator Data'!$C$3:$H$198,5,FALSE)))</f>
        <v>0.19047619047619047</v>
      </c>
      <c r="M139" s="144">
        <f>IF(G139="x","x",(G139*1000000/VLOOKUP($C139,'Crisis Indicator Data'!$C$3:$H$198,5,FALSE)))</f>
        <v>0.78095238095238095</v>
      </c>
      <c r="N139" s="144">
        <f>IF(H139="x","x",(H139*1000000/VLOOKUP($C139,'Crisis Indicator Data'!$C$3:$H$198,5,FALSE)))</f>
        <v>1.9047619047619049E-2</v>
      </c>
      <c r="O139" s="144">
        <f>IF(I139="x","x",(I139*1000000/VLOOKUP($C139,'Crisis Indicator Data'!$C$3:$H$198,5,FALSE)))</f>
        <v>0</v>
      </c>
      <c r="P139" s="144">
        <f>IF(J139="x","x",(J139*1000000/VLOOKUP($C139,'Crisis Indicator Data'!$C$3:$H$198,5,FALSE)))</f>
        <v>0</v>
      </c>
      <c r="Q139" s="253">
        <f t="shared" si="13"/>
        <v>2</v>
      </c>
      <c r="R139" s="253">
        <f t="shared" si="14"/>
        <v>1</v>
      </c>
    </row>
    <row r="140" spans="1:18" x14ac:dyDescent="0.35">
      <c r="A140" s="150" t="str">
        <f>'Crisis Indicator Data'!A137</f>
        <v>Venezuelan refugees in Trinidad and Tobago</v>
      </c>
      <c r="B140" s="151" t="str">
        <f>'Crisis Indicator Data'!B137</f>
        <v>International displacement</v>
      </c>
      <c r="C140" s="151" t="str">
        <f>'Crisis Indicator Data'!C137</f>
        <v>TTO002</v>
      </c>
      <c r="D140" s="151" t="str">
        <f>'Crisis Indicator Data'!D137</f>
        <v>Trinidad and Tobago</v>
      </c>
      <c r="E140" s="151" t="str">
        <f>'Crisis Indicator Data'!E137</f>
        <v>TTO</v>
      </c>
      <c r="F140" s="160">
        <f>IF('Crisis Indicator Data'!Q137="x","x",('Crisis Indicator Data'!Q137/1000000))</f>
        <v>1.3680000000000001</v>
      </c>
      <c r="G140" s="160">
        <f>IF('Crisis Indicator Data'!R137="x","x",('Crisis Indicator Data'!R137/1000000))</f>
        <v>3.0000000000000001E-3</v>
      </c>
      <c r="H140" s="160">
        <f>IF('Crisis Indicator Data'!S137="x","x",('Crisis Indicator Data'!S137/1000000))</f>
        <v>3.5000000000000003E-2</v>
      </c>
      <c r="I140" s="160">
        <f>IF('Crisis Indicator Data'!T137="x","x",('Crisis Indicator Data'!T137/1000000))</f>
        <v>0</v>
      </c>
      <c r="J140" s="160">
        <f>IF('Crisis Indicator Data'!U137="x","x",('Crisis Indicator Data'!U137/1000000))</f>
        <v>0</v>
      </c>
      <c r="K140" s="259">
        <f t="shared" si="12"/>
        <v>0.9</v>
      </c>
      <c r="L140" s="144">
        <f>IF(F140="x","x",(F140*1000000/VLOOKUP($C140,'Crisis Indicator Data'!$C$3:$H$198,5,FALSE)))</f>
        <v>0.97228144989339016</v>
      </c>
      <c r="M140" s="144">
        <f>IF(G140="x","x",(G140*1000000/VLOOKUP($C140,'Crisis Indicator Data'!$C$3:$H$198,5,FALSE)))</f>
        <v>2.1321961620469083E-3</v>
      </c>
      <c r="N140" s="144">
        <f>IF(H140="x","x",(H140*1000000/VLOOKUP($C140,'Crisis Indicator Data'!$C$3:$H$198,5,FALSE)))</f>
        <v>2.4875621890547265E-2</v>
      </c>
      <c r="O140" s="144">
        <f>IF(I140="x","x",(I140*1000000/VLOOKUP($C140,'Crisis Indicator Data'!$C$3:$H$198,5,FALSE)))</f>
        <v>0</v>
      </c>
      <c r="P140" s="144">
        <f>IF(J140="x","x",(J140*1000000/VLOOKUP($C140,'Crisis Indicator Data'!$C$3:$H$198,5,FALSE)))</f>
        <v>0</v>
      </c>
      <c r="Q140" s="253">
        <f t="shared" si="13"/>
        <v>1</v>
      </c>
      <c r="R140" s="253">
        <f t="shared" si="14"/>
        <v>0.95</v>
      </c>
    </row>
    <row r="141" spans="1:18" x14ac:dyDescent="0.35">
      <c r="A141" s="150" t="str">
        <f>'Crisis Indicator Data'!A138</f>
        <v>Mixed migration flows in Tunisia</v>
      </c>
      <c r="B141" s="151" t="str">
        <f>'Crisis Indicator Data'!B138</f>
        <v>International displacement</v>
      </c>
      <c r="C141" s="151" t="str">
        <f>'Crisis Indicator Data'!C138</f>
        <v>TUN002</v>
      </c>
      <c r="D141" s="151" t="str">
        <f>'Crisis Indicator Data'!D138</f>
        <v>Tunisia</v>
      </c>
      <c r="E141" s="151" t="str">
        <f>'Crisis Indicator Data'!E138</f>
        <v>TUN</v>
      </c>
      <c r="F141" s="160" t="str">
        <f>IF('Crisis Indicator Data'!Q138="x","x",('Crisis Indicator Data'!Q138/1000000))</f>
        <v>x</v>
      </c>
      <c r="G141" s="160" t="str">
        <f>IF('Crisis Indicator Data'!R138="x","x",('Crisis Indicator Data'!R138/1000000))</f>
        <v>x</v>
      </c>
      <c r="H141" s="160" t="str">
        <f>IF('Crisis Indicator Data'!S138="x","x",('Crisis Indicator Data'!S138/1000000))</f>
        <v>x</v>
      </c>
      <c r="I141" s="160" t="str">
        <f>IF('Crisis Indicator Data'!T138="x","x",('Crisis Indicator Data'!T138/1000000))</f>
        <v>x</v>
      </c>
      <c r="J141" s="160" t="str">
        <f>IF('Crisis Indicator Data'!U138="x","x",('Crisis Indicator Data'!U138/1000000))</f>
        <v>x</v>
      </c>
      <c r="K141" s="259" t="str">
        <f t="shared" si="12"/>
        <v>x</v>
      </c>
      <c r="L141" s="144" t="str">
        <f>IF(F141="x","x",(F141*1000000/VLOOKUP($C141,'Crisis Indicator Data'!$C$3:$H$198,5,FALSE)))</f>
        <v>x</v>
      </c>
      <c r="M141" s="144" t="str">
        <f>IF(G141="x","x",(G141*1000000/VLOOKUP($C141,'Crisis Indicator Data'!$C$3:$H$198,5,FALSE)))</f>
        <v>x</v>
      </c>
      <c r="N141" s="144" t="str">
        <f>IF(H141="x","x",(H141*1000000/VLOOKUP($C141,'Crisis Indicator Data'!$C$3:$H$198,5,FALSE)))</f>
        <v>x</v>
      </c>
      <c r="O141" s="144" t="str">
        <f>IF(I141="x","x",(I141*1000000/VLOOKUP($C141,'Crisis Indicator Data'!$C$3:$H$198,5,FALSE)))</f>
        <v>x</v>
      </c>
      <c r="P141" s="144" t="str">
        <f>IF(J141="x","x",(J141*1000000/VLOOKUP($C141,'Crisis Indicator Data'!$C$3:$H$198,5,FALSE)))</f>
        <v>x</v>
      </c>
      <c r="Q141" s="253" t="str">
        <f t="shared" si="13"/>
        <v>x</v>
      </c>
      <c r="R141" s="253" t="str">
        <f t="shared" si="14"/>
        <v>x</v>
      </c>
    </row>
    <row r="142" spans="1:18" x14ac:dyDescent="0.35">
      <c r="A142" s="150" t="str">
        <f>'Crisis Indicator Data'!A139</f>
        <v>Complex situation in Turkey</v>
      </c>
      <c r="B142" s="151" t="str">
        <f>'Crisis Indicator Data'!B139</f>
        <v>Multiple crises country</v>
      </c>
      <c r="C142" s="151" t="str">
        <f>'Crisis Indicator Data'!C139</f>
        <v>TUR001</v>
      </c>
      <c r="D142" s="151" t="str">
        <f>'Crisis Indicator Data'!D139</f>
        <v>Turkey</v>
      </c>
      <c r="E142" s="151" t="str">
        <f>'Crisis Indicator Data'!E139</f>
        <v>TUR</v>
      </c>
      <c r="F142" s="160">
        <f>IF('Crisis Indicator Data'!Q139="x","x",('Crisis Indicator Data'!Q139/1000000))</f>
        <v>46.506</v>
      </c>
      <c r="G142" s="160">
        <f>IF('Crisis Indicator Data'!R139="x","x",('Crisis Indicator Data'!R139/1000000))</f>
        <v>1.6559999999999999</v>
      </c>
      <c r="H142" s="160">
        <f>IF('Crisis Indicator Data'!S139="x","x",('Crisis Indicator Data'!S139/1000000))</f>
        <v>1.694</v>
      </c>
      <c r="I142" s="160">
        <f>IF('Crisis Indicator Data'!T139="x","x",('Crisis Indicator Data'!T139/1000000))</f>
        <v>0.74399999999999999</v>
      </c>
      <c r="J142" s="160">
        <f>IF('Crisis Indicator Data'!U139="x","x",('Crisis Indicator Data'!U139/1000000))</f>
        <v>0</v>
      </c>
      <c r="K142" s="259">
        <f t="shared" si="12"/>
        <v>4</v>
      </c>
      <c r="L142" s="144">
        <f>IF(F142="x","x",(F142*1000000/VLOOKUP($C142,'Crisis Indicator Data'!$C$3:$H$198,5,FALSE)))</f>
        <v>0.91909090909090907</v>
      </c>
      <c r="M142" s="144">
        <f>IF(G142="x","x",(G142*1000000/VLOOKUP($C142,'Crisis Indicator Data'!$C$3:$H$198,5,FALSE)))</f>
        <v>3.272727272727273E-2</v>
      </c>
      <c r="N142" s="144">
        <f>IF(H142="x","x",(H142*1000000/VLOOKUP($C142,'Crisis Indicator Data'!$C$3:$H$198,5,FALSE)))</f>
        <v>3.3478260869565214E-2</v>
      </c>
      <c r="O142" s="144">
        <f>IF(I142="x","x",(I142*1000000/VLOOKUP($C142,'Crisis Indicator Data'!$C$3:$H$198,5,FALSE)))</f>
        <v>1.4703557312252964E-2</v>
      </c>
      <c r="P142" s="144">
        <f>IF(J142="x","x",(J142*1000000/VLOOKUP($C142,'Crisis Indicator Data'!$C$3:$H$198,5,FALSE)))</f>
        <v>0</v>
      </c>
      <c r="Q142" s="253">
        <f t="shared" si="13"/>
        <v>2</v>
      </c>
      <c r="R142" s="253">
        <f t="shared" si="14"/>
        <v>3</v>
      </c>
    </row>
    <row r="143" spans="1:18" x14ac:dyDescent="0.35">
      <c r="A143" s="150" t="str">
        <f>'Crisis Indicator Data'!A140</f>
        <v>Syrian Refugees in Turkey</v>
      </c>
      <c r="B143" s="151" t="str">
        <f>'Crisis Indicator Data'!B140</f>
        <v>International displacement</v>
      </c>
      <c r="C143" s="151" t="str">
        <f>'Crisis Indicator Data'!C140</f>
        <v>TUR002</v>
      </c>
      <c r="D143" s="151" t="str">
        <f>'Crisis Indicator Data'!D140</f>
        <v>Turkey</v>
      </c>
      <c r="E143" s="151" t="str">
        <f>'Crisis Indicator Data'!E140</f>
        <v>TUR</v>
      </c>
      <c r="F143" s="161">
        <f>IF('Crisis Indicator Data'!Q140="x","x",('Crisis Indicator Data'!Q140/1000000))</f>
        <v>23.893999999999998</v>
      </c>
      <c r="G143" s="161">
        <f>IF('Crisis Indicator Data'!R140="x","x",('Crisis Indicator Data'!R140/1000000))</f>
        <v>10.156000000000001</v>
      </c>
      <c r="H143" s="161">
        <f>IF('Crisis Indicator Data'!S140="x","x",('Crisis Indicator Data'!S140/1000000))</f>
        <v>1.694</v>
      </c>
      <c r="I143" s="161">
        <f>IF('Crisis Indicator Data'!T140="x","x",('Crisis Indicator Data'!T140/1000000))</f>
        <v>0.41399999999999998</v>
      </c>
      <c r="J143" s="161">
        <f>IF('Crisis Indicator Data'!U140="x","x",('Crisis Indicator Data'!U140/1000000))</f>
        <v>0</v>
      </c>
      <c r="K143" s="259">
        <f t="shared" si="12"/>
        <v>3.9</v>
      </c>
      <c r="L143" s="144">
        <f>IF(F143="x","x",(F143*1000000/VLOOKUP($C143,'Crisis Indicator Data'!$C$3:$H$198,5,FALSE)))</f>
        <v>0.66082194811659933</v>
      </c>
      <c r="M143" s="144">
        <f>IF(G143="x","x",(G143*1000000/VLOOKUP($C143,'Crisis Indicator Data'!$C$3:$H$198,5,FALSE)))</f>
        <v>0.28087836716632558</v>
      </c>
      <c r="N143" s="144">
        <f>IF(H143="x","x",(H143*1000000/VLOOKUP($C143,'Crisis Indicator Data'!$C$3:$H$198,5,FALSE)))</f>
        <v>4.6849936390287075E-2</v>
      </c>
      <c r="O143" s="144">
        <f>IF(I143="x","x",(I143*1000000/VLOOKUP($C143,'Crisis Indicator Data'!$C$3:$H$198,5,FALSE)))</f>
        <v>1.1449748326787986E-2</v>
      </c>
      <c r="P143" s="144">
        <f>IF(J143="x","x",(J143*1000000/VLOOKUP($C143,'Crisis Indicator Data'!$C$3:$H$198,5,FALSE)))</f>
        <v>0</v>
      </c>
      <c r="Q143" s="253">
        <f t="shared" si="13"/>
        <v>3</v>
      </c>
      <c r="R143" s="253">
        <f t="shared" si="14"/>
        <v>3.45</v>
      </c>
    </row>
    <row r="144" spans="1:18" x14ac:dyDescent="0.35">
      <c r="A144" s="153" t="str">
        <f>'Crisis Indicator Data'!A141</f>
        <v>Mixed Migration Flows in Turkey</v>
      </c>
      <c r="B144" s="154" t="str">
        <f>'Crisis Indicator Data'!B141</f>
        <v>International displacement</v>
      </c>
      <c r="C144" s="154" t="str">
        <f>'Crisis Indicator Data'!C141</f>
        <v>TUR003</v>
      </c>
      <c r="D144" s="154" t="str">
        <f>'Crisis Indicator Data'!D141</f>
        <v>Turkey</v>
      </c>
      <c r="E144" s="154" t="str">
        <f>'Crisis Indicator Data'!E141</f>
        <v>TUR</v>
      </c>
      <c r="F144" s="161">
        <f>IF('Crisis Indicator Data'!Q141="x","x",('Crisis Indicator Data'!Q141/1000000))</f>
        <v>25.032</v>
      </c>
      <c r="G144" s="161">
        <f>IF('Crisis Indicator Data'!R141="x","x",('Crisis Indicator Data'!R141/1000000))</f>
        <v>10.156000000000001</v>
      </c>
      <c r="H144" s="161">
        <f>IF('Crisis Indicator Data'!S141="x","x",('Crisis Indicator Data'!S141/1000000))</f>
        <v>1.694</v>
      </c>
      <c r="I144" s="161">
        <f>IF('Crisis Indicator Data'!T141="x","x",('Crisis Indicator Data'!T141/1000000))</f>
        <v>0.74399999999999999</v>
      </c>
      <c r="J144" s="161">
        <f>IF('Crisis Indicator Data'!U141="x","x",('Crisis Indicator Data'!U141/1000000))</f>
        <v>0</v>
      </c>
      <c r="K144" s="259">
        <f t="shared" si="12"/>
        <v>4</v>
      </c>
      <c r="L144" s="144">
        <f>IF(F144="x","x",(F144*1000000/VLOOKUP($C144,'Crisis Indicator Data'!$C$3:$H$198,5,FALSE)))</f>
        <v>0.66528464359751238</v>
      </c>
      <c r="M144" s="144">
        <f>IF(G144="x","x",(G144*1000000/VLOOKUP($C144,'Crisis Indicator Data'!$C$3:$H$198,5,FALSE)))</f>
        <v>0.2699197363525222</v>
      </c>
      <c r="N144" s="144">
        <f>IF(H144="x","x",(H144*1000000/VLOOKUP($C144,'Crisis Indicator Data'!$C$3:$H$198,5,FALSE)))</f>
        <v>4.5022059214373043E-2</v>
      </c>
      <c r="O144" s="144">
        <f>IF(I144="x","x",(I144*1000000/VLOOKUP($C144,'Crisis Indicator Data'!$C$3:$H$198,5,FALSE)))</f>
        <v>1.977356083559241E-2</v>
      </c>
      <c r="P144" s="144">
        <f>IF(J144="x","x",(J144*1000000/VLOOKUP($C144,'Crisis Indicator Data'!$C$3:$H$198,5,FALSE)))</f>
        <v>0</v>
      </c>
      <c r="Q144" s="253">
        <f t="shared" si="13"/>
        <v>3</v>
      </c>
      <c r="R144" s="253">
        <f t="shared" si="14"/>
        <v>3.5</v>
      </c>
    </row>
    <row r="145" spans="1:18" x14ac:dyDescent="0.35">
      <c r="A145" s="153" t="str">
        <f>'Crisis Indicator Data'!A142</f>
        <v>Kurdish Conflict</v>
      </c>
      <c r="B145" s="154" t="str">
        <f>'Crisis Indicator Data'!B142</f>
        <v>Conflict</v>
      </c>
      <c r="C145" s="154" t="str">
        <f>'Crisis Indicator Data'!C142</f>
        <v>TUR004</v>
      </c>
      <c r="D145" s="154" t="str">
        <f>'Crisis Indicator Data'!D142</f>
        <v>Turkey</v>
      </c>
      <c r="E145" s="154" t="str">
        <f>'Crisis Indicator Data'!E142</f>
        <v>TUR</v>
      </c>
      <c r="F145" s="161" t="str">
        <f>IF('Crisis Indicator Data'!Q142="x","x",('Crisis Indicator Data'!Q142/1000000))</f>
        <v>x</v>
      </c>
      <c r="G145" s="161" t="str">
        <f>IF('Crisis Indicator Data'!R142="x","x",('Crisis Indicator Data'!R142/1000000))</f>
        <v>x</v>
      </c>
      <c r="H145" s="161" t="str">
        <f>IF('Crisis Indicator Data'!S142="x","x",('Crisis Indicator Data'!S142/1000000))</f>
        <v>x</v>
      </c>
      <c r="I145" s="161" t="str">
        <f>IF('Crisis Indicator Data'!T142="x","x",('Crisis Indicator Data'!T142/1000000))</f>
        <v>x</v>
      </c>
      <c r="J145" s="161" t="str">
        <f>IF('Crisis Indicator Data'!U142="x","x",('Crisis Indicator Data'!U142/1000000))</f>
        <v>x</v>
      </c>
      <c r="K145" s="259" t="str">
        <f t="shared" si="12"/>
        <v>x</v>
      </c>
      <c r="L145" s="144" t="str">
        <f>IF(F145="x","x",(F145*1000000/VLOOKUP($C145,'Crisis Indicator Data'!$C$3:$H$198,5,FALSE)))</f>
        <v>x</v>
      </c>
      <c r="M145" s="144" t="str">
        <f>IF(G145="x","x",(G145*1000000/VLOOKUP($C145,'Crisis Indicator Data'!$C$3:$H$198,5,FALSE)))</f>
        <v>x</v>
      </c>
      <c r="N145" s="144" t="str">
        <f>IF(H145="x","x",(H145*1000000/VLOOKUP($C145,'Crisis Indicator Data'!$C$3:$H$198,5,FALSE)))</f>
        <v>x</v>
      </c>
      <c r="O145" s="144" t="str">
        <f>IF(I145="x","x",(I145*1000000/VLOOKUP($C145,'Crisis Indicator Data'!$C$3:$H$198,5,FALSE)))</f>
        <v>x</v>
      </c>
      <c r="P145" s="144" t="str">
        <f>IF(J145="x","x",(J145*1000000/VLOOKUP($C145,'Crisis Indicator Data'!$C$3:$H$198,5,FALSE)))</f>
        <v>x</v>
      </c>
      <c r="Q145" s="253" t="str">
        <f t="shared" si="13"/>
        <v>x</v>
      </c>
      <c r="R145" s="253" t="str">
        <f t="shared" si="14"/>
        <v>x</v>
      </c>
    </row>
    <row r="146" spans="1:18" x14ac:dyDescent="0.35">
      <c r="A146" s="153" t="str">
        <f>'Crisis Indicator Data'!A143</f>
        <v>Multiple Crises in Tanzania</v>
      </c>
      <c r="B146" s="154" t="str">
        <f>'Crisis Indicator Data'!B143</f>
        <v>Multiple crises country</v>
      </c>
      <c r="C146" s="154" t="str">
        <f>'Crisis Indicator Data'!C143</f>
        <v>TZA001</v>
      </c>
      <c r="D146" s="154" t="str">
        <f>'Crisis Indicator Data'!D143</f>
        <v>Tanzania</v>
      </c>
      <c r="E146" s="154" t="str">
        <f>'Crisis Indicator Data'!E143</f>
        <v>TZA</v>
      </c>
      <c r="F146" s="161">
        <f>IF('Crisis Indicator Data'!Q143="x","x",('Crisis Indicator Data'!Q143/1000000))</f>
        <v>1.9970000000000001</v>
      </c>
      <c r="G146" s="161">
        <f>IF('Crisis Indicator Data'!R143="x","x",('Crisis Indicator Data'!R143/1000000))</f>
        <v>12.073</v>
      </c>
      <c r="H146" s="161">
        <f>IF('Crisis Indicator Data'!S143="x","x",('Crisis Indicator Data'!S143/1000000))</f>
        <v>0.746</v>
      </c>
      <c r="I146" s="161">
        <f>IF('Crisis Indicator Data'!T143="x","x",('Crisis Indicator Data'!T143/1000000))</f>
        <v>9.5000000000000001E-2</v>
      </c>
      <c r="J146" s="161">
        <f>IF('Crisis Indicator Data'!U143="x","x",('Crisis Indicator Data'!U143/1000000))</f>
        <v>0</v>
      </c>
      <c r="K146" s="259">
        <f t="shared" si="12"/>
        <v>3.2</v>
      </c>
      <c r="L146" s="144">
        <f>IF(F146="x","x",(F146*1000000/VLOOKUP($C146,'Crisis Indicator Data'!$C$3:$H$198,5,FALSE)))</f>
        <v>0.13392797263765005</v>
      </c>
      <c r="M146" s="144">
        <f>IF(G146="x","x",(G146*1000000/VLOOKUP($C146,'Crisis Indicator Data'!$C$3:$H$198,5,FALSE)))</f>
        <v>0.80967071289651937</v>
      </c>
      <c r="N146" s="144">
        <f>IF(H146="x","x",(H146*1000000/VLOOKUP($C146,'Crisis Indicator Data'!$C$3:$H$198,5,FALSE)))</f>
        <v>5.0030179062437126E-2</v>
      </c>
      <c r="O146" s="144">
        <f>IF(I146="x","x",(I146*1000000/VLOOKUP($C146,'Crisis Indicator Data'!$C$3:$H$198,5,FALSE)))</f>
        <v>6.3711354033934679E-3</v>
      </c>
      <c r="P146" s="144">
        <f>IF(J146="x","x",(J146*1000000/VLOOKUP($C146,'Crisis Indicator Data'!$C$3:$H$198,5,FALSE)))</f>
        <v>0</v>
      </c>
      <c r="Q146" s="253">
        <f t="shared" si="13"/>
        <v>3</v>
      </c>
      <c r="R146" s="253">
        <f t="shared" si="14"/>
        <v>3.1</v>
      </c>
    </row>
    <row r="147" spans="1:18" x14ac:dyDescent="0.35">
      <c r="A147" s="153" t="str">
        <f>'Crisis Indicator Data'!A144</f>
        <v>International Displacement in Tanzania</v>
      </c>
      <c r="B147" s="154" t="str">
        <f>'Crisis Indicator Data'!B144</f>
        <v>International displacement</v>
      </c>
      <c r="C147" s="154" t="str">
        <f>'Crisis Indicator Data'!C144</f>
        <v>TZA002</v>
      </c>
      <c r="D147" s="154" t="str">
        <f>'Crisis Indicator Data'!D144</f>
        <v>Tanzania</v>
      </c>
      <c r="E147" s="154" t="str">
        <f>'Crisis Indicator Data'!E144</f>
        <v>TZA</v>
      </c>
      <c r="F147" s="161">
        <f>IF('Crisis Indicator Data'!Q144="x","x",('Crisis Indicator Data'!Q144/1000000))</f>
        <v>0</v>
      </c>
      <c r="G147" s="161">
        <f>IF('Crisis Indicator Data'!R144="x","x",('Crisis Indicator Data'!R144/1000000))</f>
        <v>11.144</v>
      </c>
      <c r="H147" s="161">
        <f>IF('Crisis Indicator Data'!S144="x","x",('Crisis Indicator Data'!S144/1000000))</f>
        <v>0.249</v>
      </c>
      <c r="I147" s="161">
        <f>IF('Crisis Indicator Data'!T144="x","x",('Crisis Indicator Data'!T144/1000000))</f>
        <v>0</v>
      </c>
      <c r="J147" s="161">
        <f>IF('Crisis Indicator Data'!U144="x","x",('Crisis Indicator Data'!U144/1000000))</f>
        <v>0</v>
      </c>
      <c r="K147" s="259">
        <f t="shared" si="12"/>
        <v>2.2999999999999998</v>
      </c>
      <c r="L147" s="144">
        <f>IF(F147="x","x",(F147*1000000/VLOOKUP($C147,'Crisis Indicator Data'!$C$3:$H$198,5,FALSE)))</f>
        <v>0</v>
      </c>
      <c r="M147" s="144">
        <f>IF(G147="x","x",(G147*1000000/VLOOKUP($C147,'Crisis Indicator Data'!$C$3:$H$198,5,FALSE)))</f>
        <v>0.97814447467743348</v>
      </c>
      <c r="N147" s="144">
        <f>IF(H147="x","x",(H147*1000000/VLOOKUP($C147,'Crisis Indicator Data'!$C$3:$H$198,5,FALSE)))</f>
        <v>2.1855525322566488E-2</v>
      </c>
      <c r="O147" s="144">
        <f>IF(I147="x","x",(I147*1000000/VLOOKUP($C147,'Crisis Indicator Data'!$C$3:$H$198,5,FALSE)))</f>
        <v>0</v>
      </c>
      <c r="P147" s="144">
        <f>IF(J147="x","x",(J147*1000000/VLOOKUP($C147,'Crisis Indicator Data'!$C$3:$H$198,5,FALSE)))</f>
        <v>0</v>
      </c>
      <c r="Q147" s="253">
        <f t="shared" si="13"/>
        <v>2</v>
      </c>
      <c r="R147" s="253">
        <f t="shared" si="14"/>
        <v>2.15</v>
      </c>
    </row>
    <row r="148" spans="1:18" x14ac:dyDescent="0.35">
      <c r="A148" s="153" t="str">
        <f>'Crisis Indicator Data'!A145</f>
        <v>Food Security Crisis in North-East Tanzania</v>
      </c>
      <c r="B148" s="154" t="str">
        <f>'Crisis Indicator Data'!B145</f>
        <v>Food Security</v>
      </c>
      <c r="C148" s="154" t="str">
        <f>'Crisis Indicator Data'!C145</f>
        <v>TZA003</v>
      </c>
      <c r="D148" s="154" t="str">
        <f>'Crisis Indicator Data'!D145</f>
        <v>Tanzania</v>
      </c>
      <c r="E148" s="154" t="str">
        <f>'Crisis Indicator Data'!E145</f>
        <v>TZA</v>
      </c>
      <c r="F148" s="161">
        <f>IF('Crisis Indicator Data'!Q145="x","x",('Crisis Indicator Data'!Q145/1000000))</f>
        <v>1.9970000000000001</v>
      </c>
      <c r="G148" s="161">
        <f>IF('Crisis Indicator Data'!R145="x","x",('Crisis Indicator Data'!R145/1000000))</f>
        <v>0.92900000000000005</v>
      </c>
      <c r="H148" s="161">
        <f>IF('Crisis Indicator Data'!S145="x","x",('Crisis Indicator Data'!S145/1000000))</f>
        <v>0.497</v>
      </c>
      <c r="I148" s="161">
        <f>IF('Crisis Indicator Data'!T145="x","x",('Crisis Indicator Data'!T145/1000000))</f>
        <v>9.5000000000000001E-2</v>
      </c>
      <c r="J148" s="161">
        <f>IF('Crisis Indicator Data'!U145="x","x",('Crisis Indicator Data'!U145/1000000))</f>
        <v>0</v>
      </c>
      <c r="K148" s="259">
        <f t="shared" si="12"/>
        <v>3</v>
      </c>
      <c r="L148" s="144">
        <f>IF(F148="x","x",(F148*1000000/VLOOKUP($C148,'Crisis Indicator Data'!$C$3:$H$198,5,FALSE)))</f>
        <v>0.56765207504263782</v>
      </c>
      <c r="M148" s="144">
        <f>IF(G148="x","x",(G148*1000000/VLOOKUP($C148,'Crisis Indicator Data'!$C$3:$H$198,5,FALSE)))</f>
        <v>0.26407049459920412</v>
      </c>
      <c r="N148" s="144">
        <f>IF(H148="x","x",(H148*1000000/VLOOKUP($C148,'Crisis Indicator Data'!$C$3:$H$198,5,FALSE)))</f>
        <v>0.14127345082433201</v>
      </c>
      <c r="O148" s="144">
        <f>IF(I148="x","x",(I148*1000000/VLOOKUP($C148,'Crisis Indicator Data'!$C$3:$H$198,5,FALSE)))</f>
        <v>2.7003979533826036E-2</v>
      </c>
      <c r="P148" s="144">
        <f>IF(J148="x","x",(J148*1000000/VLOOKUP($C148,'Crisis Indicator Data'!$C$3:$H$198,5,FALSE)))</f>
        <v>0</v>
      </c>
      <c r="Q148" s="253">
        <f t="shared" si="13"/>
        <v>3</v>
      </c>
      <c r="R148" s="253">
        <f t="shared" si="14"/>
        <v>3</v>
      </c>
    </row>
    <row r="149" spans="1:18" x14ac:dyDescent="0.35">
      <c r="A149" s="153" t="str">
        <f>'Crisis Indicator Data'!A146</f>
        <v>International Displacement in Uganda</v>
      </c>
      <c r="B149" s="154" t="str">
        <f>'Crisis Indicator Data'!B146</f>
        <v>International displacement</v>
      </c>
      <c r="C149" s="154" t="str">
        <f>'Crisis Indicator Data'!C146</f>
        <v>UGA005</v>
      </c>
      <c r="D149" s="154" t="str">
        <f>'Crisis Indicator Data'!D146</f>
        <v>Uganda</v>
      </c>
      <c r="E149" s="154" t="str">
        <f>'Crisis Indicator Data'!E146</f>
        <v>UGA</v>
      </c>
      <c r="F149" s="161">
        <f>IF('Crisis Indicator Data'!Q146="x","x",('Crisis Indicator Data'!Q146/1000000))</f>
        <v>6.1470000000000002</v>
      </c>
      <c r="G149" s="161">
        <f>IF('Crisis Indicator Data'!R146="x","x",('Crisis Indicator Data'!R146/1000000))</f>
        <v>0</v>
      </c>
      <c r="H149" s="161">
        <f>IF('Crisis Indicator Data'!S146="x","x",('Crisis Indicator Data'!S146/1000000))</f>
        <v>1.583</v>
      </c>
      <c r="I149" s="161">
        <f>IF('Crisis Indicator Data'!T146="x","x",('Crisis Indicator Data'!T146/1000000))</f>
        <v>0</v>
      </c>
      <c r="J149" s="161">
        <f>IF('Crisis Indicator Data'!U146="x","x",('Crisis Indicator Data'!U146/1000000))</f>
        <v>0</v>
      </c>
      <c r="K149" s="259">
        <f t="shared" si="12"/>
        <v>3.7</v>
      </c>
      <c r="L149" s="144">
        <f>IF(F149="x","x",(F149*1000000/VLOOKUP($C149,'Crisis Indicator Data'!$C$3:$H$198,5,FALSE)))</f>
        <v>0.80342438896876223</v>
      </c>
      <c r="M149" s="144">
        <f>IF(G149="x","x",(G149*1000000/VLOOKUP($C149,'Crisis Indicator Data'!$C$3:$H$198,5,FALSE)))</f>
        <v>0</v>
      </c>
      <c r="N149" s="144">
        <f>IF(H149="x","x",(H149*1000000/VLOOKUP($C149,'Crisis Indicator Data'!$C$3:$H$198,5,FALSE)))</f>
        <v>0.20690105868513919</v>
      </c>
      <c r="O149" s="144">
        <f>IF(I149="x","x",(I149*1000000/VLOOKUP($C149,'Crisis Indicator Data'!$C$3:$H$198,5,FALSE)))</f>
        <v>0</v>
      </c>
      <c r="P149" s="144">
        <f>IF(J149="x","x",(J149*1000000/VLOOKUP($C149,'Crisis Indicator Data'!$C$3:$H$198,5,FALSE)))</f>
        <v>0</v>
      </c>
      <c r="Q149" s="253">
        <f t="shared" si="13"/>
        <v>3</v>
      </c>
      <c r="R149" s="253">
        <f t="shared" si="14"/>
        <v>3.35</v>
      </c>
    </row>
    <row r="150" spans="1:18" x14ac:dyDescent="0.35">
      <c r="A150" s="153" t="str">
        <f>'Crisis Indicator Data'!A147</f>
        <v>Conflict in Ukraine</v>
      </c>
      <c r="B150" s="154" t="str">
        <f>'Crisis Indicator Data'!B147</f>
        <v>Conflict</v>
      </c>
      <c r="C150" s="154" t="str">
        <f>'Crisis Indicator Data'!C147</f>
        <v>UKR002</v>
      </c>
      <c r="D150" s="154" t="str">
        <f>'Crisis Indicator Data'!D147</f>
        <v>Ukraine</v>
      </c>
      <c r="E150" s="154" t="str">
        <f>'Crisis Indicator Data'!E147</f>
        <v>UKR</v>
      </c>
      <c r="F150" s="161">
        <f>IF('Crisis Indicator Data'!Q147="x","x",('Crisis Indicator Data'!Q147/1000000))</f>
        <v>18.135000000000002</v>
      </c>
      <c r="G150" s="161">
        <f>IF('Crisis Indicator Data'!R147="x","x",('Crisis Indicator Data'!R147/1000000))</f>
        <v>6</v>
      </c>
      <c r="H150" s="161">
        <f>IF('Crisis Indicator Data'!S147="x","x",('Crisis Indicator Data'!S147/1000000))</f>
        <v>9.8000000000000007</v>
      </c>
      <c r="I150" s="161">
        <f>IF('Crisis Indicator Data'!T147="x","x",('Crisis Indicator Data'!T147/1000000))</f>
        <v>0.2</v>
      </c>
      <c r="J150" s="161">
        <f>IF('Crisis Indicator Data'!U147="x","x",('Crisis Indicator Data'!U147/1000000))</f>
        <v>2</v>
      </c>
      <c r="K150" s="259">
        <f t="shared" si="12"/>
        <v>5</v>
      </c>
      <c r="L150" s="144">
        <f>IF(F150="x","x",(F150*1000000/VLOOKUP($C150,'Crisis Indicator Data'!$C$3:$H$198,5,FALSE)))</f>
        <v>0.50186799501867996</v>
      </c>
      <c r="M150" s="144">
        <f>IF(G150="x","x",(G150*1000000/VLOOKUP($C150,'Crisis Indicator Data'!$C$3:$H$198,5,FALSE)))</f>
        <v>0.16604400166044</v>
      </c>
      <c r="N150" s="144">
        <f>IF(H150="x","x",(H150*1000000/VLOOKUP($C150,'Crisis Indicator Data'!$C$3:$H$198,5,FALSE)))</f>
        <v>0.27120520271205201</v>
      </c>
      <c r="O150" s="144">
        <f>IF(I150="x","x",(I150*1000000/VLOOKUP($C150,'Crisis Indicator Data'!$C$3:$H$198,5,FALSE)))</f>
        <v>5.5348000553480008E-3</v>
      </c>
      <c r="P150" s="144">
        <f>IF(J150="x","x",(J150*1000000/VLOOKUP($C150,'Crisis Indicator Data'!$C$3:$H$198,5,FALSE)))</f>
        <v>5.5348000553480006E-2</v>
      </c>
      <c r="Q150" s="253">
        <f t="shared" si="13"/>
        <v>5</v>
      </c>
      <c r="R150" s="253">
        <f t="shared" si="14"/>
        <v>5</v>
      </c>
    </row>
    <row r="151" spans="1:18" x14ac:dyDescent="0.35">
      <c r="A151" s="153" t="str">
        <f>'Crisis Indicator Data'!A148</f>
        <v>Complex crisis in Venezuela</v>
      </c>
      <c r="B151" s="154" t="str">
        <f>'Crisis Indicator Data'!B148</f>
        <v>Complex crisis</v>
      </c>
      <c r="C151" s="154" t="str">
        <f>'Crisis Indicator Data'!C148</f>
        <v>VEN001</v>
      </c>
      <c r="D151" s="154" t="str">
        <f>'Crisis Indicator Data'!D148</f>
        <v>Venezuela</v>
      </c>
      <c r="E151" s="154" t="str">
        <f>'Crisis Indicator Data'!E148</f>
        <v>VEN</v>
      </c>
      <c r="F151" s="161">
        <f>IF('Crisis Indicator Data'!Q148="x","x",('Crisis Indicator Data'!Q148/1000000))</f>
        <v>0</v>
      </c>
      <c r="G151" s="161">
        <f>IF('Crisis Indicator Data'!R148="x","x",('Crisis Indicator Data'!R148/1000000))</f>
        <v>12.61</v>
      </c>
      <c r="H151" s="161">
        <f>IF('Crisis Indicator Data'!S148="x","x",('Crisis Indicator Data'!S148/1000000))</f>
        <v>14.803000000000001</v>
      </c>
      <c r="I151" s="161">
        <f>IF('Crisis Indicator Data'!T148="x","x",('Crisis Indicator Data'!T148/1000000))</f>
        <v>0</v>
      </c>
      <c r="J151" s="161">
        <f>IF('Crisis Indicator Data'!U148="x","x",('Crisis Indicator Data'!U148/1000000))</f>
        <v>0</v>
      </c>
      <c r="K151" s="259">
        <f t="shared" si="12"/>
        <v>5</v>
      </c>
      <c r="L151" s="144">
        <f>IF(F151="x","x",(F151*1000000/VLOOKUP($C151,'Crisis Indicator Data'!$C$3:$H$198,5,FALSE)))</f>
        <v>0</v>
      </c>
      <c r="M151" s="144">
        <f>IF(G151="x","x",(G151*1000000/VLOOKUP($C151,'Crisis Indicator Data'!$C$3:$H$198,5,FALSE)))</f>
        <v>0.46001751057930834</v>
      </c>
      <c r="N151" s="144">
        <f>IF(H151="x","x",(H151*1000000/VLOOKUP($C151,'Crisis Indicator Data'!$C$3:$H$198,5,FALSE)))</f>
        <v>0.54001896979425068</v>
      </c>
      <c r="O151" s="144">
        <f>IF(I151="x","x",(I151*1000000/VLOOKUP($C151,'Crisis Indicator Data'!$C$3:$H$198,5,FALSE)))</f>
        <v>0</v>
      </c>
      <c r="P151" s="144">
        <f>IF(J151="x","x",(J151*1000000/VLOOKUP($C151,'Crisis Indicator Data'!$C$3:$H$198,5,FALSE)))</f>
        <v>0</v>
      </c>
      <c r="Q151" s="253">
        <f t="shared" si="13"/>
        <v>3</v>
      </c>
      <c r="R151" s="253">
        <f t="shared" si="14"/>
        <v>4</v>
      </c>
    </row>
    <row r="152" spans="1:18" x14ac:dyDescent="0.35">
      <c r="A152" s="153" t="str">
        <f>'Crisis Indicator Data'!A149</f>
        <v>Conflict in Yemen</v>
      </c>
      <c r="B152" s="154" t="str">
        <f>'Crisis Indicator Data'!B149</f>
        <v>Complex crisis</v>
      </c>
      <c r="C152" s="154" t="str">
        <f>'Crisis Indicator Data'!C149</f>
        <v>YEM001</v>
      </c>
      <c r="D152" s="154" t="str">
        <f>'Crisis Indicator Data'!D149</f>
        <v>Yemen</v>
      </c>
      <c r="E152" s="154" t="str">
        <f>'Crisis Indicator Data'!E149</f>
        <v>YEM</v>
      </c>
      <c r="F152" s="161">
        <f>IF('Crisis Indicator Data'!Q149="x","x",('Crisis Indicator Data'!Q149/1000000))</f>
        <v>3.6</v>
      </c>
      <c r="G152" s="161">
        <f>IF('Crisis Indicator Data'!R149="x","x",('Crisis Indicator Data'!R149/1000000))</f>
        <v>6.4</v>
      </c>
      <c r="H152" s="161">
        <f>IF('Crisis Indicator Data'!S149="x","x",('Crisis Indicator Data'!S149/1000000))</f>
        <v>8.4</v>
      </c>
      <c r="I152" s="161">
        <f>IF('Crisis Indicator Data'!T149="x","x",('Crisis Indicator Data'!T149/1000000))</f>
        <v>8.9</v>
      </c>
      <c r="J152" s="161">
        <f>IF('Crisis Indicator Data'!U149="x","x",('Crisis Indicator Data'!U149/1000000))</f>
        <v>3.4</v>
      </c>
      <c r="K152" s="259">
        <f t="shared" si="12"/>
        <v>5</v>
      </c>
      <c r="L152" s="144">
        <f>IF(F152="x","x",(F152*1000000/VLOOKUP($C152,'Crisis Indicator Data'!$C$3:$H$198,5,FALSE)))</f>
        <v>0.11726384364820847</v>
      </c>
      <c r="M152" s="144">
        <f>IF(G152="x","x",(G152*1000000/VLOOKUP($C152,'Crisis Indicator Data'!$C$3:$H$198,5,FALSE)))</f>
        <v>0.20846905537459284</v>
      </c>
      <c r="N152" s="144">
        <f>IF(H152="x","x",(H152*1000000/VLOOKUP($C152,'Crisis Indicator Data'!$C$3:$H$198,5,FALSE)))</f>
        <v>0.2736156351791531</v>
      </c>
      <c r="O152" s="144">
        <f>IF(I152="x","x",(I152*1000000/VLOOKUP($C152,'Crisis Indicator Data'!$C$3:$H$198,5,FALSE)))</f>
        <v>0.28990228013029318</v>
      </c>
      <c r="P152" s="144">
        <f>IF(J152="x","x",(J152*1000000/VLOOKUP($C152,'Crisis Indicator Data'!$C$3:$H$198,5,FALSE)))</f>
        <v>0.11074918566775244</v>
      </c>
      <c r="Q152" s="253">
        <f t="shared" si="13"/>
        <v>5</v>
      </c>
      <c r="R152" s="253">
        <f t="shared" si="14"/>
        <v>5</v>
      </c>
    </row>
    <row r="153" spans="1:18" x14ac:dyDescent="0.35">
      <c r="A153" s="153" t="str">
        <f>'Crisis Indicator Data'!A150</f>
        <v>Mixed migration flows in Yemen</v>
      </c>
      <c r="B153" s="154" t="str">
        <f>'Crisis Indicator Data'!B150</f>
        <v>International displacement</v>
      </c>
      <c r="C153" s="154" t="str">
        <f>'Crisis Indicator Data'!C150</f>
        <v>YEM002</v>
      </c>
      <c r="D153" s="154" t="str">
        <f>'Crisis Indicator Data'!D150</f>
        <v>Yemen</v>
      </c>
      <c r="E153" s="154" t="str">
        <f>'Crisis Indicator Data'!E150</f>
        <v>YEM</v>
      </c>
      <c r="F153" s="161">
        <f>IF('Crisis Indicator Data'!Q150="x","x",('Crisis Indicator Data'!Q150/1000000))</f>
        <v>3.6</v>
      </c>
      <c r="G153" s="161">
        <f>IF('Crisis Indicator Data'!R150="x","x",('Crisis Indicator Data'!R150/1000000))</f>
        <v>6.4</v>
      </c>
      <c r="H153" s="161">
        <f>IF('Crisis Indicator Data'!S150="x","x",('Crisis Indicator Data'!S150/1000000))</f>
        <v>8.4</v>
      </c>
      <c r="I153" s="161">
        <f>IF('Crisis Indicator Data'!T150="x","x",('Crisis Indicator Data'!T150/1000000))</f>
        <v>8.9</v>
      </c>
      <c r="J153" s="161">
        <f>IF('Crisis Indicator Data'!U150="x","x",('Crisis Indicator Data'!U150/1000000))</f>
        <v>3.4</v>
      </c>
      <c r="K153" s="259">
        <f t="shared" si="12"/>
        <v>5</v>
      </c>
      <c r="L153" s="144">
        <f>IF(F153="x","x",(F153*1000000/VLOOKUP($C153,'Crisis Indicator Data'!$C$3:$H$198,5,FALSE)))</f>
        <v>0.11726384364820847</v>
      </c>
      <c r="M153" s="144">
        <f>IF(G153="x","x",(G153*1000000/VLOOKUP($C153,'Crisis Indicator Data'!$C$3:$H$198,5,FALSE)))</f>
        <v>0.20846905537459284</v>
      </c>
      <c r="N153" s="144">
        <f>IF(H153="x","x",(H153*1000000/VLOOKUP($C153,'Crisis Indicator Data'!$C$3:$H$198,5,FALSE)))</f>
        <v>0.2736156351791531</v>
      </c>
      <c r="O153" s="144">
        <f>IF(I153="x","x",(I153*1000000/VLOOKUP($C153,'Crisis Indicator Data'!$C$3:$H$198,5,FALSE)))</f>
        <v>0.28990228013029318</v>
      </c>
      <c r="P153" s="144">
        <f>IF(J153="x","x",(J153*1000000/VLOOKUP($C153,'Crisis Indicator Data'!$C$3:$H$198,5,FALSE)))</f>
        <v>0.11074918566775244</v>
      </c>
      <c r="Q153" s="253">
        <f t="shared" si="13"/>
        <v>5</v>
      </c>
      <c r="R153" s="253">
        <f t="shared" si="14"/>
        <v>5</v>
      </c>
    </row>
    <row r="154" spans="1:18" x14ac:dyDescent="0.35">
      <c r="A154" s="153" t="str">
        <f>'Crisis Indicator Data'!A151</f>
        <v>Drought in Zambia</v>
      </c>
      <c r="B154" s="154" t="str">
        <f>'Crisis Indicator Data'!B151</f>
        <v>Drought</v>
      </c>
      <c r="C154" s="154" t="str">
        <f>'Crisis Indicator Data'!C151</f>
        <v>ZMB002</v>
      </c>
      <c r="D154" s="154" t="str">
        <f>'Crisis Indicator Data'!D151</f>
        <v>Zambia</v>
      </c>
      <c r="E154" s="154" t="str">
        <f>'Crisis Indicator Data'!E151</f>
        <v>ZMB</v>
      </c>
      <c r="F154" s="161">
        <f>IF('Crisis Indicator Data'!Q151="x","x",('Crisis Indicator Data'!Q151/1000000))</f>
        <v>5.4210000000000003</v>
      </c>
      <c r="G154" s="161">
        <f>IF('Crisis Indicator Data'!R151="x","x",('Crisis Indicator Data'!R151/1000000))</f>
        <v>5.1849999999999996</v>
      </c>
      <c r="H154" s="161">
        <f>IF('Crisis Indicator Data'!S151="x","x",('Crisis Indicator Data'!S151/1000000))</f>
        <v>1.575</v>
      </c>
      <c r="I154" s="161">
        <f>IF('Crisis Indicator Data'!T151="x","x",('Crisis Indicator Data'!T151/1000000))</f>
        <v>0</v>
      </c>
      <c r="J154" s="161">
        <f>IF('Crisis Indicator Data'!U151="x","x",('Crisis Indicator Data'!U151/1000000))</f>
        <v>0</v>
      </c>
      <c r="K154" s="259">
        <f t="shared" si="12"/>
        <v>3.7</v>
      </c>
      <c r="L154" s="144">
        <f>IF(F154="x","x",(F154*1000000/VLOOKUP($C154,'Crisis Indicator Data'!$C$3:$H$198,5,FALSE)))</f>
        <v>0.44503735325506938</v>
      </c>
      <c r="M154" s="144">
        <f>IF(G154="x","x",(G154*1000000/VLOOKUP($C154,'Crisis Indicator Data'!$C$3:$H$198,5,FALSE)))</f>
        <v>0.42566291765864872</v>
      </c>
      <c r="N154" s="144">
        <f>IF(H154="x","x",(H154*1000000/VLOOKUP($C154,'Crisis Indicator Data'!$C$3:$H$198,5,FALSE)))</f>
        <v>0.12929972908628193</v>
      </c>
      <c r="O154" s="144">
        <f>IF(I154="x","x",(I154*1000000/VLOOKUP($C154,'Crisis Indicator Data'!$C$3:$H$198,5,FALSE)))</f>
        <v>0</v>
      </c>
      <c r="P154" s="144">
        <f>IF(J154="x","x",(J154*1000000/VLOOKUP($C154,'Crisis Indicator Data'!$C$3:$H$198,5,FALSE)))</f>
        <v>0</v>
      </c>
      <c r="Q154" s="253">
        <f t="shared" si="13"/>
        <v>3</v>
      </c>
      <c r="R154" s="253">
        <f t="shared" si="14"/>
        <v>3.35</v>
      </c>
    </row>
    <row r="155" spans="1:18" x14ac:dyDescent="0.35">
      <c r="A155" s="153" t="str">
        <f>'Crisis Indicator Data'!A152</f>
        <v>Complex crisis in Zimbabwe</v>
      </c>
      <c r="B155" s="154" t="str">
        <f>'Crisis Indicator Data'!B152</f>
        <v>Complex crisis</v>
      </c>
      <c r="C155" s="154" t="str">
        <f>'Crisis Indicator Data'!C152</f>
        <v>ZWE001</v>
      </c>
      <c r="D155" s="154" t="str">
        <f>'Crisis Indicator Data'!D152</f>
        <v>Zimbabwe</v>
      </c>
      <c r="E155" s="154" t="str">
        <f>'Crisis Indicator Data'!E152</f>
        <v>ZWE</v>
      </c>
      <c r="F155" s="161">
        <f>IF('Crisis Indicator Data'!Q152="x","x",('Crisis Indicator Data'!Q152/1000000))</f>
        <v>5.851</v>
      </c>
      <c r="G155" s="161">
        <f>IF('Crisis Indicator Data'!R152="x","x",('Crisis Indicator Data'!R152/1000000))</f>
        <v>2.706</v>
      </c>
      <c r="H155" s="161">
        <f>IF('Crisis Indicator Data'!S152="x","x",('Crisis Indicator Data'!S152/1000000))</f>
        <v>6.05</v>
      </c>
      <c r="I155" s="161">
        <f>IF('Crisis Indicator Data'!T152="x","x",('Crisis Indicator Data'!T152/1000000))</f>
        <v>0.95</v>
      </c>
      <c r="J155" s="161">
        <f>IF('Crisis Indicator Data'!U152="x","x",('Crisis Indicator Data'!U152/1000000))</f>
        <v>0</v>
      </c>
      <c r="K155" s="259">
        <f t="shared" si="12"/>
        <v>4.7</v>
      </c>
      <c r="L155" s="144">
        <f>IF(F155="x","x",(F155*1000000/VLOOKUP($C155,'Crisis Indicator Data'!$C$3:$H$198,5,FALSE)))</f>
        <v>0.37610079064086904</v>
      </c>
      <c r="M155" s="144">
        <f>IF(G155="x","x",(G155*1000000/VLOOKUP($C155,'Crisis Indicator Data'!$C$3:$H$198,5,FALSE)))</f>
        <v>0.17394099119367487</v>
      </c>
      <c r="N155" s="144">
        <f>IF(H155="x","x",(H155*1000000/VLOOKUP($C155,'Crisis Indicator Data'!$C$3:$H$198,5,FALSE)))</f>
        <v>0.38889245998585847</v>
      </c>
      <c r="O155" s="144">
        <f>IF(I155="x","x",(I155*1000000/VLOOKUP($C155,'Crisis Indicator Data'!$C$3:$H$198,5,FALSE)))</f>
        <v>6.1065758179597605E-2</v>
      </c>
      <c r="P155" s="144">
        <f>IF(J155="x","x",(J155*1000000/VLOOKUP($C155,'Crisis Indicator Data'!$C$3:$H$198,5,FALSE)))</f>
        <v>0</v>
      </c>
      <c r="Q155" s="253">
        <f t="shared" si="13"/>
        <v>4</v>
      </c>
      <c r="R155" s="253">
        <f t="shared" si="14"/>
        <v>4.3499999999999996</v>
      </c>
    </row>
  </sheetData>
  <mergeCells count="1">
    <mergeCell ref="A1:R1"/>
  </mergeCells>
  <conditionalFormatting sqref="K6:K250">
    <cfRule type="cellIs" dxfId="375" priority="22" stopIfTrue="1" operator="between">
      <formula>7.1</formula>
      <formula>10</formula>
    </cfRule>
    <cfRule type="cellIs" dxfId="374" priority="23" stopIfTrue="1" operator="between">
      <formula>5.4</formula>
      <formula>7</formula>
    </cfRule>
    <cfRule type="cellIs" dxfId="373" priority="24" stopIfTrue="1" operator="between">
      <formula>3.5</formula>
      <formula>5.3</formula>
    </cfRule>
    <cfRule type="cellIs" dxfId="372" priority="25" stopIfTrue="1" operator="between">
      <formula>1.8</formula>
      <formula>3.4</formula>
    </cfRule>
    <cfRule type="cellIs" dxfId="371" priority="26" stopIfTrue="1" operator="between">
      <formula>0</formula>
      <formula>1.7</formula>
    </cfRule>
  </conditionalFormatting>
  <conditionalFormatting sqref="Q6:Q250">
    <cfRule type="cellIs" dxfId="370" priority="17" stopIfTrue="1" operator="between">
      <formula>7.1</formula>
      <formula>10</formula>
    </cfRule>
    <cfRule type="cellIs" dxfId="369" priority="18" stopIfTrue="1" operator="between">
      <formula>5.4</formula>
      <formula>7</formula>
    </cfRule>
    <cfRule type="cellIs" dxfId="368" priority="19" stopIfTrue="1" operator="between">
      <formula>3.5</formula>
      <formula>5.3</formula>
    </cfRule>
    <cfRule type="cellIs" dxfId="367" priority="20" stopIfTrue="1" operator="between">
      <formula>1.8</formula>
      <formula>3.4</formula>
    </cfRule>
    <cfRule type="cellIs" dxfId="366" priority="21" stopIfTrue="1" operator="between">
      <formula>0</formula>
      <formula>1.7</formula>
    </cfRule>
  </conditionalFormatting>
  <conditionalFormatting sqref="R6:R250">
    <cfRule type="cellIs" dxfId="365" priority="7" stopIfTrue="1" operator="between">
      <formula>5</formula>
      <formula>5.9</formula>
    </cfRule>
    <cfRule type="cellIs" dxfId="364" priority="8" stopIfTrue="1" operator="between">
      <formula>4</formula>
      <formula>4.9</formula>
    </cfRule>
    <cfRule type="cellIs" dxfId="363" priority="9" stopIfTrue="1" operator="between">
      <formula>3</formula>
      <formula>3.9</formula>
    </cfRule>
    <cfRule type="cellIs" dxfId="362" priority="10" stopIfTrue="1" operator="between">
      <formula>2</formula>
      <formula>2.9</formula>
    </cfRule>
    <cfRule type="cellIs" dxfId="361" priority="11" stopIfTrue="1" operator="between">
      <formula>0</formula>
      <formula>1.9</formula>
    </cfRule>
  </conditionalFormatting>
  <conditionalFormatting sqref="L6:P143">
    <cfRule type="cellIs" priority="5" stopIfTrue="1" operator="equal">
      <formula>"x"</formula>
    </cfRule>
    <cfRule type="cellIs" dxfId="360" priority="6" operator="greaterThan">
      <formula>1.05</formula>
    </cfRule>
  </conditionalFormatting>
  <conditionalFormatting sqref="L144:P250">
    <cfRule type="cellIs" priority="3" stopIfTrue="1" operator="equal">
      <formula>"x"</formula>
    </cfRule>
    <cfRule type="cellIs" dxfId="359" priority="4" operator="greaterThan">
      <formula>1.05</formula>
    </cfRule>
  </conditionalFormatting>
  <conditionalFormatting sqref="A2:R250">
    <cfRule type="containsBlanks" priority="1" stopIfTrue="1">
      <formula>LEN(TRIM(A2))=0</formula>
    </cfRule>
  </conditionalFormatting>
  <pageMargins left="0.7" right="0.7" top="0.75" bottom="0.75" header="0.3" footer="0.3"/>
  <pageSetup paperSize="9" orientation="portrait"/>
  <drawing r:id="rId1"/>
  <picture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rgb="FF6B6050"/>
  </sheetPr>
  <dimension ref="A1:AN155"/>
  <sheetViews>
    <sheetView workbookViewId="0">
      <selection activeCell="E2" sqref="E2"/>
    </sheetView>
  </sheetViews>
  <sheetFormatPr defaultColWidth="9.453125" defaultRowHeight="14.5" x14ac:dyDescent="0.35"/>
  <cols>
    <col min="1" max="1" width="40.453125" style="217" bestFit="1" customWidth="1"/>
    <col min="2" max="2" width="25.54296875" style="217" bestFit="1" customWidth="1"/>
    <col min="3" max="3" width="11.453125" style="217" bestFit="1" customWidth="1"/>
    <col min="4" max="4" width="11.453125" style="217" customWidth="1"/>
    <col min="5" max="5" width="8.453125" style="214" customWidth="1"/>
    <col min="6" max="14" width="8.54296875" style="217" customWidth="1"/>
    <col min="15" max="15" width="8.54296875" style="215" customWidth="1"/>
    <col min="16" max="17" width="8.54296875" style="217" customWidth="1"/>
    <col min="18" max="18" width="8.54296875" style="215" customWidth="1"/>
    <col min="19" max="22" width="8.54296875" style="217" customWidth="1"/>
    <col min="23" max="24" width="8.54296875" style="215" customWidth="1"/>
    <col min="25" max="25" width="8.54296875" style="217" customWidth="1"/>
    <col min="26" max="26" width="8.54296875" style="215" customWidth="1"/>
    <col min="27" max="30" width="13" style="217" hidden="1" customWidth="1"/>
    <col min="31" max="31" width="8.54296875" style="217" hidden="1" customWidth="1"/>
    <col min="32" max="38" width="13" style="217" hidden="1" customWidth="1"/>
    <col min="39" max="40" width="8.54296875" style="215" customWidth="1"/>
    <col min="41" max="41" width="9.453125" style="217" customWidth="1"/>
    <col min="42" max="16384" width="9.453125" style="217"/>
  </cols>
  <sheetData>
    <row r="1" spans="1:40" x14ac:dyDescent="0.35">
      <c r="A1" s="304"/>
      <c r="B1" s="300"/>
      <c r="C1" s="300"/>
      <c r="D1" s="300"/>
      <c r="E1" s="305"/>
      <c r="F1" s="300"/>
      <c r="G1" s="300"/>
      <c r="H1" s="300"/>
      <c r="I1" s="300"/>
      <c r="J1" s="300"/>
      <c r="K1" s="300"/>
      <c r="L1" s="300"/>
      <c r="M1" s="300"/>
      <c r="N1" s="300"/>
      <c r="O1" s="306"/>
      <c r="P1" s="300"/>
      <c r="Q1" s="300"/>
      <c r="R1" s="306"/>
      <c r="S1" s="300"/>
      <c r="T1" s="300"/>
      <c r="U1" s="300"/>
      <c r="V1" s="300"/>
      <c r="W1" s="306"/>
      <c r="X1" s="306"/>
      <c r="Y1" s="300"/>
      <c r="Z1" s="306"/>
      <c r="AA1" s="300"/>
      <c r="AB1" s="300"/>
      <c r="AC1" s="300"/>
      <c r="AD1" s="300"/>
      <c r="AE1" s="300"/>
      <c r="AF1" s="300"/>
      <c r="AG1" s="300"/>
      <c r="AH1" s="300"/>
      <c r="AI1" s="300"/>
      <c r="AJ1" s="300"/>
      <c r="AK1" s="300"/>
      <c r="AL1" s="300"/>
      <c r="AM1" s="306"/>
      <c r="AN1" s="306"/>
    </row>
    <row r="2" spans="1:40" ht="109.5" customHeight="1" thickBot="1" x14ac:dyDescent="0.4">
      <c r="A2" s="52"/>
      <c r="B2" s="52"/>
      <c r="C2" s="56"/>
      <c r="D2" s="56"/>
      <c r="E2" s="8"/>
      <c r="F2" s="83" t="s">
        <v>7829</v>
      </c>
      <c r="G2" s="83" t="s">
        <v>7830</v>
      </c>
      <c r="H2" s="82" t="s">
        <v>7831</v>
      </c>
      <c r="I2" s="83" t="s">
        <v>7832</v>
      </c>
      <c r="J2" s="83" t="s">
        <v>7833</v>
      </c>
      <c r="K2" s="82" t="s">
        <v>7834</v>
      </c>
      <c r="L2" s="83" t="s">
        <v>7835</v>
      </c>
      <c r="M2" s="83" t="s">
        <v>7836</v>
      </c>
      <c r="N2" s="82" t="s">
        <v>7837</v>
      </c>
      <c r="O2" s="81" t="s">
        <v>7838</v>
      </c>
      <c r="P2" s="83" t="s">
        <v>7839</v>
      </c>
      <c r="Q2" s="83" t="s">
        <v>7840</v>
      </c>
      <c r="R2" s="81" t="s">
        <v>7841</v>
      </c>
      <c r="S2" s="83" t="s">
        <v>7842</v>
      </c>
      <c r="T2" s="83" t="s">
        <v>7843</v>
      </c>
      <c r="U2" s="83" t="s">
        <v>7844</v>
      </c>
      <c r="V2" s="83" t="s">
        <v>7845</v>
      </c>
      <c r="W2" s="81" t="s">
        <v>7846</v>
      </c>
      <c r="X2" s="80" t="s">
        <v>7786</v>
      </c>
      <c r="Y2" s="83" t="s">
        <v>7847</v>
      </c>
      <c r="Z2" s="81" t="s">
        <v>7848</v>
      </c>
      <c r="AA2" s="83" t="s">
        <v>3006</v>
      </c>
      <c r="AB2" s="83" t="s">
        <v>3016</v>
      </c>
      <c r="AC2" s="83" t="s">
        <v>3008</v>
      </c>
      <c r="AD2" s="83" t="s">
        <v>2483</v>
      </c>
      <c r="AE2" s="82" t="s">
        <v>7849</v>
      </c>
      <c r="AF2" s="83" t="s">
        <v>3004</v>
      </c>
      <c r="AG2" s="83" t="s">
        <v>3014</v>
      </c>
      <c r="AH2" s="82" t="s">
        <v>7850</v>
      </c>
      <c r="AI2" s="83" t="s">
        <v>3010</v>
      </c>
      <c r="AJ2" s="83" t="s">
        <v>7851</v>
      </c>
      <c r="AK2" s="83" t="s">
        <v>3012</v>
      </c>
      <c r="AL2" s="82" t="s">
        <v>7852</v>
      </c>
      <c r="AM2" s="81" t="s">
        <v>7853</v>
      </c>
      <c r="AN2" s="80" t="s">
        <v>7787</v>
      </c>
    </row>
    <row r="3" spans="1:40" x14ac:dyDescent="0.35">
      <c r="A3" s="52"/>
      <c r="B3" s="52"/>
      <c r="C3" s="56"/>
      <c r="D3" s="56"/>
      <c r="E3" s="7" t="s">
        <v>7816</v>
      </c>
      <c r="F3" s="262">
        <v>14</v>
      </c>
      <c r="G3" s="262">
        <v>10</v>
      </c>
      <c r="H3" s="262"/>
      <c r="I3" s="262">
        <v>1</v>
      </c>
      <c r="J3" s="262">
        <v>0.5</v>
      </c>
      <c r="K3" s="262"/>
      <c r="L3" s="262">
        <v>0.75</v>
      </c>
      <c r="M3" s="262">
        <v>65</v>
      </c>
      <c r="N3" s="262"/>
      <c r="O3" s="262"/>
      <c r="P3" s="262"/>
      <c r="Q3" s="70">
        <v>3000</v>
      </c>
      <c r="R3" s="262"/>
      <c r="S3" s="262">
        <v>100</v>
      </c>
      <c r="T3" s="262">
        <v>2.5</v>
      </c>
      <c r="U3" s="262">
        <v>10</v>
      </c>
      <c r="V3" s="262">
        <v>100</v>
      </c>
      <c r="W3" s="262"/>
      <c r="X3" s="262"/>
      <c r="Y3" s="262"/>
      <c r="Z3" s="262"/>
      <c r="AA3" s="262"/>
      <c r="AB3" s="262"/>
      <c r="AC3" s="262"/>
      <c r="AD3" s="262"/>
      <c r="AE3" s="262"/>
      <c r="AF3" s="262"/>
      <c r="AG3" s="262"/>
      <c r="AH3" s="262"/>
      <c r="AI3" s="262"/>
      <c r="AJ3" s="262"/>
      <c r="AK3" s="262"/>
      <c r="AL3" s="262"/>
      <c r="AM3" s="262"/>
      <c r="AN3" s="262"/>
    </row>
    <row r="4" spans="1:40" x14ac:dyDescent="0.35">
      <c r="A4" s="52"/>
      <c r="B4" s="52"/>
      <c r="C4" s="56"/>
      <c r="D4" s="56"/>
      <c r="E4" s="7" t="s">
        <v>7817</v>
      </c>
      <c r="F4" s="262">
        <v>0</v>
      </c>
      <c r="G4" s="262">
        <v>0</v>
      </c>
      <c r="H4" s="262"/>
      <c r="I4" s="262">
        <v>0</v>
      </c>
      <c r="J4" s="262">
        <v>0</v>
      </c>
      <c r="K4" s="262"/>
      <c r="L4" s="262">
        <v>0</v>
      </c>
      <c r="M4" s="262">
        <v>25</v>
      </c>
      <c r="N4" s="262"/>
      <c r="O4" s="262"/>
      <c r="P4" s="262"/>
      <c r="Q4" s="262">
        <v>1</v>
      </c>
      <c r="R4" s="262"/>
      <c r="S4" s="262">
        <v>0</v>
      </c>
      <c r="T4" s="262">
        <v>-2.5</v>
      </c>
      <c r="U4" s="262">
        <v>0</v>
      </c>
      <c r="V4" s="262">
        <v>0</v>
      </c>
      <c r="W4" s="262"/>
      <c r="X4" s="262"/>
      <c r="Y4" s="262"/>
      <c r="Z4" s="262"/>
      <c r="AA4" s="262"/>
      <c r="AB4" s="262"/>
      <c r="AC4" s="262"/>
      <c r="AD4" s="262"/>
      <c r="AE4" s="262"/>
      <c r="AF4" s="262"/>
      <c r="AG4" s="262"/>
      <c r="AH4" s="262"/>
      <c r="AI4" s="262"/>
      <c r="AJ4" s="262"/>
      <c r="AK4" s="262"/>
      <c r="AL4" s="262"/>
      <c r="AM4" s="262"/>
      <c r="AN4" s="262"/>
    </row>
    <row r="5" spans="1:40" x14ac:dyDescent="0.35">
      <c r="A5" s="23" t="s">
        <v>7770</v>
      </c>
      <c r="B5" s="23" t="s">
        <v>7854</v>
      </c>
      <c r="C5" s="23" t="s">
        <v>7772</v>
      </c>
      <c r="D5" s="23" t="s">
        <v>7773</v>
      </c>
      <c r="E5" s="24" t="s">
        <v>7818</v>
      </c>
      <c r="F5" s="25"/>
      <c r="G5" s="25"/>
      <c r="H5" s="25"/>
      <c r="I5" s="25"/>
      <c r="J5" s="25"/>
      <c r="K5" s="25"/>
      <c r="L5" s="25"/>
      <c r="M5" s="25"/>
      <c r="N5" s="25"/>
      <c r="O5" s="26"/>
      <c r="P5" s="25"/>
      <c r="Q5" s="27"/>
      <c r="R5" s="25"/>
      <c r="S5" s="26"/>
      <c r="T5" s="25"/>
      <c r="U5" s="27"/>
      <c r="V5" s="28"/>
      <c r="W5" s="25"/>
      <c r="X5" s="26"/>
      <c r="Y5" s="25"/>
      <c r="Z5" s="27"/>
      <c r="AA5" s="27"/>
      <c r="AB5" s="27"/>
      <c r="AC5" s="27"/>
      <c r="AD5" s="27"/>
      <c r="AE5" s="25"/>
      <c r="AF5" s="25"/>
      <c r="AG5" s="25"/>
      <c r="AH5" s="25"/>
      <c r="AI5" s="25"/>
      <c r="AJ5" s="25"/>
      <c r="AK5" s="25"/>
      <c r="AL5" s="25"/>
      <c r="AM5" s="26"/>
      <c r="AN5" s="27"/>
    </row>
    <row r="6" spans="1:40" ht="13.5" customHeight="1" x14ac:dyDescent="0.35">
      <c r="A6" s="147" t="str">
        <f>'Crisis Indicator Data'!A3</f>
        <v>Complex crisis in Afghanistan</v>
      </c>
      <c r="B6" s="148" t="str">
        <f>'Crisis Indicator Data'!B3</f>
        <v>Complex crisis</v>
      </c>
      <c r="C6" s="148" t="str">
        <f>'Crisis Indicator Data'!C3</f>
        <v>AFG001</v>
      </c>
      <c r="D6" s="148" t="str">
        <f>'Crisis Indicator Data'!D3</f>
        <v>Afghanistan</v>
      </c>
      <c r="E6" s="149" t="str">
        <f>'Crisis Indicator Data'!E3</f>
        <v>AFG</v>
      </c>
      <c r="F6" s="256">
        <f>IF(B6="Regional crisis",(IF(VLOOKUP($C6,'Regional Crises'!$B$1:$R$66,7,FALSE)="x","x",ROUND(IF(VLOOKUP($C6,'Regional Crises'!$B$1:$R$66,7,FALSE)&gt;$F$3,5,IF(VLOOKUP($C6,'Regional Crises'!$B$1:$R$66,7,FALSE)&lt;F$4,0,($F$3-VLOOKUP($C6,'Regional Crises'!$B$1:$R$66,7,FALSE))/($F$3-$F$4)*5)),1))),IF(VLOOKUP($E6,'Country Indicator Data'!$B$4:$N$300,3,FALSE)="x","x",ROUND(IF(VLOOKUP($E6,'Country Indicator Data'!$B$4:$N$300,3,FALSE)&gt;$F$3,5,IF(VLOOKUP($E6,'Country Indicator Data'!$B$4:$N$300,3,FALSE)&lt;$F$4,0,($F$3-VLOOKUP($E6,'Country Indicator Data'!$B$4:$N$300,3,FALSE))/($F$3-$F$4)*5)),1)))</f>
        <v>3.6</v>
      </c>
      <c r="G6" s="256">
        <f>IF(B6="Regional crisis",(IF(VLOOKUP($C6,'Regional Crises'!$B$1:$R$66,9,FALSE)="x","x",ROUND(IF(VLOOKUP($C6,'Regional Crises'!$B$1:$R$66,9,FALSE)&gt;G$3,5,IF(VLOOKUP($C6,'Regional Crises'!$B$1:$R$66,9,FALSE)&lt;G$4,0,(G$3-VLOOKUP($C6,'Regional Crises'!$B$1:$R$66,9,FALSE))/(G$3-G$4)*5)),1))),IF(VLOOKUP($E6,'Country Indicator Data'!$B$4:$N$300,5,FALSE)="x","x",ROUND(IF(VLOOKUP($E6,'Country Indicator Data'!$B$4:$N$300,5,FALSE)&gt;G$3,5,IF(VLOOKUP($E6,'Country Indicator Data'!$B$4:$N$300,5,FALSE)&lt;G$4,0,(G$3-VLOOKUP($E6,'Country Indicator Data'!$B$4:$N$300,5,FALSE))/(G$3-G$4)*5)),1)))</f>
        <v>3.4</v>
      </c>
      <c r="H6" s="256">
        <f t="shared" ref="H6:H37" si="0">IF(AND(F6="x",G6="x"),"x",AVERAGE(F6,G6))</f>
        <v>3.5</v>
      </c>
      <c r="I6" s="256">
        <f>IF(B6="Regional crisis",(IF(VLOOKUP($C6,'Regional Crises'!$B$1:$R$66,6,FALSE)="x","x",ROUND(IF(VLOOKUP($C6,'Regional Crises'!$B$1:$R$66,6,FALSE)&gt;I$3,5,IF(VLOOKUP($C6,'Regional Crises'!$B$1:$R$66,6,FALSE)&lt;I$4,0,5-(I$3-VLOOKUP($C6,'Regional Crises'!$B$1:$R$66,6,FALSE))/(I$3-I$4)*5)),1))),IF(VLOOKUP($E6,'Country Indicator Data'!$B$4:$N$300,2,FALSE)="x","x",ROUND(IF(VLOOKUP($E6,'Country Indicator Data'!$B$4:$N$300,2,FALSE)&gt;I$3,5,IF(VLOOKUP($E6,'Country Indicator Data'!$B$4:$N$300,2,FALSE)&lt;I$4,0,5-(I$3-VLOOKUP($E6,'Country Indicator Data'!$B$4:$N$300,2,FALSE))/(I$3-I$4)*5)),1)))</f>
        <v>3.7</v>
      </c>
      <c r="J6" s="256">
        <f>IF(B6="Regional crisis",(IF(VLOOKUP($C6,'Regional Crises'!$B$1:$R$66,8,FALSE)="x","x",ROUND(IF(VLOOKUP($C6,'Regional Crises'!$B$1:$R$66,8,FALSE)&gt;J$3,5,IF(VLOOKUP($C6,'Regional Crises'!$B$1:$R$66,8,FALSE)&lt;J$4,0,5-(J$3-VLOOKUP($C6,'Regional Crises'!$B$1:$R$66,8,FALSE))/(J$3-J$4)*5)),1))),IF(VLOOKUP($E6,'Country Indicator Data'!$B$4:$N$300,4,FALSE)="x","x",ROUND(IF(VLOOKUP($E6,'Country Indicator Data'!$B$4:$N$300,4,FALSE)&gt;J$3,5,IF(VLOOKUP($E6,'Country Indicator Data'!$B$4:$N$300,4,FALSE)&lt;J$4,0,5-(J$3-VLOOKUP($E6,'Country Indicator Data'!$B$4:$N$300,4,FALSE))/(J$3-J$4)*5)),1)))</f>
        <v>0</v>
      </c>
      <c r="K6" s="256">
        <f t="shared" ref="K6:K37" si="1">IF(AND(I6="x",J6="x"),"x",AVERAGE(I6,J6))</f>
        <v>1.85</v>
      </c>
      <c r="L6" s="256">
        <f>IF(B6="Regional crisis",(IF(VLOOKUP($C6,'Regional Crises'!$B$1:$R$66,10,FALSE)="x","x",ROUND(IF(VLOOKUP($C6,'Regional Crises'!$B$1:$R$66,10,FALSE)&gt;L$3,5,IF(VLOOKUP($C6,'Regional Crises'!$B$1:$R$66,10,FALSE)&lt;L$4,0,5-(L$3-VLOOKUP($C6,'Regional Crises'!$B$1:$R$66,10,FALSE))/(L$3-L$4)*5)),1))),IF(VLOOKUP($E6,'Country Indicator Data'!$B$4:$N$300,6,FALSE)="x","x",ROUND(IF(VLOOKUP($E6,'Country Indicator Data'!$B$4:$N$300,6,FALSE)&gt;L$3,5,IF(VLOOKUP($E6,'Country Indicator Data'!$B$4:$N$300,6,FALSE)&lt;L$4,0,5-(L$3-VLOOKUP($E6,'Country Indicator Data'!$B$4:$N$300,6,FALSE))/(L$3-L$4)*5)),1)))</f>
        <v>3.8</v>
      </c>
      <c r="M6" s="256" t="str">
        <f>IF(B6="Regional crisis",(IF(VLOOKUP($C6,'Regional Crises'!$B$1:$R$66,11,FALSE)="x","x",ROUND(IF(VLOOKUP($C6,'Regional Crises'!$B$1:$R$66,11,FALSE)&gt;M$3,5,IF(VLOOKUP($C6,'Regional Crises'!$B$1:$R$66,11,FALSE)&lt;M$4,0,5-(M$3-VLOOKUP($C6,'Regional Crises'!$B$1:$R$66,11,FALSE))/(M$3-M$4)*5)),1))),IF(VLOOKUP($E6,'Country Indicator Data'!$B$4:$N$300,7,FALSE)="x","x",ROUND(IF(VLOOKUP($E6,'Country Indicator Data'!$B$4:$N$300,7,FALSE)&gt;M$3,5,IF(VLOOKUP($E6,'Country Indicator Data'!$B$4:$N$300,7,FALSE)&lt;M$4,0,5-(M$3-VLOOKUP($E6,'Country Indicator Data'!$B$4:$N$300,7,FALSE))/(M$3-M$4)*5)),1)))</f>
        <v>x</v>
      </c>
      <c r="N6" s="256">
        <f t="shared" ref="N6:N37" si="2">IF(AND(L6="x",M6="x"),"x",AVERAGE(L6,M6))</f>
        <v>3.8</v>
      </c>
      <c r="O6" s="256">
        <f t="shared" ref="O6:O37" si="3">AVERAGE(H6,K6,N6)</f>
        <v>3.0499999999999994</v>
      </c>
      <c r="P6" s="256">
        <f>IF(B6="Regional crisis",VLOOKUP(C6,'Regional Crises'!$B$1:$R$69,12,FALSE),VLOOKUP(E6,'Country Indicator Data'!$B$4:$I$300,8,FALSE))</f>
        <v>5</v>
      </c>
      <c r="Q6" s="256">
        <f>IF($B6="Regional crisis",((IF(VLOOKUP($C6,'Regional Crises'!$B$1:$R$66,13,FALSE)="x","x",ROUND(IF(VLOOKUP($C6,'Regional Crises'!$B$1:$R$66,13,FALSE)&gt;Q$3,5,IF(VLOOKUP($C6,'Regional Crises'!$B$1:$R$66,13,FALSE)&lt;Q$4,0,5-(LOG(Q$3)-LOG(VLOOKUP($C6,'Regional Crises'!$B$1:$R$66,13,FALSE)))/(LOG(Q$3)-LOG(Q$4))*5)),1)))),(IF(VLOOKUP($E6,'Country Indicator Data'!$B$4:$N$300,9,FALSE)="x","x",ROUND(IF(VLOOKUP($E6,'Country Indicator Data'!$B$4:$N$300,9,FALSE)&gt;Q$3,5,IF(VLOOKUP($E6,'Country Indicator Data'!$B$4:$N$300,9,FALSE)&lt;Q$4,0,5-(LOG(Q$3)-LOG(VLOOKUP($E6,'Country Indicator Data'!$B$4:$N$300,9,FALSE)))/(LOG(Q$3)-LOG(Q$4))*5)),1))))</f>
        <v>4.7</v>
      </c>
      <c r="R6" s="256">
        <f t="shared" ref="R6:R37" si="4">AVERAGE(P6:Q6)</f>
        <v>4.8499999999999996</v>
      </c>
      <c r="S6" s="256">
        <f>IF($B6="Regional crisis",((IF(VLOOKUP($C6,'Regional Crises'!$B$1:$R$66,17,FALSE)="x","x",ROUND(IF(VLOOKUP($C6,'Regional Crises'!$B$1:$R$66,17,FALSE)&gt;S$3,0,IF(VLOOKUP($C6,'Regional Crises'!$B$1:$R$66,17,FALSE)&lt;S$4,5,(S$3-VLOOKUP($C6,'Regional Crises'!$B$1:$R$66,17,FALSE))/(S$3-S$4)*5)),1)))),(IF(VLOOKUP($E6,'Country Indicator Data'!$B$4:$N$300,13,FALSE)="x","x",ROUND(IF(VLOOKUP($E6,'Country Indicator Data'!$B$4:$N$300,13,FALSE)&gt;S$3,0,IF(VLOOKUP($E6,'Country Indicator Data'!$B$4:$N$300,13,FALSE)&lt;S$4,5,(S$3-VLOOKUP($E6,'Country Indicator Data'!$B$4:$N$300,13,FALSE))/(S$3-S$4)*5)),1))))</f>
        <v>4.2</v>
      </c>
      <c r="T6" s="256">
        <f>IF(B6="Regional crisis",((IF(VLOOKUP($C6,'Regional Crises'!$B$1:$R$66,14,FALSE)="x","x",ROUND(IF(VLOOKUP($C6,'Regional Crises'!$B$1:$R$66,14,FALSE)&gt;T$3,0,IF(VLOOKUP($C6,'Regional Crises'!$B$1:$R$66,14,FALSE)&lt;T$4,5,(T$3-VLOOKUP($C6,'Regional Crises'!$B$1:$R$66,14,FALSE))/(T$3-T$4)*5)),1)))),(IF(VLOOKUP($E6,'Country Indicator Data'!$B$4:$N$300,10,FALSE)="x","x",ROUND(IF(VLOOKUP($E6,'Country Indicator Data'!$B$4:$N$300,10,FALSE)&gt;T$3,0,IF(VLOOKUP($E6,'Country Indicator Data'!$B$4:$N$300,10,FALSE)&lt;T$4,5,(T$3-VLOOKUP($E6,'Country Indicator Data'!$B$4:$N$300,10,FALSE))/(T$3-T$4)*5)),1))))</f>
        <v>4.2</v>
      </c>
      <c r="U6" s="256">
        <f>IF(B6="Regional crisis",((IF(VLOOKUP($C6,'Regional Crises'!$B$1:$R$66,15,FALSE)="x","x",ROUND(IF(VLOOKUP($C6,'Regional Crises'!$B$1:$R$66,15,FALSE)&gt;U$3,0,IF(VLOOKUP($C6,'Regional Crises'!$B$1:$R$66,15,FALSE)&lt;U$4,5,(U$3-VLOOKUP($C6,'Regional Crises'!$B$1:$R$66,15,FALSE))/(U$3-U$4)*5)),1)))),(IF(VLOOKUP($E6,'Country Indicator Data'!$B$4:$N$300,11,FALSE)="x","x",ROUND(IF(VLOOKUP($E6,'Country Indicator Data'!$B$4:$N$300,11,FALSE)&gt;U$3,0,IF(VLOOKUP($E6,'Country Indicator Data'!$B$4:$N$300,11,FALSE)&lt;U$4,5,(U$3-VLOOKUP($E6,'Country Indicator Data'!$B$4:$N$300,11,FALSE))/(U$3-U$4)*5)),1))))</f>
        <v>3.5</v>
      </c>
      <c r="V6" s="256">
        <f>IF(B6="Regional crisis",((IF(VLOOKUP($C6,'Regional Crises'!$B$1:$R$66,16,FALSE)="x","x",ROUND(IF(VLOOKUP($C6,'Regional Crises'!$B$1:$R$66,16,FALSE)&gt;V$3,0,IF(VLOOKUP($C6,'Regional Crises'!$B$1:$R$66,16,FALSE)&lt;V$4,5,(V$3-VLOOKUP($C6,'Regional Crises'!$B$1:$R$66,16,FALSE))/(V$3-V$4)*5)),1)))),(IF(VLOOKUP($E6,'Country Indicator Data'!$B$4:$N$300,12,FALSE)="x","x",ROUND(IF(VLOOKUP($E6,'Country Indicator Data'!$B$4:$N$300,12,FALSE)&gt;V$3,0,IF(VLOOKUP($E6,'Country Indicator Data'!$B$4:$N$300,12,FALSE)&lt;V$4,5,(V$3-VLOOKUP($E6,'Country Indicator Data'!$B$4:$N$300,12,FALSE))/(V$3-V$4)*5)),1))))</f>
        <v>3.7</v>
      </c>
      <c r="W6" s="256">
        <f t="shared" ref="W6:W37" si="5">IF(AND(S6="x",V6="x"),"x",ROUND(AVERAGE(S6,V6,T6,U6),1))</f>
        <v>3.9</v>
      </c>
      <c r="X6" s="256">
        <f t="shared" ref="X6:X37" si="6">ROUND(AVERAGE(O6,W6,R6),1)</f>
        <v>3.9</v>
      </c>
      <c r="Y6" s="263">
        <f>IF('Core Indicators'!FC3="x","x",IF('Core Indicators'!FC3&gt;=5,5,IF('Core Indicators'!FC3&gt;=4,4,IF('Core Indicators'!FC3&gt;=3,3,IF('Core Indicators'!FC3&gt;=2,2,IF('Core Indicators'!FC3&gt;=1,1,0))))))</f>
        <v>5</v>
      </c>
      <c r="Z6" s="256">
        <f t="shared" ref="Z6:Z37" si="7">Y6</f>
        <v>5</v>
      </c>
      <c r="AA6" s="263">
        <f>'Crisis Indicator Data'!Y3</f>
        <v>1</v>
      </c>
      <c r="AB6" s="263">
        <f>'Crisis Indicator Data'!Z3</f>
        <v>2</v>
      </c>
      <c r="AC6" s="263">
        <f>'Crisis Indicator Data'!AA3</f>
        <v>2</v>
      </c>
      <c r="AD6" s="263">
        <f>'Crisis Indicator Data'!AB3</f>
        <v>3</v>
      </c>
      <c r="AE6" s="263">
        <f t="shared" ref="AE6:AE37" si="8">IF(SUM(AA6:AD6)=0,0,IF(SUM(AA6,AB6,AC6,AD6)&lt;2,1,IF(SUM(AA6:AD6)&lt;6,2,IF(SUM(AA6:AD6)&lt;8,3,IF(SUM(AA6:AD6)&lt;10,4,5)))))</f>
        <v>4</v>
      </c>
      <c r="AF6" s="263">
        <f>'Crisis Indicator Data'!AC3</f>
        <v>2</v>
      </c>
      <c r="AG6" s="263">
        <f>'Crisis Indicator Data'!AD3</f>
        <v>3</v>
      </c>
      <c r="AH6" s="263">
        <f t="shared" ref="AH6:AH37" si="9">IF(SUM(AF6:AG6)=0,0,IF(SUM(AF6,AG6)=1,1,IF(SUM(AF6:AG6)&lt;3,2,IF(SUM(AF6:AG6)&lt;4,3,IF(SUM(AF6:AG6)&lt;5,4,5)))))</f>
        <v>5</v>
      </c>
      <c r="AI6" s="263">
        <f>'Crisis Indicator Data'!AE3</f>
        <v>3</v>
      </c>
      <c r="AJ6" s="263">
        <f>'Crisis Indicator Data'!AF3</f>
        <v>3</v>
      </c>
      <c r="AK6" s="263">
        <f>'Crisis Indicator Data'!AG3</f>
        <v>3</v>
      </c>
      <c r="AL6" s="263">
        <f t="shared" ref="AL6:AL37" si="10">IF(SUM(AI6:AK6)=0,0,IF(SUM(AI6:AK6)=1,1,IF(SUM(AI6:AK6)&lt;3,2,IF(SUM(AI6:AK6)&lt;5,3,IF(SUM(AI6:AK6)&lt;7,4,5)))))</f>
        <v>5</v>
      </c>
      <c r="AM6" s="256">
        <f t="shared" ref="AM6:AM37" si="11">IF(AA6=3,5,ROUND(AVERAGE(AE6,AH6,AL6),0))</f>
        <v>5</v>
      </c>
      <c r="AN6" s="256">
        <f t="shared" ref="AN6:AN37" si="12">IF(AND(Z6="x",AM6="x"),"x",ROUND(AVERAGE(Z6,AM6),1))</f>
        <v>5</v>
      </c>
    </row>
    <row r="7" spans="1:40" ht="13.5" customHeight="1" x14ac:dyDescent="0.35">
      <c r="A7" s="147" t="str">
        <f>'Crisis Indicator Data'!A4</f>
        <v>Drought in South-West Angola</v>
      </c>
      <c r="B7" s="148" t="str">
        <f>'Crisis Indicator Data'!B4</f>
        <v>Food Security</v>
      </c>
      <c r="C7" s="148" t="str">
        <f>'Crisis Indicator Data'!C4</f>
        <v>AGO002</v>
      </c>
      <c r="D7" s="148" t="str">
        <f>'Crisis Indicator Data'!D4</f>
        <v>Angola</v>
      </c>
      <c r="E7" s="149" t="str">
        <f>'Crisis Indicator Data'!E4</f>
        <v>AGO</v>
      </c>
      <c r="F7" s="256">
        <f>IF(B7="Regional crisis",(IF(VLOOKUP($C7,'Regional Crises'!$B$1:$R$66,7,FALSE)="x","x",ROUND(IF(VLOOKUP($C7,'Regional Crises'!$B$1:$R$66,7,FALSE)&gt;$F$3,5,IF(VLOOKUP($C7,'Regional Crises'!$B$1:$R$66,7,FALSE)&lt;F$4,0,($F$3-VLOOKUP($C7,'Regional Crises'!$B$1:$R$66,7,FALSE))/($F$3-$F$4)*5)),1))),IF(VLOOKUP($E7,'Country Indicator Data'!$B$4:$N$300,3,FALSE)="x","x",ROUND(IF(VLOOKUP($E7,'Country Indicator Data'!$B$4:$N$300,3,FALSE)&gt;$F$3,5,IF(VLOOKUP($E7,'Country Indicator Data'!$B$4:$N$300,3,FALSE)&lt;$F$4,0,($F$3-VLOOKUP($E7,'Country Indicator Data'!$B$4:$N$300,3,FALSE))/($F$3-$F$4)*5)),1)))</f>
        <v>3.6</v>
      </c>
      <c r="G7" s="256">
        <f>IF(B7="Regional crisis",(IF(VLOOKUP($C7,'Regional Crises'!$B$1:$R$66,9,FALSE)="x","x",ROUND(IF(VLOOKUP($C7,'Regional Crises'!$B$1:$R$66,9,FALSE)&gt;G$3,5,IF(VLOOKUP($C7,'Regional Crises'!$B$1:$R$66,9,FALSE)&lt;G$4,0,(G$3-VLOOKUP($C7,'Regional Crises'!$B$1:$R$66,9,FALSE))/(G$3-G$4)*5)),1))),IF(VLOOKUP($E7,'Country Indicator Data'!$B$4:$N$300,5,FALSE)="x","x",ROUND(IF(VLOOKUP($E7,'Country Indicator Data'!$B$4:$N$300,5,FALSE)&gt;G$3,5,IF(VLOOKUP($E7,'Country Indicator Data'!$B$4:$N$300,5,FALSE)&lt;G$4,0,(G$3-VLOOKUP($E7,'Country Indicator Data'!$B$4:$N$300,5,FALSE))/(G$3-G$4)*5)),1)))</f>
        <v>2.7</v>
      </c>
      <c r="H7" s="256">
        <f t="shared" si="0"/>
        <v>3.1500000000000004</v>
      </c>
      <c r="I7" s="256">
        <f>IF(B7="Regional crisis",(IF(VLOOKUP($C7,'Regional Crises'!$B$1:$R$66,6,FALSE)="x","x",ROUND(IF(VLOOKUP($C7,'Regional Crises'!$B$1:$R$66,6,FALSE)&gt;I$3,5,IF(VLOOKUP($C7,'Regional Crises'!$B$1:$R$66,6,FALSE)&lt;I$4,0,5-(I$3-VLOOKUP($C7,'Regional Crises'!$B$1:$R$66,6,FALSE))/(I$3-I$4)*5)),1))),IF(VLOOKUP($E7,'Country Indicator Data'!$B$4:$N$300,2,FALSE)="x","x",ROUND(IF(VLOOKUP($E7,'Country Indicator Data'!$B$4:$N$300,2,FALSE)&gt;I$3,5,IF(VLOOKUP($E7,'Country Indicator Data'!$B$4:$N$300,2,FALSE)&lt;I$4,0,5-(I$3-VLOOKUP($E7,'Country Indicator Data'!$B$4:$N$300,2,FALSE))/(I$3-I$4)*5)),1)))</f>
        <v>3.8</v>
      </c>
      <c r="J7" s="256">
        <f>IF(B7="Regional crisis",(IF(VLOOKUP($C7,'Regional Crises'!$B$1:$R$66,8,FALSE)="x","x",ROUND(IF(VLOOKUP($C7,'Regional Crises'!$B$1:$R$66,8,FALSE)&gt;J$3,5,IF(VLOOKUP($C7,'Regional Crises'!$B$1:$R$66,8,FALSE)&lt;J$4,0,5-(J$3-VLOOKUP($C7,'Regional Crises'!$B$1:$R$66,8,FALSE))/(J$3-J$4)*5)),1))),IF(VLOOKUP($E7,'Country Indicator Data'!$B$4:$N$300,4,FALSE)="x","x",ROUND(IF(VLOOKUP($E7,'Country Indicator Data'!$B$4:$N$300,4,FALSE)&gt;J$3,5,IF(VLOOKUP($E7,'Country Indicator Data'!$B$4:$N$300,4,FALSE)&lt;J$4,0,5-(J$3-VLOOKUP($E7,'Country Indicator Data'!$B$4:$N$300,4,FALSE))/(J$3-J$4)*5)),1)))</f>
        <v>5</v>
      </c>
      <c r="K7" s="256">
        <f t="shared" si="1"/>
        <v>4.4000000000000004</v>
      </c>
      <c r="L7" s="256">
        <f>IF(B7="Regional crisis",(IF(VLOOKUP($C7,'Regional Crises'!$B$1:$R$66,10,FALSE)="x","x",ROUND(IF(VLOOKUP($C7,'Regional Crises'!$B$1:$R$66,10,FALSE)&gt;L$3,5,IF(VLOOKUP($C7,'Regional Crises'!$B$1:$R$66,10,FALSE)&lt;L$4,0,5-(L$3-VLOOKUP($C7,'Regional Crises'!$B$1:$R$66,10,FALSE))/(L$3-L$4)*5)),1))),IF(VLOOKUP($E7,'Country Indicator Data'!$B$4:$N$300,6,FALSE)="x","x",ROUND(IF(VLOOKUP($E7,'Country Indicator Data'!$B$4:$N$300,6,FALSE)&gt;L$3,5,IF(VLOOKUP($E7,'Country Indicator Data'!$B$4:$N$300,6,FALSE)&lt;L$4,0,5-(L$3-VLOOKUP($E7,'Country Indicator Data'!$B$4:$N$300,6,FALSE))/(L$3-L$4)*5)),1)))</f>
        <v>3.9</v>
      </c>
      <c r="M7" s="256">
        <f>IF(B7="Regional crisis",(IF(VLOOKUP($C7,'Regional Crises'!$B$1:$R$66,11,FALSE)="x","x",ROUND(IF(VLOOKUP($C7,'Regional Crises'!$B$1:$R$66,11,FALSE)&gt;M$3,5,IF(VLOOKUP($C7,'Regional Crises'!$B$1:$R$66,11,FALSE)&lt;M$4,0,5-(M$3-VLOOKUP($C7,'Regional Crises'!$B$1:$R$66,11,FALSE))/(M$3-M$4)*5)),1))),IF(VLOOKUP($E7,'Country Indicator Data'!$B$4:$N$300,7,FALSE)="x","x",ROUND(IF(VLOOKUP($E7,'Country Indicator Data'!$B$4:$N$300,7,FALSE)&gt;M$3,5,IF(VLOOKUP($E7,'Country Indicator Data'!$B$4:$N$300,7,FALSE)&lt;M$4,0,5-(M$3-VLOOKUP($E7,'Country Indicator Data'!$B$4:$N$300,7,FALSE))/(M$3-M$4)*5)),1)))</f>
        <v>3.3</v>
      </c>
      <c r="N7" s="256">
        <f t="shared" si="2"/>
        <v>3.5999999999999996</v>
      </c>
      <c r="O7" s="256">
        <f t="shared" si="3"/>
        <v>3.7166666666666668</v>
      </c>
      <c r="P7" s="256">
        <f>IF(B7="Regional crisis",VLOOKUP(C7,'Regional Crises'!$B$1:$R$69,12,FALSE),VLOOKUP(E7,'Country Indicator Data'!$B$4:$I$300,8,FALSE))</f>
        <v>3</v>
      </c>
      <c r="Q7" s="256">
        <f>IF($B7="Regional crisis",((IF(VLOOKUP($C7,'Regional Crises'!$B$1:$R$66,13,FALSE)="x","x",ROUND(IF(VLOOKUP($C7,'Regional Crises'!$B$1:$R$66,13,FALSE)&gt;Q$3,5,IF(VLOOKUP($C7,'Regional Crises'!$B$1:$R$66,13,FALSE)&lt;Q$4,0,5-(LOG(Q$3)-LOG(VLOOKUP($C7,'Regional Crises'!$B$1:$R$66,13,FALSE)))/(LOG(Q$3)-LOG(Q$4))*5)),1)))),(IF(VLOOKUP($E7,'Country Indicator Data'!$B$4:$N$300,9,FALSE)="x","x",ROUND(IF(VLOOKUP($E7,'Country Indicator Data'!$B$4:$N$300,9,FALSE)&gt;Q$3,5,IF(VLOOKUP($E7,'Country Indicator Data'!$B$4:$N$300,9,FALSE)&lt;Q$4,0,5-(LOG(Q$3)-LOG(VLOOKUP($E7,'Country Indicator Data'!$B$4:$N$300,9,FALSE)))/(LOG(Q$3)-LOG(Q$4))*5)),1))))</f>
        <v>0.9</v>
      </c>
      <c r="R7" s="256">
        <f t="shared" si="4"/>
        <v>1.95</v>
      </c>
      <c r="S7" s="256">
        <f>IF(B7="Regional crisis",((IF(VLOOKUP($C7,'Regional Crises'!$B$1:$R$66,17,FALSE)="x","x",ROUND(IF(VLOOKUP($C7,'Regional Crises'!$B$1:$R$66,17,FALSE)&gt;S$3,0,IF(VLOOKUP($C7,'Regional Crises'!$B$1:$R$66,17,FALSE)&lt;S$4,5,(S$3-VLOOKUP($C7,'Regional Crises'!$B$1:$R$66,17,FALSE))/(S$3-S$4)*5)),1)))),(IF(VLOOKUP($E7,'Country Indicator Data'!$B$4:$N$300,13,FALSE)="x","x",ROUND(IF(VLOOKUP($E7,'Country Indicator Data'!$B$4:$N$300,13,FALSE)&gt;S$3,0,IF(VLOOKUP($E7,'Country Indicator Data'!$B$4:$N$300,13,FALSE)&lt;S$4,5,(S$3-VLOOKUP($E7,'Country Indicator Data'!$B$4:$N$300,13,FALSE))/(S$3-S$4)*5)),1))))</f>
        <v>3.7</v>
      </c>
      <c r="T7" s="256">
        <f>IF(B7="Regional crisis",((IF(VLOOKUP($C7,'Regional Crises'!$B$1:$R$66,14,FALSE)="x","x",ROUND(IF(VLOOKUP($C7,'Regional Crises'!$B$1:$R$66,14,FALSE)&gt;T$3,0,IF(VLOOKUP($C7,'Regional Crises'!$B$1:$R$66,14,FALSE)&lt;T$4,5,(T$3-VLOOKUP($C7,'Regional Crises'!$B$1:$R$66,14,FALSE))/(T$3-T$4)*5)),1)))),(IF(VLOOKUP($E7,'Country Indicator Data'!$B$4:$N$300,10,FALSE)="x","x",ROUND(IF(VLOOKUP($E7,'Country Indicator Data'!$B$4:$N$300,10,FALSE)&gt;T$3,0,IF(VLOOKUP($E7,'Country Indicator Data'!$B$4:$N$300,10,FALSE)&lt;T$4,5,(T$3-VLOOKUP($E7,'Country Indicator Data'!$B$4:$N$300,10,FALSE))/(T$3-T$4)*5)),1))))</f>
        <v>3.6</v>
      </c>
      <c r="U7" s="256">
        <f>IF(B7="Regional crisis",((IF(VLOOKUP($C7,'Regional Crises'!$B$1:$R$66,15,FALSE)="x","x",ROUND(IF(VLOOKUP($C7,'Regional Crises'!$B$1:$R$66,15,FALSE)&gt;U$3,0,IF(VLOOKUP($C7,'Regional Crises'!$B$1:$R$66,15,FALSE)&lt;U$4,5,(U$3-VLOOKUP($C7,'Regional Crises'!$B$1:$R$66,15,FALSE))/(U$3-U$4)*5)),1)))),(IF(VLOOKUP($E7,'Country Indicator Data'!$B$4:$N$300,11,FALSE)="x","x",ROUND(IF(VLOOKUP($E7,'Country Indicator Data'!$B$4:$N$300,11,FALSE)&gt;U$3,0,IF(VLOOKUP($E7,'Country Indicator Data'!$B$4:$N$300,11,FALSE)&lt;U$4,5,(U$3-VLOOKUP($E7,'Country Indicator Data'!$B$4:$N$300,11,FALSE))/(U$3-U$4)*5)),1))))</f>
        <v>3.1</v>
      </c>
      <c r="V7" s="256">
        <f>IF(B7="Regional crisis",((IF(VLOOKUP($C7,'Regional Crises'!$B$1:$R$66,16,FALSE)="x","x",ROUND(IF(VLOOKUP($C7,'Regional Crises'!$B$1:$R$66,16,FALSE)&gt;V$3,0,IF(VLOOKUP($C7,'Regional Crises'!$B$1:$R$66,16,FALSE)&lt;V$4,5,(V$3-VLOOKUP($C7,'Regional Crises'!$B$1:$R$66,16,FALSE))/(V$3-V$4)*5)),1)))),(IF(VLOOKUP($E7,'Country Indicator Data'!$B$4:$N$300,12,FALSE)="x","x",ROUND(IF(VLOOKUP($E7,'Country Indicator Data'!$B$4:$N$300,12,FALSE)&gt;V$3,0,IF(VLOOKUP($E7,'Country Indicator Data'!$B$4:$N$300,12,FALSE)&lt;V$4,5,(V$3-VLOOKUP($E7,'Country Indicator Data'!$B$4:$N$300,12,FALSE))/(V$3-V$4)*5)),1))))</f>
        <v>3.4</v>
      </c>
      <c r="W7" s="256">
        <f t="shared" si="5"/>
        <v>3.5</v>
      </c>
      <c r="X7" s="256">
        <f t="shared" si="6"/>
        <v>3.1</v>
      </c>
      <c r="Y7" s="263">
        <f>IF('Core Indicators'!FC4="x","x",IF('Core Indicators'!FC4&gt;=5,5,IF('Core Indicators'!FC4&gt;=4,4,IF('Core Indicators'!FC4&gt;=3,3,IF('Core Indicators'!FC4&gt;=2,2,IF('Core Indicators'!FC4&gt;=1,1,0))))))</f>
        <v>3</v>
      </c>
      <c r="Z7" s="256">
        <f t="shared" si="7"/>
        <v>3</v>
      </c>
      <c r="AA7" s="263">
        <f>'Crisis Indicator Data'!Y4</f>
        <v>1</v>
      </c>
      <c r="AB7" s="263">
        <f>'Crisis Indicator Data'!Z4</f>
        <v>0</v>
      </c>
      <c r="AC7" s="263">
        <f>'Crisis Indicator Data'!AA4</f>
        <v>0</v>
      </c>
      <c r="AD7" s="263">
        <f>'Crisis Indicator Data'!AB4</f>
        <v>0</v>
      </c>
      <c r="AE7" s="263">
        <f t="shared" si="8"/>
        <v>1</v>
      </c>
      <c r="AF7" s="263">
        <f>'Crisis Indicator Data'!AC4</f>
        <v>0</v>
      </c>
      <c r="AG7" s="263">
        <f>'Crisis Indicator Data'!AD4</f>
        <v>0</v>
      </c>
      <c r="AH7" s="263">
        <f t="shared" si="9"/>
        <v>0</v>
      </c>
      <c r="AI7" s="263">
        <f>'Crisis Indicator Data'!AE4</f>
        <v>0</v>
      </c>
      <c r="AJ7" s="263">
        <f>'Crisis Indicator Data'!AF4</f>
        <v>2</v>
      </c>
      <c r="AK7" s="263">
        <f>'Crisis Indicator Data'!AG4</f>
        <v>0</v>
      </c>
      <c r="AL7" s="263">
        <f t="shared" si="10"/>
        <v>2</v>
      </c>
      <c r="AM7" s="256">
        <f t="shared" si="11"/>
        <v>1</v>
      </c>
      <c r="AN7" s="256">
        <f t="shared" si="12"/>
        <v>2</v>
      </c>
    </row>
    <row r="8" spans="1:40" ht="13.5" customHeight="1" x14ac:dyDescent="0.35">
      <c r="A8" s="147" t="str">
        <f>'Crisis Indicator Data'!A5</f>
        <v>Nagorno-Karabakh Conflict in Armenia</v>
      </c>
      <c r="B8" s="148" t="str">
        <f>'Crisis Indicator Data'!B5</f>
        <v>Conflict</v>
      </c>
      <c r="C8" s="148" t="str">
        <f>'Crisis Indicator Data'!C5</f>
        <v>ARM002</v>
      </c>
      <c r="D8" s="148" t="str">
        <f>'Crisis Indicator Data'!D5</f>
        <v>Armenia</v>
      </c>
      <c r="E8" s="149" t="str">
        <f>'Crisis Indicator Data'!E5</f>
        <v>ARM</v>
      </c>
      <c r="F8" s="256">
        <f>IF(B8="Regional crisis",(IF(VLOOKUP($C8,'Regional Crises'!$B$1:$R$66,7,FALSE)="x","x",ROUND(IF(VLOOKUP($C8,'Regional Crises'!$B$1:$R$66,7,FALSE)&gt;$F$3,5,IF(VLOOKUP($C8,'Regional Crises'!$B$1:$R$66,7,FALSE)&lt;F$4,0,($F$3-VLOOKUP($C8,'Regional Crises'!$B$1:$R$66,7,FALSE))/($F$3-$F$4)*5)),1))),IF(VLOOKUP($E8,'Country Indicator Data'!$B$4:$N$300,3,FALSE)="x","x",ROUND(IF(VLOOKUP($E8,'Country Indicator Data'!$B$4:$N$300,3,FALSE)&gt;$F$3,5,IF(VLOOKUP($E8,'Country Indicator Data'!$B$4:$N$300,3,FALSE)&lt;$F$4,0,($F$3-VLOOKUP($E8,'Country Indicator Data'!$B$4:$N$300,3,FALSE))/($F$3-$F$4)*5)),1)))</f>
        <v>2.9</v>
      </c>
      <c r="G8" s="256">
        <f>IF(B8="Regional crisis",(IF(VLOOKUP($C8,'Regional Crises'!$B$1:$R$66,9,FALSE)="x","x",ROUND(IF(VLOOKUP($C8,'Regional Crises'!$B$1:$R$66,9,FALSE)&gt;G$3,5,IF(VLOOKUP($C8,'Regional Crises'!$B$1:$R$66,9,FALSE)&lt;G$4,0,(G$3-VLOOKUP($C8,'Regional Crises'!$B$1:$R$66,9,FALSE))/(G$3-G$4)*5)),1))),IF(VLOOKUP($E8,'Country Indicator Data'!$B$4:$N$300,5,FALSE)="x","x",ROUND(IF(VLOOKUP($E8,'Country Indicator Data'!$B$4:$N$300,5,FALSE)&gt;G$3,5,IF(VLOOKUP($E8,'Country Indicator Data'!$B$4:$N$300,5,FALSE)&lt;G$4,0,(G$3-VLOOKUP($E8,'Country Indicator Data'!$B$4:$N$300,5,FALSE))/(G$3-G$4)*5)),1)))</f>
        <v>1.5</v>
      </c>
      <c r="H8" s="256">
        <f t="shared" si="0"/>
        <v>2.2000000000000002</v>
      </c>
      <c r="I8" s="256">
        <f>IF(B8="Regional crisis",(IF(VLOOKUP($C8,'Regional Crises'!$B$1:$R$66,6,FALSE)="x","x",ROUND(IF(VLOOKUP($C8,'Regional Crises'!$B$1:$R$66,6,FALSE)&gt;I$3,5,IF(VLOOKUP($C8,'Regional Crises'!$B$1:$R$66,6,FALSE)&lt;I$4,0,5-(I$3-VLOOKUP($C8,'Regional Crises'!$B$1:$R$66,6,FALSE))/(I$3-I$4)*5)),1))),IF(VLOOKUP($E8,'Country Indicator Data'!$B$4:$N$300,2,FALSE)="x","x",ROUND(IF(VLOOKUP($E8,'Country Indicator Data'!$B$4:$N$300,2,FALSE)&gt;I$3,5,IF(VLOOKUP($E8,'Country Indicator Data'!$B$4:$N$300,2,FALSE)&lt;I$4,0,5-(I$3-VLOOKUP($E8,'Country Indicator Data'!$B$4:$N$300,2,FALSE))/(I$3-I$4)*5)),1)))</f>
        <v>0.2</v>
      </c>
      <c r="J8" s="256">
        <f>IF(B8="Regional crisis",(IF(VLOOKUP($C8,'Regional Crises'!$B$1:$R$66,8,FALSE)="x","x",ROUND(IF(VLOOKUP($C8,'Regional Crises'!$B$1:$R$66,8,FALSE)&gt;J$3,5,IF(VLOOKUP($C8,'Regional Crises'!$B$1:$R$66,8,FALSE)&lt;J$4,0,5-(J$3-VLOOKUP($C8,'Regional Crises'!$B$1:$R$66,8,FALSE))/(J$3-J$4)*5)),1))),IF(VLOOKUP($E8,'Country Indicator Data'!$B$4:$N$300,4,FALSE)="x","x",ROUND(IF(VLOOKUP($E8,'Country Indicator Data'!$B$4:$N$300,4,FALSE)&gt;J$3,5,IF(VLOOKUP($E8,'Country Indicator Data'!$B$4:$N$300,4,FALSE)&lt;J$4,0,5-(J$3-VLOOKUP($E8,'Country Indicator Data'!$B$4:$N$300,4,FALSE))/(J$3-J$4)*5)),1)))</f>
        <v>0.2</v>
      </c>
      <c r="K8" s="256">
        <f t="shared" si="1"/>
        <v>0.2</v>
      </c>
      <c r="L8" s="256">
        <f>IF(B8="Regional crisis",(IF(VLOOKUP($C8,'Regional Crises'!$B$1:$R$66,10,FALSE)="x","x",ROUND(IF(VLOOKUP($C8,'Regional Crises'!$B$1:$R$66,10,FALSE)&gt;L$3,5,IF(VLOOKUP($C8,'Regional Crises'!$B$1:$R$66,10,FALSE)&lt;L$4,0,5-(L$3-VLOOKUP($C8,'Regional Crises'!$B$1:$R$66,10,FALSE))/(L$3-L$4)*5)),1))),IF(VLOOKUP($E8,'Country Indicator Data'!$B$4:$N$300,6,FALSE)="x","x",ROUND(IF(VLOOKUP($E8,'Country Indicator Data'!$B$4:$N$300,6,FALSE)&gt;L$3,5,IF(VLOOKUP($E8,'Country Indicator Data'!$B$4:$N$300,6,FALSE)&lt;L$4,0,5-(L$3-VLOOKUP($E8,'Country Indicator Data'!$B$4:$N$300,6,FALSE))/(L$3-L$4)*5)),1)))</f>
        <v>1.7</v>
      </c>
      <c r="M8" s="256">
        <f>IF(B8="Regional crisis",(IF(VLOOKUP($C8,'Regional Crises'!$B$1:$R$66,11,FALSE)="x","x",ROUND(IF(VLOOKUP($C8,'Regional Crises'!$B$1:$R$66,11,FALSE)&gt;M$3,5,IF(VLOOKUP($C8,'Regional Crises'!$B$1:$R$66,11,FALSE)&lt;M$4,0,5-(M$3-VLOOKUP($C8,'Regional Crises'!$B$1:$R$66,11,FALSE))/(M$3-M$4)*5)),1))),IF(VLOOKUP($E8,'Country Indicator Data'!$B$4:$N$300,7,FALSE)="x","x",ROUND(IF(VLOOKUP($E8,'Country Indicator Data'!$B$4:$N$300,7,FALSE)&gt;M$3,5,IF(VLOOKUP($E8,'Country Indicator Data'!$B$4:$N$300,7,FALSE)&lt;M$4,0,5-(M$3-VLOOKUP($E8,'Country Indicator Data'!$B$4:$N$300,7,FALSE))/(M$3-M$4)*5)),1)))</f>
        <v>0.6</v>
      </c>
      <c r="N8" s="256">
        <f t="shared" si="2"/>
        <v>1.1499999999999999</v>
      </c>
      <c r="O8" s="256">
        <f t="shared" si="3"/>
        <v>1.1833333333333333</v>
      </c>
      <c r="P8" s="256">
        <f>IF(B8="Regional crisis",VLOOKUP(C8,'Regional Crises'!$B$1:$R$69,12,FALSE),VLOOKUP(E8,'Country Indicator Data'!$B$4:$I$300,8,FALSE))</f>
        <v>3</v>
      </c>
      <c r="Q8" s="256">
        <f>IF($B8="Regional crisis",((IF(VLOOKUP($C8,'Regional Crises'!$B$1:$R$66,13,FALSE)="x","x",ROUND(IF(VLOOKUP($C8,'Regional Crises'!$B$1:$R$66,13,FALSE)&gt;Q$3,5,IF(VLOOKUP($C8,'Regional Crises'!$B$1:$R$66,13,FALSE)&lt;Q$4,0,5-(LOG(Q$3)-LOG(VLOOKUP($C8,'Regional Crises'!$B$1:$R$66,13,FALSE)))/(LOG(Q$3)-LOG(Q$4))*5)),1)))),(IF(VLOOKUP($E8,'Country Indicator Data'!$B$4:$N$300,9,FALSE)="x","x",ROUND(IF(VLOOKUP($E8,'Country Indicator Data'!$B$4:$N$300,9,FALSE)&gt;Q$3,5,IF(VLOOKUP($E8,'Country Indicator Data'!$B$4:$N$300,9,FALSE)&lt;Q$4,0,5-(LOG(Q$3)-LOG(VLOOKUP($E8,'Country Indicator Data'!$B$4:$N$300,9,FALSE)))/(LOG(Q$3)-LOG(Q$4))*5)),1))))</f>
        <v>0</v>
      </c>
      <c r="R8" s="256">
        <f t="shared" si="4"/>
        <v>1.5</v>
      </c>
      <c r="S8" s="256">
        <f>IF(B8="Regional crisis",((IF(VLOOKUP($C8,'Regional Crises'!$B$1:$R$66,17,FALSE)="x","x",ROUND(IF(VLOOKUP($C8,'Regional Crises'!$B$1:$R$66,17,FALSE)&gt;S$3,0,IF(VLOOKUP($C8,'Regional Crises'!$B$1:$R$66,17,FALSE)&lt;S$4,5,(S$3-VLOOKUP($C8,'Regional Crises'!$B$1:$R$66,17,FALSE))/(S$3-S$4)*5)),1)))),(IF(VLOOKUP($E8,'Country Indicator Data'!$B$4:$N$300,13,FALSE)="x","x",ROUND(IF(VLOOKUP($E8,'Country Indicator Data'!$B$4:$N$300,13,FALSE)&gt;S$3,0,IF(VLOOKUP($E8,'Country Indicator Data'!$B$4:$N$300,13,FALSE)&lt;S$4,5,(S$3-VLOOKUP($E8,'Country Indicator Data'!$B$4:$N$300,13,FALSE))/(S$3-S$4)*5)),1))))</f>
        <v>2.9</v>
      </c>
      <c r="T8" s="256">
        <f>IF(B8="Regional crisis",((IF(VLOOKUP($C8,'Regional Crises'!$B$1:$R$66,14,FALSE)="x","x",ROUND(IF(VLOOKUP($C8,'Regional Crises'!$B$1:$R$66,14,FALSE)&gt;T$3,0,IF(VLOOKUP($C8,'Regional Crises'!$B$1:$R$66,14,FALSE)&lt;T$4,5,(T$3-VLOOKUP($C8,'Regional Crises'!$B$1:$R$66,14,FALSE))/(T$3-T$4)*5)),1)))),(IF(VLOOKUP($E8,'Country Indicator Data'!$B$4:$N$300,10,FALSE)="x","x",ROUND(IF(VLOOKUP($E8,'Country Indicator Data'!$B$4:$N$300,10,FALSE)&gt;T$3,0,IF(VLOOKUP($E8,'Country Indicator Data'!$B$4:$N$300,10,FALSE)&lt;T$4,5,(T$3-VLOOKUP($E8,'Country Indicator Data'!$B$4:$N$300,10,FALSE))/(T$3-T$4)*5)),1))))</f>
        <v>2.6</v>
      </c>
      <c r="U8" s="256">
        <f>IF(B8="Regional crisis",((IF(VLOOKUP($C8,'Regional Crises'!$B$1:$R$66,15,FALSE)="x","x",ROUND(IF(VLOOKUP($C8,'Regional Crises'!$B$1:$R$66,15,FALSE)&gt;U$3,0,IF(VLOOKUP($C8,'Regional Crises'!$B$1:$R$66,15,FALSE)&lt;U$4,5,(U$3-VLOOKUP($C8,'Regional Crises'!$B$1:$R$66,15,FALSE))/(U$3-U$4)*5)),1)))),(IF(VLOOKUP($E8,'Country Indicator Data'!$B$4:$N$300,11,FALSE)="x","x",ROUND(IF(VLOOKUP($E8,'Country Indicator Data'!$B$4:$N$300,11,FALSE)&gt;U$3,0,IF(VLOOKUP($E8,'Country Indicator Data'!$B$4:$N$300,11,FALSE)&lt;U$4,5,(U$3-VLOOKUP($E8,'Country Indicator Data'!$B$4:$N$300,11,FALSE))/(U$3-U$4)*5)),1))))</f>
        <v>2</v>
      </c>
      <c r="V8" s="256">
        <f>IF(B8="Regional crisis",((IF(VLOOKUP($C8,'Regional Crises'!$B$1:$R$66,16,FALSE)="x","x",ROUND(IF(VLOOKUP($C8,'Regional Crises'!$B$1:$R$66,16,FALSE)&gt;V$3,0,IF(VLOOKUP($C8,'Regional Crises'!$B$1:$R$66,16,FALSE)&lt;V$4,5,(V$3-VLOOKUP($C8,'Regional Crises'!$B$1:$R$66,16,FALSE))/(V$3-V$4)*5)),1)))),(IF(VLOOKUP($E8,'Country Indicator Data'!$B$4:$N$300,12,FALSE)="x","x",ROUND(IF(VLOOKUP($E8,'Country Indicator Data'!$B$4:$N$300,12,FALSE)&gt;V$3,0,IF(VLOOKUP($E8,'Country Indicator Data'!$B$4:$N$300,12,FALSE)&lt;V$4,5,(V$3-VLOOKUP($E8,'Country Indicator Data'!$B$4:$N$300,12,FALSE))/(V$3-V$4)*5)),1))))</f>
        <v>2.4</v>
      </c>
      <c r="W8" s="256">
        <f t="shared" si="5"/>
        <v>2.5</v>
      </c>
      <c r="X8" s="256">
        <f t="shared" si="6"/>
        <v>1.7</v>
      </c>
      <c r="Y8" s="263">
        <f>IF('Core Indicators'!FC5="x","x",IF('Core Indicators'!FC5&gt;=5,5,IF('Core Indicators'!FC5&gt;=4,4,IF('Core Indicators'!FC5&gt;=3,3,IF('Core Indicators'!FC5&gt;=2,2,IF('Core Indicators'!FC5&gt;=1,1,0))))))</f>
        <v>2</v>
      </c>
      <c r="Z8" s="256">
        <f t="shared" si="7"/>
        <v>2</v>
      </c>
      <c r="AA8" s="263">
        <f>'Crisis Indicator Data'!Y5</f>
        <v>0</v>
      </c>
      <c r="AB8" s="263">
        <f>'Crisis Indicator Data'!Z5</f>
        <v>0</v>
      </c>
      <c r="AC8" s="263">
        <f>'Crisis Indicator Data'!AA5</f>
        <v>0</v>
      </c>
      <c r="AD8" s="263">
        <f>'Crisis Indicator Data'!AB5</f>
        <v>0</v>
      </c>
      <c r="AE8" s="263">
        <f t="shared" si="8"/>
        <v>0</v>
      </c>
      <c r="AF8" s="263">
        <f>'Crisis Indicator Data'!AC5</f>
        <v>0</v>
      </c>
      <c r="AG8" s="263">
        <f>'Crisis Indicator Data'!AD5</f>
        <v>0</v>
      </c>
      <c r="AH8" s="263">
        <f t="shared" si="9"/>
        <v>0</v>
      </c>
      <c r="AI8" s="263">
        <f>'Crisis Indicator Data'!AE5</f>
        <v>0</v>
      </c>
      <c r="AJ8" s="263">
        <f>'Crisis Indicator Data'!AF5</f>
        <v>1</v>
      </c>
      <c r="AK8" s="263">
        <f>'Crisis Indicator Data'!AG5</f>
        <v>0</v>
      </c>
      <c r="AL8" s="263">
        <f t="shared" si="10"/>
        <v>1</v>
      </c>
      <c r="AM8" s="256">
        <f t="shared" si="11"/>
        <v>0</v>
      </c>
      <c r="AN8" s="256">
        <f t="shared" si="12"/>
        <v>1</v>
      </c>
    </row>
    <row r="9" spans="1:40" ht="13.5" customHeight="1" x14ac:dyDescent="0.35">
      <c r="A9" s="147" t="str">
        <f>'Crisis Indicator Data'!A6</f>
        <v>Nagorno-Karabakh conflict in Azerbaijan</v>
      </c>
      <c r="B9" s="148" t="str">
        <f>'Crisis Indicator Data'!B6</f>
        <v>Conflict</v>
      </c>
      <c r="C9" s="148" t="str">
        <f>'Crisis Indicator Data'!C6</f>
        <v>AZE002</v>
      </c>
      <c r="D9" s="148" t="str">
        <f>'Crisis Indicator Data'!D6</f>
        <v>Azerbaijan</v>
      </c>
      <c r="E9" s="149" t="str">
        <f>'Crisis Indicator Data'!E6</f>
        <v>AZE</v>
      </c>
      <c r="F9" s="256">
        <f>IF(B9="Regional crisis",(IF(VLOOKUP($C9,'Regional Crises'!$B$1:$R$66,7,FALSE)="x","x",ROUND(IF(VLOOKUP($C9,'Regional Crises'!$B$1:$R$66,7,FALSE)&gt;$F$3,5,IF(VLOOKUP($C9,'Regional Crises'!$B$1:$R$66,7,FALSE)&lt;F$4,0,($F$3-VLOOKUP($C9,'Regional Crises'!$B$1:$R$66,7,FALSE))/($F$3-$F$4)*5)),1))),IF(VLOOKUP($E9,'Country Indicator Data'!$B$4:$N$300,3,FALSE)="x","x",ROUND(IF(VLOOKUP($E9,'Country Indicator Data'!$B$4:$N$300,3,FALSE)&gt;$F$3,5,IF(VLOOKUP($E9,'Country Indicator Data'!$B$4:$N$300,3,FALSE)&lt;$F$4,0,($F$3-VLOOKUP($E9,'Country Indicator Data'!$B$4:$N$300,3,FALSE))/($F$3-$F$4)*5)),1)))</f>
        <v>3.6</v>
      </c>
      <c r="G9" s="256">
        <f>IF(B9="Regional crisis",(IF(VLOOKUP($C9,'Regional Crises'!$B$1:$R$66,9,FALSE)="x","x",ROUND(IF(VLOOKUP($C9,'Regional Crises'!$B$1:$R$66,9,FALSE)&gt;G$3,5,IF(VLOOKUP($C9,'Regional Crises'!$B$1:$R$66,9,FALSE)&lt;G$4,0,(G$3-VLOOKUP($C9,'Regional Crises'!$B$1:$R$66,9,FALSE))/(G$3-G$4)*5)),1))),IF(VLOOKUP($E9,'Country Indicator Data'!$B$4:$N$300,5,FALSE)="x","x",ROUND(IF(VLOOKUP($E9,'Country Indicator Data'!$B$4:$N$300,5,FALSE)&gt;G$3,5,IF(VLOOKUP($E9,'Country Indicator Data'!$B$4:$N$300,5,FALSE)&lt;G$4,0,(G$3-VLOOKUP($E9,'Country Indicator Data'!$B$4:$N$300,5,FALSE))/(G$3-G$4)*5)),1)))</f>
        <v>3.3</v>
      </c>
      <c r="H9" s="256">
        <f t="shared" si="0"/>
        <v>3.45</v>
      </c>
      <c r="I9" s="256">
        <f>IF(B9="Regional crisis",(IF(VLOOKUP($C9,'Regional Crises'!$B$1:$R$66,6,FALSE)="x","x",ROUND(IF(VLOOKUP($C9,'Regional Crises'!$B$1:$R$66,6,FALSE)&gt;I$3,5,IF(VLOOKUP($C9,'Regional Crises'!$B$1:$R$66,6,FALSE)&lt;I$4,0,5-(I$3-VLOOKUP($C9,'Regional Crises'!$B$1:$R$66,6,FALSE))/(I$3-I$4)*5)),1))),IF(VLOOKUP($E9,'Country Indicator Data'!$B$4:$N$300,2,FALSE)="x","x",ROUND(IF(VLOOKUP($E9,'Country Indicator Data'!$B$4:$N$300,2,FALSE)&gt;I$3,5,IF(VLOOKUP($E9,'Country Indicator Data'!$B$4:$N$300,2,FALSE)&lt;I$4,0,5-(I$3-VLOOKUP($E9,'Country Indicator Data'!$B$4:$N$300,2,FALSE))/(I$3-I$4)*5)),1)))</f>
        <v>0.8</v>
      </c>
      <c r="J9" s="256">
        <f>IF(B9="Regional crisis",(IF(VLOOKUP($C9,'Regional Crises'!$B$1:$R$66,8,FALSE)="x","x",ROUND(IF(VLOOKUP($C9,'Regional Crises'!$B$1:$R$66,8,FALSE)&gt;J$3,5,IF(VLOOKUP($C9,'Regional Crises'!$B$1:$R$66,8,FALSE)&lt;J$4,0,5-(J$3-VLOOKUP($C9,'Regional Crises'!$B$1:$R$66,8,FALSE))/(J$3-J$4)*5)),1))),IF(VLOOKUP($E9,'Country Indicator Data'!$B$4:$N$300,4,FALSE)="x","x",ROUND(IF(VLOOKUP($E9,'Country Indicator Data'!$B$4:$N$300,4,FALSE)&gt;J$3,5,IF(VLOOKUP($E9,'Country Indicator Data'!$B$4:$N$300,4,FALSE)&lt;J$4,0,5-(J$3-VLOOKUP($E9,'Country Indicator Data'!$B$4:$N$300,4,FALSE))/(J$3-J$4)*5)),1)))</f>
        <v>0.6</v>
      </c>
      <c r="K9" s="256">
        <f t="shared" si="1"/>
        <v>0.7</v>
      </c>
      <c r="L9" s="256">
        <f>IF(B9="Regional crisis",(IF(VLOOKUP($C9,'Regional Crises'!$B$1:$R$66,10,FALSE)="x","x",ROUND(IF(VLOOKUP($C9,'Regional Crises'!$B$1:$R$66,10,FALSE)&gt;L$3,5,IF(VLOOKUP($C9,'Regional Crises'!$B$1:$R$66,10,FALSE)&lt;L$4,0,5-(L$3-VLOOKUP($C9,'Regional Crises'!$B$1:$R$66,10,FALSE))/(L$3-L$4)*5)),1))),IF(VLOOKUP($E9,'Country Indicator Data'!$B$4:$N$300,6,FALSE)="x","x",ROUND(IF(VLOOKUP($E9,'Country Indicator Data'!$B$4:$N$300,6,FALSE)&gt;L$3,5,IF(VLOOKUP($E9,'Country Indicator Data'!$B$4:$N$300,6,FALSE)&lt;L$4,0,5-(L$3-VLOOKUP($E9,'Country Indicator Data'!$B$4:$N$300,6,FALSE))/(L$3-L$4)*5)),1)))</f>
        <v>2.1</v>
      </c>
      <c r="M9" s="256">
        <f>IF(B9="Regional crisis",(IF(VLOOKUP($C9,'Regional Crises'!$B$1:$R$66,11,FALSE)="x","x",ROUND(IF(VLOOKUP($C9,'Regional Crises'!$B$1:$R$66,11,FALSE)&gt;M$3,5,IF(VLOOKUP($C9,'Regional Crises'!$B$1:$R$66,11,FALSE)&lt;M$4,0,5-(M$3-VLOOKUP($C9,'Regional Crises'!$B$1:$R$66,11,FALSE))/(M$3-M$4)*5)),1))),IF(VLOOKUP($E9,'Country Indicator Data'!$B$4:$N$300,7,FALSE)="x","x",ROUND(IF(VLOOKUP($E9,'Country Indicator Data'!$B$4:$N$300,7,FALSE)&gt;M$3,5,IF(VLOOKUP($E9,'Country Indicator Data'!$B$4:$N$300,7,FALSE)&lt;M$4,0,5-(M$3-VLOOKUP($E9,'Country Indicator Data'!$B$4:$N$300,7,FALSE))/(M$3-M$4)*5)),1)))</f>
        <v>0.2</v>
      </c>
      <c r="N9" s="256">
        <f t="shared" si="2"/>
        <v>1.1500000000000001</v>
      </c>
      <c r="O9" s="256">
        <f t="shared" si="3"/>
        <v>1.7666666666666668</v>
      </c>
      <c r="P9" s="256">
        <f>IF(B9="Regional crisis",VLOOKUP(C9,'Regional Crises'!$B$1:$R$69,12,FALSE),VLOOKUP(E9,'Country Indicator Data'!$B$4:$I$300,8,FALSE))</f>
        <v>3</v>
      </c>
      <c r="Q9" s="256">
        <f>IF($B9="Regional crisis",((IF(VLOOKUP($C9,'Regional Crises'!$B$1:$R$66,13,FALSE)="x","x",ROUND(IF(VLOOKUP($C9,'Regional Crises'!$B$1:$R$66,13,FALSE)&gt;Q$3,5,IF(VLOOKUP($C9,'Regional Crises'!$B$1:$R$66,13,FALSE)&lt;Q$4,0,5-(LOG(Q$3)-LOG(VLOOKUP($C9,'Regional Crises'!$B$1:$R$66,13,FALSE)))/(LOG(Q$3)-LOG(Q$4))*5)),1)))),(IF(VLOOKUP($E9,'Country Indicator Data'!$B$4:$N$300,9,FALSE)="x","x",ROUND(IF(VLOOKUP($E9,'Country Indicator Data'!$B$4:$N$300,9,FALSE)&gt;Q$3,5,IF(VLOOKUP($E9,'Country Indicator Data'!$B$4:$N$300,9,FALSE)&lt;Q$4,0,5-(LOG(Q$3)-LOG(VLOOKUP($E9,'Country Indicator Data'!$B$4:$N$300,9,FALSE)))/(LOG(Q$3)-LOG(Q$4))*5)),1))))</f>
        <v>1.2</v>
      </c>
      <c r="R9" s="256">
        <f t="shared" si="4"/>
        <v>2.1</v>
      </c>
      <c r="S9" s="256">
        <f>IF(B9="Regional crisis",((IF(VLOOKUP($C9,'Regional Crises'!$B$1:$R$66,17,FALSE)="x","x",ROUND(IF(VLOOKUP($C9,'Regional Crises'!$B$1:$R$66,17,FALSE)&gt;S$3,0,IF(VLOOKUP($C9,'Regional Crises'!$B$1:$R$66,17,FALSE)&lt;S$4,5,(S$3-VLOOKUP($C9,'Regional Crises'!$B$1:$R$66,17,FALSE))/(S$3-S$4)*5)),1)))),(IF(VLOOKUP($E9,'Country Indicator Data'!$B$4:$N$300,13,FALSE)="x","x",ROUND(IF(VLOOKUP($E9,'Country Indicator Data'!$B$4:$N$300,13,FALSE)&gt;S$3,0,IF(VLOOKUP($E9,'Country Indicator Data'!$B$4:$N$300,13,FALSE)&lt;S$4,5,(S$3-VLOOKUP($E9,'Country Indicator Data'!$B$4:$N$300,13,FALSE))/(S$3-S$4)*5)),1))))</f>
        <v>3.5</v>
      </c>
      <c r="T9" s="256">
        <f>IF(B9="Regional crisis",((IF(VLOOKUP($C9,'Regional Crises'!$B$1:$R$66,14,FALSE)="x","x",ROUND(IF(VLOOKUP($C9,'Regional Crises'!$B$1:$R$66,14,FALSE)&gt;T$3,0,IF(VLOOKUP($C9,'Regional Crises'!$B$1:$R$66,14,FALSE)&lt;T$4,5,(T$3-VLOOKUP($C9,'Regional Crises'!$B$1:$R$66,14,FALSE))/(T$3-T$4)*5)),1)))),(IF(VLOOKUP($E9,'Country Indicator Data'!$B$4:$N$300,10,FALSE)="x","x",ROUND(IF(VLOOKUP($E9,'Country Indicator Data'!$B$4:$N$300,10,FALSE)&gt;T$3,0,IF(VLOOKUP($E9,'Country Indicator Data'!$B$4:$N$300,10,FALSE)&lt;T$4,5,(T$3-VLOOKUP($E9,'Country Indicator Data'!$B$4:$N$300,10,FALSE))/(T$3-T$4)*5)),1))))</f>
        <v>3.1</v>
      </c>
      <c r="U9" s="256">
        <f>IF(B9="Regional crisis",((IF(VLOOKUP($C9,'Regional Crises'!$B$1:$R$66,15,FALSE)="x","x",ROUND(IF(VLOOKUP($C9,'Regional Crises'!$B$1:$R$66,15,FALSE)&gt;U$3,0,IF(VLOOKUP($C9,'Regional Crises'!$B$1:$R$66,15,FALSE)&lt;U$4,5,(U$3-VLOOKUP($C9,'Regional Crises'!$B$1:$R$66,15,FALSE))/(U$3-U$4)*5)),1)))),(IF(VLOOKUP($E9,'Country Indicator Data'!$B$4:$N$300,11,FALSE)="x","x",ROUND(IF(VLOOKUP($E9,'Country Indicator Data'!$B$4:$N$300,11,FALSE)&gt;U$3,0,IF(VLOOKUP($E9,'Country Indicator Data'!$B$4:$N$300,11,FALSE)&lt;U$4,5,(U$3-VLOOKUP($E9,'Country Indicator Data'!$B$4:$N$300,11,FALSE))/(U$3-U$4)*5)),1))))</f>
        <v>3.5</v>
      </c>
      <c r="V9" s="256">
        <f>IF(B9="Regional crisis",((IF(VLOOKUP($C9,'Regional Crises'!$B$1:$R$66,16,FALSE)="x","x",ROUND(IF(VLOOKUP($C9,'Regional Crises'!$B$1:$R$66,16,FALSE)&gt;V$3,0,IF(VLOOKUP($C9,'Regional Crises'!$B$1:$R$66,16,FALSE)&lt;V$4,5,(V$3-VLOOKUP($C9,'Regional Crises'!$B$1:$R$66,16,FALSE))/(V$3-V$4)*5)),1)))),(IF(VLOOKUP($E9,'Country Indicator Data'!$B$4:$N$300,12,FALSE)="x","x",ROUND(IF(VLOOKUP($E9,'Country Indicator Data'!$B$4:$N$300,12,FALSE)&gt;V$3,0,IF(VLOOKUP($E9,'Country Indicator Data'!$B$4:$N$300,12,FALSE)&lt;V$4,5,(V$3-VLOOKUP($E9,'Country Indicator Data'!$B$4:$N$300,12,FALSE))/(V$3-V$4)*5)),1))))</f>
        <v>4.5</v>
      </c>
      <c r="W9" s="256">
        <f t="shared" si="5"/>
        <v>3.7</v>
      </c>
      <c r="X9" s="256">
        <f t="shared" si="6"/>
        <v>2.5</v>
      </c>
      <c r="Y9" s="263">
        <f>IF('Core Indicators'!FC6="x","x",IF('Core Indicators'!FC6&gt;=5,5,IF('Core Indicators'!FC6&gt;=4,4,IF('Core Indicators'!FC6&gt;=3,3,IF('Core Indicators'!FC6&gt;=2,2,IF('Core Indicators'!FC6&gt;=1,1,0))))))</f>
        <v>3</v>
      </c>
      <c r="Z9" s="256">
        <f t="shared" si="7"/>
        <v>3</v>
      </c>
      <c r="AA9" s="263">
        <f>'Crisis Indicator Data'!Y6</f>
        <v>1</v>
      </c>
      <c r="AB9" s="263">
        <f>'Crisis Indicator Data'!Z6</f>
        <v>0</v>
      </c>
      <c r="AC9" s="263">
        <f>'Crisis Indicator Data'!AA6</f>
        <v>1</v>
      </c>
      <c r="AD9" s="263">
        <f>'Crisis Indicator Data'!AB6</f>
        <v>0</v>
      </c>
      <c r="AE9" s="263">
        <f t="shared" si="8"/>
        <v>2</v>
      </c>
      <c r="AF9" s="263">
        <f>'Crisis Indicator Data'!AC6</f>
        <v>0</v>
      </c>
      <c r="AG9" s="263">
        <f>'Crisis Indicator Data'!AD6</f>
        <v>0</v>
      </c>
      <c r="AH9" s="263">
        <f t="shared" si="9"/>
        <v>0</v>
      </c>
      <c r="AI9" s="263">
        <f>'Crisis Indicator Data'!AE6</f>
        <v>1</v>
      </c>
      <c r="AJ9" s="263">
        <f>'Crisis Indicator Data'!AF6</f>
        <v>2</v>
      </c>
      <c r="AK9" s="263">
        <f>'Crisis Indicator Data'!AG6</f>
        <v>1</v>
      </c>
      <c r="AL9" s="263">
        <f t="shared" si="10"/>
        <v>3</v>
      </c>
      <c r="AM9" s="256">
        <f t="shared" si="11"/>
        <v>2</v>
      </c>
      <c r="AN9" s="256">
        <f t="shared" si="12"/>
        <v>2.5</v>
      </c>
    </row>
    <row r="10" spans="1:40" ht="13.5" customHeight="1" x14ac:dyDescent="0.35">
      <c r="A10" s="147" t="str">
        <f>'Crisis Indicator Data'!A7</f>
        <v>Complex in Burundi</v>
      </c>
      <c r="B10" s="148" t="str">
        <f>'Crisis Indicator Data'!B7</f>
        <v>Complex crisis</v>
      </c>
      <c r="C10" s="148" t="str">
        <f>'Crisis Indicator Data'!C7</f>
        <v>BDI001</v>
      </c>
      <c r="D10" s="148" t="str">
        <f>'Crisis Indicator Data'!D7</f>
        <v>Burundi</v>
      </c>
      <c r="E10" s="149" t="str">
        <f>'Crisis Indicator Data'!E7</f>
        <v>BDI</v>
      </c>
      <c r="F10" s="256">
        <f>IF(B10="Regional crisis",(IF(VLOOKUP($C10,'Regional Crises'!$B$1:$R$66,7,FALSE)="x","x",ROUND(IF(VLOOKUP($C10,'Regional Crises'!$B$1:$R$66,7,FALSE)&gt;$F$3,5,IF(VLOOKUP($C10,'Regional Crises'!$B$1:$R$66,7,FALSE)&lt;F$4,0,($F$3-VLOOKUP($C10,'Regional Crises'!$B$1:$R$66,7,FALSE))/($F$3-$F$4)*5)),1))),IF(VLOOKUP($E10,'Country Indicator Data'!$B$4:$N$300,3,FALSE)="x","x",ROUND(IF(VLOOKUP($E10,'Country Indicator Data'!$B$4:$N$300,3,FALSE)&gt;$F$3,5,IF(VLOOKUP($E10,'Country Indicator Data'!$B$4:$N$300,3,FALSE)&lt;$F$4,0,($F$3-VLOOKUP($E10,'Country Indicator Data'!$B$4:$N$300,3,FALSE))/($F$3-$F$4)*5)),1)))</f>
        <v>2.1</v>
      </c>
      <c r="G10" s="256">
        <f>IF(B10="Regional crisis",(IF(VLOOKUP($C10,'Regional Crises'!$B$1:$R$66,9,FALSE)="x","x",ROUND(IF(VLOOKUP($C10,'Regional Crises'!$B$1:$R$66,9,FALSE)&gt;G$3,5,IF(VLOOKUP($C10,'Regional Crises'!$B$1:$R$66,9,FALSE)&lt;G$4,0,(G$3-VLOOKUP($C10,'Regional Crises'!$B$1:$R$66,9,FALSE))/(G$3-G$4)*5)),1))),IF(VLOOKUP($E10,'Country Indicator Data'!$B$4:$N$300,5,FALSE)="x","x",ROUND(IF(VLOOKUP($E10,'Country Indicator Data'!$B$4:$N$300,5,FALSE)&gt;G$3,5,IF(VLOOKUP($E10,'Country Indicator Data'!$B$4:$N$300,5,FALSE)&lt;G$4,0,(G$3-VLOOKUP($E10,'Country Indicator Data'!$B$4:$N$300,5,FALSE))/(G$3-G$4)*5)),1)))</f>
        <v>3.2</v>
      </c>
      <c r="H10" s="256">
        <f t="shared" si="0"/>
        <v>2.6500000000000004</v>
      </c>
      <c r="I10" s="256">
        <f>IF(B10="Regional crisis",(IF(VLOOKUP($C10,'Regional Crises'!$B$1:$R$66,6,FALSE)="x","x",ROUND(IF(VLOOKUP($C10,'Regional Crises'!$B$1:$R$66,6,FALSE)&gt;I$3,5,IF(VLOOKUP($C10,'Regional Crises'!$B$1:$R$66,6,FALSE)&lt;I$4,0,5-(I$3-VLOOKUP($C10,'Regional Crises'!$B$1:$R$66,6,FALSE))/(I$3-I$4)*5)),1))),IF(VLOOKUP($E10,'Country Indicator Data'!$B$4:$N$300,2,FALSE)="x","x",ROUND(IF(VLOOKUP($E10,'Country Indicator Data'!$B$4:$N$300,2,FALSE)&gt;I$3,5,IF(VLOOKUP($E10,'Country Indicator Data'!$B$4:$N$300,2,FALSE)&lt;I$4,0,5-(I$3-VLOOKUP($E10,'Country Indicator Data'!$B$4:$N$300,2,FALSE))/(I$3-I$4)*5)),1)))</f>
        <v>1.3</v>
      </c>
      <c r="J10" s="256">
        <f>IF(B10="Regional crisis",(IF(VLOOKUP($C10,'Regional Crises'!$B$1:$R$66,8,FALSE)="x","x",ROUND(IF(VLOOKUP($C10,'Regional Crises'!$B$1:$R$66,8,FALSE)&gt;J$3,5,IF(VLOOKUP($C10,'Regional Crises'!$B$1:$R$66,8,FALSE)&lt;J$4,0,5-(J$3-VLOOKUP($C10,'Regional Crises'!$B$1:$R$66,8,FALSE))/(J$3-J$4)*5)),1))),IF(VLOOKUP($E10,'Country Indicator Data'!$B$4:$N$300,4,FALSE)="x","x",ROUND(IF(VLOOKUP($E10,'Country Indicator Data'!$B$4:$N$300,4,FALSE)&gt;J$3,5,IF(VLOOKUP($E10,'Country Indicator Data'!$B$4:$N$300,4,FALSE)&lt;J$4,0,5-(J$3-VLOOKUP($E10,'Country Indicator Data'!$B$4:$N$300,4,FALSE))/(J$3-J$4)*5)),1)))</f>
        <v>0</v>
      </c>
      <c r="K10" s="256">
        <f t="shared" si="1"/>
        <v>0.65</v>
      </c>
      <c r="L10" s="256">
        <f>IF(B10="Regional crisis",(IF(VLOOKUP($C10,'Regional Crises'!$B$1:$R$66,10,FALSE)="x","x",ROUND(IF(VLOOKUP($C10,'Regional Crises'!$B$1:$R$66,10,FALSE)&gt;L$3,5,IF(VLOOKUP($C10,'Regional Crises'!$B$1:$R$66,10,FALSE)&lt;L$4,0,5-(L$3-VLOOKUP($C10,'Regional Crises'!$B$1:$R$66,10,FALSE))/(L$3-L$4)*5)),1))),IF(VLOOKUP($E10,'Country Indicator Data'!$B$4:$N$300,6,FALSE)="x","x",ROUND(IF(VLOOKUP($E10,'Country Indicator Data'!$B$4:$N$300,6,FALSE)&gt;L$3,5,IF(VLOOKUP($E10,'Country Indicator Data'!$B$4:$N$300,6,FALSE)&lt;L$4,0,5-(L$3-VLOOKUP($E10,'Country Indicator Data'!$B$4:$N$300,6,FALSE))/(L$3-L$4)*5)),1)))</f>
        <v>3.5</v>
      </c>
      <c r="M10" s="256">
        <f>IF(B10="Regional crisis",(IF(VLOOKUP($C10,'Regional Crises'!$B$1:$R$66,11,FALSE)="x","x",ROUND(IF(VLOOKUP($C10,'Regional Crises'!$B$1:$R$66,11,FALSE)&gt;M$3,5,IF(VLOOKUP($C10,'Regional Crises'!$B$1:$R$66,11,FALSE)&lt;M$4,0,5-(M$3-VLOOKUP($C10,'Regional Crises'!$B$1:$R$66,11,FALSE))/(M$3-M$4)*5)),1))),IF(VLOOKUP($E10,'Country Indicator Data'!$B$4:$N$300,7,FALSE)="x","x",ROUND(IF(VLOOKUP($E10,'Country Indicator Data'!$B$4:$N$300,7,FALSE)&gt;M$3,5,IF(VLOOKUP($E10,'Country Indicator Data'!$B$4:$N$300,7,FALSE)&lt;M$4,0,5-(M$3-VLOOKUP($E10,'Country Indicator Data'!$B$4:$N$300,7,FALSE))/(M$3-M$4)*5)),1)))</f>
        <v>1.7</v>
      </c>
      <c r="N10" s="256">
        <f t="shared" si="2"/>
        <v>2.6</v>
      </c>
      <c r="O10" s="256">
        <f t="shared" si="3"/>
        <v>1.9666666666666668</v>
      </c>
      <c r="P10" s="256">
        <f>IF(B10="Regional crisis",VLOOKUP(C10,'Regional Crises'!$B$1:$R$69,12,FALSE),VLOOKUP(E10,'Country Indicator Data'!$B$4:$I$300,8,FALSE))</f>
        <v>3</v>
      </c>
      <c r="Q10" s="256">
        <f>IF($B10="Regional crisis",((IF(VLOOKUP($C10,'Regional Crises'!$B$1:$R$66,13,FALSE)="x","x",ROUND(IF(VLOOKUP($C10,'Regional Crises'!$B$1:$R$66,13,FALSE)&gt;Q$3,5,IF(VLOOKUP($C10,'Regional Crises'!$B$1:$R$66,13,FALSE)&lt;Q$4,0,5-(LOG(Q$3)-LOG(VLOOKUP($C10,'Regional Crises'!$B$1:$R$66,13,FALSE)))/(LOG(Q$3)-LOG(Q$4))*5)),1)))),(IF(VLOOKUP($E10,'Country Indicator Data'!$B$4:$N$300,9,FALSE)="x","x",ROUND(IF(VLOOKUP($E10,'Country Indicator Data'!$B$4:$N$300,9,FALSE)&gt;Q$3,5,IF(VLOOKUP($E10,'Country Indicator Data'!$B$4:$N$300,9,FALSE)&lt;Q$4,0,5-(LOG(Q$3)-LOG(VLOOKUP($E10,'Country Indicator Data'!$B$4:$N$300,9,FALSE)))/(LOG(Q$3)-LOG(Q$4))*5)),1))))</f>
        <v>3</v>
      </c>
      <c r="R10" s="256">
        <f t="shared" si="4"/>
        <v>3</v>
      </c>
      <c r="S10" s="256">
        <f>IF(B10="Regional crisis",((IF(VLOOKUP($C10,'Regional Crises'!$B$1:$R$66,17,FALSE)="x","x",ROUND(IF(VLOOKUP($C10,'Regional Crises'!$B$1:$R$66,17,FALSE)&gt;S$3,0,IF(VLOOKUP($C10,'Regional Crises'!$B$1:$R$66,17,FALSE)&lt;S$4,5,(S$3-VLOOKUP($C10,'Regional Crises'!$B$1:$R$66,17,FALSE))/(S$3-S$4)*5)),1)))),(IF(VLOOKUP($E10,'Country Indicator Data'!$B$4:$N$300,13,FALSE)="x","x",ROUND(IF(VLOOKUP($E10,'Country Indicator Data'!$B$4:$N$300,13,FALSE)&gt;S$3,0,IF(VLOOKUP($E10,'Country Indicator Data'!$B$4:$N$300,13,FALSE)&lt;S$4,5,(S$3-VLOOKUP($E10,'Country Indicator Data'!$B$4:$N$300,13,FALSE))/(S$3-S$4)*5)),1))))</f>
        <v>4.0999999999999996</v>
      </c>
      <c r="T10" s="256">
        <f>IF(B10="Regional crisis",((IF(VLOOKUP($C10,'Regional Crises'!$B$1:$R$66,14,FALSE)="x","x",ROUND(IF(VLOOKUP($C10,'Regional Crises'!$B$1:$R$66,14,FALSE)&gt;T$3,0,IF(VLOOKUP($C10,'Regional Crises'!$B$1:$R$66,14,FALSE)&lt;T$4,5,(T$3-VLOOKUP($C10,'Regional Crises'!$B$1:$R$66,14,FALSE))/(T$3-T$4)*5)),1)))),(IF(VLOOKUP($E10,'Country Indicator Data'!$B$4:$N$300,10,FALSE)="x","x",ROUND(IF(VLOOKUP($E10,'Country Indicator Data'!$B$4:$N$300,10,FALSE)&gt;T$3,0,IF(VLOOKUP($E10,'Country Indicator Data'!$B$4:$N$300,10,FALSE)&lt;T$4,5,(T$3-VLOOKUP($E10,'Country Indicator Data'!$B$4:$N$300,10,FALSE))/(T$3-T$4)*5)),1))))</f>
        <v>3.9</v>
      </c>
      <c r="U10" s="256">
        <f>IF(B10="Regional crisis",((IF(VLOOKUP($C10,'Regional Crises'!$B$1:$R$66,15,FALSE)="x","x",ROUND(IF(VLOOKUP($C10,'Regional Crises'!$B$1:$R$66,15,FALSE)&gt;U$3,0,IF(VLOOKUP($C10,'Regional Crises'!$B$1:$R$66,15,FALSE)&lt;U$4,5,(U$3-VLOOKUP($C10,'Regional Crises'!$B$1:$R$66,15,FALSE))/(U$3-U$4)*5)),1)))),(IF(VLOOKUP($E10,'Country Indicator Data'!$B$4:$N$300,11,FALSE)="x","x",ROUND(IF(VLOOKUP($E10,'Country Indicator Data'!$B$4:$N$300,11,FALSE)&gt;U$3,0,IF(VLOOKUP($E10,'Country Indicator Data'!$B$4:$N$300,11,FALSE)&lt;U$4,5,(U$3-VLOOKUP($E10,'Country Indicator Data'!$B$4:$N$300,11,FALSE))/(U$3-U$4)*5)),1))))</f>
        <v>3.8</v>
      </c>
      <c r="V10" s="256">
        <f>IF(B10="Regional crisis",((IF(VLOOKUP($C10,'Regional Crises'!$B$1:$R$66,16,FALSE)="x","x",ROUND(IF(VLOOKUP($C10,'Regional Crises'!$B$1:$R$66,16,FALSE)&gt;V$3,0,IF(VLOOKUP($C10,'Regional Crises'!$B$1:$R$66,16,FALSE)&lt;V$4,5,(V$3-VLOOKUP($C10,'Regional Crises'!$B$1:$R$66,16,FALSE))/(V$3-V$4)*5)),1)))),(IF(VLOOKUP($E10,'Country Indicator Data'!$B$4:$N$300,12,FALSE)="x","x",ROUND(IF(VLOOKUP($E10,'Country Indicator Data'!$B$4:$N$300,12,FALSE)&gt;V$3,0,IF(VLOOKUP($E10,'Country Indicator Data'!$B$4:$N$300,12,FALSE)&lt;V$4,5,(V$3-VLOOKUP($E10,'Country Indicator Data'!$B$4:$N$300,12,FALSE))/(V$3-V$4)*5)),1))))</f>
        <v>4.4000000000000004</v>
      </c>
      <c r="W10" s="256">
        <f t="shared" si="5"/>
        <v>4.0999999999999996</v>
      </c>
      <c r="X10" s="256">
        <f t="shared" si="6"/>
        <v>3</v>
      </c>
      <c r="Y10" s="263">
        <f>IF('Core Indicators'!FC7="x","x",IF('Core Indicators'!FC7&gt;=5,5,IF('Core Indicators'!FC7&gt;=4,4,IF('Core Indicators'!FC7&gt;=3,3,IF('Core Indicators'!FC7&gt;=2,2,IF('Core Indicators'!FC7&gt;=1,1,0))))))</f>
        <v>5</v>
      </c>
      <c r="Z10" s="256">
        <f t="shared" si="7"/>
        <v>5</v>
      </c>
      <c r="AA10" s="263">
        <f>'Crisis Indicator Data'!Y7</f>
        <v>0</v>
      </c>
      <c r="AB10" s="263">
        <f>'Crisis Indicator Data'!Z7</f>
        <v>1</v>
      </c>
      <c r="AC10" s="263">
        <f>'Crisis Indicator Data'!AA7</f>
        <v>2</v>
      </c>
      <c r="AD10" s="263">
        <f>'Crisis Indicator Data'!AB7</f>
        <v>0</v>
      </c>
      <c r="AE10" s="263">
        <f t="shared" si="8"/>
        <v>2</v>
      </c>
      <c r="AF10" s="263">
        <f>'Crisis Indicator Data'!AC7</f>
        <v>2</v>
      </c>
      <c r="AG10" s="263">
        <f>'Crisis Indicator Data'!AD7</f>
        <v>1</v>
      </c>
      <c r="AH10" s="263">
        <f t="shared" si="9"/>
        <v>3</v>
      </c>
      <c r="AI10" s="263">
        <f>'Crisis Indicator Data'!AE7</f>
        <v>0</v>
      </c>
      <c r="AJ10" s="263">
        <f>'Crisis Indicator Data'!AF7</f>
        <v>0</v>
      </c>
      <c r="AK10" s="263">
        <f>'Crisis Indicator Data'!AG7</f>
        <v>2</v>
      </c>
      <c r="AL10" s="263">
        <f t="shared" si="10"/>
        <v>2</v>
      </c>
      <c r="AM10" s="256">
        <f t="shared" si="11"/>
        <v>2</v>
      </c>
      <c r="AN10" s="256">
        <f t="shared" si="12"/>
        <v>3.5</v>
      </c>
    </row>
    <row r="11" spans="1:40" ht="13.5" customHeight="1" x14ac:dyDescent="0.35">
      <c r="A11" s="147" t="str">
        <f>'Crisis Indicator Data'!A8</f>
        <v>Conflict in Burkina Faso</v>
      </c>
      <c r="B11" s="148" t="str">
        <f>'Crisis Indicator Data'!B8</f>
        <v>Conflict</v>
      </c>
      <c r="C11" s="148" t="str">
        <f>'Crisis Indicator Data'!C8</f>
        <v>BFA002</v>
      </c>
      <c r="D11" s="148" t="str">
        <f>'Crisis Indicator Data'!D8</f>
        <v>Burkina Faso</v>
      </c>
      <c r="E11" s="149" t="str">
        <f>'Crisis Indicator Data'!E8</f>
        <v>BFA</v>
      </c>
      <c r="F11" s="256">
        <f>IF(B11="Regional crisis",(IF(VLOOKUP($C11,'Regional Crises'!$B$1:$R$66,7,FALSE)="x","x",ROUND(IF(VLOOKUP($C11,'Regional Crises'!$B$1:$R$66,7,FALSE)&gt;$F$3,5,IF(VLOOKUP($C11,'Regional Crises'!$B$1:$R$66,7,FALSE)&lt;F$4,0,($F$3-VLOOKUP($C11,'Regional Crises'!$B$1:$R$66,7,FALSE))/($F$3-$F$4)*5)),1))),IF(VLOOKUP($E11,'Country Indicator Data'!$B$4:$N$300,3,FALSE)="x","x",ROUND(IF(VLOOKUP($E11,'Country Indicator Data'!$B$4:$N$300,3,FALSE)&gt;$F$3,5,IF(VLOOKUP($E11,'Country Indicator Data'!$B$4:$N$300,3,FALSE)&lt;$F$4,0,($F$3-VLOOKUP($E11,'Country Indicator Data'!$B$4:$N$300,3,FALSE))/($F$3-$F$4)*5)),1)))</f>
        <v>1.1000000000000001</v>
      </c>
      <c r="G11" s="256">
        <f>IF(B11="Regional crisis",(IF(VLOOKUP($C11,'Regional Crises'!$B$1:$R$66,9,FALSE)="x","x",ROUND(IF(VLOOKUP($C11,'Regional Crises'!$B$1:$R$66,9,FALSE)&gt;G$3,5,IF(VLOOKUP($C11,'Regional Crises'!$B$1:$R$66,9,FALSE)&lt;G$4,0,(G$3-VLOOKUP($C11,'Regional Crises'!$B$1:$R$66,9,FALSE))/(G$3-G$4)*5)),1))),IF(VLOOKUP($E11,'Country Indicator Data'!$B$4:$N$300,5,FALSE)="x","x",ROUND(IF(VLOOKUP($E11,'Country Indicator Data'!$B$4:$N$300,5,FALSE)&gt;G$3,5,IF(VLOOKUP($E11,'Country Indicator Data'!$B$4:$N$300,5,FALSE)&lt;G$4,0,(G$3-VLOOKUP($E11,'Country Indicator Data'!$B$4:$N$300,5,FALSE))/(G$3-G$4)*5)),1)))</f>
        <v>1.9</v>
      </c>
      <c r="H11" s="256">
        <f t="shared" si="0"/>
        <v>1.5</v>
      </c>
      <c r="I11" s="256">
        <f>IF(B11="Regional crisis",(IF(VLOOKUP($C11,'Regional Crises'!$B$1:$R$66,6,FALSE)="x","x",ROUND(IF(VLOOKUP($C11,'Regional Crises'!$B$1:$R$66,6,FALSE)&gt;I$3,5,IF(VLOOKUP($C11,'Regional Crises'!$B$1:$R$66,6,FALSE)&lt;I$4,0,5-(I$3-VLOOKUP($C11,'Regional Crises'!$B$1:$R$66,6,FALSE))/(I$3-I$4)*5)),1))),IF(VLOOKUP($E11,'Country Indicator Data'!$B$4:$N$300,2,FALSE)="x","x",ROUND(IF(VLOOKUP($E11,'Country Indicator Data'!$B$4:$N$300,2,FALSE)&gt;I$3,5,IF(VLOOKUP($E11,'Country Indicator Data'!$B$4:$N$300,2,FALSE)&lt;I$4,0,5-(I$3-VLOOKUP($E11,'Country Indicator Data'!$B$4:$N$300,2,FALSE))/(I$3-I$4)*5)),1)))</f>
        <v>2.8</v>
      </c>
      <c r="J11" s="256">
        <f>IF(B11="Regional crisis",(IF(VLOOKUP($C11,'Regional Crises'!$B$1:$R$66,8,FALSE)="x","x",ROUND(IF(VLOOKUP($C11,'Regional Crises'!$B$1:$R$66,8,FALSE)&gt;J$3,5,IF(VLOOKUP($C11,'Regional Crises'!$B$1:$R$66,8,FALSE)&lt;J$4,0,5-(J$3-VLOOKUP($C11,'Regional Crises'!$B$1:$R$66,8,FALSE))/(J$3-J$4)*5)),1))),IF(VLOOKUP($E11,'Country Indicator Data'!$B$4:$N$300,4,FALSE)="x","x",ROUND(IF(VLOOKUP($E11,'Country Indicator Data'!$B$4:$N$300,4,FALSE)&gt;J$3,5,IF(VLOOKUP($E11,'Country Indicator Data'!$B$4:$N$300,4,FALSE)&lt;J$4,0,5-(J$3-VLOOKUP($E11,'Country Indicator Data'!$B$4:$N$300,4,FALSE))/(J$3-J$4)*5)),1)))</f>
        <v>0</v>
      </c>
      <c r="K11" s="256">
        <f t="shared" si="1"/>
        <v>1.4</v>
      </c>
      <c r="L11" s="256">
        <f>IF(B11="Regional crisis",(IF(VLOOKUP($C11,'Regional Crises'!$B$1:$R$66,10,FALSE)="x","x",ROUND(IF(VLOOKUP($C11,'Regional Crises'!$B$1:$R$66,10,FALSE)&gt;L$3,5,IF(VLOOKUP($C11,'Regional Crises'!$B$1:$R$66,10,FALSE)&lt;L$4,0,5-(L$3-VLOOKUP($C11,'Regional Crises'!$B$1:$R$66,10,FALSE))/(L$3-L$4)*5)),1))),IF(VLOOKUP($E11,'Country Indicator Data'!$B$4:$N$300,6,FALSE)="x","x",ROUND(IF(VLOOKUP($E11,'Country Indicator Data'!$B$4:$N$300,6,FALSE)&gt;L$3,5,IF(VLOOKUP($E11,'Country Indicator Data'!$B$4:$N$300,6,FALSE)&lt;L$4,0,5-(L$3-VLOOKUP($E11,'Country Indicator Data'!$B$4:$N$300,6,FALSE))/(L$3-L$4)*5)),1)))</f>
        <v>4.0999999999999996</v>
      </c>
      <c r="M11" s="256">
        <f>IF(B11="Regional crisis",(IF(VLOOKUP($C11,'Regional Crises'!$B$1:$R$66,11,FALSE)="x","x",ROUND(IF(VLOOKUP($C11,'Regional Crises'!$B$1:$R$66,11,FALSE)&gt;M$3,5,IF(VLOOKUP($C11,'Regional Crises'!$B$1:$R$66,11,FALSE)&lt;M$4,0,5-(M$3-VLOOKUP($C11,'Regional Crises'!$B$1:$R$66,11,FALSE))/(M$3-M$4)*5)),1))),IF(VLOOKUP($E11,'Country Indicator Data'!$B$4:$N$300,7,FALSE)="x","x",ROUND(IF(VLOOKUP($E11,'Country Indicator Data'!$B$4:$N$300,7,FALSE)&gt;M$3,5,IF(VLOOKUP($E11,'Country Indicator Data'!$B$4:$N$300,7,FALSE)&lt;M$4,0,5-(M$3-VLOOKUP($E11,'Country Indicator Data'!$B$4:$N$300,7,FALSE))/(M$3-M$4)*5)),1)))</f>
        <v>1.3</v>
      </c>
      <c r="N11" s="256">
        <f t="shared" si="2"/>
        <v>2.6999999999999997</v>
      </c>
      <c r="O11" s="256">
        <f t="shared" si="3"/>
        <v>1.8666666666666665</v>
      </c>
      <c r="P11" s="256">
        <f>IF(B11="Regional crisis",VLOOKUP(C11,'Regional Crises'!$B$1:$R$69,12,FALSE),VLOOKUP(E11,'Country Indicator Data'!$B$4:$I$300,8,FALSE))</f>
        <v>5</v>
      </c>
      <c r="Q11" s="256">
        <f>IF($B11="Regional crisis",((IF(VLOOKUP($C11,'Regional Crises'!$B$1:$R$66,13,FALSE)="x","x",ROUND(IF(VLOOKUP($C11,'Regional Crises'!$B$1:$R$66,13,FALSE)&gt;Q$3,5,IF(VLOOKUP($C11,'Regional Crises'!$B$1:$R$66,13,FALSE)&lt;Q$4,0,5-(LOG(Q$3)-LOG(VLOOKUP($C11,'Regional Crises'!$B$1:$R$66,13,FALSE)))/(LOG(Q$3)-LOG(Q$4))*5)),1)))),(IF(VLOOKUP($E11,'Country Indicator Data'!$B$4:$N$300,9,FALSE)="x","x",ROUND(IF(VLOOKUP($E11,'Country Indicator Data'!$B$4:$N$300,9,FALSE)&gt;Q$3,5,IF(VLOOKUP($E11,'Country Indicator Data'!$B$4:$N$300,9,FALSE)&lt;Q$4,0,5-(LOG(Q$3)-LOG(VLOOKUP($E11,'Country Indicator Data'!$B$4:$N$300,9,FALSE)))/(LOG(Q$3)-LOG(Q$4))*5)),1))))</f>
        <v>4</v>
      </c>
      <c r="R11" s="256">
        <f t="shared" si="4"/>
        <v>4.5</v>
      </c>
      <c r="S11" s="256">
        <f>IF(B11="Regional crisis",((IF(VLOOKUP($C11,'Regional Crises'!$B$1:$R$66,17,FALSE)="x","x",ROUND(IF(VLOOKUP($C11,'Regional Crises'!$B$1:$R$66,17,FALSE)&gt;S$3,0,IF(VLOOKUP($C11,'Regional Crises'!$B$1:$R$66,17,FALSE)&lt;S$4,5,(S$3-VLOOKUP($C11,'Regional Crises'!$B$1:$R$66,17,FALSE))/(S$3-S$4)*5)),1)))),(IF(VLOOKUP($E11,'Country Indicator Data'!$B$4:$N$300,13,FALSE)="x","x",ROUND(IF(VLOOKUP($E11,'Country Indicator Data'!$B$4:$N$300,13,FALSE)&gt;S$3,0,IF(VLOOKUP($E11,'Country Indicator Data'!$B$4:$N$300,13,FALSE)&lt;S$4,5,(S$3-VLOOKUP($E11,'Country Indicator Data'!$B$4:$N$300,13,FALSE))/(S$3-S$4)*5)),1))))</f>
        <v>3</v>
      </c>
      <c r="T11" s="256">
        <f>IF(B11="Regional crisis",((IF(VLOOKUP($C11,'Regional Crises'!$B$1:$R$66,14,FALSE)="x","x",ROUND(IF(VLOOKUP($C11,'Regional Crises'!$B$1:$R$66,14,FALSE)&gt;T$3,0,IF(VLOOKUP($C11,'Regional Crises'!$B$1:$R$66,14,FALSE)&lt;T$4,5,(T$3-VLOOKUP($C11,'Regional Crises'!$B$1:$R$66,14,FALSE))/(T$3-T$4)*5)),1)))),(IF(VLOOKUP($E11,'Country Indicator Data'!$B$4:$N$300,10,FALSE)="x","x",ROUND(IF(VLOOKUP($E11,'Country Indicator Data'!$B$4:$N$300,10,FALSE)&gt;T$3,0,IF(VLOOKUP($E11,'Country Indicator Data'!$B$4:$N$300,10,FALSE)&lt;T$4,5,(T$3-VLOOKUP($E11,'Country Indicator Data'!$B$4:$N$300,10,FALSE))/(T$3-T$4)*5)),1))))</f>
        <v>2.9</v>
      </c>
      <c r="U11" s="256">
        <f>IF(B11="Regional crisis",((IF(VLOOKUP($C11,'Regional Crises'!$B$1:$R$66,15,FALSE)="x","x",ROUND(IF(VLOOKUP($C11,'Regional Crises'!$B$1:$R$66,15,FALSE)&gt;U$3,0,IF(VLOOKUP($C11,'Regional Crises'!$B$1:$R$66,15,FALSE)&lt;U$4,5,(U$3-VLOOKUP($C11,'Regional Crises'!$B$1:$R$66,15,FALSE))/(U$3-U$4)*5)),1)))),(IF(VLOOKUP($E11,'Country Indicator Data'!$B$4:$N$300,11,FALSE)="x","x",ROUND(IF(VLOOKUP($E11,'Country Indicator Data'!$B$4:$N$300,11,FALSE)&gt;U$3,0,IF(VLOOKUP($E11,'Country Indicator Data'!$B$4:$N$300,11,FALSE)&lt;U$4,5,(U$3-VLOOKUP($E11,'Country Indicator Data'!$B$4:$N$300,11,FALSE))/(U$3-U$4)*5)),1))))</f>
        <v>2.9</v>
      </c>
      <c r="V11" s="256">
        <f>IF(B11="Regional crisis",((IF(VLOOKUP($C11,'Regional Crises'!$B$1:$R$66,16,FALSE)="x","x",ROUND(IF(VLOOKUP($C11,'Regional Crises'!$B$1:$R$66,16,FALSE)&gt;V$3,0,IF(VLOOKUP($C11,'Regional Crises'!$B$1:$R$66,16,FALSE)&lt;V$4,5,(V$3-VLOOKUP($C11,'Regional Crises'!$B$1:$R$66,16,FALSE))/(V$3-V$4)*5)),1)))),(IF(VLOOKUP($E11,'Country Indicator Data'!$B$4:$N$300,12,FALSE)="x","x",ROUND(IF(VLOOKUP($E11,'Country Indicator Data'!$B$4:$N$300,12,FALSE)&gt;V$3,0,IF(VLOOKUP($E11,'Country Indicator Data'!$B$4:$N$300,12,FALSE)&lt;V$4,5,(V$3-VLOOKUP($E11,'Country Indicator Data'!$B$4:$N$300,12,FALSE))/(V$3-V$4)*5)),1))))</f>
        <v>2.2000000000000002</v>
      </c>
      <c r="W11" s="256">
        <f t="shared" si="5"/>
        <v>2.8</v>
      </c>
      <c r="X11" s="256">
        <f t="shared" si="6"/>
        <v>3.1</v>
      </c>
      <c r="Y11" s="263">
        <f>IF('Core Indicators'!FC8="x","x",IF('Core Indicators'!FC8&gt;=5,5,IF('Core Indicators'!FC8&gt;=4,4,IF('Core Indicators'!FC8&gt;=3,3,IF('Core Indicators'!FC8&gt;=2,2,IF('Core Indicators'!FC8&gt;=1,1,0))))))</f>
        <v>4</v>
      </c>
      <c r="Z11" s="256">
        <f t="shared" si="7"/>
        <v>4</v>
      </c>
      <c r="AA11" s="263">
        <f>'Crisis Indicator Data'!Y8</f>
        <v>1</v>
      </c>
      <c r="AB11" s="263">
        <f>'Crisis Indicator Data'!Z8</f>
        <v>3</v>
      </c>
      <c r="AC11" s="263">
        <f>'Crisis Indicator Data'!AA8</f>
        <v>3</v>
      </c>
      <c r="AD11" s="263">
        <f>'Crisis Indicator Data'!AB8</f>
        <v>0</v>
      </c>
      <c r="AE11" s="263">
        <f t="shared" si="8"/>
        <v>3</v>
      </c>
      <c r="AF11" s="263">
        <f>'Crisis Indicator Data'!AC8</f>
        <v>0</v>
      </c>
      <c r="AG11" s="263">
        <f>'Crisis Indicator Data'!AD8</f>
        <v>3</v>
      </c>
      <c r="AH11" s="263">
        <f t="shared" si="9"/>
        <v>3</v>
      </c>
      <c r="AI11" s="263">
        <f>'Crisis Indicator Data'!AE8</f>
        <v>2</v>
      </c>
      <c r="AJ11" s="263">
        <f>'Crisis Indicator Data'!AF8</f>
        <v>1</v>
      </c>
      <c r="AK11" s="263">
        <f>'Crisis Indicator Data'!AG8</f>
        <v>3</v>
      </c>
      <c r="AL11" s="263">
        <f t="shared" si="10"/>
        <v>4</v>
      </c>
      <c r="AM11" s="256">
        <f t="shared" si="11"/>
        <v>3</v>
      </c>
      <c r="AN11" s="256">
        <f t="shared" si="12"/>
        <v>3.5</v>
      </c>
    </row>
    <row r="12" spans="1:40" ht="13.5" customHeight="1" x14ac:dyDescent="0.35">
      <c r="A12" s="147" t="str">
        <f>'Crisis Indicator Data'!A9</f>
        <v>Rohingya refugee crisis</v>
      </c>
      <c r="B12" s="148" t="str">
        <f>'Crisis Indicator Data'!B9</f>
        <v>International displacement</v>
      </c>
      <c r="C12" s="148" t="str">
        <f>'Crisis Indicator Data'!C9</f>
        <v>BGD002</v>
      </c>
      <c r="D12" s="148" t="str">
        <f>'Crisis Indicator Data'!D9</f>
        <v>Bangladesh</v>
      </c>
      <c r="E12" s="149" t="str">
        <f>'Crisis Indicator Data'!E9</f>
        <v>BGD</v>
      </c>
      <c r="F12" s="256">
        <f>IF(B12="Regional crisis",(IF(VLOOKUP($C12,'Regional Crises'!$B$1:$R$66,7,FALSE)="x","x",ROUND(IF(VLOOKUP($C12,'Regional Crises'!$B$1:$R$66,7,FALSE)&gt;$F$3,5,IF(VLOOKUP($C12,'Regional Crises'!$B$1:$R$66,7,FALSE)&lt;F$4,0,($F$3-VLOOKUP($C12,'Regional Crises'!$B$1:$R$66,7,FALSE))/($F$3-$F$4)*5)),1))),IF(VLOOKUP($E12,'Country Indicator Data'!$B$4:$N$300,3,FALSE)="x","x",ROUND(IF(VLOOKUP($E12,'Country Indicator Data'!$B$4:$N$300,3,FALSE)&gt;$F$3,5,IF(VLOOKUP($E12,'Country Indicator Data'!$B$4:$N$300,3,FALSE)&lt;$F$4,0,($F$3-VLOOKUP($E12,'Country Indicator Data'!$B$4:$N$300,3,FALSE))/($F$3-$F$4)*5)),1)))</f>
        <v>2.5</v>
      </c>
      <c r="G12" s="256">
        <f>IF(B12="Regional crisis",(IF(VLOOKUP($C12,'Regional Crises'!$B$1:$R$66,9,FALSE)="x","x",ROUND(IF(VLOOKUP($C12,'Regional Crises'!$B$1:$R$66,9,FALSE)&gt;G$3,5,IF(VLOOKUP($C12,'Regional Crises'!$B$1:$R$66,9,FALSE)&lt;G$4,0,(G$3-VLOOKUP($C12,'Regional Crises'!$B$1:$R$66,9,FALSE))/(G$3-G$4)*5)),1))),IF(VLOOKUP($E12,'Country Indicator Data'!$B$4:$N$300,5,FALSE)="x","x",ROUND(IF(VLOOKUP($E12,'Country Indicator Data'!$B$4:$N$300,5,FALSE)&gt;G$3,5,IF(VLOOKUP($E12,'Country Indicator Data'!$B$4:$N$300,5,FALSE)&lt;G$4,0,(G$3-VLOOKUP($E12,'Country Indicator Data'!$B$4:$N$300,5,FALSE))/(G$3-G$4)*5)),1)))</f>
        <v>2.8</v>
      </c>
      <c r="H12" s="256">
        <f t="shared" si="0"/>
        <v>2.65</v>
      </c>
      <c r="I12" s="256">
        <f>IF(B12="Regional crisis",(IF(VLOOKUP($C12,'Regional Crises'!$B$1:$R$66,6,FALSE)="x","x",ROUND(IF(VLOOKUP($C12,'Regional Crises'!$B$1:$R$66,6,FALSE)&gt;I$3,5,IF(VLOOKUP($C12,'Regional Crises'!$B$1:$R$66,6,FALSE)&lt;I$4,0,5-(I$3-VLOOKUP($C12,'Regional Crises'!$B$1:$R$66,6,FALSE))/(I$3-I$4)*5)),1))),IF(VLOOKUP($E12,'Country Indicator Data'!$B$4:$N$300,2,FALSE)="x","x",ROUND(IF(VLOOKUP($E12,'Country Indicator Data'!$B$4:$N$300,2,FALSE)&gt;I$3,5,IF(VLOOKUP($E12,'Country Indicator Data'!$B$4:$N$300,2,FALSE)&lt;I$4,0,5-(I$3-VLOOKUP($E12,'Country Indicator Data'!$B$4:$N$300,2,FALSE))/(I$3-I$4)*5)),1)))</f>
        <v>0.9</v>
      </c>
      <c r="J12" s="256">
        <f>IF(B12="Regional crisis",(IF(VLOOKUP($C12,'Regional Crises'!$B$1:$R$66,8,FALSE)="x","x",ROUND(IF(VLOOKUP($C12,'Regional Crises'!$B$1:$R$66,8,FALSE)&gt;J$3,5,IF(VLOOKUP($C12,'Regional Crises'!$B$1:$R$66,8,FALSE)&lt;J$4,0,5-(J$3-VLOOKUP($C12,'Regional Crises'!$B$1:$R$66,8,FALSE))/(J$3-J$4)*5)),1))),IF(VLOOKUP($E12,'Country Indicator Data'!$B$4:$N$300,4,FALSE)="x","x",ROUND(IF(VLOOKUP($E12,'Country Indicator Data'!$B$4:$N$300,4,FALSE)&gt;J$3,5,IF(VLOOKUP($E12,'Country Indicator Data'!$B$4:$N$300,4,FALSE)&lt;J$4,0,5-(J$3-VLOOKUP($E12,'Country Indicator Data'!$B$4:$N$300,4,FALSE))/(J$3-J$4)*5)),1)))</f>
        <v>1.2</v>
      </c>
      <c r="K12" s="256">
        <f t="shared" si="1"/>
        <v>1.05</v>
      </c>
      <c r="L12" s="256">
        <f>IF(B12="Regional crisis",(IF(VLOOKUP($C12,'Regional Crises'!$B$1:$R$66,10,FALSE)="x","x",ROUND(IF(VLOOKUP($C12,'Regional Crises'!$B$1:$R$66,10,FALSE)&gt;L$3,5,IF(VLOOKUP($C12,'Regional Crises'!$B$1:$R$66,10,FALSE)&lt;L$4,0,5-(L$3-VLOOKUP($C12,'Regional Crises'!$B$1:$R$66,10,FALSE))/(L$3-L$4)*5)),1))),IF(VLOOKUP($E12,'Country Indicator Data'!$B$4:$N$300,6,FALSE)="x","x",ROUND(IF(VLOOKUP($E12,'Country Indicator Data'!$B$4:$N$300,6,FALSE)&gt;L$3,5,IF(VLOOKUP($E12,'Country Indicator Data'!$B$4:$N$300,6,FALSE)&lt;L$4,0,5-(L$3-VLOOKUP($E12,'Country Indicator Data'!$B$4:$N$300,6,FALSE))/(L$3-L$4)*5)),1)))</f>
        <v>3.6</v>
      </c>
      <c r="M12" s="256">
        <f>IF(B12="Regional crisis",(IF(VLOOKUP($C12,'Regional Crises'!$B$1:$R$66,11,FALSE)="x","x",ROUND(IF(VLOOKUP($C12,'Regional Crises'!$B$1:$R$66,11,FALSE)&gt;M$3,5,IF(VLOOKUP($C12,'Regional Crises'!$B$1:$R$66,11,FALSE)&lt;M$4,0,5-(M$3-VLOOKUP($C12,'Regional Crises'!$B$1:$R$66,11,FALSE))/(M$3-M$4)*5)),1))),IF(VLOOKUP($E12,'Country Indicator Data'!$B$4:$N$300,7,FALSE)="x","x",ROUND(IF(VLOOKUP($E12,'Country Indicator Data'!$B$4:$N$300,7,FALSE)&gt;M$3,5,IF(VLOOKUP($E12,'Country Indicator Data'!$B$4:$N$300,7,FALSE)&lt;M$4,0,5-(M$3-VLOOKUP($E12,'Country Indicator Data'!$B$4:$N$300,7,FALSE))/(M$3-M$4)*5)),1)))</f>
        <v>0.9</v>
      </c>
      <c r="N12" s="256">
        <f t="shared" si="2"/>
        <v>2.25</v>
      </c>
      <c r="O12" s="256">
        <f t="shared" si="3"/>
        <v>1.9833333333333334</v>
      </c>
      <c r="P12" s="256">
        <f>IF(B12="Regional crisis",VLOOKUP(C12,'Regional Crises'!$B$1:$R$69,12,FALSE),VLOOKUP(E12,'Country Indicator Data'!$B$4:$I$300,8,FALSE))</f>
        <v>3</v>
      </c>
      <c r="Q12" s="256">
        <f>IF($B12="Regional crisis",((IF(VLOOKUP($C12,'Regional Crises'!$B$1:$R$66,13,FALSE)="x","x",ROUND(IF(VLOOKUP($C12,'Regional Crises'!$B$1:$R$66,13,FALSE)&gt;Q$3,5,IF(VLOOKUP($C12,'Regional Crises'!$B$1:$R$66,13,FALSE)&lt;Q$4,0,5-(LOG(Q$3)-LOG(VLOOKUP($C12,'Regional Crises'!$B$1:$R$66,13,FALSE)))/(LOG(Q$3)-LOG(Q$4))*5)),1)))),(IF(VLOOKUP($E12,'Country Indicator Data'!$B$4:$N$300,9,FALSE)="x","x",ROUND(IF(VLOOKUP($E12,'Country Indicator Data'!$B$4:$N$300,9,FALSE)&gt;Q$3,5,IF(VLOOKUP($E12,'Country Indicator Data'!$B$4:$N$300,9,FALSE)&lt;Q$4,0,5-(LOG(Q$3)-LOG(VLOOKUP($E12,'Country Indicator Data'!$B$4:$N$300,9,FALSE)))/(LOG(Q$3)-LOG(Q$4))*5)),1))))</f>
        <v>1</v>
      </c>
      <c r="R12" s="256">
        <f t="shared" si="4"/>
        <v>2</v>
      </c>
      <c r="S12" s="256">
        <f>IF(B12="Regional crisis",((IF(VLOOKUP($C12,'Regional Crises'!$B$1:$R$66,17,FALSE)="x","x",ROUND(IF(VLOOKUP($C12,'Regional Crises'!$B$1:$R$66,17,FALSE)&gt;S$3,0,IF(VLOOKUP($C12,'Regional Crises'!$B$1:$R$66,17,FALSE)&lt;S$4,5,(S$3-VLOOKUP($C12,'Regional Crises'!$B$1:$R$66,17,FALSE))/(S$3-S$4)*5)),1)))),(IF(VLOOKUP($E12,'Country Indicator Data'!$B$4:$N$300,13,FALSE)="x","x",ROUND(IF(VLOOKUP($E12,'Country Indicator Data'!$B$4:$N$300,13,FALSE)&gt;S$3,0,IF(VLOOKUP($E12,'Country Indicator Data'!$B$4:$N$300,13,FALSE)&lt;S$4,5,(S$3-VLOOKUP($E12,'Country Indicator Data'!$B$4:$N$300,13,FALSE))/(S$3-S$4)*5)),1))))</f>
        <v>3.7</v>
      </c>
      <c r="T12" s="256">
        <f>IF(B12="Regional crisis",((IF(VLOOKUP($C12,'Regional Crises'!$B$1:$R$66,14,FALSE)="x","x",ROUND(IF(VLOOKUP($C12,'Regional Crises'!$B$1:$R$66,14,FALSE)&gt;T$3,0,IF(VLOOKUP($C12,'Regional Crises'!$B$1:$R$66,14,FALSE)&lt;T$4,5,(T$3-VLOOKUP($C12,'Regional Crises'!$B$1:$R$66,14,FALSE))/(T$3-T$4)*5)),1)))),(IF(VLOOKUP($E12,'Country Indicator Data'!$B$4:$N$300,10,FALSE)="x","x",ROUND(IF(VLOOKUP($E12,'Country Indicator Data'!$B$4:$N$300,10,FALSE)&gt;T$3,0,IF(VLOOKUP($E12,'Country Indicator Data'!$B$4:$N$300,10,FALSE)&lt;T$4,5,(T$3-VLOOKUP($E12,'Country Indicator Data'!$B$4:$N$300,10,FALSE))/(T$3-T$4)*5)),1))))</f>
        <v>3.1</v>
      </c>
      <c r="U12" s="256">
        <f>IF(B12="Regional crisis",((IF(VLOOKUP($C12,'Regional Crises'!$B$1:$R$66,15,FALSE)="x","x",ROUND(IF(VLOOKUP($C12,'Regional Crises'!$B$1:$R$66,15,FALSE)&gt;U$3,0,IF(VLOOKUP($C12,'Regional Crises'!$B$1:$R$66,15,FALSE)&lt;U$4,5,(U$3-VLOOKUP($C12,'Regional Crises'!$B$1:$R$66,15,FALSE))/(U$3-U$4)*5)),1)))),(IF(VLOOKUP($E12,'Country Indicator Data'!$B$4:$N$300,11,FALSE)="x","x",ROUND(IF(VLOOKUP($E12,'Country Indicator Data'!$B$4:$N$300,11,FALSE)&gt;U$3,0,IF(VLOOKUP($E12,'Country Indicator Data'!$B$4:$N$300,11,FALSE)&lt;U$4,5,(U$3-VLOOKUP($E12,'Country Indicator Data'!$B$4:$N$300,11,FALSE))/(U$3-U$4)*5)),1))))</f>
        <v>3.3</v>
      </c>
      <c r="V12" s="256">
        <f>IF(B12="Regional crisis",((IF(VLOOKUP($C12,'Regional Crises'!$B$1:$R$66,16,FALSE)="x","x",ROUND(IF(VLOOKUP($C12,'Regional Crises'!$B$1:$R$66,16,FALSE)&gt;V$3,0,IF(VLOOKUP($C12,'Regional Crises'!$B$1:$R$66,16,FALSE)&lt;V$4,5,(V$3-VLOOKUP($C12,'Regional Crises'!$B$1:$R$66,16,FALSE))/(V$3-V$4)*5)),1)))),(IF(VLOOKUP($E12,'Country Indicator Data'!$B$4:$N$300,12,FALSE)="x","x",ROUND(IF(VLOOKUP($E12,'Country Indicator Data'!$B$4:$N$300,12,FALSE)&gt;V$3,0,IF(VLOOKUP($E12,'Country Indicator Data'!$B$4:$N$300,12,FALSE)&lt;V$4,5,(V$3-VLOOKUP($E12,'Country Indicator Data'!$B$4:$N$300,12,FALSE))/(V$3-V$4)*5)),1))))</f>
        <v>3.1</v>
      </c>
      <c r="W12" s="256">
        <f t="shared" si="5"/>
        <v>3.3</v>
      </c>
      <c r="X12" s="256">
        <f t="shared" si="6"/>
        <v>2.4</v>
      </c>
      <c r="Y12" s="263">
        <f>IF('Core Indicators'!FC9="x","x",IF('Core Indicators'!FC9&gt;=5,5,IF('Core Indicators'!FC9&gt;=4,4,IF('Core Indicators'!FC9&gt;=3,3,IF('Core Indicators'!FC9&gt;=2,2,IF('Core Indicators'!FC9&gt;=1,1,0))))))</f>
        <v>3</v>
      </c>
      <c r="Z12" s="256">
        <f t="shared" si="7"/>
        <v>3</v>
      </c>
      <c r="AA12" s="263">
        <f>'Crisis Indicator Data'!Y9</f>
        <v>2</v>
      </c>
      <c r="AB12" s="263">
        <f>'Crisis Indicator Data'!Z9</f>
        <v>1</v>
      </c>
      <c r="AC12" s="263">
        <f>'Crisis Indicator Data'!AA9</f>
        <v>2</v>
      </c>
      <c r="AD12" s="263">
        <f>'Crisis Indicator Data'!AB9</f>
        <v>0</v>
      </c>
      <c r="AE12" s="263">
        <f t="shared" si="8"/>
        <v>2</v>
      </c>
      <c r="AF12" s="263">
        <f>'Crisis Indicator Data'!AC9</f>
        <v>1</v>
      </c>
      <c r="AG12" s="263">
        <f>'Crisis Indicator Data'!AD9</f>
        <v>2</v>
      </c>
      <c r="AH12" s="263">
        <f t="shared" si="9"/>
        <v>3</v>
      </c>
      <c r="AI12" s="263">
        <f>'Crisis Indicator Data'!AE9</f>
        <v>1</v>
      </c>
      <c r="AJ12" s="263">
        <f>'Crisis Indicator Data'!AF9</f>
        <v>0</v>
      </c>
      <c r="AK12" s="263">
        <f>'Crisis Indicator Data'!AG9</f>
        <v>3</v>
      </c>
      <c r="AL12" s="263">
        <f t="shared" si="10"/>
        <v>3</v>
      </c>
      <c r="AM12" s="256">
        <f t="shared" si="11"/>
        <v>3</v>
      </c>
      <c r="AN12" s="256">
        <f t="shared" si="12"/>
        <v>3</v>
      </c>
    </row>
    <row r="13" spans="1:40" ht="13.5" customHeight="1" x14ac:dyDescent="0.35">
      <c r="A13" s="147" t="str">
        <f>'Crisis Indicator Data'!A10</f>
        <v>Country level Brazil</v>
      </c>
      <c r="B13" s="148" t="str">
        <f>'Crisis Indicator Data'!B10</f>
        <v>Multiple crises country</v>
      </c>
      <c r="C13" s="148" t="str">
        <f>'Crisis Indicator Data'!C10</f>
        <v>BRA001</v>
      </c>
      <c r="D13" s="148" t="str">
        <f>'Crisis Indicator Data'!D10</f>
        <v>Brazil</v>
      </c>
      <c r="E13" s="149" t="str">
        <f>'Crisis Indicator Data'!E10</f>
        <v>BRA</v>
      </c>
      <c r="F13" s="256">
        <f>IF(B13="Regional crisis",(IF(VLOOKUP($C13,'Regional Crises'!$B$1:$R$66,7,FALSE)="x","x",ROUND(IF(VLOOKUP($C13,'Regional Crises'!$B$1:$R$66,7,FALSE)&gt;$F$3,5,IF(VLOOKUP($C13,'Regional Crises'!$B$1:$R$66,7,FALSE)&lt;F$4,0,($F$3-VLOOKUP($C13,'Regional Crises'!$B$1:$R$66,7,FALSE))/($F$3-$F$4)*5)),1))),IF(VLOOKUP($E13,'Country Indicator Data'!$B$4:$N$300,3,FALSE)="x","x",ROUND(IF(VLOOKUP($E13,'Country Indicator Data'!$B$4:$N$300,3,FALSE)&gt;$F$3,5,IF(VLOOKUP($E13,'Country Indicator Data'!$B$4:$N$300,3,FALSE)&lt;$F$4,0,($F$3-VLOOKUP($E13,'Country Indicator Data'!$B$4:$N$300,3,FALSE))/($F$3-$F$4)*5)),1)))</f>
        <v>0.7</v>
      </c>
      <c r="G13" s="256">
        <f>IF(B13="Regional crisis",(IF(VLOOKUP($C13,'Regional Crises'!$B$1:$R$66,9,FALSE)="x","x",ROUND(IF(VLOOKUP($C13,'Regional Crises'!$B$1:$R$66,9,FALSE)&gt;G$3,5,IF(VLOOKUP($C13,'Regional Crises'!$B$1:$R$66,9,FALSE)&lt;G$4,0,(G$3-VLOOKUP($C13,'Regional Crises'!$B$1:$R$66,9,FALSE))/(G$3-G$4)*5)),1))),IF(VLOOKUP($E13,'Country Indicator Data'!$B$4:$N$300,5,FALSE)="x","x",ROUND(IF(VLOOKUP($E13,'Country Indicator Data'!$B$4:$N$300,5,FALSE)&gt;G$3,5,IF(VLOOKUP($E13,'Country Indicator Data'!$B$4:$N$300,5,FALSE)&lt;G$4,0,(G$3-VLOOKUP($E13,'Country Indicator Data'!$B$4:$N$300,5,FALSE))/(G$3-G$4)*5)),1)))</f>
        <v>1.3</v>
      </c>
      <c r="H13" s="256">
        <f t="shared" si="0"/>
        <v>1</v>
      </c>
      <c r="I13" s="256">
        <f>IF(B13="Regional crisis",(IF(VLOOKUP($C13,'Regional Crises'!$B$1:$R$66,6,FALSE)="x","x",ROUND(IF(VLOOKUP($C13,'Regional Crises'!$B$1:$R$66,6,FALSE)&gt;I$3,5,IF(VLOOKUP($C13,'Regional Crises'!$B$1:$R$66,6,FALSE)&lt;I$4,0,5-(I$3-VLOOKUP($C13,'Regional Crises'!$B$1:$R$66,6,FALSE))/(I$3-I$4)*5)),1))),IF(VLOOKUP($E13,'Country Indicator Data'!$B$4:$N$300,2,FALSE)="x","x",ROUND(IF(VLOOKUP($E13,'Country Indicator Data'!$B$4:$N$300,2,FALSE)&gt;I$3,5,IF(VLOOKUP($E13,'Country Indicator Data'!$B$4:$N$300,2,FALSE)&lt;I$4,0,5-(I$3-VLOOKUP($E13,'Country Indicator Data'!$B$4:$N$300,2,FALSE))/(I$3-I$4)*5)),1)))</f>
        <v>2.6</v>
      </c>
      <c r="J13" s="256">
        <f>IF(B13="Regional crisis",(IF(VLOOKUP($C13,'Regional Crises'!$B$1:$R$66,8,FALSE)="x","x",ROUND(IF(VLOOKUP($C13,'Regional Crises'!$B$1:$R$66,8,FALSE)&gt;J$3,5,IF(VLOOKUP($C13,'Regional Crises'!$B$1:$R$66,8,FALSE)&lt;J$4,0,5-(J$3-VLOOKUP($C13,'Regional Crises'!$B$1:$R$66,8,FALSE))/(J$3-J$4)*5)),1))),IF(VLOOKUP($E13,'Country Indicator Data'!$B$4:$N$300,4,FALSE)="x","x",ROUND(IF(VLOOKUP($E13,'Country Indicator Data'!$B$4:$N$300,4,FALSE)&gt;J$3,5,IF(VLOOKUP($E13,'Country Indicator Data'!$B$4:$N$300,4,FALSE)&lt;J$4,0,5-(J$3-VLOOKUP($E13,'Country Indicator Data'!$B$4:$N$300,4,FALSE))/(J$3-J$4)*5)),1)))</f>
        <v>0.7</v>
      </c>
      <c r="K13" s="256">
        <f t="shared" si="1"/>
        <v>1.65</v>
      </c>
      <c r="L13" s="256">
        <f>IF(B13="Regional crisis",(IF(VLOOKUP($C13,'Regional Crises'!$B$1:$R$66,10,FALSE)="x","x",ROUND(IF(VLOOKUP($C13,'Regional Crises'!$B$1:$R$66,10,FALSE)&gt;L$3,5,IF(VLOOKUP($C13,'Regional Crises'!$B$1:$R$66,10,FALSE)&lt;L$4,0,5-(L$3-VLOOKUP($C13,'Regional Crises'!$B$1:$R$66,10,FALSE))/(L$3-L$4)*5)),1))),IF(VLOOKUP($E13,'Country Indicator Data'!$B$4:$N$300,6,FALSE)="x","x",ROUND(IF(VLOOKUP($E13,'Country Indicator Data'!$B$4:$N$300,6,FALSE)&gt;L$3,5,IF(VLOOKUP($E13,'Country Indicator Data'!$B$4:$N$300,6,FALSE)&lt;L$4,0,5-(L$3-VLOOKUP($E13,'Country Indicator Data'!$B$4:$N$300,6,FALSE))/(L$3-L$4)*5)),1)))</f>
        <v>2.6</v>
      </c>
      <c r="M13" s="256">
        <f>IF(B13="Regional crisis",(IF(VLOOKUP($C13,'Regional Crises'!$B$1:$R$66,11,FALSE)="x","x",ROUND(IF(VLOOKUP($C13,'Regional Crises'!$B$1:$R$66,11,FALSE)&gt;M$3,5,IF(VLOOKUP($C13,'Regional Crises'!$B$1:$R$66,11,FALSE)&lt;M$4,0,5-(M$3-VLOOKUP($C13,'Regional Crises'!$B$1:$R$66,11,FALSE))/(M$3-M$4)*5)),1))),IF(VLOOKUP($E13,'Country Indicator Data'!$B$4:$N$300,7,FALSE)="x","x",ROUND(IF(VLOOKUP($E13,'Country Indicator Data'!$B$4:$N$300,7,FALSE)&gt;M$3,5,IF(VLOOKUP($E13,'Country Indicator Data'!$B$4:$N$300,7,FALSE)&lt;M$4,0,5-(M$3-VLOOKUP($E13,'Country Indicator Data'!$B$4:$N$300,7,FALSE))/(M$3-M$4)*5)),1)))</f>
        <v>3.6</v>
      </c>
      <c r="N13" s="256">
        <f t="shared" si="2"/>
        <v>3.1</v>
      </c>
      <c r="O13" s="256">
        <f t="shared" si="3"/>
        <v>1.9166666666666667</v>
      </c>
      <c r="P13" s="256">
        <f>IF(B13="Regional crisis",VLOOKUP(C13,'Regional Crises'!$B$1:$R$69,12,FALSE),VLOOKUP(E13,'Country Indicator Data'!$B$4:$I$300,8,FALSE))</f>
        <v>4</v>
      </c>
      <c r="Q13" s="256">
        <f>IF($B13="Regional crisis",((IF(VLOOKUP($C13,'Regional Crises'!$B$1:$R$66,13,FALSE)="x","x",ROUND(IF(VLOOKUP($C13,'Regional Crises'!$B$1:$R$66,13,FALSE)&gt;Q$3,5,IF(VLOOKUP($C13,'Regional Crises'!$B$1:$R$66,13,FALSE)&lt;Q$4,0,5-(LOG(Q$3)-LOG(VLOOKUP($C13,'Regional Crises'!$B$1:$R$66,13,FALSE)))/(LOG(Q$3)-LOG(Q$4))*5)),1)))),(IF(VLOOKUP($E13,'Country Indicator Data'!$B$4:$N$300,9,FALSE)="x","x",ROUND(IF(VLOOKUP($E13,'Country Indicator Data'!$B$4:$N$300,9,FALSE)&gt;Q$3,5,IF(VLOOKUP($E13,'Country Indicator Data'!$B$4:$N$300,9,FALSE)&lt;Q$4,0,5-(LOG(Q$3)-LOG(VLOOKUP($E13,'Country Indicator Data'!$B$4:$N$300,9,FALSE)))/(LOG(Q$3)-LOG(Q$4))*5)),1))))</f>
        <v>3.3</v>
      </c>
      <c r="R13" s="256">
        <f t="shared" si="4"/>
        <v>3.65</v>
      </c>
      <c r="S13" s="256">
        <f>IF(B13="Regional crisis",((IF(VLOOKUP($C13,'Regional Crises'!$B$1:$R$66,17,FALSE)="x","x",ROUND(IF(VLOOKUP($C13,'Regional Crises'!$B$1:$R$66,17,FALSE)&gt;S$3,0,IF(VLOOKUP($C13,'Regional Crises'!$B$1:$R$66,17,FALSE)&lt;S$4,5,(S$3-VLOOKUP($C13,'Regional Crises'!$B$1:$R$66,17,FALSE))/(S$3-S$4)*5)),1)))),(IF(VLOOKUP($E13,'Country Indicator Data'!$B$4:$N$300,13,FALSE)="x","x",ROUND(IF(VLOOKUP($E13,'Country Indicator Data'!$B$4:$N$300,13,FALSE)&gt;S$3,0,IF(VLOOKUP($E13,'Country Indicator Data'!$B$4:$N$300,13,FALSE)&lt;S$4,5,(S$3-VLOOKUP($E13,'Country Indicator Data'!$B$4:$N$300,13,FALSE))/(S$3-S$4)*5)),1))))</f>
        <v>3.3</v>
      </c>
      <c r="T13" s="256">
        <f>IF(B13="Regional crisis",((IF(VLOOKUP($C13,'Regional Crises'!$B$1:$R$66,14,FALSE)="x","x",ROUND(IF(VLOOKUP($C13,'Regional Crises'!$B$1:$R$66,14,FALSE)&gt;T$3,0,IF(VLOOKUP($C13,'Regional Crises'!$B$1:$R$66,14,FALSE)&lt;T$4,5,(T$3-VLOOKUP($C13,'Regional Crises'!$B$1:$R$66,14,FALSE))/(T$3-T$4)*5)),1)))),(IF(VLOOKUP($E13,'Country Indicator Data'!$B$4:$N$300,10,FALSE)="x","x",ROUND(IF(VLOOKUP($E13,'Country Indicator Data'!$B$4:$N$300,10,FALSE)&gt;T$3,0,IF(VLOOKUP($E13,'Country Indicator Data'!$B$4:$N$300,10,FALSE)&lt;T$4,5,(T$3-VLOOKUP($E13,'Country Indicator Data'!$B$4:$N$300,10,FALSE))/(T$3-T$4)*5)),1))))</f>
        <v>2.7</v>
      </c>
      <c r="U13" s="256">
        <f>IF(B13="Regional crisis",((IF(VLOOKUP($C13,'Regional Crises'!$B$1:$R$66,15,FALSE)="x","x",ROUND(IF(VLOOKUP($C13,'Regional Crises'!$B$1:$R$66,15,FALSE)&gt;U$3,0,IF(VLOOKUP($C13,'Regional Crises'!$B$1:$R$66,15,FALSE)&lt;U$4,5,(U$3-VLOOKUP($C13,'Regional Crises'!$B$1:$R$66,15,FALSE))/(U$3-U$4)*5)),1)))),(IF(VLOOKUP($E13,'Country Indicator Data'!$B$4:$N$300,11,FALSE)="x","x",ROUND(IF(VLOOKUP($E13,'Country Indicator Data'!$B$4:$N$300,11,FALSE)&gt;U$3,0,IF(VLOOKUP($E13,'Country Indicator Data'!$B$4:$N$300,11,FALSE)&lt;U$4,5,(U$3-VLOOKUP($E13,'Country Indicator Data'!$B$4:$N$300,11,FALSE))/(U$3-U$4)*5)),1))))</f>
        <v>1.3</v>
      </c>
      <c r="V13" s="256">
        <f>IF(B13="Regional crisis",((IF(VLOOKUP($C13,'Regional Crises'!$B$1:$R$66,16,FALSE)="x","x",ROUND(IF(VLOOKUP($C13,'Regional Crises'!$B$1:$R$66,16,FALSE)&gt;V$3,0,IF(VLOOKUP($C13,'Regional Crises'!$B$1:$R$66,16,FALSE)&lt;V$4,5,(V$3-VLOOKUP($C13,'Regional Crises'!$B$1:$R$66,16,FALSE))/(V$3-V$4)*5)),1)))),(IF(VLOOKUP($E13,'Country Indicator Data'!$B$4:$N$300,12,FALSE)="x","x",ROUND(IF(VLOOKUP($E13,'Country Indicator Data'!$B$4:$N$300,12,FALSE)&gt;V$3,0,IF(VLOOKUP($E13,'Country Indicator Data'!$B$4:$N$300,12,FALSE)&lt;V$4,5,(V$3-VLOOKUP($E13,'Country Indicator Data'!$B$4:$N$300,12,FALSE))/(V$3-V$4)*5)),1))))</f>
        <v>1.3</v>
      </c>
      <c r="W13" s="256">
        <f t="shared" si="5"/>
        <v>2.2000000000000002</v>
      </c>
      <c r="X13" s="256">
        <f t="shared" si="6"/>
        <v>2.6</v>
      </c>
      <c r="Y13" s="263">
        <f>IF('Core Indicators'!FC10="x","x",IF('Core Indicators'!FC10&gt;=5,5,IF('Core Indicators'!FC10&gt;=4,4,IF('Core Indicators'!FC10&gt;=3,3,IF('Core Indicators'!FC10&gt;=2,2,IF('Core Indicators'!FC10&gt;=1,1,0))))))</f>
        <v>2</v>
      </c>
      <c r="Z13" s="256">
        <f t="shared" si="7"/>
        <v>2</v>
      </c>
      <c r="AA13" s="263">
        <f>'Crisis Indicator Data'!Y10</f>
        <v>0</v>
      </c>
      <c r="AB13" s="263">
        <f>'Crisis Indicator Data'!Z10</f>
        <v>2</v>
      </c>
      <c r="AC13" s="263">
        <f>'Crisis Indicator Data'!AA10</f>
        <v>1</v>
      </c>
      <c r="AD13" s="263">
        <f>'Crisis Indicator Data'!AB10</f>
        <v>0</v>
      </c>
      <c r="AE13" s="263">
        <f t="shared" si="8"/>
        <v>2</v>
      </c>
      <c r="AF13" s="263">
        <f>'Crisis Indicator Data'!AC10</f>
        <v>0</v>
      </c>
      <c r="AG13" s="263">
        <f>'Crisis Indicator Data'!AD10</f>
        <v>1</v>
      </c>
      <c r="AH13" s="263">
        <f t="shared" si="9"/>
        <v>1</v>
      </c>
      <c r="AI13" s="263">
        <f>'Crisis Indicator Data'!AE10</f>
        <v>0</v>
      </c>
      <c r="AJ13" s="263">
        <f>'Crisis Indicator Data'!AF10</f>
        <v>0</v>
      </c>
      <c r="AK13" s="263">
        <f>'Crisis Indicator Data'!AG10</f>
        <v>3</v>
      </c>
      <c r="AL13" s="263">
        <f t="shared" si="10"/>
        <v>3</v>
      </c>
      <c r="AM13" s="256">
        <f t="shared" si="11"/>
        <v>2</v>
      </c>
      <c r="AN13" s="256">
        <f t="shared" si="12"/>
        <v>2</v>
      </c>
    </row>
    <row r="14" spans="1:40" ht="13.5" customHeight="1" x14ac:dyDescent="0.35">
      <c r="A14" s="147" t="str">
        <f>'Crisis Indicator Data'!A11</f>
        <v>Venezuela displacement in Brazil</v>
      </c>
      <c r="B14" s="148" t="str">
        <f>'Crisis Indicator Data'!B11</f>
        <v>International displacement</v>
      </c>
      <c r="C14" s="148" t="str">
        <f>'Crisis Indicator Data'!C11</f>
        <v>BRA002</v>
      </c>
      <c r="D14" s="148" t="str">
        <f>'Crisis Indicator Data'!D11</f>
        <v>Brazil</v>
      </c>
      <c r="E14" s="149" t="str">
        <f>'Crisis Indicator Data'!E11</f>
        <v>BRA</v>
      </c>
      <c r="F14" s="256">
        <f>IF(B14="Regional crisis",(IF(VLOOKUP($C14,'Regional Crises'!$B$1:$R$66,7,FALSE)="x","x",ROUND(IF(VLOOKUP($C14,'Regional Crises'!$B$1:$R$66,7,FALSE)&gt;$F$3,5,IF(VLOOKUP($C14,'Regional Crises'!$B$1:$R$66,7,FALSE)&lt;F$4,0,($F$3-VLOOKUP($C14,'Regional Crises'!$B$1:$R$66,7,FALSE))/($F$3-$F$4)*5)),1))),IF(VLOOKUP($E14,'Country Indicator Data'!$B$4:$N$300,3,FALSE)="x","x",ROUND(IF(VLOOKUP($E14,'Country Indicator Data'!$B$4:$N$300,3,FALSE)&gt;$F$3,5,IF(VLOOKUP($E14,'Country Indicator Data'!$B$4:$N$300,3,FALSE)&lt;$F$4,0,($F$3-VLOOKUP($E14,'Country Indicator Data'!$B$4:$N$300,3,FALSE))/($F$3-$F$4)*5)),1)))</f>
        <v>0.7</v>
      </c>
      <c r="G14" s="256">
        <f>IF(B14="Regional crisis",(IF(VLOOKUP($C14,'Regional Crises'!$B$1:$R$66,9,FALSE)="x","x",ROUND(IF(VLOOKUP($C14,'Regional Crises'!$B$1:$R$66,9,FALSE)&gt;G$3,5,IF(VLOOKUP($C14,'Regional Crises'!$B$1:$R$66,9,FALSE)&lt;G$4,0,(G$3-VLOOKUP($C14,'Regional Crises'!$B$1:$R$66,9,FALSE))/(G$3-G$4)*5)),1))),IF(VLOOKUP($E14,'Country Indicator Data'!$B$4:$N$300,5,FALSE)="x","x",ROUND(IF(VLOOKUP($E14,'Country Indicator Data'!$B$4:$N$300,5,FALSE)&gt;G$3,5,IF(VLOOKUP($E14,'Country Indicator Data'!$B$4:$N$300,5,FALSE)&lt;G$4,0,(G$3-VLOOKUP($E14,'Country Indicator Data'!$B$4:$N$300,5,FALSE))/(G$3-G$4)*5)),1)))</f>
        <v>1.3</v>
      </c>
      <c r="H14" s="256">
        <f t="shared" si="0"/>
        <v>1</v>
      </c>
      <c r="I14" s="256">
        <f>IF(B14="Regional crisis",(IF(VLOOKUP($C14,'Regional Crises'!$B$1:$R$66,6,FALSE)="x","x",ROUND(IF(VLOOKUP($C14,'Regional Crises'!$B$1:$R$66,6,FALSE)&gt;I$3,5,IF(VLOOKUP($C14,'Regional Crises'!$B$1:$R$66,6,FALSE)&lt;I$4,0,5-(I$3-VLOOKUP($C14,'Regional Crises'!$B$1:$R$66,6,FALSE))/(I$3-I$4)*5)),1))),IF(VLOOKUP($E14,'Country Indicator Data'!$B$4:$N$300,2,FALSE)="x","x",ROUND(IF(VLOOKUP($E14,'Country Indicator Data'!$B$4:$N$300,2,FALSE)&gt;I$3,5,IF(VLOOKUP($E14,'Country Indicator Data'!$B$4:$N$300,2,FALSE)&lt;I$4,0,5-(I$3-VLOOKUP($E14,'Country Indicator Data'!$B$4:$N$300,2,FALSE))/(I$3-I$4)*5)),1)))</f>
        <v>2.6</v>
      </c>
      <c r="J14" s="256">
        <f>IF(B14="Regional crisis",(IF(VLOOKUP($C14,'Regional Crises'!$B$1:$R$66,8,FALSE)="x","x",ROUND(IF(VLOOKUP($C14,'Regional Crises'!$B$1:$R$66,8,FALSE)&gt;J$3,5,IF(VLOOKUP($C14,'Regional Crises'!$B$1:$R$66,8,FALSE)&lt;J$4,0,5-(J$3-VLOOKUP($C14,'Regional Crises'!$B$1:$R$66,8,FALSE))/(J$3-J$4)*5)),1))),IF(VLOOKUP($E14,'Country Indicator Data'!$B$4:$N$300,4,FALSE)="x","x",ROUND(IF(VLOOKUP($E14,'Country Indicator Data'!$B$4:$N$300,4,FALSE)&gt;J$3,5,IF(VLOOKUP($E14,'Country Indicator Data'!$B$4:$N$300,4,FALSE)&lt;J$4,0,5-(J$3-VLOOKUP($E14,'Country Indicator Data'!$B$4:$N$300,4,FALSE))/(J$3-J$4)*5)),1)))</f>
        <v>0.7</v>
      </c>
      <c r="K14" s="256">
        <f t="shared" si="1"/>
        <v>1.65</v>
      </c>
      <c r="L14" s="256">
        <f>IF(B14="Regional crisis",(IF(VLOOKUP($C14,'Regional Crises'!$B$1:$R$66,10,FALSE)="x","x",ROUND(IF(VLOOKUP($C14,'Regional Crises'!$B$1:$R$66,10,FALSE)&gt;L$3,5,IF(VLOOKUP($C14,'Regional Crises'!$B$1:$R$66,10,FALSE)&lt;L$4,0,5-(L$3-VLOOKUP($C14,'Regional Crises'!$B$1:$R$66,10,FALSE))/(L$3-L$4)*5)),1))),IF(VLOOKUP($E14,'Country Indicator Data'!$B$4:$N$300,6,FALSE)="x","x",ROUND(IF(VLOOKUP($E14,'Country Indicator Data'!$B$4:$N$300,6,FALSE)&gt;L$3,5,IF(VLOOKUP($E14,'Country Indicator Data'!$B$4:$N$300,6,FALSE)&lt;L$4,0,5-(L$3-VLOOKUP($E14,'Country Indicator Data'!$B$4:$N$300,6,FALSE))/(L$3-L$4)*5)),1)))</f>
        <v>2.6</v>
      </c>
      <c r="M14" s="256">
        <f>IF(B14="Regional crisis",(IF(VLOOKUP($C14,'Regional Crises'!$B$1:$R$66,11,FALSE)="x","x",ROUND(IF(VLOOKUP($C14,'Regional Crises'!$B$1:$R$66,11,FALSE)&gt;M$3,5,IF(VLOOKUP($C14,'Regional Crises'!$B$1:$R$66,11,FALSE)&lt;M$4,0,5-(M$3-VLOOKUP($C14,'Regional Crises'!$B$1:$R$66,11,FALSE))/(M$3-M$4)*5)),1))),IF(VLOOKUP($E14,'Country Indicator Data'!$B$4:$N$300,7,FALSE)="x","x",ROUND(IF(VLOOKUP($E14,'Country Indicator Data'!$B$4:$N$300,7,FALSE)&gt;M$3,5,IF(VLOOKUP($E14,'Country Indicator Data'!$B$4:$N$300,7,FALSE)&lt;M$4,0,5-(M$3-VLOOKUP($E14,'Country Indicator Data'!$B$4:$N$300,7,FALSE))/(M$3-M$4)*5)),1)))</f>
        <v>3.6</v>
      </c>
      <c r="N14" s="256">
        <f t="shared" si="2"/>
        <v>3.1</v>
      </c>
      <c r="O14" s="256">
        <f t="shared" si="3"/>
        <v>1.9166666666666667</v>
      </c>
      <c r="P14" s="256">
        <f>IF(B14="Regional crisis",VLOOKUP(C14,'Regional Crises'!$B$1:$R$69,12,FALSE),VLOOKUP(E14,'Country Indicator Data'!$B$4:$I$300,8,FALSE))</f>
        <v>4</v>
      </c>
      <c r="Q14" s="256">
        <f>IF($B14="Regional crisis",((IF(VLOOKUP($C14,'Regional Crises'!$B$1:$R$66,13,FALSE)="x","x",ROUND(IF(VLOOKUP($C14,'Regional Crises'!$B$1:$R$66,13,FALSE)&gt;Q$3,5,IF(VLOOKUP($C14,'Regional Crises'!$B$1:$R$66,13,FALSE)&lt;Q$4,0,5-(LOG(Q$3)-LOG(VLOOKUP($C14,'Regional Crises'!$B$1:$R$66,13,FALSE)))/(LOG(Q$3)-LOG(Q$4))*5)),1)))),(IF(VLOOKUP($E14,'Country Indicator Data'!$B$4:$N$300,9,FALSE)="x","x",ROUND(IF(VLOOKUP($E14,'Country Indicator Data'!$B$4:$N$300,9,FALSE)&gt;Q$3,5,IF(VLOOKUP($E14,'Country Indicator Data'!$B$4:$N$300,9,FALSE)&lt;Q$4,0,5-(LOG(Q$3)-LOG(VLOOKUP($E14,'Country Indicator Data'!$B$4:$N$300,9,FALSE)))/(LOG(Q$3)-LOG(Q$4))*5)),1))))</f>
        <v>3.3</v>
      </c>
      <c r="R14" s="256">
        <f t="shared" si="4"/>
        <v>3.65</v>
      </c>
      <c r="S14" s="256">
        <f>IF(B14="Regional crisis",((IF(VLOOKUP($C14,'Regional Crises'!$B$1:$R$66,17,FALSE)="x","x",ROUND(IF(VLOOKUP($C14,'Regional Crises'!$B$1:$R$66,17,FALSE)&gt;S$3,0,IF(VLOOKUP($C14,'Regional Crises'!$B$1:$R$66,17,FALSE)&lt;S$4,5,(S$3-VLOOKUP($C14,'Regional Crises'!$B$1:$R$66,17,FALSE))/(S$3-S$4)*5)),1)))),(IF(VLOOKUP($E14,'Country Indicator Data'!$B$4:$N$300,13,FALSE)="x","x",ROUND(IF(VLOOKUP($E14,'Country Indicator Data'!$B$4:$N$300,13,FALSE)&gt;S$3,0,IF(VLOOKUP($E14,'Country Indicator Data'!$B$4:$N$300,13,FALSE)&lt;S$4,5,(S$3-VLOOKUP($E14,'Country Indicator Data'!$B$4:$N$300,13,FALSE))/(S$3-S$4)*5)),1))))</f>
        <v>3.3</v>
      </c>
      <c r="T14" s="256">
        <f>IF(B14="Regional crisis",((IF(VLOOKUP($C14,'Regional Crises'!$B$1:$R$66,14,FALSE)="x","x",ROUND(IF(VLOOKUP($C14,'Regional Crises'!$B$1:$R$66,14,FALSE)&gt;T$3,0,IF(VLOOKUP($C14,'Regional Crises'!$B$1:$R$66,14,FALSE)&lt;T$4,5,(T$3-VLOOKUP($C14,'Regional Crises'!$B$1:$R$66,14,FALSE))/(T$3-T$4)*5)),1)))),(IF(VLOOKUP($E14,'Country Indicator Data'!$B$4:$N$300,10,FALSE)="x","x",ROUND(IF(VLOOKUP($E14,'Country Indicator Data'!$B$4:$N$300,10,FALSE)&gt;T$3,0,IF(VLOOKUP($E14,'Country Indicator Data'!$B$4:$N$300,10,FALSE)&lt;T$4,5,(T$3-VLOOKUP($E14,'Country Indicator Data'!$B$4:$N$300,10,FALSE))/(T$3-T$4)*5)),1))))</f>
        <v>2.7</v>
      </c>
      <c r="U14" s="256">
        <f>IF(B14="Regional crisis",((IF(VLOOKUP($C14,'Regional Crises'!$B$1:$R$66,15,FALSE)="x","x",ROUND(IF(VLOOKUP($C14,'Regional Crises'!$B$1:$R$66,15,FALSE)&gt;U$3,0,IF(VLOOKUP($C14,'Regional Crises'!$B$1:$R$66,15,FALSE)&lt;U$4,5,(U$3-VLOOKUP($C14,'Regional Crises'!$B$1:$R$66,15,FALSE))/(U$3-U$4)*5)),1)))),(IF(VLOOKUP($E14,'Country Indicator Data'!$B$4:$N$300,11,FALSE)="x","x",ROUND(IF(VLOOKUP($E14,'Country Indicator Data'!$B$4:$N$300,11,FALSE)&gt;U$3,0,IF(VLOOKUP($E14,'Country Indicator Data'!$B$4:$N$300,11,FALSE)&lt;U$4,5,(U$3-VLOOKUP($E14,'Country Indicator Data'!$B$4:$N$300,11,FALSE))/(U$3-U$4)*5)),1))))</f>
        <v>1.3</v>
      </c>
      <c r="V14" s="256">
        <f>IF(B14="Regional crisis",((IF(VLOOKUP($C14,'Regional Crises'!$B$1:$R$66,16,FALSE)="x","x",ROUND(IF(VLOOKUP($C14,'Regional Crises'!$B$1:$R$66,16,FALSE)&gt;V$3,0,IF(VLOOKUP($C14,'Regional Crises'!$B$1:$R$66,16,FALSE)&lt;V$4,5,(V$3-VLOOKUP($C14,'Regional Crises'!$B$1:$R$66,16,FALSE))/(V$3-V$4)*5)),1)))),(IF(VLOOKUP($E14,'Country Indicator Data'!$B$4:$N$300,12,FALSE)="x","x",ROUND(IF(VLOOKUP($E14,'Country Indicator Data'!$B$4:$N$300,12,FALSE)&gt;V$3,0,IF(VLOOKUP($E14,'Country Indicator Data'!$B$4:$N$300,12,FALSE)&lt;V$4,5,(V$3-VLOOKUP($E14,'Country Indicator Data'!$B$4:$N$300,12,FALSE))/(V$3-V$4)*5)),1))))</f>
        <v>1.3</v>
      </c>
      <c r="W14" s="256">
        <f t="shared" si="5"/>
        <v>2.2000000000000002</v>
      </c>
      <c r="X14" s="256">
        <f t="shared" si="6"/>
        <v>2.6</v>
      </c>
      <c r="Y14" s="263">
        <f>IF('Core Indicators'!FC11="x","x",IF('Core Indicators'!FC11&gt;=5,5,IF('Core Indicators'!FC11&gt;=4,4,IF('Core Indicators'!FC11&gt;=3,3,IF('Core Indicators'!FC11&gt;=2,2,IF('Core Indicators'!FC11&gt;=1,1,0))))))</f>
        <v>2</v>
      </c>
      <c r="Z14" s="256">
        <f t="shared" si="7"/>
        <v>2</v>
      </c>
      <c r="AA14" s="263">
        <f>'Crisis Indicator Data'!Y11</f>
        <v>0</v>
      </c>
      <c r="AB14" s="263">
        <f>'Crisis Indicator Data'!Z11</f>
        <v>1</v>
      </c>
      <c r="AC14" s="263">
        <f>'Crisis Indicator Data'!AA11</f>
        <v>1</v>
      </c>
      <c r="AD14" s="263">
        <f>'Crisis Indicator Data'!AB11</f>
        <v>0</v>
      </c>
      <c r="AE14" s="263">
        <f t="shared" si="8"/>
        <v>2</v>
      </c>
      <c r="AF14" s="263">
        <f>'Crisis Indicator Data'!AC11</f>
        <v>0</v>
      </c>
      <c r="AG14" s="263">
        <f>'Crisis Indicator Data'!AD11</f>
        <v>1</v>
      </c>
      <c r="AH14" s="263">
        <f t="shared" si="9"/>
        <v>1</v>
      </c>
      <c r="AI14" s="263">
        <f>'Crisis Indicator Data'!AE11</f>
        <v>0</v>
      </c>
      <c r="AJ14" s="263">
        <f>'Crisis Indicator Data'!AF11</f>
        <v>0</v>
      </c>
      <c r="AK14" s="263">
        <f>'Crisis Indicator Data'!AG11</f>
        <v>0</v>
      </c>
      <c r="AL14" s="263">
        <f t="shared" si="10"/>
        <v>0</v>
      </c>
      <c r="AM14" s="256">
        <f t="shared" si="11"/>
        <v>1</v>
      </c>
      <c r="AN14" s="256">
        <f t="shared" si="12"/>
        <v>1.5</v>
      </c>
    </row>
    <row r="15" spans="1:40" ht="13.5" customHeight="1" x14ac:dyDescent="0.35">
      <c r="A15" s="147" t="str">
        <f>'Crisis Indicator Data'!A12</f>
        <v>Floods in rainy season 2022</v>
      </c>
      <c r="B15" s="148" t="str">
        <f>'Crisis Indicator Data'!B12</f>
        <v>Flood</v>
      </c>
      <c r="C15" s="148" t="str">
        <f>'Crisis Indicator Data'!C12</f>
        <v>BRA003</v>
      </c>
      <c r="D15" s="148" t="str">
        <f>'Crisis Indicator Data'!D12</f>
        <v>Brazil</v>
      </c>
      <c r="E15" s="149" t="str">
        <f>'Crisis Indicator Data'!E12</f>
        <v>BRA</v>
      </c>
      <c r="F15" s="256">
        <f>IF(B15="Regional crisis",(IF(VLOOKUP($C15,'Regional Crises'!$B$1:$R$66,7,FALSE)="x","x",ROUND(IF(VLOOKUP($C15,'Regional Crises'!$B$1:$R$66,7,FALSE)&gt;$F$3,5,IF(VLOOKUP($C15,'Regional Crises'!$B$1:$R$66,7,FALSE)&lt;F$4,0,($F$3-VLOOKUP($C15,'Regional Crises'!$B$1:$R$66,7,FALSE))/($F$3-$F$4)*5)),1))),IF(VLOOKUP($E15,'Country Indicator Data'!$B$4:$N$300,3,FALSE)="x","x",ROUND(IF(VLOOKUP($E15,'Country Indicator Data'!$B$4:$N$300,3,FALSE)&gt;$F$3,5,IF(VLOOKUP($E15,'Country Indicator Data'!$B$4:$N$300,3,FALSE)&lt;$F$4,0,($F$3-VLOOKUP($E15,'Country Indicator Data'!$B$4:$N$300,3,FALSE))/($F$3-$F$4)*5)),1)))</f>
        <v>0.7</v>
      </c>
      <c r="G15" s="256">
        <f>IF(B15="Regional crisis",(IF(VLOOKUP($C15,'Regional Crises'!$B$1:$R$66,9,FALSE)="x","x",ROUND(IF(VLOOKUP($C15,'Regional Crises'!$B$1:$R$66,9,FALSE)&gt;G$3,5,IF(VLOOKUP($C15,'Regional Crises'!$B$1:$R$66,9,FALSE)&lt;G$4,0,(G$3-VLOOKUP($C15,'Regional Crises'!$B$1:$R$66,9,FALSE))/(G$3-G$4)*5)),1))),IF(VLOOKUP($E15,'Country Indicator Data'!$B$4:$N$300,5,FALSE)="x","x",ROUND(IF(VLOOKUP($E15,'Country Indicator Data'!$B$4:$N$300,5,FALSE)&gt;G$3,5,IF(VLOOKUP($E15,'Country Indicator Data'!$B$4:$N$300,5,FALSE)&lt;G$4,0,(G$3-VLOOKUP($E15,'Country Indicator Data'!$B$4:$N$300,5,FALSE))/(G$3-G$4)*5)),1)))</f>
        <v>1.3</v>
      </c>
      <c r="H15" s="256">
        <f t="shared" si="0"/>
        <v>1</v>
      </c>
      <c r="I15" s="256">
        <f>IF(B15="Regional crisis",(IF(VLOOKUP($C15,'Regional Crises'!$B$1:$R$66,6,FALSE)="x","x",ROUND(IF(VLOOKUP($C15,'Regional Crises'!$B$1:$R$66,6,FALSE)&gt;I$3,5,IF(VLOOKUP($C15,'Regional Crises'!$B$1:$R$66,6,FALSE)&lt;I$4,0,5-(I$3-VLOOKUP($C15,'Regional Crises'!$B$1:$R$66,6,FALSE))/(I$3-I$4)*5)),1))),IF(VLOOKUP($E15,'Country Indicator Data'!$B$4:$N$300,2,FALSE)="x","x",ROUND(IF(VLOOKUP($E15,'Country Indicator Data'!$B$4:$N$300,2,FALSE)&gt;I$3,5,IF(VLOOKUP($E15,'Country Indicator Data'!$B$4:$N$300,2,FALSE)&lt;I$4,0,5-(I$3-VLOOKUP($E15,'Country Indicator Data'!$B$4:$N$300,2,FALSE))/(I$3-I$4)*5)),1)))</f>
        <v>2.6</v>
      </c>
      <c r="J15" s="256">
        <f>IF(B15="Regional crisis",(IF(VLOOKUP($C15,'Regional Crises'!$B$1:$R$66,8,FALSE)="x","x",ROUND(IF(VLOOKUP($C15,'Regional Crises'!$B$1:$R$66,8,FALSE)&gt;J$3,5,IF(VLOOKUP($C15,'Regional Crises'!$B$1:$R$66,8,FALSE)&lt;J$4,0,5-(J$3-VLOOKUP($C15,'Regional Crises'!$B$1:$R$66,8,FALSE))/(J$3-J$4)*5)),1))),IF(VLOOKUP($E15,'Country Indicator Data'!$B$4:$N$300,4,FALSE)="x","x",ROUND(IF(VLOOKUP($E15,'Country Indicator Data'!$B$4:$N$300,4,FALSE)&gt;J$3,5,IF(VLOOKUP($E15,'Country Indicator Data'!$B$4:$N$300,4,FALSE)&lt;J$4,0,5-(J$3-VLOOKUP($E15,'Country Indicator Data'!$B$4:$N$300,4,FALSE))/(J$3-J$4)*5)),1)))</f>
        <v>0.7</v>
      </c>
      <c r="K15" s="256">
        <f t="shared" si="1"/>
        <v>1.65</v>
      </c>
      <c r="L15" s="256">
        <f>IF(B15="Regional crisis",(IF(VLOOKUP($C15,'Regional Crises'!$B$1:$R$66,10,FALSE)="x","x",ROUND(IF(VLOOKUP($C15,'Regional Crises'!$B$1:$R$66,10,FALSE)&gt;L$3,5,IF(VLOOKUP($C15,'Regional Crises'!$B$1:$R$66,10,FALSE)&lt;L$4,0,5-(L$3-VLOOKUP($C15,'Regional Crises'!$B$1:$R$66,10,FALSE))/(L$3-L$4)*5)),1))),IF(VLOOKUP($E15,'Country Indicator Data'!$B$4:$N$300,6,FALSE)="x","x",ROUND(IF(VLOOKUP($E15,'Country Indicator Data'!$B$4:$N$300,6,FALSE)&gt;L$3,5,IF(VLOOKUP($E15,'Country Indicator Data'!$B$4:$N$300,6,FALSE)&lt;L$4,0,5-(L$3-VLOOKUP($E15,'Country Indicator Data'!$B$4:$N$300,6,FALSE))/(L$3-L$4)*5)),1)))</f>
        <v>2.6</v>
      </c>
      <c r="M15" s="256">
        <f>IF(B15="Regional crisis",(IF(VLOOKUP($C15,'Regional Crises'!$B$1:$R$66,11,FALSE)="x","x",ROUND(IF(VLOOKUP($C15,'Regional Crises'!$B$1:$R$66,11,FALSE)&gt;M$3,5,IF(VLOOKUP($C15,'Regional Crises'!$B$1:$R$66,11,FALSE)&lt;M$4,0,5-(M$3-VLOOKUP($C15,'Regional Crises'!$B$1:$R$66,11,FALSE))/(M$3-M$4)*5)),1))),IF(VLOOKUP($E15,'Country Indicator Data'!$B$4:$N$300,7,FALSE)="x","x",ROUND(IF(VLOOKUP($E15,'Country Indicator Data'!$B$4:$N$300,7,FALSE)&gt;M$3,5,IF(VLOOKUP($E15,'Country Indicator Data'!$B$4:$N$300,7,FALSE)&lt;M$4,0,5-(M$3-VLOOKUP($E15,'Country Indicator Data'!$B$4:$N$300,7,FALSE))/(M$3-M$4)*5)),1)))</f>
        <v>3.6</v>
      </c>
      <c r="N15" s="256">
        <f t="shared" si="2"/>
        <v>3.1</v>
      </c>
      <c r="O15" s="256">
        <f t="shared" si="3"/>
        <v>1.9166666666666667</v>
      </c>
      <c r="P15" s="256">
        <f>IF(B15="Regional crisis",VLOOKUP(C15,'Regional Crises'!$B$1:$R$69,12,FALSE),VLOOKUP(E15,'Country Indicator Data'!$B$4:$I$300,8,FALSE))</f>
        <v>4</v>
      </c>
      <c r="Q15" s="256">
        <f>IF($B15="Regional crisis",((IF(VLOOKUP($C15,'Regional Crises'!$B$1:$R$66,13,FALSE)="x","x",ROUND(IF(VLOOKUP($C15,'Regional Crises'!$B$1:$R$66,13,FALSE)&gt;Q$3,5,IF(VLOOKUP($C15,'Regional Crises'!$B$1:$R$66,13,FALSE)&lt;Q$4,0,5-(LOG(Q$3)-LOG(VLOOKUP($C15,'Regional Crises'!$B$1:$R$66,13,FALSE)))/(LOG(Q$3)-LOG(Q$4))*5)),1)))),(IF(VLOOKUP($E15,'Country Indicator Data'!$B$4:$N$300,9,FALSE)="x","x",ROUND(IF(VLOOKUP($E15,'Country Indicator Data'!$B$4:$N$300,9,FALSE)&gt;Q$3,5,IF(VLOOKUP($E15,'Country Indicator Data'!$B$4:$N$300,9,FALSE)&lt;Q$4,0,5-(LOG(Q$3)-LOG(VLOOKUP($E15,'Country Indicator Data'!$B$4:$N$300,9,FALSE)))/(LOG(Q$3)-LOG(Q$4))*5)),1))))</f>
        <v>3.3</v>
      </c>
      <c r="R15" s="256">
        <f t="shared" si="4"/>
        <v>3.65</v>
      </c>
      <c r="S15" s="256">
        <f>IF(B15="Regional crisis",((IF(VLOOKUP($C15,'Regional Crises'!$B$1:$R$66,17,FALSE)="x","x",ROUND(IF(VLOOKUP($C15,'Regional Crises'!$B$1:$R$66,17,FALSE)&gt;S$3,0,IF(VLOOKUP($C15,'Regional Crises'!$B$1:$R$66,17,FALSE)&lt;S$4,5,(S$3-VLOOKUP($C15,'Regional Crises'!$B$1:$R$66,17,FALSE))/(S$3-S$4)*5)),1)))),(IF(VLOOKUP($E15,'Country Indicator Data'!$B$4:$N$300,13,FALSE)="x","x",ROUND(IF(VLOOKUP($E15,'Country Indicator Data'!$B$4:$N$300,13,FALSE)&gt;S$3,0,IF(VLOOKUP($E15,'Country Indicator Data'!$B$4:$N$300,13,FALSE)&lt;S$4,5,(S$3-VLOOKUP($E15,'Country Indicator Data'!$B$4:$N$300,13,FALSE))/(S$3-S$4)*5)),1))))</f>
        <v>3.3</v>
      </c>
      <c r="T15" s="256">
        <f>IF(B15="Regional crisis",((IF(VLOOKUP($C15,'Regional Crises'!$B$1:$R$66,14,FALSE)="x","x",ROUND(IF(VLOOKUP($C15,'Regional Crises'!$B$1:$R$66,14,FALSE)&gt;T$3,0,IF(VLOOKUP($C15,'Regional Crises'!$B$1:$R$66,14,FALSE)&lt;T$4,5,(T$3-VLOOKUP($C15,'Regional Crises'!$B$1:$R$66,14,FALSE))/(T$3-T$4)*5)),1)))),(IF(VLOOKUP($E15,'Country Indicator Data'!$B$4:$N$300,10,FALSE)="x","x",ROUND(IF(VLOOKUP($E15,'Country Indicator Data'!$B$4:$N$300,10,FALSE)&gt;T$3,0,IF(VLOOKUP($E15,'Country Indicator Data'!$B$4:$N$300,10,FALSE)&lt;T$4,5,(T$3-VLOOKUP($E15,'Country Indicator Data'!$B$4:$N$300,10,FALSE))/(T$3-T$4)*5)),1))))</f>
        <v>2.7</v>
      </c>
      <c r="U15" s="256">
        <f>IF(B15="Regional crisis",((IF(VLOOKUP($C15,'Regional Crises'!$B$1:$R$66,15,FALSE)="x","x",ROUND(IF(VLOOKUP($C15,'Regional Crises'!$B$1:$R$66,15,FALSE)&gt;U$3,0,IF(VLOOKUP($C15,'Regional Crises'!$B$1:$R$66,15,FALSE)&lt;U$4,5,(U$3-VLOOKUP($C15,'Regional Crises'!$B$1:$R$66,15,FALSE))/(U$3-U$4)*5)),1)))),(IF(VLOOKUP($E15,'Country Indicator Data'!$B$4:$N$300,11,FALSE)="x","x",ROUND(IF(VLOOKUP($E15,'Country Indicator Data'!$B$4:$N$300,11,FALSE)&gt;U$3,0,IF(VLOOKUP($E15,'Country Indicator Data'!$B$4:$N$300,11,FALSE)&lt;U$4,5,(U$3-VLOOKUP($E15,'Country Indicator Data'!$B$4:$N$300,11,FALSE))/(U$3-U$4)*5)),1))))</f>
        <v>1.3</v>
      </c>
      <c r="V15" s="256">
        <f>IF(B15="Regional crisis",((IF(VLOOKUP($C15,'Regional Crises'!$B$1:$R$66,16,FALSE)="x","x",ROUND(IF(VLOOKUP($C15,'Regional Crises'!$B$1:$R$66,16,FALSE)&gt;V$3,0,IF(VLOOKUP($C15,'Regional Crises'!$B$1:$R$66,16,FALSE)&lt;V$4,5,(V$3-VLOOKUP($C15,'Regional Crises'!$B$1:$R$66,16,FALSE))/(V$3-V$4)*5)),1)))),(IF(VLOOKUP($E15,'Country Indicator Data'!$B$4:$N$300,12,FALSE)="x","x",ROUND(IF(VLOOKUP($E15,'Country Indicator Data'!$B$4:$N$300,12,FALSE)&gt;V$3,0,IF(VLOOKUP($E15,'Country Indicator Data'!$B$4:$N$300,12,FALSE)&lt;V$4,5,(V$3-VLOOKUP($E15,'Country Indicator Data'!$B$4:$N$300,12,FALSE))/(V$3-V$4)*5)),1))))</f>
        <v>1.3</v>
      </c>
      <c r="W15" s="256">
        <f t="shared" si="5"/>
        <v>2.2000000000000002</v>
      </c>
      <c r="X15" s="256">
        <f t="shared" si="6"/>
        <v>2.6</v>
      </c>
      <c r="Y15" s="263">
        <f>IF('Core Indicators'!FC12="x","x",IF('Core Indicators'!FC12&gt;=5,5,IF('Core Indicators'!FC12&gt;=4,4,IF('Core Indicators'!FC12&gt;=3,3,IF('Core Indicators'!FC12&gt;=2,2,IF('Core Indicators'!FC12&gt;=1,1,0))))))</f>
        <v>2</v>
      </c>
      <c r="Z15" s="256">
        <f t="shared" si="7"/>
        <v>2</v>
      </c>
      <c r="AA15" s="263">
        <f>'Crisis Indicator Data'!Y12</f>
        <v>0</v>
      </c>
      <c r="AB15" s="263">
        <f>'Crisis Indicator Data'!Z12</f>
        <v>2</v>
      </c>
      <c r="AC15" s="263">
        <f>'Crisis Indicator Data'!AA12</f>
        <v>0</v>
      </c>
      <c r="AD15" s="263">
        <f>'Crisis Indicator Data'!AB12</f>
        <v>0</v>
      </c>
      <c r="AE15" s="263">
        <f t="shared" si="8"/>
        <v>2</v>
      </c>
      <c r="AF15" s="263">
        <f>'Crisis Indicator Data'!AC12</f>
        <v>0</v>
      </c>
      <c r="AG15" s="263">
        <f>'Crisis Indicator Data'!AD12</f>
        <v>2</v>
      </c>
      <c r="AH15" s="263">
        <f t="shared" si="9"/>
        <v>2</v>
      </c>
      <c r="AI15" s="263">
        <f>'Crisis Indicator Data'!AE12</f>
        <v>0</v>
      </c>
      <c r="AJ15" s="263">
        <f>'Crisis Indicator Data'!AF12</f>
        <v>0</v>
      </c>
      <c r="AK15" s="263">
        <f>'Crisis Indicator Data'!AG12</f>
        <v>3</v>
      </c>
      <c r="AL15" s="263">
        <f t="shared" si="10"/>
        <v>3</v>
      </c>
      <c r="AM15" s="256">
        <f t="shared" si="11"/>
        <v>2</v>
      </c>
      <c r="AN15" s="256">
        <f t="shared" si="12"/>
        <v>2</v>
      </c>
    </row>
    <row r="16" spans="1:40" ht="13.5" customHeight="1" x14ac:dyDescent="0.35">
      <c r="A16" s="147" t="str">
        <f>'Crisis Indicator Data'!A13</f>
        <v>Complex crisis in CAR</v>
      </c>
      <c r="B16" s="148" t="str">
        <f>'Crisis Indicator Data'!B13</f>
        <v>Complex crisis</v>
      </c>
      <c r="C16" s="148" t="str">
        <f>'Crisis Indicator Data'!C13</f>
        <v>CAF001</v>
      </c>
      <c r="D16" s="148" t="str">
        <f>'Crisis Indicator Data'!D13</f>
        <v>CAR</v>
      </c>
      <c r="E16" s="149" t="str">
        <f>'Crisis Indicator Data'!E13</f>
        <v>CAF</v>
      </c>
      <c r="F16" s="256">
        <f>IF(B16="Regional crisis",(IF(VLOOKUP($C16,'Regional Crises'!$B$1:$R$66,7,FALSE)="x","x",ROUND(IF(VLOOKUP($C16,'Regional Crises'!$B$1:$R$66,7,FALSE)&gt;$F$3,5,IF(VLOOKUP($C16,'Regional Crises'!$B$1:$R$66,7,FALSE)&lt;F$4,0,($F$3-VLOOKUP($C16,'Regional Crises'!$B$1:$R$66,7,FALSE))/($F$3-$F$4)*5)),1))),IF(VLOOKUP($E16,'Country Indicator Data'!$B$4:$N$300,3,FALSE)="x","x",ROUND(IF(VLOOKUP($E16,'Country Indicator Data'!$B$4:$N$300,3,FALSE)&gt;$F$3,5,IF(VLOOKUP($E16,'Country Indicator Data'!$B$4:$N$300,3,FALSE)&lt;$F$4,0,($F$3-VLOOKUP($E16,'Country Indicator Data'!$B$4:$N$300,3,FALSE))/($F$3-$F$4)*5)),1)))</f>
        <v>3.6</v>
      </c>
      <c r="G16" s="256">
        <f>IF(B16="Regional crisis",(IF(VLOOKUP($C16,'Regional Crises'!$B$1:$R$66,9,FALSE)="x","x",ROUND(IF(VLOOKUP($C16,'Regional Crises'!$B$1:$R$66,9,FALSE)&gt;G$3,5,IF(VLOOKUP($C16,'Regional Crises'!$B$1:$R$66,9,FALSE)&lt;G$4,0,(G$3-VLOOKUP($C16,'Regional Crises'!$B$1:$R$66,9,FALSE))/(G$3-G$4)*5)),1))),IF(VLOOKUP($E16,'Country Indicator Data'!$B$4:$N$300,5,FALSE)="x","x",ROUND(IF(VLOOKUP($E16,'Country Indicator Data'!$B$4:$N$300,5,FALSE)&gt;G$3,5,IF(VLOOKUP($E16,'Country Indicator Data'!$B$4:$N$300,5,FALSE)&lt;G$4,0,(G$3-VLOOKUP($E16,'Country Indicator Data'!$B$4:$N$300,5,FALSE))/(G$3-G$4)*5)),1)))</f>
        <v>3.2</v>
      </c>
      <c r="H16" s="256">
        <f t="shared" si="0"/>
        <v>3.4000000000000004</v>
      </c>
      <c r="I16" s="256">
        <f>IF(B16="Regional crisis",(IF(VLOOKUP($C16,'Regional Crises'!$B$1:$R$66,6,FALSE)="x","x",ROUND(IF(VLOOKUP($C16,'Regional Crises'!$B$1:$R$66,6,FALSE)&gt;I$3,5,IF(VLOOKUP($C16,'Regional Crises'!$B$1:$R$66,6,FALSE)&lt;I$4,0,5-(I$3-VLOOKUP($C16,'Regional Crises'!$B$1:$R$66,6,FALSE))/(I$3-I$4)*5)),1))),IF(VLOOKUP($E16,'Country Indicator Data'!$B$4:$N$300,2,FALSE)="x","x",ROUND(IF(VLOOKUP($E16,'Country Indicator Data'!$B$4:$N$300,2,FALSE)&gt;I$3,5,IF(VLOOKUP($E16,'Country Indicator Data'!$B$4:$N$300,2,FALSE)&lt;I$4,0,5-(I$3-VLOOKUP($E16,'Country Indicator Data'!$B$4:$N$300,2,FALSE))/(I$3-I$4)*5)),1)))</f>
        <v>4.4000000000000004</v>
      </c>
      <c r="J16" s="256">
        <f>IF(B16="Regional crisis",(IF(VLOOKUP($C16,'Regional Crises'!$B$1:$R$66,8,FALSE)="x","x",ROUND(IF(VLOOKUP($C16,'Regional Crises'!$B$1:$R$66,8,FALSE)&gt;J$3,5,IF(VLOOKUP($C16,'Regional Crises'!$B$1:$R$66,8,FALSE)&lt;J$4,0,5-(J$3-VLOOKUP($C16,'Regional Crises'!$B$1:$R$66,8,FALSE))/(J$3-J$4)*5)),1))),IF(VLOOKUP($E16,'Country Indicator Data'!$B$4:$N$300,4,FALSE)="x","x",ROUND(IF(VLOOKUP($E16,'Country Indicator Data'!$B$4:$N$300,4,FALSE)&gt;J$3,5,IF(VLOOKUP($E16,'Country Indicator Data'!$B$4:$N$300,4,FALSE)&lt;J$4,0,5-(J$3-VLOOKUP($E16,'Country Indicator Data'!$B$4:$N$300,4,FALSE))/(J$3-J$4)*5)),1)))</f>
        <v>1.8</v>
      </c>
      <c r="K16" s="256">
        <f t="shared" si="1"/>
        <v>3.1</v>
      </c>
      <c r="L16" s="256">
        <f>IF(B16="Regional crisis",(IF(VLOOKUP($C16,'Regional Crises'!$B$1:$R$66,10,FALSE)="x","x",ROUND(IF(VLOOKUP($C16,'Regional Crises'!$B$1:$R$66,10,FALSE)&gt;L$3,5,IF(VLOOKUP($C16,'Regional Crises'!$B$1:$R$66,10,FALSE)&lt;L$4,0,5-(L$3-VLOOKUP($C16,'Regional Crises'!$B$1:$R$66,10,FALSE))/(L$3-L$4)*5)),1))),IF(VLOOKUP($E16,'Country Indicator Data'!$B$4:$N$300,6,FALSE)="x","x",ROUND(IF(VLOOKUP($E16,'Country Indicator Data'!$B$4:$N$300,6,FALSE)&gt;L$3,5,IF(VLOOKUP($E16,'Country Indicator Data'!$B$4:$N$300,6,FALSE)&lt;L$4,0,5-(L$3-VLOOKUP($E16,'Country Indicator Data'!$B$4:$N$300,6,FALSE))/(L$3-L$4)*5)),1)))</f>
        <v>4.5</v>
      </c>
      <c r="M16" s="256">
        <f>IF(B16="Regional crisis",(IF(VLOOKUP($C16,'Regional Crises'!$B$1:$R$66,11,FALSE)="x","x",ROUND(IF(VLOOKUP($C16,'Regional Crises'!$B$1:$R$66,11,FALSE)&gt;M$3,5,IF(VLOOKUP($C16,'Regional Crises'!$B$1:$R$66,11,FALSE)&lt;M$4,0,5-(M$3-VLOOKUP($C16,'Regional Crises'!$B$1:$R$66,11,FALSE))/(M$3-M$4)*5)),1))),IF(VLOOKUP($E16,'Country Indicator Data'!$B$4:$N$300,7,FALSE)="x","x",ROUND(IF(VLOOKUP($E16,'Country Indicator Data'!$B$4:$N$300,7,FALSE)&gt;M$3,5,IF(VLOOKUP($E16,'Country Indicator Data'!$B$4:$N$300,7,FALSE)&lt;M$4,0,5-(M$3-VLOOKUP($E16,'Country Indicator Data'!$B$4:$N$300,7,FALSE))/(M$3-M$4)*5)),1)))</f>
        <v>3.9</v>
      </c>
      <c r="N16" s="256">
        <f t="shared" si="2"/>
        <v>4.2</v>
      </c>
      <c r="O16" s="256">
        <f t="shared" si="3"/>
        <v>3.5666666666666664</v>
      </c>
      <c r="P16" s="256">
        <f>IF(B16="Regional crisis",VLOOKUP(C16,'Regional Crises'!$B$1:$R$69,12,FALSE),VLOOKUP(E16,'Country Indicator Data'!$B$4:$I$300,8,FALSE))</f>
        <v>5</v>
      </c>
      <c r="Q16" s="256">
        <f>IF($B16="Regional crisis",((IF(VLOOKUP($C16,'Regional Crises'!$B$1:$R$66,13,FALSE)="x","x",ROUND(IF(VLOOKUP($C16,'Regional Crises'!$B$1:$R$66,13,FALSE)&gt;Q$3,5,IF(VLOOKUP($C16,'Regional Crises'!$B$1:$R$66,13,FALSE)&lt;Q$4,0,5-(LOG(Q$3)-LOG(VLOOKUP($C16,'Regional Crises'!$B$1:$R$66,13,FALSE)))/(LOG(Q$3)-LOG(Q$4))*5)),1)))),(IF(VLOOKUP($E16,'Country Indicator Data'!$B$4:$N$300,9,FALSE)="x","x",ROUND(IF(VLOOKUP($E16,'Country Indicator Data'!$B$4:$N$300,9,FALSE)&gt;Q$3,5,IF(VLOOKUP($E16,'Country Indicator Data'!$B$4:$N$300,9,FALSE)&lt;Q$4,0,5-(LOG(Q$3)-LOG(VLOOKUP($E16,'Country Indicator Data'!$B$4:$N$300,9,FALSE)))/(LOG(Q$3)-LOG(Q$4))*5)),1))))</f>
        <v>4.3</v>
      </c>
      <c r="R16" s="256">
        <f t="shared" si="4"/>
        <v>4.6500000000000004</v>
      </c>
      <c r="S16" s="256">
        <f>IF(B16="Regional crisis",((IF(VLOOKUP($C16,'Regional Crises'!$B$1:$R$66,17,FALSE)="x","x",ROUND(IF(VLOOKUP($C16,'Regional Crises'!$B$1:$R$66,17,FALSE)&gt;S$3,0,IF(VLOOKUP($C16,'Regional Crises'!$B$1:$R$66,17,FALSE)&lt;S$4,5,(S$3-VLOOKUP($C16,'Regional Crises'!$B$1:$R$66,17,FALSE))/(S$3-S$4)*5)),1)))),(IF(VLOOKUP($E16,'Country Indicator Data'!$B$4:$N$300,13,FALSE)="x","x",ROUND(IF(VLOOKUP($E16,'Country Indicator Data'!$B$4:$N$300,13,FALSE)&gt;S$3,0,IF(VLOOKUP($E16,'Country Indicator Data'!$B$4:$N$300,13,FALSE)&lt;S$4,5,(S$3-VLOOKUP($E16,'Country Indicator Data'!$B$4:$N$300,13,FALSE))/(S$3-S$4)*5)),1))))</f>
        <v>3.8</v>
      </c>
      <c r="T16" s="256">
        <f>IF(B16="Regional crisis",((IF(VLOOKUP($C16,'Regional Crises'!$B$1:$R$66,14,FALSE)="x","x",ROUND(IF(VLOOKUP($C16,'Regional Crises'!$B$1:$R$66,14,FALSE)&gt;T$3,0,IF(VLOOKUP($C16,'Regional Crises'!$B$1:$R$66,14,FALSE)&lt;T$4,5,(T$3-VLOOKUP($C16,'Regional Crises'!$B$1:$R$66,14,FALSE))/(T$3-T$4)*5)),1)))),(IF(VLOOKUP($E16,'Country Indicator Data'!$B$4:$N$300,10,FALSE)="x","x",ROUND(IF(VLOOKUP($E16,'Country Indicator Data'!$B$4:$N$300,10,FALSE)&gt;T$3,0,IF(VLOOKUP($E16,'Country Indicator Data'!$B$4:$N$300,10,FALSE)&lt;T$4,5,(T$3-VLOOKUP($E16,'Country Indicator Data'!$B$4:$N$300,10,FALSE))/(T$3-T$4)*5)),1))))</f>
        <v>4.2</v>
      </c>
      <c r="U16" s="256">
        <f>IF(B16="Regional crisis",((IF(VLOOKUP($C16,'Regional Crises'!$B$1:$R$66,15,FALSE)="x","x",ROUND(IF(VLOOKUP($C16,'Regional Crises'!$B$1:$R$66,15,FALSE)&gt;U$3,0,IF(VLOOKUP($C16,'Regional Crises'!$B$1:$R$66,15,FALSE)&lt;U$4,5,(U$3-VLOOKUP($C16,'Regional Crises'!$B$1:$R$66,15,FALSE))/(U$3-U$4)*5)),1)))),(IF(VLOOKUP($E16,'Country Indicator Data'!$B$4:$N$300,11,FALSE)="x","x",ROUND(IF(VLOOKUP($E16,'Country Indicator Data'!$B$4:$N$300,11,FALSE)&gt;U$3,0,IF(VLOOKUP($E16,'Country Indicator Data'!$B$4:$N$300,11,FALSE)&lt;U$4,5,(U$3-VLOOKUP($E16,'Country Indicator Data'!$B$4:$N$300,11,FALSE))/(U$3-U$4)*5)),1))))</f>
        <v>3.4</v>
      </c>
      <c r="V16" s="256">
        <f>IF(B16="Regional crisis",((IF(VLOOKUP($C16,'Regional Crises'!$B$1:$R$66,16,FALSE)="x","x",ROUND(IF(VLOOKUP($C16,'Regional Crises'!$B$1:$R$66,16,FALSE)&gt;V$3,0,IF(VLOOKUP($C16,'Regional Crises'!$B$1:$R$66,16,FALSE)&lt;V$4,5,(V$3-VLOOKUP($C16,'Regional Crises'!$B$1:$R$66,16,FALSE))/(V$3-V$4)*5)),1)))),(IF(VLOOKUP($E16,'Country Indicator Data'!$B$4:$N$300,12,FALSE)="x","x",ROUND(IF(VLOOKUP($E16,'Country Indicator Data'!$B$4:$N$300,12,FALSE)&gt;V$3,0,IF(VLOOKUP($E16,'Country Indicator Data'!$B$4:$N$300,12,FALSE)&lt;V$4,5,(V$3-VLOOKUP($E16,'Country Indicator Data'!$B$4:$N$300,12,FALSE))/(V$3-V$4)*5)),1))))</f>
        <v>4.5</v>
      </c>
      <c r="W16" s="256">
        <f t="shared" si="5"/>
        <v>4</v>
      </c>
      <c r="X16" s="256">
        <f t="shared" si="6"/>
        <v>4.0999999999999996</v>
      </c>
      <c r="Y16" s="263">
        <f>IF('Core Indicators'!FC13="x","x",IF('Core Indicators'!FC13&gt;=5,5,IF('Core Indicators'!FC13&gt;=4,4,IF('Core Indicators'!FC13&gt;=3,3,IF('Core Indicators'!FC13&gt;=2,2,IF('Core Indicators'!FC13&gt;=1,1,0))))))</f>
        <v>5</v>
      </c>
      <c r="Z16" s="256">
        <f t="shared" si="7"/>
        <v>5</v>
      </c>
      <c r="AA16" s="263">
        <f>'Crisis Indicator Data'!Y13</f>
        <v>1</v>
      </c>
      <c r="AB16" s="263">
        <f>'Crisis Indicator Data'!Z13</f>
        <v>3</v>
      </c>
      <c r="AC16" s="263">
        <f>'Crisis Indicator Data'!AA13</f>
        <v>2</v>
      </c>
      <c r="AD16" s="263">
        <f>'Crisis Indicator Data'!AB13</f>
        <v>3</v>
      </c>
      <c r="AE16" s="263">
        <f t="shared" si="8"/>
        <v>4</v>
      </c>
      <c r="AF16" s="263">
        <f>'Crisis Indicator Data'!AC13</f>
        <v>0</v>
      </c>
      <c r="AG16" s="263">
        <f>'Crisis Indicator Data'!AD13</f>
        <v>3</v>
      </c>
      <c r="AH16" s="263">
        <f t="shared" si="9"/>
        <v>3</v>
      </c>
      <c r="AI16" s="263">
        <f>'Crisis Indicator Data'!AE13</f>
        <v>3</v>
      </c>
      <c r="AJ16" s="263">
        <f>'Crisis Indicator Data'!AF13</f>
        <v>0</v>
      </c>
      <c r="AK16" s="263">
        <f>'Crisis Indicator Data'!AG13</f>
        <v>3</v>
      </c>
      <c r="AL16" s="263">
        <f t="shared" si="10"/>
        <v>4</v>
      </c>
      <c r="AM16" s="256">
        <f t="shared" si="11"/>
        <v>4</v>
      </c>
      <c r="AN16" s="256">
        <f t="shared" si="12"/>
        <v>4.5</v>
      </c>
    </row>
    <row r="17" spans="1:40" ht="13.5" customHeight="1" x14ac:dyDescent="0.35">
      <c r="A17" s="147" t="str">
        <f>'Crisis Indicator Data'!A14</f>
        <v>Venezuela displacement in Chile</v>
      </c>
      <c r="B17" s="148" t="str">
        <f>'Crisis Indicator Data'!B14</f>
        <v>International displacement</v>
      </c>
      <c r="C17" s="148" t="str">
        <f>'Crisis Indicator Data'!C14</f>
        <v>CHL002</v>
      </c>
      <c r="D17" s="148" t="str">
        <f>'Crisis Indicator Data'!D14</f>
        <v>Chile</v>
      </c>
      <c r="E17" s="149" t="str">
        <f>'Crisis Indicator Data'!E14</f>
        <v>CHL</v>
      </c>
      <c r="F17" s="256">
        <f>IF(B17="Regional crisis",(IF(VLOOKUP($C17,'Regional Crises'!$B$1:$R$66,7,FALSE)="x","x",ROUND(IF(VLOOKUP($C17,'Regional Crises'!$B$1:$R$66,7,FALSE)&gt;$F$3,5,IF(VLOOKUP($C17,'Regional Crises'!$B$1:$R$66,7,FALSE)&lt;F$4,0,($F$3-VLOOKUP($C17,'Regional Crises'!$B$1:$R$66,7,FALSE))/($F$3-$F$4)*5)),1))),IF(VLOOKUP($E17,'Country Indicator Data'!$B$4:$N$300,3,FALSE)="x","x",ROUND(IF(VLOOKUP($E17,'Country Indicator Data'!$B$4:$N$300,3,FALSE)&gt;$F$3,5,IF(VLOOKUP($E17,'Country Indicator Data'!$B$4:$N$300,3,FALSE)&lt;$F$4,0,($F$3-VLOOKUP($E17,'Country Indicator Data'!$B$4:$N$300,3,FALSE))/($F$3-$F$4)*5)),1)))</f>
        <v>0.7</v>
      </c>
      <c r="G17" s="256">
        <f>IF(B17="Regional crisis",(IF(VLOOKUP($C17,'Regional Crises'!$B$1:$R$66,9,FALSE)="x","x",ROUND(IF(VLOOKUP($C17,'Regional Crises'!$B$1:$R$66,9,FALSE)&gt;G$3,5,IF(VLOOKUP($C17,'Regional Crises'!$B$1:$R$66,9,FALSE)&lt;G$4,0,(G$3-VLOOKUP($C17,'Regional Crises'!$B$1:$R$66,9,FALSE))/(G$3-G$4)*5)),1))),IF(VLOOKUP($E17,'Country Indicator Data'!$B$4:$N$300,5,FALSE)="x","x",ROUND(IF(VLOOKUP($E17,'Country Indicator Data'!$B$4:$N$300,5,FALSE)&gt;G$3,5,IF(VLOOKUP($E17,'Country Indicator Data'!$B$4:$N$300,5,FALSE)&lt;G$4,0,(G$3-VLOOKUP($E17,'Country Indicator Data'!$B$4:$N$300,5,FALSE))/(G$3-G$4)*5)),1)))</f>
        <v>0.4</v>
      </c>
      <c r="H17" s="256">
        <f t="shared" si="0"/>
        <v>0.55000000000000004</v>
      </c>
      <c r="I17" s="256">
        <f>IF(B17="Regional crisis",(IF(VLOOKUP($C17,'Regional Crises'!$B$1:$R$66,6,FALSE)="x","x",ROUND(IF(VLOOKUP($C17,'Regional Crises'!$B$1:$R$66,6,FALSE)&gt;I$3,5,IF(VLOOKUP($C17,'Regional Crises'!$B$1:$R$66,6,FALSE)&lt;I$4,0,5-(I$3-VLOOKUP($C17,'Regional Crises'!$B$1:$R$66,6,FALSE))/(I$3-I$4)*5)),1))),IF(VLOOKUP($E17,'Country Indicator Data'!$B$4:$N$300,2,FALSE)="x","x",ROUND(IF(VLOOKUP($E17,'Country Indicator Data'!$B$4:$N$300,2,FALSE)&gt;I$3,5,IF(VLOOKUP($E17,'Country Indicator Data'!$B$4:$N$300,2,FALSE)&lt;I$4,0,5-(I$3-VLOOKUP($E17,'Country Indicator Data'!$B$4:$N$300,2,FALSE))/(I$3-I$4)*5)),1)))</f>
        <v>0.8</v>
      </c>
      <c r="J17" s="256">
        <f>IF(B17="Regional crisis",(IF(VLOOKUP($C17,'Regional Crises'!$B$1:$R$66,8,FALSE)="x","x",ROUND(IF(VLOOKUP($C17,'Regional Crises'!$B$1:$R$66,8,FALSE)&gt;J$3,5,IF(VLOOKUP($C17,'Regional Crises'!$B$1:$R$66,8,FALSE)&lt;J$4,0,5-(J$3-VLOOKUP($C17,'Regional Crises'!$B$1:$R$66,8,FALSE))/(J$3-J$4)*5)),1))),IF(VLOOKUP($E17,'Country Indicator Data'!$B$4:$N$300,4,FALSE)="x","x",ROUND(IF(VLOOKUP($E17,'Country Indicator Data'!$B$4:$N$300,4,FALSE)&gt;J$3,5,IF(VLOOKUP($E17,'Country Indicator Data'!$B$4:$N$300,4,FALSE)&lt;J$4,0,5-(J$3-VLOOKUP($E17,'Country Indicator Data'!$B$4:$N$300,4,FALSE))/(J$3-J$4)*5)),1)))</f>
        <v>0.4</v>
      </c>
      <c r="K17" s="256">
        <f t="shared" si="1"/>
        <v>0.60000000000000009</v>
      </c>
      <c r="L17" s="256">
        <f>IF(B17="Regional crisis",(IF(VLOOKUP($C17,'Regional Crises'!$B$1:$R$66,10,FALSE)="x","x",ROUND(IF(VLOOKUP($C17,'Regional Crises'!$B$1:$R$66,10,FALSE)&gt;L$3,5,IF(VLOOKUP($C17,'Regional Crises'!$B$1:$R$66,10,FALSE)&lt;L$4,0,5-(L$3-VLOOKUP($C17,'Regional Crises'!$B$1:$R$66,10,FALSE))/(L$3-L$4)*5)),1))),IF(VLOOKUP($E17,'Country Indicator Data'!$B$4:$N$300,6,FALSE)="x","x",ROUND(IF(VLOOKUP($E17,'Country Indicator Data'!$B$4:$N$300,6,FALSE)&gt;L$3,5,IF(VLOOKUP($E17,'Country Indicator Data'!$B$4:$N$300,6,FALSE)&lt;L$4,0,5-(L$3-VLOOKUP($E17,'Country Indicator Data'!$B$4:$N$300,6,FALSE))/(L$3-L$4)*5)),1)))</f>
        <v>1.9</v>
      </c>
      <c r="M17" s="256">
        <f>IF(B17="Regional crisis",(IF(VLOOKUP($C17,'Regional Crises'!$B$1:$R$66,11,FALSE)="x","x",ROUND(IF(VLOOKUP($C17,'Regional Crises'!$B$1:$R$66,11,FALSE)&gt;M$3,5,IF(VLOOKUP($C17,'Regional Crises'!$B$1:$R$66,11,FALSE)&lt;M$4,0,5-(M$3-VLOOKUP($C17,'Regional Crises'!$B$1:$R$66,11,FALSE))/(M$3-M$4)*5)),1))),IF(VLOOKUP($E17,'Country Indicator Data'!$B$4:$N$300,7,FALSE)="x","x",ROUND(IF(VLOOKUP($E17,'Country Indicator Data'!$B$4:$N$300,7,FALSE)&gt;M$3,5,IF(VLOOKUP($E17,'Country Indicator Data'!$B$4:$N$300,7,FALSE)&lt;M$4,0,5-(M$3-VLOOKUP($E17,'Country Indicator Data'!$B$4:$N$300,7,FALSE))/(M$3-M$4)*5)),1)))</f>
        <v>2.4</v>
      </c>
      <c r="N17" s="256">
        <f t="shared" si="2"/>
        <v>2.15</v>
      </c>
      <c r="O17" s="256">
        <f t="shared" si="3"/>
        <v>1.0999999999999999</v>
      </c>
      <c r="P17" s="256">
        <f>IF(B17="Regional crisis",VLOOKUP(C17,'Regional Crises'!$B$1:$R$69,12,FALSE),VLOOKUP(E17,'Country Indicator Data'!$B$4:$I$300,8,FALSE))</f>
        <v>3</v>
      </c>
      <c r="Q17" s="256">
        <f>IF($B17="Regional crisis",((IF(VLOOKUP($C17,'Regional Crises'!$B$1:$R$66,13,FALSE)="x","x",ROUND(IF(VLOOKUP($C17,'Regional Crises'!$B$1:$R$66,13,FALSE)&gt;Q$3,5,IF(VLOOKUP($C17,'Regional Crises'!$B$1:$R$66,13,FALSE)&lt;Q$4,0,5-(LOG(Q$3)-LOG(VLOOKUP($C17,'Regional Crises'!$B$1:$R$66,13,FALSE)))/(LOG(Q$3)-LOG(Q$4))*5)),1)))),(IF(VLOOKUP($E17,'Country Indicator Data'!$B$4:$N$300,9,FALSE)="x","x",ROUND(IF(VLOOKUP($E17,'Country Indicator Data'!$B$4:$N$300,9,FALSE)&gt;Q$3,5,IF(VLOOKUP($E17,'Country Indicator Data'!$B$4:$N$300,9,FALSE)&lt;Q$4,0,5-(LOG(Q$3)-LOG(VLOOKUP($E17,'Country Indicator Data'!$B$4:$N$300,9,FALSE)))/(LOG(Q$3)-LOG(Q$4))*5)),1))))</f>
        <v>1.6</v>
      </c>
      <c r="R17" s="256">
        <f t="shared" si="4"/>
        <v>2.2999999999999998</v>
      </c>
      <c r="S17" s="256">
        <f>IF(B17="Regional crisis",((IF(VLOOKUP($C17,'Regional Crises'!$B$1:$R$66,17,FALSE)="x","x",ROUND(IF(VLOOKUP($C17,'Regional Crises'!$B$1:$R$66,17,FALSE)&gt;S$3,0,IF(VLOOKUP($C17,'Regional Crises'!$B$1:$R$66,17,FALSE)&lt;S$4,5,(S$3-VLOOKUP($C17,'Regional Crises'!$B$1:$R$66,17,FALSE))/(S$3-S$4)*5)),1)))),(IF(VLOOKUP($E17,'Country Indicator Data'!$B$4:$N$300,13,FALSE)="x","x",ROUND(IF(VLOOKUP($E17,'Country Indicator Data'!$B$4:$N$300,13,FALSE)&gt;S$3,0,IF(VLOOKUP($E17,'Country Indicator Data'!$B$4:$N$300,13,FALSE)&lt;S$4,5,(S$3-VLOOKUP($E17,'Country Indicator Data'!$B$4:$N$300,13,FALSE))/(S$3-S$4)*5)),1))))</f>
        <v>1.7</v>
      </c>
      <c r="T17" s="256">
        <f>IF(B17="Regional crisis",((IF(VLOOKUP($C17,'Regional Crises'!$B$1:$R$66,14,FALSE)="x","x",ROUND(IF(VLOOKUP($C17,'Regional Crises'!$B$1:$R$66,14,FALSE)&gt;T$3,0,IF(VLOOKUP($C17,'Regional Crises'!$B$1:$R$66,14,FALSE)&lt;T$4,5,(T$3-VLOOKUP($C17,'Regional Crises'!$B$1:$R$66,14,FALSE))/(T$3-T$4)*5)),1)))),(IF(VLOOKUP($E17,'Country Indicator Data'!$B$4:$N$300,10,FALSE)="x","x",ROUND(IF(VLOOKUP($E17,'Country Indicator Data'!$B$4:$N$300,10,FALSE)&gt;T$3,0,IF(VLOOKUP($E17,'Country Indicator Data'!$B$4:$N$300,10,FALSE)&lt;T$4,5,(T$3-VLOOKUP($E17,'Country Indicator Data'!$B$4:$N$300,10,FALSE))/(T$3-T$4)*5)),1))))</f>
        <v>1.4</v>
      </c>
      <c r="U17" s="256">
        <f>IF(B17="Regional crisis",((IF(VLOOKUP($C17,'Regional Crises'!$B$1:$R$66,15,FALSE)="x","x",ROUND(IF(VLOOKUP($C17,'Regional Crises'!$B$1:$R$66,15,FALSE)&gt;U$3,0,IF(VLOOKUP($C17,'Regional Crises'!$B$1:$R$66,15,FALSE)&lt;U$4,5,(U$3-VLOOKUP($C17,'Regional Crises'!$B$1:$R$66,15,FALSE))/(U$3-U$4)*5)),1)))),(IF(VLOOKUP($E17,'Country Indicator Data'!$B$4:$N$300,11,FALSE)="x","x",ROUND(IF(VLOOKUP($E17,'Country Indicator Data'!$B$4:$N$300,11,FALSE)&gt;U$3,0,IF(VLOOKUP($E17,'Country Indicator Data'!$B$4:$N$300,11,FALSE)&lt;U$4,5,(U$3-VLOOKUP($E17,'Country Indicator Data'!$B$4:$N$300,11,FALSE))/(U$3-U$4)*5)),1))))</f>
        <v>0.3</v>
      </c>
      <c r="V17" s="256">
        <f>IF(B17="Regional crisis",((IF(VLOOKUP($C17,'Regional Crises'!$B$1:$R$66,16,FALSE)="x","x",ROUND(IF(VLOOKUP($C17,'Regional Crises'!$B$1:$R$66,16,FALSE)&gt;V$3,0,IF(VLOOKUP($C17,'Regional Crises'!$B$1:$R$66,16,FALSE)&lt;V$4,5,(V$3-VLOOKUP($C17,'Regional Crises'!$B$1:$R$66,16,FALSE))/(V$3-V$4)*5)),1)))),(IF(VLOOKUP($E17,'Country Indicator Data'!$B$4:$N$300,12,FALSE)="x","x",ROUND(IF(VLOOKUP($E17,'Country Indicator Data'!$B$4:$N$300,12,FALSE)&gt;V$3,0,IF(VLOOKUP($E17,'Country Indicator Data'!$B$4:$N$300,12,FALSE)&lt;V$4,5,(V$3-VLOOKUP($E17,'Country Indicator Data'!$B$4:$N$300,12,FALSE))/(V$3-V$4)*5)),1))))</f>
        <v>0.5</v>
      </c>
      <c r="W17" s="256">
        <f t="shared" si="5"/>
        <v>1</v>
      </c>
      <c r="X17" s="256">
        <f t="shared" si="6"/>
        <v>1.5</v>
      </c>
      <c r="Y17" s="263">
        <f>IF('Core Indicators'!FC14="x","x",IF('Core Indicators'!FC14&gt;=5,5,IF('Core Indicators'!FC14&gt;=4,4,IF('Core Indicators'!FC14&gt;=3,3,IF('Core Indicators'!FC14&gt;=2,2,IF('Core Indicators'!FC14&gt;=1,1,0))))))</f>
        <v>2</v>
      </c>
      <c r="Z17" s="256">
        <f t="shared" si="7"/>
        <v>2</v>
      </c>
      <c r="AA17" s="263">
        <f>'Crisis Indicator Data'!Y14</f>
        <v>0</v>
      </c>
      <c r="AB17" s="263">
        <f>'Crisis Indicator Data'!Z14</f>
        <v>0</v>
      </c>
      <c r="AC17" s="263">
        <f>'Crisis Indicator Data'!AA14</f>
        <v>0</v>
      </c>
      <c r="AD17" s="263">
        <f>'Crisis Indicator Data'!AB14</f>
        <v>0</v>
      </c>
      <c r="AE17" s="263">
        <f t="shared" si="8"/>
        <v>0</v>
      </c>
      <c r="AF17" s="263">
        <f>'Crisis Indicator Data'!AC14</f>
        <v>0</v>
      </c>
      <c r="AG17" s="263">
        <f>'Crisis Indicator Data'!AD14</f>
        <v>2</v>
      </c>
      <c r="AH17" s="263">
        <f t="shared" si="9"/>
        <v>2</v>
      </c>
      <c r="AI17" s="263">
        <f>'Crisis Indicator Data'!AE14</f>
        <v>0</v>
      </c>
      <c r="AJ17" s="263">
        <f>'Crisis Indicator Data'!AF14</f>
        <v>0</v>
      </c>
      <c r="AK17" s="263">
        <f>'Crisis Indicator Data'!AG14</f>
        <v>1</v>
      </c>
      <c r="AL17" s="263">
        <f t="shared" si="10"/>
        <v>1</v>
      </c>
      <c r="AM17" s="256">
        <f t="shared" si="11"/>
        <v>1</v>
      </c>
      <c r="AN17" s="256">
        <f t="shared" si="12"/>
        <v>1.5</v>
      </c>
    </row>
    <row r="18" spans="1:40" ht="13.5" customHeight="1" x14ac:dyDescent="0.35">
      <c r="A18" s="147" t="str">
        <f>'Crisis Indicator Data'!A15</f>
        <v>Multiple crises in Cameroon</v>
      </c>
      <c r="B18" s="148" t="str">
        <f>'Crisis Indicator Data'!B15</f>
        <v>Multiple crises country</v>
      </c>
      <c r="C18" s="148" t="str">
        <f>'Crisis Indicator Data'!C15</f>
        <v>CMR001</v>
      </c>
      <c r="D18" s="148" t="str">
        <f>'Crisis Indicator Data'!D15</f>
        <v>Cameroon</v>
      </c>
      <c r="E18" s="149" t="str">
        <f>'Crisis Indicator Data'!E15</f>
        <v>CMR</v>
      </c>
      <c r="F18" s="256">
        <f>IF(B18="Regional crisis",(IF(VLOOKUP($C18,'Regional Crises'!$B$1:$R$66,7,FALSE)="x","x",ROUND(IF(VLOOKUP($C18,'Regional Crises'!$B$1:$R$66,7,FALSE)&gt;$F$3,5,IF(VLOOKUP($C18,'Regional Crises'!$B$1:$R$66,7,FALSE)&lt;F$4,0,($F$3-VLOOKUP($C18,'Regional Crises'!$B$1:$R$66,7,FALSE))/($F$3-$F$4)*5)),1))),IF(VLOOKUP($E18,'Country Indicator Data'!$B$4:$N$300,3,FALSE)="x","x",ROUND(IF(VLOOKUP($E18,'Country Indicator Data'!$B$4:$N$300,3,FALSE)&gt;$F$3,5,IF(VLOOKUP($E18,'Country Indicator Data'!$B$4:$N$300,3,FALSE)&lt;$F$4,0,($F$3-VLOOKUP($E18,'Country Indicator Data'!$B$4:$N$300,3,FALSE))/($F$3-$F$4)*5)),1)))</f>
        <v>3.2</v>
      </c>
      <c r="G18" s="256">
        <f>IF(B18="Regional crisis",(IF(VLOOKUP($C18,'Regional Crises'!$B$1:$R$66,9,FALSE)="x","x",ROUND(IF(VLOOKUP($C18,'Regional Crises'!$B$1:$R$66,9,FALSE)&gt;G$3,5,IF(VLOOKUP($C18,'Regional Crises'!$B$1:$R$66,9,FALSE)&lt;G$4,0,(G$3-VLOOKUP($C18,'Regional Crises'!$B$1:$R$66,9,FALSE))/(G$3-G$4)*5)),1))),IF(VLOOKUP($E18,'Country Indicator Data'!$B$4:$N$300,5,FALSE)="x","x",ROUND(IF(VLOOKUP($E18,'Country Indicator Data'!$B$4:$N$300,5,FALSE)&gt;G$3,5,IF(VLOOKUP($E18,'Country Indicator Data'!$B$4:$N$300,5,FALSE)&lt;G$4,0,(G$3-VLOOKUP($E18,'Country Indicator Data'!$B$4:$N$300,5,FALSE))/(G$3-G$4)*5)),1)))</f>
        <v>3.2</v>
      </c>
      <c r="H18" s="256">
        <f t="shared" si="0"/>
        <v>3.2</v>
      </c>
      <c r="I18" s="256">
        <f>IF(B18="Regional crisis",(IF(VLOOKUP($C18,'Regional Crises'!$B$1:$R$66,6,FALSE)="x","x",ROUND(IF(VLOOKUP($C18,'Regional Crises'!$B$1:$R$66,6,FALSE)&gt;I$3,5,IF(VLOOKUP($C18,'Regional Crises'!$B$1:$R$66,6,FALSE)&lt;I$4,0,5-(I$3-VLOOKUP($C18,'Regional Crises'!$B$1:$R$66,6,FALSE))/(I$3-I$4)*5)),1))),IF(VLOOKUP($E18,'Country Indicator Data'!$B$4:$N$300,2,FALSE)="x","x",ROUND(IF(VLOOKUP($E18,'Country Indicator Data'!$B$4:$N$300,2,FALSE)&gt;I$3,5,IF(VLOOKUP($E18,'Country Indicator Data'!$B$4:$N$300,2,FALSE)&lt;I$4,0,5-(I$3-VLOOKUP($E18,'Country Indicator Data'!$B$4:$N$300,2,FALSE))/(I$3-I$4)*5)),1)))</f>
        <v>4.3</v>
      </c>
      <c r="J18" s="256">
        <f>IF(B18="Regional crisis",(IF(VLOOKUP($C18,'Regional Crises'!$B$1:$R$66,8,FALSE)="x","x",ROUND(IF(VLOOKUP($C18,'Regional Crises'!$B$1:$R$66,8,FALSE)&gt;J$3,5,IF(VLOOKUP($C18,'Regional Crises'!$B$1:$R$66,8,FALSE)&lt;J$4,0,5-(J$3-VLOOKUP($C18,'Regional Crises'!$B$1:$R$66,8,FALSE))/(J$3-J$4)*5)),1))),IF(VLOOKUP($E18,'Country Indicator Data'!$B$4:$N$300,4,FALSE)="x","x",ROUND(IF(VLOOKUP($E18,'Country Indicator Data'!$B$4:$N$300,4,FALSE)&gt;J$3,5,IF(VLOOKUP($E18,'Country Indicator Data'!$B$4:$N$300,4,FALSE)&lt;J$4,0,5-(J$3-VLOOKUP($E18,'Country Indicator Data'!$B$4:$N$300,4,FALSE))/(J$3-J$4)*5)),1)))</f>
        <v>0</v>
      </c>
      <c r="K18" s="256">
        <f t="shared" si="1"/>
        <v>2.15</v>
      </c>
      <c r="L18" s="256">
        <f>IF(B18="Regional crisis",(IF(VLOOKUP($C18,'Regional Crises'!$B$1:$R$66,10,FALSE)="x","x",ROUND(IF(VLOOKUP($C18,'Regional Crises'!$B$1:$R$66,10,FALSE)&gt;L$3,5,IF(VLOOKUP($C18,'Regional Crises'!$B$1:$R$66,10,FALSE)&lt;L$4,0,5-(L$3-VLOOKUP($C18,'Regional Crises'!$B$1:$R$66,10,FALSE))/(L$3-L$4)*5)),1))),IF(VLOOKUP($E18,'Country Indicator Data'!$B$4:$N$300,6,FALSE)="x","x",ROUND(IF(VLOOKUP($E18,'Country Indicator Data'!$B$4:$N$300,6,FALSE)&gt;L$3,5,IF(VLOOKUP($E18,'Country Indicator Data'!$B$4:$N$300,6,FALSE)&lt;L$4,0,5-(L$3-VLOOKUP($E18,'Country Indicator Data'!$B$4:$N$300,6,FALSE))/(L$3-L$4)*5)),1)))</f>
        <v>3.8</v>
      </c>
      <c r="M18" s="256">
        <f>IF(B18="Regional crisis",(IF(VLOOKUP($C18,'Regional Crises'!$B$1:$R$66,11,FALSE)="x","x",ROUND(IF(VLOOKUP($C18,'Regional Crises'!$B$1:$R$66,11,FALSE)&gt;M$3,5,IF(VLOOKUP($C18,'Regional Crises'!$B$1:$R$66,11,FALSE)&lt;M$4,0,5-(M$3-VLOOKUP($C18,'Regional Crises'!$B$1:$R$66,11,FALSE))/(M$3-M$4)*5)),1))),IF(VLOOKUP($E18,'Country Indicator Data'!$B$4:$N$300,7,FALSE)="x","x",ROUND(IF(VLOOKUP($E18,'Country Indicator Data'!$B$4:$N$300,7,FALSE)&gt;M$3,5,IF(VLOOKUP($E18,'Country Indicator Data'!$B$4:$N$300,7,FALSE)&lt;M$4,0,5-(M$3-VLOOKUP($E18,'Country Indicator Data'!$B$4:$N$300,7,FALSE))/(M$3-M$4)*5)),1)))</f>
        <v>2.7</v>
      </c>
      <c r="N18" s="256">
        <f t="shared" si="2"/>
        <v>3.25</v>
      </c>
      <c r="O18" s="256">
        <f t="shared" si="3"/>
        <v>2.8666666666666667</v>
      </c>
      <c r="P18" s="256">
        <f>IF(B18="Regional crisis",VLOOKUP(C18,'Regional Crises'!$B$1:$R$69,12,FALSE),VLOOKUP(E18,'Country Indicator Data'!$B$4:$I$300,8,FALSE))</f>
        <v>5</v>
      </c>
      <c r="Q18" s="256">
        <f>IF($B18="Regional crisis",((IF(VLOOKUP($C18,'Regional Crises'!$B$1:$R$66,13,FALSE)="x","x",ROUND(IF(VLOOKUP($C18,'Regional Crises'!$B$1:$R$66,13,FALSE)&gt;Q$3,5,IF(VLOOKUP($C18,'Regional Crises'!$B$1:$R$66,13,FALSE)&lt;Q$4,0,5-(LOG(Q$3)-LOG(VLOOKUP($C18,'Regional Crises'!$B$1:$R$66,13,FALSE)))/(LOG(Q$3)-LOG(Q$4))*5)),1)))),(IF(VLOOKUP($E18,'Country Indicator Data'!$B$4:$N$300,9,FALSE)="x","x",ROUND(IF(VLOOKUP($E18,'Country Indicator Data'!$B$4:$N$300,9,FALSE)&gt;Q$3,5,IF(VLOOKUP($E18,'Country Indicator Data'!$B$4:$N$300,9,FALSE)&lt;Q$4,0,5-(LOG(Q$3)-LOG(VLOOKUP($E18,'Country Indicator Data'!$B$4:$N$300,9,FALSE)))/(LOG(Q$3)-LOG(Q$4))*5)),1))))</f>
        <v>3.9</v>
      </c>
      <c r="R18" s="256">
        <f t="shared" si="4"/>
        <v>4.45</v>
      </c>
      <c r="S18" s="256">
        <f>IF(B18="Regional crisis",((IF(VLOOKUP($C18,'Regional Crises'!$B$1:$R$66,17,FALSE)="x","x",ROUND(IF(VLOOKUP($C18,'Regional Crises'!$B$1:$R$66,17,FALSE)&gt;S$3,0,IF(VLOOKUP($C18,'Regional Crises'!$B$1:$R$66,17,FALSE)&lt;S$4,5,(S$3-VLOOKUP($C18,'Regional Crises'!$B$1:$R$66,17,FALSE))/(S$3-S$4)*5)),1)))),(IF(VLOOKUP($E18,'Country Indicator Data'!$B$4:$N$300,13,FALSE)="x","x",ROUND(IF(VLOOKUP($E18,'Country Indicator Data'!$B$4:$N$300,13,FALSE)&gt;S$3,0,IF(VLOOKUP($E18,'Country Indicator Data'!$B$4:$N$300,13,FALSE)&lt;S$4,5,(S$3-VLOOKUP($E18,'Country Indicator Data'!$B$4:$N$300,13,FALSE))/(S$3-S$4)*5)),1))))</f>
        <v>3.8</v>
      </c>
      <c r="T18" s="256">
        <f>IF(B18="Regional crisis",((IF(VLOOKUP($C18,'Regional Crises'!$B$1:$R$66,14,FALSE)="x","x",ROUND(IF(VLOOKUP($C18,'Regional Crises'!$B$1:$R$66,14,FALSE)&gt;T$3,0,IF(VLOOKUP($C18,'Regional Crises'!$B$1:$R$66,14,FALSE)&lt;T$4,5,(T$3-VLOOKUP($C18,'Regional Crises'!$B$1:$R$66,14,FALSE))/(T$3-T$4)*5)),1)))),(IF(VLOOKUP($E18,'Country Indicator Data'!$B$4:$N$300,10,FALSE)="x","x",ROUND(IF(VLOOKUP($E18,'Country Indicator Data'!$B$4:$N$300,10,FALSE)&gt;T$3,0,IF(VLOOKUP($E18,'Country Indicator Data'!$B$4:$N$300,10,FALSE)&lt;T$4,5,(T$3-VLOOKUP($E18,'Country Indicator Data'!$B$4:$N$300,10,FALSE))/(T$3-T$4)*5)),1))))</f>
        <v>3.6</v>
      </c>
      <c r="U18" s="256">
        <f>IF(B18="Regional crisis",((IF(VLOOKUP($C18,'Regional Crises'!$B$1:$R$66,15,FALSE)="x","x",ROUND(IF(VLOOKUP($C18,'Regional Crises'!$B$1:$R$66,15,FALSE)&gt;U$3,0,IF(VLOOKUP($C18,'Regional Crises'!$B$1:$R$66,15,FALSE)&lt;U$4,5,(U$3-VLOOKUP($C18,'Regional Crises'!$B$1:$R$66,15,FALSE))/(U$3-U$4)*5)),1)))),(IF(VLOOKUP($E18,'Country Indicator Data'!$B$4:$N$300,11,FALSE)="x","x",ROUND(IF(VLOOKUP($E18,'Country Indicator Data'!$B$4:$N$300,11,FALSE)&gt;U$3,0,IF(VLOOKUP($E18,'Country Indicator Data'!$B$4:$N$300,11,FALSE)&lt;U$4,5,(U$3-VLOOKUP($E18,'Country Indicator Data'!$B$4:$N$300,11,FALSE))/(U$3-U$4)*5)),1))))</f>
        <v>3.4</v>
      </c>
      <c r="V18" s="256">
        <f>IF(B18="Regional crisis",((IF(VLOOKUP($C18,'Regional Crises'!$B$1:$R$66,16,FALSE)="x","x",ROUND(IF(VLOOKUP($C18,'Regional Crises'!$B$1:$R$66,16,FALSE)&gt;V$3,0,IF(VLOOKUP($C18,'Regional Crises'!$B$1:$R$66,16,FALSE)&lt;V$4,5,(V$3-VLOOKUP($C18,'Regional Crises'!$B$1:$R$66,16,FALSE))/(V$3-V$4)*5)),1)))),(IF(VLOOKUP($E18,'Country Indicator Data'!$B$4:$N$300,12,FALSE)="x","x",ROUND(IF(VLOOKUP($E18,'Country Indicator Data'!$B$4:$N$300,12,FALSE)&gt;V$3,0,IF(VLOOKUP($E18,'Country Indicator Data'!$B$4:$N$300,12,FALSE)&lt;V$4,5,(V$3-VLOOKUP($E18,'Country Indicator Data'!$B$4:$N$300,12,FALSE))/(V$3-V$4)*5)),1))))</f>
        <v>4.0999999999999996</v>
      </c>
      <c r="W18" s="256">
        <f t="shared" si="5"/>
        <v>3.7</v>
      </c>
      <c r="X18" s="256">
        <f t="shared" si="6"/>
        <v>3.7</v>
      </c>
      <c r="Y18" s="263">
        <f>IF('Core Indicators'!FC15="x","x",IF('Core Indicators'!FC15&gt;=5,5,IF('Core Indicators'!FC15&gt;=4,4,IF('Core Indicators'!FC15&gt;=3,3,IF('Core Indicators'!FC15&gt;=2,2,IF('Core Indicators'!FC15&gt;=1,1,0))))))</f>
        <v>5</v>
      </c>
      <c r="Z18" s="256">
        <f t="shared" si="7"/>
        <v>5</v>
      </c>
      <c r="AA18" s="263">
        <f>'Crisis Indicator Data'!Y15</f>
        <v>1</v>
      </c>
      <c r="AB18" s="263">
        <f>'Crisis Indicator Data'!Z15</f>
        <v>3</v>
      </c>
      <c r="AC18" s="263">
        <f>'Crisis Indicator Data'!AA15</f>
        <v>3</v>
      </c>
      <c r="AD18" s="263">
        <f>'Crisis Indicator Data'!AB15</f>
        <v>2</v>
      </c>
      <c r="AE18" s="263">
        <f t="shared" si="8"/>
        <v>4</v>
      </c>
      <c r="AF18" s="263">
        <f>'Crisis Indicator Data'!AC15</f>
        <v>2</v>
      </c>
      <c r="AG18" s="263">
        <f>'Crisis Indicator Data'!AD15</f>
        <v>3</v>
      </c>
      <c r="AH18" s="263">
        <f t="shared" si="9"/>
        <v>5</v>
      </c>
      <c r="AI18" s="263">
        <f>'Crisis Indicator Data'!AE15</f>
        <v>3</v>
      </c>
      <c r="AJ18" s="263">
        <f>'Crisis Indicator Data'!AF15</f>
        <v>1</v>
      </c>
      <c r="AK18" s="263">
        <f>'Crisis Indicator Data'!AG15</f>
        <v>3</v>
      </c>
      <c r="AL18" s="263">
        <f t="shared" si="10"/>
        <v>5</v>
      </c>
      <c r="AM18" s="256">
        <f t="shared" si="11"/>
        <v>5</v>
      </c>
      <c r="AN18" s="256">
        <f t="shared" si="12"/>
        <v>5</v>
      </c>
    </row>
    <row r="19" spans="1:40" ht="13.5" customHeight="1" x14ac:dyDescent="0.35">
      <c r="A19" s="147" t="str">
        <f>'Crisis Indicator Data'!A16</f>
        <v>Boko Haram in Cameroon</v>
      </c>
      <c r="B19" s="148" t="str">
        <f>'Crisis Indicator Data'!B16</f>
        <v>Conflict</v>
      </c>
      <c r="C19" s="148" t="str">
        <f>'Crisis Indicator Data'!C16</f>
        <v>CMR002</v>
      </c>
      <c r="D19" s="148" t="str">
        <f>'Crisis Indicator Data'!D16</f>
        <v>Cameroon</v>
      </c>
      <c r="E19" s="149" t="str">
        <f>'Crisis Indicator Data'!E16</f>
        <v>CMR</v>
      </c>
      <c r="F19" s="256">
        <f>IF(B19="Regional crisis",(IF(VLOOKUP($C19,'Regional Crises'!$B$1:$R$66,7,FALSE)="x","x",ROUND(IF(VLOOKUP($C19,'Regional Crises'!$B$1:$R$66,7,FALSE)&gt;$F$3,5,IF(VLOOKUP($C19,'Regional Crises'!$B$1:$R$66,7,FALSE)&lt;F$4,0,($F$3-VLOOKUP($C19,'Regional Crises'!$B$1:$R$66,7,FALSE))/($F$3-$F$4)*5)),1))),IF(VLOOKUP($E19,'Country Indicator Data'!$B$4:$N$300,3,FALSE)="x","x",ROUND(IF(VLOOKUP($E19,'Country Indicator Data'!$B$4:$N$300,3,FALSE)&gt;$F$3,5,IF(VLOOKUP($E19,'Country Indicator Data'!$B$4:$N$300,3,FALSE)&lt;$F$4,0,($F$3-VLOOKUP($E19,'Country Indicator Data'!$B$4:$N$300,3,FALSE))/($F$3-$F$4)*5)),1)))</f>
        <v>3.2</v>
      </c>
      <c r="G19" s="256">
        <f>IF(B19="Regional crisis",(IF(VLOOKUP($C19,'Regional Crises'!$B$1:$R$66,9,FALSE)="x","x",ROUND(IF(VLOOKUP($C19,'Regional Crises'!$B$1:$R$66,9,FALSE)&gt;G$3,5,IF(VLOOKUP($C19,'Regional Crises'!$B$1:$R$66,9,FALSE)&lt;G$4,0,(G$3-VLOOKUP($C19,'Regional Crises'!$B$1:$R$66,9,FALSE))/(G$3-G$4)*5)),1))),IF(VLOOKUP($E19,'Country Indicator Data'!$B$4:$N$300,5,FALSE)="x","x",ROUND(IF(VLOOKUP($E19,'Country Indicator Data'!$B$4:$N$300,5,FALSE)&gt;G$3,5,IF(VLOOKUP($E19,'Country Indicator Data'!$B$4:$N$300,5,FALSE)&lt;G$4,0,(G$3-VLOOKUP($E19,'Country Indicator Data'!$B$4:$N$300,5,FALSE))/(G$3-G$4)*5)),1)))</f>
        <v>3.2</v>
      </c>
      <c r="H19" s="256">
        <f t="shared" si="0"/>
        <v>3.2</v>
      </c>
      <c r="I19" s="256">
        <f>IF(B19="Regional crisis",(IF(VLOOKUP($C19,'Regional Crises'!$B$1:$R$66,6,FALSE)="x","x",ROUND(IF(VLOOKUP($C19,'Regional Crises'!$B$1:$R$66,6,FALSE)&gt;I$3,5,IF(VLOOKUP($C19,'Regional Crises'!$B$1:$R$66,6,FALSE)&lt;I$4,0,5-(I$3-VLOOKUP($C19,'Regional Crises'!$B$1:$R$66,6,FALSE))/(I$3-I$4)*5)),1))),IF(VLOOKUP($E19,'Country Indicator Data'!$B$4:$N$300,2,FALSE)="x","x",ROUND(IF(VLOOKUP($E19,'Country Indicator Data'!$B$4:$N$300,2,FALSE)&gt;I$3,5,IF(VLOOKUP($E19,'Country Indicator Data'!$B$4:$N$300,2,FALSE)&lt;I$4,0,5-(I$3-VLOOKUP($E19,'Country Indicator Data'!$B$4:$N$300,2,FALSE))/(I$3-I$4)*5)),1)))</f>
        <v>4.3</v>
      </c>
      <c r="J19" s="256">
        <f>IF(B19="Regional crisis",(IF(VLOOKUP($C19,'Regional Crises'!$B$1:$R$66,8,FALSE)="x","x",ROUND(IF(VLOOKUP($C19,'Regional Crises'!$B$1:$R$66,8,FALSE)&gt;J$3,5,IF(VLOOKUP($C19,'Regional Crises'!$B$1:$R$66,8,FALSE)&lt;J$4,0,5-(J$3-VLOOKUP($C19,'Regional Crises'!$B$1:$R$66,8,FALSE))/(J$3-J$4)*5)),1))),IF(VLOOKUP($E19,'Country Indicator Data'!$B$4:$N$300,4,FALSE)="x","x",ROUND(IF(VLOOKUP($E19,'Country Indicator Data'!$B$4:$N$300,4,FALSE)&gt;J$3,5,IF(VLOOKUP($E19,'Country Indicator Data'!$B$4:$N$300,4,FALSE)&lt;J$4,0,5-(J$3-VLOOKUP($E19,'Country Indicator Data'!$B$4:$N$300,4,FALSE))/(J$3-J$4)*5)),1)))</f>
        <v>0</v>
      </c>
      <c r="K19" s="256">
        <f t="shared" si="1"/>
        <v>2.15</v>
      </c>
      <c r="L19" s="256">
        <f>IF(B19="Regional crisis",(IF(VLOOKUP($C19,'Regional Crises'!$B$1:$R$66,10,FALSE)="x","x",ROUND(IF(VLOOKUP($C19,'Regional Crises'!$B$1:$R$66,10,FALSE)&gt;L$3,5,IF(VLOOKUP($C19,'Regional Crises'!$B$1:$R$66,10,FALSE)&lt;L$4,0,5-(L$3-VLOOKUP($C19,'Regional Crises'!$B$1:$R$66,10,FALSE))/(L$3-L$4)*5)),1))),IF(VLOOKUP($E19,'Country Indicator Data'!$B$4:$N$300,6,FALSE)="x","x",ROUND(IF(VLOOKUP($E19,'Country Indicator Data'!$B$4:$N$300,6,FALSE)&gt;L$3,5,IF(VLOOKUP($E19,'Country Indicator Data'!$B$4:$N$300,6,FALSE)&lt;L$4,0,5-(L$3-VLOOKUP($E19,'Country Indicator Data'!$B$4:$N$300,6,FALSE))/(L$3-L$4)*5)),1)))</f>
        <v>3.8</v>
      </c>
      <c r="M19" s="256">
        <f>IF(B19="Regional crisis",(IF(VLOOKUP($C19,'Regional Crises'!$B$1:$R$66,11,FALSE)="x","x",ROUND(IF(VLOOKUP($C19,'Regional Crises'!$B$1:$R$66,11,FALSE)&gt;M$3,5,IF(VLOOKUP($C19,'Regional Crises'!$B$1:$R$66,11,FALSE)&lt;M$4,0,5-(M$3-VLOOKUP($C19,'Regional Crises'!$B$1:$R$66,11,FALSE))/(M$3-M$4)*5)),1))),IF(VLOOKUP($E19,'Country Indicator Data'!$B$4:$N$300,7,FALSE)="x","x",ROUND(IF(VLOOKUP($E19,'Country Indicator Data'!$B$4:$N$300,7,FALSE)&gt;M$3,5,IF(VLOOKUP($E19,'Country Indicator Data'!$B$4:$N$300,7,FALSE)&lt;M$4,0,5-(M$3-VLOOKUP($E19,'Country Indicator Data'!$B$4:$N$300,7,FALSE))/(M$3-M$4)*5)),1)))</f>
        <v>2.7</v>
      </c>
      <c r="N19" s="256">
        <f t="shared" si="2"/>
        <v>3.25</v>
      </c>
      <c r="O19" s="256">
        <f t="shared" si="3"/>
        <v>2.8666666666666667</v>
      </c>
      <c r="P19" s="256">
        <f>IF(B19="Regional crisis",VLOOKUP(C19,'Regional Crises'!$B$1:$R$69,12,FALSE),VLOOKUP(E19,'Country Indicator Data'!$B$4:$I$300,8,FALSE))</f>
        <v>5</v>
      </c>
      <c r="Q19" s="256">
        <f>IF($B19="Regional crisis",((IF(VLOOKUP($C19,'Regional Crises'!$B$1:$R$66,13,FALSE)="x","x",ROUND(IF(VLOOKUP($C19,'Regional Crises'!$B$1:$R$66,13,FALSE)&gt;Q$3,5,IF(VLOOKUP($C19,'Regional Crises'!$B$1:$R$66,13,FALSE)&lt;Q$4,0,5-(LOG(Q$3)-LOG(VLOOKUP($C19,'Regional Crises'!$B$1:$R$66,13,FALSE)))/(LOG(Q$3)-LOG(Q$4))*5)),1)))),(IF(VLOOKUP($E19,'Country Indicator Data'!$B$4:$N$300,9,FALSE)="x","x",ROUND(IF(VLOOKUP($E19,'Country Indicator Data'!$B$4:$N$300,9,FALSE)&gt;Q$3,5,IF(VLOOKUP($E19,'Country Indicator Data'!$B$4:$N$300,9,FALSE)&lt;Q$4,0,5-(LOG(Q$3)-LOG(VLOOKUP($E19,'Country Indicator Data'!$B$4:$N$300,9,FALSE)))/(LOG(Q$3)-LOG(Q$4))*5)),1))))</f>
        <v>3.9</v>
      </c>
      <c r="R19" s="256">
        <f t="shared" si="4"/>
        <v>4.45</v>
      </c>
      <c r="S19" s="256">
        <f>IF(B19="Regional crisis",((IF(VLOOKUP($C19,'Regional Crises'!$B$1:$R$66,17,FALSE)="x","x",ROUND(IF(VLOOKUP($C19,'Regional Crises'!$B$1:$R$66,17,FALSE)&gt;S$3,0,IF(VLOOKUP($C19,'Regional Crises'!$B$1:$R$66,17,FALSE)&lt;S$4,5,(S$3-VLOOKUP($C19,'Regional Crises'!$B$1:$R$66,17,FALSE))/(S$3-S$4)*5)),1)))),(IF(VLOOKUP($E19,'Country Indicator Data'!$B$4:$N$300,13,FALSE)="x","x",ROUND(IF(VLOOKUP($E19,'Country Indicator Data'!$B$4:$N$300,13,FALSE)&gt;S$3,0,IF(VLOOKUP($E19,'Country Indicator Data'!$B$4:$N$300,13,FALSE)&lt;S$4,5,(S$3-VLOOKUP($E19,'Country Indicator Data'!$B$4:$N$300,13,FALSE))/(S$3-S$4)*5)),1))))</f>
        <v>3.8</v>
      </c>
      <c r="T19" s="256">
        <f>IF(B19="Regional crisis",((IF(VLOOKUP($C19,'Regional Crises'!$B$1:$R$66,14,FALSE)="x","x",ROUND(IF(VLOOKUP($C19,'Regional Crises'!$B$1:$R$66,14,FALSE)&gt;T$3,0,IF(VLOOKUP($C19,'Regional Crises'!$B$1:$R$66,14,FALSE)&lt;T$4,5,(T$3-VLOOKUP($C19,'Regional Crises'!$B$1:$R$66,14,FALSE))/(T$3-T$4)*5)),1)))),(IF(VLOOKUP($E19,'Country Indicator Data'!$B$4:$N$300,10,FALSE)="x","x",ROUND(IF(VLOOKUP($E19,'Country Indicator Data'!$B$4:$N$300,10,FALSE)&gt;T$3,0,IF(VLOOKUP($E19,'Country Indicator Data'!$B$4:$N$300,10,FALSE)&lt;T$4,5,(T$3-VLOOKUP($E19,'Country Indicator Data'!$B$4:$N$300,10,FALSE))/(T$3-T$4)*5)),1))))</f>
        <v>3.6</v>
      </c>
      <c r="U19" s="256">
        <f>IF(B19="Regional crisis",((IF(VLOOKUP($C19,'Regional Crises'!$B$1:$R$66,15,FALSE)="x","x",ROUND(IF(VLOOKUP($C19,'Regional Crises'!$B$1:$R$66,15,FALSE)&gt;U$3,0,IF(VLOOKUP($C19,'Regional Crises'!$B$1:$R$66,15,FALSE)&lt;U$4,5,(U$3-VLOOKUP($C19,'Regional Crises'!$B$1:$R$66,15,FALSE))/(U$3-U$4)*5)),1)))),(IF(VLOOKUP($E19,'Country Indicator Data'!$B$4:$N$300,11,FALSE)="x","x",ROUND(IF(VLOOKUP($E19,'Country Indicator Data'!$B$4:$N$300,11,FALSE)&gt;U$3,0,IF(VLOOKUP($E19,'Country Indicator Data'!$B$4:$N$300,11,FALSE)&lt;U$4,5,(U$3-VLOOKUP($E19,'Country Indicator Data'!$B$4:$N$300,11,FALSE))/(U$3-U$4)*5)),1))))</f>
        <v>3.4</v>
      </c>
      <c r="V19" s="256">
        <f>IF(B19="Regional crisis",((IF(VLOOKUP($C19,'Regional Crises'!$B$1:$R$66,16,FALSE)="x","x",ROUND(IF(VLOOKUP($C19,'Regional Crises'!$B$1:$R$66,16,FALSE)&gt;V$3,0,IF(VLOOKUP($C19,'Regional Crises'!$B$1:$R$66,16,FALSE)&lt;V$4,5,(V$3-VLOOKUP($C19,'Regional Crises'!$B$1:$R$66,16,FALSE))/(V$3-V$4)*5)),1)))),(IF(VLOOKUP($E19,'Country Indicator Data'!$B$4:$N$300,12,FALSE)="x","x",ROUND(IF(VLOOKUP($E19,'Country Indicator Data'!$B$4:$N$300,12,FALSE)&gt;V$3,0,IF(VLOOKUP($E19,'Country Indicator Data'!$B$4:$N$300,12,FALSE)&lt;V$4,5,(V$3-VLOOKUP($E19,'Country Indicator Data'!$B$4:$N$300,12,FALSE))/(V$3-V$4)*5)),1))))</f>
        <v>4.0999999999999996</v>
      </c>
      <c r="W19" s="256">
        <f t="shared" si="5"/>
        <v>3.7</v>
      </c>
      <c r="X19" s="256">
        <f t="shared" si="6"/>
        <v>3.7</v>
      </c>
      <c r="Y19" s="263">
        <f>IF('Core Indicators'!FC16="x","x",IF('Core Indicators'!FC16&gt;=5,5,IF('Core Indicators'!FC16&gt;=4,4,IF('Core Indicators'!FC16&gt;=3,3,IF('Core Indicators'!FC16&gt;=2,2,IF('Core Indicators'!FC16&gt;=1,1,0))))))</f>
        <v>5</v>
      </c>
      <c r="Z19" s="256">
        <f t="shared" si="7"/>
        <v>5</v>
      </c>
      <c r="AA19" s="263">
        <f>'Crisis Indicator Data'!Y16</f>
        <v>1</v>
      </c>
      <c r="AB19" s="263">
        <f>'Crisis Indicator Data'!Z16</f>
        <v>2</v>
      </c>
      <c r="AC19" s="263">
        <f>'Crisis Indicator Data'!AA16</f>
        <v>1</v>
      </c>
      <c r="AD19" s="263">
        <f>'Crisis Indicator Data'!AB16</f>
        <v>0</v>
      </c>
      <c r="AE19" s="263">
        <f t="shared" si="8"/>
        <v>2</v>
      </c>
      <c r="AF19" s="263">
        <f>'Crisis Indicator Data'!AC16</f>
        <v>0</v>
      </c>
      <c r="AG19" s="263">
        <f>'Crisis Indicator Data'!AD16</f>
        <v>3</v>
      </c>
      <c r="AH19" s="263">
        <f t="shared" si="9"/>
        <v>3</v>
      </c>
      <c r="AI19" s="263">
        <f>'Crisis Indicator Data'!AE16</f>
        <v>2</v>
      </c>
      <c r="AJ19" s="263">
        <f>'Crisis Indicator Data'!AF16</f>
        <v>1</v>
      </c>
      <c r="AK19" s="263">
        <f>'Crisis Indicator Data'!AG16</f>
        <v>3</v>
      </c>
      <c r="AL19" s="263">
        <f t="shared" si="10"/>
        <v>4</v>
      </c>
      <c r="AM19" s="256">
        <f t="shared" si="11"/>
        <v>3</v>
      </c>
      <c r="AN19" s="256">
        <f t="shared" si="12"/>
        <v>4</v>
      </c>
    </row>
    <row r="20" spans="1:40" ht="13.5" customHeight="1" x14ac:dyDescent="0.35">
      <c r="A20" s="147" t="str">
        <f>'Crisis Indicator Data'!A17</f>
        <v>Anglophone Crisis in Cameroon</v>
      </c>
      <c r="B20" s="148" t="str">
        <f>'Crisis Indicator Data'!B17</f>
        <v>Conflict</v>
      </c>
      <c r="C20" s="148" t="str">
        <f>'Crisis Indicator Data'!C17</f>
        <v>CMR003</v>
      </c>
      <c r="D20" s="148" t="str">
        <f>'Crisis Indicator Data'!D17</f>
        <v>Cameroon</v>
      </c>
      <c r="E20" s="149" t="str">
        <f>'Crisis Indicator Data'!E17</f>
        <v>CMR</v>
      </c>
      <c r="F20" s="256">
        <f>IF(B20="Regional crisis",(IF(VLOOKUP($C20,'Regional Crises'!$B$1:$R$66,7,FALSE)="x","x",ROUND(IF(VLOOKUP($C20,'Regional Crises'!$B$1:$R$66,7,FALSE)&gt;$F$3,5,IF(VLOOKUP($C20,'Regional Crises'!$B$1:$R$66,7,FALSE)&lt;F$4,0,($F$3-VLOOKUP($C20,'Regional Crises'!$B$1:$R$66,7,FALSE))/($F$3-$F$4)*5)),1))),IF(VLOOKUP($E20,'Country Indicator Data'!$B$4:$N$300,3,FALSE)="x","x",ROUND(IF(VLOOKUP($E20,'Country Indicator Data'!$B$4:$N$300,3,FALSE)&gt;$F$3,5,IF(VLOOKUP($E20,'Country Indicator Data'!$B$4:$N$300,3,FALSE)&lt;$F$4,0,($F$3-VLOOKUP($E20,'Country Indicator Data'!$B$4:$N$300,3,FALSE))/($F$3-$F$4)*5)),1)))</f>
        <v>3.2</v>
      </c>
      <c r="G20" s="256">
        <f>IF(B20="Regional crisis",(IF(VLOOKUP($C20,'Regional Crises'!$B$1:$R$66,9,FALSE)="x","x",ROUND(IF(VLOOKUP($C20,'Regional Crises'!$B$1:$R$66,9,FALSE)&gt;G$3,5,IF(VLOOKUP($C20,'Regional Crises'!$B$1:$R$66,9,FALSE)&lt;G$4,0,(G$3-VLOOKUP($C20,'Regional Crises'!$B$1:$R$66,9,FALSE))/(G$3-G$4)*5)),1))),IF(VLOOKUP($E20,'Country Indicator Data'!$B$4:$N$300,5,FALSE)="x","x",ROUND(IF(VLOOKUP($E20,'Country Indicator Data'!$B$4:$N$300,5,FALSE)&gt;G$3,5,IF(VLOOKUP($E20,'Country Indicator Data'!$B$4:$N$300,5,FALSE)&lt;G$4,0,(G$3-VLOOKUP($E20,'Country Indicator Data'!$B$4:$N$300,5,FALSE))/(G$3-G$4)*5)),1)))</f>
        <v>3.2</v>
      </c>
      <c r="H20" s="256">
        <f t="shared" si="0"/>
        <v>3.2</v>
      </c>
      <c r="I20" s="256">
        <f>IF(B20="Regional crisis",(IF(VLOOKUP($C20,'Regional Crises'!$B$1:$R$66,6,FALSE)="x","x",ROUND(IF(VLOOKUP($C20,'Regional Crises'!$B$1:$R$66,6,FALSE)&gt;I$3,5,IF(VLOOKUP($C20,'Regional Crises'!$B$1:$R$66,6,FALSE)&lt;I$4,0,5-(I$3-VLOOKUP($C20,'Regional Crises'!$B$1:$R$66,6,FALSE))/(I$3-I$4)*5)),1))),IF(VLOOKUP($E20,'Country Indicator Data'!$B$4:$N$300,2,FALSE)="x","x",ROUND(IF(VLOOKUP($E20,'Country Indicator Data'!$B$4:$N$300,2,FALSE)&gt;I$3,5,IF(VLOOKUP($E20,'Country Indicator Data'!$B$4:$N$300,2,FALSE)&lt;I$4,0,5-(I$3-VLOOKUP($E20,'Country Indicator Data'!$B$4:$N$300,2,FALSE))/(I$3-I$4)*5)),1)))</f>
        <v>4.3</v>
      </c>
      <c r="J20" s="256">
        <f>IF(B20="Regional crisis",(IF(VLOOKUP($C20,'Regional Crises'!$B$1:$R$66,8,FALSE)="x","x",ROUND(IF(VLOOKUP($C20,'Regional Crises'!$B$1:$R$66,8,FALSE)&gt;J$3,5,IF(VLOOKUP($C20,'Regional Crises'!$B$1:$R$66,8,FALSE)&lt;J$4,0,5-(J$3-VLOOKUP($C20,'Regional Crises'!$B$1:$R$66,8,FALSE))/(J$3-J$4)*5)),1))),IF(VLOOKUP($E20,'Country Indicator Data'!$B$4:$N$300,4,FALSE)="x","x",ROUND(IF(VLOOKUP($E20,'Country Indicator Data'!$B$4:$N$300,4,FALSE)&gt;J$3,5,IF(VLOOKUP($E20,'Country Indicator Data'!$B$4:$N$300,4,FALSE)&lt;J$4,0,5-(J$3-VLOOKUP($E20,'Country Indicator Data'!$B$4:$N$300,4,FALSE))/(J$3-J$4)*5)),1)))</f>
        <v>0</v>
      </c>
      <c r="K20" s="256">
        <f t="shared" si="1"/>
        <v>2.15</v>
      </c>
      <c r="L20" s="256">
        <f>IF(B20="Regional crisis",(IF(VLOOKUP($C20,'Regional Crises'!$B$1:$R$66,10,FALSE)="x","x",ROUND(IF(VLOOKUP($C20,'Regional Crises'!$B$1:$R$66,10,FALSE)&gt;L$3,5,IF(VLOOKUP($C20,'Regional Crises'!$B$1:$R$66,10,FALSE)&lt;L$4,0,5-(L$3-VLOOKUP($C20,'Regional Crises'!$B$1:$R$66,10,FALSE))/(L$3-L$4)*5)),1))),IF(VLOOKUP($E20,'Country Indicator Data'!$B$4:$N$300,6,FALSE)="x","x",ROUND(IF(VLOOKUP($E20,'Country Indicator Data'!$B$4:$N$300,6,FALSE)&gt;L$3,5,IF(VLOOKUP($E20,'Country Indicator Data'!$B$4:$N$300,6,FALSE)&lt;L$4,0,5-(L$3-VLOOKUP($E20,'Country Indicator Data'!$B$4:$N$300,6,FALSE))/(L$3-L$4)*5)),1)))</f>
        <v>3.8</v>
      </c>
      <c r="M20" s="256">
        <f>IF(B20="Regional crisis",(IF(VLOOKUP($C20,'Regional Crises'!$B$1:$R$66,11,FALSE)="x","x",ROUND(IF(VLOOKUP($C20,'Regional Crises'!$B$1:$R$66,11,FALSE)&gt;M$3,5,IF(VLOOKUP($C20,'Regional Crises'!$B$1:$R$66,11,FALSE)&lt;M$4,0,5-(M$3-VLOOKUP($C20,'Regional Crises'!$B$1:$R$66,11,FALSE))/(M$3-M$4)*5)),1))),IF(VLOOKUP($E20,'Country Indicator Data'!$B$4:$N$300,7,FALSE)="x","x",ROUND(IF(VLOOKUP($E20,'Country Indicator Data'!$B$4:$N$300,7,FALSE)&gt;M$3,5,IF(VLOOKUP($E20,'Country Indicator Data'!$B$4:$N$300,7,FALSE)&lt;M$4,0,5-(M$3-VLOOKUP($E20,'Country Indicator Data'!$B$4:$N$300,7,FALSE))/(M$3-M$4)*5)),1)))</f>
        <v>2.7</v>
      </c>
      <c r="N20" s="256">
        <f t="shared" si="2"/>
        <v>3.25</v>
      </c>
      <c r="O20" s="256">
        <f t="shared" si="3"/>
        <v>2.8666666666666667</v>
      </c>
      <c r="P20" s="256">
        <f>IF(B20="Regional crisis",VLOOKUP(C20,'Regional Crises'!$B$1:$R$69,12,FALSE),VLOOKUP(E20,'Country Indicator Data'!$B$4:$I$300,8,FALSE))</f>
        <v>5</v>
      </c>
      <c r="Q20" s="256">
        <f>IF($B20="Regional crisis",((IF(VLOOKUP($C20,'Regional Crises'!$B$1:$R$66,13,FALSE)="x","x",ROUND(IF(VLOOKUP($C20,'Regional Crises'!$B$1:$R$66,13,FALSE)&gt;Q$3,5,IF(VLOOKUP($C20,'Regional Crises'!$B$1:$R$66,13,FALSE)&lt;Q$4,0,5-(LOG(Q$3)-LOG(VLOOKUP($C20,'Regional Crises'!$B$1:$R$66,13,FALSE)))/(LOG(Q$3)-LOG(Q$4))*5)),1)))),(IF(VLOOKUP($E20,'Country Indicator Data'!$B$4:$N$300,9,FALSE)="x","x",ROUND(IF(VLOOKUP($E20,'Country Indicator Data'!$B$4:$N$300,9,FALSE)&gt;Q$3,5,IF(VLOOKUP($E20,'Country Indicator Data'!$B$4:$N$300,9,FALSE)&lt;Q$4,0,5-(LOG(Q$3)-LOG(VLOOKUP($E20,'Country Indicator Data'!$B$4:$N$300,9,FALSE)))/(LOG(Q$3)-LOG(Q$4))*5)),1))))</f>
        <v>3.9</v>
      </c>
      <c r="R20" s="256">
        <f t="shared" si="4"/>
        <v>4.45</v>
      </c>
      <c r="S20" s="256">
        <f>IF(B20="Regional crisis",((IF(VLOOKUP($C20,'Regional Crises'!$B$1:$R$66,17,FALSE)="x","x",ROUND(IF(VLOOKUP($C20,'Regional Crises'!$B$1:$R$66,17,FALSE)&gt;S$3,0,IF(VLOOKUP($C20,'Regional Crises'!$B$1:$R$66,17,FALSE)&lt;S$4,5,(S$3-VLOOKUP($C20,'Regional Crises'!$B$1:$R$66,17,FALSE))/(S$3-S$4)*5)),1)))),(IF(VLOOKUP($E20,'Country Indicator Data'!$B$4:$N$300,13,FALSE)="x","x",ROUND(IF(VLOOKUP($E20,'Country Indicator Data'!$B$4:$N$300,13,FALSE)&gt;S$3,0,IF(VLOOKUP($E20,'Country Indicator Data'!$B$4:$N$300,13,FALSE)&lt;S$4,5,(S$3-VLOOKUP($E20,'Country Indicator Data'!$B$4:$N$300,13,FALSE))/(S$3-S$4)*5)),1))))</f>
        <v>3.8</v>
      </c>
      <c r="T20" s="256">
        <f>IF(B20="Regional crisis",((IF(VLOOKUP($C20,'Regional Crises'!$B$1:$R$66,14,FALSE)="x","x",ROUND(IF(VLOOKUP($C20,'Regional Crises'!$B$1:$R$66,14,FALSE)&gt;T$3,0,IF(VLOOKUP($C20,'Regional Crises'!$B$1:$R$66,14,FALSE)&lt;T$4,5,(T$3-VLOOKUP($C20,'Regional Crises'!$B$1:$R$66,14,FALSE))/(T$3-T$4)*5)),1)))),(IF(VLOOKUP($E20,'Country Indicator Data'!$B$4:$N$300,10,FALSE)="x","x",ROUND(IF(VLOOKUP($E20,'Country Indicator Data'!$B$4:$N$300,10,FALSE)&gt;T$3,0,IF(VLOOKUP($E20,'Country Indicator Data'!$B$4:$N$300,10,FALSE)&lt;T$4,5,(T$3-VLOOKUP($E20,'Country Indicator Data'!$B$4:$N$300,10,FALSE))/(T$3-T$4)*5)),1))))</f>
        <v>3.6</v>
      </c>
      <c r="U20" s="256">
        <f>IF(B20="Regional crisis",((IF(VLOOKUP($C20,'Regional Crises'!$B$1:$R$66,15,FALSE)="x","x",ROUND(IF(VLOOKUP($C20,'Regional Crises'!$B$1:$R$66,15,FALSE)&gt;U$3,0,IF(VLOOKUP($C20,'Regional Crises'!$B$1:$R$66,15,FALSE)&lt;U$4,5,(U$3-VLOOKUP($C20,'Regional Crises'!$B$1:$R$66,15,FALSE))/(U$3-U$4)*5)),1)))),(IF(VLOOKUP($E20,'Country Indicator Data'!$B$4:$N$300,11,FALSE)="x","x",ROUND(IF(VLOOKUP($E20,'Country Indicator Data'!$B$4:$N$300,11,FALSE)&gt;U$3,0,IF(VLOOKUP($E20,'Country Indicator Data'!$B$4:$N$300,11,FALSE)&lt;U$4,5,(U$3-VLOOKUP($E20,'Country Indicator Data'!$B$4:$N$300,11,FALSE))/(U$3-U$4)*5)),1))))</f>
        <v>3.4</v>
      </c>
      <c r="V20" s="256">
        <f>IF(B20="Regional crisis",((IF(VLOOKUP($C20,'Regional Crises'!$B$1:$R$66,16,FALSE)="x","x",ROUND(IF(VLOOKUP($C20,'Regional Crises'!$B$1:$R$66,16,FALSE)&gt;V$3,0,IF(VLOOKUP($C20,'Regional Crises'!$B$1:$R$66,16,FALSE)&lt;V$4,5,(V$3-VLOOKUP($C20,'Regional Crises'!$B$1:$R$66,16,FALSE))/(V$3-V$4)*5)),1)))),(IF(VLOOKUP($E20,'Country Indicator Data'!$B$4:$N$300,12,FALSE)="x","x",ROUND(IF(VLOOKUP($E20,'Country Indicator Data'!$B$4:$N$300,12,FALSE)&gt;V$3,0,IF(VLOOKUP($E20,'Country Indicator Data'!$B$4:$N$300,12,FALSE)&lt;V$4,5,(V$3-VLOOKUP($E20,'Country Indicator Data'!$B$4:$N$300,12,FALSE))/(V$3-V$4)*5)),1))))</f>
        <v>4.0999999999999996</v>
      </c>
      <c r="W20" s="256">
        <f t="shared" si="5"/>
        <v>3.7</v>
      </c>
      <c r="X20" s="256">
        <f t="shared" si="6"/>
        <v>3.7</v>
      </c>
      <c r="Y20" s="263">
        <f>IF('Core Indicators'!FC17="x","x",IF('Core Indicators'!FC17&gt;=5,5,IF('Core Indicators'!FC17&gt;=4,4,IF('Core Indicators'!FC17&gt;=3,3,IF('Core Indicators'!FC17&gt;=2,2,IF('Core Indicators'!FC17&gt;=1,1,0))))))</f>
        <v>4</v>
      </c>
      <c r="Z20" s="256">
        <f t="shared" si="7"/>
        <v>4</v>
      </c>
      <c r="AA20" s="263">
        <f>'Crisis Indicator Data'!Y17</f>
        <v>1</v>
      </c>
      <c r="AB20" s="263">
        <f>'Crisis Indicator Data'!Z17</f>
        <v>3</v>
      </c>
      <c r="AC20" s="263">
        <f>'Crisis Indicator Data'!AA17</f>
        <v>3</v>
      </c>
      <c r="AD20" s="263">
        <f>'Crisis Indicator Data'!AB17</f>
        <v>2</v>
      </c>
      <c r="AE20" s="263">
        <f t="shared" si="8"/>
        <v>4</v>
      </c>
      <c r="AF20" s="263">
        <f>'Crisis Indicator Data'!AC17</f>
        <v>2</v>
      </c>
      <c r="AG20" s="263">
        <f>'Crisis Indicator Data'!AD17</f>
        <v>3</v>
      </c>
      <c r="AH20" s="263">
        <f t="shared" si="9"/>
        <v>5</v>
      </c>
      <c r="AI20" s="263">
        <f>'Crisis Indicator Data'!AE17</f>
        <v>3</v>
      </c>
      <c r="AJ20" s="263">
        <f>'Crisis Indicator Data'!AF17</f>
        <v>1</v>
      </c>
      <c r="AK20" s="263">
        <f>'Crisis Indicator Data'!AG17</f>
        <v>3</v>
      </c>
      <c r="AL20" s="263">
        <f t="shared" si="10"/>
        <v>5</v>
      </c>
      <c r="AM20" s="256">
        <f t="shared" si="11"/>
        <v>5</v>
      </c>
      <c r="AN20" s="256">
        <f t="shared" si="12"/>
        <v>4.5</v>
      </c>
    </row>
    <row r="21" spans="1:40" ht="13.5" customHeight="1" x14ac:dyDescent="0.35">
      <c r="A21" s="147" t="str">
        <f>'Crisis Indicator Data'!A18</f>
        <v>CAR refugees in Cameroon</v>
      </c>
      <c r="B21" s="148" t="str">
        <f>'Crisis Indicator Data'!B18</f>
        <v>International displacement</v>
      </c>
      <c r="C21" s="148" t="str">
        <f>'Crisis Indicator Data'!C18</f>
        <v>CMR004</v>
      </c>
      <c r="D21" s="148" t="str">
        <f>'Crisis Indicator Data'!D18</f>
        <v>Cameroon</v>
      </c>
      <c r="E21" s="149" t="str">
        <f>'Crisis Indicator Data'!E18</f>
        <v>CMR</v>
      </c>
      <c r="F21" s="256">
        <f>IF(B21="Regional crisis",(IF(VLOOKUP($C21,'Regional Crises'!$B$1:$R$66,7,FALSE)="x","x",ROUND(IF(VLOOKUP($C21,'Regional Crises'!$B$1:$R$66,7,FALSE)&gt;$F$3,5,IF(VLOOKUP($C21,'Regional Crises'!$B$1:$R$66,7,FALSE)&lt;F$4,0,($F$3-VLOOKUP($C21,'Regional Crises'!$B$1:$R$66,7,FALSE))/($F$3-$F$4)*5)),1))),IF(VLOOKUP($E21,'Country Indicator Data'!$B$4:$N$300,3,FALSE)="x","x",ROUND(IF(VLOOKUP($E21,'Country Indicator Data'!$B$4:$N$300,3,FALSE)&gt;$F$3,5,IF(VLOOKUP($E21,'Country Indicator Data'!$B$4:$N$300,3,FALSE)&lt;$F$4,0,($F$3-VLOOKUP($E21,'Country Indicator Data'!$B$4:$N$300,3,FALSE))/($F$3-$F$4)*5)),1)))</f>
        <v>3.2</v>
      </c>
      <c r="G21" s="256">
        <f>IF(B21="Regional crisis",(IF(VLOOKUP($C21,'Regional Crises'!$B$1:$R$66,9,FALSE)="x","x",ROUND(IF(VLOOKUP($C21,'Regional Crises'!$B$1:$R$66,9,FALSE)&gt;G$3,5,IF(VLOOKUP($C21,'Regional Crises'!$B$1:$R$66,9,FALSE)&lt;G$4,0,(G$3-VLOOKUP($C21,'Regional Crises'!$B$1:$R$66,9,FALSE))/(G$3-G$4)*5)),1))),IF(VLOOKUP($E21,'Country Indicator Data'!$B$4:$N$300,5,FALSE)="x","x",ROUND(IF(VLOOKUP($E21,'Country Indicator Data'!$B$4:$N$300,5,FALSE)&gt;G$3,5,IF(VLOOKUP($E21,'Country Indicator Data'!$B$4:$N$300,5,FALSE)&lt;G$4,0,(G$3-VLOOKUP($E21,'Country Indicator Data'!$B$4:$N$300,5,FALSE))/(G$3-G$4)*5)),1)))</f>
        <v>3.2</v>
      </c>
      <c r="H21" s="256">
        <f t="shared" si="0"/>
        <v>3.2</v>
      </c>
      <c r="I21" s="256">
        <f>IF(B21="Regional crisis",(IF(VLOOKUP($C21,'Regional Crises'!$B$1:$R$66,6,FALSE)="x","x",ROUND(IF(VLOOKUP($C21,'Regional Crises'!$B$1:$R$66,6,FALSE)&gt;I$3,5,IF(VLOOKUP($C21,'Regional Crises'!$B$1:$R$66,6,FALSE)&lt;I$4,0,5-(I$3-VLOOKUP($C21,'Regional Crises'!$B$1:$R$66,6,FALSE))/(I$3-I$4)*5)),1))),IF(VLOOKUP($E21,'Country Indicator Data'!$B$4:$N$300,2,FALSE)="x","x",ROUND(IF(VLOOKUP($E21,'Country Indicator Data'!$B$4:$N$300,2,FALSE)&gt;I$3,5,IF(VLOOKUP($E21,'Country Indicator Data'!$B$4:$N$300,2,FALSE)&lt;I$4,0,5-(I$3-VLOOKUP($E21,'Country Indicator Data'!$B$4:$N$300,2,FALSE))/(I$3-I$4)*5)),1)))</f>
        <v>4.3</v>
      </c>
      <c r="J21" s="256">
        <f>IF(B21="Regional crisis",(IF(VLOOKUP($C21,'Regional Crises'!$B$1:$R$66,8,FALSE)="x","x",ROUND(IF(VLOOKUP($C21,'Regional Crises'!$B$1:$R$66,8,FALSE)&gt;J$3,5,IF(VLOOKUP($C21,'Regional Crises'!$B$1:$R$66,8,FALSE)&lt;J$4,0,5-(J$3-VLOOKUP($C21,'Regional Crises'!$B$1:$R$66,8,FALSE))/(J$3-J$4)*5)),1))),IF(VLOOKUP($E21,'Country Indicator Data'!$B$4:$N$300,4,FALSE)="x","x",ROUND(IF(VLOOKUP($E21,'Country Indicator Data'!$B$4:$N$300,4,FALSE)&gt;J$3,5,IF(VLOOKUP($E21,'Country Indicator Data'!$B$4:$N$300,4,FALSE)&lt;J$4,0,5-(J$3-VLOOKUP($E21,'Country Indicator Data'!$B$4:$N$300,4,FALSE))/(J$3-J$4)*5)),1)))</f>
        <v>0</v>
      </c>
      <c r="K21" s="256">
        <f t="shared" si="1"/>
        <v>2.15</v>
      </c>
      <c r="L21" s="256">
        <f>IF(B21="Regional crisis",(IF(VLOOKUP($C21,'Regional Crises'!$B$1:$R$66,10,FALSE)="x","x",ROUND(IF(VLOOKUP($C21,'Regional Crises'!$B$1:$R$66,10,FALSE)&gt;L$3,5,IF(VLOOKUP($C21,'Regional Crises'!$B$1:$R$66,10,FALSE)&lt;L$4,0,5-(L$3-VLOOKUP($C21,'Regional Crises'!$B$1:$R$66,10,FALSE))/(L$3-L$4)*5)),1))),IF(VLOOKUP($E21,'Country Indicator Data'!$B$4:$N$300,6,FALSE)="x","x",ROUND(IF(VLOOKUP($E21,'Country Indicator Data'!$B$4:$N$300,6,FALSE)&gt;L$3,5,IF(VLOOKUP($E21,'Country Indicator Data'!$B$4:$N$300,6,FALSE)&lt;L$4,0,5-(L$3-VLOOKUP($E21,'Country Indicator Data'!$B$4:$N$300,6,FALSE))/(L$3-L$4)*5)),1)))</f>
        <v>3.8</v>
      </c>
      <c r="M21" s="256">
        <f>IF(B21="Regional crisis",(IF(VLOOKUP($C21,'Regional Crises'!$B$1:$R$66,11,FALSE)="x","x",ROUND(IF(VLOOKUP($C21,'Regional Crises'!$B$1:$R$66,11,FALSE)&gt;M$3,5,IF(VLOOKUP($C21,'Regional Crises'!$B$1:$R$66,11,FALSE)&lt;M$4,0,5-(M$3-VLOOKUP($C21,'Regional Crises'!$B$1:$R$66,11,FALSE))/(M$3-M$4)*5)),1))),IF(VLOOKUP($E21,'Country Indicator Data'!$B$4:$N$300,7,FALSE)="x","x",ROUND(IF(VLOOKUP($E21,'Country Indicator Data'!$B$4:$N$300,7,FALSE)&gt;M$3,5,IF(VLOOKUP($E21,'Country Indicator Data'!$B$4:$N$300,7,FALSE)&lt;M$4,0,5-(M$3-VLOOKUP($E21,'Country Indicator Data'!$B$4:$N$300,7,FALSE))/(M$3-M$4)*5)),1)))</f>
        <v>2.7</v>
      </c>
      <c r="N21" s="256">
        <f t="shared" si="2"/>
        <v>3.25</v>
      </c>
      <c r="O21" s="256">
        <f t="shared" si="3"/>
        <v>2.8666666666666667</v>
      </c>
      <c r="P21" s="256">
        <f>IF(B21="Regional crisis",VLOOKUP(C21,'Regional Crises'!$B$1:$R$69,12,FALSE),VLOOKUP(E21,'Country Indicator Data'!$B$4:$I$300,8,FALSE))</f>
        <v>5</v>
      </c>
      <c r="Q21" s="256">
        <f>IF($B21="Regional crisis",((IF(VLOOKUP($C21,'Regional Crises'!$B$1:$R$66,13,FALSE)="x","x",ROUND(IF(VLOOKUP($C21,'Regional Crises'!$B$1:$R$66,13,FALSE)&gt;Q$3,5,IF(VLOOKUP($C21,'Regional Crises'!$B$1:$R$66,13,FALSE)&lt;Q$4,0,5-(LOG(Q$3)-LOG(VLOOKUP($C21,'Regional Crises'!$B$1:$R$66,13,FALSE)))/(LOG(Q$3)-LOG(Q$4))*5)),1)))),(IF(VLOOKUP($E21,'Country Indicator Data'!$B$4:$N$300,9,FALSE)="x","x",ROUND(IF(VLOOKUP($E21,'Country Indicator Data'!$B$4:$N$300,9,FALSE)&gt;Q$3,5,IF(VLOOKUP($E21,'Country Indicator Data'!$B$4:$N$300,9,FALSE)&lt;Q$4,0,5-(LOG(Q$3)-LOG(VLOOKUP($E21,'Country Indicator Data'!$B$4:$N$300,9,FALSE)))/(LOG(Q$3)-LOG(Q$4))*5)),1))))</f>
        <v>3.9</v>
      </c>
      <c r="R21" s="256">
        <f t="shared" si="4"/>
        <v>4.45</v>
      </c>
      <c r="S21" s="256">
        <f>IF(B21="Regional crisis",((IF(VLOOKUP($C21,'Regional Crises'!$B$1:$R$66,17,FALSE)="x","x",ROUND(IF(VLOOKUP($C21,'Regional Crises'!$B$1:$R$66,17,FALSE)&gt;S$3,0,IF(VLOOKUP($C21,'Regional Crises'!$B$1:$R$66,17,FALSE)&lt;S$4,5,(S$3-VLOOKUP($C21,'Regional Crises'!$B$1:$R$66,17,FALSE))/(S$3-S$4)*5)),1)))),(IF(VLOOKUP($E21,'Country Indicator Data'!$B$4:$N$300,13,FALSE)="x","x",ROUND(IF(VLOOKUP($E21,'Country Indicator Data'!$B$4:$N$300,13,FALSE)&gt;S$3,0,IF(VLOOKUP($E21,'Country Indicator Data'!$B$4:$N$300,13,FALSE)&lt;S$4,5,(S$3-VLOOKUP($E21,'Country Indicator Data'!$B$4:$N$300,13,FALSE))/(S$3-S$4)*5)),1))))</f>
        <v>3.8</v>
      </c>
      <c r="T21" s="256">
        <f>IF(B21="Regional crisis",((IF(VLOOKUP($C21,'Regional Crises'!$B$1:$R$66,14,FALSE)="x","x",ROUND(IF(VLOOKUP($C21,'Regional Crises'!$B$1:$R$66,14,FALSE)&gt;T$3,0,IF(VLOOKUP($C21,'Regional Crises'!$B$1:$R$66,14,FALSE)&lt;T$4,5,(T$3-VLOOKUP($C21,'Regional Crises'!$B$1:$R$66,14,FALSE))/(T$3-T$4)*5)),1)))),(IF(VLOOKUP($E21,'Country Indicator Data'!$B$4:$N$300,10,FALSE)="x","x",ROUND(IF(VLOOKUP($E21,'Country Indicator Data'!$B$4:$N$300,10,FALSE)&gt;T$3,0,IF(VLOOKUP($E21,'Country Indicator Data'!$B$4:$N$300,10,FALSE)&lt;T$4,5,(T$3-VLOOKUP($E21,'Country Indicator Data'!$B$4:$N$300,10,FALSE))/(T$3-T$4)*5)),1))))</f>
        <v>3.6</v>
      </c>
      <c r="U21" s="256">
        <f>IF(B21="Regional crisis",((IF(VLOOKUP($C21,'Regional Crises'!$B$1:$R$66,15,FALSE)="x","x",ROUND(IF(VLOOKUP($C21,'Regional Crises'!$B$1:$R$66,15,FALSE)&gt;U$3,0,IF(VLOOKUP($C21,'Regional Crises'!$B$1:$R$66,15,FALSE)&lt;U$4,5,(U$3-VLOOKUP($C21,'Regional Crises'!$B$1:$R$66,15,FALSE))/(U$3-U$4)*5)),1)))),(IF(VLOOKUP($E21,'Country Indicator Data'!$B$4:$N$300,11,FALSE)="x","x",ROUND(IF(VLOOKUP($E21,'Country Indicator Data'!$B$4:$N$300,11,FALSE)&gt;U$3,0,IF(VLOOKUP($E21,'Country Indicator Data'!$B$4:$N$300,11,FALSE)&lt;U$4,5,(U$3-VLOOKUP($E21,'Country Indicator Data'!$B$4:$N$300,11,FALSE))/(U$3-U$4)*5)),1))))</f>
        <v>3.4</v>
      </c>
      <c r="V21" s="256">
        <f>IF(B21="Regional crisis",((IF(VLOOKUP($C21,'Regional Crises'!$B$1:$R$66,16,FALSE)="x","x",ROUND(IF(VLOOKUP($C21,'Regional Crises'!$B$1:$R$66,16,FALSE)&gt;V$3,0,IF(VLOOKUP($C21,'Regional Crises'!$B$1:$R$66,16,FALSE)&lt;V$4,5,(V$3-VLOOKUP($C21,'Regional Crises'!$B$1:$R$66,16,FALSE))/(V$3-V$4)*5)),1)))),(IF(VLOOKUP($E21,'Country Indicator Data'!$B$4:$N$300,12,FALSE)="x","x",ROUND(IF(VLOOKUP($E21,'Country Indicator Data'!$B$4:$N$300,12,FALSE)&gt;V$3,0,IF(VLOOKUP($E21,'Country Indicator Data'!$B$4:$N$300,12,FALSE)&lt;V$4,5,(V$3-VLOOKUP($E21,'Country Indicator Data'!$B$4:$N$300,12,FALSE))/(V$3-V$4)*5)),1))))</f>
        <v>4.0999999999999996</v>
      </c>
      <c r="W21" s="256">
        <f t="shared" si="5"/>
        <v>3.7</v>
      </c>
      <c r="X21" s="256">
        <f t="shared" si="6"/>
        <v>3.7</v>
      </c>
      <c r="Y21" s="263">
        <f>IF('Core Indicators'!FC18="x","x",IF('Core Indicators'!FC18&gt;=5,5,IF('Core Indicators'!FC18&gt;=4,4,IF('Core Indicators'!FC18&gt;=3,3,IF('Core Indicators'!FC18&gt;=2,2,IF('Core Indicators'!FC18&gt;=1,1,0))))))</f>
        <v>3</v>
      </c>
      <c r="Z21" s="256">
        <f t="shared" si="7"/>
        <v>3</v>
      </c>
      <c r="AA21" s="263">
        <f>'Crisis Indicator Data'!Y18</f>
        <v>1</v>
      </c>
      <c r="AB21" s="263">
        <f>'Crisis Indicator Data'!Z18</f>
        <v>2</v>
      </c>
      <c r="AC21" s="263">
        <f>'Crisis Indicator Data'!AA18</f>
        <v>0</v>
      </c>
      <c r="AD21" s="263">
        <f>'Crisis Indicator Data'!AB18</f>
        <v>0</v>
      </c>
      <c r="AE21" s="263">
        <f t="shared" si="8"/>
        <v>2</v>
      </c>
      <c r="AF21" s="263">
        <f>'Crisis Indicator Data'!AC18</f>
        <v>0</v>
      </c>
      <c r="AG21" s="263">
        <f>'Crisis Indicator Data'!AD18</f>
        <v>2</v>
      </c>
      <c r="AH21" s="263">
        <f t="shared" si="9"/>
        <v>2</v>
      </c>
      <c r="AI21" s="263">
        <f>'Crisis Indicator Data'!AE18</f>
        <v>0</v>
      </c>
      <c r="AJ21" s="263">
        <f>'Crisis Indicator Data'!AF18</f>
        <v>1</v>
      </c>
      <c r="AK21" s="263">
        <f>'Crisis Indicator Data'!AG18</f>
        <v>2</v>
      </c>
      <c r="AL21" s="263">
        <f t="shared" si="10"/>
        <v>3</v>
      </c>
      <c r="AM21" s="256">
        <f t="shared" si="11"/>
        <v>2</v>
      </c>
      <c r="AN21" s="256">
        <f t="shared" si="12"/>
        <v>2.5</v>
      </c>
    </row>
    <row r="22" spans="1:40" ht="13.5" customHeight="1" x14ac:dyDescent="0.35">
      <c r="A22" s="147" t="str">
        <f>'Crisis Indicator Data'!A19</f>
        <v>Complex crisis in DRC</v>
      </c>
      <c r="B22" s="148" t="str">
        <f>'Crisis Indicator Data'!B19</f>
        <v>Complex crisis</v>
      </c>
      <c r="C22" s="148" t="str">
        <f>'Crisis Indicator Data'!C19</f>
        <v>COD001</v>
      </c>
      <c r="D22" s="148" t="str">
        <f>'Crisis Indicator Data'!D19</f>
        <v>DRC</v>
      </c>
      <c r="E22" s="149" t="str">
        <f>'Crisis Indicator Data'!E19</f>
        <v>COD</v>
      </c>
      <c r="F22" s="256">
        <f>IF(B22="Regional crisis",(IF(VLOOKUP($C22,'Regional Crises'!$B$1:$R$66,7,FALSE)="x","x",ROUND(IF(VLOOKUP($C22,'Regional Crises'!$B$1:$R$66,7,FALSE)&gt;$F$3,5,IF(VLOOKUP($C22,'Regional Crises'!$B$1:$R$66,7,FALSE)&lt;F$4,0,($F$3-VLOOKUP($C22,'Regional Crises'!$B$1:$R$66,7,FALSE))/($F$3-$F$4)*5)),1))),IF(VLOOKUP($E22,'Country Indicator Data'!$B$4:$N$300,3,FALSE)="x","x",ROUND(IF(VLOOKUP($E22,'Country Indicator Data'!$B$4:$N$300,3,FALSE)&gt;$F$3,5,IF(VLOOKUP($E22,'Country Indicator Data'!$B$4:$N$300,3,FALSE)&lt;$F$4,0,($F$3-VLOOKUP($E22,'Country Indicator Data'!$B$4:$N$300,3,FALSE))/($F$3-$F$4)*5)),1)))</f>
        <v>3.9</v>
      </c>
      <c r="G22" s="256">
        <f>IF(B22="Regional crisis",(IF(VLOOKUP($C22,'Regional Crises'!$B$1:$R$66,9,FALSE)="x","x",ROUND(IF(VLOOKUP($C22,'Regional Crises'!$B$1:$R$66,9,FALSE)&gt;G$3,5,IF(VLOOKUP($C22,'Regional Crises'!$B$1:$R$66,9,FALSE)&lt;G$4,0,(G$3-VLOOKUP($C22,'Regional Crises'!$B$1:$R$66,9,FALSE))/(G$3-G$4)*5)),1))),IF(VLOOKUP($E22,'Country Indicator Data'!$B$4:$N$300,5,FALSE)="x","x",ROUND(IF(VLOOKUP($E22,'Country Indicator Data'!$B$4:$N$300,5,FALSE)&gt;G$3,5,IF(VLOOKUP($E22,'Country Indicator Data'!$B$4:$N$300,5,FALSE)&lt;G$4,0,(G$3-VLOOKUP($E22,'Country Indicator Data'!$B$4:$N$300,5,FALSE))/(G$3-G$4)*5)),1)))</f>
        <v>3.2</v>
      </c>
      <c r="H22" s="256">
        <f t="shared" si="0"/>
        <v>3.55</v>
      </c>
      <c r="I22" s="256">
        <f>IF(B22="Regional crisis",(IF(VLOOKUP($C22,'Regional Crises'!$B$1:$R$66,6,FALSE)="x","x",ROUND(IF(VLOOKUP($C22,'Regional Crises'!$B$1:$R$66,6,FALSE)&gt;I$3,5,IF(VLOOKUP($C22,'Regional Crises'!$B$1:$R$66,6,FALSE)&lt;I$4,0,5-(I$3-VLOOKUP($C22,'Regional Crises'!$B$1:$R$66,6,FALSE))/(I$3-I$4)*5)),1))),IF(VLOOKUP($E22,'Country Indicator Data'!$B$4:$N$300,2,FALSE)="x","x",ROUND(IF(VLOOKUP($E22,'Country Indicator Data'!$B$4:$N$300,2,FALSE)&gt;I$3,5,IF(VLOOKUP($E22,'Country Indicator Data'!$B$4:$N$300,2,FALSE)&lt;I$4,0,5-(I$3-VLOOKUP($E22,'Country Indicator Data'!$B$4:$N$300,2,FALSE))/(I$3-I$4)*5)),1)))</f>
        <v>4.7</v>
      </c>
      <c r="J22" s="256">
        <f>IF(B22="Regional crisis",(IF(VLOOKUP($C22,'Regional Crises'!$B$1:$R$66,8,FALSE)="x","x",ROUND(IF(VLOOKUP($C22,'Regional Crises'!$B$1:$R$66,8,FALSE)&gt;J$3,5,IF(VLOOKUP($C22,'Regional Crises'!$B$1:$R$66,8,FALSE)&lt;J$4,0,5-(J$3-VLOOKUP($C22,'Regional Crises'!$B$1:$R$66,8,FALSE))/(J$3-J$4)*5)),1))),IF(VLOOKUP($E22,'Country Indicator Data'!$B$4:$N$300,4,FALSE)="x","x",ROUND(IF(VLOOKUP($E22,'Country Indicator Data'!$B$4:$N$300,4,FALSE)&gt;J$3,5,IF(VLOOKUP($E22,'Country Indicator Data'!$B$4:$N$300,4,FALSE)&lt;J$4,0,5-(J$3-VLOOKUP($E22,'Country Indicator Data'!$B$4:$N$300,4,FALSE))/(J$3-J$4)*5)),1)))</f>
        <v>5</v>
      </c>
      <c r="K22" s="256">
        <f t="shared" si="1"/>
        <v>4.8499999999999996</v>
      </c>
      <c r="L22" s="256">
        <f>IF(B22="Regional crisis",(IF(VLOOKUP($C22,'Regional Crises'!$B$1:$R$66,10,FALSE)="x","x",ROUND(IF(VLOOKUP($C22,'Regional Crises'!$B$1:$R$66,10,FALSE)&gt;L$3,5,IF(VLOOKUP($C22,'Regional Crises'!$B$1:$R$66,10,FALSE)&lt;L$4,0,5-(L$3-VLOOKUP($C22,'Regional Crises'!$B$1:$R$66,10,FALSE))/(L$3-L$4)*5)),1))),IF(VLOOKUP($E22,'Country Indicator Data'!$B$4:$N$300,6,FALSE)="x","x",ROUND(IF(VLOOKUP($E22,'Country Indicator Data'!$B$4:$N$300,6,FALSE)&gt;L$3,5,IF(VLOOKUP($E22,'Country Indicator Data'!$B$4:$N$300,6,FALSE)&lt;L$4,0,5-(L$3-VLOOKUP($E22,'Country Indicator Data'!$B$4:$N$300,6,FALSE))/(L$3-L$4)*5)),1)))</f>
        <v>4.4000000000000004</v>
      </c>
      <c r="M22" s="256">
        <f>IF(B22="Regional crisis",(IF(VLOOKUP($C22,'Regional Crises'!$B$1:$R$66,11,FALSE)="x","x",ROUND(IF(VLOOKUP($C22,'Regional Crises'!$B$1:$R$66,11,FALSE)&gt;M$3,5,IF(VLOOKUP($C22,'Regional Crises'!$B$1:$R$66,11,FALSE)&lt;M$4,0,5-(M$3-VLOOKUP($C22,'Regional Crises'!$B$1:$R$66,11,FALSE))/(M$3-M$4)*5)),1))),IF(VLOOKUP($E22,'Country Indicator Data'!$B$4:$N$300,7,FALSE)="x","x",ROUND(IF(VLOOKUP($E22,'Country Indicator Data'!$B$4:$N$300,7,FALSE)&gt;M$3,5,IF(VLOOKUP($E22,'Country Indicator Data'!$B$4:$N$300,7,FALSE)&lt;M$4,0,5-(M$3-VLOOKUP($E22,'Country Indicator Data'!$B$4:$N$300,7,FALSE))/(M$3-M$4)*5)),1)))</f>
        <v>2.1</v>
      </c>
      <c r="N22" s="256">
        <f t="shared" si="2"/>
        <v>3.25</v>
      </c>
      <c r="O22" s="256">
        <f t="shared" si="3"/>
        <v>3.8833333333333329</v>
      </c>
      <c r="P22" s="256">
        <f>IF(B22="Regional crisis",VLOOKUP(C22,'Regional Crises'!$B$1:$R$69,12,FALSE),VLOOKUP(E22,'Country Indicator Data'!$B$4:$I$300,8,FALSE))</f>
        <v>5</v>
      </c>
      <c r="Q22" s="256">
        <f>IF($B22="Regional crisis",((IF(VLOOKUP($C22,'Regional Crises'!$B$1:$R$66,13,FALSE)="x","x",ROUND(IF(VLOOKUP($C22,'Regional Crises'!$B$1:$R$66,13,FALSE)&gt;Q$3,5,IF(VLOOKUP($C22,'Regional Crises'!$B$1:$R$66,13,FALSE)&lt;Q$4,0,5-(LOG(Q$3)-LOG(VLOOKUP($C22,'Regional Crises'!$B$1:$R$66,13,FALSE)))/(LOG(Q$3)-LOG(Q$4))*5)),1)))),(IF(VLOOKUP($E22,'Country Indicator Data'!$B$4:$N$300,9,FALSE)="x","x",ROUND(IF(VLOOKUP($E22,'Country Indicator Data'!$B$4:$N$300,9,FALSE)&gt;Q$3,5,IF(VLOOKUP($E22,'Country Indicator Data'!$B$4:$N$300,9,FALSE)&lt;Q$4,0,5-(LOG(Q$3)-LOG(VLOOKUP($E22,'Country Indicator Data'!$B$4:$N$300,9,FALSE)))/(LOG(Q$3)-LOG(Q$4))*5)),1))))</f>
        <v>5</v>
      </c>
      <c r="R22" s="256">
        <f t="shared" si="4"/>
        <v>5</v>
      </c>
      <c r="S22" s="256">
        <f>IF(B22="Regional crisis",((IF(VLOOKUP($C22,'Regional Crises'!$B$1:$R$66,17,FALSE)="x","x",ROUND(IF(VLOOKUP($C22,'Regional Crises'!$B$1:$R$66,17,FALSE)&gt;S$3,0,IF(VLOOKUP($C22,'Regional Crises'!$B$1:$R$66,17,FALSE)&lt;S$4,5,(S$3-VLOOKUP($C22,'Regional Crises'!$B$1:$R$66,17,FALSE))/(S$3-S$4)*5)),1)))),(IF(VLOOKUP($E22,'Country Indicator Data'!$B$4:$N$300,13,FALSE)="x","x",ROUND(IF(VLOOKUP($E22,'Country Indicator Data'!$B$4:$N$300,13,FALSE)&gt;S$3,0,IF(VLOOKUP($E22,'Country Indicator Data'!$B$4:$N$300,13,FALSE)&lt;S$4,5,(S$3-VLOOKUP($E22,'Country Indicator Data'!$B$4:$N$300,13,FALSE))/(S$3-S$4)*5)),1))))</f>
        <v>4.0999999999999996</v>
      </c>
      <c r="T22" s="256">
        <f>IF(B22="Regional crisis",((IF(VLOOKUP($C22,'Regional Crises'!$B$1:$R$66,14,FALSE)="x","x",ROUND(IF(VLOOKUP($C22,'Regional Crises'!$B$1:$R$66,14,FALSE)&gt;T$3,0,IF(VLOOKUP($C22,'Regional Crises'!$B$1:$R$66,14,FALSE)&lt;T$4,5,(T$3-VLOOKUP($C22,'Regional Crises'!$B$1:$R$66,14,FALSE))/(T$3-T$4)*5)),1)))),(IF(VLOOKUP($E22,'Country Indicator Data'!$B$4:$N$300,10,FALSE)="x","x",ROUND(IF(VLOOKUP($E22,'Country Indicator Data'!$B$4:$N$300,10,FALSE)&gt;T$3,0,IF(VLOOKUP($E22,'Country Indicator Data'!$B$4:$N$300,10,FALSE)&lt;T$4,5,(T$3-VLOOKUP($E22,'Country Indicator Data'!$B$4:$N$300,10,FALSE))/(T$3-T$4)*5)),1))))</f>
        <v>4.3</v>
      </c>
      <c r="U22" s="256">
        <f>IF(B22="Regional crisis",((IF(VLOOKUP($C22,'Regional Crises'!$B$1:$R$66,15,FALSE)="x","x",ROUND(IF(VLOOKUP($C22,'Regional Crises'!$B$1:$R$66,15,FALSE)&gt;U$3,0,IF(VLOOKUP($C22,'Regional Crises'!$B$1:$R$66,15,FALSE)&lt;U$4,5,(U$3-VLOOKUP($C22,'Regional Crises'!$B$1:$R$66,15,FALSE))/(U$3-U$4)*5)),1)))),(IF(VLOOKUP($E22,'Country Indicator Data'!$B$4:$N$300,11,FALSE)="x","x",ROUND(IF(VLOOKUP($E22,'Country Indicator Data'!$B$4:$N$300,11,FALSE)&gt;U$3,0,IF(VLOOKUP($E22,'Country Indicator Data'!$B$4:$N$300,11,FALSE)&lt;U$4,5,(U$3-VLOOKUP($E22,'Country Indicator Data'!$B$4:$N$300,11,FALSE))/(U$3-U$4)*5)),1))))</f>
        <v>3.6</v>
      </c>
      <c r="V22" s="256">
        <f>IF(B22="Regional crisis",((IF(VLOOKUP($C22,'Regional Crises'!$B$1:$R$66,16,FALSE)="x","x",ROUND(IF(VLOOKUP($C22,'Regional Crises'!$B$1:$R$66,16,FALSE)&gt;V$3,0,IF(VLOOKUP($C22,'Regional Crises'!$B$1:$R$66,16,FALSE)&lt;V$4,5,(V$3-VLOOKUP($C22,'Regional Crises'!$B$1:$R$66,16,FALSE))/(V$3-V$4)*5)),1)))),(IF(VLOOKUP($E22,'Country Indicator Data'!$B$4:$N$300,12,FALSE)="x","x",ROUND(IF(VLOOKUP($E22,'Country Indicator Data'!$B$4:$N$300,12,FALSE)&gt;V$3,0,IF(VLOOKUP($E22,'Country Indicator Data'!$B$4:$N$300,12,FALSE)&lt;V$4,5,(V$3-VLOOKUP($E22,'Country Indicator Data'!$B$4:$N$300,12,FALSE))/(V$3-V$4)*5)),1))))</f>
        <v>4.0999999999999996</v>
      </c>
      <c r="W22" s="256">
        <f t="shared" si="5"/>
        <v>4</v>
      </c>
      <c r="X22" s="256">
        <f t="shared" si="6"/>
        <v>4.3</v>
      </c>
      <c r="Y22" s="263">
        <f>IF('Core Indicators'!FC19="x","x",IF('Core Indicators'!FC19&gt;=5,5,IF('Core Indicators'!FC19&gt;=4,4,IF('Core Indicators'!FC19&gt;=3,3,IF('Core Indicators'!FC19&gt;=2,2,IF('Core Indicators'!FC19&gt;=1,1,0))))))</f>
        <v>5</v>
      </c>
      <c r="Z22" s="256">
        <f t="shared" si="7"/>
        <v>5</v>
      </c>
      <c r="AA22" s="263">
        <f>'Crisis Indicator Data'!Y19</f>
        <v>1</v>
      </c>
      <c r="AB22" s="263">
        <f>'Crisis Indicator Data'!Z19</f>
        <v>3</v>
      </c>
      <c r="AC22" s="263">
        <f>'Crisis Indicator Data'!AA19</f>
        <v>2</v>
      </c>
      <c r="AD22" s="263">
        <f>'Crisis Indicator Data'!AB19</f>
        <v>3</v>
      </c>
      <c r="AE22" s="263">
        <f t="shared" si="8"/>
        <v>4</v>
      </c>
      <c r="AF22" s="263">
        <f>'Crisis Indicator Data'!AC19</f>
        <v>0</v>
      </c>
      <c r="AG22" s="263">
        <f>'Crisis Indicator Data'!AD19</f>
        <v>2</v>
      </c>
      <c r="AH22" s="263">
        <f t="shared" si="9"/>
        <v>2</v>
      </c>
      <c r="AI22" s="263">
        <f>'Crisis Indicator Data'!AE19</f>
        <v>3</v>
      </c>
      <c r="AJ22" s="263">
        <f>'Crisis Indicator Data'!AF19</f>
        <v>1</v>
      </c>
      <c r="AK22" s="263">
        <f>'Crisis Indicator Data'!AG19</f>
        <v>3</v>
      </c>
      <c r="AL22" s="263">
        <f t="shared" si="10"/>
        <v>5</v>
      </c>
      <c r="AM22" s="256">
        <f t="shared" si="11"/>
        <v>4</v>
      </c>
      <c r="AN22" s="256">
        <f t="shared" si="12"/>
        <v>4.5</v>
      </c>
    </row>
    <row r="23" spans="1:40" ht="13.5" customHeight="1" x14ac:dyDescent="0.35">
      <c r="A23" s="147" t="str">
        <f>'Crisis Indicator Data'!A20</f>
        <v>Complex crisis in Congo</v>
      </c>
      <c r="B23" s="148" t="str">
        <f>'Crisis Indicator Data'!B20</f>
        <v>Complex crisis</v>
      </c>
      <c r="C23" s="148" t="str">
        <f>'Crisis Indicator Data'!C20</f>
        <v>COG001</v>
      </c>
      <c r="D23" s="148" t="str">
        <f>'Crisis Indicator Data'!D20</f>
        <v>Congo</v>
      </c>
      <c r="E23" s="149" t="str">
        <f>'Crisis Indicator Data'!E20</f>
        <v>COG</v>
      </c>
      <c r="F23" s="256">
        <f>IF(B23="Regional crisis",(IF(VLOOKUP($C23,'Regional Crises'!$B$1:$R$66,7,FALSE)="x","x",ROUND(IF(VLOOKUP($C23,'Regional Crises'!$B$1:$R$66,7,FALSE)&gt;$F$3,5,IF(VLOOKUP($C23,'Regional Crises'!$B$1:$R$66,7,FALSE)&lt;F$4,0,($F$3-VLOOKUP($C23,'Regional Crises'!$B$1:$R$66,7,FALSE))/($F$3-$F$4)*5)),1))),IF(VLOOKUP($E23,'Country Indicator Data'!$B$4:$N$300,3,FALSE)="x","x",ROUND(IF(VLOOKUP($E23,'Country Indicator Data'!$B$4:$N$300,3,FALSE)&gt;$F$3,5,IF(VLOOKUP($E23,'Country Indicator Data'!$B$4:$N$300,3,FALSE)&lt;$F$4,0,($F$3-VLOOKUP($E23,'Country Indicator Data'!$B$4:$N$300,3,FALSE))/($F$3-$F$4)*5)),1)))</f>
        <v>1.4</v>
      </c>
      <c r="G23" s="256">
        <f>IF(B23="Regional crisis",(IF(VLOOKUP($C23,'Regional Crises'!$B$1:$R$66,9,FALSE)="x","x",ROUND(IF(VLOOKUP($C23,'Regional Crises'!$B$1:$R$66,9,FALSE)&gt;G$3,5,IF(VLOOKUP($C23,'Regional Crises'!$B$1:$R$66,9,FALSE)&lt;G$4,0,(G$3-VLOOKUP($C23,'Regional Crises'!$B$1:$R$66,9,FALSE))/(G$3-G$4)*5)),1))),IF(VLOOKUP($E23,'Country Indicator Data'!$B$4:$N$300,5,FALSE)="x","x",ROUND(IF(VLOOKUP($E23,'Country Indicator Data'!$B$4:$N$300,5,FALSE)&gt;G$3,5,IF(VLOOKUP($E23,'Country Indicator Data'!$B$4:$N$300,5,FALSE)&lt;G$4,0,(G$3-VLOOKUP($E23,'Country Indicator Data'!$B$4:$N$300,5,FALSE))/(G$3-G$4)*5)),1)))</f>
        <v>3.4</v>
      </c>
      <c r="H23" s="256">
        <f t="shared" si="0"/>
        <v>2.4</v>
      </c>
      <c r="I23" s="256">
        <f>IF(B23="Regional crisis",(IF(VLOOKUP($C23,'Regional Crises'!$B$1:$R$66,6,FALSE)="x","x",ROUND(IF(VLOOKUP($C23,'Regional Crises'!$B$1:$R$66,6,FALSE)&gt;I$3,5,IF(VLOOKUP($C23,'Regional Crises'!$B$1:$R$66,6,FALSE)&lt;I$4,0,5-(I$3-VLOOKUP($C23,'Regional Crises'!$B$1:$R$66,6,FALSE))/(I$3-I$4)*5)),1))),IF(VLOOKUP($E23,'Country Indicator Data'!$B$4:$N$300,2,FALSE)="x","x",ROUND(IF(VLOOKUP($E23,'Country Indicator Data'!$B$4:$N$300,2,FALSE)&gt;I$3,5,IF(VLOOKUP($E23,'Country Indicator Data'!$B$4:$N$300,2,FALSE)&lt;I$4,0,5-(I$3-VLOOKUP($E23,'Country Indicator Data'!$B$4:$N$300,2,FALSE))/(I$3-I$4)*5)),1)))</f>
        <v>4.4000000000000004</v>
      </c>
      <c r="J23" s="256">
        <f>IF(B23="Regional crisis",(IF(VLOOKUP($C23,'Regional Crises'!$B$1:$R$66,8,FALSE)="x","x",ROUND(IF(VLOOKUP($C23,'Regional Crises'!$B$1:$R$66,8,FALSE)&gt;J$3,5,IF(VLOOKUP($C23,'Regional Crises'!$B$1:$R$66,8,FALSE)&lt;J$4,0,5-(J$3-VLOOKUP($C23,'Regional Crises'!$B$1:$R$66,8,FALSE))/(J$3-J$4)*5)),1))),IF(VLOOKUP($E23,'Country Indicator Data'!$B$4:$N$300,4,FALSE)="x","x",ROUND(IF(VLOOKUP($E23,'Country Indicator Data'!$B$4:$N$300,4,FALSE)&gt;J$3,5,IF(VLOOKUP($E23,'Country Indicator Data'!$B$4:$N$300,4,FALSE)&lt;J$4,0,5-(J$3-VLOOKUP($E23,'Country Indicator Data'!$B$4:$N$300,4,FALSE))/(J$3-J$4)*5)),1)))</f>
        <v>5</v>
      </c>
      <c r="K23" s="256">
        <f t="shared" si="1"/>
        <v>4.7</v>
      </c>
      <c r="L23" s="256">
        <f>IF(B23="Regional crisis",(IF(VLOOKUP($C23,'Regional Crises'!$B$1:$R$66,10,FALSE)="x","x",ROUND(IF(VLOOKUP($C23,'Regional Crises'!$B$1:$R$66,10,FALSE)&gt;L$3,5,IF(VLOOKUP($C23,'Regional Crises'!$B$1:$R$66,10,FALSE)&lt;L$4,0,5-(L$3-VLOOKUP($C23,'Regional Crises'!$B$1:$R$66,10,FALSE))/(L$3-L$4)*5)),1))),IF(VLOOKUP($E23,'Country Indicator Data'!$B$4:$N$300,6,FALSE)="x","x",ROUND(IF(VLOOKUP($E23,'Country Indicator Data'!$B$4:$N$300,6,FALSE)&gt;L$3,5,IF(VLOOKUP($E23,'Country Indicator Data'!$B$4:$N$300,6,FALSE)&lt;L$4,0,5-(L$3-VLOOKUP($E23,'Country Indicator Data'!$B$4:$N$300,6,FALSE))/(L$3-L$4)*5)),1)))</f>
        <v>3.9</v>
      </c>
      <c r="M23" s="256">
        <f>IF(B23="Regional crisis",(IF(VLOOKUP($C23,'Regional Crises'!$B$1:$R$66,11,FALSE)="x","x",ROUND(IF(VLOOKUP($C23,'Regional Crises'!$B$1:$R$66,11,FALSE)&gt;M$3,5,IF(VLOOKUP($C23,'Regional Crises'!$B$1:$R$66,11,FALSE)&lt;M$4,0,5-(M$3-VLOOKUP($C23,'Regional Crises'!$B$1:$R$66,11,FALSE))/(M$3-M$4)*5)),1))),IF(VLOOKUP($E23,'Country Indicator Data'!$B$4:$N$300,7,FALSE)="x","x",ROUND(IF(VLOOKUP($E23,'Country Indicator Data'!$B$4:$N$300,7,FALSE)&gt;M$3,5,IF(VLOOKUP($E23,'Country Indicator Data'!$B$4:$N$300,7,FALSE)&lt;M$4,0,5-(M$3-VLOOKUP($E23,'Country Indicator Data'!$B$4:$N$300,7,FALSE))/(M$3-M$4)*5)),1)))</f>
        <v>3</v>
      </c>
      <c r="N23" s="256">
        <f t="shared" si="2"/>
        <v>3.45</v>
      </c>
      <c r="O23" s="256">
        <f t="shared" si="3"/>
        <v>3.5166666666666671</v>
      </c>
      <c r="P23" s="256">
        <f>IF(B23="Regional crisis",VLOOKUP(C23,'Regional Crises'!$B$1:$R$69,12,FALSE),VLOOKUP(E23,'Country Indicator Data'!$B$4:$I$300,8,FALSE))</f>
        <v>1</v>
      </c>
      <c r="Q23" s="256" t="str">
        <f>IF($B23="Regional crisis",((IF(VLOOKUP($C23,'Regional Crises'!$B$1:$R$66,13,FALSE)="x","x",ROUND(IF(VLOOKUP($C23,'Regional Crises'!$B$1:$R$66,13,FALSE)&gt;Q$3,5,IF(VLOOKUP($C23,'Regional Crises'!$B$1:$R$66,13,FALSE)&lt;Q$4,0,5-(LOG(Q$3)-LOG(VLOOKUP($C23,'Regional Crises'!$B$1:$R$66,13,FALSE)))/(LOG(Q$3)-LOG(Q$4))*5)),1)))),(IF(VLOOKUP($E23,'Country Indicator Data'!$B$4:$N$300,9,FALSE)="x","x",ROUND(IF(VLOOKUP($E23,'Country Indicator Data'!$B$4:$N$300,9,FALSE)&gt;Q$3,5,IF(VLOOKUP($E23,'Country Indicator Data'!$B$4:$N$300,9,FALSE)&lt;Q$4,0,5-(LOG(Q$3)-LOG(VLOOKUP($E23,'Country Indicator Data'!$B$4:$N$300,9,FALSE)))/(LOG(Q$3)-LOG(Q$4))*5)),1))))</f>
        <v>x</v>
      </c>
      <c r="R23" s="256">
        <f t="shared" si="4"/>
        <v>1</v>
      </c>
      <c r="S23" s="256">
        <f>IF(B23="Regional crisis",((IF(VLOOKUP($C23,'Regional Crises'!$B$1:$R$66,17,FALSE)="x","x",ROUND(IF(VLOOKUP($C23,'Regional Crises'!$B$1:$R$66,17,FALSE)&gt;S$3,0,IF(VLOOKUP($C23,'Regional Crises'!$B$1:$R$66,17,FALSE)&lt;S$4,5,(S$3-VLOOKUP($C23,'Regional Crises'!$B$1:$R$66,17,FALSE))/(S$3-S$4)*5)),1)))),(IF(VLOOKUP($E23,'Country Indicator Data'!$B$4:$N$300,13,FALSE)="x","x",ROUND(IF(VLOOKUP($E23,'Country Indicator Data'!$B$4:$N$300,13,FALSE)&gt;S$3,0,IF(VLOOKUP($E23,'Country Indicator Data'!$B$4:$N$300,13,FALSE)&lt;S$4,5,(S$3-VLOOKUP($E23,'Country Indicator Data'!$B$4:$N$300,13,FALSE))/(S$3-S$4)*5)),1))))</f>
        <v>4.0999999999999996</v>
      </c>
      <c r="T23" s="256">
        <f>IF(B23="Regional crisis",((IF(VLOOKUP($C23,'Regional Crises'!$B$1:$R$66,14,FALSE)="x","x",ROUND(IF(VLOOKUP($C23,'Regional Crises'!$B$1:$R$66,14,FALSE)&gt;T$3,0,IF(VLOOKUP($C23,'Regional Crises'!$B$1:$R$66,14,FALSE)&lt;T$4,5,(T$3-VLOOKUP($C23,'Regional Crises'!$B$1:$R$66,14,FALSE))/(T$3-T$4)*5)),1)))),(IF(VLOOKUP($E23,'Country Indicator Data'!$B$4:$N$300,10,FALSE)="x","x",ROUND(IF(VLOOKUP($E23,'Country Indicator Data'!$B$4:$N$300,10,FALSE)&gt;T$3,0,IF(VLOOKUP($E23,'Country Indicator Data'!$B$4:$N$300,10,FALSE)&lt;T$4,5,(T$3-VLOOKUP($E23,'Country Indicator Data'!$B$4:$N$300,10,FALSE))/(T$3-T$4)*5)),1))))</f>
        <v>3.6</v>
      </c>
      <c r="U23" s="256">
        <f>IF(B23="Regional crisis",((IF(VLOOKUP($C23,'Regional Crises'!$B$1:$R$66,15,FALSE)="x","x",ROUND(IF(VLOOKUP($C23,'Regional Crises'!$B$1:$R$66,15,FALSE)&gt;U$3,0,IF(VLOOKUP($C23,'Regional Crises'!$B$1:$R$66,15,FALSE)&lt;U$4,5,(U$3-VLOOKUP($C23,'Regional Crises'!$B$1:$R$66,15,FALSE))/(U$3-U$4)*5)),1)))),(IF(VLOOKUP($E23,'Country Indicator Data'!$B$4:$N$300,11,FALSE)="x","x",ROUND(IF(VLOOKUP($E23,'Country Indicator Data'!$B$4:$N$300,11,FALSE)&gt;U$3,0,IF(VLOOKUP($E23,'Country Indicator Data'!$B$4:$N$300,11,FALSE)&lt;U$4,5,(U$3-VLOOKUP($E23,'Country Indicator Data'!$B$4:$N$300,11,FALSE))/(U$3-U$4)*5)),1))))</f>
        <v>3.8</v>
      </c>
      <c r="V23" s="256">
        <f>IF(B23="Regional crisis",((IF(VLOOKUP($C23,'Regional Crises'!$B$1:$R$66,16,FALSE)="x","x",ROUND(IF(VLOOKUP($C23,'Regional Crises'!$B$1:$R$66,16,FALSE)&gt;V$3,0,IF(VLOOKUP($C23,'Regional Crises'!$B$1:$R$66,16,FALSE)&lt;V$4,5,(V$3-VLOOKUP($C23,'Regional Crises'!$B$1:$R$66,16,FALSE))/(V$3-V$4)*5)),1)))),(IF(VLOOKUP($E23,'Country Indicator Data'!$B$4:$N$300,12,FALSE)="x","x",ROUND(IF(VLOOKUP($E23,'Country Indicator Data'!$B$4:$N$300,12,FALSE)&gt;V$3,0,IF(VLOOKUP($E23,'Country Indicator Data'!$B$4:$N$300,12,FALSE)&lt;V$4,5,(V$3-VLOOKUP($E23,'Country Indicator Data'!$B$4:$N$300,12,FALSE))/(V$3-V$4)*5)),1))))</f>
        <v>4</v>
      </c>
      <c r="W23" s="256">
        <f t="shared" si="5"/>
        <v>3.9</v>
      </c>
      <c r="X23" s="256">
        <f t="shared" si="6"/>
        <v>2.8</v>
      </c>
      <c r="Y23" s="263">
        <f>IF('Core Indicators'!FC20="x","x",IF('Core Indicators'!FC20&gt;=5,5,IF('Core Indicators'!FC20&gt;=4,4,IF('Core Indicators'!FC20&gt;=3,3,IF('Core Indicators'!FC20&gt;=2,2,IF('Core Indicators'!FC20&gt;=1,1,0))))))</f>
        <v>5</v>
      </c>
      <c r="Z23" s="256">
        <f t="shared" si="7"/>
        <v>5</v>
      </c>
      <c r="AA23" s="263">
        <f>'Crisis Indicator Data'!Y20</f>
        <v>1</v>
      </c>
      <c r="AB23" s="263">
        <f>'Crisis Indicator Data'!Z20</f>
        <v>0</v>
      </c>
      <c r="AC23" s="263">
        <f>'Crisis Indicator Data'!AA20</f>
        <v>0</v>
      </c>
      <c r="AD23" s="263">
        <f>'Crisis Indicator Data'!AB20</f>
        <v>0</v>
      </c>
      <c r="AE23" s="263">
        <f t="shared" si="8"/>
        <v>1</v>
      </c>
      <c r="AF23" s="263">
        <f>'Crisis Indicator Data'!AC20</f>
        <v>0</v>
      </c>
      <c r="AG23" s="263">
        <f>'Crisis Indicator Data'!AD20</f>
        <v>2</v>
      </c>
      <c r="AH23" s="263">
        <f t="shared" si="9"/>
        <v>2</v>
      </c>
      <c r="AI23" s="263">
        <f>'Crisis Indicator Data'!AE20</f>
        <v>0</v>
      </c>
      <c r="AJ23" s="263">
        <f>'Crisis Indicator Data'!AF20</f>
        <v>0</v>
      </c>
      <c r="AK23" s="263">
        <f>'Crisis Indicator Data'!AG20</f>
        <v>3</v>
      </c>
      <c r="AL23" s="263">
        <f t="shared" si="10"/>
        <v>3</v>
      </c>
      <c r="AM23" s="256">
        <f t="shared" si="11"/>
        <v>2</v>
      </c>
      <c r="AN23" s="256">
        <f t="shared" si="12"/>
        <v>3.5</v>
      </c>
    </row>
    <row r="24" spans="1:40" ht="13.5" customHeight="1" x14ac:dyDescent="0.35">
      <c r="A24" s="147" t="str">
        <f>'Crisis Indicator Data'!A21</f>
        <v>Complex crisis in Colombia</v>
      </c>
      <c r="B24" s="148" t="str">
        <f>'Crisis Indicator Data'!B21</f>
        <v>Complex crisis</v>
      </c>
      <c r="C24" s="148" t="str">
        <f>'Crisis Indicator Data'!C21</f>
        <v>COL001</v>
      </c>
      <c r="D24" s="148" t="str">
        <f>'Crisis Indicator Data'!D21</f>
        <v>Colombia</v>
      </c>
      <c r="E24" s="149" t="str">
        <f>'Crisis Indicator Data'!E21</f>
        <v>COL</v>
      </c>
      <c r="F24" s="256">
        <f>IF(B24="Regional crisis",(IF(VLOOKUP($C24,'Regional Crises'!$B$1:$R$66,7,FALSE)="x","x",ROUND(IF(VLOOKUP($C24,'Regional Crises'!$B$1:$R$66,7,FALSE)&gt;$F$3,5,IF(VLOOKUP($C24,'Regional Crises'!$B$1:$R$66,7,FALSE)&lt;F$4,0,($F$3-VLOOKUP($C24,'Regional Crises'!$B$1:$R$66,7,FALSE))/($F$3-$F$4)*5)),1))),IF(VLOOKUP($E24,'Country Indicator Data'!$B$4:$N$300,3,FALSE)="x","x",ROUND(IF(VLOOKUP($E24,'Country Indicator Data'!$B$4:$N$300,3,FALSE)&gt;$F$3,5,IF(VLOOKUP($E24,'Country Indicator Data'!$B$4:$N$300,3,FALSE)&lt;$F$4,0,($F$3-VLOOKUP($E24,'Country Indicator Data'!$B$4:$N$300,3,FALSE))/($F$3-$F$4)*5)),1)))</f>
        <v>1.4</v>
      </c>
      <c r="G24" s="256">
        <f>IF(B24="Regional crisis",(IF(VLOOKUP($C24,'Regional Crises'!$B$1:$R$66,9,FALSE)="x","x",ROUND(IF(VLOOKUP($C24,'Regional Crises'!$B$1:$R$66,9,FALSE)&gt;G$3,5,IF(VLOOKUP($C24,'Regional Crises'!$B$1:$R$66,9,FALSE)&lt;G$4,0,(G$3-VLOOKUP($C24,'Regional Crises'!$B$1:$R$66,9,FALSE))/(G$3-G$4)*5)),1))),IF(VLOOKUP($E24,'Country Indicator Data'!$B$4:$N$300,5,FALSE)="x","x",ROUND(IF(VLOOKUP($E24,'Country Indicator Data'!$B$4:$N$300,5,FALSE)&gt;G$3,5,IF(VLOOKUP($E24,'Country Indicator Data'!$B$4:$N$300,5,FALSE)&lt;G$4,0,(G$3-VLOOKUP($E24,'Country Indicator Data'!$B$4:$N$300,5,FALSE))/(G$3-G$4)*5)),1)))</f>
        <v>1.7</v>
      </c>
      <c r="H24" s="256">
        <f t="shared" si="0"/>
        <v>1.5499999999999998</v>
      </c>
      <c r="I24" s="256">
        <f>IF(B24="Regional crisis",(IF(VLOOKUP($C24,'Regional Crises'!$B$1:$R$66,6,FALSE)="x","x",ROUND(IF(VLOOKUP($C24,'Regional Crises'!$B$1:$R$66,6,FALSE)&gt;I$3,5,IF(VLOOKUP($C24,'Regional Crises'!$B$1:$R$66,6,FALSE)&lt;I$4,0,5-(I$3-VLOOKUP($C24,'Regional Crises'!$B$1:$R$66,6,FALSE))/(I$3-I$4)*5)),1))),IF(VLOOKUP($E24,'Country Indicator Data'!$B$4:$N$300,2,FALSE)="x","x",ROUND(IF(VLOOKUP($E24,'Country Indicator Data'!$B$4:$N$300,2,FALSE)&gt;I$3,5,IF(VLOOKUP($E24,'Country Indicator Data'!$B$4:$N$300,2,FALSE)&lt;I$4,0,5-(I$3-VLOOKUP($E24,'Country Indicator Data'!$B$4:$N$300,2,FALSE))/(I$3-I$4)*5)),1)))</f>
        <v>2.1</v>
      </c>
      <c r="J24" s="256">
        <f>IF(B24="Regional crisis",(IF(VLOOKUP($C24,'Regional Crises'!$B$1:$R$66,8,FALSE)="x","x",ROUND(IF(VLOOKUP($C24,'Regional Crises'!$B$1:$R$66,8,FALSE)&gt;J$3,5,IF(VLOOKUP($C24,'Regional Crises'!$B$1:$R$66,8,FALSE)&lt;J$4,0,5-(J$3-VLOOKUP($C24,'Regional Crises'!$B$1:$R$66,8,FALSE))/(J$3-J$4)*5)),1))),IF(VLOOKUP($E24,'Country Indicator Data'!$B$4:$N$300,4,FALSE)="x","x",ROUND(IF(VLOOKUP($E24,'Country Indicator Data'!$B$4:$N$300,4,FALSE)&gt;J$3,5,IF(VLOOKUP($E24,'Country Indicator Data'!$B$4:$N$300,4,FALSE)&lt;J$4,0,5-(J$3-VLOOKUP($E24,'Country Indicator Data'!$B$4:$N$300,4,FALSE))/(J$3-J$4)*5)),1)))</f>
        <v>2.5</v>
      </c>
      <c r="K24" s="256">
        <f t="shared" si="1"/>
        <v>2.2999999999999998</v>
      </c>
      <c r="L24" s="256">
        <f>IF(B24="Regional crisis",(IF(VLOOKUP($C24,'Regional Crises'!$B$1:$R$66,10,FALSE)="x","x",ROUND(IF(VLOOKUP($C24,'Regional Crises'!$B$1:$R$66,10,FALSE)&gt;L$3,5,IF(VLOOKUP($C24,'Regional Crises'!$B$1:$R$66,10,FALSE)&lt;L$4,0,5-(L$3-VLOOKUP($C24,'Regional Crises'!$B$1:$R$66,10,FALSE))/(L$3-L$4)*5)),1))),IF(VLOOKUP($E24,'Country Indicator Data'!$B$4:$N$300,6,FALSE)="x","x",ROUND(IF(VLOOKUP($E24,'Country Indicator Data'!$B$4:$N$300,6,FALSE)&gt;L$3,5,IF(VLOOKUP($E24,'Country Indicator Data'!$B$4:$N$300,6,FALSE)&lt;L$4,0,5-(L$3-VLOOKUP($E24,'Country Indicator Data'!$B$4:$N$300,6,FALSE))/(L$3-L$4)*5)),1)))</f>
        <v>2.7</v>
      </c>
      <c r="M24" s="256">
        <f>IF(B24="Regional crisis",(IF(VLOOKUP($C24,'Regional Crises'!$B$1:$R$66,11,FALSE)="x","x",ROUND(IF(VLOOKUP($C24,'Regional Crises'!$B$1:$R$66,11,FALSE)&gt;M$3,5,IF(VLOOKUP($C24,'Regional Crises'!$B$1:$R$66,11,FALSE)&lt;M$4,0,5-(M$3-VLOOKUP($C24,'Regional Crises'!$B$1:$R$66,11,FALSE))/(M$3-M$4)*5)),1))),IF(VLOOKUP($E24,'Country Indicator Data'!$B$4:$N$300,7,FALSE)="x","x",ROUND(IF(VLOOKUP($E24,'Country Indicator Data'!$B$4:$N$300,7,FALSE)&gt;M$3,5,IF(VLOOKUP($E24,'Country Indicator Data'!$B$4:$N$300,7,FALSE)&lt;M$4,0,5-(M$3-VLOOKUP($E24,'Country Indicator Data'!$B$4:$N$300,7,FALSE))/(M$3-M$4)*5)),1)))</f>
        <v>3.3</v>
      </c>
      <c r="N24" s="256">
        <f t="shared" si="2"/>
        <v>3</v>
      </c>
      <c r="O24" s="256">
        <f t="shared" si="3"/>
        <v>2.2833333333333332</v>
      </c>
      <c r="P24" s="256">
        <f>IF(B24="Regional crisis",VLOOKUP(C24,'Regional Crises'!$B$1:$R$69,12,FALSE),VLOOKUP(E24,'Country Indicator Data'!$B$4:$I$300,8,FALSE))</f>
        <v>4</v>
      </c>
      <c r="Q24" s="256">
        <f>IF($B24="Regional crisis",((IF(VLOOKUP($C24,'Regional Crises'!$B$1:$R$66,13,FALSE)="x","x",ROUND(IF(VLOOKUP($C24,'Regional Crises'!$B$1:$R$66,13,FALSE)&gt;Q$3,5,IF(VLOOKUP($C24,'Regional Crises'!$B$1:$R$66,13,FALSE)&lt;Q$4,0,5-(LOG(Q$3)-LOG(VLOOKUP($C24,'Regional Crises'!$B$1:$R$66,13,FALSE)))/(LOG(Q$3)-LOG(Q$4))*5)),1)))),(IF(VLOOKUP($E24,'Country Indicator Data'!$B$4:$N$300,9,FALSE)="x","x",ROUND(IF(VLOOKUP($E24,'Country Indicator Data'!$B$4:$N$300,9,FALSE)&gt;Q$3,5,IF(VLOOKUP($E24,'Country Indicator Data'!$B$4:$N$300,9,FALSE)&lt;Q$4,0,5-(LOG(Q$3)-LOG(VLOOKUP($E24,'Country Indicator Data'!$B$4:$N$300,9,FALSE)))/(LOG(Q$3)-LOG(Q$4))*5)),1))))</f>
        <v>4.2</v>
      </c>
      <c r="R24" s="256">
        <f t="shared" si="4"/>
        <v>4.0999999999999996</v>
      </c>
      <c r="S24" s="256">
        <f>IF(B24="Regional crisis",((IF(VLOOKUP($C24,'Regional Crises'!$B$1:$R$66,17,FALSE)="x","x",ROUND(IF(VLOOKUP($C24,'Regional Crises'!$B$1:$R$66,17,FALSE)&gt;S$3,0,IF(VLOOKUP($C24,'Regional Crises'!$B$1:$R$66,17,FALSE)&lt;S$4,5,(S$3-VLOOKUP($C24,'Regional Crises'!$B$1:$R$66,17,FALSE))/(S$3-S$4)*5)),1)))),(IF(VLOOKUP($E24,'Country Indicator Data'!$B$4:$N$300,13,FALSE)="x","x",ROUND(IF(VLOOKUP($E24,'Country Indicator Data'!$B$4:$N$300,13,FALSE)&gt;S$3,0,IF(VLOOKUP($E24,'Country Indicator Data'!$B$4:$N$300,13,FALSE)&lt;S$4,5,(S$3-VLOOKUP($E24,'Country Indicator Data'!$B$4:$N$300,13,FALSE))/(S$3-S$4)*5)),1))))</f>
        <v>3.2</v>
      </c>
      <c r="T24" s="256">
        <f>IF(B24="Regional crisis",((IF(VLOOKUP($C24,'Regional Crises'!$B$1:$R$66,14,FALSE)="x","x",ROUND(IF(VLOOKUP($C24,'Regional Crises'!$B$1:$R$66,14,FALSE)&gt;T$3,0,IF(VLOOKUP($C24,'Regional Crises'!$B$1:$R$66,14,FALSE)&lt;T$4,5,(T$3-VLOOKUP($C24,'Regional Crises'!$B$1:$R$66,14,FALSE))/(T$3-T$4)*5)),1)))),(IF(VLOOKUP($E24,'Country Indicator Data'!$B$4:$N$300,10,FALSE)="x","x",ROUND(IF(VLOOKUP($E24,'Country Indicator Data'!$B$4:$N$300,10,FALSE)&gt;T$3,0,IF(VLOOKUP($E24,'Country Indicator Data'!$B$4:$N$300,10,FALSE)&lt;T$4,5,(T$3-VLOOKUP($E24,'Country Indicator Data'!$B$4:$N$300,10,FALSE))/(T$3-T$4)*5)),1))))</f>
        <v>2.9</v>
      </c>
      <c r="U24" s="256">
        <f>IF(B24="Regional crisis",((IF(VLOOKUP($C24,'Regional Crises'!$B$1:$R$66,15,FALSE)="x","x",ROUND(IF(VLOOKUP($C24,'Regional Crises'!$B$1:$R$66,15,FALSE)&gt;U$3,0,IF(VLOOKUP($C24,'Regional Crises'!$B$1:$R$66,15,FALSE)&lt;U$4,5,(U$3-VLOOKUP($C24,'Regional Crises'!$B$1:$R$66,15,FALSE))/(U$3-U$4)*5)),1)))),(IF(VLOOKUP($E24,'Country Indicator Data'!$B$4:$N$300,11,FALSE)="x","x",ROUND(IF(VLOOKUP($E24,'Country Indicator Data'!$B$4:$N$300,11,FALSE)&gt;U$3,0,IF(VLOOKUP($E24,'Country Indicator Data'!$B$4:$N$300,11,FALSE)&lt;U$4,5,(U$3-VLOOKUP($E24,'Country Indicator Data'!$B$4:$N$300,11,FALSE))/(U$3-U$4)*5)),1))))</f>
        <v>1.9</v>
      </c>
      <c r="V24" s="256">
        <f>IF(B24="Regional crisis",((IF(VLOOKUP($C24,'Regional Crises'!$B$1:$R$66,16,FALSE)="x","x",ROUND(IF(VLOOKUP($C24,'Regional Crises'!$B$1:$R$66,16,FALSE)&gt;V$3,0,IF(VLOOKUP($C24,'Regional Crises'!$B$1:$R$66,16,FALSE)&lt;V$4,5,(V$3-VLOOKUP($C24,'Regional Crises'!$B$1:$R$66,16,FALSE))/(V$3-V$4)*5)),1)))),(IF(VLOOKUP($E24,'Country Indicator Data'!$B$4:$N$300,12,FALSE)="x","x",ROUND(IF(VLOOKUP($E24,'Country Indicator Data'!$B$4:$N$300,12,FALSE)&gt;V$3,0,IF(VLOOKUP($E24,'Country Indicator Data'!$B$4:$N$300,12,FALSE)&lt;V$4,5,(V$3-VLOOKUP($E24,'Country Indicator Data'!$B$4:$N$300,12,FALSE))/(V$3-V$4)*5)),1))))</f>
        <v>1.7</v>
      </c>
      <c r="W24" s="256">
        <f t="shared" si="5"/>
        <v>2.4</v>
      </c>
      <c r="X24" s="256">
        <f t="shared" si="6"/>
        <v>2.9</v>
      </c>
      <c r="Y24" s="263">
        <f>IF('Core Indicators'!FC21="x","x",IF('Core Indicators'!FC21&gt;=5,5,IF('Core Indicators'!FC21&gt;=4,4,IF('Core Indicators'!FC21&gt;=3,3,IF('Core Indicators'!FC21&gt;=2,2,IF('Core Indicators'!FC21&gt;=1,1,0))))))</f>
        <v>3</v>
      </c>
      <c r="Z24" s="256">
        <f t="shared" si="7"/>
        <v>3</v>
      </c>
      <c r="AA24" s="263">
        <f>'Crisis Indicator Data'!Y21</f>
        <v>0</v>
      </c>
      <c r="AB24" s="263">
        <f>'Crisis Indicator Data'!Z21</f>
        <v>3</v>
      </c>
      <c r="AC24" s="263">
        <f>'Crisis Indicator Data'!AA21</f>
        <v>1</v>
      </c>
      <c r="AD24" s="263">
        <f>'Crisis Indicator Data'!AB21</f>
        <v>0</v>
      </c>
      <c r="AE24" s="263">
        <f t="shared" si="8"/>
        <v>2</v>
      </c>
      <c r="AF24" s="263">
        <f>'Crisis Indicator Data'!AC21</f>
        <v>2</v>
      </c>
      <c r="AG24" s="263">
        <f>'Crisis Indicator Data'!AD21</f>
        <v>2</v>
      </c>
      <c r="AH24" s="263">
        <f t="shared" si="9"/>
        <v>4</v>
      </c>
      <c r="AI24" s="263">
        <f>'Crisis Indicator Data'!AE21</f>
        <v>3</v>
      </c>
      <c r="AJ24" s="263">
        <f>'Crisis Indicator Data'!AF21</f>
        <v>2</v>
      </c>
      <c r="AK24" s="263">
        <f>'Crisis Indicator Data'!AG21</f>
        <v>3</v>
      </c>
      <c r="AL24" s="263">
        <f t="shared" si="10"/>
        <v>5</v>
      </c>
      <c r="AM24" s="256">
        <f t="shared" si="11"/>
        <v>4</v>
      </c>
      <c r="AN24" s="256">
        <f t="shared" si="12"/>
        <v>3.5</v>
      </c>
    </row>
    <row r="25" spans="1:40" ht="13.5" customHeight="1" x14ac:dyDescent="0.35">
      <c r="A25" s="147" t="str">
        <f>'Crisis Indicator Data'!A22</f>
        <v>Venezuela displacement in Colombia</v>
      </c>
      <c r="B25" s="148" t="str">
        <f>'Crisis Indicator Data'!B22</f>
        <v>International displacement</v>
      </c>
      <c r="C25" s="148" t="str">
        <f>'Crisis Indicator Data'!C22</f>
        <v>COL002</v>
      </c>
      <c r="D25" s="148" t="str">
        <f>'Crisis Indicator Data'!D22</f>
        <v>Colombia</v>
      </c>
      <c r="E25" s="149" t="str">
        <f>'Crisis Indicator Data'!E22</f>
        <v>COL</v>
      </c>
      <c r="F25" s="256">
        <f>IF(B25="Regional crisis",(IF(VLOOKUP($C25,'Regional Crises'!$B$1:$R$66,7,FALSE)="x","x",ROUND(IF(VLOOKUP($C25,'Regional Crises'!$B$1:$R$66,7,FALSE)&gt;$F$3,5,IF(VLOOKUP($C25,'Regional Crises'!$B$1:$R$66,7,FALSE)&lt;F$4,0,($F$3-VLOOKUP($C25,'Regional Crises'!$B$1:$R$66,7,FALSE))/($F$3-$F$4)*5)),1))),IF(VLOOKUP($E25,'Country Indicator Data'!$B$4:$N$300,3,FALSE)="x","x",ROUND(IF(VLOOKUP($E25,'Country Indicator Data'!$B$4:$N$300,3,FALSE)&gt;$F$3,5,IF(VLOOKUP($E25,'Country Indicator Data'!$B$4:$N$300,3,FALSE)&lt;$F$4,0,($F$3-VLOOKUP($E25,'Country Indicator Data'!$B$4:$N$300,3,FALSE))/($F$3-$F$4)*5)),1)))</f>
        <v>1.4</v>
      </c>
      <c r="G25" s="256">
        <f>IF(B25="Regional crisis",(IF(VLOOKUP($C25,'Regional Crises'!$B$1:$R$66,9,FALSE)="x","x",ROUND(IF(VLOOKUP($C25,'Regional Crises'!$B$1:$R$66,9,FALSE)&gt;G$3,5,IF(VLOOKUP($C25,'Regional Crises'!$B$1:$R$66,9,FALSE)&lt;G$4,0,(G$3-VLOOKUP($C25,'Regional Crises'!$B$1:$R$66,9,FALSE))/(G$3-G$4)*5)),1))),IF(VLOOKUP($E25,'Country Indicator Data'!$B$4:$N$300,5,FALSE)="x","x",ROUND(IF(VLOOKUP($E25,'Country Indicator Data'!$B$4:$N$300,5,FALSE)&gt;G$3,5,IF(VLOOKUP($E25,'Country Indicator Data'!$B$4:$N$300,5,FALSE)&lt;G$4,0,(G$3-VLOOKUP($E25,'Country Indicator Data'!$B$4:$N$300,5,FALSE))/(G$3-G$4)*5)),1)))</f>
        <v>1.7</v>
      </c>
      <c r="H25" s="256">
        <f t="shared" si="0"/>
        <v>1.5499999999999998</v>
      </c>
      <c r="I25" s="256">
        <f>IF(B25="Regional crisis",(IF(VLOOKUP($C25,'Regional Crises'!$B$1:$R$66,6,FALSE)="x","x",ROUND(IF(VLOOKUP($C25,'Regional Crises'!$B$1:$R$66,6,FALSE)&gt;I$3,5,IF(VLOOKUP($C25,'Regional Crises'!$B$1:$R$66,6,FALSE)&lt;I$4,0,5-(I$3-VLOOKUP($C25,'Regional Crises'!$B$1:$R$66,6,FALSE))/(I$3-I$4)*5)),1))),IF(VLOOKUP($E25,'Country Indicator Data'!$B$4:$N$300,2,FALSE)="x","x",ROUND(IF(VLOOKUP($E25,'Country Indicator Data'!$B$4:$N$300,2,FALSE)&gt;I$3,5,IF(VLOOKUP($E25,'Country Indicator Data'!$B$4:$N$300,2,FALSE)&lt;I$4,0,5-(I$3-VLOOKUP($E25,'Country Indicator Data'!$B$4:$N$300,2,FALSE))/(I$3-I$4)*5)),1)))</f>
        <v>2.1</v>
      </c>
      <c r="J25" s="256">
        <f>IF(B25="Regional crisis",(IF(VLOOKUP($C25,'Regional Crises'!$B$1:$R$66,8,FALSE)="x","x",ROUND(IF(VLOOKUP($C25,'Regional Crises'!$B$1:$R$66,8,FALSE)&gt;J$3,5,IF(VLOOKUP($C25,'Regional Crises'!$B$1:$R$66,8,FALSE)&lt;J$4,0,5-(J$3-VLOOKUP($C25,'Regional Crises'!$B$1:$R$66,8,FALSE))/(J$3-J$4)*5)),1))),IF(VLOOKUP($E25,'Country Indicator Data'!$B$4:$N$300,4,FALSE)="x","x",ROUND(IF(VLOOKUP($E25,'Country Indicator Data'!$B$4:$N$300,4,FALSE)&gt;J$3,5,IF(VLOOKUP($E25,'Country Indicator Data'!$B$4:$N$300,4,FALSE)&lt;J$4,0,5-(J$3-VLOOKUP($E25,'Country Indicator Data'!$B$4:$N$300,4,FALSE))/(J$3-J$4)*5)),1)))</f>
        <v>2.5</v>
      </c>
      <c r="K25" s="256">
        <f t="shared" si="1"/>
        <v>2.2999999999999998</v>
      </c>
      <c r="L25" s="256">
        <f>IF(B25="Regional crisis",(IF(VLOOKUP($C25,'Regional Crises'!$B$1:$R$66,10,FALSE)="x","x",ROUND(IF(VLOOKUP($C25,'Regional Crises'!$B$1:$R$66,10,FALSE)&gt;L$3,5,IF(VLOOKUP($C25,'Regional Crises'!$B$1:$R$66,10,FALSE)&lt;L$4,0,5-(L$3-VLOOKUP($C25,'Regional Crises'!$B$1:$R$66,10,FALSE))/(L$3-L$4)*5)),1))),IF(VLOOKUP($E25,'Country Indicator Data'!$B$4:$N$300,6,FALSE)="x","x",ROUND(IF(VLOOKUP($E25,'Country Indicator Data'!$B$4:$N$300,6,FALSE)&gt;L$3,5,IF(VLOOKUP($E25,'Country Indicator Data'!$B$4:$N$300,6,FALSE)&lt;L$4,0,5-(L$3-VLOOKUP($E25,'Country Indicator Data'!$B$4:$N$300,6,FALSE))/(L$3-L$4)*5)),1)))</f>
        <v>2.7</v>
      </c>
      <c r="M25" s="256">
        <f>IF(B25="Regional crisis",(IF(VLOOKUP($C25,'Regional Crises'!$B$1:$R$66,11,FALSE)="x","x",ROUND(IF(VLOOKUP($C25,'Regional Crises'!$B$1:$R$66,11,FALSE)&gt;M$3,5,IF(VLOOKUP($C25,'Regional Crises'!$B$1:$R$66,11,FALSE)&lt;M$4,0,5-(M$3-VLOOKUP($C25,'Regional Crises'!$B$1:$R$66,11,FALSE))/(M$3-M$4)*5)),1))),IF(VLOOKUP($E25,'Country Indicator Data'!$B$4:$N$300,7,FALSE)="x","x",ROUND(IF(VLOOKUP($E25,'Country Indicator Data'!$B$4:$N$300,7,FALSE)&gt;M$3,5,IF(VLOOKUP($E25,'Country Indicator Data'!$B$4:$N$300,7,FALSE)&lt;M$4,0,5-(M$3-VLOOKUP($E25,'Country Indicator Data'!$B$4:$N$300,7,FALSE))/(M$3-M$4)*5)),1)))</f>
        <v>3.3</v>
      </c>
      <c r="N25" s="256">
        <f t="shared" si="2"/>
        <v>3</v>
      </c>
      <c r="O25" s="256">
        <f t="shared" si="3"/>
        <v>2.2833333333333332</v>
      </c>
      <c r="P25" s="256">
        <f>IF(B25="Regional crisis",VLOOKUP(C25,'Regional Crises'!$B$1:$R$69,12,FALSE),VLOOKUP(E25,'Country Indicator Data'!$B$4:$I$300,8,FALSE))</f>
        <v>4</v>
      </c>
      <c r="Q25" s="256">
        <f>IF($B25="Regional crisis",((IF(VLOOKUP($C25,'Regional Crises'!$B$1:$R$66,13,FALSE)="x","x",ROUND(IF(VLOOKUP($C25,'Regional Crises'!$B$1:$R$66,13,FALSE)&gt;Q$3,5,IF(VLOOKUP($C25,'Regional Crises'!$B$1:$R$66,13,FALSE)&lt;Q$4,0,5-(LOG(Q$3)-LOG(VLOOKUP($C25,'Regional Crises'!$B$1:$R$66,13,FALSE)))/(LOG(Q$3)-LOG(Q$4))*5)),1)))),(IF(VLOOKUP($E25,'Country Indicator Data'!$B$4:$N$300,9,FALSE)="x","x",ROUND(IF(VLOOKUP($E25,'Country Indicator Data'!$B$4:$N$300,9,FALSE)&gt;Q$3,5,IF(VLOOKUP($E25,'Country Indicator Data'!$B$4:$N$300,9,FALSE)&lt;Q$4,0,5-(LOG(Q$3)-LOG(VLOOKUP($E25,'Country Indicator Data'!$B$4:$N$300,9,FALSE)))/(LOG(Q$3)-LOG(Q$4))*5)),1))))</f>
        <v>4.2</v>
      </c>
      <c r="R25" s="256">
        <f t="shared" si="4"/>
        <v>4.0999999999999996</v>
      </c>
      <c r="S25" s="256">
        <f>IF(B25="Regional crisis",((IF(VLOOKUP($C25,'Regional Crises'!$B$1:$R$66,17,FALSE)="x","x",ROUND(IF(VLOOKUP($C25,'Regional Crises'!$B$1:$R$66,17,FALSE)&gt;S$3,0,IF(VLOOKUP($C25,'Regional Crises'!$B$1:$R$66,17,FALSE)&lt;S$4,5,(S$3-VLOOKUP($C25,'Regional Crises'!$B$1:$R$66,17,FALSE))/(S$3-S$4)*5)),1)))),(IF(VLOOKUP($E25,'Country Indicator Data'!$B$4:$N$300,13,FALSE)="x","x",ROUND(IF(VLOOKUP($E25,'Country Indicator Data'!$B$4:$N$300,13,FALSE)&gt;S$3,0,IF(VLOOKUP($E25,'Country Indicator Data'!$B$4:$N$300,13,FALSE)&lt;S$4,5,(S$3-VLOOKUP($E25,'Country Indicator Data'!$B$4:$N$300,13,FALSE))/(S$3-S$4)*5)),1))))</f>
        <v>3.2</v>
      </c>
      <c r="T25" s="256">
        <f>IF(B25="Regional crisis",((IF(VLOOKUP($C25,'Regional Crises'!$B$1:$R$66,14,FALSE)="x","x",ROUND(IF(VLOOKUP($C25,'Regional Crises'!$B$1:$R$66,14,FALSE)&gt;T$3,0,IF(VLOOKUP($C25,'Regional Crises'!$B$1:$R$66,14,FALSE)&lt;T$4,5,(T$3-VLOOKUP($C25,'Regional Crises'!$B$1:$R$66,14,FALSE))/(T$3-T$4)*5)),1)))),(IF(VLOOKUP($E25,'Country Indicator Data'!$B$4:$N$300,10,FALSE)="x","x",ROUND(IF(VLOOKUP($E25,'Country Indicator Data'!$B$4:$N$300,10,FALSE)&gt;T$3,0,IF(VLOOKUP($E25,'Country Indicator Data'!$B$4:$N$300,10,FALSE)&lt;T$4,5,(T$3-VLOOKUP($E25,'Country Indicator Data'!$B$4:$N$300,10,FALSE))/(T$3-T$4)*5)),1))))</f>
        <v>2.9</v>
      </c>
      <c r="U25" s="256">
        <f>IF(B25="Regional crisis",((IF(VLOOKUP($C25,'Regional Crises'!$B$1:$R$66,15,FALSE)="x","x",ROUND(IF(VLOOKUP($C25,'Regional Crises'!$B$1:$R$66,15,FALSE)&gt;U$3,0,IF(VLOOKUP($C25,'Regional Crises'!$B$1:$R$66,15,FALSE)&lt;U$4,5,(U$3-VLOOKUP($C25,'Regional Crises'!$B$1:$R$66,15,FALSE))/(U$3-U$4)*5)),1)))),(IF(VLOOKUP($E25,'Country Indicator Data'!$B$4:$N$300,11,FALSE)="x","x",ROUND(IF(VLOOKUP($E25,'Country Indicator Data'!$B$4:$N$300,11,FALSE)&gt;U$3,0,IF(VLOOKUP($E25,'Country Indicator Data'!$B$4:$N$300,11,FALSE)&lt;U$4,5,(U$3-VLOOKUP($E25,'Country Indicator Data'!$B$4:$N$300,11,FALSE))/(U$3-U$4)*5)),1))))</f>
        <v>1.9</v>
      </c>
      <c r="V25" s="256">
        <f>IF(B25="Regional crisis",((IF(VLOOKUP($C25,'Regional Crises'!$B$1:$R$66,16,FALSE)="x","x",ROUND(IF(VLOOKUP($C25,'Regional Crises'!$B$1:$R$66,16,FALSE)&gt;V$3,0,IF(VLOOKUP($C25,'Regional Crises'!$B$1:$R$66,16,FALSE)&lt;V$4,5,(V$3-VLOOKUP($C25,'Regional Crises'!$B$1:$R$66,16,FALSE))/(V$3-V$4)*5)),1)))),(IF(VLOOKUP($E25,'Country Indicator Data'!$B$4:$N$300,12,FALSE)="x","x",ROUND(IF(VLOOKUP($E25,'Country Indicator Data'!$B$4:$N$300,12,FALSE)&gt;V$3,0,IF(VLOOKUP($E25,'Country Indicator Data'!$B$4:$N$300,12,FALSE)&lt;V$4,5,(V$3-VLOOKUP($E25,'Country Indicator Data'!$B$4:$N$300,12,FALSE))/(V$3-V$4)*5)),1))))</f>
        <v>1.7</v>
      </c>
      <c r="W25" s="256">
        <f t="shared" si="5"/>
        <v>2.4</v>
      </c>
      <c r="X25" s="256">
        <f t="shared" si="6"/>
        <v>2.9</v>
      </c>
      <c r="Y25" s="263">
        <f>IF('Core Indicators'!FC22="x","x",IF('Core Indicators'!FC22&gt;=5,5,IF('Core Indicators'!FC22&gt;=4,4,IF('Core Indicators'!FC22&gt;=3,3,IF('Core Indicators'!FC22&gt;=2,2,IF('Core Indicators'!FC22&gt;=1,1,0))))))</f>
        <v>3</v>
      </c>
      <c r="Z25" s="256">
        <f t="shared" si="7"/>
        <v>3</v>
      </c>
      <c r="AA25" s="263">
        <f>'Crisis Indicator Data'!Y22</f>
        <v>0</v>
      </c>
      <c r="AB25" s="263">
        <f>'Crisis Indicator Data'!Z22</f>
        <v>2</v>
      </c>
      <c r="AC25" s="263">
        <f>'Crisis Indicator Data'!AA22</f>
        <v>1</v>
      </c>
      <c r="AD25" s="263">
        <f>'Crisis Indicator Data'!AB22</f>
        <v>0</v>
      </c>
      <c r="AE25" s="263">
        <f t="shared" si="8"/>
        <v>2</v>
      </c>
      <c r="AF25" s="263">
        <f>'Crisis Indicator Data'!AC22</f>
        <v>2</v>
      </c>
      <c r="AG25" s="263">
        <f>'Crisis Indicator Data'!AD22</f>
        <v>2</v>
      </c>
      <c r="AH25" s="263">
        <f t="shared" si="9"/>
        <v>4</v>
      </c>
      <c r="AI25" s="263">
        <f>'Crisis Indicator Data'!AE22</f>
        <v>3</v>
      </c>
      <c r="AJ25" s="263">
        <f>'Crisis Indicator Data'!AF22</f>
        <v>2</v>
      </c>
      <c r="AK25" s="263">
        <f>'Crisis Indicator Data'!AG22</f>
        <v>3</v>
      </c>
      <c r="AL25" s="263">
        <f t="shared" si="10"/>
        <v>5</v>
      </c>
      <c r="AM25" s="256">
        <f t="shared" si="11"/>
        <v>4</v>
      </c>
      <c r="AN25" s="256">
        <f t="shared" si="12"/>
        <v>3.5</v>
      </c>
    </row>
    <row r="26" spans="1:40" ht="13.5" customHeight="1" x14ac:dyDescent="0.35">
      <c r="A26" s="147" t="str">
        <f>'Crisis Indicator Data'!A23</f>
        <v>Nicaraguan refugees in Costa Rica</v>
      </c>
      <c r="B26" s="148" t="str">
        <f>'Crisis Indicator Data'!B23</f>
        <v>International displacement</v>
      </c>
      <c r="C26" s="148" t="str">
        <f>'Crisis Indicator Data'!C23</f>
        <v>CRI002</v>
      </c>
      <c r="D26" s="148" t="str">
        <f>'Crisis Indicator Data'!D23</f>
        <v>Costa Rica</v>
      </c>
      <c r="E26" s="149" t="str">
        <f>'Crisis Indicator Data'!E23</f>
        <v>CRI</v>
      </c>
      <c r="F26" s="256">
        <f>IF(B26="Regional crisis",(IF(VLOOKUP($C26,'Regional Crises'!$B$1:$R$66,7,FALSE)="x","x",ROUND(IF(VLOOKUP($C26,'Regional Crises'!$B$1:$R$66,7,FALSE)&gt;$F$3,5,IF(VLOOKUP($C26,'Regional Crises'!$B$1:$R$66,7,FALSE)&lt;F$4,0,($F$3-VLOOKUP($C26,'Regional Crises'!$B$1:$R$66,7,FALSE))/($F$3-$F$4)*5)),1))),IF(VLOOKUP($E26,'Country Indicator Data'!$B$4:$N$300,3,FALSE)="x","x",ROUND(IF(VLOOKUP($E26,'Country Indicator Data'!$B$4:$N$300,3,FALSE)&gt;$F$3,5,IF(VLOOKUP($E26,'Country Indicator Data'!$B$4:$N$300,3,FALSE)&lt;$F$4,0,($F$3-VLOOKUP($E26,'Country Indicator Data'!$B$4:$N$300,3,FALSE))/($F$3-$F$4)*5)),1)))</f>
        <v>1.1000000000000001</v>
      </c>
      <c r="G26" s="256">
        <f>IF(B26="Regional crisis",(IF(VLOOKUP($C26,'Regional Crises'!$B$1:$R$66,9,FALSE)="x","x",ROUND(IF(VLOOKUP($C26,'Regional Crises'!$B$1:$R$66,9,FALSE)&gt;G$3,5,IF(VLOOKUP($C26,'Regional Crises'!$B$1:$R$66,9,FALSE)&lt;G$4,0,(G$3-VLOOKUP($C26,'Regional Crises'!$B$1:$R$66,9,FALSE))/(G$3-G$4)*5)),1))),IF(VLOOKUP($E26,'Country Indicator Data'!$B$4:$N$300,5,FALSE)="x","x",ROUND(IF(VLOOKUP($E26,'Country Indicator Data'!$B$4:$N$300,5,FALSE)&gt;G$3,5,IF(VLOOKUP($E26,'Country Indicator Data'!$B$4:$N$300,5,FALSE)&lt;G$4,0,(G$3-VLOOKUP($E26,'Country Indicator Data'!$B$4:$N$300,5,FALSE))/(G$3-G$4)*5)),1)))</f>
        <v>0.5</v>
      </c>
      <c r="H26" s="256">
        <f t="shared" si="0"/>
        <v>0.8</v>
      </c>
      <c r="I26" s="256">
        <f>IF(B26="Regional crisis",(IF(VLOOKUP($C26,'Regional Crises'!$B$1:$R$66,6,FALSE)="x","x",ROUND(IF(VLOOKUP($C26,'Regional Crises'!$B$1:$R$66,6,FALSE)&gt;I$3,5,IF(VLOOKUP($C26,'Regional Crises'!$B$1:$R$66,6,FALSE)&lt;I$4,0,5-(I$3-VLOOKUP($C26,'Regional Crises'!$B$1:$R$66,6,FALSE))/(I$3-I$4)*5)),1))),IF(VLOOKUP($E26,'Country Indicator Data'!$B$4:$N$300,2,FALSE)="x","x",ROUND(IF(VLOOKUP($E26,'Country Indicator Data'!$B$4:$N$300,2,FALSE)&gt;I$3,5,IF(VLOOKUP($E26,'Country Indicator Data'!$B$4:$N$300,2,FALSE)&lt;I$4,0,5-(I$3-VLOOKUP($E26,'Country Indicator Data'!$B$4:$N$300,2,FALSE))/(I$3-I$4)*5)),1)))</f>
        <v>1.5</v>
      </c>
      <c r="J26" s="256">
        <f>IF(B26="Regional crisis",(IF(VLOOKUP($C26,'Regional Crises'!$B$1:$R$66,8,FALSE)="x","x",ROUND(IF(VLOOKUP($C26,'Regional Crises'!$B$1:$R$66,8,FALSE)&gt;J$3,5,IF(VLOOKUP($C26,'Regional Crises'!$B$1:$R$66,8,FALSE)&lt;J$4,0,5-(J$3-VLOOKUP($C26,'Regional Crises'!$B$1:$R$66,8,FALSE))/(J$3-J$4)*5)),1))),IF(VLOOKUP($E26,'Country Indicator Data'!$B$4:$N$300,4,FALSE)="x","x",ROUND(IF(VLOOKUP($E26,'Country Indicator Data'!$B$4:$N$300,4,FALSE)&gt;J$3,5,IF(VLOOKUP($E26,'Country Indicator Data'!$B$4:$N$300,4,FALSE)&lt;J$4,0,5-(J$3-VLOOKUP($E26,'Country Indicator Data'!$B$4:$N$300,4,FALSE))/(J$3-J$4)*5)),1)))</f>
        <v>0.2</v>
      </c>
      <c r="K26" s="256">
        <f t="shared" si="1"/>
        <v>0.85</v>
      </c>
      <c r="L26" s="256">
        <f>IF(B26="Regional crisis",(IF(VLOOKUP($C26,'Regional Crises'!$B$1:$R$66,10,FALSE)="x","x",ROUND(IF(VLOOKUP($C26,'Regional Crises'!$B$1:$R$66,10,FALSE)&gt;L$3,5,IF(VLOOKUP($C26,'Regional Crises'!$B$1:$R$66,10,FALSE)&lt;L$4,0,5-(L$3-VLOOKUP($C26,'Regional Crises'!$B$1:$R$66,10,FALSE))/(L$3-L$4)*5)),1))),IF(VLOOKUP($E26,'Country Indicator Data'!$B$4:$N$300,6,FALSE)="x","x",ROUND(IF(VLOOKUP($E26,'Country Indicator Data'!$B$4:$N$300,6,FALSE)&gt;L$3,5,IF(VLOOKUP($E26,'Country Indicator Data'!$B$4:$N$300,6,FALSE)&lt;L$4,0,5-(L$3-VLOOKUP($E26,'Country Indicator Data'!$B$4:$N$300,6,FALSE))/(L$3-L$4)*5)),1)))</f>
        <v>1.9</v>
      </c>
      <c r="M26" s="256">
        <f>IF(B26="Regional crisis",(IF(VLOOKUP($C26,'Regional Crises'!$B$1:$R$66,11,FALSE)="x","x",ROUND(IF(VLOOKUP($C26,'Regional Crises'!$B$1:$R$66,11,FALSE)&gt;M$3,5,IF(VLOOKUP($C26,'Regional Crises'!$B$1:$R$66,11,FALSE)&lt;M$4,0,5-(M$3-VLOOKUP($C26,'Regional Crises'!$B$1:$R$66,11,FALSE))/(M$3-M$4)*5)),1))),IF(VLOOKUP($E26,'Country Indicator Data'!$B$4:$N$300,7,FALSE)="x","x",ROUND(IF(VLOOKUP($E26,'Country Indicator Data'!$B$4:$N$300,7,FALSE)&gt;M$3,5,IF(VLOOKUP($E26,'Country Indicator Data'!$B$4:$N$300,7,FALSE)&lt;M$4,0,5-(M$3-VLOOKUP($E26,'Country Indicator Data'!$B$4:$N$300,7,FALSE))/(M$3-M$4)*5)),1)))</f>
        <v>2.9</v>
      </c>
      <c r="N26" s="256">
        <f t="shared" si="2"/>
        <v>2.4</v>
      </c>
      <c r="O26" s="256">
        <f t="shared" si="3"/>
        <v>1.3499999999999999</v>
      </c>
      <c r="P26" s="256">
        <f>IF(B26="Regional crisis",VLOOKUP(C26,'Regional Crises'!$B$1:$R$69,12,FALSE),VLOOKUP(E26,'Country Indicator Data'!$B$4:$I$300,8,FALSE))</f>
        <v>0</v>
      </c>
      <c r="Q26" s="256">
        <f>IF($B26="Regional crisis",((IF(VLOOKUP($C26,'Regional Crises'!$B$1:$R$66,13,FALSE)="x","x",ROUND(IF(VLOOKUP($C26,'Regional Crises'!$B$1:$R$66,13,FALSE)&gt;Q$3,5,IF(VLOOKUP($C26,'Regional Crises'!$B$1:$R$66,13,FALSE)&lt;Q$4,0,5-(LOG(Q$3)-LOG(VLOOKUP($C26,'Regional Crises'!$B$1:$R$66,13,FALSE)))/(LOG(Q$3)-LOG(Q$4))*5)),1)))),(IF(VLOOKUP($E26,'Country Indicator Data'!$B$4:$N$300,9,FALSE)="x","x",ROUND(IF(VLOOKUP($E26,'Country Indicator Data'!$B$4:$N$300,9,FALSE)&gt;Q$3,5,IF(VLOOKUP($E26,'Country Indicator Data'!$B$4:$N$300,9,FALSE)&lt;Q$4,0,5-(LOG(Q$3)-LOG(VLOOKUP($E26,'Country Indicator Data'!$B$4:$N$300,9,FALSE)))/(LOG(Q$3)-LOG(Q$4))*5)),1))))</f>
        <v>0</v>
      </c>
      <c r="R26" s="256">
        <f t="shared" si="4"/>
        <v>0</v>
      </c>
      <c r="S26" s="256">
        <f>IF(B26="Regional crisis",((IF(VLOOKUP($C26,'Regional Crises'!$B$1:$R$66,17,FALSE)="x","x",ROUND(IF(VLOOKUP($C26,'Regional Crises'!$B$1:$R$66,17,FALSE)&gt;S$3,0,IF(VLOOKUP($C26,'Regional Crises'!$B$1:$R$66,17,FALSE)&lt;S$4,5,(S$3-VLOOKUP($C26,'Regional Crises'!$B$1:$R$66,17,FALSE))/(S$3-S$4)*5)),1)))),(IF(VLOOKUP($E26,'Country Indicator Data'!$B$4:$N$300,13,FALSE)="x","x",ROUND(IF(VLOOKUP($E26,'Country Indicator Data'!$B$4:$N$300,13,FALSE)&gt;S$3,0,IF(VLOOKUP($E26,'Country Indicator Data'!$B$4:$N$300,13,FALSE)&lt;S$4,5,(S$3-VLOOKUP($E26,'Country Indicator Data'!$B$4:$N$300,13,FALSE))/(S$3-S$4)*5)),1))))</f>
        <v>2.2000000000000002</v>
      </c>
      <c r="T26" s="256">
        <f>IF(B26="Regional crisis",((IF(VLOOKUP($C26,'Regional Crises'!$B$1:$R$66,14,FALSE)="x","x",ROUND(IF(VLOOKUP($C26,'Regional Crises'!$B$1:$R$66,14,FALSE)&gt;T$3,0,IF(VLOOKUP($C26,'Regional Crises'!$B$1:$R$66,14,FALSE)&lt;T$4,5,(T$3-VLOOKUP($C26,'Regional Crises'!$B$1:$R$66,14,FALSE))/(T$3-T$4)*5)),1)))),(IF(VLOOKUP($E26,'Country Indicator Data'!$B$4:$N$300,10,FALSE)="x","x",ROUND(IF(VLOOKUP($E26,'Country Indicator Data'!$B$4:$N$300,10,FALSE)&gt;T$3,0,IF(VLOOKUP($E26,'Country Indicator Data'!$B$4:$N$300,10,FALSE)&lt;T$4,5,(T$3-VLOOKUP($E26,'Country Indicator Data'!$B$4:$N$300,10,FALSE))/(T$3-T$4)*5)),1))))</f>
        <v>2</v>
      </c>
      <c r="U26" s="256">
        <f>IF(B26="Regional crisis",((IF(VLOOKUP($C26,'Regional Crises'!$B$1:$R$66,15,FALSE)="x","x",ROUND(IF(VLOOKUP($C26,'Regional Crises'!$B$1:$R$66,15,FALSE)&gt;U$3,0,IF(VLOOKUP($C26,'Regional Crises'!$B$1:$R$66,15,FALSE)&lt;U$4,5,(U$3-VLOOKUP($C26,'Regional Crises'!$B$1:$R$66,15,FALSE))/(U$3-U$4)*5)),1)))),(IF(VLOOKUP($E26,'Country Indicator Data'!$B$4:$N$300,11,FALSE)="x","x",ROUND(IF(VLOOKUP($E26,'Country Indicator Data'!$B$4:$N$300,11,FALSE)&gt;U$3,0,IF(VLOOKUP($E26,'Country Indicator Data'!$B$4:$N$300,11,FALSE)&lt;U$4,5,(U$3-VLOOKUP($E26,'Country Indicator Data'!$B$4:$N$300,11,FALSE))/(U$3-U$4)*5)),1))))</f>
        <v>0.3</v>
      </c>
      <c r="V26" s="256">
        <f>IF(B26="Regional crisis",((IF(VLOOKUP($C26,'Regional Crises'!$B$1:$R$66,16,FALSE)="x","x",ROUND(IF(VLOOKUP($C26,'Regional Crises'!$B$1:$R$66,16,FALSE)&gt;V$3,0,IF(VLOOKUP($C26,'Regional Crises'!$B$1:$R$66,16,FALSE)&lt;V$4,5,(V$3-VLOOKUP($C26,'Regional Crises'!$B$1:$R$66,16,FALSE))/(V$3-V$4)*5)),1)))),(IF(VLOOKUP($E26,'Country Indicator Data'!$B$4:$N$300,12,FALSE)="x","x",ROUND(IF(VLOOKUP($E26,'Country Indicator Data'!$B$4:$N$300,12,FALSE)&gt;V$3,0,IF(VLOOKUP($E26,'Country Indicator Data'!$B$4:$N$300,12,FALSE)&lt;V$4,5,(V$3-VLOOKUP($E26,'Country Indicator Data'!$B$4:$N$300,12,FALSE))/(V$3-V$4)*5)),1))))</f>
        <v>0.5</v>
      </c>
      <c r="W26" s="256">
        <f t="shared" si="5"/>
        <v>1.3</v>
      </c>
      <c r="X26" s="256">
        <f t="shared" si="6"/>
        <v>0.9</v>
      </c>
      <c r="Y26" s="263">
        <f>IF('Core Indicators'!FC23="x","x",IF('Core Indicators'!FC23&gt;=5,5,IF('Core Indicators'!FC23&gt;=4,4,IF('Core Indicators'!FC23&gt;=3,3,IF('Core Indicators'!FC23&gt;=2,2,IF('Core Indicators'!FC23&gt;=1,1,0))))))</f>
        <v>2</v>
      </c>
      <c r="Z26" s="256">
        <f t="shared" si="7"/>
        <v>2</v>
      </c>
      <c r="AA26" s="263">
        <f>'Crisis Indicator Data'!Y23</f>
        <v>0</v>
      </c>
      <c r="AB26" s="263">
        <f>'Crisis Indicator Data'!Z23</f>
        <v>0</v>
      </c>
      <c r="AC26" s="263">
        <f>'Crisis Indicator Data'!AA23</f>
        <v>0</v>
      </c>
      <c r="AD26" s="263">
        <f>'Crisis Indicator Data'!AB23</f>
        <v>0</v>
      </c>
      <c r="AE26" s="263">
        <f t="shared" si="8"/>
        <v>0</v>
      </c>
      <c r="AF26" s="263">
        <f>'Crisis Indicator Data'!AC23</f>
        <v>0</v>
      </c>
      <c r="AG26" s="263">
        <f>'Crisis Indicator Data'!AD23</f>
        <v>1</v>
      </c>
      <c r="AH26" s="263">
        <f t="shared" si="9"/>
        <v>1</v>
      </c>
      <c r="AI26" s="263">
        <f>'Crisis Indicator Data'!AE23</f>
        <v>0</v>
      </c>
      <c r="AJ26" s="263">
        <f>'Crisis Indicator Data'!AF23</f>
        <v>0</v>
      </c>
      <c r="AK26" s="263">
        <f>'Crisis Indicator Data'!AG23</f>
        <v>0</v>
      </c>
      <c r="AL26" s="263">
        <f t="shared" si="10"/>
        <v>0</v>
      </c>
      <c r="AM26" s="256">
        <f t="shared" si="11"/>
        <v>0</v>
      </c>
      <c r="AN26" s="256">
        <f t="shared" si="12"/>
        <v>1</v>
      </c>
    </row>
    <row r="27" spans="1:40" ht="13.5" customHeight="1" x14ac:dyDescent="0.35">
      <c r="A27" s="147" t="str">
        <f>'Crisis Indicator Data'!A24</f>
        <v>Multiple crises in Djibouti</v>
      </c>
      <c r="B27" s="148" t="str">
        <f>'Crisis Indicator Data'!B24</f>
        <v>Multiple crises country</v>
      </c>
      <c r="C27" s="148" t="str">
        <f>'Crisis Indicator Data'!C24</f>
        <v>DJI001</v>
      </c>
      <c r="D27" s="148" t="str">
        <f>'Crisis Indicator Data'!D24</f>
        <v>Djibouti</v>
      </c>
      <c r="E27" s="149" t="str">
        <f>'Crisis Indicator Data'!E24</f>
        <v>DJI</v>
      </c>
      <c r="F27" s="256">
        <f>IF(B27="Regional crisis",(IF(VLOOKUP($C27,'Regional Crises'!$B$1:$R$66,7,FALSE)="x","x",ROUND(IF(VLOOKUP($C27,'Regional Crises'!$B$1:$R$66,7,FALSE)&gt;$F$3,5,IF(VLOOKUP($C27,'Regional Crises'!$B$1:$R$66,7,FALSE)&lt;F$4,0,($F$3-VLOOKUP($C27,'Regional Crises'!$B$1:$R$66,7,FALSE))/($F$3-$F$4)*5)),1))),IF(VLOOKUP($E27,'Country Indicator Data'!$B$4:$N$300,3,FALSE)="x","x",ROUND(IF(VLOOKUP($E27,'Country Indicator Data'!$B$4:$N$300,3,FALSE)&gt;$F$3,5,IF(VLOOKUP($E27,'Country Indicator Data'!$B$4:$N$300,3,FALSE)&lt;$F$4,0,($F$3-VLOOKUP($E27,'Country Indicator Data'!$B$4:$N$300,3,FALSE))/($F$3-$F$4)*5)),1)))</f>
        <v>2.9</v>
      </c>
      <c r="G27" s="256">
        <f>IF(B27="Regional crisis",(IF(VLOOKUP($C27,'Regional Crises'!$B$1:$R$66,9,FALSE)="x","x",ROUND(IF(VLOOKUP($C27,'Regional Crises'!$B$1:$R$66,9,FALSE)&gt;G$3,5,IF(VLOOKUP($C27,'Regional Crises'!$B$1:$R$66,9,FALSE)&lt;G$4,0,(G$3-VLOOKUP($C27,'Regional Crises'!$B$1:$R$66,9,FALSE))/(G$3-G$4)*5)),1))),IF(VLOOKUP($E27,'Country Indicator Data'!$B$4:$N$300,5,FALSE)="x","x",ROUND(IF(VLOOKUP($E27,'Country Indicator Data'!$B$4:$N$300,5,FALSE)&gt;G$3,5,IF(VLOOKUP($E27,'Country Indicator Data'!$B$4:$N$300,5,FALSE)&lt;G$4,0,(G$3-VLOOKUP($E27,'Country Indicator Data'!$B$4:$N$300,5,FALSE))/(G$3-G$4)*5)),1)))</f>
        <v>3.1</v>
      </c>
      <c r="H27" s="256">
        <f t="shared" si="0"/>
        <v>3</v>
      </c>
      <c r="I27" s="256">
        <f>IF(B27="Regional crisis",(IF(VLOOKUP($C27,'Regional Crises'!$B$1:$R$66,6,FALSE)="x","x",ROUND(IF(VLOOKUP($C27,'Regional Crises'!$B$1:$R$66,6,FALSE)&gt;I$3,5,IF(VLOOKUP($C27,'Regional Crises'!$B$1:$R$66,6,FALSE)&lt;I$4,0,5-(I$3-VLOOKUP($C27,'Regional Crises'!$B$1:$R$66,6,FALSE))/(I$3-I$4)*5)),1))),IF(VLOOKUP($E27,'Country Indicator Data'!$B$4:$N$300,2,FALSE)="x","x",ROUND(IF(VLOOKUP($E27,'Country Indicator Data'!$B$4:$N$300,2,FALSE)&gt;I$3,5,IF(VLOOKUP($E27,'Country Indicator Data'!$B$4:$N$300,2,FALSE)&lt;I$4,0,5-(I$3-VLOOKUP($E27,'Country Indicator Data'!$B$4:$N$300,2,FALSE))/(I$3-I$4)*5)),1)))</f>
        <v>2.8</v>
      </c>
      <c r="J27" s="256">
        <f>IF(B27="Regional crisis",(IF(VLOOKUP($C27,'Regional Crises'!$B$1:$R$66,8,FALSE)="x","x",ROUND(IF(VLOOKUP($C27,'Regional Crises'!$B$1:$R$66,8,FALSE)&gt;J$3,5,IF(VLOOKUP($C27,'Regional Crises'!$B$1:$R$66,8,FALSE)&lt;J$4,0,5-(J$3-VLOOKUP($C27,'Regional Crises'!$B$1:$R$66,8,FALSE))/(J$3-J$4)*5)),1))),IF(VLOOKUP($E27,'Country Indicator Data'!$B$4:$N$300,4,FALSE)="x","x",ROUND(IF(VLOOKUP($E27,'Country Indicator Data'!$B$4:$N$300,4,FALSE)&gt;J$3,5,IF(VLOOKUP($E27,'Country Indicator Data'!$B$4:$N$300,4,FALSE)&lt;J$4,0,5-(J$3-VLOOKUP($E27,'Country Indicator Data'!$B$4:$N$300,4,FALSE))/(J$3-J$4)*5)),1)))</f>
        <v>0</v>
      </c>
      <c r="K27" s="256">
        <f t="shared" si="1"/>
        <v>1.4</v>
      </c>
      <c r="L27" s="256" t="str">
        <f>IF(B27="Regional crisis",(IF(VLOOKUP($C27,'Regional Crises'!$B$1:$R$66,10,FALSE)="x","x",ROUND(IF(VLOOKUP($C27,'Regional Crises'!$B$1:$R$66,10,FALSE)&gt;L$3,5,IF(VLOOKUP($C27,'Regional Crises'!$B$1:$R$66,10,FALSE)&lt;L$4,0,5-(L$3-VLOOKUP($C27,'Regional Crises'!$B$1:$R$66,10,FALSE))/(L$3-L$4)*5)),1))),IF(VLOOKUP($E27,'Country Indicator Data'!$B$4:$N$300,6,FALSE)="x","x",ROUND(IF(VLOOKUP($E27,'Country Indicator Data'!$B$4:$N$300,6,FALSE)&gt;L$3,5,IF(VLOOKUP($E27,'Country Indicator Data'!$B$4:$N$300,6,FALSE)&lt;L$4,0,5-(L$3-VLOOKUP($E27,'Country Indicator Data'!$B$4:$N$300,6,FALSE))/(L$3-L$4)*5)),1)))</f>
        <v>x</v>
      </c>
      <c r="M27" s="256">
        <f>IF(B27="Regional crisis",(IF(VLOOKUP($C27,'Regional Crises'!$B$1:$R$66,11,FALSE)="x","x",ROUND(IF(VLOOKUP($C27,'Regional Crises'!$B$1:$R$66,11,FALSE)&gt;M$3,5,IF(VLOOKUP($C27,'Regional Crises'!$B$1:$R$66,11,FALSE)&lt;M$4,0,5-(M$3-VLOOKUP($C27,'Regional Crises'!$B$1:$R$66,11,FALSE))/(M$3-M$4)*5)),1))),IF(VLOOKUP($E27,'Country Indicator Data'!$B$4:$N$300,7,FALSE)="x","x",ROUND(IF(VLOOKUP($E27,'Country Indicator Data'!$B$4:$N$300,7,FALSE)&gt;M$3,5,IF(VLOOKUP($E27,'Country Indicator Data'!$B$4:$N$300,7,FALSE)&lt;M$4,0,5-(M$3-VLOOKUP($E27,'Country Indicator Data'!$B$4:$N$300,7,FALSE))/(M$3-M$4)*5)),1)))</f>
        <v>2.1</v>
      </c>
      <c r="N27" s="256">
        <f t="shared" si="2"/>
        <v>2.1</v>
      </c>
      <c r="O27" s="256">
        <f t="shared" si="3"/>
        <v>2.1666666666666665</v>
      </c>
      <c r="P27" s="256">
        <f>IF(B27="Regional crisis",VLOOKUP(C27,'Regional Crises'!$B$1:$R$69,12,FALSE),VLOOKUP(E27,'Country Indicator Data'!$B$4:$I$300,8,FALSE))</f>
        <v>3</v>
      </c>
      <c r="Q27" s="256">
        <f>IF($B27="Regional crisis",((IF(VLOOKUP($C27,'Regional Crises'!$B$1:$R$66,13,FALSE)="x","x",ROUND(IF(VLOOKUP($C27,'Regional Crises'!$B$1:$R$66,13,FALSE)&gt;Q$3,5,IF(VLOOKUP($C27,'Regional Crises'!$B$1:$R$66,13,FALSE)&lt;Q$4,0,5-(LOG(Q$3)-LOG(VLOOKUP($C27,'Regional Crises'!$B$1:$R$66,13,FALSE)))/(LOG(Q$3)-LOG(Q$4))*5)),1)))),(IF(VLOOKUP($E27,'Country Indicator Data'!$B$4:$N$300,9,FALSE)="x","x",ROUND(IF(VLOOKUP($E27,'Country Indicator Data'!$B$4:$N$300,9,FALSE)&gt;Q$3,5,IF(VLOOKUP($E27,'Country Indicator Data'!$B$4:$N$300,9,FALSE)&lt;Q$4,0,5-(LOG(Q$3)-LOG(VLOOKUP($E27,'Country Indicator Data'!$B$4:$N$300,9,FALSE)))/(LOG(Q$3)-LOG(Q$4))*5)),1))))</f>
        <v>0</v>
      </c>
      <c r="R27" s="256">
        <f t="shared" si="4"/>
        <v>1.5</v>
      </c>
      <c r="S27" s="256">
        <f>IF(B27="Regional crisis",((IF(VLOOKUP($C27,'Regional Crises'!$B$1:$R$66,17,FALSE)="x","x",ROUND(IF(VLOOKUP($C27,'Regional Crises'!$B$1:$R$66,17,FALSE)&gt;S$3,0,IF(VLOOKUP($C27,'Regional Crises'!$B$1:$R$66,17,FALSE)&lt;S$4,5,(S$3-VLOOKUP($C27,'Regional Crises'!$B$1:$R$66,17,FALSE))/(S$3-S$4)*5)),1)))),(IF(VLOOKUP($E27,'Country Indicator Data'!$B$4:$N$300,13,FALSE)="x","x",ROUND(IF(VLOOKUP($E27,'Country Indicator Data'!$B$4:$N$300,13,FALSE)&gt;S$3,0,IF(VLOOKUP($E27,'Country Indicator Data'!$B$4:$N$300,13,FALSE)&lt;S$4,5,(S$3-VLOOKUP($E27,'Country Indicator Data'!$B$4:$N$300,13,FALSE))/(S$3-S$4)*5)),1))))</f>
        <v>3.5</v>
      </c>
      <c r="T27" s="256">
        <f>IF(B27="Regional crisis",((IF(VLOOKUP($C27,'Regional Crises'!$B$1:$R$66,14,FALSE)="x","x",ROUND(IF(VLOOKUP($C27,'Regional Crises'!$B$1:$R$66,14,FALSE)&gt;T$3,0,IF(VLOOKUP($C27,'Regional Crises'!$B$1:$R$66,14,FALSE)&lt;T$4,5,(T$3-VLOOKUP($C27,'Regional Crises'!$B$1:$R$66,14,FALSE))/(T$3-T$4)*5)),1)))),(IF(VLOOKUP($E27,'Country Indicator Data'!$B$4:$N$300,10,FALSE)="x","x",ROUND(IF(VLOOKUP($E27,'Country Indicator Data'!$B$4:$N$300,10,FALSE)&gt;T$3,0,IF(VLOOKUP($E27,'Country Indicator Data'!$B$4:$N$300,10,FALSE)&lt;T$4,5,(T$3-VLOOKUP($E27,'Country Indicator Data'!$B$4:$N$300,10,FALSE))/(T$3-T$4)*5)),1))))</f>
        <v>3.4</v>
      </c>
      <c r="U27" s="256">
        <f>IF(B27="Regional crisis",((IF(VLOOKUP($C27,'Regional Crises'!$B$1:$R$66,15,FALSE)="x","x",ROUND(IF(VLOOKUP($C27,'Regional Crises'!$B$1:$R$66,15,FALSE)&gt;U$3,0,IF(VLOOKUP($C27,'Regional Crises'!$B$1:$R$66,15,FALSE)&lt;U$4,5,(U$3-VLOOKUP($C27,'Regional Crises'!$B$1:$R$66,15,FALSE))/(U$3-U$4)*5)),1)))),(IF(VLOOKUP($E27,'Country Indicator Data'!$B$4:$N$300,11,FALSE)="x","x",ROUND(IF(VLOOKUP($E27,'Country Indicator Data'!$B$4:$N$300,11,FALSE)&gt;U$3,0,IF(VLOOKUP($E27,'Country Indicator Data'!$B$4:$N$300,11,FALSE)&lt;U$4,5,(U$3-VLOOKUP($E27,'Country Indicator Data'!$B$4:$N$300,11,FALSE))/(U$3-U$4)*5)),1))))</f>
        <v>3.5</v>
      </c>
      <c r="V27" s="256">
        <f>IF(B27="Regional crisis",((IF(VLOOKUP($C27,'Regional Crises'!$B$1:$R$66,16,FALSE)="x","x",ROUND(IF(VLOOKUP($C27,'Regional Crises'!$B$1:$R$66,16,FALSE)&gt;V$3,0,IF(VLOOKUP($C27,'Regional Crises'!$B$1:$R$66,16,FALSE)&lt;V$4,5,(V$3-VLOOKUP($C27,'Regional Crises'!$B$1:$R$66,16,FALSE))/(V$3-V$4)*5)),1)))),(IF(VLOOKUP($E27,'Country Indicator Data'!$B$4:$N$300,12,FALSE)="x","x",ROUND(IF(VLOOKUP($E27,'Country Indicator Data'!$B$4:$N$300,12,FALSE)&gt;V$3,0,IF(VLOOKUP($E27,'Country Indicator Data'!$B$4:$N$300,12,FALSE)&lt;V$4,5,(V$3-VLOOKUP($E27,'Country Indicator Data'!$B$4:$N$300,12,FALSE))/(V$3-V$4)*5)),1))))</f>
        <v>3.8</v>
      </c>
      <c r="W27" s="256">
        <f t="shared" si="5"/>
        <v>3.6</v>
      </c>
      <c r="X27" s="256">
        <f t="shared" si="6"/>
        <v>2.4</v>
      </c>
      <c r="Y27" s="263">
        <f>IF('Core Indicators'!FC24="x","x",IF('Core Indicators'!FC24&gt;=5,5,IF('Core Indicators'!FC24&gt;=4,4,IF('Core Indicators'!FC24&gt;=3,3,IF('Core Indicators'!FC24&gt;=2,2,IF('Core Indicators'!FC24&gt;=1,1,0))))))</f>
        <v>5</v>
      </c>
      <c r="Z27" s="256">
        <f t="shared" si="7"/>
        <v>5</v>
      </c>
      <c r="AA27" s="263">
        <f>'Crisis Indicator Data'!Y24</f>
        <v>1</v>
      </c>
      <c r="AB27" s="263">
        <f>'Crisis Indicator Data'!Z24</f>
        <v>1</v>
      </c>
      <c r="AC27" s="263">
        <f>'Crisis Indicator Data'!AA24</f>
        <v>0</v>
      </c>
      <c r="AD27" s="263">
        <f>'Crisis Indicator Data'!AB24</f>
        <v>0</v>
      </c>
      <c r="AE27" s="263">
        <f t="shared" si="8"/>
        <v>2</v>
      </c>
      <c r="AF27" s="263">
        <f>'Crisis Indicator Data'!AC24</f>
        <v>0</v>
      </c>
      <c r="AG27" s="263">
        <f>'Crisis Indicator Data'!AD24</f>
        <v>2</v>
      </c>
      <c r="AH27" s="263">
        <f t="shared" si="9"/>
        <v>2</v>
      </c>
      <c r="AI27" s="263">
        <f>'Crisis Indicator Data'!AE24</f>
        <v>0</v>
      </c>
      <c r="AJ27" s="263">
        <f>'Crisis Indicator Data'!AF24</f>
        <v>0</v>
      </c>
      <c r="AK27" s="263">
        <f>'Crisis Indicator Data'!AG24</f>
        <v>1</v>
      </c>
      <c r="AL27" s="263">
        <f t="shared" si="10"/>
        <v>1</v>
      </c>
      <c r="AM27" s="256">
        <f t="shared" si="11"/>
        <v>2</v>
      </c>
      <c r="AN27" s="256">
        <f t="shared" si="12"/>
        <v>3.5</v>
      </c>
    </row>
    <row r="28" spans="1:40" ht="13.5" customHeight="1" x14ac:dyDescent="0.35">
      <c r="A28" s="147" t="str">
        <f>'Crisis Indicator Data'!A25</f>
        <v>Mixed migration in Djibouti</v>
      </c>
      <c r="B28" s="148" t="str">
        <f>'Crisis Indicator Data'!B25</f>
        <v>International displacement</v>
      </c>
      <c r="C28" s="148" t="str">
        <f>'Crisis Indicator Data'!C25</f>
        <v>DJI002</v>
      </c>
      <c r="D28" s="148" t="str">
        <f>'Crisis Indicator Data'!D25</f>
        <v>Djibouti</v>
      </c>
      <c r="E28" s="149" t="str">
        <f>'Crisis Indicator Data'!E25</f>
        <v>DJI</v>
      </c>
      <c r="F28" s="256">
        <f>IF(B28="Regional crisis",(IF(VLOOKUP($C28,'Regional Crises'!$B$1:$R$66,7,FALSE)="x","x",ROUND(IF(VLOOKUP($C28,'Regional Crises'!$B$1:$R$66,7,FALSE)&gt;$F$3,5,IF(VLOOKUP($C28,'Regional Crises'!$B$1:$R$66,7,FALSE)&lt;F$4,0,($F$3-VLOOKUP($C28,'Regional Crises'!$B$1:$R$66,7,FALSE))/($F$3-$F$4)*5)),1))),IF(VLOOKUP($E28,'Country Indicator Data'!$B$4:$N$300,3,FALSE)="x","x",ROUND(IF(VLOOKUP($E28,'Country Indicator Data'!$B$4:$N$300,3,FALSE)&gt;$F$3,5,IF(VLOOKUP($E28,'Country Indicator Data'!$B$4:$N$300,3,FALSE)&lt;$F$4,0,($F$3-VLOOKUP($E28,'Country Indicator Data'!$B$4:$N$300,3,FALSE))/($F$3-$F$4)*5)),1)))</f>
        <v>2.9</v>
      </c>
      <c r="G28" s="256">
        <f>IF(B28="Regional crisis",(IF(VLOOKUP($C28,'Regional Crises'!$B$1:$R$66,9,FALSE)="x","x",ROUND(IF(VLOOKUP($C28,'Regional Crises'!$B$1:$R$66,9,FALSE)&gt;G$3,5,IF(VLOOKUP($C28,'Regional Crises'!$B$1:$R$66,9,FALSE)&lt;G$4,0,(G$3-VLOOKUP($C28,'Regional Crises'!$B$1:$R$66,9,FALSE))/(G$3-G$4)*5)),1))),IF(VLOOKUP($E28,'Country Indicator Data'!$B$4:$N$300,5,FALSE)="x","x",ROUND(IF(VLOOKUP($E28,'Country Indicator Data'!$B$4:$N$300,5,FALSE)&gt;G$3,5,IF(VLOOKUP($E28,'Country Indicator Data'!$B$4:$N$300,5,FALSE)&lt;G$4,0,(G$3-VLOOKUP($E28,'Country Indicator Data'!$B$4:$N$300,5,FALSE))/(G$3-G$4)*5)),1)))</f>
        <v>3.1</v>
      </c>
      <c r="H28" s="256">
        <f t="shared" si="0"/>
        <v>3</v>
      </c>
      <c r="I28" s="256">
        <f>IF(B28="Regional crisis",(IF(VLOOKUP($C28,'Regional Crises'!$B$1:$R$66,6,FALSE)="x","x",ROUND(IF(VLOOKUP($C28,'Regional Crises'!$B$1:$R$66,6,FALSE)&gt;I$3,5,IF(VLOOKUP($C28,'Regional Crises'!$B$1:$R$66,6,FALSE)&lt;I$4,0,5-(I$3-VLOOKUP($C28,'Regional Crises'!$B$1:$R$66,6,FALSE))/(I$3-I$4)*5)),1))),IF(VLOOKUP($E28,'Country Indicator Data'!$B$4:$N$300,2,FALSE)="x","x",ROUND(IF(VLOOKUP($E28,'Country Indicator Data'!$B$4:$N$300,2,FALSE)&gt;I$3,5,IF(VLOOKUP($E28,'Country Indicator Data'!$B$4:$N$300,2,FALSE)&lt;I$4,0,5-(I$3-VLOOKUP($E28,'Country Indicator Data'!$B$4:$N$300,2,FALSE))/(I$3-I$4)*5)),1)))</f>
        <v>2.8</v>
      </c>
      <c r="J28" s="256">
        <f>IF(B28="Regional crisis",(IF(VLOOKUP($C28,'Regional Crises'!$B$1:$R$66,8,FALSE)="x","x",ROUND(IF(VLOOKUP($C28,'Regional Crises'!$B$1:$R$66,8,FALSE)&gt;J$3,5,IF(VLOOKUP($C28,'Regional Crises'!$B$1:$R$66,8,FALSE)&lt;J$4,0,5-(J$3-VLOOKUP($C28,'Regional Crises'!$B$1:$R$66,8,FALSE))/(J$3-J$4)*5)),1))),IF(VLOOKUP($E28,'Country Indicator Data'!$B$4:$N$300,4,FALSE)="x","x",ROUND(IF(VLOOKUP($E28,'Country Indicator Data'!$B$4:$N$300,4,FALSE)&gt;J$3,5,IF(VLOOKUP($E28,'Country Indicator Data'!$B$4:$N$300,4,FALSE)&lt;J$4,0,5-(J$3-VLOOKUP($E28,'Country Indicator Data'!$B$4:$N$300,4,FALSE))/(J$3-J$4)*5)),1)))</f>
        <v>0</v>
      </c>
      <c r="K28" s="256">
        <f t="shared" si="1"/>
        <v>1.4</v>
      </c>
      <c r="L28" s="256" t="str">
        <f>IF(B28="Regional crisis",(IF(VLOOKUP($C28,'Regional Crises'!$B$1:$R$66,10,FALSE)="x","x",ROUND(IF(VLOOKUP($C28,'Regional Crises'!$B$1:$R$66,10,FALSE)&gt;L$3,5,IF(VLOOKUP($C28,'Regional Crises'!$B$1:$R$66,10,FALSE)&lt;L$4,0,5-(L$3-VLOOKUP($C28,'Regional Crises'!$B$1:$R$66,10,FALSE))/(L$3-L$4)*5)),1))),IF(VLOOKUP($E28,'Country Indicator Data'!$B$4:$N$300,6,FALSE)="x","x",ROUND(IF(VLOOKUP($E28,'Country Indicator Data'!$B$4:$N$300,6,FALSE)&gt;L$3,5,IF(VLOOKUP($E28,'Country Indicator Data'!$B$4:$N$300,6,FALSE)&lt;L$4,0,5-(L$3-VLOOKUP($E28,'Country Indicator Data'!$B$4:$N$300,6,FALSE))/(L$3-L$4)*5)),1)))</f>
        <v>x</v>
      </c>
      <c r="M28" s="256">
        <f>IF(B28="Regional crisis",(IF(VLOOKUP($C28,'Regional Crises'!$B$1:$R$66,11,FALSE)="x","x",ROUND(IF(VLOOKUP($C28,'Regional Crises'!$B$1:$R$66,11,FALSE)&gt;M$3,5,IF(VLOOKUP($C28,'Regional Crises'!$B$1:$R$66,11,FALSE)&lt;M$4,0,5-(M$3-VLOOKUP($C28,'Regional Crises'!$B$1:$R$66,11,FALSE))/(M$3-M$4)*5)),1))),IF(VLOOKUP($E28,'Country Indicator Data'!$B$4:$N$300,7,FALSE)="x","x",ROUND(IF(VLOOKUP($E28,'Country Indicator Data'!$B$4:$N$300,7,FALSE)&gt;M$3,5,IF(VLOOKUP($E28,'Country Indicator Data'!$B$4:$N$300,7,FALSE)&lt;M$4,0,5-(M$3-VLOOKUP($E28,'Country Indicator Data'!$B$4:$N$300,7,FALSE))/(M$3-M$4)*5)),1)))</f>
        <v>2.1</v>
      </c>
      <c r="N28" s="256">
        <f t="shared" si="2"/>
        <v>2.1</v>
      </c>
      <c r="O28" s="256">
        <f t="shared" si="3"/>
        <v>2.1666666666666665</v>
      </c>
      <c r="P28" s="256">
        <f>IF(B28="Regional crisis",VLOOKUP(C28,'Regional Crises'!$B$1:$R$69,12,FALSE),VLOOKUP(E28,'Country Indicator Data'!$B$4:$I$300,8,FALSE))</f>
        <v>3</v>
      </c>
      <c r="Q28" s="256">
        <f>IF($B28="Regional crisis",((IF(VLOOKUP($C28,'Regional Crises'!$B$1:$R$66,13,FALSE)="x","x",ROUND(IF(VLOOKUP($C28,'Regional Crises'!$B$1:$R$66,13,FALSE)&gt;Q$3,5,IF(VLOOKUP($C28,'Regional Crises'!$B$1:$R$66,13,FALSE)&lt;Q$4,0,5-(LOG(Q$3)-LOG(VLOOKUP($C28,'Regional Crises'!$B$1:$R$66,13,FALSE)))/(LOG(Q$3)-LOG(Q$4))*5)),1)))),(IF(VLOOKUP($E28,'Country Indicator Data'!$B$4:$N$300,9,FALSE)="x","x",ROUND(IF(VLOOKUP($E28,'Country Indicator Data'!$B$4:$N$300,9,FALSE)&gt;Q$3,5,IF(VLOOKUP($E28,'Country Indicator Data'!$B$4:$N$300,9,FALSE)&lt;Q$4,0,5-(LOG(Q$3)-LOG(VLOOKUP($E28,'Country Indicator Data'!$B$4:$N$300,9,FALSE)))/(LOG(Q$3)-LOG(Q$4))*5)),1))))</f>
        <v>0</v>
      </c>
      <c r="R28" s="256">
        <f t="shared" si="4"/>
        <v>1.5</v>
      </c>
      <c r="S28" s="256">
        <f>IF(B28="Regional crisis",((IF(VLOOKUP($C28,'Regional Crises'!$B$1:$R$66,17,FALSE)="x","x",ROUND(IF(VLOOKUP($C28,'Regional Crises'!$B$1:$R$66,17,FALSE)&gt;S$3,0,IF(VLOOKUP($C28,'Regional Crises'!$B$1:$R$66,17,FALSE)&lt;S$4,5,(S$3-VLOOKUP($C28,'Regional Crises'!$B$1:$R$66,17,FALSE))/(S$3-S$4)*5)),1)))),(IF(VLOOKUP($E28,'Country Indicator Data'!$B$4:$N$300,13,FALSE)="x","x",ROUND(IF(VLOOKUP($E28,'Country Indicator Data'!$B$4:$N$300,13,FALSE)&gt;S$3,0,IF(VLOOKUP($E28,'Country Indicator Data'!$B$4:$N$300,13,FALSE)&lt;S$4,5,(S$3-VLOOKUP($E28,'Country Indicator Data'!$B$4:$N$300,13,FALSE))/(S$3-S$4)*5)),1))))</f>
        <v>3.5</v>
      </c>
      <c r="T28" s="256">
        <f>IF(B28="Regional crisis",((IF(VLOOKUP($C28,'Regional Crises'!$B$1:$R$66,14,FALSE)="x","x",ROUND(IF(VLOOKUP($C28,'Regional Crises'!$B$1:$R$66,14,FALSE)&gt;T$3,0,IF(VLOOKUP($C28,'Regional Crises'!$B$1:$R$66,14,FALSE)&lt;T$4,5,(T$3-VLOOKUP($C28,'Regional Crises'!$B$1:$R$66,14,FALSE))/(T$3-T$4)*5)),1)))),(IF(VLOOKUP($E28,'Country Indicator Data'!$B$4:$N$300,10,FALSE)="x","x",ROUND(IF(VLOOKUP($E28,'Country Indicator Data'!$B$4:$N$300,10,FALSE)&gt;T$3,0,IF(VLOOKUP($E28,'Country Indicator Data'!$B$4:$N$300,10,FALSE)&lt;T$4,5,(T$3-VLOOKUP($E28,'Country Indicator Data'!$B$4:$N$300,10,FALSE))/(T$3-T$4)*5)),1))))</f>
        <v>3.4</v>
      </c>
      <c r="U28" s="256">
        <f>IF(B28="Regional crisis",((IF(VLOOKUP($C28,'Regional Crises'!$B$1:$R$66,15,FALSE)="x","x",ROUND(IF(VLOOKUP($C28,'Regional Crises'!$B$1:$R$66,15,FALSE)&gt;U$3,0,IF(VLOOKUP($C28,'Regional Crises'!$B$1:$R$66,15,FALSE)&lt;U$4,5,(U$3-VLOOKUP($C28,'Regional Crises'!$B$1:$R$66,15,FALSE))/(U$3-U$4)*5)),1)))),(IF(VLOOKUP($E28,'Country Indicator Data'!$B$4:$N$300,11,FALSE)="x","x",ROUND(IF(VLOOKUP($E28,'Country Indicator Data'!$B$4:$N$300,11,FALSE)&gt;U$3,0,IF(VLOOKUP($E28,'Country Indicator Data'!$B$4:$N$300,11,FALSE)&lt;U$4,5,(U$3-VLOOKUP($E28,'Country Indicator Data'!$B$4:$N$300,11,FALSE))/(U$3-U$4)*5)),1))))</f>
        <v>3.5</v>
      </c>
      <c r="V28" s="256">
        <f>IF(B28="Regional crisis",((IF(VLOOKUP($C28,'Regional Crises'!$B$1:$R$66,16,FALSE)="x","x",ROUND(IF(VLOOKUP($C28,'Regional Crises'!$B$1:$R$66,16,FALSE)&gt;V$3,0,IF(VLOOKUP($C28,'Regional Crises'!$B$1:$R$66,16,FALSE)&lt;V$4,5,(V$3-VLOOKUP($C28,'Regional Crises'!$B$1:$R$66,16,FALSE))/(V$3-V$4)*5)),1)))),(IF(VLOOKUP($E28,'Country Indicator Data'!$B$4:$N$300,12,FALSE)="x","x",ROUND(IF(VLOOKUP($E28,'Country Indicator Data'!$B$4:$N$300,12,FALSE)&gt;V$3,0,IF(VLOOKUP($E28,'Country Indicator Data'!$B$4:$N$300,12,FALSE)&lt;V$4,5,(V$3-VLOOKUP($E28,'Country Indicator Data'!$B$4:$N$300,12,FALSE))/(V$3-V$4)*5)),1))))</f>
        <v>3.8</v>
      </c>
      <c r="W28" s="256">
        <f t="shared" si="5"/>
        <v>3.6</v>
      </c>
      <c r="X28" s="256">
        <f t="shared" si="6"/>
        <v>2.4</v>
      </c>
      <c r="Y28" s="263">
        <f>IF('Core Indicators'!FC25="x","x",IF('Core Indicators'!FC25&gt;=5,5,IF('Core Indicators'!FC25&gt;=4,4,IF('Core Indicators'!FC25&gt;=3,3,IF('Core Indicators'!FC25&gt;=2,2,IF('Core Indicators'!FC25&gt;=1,1,0))))))</f>
        <v>3</v>
      </c>
      <c r="Z28" s="256">
        <f t="shared" si="7"/>
        <v>3</v>
      </c>
      <c r="AA28" s="263">
        <f>'Crisis Indicator Data'!Y25</f>
        <v>1</v>
      </c>
      <c r="AB28" s="263">
        <f>'Crisis Indicator Data'!Z25</f>
        <v>1</v>
      </c>
      <c r="AC28" s="263">
        <f>'Crisis Indicator Data'!AA25</f>
        <v>0</v>
      </c>
      <c r="AD28" s="263">
        <f>'Crisis Indicator Data'!AB25</f>
        <v>0</v>
      </c>
      <c r="AE28" s="263">
        <f t="shared" si="8"/>
        <v>2</v>
      </c>
      <c r="AF28" s="263">
        <f>'Crisis Indicator Data'!AC25</f>
        <v>0</v>
      </c>
      <c r="AG28" s="263">
        <f>'Crisis Indicator Data'!AD25</f>
        <v>2</v>
      </c>
      <c r="AH28" s="263">
        <f t="shared" si="9"/>
        <v>2</v>
      </c>
      <c r="AI28" s="263">
        <f>'Crisis Indicator Data'!AE25</f>
        <v>0</v>
      </c>
      <c r="AJ28" s="263">
        <f>'Crisis Indicator Data'!AF25</f>
        <v>0</v>
      </c>
      <c r="AK28" s="263">
        <f>'Crisis Indicator Data'!AG25</f>
        <v>1</v>
      </c>
      <c r="AL28" s="263">
        <f t="shared" si="10"/>
        <v>1</v>
      </c>
      <c r="AM28" s="256">
        <f t="shared" si="11"/>
        <v>2</v>
      </c>
      <c r="AN28" s="256">
        <f t="shared" si="12"/>
        <v>2.5</v>
      </c>
    </row>
    <row r="29" spans="1:40" ht="13.5" customHeight="1" x14ac:dyDescent="0.35">
      <c r="A29" s="147" t="str">
        <f>'Crisis Indicator Data'!A26</f>
        <v>Drought in Djibouti</v>
      </c>
      <c r="B29" s="148" t="str">
        <f>'Crisis Indicator Data'!B26</f>
        <v>Drought</v>
      </c>
      <c r="C29" s="148" t="str">
        <f>'Crisis Indicator Data'!C26</f>
        <v>DJI003</v>
      </c>
      <c r="D29" s="148" t="str">
        <f>'Crisis Indicator Data'!D26</f>
        <v>Djibouti</v>
      </c>
      <c r="E29" s="149" t="str">
        <f>'Crisis Indicator Data'!E26</f>
        <v>DJI</v>
      </c>
      <c r="F29" s="256">
        <f>IF(B29="Regional crisis",(IF(VLOOKUP($C29,'Regional Crises'!$B$1:$R$66,7,FALSE)="x","x",ROUND(IF(VLOOKUP($C29,'Regional Crises'!$B$1:$R$66,7,FALSE)&gt;$F$3,5,IF(VLOOKUP($C29,'Regional Crises'!$B$1:$R$66,7,FALSE)&lt;F$4,0,($F$3-VLOOKUP($C29,'Regional Crises'!$B$1:$R$66,7,FALSE))/($F$3-$F$4)*5)),1))),IF(VLOOKUP($E29,'Country Indicator Data'!$B$4:$N$300,3,FALSE)="x","x",ROUND(IF(VLOOKUP($E29,'Country Indicator Data'!$B$4:$N$300,3,FALSE)&gt;$F$3,5,IF(VLOOKUP($E29,'Country Indicator Data'!$B$4:$N$300,3,FALSE)&lt;$F$4,0,($F$3-VLOOKUP($E29,'Country Indicator Data'!$B$4:$N$300,3,FALSE))/($F$3-$F$4)*5)),1)))</f>
        <v>2.9</v>
      </c>
      <c r="G29" s="256">
        <f>IF(B29="Regional crisis",(IF(VLOOKUP($C29,'Regional Crises'!$B$1:$R$66,9,FALSE)="x","x",ROUND(IF(VLOOKUP($C29,'Regional Crises'!$B$1:$R$66,9,FALSE)&gt;G$3,5,IF(VLOOKUP($C29,'Regional Crises'!$B$1:$R$66,9,FALSE)&lt;G$4,0,(G$3-VLOOKUP($C29,'Regional Crises'!$B$1:$R$66,9,FALSE))/(G$3-G$4)*5)),1))),IF(VLOOKUP($E29,'Country Indicator Data'!$B$4:$N$300,5,FALSE)="x","x",ROUND(IF(VLOOKUP($E29,'Country Indicator Data'!$B$4:$N$300,5,FALSE)&gt;G$3,5,IF(VLOOKUP($E29,'Country Indicator Data'!$B$4:$N$300,5,FALSE)&lt;G$4,0,(G$3-VLOOKUP($E29,'Country Indicator Data'!$B$4:$N$300,5,FALSE))/(G$3-G$4)*5)),1)))</f>
        <v>3.1</v>
      </c>
      <c r="H29" s="256">
        <f t="shared" si="0"/>
        <v>3</v>
      </c>
      <c r="I29" s="256">
        <f>IF(B29="Regional crisis",(IF(VLOOKUP($C29,'Regional Crises'!$B$1:$R$66,6,FALSE)="x","x",ROUND(IF(VLOOKUP($C29,'Regional Crises'!$B$1:$R$66,6,FALSE)&gt;I$3,5,IF(VLOOKUP($C29,'Regional Crises'!$B$1:$R$66,6,FALSE)&lt;I$4,0,5-(I$3-VLOOKUP($C29,'Regional Crises'!$B$1:$R$66,6,FALSE))/(I$3-I$4)*5)),1))),IF(VLOOKUP($E29,'Country Indicator Data'!$B$4:$N$300,2,FALSE)="x","x",ROUND(IF(VLOOKUP($E29,'Country Indicator Data'!$B$4:$N$300,2,FALSE)&gt;I$3,5,IF(VLOOKUP($E29,'Country Indicator Data'!$B$4:$N$300,2,FALSE)&lt;I$4,0,5-(I$3-VLOOKUP($E29,'Country Indicator Data'!$B$4:$N$300,2,FALSE))/(I$3-I$4)*5)),1)))</f>
        <v>2.8</v>
      </c>
      <c r="J29" s="256">
        <f>IF(B29="Regional crisis",(IF(VLOOKUP($C29,'Regional Crises'!$B$1:$R$66,8,FALSE)="x","x",ROUND(IF(VLOOKUP($C29,'Regional Crises'!$B$1:$R$66,8,FALSE)&gt;J$3,5,IF(VLOOKUP($C29,'Regional Crises'!$B$1:$R$66,8,FALSE)&lt;J$4,0,5-(J$3-VLOOKUP($C29,'Regional Crises'!$B$1:$R$66,8,FALSE))/(J$3-J$4)*5)),1))),IF(VLOOKUP($E29,'Country Indicator Data'!$B$4:$N$300,4,FALSE)="x","x",ROUND(IF(VLOOKUP($E29,'Country Indicator Data'!$B$4:$N$300,4,FALSE)&gt;J$3,5,IF(VLOOKUP($E29,'Country Indicator Data'!$B$4:$N$300,4,FALSE)&lt;J$4,0,5-(J$3-VLOOKUP($E29,'Country Indicator Data'!$B$4:$N$300,4,FALSE))/(J$3-J$4)*5)),1)))</f>
        <v>0</v>
      </c>
      <c r="K29" s="256">
        <f t="shared" si="1"/>
        <v>1.4</v>
      </c>
      <c r="L29" s="256" t="str">
        <f>IF(B29="Regional crisis",(IF(VLOOKUP($C29,'Regional Crises'!$B$1:$R$66,10,FALSE)="x","x",ROUND(IF(VLOOKUP($C29,'Regional Crises'!$B$1:$R$66,10,FALSE)&gt;L$3,5,IF(VLOOKUP($C29,'Regional Crises'!$B$1:$R$66,10,FALSE)&lt;L$4,0,5-(L$3-VLOOKUP($C29,'Regional Crises'!$B$1:$R$66,10,FALSE))/(L$3-L$4)*5)),1))),IF(VLOOKUP($E29,'Country Indicator Data'!$B$4:$N$300,6,FALSE)="x","x",ROUND(IF(VLOOKUP($E29,'Country Indicator Data'!$B$4:$N$300,6,FALSE)&gt;L$3,5,IF(VLOOKUP($E29,'Country Indicator Data'!$B$4:$N$300,6,FALSE)&lt;L$4,0,5-(L$3-VLOOKUP($E29,'Country Indicator Data'!$B$4:$N$300,6,FALSE))/(L$3-L$4)*5)),1)))</f>
        <v>x</v>
      </c>
      <c r="M29" s="256">
        <f>IF(B29="Regional crisis",(IF(VLOOKUP($C29,'Regional Crises'!$B$1:$R$66,11,FALSE)="x","x",ROUND(IF(VLOOKUP($C29,'Regional Crises'!$B$1:$R$66,11,FALSE)&gt;M$3,5,IF(VLOOKUP($C29,'Regional Crises'!$B$1:$R$66,11,FALSE)&lt;M$4,0,5-(M$3-VLOOKUP($C29,'Regional Crises'!$B$1:$R$66,11,FALSE))/(M$3-M$4)*5)),1))),IF(VLOOKUP($E29,'Country Indicator Data'!$B$4:$N$300,7,FALSE)="x","x",ROUND(IF(VLOOKUP($E29,'Country Indicator Data'!$B$4:$N$300,7,FALSE)&gt;M$3,5,IF(VLOOKUP($E29,'Country Indicator Data'!$B$4:$N$300,7,FALSE)&lt;M$4,0,5-(M$3-VLOOKUP($E29,'Country Indicator Data'!$B$4:$N$300,7,FALSE))/(M$3-M$4)*5)),1)))</f>
        <v>2.1</v>
      </c>
      <c r="N29" s="256">
        <f t="shared" si="2"/>
        <v>2.1</v>
      </c>
      <c r="O29" s="256">
        <f t="shared" si="3"/>
        <v>2.1666666666666665</v>
      </c>
      <c r="P29" s="256">
        <f>IF(B29="Regional crisis",VLOOKUP(C29,'Regional Crises'!$B$1:$R$69,12,FALSE),VLOOKUP(E29,'Country Indicator Data'!$B$4:$I$300,8,FALSE))</f>
        <v>3</v>
      </c>
      <c r="Q29" s="256">
        <f>IF($B29="Regional crisis",((IF(VLOOKUP($C29,'Regional Crises'!$B$1:$R$66,13,FALSE)="x","x",ROUND(IF(VLOOKUP($C29,'Regional Crises'!$B$1:$R$66,13,FALSE)&gt;Q$3,5,IF(VLOOKUP($C29,'Regional Crises'!$B$1:$R$66,13,FALSE)&lt;Q$4,0,5-(LOG(Q$3)-LOG(VLOOKUP($C29,'Regional Crises'!$B$1:$R$66,13,FALSE)))/(LOG(Q$3)-LOG(Q$4))*5)),1)))),(IF(VLOOKUP($E29,'Country Indicator Data'!$B$4:$N$300,9,FALSE)="x","x",ROUND(IF(VLOOKUP($E29,'Country Indicator Data'!$B$4:$N$300,9,FALSE)&gt;Q$3,5,IF(VLOOKUP($E29,'Country Indicator Data'!$B$4:$N$300,9,FALSE)&lt;Q$4,0,5-(LOG(Q$3)-LOG(VLOOKUP($E29,'Country Indicator Data'!$B$4:$N$300,9,FALSE)))/(LOG(Q$3)-LOG(Q$4))*5)),1))))</f>
        <v>0</v>
      </c>
      <c r="R29" s="256">
        <f t="shared" si="4"/>
        <v>1.5</v>
      </c>
      <c r="S29" s="256">
        <f>IF(B29="Regional crisis",((IF(VLOOKUP($C29,'Regional Crises'!$B$1:$R$66,17,FALSE)="x","x",ROUND(IF(VLOOKUP($C29,'Regional Crises'!$B$1:$R$66,17,FALSE)&gt;S$3,0,IF(VLOOKUP($C29,'Regional Crises'!$B$1:$R$66,17,FALSE)&lt;S$4,5,(S$3-VLOOKUP($C29,'Regional Crises'!$B$1:$R$66,17,FALSE))/(S$3-S$4)*5)),1)))),(IF(VLOOKUP($E29,'Country Indicator Data'!$B$4:$N$300,13,FALSE)="x","x",ROUND(IF(VLOOKUP($E29,'Country Indicator Data'!$B$4:$N$300,13,FALSE)&gt;S$3,0,IF(VLOOKUP($E29,'Country Indicator Data'!$B$4:$N$300,13,FALSE)&lt;S$4,5,(S$3-VLOOKUP($E29,'Country Indicator Data'!$B$4:$N$300,13,FALSE))/(S$3-S$4)*5)),1))))</f>
        <v>3.5</v>
      </c>
      <c r="T29" s="256">
        <f>IF(B29="Regional crisis",((IF(VLOOKUP($C29,'Regional Crises'!$B$1:$R$66,14,FALSE)="x","x",ROUND(IF(VLOOKUP($C29,'Regional Crises'!$B$1:$R$66,14,FALSE)&gt;T$3,0,IF(VLOOKUP($C29,'Regional Crises'!$B$1:$R$66,14,FALSE)&lt;T$4,5,(T$3-VLOOKUP($C29,'Regional Crises'!$B$1:$R$66,14,FALSE))/(T$3-T$4)*5)),1)))),(IF(VLOOKUP($E29,'Country Indicator Data'!$B$4:$N$300,10,FALSE)="x","x",ROUND(IF(VLOOKUP($E29,'Country Indicator Data'!$B$4:$N$300,10,FALSE)&gt;T$3,0,IF(VLOOKUP($E29,'Country Indicator Data'!$B$4:$N$300,10,FALSE)&lt;T$4,5,(T$3-VLOOKUP($E29,'Country Indicator Data'!$B$4:$N$300,10,FALSE))/(T$3-T$4)*5)),1))))</f>
        <v>3.4</v>
      </c>
      <c r="U29" s="256">
        <f>IF(B29="Regional crisis",((IF(VLOOKUP($C29,'Regional Crises'!$B$1:$R$66,15,FALSE)="x","x",ROUND(IF(VLOOKUP($C29,'Regional Crises'!$B$1:$R$66,15,FALSE)&gt;U$3,0,IF(VLOOKUP($C29,'Regional Crises'!$B$1:$R$66,15,FALSE)&lt;U$4,5,(U$3-VLOOKUP($C29,'Regional Crises'!$B$1:$R$66,15,FALSE))/(U$3-U$4)*5)),1)))),(IF(VLOOKUP($E29,'Country Indicator Data'!$B$4:$N$300,11,FALSE)="x","x",ROUND(IF(VLOOKUP($E29,'Country Indicator Data'!$B$4:$N$300,11,FALSE)&gt;U$3,0,IF(VLOOKUP($E29,'Country Indicator Data'!$B$4:$N$300,11,FALSE)&lt;U$4,5,(U$3-VLOOKUP($E29,'Country Indicator Data'!$B$4:$N$300,11,FALSE))/(U$3-U$4)*5)),1))))</f>
        <v>3.5</v>
      </c>
      <c r="V29" s="256">
        <f>IF(B29="Regional crisis",((IF(VLOOKUP($C29,'Regional Crises'!$B$1:$R$66,16,FALSE)="x","x",ROUND(IF(VLOOKUP($C29,'Regional Crises'!$B$1:$R$66,16,FALSE)&gt;V$3,0,IF(VLOOKUP($C29,'Regional Crises'!$B$1:$R$66,16,FALSE)&lt;V$4,5,(V$3-VLOOKUP($C29,'Regional Crises'!$B$1:$R$66,16,FALSE))/(V$3-V$4)*5)),1)))),(IF(VLOOKUP($E29,'Country Indicator Data'!$B$4:$N$300,12,FALSE)="x","x",ROUND(IF(VLOOKUP($E29,'Country Indicator Data'!$B$4:$N$300,12,FALSE)&gt;V$3,0,IF(VLOOKUP($E29,'Country Indicator Data'!$B$4:$N$300,12,FALSE)&lt;V$4,5,(V$3-VLOOKUP($E29,'Country Indicator Data'!$B$4:$N$300,12,FALSE))/(V$3-V$4)*5)),1))))</f>
        <v>3.8</v>
      </c>
      <c r="W29" s="256">
        <f t="shared" si="5"/>
        <v>3.6</v>
      </c>
      <c r="X29" s="256">
        <f t="shared" si="6"/>
        <v>2.4</v>
      </c>
      <c r="Y29" s="263">
        <f>IF('Core Indicators'!FC26="x","x",IF('Core Indicators'!FC26&gt;=5,5,IF('Core Indicators'!FC26&gt;=4,4,IF('Core Indicators'!FC26&gt;=3,3,IF('Core Indicators'!FC26&gt;=2,2,IF('Core Indicators'!FC26&gt;=1,1,0))))))</f>
        <v>5</v>
      </c>
      <c r="Z29" s="256">
        <f t="shared" si="7"/>
        <v>5</v>
      </c>
      <c r="AA29" s="263">
        <f>'Crisis Indicator Data'!Y26</f>
        <v>1</v>
      </c>
      <c r="AB29" s="263">
        <f>'Crisis Indicator Data'!Z26</f>
        <v>1</v>
      </c>
      <c r="AC29" s="263">
        <f>'Crisis Indicator Data'!AA26</f>
        <v>0</v>
      </c>
      <c r="AD29" s="263">
        <f>'Crisis Indicator Data'!AB26</f>
        <v>0</v>
      </c>
      <c r="AE29" s="263">
        <f t="shared" si="8"/>
        <v>2</v>
      </c>
      <c r="AF29" s="263">
        <f>'Crisis Indicator Data'!AC26</f>
        <v>0</v>
      </c>
      <c r="AG29" s="263">
        <f>'Crisis Indicator Data'!AD26</f>
        <v>2</v>
      </c>
      <c r="AH29" s="263">
        <f t="shared" si="9"/>
        <v>2</v>
      </c>
      <c r="AI29" s="263">
        <f>'Crisis Indicator Data'!AE26</f>
        <v>0</v>
      </c>
      <c r="AJ29" s="263">
        <f>'Crisis Indicator Data'!AF26</f>
        <v>0</v>
      </c>
      <c r="AK29" s="263">
        <f>'Crisis Indicator Data'!AG26</f>
        <v>1</v>
      </c>
      <c r="AL29" s="263">
        <f t="shared" si="10"/>
        <v>1</v>
      </c>
      <c r="AM29" s="256">
        <f t="shared" si="11"/>
        <v>2</v>
      </c>
      <c r="AN29" s="256">
        <f t="shared" si="12"/>
        <v>3.5</v>
      </c>
    </row>
    <row r="30" spans="1:40" ht="13.5" customHeight="1" x14ac:dyDescent="0.35">
      <c r="A30" s="147" t="str">
        <f>'Crisis Indicator Data'!A27</f>
        <v>Venezuela displacement in Dominican Republic</v>
      </c>
      <c r="B30" s="148" t="str">
        <f>'Crisis Indicator Data'!B27</f>
        <v>International displacement</v>
      </c>
      <c r="C30" s="148" t="str">
        <f>'Crisis Indicator Data'!C27</f>
        <v>DOM002</v>
      </c>
      <c r="D30" s="148" t="str">
        <f>'Crisis Indicator Data'!D27</f>
        <v>Dominican Republic</v>
      </c>
      <c r="E30" s="149" t="str">
        <f>'Crisis Indicator Data'!E27</f>
        <v>DOM</v>
      </c>
      <c r="F30" s="256">
        <f>IF(B30="Regional crisis",(IF(VLOOKUP($C30,'Regional Crises'!$B$1:$R$66,7,FALSE)="x","x",ROUND(IF(VLOOKUP($C30,'Regional Crises'!$B$1:$R$66,7,FALSE)&gt;$F$3,5,IF(VLOOKUP($C30,'Regional Crises'!$B$1:$R$66,7,FALSE)&lt;F$4,0,($F$3-VLOOKUP($C30,'Regional Crises'!$B$1:$R$66,7,FALSE))/($F$3-$F$4)*5)),1))),IF(VLOOKUP($E30,'Country Indicator Data'!$B$4:$N$300,3,FALSE)="x","x",ROUND(IF(VLOOKUP($E30,'Country Indicator Data'!$B$4:$N$300,3,FALSE)&gt;$F$3,5,IF(VLOOKUP($E30,'Country Indicator Data'!$B$4:$N$300,3,FALSE)&lt;$F$4,0,($F$3-VLOOKUP($E30,'Country Indicator Data'!$B$4:$N$300,3,FALSE))/($F$3-$F$4)*5)),1)))</f>
        <v>2.5</v>
      </c>
      <c r="G30" s="256">
        <f>IF(B30="Regional crisis",(IF(VLOOKUP($C30,'Regional Crises'!$B$1:$R$66,9,FALSE)="x","x",ROUND(IF(VLOOKUP($C30,'Regional Crises'!$B$1:$R$66,9,FALSE)&gt;G$3,5,IF(VLOOKUP($C30,'Regional Crises'!$B$1:$R$66,9,FALSE)&lt;G$4,0,(G$3-VLOOKUP($C30,'Regional Crises'!$B$1:$R$66,9,FALSE))/(G$3-G$4)*5)),1))),IF(VLOOKUP($E30,'Country Indicator Data'!$B$4:$N$300,5,FALSE)="x","x",ROUND(IF(VLOOKUP($E30,'Country Indicator Data'!$B$4:$N$300,5,FALSE)&gt;G$3,5,IF(VLOOKUP($E30,'Country Indicator Data'!$B$4:$N$300,5,FALSE)&lt;G$4,0,(G$3-VLOOKUP($E30,'Country Indicator Data'!$B$4:$N$300,5,FALSE))/(G$3-G$4)*5)),1)))</f>
        <v>1.6</v>
      </c>
      <c r="H30" s="256">
        <f t="shared" si="0"/>
        <v>2.0499999999999998</v>
      </c>
      <c r="I30" s="256">
        <f>IF(B30="Regional crisis",(IF(VLOOKUP($C30,'Regional Crises'!$B$1:$R$66,6,FALSE)="x","x",ROUND(IF(VLOOKUP($C30,'Regional Crises'!$B$1:$R$66,6,FALSE)&gt;I$3,5,IF(VLOOKUP($C30,'Regional Crises'!$B$1:$R$66,6,FALSE)&lt;I$4,0,5-(I$3-VLOOKUP($C30,'Regional Crises'!$B$1:$R$66,6,FALSE))/(I$3-I$4)*5)),1))),IF(VLOOKUP($E30,'Country Indicator Data'!$B$4:$N$300,2,FALSE)="x","x",ROUND(IF(VLOOKUP($E30,'Country Indicator Data'!$B$4:$N$300,2,FALSE)&gt;I$3,5,IF(VLOOKUP($E30,'Country Indicator Data'!$B$4:$N$300,2,FALSE)&lt;I$4,0,5-(I$3-VLOOKUP($E30,'Country Indicator Data'!$B$4:$N$300,2,FALSE))/(I$3-I$4)*5)),1)))</f>
        <v>0</v>
      </c>
      <c r="J30" s="256">
        <f>IF(B30="Regional crisis",(IF(VLOOKUP($C30,'Regional Crises'!$B$1:$R$66,8,FALSE)="x","x",ROUND(IF(VLOOKUP($C30,'Regional Crises'!$B$1:$R$66,8,FALSE)&gt;J$3,5,IF(VLOOKUP($C30,'Regional Crises'!$B$1:$R$66,8,FALSE)&lt;J$4,0,5-(J$3-VLOOKUP($C30,'Regional Crises'!$B$1:$R$66,8,FALSE))/(J$3-J$4)*5)),1))),IF(VLOOKUP($E30,'Country Indicator Data'!$B$4:$N$300,4,FALSE)="x","x",ROUND(IF(VLOOKUP($E30,'Country Indicator Data'!$B$4:$N$300,4,FALSE)&gt;J$3,5,IF(VLOOKUP($E30,'Country Indicator Data'!$B$4:$N$300,4,FALSE)&lt;J$4,0,5-(J$3-VLOOKUP($E30,'Country Indicator Data'!$B$4:$N$300,4,FALSE))/(J$3-J$4)*5)),1)))</f>
        <v>0.7</v>
      </c>
      <c r="K30" s="256">
        <f t="shared" si="1"/>
        <v>0.35</v>
      </c>
      <c r="L30" s="256">
        <f>IF(B30="Regional crisis",(IF(VLOOKUP($C30,'Regional Crises'!$B$1:$R$66,10,FALSE)="x","x",ROUND(IF(VLOOKUP($C30,'Regional Crises'!$B$1:$R$66,10,FALSE)&gt;L$3,5,IF(VLOOKUP($C30,'Regional Crises'!$B$1:$R$66,10,FALSE)&lt;L$4,0,5-(L$3-VLOOKUP($C30,'Regional Crises'!$B$1:$R$66,10,FALSE))/(L$3-L$4)*5)),1))),IF(VLOOKUP($E30,'Country Indicator Data'!$B$4:$N$300,6,FALSE)="x","x",ROUND(IF(VLOOKUP($E30,'Country Indicator Data'!$B$4:$N$300,6,FALSE)&gt;L$3,5,IF(VLOOKUP($E30,'Country Indicator Data'!$B$4:$N$300,6,FALSE)&lt;L$4,0,5-(L$3-VLOOKUP($E30,'Country Indicator Data'!$B$4:$N$300,6,FALSE))/(L$3-L$4)*5)),1)))</f>
        <v>3</v>
      </c>
      <c r="M30" s="256">
        <f>IF(B30="Regional crisis",(IF(VLOOKUP($C30,'Regional Crises'!$B$1:$R$66,11,FALSE)="x","x",ROUND(IF(VLOOKUP($C30,'Regional Crises'!$B$1:$R$66,11,FALSE)&gt;M$3,5,IF(VLOOKUP($C30,'Regional Crises'!$B$1:$R$66,11,FALSE)&lt;M$4,0,5-(M$3-VLOOKUP($C30,'Regional Crises'!$B$1:$R$66,11,FALSE))/(M$3-M$4)*5)),1))),IF(VLOOKUP($E30,'Country Indicator Data'!$B$4:$N$300,7,FALSE)="x","x",ROUND(IF(VLOOKUP($E30,'Country Indicator Data'!$B$4:$N$300,7,FALSE)&gt;M$3,5,IF(VLOOKUP($E30,'Country Indicator Data'!$B$4:$N$300,7,FALSE)&lt;M$4,0,5-(M$3-VLOOKUP($E30,'Country Indicator Data'!$B$4:$N$300,7,FALSE))/(M$3-M$4)*5)),1)))</f>
        <v>2.1</v>
      </c>
      <c r="N30" s="256">
        <f t="shared" si="2"/>
        <v>2.5499999999999998</v>
      </c>
      <c r="O30" s="256">
        <f t="shared" si="3"/>
        <v>1.6499999999999997</v>
      </c>
      <c r="P30" s="256">
        <f>IF(B30="Regional crisis",VLOOKUP(C30,'Regional Crises'!$B$1:$R$69,12,FALSE),VLOOKUP(E30,'Country Indicator Data'!$B$4:$I$300,8,FALSE))</f>
        <v>0</v>
      </c>
      <c r="Q30" s="256" t="str">
        <f>IF($B30="Regional crisis",((IF(VLOOKUP($C30,'Regional Crises'!$B$1:$R$66,13,FALSE)="x","x",ROUND(IF(VLOOKUP($C30,'Regional Crises'!$B$1:$R$66,13,FALSE)&gt;Q$3,5,IF(VLOOKUP($C30,'Regional Crises'!$B$1:$R$66,13,FALSE)&lt;Q$4,0,5-(LOG(Q$3)-LOG(VLOOKUP($C30,'Regional Crises'!$B$1:$R$66,13,FALSE)))/(LOG(Q$3)-LOG(Q$4))*5)),1)))),(IF(VLOOKUP($E30,'Country Indicator Data'!$B$4:$N$300,9,FALSE)="x","x",ROUND(IF(VLOOKUP($E30,'Country Indicator Data'!$B$4:$N$300,9,FALSE)&gt;Q$3,5,IF(VLOOKUP($E30,'Country Indicator Data'!$B$4:$N$300,9,FALSE)&lt;Q$4,0,5-(LOG(Q$3)-LOG(VLOOKUP($E30,'Country Indicator Data'!$B$4:$N$300,9,FALSE)))/(LOG(Q$3)-LOG(Q$4))*5)),1))))</f>
        <v>x</v>
      </c>
      <c r="R30" s="256">
        <f t="shared" si="4"/>
        <v>0</v>
      </c>
      <c r="S30" s="256">
        <f>IF(B30="Regional crisis",((IF(VLOOKUP($C30,'Regional Crises'!$B$1:$R$66,17,FALSE)="x","x",ROUND(IF(VLOOKUP($C30,'Regional Crises'!$B$1:$R$66,17,FALSE)&gt;S$3,0,IF(VLOOKUP($C30,'Regional Crises'!$B$1:$R$66,17,FALSE)&lt;S$4,5,(S$3-VLOOKUP($C30,'Regional Crises'!$B$1:$R$66,17,FALSE))/(S$3-S$4)*5)),1)))),(IF(VLOOKUP($E30,'Country Indicator Data'!$B$4:$N$300,13,FALSE)="x","x",ROUND(IF(VLOOKUP($E30,'Country Indicator Data'!$B$4:$N$300,13,FALSE)&gt;S$3,0,IF(VLOOKUP($E30,'Country Indicator Data'!$B$4:$N$300,13,FALSE)&lt;S$4,5,(S$3-VLOOKUP($E30,'Country Indicator Data'!$B$4:$N$300,13,FALSE))/(S$3-S$4)*5)),1))))</f>
        <v>3.6</v>
      </c>
      <c r="T30" s="256">
        <f>IF(B30="Regional crisis",((IF(VLOOKUP($C30,'Regional Crises'!$B$1:$R$66,14,FALSE)="x","x",ROUND(IF(VLOOKUP($C30,'Regional Crises'!$B$1:$R$66,14,FALSE)&gt;T$3,0,IF(VLOOKUP($C30,'Regional Crises'!$B$1:$R$66,14,FALSE)&lt;T$4,5,(T$3-VLOOKUP($C30,'Regional Crises'!$B$1:$R$66,14,FALSE))/(T$3-T$4)*5)),1)))),(IF(VLOOKUP($E30,'Country Indicator Data'!$B$4:$N$300,10,FALSE)="x","x",ROUND(IF(VLOOKUP($E30,'Country Indicator Data'!$B$4:$N$300,10,FALSE)&gt;T$3,0,IF(VLOOKUP($E30,'Country Indicator Data'!$B$4:$N$300,10,FALSE)&lt;T$4,5,(T$3-VLOOKUP($E30,'Country Indicator Data'!$B$4:$N$300,10,FALSE))/(T$3-T$4)*5)),1))))</f>
        <v>2.8</v>
      </c>
      <c r="U30" s="256">
        <f>IF(B30="Regional crisis",((IF(VLOOKUP($C30,'Regional Crises'!$B$1:$R$66,15,FALSE)="x","x",ROUND(IF(VLOOKUP($C30,'Regional Crises'!$B$1:$R$66,15,FALSE)&gt;U$3,0,IF(VLOOKUP($C30,'Regional Crises'!$B$1:$R$66,15,FALSE)&lt;U$4,5,(U$3-VLOOKUP($C30,'Regional Crises'!$B$1:$R$66,15,FALSE))/(U$3-U$4)*5)),1)))),(IF(VLOOKUP($E30,'Country Indicator Data'!$B$4:$N$300,11,FALSE)="x","x",ROUND(IF(VLOOKUP($E30,'Country Indicator Data'!$B$4:$N$300,11,FALSE)&gt;U$3,0,IF(VLOOKUP($E30,'Country Indicator Data'!$B$4:$N$300,11,FALSE)&lt;U$4,5,(U$3-VLOOKUP($E30,'Country Indicator Data'!$B$4:$N$300,11,FALSE))/(U$3-U$4)*5)),1))))</f>
        <v>2.4</v>
      </c>
      <c r="V30" s="256">
        <f>IF(B30="Regional crisis",((IF(VLOOKUP($C30,'Regional Crises'!$B$1:$R$66,16,FALSE)="x","x",ROUND(IF(VLOOKUP($C30,'Regional Crises'!$B$1:$R$66,16,FALSE)&gt;V$3,0,IF(VLOOKUP($C30,'Regional Crises'!$B$1:$R$66,16,FALSE)&lt;V$4,5,(V$3-VLOOKUP($C30,'Regional Crises'!$B$1:$R$66,16,FALSE))/(V$3-V$4)*5)),1)))),(IF(VLOOKUP($E30,'Country Indicator Data'!$B$4:$N$300,12,FALSE)="x","x",ROUND(IF(VLOOKUP($E30,'Country Indicator Data'!$B$4:$N$300,12,FALSE)&gt;V$3,0,IF(VLOOKUP($E30,'Country Indicator Data'!$B$4:$N$300,12,FALSE)&lt;V$4,5,(V$3-VLOOKUP($E30,'Country Indicator Data'!$B$4:$N$300,12,FALSE))/(V$3-V$4)*5)),1))))</f>
        <v>1.7</v>
      </c>
      <c r="W30" s="256">
        <f t="shared" si="5"/>
        <v>2.6</v>
      </c>
      <c r="X30" s="256">
        <f t="shared" si="6"/>
        <v>1.4</v>
      </c>
      <c r="Y30" s="263">
        <f>IF('Core Indicators'!FC27="x","x",IF('Core Indicators'!FC27&gt;=5,5,IF('Core Indicators'!FC27&gt;=4,4,IF('Core Indicators'!FC27&gt;=3,3,IF('Core Indicators'!FC27&gt;=2,2,IF('Core Indicators'!FC27&gt;=1,1,0))))))</f>
        <v>2</v>
      </c>
      <c r="Z30" s="256">
        <f t="shared" si="7"/>
        <v>2</v>
      </c>
      <c r="AA30" s="263">
        <f>'Crisis Indicator Data'!Y27</f>
        <v>0</v>
      </c>
      <c r="AB30" s="263">
        <f>'Crisis Indicator Data'!Z27</f>
        <v>0</v>
      </c>
      <c r="AC30" s="263">
        <f>'Crisis Indicator Data'!AA27</f>
        <v>0</v>
      </c>
      <c r="AD30" s="263">
        <f>'Crisis Indicator Data'!AB27</f>
        <v>0</v>
      </c>
      <c r="AE30" s="263">
        <f t="shared" si="8"/>
        <v>0</v>
      </c>
      <c r="AF30" s="263">
        <f>'Crisis Indicator Data'!AC27</f>
        <v>0</v>
      </c>
      <c r="AG30" s="263">
        <f>'Crisis Indicator Data'!AD27</f>
        <v>0</v>
      </c>
      <c r="AH30" s="263">
        <f t="shared" si="9"/>
        <v>0</v>
      </c>
      <c r="AI30" s="263">
        <f>'Crisis Indicator Data'!AE27</f>
        <v>0</v>
      </c>
      <c r="AJ30" s="263">
        <f>'Crisis Indicator Data'!AF27</f>
        <v>0</v>
      </c>
      <c r="AK30" s="263">
        <f>'Crisis Indicator Data'!AG27</f>
        <v>0</v>
      </c>
      <c r="AL30" s="263">
        <f t="shared" si="10"/>
        <v>0</v>
      </c>
      <c r="AM30" s="256">
        <f t="shared" si="11"/>
        <v>0</v>
      </c>
      <c r="AN30" s="256">
        <f t="shared" si="12"/>
        <v>1</v>
      </c>
    </row>
    <row r="31" spans="1:40" ht="13.5" customHeight="1" x14ac:dyDescent="0.35">
      <c r="A31" s="147" t="str">
        <f>'Crisis Indicator Data'!A28</f>
        <v>Mixed migration flows in Algeria</v>
      </c>
      <c r="B31" s="148" t="str">
        <f>'Crisis Indicator Data'!B28</f>
        <v>International displacement</v>
      </c>
      <c r="C31" s="148" t="str">
        <f>'Crisis Indicator Data'!C28</f>
        <v>DZA002</v>
      </c>
      <c r="D31" s="148" t="str">
        <f>'Crisis Indicator Data'!D28</f>
        <v>Algeria</v>
      </c>
      <c r="E31" s="149" t="str">
        <f>'Crisis Indicator Data'!E28</f>
        <v>DZA</v>
      </c>
      <c r="F31" s="256">
        <f>IF(B31="Regional crisis",(IF(VLOOKUP($C31,'Regional Crises'!$B$1:$R$66,7,FALSE)="x","x",ROUND(IF(VLOOKUP($C31,'Regional Crises'!$B$1:$R$66,7,FALSE)&gt;$F$3,5,IF(VLOOKUP($C31,'Regional Crises'!$B$1:$R$66,7,FALSE)&lt;F$4,0,($F$3-VLOOKUP($C31,'Regional Crises'!$B$1:$R$66,7,FALSE))/($F$3-$F$4)*5)),1))),IF(VLOOKUP($E31,'Country Indicator Data'!$B$4:$N$300,3,FALSE)="x","x",ROUND(IF(VLOOKUP($E31,'Country Indicator Data'!$B$4:$N$300,3,FALSE)&gt;$F$3,5,IF(VLOOKUP($E31,'Country Indicator Data'!$B$4:$N$300,3,FALSE)&lt;$F$4,0,($F$3-VLOOKUP($E31,'Country Indicator Data'!$B$4:$N$300,3,FALSE))/($F$3-$F$4)*5)),1)))</f>
        <v>3.9</v>
      </c>
      <c r="G31" s="256">
        <f>IF(B31="Regional crisis",(IF(VLOOKUP($C31,'Regional Crises'!$B$1:$R$66,9,FALSE)="x","x",ROUND(IF(VLOOKUP($C31,'Regional Crises'!$B$1:$R$66,9,FALSE)&gt;G$3,5,IF(VLOOKUP($C31,'Regional Crises'!$B$1:$R$66,9,FALSE)&lt;G$4,0,(G$3-VLOOKUP($C31,'Regional Crises'!$B$1:$R$66,9,FALSE))/(G$3-G$4)*5)),1))),IF(VLOOKUP($E31,'Country Indicator Data'!$B$4:$N$300,5,FALSE)="x","x",ROUND(IF(VLOOKUP($E31,'Country Indicator Data'!$B$4:$N$300,5,FALSE)&gt;G$3,5,IF(VLOOKUP($E31,'Country Indicator Data'!$B$4:$N$300,5,FALSE)&lt;G$4,0,(G$3-VLOOKUP($E31,'Country Indicator Data'!$B$4:$N$300,5,FALSE))/(G$3-G$4)*5)),1)))</f>
        <v>2.7</v>
      </c>
      <c r="H31" s="256">
        <f t="shared" si="0"/>
        <v>3.3</v>
      </c>
      <c r="I31" s="256">
        <f>IF(B31="Regional crisis",(IF(VLOOKUP($C31,'Regional Crises'!$B$1:$R$66,6,FALSE)="x","x",ROUND(IF(VLOOKUP($C31,'Regional Crises'!$B$1:$R$66,6,FALSE)&gt;I$3,5,IF(VLOOKUP($C31,'Regional Crises'!$B$1:$R$66,6,FALSE)&lt;I$4,0,5-(I$3-VLOOKUP($C31,'Regional Crises'!$B$1:$R$66,6,FALSE))/(I$3-I$4)*5)),1))),IF(VLOOKUP($E31,'Country Indicator Data'!$B$4:$N$300,2,FALSE)="x","x",ROUND(IF(VLOOKUP($E31,'Country Indicator Data'!$B$4:$N$300,2,FALSE)&gt;I$3,5,IF(VLOOKUP($E31,'Country Indicator Data'!$B$4:$N$300,2,FALSE)&lt;I$4,0,5-(I$3-VLOOKUP($E31,'Country Indicator Data'!$B$4:$N$300,2,FALSE))/(I$3-I$4)*5)),1)))</f>
        <v>2</v>
      </c>
      <c r="J31" s="256">
        <f>IF(B31="Regional crisis",(IF(VLOOKUP($C31,'Regional Crises'!$B$1:$R$66,8,FALSE)="x","x",ROUND(IF(VLOOKUP($C31,'Regional Crises'!$B$1:$R$66,8,FALSE)&gt;J$3,5,IF(VLOOKUP($C31,'Regional Crises'!$B$1:$R$66,8,FALSE)&lt;J$4,0,5-(J$3-VLOOKUP($C31,'Regional Crises'!$B$1:$R$66,8,FALSE))/(J$3-J$4)*5)),1))),IF(VLOOKUP($E31,'Country Indicator Data'!$B$4:$N$300,4,FALSE)="x","x",ROUND(IF(VLOOKUP($E31,'Country Indicator Data'!$B$4:$N$300,4,FALSE)&gt;J$3,5,IF(VLOOKUP($E31,'Country Indicator Data'!$B$4:$N$300,4,FALSE)&lt;J$4,0,5-(J$3-VLOOKUP($E31,'Country Indicator Data'!$B$4:$N$300,4,FALSE))/(J$3-J$4)*5)),1)))</f>
        <v>2.7</v>
      </c>
      <c r="K31" s="256">
        <f t="shared" si="1"/>
        <v>2.35</v>
      </c>
      <c r="L31" s="256">
        <f>IF(B31="Regional crisis",(IF(VLOOKUP($C31,'Regional Crises'!$B$1:$R$66,10,FALSE)="x","x",ROUND(IF(VLOOKUP($C31,'Regional Crises'!$B$1:$R$66,10,FALSE)&gt;L$3,5,IF(VLOOKUP($C31,'Regional Crises'!$B$1:$R$66,10,FALSE)&lt;L$4,0,5-(L$3-VLOOKUP($C31,'Regional Crises'!$B$1:$R$66,10,FALSE))/(L$3-L$4)*5)),1))),IF(VLOOKUP($E31,'Country Indicator Data'!$B$4:$N$300,6,FALSE)="x","x",ROUND(IF(VLOOKUP($E31,'Country Indicator Data'!$B$4:$N$300,6,FALSE)&gt;L$3,5,IF(VLOOKUP($E31,'Country Indicator Data'!$B$4:$N$300,6,FALSE)&lt;L$4,0,5-(L$3-VLOOKUP($E31,'Country Indicator Data'!$B$4:$N$300,6,FALSE))/(L$3-L$4)*5)),1)))</f>
        <v>3</v>
      </c>
      <c r="M31" s="256">
        <f>IF(B31="Regional crisis",(IF(VLOOKUP($C31,'Regional Crises'!$B$1:$R$66,11,FALSE)="x","x",ROUND(IF(VLOOKUP($C31,'Regional Crises'!$B$1:$R$66,11,FALSE)&gt;M$3,5,IF(VLOOKUP($C31,'Regional Crises'!$B$1:$R$66,11,FALSE)&lt;M$4,0,5-(M$3-VLOOKUP($C31,'Regional Crises'!$B$1:$R$66,11,FALSE))/(M$3-M$4)*5)),1))),IF(VLOOKUP($E31,'Country Indicator Data'!$B$4:$N$300,7,FALSE)="x","x",ROUND(IF(VLOOKUP($E31,'Country Indicator Data'!$B$4:$N$300,7,FALSE)&gt;M$3,5,IF(VLOOKUP($E31,'Country Indicator Data'!$B$4:$N$300,7,FALSE)&lt;M$4,0,5-(M$3-VLOOKUP($E31,'Country Indicator Data'!$B$4:$N$300,7,FALSE))/(M$3-M$4)*5)),1)))</f>
        <v>0.3</v>
      </c>
      <c r="N31" s="256">
        <f t="shared" si="2"/>
        <v>1.65</v>
      </c>
      <c r="O31" s="256">
        <f t="shared" si="3"/>
        <v>2.4333333333333336</v>
      </c>
      <c r="P31" s="256">
        <f>IF(B31="Regional crisis",VLOOKUP(C31,'Regional Crises'!$B$1:$R$69,12,FALSE),VLOOKUP(E31,'Country Indicator Data'!$B$4:$I$300,8,FALSE))</f>
        <v>3</v>
      </c>
      <c r="Q31" s="256">
        <f>IF($B31="Regional crisis",((IF(VLOOKUP($C31,'Regional Crises'!$B$1:$R$66,13,FALSE)="x","x",ROUND(IF(VLOOKUP($C31,'Regional Crises'!$B$1:$R$66,13,FALSE)&gt;Q$3,5,IF(VLOOKUP($C31,'Regional Crises'!$B$1:$R$66,13,FALSE)&lt;Q$4,0,5-(LOG(Q$3)-LOG(VLOOKUP($C31,'Regional Crises'!$B$1:$R$66,13,FALSE)))/(LOG(Q$3)-LOG(Q$4))*5)),1)))),(IF(VLOOKUP($E31,'Country Indicator Data'!$B$4:$N$300,9,FALSE)="x","x",ROUND(IF(VLOOKUP($E31,'Country Indicator Data'!$B$4:$N$300,9,FALSE)&gt;Q$3,5,IF(VLOOKUP($E31,'Country Indicator Data'!$B$4:$N$300,9,FALSE)&lt;Q$4,0,5-(LOG(Q$3)-LOG(VLOOKUP($E31,'Country Indicator Data'!$B$4:$N$300,9,FALSE)))/(LOG(Q$3)-LOG(Q$4))*5)),1))))</f>
        <v>3.1</v>
      </c>
      <c r="R31" s="256">
        <f t="shared" si="4"/>
        <v>3.05</v>
      </c>
      <c r="S31" s="256">
        <f>IF(B31="Regional crisis",((IF(VLOOKUP($C31,'Regional Crises'!$B$1:$R$66,17,FALSE)="x","x",ROUND(IF(VLOOKUP($C31,'Regional Crises'!$B$1:$R$66,17,FALSE)&gt;S$3,0,IF(VLOOKUP($C31,'Regional Crises'!$B$1:$R$66,17,FALSE)&lt;S$4,5,(S$3-VLOOKUP($C31,'Regional Crises'!$B$1:$R$66,17,FALSE))/(S$3-S$4)*5)),1)))),(IF(VLOOKUP($E31,'Country Indicator Data'!$B$4:$N$300,13,FALSE)="x","x",ROUND(IF(VLOOKUP($E31,'Country Indicator Data'!$B$4:$N$300,13,FALSE)&gt;S$3,0,IF(VLOOKUP($E31,'Country Indicator Data'!$B$4:$N$300,13,FALSE)&lt;S$4,5,(S$3-VLOOKUP($E31,'Country Indicator Data'!$B$4:$N$300,13,FALSE))/(S$3-S$4)*5)),1))))</f>
        <v>3.3</v>
      </c>
      <c r="T31" s="256">
        <f>IF(B31="Regional crisis",((IF(VLOOKUP($C31,'Regional Crises'!$B$1:$R$66,14,FALSE)="x","x",ROUND(IF(VLOOKUP($C31,'Regional Crises'!$B$1:$R$66,14,FALSE)&gt;T$3,0,IF(VLOOKUP($C31,'Regional Crises'!$B$1:$R$66,14,FALSE)&lt;T$4,5,(T$3-VLOOKUP($C31,'Regional Crises'!$B$1:$R$66,14,FALSE))/(T$3-T$4)*5)),1)))),(IF(VLOOKUP($E31,'Country Indicator Data'!$B$4:$N$300,10,FALSE)="x","x",ROUND(IF(VLOOKUP($E31,'Country Indicator Data'!$B$4:$N$300,10,FALSE)&gt;T$3,0,IF(VLOOKUP($E31,'Country Indicator Data'!$B$4:$N$300,10,FALSE)&lt;T$4,5,(T$3-VLOOKUP($E31,'Country Indicator Data'!$B$4:$N$300,10,FALSE))/(T$3-T$4)*5)),1))))</f>
        <v>3.3</v>
      </c>
      <c r="U31" s="256">
        <f>IF(B31="Regional crisis",((IF(VLOOKUP($C31,'Regional Crises'!$B$1:$R$66,15,FALSE)="x","x",ROUND(IF(VLOOKUP($C31,'Regional Crises'!$B$1:$R$66,15,FALSE)&gt;U$3,0,IF(VLOOKUP($C31,'Regional Crises'!$B$1:$R$66,15,FALSE)&lt;U$4,5,(U$3-VLOOKUP($C31,'Regional Crises'!$B$1:$R$66,15,FALSE))/(U$3-U$4)*5)),1)))),(IF(VLOOKUP($E31,'Country Indicator Data'!$B$4:$N$300,11,FALSE)="x","x",ROUND(IF(VLOOKUP($E31,'Country Indicator Data'!$B$4:$N$300,11,FALSE)&gt;U$3,0,IF(VLOOKUP($E31,'Country Indicator Data'!$B$4:$N$300,11,FALSE)&lt;U$4,5,(U$3-VLOOKUP($E31,'Country Indicator Data'!$B$4:$N$300,11,FALSE))/(U$3-U$4)*5)),1))))</f>
        <v>2.9</v>
      </c>
      <c r="V31" s="256">
        <f>IF(B31="Regional crisis",((IF(VLOOKUP($C31,'Regional Crises'!$B$1:$R$66,16,FALSE)="x","x",ROUND(IF(VLOOKUP($C31,'Regional Crises'!$B$1:$R$66,16,FALSE)&gt;V$3,0,IF(VLOOKUP($C31,'Regional Crises'!$B$1:$R$66,16,FALSE)&lt;V$4,5,(V$3-VLOOKUP($C31,'Regional Crises'!$B$1:$R$66,16,FALSE))/(V$3-V$4)*5)),1)))),(IF(VLOOKUP($E31,'Country Indicator Data'!$B$4:$N$300,12,FALSE)="x","x",ROUND(IF(VLOOKUP($E31,'Country Indicator Data'!$B$4:$N$300,12,FALSE)&gt;V$3,0,IF(VLOOKUP($E31,'Country Indicator Data'!$B$4:$N$300,12,FALSE)&lt;V$4,5,(V$3-VLOOKUP($E31,'Country Indicator Data'!$B$4:$N$300,12,FALSE))/(V$3-V$4)*5)),1))))</f>
        <v>3.3</v>
      </c>
      <c r="W31" s="256">
        <f t="shared" si="5"/>
        <v>3.2</v>
      </c>
      <c r="X31" s="256">
        <f t="shared" si="6"/>
        <v>2.9</v>
      </c>
      <c r="Y31" s="263">
        <f>IF('Core Indicators'!FC28="x","x",IF('Core Indicators'!FC28&gt;=5,5,IF('Core Indicators'!FC28&gt;=4,4,IF('Core Indicators'!FC28&gt;=3,3,IF('Core Indicators'!FC28&gt;=2,2,IF('Core Indicators'!FC28&gt;=1,1,0))))))</f>
        <v>2</v>
      </c>
      <c r="Z31" s="256">
        <f t="shared" si="7"/>
        <v>2</v>
      </c>
      <c r="AA31" s="263">
        <f>'Crisis Indicator Data'!Y28</f>
        <v>0</v>
      </c>
      <c r="AB31" s="263">
        <f>'Crisis Indicator Data'!Z28</f>
        <v>1</v>
      </c>
      <c r="AC31" s="263">
        <f>'Crisis Indicator Data'!AA28</f>
        <v>1</v>
      </c>
      <c r="AD31" s="263">
        <f>'Crisis Indicator Data'!AB28</f>
        <v>0</v>
      </c>
      <c r="AE31" s="263">
        <f t="shared" si="8"/>
        <v>2</v>
      </c>
      <c r="AF31" s="263">
        <f>'Crisis Indicator Data'!AC28</f>
        <v>0</v>
      </c>
      <c r="AG31" s="263">
        <f>'Crisis Indicator Data'!AD28</f>
        <v>0</v>
      </c>
      <c r="AH31" s="263">
        <f t="shared" si="9"/>
        <v>0</v>
      </c>
      <c r="AI31" s="263">
        <f>'Crisis Indicator Data'!AE28</f>
        <v>0</v>
      </c>
      <c r="AJ31" s="263">
        <f>'Crisis Indicator Data'!AF28</f>
        <v>1</v>
      </c>
      <c r="AK31" s="263">
        <f>'Crisis Indicator Data'!AG28</f>
        <v>0</v>
      </c>
      <c r="AL31" s="263">
        <f t="shared" si="10"/>
        <v>1</v>
      </c>
      <c r="AM31" s="256">
        <f t="shared" si="11"/>
        <v>1</v>
      </c>
      <c r="AN31" s="256">
        <f t="shared" si="12"/>
        <v>1.5</v>
      </c>
    </row>
    <row r="32" spans="1:40" ht="13.5" customHeight="1" x14ac:dyDescent="0.35">
      <c r="A32" s="147" t="str">
        <f>'Crisis Indicator Data'!A29</f>
        <v>Sahrawi refugees in Algeria</v>
      </c>
      <c r="B32" s="148" t="str">
        <f>'Crisis Indicator Data'!B29</f>
        <v>International displacement</v>
      </c>
      <c r="C32" s="148" t="str">
        <f>'Crisis Indicator Data'!C29</f>
        <v>DZA003</v>
      </c>
      <c r="D32" s="148" t="str">
        <f>'Crisis Indicator Data'!D29</f>
        <v>Algeria</v>
      </c>
      <c r="E32" s="149" t="str">
        <f>'Crisis Indicator Data'!E29</f>
        <v>DZA</v>
      </c>
      <c r="F32" s="256">
        <f>IF(B32="Regional crisis",(IF(VLOOKUP($C32,'Regional Crises'!$B$1:$R$66,7,FALSE)="x","x",ROUND(IF(VLOOKUP($C32,'Regional Crises'!$B$1:$R$66,7,FALSE)&gt;$F$3,5,IF(VLOOKUP($C32,'Regional Crises'!$B$1:$R$66,7,FALSE)&lt;F$4,0,($F$3-VLOOKUP($C32,'Regional Crises'!$B$1:$R$66,7,FALSE))/($F$3-$F$4)*5)),1))),IF(VLOOKUP($E32,'Country Indicator Data'!$B$4:$N$300,3,FALSE)="x","x",ROUND(IF(VLOOKUP($E32,'Country Indicator Data'!$B$4:$N$300,3,FALSE)&gt;$F$3,5,IF(VLOOKUP($E32,'Country Indicator Data'!$B$4:$N$300,3,FALSE)&lt;$F$4,0,($F$3-VLOOKUP($E32,'Country Indicator Data'!$B$4:$N$300,3,FALSE))/($F$3-$F$4)*5)),1)))</f>
        <v>3.9</v>
      </c>
      <c r="G32" s="256">
        <f>IF(B32="Regional crisis",(IF(VLOOKUP($C32,'Regional Crises'!$B$1:$R$66,9,FALSE)="x","x",ROUND(IF(VLOOKUP($C32,'Regional Crises'!$B$1:$R$66,9,FALSE)&gt;G$3,5,IF(VLOOKUP($C32,'Regional Crises'!$B$1:$R$66,9,FALSE)&lt;G$4,0,(G$3-VLOOKUP($C32,'Regional Crises'!$B$1:$R$66,9,FALSE))/(G$3-G$4)*5)),1))),IF(VLOOKUP($E32,'Country Indicator Data'!$B$4:$N$300,5,FALSE)="x","x",ROUND(IF(VLOOKUP($E32,'Country Indicator Data'!$B$4:$N$300,5,FALSE)&gt;G$3,5,IF(VLOOKUP($E32,'Country Indicator Data'!$B$4:$N$300,5,FALSE)&lt;G$4,0,(G$3-VLOOKUP($E32,'Country Indicator Data'!$B$4:$N$300,5,FALSE))/(G$3-G$4)*5)),1)))</f>
        <v>2.7</v>
      </c>
      <c r="H32" s="256">
        <f t="shared" si="0"/>
        <v>3.3</v>
      </c>
      <c r="I32" s="256">
        <f>IF(B32="Regional crisis",(IF(VLOOKUP($C32,'Regional Crises'!$B$1:$R$66,6,FALSE)="x","x",ROUND(IF(VLOOKUP($C32,'Regional Crises'!$B$1:$R$66,6,FALSE)&gt;I$3,5,IF(VLOOKUP($C32,'Regional Crises'!$B$1:$R$66,6,FALSE)&lt;I$4,0,5-(I$3-VLOOKUP($C32,'Regional Crises'!$B$1:$R$66,6,FALSE))/(I$3-I$4)*5)),1))),IF(VLOOKUP($E32,'Country Indicator Data'!$B$4:$N$300,2,FALSE)="x","x",ROUND(IF(VLOOKUP($E32,'Country Indicator Data'!$B$4:$N$300,2,FALSE)&gt;I$3,5,IF(VLOOKUP($E32,'Country Indicator Data'!$B$4:$N$300,2,FALSE)&lt;I$4,0,5-(I$3-VLOOKUP($E32,'Country Indicator Data'!$B$4:$N$300,2,FALSE))/(I$3-I$4)*5)),1)))</f>
        <v>2</v>
      </c>
      <c r="J32" s="256">
        <f>IF(B32="Regional crisis",(IF(VLOOKUP($C32,'Regional Crises'!$B$1:$R$66,8,FALSE)="x","x",ROUND(IF(VLOOKUP($C32,'Regional Crises'!$B$1:$R$66,8,FALSE)&gt;J$3,5,IF(VLOOKUP($C32,'Regional Crises'!$B$1:$R$66,8,FALSE)&lt;J$4,0,5-(J$3-VLOOKUP($C32,'Regional Crises'!$B$1:$R$66,8,FALSE))/(J$3-J$4)*5)),1))),IF(VLOOKUP($E32,'Country Indicator Data'!$B$4:$N$300,4,FALSE)="x","x",ROUND(IF(VLOOKUP($E32,'Country Indicator Data'!$B$4:$N$300,4,FALSE)&gt;J$3,5,IF(VLOOKUP($E32,'Country Indicator Data'!$B$4:$N$300,4,FALSE)&lt;J$4,0,5-(J$3-VLOOKUP($E32,'Country Indicator Data'!$B$4:$N$300,4,FALSE))/(J$3-J$4)*5)),1)))</f>
        <v>2.7</v>
      </c>
      <c r="K32" s="256">
        <f t="shared" si="1"/>
        <v>2.35</v>
      </c>
      <c r="L32" s="256">
        <f>IF(B32="Regional crisis",(IF(VLOOKUP($C32,'Regional Crises'!$B$1:$R$66,10,FALSE)="x","x",ROUND(IF(VLOOKUP($C32,'Regional Crises'!$B$1:$R$66,10,FALSE)&gt;L$3,5,IF(VLOOKUP($C32,'Regional Crises'!$B$1:$R$66,10,FALSE)&lt;L$4,0,5-(L$3-VLOOKUP($C32,'Regional Crises'!$B$1:$R$66,10,FALSE))/(L$3-L$4)*5)),1))),IF(VLOOKUP($E32,'Country Indicator Data'!$B$4:$N$300,6,FALSE)="x","x",ROUND(IF(VLOOKUP($E32,'Country Indicator Data'!$B$4:$N$300,6,FALSE)&gt;L$3,5,IF(VLOOKUP($E32,'Country Indicator Data'!$B$4:$N$300,6,FALSE)&lt;L$4,0,5-(L$3-VLOOKUP($E32,'Country Indicator Data'!$B$4:$N$300,6,FALSE))/(L$3-L$4)*5)),1)))</f>
        <v>3</v>
      </c>
      <c r="M32" s="256">
        <f>IF(B32="Regional crisis",(IF(VLOOKUP($C32,'Regional Crises'!$B$1:$R$66,11,FALSE)="x","x",ROUND(IF(VLOOKUP($C32,'Regional Crises'!$B$1:$R$66,11,FALSE)&gt;M$3,5,IF(VLOOKUP($C32,'Regional Crises'!$B$1:$R$66,11,FALSE)&lt;M$4,0,5-(M$3-VLOOKUP($C32,'Regional Crises'!$B$1:$R$66,11,FALSE))/(M$3-M$4)*5)),1))),IF(VLOOKUP($E32,'Country Indicator Data'!$B$4:$N$300,7,FALSE)="x","x",ROUND(IF(VLOOKUP($E32,'Country Indicator Data'!$B$4:$N$300,7,FALSE)&gt;M$3,5,IF(VLOOKUP($E32,'Country Indicator Data'!$B$4:$N$300,7,FALSE)&lt;M$4,0,5-(M$3-VLOOKUP($E32,'Country Indicator Data'!$B$4:$N$300,7,FALSE))/(M$3-M$4)*5)),1)))</f>
        <v>0.3</v>
      </c>
      <c r="N32" s="256">
        <f t="shared" si="2"/>
        <v>1.65</v>
      </c>
      <c r="O32" s="256">
        <f t="shared" si="3"/>
        <v>2.4333333333333336</v>
      </c>
      <c r="P32" s="256">
        <f>IF(B32="Regional crisis",VLOOKUP(C32,'Regional Crises'!$B$1:$R$69,12,FALSE),VLOOKUP(E32,'Country Indicator Data'!$B$4:$I$300,8,FALSE))</f>
        <v>3</v>
      </c>
      <c r="Q32" s="256">
        <f>IF($B32="Regional crisis",((IF(VLOOKUP($C32,'Regional Crises'!$B$1:$R$66,13,FALSE)="x","x",ROUND(IF(VLOOKUP($C32,'Regional Crises'!$B$1:$R$66,13,FALSE)&gt;Q$3,5,IF(VLOOKUP($C32,'Regional Crises'!$B$1:$R$66,13,FALSE)&lt;Q$4,0,5-(LOG(Q$3)-LOG(VLOOKUP($C32,'Regional Crises'!$B$1:$R$66,13,FALSE)))/(LOG(Q$3)-LOG(Q$4))*5)),1)))),(IF(VLOOKUP($E32,'Country Indicator Data'!$B$4:$N$300,9,FALSE)="x","x",ROUND(IF(VLOOKUP($E32,'Country Indicator Data'!$B$4:$N$300,9,FALSE)&gt;Q$3,5,IF(VLOOKUP($E32,'Country Indicator Data'!$B$4:$N$300,9,FALSE)&lt;Q$4,0,5-(LOG(Q$3)-LOG(VLOOKUP($E32,'Country Indicator Data'!$B$4:$N$300,9,FALSE)))/(LOG(Q$3)-LOG(Q$4))*5)),1))))</f>
        <v>3.1</v>
      </c>
      <c r="R32" s="256">
        <f t="shared" si="4"/>
        <v>3.05</v>
      </c>
      <c r="S32" s="256">
        <f>IF(B32="Regional crisis",((IF(VLOOKUP($C32,'Regional Crises'!$B$1:$R$66,17,FALSE)="x","x",ROUND(IF(VLOOKUP($C32,'Regional Crises'!$B$1:$R$66,17,FALSE)&gt;S$3,0,IF(VLOOKUP($C32,'Regional Crises'!$B$1:$R$66,17,FALSE)&lt;S$4,5,(S$3-VLOOKUP($C32,'Regional Crises'!$B$1:$R$66,17,FALSE))/(S$3-S$4)*5)),1)))),(IF(VLOOKUP($E32,'Country Indicator Data'!$B$4:$N$300,13,FALSE)="x","x",ROUND(IF(VLOOKUP($E32,'Country Indicator Data'!$B$4:$N$300,13,FALSE)&gt;S$3,0,IF(VLOOKUP($E32,'Country Indicator Data'!$B$4:$N$300,13,FALSE)&lt;S$4,5,(S$3-VLOOKUP($E32,'Country Indicator Data'!$B$4:$N$300,13,FALSE))/(S$3-S$4)*5)),1))))</f>
        <v>3.3</v>
      </c>
      <c r="T32" s="256">
        <f>IF(B32="Regional crisis",((IF(VLOOKUP($C32,'Regional Crises'!$B$1:$R$66,14,FALSE)="x","x",ROUND(IF(VLOOKUP($C32,'Regional Crises'!$B$1:$R$66,14,FALSE)&gt;T$3,0,IF(VLOOKUP($C32,'Regional Crises'!$B$1:$R$66,14,FALSE)&lt;T$4,5,(T$3-VLOOKUP($C32,'Regional Crises'!$B$1:$R$66,14,FALSE))/(T$3-T$4)*5)),1)))),(IF(VLOOKUP($E32,'Country Indicator Data'!$B$4:$N$300,10,FALSE)="x","x",ROUND(IF(VLOOKUP($E32,'Country Indicator Data'!$B$4:$N$300,10,FALSE)&gt;T$3,0,IF(VLOOKUP($E32,'Country Indicator Data'!$B$4:$N$300,10,FALSE)&lt;T$4,5,(T$3-VLOOKUP($E32,'Country Indicator Data'!$B$4:$N$300,10,FALSE))/(T$3-T$4)*5)),1))))</f>
        <v>3.3</v>
      </c>
      <c r="U32" s="256">
        <f>IF(B32="Regional crisis",((IF(VLOOKUP($C32,'Regional Crises'!$B$1:$R$66,15,FALSE)="x","x",ROUND(IF(VLOOKUP($C32,'Regional Crises'!$B$1:$R$66,15,FALSE)&gt;U$3,0,IF(VLOOKUP($C32,'Regional Crises'!$B$1:$R$66,15,FALSE)&lt;U$4,5,(U$3-VLOOKUP($C32,'Regional Crises'!$B$1:$R$66,15,FALSE))/(U$3-U$4)*5)),1)))),(IF(VLOOKUP($E32,'Country Indicator Data'!$B$4:$N$300,11,FALSE)="x","x",ROUND(IF(VLOOKUP($E32,'Country Indicator Data'!$B$4:$N$300,11,FALSE)&gt;U$3,0,IF(VLOOKUP($E32,'Country Indicator Data'!$B$4:$N$300,11,FALSE)&lt;U$4,5,(U$3-VLOOKUP($E32,'Country Indicator Data'!$B$4:$N$300,11,FALSE))/(U$3-U$4)*5)),1))))</f>
        <v>2.9</v>
      </c>
      <c r="V32" s="256">
        <f>IF(B32="Regional crisis",((IF(VLOOKUP($C32,'Regional Crises'!$B$1:$R$66,16,FALSE)="x","x",ROUND(IF(VLOOKUP($C32,'Regional Crises'!$B$1:$R$66,16,FALSE)&gt;V$3,0,IF(VLOOKUP($C32,'Regional Crises'!$B$1:$R$66,16,FALSE)&lt;V$4,5,(V$3-VLOOKUP($C32,'Regional Crises'!$B$1:$R$66,16,FALSE))/(V$3-V$4)*5)),1)))),(IF(VLOOKUP($E32,'Country Indicator Data'!$B$4:$N$300,12,FALSE)="x","x",ROUND(IF(VLOOKUP($E32,'Country Indicator Data'!$B$4:$N$300,12,FALSE)&gt;V$3,0,IF(VLOOKUP($E32,'Country Indicator Data'!$B$4:$N$300,12,FALSE)&lt;V$4,5,(V$3-VLOOKUP($E32,'Country Indicator Data'!$B$4:$N$300,12,FALSE))/(V$3-V$4)*5)),1))))</f>
        <v>3.3</v>
      </c>
      <c r="W32" s="256">
        <f t="shared" si="5"/>
        <v>3.2</v>
      </c>
      <c r="X32" s="256">
        <f t="shared" si="6"/>
        <v>2.9</v>
      </c>
      <c r="Y32" s="263">
        <f>IF('Core Indicators'!FC29="x","x",IF('Core Indicators'!FC29&gt;=5,5,IF('Core Indicators'!FC29&gt;=4,4,IF('Core Indicators'!FC29&gt;=3,3,IF('Core Indicators'!FC29&gt;=2,2,IF('Core Indicators'!FC29&gt;=1,1,0))))))</f>
        <v>1</v>
      </c>
      <c r="Z32" s="256">
        <f t="shared" si="7"/>
        <v>1</v>
      </c>
      <c r="AA32" s="263">
        <f>'Crisis Indicator Data'!Y29</f>
        <v>1</v>
      </c>
      <c r="AB32" s="263">
        <f>'Crisis Indicator Data'!Z29</f>
        <v>2</v>
      </c>
      <c r="AC32" s="263">
        <f>'Crisis Indicator Data'!AA29</f>
        <v>2</v>
      </c>
      <c r="AD32" s="263">
        <f>'Crisis Indicator Data'!AB29</f>
        <v>0</v>
      </c>
      <c r="AE32" s="263">
        <f t="shared" si="8"/>
        <v>2</v>
      </c>
      <c r="AF32" s="263">
        <f>'Crisis Indicator Data'!AC29</f>
        <v>0</v>
      </c>
      <c r="AG32" s="263">
        <f>'Crisis Indicator Data'!AD29</f>
        <v>2</v>
      </c>
      <c r="AH32" s="263">
        <f t="shared" si="9"/>
        <v>2</v>
      </c>
      <c r="AI32" s="263">
        <f>'Crisis Indicator Data'!AE29</f>
        <v>0</v>
      </c>
      <c r="AJ32" s="263">
        <f>'Crisis Indicator Data'!AF29</f>
        <v>1</v>
      </c>
      <c r="AK32" s="263">
        <f>'Crisis Indicator Data'!AG29</f>
        <v>0</v>
      </c>
      <c r="AL32" s="263">
        <f t="shared" si="10"/>
        <v>1</v>
      </c>
      <c r="AM32" s="256">
        <f t="shared" si="11"/>
        <v>2</v>
      </c>
      <c r="AN32" s="256">
        <f t="shared" si="12"/>
        <v>1.5</v>
      </c>
    </row>
    <row r="33" spans="1:40" ht="13.5" customHeight="1" x14ac:dyDescent="0.35">
      <c r="A33" s="147" t="str">
        <f>'Crisis Indicator Data'!A30</f>
        <v>Multiple crises in Algeria</v>
      </c>
      <c r="B33" s="148" t="str">
        <f>'Crisis Indicator Data'!B30</f>
        <v>Multiple crises country</v>
      </c>
      <c r="C33" s="148" t="str">
        <f>'Crisis Indicator Data'!C30</f>
        <v>DZA004</v>
      </c>
      <c r="D33" s="148" t="str">
        <f>'Crisis Indicator Data'!D30</f>
        <v>Algeria</v>
      </c>
      <c r="E33" s="149" t="str">
        <f>'Crisis Indicator Data'!E30</f>
        <v>DZA</v>
      </c>
      <c r="F33" s="256">
        <f>IF(B33="Regional crisis",(IF(VLOOKUP($C33,'Regional Crises'!$B$1:$R$66,7,FALSE)="x","x",ROUND(IF(VLOOKUP($C33,'Regional Crises'!$B$1:$R$66,7,FALSE)&gt;$F$3,5,IF(VLOOKUP($C33,'Regional Crises'!$B$1:$R$66,7,FALSE)&lt;F$4,0,($F$3-VLOOKUP($C33,'Regional Crises'!$B$1:$R$66,7,FALSE))/($F$3-$F$4)*5)),1))),IF(VLOOKUP($E33,'Country Indicator Data'!$B$4:$N$300,3,FALSE)="x","x",ROUND(IF(VLOOKUP($E33,'Country Indicator Data'!$B$4:$N$300,3,FALSE)&gt;$F$3,5,IF(VLOOKUP($E33,'Country Indicator Data'!$B$4:$N$300,3,FALSE)&lt;$F$4,0,($F$3-VLOOKUP($E33,'Country Indicator Data'!$B$4:$N$300,3,FALSE))/($F$3-$F$4)*5)),1)))</f>
        <v>3.9</v>
      </c>
      <c r="G33" s="256">
        <f>IF(B33="Regional crisis",(IF(VLOOKUP($C33,'Regional Crises'!$B$1:$R$66,9,FALSE)="x","x",ROUND(IF(VLOOKUP($C33,'Regional Crises'!$B$1:$R$66,9,FALSE)&gt;G$3,5,IF(VLOOKUP($C33,'Regional Crises'!$B$1:$R$66,9,FALSE)&lt;G$4,0,(G$3-VLOOKUP($C33,'Regional Crises'!$B$1:$R$66,9,FALSE))/(G$3-G$4)*5)),1))),IF(VLOOKUP($E33,'Country Indicator Data'!$B$4:$N$300,5,FALSE)="x","x",ROUND(IF(VLOOKUP($E33,'Country Indicator Data'!$B$4:$N$300,5,FALSE)&gt;G$3,5,IF(VLOOKUP($E33,'Country Indicator Data'!$B$4:$N$300,5,FALSE)&lt;G$4,0,(G$3-VLOOKUP($E33,'Country Indicator Data'!$B$4:$N$300,5,FALSE))/(G$3-G$4)*5)),1)))</f>
        <v>2.7</v>
      </c>
      <c r="H33" s="256">
        <f t="shared" si="0"/>
        <v>3.3</v>
      </c>
      <c r="I33" s="256">
        <f>IF(B33="Regional crisis",(IF(VLOOKUP($C33,'Regional Crises'!$B$1:$R$66,6,FALSE)="x","x",ROUND(IF(VLOOKUP($C33,'Regional Crises'!$B$1:$R$66,6,FALSE)&gt;I$3,5,IF(VLOOKUP($C33,'Regional Crises'!$B$1:$R$66,6,FALSE)&lt;I$4,0,5-(I$3-VLOOKUP($C33,'Regional Crises'!$B$1:$R$66,6,FALSE))/(I$3-I$4)*5)),1))),IF(VLOOKUP($E33,'Country Indicator Data'!$B$4:$N$300,2,FALSE)="x","x",ROUND(IF(VLOOKUP($E33,'Country Indicator Data'!$B$4:$N$300,2,FALSE)&gt;I$3,5,IF(VLOOKUP($E33,'Country Indicator Data'!$B$4:$N$300,2,FALSE)&lt;I$4,0,5-(I$3-VLOOKUP($E33,'Country Indicator Data'!$B$4:$N$300,2,FALSE))/(I$3-I$4)*5)),1)))</f>
        <v>2</v>
      </c>
      <c r="J33" s="256">
        <f>IF(B33="Regional crisis",(IF(VLOOKUP($C33,'Regional Crises'!$B$1:$R$66,8,FALSE)="x","x",ROUND(IF(VLOOKUP($C33,'Regional Crises'!$B$1:$R$66,8,FALSE)&gt;J$3,5,IF(VLOOKUP($C33,'Regional Crises'!$B$1:$R$66,8,FALSE)&lt;J$4,0,5-(J$3-VLOOKUP($C33,'Regional Crises'!$B$1:$R$66,8,FALSE))/(J$3-J$4)*5)),1))),IF(VLOOKUP($E33,'Country Indicator Data'!$B$4:$N$300,4,FALSE)="x","x",ROUND(IF(VLOOKUP($E33,'Country Indicator Data'!$B$4:$N$300,4,FALSE)&gt;J$3,5,IF(VLOOKUP($E33,'Country Indicator Data'!$B$4:$N$300,4,FALSE)&lt;J$4,0,5-(J$3-VLOOKUP($E33,'Country Indicator Data'!$B$4:$N$300,4,FALSE))/(J$3-J$4)*5)),1)))</f>
        <v>2.7</v>
      </c>
      <c r="K33" s="256">
        <f t="shared" si="1"/>
        <v>2.35</v>
      </c>
      <c r="L33" s="256">
        <f>IF(B33="Regional crisis",(IF(VLOOKUP($C33,'Regional Crises'!$B$1:$R$66,10,FALSE)="x","x",ROUND(IF(VLOOKUP($C33,'Regional Crises'!$B$1:$R$66,10,FALSE)&gt;L$3,5,IF(VLOOKUP($C33,'Regional Crises'!$B$1:$R$66,10,FALSE)&lt;L$4,0,5-(L$3-VLOOKUP($C33,'Regional Crises'!$B$1:$R$66,10,FALSE))/(L$3-L$4)*5)),1))),IF(VLOOKUP($E33,'Country Indicator Data'!$B$4:$N$300,6,FALSE)="x","x",ROUND(IF(VLOOKUP($E33,'Country Indicator Data'!$B$4:$N$300,6,FALSE)&gt;L$3,5,IF(VLOOKUP($E33,'Country Indicator Data'!$B$4:$N$300,6,FALSE)&lt;L$4,0,5-(L$3-VLOOKUP($E33,'Country Indicator Data'!$B$4:$N$300,6,FALSE))/(L$3-L$4)*5)),1)))</f>
        <v>3</v>
      </c>
      <c r="M33" s="256">
        <f>IF(B33="Regional crisis",(IF(VLOOKUP($C33,'Regional Crises'!$B$1:$R$66,11,FALSE)="x","x",ROUND(IF(VLOOKUP($C33,'Regional Crises'!$B$1:$R$66,11,FALSE)&gt;M$3,5,IF(VLOOKUP($C33,'Regional Crises'!$B$1:$R$66,11,FALSE)&lt;M$4,0,5-(M$3-VLOOKUP($C33,'Regional Crises'!$B$1:$R$66,11,FALSE))/(M$3-M$4)*5)),1))),IF(VLOOKUP($E33,'Country Indicator Data'!$B$4:$N$300,7,FALSE)="x","x",ROUND(IF(VLOOKUP($E33,'Country Indicator Data'!$B$4:$N$300,7,FALSE)&gt;M$3,5,IF(VLOOKUP($E33,'Country Indicator Data'!$B$4:$N$300,7,FALSE)&lt;M$4,0,5-(M$3-VLOOKUP($E33,'Country Indicator Data'!$B$4:$N$300,7,FALSE))/(M$3-M$4)*5)),1)))</f>
        <v>0.3</v>
      </c>
      <c r="N33" s="256">
        <f t="shared" si="2"/>
        <v>1.65</v>
      </c>
      <c r="O33" s="256">
        <f t="shared" si="3"/>
        <v>2.4333333333333336</v>
      </c>
      <c r="P33" s="256">
        <f>IF(B33="Regional crisis",VLOOKUP(C33,'Regional Crises'!$B$1:$R$69,12,FALSE),VLOOKUP(E33,'Country Indicator Data'!$B$4:$I$300,8,FALSE))</f>
        <v>3</v>
      </c>
      <c r="Q33" s="256">
        <f>IF($B33="Regional crisis",((IF(VLOOKUP($C33,'Regional Crises'!$B$1:$R$66,13,FALSE)="x","x",ROUND(IF(VLOOKUP($C33,'Regional Crises'!$B$1:$R$66,13,FALSE)&gt;Q$3,5,IF(VLOOKUP($C33,'Regional Crises'!$B$1:$R$66,13,FALSE)&lt;Q$4,0,5-(LOG(Q$3)-LOG(VLOOKUP($C33,'Regional Crises'!$B$1:$R$66,13,FALSE)))/(LOG(Q$3)-LOG(Q$4))*5)),1)))),(IF(VLOOKUP($E33,'Country Indicator Data'!$B$4:$N$300,9,FALSE)="x","x",ROUND(IF(VLOOKUP($E33,'Country Indicator Data'!$B$4:$N$300,9,FALSE)&gt;Q$3,5,IF(VLOOKUP($E33,'Country Indicator Data'!$B$4:$N$300,9,FALSE)&lt;Q$4,0,5-(LOG(Q$3)-LOG(VLOOKUP($E33,'Country Indicator Data'!$B$4:$N$300,9,FALSE)))/(LOG(Q$3)-LOG(Q$4))*5)),1))))</f>
        <v>3.1</v>
      </c>
      <c r="R33" s="256">
        <f t="shared" si="4"/>
        <v>3.05</v>
      </c>
      <c r="S33" s="256">
        <f>IF(B33="Regional crisis",((IF(VLOOKUP($C33,'Regional Crises'!$B$1:$R$66,17,FALSE)="x","x",ROUND(IF(VLOOKUP($C33,'Regional Crises'!$B$1:$R$66,17,FALSE)&gt;S$3,0,IF(VLOOKUP($C33,'Regional Crises'!$B$1:$R$66,17,FALSE)&lt;S$4,5,(S$3-VLOOKUP($C33,'Regional Crises'!$B$1:$R$66,17,FALSE))/(S$3-S$4)*5)),1)))),(IF(VLOOKUP($E33,'Country Indicator Data'!$B$4:$N$300,13,FALSE)="x","x",ROUND(IF(VLOOKUP($E33,'Country Indicator Data'!$B$4:$N$300,13,FALSE)&gt;S$3,0,IF(VLOOKUP($E33,'Country Indicator Data'!$B$4:$N$300,13,FALSE)&lt;S$4,5,(S$3-VLOOKUP($E33,'Country Indicator Data'!$B$4:$N$300,13,FALSE))/(S$3-S$4)*5)),1))))</f>
        <v>3.3</v>
      </c>
      <c r="T33" s="256">
        <f>IF(B33="Regional crisis",((IF(VLOOKUP($C33,'Regional Crises'!$B$1:$R$66,14,FALSE)="x","x",ROUND(IF(VLOOKUP($C33,'Regional Crises'!$B$1:$R$66,14,FALSE)&gt;T$3,0,IF(VLOOKUP($C33,'Regional Crises'!$B$1:$R$66,14,FALSE)&lt;T$4,5,(T$3-VLOOKUP($C33,'Regional Crises'!$B$1:$R$66,14,FALSE))/(T$3-T$4)*5)),1)))),(IF(VLOOKUP($E33,'Country Indicator Data'!$B$4:$N$300,10,FALSE)="x","x",ROUND(IF(VLOOKUP($E33,'Country Indicator Data'!$B$4:$N$300,10,FALSE)&gt;T$3,0,IF(VLOOKUP($E33,'Country Indicator Data'!$B$4:$N$300,10,FALSE)&lt;T$4,5,(T$3-VLOOKUP($E33,'Country Indicator Data'!$B$4:$N$300,10,FALSE))/(T$3-T$4)*5)),1))))</f>
        <v>3.3</v>
      </c>
      <c r="U33" s="256">
        <f>IF(B33="Regional crisis",((IF(VLOOKUP($C33,'Regional Crises'!$B$1:$R$66,15,FALSE)="x","x",ROUND(IF(VLOOKUP($C33,'Regional Crises'!$B$1:$R$66,15,FALSE)&gt;U$3,0,IF(VLOOKUP($C33,'Regional Crises'!$B$1:$R$66,15,FALSE)&lt;U$4,5,(U$3-VLOOKUP($C33,'Regional Crises'!$B$1:$R$66,15,FALSE))/(U$3-U$4)*5)),1)))),(IF(VLOOKUP($E33,'Country Indicator Data'!$B$4:$N$300,11,FALSE)="x","x",ROUND(IF(VLOOKUP($E33,'Country Indicator Data'!$B$4:$N$300,11,FALSE)&gt;U$3,0,IF(VLOOKUP($E33,'Country Indicator Data'!$B$4:$N$300,11,FALSE)&lt;U$4,5,(U$3-VLOOKUP($E33,'Country Indicator Data'!$B$4:$N$300,11,FALSE))/(U$3-U$4)*5)),1))))</f>
        <v>2.9</v>
      </c>
      <c r="V33" s="256">
        <f>IF(B33="Regional crisis",((IF(VLOOKUP($C33,'Regional Crises'!$B$1:$R$66,16,FALSE)="x","x",ROUND(IF(VLOOKUP($C33,'Regional Crises'!$B$1:$R$66,16,FALSE)&gt;V$3,0,IF(VLOOKUP($C33,'Regional Crises'!$B$1:$R$66,16,FALSE)&lt;V$4,5,(V$3-VLOOKUP($C33,'Regional Crises'!$B$1:$R$66,16,FALSE))/(V$3-V$4)*5)),1)))),(IF(VLOOKUP($E33,'Country Indicator Data'!$B$4:$N$300,12,FALSE)="x","x",ROUND(IF(VLOOKUP($E33,'Country Indicator Data'!$B$4:$N$300,12,FALSE)&gt;V$3,0,IF(VLOOKUP($E33,'Country Indicator Data'!$B$4:$N$300,12,FALSE)&lt;V$4,5,(V$3-VLOOKUP($E33,'Country Indicator Data'!$B$4:$N$300,12,FALSE))/(V$3-V$4)*5)),1))))</f>
        <v>3.3</v>
      </c>
      <c r="W33" s="256">
        <f t="shared" si="5"/>
        <v>3.2</v>
      </c>
      <c r="X33" s="256">
        <f t="shared" si="6"/>
        <v>2.9</v>
      </c>
      <c r="Y33" s="263">
        <f>IF('Core Indicators'!FC30="x","x",IF('Core Indicators'!FC30&gt;=5,5,IF('Core Indicators'!FC30&gt;=4,4,IF('Core Indicators'!FC30&gt;=3,3,IF('Core Indicators'!FC30&gt;=2,2,IF('Core Indicators'!FC30&gt;=1,1,0))))))</f>
        <v>3</v>
      </c>
      <c r="Z33" s="256">
        <f t="shared" si="7"/>
        <v>3</v>
      </c>
      <c r="AA33" s="263">
        <f>'Crisis Indicator Data'!Y30</f>
        <v>1</v>
      </c>
      <c r="AB33" s="263">
        <f>'Crisis Indicator Data'!Z30</f>
        <v>2</v>
      </c>
      <c r="AC33" s="263">
        <f>'Crisis Indicator Data'!AA30</f>
        <v>2</v>
      </c>
      <c r="AD33" s="263">
        <f>'Crisis Indicator Data'!AB30</f>
        <v>0</v>
      </c>
      <c r="AE33" s="263">
        <f t="shared" si="8"/>
        <v>2</v>
      </c>
      <c r="AF33" s="263">
        <f>'Crisis Indicator Data'!AC30</f>
        <v>0</v>
      </c>
      <c r="AG33" s="263">
        <f>'Crisis Indicator Data'!AD30</f>
        <v>2</v>
      </c>
      <c r="AH33" s="263">
        <f t="shared" si="9"/>
        <v>2</v>
      </c>
      <c r="AI33" s="263">
        <f>'Crisis Indicator Data'!AE30</f>
        <v>0</v>
      </c>
      <c r="AJ33" s="263">
        <f>'Crisis Indicator Data'!AF30</f>
        <v>1</v>
      </c>
      <c r="AK33" s="263">
        <f>'Crisis Indicator Data'!AG30</f>
        <v>0</v>
      </c>
      <c r="AL33" s="263">
        <f t="shared" si="10"/>
        <v>1</v>
      </c>
      <c r="AM33" s="256">
        <f t="shared" si="11"/>
        <v>2</v>
      </c>
      <c r="AN33" s="256">
        <f t="shared" si="12"/>
        <v>2.5</v>
      </c>
    </row>
    <row r="34" spans="1:40" ht="13.5" customHeight="1" x14ac:dyDescent="0.35">
      <c r="A34" s="147" t="str">
        <f>'Crisis Indicator Data'!A31</f>
        <v>Venezuela displacement in Ecuador</v>
      </c>
      <c r="B34" s="148" t="str">
        <f>'Crisis Indicator Data'!B31</f>
        <v>International displacement</v>
      </c>
      <c r="C34" s="148" t="str">
        <f>'Crisis Indicator Data'!C31</f>
        <v>ECU002</v>
      </c>
      <c r="D34" s="148" t="str">
        <f>'Crisis Indicator Data'!D31</f>
        <v>Ecuador</v>
      </c>
      <c r="E34" s="149" t="str">
        <f>'Crisis Indicator Data'!E31</f>
        <v>ECU</v>
      </c>
      <c r="F34" s="256">
        <f>IF(B34="Regional crisis",(IF(VLOOKUP($C34,'Regional Crises'!$B$1:$R$66,7,FALSE)="x","x",ROUND(IF(VLOOKUP($C34,'Regional Crises'!$B$1:$R$66,7,FALSE)&gt;$F$3,5,IF(VLOOKUP($C34,'Regional Crises'!$B$1:$R$66,7,FALSE)&lt;F$4,0,($F$3-VLOOKUP($C34,'Regional Crises'!$B$1:$R$66,7,FALSE))/($F$3-$F$4)*5)),1))),IF(VLOOKUP($E34,'Country Indicator Data'!$B$4:$N$300,3,FALSE)="x","x",ROUND(IF(VLOOKUP($E34,'Country Indicator Data'!$B$4:$N$300,3,FALSE)&gt;$F$3,5,IF(VLOOKUP($E34,'Country Indicator Data'!$B$4:$N$300,3,FALSE)&lt;$F$4,0,($F$3-VLOOKUP($E34,'Country Indicator Data'!$B$4:$N$300,3,FALSE))/($F$3-$F$4)*5)),1)))</f>
        <v>1.8</v>
      </c>
      <c r="G34" s="256">
        <f>IF(B34="Regional crisis",(IF(VLOOKUP($C34,'Regional Crises'!$B$1:$R$66,9,FALSE)="x","x",ROUND(IF(VLOOKUP($C34,'Regional Crises'!$B$1:$R$66,9,FALSE)&gt;G$3,5,IF(VLOOKUP($C34,'Regional Crises'!$B$1:$R$66,9,FALSE)&lt;G$4,0,(G$3-VLOOKUP($C34,'Regional Crises'!$B$1:$R$66,9,FALSE))/(G$3-G$4)*5)),1))),IF(VLOOKUP($E34,'Country Indicator Data'!$B$4:$N$300,5,FALSE)="x","x",ROUND(IF(VLOOKUP($E34,'Country Indicator Data'!$B$4:$N$300,5,FALSE)&gt;G$3,5,IF(VLOOKUP($E34,'Country Indicator Data'!$B$4:$N$300,5,FALSE)&lt;G$4,0,(G$3-VLOOKUP($E34,'Country Indicator Data'!$B$4:$N$300,5,FALSE))/(G$3-G$4)*5)),1)))</f>
        <v>1.4</v>
      </c>
      <c r="H34" s="256">
        <f t="shared" si="0"/>
        <v>1.6</v>
      </c>
      <c r="I34" s="256">
        <f>IF(B34="Regional crisis",(IF(VLOOKUP($C34,'Regional Crises'!$B$1:$R$66,6,FALSE)="x","x",ROUND(IF(VLOOKUP($C34,'Regional Crises'!$B$1:$R$66,6,FALSE)&gt;I$3,5,IF(VLOOKUP($C34,'Regional Crises'!$B$1:$R$66,6,FALSE)&lt;I$4,0,5-(I$3-VLOOKUP($C34,'Regional Crises'!$B$1:$R$66,6,FALSE))/(I$3-I$4)*5)),1))),IF(VLOOKUP($E34,'Country Indicator Data'!$B$4:$N$300,2,FALSE)="x","x",ROUND(IF(VLOOKUP($E34,'Country Indicator Data'!$B$4:$N$300,2,FALSE)&gt;I$3,5,IF(VLOOKUP($E34,'Country Indicator Data'!$B$4:$N$300,2,FALSE)&lt;I$4,0,5-(I$3-VLOOKUP($E34,'Country Indicator Data'!$B$4:$N$300,2,FALSE))/(I$3-I$4)*5)),1)))</f>
        <v>1.6</v>
      </c>
      <c r="J34" s="256">
        <f>IF(B34="Regional crisis",(IF(VLOOKUP($C34,'Regional Crises'!$B$1:$R$66,8,FALSE)="x","x",ROUND(IF(VLOOKUP($C34,'Regional Crises'!$B$1:$R$66,8,FALSE)&gt;J$3,5,IF(VLOOKUP($C34,'Regional Crises'!$B$1:$R$66,8,FALSE)&lt;J$4,0,5-(J$3-VLOOKUP($C34,'Regional Crises'!$B$1:$R$66,8,FALSE))/(J$3-J$4)*5)),1))),IF(VLOOKUP($E34,'Country Indicator Data'!$B$4:$N$300,4,FALSE)="x","x",ROUND(IF(VLOOKUP($E34,'Country Indicator Data'!$B$4:$N$300,4,FALSE)&gt;J$3,5,IF(VLOOKUP($E34,'Country Indicator Data'!$B$4:$N$300,4,FALSE)&lt;J$4,0,5-(J$3-VLOOKUP($E34,'Country Indicator Data'!$B$4:$N$300,4,FALSE))/(J$3-J$4)*5)),1)))</f>
        <v>3.1</v>
      </c>
      <c r="K34" s="256">
        <f t="shared" si="1"/>
        <v>2.35</v>
      </c>
      <c r="L34" s="256">
        <f>IF(B34="Regional crisis",(IF(VLOOKUP($C34,'Regional Crises'!$B$1:$R$66,10,FALSE)="x","x",ROUND(IF(VLOOKUP($C34,'Regional Crises'!$B$1:$R$66,10,FALSE)&gt;L$3,5,IF(VLOOKUP($C34,'Regional Crises'!$B$1:$R$66,10,FALSE)&lt;L$4,0,5-(L$3-VLOOKUP($C34,'Regional Crises'!$B$1:$R$66,10,FALSE))/(L$3-L$4)*5)),1))),IF(VLOOKUP($E34,'Country Indicator Data'!$B$4:$N$300,6,FALSE)="x","x",ROUND(IF(VLOOKUP($E34,'Country Indicator Data'!$B$4:$N$300,6,FALSE)&gt;L$3,5,IF(VLOOKUP($E34,'Country Indicator Data'!$B$4:$N$300,6,FALSE)&lt;L$4,0,5-(L$3-VLOOKUP($E34,'Country Indicator Data'!$B$4:$N$300,6,FALSE))/(L$3-L$4)*5)),1)))</f>
        <v>2.6</v>
      </c>
      <c r="M34" s="256">
        <f>IF(B34="Regional crisis",(IF(VLOOKUP($C34,'Regional Crises'!$B$1:$R$66,11,FALSE)="x","x",ROUND(IF(VLOOKUP($C34,'Regional Crises'!$B$1:$R$66,11,FALSE)&gt;M$3,5,IF(VLOOKUP($C34,'Regional Crises'!$B$1:$R$66,11,FALSE)&lt;M$4,0,5-(M$3-VLOOKUP($C34,'Regional Crises'!$B$1:$R$66,11,FALSE))/(M$3-M$4)*5)),1))),IF(VLOOKUP($E34,'Country Indicator Data'!$B$4:$N$300,7,FALSE)="x","x",ROUND(IF(VLOOKUP($E34,'Country Indicator Data'!$B$4:$N$300,7,FALSE)&gt;M$3,5,IF(VLOOKUP($E34,'Country Indicator Data'!$B$4:$N$300,7,FALSE)&lt;M$4,0,5-(M$3-VLOOKUP($E34,'Country Indicator Data'!$B$4:$N$300,7,FALSE))/(M$3-M$4)*5)),1)))</f>
        <v>2.6</v>
      </c>
      <c r="N34" s="256">
        <f t="shared" si="2"/>
        <v>2.6</v>
      </c>
      <c r="O34" s="256">
        <f t="shared" si="3"/>
        <v>2.1833333333333336</v>
      </c>
      <c r="P34" s="256">
        <f>IF(B34="Regional crisis",VLOOKUP(C34,'Regional Crises'!$B$1:$R$69,12,FALSE),VLOOKUP(E34,'Country Indicator Data'!$B$4:$I$300,8,FALSE))</f>
        <v>3</v>
      </c>
      <c r="Q34" s="256">
        <f>IF($B34="Regional crisis",((IF(VLOOKUP($C34,'Regional Crises'!$B$1:$R$66,13,FALSE)="x","x",ROUND(IF(VLOOKUP($C34,'Regional Crises'!$B$1:$R$66,13,FALSE)&gt;Q$3,5,IF(VLOOKUP($C34,'Regional Crises'!$B$1:$R$66,13,FALSE)&lt;Q$4,0,5-(LOG(Q$3)-LOG(VLOOKUP($C34,'Regional Crises'!$B$1:$R$66,13,FALSE)))/(LOG(Q$3)-LOG(Q$4))*5)),1)))),(IF(VLOOKUP($E34,'Country Indicator Data'!$B$4:$N$300,9,FALSE)="x","x",ROUND(IF(VLOOKUP($E34,'Country Indicator Data'!$B$4:$N$300,9,FALSE)&gt;Q$3,5,IF(VLOOKUP($E34,'Country Indicator Data'!$B$4:$N$300,9,FALSE)&lt;Q$4,0,5-(LOG(Q$3)-LOG(VLOOKUP($E34,'Country Indicator Data'!$B$4:$N$300,9,FALSE)))/(LOG(Q$3)-LOG(Q$4))*5)),1))))</f>
        <v>0</v>
      </c>
      <c r="R34" s="256">
        <f t="shared" si="4"/>
        <v>1.5</v>
      </c>
      <c r="S34" s="256">
        <f>IF(B34="Regional crisis",((IF(VLOOKUP($C34,'Regional Crises'!$B$1:$R$66,17,FALSE)="x","x",ROUND(IF(VLOOKUP($C34,'Regional Crises'!$B$1:$R$66,17,FALSE)&gt;S$3,0,IF(VLOOKUP($C34,'Regional Crises'!$B$1:$R$66,17,FALSE)&lt;S$4,5,(S$3-VLOOKUP($C34,'Regional Crises'!$B$1:$R$66,17,FALSE))/(S$3-S$4)*5)),1)))),(IF(VLOOKUP($E34,'Country Indicator Data'!$B$4:$N$300,13,FALSE)="x","x",ROUND(IF(VLOOKUP($E34,'Country Indicator Data'!$B$4:$N$300,13,FALSE)&gt;S$3,0,IF(VLOOKUP($E34,'Country Indicator Data'!$B$4:$N$300,13,FALSE)&lt;S$4,5,(S$3-VLOOKUP($E34,'Country Indicator Data'!$B$4:$N$300,13,FALSE))/(S$3-S$4)*5)),1))))</f>
        <v>3.1</v>
      </c>
      <c r="T34" s="256">
        <f>IF(B34="Regional crisis",((IF(VLOOKUP($C34,'Regional Crises'!$B$1:$R$66,14,FALSE)="x","x",ROUND(IF(VLOOKUP($C34,'Regional Crises'!$B$1:$R$66,14,FALSE)&gt;T$3,0,IF(VLOOKUP($C34,'Regional Crises'!$B$1:$R$66,14,FALSE)&lt;T$4,5,(T$3-VLOOKUP($C34,'Regional Crises'!$B$1:$R$66,14,FALSE))/(T$3-T$4)*5)),1)))),(IF(VLOOKUP($E34,'Country Indicator Data'!$B$4:$N$300,10,FALSE)="x","x",ROUND(IF(VLOOKUP($E34,'Country Indicator Data'!$B$4:$N$300,10,FALSE)&gt;T$3,0,IF(VLOOKUP($E34,'Country Indicator Data'!$B$4:$N$300,10,FALSE)&lt;T$4,5,(T$3-VLOOKUP($E34,'Country Indicator Data'!$B$4:$N$300,10,FALSE))/(T$3-T$4)*5)),1))))</f>
        <v>3.1</v>
      </c>
      <c r="U34" s="256">
        <f>IF(B34="Regional crisis",((IF(VLOOKUP($C34,'Regional Crises'!$B$1:$R$66,15,FALSE)="x","x",ROUND(IF(VLOOKUP($C34,'Regional Crises'!$B$1:$R$66,15,FALSE)&gt;U$3,0,IF(VLOOKUP($C34,'Regional Crises'!$B$1:$R$66,15,FALSE)&lt;U$4,5,(U$3-VLOOKUP($C34,'Regional Crises'!$B$1:$R$66,15,FALSE))/(U$3-U$4)*5)),1)))),(IF(VLOOKUP($E34,'Country Indicator Data'!$B$4:$N$300,11,FALSE)="x","x",ROUND(IF(VLOOKUP($E34,'Country Indicator Data'!$B$4:$N$300,11,FALSE)&gt;U$3,0,IF(VLOOKUP($E34,'Country Indicator Data'!$B$4:$N$300,11,FALSE)&lt;U$4,5,(U$3-VLOOKUP($E34,'Country Indicator Data'!$B$4:$N$300,11,FALSE))/(U$3-U$4)*5)),1))))</f>
        <v>1.8</v>
      </c>
      <c r="V34" s="256">
        <f>IF(B34="Regional crisis",((IF(VLOOKUP($C34,'Regional Crises'!$B$1:$R$66,16,FALSE)="x","x",ROUND(IF(VLOOKUP($C34,'Regional Crises'!$B$1:$R$66,16,FALSE)&gt;V$3,0,IF(VLOOKUP($C34,'Regional Crises'!$B$1:$R$66,16,FALSE)&lt;V$4,5,(V$3-VLOOKUP($C34,'Regional Crises'!$B$1:$R$66,16,FALSE))/(V$3-V$4)*5)),1)))),(IF(VLOOKUP($E34,'Country Indicator Data'!$B$4:$N$300,12,FALSE)="x","x",ROUND(IF(VLOOKUP($E34,'Country Indicator Data'!$B$4:$N$300,12,FALSE)&gt;V$3,0,IF(VLOOKUP($E34,'Country Indicator Data'!$B$4:$N$300,12,FALSE)&lt;V$4,5,(V$3-VLOOKUP($E34,'Country Indicator Data'!$B$4:$N$300,12,FALSE))/(V$3-V$4)*5)),1))))</f>
        <v>1.8</v>
      </c>
      <c r="W34" s="256">
        <f t="shared" si="5"/>
        <v>2.5</v>
      </c>
      <c r="X34" s="256">
        <f t="shared" si="6"/>
        <v>2.1</v>
      </c>
      <c r="Y34" s="263">
        <f>IF('Core Indicators'!FC31="x","x",IF('Core Indicators'!FC31&gt;=5,5,IF('Core Indicators'!FC31&gt;=4,4,IF('Core Indicators'!FC31&gt;=3,3,IF('Core Indicators'!FC31&gt;=2,2,IF('Core Indicators'!FC31&gt;=1,1,0))))))</f>
        <v>2</v>
      </c>
      <c r="Z34" s="256">
        <f t="shared" si="7"/>
        <v>2</v>
      </c>
      <c r="AA34" s="263">
        <f>'Crisis Indicator Data'!Y31</f>
        <v>0</v>
      </c>
      <c r="AB34" s="263">
        <f>'Crisis Indicator Data'!Z31</f>
        <v>0</v>
      </c>
      <c r="AC34" s="263">
        <f>'Crisis Indicator Data'!AA31</f>
        <v>0</v>
      </c>
      <c r="AD34" s="263">
        <f>'Crisis Indicator Data'!AB31</f>
        <v>0</v>
      </c>
      <c r="AE34" s="263">
        <f t="shared" si="8"/>
        <v>0</v>
      </c>
      <c r="AF34" s="263">
        <f>'Crisis Indicator Data'!AC31</f>
        <v>0</v>
      </c>
      <c r="AG34" s="263">
        <f>'Crisis Indicator Data'!AD31</f>
        <v>1</v>
      </c>
      <c r="AH34" s="263">
        <f t="shared" si="9"/>
        <v>1</v>
      </c>
      <c r="AI34" s="263">
        <f>'Crisis Indicator Data'!AE31</f>
        <v>1</v>
      </c>
      <c r="AJ34" s="263">
        <f>'Crisis Indicator Data'!AF31</f>
        <v>1</v>
      </c>
      <c r="AK34" s="263">
        <f>'Crisis Indicator Data'!AG31</f>
        <v>2</v>
      </c>
      <c r="AL34" s="263">
        <f t="shared" si="10"/>
        <v>3</v>
      </c>
      <c r="AM34" s="256">
        <f t="shared" si="11"/>
        <v>1</v>
      </c>
      <c r="AN34" s="256">
        <f t="shared" si="12"/>
        <v>1.5</v>
      </c>
    </row>
    <row r="35" spans="1:40" ht="13.5" customHeight="1" x14ac:dyDescent="0.35">
      <c r="A35" s="147" t="str">
        <f>'Crisis Indicator Data'!A32</f>
        <v>Syrian Refugee Crisis in Egypt</v>
      </c>
      <c r="B35" s="148" t="str">
        <f>'Crisis Indicator Data'!B32</f>
        <v>International displacement</v>
      </c>
      <c r="C35" s="148" t="str">
        <f>'Crisis Indicator Data'!C32</f>
        <v>EGY002</v>
      </c>
      <c r="D35" s="148" t="str">
        <f>'Crisis Indicator Data'!D32</f>
        <v>Egypt</v>
      </c>
      <c r="E35" s="149" t="str">
        <f>'Crisis Indicator Data'!E32</f>
        <v>EGY</v>
      </c>
      <c r="F35" s="256">
        <f>IF(B35="Regional crisis",(IF(VLOOKUP($C35,'Regional Crises'!$B$1:$R$66,7,FALSE)="x","x",ROUND(IF(VLOOKUP($C35,'Regional Crises'!$B$1:$R$66,7,FALSE)&gt;$F$3,5,IF(VLOOKUP($C35,'Regional Crises'!$B$1:$R$66,7,FALSE)&lt;F$4,0,($F$3-VLOOKUP($C35,'Regional Crises'!$B$1:$R$66,7,FALSE))/($F$3-$F$4)*5)),1))),IF(VLOOKUP($E35,'Country Indicator Data'!$B$4:$N$300,3,FALSE)="x","x",ROUND(IF(VLOOKUP($E35,'Country Indicator Data'!$B$4:$N$300,3,FALSE)&gt;$F$3,5,IF(VLOOKUP($E35,'Country Indicator Data'!$B$4:$N$300,3,FALSE)&lt;$F$4,0,($F$3-VLOOKUP($E35,'Country Indicator Data'!$B$4:$N$300,3,FALSE))/($F$3-$F$4)*5)),1)))</f>
        <v>3.9</v>
      </c>
      <c r="G35" s="256">
        <f>IF(B35="Regional crisis",(IF(VLOOKUP($C35,'Regional Crises'!$B$1:$R$66,9,FALSE)="x","x",ROUND(IF(VLOOKUP($C35,'Regional Crises'!$B$1:$R$66,9,FALSE)&gt;G$3,5,IF(VLOOKUP($C35,'Regional Crises'!$B$1:$R$66,9,FALSE)&lt;G$4,0,(G$3-VLOOKUP($C35,'Regional Crises'!$B$1:$R$66,9,FALSE))/(G$3-G$4)*5)),1))),IF(VLOOKUP($E35,'Country Indicator Data'!$B$4:$N$300,5,FALSE)="x","x",ROUND(IF(VLOOKUP($E35,'Country Indicator Data'!$B$4:$N$300,5,FALSE)&gt;G$3,5,IF(VLOOKUP($E35,'Country Indicator Data'!$B$4:$N$300,5,FALSE)&lt;G$4,0,(G$3-VLOOKUP($E35,'Country Indicator Data'!$B$4:$N$300,5,FALSE))/(G$3-G$4)*5)),1)))</f>
        <v>3.3</v>
      </c>
      <c r="H35" s="256">
        <f t="shared" si="0"/>
        <v>3.5999999999999996</v>
      </c>
      <c r="I35" s="256">
        <f>IF(B35="Regional crisis",(IF(VLOOKUP($C35,'Regional Crises'!$B$1:$R$66,6,FALSE)="x","x",ROUND(IF(VLOOKUP($C35,'Regional Crises'!$B$1:$R$66,6,FALSE)&gt;I$3,5,IF(VLOOKUP($C35,'Regional Crises'!$B$1:$R$66,6,FALSE)&lt;I$4,0,5-(I$3-VLOOKUP($C35,'Regional Crises'!$B$1:$R$66,6,FALSE))/(I$3-I$4)*5)),1))),IF(VLOOKUP($E35,'Country Indicator Data'!$B$4:$N$300,2,FALSE)="x","x",ROUND(IF(VLOOKUP($E35,'Country Indicator Data'!$B$4:$N$300,2,FALSE)&gt;I$3,5,IF(VLOOKUP($E35,'Country Indicator Data'!$B$4:$N$300,2,FALSE)&lt;I$4,0,5-(I$3-VLOOKUP($E35,'Country Indicator Data'!$B$4:$N$300,2,FALSE))/(I$3-I$4)*5)),1)))</f>
        <v>0.8</v>
      </c>
      <c r="J35" s="256">
        <f>IF(B35="Regional crisis",(IF(VLOOKUP($C35,'Regional Crises'!$B$1:$R$66,8,FALSE)="x","x",ROUND(IF(VLOOKUP($C35,'Regional Crises'!$B$1:$R$66,8,FALSE)&gt;J$3,5,IF(VLOOKUP($C35,'Regional Crises'!$B$1:$R$66,8,FALSE)&lt;J$4,0,5-(J$3-VLOOKUP($C35,'Regional Crises'!$B$1:$R$66,8,FALSE))/(J$3-J$4)*5)),1))),IF(VLOOKUP($E35,'Country Indicator Data'!$B$4:$N$300,4,FALSE)="x","x",ROUND(IF(VLOOKUP($E35,'Country Indicator Data'!$B$4:$N$300,4,FALSE)&gt;J$3,5,IF(VLOOKUP($E35,'Country Indicator Data'!$B$4:$N$300,4,FALSE)&lt;J$4,0,5-(J$3-VLOOKUP($E35,'Country Indicator Data'!$B$4:$N$300,4,FALSE))/(J$3-J$4)*5)),1)))</f>
        <v>0.9</v>
      </c>
      <c r="K35" s="256">
        <f t="shared" si="1"/>
        <v>0.85000000000000009</v>
      </c>
      <c r="L35" s="256">
        <f>IF(B35="Regional crisis",(IF(VLOOKUP($C35,'Regional Crises'!$B$1:$R$66,10,FALSE)="x","x",ROUND(IF(VLOOKUP($C35,'Regional Crises'!$B$1:$R$66,10,FALSE)&gt;L$3,5,IF(VLOOKUP($C35,'Regional Crises'!$B$1:$R$66,10,FALSE)&lt;L$4,0,5-(L$3-VLOOKUP($C35,'Regional Crises'!$B$1:$R$66,10,FALSE))/(L$3-L$4)*5)),1))),IF(VLOOKUP($E35,'Country Indicator Data'!$B$4:$N$300,6,FALSE)="x","x",ROUND(IF(VLOOKUP($E35,'Country Indicator Data'!$B$4:$N$300,6,FALSE)&gt;L$3,5,IF(VLOOKUP($E35,'Country Indicator Data'!$B$4:$N$300,6,FALSE)&lt;L$4,0,5-(L$3-VLOOKUP($E35,'Country Indicator Data'!$B$4:$N$300,6,FALSE))/(L$3-L$4)*5)),1)))</f>
        <v>3</v>
      </c>
      <c r="M35" s="256">
        <f>IF(B35="Regional crisis",(IF(VLOOKUP($C35,'Regional Crises'!$B$1:$R$66,11,FALSE)="x","x",ROUND(IF(VLOOKUP($C35,'Regional Crises'!$B$1:$R$66,11,FALSE)&gt;M$3,5,IF(VLOOKUP($C35,'Regional Crises'!$B$1:$R$66,11,FALSE)&lt;M$4,0,5-(M$3-VLOOKUP($C35,'Regional Crises'!$B$1:$R$66,11,FALSE))/(M$3-M$4)*5)),1))),IF(VLOOKUP($E35,'Country Indicator Data'!$B$4:$N$300,7,FALSE)="x","x",ROUND(IF(VLOOKUP($E35,'Country Indicator Data'!$B$4:$N$300,7,FALSE)&gt;M$3,5,IF(VLOOKUP($E35,'Country Indicator Data'!$B$4:$N$300,7,FALSE)&lt;M$4,0,5-(M$3-VLOOKUP($E35,'Country Indicator Data'!$B$4:$N$300,7,FALSE))/(M$3-M$4)*5)),1)))</f>
        <v>0.8</v>
      </c>
      <c r="N35" s="256">
        <f t="shared" si="2"/>
        <v>1.9</v>
      </c>
      <c r="O35" s="256">
        <f t="shared" si="3"/>
        <v>2.1166666666666667</v>
      </c>
      <c r="P35" s="256">
        <f>IF(B35="Regional crisis",VLOOKUP(C35,'Regional Crises'!$B$1:$R$69,12,FALSE),VLOOKUP(E35,'Country Indicator Data'!$B$4:$I$300,8,FALSE))</f>
        <v>3</v>
      </c>
      <c r="Q35" s="256">
        <f>IF($B35="Regional crisis",((IF(VLOOKUP($C35,'Regional Crises'!$B$1:$R$66,13,FALSE)="x","x",ROUND(IF(VLOOKUP($C35,'Regional Crises'!$B$1:$R$66,13,FALSE)&gt;Q$3,5,IF(VLOOKUP($C35,'Regional Crises'!$B$1:$R$66,13,FALSE)&lt;Q$4,0,5-(LOG(Q$3)-LOG(VLOOKUP($C35,'Regional Crises'!$B$1:$R$66,13,FALSE)))/(LOG(Q$3)-LOG(Q$4))*5)),1)))),(IF(VLOOKUP($E35,'Country Indicator Data'!$B$4:$N$300,9,FALSE)="x","x",ROUND(IF(VLOOKUP($E35,'Country Indicator Data'!$B$4:$N$300,9,FALSE)&gt;Q$3,5,IF(VLOOKUP($E35,'Country Indicator Data'!$B$4:$N$300,9,FALSE)&lt;Q$4,0,5-(LOG(Q$3)-LOG(VLOOKUP($E35,'Country Indicator Data'!$B$4:$N$300,9,FALSE)))/(LOG(Q$3)-LOG(Q$4))*5)),1))))</f>
        <v>3</v>
      </c>
      <c r="R35" s="256">
        <f t="shared" si="4"/>
        <v>3</v>
      </c>
      <c r="S35" s="256">
        <f>IF(B35="Regional crisis",((IF(VLOOKUP($C35,'Regional Crises'!$B$1:$R$66,17,FALSE)="x","x",ROUND(IF(VLOOKUP($C35,'Regional Crises'!$B$1:$R$66,17,FALSE)&gt;S$3,0,IF(VLOOKUP($C35,'Regional Crises'!$B$1:$R$66,17,FALSE)&lt;S$4,5,(S$3-VLOOKUP($C35,'Regional Crises'!$B$1:$R$66,17,FALSE))/(S$3-S$4)*5)),1)))),(IF(VLOOKUP($E35,'Country Indicator Data'!$B$4:$N$300,13,FALSE)="x","x",ROUND(IF(VLOOKUP($E35,'Country Indicator Data'!$B$4:$N$300,13,FALSE)&gt;S$3,0,IF(VLOOKUP($E35,'Country Indicator Data'!$B$4:$N$300,13,FALSE)&lt;S$4,5,(S$3-VLOOKUP($E35,'Country Indicator Data'!$B$4:$N$300,13,FALSE))/(S$3-S$4)*5)),1))))</f>
        <v>3.3</v>
      </c>
      <c r="T35" s="256">
        <f>IF(B35="Regional crisis",((IF(VLOOKUP($C35,'Regional Crises'!$B$1:$R$66,14,FALSE)="x","x",ROUND(IF(VLOOKUP($C35,'Regional Crises'!$B$1:$R$66,14,FALSE)&gt;T$3,0,IF(VLOOKUP($C35,'Regional Crises'!$B$1:$R$66,14,FALSE)&lt;T$4,5,(T$3-VLOOKUP($C35,'Regional Crises'!$B$1:$R$66,14,FALSE))/(T$3-T$4)*5)),1)))),(IF(VLOOKUP($E35,'Country Indicator Data'!$B$4:$N$300,10,FALSE)="x","x",ROUND(IF(VLOOKUP($E35,'Country Indicator Data'!$B$4:$N$300,10,FALSE)&gt;T$3,0,IF(VLOOKUP($E35,'Country Indicator Data'!$B$4:$N$300,10,FALSE)&lt;T$4,5,(T$3-VLOOKUP($E35,'Country Indicator Data'!$B$4:$N$300,10,FALSE))/(T$3-T$4)*5)),1))))</f>
        <v>2.9</v>
      </c>
      <c r="U35" s="256">
        <f>IF(B35="Regional crisis",((IF(VLOOKUP($C35,'Regional Crises'!$B$1:$R$66,15,FALSE)="x","x",ROUND(IF(VLOOKUP($C35,'Regional Crises'!$B$1:$R$66,15,FALSE)&gt;U$3,0,IF(VLOOKUP($C35,'Regional Crises'!$B$1:$R$66,15,FALSE)&lt;U$4,5,(U$3-VLOOKUP($C35,'Regional Crises'!$B$1:$R$66,15,FALSE))/(U$3-U$4)*5)),1)))),(IF(VLOOKUP($E35,'Country Indicator Data'!$B$4:$N$300,11,FALSE)="x","x",ROUND(IF(VLOOKUP($E35,'Country Indicator Data'!$B$4:$N$300,11,FALSE)&gt;U$3,0,IF(VLOOKUP($E35,'Country Indicator Data'!$B$4:$N$300,11,FALSE)&lt;U$4,5,(U$3-VLOOKUP($E35,'Country Indicator Data'!$B$4:$N$300,11,FALSE))/(U$3-U$4)*5)),1))))</f>
        <v>3.5</v>
      </c>
      <c r="V35" s="256">
        <f>IF(B35="Regional crisis",((IF(VLOOKUP($C35,'Regional Crises'!$B$1:$R$66,16,FALSE)="x","x",ROUND(IF(VLOOKUP($C35,'Regional Crises'!$B$1:$R$66,16,FALSE)&gt;V$3,0,IF(VLOOKUP($C35,'Regional Crises'!$B$1:$R$66,16,FALSE)&lt;V$4,5,(V$3-VLOOKUP($C35,'Regional Crises'!$B$1:$R$66,16,FALSE))/(V$3-V$4)*5)),1)))),(IF(VLOOKUP($E35,'Country Indicator Data'!$B$4:$N$300,12,FALSE)="x","x",ROUND(IF(VLOOKUP($E35,'Country Indicator Data'!$B$4:$N$300,12,FALSE)&gt;V$3,0,IF(VLOOKUP($E35,'Country Indicator Data'!$B$4:$N$300,12,FALSE)&lt;V$4,5,(V$3-VLOOKUP($E35,'Country Indicator Data'!$B$4:$N$300,12,FALSE))/(V$3-V$4)*5)),1))))</f>
        <v>4</v>
      </c>
      <c r="W35" s="256">
        <f t="shared" si="5"/>
        <v>3.4</v>
      </c>
      <c r="X35" s="256">
        <f t="shared" si="6"/>
        <v>2.8</v>
      </c>
      <c r="Y35" s="263">
        <f>IF('Core Indicators'!FC32="x","x",IF('Core Indicators'!FC32&gt;=5,5,IF('Core Indicators'!FC32&gt;=4,4,IF('Core Indicators'!FC32&gt;=3,3,IF('Core Indicators'!FC32&gt;=2,2,IF('Core Indicators'!FC32&gt;=1,1,0))))))</f>
        <v>2</v>
      </c>
      <c r="Z35" s="256">
        <f t="shared" si="7"/>
        <v>2</v>
      </c>
      <c r="AA35" s="263">
        <f>'Crisis Indicator Data'!Y32</f>
        <v>0</v>
      </c>
      <c r="AB35" s="263">
        <f>'Crisis Indicator Data'!Z32</f>
        <v>0</v>
      </c>
      <c r="AC35" s="263">
        <f>'Crisis Indicator Data'!AA32</f>
        <v>0</v>
      </c>
      <c r="AD35" s="263">
        <f>'Crisis Indicator Data'!AB32</f>
        <v>0</v>
      </c>
      <c r="AE35" s="263">
        <f t="shared" si="8"/>
        <v>0</v>
      </c>
      <c r="AF35" s="263">
        <f>'Crisis Indicator Data'!AC32</f>
        <v>0</v>
      </c>
      <c r="AG35" s="263">
        <f>'Crisis Indicator Data'!AD32</f>
        <v>1</v>
      </c>
      <c r="AH35" s="263">
        <f t="shared" si="9"/>
        <v>1</v>
      </c>
      <c r="AI35" s="263">
        <f>'Crisis Indicator Data'!AE32</f>
        <v>0</v>
      </c>
      <c r="AJ35" s="263">
        <f>'Crisis Indicator Data'!AF32</f>
        <v>3</v>
      </c>
      <c r="AK35" s="263">
        <f>'Crisis Indicator Data'!AG32</f>
        <v>0</v>
      </c>
      <c r="AL35" s="263">
        <f t="shared" si="10"/>
        <v>3</v>
      </c>
      <c r="AM35" s="256">
        <f t="shared" si="11"/>
        <v>1</v>
      </c>
      <c r="AN35" s="256">
        <f t="shared" si="12"/>
        <v>1.5</v>
      </c>
    </row>
    <row r="36" spans="1:40" ht="13.5" customHeight="1" x14ac:dyDescent="0.35">
      <c r="A36" s="147" t="str">
        <f>'Crisis Indicator Data'!A33</f>
        <v>Complex crisis in Eritrea</v>
      </c>
      <c r="B36" s="148" t="str">
        <f>'Crisis Indicator Data'!B33</f>
        <v>Complex crisis</v>
      </c>
      <c r="C36" s="148" t="str">
        <f>'Crisis Indicator Data'!C33</f>
        <v>ERI001</v>
      </c>
      <c r="D36" s="148" t="str">
        <f>'Crisis Indicator Data'!D33</f>
        <v>Eritrea</v>
      </c>
      <c r="E36" s="149" t="str">
        <f>'Crisis Indicator Data'!E33</f>
        <v>ERI</v>
      </c>
      <c r="F36" s="256">
        <f>IF(B36="Regional crisis",(IF(VLOOKUP($C36,'Regional Crises'!$B$1:$R$66,7,FALSE)="x","x",ROUND(IF(VLOOKUP($C36,'Regional Crises'!$B$1:$R$66,7,FALSE)&gt;$F$3,5,IF(VLOOKUP($C36,'Regional Crises'!$B$1:$R$66,7,FALSE)&lt;F$4,0,($F$3-VLOOKUP($C36,'Regional Crises'!$B$1:$R$66,7,FALSE))/($F$3-$F$4)*5)),1))),IF(VLOOKUP($E36,'Country Indicator Data'!$B$4:$N$300,3,FALSE)="x","x",ROUND(IF(VLOOKUP($E36,'Country Indicator Data'!$B$4:$N$300,3,FALSE)&gt;$F$3,5,IF(VLOOKUP($E36,'Country Indicator Data'!$B$4:$N$300,3,FALSE)&lt;$F$4,0,($F$3-VLOOKUP($E36,'Country Indicator Data'!$B$4:$N$300,3,FALSE))/($F$3-$F$4)*5)),1)))</f>
        <v>5</v>
      </c>
      <c r="G36" s="256">
        <f>IF(B36="Regional crisis",(IF(VLOOKUP($C36,'Regional Crises'!$B$1:$R$66,9,FALSE)="x","x",ROUND(IF(VLOOKUP($C36,'Regional Crises'!$B$1:$R$66,9,FALSE)&gt;G$3,5,IF(VLOOKUP($C36,'Regional Crises'!$B$1:$R$66,9,FALSE)&lt;G$4,0,(G$3-VLOOKUP($C36,'Regional Crises'!$B$1:$R$66,9,FALSE))/(G$3-G$4)*5)),1))),IF(VLOOKUP($E36,'Country Indicator Data'!$B$4:$N$300,5,FALSE)="x","x",ROUND(IF(VLOOKUP($E36,'Country Indicator Data'!$B$4:$N$300,5,FALSE)&gt;G$3,5,IF(VLOOKUP($E36,'Country Indicator Data'!$B$4:$N$300,5,FALSE)&lt;G$4,0,(G$3-VLOOKUP($E36,'Country Indicator Data'!$B$4:$N$300,5,FALSE))/(G$3-G$4)*5)),1)))</f>
        <v>3.9</v>
      </c>
      <c r="H36" s="256">
        <f t="shared" si="0"/>
        <v>4.45</v>
      </c>
      <c r="I36" s="256">
        <f>IF(B36="Regional crisis",(IF(VLOOKUP($C36,'Regional Crises'!$B$1:$R$66,6,FALSE)="x","x",ROUND(IF(VLOOKUP($C36,'Regional Crises'!$B$1:$R$66,6,FALSE)&gt;I$3,5,IF(VLOOKUP($C36,'Regional Crises'!$B$1:$R$66,6,FALSE)&lt;I$4,0,5-(I$3-VLOOKUP($C36,'Regional Crises'!$B$1:$R$66,6,FALSE))/(I$3-I$4)*5)),1))),IF(VLOOKUP($E36,'Country Indicator Data'!$B$4:$N$300,2,FALSE)="x","x",ROUND(IF(VLOOKUP($E36,'Country Indicator Data'!$B$4:$N$300,2,FALSE)&gt;I$3,5,IF(VLOOKUP($E36,'Country Indicator Data'!$B$4:$N$300,2,FALSE)&lt;I$4,0,5-(I$3-VLOOKUP($E36,'Country Indicator Data'!$B$4:$N$300,2,FALSE))/(I$3-I$4)*5)),1)))</f>
        <v>3.1</v>
      </c>
      <c r="J36" s="256">
        <f>IF(B36="Regional crisis",(IF(VLOOKUP($C36,'Regional Crises'!$B$1:$R$66,8,FALSE)="x","x",ROUND(IF(VLOOKUP($C36,'Regional Crises'!$B$1:$R$66,8,FALSE)&gt;J$3,5,IF(VLOOKUP($C36,'Regional Crises'!$B$1:$R$66,8,FALSE)&lt;J$4,0,5-(J$3-VLOOKUP($C36,'Regional Crises'!$B$1:$R$66,8,FALSE))/(J$3-J$4)*5)),1))),IF(VLOOKUP($E36,'Country Indicator Data'!$B$4:$N$300,4,FALSE)="x","x",ROUND(IF(VLOOKUP($E36,'Country Indicator Data'!$B$4:$N$300,4,FALSE)&gt;J$3,5,IF(VLOOKUP($E36,'Country Indicator Data'!$B$4:$N$300,4,FALSE)&lt;J$4,0,5-(J$3-VLOOKUP($E36,'Country Indicator Data'!$B$4:$N$300,4,FALSE))/(J$3-J$4)*5)),1)))</f>
        <v>0</v>
      </c>
      <c r="K36" s="256">
        <f t="shared" si="1"/>
        <v>1.55</v>
      </c>
      <c r="L36" s="256" t="str">
        <f>IF(B36="Regional crisis",(IF(VLOOKUP($C36,'Regional Crises'!$B$1:$R$66,10,FALSE)="x","x",ROUND(IF(VLOOKUP($C36,'Regional Crises'!$B$1:$R$66,10,FALSE)&gt;L$3,5,IF(VLOOKUP($C36,'Regional Crises'!$B$1:$R$66,10,FALSE)&lt;L$4,0,5-(L$3-VLOOKUP($C36,'Regional Crises'!$B$1:$R$66,10,FALSE))/(L$3-L$4)*5)),1))),IF(VLOOKUP($E36,'Country Indicator Data'!$B$4:$N$300,6,FALSE)="x","x",ROUND(IF(VLOOKUP($E36,'Country Indicator Data'!$B$4:$N$300,6,FALSE)&gt;L$3,5,IF(VLOOKUP($E36,'Country Indicator Data'!$B$4:$N$300,6,FALSE)&lt;L$4,0,5-(L$3-VLOOKUP($E36,'Country Indicator Data'!$B$4:$N$300,6,FALSE))/(L$3-L$4)*5)),1)))</f>
        <v>x</v>
      </c>
      <c r="M36" s="256" t="str">
        <f>IF(B36="Regional crisis",(IF(VLOOKUP($C36,'Regional Crises'!$B$1:$R$66,11,FALSE)="x","x",ROUND(IF(VLOOKUP($C36,'Regional Crises'!$B$1:$R$66,11,FALSE)&gt;M$3,5,IF(VLOOKUP($C36,'Regional Crises'!$B$1:$R$66,11,FALSE)&lt;M$4,0,5-(M$3-VLOOKUP($C36,'Regional Crises'!$B$1:$R$66,11,FALSE))/(M$3-M$4)*5)),1))),IF(VLOOKUP($E36,'Country Indicator Data'!$B$4:$N$300,7,FALSE)="x","x",ROUND(IF(VLOOKUP($E36,'Country Indicator Data'!$B$4:$N$300,7,FALSE)&gt;M$3,5,IF(VLOOKUP($E36,'Country Indicator Data'!$B$4:$N$300,7,FALSE)&lt;M$4,0,5-(M$3-VLOOKUP($E36,'Country Indicator Data'!$B$4:$N$300,7,FALSE))/(M$3-M$4)*5)),1)))</f>
        <v>x</v>
      </c>
      <c r="N36" s="256" t="str">
        <f t="shared" si="2"/>
        <v>x</v>
      </c>
      <c r="O36" s="256">
        <f t="shared" si="3"/>
        <v>3</v>
      </c>
      <c r="P36" s="256">
        <f>IF(B36="Regional crisis",VLOOKUP(C36,'Regional Crises'!$B$1:$R$69,12,FALSE),VLOOKUP(E36,'Country Indicator Data'!$B$4:$I$300,8,FALSE))</f>
        <v>5</v>
      </c>
      <c r="Q36" s="256">
        <f>IF($B36="Regional crisis",((IF(VLOOKUP($C36,'Regional Crises'!$B$1:$R$66,13,FALSE)="x","x",ROUND(IF(VLOOKUP($C36,'Regional Crises'!$B$1:$R$66,13,FALSE)&gt;Q$3,5,IF(VLOOKUP($C36,'Regional Crises'!$B$1:$R$66,13,FALSE)&lt;Q$4,0,5-(LOG(Q$3)-LOG(VLOOKUP($C36,'Regional Crises'!$B$1:$R$66,13,FALSE)))/(LOG(Q$3)-LOG(Q$4))*5)),1)))),(IF(VLOOKUP($E36,'Country Indicator Data'!$B$4:$N$300,9,FALSE)="x","x",ROUND(IF(VLOOKUP($E36,'Country Indicator Data'!$B$4:$N$300,9,FALSE)&gt;Q$3,5,IF(VLOOKUP($E36,'Country Indicator Data'!$B$4:$N$300,9,FALSE)&lt;Q$4,0,5-(LOG(Q$3)-LOG(VLOOKUP($E36,'Country Indicator Data'!$B$4:$N$300,9,FALSE)))/(LOG(Q$3)-LOG(Q$4))*5)),1))))</f>
        <v>0</v>
      </c>
      <c r="R36" s="256">
        <f t="shared" si="4"/>
        <v>2.5</v>
      </c>
      <c r="S36" s="256">
        <f>IF(B36="Regional crisis",((IF(VLOOKUP($C36,'Regional Crises'!$B$1:$R$66,17,FALSE)="x","x",ROUND(IF(VLOOKUP($C36,'Regional Crises'!$B$1:$R$66,17,FALSE)&gt;S$3,0,IF(VLOOKUP($C36,'Regional Crises'!$B$1:$R$66,17,FALSE)&lt;S$4,5,(S$3-VLOOKUP($C36,'Regional Crises'!$B$1:$R$66,17,FALSE))/(S$3-S$4)*5)),1)))),(IF(VLOOKUP($E36,'Country Indicator Data'!$B$4:$N$300,13,FALSE)="x","x",ROUND(IF(VLOOKUP($E36,'Country Indicator Data'!$B$4:$N$300,13,FALSE)&gt;S$3,0,IF(VLOOKUP($E36,'Country Indicator Data'!$B$4:$N$300,13,FALSE)&lt;S$4,5,(S$3-VLOOKUP($E36,'Country Indicator Data'!$B$4:$N$300,13,FALSE))/(S$3-S$4)*5)),1))))</f>
        <v>3.9</v>
      </c>
      <c r="T36" s="256">
        <f>IF(B36="Regional crisis",((IF(VLOOKUP($C36,'Regional Crises'!$B$1:$R$66,14,FALSE)="x","x",ROUND(IF(VLOOKUP($C36,'Regional Crises'!$B$1:$R$66,14,FALSE)&gt;T$3,0,IF(VLOOKUP($C36,'Regional Crises'!$B$1:$R$66,14,FALSE)&lt;T$4,5,(T$3-VLOOKUP($C36,'Regional Crises'!$B$1:$R$66,14,FALSE))/(T$3-T$4)*5)),1)))),(IF(VLOOKUP($E36,'Country Indicator Data'!$B$4:$N$300,10,FALSE)="x","x",ROUND(IF(VLOOKUP($E36,'Country Indicator Data'!$B$4:$N$300,10,FALSE)&gt;T$3,0,IF(VLOOKUP($E36,'Country Indicator Data'!$B$4:$N$300,10,FALSE)&lt;T$4,5,(T$3-VLOOKUP($E36,'Country Indicator Data'!$B$4:$N$300,10,FALSE))/(T$3-T$4)*5)),1))))</f>
        <v>4.0999999999999996</v>
      </c>
      <c r="U36" s="256">
        <f>IF(B36="Regional crisis",((IF(VLOOKUP($C36,'Regional Crises'!$B$1:$R$66,15,FALSE)="x","x",ROUND(IF(VLOOKUP($C36,'Regional Crises'!$B$1:$R$66,15,FALSE)&gt;U$3,0,IF(VLOOKUP($C36,'Regional Crises'!$B$1:$R$66,15,FALSE)&lt;U$4,5,(U$3-VLOOKUP($C36,'Regional Crises'!$B$1:$R$66,15,FALSE))/(U$3-U$4)*5)),1)))),(IF(VLOOKUP($E36,'Country Indicator Data'!$B$4:$N$300,11,FALSE)="x","x",ROUND(IF(VLOOKUP($E36,'Country Indicator Data'!$B$4:$N$300,11,FALSE)&gt;U$3,0,IF(VLOOKUP($E36,'Country Indicator Data'!$B$4:$N$300,11,FALSE)&lt;U$4,5,(U$3-VLOOKUP($E36,'Country Indicator Data'!$B$4:$N$300,11,FALSE))/(U$3-U$4)*5)),1))))</f>
        <v>4.4000000000000004</v>
      </c>
      <c r="V36" s="256">
        <f>IF(B36="Regional crisis",((IF(VLOOKUP($C36,'Regional Crises'!$B$1:$R$66,16,FALSE)="x","x",ROUND(IF(VLOOKUP($C36,'Regional Crises'!$B$1:$R$66,16,FALSE)&gt;V$3,0,IF(VLOOKUP($C36,'Regional Crises'!$B$1:$R$66,16,FALSE)&lt;V$4,5,(V$3-VLOOKUP($C36,'Regional Crises'!$B$1:$R$66,16,FALSE))/(V$3-V$4)*5)),1)))),(IF(VLOOKUP($E36,'Country Indicator Data'!$B$4:$N$300,12,FALSE)="x","x",ROUND(IF(VLOOKUP($E36,'Country Indicator Data'!$B$4:$N$300,12,FALSE)&gt;V$3,0,IF(VLOOKUP($E36,'Country Indicator Data'!$B$4:$N$300,12,FALSE)&lt;V$4,5,(V$3-VLOOKUP($E36,'Country Indicator Data'!$B$4:$N$300,12,FALSE))/(V$3-V$4)*5)),1))))</f>
        <v>4.9000000000000004</v>
      </c>
      <c r="W36" s="256">
        <f t="shared" si="5"/>
        <v>4.3</v>
      </c>
      <c r="X36" s="256">
        <f t="shared" si="6"/>
        <v>3.3</v>
      </c>
      <c r="Y36" s="263">
        <f>IF('Core Indicators'!FC33="x","x",IF('Core Indicators'!FC33&gt;=5,5,IF('Core Indicators'!FC33&gt;=4,4,IF('Core Indicators'!FC33&gt;=3,3,IF('Core Indicators'!FC33&gt;=2,2,IF('Core Indicators'!FC33&gt;=1,1,0))))))</f>
        <v>5</v>
      </c>
      <c r="Z36" s="256">
        <f t="shared" si="7"/>
        <v>5</v>
      </c>
      <c r="AA36" s="263">
        <f>'Crisis Indicator Data'!Y33</f>
        <v>3</v>
      </c>
      <c r="AB36" s="263">
        <f>'Crisis Indicator Data'!Z33</f>
        <v>1</v>
      </c>
      <c r="AC36" s="263">
        <f>'Crisis Indicator Data'!AA33</f>
        <v>2</v>
      </c>
      <c r="AD36" s="263">
        <f>'Crisis Indicator Data'!AB33</f>
        <v>0</v>
      </c>
      <c r="AE36" s="263">
        <f t="shared" si="8"/>
        <v>3</v>
      </c>
      <c r="AF36" s="263">
        <f>'Crisis Indicator Data'!AC33</f>
        <v>3</v>
      </c>
      <c r="AG36" s="263">
        <f>'Crisis Indicator Data'!AD33</f>
        <v>0</v>
      </c>
      <c r="AH36" s="263">
        <f t="shared" si="9"/>
        <v>3</v>
      </c>
      <c r="AI36" s="263">
        <f>'Crisis Indicator Data'!AE33</f>
        <v>0</v>
      </c>
      <c r="AJ36" s="263">
        <f>'Crisis Indicator Data'!AF33</f>
        <v>2</v>
      </c>
      <c r="AK36" s="263">
        <f>'Crisis Indicator Data'!AG33</f>
        <v>1</v>
      </c>
      <c r="AL36" s="263">
        <f t="shared" si="10"/>
        <v>3</v>
      </c>
      <c r="AM36" s="256">
        <f t="shared" si="11"/>
        <v>5</v>
      </c>
      <c r="AN36" s="256">
        <f t="shared" si="12"/>
        <v>5</v>
      </c>
    </row>
    <row r="37" spans="1:40" ht="13.5" customHeight="1" x14ac:dyDescent="0.35">
      <c r="A37" s="147" t="str">
        <f>'Crisis Indicator Data'!A34</f>
        <v>Mixed migration flows in spain</v>
      </c>
      <c r="B37" s="148" t="str">
        <f>'Crisis Indicator Data'!B34</f>
        <v>International displacement</v>
      </c>
      <c r="C37" s="148" t="str">
        <f>'Crisis Indicator Data'!C34</f>
        <v>ESP002</v>
      </c>
      <c r="D37" s="148" t="str">
        <f>'Crisis Indicator Data'!D34</f>
        <v>Spain</v>
      </c>
      <c r="E37" s="149" t="str">
        <f>'Crisis Indicator Data'!E34</f>
        <v>ESP</v>
      </c>
      <c r="F37" s="256">
        <f>IF(B37="Regional crisis",(IF(VLOOKUP($C37,'Regional Crises'!$B$1:$R$66,7,FALSE)="x","x",ROUND(IF(VLOOKUP($C37,'Regional Crises'!$B$1:$R$66,7,FALSE)&gt;$F$3,5,IF(VLOOKUP($C37,'Regional Crises'!$B$1:$R$66,7,FALSE)&lt;F$4,0,($F$3-VLOOKUP($C37,'Regional Crises'!$B$1:$R$66,7,FALSE))/($F$3-$F$4)*5)),1))),IF(VLOOKUP($E37,'Country Indicator Data'!$B$4:$N$300,3,FALSE)="x","x",ROUND(IF(VLOOKUP($E37,'Country Indicator Data'!$B$4:$N$300,3,FALSE)&gt;$F$3,5,IF(VLOOKUP($E37,'Country Indicator Data'!$B$4:$N$300,3,FALSE)&lt;$F$4,0,($F$3-VLOOKUP($E37,'Country Indicator Data'!$B$4:$N$300,3,FALSE))/($F$3-$F$4)*5)),1)))</f>
        <v>1.1000000000000001</v>
      </c>
      <c r="G37" s="256" t="str">
        <f>IF(B37="Regional crisis",(IF(VLOOKUP($C37,'Regional Crises'!$B$1:$R$66,9,FALSE)="x","x",ROUND(IF(VLOOKUP($C37,'Regional Crises'!$B$1:$R$66,9,FALSE)&gt;G$3,5,IF(VLOOKUP($C37,'Regional Crises'!$B$1:$R$66,9,FALSE)&lt;G$4,0,(G$3-VLOOKUP($C37,'Regional Crises'!$B$1:$R$66,9,FALSE))/(G$3-G$4)*5)),1))),IF(VLOOKUP($E37,'Country Indicator Data'!$B$4:$N$300,5,FALSE)="x","x",ROUND(IF(VLOOKUP($E37,'Country Indicator Data'!$B$4:$N$300,5,FALSE)&gt;G$3,5,IF(VLOOKUP($E37,'Country Indicator Data'!$B$4:$N$300,5,FALSE)&lt;G$4,0,(G$3-VLOOKUP($E37,'Country Indicator Data'!$B$4:$N$300,5,FALSE))/(G$3-G$4)*5)),1)))</f>
        <v>x</v>
      </c>
      <c r="H37" s="256">
        <f t="shared" si="0"/>
        <v>1.1000000000000001</v>
      </c>
      <c r="I37" s="256">
        <f>IF(B37="Regional crisis",(IF(VLOOKUP($C37,'Regional Crises'!$B$1:$R$66,6,FALSE)="x","x",ROUND(IF(VLOOKUP($C37,'Regional Crises'!$B$1:$R$66,6,FALSE)&gt;I$3,5,IF(VLOOKUP($C37,'Regional Crises'!$B$1:$R$66,6,FALSE)&lt;I$4,0,5-(I$3-VLOOKUP($C37,'Regional Crises'!$B$1:$R$66,6,FALSE))/(I$3-I$4)*5)),1))),IF(VLOOKUP($E37,'Country Indicator Data'!$B$4:$N$300,2,FALSE)="x","x",ROUND(IF(VLOOKUP($E37,'Country Indicator Data'!$B$4:$N$300,2,FALSE)&gt;I$3,5,IF(VLOOKUP($E37,'Country Indicator Data'!$B$4:$N$300,2,FALSE)&lt;I$4,0,5-(I$3-VLOOKUP($E37,'Country Indicator Data'!$B$4:$N$300,2,FALSE))/(I$3-I$4)*5)),1)))</f>
        <v>2.5</v>
      </c>
      <c r="J37" s="256">
        <f>IF(B37="Regional crisis",(IF(VLOOKUP($C37,'Regional Crises'!$B$1:$R$66,8,FALSE)="x","x",ROUND(IF(VLOOKUP($C37,'Regional Crises'!$B$1:$R$66,8,FALSE)&gt;J$3,5,IF(VLOOKUP($C37,'Regional Crises'!$B$1:$R$66,8,FALSE)&lt;J$4,0,5-(J$3-VLOOKUP($C37,'Regional Crises'!$B$1:$R$66,8,FALSE))/(J$3-J$4)*5)),1))),IF(VLOOKUP($E37,'Country Indicator Data'!$B$4:$N$300,4,FALSE)="x","x",ROUND(IF(VLOOKUP($E37,'Country Indicator Data'!$B$4:$N$300,4,FALSE)&gt;J$3,5,IF(VLOOKUP($E37,'Country Indicator Data'!$B$4:$N$300,4,FALSE)&lt;J$4,0,5-(J$3-VLOOKUP($E37,'Country Indicator Data'!$B$4:$N$300,4,FALSE))/(J$3-J$4)*5)),1)))</f>
        <v>3</v>
      </c>
      <c r="K37" s="256">
        <f t="shared" si="1"/>
        <v>2.75</v>
      </c>
      <c r="L37" s="256">
        <f>IF(B37="Regional crisis",(IF(VLOOKUP($C37,'Regional Crises'!$B$1:$R$66,10,FALSE)="x","x",ROUND(IF(VLOOKUP($C37,'Regional Crises'!$B$1:$R$66,10,FALSE)&gt;L$3,5,IF(VLOOKUP($C37,'Regional Crises'!$B$1:$R$66,10,FALSE)&lt;L$4,0,5-(L$3-VLOOKUP($C37,'Regional Crises'!$B$1:$R$66,10,FALSE))/(L$3-L$4)*5)),1))),IF(VLOOKUP($E37,'Country Indicator Data'!$B$4:$N$300,6,FALSE)="x","x",ROUND(IF(VLOOKUP($E37,'Country Indicator Data'!$B$4:$N$300,6,FALSE)&gt;L$3,5,IF(VLOOKUP($E37,'Country Indicator Data'!$B$4:$N$300,6,FALSE)&lt;L$4,0,5-(L$3-VLOOKUP($E37,'Country Indicator Data'!$B$4:$N$300,6,FALSE))/(L$3-L$4)*5)),1)))</f>
        <v>0.5</v>
      </c>
      <c r="M37" s="256">
        <f>IF(B37="Regional crisis",(IF(VLOOKUP($C37,'Regional Crises'!$B$1:$R$66,11,FALSE)="x","x",ROUND(IF(VLOOKUP($C37,'Regional Crises'!$B$1:$R$66,11,FALSE)&gt;M$3,5,IF(VLOOKUP($C37,'Regional Crises'!$B$1:$R$66,11,FALSE)&lt;M$4,0,5-(M$3-VLOOKUP($C37,'Regional Crises'!$B$1:$R$66,11,FALSE))/(M$3-M$4)*5)),1))),IF(VLOOKUP($E37,'Country Indicator Data'!$B$4:$N$300,7,FALSE)="x","x",ROUND(IF(VLOOKUP($E37,'Country Indicator Data'!$B$4:$N$300,7,FALSE)&gt;M$3,5,IF(VLOOKUP($E37,'Country Indicator Data'!$B$4:$N$300,7,FALSE)&lt;M$4,0,5-(M$3-VLOOKUP($E37,'Country Indicator Data'!$B$4:$N$300,7,FALSE))/(M$3-M$4)*5)),1)))</f>
        <v>1.2</v>
      </c>
      <c r="N37" s="256">
        <f t="shared" si="2"/>
        <v>0.85</v>
      </c>
      <c r="O37" s="256">
        <f t="shared" si="3"/>
        <v>1.5666666666666667</v>
      </c>
      <c r="P37" s="256">
        <f>IF(B37="Regional crisis",VLOOKUP(C37,'Regional Crises'!$B$1:$R$69,12,FALSE),VLOOKUP(E37,'Country Indicator Data'!$B$4:$I$300,8,FALSE))</f>
        <v>1</v>
      </c>
      <c r="Q37" s="256">
        <f>IF($B37="Regional crisis",((IF(VLOOKUP($C37,'Regional Crises'!$B$1:$R$66,13,FALSE)="x","x",ROUND(IF(VLOOKUP($C37,'Regional Crises'!$B$1:$R$66,13,FALSE)&gt;Q$3,5,IF(VLOOKUP($C37,'Regional Crises'!$B$1:$R$66,13,FALSE)&lt;Q$4,0,5-(LOG(Q$3)-LOG(VLOOKUP($C37,'Regional Crises'!$B$1:$R$66,13,FALSE)))/(LOG(Q$3)-LOG(Q$4))*5)),1)))),(IF(VLOOKUP($E37,'Country Indicator Data'!$B$4:$N$300,9,FALSE)="x","x",ROUND(IF(VLOOKUP($E37,'Country Indicator Data'!$B$4:$N$300,9,FALSE)&gt;Q$3,5,IF(VLOOKUP($E37,'Country Indicator Data'!$B$4:$N$300,9,FALSE)&lt;Q$4,0,5-(LOG(Q$3)-LOG(VLOOKUP($E37,'Country Indicator Data'!$B$4:$N$300,9,FALSE)))/(LOG(Q$3)-LOG(Q$4))*5)),1))))</f>
        <v>3</v>
      </c>
      <c r="R37" s="256">
        <f t="shared" si="4"/>
        <v>2</v>
      </c>
      <c r="S37" s="256">
        <f>IF(B37="Regional crisis",((IF(VLOOKUP($C37,'Regional Crises'!$B$1:$R$66,17,FALSE)="x","x",ROUND(IF(VLOOKUP($C37,'Regional Crises'!$B$1:$R$66,17,FALSE)&gt;S$3,0,IF(VLOOKUP($C37,'Regional Crises'!$B$1:$R$66,17,FALSE)&lt;S$4,5,(S$3-VLOOKUP($C37,'Regional Crises'!$B$1:$R$66,17,FALSE))/(S$3-S$4)*5)),1)))),(IF(VLOOKUP($E37,'Country Indicator Data'!$B$4:$N$300,13,FALSE)="x","x",ROUND(IF(VLOOKUP($E37,'Country Indicator Data'!$B$4:$N$300,13,FALSE)&gt;S$3,0,IF(VLOOKUP($E37,'Country Indicator Data'!$B$4:$N$300,13,FALSE)&lt;S$4,5,(S$3-VLOOKUP($E37,'Country Indicator Data'!$B$4:$N$300,13,FALSE))/(S$3-S$4)*5)),1))))</f>
        <v>1.9</v>
      </c>
      <c r="T37" s="256">
        <f>IF(B37="Regional crisis",((IF(VLOOKUP($C37,'Regional Crises'!$B$1:$R$66,14,FALSE)="x","x",ROUND(IF(VLOOKUP($C37,'Regional Crises'!$B$1:$R$66,14,FALSE)&gt;T$3,0,IF(VLOOKUP($C37,'Regional Crises'!$B$1:$R$66,14,FALSE)&lt;T$4,5,(T$3-VLOOKUP($C37,'Regional Crises'!$B$1:$R$66,14,FALSE))/(T$3-T$4)*5)),1)))),(IF(VLOOKUP($E37,'Country Indicator Data'!$B$4:$N$300,10,FALSE)="x","x",ROUND(IF(VLOOKUP($E37,'Country Indicator Data'!$B$4:$N$300,10,FALSE)&gt;T$3,0,IF(VLOOKUP($E37,'Country Indicator Data'!$B$4:$N$300,10,FALSE)&lt;T$4,5,(T$3-VLOOKUP($E37,'Country Indicator Data'!$B$4:$N$300,10,FALSE))/(T$3-T$4)*5)),1))))</f>
        <v>1.5</v>
      </c>
      <c r="U37" s="256" t="str">
        <f>IF(B37="Regional crisis",((IF(VLOOKUP($C37,'Regional Crises'!$B$1:$R$66,15,FALSE)="x","x",ROUND(IF(VLOOKUP($C37,'Regional Crises'!$B$1:$R$66,15,FALSE)&gt;U$3,0,IF(VLOOKUP($C37,'Regional Crises'!$B$1:$R$66,15,FALSE)&lt;U$4,5,(U$3-VLOOKUP($C37,'Regional Crises'!$B$1:$R$66,15,FALSE))/(U$3-U$4)*5)),1)))),(IF(VLOOKUP($E37,'Country Indicator Data'!$B$4:$N$300,11,FALSE)="x","x",ROUND(IF(VLOOKUP($E37,'Country Indicator Data'!$B$4:$N$300,11,FALSE)&gt;U$3,0,IF(VLOOKUP($E37,'Country Indicator Data'!$B$4:$N$300,11,FALSE)&lt;U$4,5,(U$3-VLOOKUP($E37,'Country Indicator Data'!$B$4:$N$300,11,FALSE))/(U$3-U$4)*5)),1))))</f>
        <v>x</v>
      </c>
      <c r="V37" s="256">
        <f>IF(B37="Regional crisis",((IF(VLOOKUP($C37,'Regional Crises'!$B$1:$R$66,16,FALSE)="x","x",ROUND(IF(VLOOKUP($C37,'Regional Crises'!$B$1:$R$66,16,FALSE)&gt;V$3,0,IF(VLOOKUP($C37,'Regional Crises'!$B$1:$R$66,16,FALSE)&lt;V$4,5,(V$3-VLOOKUP($C37,'Regional Crises'!$B$1:$R$66,16,FALSE))/(V$3-V$4)*5)),1)))),(IF(VLOOKUP($E37,'Country Indicator Data'!$B$4:$N$300,12,FALSE)="x","x",ROUND(IF(VLOOKUP($E37,'Country Indicator Data'!$B$4:$N$300,12,FALSE)&gt;V$3,0,IF(VLOOKUP($E37,'Country Indicator Data'!$B$4:$N$300,12,FALSE)&lt;V$4,5,(V$3-VLOOKUP($E37,'Country Indicator Data'!$B$4:$N$300,12,FALSE))/(V$3-V$4)*5)),1))))</f>
        <v>0.4</v>
      </c>
      <c r="W37" s="256">
        <f t="shared" si="5"/>
        <v>1.3</v>
      </c>
      <c r="X37" s="256">
        <f t="shared" si="6"/>
        <v>1.6</v>
      </c>
      <c r="Y37" s="263">
        <f>IF('Core Indicators'!FC34="x","x",IF('Core Indicators'!FC34&gt;=5,5,IF('Core Indicators'!FC34&gt;=4,4,IF('Core Indicators'!FC34&gt;=3,3,IF('Core Indicators'!FC34&gt;=2,2,IF('Core Indicators'!FC34&gt;=1,1,0))))))</f>
        <v>2</v>
      </c>
      <c r="Z37" s="256">
        <f t="shared" si="7"/>
        <v>2</v>
      </c>
      <c r="AA37" s="263">
        <f>'Crisis Indicator Data'!Y34</f>
        <v>0</v>
      </c>
      <c r="AB37" s="263">
        <f>'Crisis Indicator Data'!Z34</f>
        <v>0</v>
      </c>
      <c r="AC37" s="263">
        <f>'Crisis Indicator Data'!AA34</f>
        <v>0</v>
      </c>
      <c r="AD37" s="263">
        <f>'Crisis Indicator Data'!AB34</f>
        <v>0</v>
      </c>
      <c r="AE37" s="263">
        <f t="shared" si="8"/>
        <v>0</v>
      </c>
      <c r="AF37" s="263">
        <f>'Crisis Indicator Data'!AC34</f>
        <v>1</v>
      </c>
      <c r="AG37" s="263">
        <f>'Crisis Indicator Data'!AD34</f>
        <v>1</v>
      </c>
      <c r="AH37" s="263">
        <f t="shared" si="9"/>
        <v>2</v>
      </c>
      <c r="AI37" s="263">
        <f>'Crisis Indicator Data'!AE34</f>
        <v>0</v>
      </c>
      <c r="AJ37" s="263">
        <f>'Crisis Indicator Data'!AF34</f>
        <v>0</v>
      </c>
      <c r="AK37" s="263">
        <f>'Crisis Indicator Data'!AG34</f>
        <v>1</v>
      </c>
      <c r="AL37" s="263">
        <f t="shared" si="10"/>
        <v>1</v>
      </c>
      <c r="AM37" s="256">
        <f t="shared" si="11"/>
        <v>1</v>
      </c>
      <c r="AN37" s="256">
        <f t="shared" si="12"/>
        <v>1.5</v>
      </c>
    </row>
    <row r="38" spans="1:40" ht="13.5" customHeight="1" x14ac:dyDescent="0.35">
      <c r="A38" s="147" t="str">
        <f>'Crisis Indicator Data'!A35</f>
        <v>Complex crisis in Ethiopia</v>
      </c>
      <c r="B38" s="148" t="str">
        <f>'Crisis Indicator Data'!B35</f>
        <v>Complex crisis</v>
      </c>
      <c r="C38" s="148" t="str">
        <f>'Crisis Indicator Data'!C35</f>
        <v>ETH001</v>
      </c>
      <c r="D38" s="148" t="str">
        <f>'Crisis Indicator Data'!D35</f>
        <v>Ethiopia</v>
      </c>
      <c r="E38" s="149" t="str">
        <f>'Crisis Indicator Data'!E35</f>
        <v>ETH</v>
      </c>
      <c r="F38" s="256">
        <f>IF(B38="Regional crisis",(IF(VLOOKUP($C38,'Regional Crises'!$B$1:$R$66,7,FALSE)="x","x",ROUND(IF(VLOOKUP($C38,'Regional Crises'!$B$1:$R$66,7,FALSE)&gt;$F$3,5,IF(VLOOKUP($C38,'Regional Crises'!$B$1:$R$66,7,FALSE)&lt;F$4,0,($F$3-VLOOKUP($C38,'Regional Crises'!$B$1:$R$66,7,FALSE))/($F$3-$F$4)*5)),1))),IF(VLOOKUP($E38,'Country Indicator Data'!$B$4:$N$300,3,FALSE)="x","x",ROUND(IF(VLOOKUP($E38,'Country Indicator Data'!$B$4:$N$300,3,FALSE)&gt;$F$3,5,IF(VLOOKUP($E38,'Country Indicator Data'!$B$4:$N$300,3,FALSE)&lt;$F$4,0,($F$3-VLOOKUP($E38,'Country Indicator Data'!$B$4:$N$300,3,FALSE))/($F$3-$F$4)*5)),1)))</f>
        <v>3.9</v>
      </c>
      <c r="G38" s="256">
        <f>IF(B38="Regional crisis",(IF(VLOOKUP($C38,'Regional Crises'!$B$1:$R$66,9,FALSE)="x","x",ROUND(IF(VLOOKUP($C38,'Regional Crises'!$B$1:$R$66,9,FALSE)&gt;G$3,5,IF(VLOOKUP($C38,'Regional Crises'!$B$1:$R$66,9,FALSE)&lt;G$4,0,(G$3-VLOOKUP($C38,'Regional Crises'!$B$1:$R$66,9,FALSE))/(G$3-G$4)*5)),1))),IF(VLOOKUP($E38,'Country Indicator Data'!$B$4:$N$300,5,FALSE)="x","x",ROUND(IF(VLOOKUP($E38,'Country Indicator Data'!$B$4:$N$300,5,FALSE)&gt;G$3,5,IF(VLOOKUP($E38,'Country Indicator Data'!$B$4:$N$300,5,FALSE)&lt;G$4,0,(G$3-VLOOKUP($E38,'Country Indicator Data'!$B$4:$N$300,5,FALSE))/(G$3-G$4)*5)),1)))</f>
        <v>3</v>
      </c>
      <c r="H38" s="256">
        <f t="shared" ref="H38:H69" si="13">IF(AND(F38="x",G38="x"),"x",AVERAGE(F38,G38))</f>
        <v>3.45</v>
      </c>
      <c r="I38" s="256">
        <f>IF(B38="Regional crisis",(IF(VLOOKUP($C38,'Regional Crises'!$B$1:$R$66,6,FALSE)="x","x",ROUND(IF(VLOOKUP($C38,'Regional Crises'!$B$1:$R$66,6,FALSE)&gt;I$3,5,IF(VLOOKUP($C38,'Regional Crises'!$B$1:$R$66,6,FALSE)&lt;I$4,0,5-(I$3-VLOOKUP($C38,'Regional Crises'!$B$1:$R$66,6,FALSE))/(I$3-I$4)*5)),1))),IF(VLOOKUP($E38,'Country Indicator Data'!$B$4:$N$300,2,FALSE)="x","x",ROUND(IF(VLOOKUP($E38,'Country Indicator Data'!$B$4:$N$300,2,FALSE)&gt;I$3,5,IF(VLOOKUP($E38,'Country Indicator Data'!$B$4:$N$300,2,FALSE)&lt;I$4,0,5-(I$3-VLOOKUP($E38,'Country Indicator Data'!$B$4:$N$300,2,FALSE))/(I$3-I$4)*5)),1)))</f>
        <v>3.8</v>
      </c>
      <c r="J38" s="256">
        <f>IF(B38="Regional crisis",(IF(VLOOKUP($C38,'Regional Crises'!$B$1:$R$66,8,FALSE)="x","x",ROUND(IF(VLOOKUP($C38,'Regional Crises'!$B$1:$R$66,8,FALSE)&gt;J$3,5,IF(VLOOKUP($C38,'Regional Crises'!$B$1:$R$66,8,FALSE)&lt;J$4,0,5-(J$3-VLOOKUP($C38,'Regional Crises'!$B$1:$R$66,8,FALSE))/(J$3-J$4)*5)),1))),IF(VLOOKUP($E38,'Country Indicator Data'!$B$4:$N$300,4,FALSE)="x","x",ROUND(IF(VLOOKUP($E38,'Country Indicator Data'!$B$4:$N$300,4,FALSE)&gt;J$3,5,IF(VLOOKUP($E38,'Country Indicator Data'!$B$4:$N$300,4,FALSE)&lt;J$4,0,5-(J$3-VLOOKUP($E38,'Country Indicator Data'!$B$4:$N$300,4,FALSE))/(J$3-J$4)*5)),1)))</f>
        <v>2.7</v>
      </c>
      <c r="K38" s="256">
        <f t="shared" ref="K38:K69" si="14">IF(AND(I38="x",J38="x"),"x",AVERAGE(I38,J38))</f>
        <v>3.25</v>
      </c>
      <c r="L38" s="256">
        <f>IF(B38="Regional crisis",(IF(VLOOKUP($C38,'Regional Crises'!$B$1:$R$66,10,FALSE)="x","x",ROUND(IF(VLOOKUP($C38,'Regional Crises'!$B$1:$R$66,10,FALSE)&gt;L$3,5,IF(VLOOKUP($C38,'Regional Crises'!$B$1:$R$66,10,FALSE)&lt;L$4,0,5-(L$3-VLOOKUP($C38,'Regional Crises'!$B$1:$R$66,10,FALSE))/(L$3-L$4)*5)),1))),IF(VLOOKUP($E38,'Country Indicator Data'!$B$4:$N$300,6,FALSE)="x","x",ROUND(IF(VLOOKUP($E38,'Country Indicator Data'!$B$4:$N$300,6,FALSE)&gt;L$3,5,IF(VLOOKUP($E38,'Country Indicator Data'!$B$4:$N$300,6,FALSE)&lt;L$4,0,5-(L$3-VLOOKUP($E38,'Country Indicator Data'!$B$4:$N$300,6,FALSE))/(L$3-L$4)*5)),1)))</f>
        <v>3.4</v>
      </c>
      <c r="M38" s="256">
        <f>IF(B38="Regional crisis",(IF(VLOOKUP($C38,'Regional Crises'!$B$1:$R$66,11,FALSE)="x","x",ROUND(IF(VLOOKUP($C38,'Regional Crises'!$B$1:$R$66,11,FALSE)&gt;M$3,5,IF(VLOOKUP($C38,'Regional Crises'!$B$1:$R$66,11,FALSE)&lt;M$4,0,5-(M$3-VLOOKUP($C38,'Regional Crises'!$B$1:$R$66,11,FALSE))/(M$3-M$4)*5)),1))),IF(VLOOKUP($E38,'Country Indicator Data'!$B$4:$N$300,7,FALSE)="x","x",ROUND(IF(VLOOKUP($E38,'Country Indicator Data'!$B$4:$N$300,7,FALSE)&gt;M$3,5,IF(VLOOKUP($E38,'Country Indicator Data'!$B$4:$N$300,7,FALSE)&lt;M$4,0,5-(M$3-VLOOKUP($E38,'Country Indicator Data'!$B$4:$N$300,7,FALSE))/(M$3-M$4)*5)),1)))</f>
        <v>1.3</v>
      </c>
      <c r="N38" s="256">
        <f t="shared" ref="N38:N69" si="15">IF(AND(L38="x",M38="x"),"x",AVERAGE(L38,M38))</f>
        <v>2.35</v>
      </c>
      <c r="O38" s="256">
        <f t="shared" ref="O38:O69" si="16">AVERAGE(H38,K38,N38)</f>
        <v>3.0166666666666671</v>
      </c>
      <c r="P38" s="256">
        <f>IF(B38="Regional crisis",VLOOKUP(C38,'Regional Crises'!$B$1:$R$69,12,FALSE),VLOOKUP(E38,'Country Indicator Data'!$B$4:$I$300,8,FALSE))</f>
        <v>5</v>
      </c>
      <c r="Q38" s="256">
        <f>IF($B38="Regional crisis",((IF(VLOOKUP($C38,'Regional Crises'!$B$1:$R$66,13,FALSE)="x","x",ROUND(IF(VLOOKUP($C38,'Regional Crises'!$B$1:$R$66,13,FALSE)&gt;Q$3,5,IF(VLOOKUP($C38,'Regional Crises'!$B$1:$R$66,13,FALSE)&lt;Q$4,0,5-(LOG(Q$3)-LOG(VLOOKUP($C38,'Regional Crises'!$B$1:$R$66,13,FALSE)))/(LOG(Q$3)-LOG(Q$4))*5)),1)))),(IF(VLOOKUP($E38,'Country Indicator Data'!$B$4:$N$300,9,FALSE)="x","x",ROUND(IF(VLOOKUP($E38,'Country Indicator Data'!$B$4:$N$300,9,FALSE)&gt;Q$3,5,IF(VLOOKUP($E38,'Country Indicator Data'!$B$4:$N$300,9,FALSE)&lt;Q$4,0,5-(LOG(Q$3)-LOG(VLOOKUP($E38,'Country Indicator Data'!$B$4:$N$300,9,FALSE)))/(LOG(Q$3)-LOG(Q$4))*5)),1))))</f>
        <v>5</v>
      </c>
      <c r="R38" s="256">
        <f t="shared" ref="R38:R69" si="17">AVERAGE(P38:Q38)</f>
        <v>5</v>
      </c>
      <c r="S38" s="256">
        <f>IF(B38="Regional crisis",((IF(VLOOKUP($C38,'Regional Crises'!$B$1:$R$66,17,FALSE)="x","x",ROUND(IF(VLOOKUP($C38,'Regional Crises'!$B$1:$R$66,17,FALSE)&gt;S$3,0,IF(VLOOKUP($C38,'Regional Crises'!$B$1:$R$66,17,FALSE)&lt;S$4,5,(S$3-VLOOKUP($C38,'Regional Crises'!$B$1:$R$66,17,FALSE))/(S$3-S$4)*5)),1)))),(IF(VLOOKUP($E38,'Country Indicator Data'!$B$4:$N$300,13,FALSE)="x","x",ROUND(IF(VLOOKUP($E38,'Country Indicator Data'!$B$4:$N$300,13,FALSE)&gt;S$3,0,IF(VLOOKUP($E38,'Country Indicator Data'!$B$4:$N$300,13,FALSE)&lt;S$4,5,(S$3-VLOOKUP($E38,'Country Indicator Data'!$B$4:$N$300,13,FALSE))/(S$3-S$4)*5)),1))))</f>
        <v>3.2</v>
      </c>
      <c r="T38" s="256">
        <f>IF(B38="Regional crisis",((IF(VLOOKUP($C38,'Regional Crises'!$B$1:$R$66,14,FALSE)="x","x",ROUND(IF(VLOOKUP($C38,'Regional Crises'!$B$1:$R$66,14,FALSE)&gt;T$3,0,IF(VLOOKUP($C38,'Regional Crises'!$B$1:$R$66,14,FALSE)&lt;T$4,5,(T$3-VLOOKUP($C38,'Regional Crises'!$B$1:$R$66,14,FALSE))/(T$3-T$4)*5)),1)))),(IF(VLOOKUP($E38,'Country Indicator Data'!$B$4:$N$300,10,FALSE)="x","x",ROUND(IF(VLOOKUP($E38,'Country Indicator Data'!$B$4:$N$300,10,FALSE)&gt;T$3,0,IF(VLOOKUP($E38,'Country Indicator Data'!$B$4:$N$300,10,FALSE)&lt;T$4,5,(T$3-VLOOKUP($E38,'Country Indicator Data'!$B$4:$N$300,10,FALSE))/(T$3-T$4)*5)),1))))</f>
        <v>3</v>
      </c>
      <c r="U38" s="256">
        <f>IF(B38="Regional crisis",((IF(VLOOKUP($C38,'Regional Crises'!$B$1:$R$66,15,FALSE)="x","x",ROUND(IF(VLOOKUP($C38,'Regional Crises'!$B$1:$R$66,15,FALSE)&gt;U$3,0,IF(VLOOKUP($C38,'Regional Crises'!$B$1:$R$66,15,FALSE)&lt;U$4,5,(U$3-VLOOKUP($C38,'Regional Crises'!$B$1:$R$66,15,FALSE))/(U$3-U$4)*5)),1)))),(IF(VLOOKUP($E38,'Country Indicator Data'!$B$4:$N$300,11,FALSE)="x","x",ROUND(IF(VLOOKUP($E38,'Country Indicator Data'!$B$4:$N$300,11,FALSE)&gt;U$3,0,IF(VLOOKUP($E38,'Country Indicator Data'!$B$4:$N$300,11,FALSE)&lt;U$4,5,(U$3-VLOOKUP($E38,'Country Indicator Data'!$B$4:$N$300,11,FALSE))/(U$3-U$4)*5)),1))))</f>
        <v>3.4</v>
      </c>
      <c r="V38" s="256">
        <f>IF(B38="Regional crisis",((IF(VLOOKUP($C38,'Regional Crises'!$B$1:$R$66,16,FALSE)="x","x",ROUND(IF(VLOOKUP($C38,'Regional Crises'!$B$1:$R$66,16,FALSE)&gt;V$3,0,IF(VLOOKUP($C38,'Regional Crises'!$B$1:$R$66,16,FALSE)&lt;V$4,5,(V$3-VLOOKUP($C38,'Regional Crises'!$B$1:$R$66,16,FALSE))/(V$3-V$4)*5)),1)))),(IF(VLOOKUP($E38,'Country Indicator Data'!$B$4:$N$300,12,FALSE)="x","x",ROUND(IF(VLOOKUP($E38,'Country Indicator Data'!$B$4:$N$300,12,FALSE)&gt;V$3,0,IF(VLOOKUP($E38,'Country Indicator Data'!$B$4:$N$300,12,FALSE)&lt;V$4,5,(V$3-VLOOKUP($E38,'Country Indicator Data'!$B$4:$N$300,12,FALSE))/(V$3-V$4)*5)),1))))</f>
        <v>3.8</v>
      </c>
      <c r="W38" s="256">
        <f t="shared" ref="W38:W69" si="18">IF(AND(S38="x",V38="x"),"x",ROUND(AVERAGE(S38,V38,T38,U38),1))</f>
        <v>3.4</v>
      </c>
      <c r="X38" s="256">
        <f t="shared" ref="X38:X69" si="19">ROUND(AVERAGE(O38,W38,R38),1)</f>
        <v>3.8</v>
      </c>
      <c r="Y38" s="263">
        <f>IF('Core Indicators'!FC35="x","x",IF('Core Indicators'!FC35&gt;=5,5,IF('Core Indicators'!FC35&gt;=4,4,IF('Core Indicators'!FC35&gt;=3,3,IF('Core Indicators'!FC35&gt;=2,2,IF('Core Indicators'!FC35&gt;=1,1,0))))))</f>
        <v>4</v>
      </c>
      <c r="Z38" s="256">
        <f t="shared" ref="Z38:Z69" si="20">Y38</f>
        <v>4</v>
      </c>
      <c r="AA38" s="263">
        <f>'Crisis Indicator Data'!Y35</f>
        <v>3</v>
      </c>
      <c r="AB38" s="263">
        <f>'Crisis Indicator Data'!Z35</f>
        <v>3</v>
      </c>
      <c r="AC38" s="263">
        <f>'Crisis Indicator Data'!AA35</f>
        <v>3</v>
      </c>
      <c r="AD38" s="263">
        <f>'Crisis Indicator Data'!AB35</f>
        <v>2</v>
      </c>
      <c r="AE38" s="263">
        <f t="shared" ref="AE38:AE69" si="21">IF(SUM(AA38:AD38)=0,0,IF(SUM(AA38,AB38,AC38,AD38)&lt;2,1,IF(SUM(AA38:AD38)&lt;6,2,IF(SUM(AA38:AD38)&lt;8,3,IF(SUM(AA38:AD38)&lt;10,4,5)))))</f>
        <v>5</v>
      </c>
      <c r="AF38" s="263">
        <f>'Crisis Indicator Data'!AC35</f>
        <v>3</v>
      </c>
      <c r="AG38" s="263">
        <f>'Crisis Indicator Data'!AD35</f>
        <v>3</v>
      </c>
      <c r="AH38" s="263">
        <f t="shared" ref="AH38:AH69" si="22">IF(SUM(AF38:AG38)=0,0,IF(SUM(AF38,AG38)=1,1,IF(SUM(AF38:AG38)&lt;3,2,IF(SUM(AF38:AG38)&lt;4,3,IF(SUM(AF38:AG38)&lt;5,4,5)))))</f>
        <v>5</v>
      </c>
      <c r="AI38" s="263">
        <f>'Crisis Indicator Data'!AE35</f>
        <v>3</v>
      </c>
      <c r="AJ38" s="263">
        <f>'Crisis Indicator Data'!AF35</f>
        <v>3</v>
      </c>
      <c r="AK38" s="263">
        <f>'Crisis Indicator Data'!AG35</f>
        <v>3</v>
      </c>
      <c r="AL38" s="263">
        <f t="shared" ref="AL38:AL69" si="23">IF(SUM(AI38:AK38)=0,0,IF(SUM(AI38:AK38)=1,1,IF(SUM(AI38:AK38)&lt;3,2,IF(SUM(AI38:AK38)&lt;5,3,IF(SUM(AI38:AK38)&lt;7,4,5)))))</f>
        <v>5</v>
      </c>
      <c r="AM38" s="256">
        <f t="shared" ref="AM38:AM69" si="24">IF(AA38=3,5,ROUND(AVERAGE(AE38,AH38,AL38),0))</f>
        <v>5</v>
      </c>
      <c r="AN38" s="256">
        <f t="shared" ref="AN38:AN69" si="25">IF(AND(Z38="x",AM38="x"),"x",ROUND(AVERAGE(Z38,AM38),1))</f>
        <v>4.5</v>
      </c>
    </row>
    <row r="39" spans="1:40" ht="13.5" customHeight="1" x14ac:dyDescent="0.35">
      <c r="A39" s="147" t="str">
        <f>'Crisis Indicator Data'!A36</f>
        <v>International Displacement</v>
      </c>
      <c r="B39" s="148" t="str">
        <f>'Crisis Indicator Data'!B36</f>
        <v>International displacement</v>
      </c>
      <c r="C39" s="148" t="str">
        <f>'Crisis Indicator Data'!C36</f>
        <v>ETH003</v>
      </c>
      <c r="D39" s="148" t="str">
        <f>'Crisis Indicator Data'!D36</f>
        <v>Ethiopia</v>
      </c>
      <c r="E39" s="149" t="str">
        <f>'Crisis Indicator Data'!E36</f>
        <v>ETH</v>
      </c>
      <c r="F39" s="256">
        <f>IF(B39="Regional crisis",(IF(VLOOKUP($C39,'Regional Crises'!$B$1:$R$66,7,FALSE)="x","x",ROUND(IF(VLOOKUP($C39,'Regional Crises'!$B$1:$R$66,7,FALSE)&gt;$F$3,5,IF(VLOOKUP($C39,'Regional Crises'!$B$1:$R$66,7,FALSE)&lt;F$4,0,($F$3-VLOOKUP($C39,'Regional Crises'!$B$1:$R$66,7,FALSE))/($F$3-$F$4)*5)),1))),IF(VLOOKUP($E39,'Country Indicator Data'!$B$4:$N$300,3,FALSE)="x","x",ROUND(IF(VLOOKUP($E39,'Country Indicator Data'!$B$4:$N$300,3,FALSE)&gt;$F$3,5,IF(VLOOKUP($E39,'Country Indicator Data'!$B$4:$N$300,3,FALSE)&lt;$F$4,0,($F$3-VLOOKUP($E39,'Country Indicator Data'!$B$4:$N$300,3,FALSE))/($F$3-$F$4)*5)),1)))</f>
        <v>3.9</v>
      </c>
      <c r="G39" s="256">
        <f>IF(B39="Regional crisis",(IF(VLOOKUP($C39,'Regional Crises'!$B$1:$R$66,9,FALSE)="x","x",ROUND(IF(VLOOKUP($C39,'Regional Crises'!$B$1:$R$66,9,FALSE)&gt;G$3,5,IF(VLOOKUP($C39,'Regional Crises'!$B$1:$R$66,9,FALSE)&lt;G$4,0,(G$3-VLOOKUP($C39,'Regional Crises'!$B$1:$R$66,9,FALSE))/(G$3-G$4)*5)),1))),IF(VLOOKUP($E39,'Country Indicator Data'!$B$4:$N$300,5,FALSE)="x","x",ROUND(IF(VLOOKUP($E39,'Country Indicator Data'!$B$4:$N$300,5,FALSE)&gt;G$3,5,IF(VLOOKUP($E39,'Country Indicator Data'!$B$4:$N$300,5,FALSE)&lt;G$4,0,(G$3-VLOOKUP($E39,'Country Indicator Data'!$B$4:$N$300,5,FALSE))/(G$3-G$4)*5)),1)))</f>
        <v>3</v>
      </c>
      <c r="H39" s="256">
        <f t="shared" si="13"/>
        <v>3.45</v>
      </c>
      <c r="I39" s="256">
        <f>IF(B39="Regional crisis",(IF(VLOOKUP($C39,'Regional Crises'!$B$1:$R$66,6,FALSE)="x","x",ROUND(IF(VLOOKUP($C39,'Regional Crises'!$B$1:$R$66,6,FALSE)&gt;I$3,5,IF(VLOOKUP($C39,'Regional Crises'!$B$1:$R$66,6,FALSE)&lt;I$4,0,5-(I$3-VLOOKUP($C39,'Regional Crises'!$B$1:$R$66,6,FALSE))/(I$3-I$4)*5)),1))),IF(VLOOKUP($E39,'Country Indicator Data'!$B$4:$N$300,2,FALSE)="x","x",ROUND(IF(VLOOKUP($E39,'Country Indicator Data'!$B$4:$N$300,2,FALSE)&gt;I$3,5,IF(VLOOKUP($E39,'Country Indicator Data'!$B$4:$N$300,2,FALSE)&lt;I$4,0,5-(I$3-VLOOKUP($E39,'Country Indicator Data'!$B$4:$N$300,2,FALSE))/(I$3-I$4)*5)),1)))</f>
        <v>3.8</v>
      </c>
      <c r="J39" s="256">
        <f>IF(B39="Regional crisis",(IF(VLOOKUP($C39,'Regional Crises'!$B$1:$R$66,8,FALSE)="x","x",ROUND(IF(VLOOKUP($C39,'Regional Crises'!$B$1:$R$66,8,FALSE)&gt;J$3,5,IF(VLOOKUP($C39,'Regional Crises'!$B$1:$R$66,8,FALSE)&lt;J$4,0,5-(J$3-VLOOKUP($C39,'Regional Crises'!$B$1:$R$66,8,FALSE))/(J$3-J$4)*5)),1))),IF(VLOOKUP($E39,'Country Indicator Data'!$B$4:$N$300,4,FALSE)="x","x",ROUND(IF(VLOOKUP($E39,'Country Indicator Data'!$B$4:$N$300,4,FALSE)&gt;J$3,5,IF(VLOOKUP($E39,'Country Indicator Data'!$B$4:$N$300,4,FALSE)&lt;J$4,0,5-(J$3-VLOOKUP($E39,'Country Indicator Data'!$B$4:$N$300,4,FALSE))/(J$3-J$4)*5)),1)))</f>
        <v>2.7</v>
      </c>
      <c r="K39" s="256">
        <f t="shared" si="14"/>
        <v>3.25</v>
      </c>
      <c r="L39" s="256">
        <f>IF(B39="Regional crisis",(IF(VLOOKUP($C39,'Regional Crises'!$B$1:$R$66,10,FALSE)="x","x",ROUND(IF(VLOOKUP($C39,'Regional Crises'!$B$1:$R$66,10,FALSE)&gt;L$3,5,IF(VLOOKUP($C39,'Regional Crises'!$B$1:$R$66,10,FALSE)&lt;L$4,0,5-(L$3-VLOOKUP($C39,'Regional Crises'!$B$1:$R$66,10,FALSE))/(L$3-L$4)*5)),1))),IF(VLOOKUP($E39,'Country Indicator Data'!$B$4:$N$300,6,FALSE)="x","x",ROUND(IF(VLOOKUP($E39,'Country Indicator Data'!$B$4:$N$300,6,FALSE)&gt;L$3,5,IF(VLOOKUP($E39,'Country Indicator Data'!$B$4:$N$300,6,FALSE)&lt;L$4,0,5-(L$3-VLOOKUP($E39,'Country Indicator Data'!$B$4:$N$300,6,FALSE))/(L$3-L$4)*5)),1)))</f>
        <v>3.4</v>
      </c>
      <c r="M39" s="256">
        <f>IF(B39="Regional crisis",(IF(VLOOKUP($C39,'Regional Crises'!$B$1:$R$66,11,FALSE)="x","x",ROUND(IF(VLOOKUP($C39,'Regional Crises'!$B$1:$R$66,11,FALSE)&gt;M$3,5,IF(VLOOKUP($C39,'Regional Crises'!$B$1:$R$66,11,FALSE)&lt;M$4,0,5-(M$3-VLOOKUP($C39,'Regional Crises'!$B$1:$R$66,11,FALSE))/(M$3-M$4)*5)),1))),IF(VLOOKUP($E39,'Country Indicator Data'!$B$4:$N$300,7,FALSE)="x","x",ROUND(IF(VLOOKUP($E39,'Country Indicator Data'!$B$4:$N$300,7,FALSE)&gt;M$3,5,IF(VLOOKUP($E39,'Country Indicator Data'!$B$4:$N$300,7,FALSE)&lt;M$4,0,5-(M$3-VLOOKUP($E39,'Country Indicator Data'!$B$4:$N$300,7,FALSE))/(M$3-M$4)*5)),1)))</f>
        <v>1.3</v>
      </c>
      <c r="N39" s="256">
        <f t="shared" si="15"/>
        <v>2.35</v>
      </c>
      <c r="O39" s="256">
        <f t="shared" si="16"/>
        <v>3.0166666666666671</v>
      </c>
      <c r="P39" s="256">
        <f>IF(B39="Regional crisis",VLOOKUP(C39,'Regional Crises'!$B$1:$R$69,12,FALSE),VLOOKUP(E39,'Country Indicator Data'!$B$4:$I$300,8,FALSE))</f>
        <v>5</v>
      </c>
      <c r="Q39" s="256">
        <f>IF($B39="Regional crisis",((IF(VLOOKUP($C39,'Regional Crises'!$B$1:$R$66,13,FALSE)="x","x",ROUND(IF(VLOOKUP($C39,'Regional Crises'!$B$1:$R$66,13,FALSE)&gt;Q$3,5,IF(VLOOKUP($C39,'Regional Crises'!$B$1:$R$66,13,FALSE)&lt;Q$4,0,5-(LOG(Q$3)-LOG(VLOOKUP($C39,'Regional Crises'!$B$1:$R$66,13,FALSE)))/(LOG(Q$3)-LOG(Q$4))*5)),1)))),(IF(VLOOKUP($E39,'Country Indicator Data'!$B$4:$N$300,9,FALSE)="x","x",ROUND(IF(VLOOKUP($E39,'Country Indicator Data'!$B$4:$N$300,9,FALSE)&gt;Q$3,5,IF(VLOOKUP($E39,'Country Indicator Data'!$B$4:$N$300,9,FALSE)&lt;Q$4,0,5-(LOG(Q$3)-LOG(VLOOKUP($E39,'Country Indicator Data'!$B$4:$N$300,9,FALSE)))/(LOG(Q$3)-LOG(Q$4))*5)),1))))</f>
        <v>5</v>
      </c>
      <c r="R39" s="256">
        <f t="shared" si="17"/>
        <v>5</v>
      </c>
      <c r="S39" s="256">
        <f>IF(B39="Regional crisis",((IF(VLOOKUP($C39,'Regional Crises'!$B$1:$R$66,17,FALSE)="x","x",ROUND(IF(VLOOKUP($C39,'Regional Crises'!$B$1:$R$66,17,FALSE)&gt;S$3,0,IF(VLOOKUP($C39,'Regional Crises'!$B$1:$R$66,17,FALSE)&lt;S$4,5,(S$3-VLOOKUP($C39,'Regional Crises'!$B$1:$R$66,17,FALSE))/(S$3-S$4)*5)),1)))),(IF(VLOOKUP($E39,'Country Indicator Data'!$B$4:$N$300,13,FALSE)="x","x",ROUND(IF(VLOOKUP($E39,'Country Indicator Data'!$B$4:$N$300,13,FALSE)&gt;S$3,0,IF(VLOOKUP($E39,'Country Indicator Data'!$B$4:$N$300,13,FALSE)&lt;S$4,5,(S$3-VLOOKUP($E39,'Country Indicator Data'!$B$4:$N$300,13,FALSE))/(S$3-S$4)*5)),1))))</f>
        <v>3.2</v>
      </c>
      <c r="T39" s="256">
        <f>IF(B39="Regional crisis",((IF(VLOOKUP($C39,'Regional Crises'!$B$1:$R$66,14,FALSE)="x","x",ROUND(IF(VLOOKUP($C39,'Regional Crises'!$B$1:$R$66,14,FALSE)&gt;T$3,0,IF(VLOOKUP($C39,'Regional Crises'!$B$1:$R$66,14,FALSE)&lt;T$4,5,(T$3-VLOOKUP($C39,'Regional Crises'!$B$1:$R$66,14,FALSE))/(T$3-T$4)*5)),1)))),(IF(VLOOKUP($E39,'Country Indicator Data'!$B$4:$N$300,10,FALSE)="x","x",ROUND(IF(VLOOKUP($E39,'Country Indicator Data'!$B$4:$N$300,10,FALSE)&gt;T$3,0,IF(VLOOKUP($E39,'Country Indicator Data'!$B$4:$N$300,10,FALSE)&lt;T$4,5,(T$3-VLOOKUP($E39,'Country Indicator Data'!$B$4:$N$300,10,FALSE))/(T$3-T$4)*5)),1))))</f>
        <v>3</v>
      </c>
      <c r="U39" s="256">
        <f>IF(B39="Regional crisis",((IF(VLOOKUP($C39,'Regional Crises'!$B$1:$R$66,15,FALSE)="x","x",ROUND(IF(VLOOKUP($C39,'Regional Crises'!$B$1:$R$66,15,FALSE)&gt;U$3,0,IF(VLOOKUP($C39,'Regional Crises'!$B$1:$R$66,15,FALSE)&lt;U$4,5,(U$3-VLOOKUP($C39,'Regional Crises'!$B$1:$R$66,15,FALSE))/(U$3-U$4)*5)),1)))),(IF(VLOOKUP($E39,'Country Indicator Data'!$B$4:$N$300,11,FALSE)="x","x",ROUND(IF(VLOOKUP($E39,'Country Indicator Data'!$B$4:$N$300,11,FALSE)&gt;U$3,0,IF(VLOOKUP($E39,'Country Indicator Data'!$B$4:$N$300,11,FALSE)&lt;U$4,5,(U$3-VLOOKUP($E39,'Country Indicator Data'!$B$4:$N$300,11,FALSE))/(U$3-U$4)*5)),1))))</f>
        <v>3.4</v>
      </c>
      <c r="V39" s="256">
        <f>IF(B39="Regional crisis",((IF(VLOOKUP($C39,'Regional Crises'!$B$1:$R$66,16,FALSE)="x","x",ROUND(IF(VLOOKUP($C39,'Regional Crises'!$B$1:$R$66,16,FALSE)&gt;V$3,0,IF(VLOOKUP($C39,'Regional Crises'!$B$1:$R$66,16,FALSE)&lt;V$4,5,(V$3-VLOOKUP($C39,'Regional Crises'!$B$1:$R$66,16,FALSE))/(V$3-V$4)*5)),1)))),(IF(VLOOKUP($E39,'Country Indicator Data'!$B$4:$N$300,12,FALSE)="x","x",ROUND(IF(VLOOKUP($E39,'Country Indicator Data'!$B$4:$N$300,12,FALSE)&gt;V$3,0,IF(VLOOKUP($E39,'Country Indicator Data'!$B$4:$N$300,12,FALSE)&lt;V$4,5,(V$3-VLOOKUP($E39,'Country Indicator Data'!$B$4:$N$300,12,FALSE))/(V$3-V$4)*5)),1))))</f>
        <v>3.8</v>
      </c>
      <c r="W39" s="256">
        <f t="shared" si="18"/>
        <v>3.4</v>
      </c>
      <c r="X39" s="256">
        <f t="shared" si="19"/>
        <v>3.8</v>
      </c>
      <c r="Y39" s="263">
        <f>IF('Core Indicators'!FC36="x","x",IF('Core Indicators'!FC36&gt;=5,5,IF('Core Indicators'!FC36&gt;=4,4,IF('Core Indicators'!FC36&gt;=3,3,IF('Core Indicators'!FC36&gt;=2,2,IF('Core Indicators'!FC36&gt;=1,1,0))))))</f>
        <v>3</v>
      </c>
      <c r="Z39" s="256">
        <f t="shared" si="20"/>
        <v>3</v>
      </c>
      <c r="AA39" s="263">
        <f>'Crisis Indicator Data'!Y36</f>
        <v>2</v>
      </c>
      <c r="AB39" s="263">
        <f>'Crisis Indicator Data'!Z36</f>
        <v>1</v>
      </c>
      <c r="AC39" s="263">
        <f>'Crisis Indicator Data'!AA36</f>
        <v>1</v>
      </c>
      <c r="AD39" s="263">
        <f>'Crisis Indicator Data'!AB36</f>
        <v>0</v>
      </c>
      <c r="AE39" s="263">
        <f t="shared" si="21"/>
        <v>2</v>
      </c>
      <c r="AF39" s="263">
        <f>'Crisis Indicator Data'!AC36</f>
        <v>0</v>
      </c>
      <c r="AG39" s="263">
        <f>'Crisis Indicator Data'!AD36</f>
        <v>2</v>
      </c>
      <c r="AH39" s="263">
        <f t="shared" si="22"/>
        <v>2</v>
      </c>
      <c r="AI39" s="263">
        <f>'Crisis Indicator Data'!AE36</f>
        <v>0</v>
      </c>
      <c r="AJ39" s="263">
        <f>'Crisis Indicator Data'!AF36</f>
        <v>3</v>
      </c>
      <c r="AK39" s="263">
        <f>'Crisis Indicator Data'!AG36</f>
        <v>2</v>
      </c>
      <c r="AL39" s="263">
        <f t="shared" si="23"/>
        <v>4</v>
      </c>
      <c r="AM39" s="256">
        <f t="shared" si="24"/>
        <v>3</v>
      </c>
      <c r="AN39" s="256">
        <f t="shared" si="25"/>
        <v>3</v>
      </c>
    </row>
    <row r="40" spans="1:40" ht="13.5" customHeight="1" x14ac:dyDescent="0.35">
      <c r="A40" s="147" t="str">
        <f>'Crisis Indicator Data'!A37</f>
        <v>Northern Ethiopia Conflict</v>
      </c>
      <c r="B40" s="148" t="str">
        <f>'Crisis Indicator Data'!B37</f>
        <v>Conflict</v>
      </c>
      <c r="C40" s="148" t="str">
        <f>'Crisis Indicator Data'!C37</f>
        <v>ETH004</v>
      </c>
      <c r="D40" s="148" t="str">
        <f>'Crisis Indicator Data'!D37</f>
        <v>Ethiopia</v>
      </c>
      <c r="E40" s="149" t="str">
        <f>'Crisis Indicator Data'!E37</f>
        <v>ETH</v>
      </c>
      <c r="F40" s="256">
        <f>IF(B40="Regional crisis",(IF(VLOOKUP($C40,'Regional Crises'!$B$1:$R$66,7,FALSE)="x","x",ROUND(IF(VLOOKUP($C40,'Regional Crises'!$B$1:$R$66,7,FALSE)&gt;$F$3,5,IF(VLOOKUP($C40,'Regional Crises'!$B$1:$R$66,7,FALSE)&lt;F$4,0,($F$3-VLOOKUP($C40,'Regional Crises'!$B$1:$R$66,7,FALSE))/($F$3-$F$4)*5)),1))),IF(VLOOKUP($E40,'Country Indicator Data'!$B$4:$N$300,3,FALSE)="x","x",ROUND(IF(VLOOKUP($E40,'Country Indicator Data'!$B$4:$N$300,3,FALSE)&gt;$F$3,5,IF(VLOOKUP($E40,'Country Indicator Data'!$B$4:$N$300,3,FALSE)&lt;$F$4,0,($F$3-VLOOKUP($E40,'Country Indicator Data'!$B$4:$N$300,3,FALSE))/($F$3-$F$4)*5)),1)))</f>
        <v>3.9</v>
      </c>
      <c r="G40" s="256">
        <f>IF(B40="Regional crisis",(IF(VLOOKUP($C40,'Regional Crises'!$B$1:$R$66,9,FALSE)="x","x",ROUND(IF(VLOOKUP($C40,'Regional Crises'!$B$1:$R$66,9,FALSE)&gt;G$3,5,IF(VLOOKUP($C40,'Regional Crises'!$B$1:$R$66,9,FALSE)&lt;G$4,0,(G$3-VLOOKUP($C40,'Regional Crises'!$B$1:$R$66,9,FALSE))/(G$3-G$4)*5)),1))),IF(VLOOKUP($E40,'Country Indicator Data'!$B$4:$N$300,5,FALSE)="x","x",ROUND(IF(VLOOKUP($E40,'Country Indicator Data'!$B$4:$N$300,5,FALSE)&gt;G$3,5,IF(VLOOKUP($E40,'Country Indicator Data'!$B$4:$N$300,5,FALSE)&lt;G$4,0,(G$3-VLOOKUP($E40,'Country Indicator Data'!$B$4:$N$300,5,FALSE))/(G$3-G$4)*5)),1)))</f>
        <v>3</v>
      </c>
      <c r="H40" s="256">
        <f t="shared" si="13"/>
        <v>3.45</v>
      </c>
      <c r="I40" s="256">
        <f>IF(B40="Regional crisis",(IF(VLOOKUP($C40,'Regional Crises'!$B$1:$R$66,6,FALSE)="x","x",ROUND(IF(VLOOKUP($C40,'Regional Crises'!$B$1:$R$66,6,FALSE)&gt;I$3,5,IF(VLOOKUP($C40,'Regional Crises'!$B$1:$R$66,6,FALSE)&lt;I$4,0,5-(I$3-VLOOKUP($C40,'Regional Crises'!$B$1:$R$66,6,FALSE))/(I$3-I$4)*5)),1))),IF(VLOOKUP($E40,'Country Indicator Data'!$B$4:$N$300,2,FALSE)="x","x",ROUND(IF(VLOOKUP($E40,'Country Indicator Data'!$B$4:$N$300,2,FALSE)&gt;I$3,5,IF(VLOOKUP($E40,'Country Indicator Data'!$B$4:$N$300,2,FALSE)&lt;I$4,0,5-(I$3-VLOOKUP($E40,'Country Indicator Data'!$B$4:$N$300,2,FALSE))/(I$3-I$4)*5)),1)))</f>
        <v>3.8</v>
      </c>
      <c r="J40" s="256">
        <f>IF(B40="Regional crisis",(IF(VLOOKUP($C40,'Regional Crises'!$B$1:$R$66,8,FALSE)="x","x",ROUND(IF(VLOOKUP($C40,'Regional Crises'!$B$1:$R$66,8,FALSE)&gt;J$3,5,IF(VLOOKUP($C40,'Regional Crises'!$B$1:$R$66,8,FALSE)&lt;J$4,0,5-(J$3-VLOOKUP($C40,'Regional Crises'!$B$1:$R$66,8,FALSE))/(J$3-J$4)*5)),1))),IF(VLOOKUP($E40,'Country Indicator Data'!$B$4:$N$300,4,FALSE)="x","x",ROUND(IF(VLOOKUP($E40,'Country Indicator Data'!$B$4:$N$300,4,FALSE)&gt;J$3,5,IF(VLOOKUP($E40,'Country Indicator Data'!$B$4:$N$300,4,FALSE)&lt;J$4,0,5-(J$3-VLOOKUP($E40,'Country Indicator Data'!$B$4:$N$300,4,FALSE))/(J$3-J$4)*5)),1)))</f>
        <v>2.7</v>
      </c>
      <c r="K40" s="256">
        <f t="shared" si="14"/>
        <v>3.25</v>
      </c>
      <c r="L40" s="256">
        <f>IF(B40="Regional crisis",(IF(VLOOKUP($C40,'Regional Crises'!$B$1:$R$66,10,FALSE)="x","x",ROUND(IF(VLOOKUP($C40,'Regional Crises'!$B$1:$R$66,10,FALSE)&gt;L$3,5,IF(VLOOKUP($C40,'Regional Crises'!$B$1:$R$66,10,FALSE)&lt;L$4,0,5-(L$3-VLOOKUP($C40,'Regional Crises'!$B$1:$R$66,10,FALSE))/(L$3-L$4)*5)),1))),IF(VLOOKUP($E40,'Country Indicator Data'!$B$4:$N$300,6,FALSE)="x","x",ROUND(IF(VLOOKUP($E40,'Country Indicator Data'!$B$4:$N$300,6,FALSE)&gt;L$3,5,IF(VLOOKUP($E40,'Country Indicator Data'!$B$4:$N$300,6,FALSE)&lt;L$4,0,5-(L$3-VLOOKUP($E40,'Country Indicator Data'!$B$4:$N$300,6,FALSE))/(L$3-L$4)*5)),1)))</f>
        <v>3.4</v>
      </c>
      <c r="M40" s="256">
        <f>IF(B40="Regional crisis",(IF(VLOOKUP($C40,'Regional Crises'!$B$1:$R$66,11,FALSE)="x","x",ROUND(IF(VLOOKUP($C40,'Regional Crises'!$B$1:$R$66,11,FALSE)&gt;M$3,5,IF(VLOOKUP($C40,'Regional Crises'!$B$1:$R$66,11,FALSE)&lt;M$4,0,5-(M$3-VLOOKUP($C40,'Regional Crises'!$B$1:$R$66,11,FALSE))/(M$3-M$4)*5)),1))),IF(VLOOKUP($E40,'Country Indicator Data'!$B$4:$N$300,7,FALSE)="x","x",ROUND(IF(VLOOKUP($E40,'Country Indicator Data'!$B$4:$N$300,7,FALSE)&gt;M$3,5,IF(VLOOKUP($E40,'Country Indicator Data'!$B$4:$N$300,7,FALSE)&lt;M$4,0,5-(M$3-VLOOKUP($E40,'Country Indicator Data'!$B$4:$N$300,7,FALSE))/(M$3-M$4)*5)),1)))</f>
        <v>1.3</v>
      </c>
      <c r="N40" s="256">
        <f t="shared" si="15"/>
        <v>2.35</v>
      </c>
      <c r="O40" s="256">
        <f t="shared" si="16"/>
        <v>3.0166666666666671</v>
      </c>
      <c r="P40" s="256">
        <f>IF(B40="Regional crisis",VLOOKUP(C40,'Regional Crises'!$B$1:$R$69,12,FALSE),VLOOKUP(E40,'Country Indicator Data'!$B$4:$I$300,8,FALSE))</f>
        <v>5</v>
      </c>
      <c r="Q40" s="256">
        <f>IF($B40="Regional crisis",((IF(VLOOKUP($C40,'Regional Crises'!$B$1:$R$66,13,FALSE)="x","x",ROUND(IF(VLOOKUP($C40,'Regional Crises'!$B$1:$R$66,13,FALSE)&gt;Q$3,5,IF(VLOOKUP($C40,'Regional Crises'!$B$1:$R$66,13,FALSE)&lt;Q$4,0,5-(LOG(Q$3)-LOG(VLOOKUP($C40,'Regional Crises'!$B$1:$R$66,13,FALSE)))/(LOG(Q$3)-LOG(Q$4))*5)),1)))),(IF(VLOOKUP($E40,'Country Indicator Data'!$B$4:$N$300,9,FALSE)="x","x",ROUND(IF(VLOOKUP($E40,'Country Indicator Data'!$B$4:$N$300,9,FALSE)&gt;Q$3,5,IF(VLOOKUP($E40,'Country Indicator Data'!$B$4:$N$300,9,FALSE)&lt;Q$4,0,5-(LOG(Q$3)-LOG(VLOOKUP($E40,'Country Indicator Data'!$B$4:$N$300,9,FALSE)))/(LOG(Q$3)-LOG(Q$4))*5)),1))))</f>
        <v>5</v>
      </c>
      <c r="R40" s="256">
        <f t="shared" si="17"/>
        <v>5</v>
      </c>
      <c r="S40" s="256">
        <f>IF(B40="Regional crisis",((IF(VLOOKUP($C40,'Regional Crises'!$B$1:$R$66,17,FALSE)="x","x",ROUND(IF(VLOOKUP($C40,'Regional Crises'!$B$1:$R$66,17,FALSE)&gt;S$3,0,IF(VLOOKUP($C40,'Regional Crises'!$B$1:$R$66,17,FALSE)&lt;S$4,5,(S$3-VLOOKUP($C40,'Regional Crises'!$B$1:$R$66,17,FALSE))/(S$3-S$4)*5)),1)))),(IF(VLOOKUP($E40,'Country Indicator Data'!$B$4:$N$300,13,FALSE)="x","x",ROUND(IF(VLOOKUP($E40,'Country Indicator Data'!$B$4:$N$300,13,FALSE)&gt;S$3,0,IF(VLOOKUP($E40,'Country Indicator Data'!$B$4:$N$300,13,FALSE)&lt;S$4,5,(S$3-VLOOKUP($E40,'Country Indicator Data'!$B$4:$N$300,13,FALSE))/(S$3-S$4)*5)),1))))</f>
        <v>3.2</v>
      </c>
      <c r="T40" s="256">
        <f>IF(B40="Regional crisis",((IF(VLOOKUP($C40,'Regional Crises'!$B$1:$R$66,14,FALSE)="x","x",ROUND(IF(VLOOKUP($C40,'Regional Crises'!$B$1:$R$66,14,FALSE)&gt;T$3,0,IF(VLOOKUP($C40,'Regional Crises'!$B$1:$R$66,14,FALSE)&lt;T$4,5,(T$3-VLOOKUP($C40,'Regional Crises'!$B$1:$R$66,14,FALSE))/(T$3-T$4)*5)),1)))),(IF(VLOOKUP($E40,'Country Indicator Data'!$B$4:$N$300,10,FALSE)="x","x",ROUND(IF(VLOOKUP($E40,'Country Indicator Data'!$B$4:$N$300,10,FALSE)&gt;T$3,0,IF(VLOOKUP($E40,'Country Indicator Data'!$B$4:$N$300,10,FALSE)&lt;T$4,5,(T$3-VLOOKUP($E40,'Country Indicator Data'!$B$4:$N$300,10,FALSE))/(T$3-T$4)*5)),1))))</f>
        <v>3</v>
      </c>
      <c r="U40" s="256">
        <f>IF(B40="Regional crisis",((IF(VLOOKUP($C40,'Regional Crises'!$B$1:$R$66,15,FALSE)="x","x",ROUND(IF(VLOOKUP($C40,'Regional Crises'!$B$1:$R$66,15,FALSE)&gt;U$3,0,IF(VLOOKUP($C40,'Regional Crises'!$B$1:$R$66,15,FALSE)&lt;U$4,5,(U$3-VLOOKUP($C40,'Regional Crises'!$B$1:$R$66,15,FALSE))/(U$3-U$4)*5)),1)))),(IF(VLOOKUP($E40,'Country Indicator Data'!$B$4:$N$300,11,FALSE)="x","x",ROUND(IF(VLOOKUP($E40,'Country Indicator Data'!$B$4:$N$300,11,FALSE)&gt;U$3,0,IF(VLOOKUP($E40,'Country Indicator Data'!$B$4:$N$300,11,FALSE)&lt;U$4,5,(U$3-VLOOKUP($E40,'Country Indicator Data'!$B$4:$N$300,11,FALSE))/(U$3-U$4)*5)),1))))</f>
        <v>3.4</v>
      </c>
      <c r="V40" s="256">
        <f>IF(B40="Regional crisis",((IF(VLOOKUP($C40,'Regional Crises'!$B$1:$R$66,16,FALSE)="x","x",ROUND(IF(VLOOKUP($C40,'Regional Crises'!$B$1:$R$66,16,FALSE)&gt;V$3,0,IF(VLOOKUP($C40,'Regional Crises'!$B$1:$R$66,16,FALSE)&lt;V$4,5,(V$3-VLOOKUP($C40,'Regional Crises'!$B$1:$R$66,16,FALSE))/(V$3-V$4)*5)),1)))),(IF(VLOOKUP($E40,'Country Indicator Data'!$B$4:$N$300,12,FALSE)="x","x",ROUND(IF(VLOOKUP($E40,'Country Indicator Data'!$B$4:$N$300,12,FALSE)&gt;V$3,0,IF(VLOOKUP($E40,'Country Indicator Data'!$B$4:$N$300,12,FALSE)&lt;V$4,5,(V$3-VLOOKUP($E40,'Country Indicator Data'!$B$4:$N$300,12,FALSE))/(V$3-V$4)*5)),1))))</f>
        <v>3.8</v>
      </c>
      <c r="W40" s="256">
        <f t="shared" si="18"/>
        <v>3.4</v>
      </c>
      <c r="X40" s="256">
        <f t="shared" si="19"/>
        <v>3.8</v>
      </c>
      <c r="Y40" s="263">
        <f>IF('Core Indicators'!FC37="x","x",IF('Core Indicators'!FC37&gt;=5,5,IF('Core Indicators'!FC37&gt;=4,4,IF('Core Indicators'!FC37&gt;=3,3,IF('Core Indicators'!FC37&gt;=2,2,IF('Core Indicators'!FC37&gt;=1,1,0))))))</f>
        <v>4</v>
      </c>
      <c r="Z40" s="256">
        <f t="shared" si="20"/>
        <v>4</v>
      </c>
      <c r="AA40" s="263">
        <f>'Crisis Indicator Data'!Y37</f>
        <v>3</v>
      </c>
      <c r="AB40" s="263">
        <f>'Crisis Indicator Data'!Z37</f>
        <v>3</v>
      </c>
      <c r="AC40" s="263">
        <f>'Crisis Indicator Data'!AA37</f>
        <v>3</v>
      </c>
      <c r="AD40" s="263">
        <f>'Crisis Indicator Data'!AB37</f>
        <v>3</v>
      </c>
      <c r="AE40" s="263">
        <f t="shared" si="21"/>
        <v>5</v>
      </c>
      <c r="AF40" s="263">
        <f>'Crisis Indicator Data'!AC37</f>
        <v>3</v>
      </c>
      <c r="AG40" s="263">
        <f>'Crisis Indicator Data'!AD37</f>
        <v>3</v>
      </c>
      <c r="AH40" s="263">
        <f t="shared" si="22"/>
        <v>5</v>
      </c>
      <c r="AI40" s="263">
        <f>'Crisis Indicator Data'!AE37</f>
        <v>3</v>
      </c>
      <c r="AJ40" s="263">
        <f>'Crisis Indicator Data'!AF37</f>
        <v>3</v>
      </c>
      <c r="AK40" s="263">
        <f>'Crisis Indicator Data'!AG37</f>
        <v>3</v>
      </c>
      <c r="AL40" s="263">
        <f t="shared" si="23"/>
        <v>5</v>
      </c>
      <c r="AM40" s="256">
        <f t="shared" si="24"/>
        <v>5</v>
      </c>
      <c r="AN40" s="256">
        <f t="shared" si="25"/>
        <v>4.5</v>
      </c>
    </row>
    <row r="41" spans="1:40" ht="13.5" customHeight="1" x14ac:dyDescent="0.35">
      <c r="A41" s="147" t="str">
        <f>'Crisis Indicator Data'!A38</f>
        <v>Drought in Ethiopia</v>
      </c>
      <c r="B41" s="148" t="str">
        <f>'Crisis Indicator Data'!B38</f>
        <v>Drought</v>
      </c>
      <c r="C41" s="148" t="str">
        <f>'Crisis Indicator Data'!C38</f>
        <v>ETH005</v>
      </c>
      <c r="D41" s="148" t="str">
        <f>'Crisis Indicator Data'!D38</f>
        <v>Ethiopia</v>
      </c>
      <c r="E41" s="149" t="str">
        <f>'Crisis Indicator Data'!E38</f>
        <v>ETH</v>
      </c>
      <c r="F41" s="256">
        <f>IF(B41="Regional crisis",(IF(VLOOKUP($C41,'Regional Crises'!$B$1:$R$66,7,FALSE)="x","x",ROUND(IF(VLOOKUP($C41,'Regional Crises'!$B$1:$R$66,7,FALSE)&gt;$F$3,5,IF(VLOOKUP($C41,'Regional Crises'!$B$1:$R$66,7,FALSE)&lt;F$4,0,($F$3-VLOOKUP($C41,'Regional Crises'!$B$1:$R$66,7,FALSE))/($F$3-$F$4)*5)),1))),IF(VLOOKUP($E41,'Country Indicator Data'!$B$4:$N$300,3,FALSE)="x","x",ROUND(IF(VLOOKUP($E41,'Country Indicator Data'!$B$4:$N$300,3,FALSE)&gt;$F$3,5,IF(VLOOKUP($E41,'Country Indicator Data'!$B$4:$N$300,3,FALSE)&lt;$F$4,0,($F$3-VLOOKUP($E41,'Country Indicator Data'!$B$4:$N$300,3,FALSE))/($F$3-$F$4)*5)),1)))</f>
        <v>3.9</v>
      </c>
      <c r="G41" s="256">
        <f>IF(B41="Regional crisis",(IF(VLOOKUP($C41,'Regional Crises'!$B$1:$R$66,9,FALSE)="x","x",ROUND(IF(VLOOKUP($C41,'Regional Crises'!$B$1:$R$66,9,FALSE)&gt;G$3,5,IF(VLOOKUP($C41,'Regional Crises'!$B$1:$R$66,9,FALSE)&lt;G$4,0,(G$3-VLOOKUP($C41,'Regional Crises'!$B$1:$R$66,9,FALSE))/(G$3-G$4)*5)),1))),IF(VLOOKUP($E41,'Country Indicator Data'!$B$4:$N$300,5,FALSE)="x","x",ROUND(IF(VLOOKUP($E41,'Country Indicator Data'!$B$4:$N$300,5,FALSE)&gt;G$3,5,IF(VLOOKUP($E41,'Country Indicator Data'!$B$4:$N$300,5,FALSE)&lt;G$4,0,(G$3-VLOOKUP($E41,'Country Indicator Data'!$B$4:$N$300,5,FALSE))/(G$3-G$4)*5)),1)))</f>
        <v>3</v>
      </c>
      <c r="H41" s="256">
        <f t="shared" si="13"/>
        <v>3.45</v>
      </c>
      <c r="I41" s="256">
        <f>IF(B41="Regional crisis",(IF(VLOOKUP($C41,'Regional Crises'!$B$1:$R$66,6,FALSE)="x","x",ROUND(IF(VLOOKUP($C41,'Regional Crises'!$B$1:$R$66,6,FALSE)&gt;I$3,5,IF(VLOOKUP($C41,'Regional Crises'!$B$1:$R$66,6,FALSE)&lt;I$4,0,5-(I$3-VLOOKUP($C41,'Regional Crises'!$B$1:$R$66,6,FALSE))/(I$3-I$4)*5)),1))),IF(VLOOKUP($E41,'Country Indicator Data'!$B$4:$N$300,2,FALSE)="x","x",ROUND(IF(VLOOKUP($E41,'Country Indicator Data'!$B$4:$N$300,2,FALSE)&gt;I$3,5,IF(VLOOKUP($E41,'Country Indicator Data'!$B$4:$N$300,2,FALSE)&lt;I$4,0,5-(I$3-VLOOKUP($E41,'Country Indicator Data'!$B$4:$N$300,2,FALSE))/(I$3-I$4)*5)),1)))</f>
        <v>3.8</v>
      </c>
      <c r="J41" s="256">
        <f>IF(B41="Regional crisis",(IF(VLOOKUP($C41,'Regional Crises'!$B$1:$R$66,8,FALSE)="x","x",ROUND(IF(VLOOKUP($C41,'Regional Crises'!$B$1:$R$66,8,FALSE)&gt;J$3,5,IF(VLOOKUP($C41,'Regional Crises'!$B$1:$R$66,8,FALSE)&lt;J$4,0,5-(J$3-VLOOKUP($C41,'Regional Crises'!$B$1:$R$66,8,FALSE))/(J$3-J$4)*5)),1))),IF(VLOOKUP($E41,'Country Indicator Data'!$B$4:$N$300,4,FALSE)="x","x",ROUND(IF(VLOOKUP($E41,'Country Indicator Data'!$B$4:$N$300,4,FALSE)&gt;J$3,5,IF(VLOOKUP($E41,'Country Indicator Data'!$B$4:$N$300,4,FALSE)&lt;J$4,0,5-(J$3-VLOOKUP($E41,'Country Indicator Data'!$B$4:$N$300,4,FALSE))/(J$3-J$4)*5)),1)))</f>
        <v>2.7</v>
      </c>
      <c r="K41" s="256">
        <f t="shared" si="14"/>
        <v>3.25</v>
      </c>
      <c r="L41" s="256">
        <f>IF(B41="Regional crisis",(IF(VLOOKUP($C41,'Regional Crises'!$B$1:$R$66,10,FALSE)="x","x",ROUND(IF(VLOOKUP($C41,'Regional Crises'!$B$1:$R$66,10,FALSE)&gt;L$3,5,IF(VLOOKUP($C41,'Regional Crises'!$B$1:$R$66,10,FALSE)&lt;L$4,0,5-(L$3-VLOOKUP($C41,'Regional Crises'!$B$1:$R$66,10,FALSE))/(L$3-L$4)*5)),1))),IF(VLOOKUP($E41,'Country Indicator Data'!$B$4:$N$300,6,FALSE)="x","x",ROUND(IF(VLOOKUP($E41,'Country Indicator Data'!$B$4:$N$300,6,FALSE)&gt;L$3,5,IF(VLOOKUP($E41,'Country Indicator Data'!$B$4:$N$300,6,FALSE)&lt;L$4,0,5-(L$3-VLOOKUP($E41,'Country Indicator Data'!$B$4:$N$300,6,FALSE))/(L$3-L$4)*5)),1)))</f>
        <v>3.4</v>
      </c>
      <c r="M41" s="256">
        <f>IF(B41="Regional crisis",(IF(VLOOKUP($C41,'Regional Crises'!$B$1:$R$66,11,FALSE)="x","x",ROUND(IF(VLOOKUP($C41,'Regional Crises'!$B$1:$R$66,11,FALSE)&gt;M$3,5,IF(VLOOKUP($C41,'Regional Crises'!$B$1:$R$66,11,FALSE)&lt;M$4,0,5-(M$3-VLOOKUP($C41,'Regional Crises'!$B$1:$R$66,11,FALSE))/(M$3-M$4)*5)),1))),IF(VLOOKUP($E41,'Country Indicator Data'!$B$4:$N$300,7,FALSE)="x","x",ROUND(IF(VLOOKUP($E41,'Country Indicator Data'!$B$4:$N$300,7,FALSE)&gt;M$3,5,IF(VLOOKUP($E41,'Country Indicator Data'!$B$4:$N$300,7,FALSE)&lt;M$4,0,5-(M$3-VLOOKUP($E41,'Country Indicator Data'!$B$4:$N$300,7,FALSE))/(M$3-M$4)*5)),1)))</f>
        <v>1.3</v>
      </c>
      <c r="N41" s="256">
        <f t="shared" si="15"/>
        <v>2.35</v>
      </c>
      <c r="O41" s="256">
        <f t="shared" si="16"/>
        <v>3.0166666666666671</v>
      </c>
      <c r="P41" s="256">
        <f>IF(B41="Regional crisis",VLOOKUP(C41,'Regional Crises'!$B$1:$R$69,12,FALSE),VLOOKUP(E41,'Country Indicator Data'!$B$4:$I$300,8,FALSE))</f>
        <v>5</v>
      </c>
      <c r="Q41" s="256">
        <f>IF($B41="Regional crisis",((IF(VLOOKUP($C41,'Regional Crises'!$B$1:$R$66,13,FALSE)="x","x",ROUND(IF(VLOOKUP($C41,'Regional Crises'!$B$1:$R$66,13,FALSE)&gt;Q$3,5,IF(VLOOKUP($C41,'Regional Crises'!$B$1:$R$66,13,FALSE)&lt;Q$4,0,5-(LOG(Q$3)-LOG(VLOOKUP($C41,'Regional Crises'!$B$1:$R$66,13,FALSE)))/(LOG(Q$3)-LOG(Q$4))*5)),1)))),(IF(VLOOKUP($E41,'Country Indicator Data'!$B$4:$N$300,9,FALSE)="x","x",ROUND(IF(VLOOKUP($E41,'Country Indicator Data'!$B$4:$N$300,9,FALSE)&gt;Q$3,5,IF(VLOOKUP($E41,'Country Indicator Data'!$B$4:$N$300,9,FALSE)&lt;Q$4,0,5-(LOG(Q$3)-LOG(VLOOKUP($E41,'Country Indicator Data'!$B$4:$N$300,9,FALSE)))/(LOG(Q$3)-LOG(Q$4))*5)),1))))</f>
        <v>5</v>
      </c>
      <c r="R41" s="256">
        <f t="shared" si="17"/>
        <v>5</v>
      </c>
      <c r="S41" s="256">
        <f>IF(B41="Regional crisis",((IF(VLOOKUP($C41,'Regional Crises'!$B$1:$R$66,17,FALSE)="x","x",ROUND(IF(VLOOKUP($C41,'Regional Crises'!$B$1:$R$66,17,FALSE)&gt;S$3,0,IF(VLOOKUP($C41,'Regional Crises'!$B$1:$R$66,17,FALSE)&lt;S$4,5,(S$3-VLOOKUP($C41,'Regional Crises'!$B$1:$R$66,17,FALSE))/(S$3-S$4)*5)),1)))),(IF(VLOOKUP($E41,'Country Indicator Data'!$B$4:$N$300,13,FALSE)="x","x",ROUND(IF(VLOOKUP($E41,'Country Indicator Data'!$B$4:$N$300,13,FALSE)&gt;S$3,0,IF(VLOOKUP($E41,'Country Indicator Data'!$B$4:$N$300,13,FALSE)&lt;S$4,5,(S$3-VLOOKUP($E41,'Country Indicator Data'!$B$4:$N$300,13,FALSE))/(S$3-S$4)*5)),1))))</f>
        <v>3.2</v>
      </c>
      <c r="T41" s="256">
        <f>IF(B41="Regional crisis",((IF(VLOOKUP($C41,'Regional Crises'!$B$1:$R$66,14,FALSE)="x","x",ROUND(IF(VLOOKUP($C41,'Regional Crises'!$B$1:$R$66,14,FALSE)&gt;T$3,0,IF(VLOOKUP($C41,'Regional Crises'!$B$1:$R$66,14,FALSE)&lt;T$4,5,(T$3-VLOOKUP($C41,'Regional Crises'!$B$1:$R$66,14,FALSE))/(T$3-T$4)*5)),1)))),(IF(VLOOKUP($E41,'Country Indicator Data'!$B$4:$N$300,10,FALSE)="x","x",ROUND(IF(VLOOKUP($E41,'Country Indicator Data'!$B$4:$N$300,10,FALSE)&gt;T$3,0,IF(VLOOKUP($E41,'Country Indicator Data'!$B$4:$N$300,10,FALSE)&lt;T$4,5,(T$3-VLOOKUP($E41,'Country Indicator Data'!$B$4:$N$300,10,FALSE))/(T$3-T$4)*5)),1))))</f>
        <v>3</v>
      </c>
      <c r="U41" s="256">
        <f>IF(B41="Regional crisis",((IF(VLOOKUP($C41,'Regional Crises'!$B$1:$R$66,15,FALSE)="x","x",ROUND(IF(VLOOKUP($C41,'Regional Crises'!$B$1:$R$66,15,FALSE)&gt;U$3,0,IF(VLOOKUP($C41,'Regional Crises'!$B$1:$R$66,15,FALSE)&lt;U$4,5,(U$3-VLOOKUP($C41,'Regional Crises'!$B$1:$R$66,15,FALSE))/(U$3-U$4)*5)),1)))),(IF(VLOOKUP($E41,'Country Indicator Data'!$B$4:$N$300,11,FALSE)="x","x",ROUND(IF(VLOOKUP($E41,'Country Indicator Data'!$B$4:$N$300,11,FALSE)&gt;U$3,0,IF(VLOOKUP($E41,'Country Indicator Data'!$B$4:$N$300,11,FALSE)&lt;U$4,5,(U$3-VLOOKUP($E41,'Country Indicator Data'!$B$4:$N$300,11,FALSE))/(U$3-U$4)*5)),1))))</f>
        <v>3.4</v>
      </c>
      <c r="V41" s="256">
        <f>IF(B41="Regional crisis",((IF(VLOOKUP($C41,'Regional Crises'!$B$1:$R$66,16,FALSE)="x","x",ROUND(IF(VLOOKUP($C41,'Regional Crises'!$B$1:$R$66,16,FALSE)&gt;V$3,0,IF(VLOOKUP($C41,'Regional Crises'!$B$1:$R$66,16,FALSE)&lt;V$4,5,(V$3-VLOOKUP($C41,'Regional Crises'!$B$1:$R$66,16,FALSE))/(V$3-V$4)*5)),1)))),(IF(VLOOKUP($E41,'Country Indicator Data'!$B$4:$N$300,12,FALSE)="x","x",ROUND(IF(VLOOKUP($E41,'Country Indicator Data'!$B$4:$N$300,12,FALSE)&gt;V$3,0,IF(VLOOKUP($E41,'Country Indicator Data'!$B$4:$N$300,12,FALSE)&lt;V$4,5,(V$3-VLOOKUP($E41,'Country Indicator Data'!$B$4:$N$300,12,FALSE))/(V$3-V$4)*5)),1))))</f>
        <v>3.8</v>
      </c>
      <c r="W41" s="256">
        <f t="shared" si="18"/>
        <v>3.4</v>
      </c>
      <c r="X41" s="256">
        <f t="shared" si="19"/>
        <v>3.8</v>
      </c>
      <c r="Y41" s="263">
        <f>IF('Core Indicators'!FC38="x","x",IF('Core Indicators'!FC38&gt;=5,5,IF('Core Indicators'!FC38&gt;=4,4,IF('Core Indicators'!FC38&gt;=3,3,IF('Core Indicators'!FC38&gt;=2,2,IF('Core Indicators'!FC38&gt;=1,1,0))))))</f>
        <v>3</v>
      </c>
      <c r="Z41" s="256">
        <f t="shared" si="20"/>
        <v>3</v>
      </c>
      <c r="AA41" s="263">
        <f>'Crisis Indicator Data'!Y38</f>
        <v>2</v>
      </c>
      <c r="AB41" s="263">
        <f>'Crisis Indicator Data'!Z38</f>
        <v>1</v>
      </c>
      <c r="AC41" s="263">
        <f>'Crisis Indicator Data'!AA38</f>
        <v>1</v>
      </c>
      <c r="AD41" s="263">
        <f>'Crisis Indicator Data'!AB38</f>
        <v>0</v>
      </c>
      <c r="AE41" s="263">
        <f t="shared" si="21"/>
        <v>2</v>
      </c>
      <c r="AF41" s="263">
        <f>'Crisis Indicator Data'!AC38</f>
        <v>0</v>
      </c>
      <c r="AG41" s="263">
        <f>'Crisis Indicator Data'!AD38</f>
        <v>2</v>
      </c>
      <c r="AH41" s="263">
        <f t="shared" si="22"/>
        <v>2</v>
      </c>
      <c r="AI41" s="263">
        <f>'Crisis Indicator Data'!AE38</f>
        <v>3</v>
      </c>
      <c r="AJ41" s="263">
        <f>'Crisis Indicator Data'!AF38</f>
        <v>3</v>
      </c>
      <c r="AK41" s="263">
        <f>'Crisis Indicator Data'!AG38</f>
        <v>1</v>
      </c>
      <c r="AL41" s="263">
        <f t="shared" si="23"/>
        <v>5</v>
      </c>
      <c r="AM41" s="256">
        <f t="shared" si="24"/>
        <v>3</v>
      </c>
      <c r="AN41" s="256">
        <f t="shared" si="25"/>
        <v>3</v>
      </c>
    </row>
    <row r="42" spans="1:40" ht="13.5" customHeight="1" x14ac:dyDescent="0.35">
      <c r="A42" s="147" t="str">
        <f>'Crisis Indicator Data'!A39</f>
        <v>Mixed migration flows in Greece</v>
      </c>
      <c r="B42" s="148" t="str">
        <f>'Crisis Indicator Data'!B39</f>
        <v>International displacement</v>
      </c>
      <c r="C42" s="148" t="str">
        <f>'Crisis Indicator Data'!C39</f>
        <v>GRC002</v>
      </c>
      <c r="D42" s="148" t="str">
        <f>'Crisis Indicator Data'!D39</f>
        <v>Greece</v>
      </c>
      <c r="E42" s="149" t="str">
        <f>'Crisis Indicator Data'!E39</f>
        <v>GRC</v>
      </c>
      <c r="F42" s="256">
        <f>IF(B42="Regional crisis",(IF(VLOOKUP($C42,'Regional Crises'!$B$1:$R$66,7,FALSE)="x","x",ROUND(IF(VLOOKUP($C42,'Regional Crises'!$B$1:$R$66,7,FALSE)&gt;$F$3,5,IF(VLOOKUP($C42,'Regional Crises'!$B$1:$R$66,7,FALSE)&lt;F$4,0,($F$3-VLOOKUP($C42,'Regional Crises'!$B$1:$R$66,7,FALSE))/($F$3-$F$4)*5)),1))),IF(VLOOKUP($E42,'Country Indicator Data'!$B$4:$N$300,3,FALSE)="x","x",ROUND(IF(VLOOKUP($E42,'Country Indicator Data'!$B$4:$N$300,3,FALSE)&gt;$F$3,5,IF(VLOOKUP($E42,'Country Indicator Data'!$B$4:$N$300,3,FALSE)&lt;$F$4,0,($F$3-VLOOKUP($E42,'Country Indicator Data'!$B$4:$N$300,3,FALSE))/($F$3-$F$4)*5)),1)))</f>
        <v>1.8</v>
      </c>
      <c r="G42" s="256" t="str">
        <f>IF(B42="Regional crisis",(IF(VLOOKUP($C42,'Regional Crises'!$B$1:$R$66,9,FALSE)="x","x",ROUND(IF(VLOOKUP($C42,'Regional Crises'!$B$1:$R$66,9,FALSE)&gt;G$3,5,IF(VLOOKUP($C42,'Regional Crises'!$B$1:$R$66,9,FALSE)&lt;G$4,0,(G$3-VLOOKUP($C42,'Regional Crises'!$B$1:$R$66,9,FALSE))/(G$3-G$4)*5)),1))),IF(VLOOKUP($E42,'Country Indicator Data'!$B$4:$N$300,5,FALSE)="x","x",ROUND(IF(VLOOKUP($E42,'Country Indicator Data'!$B$4:$N$300,5,FALSE)&gt;G$3,5,IF(VLOOKUP($E42,'Country Indicator Data'!$B$4:$N$300,5,FALSE)&lt;G$4,0,(G$3-VLOOKUP($E42,'Country Indicator Data'!$B$4:$N$300,5,FALSE))/(G$3-G$4)*5)),1)))</f>
        <v>x</v>
      </c>
      <c r="H42" s="256">
        <f t="shared" si="13"/>
        <v>1.8</v>
      </c>
      <c r="I42" s="256">
        <f>IF(B42="Regional crisis",(IF(VLOOKUP($C42,'Regional Crises'!$B$1:$R$66,6,FALSE)="x","x",ROUND(IF(VLOOKUP($C42,'Regional Crises'!$B$1:$R$66,6,FALSE)&gt;I$3,5,IF(VLOOKUP($C42,'Regional Crises'!$B$1:$R$66,6,FALSE)&lt;I$4,0,5-(I$3-VLOOKUP($C42,'Regional Crises'!$B$1:$R$66,6,FALSE))/(I$3-I$4)*5)),1))),IF(VLOOKUP($E42,'Country Indicator Data'!$B$4:$N$300,2,FALSE)="x","x",ROUND(IF(VLOOKUP($E42,'Country Indicator Data'!$B$4:$N$300,2,FALSE)&gt;I$3,5,IF(VLOOKUP($E42,'Country Indicator Data'!$B$4:$N$300,2,FALSE)&lt;I$4,0,5-(I$3-VLOOKUP($E42,'Country Indicator Data'!$B$4:$N$300,2,FALSE))/(I$3-I$4)*5)),1)))</f>
        <v>0.4</v>
      </c>
      <c r="J42" s="256">
        <f>IF(B42="Regional crisis",(IF(VLOOKUP($C42,'Regional Crises'!$B$1:$R$66,8,FALSE)="x","x",ROUND(IF(VLOOKUP($C42,'Regional Crises'!$B$1:$R$66,8,FALSE)&gt;J$3,5,IF(VLOOKUP($C42,'Regional Crises'!$B$1:$R$66,8,FALSE)&lt;J$4,0,5-(J$3-VLOOKUP($C42,'Regional Crises'!$B$1:$R$66,8,FALSE))/(J$3-J$4)*5)),1))),IF(VLOOKUP($E42,'Country Indicator Data'!$B$4:$N$300,4,FALSE)="x","x",ROUND(IF(VLOOKUP($E42,'Country Indicator Data'!$B$4:$N$300,4,FALSE)&gt;J$3,5,IF(VLOOKUP($E42,'Country Indicator Data'!$B$4:$N$300,4,FALSE)&lt;J$4,0,5-(J$3-VLOOKUP($E42,'Country Indicator Data'!$B$4:$N$300,4,FALSE))/(J$3-J$4)*5)),1)))</f>
        <v>0.3</v>
      </c>
      <c r="K42" s="256">
        <f t="shared" si="14"/>
        <v>0.35</v>
      </c>
      <c r="L42" s="256">
        <f>IF(B42="Regional crisis",(IF(VLOOKUP($C42,'Regional Crises'!$B$1:$R$66,10,FALSE)="x","x",ROUND(IF(VLOOKUP($C42,'Regional Crises'!$B$1:$R$66,10,FALSE)&gt;L$3,5,IF(VLOOKUP($C42,'Regional Crises'!$B$1:$R$66,10,FALSE)&lt;L$4,0,5-(L$3-VLOOKUP($C42,'Regional Crises'!$B$1:$R$66,10,FALSE))/(L$3-L$4)*5)),1))),IF(VLOOKUP($E42,'Country Indicator Data'!$B$4:$N$300,6,FALSE)="x","x",ROUND(IF(VLOOKUP($E42,'Country Indicator Data'!$B$4:$N$300,6,FALSE)&gt;L$3,5,IF(VLOOKUP($E42,'Country Indicator Data'!$B$4:$N$300,6,FALSE)&lt;L$4,0,5-(L$3-VLOOKUP($E42,'Country Indicator Data'!$B$4:$N$300,6,FALSE))/(L$3-L$4)*5)),1)))</f>
        <v>0.8</v>
      </c>
      <c r="M42" s="256">
        <f>IF(B42="Regional crisis",(IF(VLOOKUP($C42,'Regional Crises'!$B$1:$R$66,11,FALSE)="x","x",ROUND(IF(VLOOKUP($C42,'Regional Crises'!$B$1:$R$66,11,FALSE)&gt;M$3,5,IF(VLOOKUP($C42,'Regional Crises'!$B$1:$R$66,11,FALSE)&lt;M$4,0,5-(M$3-VLOOKUP($C42,'Regional Crises'!$B$1:$R$66,11,FALSE))/(M$3-M$4)*5)),1))),IF(VLOOKUP($E42,'Country Indicator Data'!$B$4:$N$300,7,FALSE)="x","x",ROUND(IF(VLOOKUP($E42,'Country Indicator Data'!$B$4:$N$300,7,FALSE)&gt;M$3,5,IF(VLOOKUP($E42,'Country Indicator Data'!$B$4:$N$300,7,FALSE)&lt;M$4,0,5-(M$3-VLOOKUP($E42,'Country Indicator Data'!$B$4:$N$300,7,FALSE))/(M$3-M$4)*5)),1)))</f>
        <v>1</v>
      </c>
      <c r="N42" s="256">
        <f t="shared" si="15"/>
        <v>0.9</v>
      </c>
      <c r="O42" s="256">
        <f t="shared" si="16"/>
        <v>1.0166666666666666</v>
      </c>
      <c r="P42" s="256">
        <f>IF(B42="Regional crisis",VLOOKUP(C42,'Regional Crises'!$B$1:$R$69,12,FALSE),VLOOKUP(E42,'Country Indicator Data'!$B$4:$I$300,8,FALSE))</f>
        <v>3</v>
      </c>
      <c r="Q42" s="256">
        <f>IF($B42="Regional crisis",((IF(VLOOKUP($C42,'Regional Crises'!$B$1:$R$66,13,FALSE)="x","x",ROUND(IF(VLOOKUP($C42,'Regional Crises'!$B$1:$R$66,13,FALSE)&gt;Q$3,5,IF(VLOOKUP($C42,'Regional Crises'!$B$1:$R$66,13,FALSE)&lt;Q$4,0,5-(LOG(Q$3)-LOG(VLOOKUP($C42,'Regional Crises'!$B$1:$R$66,13,FALSE)))/(LOG(Q$3)-LOG(Q$4))*5)),1)))),(IF(VLOOKUP($E42,'Country Indicator Data'!$B$4:$N$300,9,FALSE)="x","x",ROUND(IF(VLOOKUP($E42,'Country Indicator Data'!$B$4:$N$300,9,FALSE)&gt;Q$3,5,IF(VLOOKUP($E42,'Country Indicator Data'!$B$4:$N$300,9,FALSE)&lt;Q$4,0,5-(LOG(Q$3)-LOG(VLOOKUP($E42,'Country Indicator Data'!$B$4:$N$300,9,FALSE)))/(LOG(Q$3)-LOG(Q$4))*5)),1))))</f>
        <v>2.8</v>
      </c>
      <c r="R42" s="256">
        <f t="shared" si="17"/>
        <v>2.9</v>
      </c>
      <c r="S42" s="256">
        <f>IF(B42="Regional crisis",((IF(VLOOKUP($C42,'Regional Crises'!$B$1:$R$66,17,FALSE)="x","x",ROUND(IF(VLOOKUP($C42,'Regional Crises'!$B$1:$R$66,17,FALSE)&gt;S$3,0,IF(VLOOKUP($C42,'Regional Crises'!$B$1:$R$66,17,FALSE)&lt;S$4,5,(S$3-VLOOKUP($C42,'Regional Crises'!$B$1:$R$66,17,FALSE))/(S$3-S$4)*5)),1)))),(IF(VLOOKUP($E42,'Country Indicator Data'!$B$4:$N$300,13,FALSE)="x","x",ROUND(IF(VLOOKUP($E42,'Country Indicator Data'!$B$4:$N$300,13,FALSE)&gt;S$3,0,IF(VLOOKUP($E42,'Country Indicator Data'!$B$4:$N$300,13,FALSE)&lt;S$4,5,(S$3-VLOOKUP($E42,'Country Indicator Data'!$B$4:$N$300,13,FALSE))/(S$3-S$4)*5)),1))))</f>
        <v>2.6</v>
      </c>
      <c r="T42" s="256">
        <f>IF(B42="Regional crisis",((IF(VLOOKUP($C42,'Regional Crises'!$B$1:$R$66,14,FALSE)="x","x",ROUND(IF(VLOOKUP($C42,'Regional Crises'!$B$1:$R$66,14,FALSE)&gt;T$3,0,IF(VLOOKUP($C42,'Regional Crises'!$B$1:$R$66,14,FALSE)&lt;T$4,5,(T$3-VLOOKUP($C42,'Regional Crises'!$B$1:$R$66,14,FALSE))/(T$3-T$4)*5)),1)))),(IF(VLOOKUP($E42,'Country Indicator Data'!$B$4:$N$300,10,FALSE)="x","x",ROUND(IF(VLOOKUP($E42,'Country Indicator Data'!$B$4:$N$300,10,FALSE)&gt;T$3,0,IF(VLOOKUP($E42,'Country Indicator Data'!$B$4:$N$300,10,FALSE)&lt;T$4,5,(T$3-VLOOKUP($E42,'Country Indicator Data'!$B$4:$N$300,10,FALSE))/(T$3-T$4)*5)),1))))</f>
        <v>2.2999999999999998</v>
      </c>
      <c r="U42" s="256" t="str">
        <f>IF(B42="Regional crisis",((IF(VLOOKUP($C42,'Regional Crises'!$B$1:$R$66,15,FALSE)="x","x",ROUND(IF(VLOOKUP($C42,'Regional Crises'!$B$1:$R$66,15,FALSE)&gt;U$3,0,IF(VLOOKUP($C42,'Regional Crises'!$B$1:$R$66,15,FALSE)&lt;U$4,5,(U$3-VLOOKUP($C42,'Regional Crises'!$B$1:$R$66,15,FALSE))/(U$3-U$4)*5)),1)))),(IF(VLOOKUP($E42,'Country Indicator Data'!$B$4:$N$300,11,FALSE)="x","x",ROUND(IF(VLOOKUP($E42,'Country Indicator Data'!$B$4:$N$300,11,FALSE)&gt;U$3,0,IF(VLOOKUP($E42,'Country Indicator Data'!$B$4:$N$300,11,FALSE)&lt;U$4,5,(U$3-VLOOKUP($E42,'Country Indicator Data'!$B$4:$N$300,11,FALSE))/(U$3-U$4)*5)),1))))</f>
        <v>x</v>
      </c>
      <c r="V42" s="256">
        <f>IF(B42="Regional crisis",((IF(VLOOKUP($C42,'Regional Crises'!$B$1:$R$66,16,FALSE)="x","x",ROUND(IF(VLOOKUP($C42,'Regional Crises'!$B$1:$R$66,16,FALSE)&gt;V$3,0,IF(VLOOKUP($C42,'Regional Crises'!$B$1:$R$66,16,FALSE)&lt;V$4,5,(V$3-VLOOKUP($C42,'Regional Crises'!$B$1:$R$66,16,FALSE))/(V$3-V$4)*5)),1)))),(IF(VLOOKUP($E42,'Country Indicator Data'!$B$4:$N$300,12,FALSE)="x","x",ROUND(IF(VLOOKUP($E42,'Country Indicator Data'!$B$4:$N$300,12,FALSE)&gt;V$3,0,IF(VLOOKUP($E42,'Country Indicator Data'!$B$4:$N$300,12,FALSE)&lt;V$4,5,(V$3-VLOOKUP($E42,'Country Indicator Data'!$B$4:$N$300,12,FALSE))/(V$3-V$4)*5)),1))))</f>
        <v>0.6</v>
      </c>
      <c r="W42" s="256">
        <f t="shared" si="18"/>
        <v>1.8</v>
      </c>
      <c r="X42" s="256">
        <f t="shared" si="19"/>
        <v>1.9</v>
      </c>
      <c r="Y42" s="263">
        <f>IF('Core Indicators'!FC39="x","x",IF('Core Indicators'!FC39&gt;=5,5,IF('Core Indicators'!FC39&gt;=4,4,IF('Core Indicators'!FC39&gt;=3,3,IF('Core Indicators'!FC39&gt;=2,2,IF('Core Indicators'!FC39&gt;=1,1,0))))))</f>
        <v>2</v>
      </c>
      <c r="Z42" s="256">
        <f t="shared" si="20"/>
        <v>2</v>
      </c>
      <c r="AA42" s="263">
        <f>'Crisis Indicator Data'!Y39</f>
        <v>1</v>
      </c>
      <c r="AB42" s="263">
        <f>'Crisis Indicator Data'!Z39</f>
        <v>0</v>
      </c>
      <c r="AC42" s="263">
        <f>'Crisis Indicator Data'!AA39</f>
        <v>2</v>
      </c>
      <c r="AD42" s="263">
        <f>'Crisis Indicator Data'!AB39</f>
        <v>0</v>
      </c>
      <c r="AE42" s="263">
        <f t="shared" si="21"/>
        <v>2</v>
      </c>
      <c r="AF42" s="263">
        <f>'Crisis Indicator Data'!AC39</f>
        <v>2</v>
      </c>
      <c r="AG42" s="263">
        <f>'Crisis Indicator Data'!AD39</f>
        <v>2</v>
      </c>
      <c r="AH42" s="263">
        <f t="shared" si="22"/>
        <v>4</v>
      </c>
      <c r="AI42" s="263">
        <f>'Crisis Indicator Data'!AE39</f>
        <v>0</v>
      </c>
      <c r="AJ42" s="263">
        <f>'Crisis Indicator Data'!AF39</f>
        <v>0</v>
      </c>
      <c r="AK42" s="263">
        <f>'Crisis Indicator Data'!AG39</f>
        <v>0</v>
      </c>
      <c r="AL42" s="263">
        <f t="shared" si="23"/>
        <v>0</v>
      </c>
      <c r="AM42" s="256">
        <f t="shared" si="24"/>
        <v>2</v>
      </c>
      <c r="AN42" s="256">
        <f t="shared" si="25"/>
        <v>2</v>
      </c>
    </row>
    <row r="43" spans="1:40" ht="13.5" customHeight="1" x14ac:dyDescent="0.35">
      <c r="A43" s="147" t="str">
        <f>'Crisis Indicator Data'!A40</f>
        <v>Complex crisis in Guatemala</v>
      </c>
      <c r="B43" s="148" t="str">
        <f>'Crisis Indicator Data'!B40</f>
        <v>Complex crisis</v>
      </c>
      <c r="C43" s="148" t="str">
        <f>'Crisis Indicator Data'!C40</f>
        <v>GTM001</v>
      </c>
      <c r="D43" s="148" t="str">
        <f>'Crisis Indicator Data'!D40</f>
        <v>Guatemala</v>
      </c>
      <c r="E43" s="149" t="str">
        <f>'Crisis Indicator Data'!E40</f>
        <v>GTM</v>
      </c>
      <c r="F43" s="256">
        <f>IF(B43="Regional crisis",(IF(VLOOKUP($C43,'Regional Crises'!$B$1:$R$66,7,FALSE)="x","x",ROUND(IF(VLOOKUP($C43,'Regional Crises'!$B$1:$R$66,7,FALSE)&gt;$F$3,5,IF(VLOOKUP($C43,'Regional Crises'!$B$1:$R$66,7,FALSE)&lt;F$4,0,($F$3-VLOOKUP($C43,'Regional Crises'!$B$1:$R$66,7,FALSE))/($F$3-$F$4)*5)),1))),IF(VLOOKUP($E43,'Country Indicator Data'!$B$4:$N$300,3,FALSE)="x","x",ROUND(IF(VLOOKUP($E43,'Country Indicator Data'!$B$4:$N$300,3,FALSE)&gt;$F$3,5,IF(VLOOKUP($E43,'Country Indicator Data'!$B$4:$N$300,3,FALSE)&lt;$F$4,0,($F$3-VLOOKUP($E43,'Country Indicator Data'!$B$4:$N$300,3,FALSE))/($F$3-$F$4)*5)),1)))</f>
        <v>1.1000000000000001</v>
      </c>
      <c r="G43" s="256">
        <f>IF(B43="Regional crisis",(IF(VLOOKUP($C43,'Regional Crises'!$B$1:$R$66,9,FALSE)="x","x",ROUND(IF(VLOOKUP($C43,'Regional Crises'!$B$1:$R$66,9,FALSE)&gt;G$3,5,IF(VLOOKUP($C43,'Regional Crises'!$B$1:$R$66,9,FALSE)&lt;G$4,0,(G$3-VLOOKUP($C43,'Regional Crises'!$B$1:$R$66,9,FALSE))/(G$3-G$4)*5)),1))),IF(VLOOKUP($E43,'Country Indicator Data'!$B$4:$N$300,5,FALSE)="x","x",ROUND(IF(VLOOKUP($E43,'Country Indicator Data'!$B$4:$N$300,5,FALSE)&gt;G$3,5,IF(VLOOKUP($E43,'Country Indicator Data'!$B$4:$N$300,5,FALSE)&lt;G$4,0,(G$3-VLOOKUP($E43,'Country Indicator Data'!$B$4:$N$300,5,FALSE))/(G$3-G$4)*5)),1)))</f>
        <v>3</v>
      </c>
      <c r="H43" s="256">
        <f t="shared" si="13"/>
        <v>2.0499999999999998</v>
      </c>
      <c r="I43" s="256">
        <f>IF(B43="Regional crisis",(IF(VLOOKUP($C43,'Regional Crises'!$B$1:$R$66,6,FALSE)="x","x",ROUND(IF(VLOOKUP($C43,'Regional Crises'!$B$1:$R$66,6,FALSE)&gt;I$3,5,IF(VLOOKUP($C43,'Regional Crises'!$B$1:$R$66,6,FALSE)&lt;I$4,0,5-(I$3-VLOOKUP($C43,'Regional Crises'!$B$1:$R$66,6,FALSE))/(I$3-I$4)*5)),1))),IF(VLOOKUP($E43,'Country Indicator Data'!$B$4:$N$300,2,FALSE)="x","x",ROUND(IF(VLOOKUP($E43,'Country Indicator Data'!$B$4:$N$300,2,FALSE)&gt;I$3,5,IF(VLOOKUP($E43,'Country Indicator Data'!$B$4:$N$300,2,FALSE)&lt;I$4,0,5-(I$3-VLOOKUP($E43,'Country Indicator Data'!$B$4:$N$300,2,FALSE))/(I$3-I$4)*5)),1)))</f>
        <v>2.5</v>
      </c>
      <c r="J43" s="256">
        <f>IF(B43="Regional crisis",(IF(VLOOKUP($C43,'Regional Crises'!$B$1:$R$66,8,FALSE)="x","x",ROUND(IF(VLOOKUP($C43,'Regional Crises'!$B$1:$R$66,8,FALSE)&gt;J$3,5,IF(VLOOKUP($C43,'Regional Crises'!$B$1:$R$66,8,FALSE)&lt;J$4,0,5-(J$3-VLOOKUP($C43,'Regional Crises'!$B$1:$R$66,8,FALSE))/(J$3-J$4)*5)),1))),IF(VLOOKUP($E43,'Country Indicator Data'!$B$4:$N$300,4,FALSE)="x","x",ROUND(IF(VLOOKUP($E43,'Country Indicator Data'!$B$4:$N$300,4,FALSE)&gt;J$3,5,IF(VLOOKUP($E43,'Country Indicator Data'!$B$4:$N$300,4,FALSE)&lt;J$4,0,5-(J$3-VLOOKUP($E43,'Country Indicator Data'!$B$4:$N$300,4,FALSE))/(J$3-J$4)*5)),1)))</f>
        <v>3.9</v>
      </c>
      <c r="K43" s="256">
        <f t="shared" si="14"/>
        <v>3.2</v>
      </c>
      <c r="L43" s="256">
        <f>IF(B43="Regional crisis",(IF(VLOOKUP($C43,'Regional Crises'!$B$1:$R$66,10,FALSE)="x","x",ROUND(IF(VLOOKUP($C43,'Regional Crises'!$B$1:$R$66,10,FALSE)&gt;L$3,5,IF(VLOOKUP($C43,'Regional Crises'!$B$1:$R$66,10,FALSE)&lt;L$4,0,5-(L$3-VLOOKUP($C43,'Regional Crises'!$B$1:$R$66,10,FALSE))/(L$3-L$4)*5)),1))),IF(VLOOKUP($E43,'Country Indicator Data'!$B$4:$N$300,6,FALSE)="x","x",ROUND(IF(VLOOKUP($E43,'Country Indicator Data'!$B$4:$N$300,6,FALSE)&gt;L$3,5,IF(VLOOKUP($E43,'Country Indicator Data'!$B$4:$N$300,6,FALSE)&lt;L$4,0,5-(L$3-VLOOKUP($E43,'Country Indicator Data'!$B$4:$N$300,6,FALSE))/(L$3-L$4)*5)),1)))</f>
        <v>3.3</v>
      </c>
      <c r="M43" s="256">
        <f>IF(B43="Regional crisis",(IF(VLOOKUP($C43,'Regional Crises'!$B$1:$R$66,11,FALSE)="x","x",ROUND(IF(VLOOKUP($C43,'Regional Crises'!$B$1:$R$66,11,FALSE)&gt;M$3,5,IF(VLOOKUP($C43,'Regional Crises'!$B$1:$R$66,11,FALSE)&lt;M$4,0,5-(M$3-VLOOKUP($C43,'Regional Crises'!$B$1:$R$66,11,FALSE))/(M$3-M$4)*5)),1))),IF(VLOOKUP($E43,'Country Indicator Data'!$B$4:$N$300,7,FALSE)="x","x",ROUND(IF(VLOOKUP($E43,'Country Indicator Data'!$B$4:$N$300,7,FALSE)&gt;M$3,5,IF(VLOOKUP($E43,'Country Indicator Data'!$B$4:$N$300,7,FALSE)&lt;M$4,0,5-(M$3-VLOOKUP($E43,'Country Indicator Data'!$B$4:$N$300,7,FALSE))/(M$3-M$4)*5)),1)))</f>
        <v>2.9</v>
      </c>
      <c r="N43" s="256">
        <f t="shared" si="15"/>
        <v>3.0999999999999996</v>
      </c>
      <c r="O43" s="256">
        <f t="shared" si="16"/>
        <v>2.7833333333333332</v>
      </c>
      <c r="P43" s="256">
        <f>IF(B43="Regional crisis",VLOOKUP(C43,'Regional Crises'!$B$1:$R$69,12,FALSE),VLOOKUP(E43,'Country Indicator Data'!$B$4:$I$300,8,FALSE))</f>
        <v>3</v>
      </c>
      <c r="Q43" s="256">
        <f>IF($B43="Regional crisis",((IF(VLOOKUP($C43,'Regional Crises'!$B$1:$R$66,13,FALSE)="x","x",ROUND(IF(VLOOKUP($C43,'Regional Crises'!$B$1:$R$66,13,FALSE)&gt;Q$3,5,IF(VLOOKUP($C43,'Regional Crises'!$B$1:$R$66,13,FALSE)&lt;Q$4,0,5-(LOG(Q$3)-LOG(VLOOKUP($C43,'Regional Crises'!$B$1:$R$66,13,FALSE)))/(LOG(Q$3)-LOG(Q$4))*5)),1)))),(IF(VLOOKUP($E43,'Country Indicator Data'!$B$4:$N$300,9,FALSE)="x","x",ROUND(IF(VLOOKUP($E43,'Country Indicator Data'!$B$4:$N$300,9,FALSE)&gt;Q$3,5,IF(VLOOKUP($E43,'Country Indicator Data'!$B$4:$N$300,9,FALSE)&lt;Q$4,0,5-(LOG(Q$3)-LOG(VLOOKUP($E43,'Country Indicator Data'!$B$4:$N$300,9,FALSE)))/(LOG(Q$3)-LOG(Q$4))*5)),1))))</f>
        <v>4.7</v>
      </c>
      <c r="R43" s="256">
        <f t="shared" si="17"/>
        <v>3.85</v>
      </c>
      <c r="S43" s="256">
        <f>IF(B43="Regional crisis",((IF(VLOOKUP($C43,'Regional Crises'!$B$1:$R$66,17,FALSE)="x","x",ROUND(IF(VLOOKUP($C43,'Regional Crises'!$B$1:$R$66,17,FALSE)&gt;S$3,0,IF(VLOOKUP($C43,'Regional Crises'!$B$1:$R$66,17,FALSE)&lt;S$4,5,(S$3-VLOOKUP($C43,'Regional Crises'!$B$1:$R$66,17,FALSE))/(S$3-S$4)*5)),1)))),(IF(VLOOKUP($E43,'Country Indicator Data'!$B$4:$N$300,13,FALSE)="x","x",ROUND(IF(VLOOKUP($E43,'Country Indicator Data'!$B$4:$N$300,13,FALSE)&gt;S$3,0,IF(VLOOKUP($E43,'Country Indicator Data'!$B$4:$N$300,13,FALSE)&lt;S$4,5,(S$3-VLOOKUP($E43,'Country Indicator Data'!$B$4:$N$300,13,FALSE))/(S$3-S$4)*5)),1))))</f>
        <v>3.7</v>
      </c>
      <c r="T43" s="256">
        <f>IF(B43="Regional crisis",((IF(VLOOKUP($C43,'Regional Crises'!$B$1:$R$66,14,FALSE)="x","x",ROUND(IF(VLOOKUP($C43,'Regional Crises'!$B$1:$R$66,14,FALSE)&gt;T$3,0,IF(VLOOKUP($C43,'Regional Crises'!$B$1:$R$66,14,FALSE)&lt;T$4,5,(T$3-VLOOKUP($C43,'Regional Crises'!$B$1:$R$66,14,FALSE))/(T$3-T$4)*5)),1)))),(IF(VLOOKUP($E43,'Country Indicator Data'!$B$4:$N$300,10,FALSE)="x","x",ROUND(IF(VLOOKUP($E43,'Country Indicator Data'!$B$4:$N$300,10,FALSE)&gt;T$3,0,IF(VLOOKUP($E43,'Country Indicator Data'!$B$4:$N$300,10,FALSE)&lt;T$4,5,(T$3-VLOOKUP($E43,'Country Indicator Data'!$B$4:$N$300,10,FALSE))/(T$3-T$4)*5)),1))))</f>
        <v>3.6</v>
      </c>
      <c r="U43" s="256">
        <f>IF(B43="Regional crisis",((IF(VLOOKUP($C43,'Regional Crises'!$B$1:$R$66,15,FALSE)="x","x",ROUND(IF(VLOOKUP($C43,'Regional Crises'!$B$1:$R$66,15,FALSE)&gt;U$3,0,IF(VLOOKUP($C43,'Regional Crises'!$B$1:$R$66,15,FALSE)&lt;U$4,5,(U$3-VLOOKUP($C43,'Regional Crises'!$B$1:$R$66,15,FALSE))/(U$3-U$4)*5)),1)))),(IF(VLOOKUP($E43,'Country Indicator Data'!$B$4:$N$300,11,FALSE)="x","x",ROUND(IF(VLOOKUP($E43,'Country Indicator Data'!$B$4:$N$300,11,FALSE)&gt;U$3,0,IF(VLOOKUP($E43,'Country Indicator Data'!$B$4:$N$300,11,FALSE)&lt;U$4,5,(U$3-VLOOKUP($E43,'Country Indicator Data'!$B$4:$N$300,11,FALSE))/(U$3-U$4)*5)),1))))</f>
        <v>3.4</v>
      </c>
      <c r="V43" s="256">
        <f>IF(B43="Regional crisis",((IF(VLOOKUP($C43,'Regional Crises'!$B$1:$R$66,16,FALSE)="x","x",ROUND(IF(VLOOKUP($C43,'Regional Crises'!$B$1:$R$66,16,FALSE)&gt;V$3,0,IF(VLOOKUP($C43,'Regional Crises'!$B$1:$R$66,16,FALSE)&lt;V$4,5,(V$3-VLOOKUP($C43,'Regional Crises'!$B$1:$R$66,16,FALSE))/(V$3-V$4)*5)),1)))),(IF(VLOOKUP($E43,'Country Indicator Data'!$B$4:$N$300,12,FALSE)="x","x",ROUND(IF(VLOOKUP($E43,'Country Indicator Data'!$B$4:$N$300,12,FALSE)&gt;V$3,0,IF(VLOOKUP($E43,'Country Indicator Data'!$B$4:$N$300,12,FALSE)&lt;V$4,5,(V$3-VLOOKUP($E43,'Country Indicator Data'!$B$4:$N$300,12,FALSE))/(V$3-V$4)*5)),1))))</f>
        <v>2.4</v>
      </c>
      <c r="W43" s="256">
        <f t="shared" si="18"/>
        <v>3.3</v>
      </c>
      <c r="X43" s="256">
        <f t="shared" si="19"/>
        <v>3.3</v>
      </c>
      <c r="Y43" s="263">
        <f>IF('Core Indicators'!FC40="x","x",IF('Core Indicators'!FC40&gt;=5,5,IF('Core Indicators'!FC40&gt;=4,4,IF('Core Indicators'!FC40&gt;=3,3,IF('Core Indicators'!FC40&gt;=2,2,IF('Core Indicators'!FC40&gt;=1,1,0))))))</f>
        <v>3</v>
      </c>
      <c r="Z43" s="256">
        <f t="shared" si="20"/>
        <v>3</v>
      </c>
      <c r="AA43" s="263">
        <f>'Crisis Indicator Data'!Y40</f>
        <v>0</v>
      </c>
      <c r="AB43" s="263">
        <f>'Crisis Indicator Data'!Z40</f>
        <v>1</v>
      </c>
      <c r="AC43" s="263">
        <f>'Crisis Indicator Data'!AA40</f>
        <v>0</v>
      </c>
      <c r="AD43" s="263">
        <f>'Crisis Indicator Data'!AB40</f>
        <v>0</v>
      </c>
      <c r="AE43" s="263">
        <f t="shared" si="21"/>
        <v>1</v>
      </c>
      <c r="AF43" s="263">
        <f>'Crisis Indicator Data'!AC40</f>
        <v>0</v>
      </c>
      <c r="AG43" s="263">
        <f>'Crisis Indicator Data'!AD40</f>
        <v>2</v>
      </c>
      <c r="AH43" s="263">
        <f t="shared" si="22"/>
        <v>2</v>
      </c>
      <c r="AI43" s="263">
        <f>'Crisis Indicator Data'!AE40</f>
        <v>3</v>
      </c>
      <c r="AJ43" s="263">
        <f>'Crisis Indicator Data'!AF40</f>
        <v>0</v>
      </c>
      <c r="AK43" s="263">
        <f>'Crisis Indicator Data'!AG40</f>
        <v>2</v>
      </c>
      <c r="AL43" s="263">
        <f t="shared" si="23"/>
        <v>4</v>
      </c>
      <c r="AM43" s="256">
        <f t="shared" si="24"/>
        <v>2</v>
      </c>
      <c r="AN43" s="256">
        <f t="shared" si="25"/>
        <v>2.5</v>
      </c>
    </row>
    <row r="44" spans="1:40" ht="13.5" customHeight="1" x14ac:dyDescent="0.35">
      <c r="A44" s="147" t="str">
        <f>'Crisis Indicator Data'!A41</f>
        <v>Complex crisis in Honduras</v>
      </c>
      <c r="B44" s="148" t="str">
        <f>'Crisis Indicator Data'!B41</f>
        <v>Complex crisis</v>
      </c>
      <c r="C44" s="148" t="str">
        <f>'Crisis Indicator Data'!C41</f>
        <v>HND001</v>
      </c>
      <c r="D44" s="148" t="str">
        <f>'Crisis Indicator Data'!D41</f>
        <v>Honduras</v>
      </c>
      <c r="E44" s="149" t="str">
        <f>'Crisis Indicator Data'!E41</f>
        <v>HND</v>
      </c>
      <c r="F44" s="256">
        <f>IF(B44="Regional crisis",(IF(VLOOKUP($C44,'Regional Crises'!$B$1:$R$66,7,FALSE)="x","x",ROUND(IF(VLOOKUP($C44,'Regional Crises'!$B$1:$R$66,7,FALSE)&gt;$F$3,5,IF(VLOOKUP($C44,'Regional Crises'!$B$1:$R$66,7,FALSE)&lt;F$4,0,($F$3-VLOOKUP($C44,'Regional Crises'!$B$1:$R$66,7,FALSE))/($F$3-$F$4)*5)),1))),IF(VLOOKUP($E44,'Country Indicator Data'!$B$4:$N$300,3,FALSE)="x","x",ROUND(IF(VLOOKUP($E44,'Country Indicator Data'!$B$4:$N$300,3,FALSE)&gt;$F$3,5,IF(VLOOKUP($E44,'Country Indicator Data'!$B$4:$N$300,3,FALSE)&lt;$F$4,0,($F$3-VLOOKUP($E44,'Country Indicator Data'!$B$4:$N$300,3,FALSE))/($F$3-$F$4)*5)),1)))</f>
        <v>1.8</v>
      </c>
      <c r="G44" s="256">
        <f>IF(B44="Regional crisis",(IF(VLOOKUP($C44,'Regional Crises'!$B$1:$R$66,9,FALSE)="x","x",ROUND(IF(VLOOKUP($C44,'Regional Crises'!$B$1:$R$66,9,FALSE)&gt;G$3,5,IF(VLOOKUP($C44,'Regional Crises'!$B$1:$R$66,9,FALSE)&lt;G$4,0,(G$3-VLOOKUP($C44,'Regional Crises'!$B$1:$R$66,9,FALSE))/(G$3-G$4)*5)),1))),IF(VLOOKUP($E44,'Country Indicator Data'!$B$4:$N$300,5,FALSE)="x","x",ROUND(IF(VLOOKUP($E44,'Country Indicator Data'!$B$4:$N$300,5,FALSE)&gt;G$3,5,IF(VLOOKUP($E44,'Country Indicator Data'!$B$4:$N$300,5,FALSE)&lt;G$4,0,(G$3-VLOOKUP($E44,'Country Indicator Data'!$B$4:$N$300,5,FALSE))/(G$3-G$4)*5)),1)))</f>
        <v>2.7</v>
      </c>
      <c r="H44" s="256">
        <f t="shared" si="13"/>
        <v>2.25</v>
      </c>
      <c r="I44" s="256">
        <f>IF(B44="Regional crisis",(IF(VLOOKUP($C44,'Regional Crises'!$B$1:$R$66,6,FALSE)="x","x",ROUND(IF(VLOOKUP($C44,'Regional Crises'!$B$1:$R$66,6,FALSE)&gt;I$3,5,IF(VLOOKUP($C44,'Regional Crises'!$B$1:$R$66,6,FALSE)&lt;I$4,0,5-(I$3-VLOOKUP($C44,'Regional Crises'!$B$1:$R$66,6,FALSE))/(I$3-I$4)*5)),1))),IF(VLOOKUP($E44,'Country Indicator Data'!$B$4:$N$300,2,FALSE)="x","x",ROUND(IF(VLOOKUP($E44,'Country Indicator Data'!$B$4:$N$300,2,FALSE)&gt;I$3,5,IF(VLOOKUP($E44,'Country Indicator Data'!$B$4:$N$300,2,FALSE)&lt;I$4,0,5-(I$3-VLOOKUP($E44,'Country Indicator Data'!$B$4:$N$300,2,FALSE))/(I$3-I$4)*5)),1)))</f>
        <v>0.8</v>
      </c>
      <c r="J44" s="256">
        <f>IF(B44="Regional crisis",(IF(VLOOKUP($C44,'Regional Crises'!$B$1:$R$66,8,FALSE)="x","x",ROUND(IF(VLOOKUP($C44,'Regional Crises'!$B$1:$R$66,8,FALSE)&gt;J$3,5,IF(VLOOKUP($C44,'Regional Crises'!$B$1:$R$66,8,FALSE)&lt;J$4,0,5-(J$3-VLOOKUP($C44,'Regional Crises'!$B$1:$R$66,8,FALSE))/(J$3-J$4)*5)),1))),IF(VLOOKUP($E44,'Country Indicator Data'!$B$4:$N$300,4,FALSE)="x","x",ROUND(IF(VLOOKUP($E44,'Country Indicator Data'!$B$4:$N$300,4,FALSE)&gt;J$3,5,IF(VLOOKUP($E44,'Country Indicator Data'!$B$4:$N$300,4,FALSE)&lt;J$4,0,5-(J$3-VLOOKUP($E44,'Country Indicator Data'!$B$4:$N$300,4,FALSE))/(J$3-J$4)*5)),1)))</f>
        <v>0.7</v>
      </c>
      <c r="K44" s="256">
        <f t="shared" si="14"/>
        <v>0.75</v>
      </c>
      <c r="L44" s="256">
        <f>IF(B44="Regional crisis",(IF(VLOOKUP($C44,'Regional Crises'!$B$1:$R$66,10,FALSE)="x","x",ROUND(IF(VLOOKUP($C44,'Regional Crises'!$B$1:$R$66,10,FALSE)&gt;L$3,5,IF(VLOOKUP($C44,'Regional Crises'!$B$1:$R$66,10,FALSE)&lt;L$4,0,5-(L$3-VLOOKUP($C44,'Regional Crises'!$B$1:$R$66,10,FALSE))/(L$3-L$4)*5)),1))),IF(VLOOKUP($E44,'Country Indicator Data'!$B$4:$N$300,6,FALSE)="x","x",ROUND(IF(VLOOKUP($E44,'Country Indicator Data'!$B$4:$N$300,6,FALSE)&gt;L$3,5,IF(VLOOKUP($E44,'Country Indicator Data'!$B$4:$N$300,6,FALSE)&lt;L$4,0,5-(L$3-VLOOKUP($E44,'Country Indicator Data'!$B$4:$N$300,6,FALSE))/(L$3-L$4)*5)),1)))</f>
        <v>3.2</v>
      </c>
      <c r="M44" s="256">
        <f>IF(B44="Regional crisis",(IF(VLOOKUP($C44,'Regional Crises'!$B$1:$R$66,11,FALSE)="x","x",ROUND(IF(VLOOKUP($C44,'Regional Crises'!$B$1:$R$66,11,FALSE)&gt;M$3,5,IF(VLOOKUP($C44,'Regional Crises'!$B$1:$R$66,11,FALSE)&lt;M$4,0,5-(M$3-VLOOKUP($C44,'Regional Crises'!$B$1:$R$66,11,FALSE))/(M$3-M$4)*5)),1))),IF(VLOOKUP($E44,'Country Indicator Data'!$B$4:$N$300,7,FALSE)="x","x",ROUND(IF(VLOOKUP($E44,'Country Indicator Data'!$B$4:$N$300,7,FALSE)&gt;M$3,5,IF(VLOOKUP($E44,'Country Indicator Data'!$B$4:$N$300,7,FALSE)&lt;M$4,0,5-(M$3-VLOOKUP($E44,'Country Indicator Data'!$B$4:$N$300,7,FALSE))/(M$3-M$4)*5)),1)))</f>
        <v>2.9</v>
      </c>
      <c r="N44" s="256">
        <f t="shared" si="15"/>
        <v>3.05</v>
      </c>
      <c r="O44" s="256">
        <f t="shared" si="16"/>
        <v>2.0166666666666666</v>
      </c>
      <c r="P44" s="256">
        <f>IF(B44="Regional crisis",VLOOKUP(C44,'Regional Crises'!$B$1:$R$69,12,FALSE),VLOOKUP(E44,'Country Indicator Data'!$B$4:$I$300,8,FALSE))</f>
        <v>3</v>
      </c>
      <c r="Q44" s="256">
        <f>IF($B44="Regional crisis",((IF(VLOOKUP($C44,'Regional Crises'!$B$1:$R$66,13,FALSE)="x","x",ROUND(IF(VLOOKUP($C44,'Regional Crises'!$B$1:$R$66,13,FALSE)&gt;Q$3,5,IF(VLOOKUP($C44,'Regional Crises'!$B$1:$R$66,13,FALSE)&lt;Q$4,0,5-(LOG(Q$3)-LOG(VLOOKUP($C44,'Regional Crises'!$B$1:$R$66,13,FALSE)))/(LOG(Q$3)-LOG(Q$4))*5)),1)))),(IF(VLOOKUP($E44,'Country Indicator Data'!$B$4:$N$300,9,FALSE)="x","x",ROUND(IF(VLOOKUP($E44,'Country Indicator Data'!$B$4:$N$300,9,FALSE)&gt;Q$3,5,IF(VLOOKUP($E44,'Country Indicator Data'!$B$4:$N$300,9,FALSE)&lt;Q$4,0,5-(LOG(Q$3)-LOG(VLOOKUP($E44,'Country Indicator Data'!$B$4:$N$300,9,FALSE)))/(LOG(Q$3)-LOG(Q$4))*5)),1))))</f>
        <v>4.7</v>
      </c>
      <c r="R44" s="256">
        <f t="shared" si="17"/>
        <v>3.85</v>
      </c>
      <c r="S44" s="256">
        <f>IF(B44="Regional crisis",((IF(VLOOKUP($C44,'Regional Crises'!$B$1:$R$66,17,FALSE)="x","x",ROUND(IF(VLOOKUP($C44,'Regional Crises'!$B$1:$R$66,17,FALSE)&gt;S$3,0,IF(VLOOKUP($C44,'Regional Crises'!$B$1:$R$66,17,FALSE)&lt;S$4,5,(S$3-VLOOKUP($C44,'Regional Crises'!$B$1:$R$66,17,FALSE))/(S$3-S$4)*5)),1)))),(IF(VLOOKUP($E44,'Country Indicator Data'!$B$4:$N$300,13,FALSE)="x","x",ROUND(IF(VLOOKUP($E44,'Country Indicator Data'!$B$4:$N$300,13,FALSE)&gt;S$3,0,IF(VLOOKUP($E44,'Country Indicator Data'!$B$4:$N$300,13,FALSE)&lt;S$4,5,(S$3-VLOOKUP($E44,'Country Indicator Data'!$B$4:$N$300,13,FALSE))/(S$3-S$4)*5)),1))))</f>
        <v>3.7</v>
      </c>
      <c r="T44" s="256">
        <f>IF(B44="Regional crisis",((IF(VLOOKUP($C44,'Regional Crises'!$B$1:$R$66,14,FALSE)="x","x",ROUND(IF(VLOOKUP($C44,'Regional Crises'!$B$1:$R$66,14,FALSE)&gt;T$3,0,IF(VLOOKUP($C44,'Regional Crises'!$B$1:$R$66,14,FALSE)&lt;T$4,5,(T$3-VLOOKUP($C44,'Regional Crises'!$B$1:$R$66,14,FALSE))/(T$3-T$4)*5)),1)))),(IF(VLOOKUP($E44,'Country Indicator Data'!$B$4:$N$300,10,FALSE)="x","x",ROUND(IF(VLOOKUP($E44,'Country Indicator Data'!$B$4:$N$300,10,FALSE)&gt;T$3,0,IF(VLOOKUP($E44,'Country Indicator Data'!$B$4:$N$300,10,FALSE)&lt;T$4,5,(T$3-VLOOKUP($E44,'Country Indicator Data'!$B$4:$N$300,10,FALSE))/(T$3-T$4)*5)),1))))</f>
        <v>3.5</v>
      </c>
      <c r="U44" s="256">
        <f>IF(B44="Regional crisis",((IF(VLOOKUP($C44,'Regional Crises'!$B$1:$R$66,15,FALSE)="x","x",ROUND(IF(VLOOKUP($C44,'Regional Crises'!$B$1:$R$66,15,FALSE)&gt;U$3,0,IF(VLOOKUP($C44,'Regional Crises'!$B$1:$R$66,15,FALSE)&lt;U$4,5,(U$3-VLOOKUP($C44,'Regional Crises'!$B$1:$R$66,15,FALSE))/(U$3-U$4)*5)),1)))),(IF(VLOOKUP($E44,'Country Indicator Data'!$B$4:$N$300,11,FALSE)="x","x",ROUND(IF(VLOOKUP($E44,'Country Indicator Data'!$B$4:$N$300,11,FALSE)&gt;U$3,0,IF(VLOOKUP($E44,'Country Indicator Data'!$B$4:$N$300,11,FALSE)&lt;U$4,5,(U$3-VLOOKUP($E44,'Country Indicator Data'!$B$4:$N$300,11,FALSE))/(U$3-U$4)*5)),1))))</f>
        <v>3.4</v>
      </c>
      <c r="V44" s="256">
        <f>IF(B44="Regional crisis",((IF(VLOOKUP($C44,'Regional Crises'!$B$1:$R$66,16,FALSE)="x","x",ROUND(IF(VLOOKUP($C44,'Regional Crises'!$B$1:$R$66,16,FALSE)&gt;V$3,0,IF(VLOOKUP($C44,'Regional Crises'!$B$1:$R$66,16,FALSE)&lt;V$4,5,(V$3-VLOOKUP($C44,'Regional Crises'!$B$1:$R$66,16,FALSE))/(V$3-V$4)*5)),1)))),(IF(VLOOKUP($E44,'Country Indicator Data'!$B$4:$N$300,12,FALSE)="x","x",ROUND(IF(VLOOKUP($E44,'Country Indicator Data'!$B$4:$N$300,12,FALSE)&gt;V$3,0,IF(VLOOKUP($E44,'Country Indicator Data'!$B$4:$N$300,12,FALSE)&lt;V$4,5,(V$3-VLOOKUP($E44,'Country Indicator Data'!$B$4:$N$300,12,FALSE))/(V$3-V$4)*5)),1))))</f>
        <v>2.8</v>
      </c>
      <c r="W44" s="256">
        <f t="shared" si="18"/>
        <v>3.4</v>
      </c>
      <c r="X44" s="256">
        <f t="shared" si="19"/>
        <v>3.1</v>
      </c>
      <c r="Y44" s="263">
        <f>IF('Core Indicators'!FC41="x","x",IF('Core Indicators'!FC41&gt;=5,5,IF('Core Indicators'!FC41&gt;=4,4,IF('Core Indicators'!FC41&gt;=3,3,IF('Core Indicators'!FC41&gt;=2,2,IF('Core Indicators'!FC41&gt;=1,1,0))))))</f>
        <v>3</v>
      </c>
      <c r="Z44" s="256">
        <f t="shared" si="20"/>
        <v>3</v>
      </c>
      <c r="AA44" s="263">
        <f>'Crisis Indicator Data'!Y41</f>
        <v>0</v>
      </c>
      <c r="AB44" s="263">
        <f>'Crisis Indicator Data'!Z41</f>
        <v>1</v>
      </c>
      <c r="AC44" s="263">
        <f>'Crisis Indicator Data'!AA41</f>
        <v>1</v>
      </c>
      <c r="AD44" s="263">
        <f>'Crisis Indicator Data'!AB41</f>
        <v>0</v>
      </c>
      <c r="AE44" s="263">
        <f t="shared" si="21"/>
        <v>2</v>
      </c>
      <c r="AF44" s="263">
        <f>'Crisis Indicator Data'!AC41</f>
        <v>2</v>
      </c>
      <c r="AG44" s="263">
        <f>'Crisis Indicator Data'!AD41</f>
        <v>2</v>
      </c>
      <c r="AH44" s="263">
        <f t="shared" si="22"/>
        <v>4</v>
      </c>
      <c r="AI44" s="263">
        <f>'Crisis Indicator Data'!AE41</f>
        <v>3</v>
      </c>
      <c r="AJ44" s="263">
        <f>'Crisis Indicator Data'!AF41</f>
        <v>0</v>
      </c>
      <c r="AK44" s="263">
        <f>'Crisis Indicator Data'!AG41</f>
        <v>2</v>
      </c>
      <c r="AL44" s="263">
        <f t="shared" si="23"/>
        <v>4</v>
      </c>
      <c r="AM44" s="256">
        <f t="shared" si="24"/>
        <v>3</v>
      </c>
      <c r="AN44" s="256">
        <f t="shared" si="25"/>
        <v>3</v>
      </c>
    </row>
    <row r="45" spans="1:40" ht="13.5" customHeight="1" x14ac:dyDescent="0.35">
      <c r="A45" s="147" t="str">
        <f>'Crisis Indicator Data'!A42</f>
        <v>Complex crisis in Haiti</v>
      </c>
      <c r="B45" s="148" t="str">
        <f>'Crisis Indicator Data'!B42</f>
        <v>Complex crisis</v>
      </c>
      <c r="C45" s="148" t="str">
        <f>'Crisis Indicator Data'!C42</f>
        <v>HTI001</v>
      </c>
      <c r="D45" s="148" t="str">
        <f>'Crisis Indicator Data'!D42</f>
        <v>Haiti</v>
      </c>
      <c r="E45" s="149" t="str">
        <f>'Crisis Indicator Data'!E42</f>
        <v>HTI</v>
      </c>
      <c r="F45" s="256">
        <f>IF(B45="Regional crisis",(IF(VLOOKUP($C45,'Regional Crises'!$B$1:$R$66,7,FALSE)="x","x",ROUND(IF(VLOOKUP($C45,'Regional Crises'!$B$1:$R$66,7,FALSE)&gt;$F$3,5,IF(VLOOKUP($C45,'Regional Crises'!$B$1:$R$66,7,FALSE)&lt;F$4,0,($F$3-VLOOKUP($C45,'Regional Crises'!$B$1:$R$66,7,FALSE))/($F$3-$F$4)*5)),1))),IF(VLOOKUP($E45,'Country Indicator Data'!$B$4:$N$300,3,FALSE)="x","x",ROUND(IF(VLOOKUP($E45,'Country Indicator Data'!$B$4:$N$300,3,FALSE)&gt;$F$3,5,IF(VLOOKUP($E45,'Country Indicator Data'!$B$4:$N$300,3,FALSE)&lt;$F$4,0,($F$3-VLOOKUP($E45,'Country Indicator Data'!$B$4:$N$300,3,FALSE))/($F$3-$F$4)*5)),1)))</f>
        <v>2.1</v>
      </c>
      <c r="G45" s="256">
        <f>IF(B45="Regional crisis",(IF(VLOOKUP($C45,'Regional Crises'!$B$1:$R$66,9,FALSE)="x","x",ROUND(IF(VLOOKUP($C45,'Regional Crises'!$B$1:$R$66,9,FALSE)&gt;G$3,5,IF(VLOOKUP($C45,'Regional Crises'!$B$1:$R$66,9,FALSE)&lt;G$4,0,(G$3-VLOOKUP($C45,'Regional Crises'!$B$1:$R$66,9,FALSE))/(G$3-G$4)*5)),1))),IF(VLOOKUP($E45,'Country Indicator Data'!$B$4:$N$300,5,FALSE)="x","x",ROUND(IF(VLOOKUP($E45,'Country Indicator Data'!$B$4:$N$300,5,FALSE)&gt;G$3,5,IF(VLOOKUP($E45,'Country Indicator Data'!$B$4:$N$300,5,FALSE)&lt;G$4,0,(G$3-VLOOKUP($E45,'Country Indicator Data'!$B$4:$N$300,5,FALSE))/(G$3-G$4)*5)),1)))</f>
        <v>2.9</v>
      </c>
      <c r="H45" s="256">
        <f t="shared" si="13"/>
        <v>2.5</v>
      </c>
      <c r="I45" s="256">
        <f>IF(B45="Regional crisis",(IF(VLOOKUP($C45,'Regional Crises'!$B$1:$R$66,6,FALSE)="x","x",ROUND(IF(VLOOKUP($C45,'Regional Crises'!$B$1:$R$66,6,FALSE)&gt;I$3,5,IF(VLOOKUP($C45,'Regional Crises'!$B$1:$R$66,6,FALSE)&lt;I$4,0,5-(I$3-VLOOKUP($C45,'Regional Crises'!$B$1:$R$66,6,FALSE))/(I$3-I$4)*5)),1))),IF(VLOOKUP($E45,'Country Indicator Data'!$B$4:$N$300,2,FALSE)="x","x",ROUND(IF(VLOOKUP($E45,'Country Indicator Data'!$B$4:$N$300,2,FALSE)&gt;I$3,5,IF(VLOOKUP($E45,'Country Indicator Data'!$B$4:$N$300,2,FALSE)&lt;I$4,0,5-(I$3-VLOOKUP($E45,'Country Indicator Data'!$B$4:$N$300,2,FALSE))/(I$3-I$4)*5)),1)))</f>
        <v>0</v>
      </c>
      <c r="J45" s="256">
        <f>IF(B45="Regional crisis",(IF(VLOOKUP($C45,'Regional Crises'!$B$1:$R$66,8,FALSE)="x","x",ROUND(IF(VLOOKUP($C45,'Regional Crises'!$B$1:$R$66,8,FALSE)&gt;J$3,5,IF(VLOOKUP($C45,'Regional Crises'!$B$1:$R$66,8,FALSE)&lt;J$4,0,5-(J$3-VLOOKUP($C45,'Regional Crises'!$B$1:$R$66,8,FALSE))/(J$3-J$4)*5)),1))),IF(VLOOKUP($E45,'Country Indicator Data'!$B$4:$N$300,4,FALSE)="x","x",ROUND(IF(VLOOKUP($E45,'Country Indicator Data'!$B$4:$N$300,4,FALSE)&gt;J$3,5,IF(VLOOKUP($E45,'Country Indicator Data'!$B$4:$N$300,4,FALSE)&lt;J$4,0,5-(J$3-VLOOKUP($E45,'Country Indicator Data'!$B$4:$N$300,4,FALSE))/(J$3-J$4)*5)),1)))</f>
        <v>0</v>
      </c>
      <c r="K45" s="256">
        <f t="shared" si="14"/>
        <v>0</v>
      </c>
      <c r="L45" s="256">
        <f>IF(B45="Regional crisis",(IF(VLOOKUP($C45,'Regional Crises'!$B$1:$R$66,10,FALSE)="x","x",ROUND(IF(VLOOKUP($C45,'Regional Crises'!$B$1:$R$66,10,FALSE)&gt;L$3,5,IF(VLOOKUP($C45,'Regional Crises'!$B$1:$R$66,10,FALSE)&lt;L$4,0,5-(L$3-VLOOKUP($C45,'Regional Crises'!$B$1:$R$66,10,FALSE))/(L$3-L$4)*5)),1))),IF(VLOOKUP($E45,'Country Indicator Data'!$B$4:$N$300,6,FALSE)="x","x",ROUND(IF(VLOOKUP($E45,'Country Indicator Data'!$B$4:$N$300,6,FALSE)&gt;L$3,5,IF(VLOOKUP($E45,'Country Indicator Data'!$B$4:$N$300,6,FALSE)&lt;L$4,0,5-(L$3-VLOOKUP($E45,'Country Indicator Data'!$B$4:$N$300,6,FALSE))/(L$3-L$4)*5)),1)))</f>
        <v>4.0999999999999996</v>
      </c>
      <c r="M45" s="256">
        <f>IF(B45="Regional crisis",(IF(VLOOKUP($C45,'Regional Crises'!$B$1:$R$66,11,FALSE)="x","x",ROUND(IF(VLOOKUP($C45,'Regional Crises'!$B$1:$R$66,11,FALSE)&gt;M$3,5,IF(VLOOKUP($C45,'Regional Crises'!$B$1:$R$66,11,FALSE)&lt;M$4,0,5-(M$3-VLOOKUP($C45,'Regional Crises'!$B$1:$R$66,11,FALSE))/(M$3-M$4)*5)),1))),IF(VLOOKUP($E45,'Country Indicator Data'!$B$4:$N$300,7,FALSE)="x","x",ROUND(IF(VLOOKUP($E45,'Country Indicator Data'!$B$4:$N$300,7,FALSE)&gt;M$3,5,IF(VLOOKUP($E45,'Country Indicator Data'!$B$4:$N$300,7,FALSE)&lt;M$4,0,5-(M$3-VLOOKUP($E45,'Country Indicator Data'!$B$4:$N$300,7,FALSE))/(M$3-M$4)*5)),1)))</f>
        <v>2</v>
      </c>
      <c r="N45" s="256">
        <f t="shared" si="15"/>
        <v>3.05</v>
      </c>
      <c r="O45" s="256">
        <f t="shared" si="16"/>
        <v>1.8499999999999999</v>
      </c>
      <c r="P45" s="256">
        <f>IF(B45="Regional crisis",VLOOKUP(C45,'Regional Crises'!$B$1:$R$69,12,FALSE),VLOOKUP(E45,'Country Indicator Data'!$B$4:$I$300,8,FALSE))</f>
        <v>3</v>
      </c>
      <c r="Q45" s="256">
        <f>IF($B45="Regional crisis",((IF(VLOOKUP($C45,'Regional Crises'!$B$1:$R$66,13,FALSE)="x","x",ROUND(IF(VLOOKUP($C45,'Regional Crises'!$B$1:$R$66,13,FALSE)&gt;Q$3,5,IF(VLOOKUP($C45,'Regional Crises'!$B$1:$R$66,13,FALSE)&lt;Q$4,0,5-(LOG(Q$3)-LOG(VLOOKUP($C45,'Regional Crises'!$B$1:$R$66,13,FALSE)))/(LOG(Q$3)-LOG(Q$4))*5)),1)))),(IF(VLOOKUP($E45,'Country Indicator Data'!$B$4:$N$300,9,FALSE)="x","x",ROUND(IF(VLOOKUP($E45,'Country Indicator Data'!$B$4:$N$300,9,FALSE)&gt;Q$3,5,IF(VLOOKUP($E45,'Country Indicator Data'!$B$4:$N$300,9,FALSE)&lt;Q$4,0,5-(LOG(Q$3)-LOG(VLOOKUP($E45,'Country Indicator Data'!$B$4:$N$300,9,FALSE)))/(LOG(Q$3)-LOG(Q$4))*5)),1))))</f>
        <v>4.9000000000000004</v>
      </c>
      <c r="R45" s="256">
        <f t="shared" si="17"/>
        <v>3.95</v>
      </c>
      <c r="S45" s="256">
        <f>IF(B45="Regional crisis",((IF(VLOOKUP($C45,'Regional Crises'!$B$1:$R$66,17,FALSE)="x","x",ROUND(IF(VLOOKUP($C45,'Regional Crises'!$B$1:$R$66,17,FALSE)&gt;S$3,0,IF(VLOOKUP($C45,'Regional Crises'!$B$1:$R$66,17,FALSE)&lt;S$4,5,(S$3-VLOOKUP($C45,'Regional Crises'!$B$1:$R$66,17,FALSE))/(S$3-S$4)*5)),1)))),(IF(VLOOKUP($E45,'Country Indicator Data'!$B$4:$N$300,13,FALSE)="x","x",ROUND(IF(VLOOKUP($E45,'Country Indicator Data'!$B$4:$N$300,13,FALSE)&gt;S$3,0,IF(VLOOKUP($E45,'Country Indicator Data'!$B$4:$N$300,13,FALSE)&lt;S$4,5,(S$3-VLOOKUP($E45,'Country Indicator Data'!$B$4:$N$300,13,FALSE))/(S$3-S$4)*5)),1))))</f>
        <v>4.0999999999999996</v>
      </c>
      <c r="T45" s="256">
        <f>IF(B45="Regional crisis",((IF(VLOOKUP($C45,'Regional Crises'!$B$1:$R$66,14,FALSE)="x","x",ROUND(IF(VLOOKUP($C45,'Regional Crises'!$B$1:$R$66,14,FALSE)&gt;T$3,0,IF(VLOOKUP($C45,'Regional Crises'!$B$1:$R$66,14,FALSE)&lt;T$4,5,(T$3-VLOOKUP($C45,'Regional Crises'!$B$1:$R$66,14,FALSE))/(T$3-T$4)*5)),1)))),(IF(VLOOKUP($E45,'Country Indicator Data'!$B$4:$N$300,10,FALSE)="x","x",ROUND(IF(VLOOKUP($E45,'Country Indicator Data'!$B$4:$N$300,10,FALSE)&gt;T$3,0,IF(VLOOKUP($E45,'Country Indicator Data'!$B$4:$N$300,10,FALSE)&lt;T$4,5,(T$3-VLOOKUP($E45,'Country Indicator Data'!$B$4:$N$300,10,FALSE))/(T$3-T$4)*5)),1))))</f>
        <v>3.5</v>
      </c>
      <c r="U45" s="256">
        <f>IF(B45="Regional crisis",((IF(VLOOKUP($C45,'Regional Crises'!$B$1:$R$66,15,FALSE)="x","x",ROUND(IF(VLOOKUP($C45,'Regional Crises'!$B$1:$R$66,15,FALSE)&gt;U$3,0,IF(VLOOKUP($C45,'Regional Crises'!$B$1:$R$66,15,FALSE)&lt;U$4,5,(U$3-VLOOKUP($C45,'Regional Crises'!$B$1:$R$66,15,FALSE))/(U$3-U$4)*5)),1)))),(IF(VLOOKUP($E45,'Country Indicator Data'!$B$4:$N$300,11,FALSE)="x","x",ROUND(IF(VLOOKUP($E45,'Country Indicator Data'!$B$4:$N$300,11,FALSE)&gt;U$3,0,IF(VLOOKUP($E45,'Country Indicator Data'!$B$4:$N$300,11,FALSE)&lt;U$4,5,(U$3-VLOOKUP($E45,'Country Indicator Data'!$B$4:$N$300,11,FALSE))/(U$3-U$4)*5)),1))))</f>
        <v>3.5</v>
      </c>
      <c r="V45" s="256">
        <f>IF(B45="Regional crisis",((IF(VLOOKUP($C45,'Regional Crises'!$B$1:$R$66,16,FALSE)="x","x",ROUND(IF(VLOOKUP($C45,'Regional Crises'!$B$1:$R$66,16,FALSE)&gt;V$3,0,IF(VLOOKUP($C45,'Regional Crises'!$B$1:$R$66,16,FALSE)&lt;V$4,5,(V$3-VLOOKUP($C45,'Regional Crises'!$B$1:$R$66,16,FALSE))/(V$3-V$4)*5)),1)))),(IF(VLOOKUP($E45,'Country Indicator Data'!$B$4:$N$300,12,FALSE)="x","x",ROUND(IF(VLOOKUP($E45,'Country Indicator Data'!$B$4:$N$300,12,FALSE)&gt;V$3,0,IF(VLOOKUP($E45,'Country Indicator Data'!$B$4:$N$300,12,FALSE)&lt;V$4,5,(V$3-VLOOKUP($E45,'Country Indicator Data'!$B$4:$N$300,12,FALSE))/(V$3-V$4)*5)),1))))</f>
        <v>3.1</v>
      </c>
      <c r="W45" s="256">
        <f t="shared" si="18"/>
        <v>3.6</v>
      </c>
      <c r="X45" s="256">
        <f t="shared" si="19"/>
        <v>3.1</v>
      </c>
      <c r="Y45" s="263">
        <f>IF('Core Indicators'!FC42="x","x",IF('Core Indicators'!FC42&gt;=5,5,IF('Core Indicators'!FC42&gt;=4,4,IF('Core Indicators'!FC42&gt;=3,3,IF('Core Indicators'!FC42&gt;=2,2,IF('Core Indicators'!FC42&gt;=1,1,0))))))</f>
        <v>3</v>
      </c>
      <c r="Z45" s="256">
        <f t="shared" si="20"/>
        <v>3</v>
      </c>
      <c r="AA45" s="263">
        <f>'Crisis Indicator Data'!Y42</f>
        <v>0</v>
      </c>
      <c r="AB45" s="263">
        <f>'Crisis Indicator Data'!Z42</f>
        <v>3</v>
      </c>
      <c r="AC45" s="263">
        <f>'Crisis Indicator Data'!AA42</f>
        <v>3</v>
      </c>
      <c r="AD45" s="263">
        <f>'Crisis Indicator Data'!AB42</f>
        <v>3</v>
      </c>
      <c r="AE45" s="263">
        <f t="shared" si="21"/>
        <v>4</v>
      </c>
      <c r="AF45" s="263">
        <f>'Crisis Indicator Data'!AC42</f>
        <v>0</v>
      </c>
      <c r="AG45" s="263">
        <f>'Crisis Indicator Data'!AD42</f>
        <v>2</v>
      </c>
      <c r="AH45" s="263">
        <f t="shared" si="22"/>
        <v>2</v>
      </c>
      <c r="AI45" s="263">
        <f>'Crisis Indicator Data'!AE42</f>
        <v>1</v>
      </c>
      <c r="AJ45" s="263">
        <f>'Crisis Indicator Data'!AF42</f>
        <v>0</v>
      </c>
      <c r="AK45" s="263">
        <f>'Crisis Indicator Data'!AG42</f>
        <v>3</v>
      </c>
      <c r="AL45" s="263">
        <f t="shared" si="23"/>
        <v>3</v>
      </c>
      <c r="AM45" s="256">
        <f t="shared" si="24"/>
        <v>3</v>
      </c>
      <c r="AN45" s="256">
        <f t="shared" si="25"/>
        <v>3</v>
      </c>
    </row>
    <row r="46" spans="1:40" ht="13.5" customHeight="1" x14ac:dyDescent="0.35">
      <c r="A46" s="147" t="str">
        <f>'Crisis Indicator Data'!A43</f>
        <v xml:space="preserve">Nippes Earthquake </v>
      </c>
      <c r="B46" s="148" t="str">
        <f>'Crisis Indicator Data'!B43</f>
        <v>Earthquake</v>
      </c>
      <c r="C46" s="148" t="str">
        <f>'Crisis Indicator Data'!C43</f>
        <v>HTI002</v>
      </c>
      <c r="D46" s="148" t="str">
        <f>'Crisis Indicator Data'!D43</f>
        <v>Haiti</v>
      </c>
      <c r="E46" s="149" t="str">
        <f>'Crisis Indicator Data'!E43</f>
        <v>HTI</v>
      </c>
      <c r="F46" s="256">
        <f>IF(B46="Regional crisis",(IF(VLOOKUP($C46,'Regional Crises'!$B$1:$R$66,7,FALSE)="x","x",ROUND(IF(VLOOKUP($C46,'Regional Crises'!$B$1:$R$66,7,FALSE)&gt;$F$3,5,IF(VLOOKUP($C46,'Regional Crises'!$B$1:$R$66,7,FALSE)&lt;F$4,0,($F$3-VLOOKUP($C46,'Regional Crises'!$B$1:$R$66,7,FALSE))/($F$3-$F$4)*5)),1))),IF(VLOOKUP($E46,'Country Indicator Data'!$B$4:$N$300,3,FALSE)="x","x",ROUND(IF(VLOOKUP($E46,'Country Indicator Data'!$B$4:$N$300,3,FALSE)&gt;$F$3,5,IF(VLOOKUP($E46,'Country Indicator Data'!$B$4:$N$300,3,FALSE)&lt;$F$4,0,($F$3-VLOOKUP($E46,'Country Indicator Data'!$B$4:$N$300,3,FALSE))/($F$3-$F$4)*5)),1)))</f>
        <v>2.1</v>
      </c>
      <c r="G46" s="256">
        <f>IF(B46="Regional crisis",(IF(VLOOKUP($C46,'Regional Crises'!$B$1:$R$66,9,FALSE)="x","x",ROUND(IF(VLOOKUP($C46,'Regional Crises'!$B$1:$R$66,9,FALSE)&gt;G$3,5,IF(VLOOKUP($C46,'Regional Crises'!$B$1:$R$66,9,FALSE)&lt;G$4,0,(G$3-VLOOKUP($C46,'Regional Crises'!$B$1:$R$66,9,FALSE))/(G$3-G$4)*5)),1))),IF(VLOOKUP($E46,'Country Indicator Data'!$B$4:$N$300,5,FALSE)="x","x",ROUND(IF(VLOOKUP($E46,'Country Indicator Data'!$B$4:$N$300,5,FALSE)&gt;G$3,5,IF(VLOOKUP($E46,'Country Indicator Data'!$B$4:$N$300,5,FALSE)&lt;G$4,0,(G$3-VLOOKUP($E46,'Country Indicator Data'!$B$4:$N$300,5,FALSE))/(G$3-G$4)*5)),1)))</f>
        <v>2.9</v>
      </c>
      <c r="H46" s="256">
        <f t="shared" si="13"/>
        <v>2.5</v>
      </c>
      <c r="I46" s="256">
        <f>IF(B46="Regional crisis",(IF(VLOOKUP($C46,'Regional Crises'!$B$1:$R$66,6,FALSE)="x","x",ROUND(IF(VLOOKUP($C46,'Regional Crises'!$B$1:$R$66,6,FALSE)&gt;I$3,5,IF(VLOOKUP($C46,'Regional Crises'!$B$1:$R$66,6,FALSE)&lt;I$4,0,5-(I$3-VLOOKUP($C46,'Regional Crises'!$B$1:$R$66,6,FALSE))/(I$3-I$4)*5)),1))),IF(VLOOKUP($E46,'Country Indicator Data'!$B$4:$N$300,2,FALSE)="x","x",ROUND(IF(VLOOKUP($E46,'Country Indicator Data'!$B$4:$N$300,2,FALSE)&gt;I$3,5,IF(VLOOKUP($E46,'Country Indicator Data'!$B$4:$N$300,2,FALSE)&lt;I$4,0,5-(I$3-VLOOKUP($E46,'Country Indicator Data'!$B$4:$N$300,2,FALSE))/(I$3-I$4)*5)),1)))</f>
        <v>0</v>
      </c>
      <c r="J46" s="256">
        <f>IF(B46="Regional crisis",(IF(VLOOKUP($C46,'Regional Crises'!$B$1:$R$66,8,FALSE)="x","x",ROUND(IF(VLOOKUP($C46,'Regional Crises'!$B$1:$R$66,8,FALSE)&gt;J$3,5,IF(VLOOKUP($C46,'Regional Crises'!$B$1:$R$66,8,FALSE)&lt;J$4,0,5-(J$3-VLOOKUP($C46,'Regional Crises'!$B$1:$R$66,8,FALSE))/(J$3-J$4)*5)),1))),IF(VLOOKUP($E46,'Country Indicator Data'!$B$4:$N$300,4,FALSE)="x","x",ROUND(IF(VLOOKUP($E46,'Country Indicator Data'!$B$4:$N$300,4,FALSE)&gt;J$3,5,IF(VLOOKUP($E46,'Country Indicator Data'!$B$4:$N$300,4,FALSE)&lt;J$4,0,5-(J$3-VLOOKUP($E46,'Country Indicator Data'!$B$4:$N$300,4,FALSE))/(J$3-J$4)*5)),1)))</f>
        <v>0</v>
      </c>
      <c r="K46" s="256">
        <f t="shared" si="14"/>
        <v>0</v>
      </c>
      <c r="L46" s="256">
        <f>IF(B46="Regional crisis",(IF(VLOOKUP($C46,'Regional Crises'!$B$1:$R$66,10,FALSE)="x","x",ROUND(IF(VLOOKUP($C46,'Regional Crises'!$B$1:$R$66,10,FALSE)&gt;L$3,5,IF(VLOOKUP($C46,'Regional Crises'!$B$1:$R$66,10,FALSE)&lt;L$4,0,5-(L$3-VLOOKUP($C46,'Regional Crises'!$B$1:$R$66,10,FALSE))/(L$3-L$4)*5)),1))),IF(VLOOKUP($E46,'Country Indicator Data'!$B$4:$N$300,6,FALSE)="x","x",ROUND(IF(VLOOKUP($E46,'Country Indicator Data'!$B$4:$N$300,6,FALSE)&gt;L$3,5,IF(VLOOKUP($E46,'Country Indicator Data'!$B$4:$N$300,6,FALSE)&lt;L$4,0,5-(L$3-VLOOKUP($E46,'Country Indicator Data'!$B$4:$N$300,6,FALSE))/(L$3-L$4)*5)),1)))</f>
        <v>4.0999999999999996</v>
      </c>
      <c r="M46" s="256">
        <f>IF(B46="Regional crisis",(IF(VLOOKUP($C46,'Regional Crises'!$B$1:$R$66,11,FALSE)="x","x",ROUND(IF(VLOOKUP($C46,'Regional Crises'!$B$1:$R$66,11,FALSE)&gt;M$3,5,IF(VLOOKUP($C46,'Regional Crises'!$B$1:$R$66,11,FALSE)&lt;M$4,0,5-(M$3-VLOOKUP($C46,'Regional Crises'!$B$1:$R$66,11,FALSE))/(M$3-M$4)*5)),1))),IF(VLOOKUP($E46,'Country Indicator Data'!$B$4:$N$300,7,FALSE)="x","x",ROUND(IF(VLOOKUP($E46,'Country Indicator Data'!$B$4:$N$300,7,FALSE)&gt;M$3,5,IF(VLOOKUP($E46,'Country Indicator Data'!$B$4:$N$300,7,FALSE)&lt;M$4,0,5-(M$3-VLOOKUP($E46,'Country Indicator Data'!$B$4:$N$300,7,FALSE))/(M$3-M$4)*5)),1)))</f>
        <v>2</v>
      </c>
      <c r="N46" s="256">
        <f t="shared" si="15"/>
        <v>3.05</v>
      </c>
      <c r="O46" s="256">
        <f t="shared" si="16"/>
        <v>1.8499999999999999</v>
      </c>
      <c r="P46" s="256">
        <f>IF(B46="Regional crisis",VLOOKUP(C46,'Regional Crises'!$B$1:$R$69,12,FALSE),VLOOKUP(E46,'Country Indicator Data'!$B$4:$I$300,8,FALSE))</f>
        <v>3</v>
      </c>
      <c r="Q46" s="256">
        <f>IF($B46="Regional crisis",((IF(VLOOKUP($C46,'Regional Crises'!$B$1:$R$66,13,FALSE)="x","x",ROUND(IF(VLOOKUP($C46,'Regional Crises'!$B$1:$R$66,13,FALSE)&gt;Q$3,5,IF(VLOOKUP($C46,'Regional Crises'!$B$1:$R$66,13,FALSE)&lt;Q$4,0,5-(LOG(Q$3)-LOG(VLOOKUP($C46,'Regional Crises'!$B$1:$R$66,13,FALSE)))/(LOG(Q$3)-LOG(Q$4))*5)),1)))),(IF(VLOOKUP($E46,'Country Indicator Data'!$B$4:$N$300,9,FALSE)="x","x",ROUND(IF(VLOOKUP($E46,'Country Indicator Data'!$B$4:$N$300,9,FALSE)&gt;Q$3,5,IF(VLOOKUP($E46,'Country Indicator Data'!$B$4:$N$300,9,FALSE)&lt;Q$4,0,5-(LOG(Q$3)-LOG(VLOOKUP($E46,'Country Indicator Data'!$B$4:$N$300,9,FALSE)))/(LOG(Q$3)-LOG(Q$4))*5)),1))))</f>
        <v>4.9000000000000004</v>
      </c>
      <c r="R46" s="256">
        <f t="shared" si="17"/>
        <v>3.95</v>
      </c>
      <c r="S46" s="256">
        <f>IF(B46="Regional crisis",((IF(VLOOKUP($C46,'Regional Crises'!$B$1:$R$66,17,FALSE)="x","x",ROUND(IF(VLOOKUP($C46,'Regional Crises'!$B$1:$R$66,17,FALSE)&gt;S$3,0,IF(VLOOKUP($C46,'Regional Crises'!$B$1:$R$66,17,FALSE)&lt;S$4,5,(S$3-VLOOKUP($C46,'Regional Crises'!$B$1:$R$66,17,FALSE))/(S$3-S$4)*5)),1)))),(IF(VLOOKUP($E46,'Country Indicator Data'!$B$4:$N$300,13,FALSE)="x","x",ROUND(IF(VLOOKUP($E46,'Country Indicator Data'!$B$4:$N$300,13,FALSE)&gt;S$3,0,IF(VLOOKUP($E46,'Country Indicator Data'!$B$4:$N$300,13,FALSE)&lt;S$4,5,(S$3-VLOOKUP($E46,'Country Indicator Data'!$B$4:$N$300,13,FALSE))/(S$3-S$4)*5)),1))))</f>
        <v>4.0999999999999996</v>
      </c>
      <c r="T46" s="256">
        <f>IF(B46="Regional crisis",((IF(VLOOKUP($C46,'Regional Crises'!$B$1:$R$66,14,FALSE)="x","x",ROUND(IF(VLOOKUP($C46,'Regional Crises'!$B$1:$R$66,14,FALSE)&gt;T$3,0,IF(VLOOKUP($C46,'Regional Crises'!$B$1:$R$66,14,FALSE)&lt;T$4,5,(T$3-VLOOKUP($C46,'Regional Crises'!$B$1:$R$66,14,FALSE))/(T$3-T$4)*5)),1)))),(IF(VLOOKUP($E46,'Country Indicator Data'!$B$4:$N$300,10,FALSE)="x","x",ROUND(IF(VLOOKUP($E46,'Country Indicator Data'!$B$4:$N$300,10,FALSE)&gt;T$3,0,IF(VLOOKUP($E46,'Country Indicator Data'!$B$4:$N$300,10,FALSE)&lt;T$4,5,(T$3-VLOOKUP($E46,'Country Indicator Data'!$B$4:$N$300,10,FALSE))/(T$3-T$4)*5)),1))))</f>
        <v>3.5</v>
      </c>
      <c r="U46" s="256">
        <f>IF(B46="Regional crisis",((IF(VLOOKUP($C46,'Regional Crises'!$B$1:$R$66,15,FALSE)="x","x",ROUND(IF(VLOOKUP($C46,'Regional Crises'!$B$1:$R$66,15,FALSE)&gt;U$3,0,IF(VLOOKUP($C46,'Regional Crises'!$B$1:$R$66,15,FALSE)&lt;U$4,5,(U$3-VLOOKUP($C46,'Regional Crises'!$B$1:$R$66,15,FALSE))/(U$3-U$4)*5)),1)))),(IF(VLOOKUP($E46,'Country Indicator Data'!$B$4:$N$300,11,FALSE)="x","x",ROUND(IF(VLOOKUP($E46,'Country Indicator Data'!$B$4:$N$300,11,FALSE)&gt;U$3,0,IF(VLOOKUP($E46,'Country Indicator Data'!$B$4:$N$300,11,FALSE)&lt;U$4,5,(U$3-VLOOKUP($E46,'Country Indicator Data'!$B$4:$N$300,11,FALSE))/(U$3-U$4)*5)),1))))</f>
        <v>3.5</v>
      </c>
      <c r="V46" s="256">
        <f>IF(B46="Regional crisis",((IF(VLOOKUP($C46,'Regional Crises'!$B$1:$R$66,16,FALSE)="x","x",ROUND(IF(VLOOKUP($C46,'Regional Crises'!$B$1:$R$66,16,FALSE)&gt;V$3,0,IF(VLOOKUP($C46,'Regional Crises'!$B$1:$R$66,16,FALSE)&lt;V$4,5,(V$3-VLOOKUP($C46,'Regional Crises'!$B$1:$R$66,16,FALSE))/(V$3-V$4)*5)),1)))),(IF(VLOOKUP($E46,'Country Indicator Data'!$B$4:$N$300,12,FALSE)="x","x",ROUND(IF(VLOOKUP($E46,'Country Indicator Data'!$B$4:$N$300,12,FALSE)&gt;V$3,0,IF(VLOOKUP($E46,'Country Indicator Data'!$B$4:$N$300,12,FALSE)&lt;V$4,5,(V$3-VLOOKUP($E46,'Country Indicator Data'!$B$4:$N$300,12,FALSE))/(V$3-V$4)*5)),1))))</f>
        <v>3.1</v>
      </c>
      <c r="W46" s="256">
        <f t="shared" si="18"/>
        <v>3.6</v>
      </c>
      <c r="X46" s="256">
        <f t="shared" si="19"/>
        <v>3.1</v>
      </c>
      <c r="Y46" s="263">
        <f>IF('Core Indicators'!FC43="x","x",IF('Core Indicators'!FC43&gt;=5,5,IF('Core Indicators'!FC43&gt;=4,4,IF('Core Indicators'!FC43&gt;=3,3,IF('Core Indicators'!FC43&gt;=2,2,IF('Core Indicators'!FC43&gt;=1,1,0))))))</f>
        <v>3</v>
      </c>
      <c r="Z46" s="256">
        <f t="shared" si="20"/>
        <v>3</v>
      </c>
      <c r="AA46" s="263">
        <f>'Crisis Indicator Data'!Y43</f>
        <v>0</v>
      </c>
      <c r="AB46" s="263">
        <f>'Crisis Indicator Data'!Z43</f>
        <v>3</v>
      </c>
      <c r="AC46" s="263">
        <f>'Crisis Indicator Data'!AA43</f>
        <v>3</v>
      </c>
      <c r="AD46" s="263">
        <f>'Crisis Indicator Data'!AB43</f>
        <v>3</v>
      </c>
      <c r="AE46" s="263">
        <f t="shared" si="21"/>
        <v>4</v>
      </c>
      <c r="AF46" s="263">
        <f>'Crisis Indicator Data'!AC43</f>
        <v>0</v>
      </c>
      <c r="AG46" s="263">
        <f>'Crisis Indicator Data'!AD43</f>
        <v>2</v>
      </c>
      <c r="AH46" s="263">
        <f t="shared" si="22"/>
        <v>2</v>
      </c>
      <c r="AI46" s="263">
        <f>'Crisis Indicator Data'!AE43</f>
        <v>1</v>
      </c>
      <c r="AJ46" s="263">
        <f>'Crisis Indicator Data'!AF43</f>
        <v>0</v>
      </c>
      <c r="AK46" s="263">
        <f>'Crisis Indicator Data'!AG43</f>
        <v>3</v>
      </c>
      <c r="AL46" s="263">
        <f t="shared" si="23"/>
        <v>3</v>
      </c>
      <c r="AM46" s="256">
        <f t="shared" si="24"/>
        <v>3</v>
      </c>
      <c r="AN46" s="256">
        <f t="shared" si="25"/>
        <v>3</v>
      </c>
    </row>
    <row r="47" spans="1:40" ht="13.5" customHeight="1" x14ac:dyDescent="0.35">
      <c r="A47" s="147" t="str">
        <f>'Crisis Indicator Data'!A44</f>
        <v>Displacement from Ukraine conflict in Hungary</v>
      </c>
      <c r="B47" s="148" t="str">
        <f>'Crisis Indicator Data'!B44</f>
        <v>International displacement</v>
      </c>
      <c r="C47" s="148" t="str">
        <f>'Crisis Indicator Data'!C44</f>
        <v>HUN002</v>
      </c>
      <c r="D47" s="148" t="str">
        <f>'Crisis Indicator Data'!D44</f>
        <v>Hungary</v>
      </c>
      <c r="E47" s="149" t="str">
        <f>'Crisis Indicator Data'!E44</f>
        <v>HUN</v>
      </c>
      <c r="F47" s="256">
        <f>IF(B47="Regional crisis",(IF(VLOOKUP($C47,'Regional Crises'!$B$1:$R$66,7,FALSE)="x","x",ROUND(IF(VLOOKUP($C47,'Regional Crises'!$B$1:$R$66,7,FALSE)&gt;$F$3,5,IF(VLOOKUP($C47,'Regional Crises'!$B$1:$R$66,7,FALSE)&lt;F$4,0,($F$3-VLOOKUP($C47,'Regional Crises'!$B$1:$R$66,7,FALSE))/($F$3-$F$4)*5)),1))),IF(VLOOKUP($E47,'Country Indicator Data'!$B$4:$N$300,3,FALSE)="x","x",ROUND(IF(VLOOKUP($E47,'Country Indicator Data'!$B$4:$N$300,3,FALSE)&gt;$F$3,5,IF(VLOOKUP($E47,'Country Indicator Data'!$B$4:$N$300,3,FALSE)&lt;$F$4,0,($F$3-VLOOKUP($E47,'Country Indicator Data'!$B$4:$N$300,3,FALSE))/($F$3-$F$4)*5)),1)))</f>
        <v>1.1000000000000001</v>
      </c>
      <c r="G47" s="256">
        <f>IF(B47="Regional crisis",(IF(VLOOKUP($C47,'Regional Crises'!$B$1:$R$66,9,FALSE)="x","x",ROUND(IF(VLOOKUP($C47,'Regional Crises'!$B$1:$R$66,9,FALSE)&gt;G$3,5,IF(VLOOKUP($C47,'Regional Crises'!$B$1:$R$66,9,FALSE)&lt;G$4,0,(G$3-VLOOKUP($C47,'Regional Crises'!$B$1:$R$66,9,FALSE))/(G$3-G$4)*5)),1))),IF(VLOOKUP($E47,'Country Indicator Data'!$B$4:$N$300,5,FALSE)="x","x",ROUND(IF(VLOOKUP($E47,'Country Indicator Data'!$B$4:$N$300,5,FALSE)&gt;G$3,5,IF(VLOOKUP($E47,'Country Indicator Data'!$B$4:$N$300,5,FALSE)&lt;G$4,0,(G$3-VLOOKUP($E47,'Country Indicator Data'!$B$4:$N$300,5,FALSE))/(G$3-G$4)*5)),1)))</f>
        <v>1.6</v>
      </c>
      <c r="H47" s="256">
        <f t="shared" si="13"/>
        <v>1.35</v>
      </c>
      <c r="I47" s="256">
        <f>IF(B47="Regional crisis",(IF(VLOOKUP($C47,'Regional Crises'!$B$1:$R$66,6,FALSE)="x","x",ROUND(IF(VLOOKUP($C47,'Regional Crises'!$B$1:$R$66,6,FALSE)&gt;I$3,5,IF(VLOOKUP($C47,'Regional Crises'!$B$1:$R$66,6,FALSE)&lt;I$4,0,5-(I$3-VLOOKUP($C47,'Regional Crises'!$B$1:$R$66,6,FALSE))/(I$3-I$4)*5)),1))),IF(VLOOKUP($E47,'Country Indicator Data'!$B$4:$N$300,2,FALSE)="x","x",ROUND(IF(VLOOKUP($E47,'Country Indicator Data'!$B$4:$N$300,2,FALSE)&gt;I$3,5,IF(VLOOKUP($E47,'Country Indicator Data'!$B$4:$N$300,2,FALSE)&lt;I$4,0,5-(I$3-VLOOKUP($E47,'Country Indicator Data'!$B$4:$N$300,2,FALSE))/(I$3-I$4)*5)),1)))</f>
        <v>0.9</v>
      </c>
      <c r="J47" s="256">
        <f>IF(B47="Regional crisis",(IF(VLOOKUP($C47,'Regional Crises'!$B$1:$R$66,8,FALSE)="x","x",ROUND(IF(VLOOKUP($C47,'Regional Crises'!$B$1:$R$66,8,FALSE)&gt;J$3,5,IF(VLOOKUP($C47,'Regional Crises'!$B$1:$R$66,8,FALSE)&lt;J$4,0,5-(J$3-VLOOKUP($C47,'Regional Crises'!$B$1:$R$66,8,FALSE))/(J$3-J$4)*5)),1))),IF(VLOOKUP($E47,'Country Indicator Data'!$B$4:$N$300,4,FALSE)="x","x",ROUND(IF(VLOOKUP($E47,'Country Indicator Data'!$B$4:$N$300,4,FALSE)&gt;J$3,5,IF(VLOOKUP($E47,'Country Indicator Data'!$B$4:$N$300,4,FALSE)&lt;J$4,0,5-(J$3-VLOOKUP($E47,'Country Indicator Data'!$B$4:$N$300,4,FALSE))/(J$3-J$4)*5)),1)))</f>
        <v>0.5</v>
      </c>
      <c r="K47" s="256">
        <f t="shared" si="14"/>
        <v>0.7</v>
      </c>
      <c r="L47" s="256">
        <f>IF(B47="Regional crisis",(IF(VLOOKUP($C47,'Regional Crises'!$B$1:$R$66,10,FALSE)="x","x",ROUND(IF(VLOOKUP($C47,'Regional Crises'!$B$1:$R$66,10,FALSE)&gt;L$3,5,IF(VLOOKUP($C47,'Regional Crises'!$B$1:$R$66,10,FALSE)&lt;L$4,0,5-(L$3-VLOOKUP($C47,'Regional Crises'!$B$1:$R$66,10,FALSE))/(L$3-L$4)*5)),1))),IF(VLOOKUP($E47,'Country Indicator Data'!$B$4:$N$300,6,FALSE)="x","x",ROUND(IF(VLOOKUP($E47,'Country Indicator Data'!$B$4:$N$300,6,FALSE)&gt;L$3,5,IF(VLOOKUP($E47,'Country Indicator Data'!$B$4:$N$300,6,FALSE)&lt;L$4,0,5-(L$3-VLOOKUP($E47,'Country Indicator Data'!$B$4:$N$300,6,FALSE))/(L$3-L$4)*5)),1)))</f>
        <v>1.7</v>
      </c>
      <c r="M47" s="256">
        <f>IF(B47="Regional crisis",(IF(VLOOKUP($C47,'Regional Crises'!$B$1:$R$66,11,FALSE)="x","x",ROUND(IF(VLOOKUP($C47,'Regional Crises'!$B$1:$R$66,11,FALSE)&gt;M$3,5,IF(VLOOKUP($C47,'Regional Crises'!$B$1:$R$66,11,FALSE)&lt;M$4,0,5-(M$3-VLOOKUP($C47,'Regional Crises'!$B$1:$R$66,11,FALSE))/(M$3-M$4)*5)),1))),IF(VLOOKUP($E47,'Country Indicator Data'!$B$4:$N$300,7,FALSE)="x","x",ROUND(IF(VLOOKUP($E47,'Country Indicator Data'!$B$4:$N$300,7,FALSE)&gt;M$3,5,IF(VLOOKUP($E47,'Country Indicator Data'!$B$4:$N$300,7,FALSE)&lt;M$4,0,5-(M$3-VLOOKUP($E47,'Country Indicator Data'!$B$4:$N$300,7,FALSE))/(M$3-M$4)*5)),1)))</f>
        <v>0.6</v>
      </c>
      <c r="N47" s="256">
        <f t="shared" si="15"/>
        <v>1.1499999999999999</v>
      </c>
      <c r="O47" s="256">
        <f t="shared" si="16"/>
        <v>1.0666666666666667</v>
      </c>
      <c r="P47" s="256">
        <f>IF(B47="Regional crisis",VLOOKUP(C47,'Regional Crises'!$B$1:$R$69,12,FALSE),VLOOKUP(E47,'Country Indicator Data'!$B$4:$I$300,8,FALSE))</f>
        <v>2</v>
      </c>
      <c r="Q47" s="256">
        <f>IF($B47="Regional crisis",((IF(VLOOKUP($C47,'Regional Crises'!$B$1:$R$66,13,FALSE)="x","x",ROUND(IF(VLOOKUP($C47,'Regional Crises'!$B$1:$R$66,13,FALSE)&gt;Q$3,5,IF(VLOOKUP($C47,'Regional Crises'!$B$1:$R$66,13,FALSE)&lt;Q$4,0,5-(LOG(Q$3)-LOG(VLOOKUP($C47,'Regional Crises'!$B$1:$R$66,13,FALSE)))/(LOG(Q$3)-LOG(Q$4))*5)),1)))),(IF(VLOOKUP($E47,'Country Indicator Data'!$B$4:$N$300,9,FALSE)="x","x",ROUND(IF(VLOOKUP($E47,'Country Indicator Data'!$B$4:$N$300,9,FALSE)&gt;Q$3,5,IF(VLOOKUP($E47,'Country Indicator Data'!$B$4:$N$300,9,FALSE)&lt;Q$4,0,5-(LOG(Q$3)-LOG(VLOOKUP($E47,'Country Indicator Data'!$B$4:$N$300,9,FALSE)))/(LOG(Q$3)-LOG(Q$4))*5)),1))))</f>
        <v>0</v>
      </c>
      <c r="R47" s="256">
        <f t="shared" si="17"/>
        <v>1</v>
      </c>
      <c r="S47" s="256">
        <f>IF(B47="Regional crisis",((IF(VLOOKUP($C47,'Regional Crises'!$B$1:$R$66,17,FALSE)="x","x",ROUND(IF(VLOOKUP($C47,'Regional Crises'!$B$1:$R$66,17,FALSE)&gt;S$3,0,IF(VLOOKUP($C47,'Regional Crises'!$B$1:$R$66,17,FALSE)&lt;S$4,5,(S$3-VLOOKUP($C47,'Regional Crises'!$B$1:$R$66,17,FALSE))/(S$3-S$4)*5)),1)))),(IF(VLOOKUP($E47,'Country Indicator Data'!$B$4:$N$300,13,FALSE)="x","x",ROUND(IF(VLOOKUP($E47,'Country Indicator Data'!$B$4:$N$300,13,FALSE)&gt;S$3,0,IF(VLOOKUP($E47,'Country Indicator Data'!$B$4:$N$300,13,FALSE)&lt;S$4,5,(S$3-VLOOKUP($E47,'Country Indicator Data'!$B$4:$N$300,13,FALSE))/(S$3-S$4)*5)),1))))</f>
        <v>2.8</v>
      </c>
      <c r="T47" s="256">
        <f>IF(B47="Regional crisis",((IF(VLOOKUP($C47,'Regional Crises'!$B$1:$R$66,14,FALSE)="x","x",ROUND(IF(VLOOKUP($C47,'Regional Crises'!$B$1:$R$66,14,FALSE)&gt;T$3,0,IF(VLOOKUP($C47,'Regional Crises'!$B$1:$R$66,14,FALSE)&lt;T$4,5,(T$3-VLOOKUP($C47,'Regional Crises'!$B$1:$R$66,14,FALSE))/(T$3-T$4)*5)),1)))),(IF(VLOOKUP($E47,'Country Indicator Data'!$B$4:$N$300,10,FALSE)="x","x",ROUND(IF(VLOOKUP($E47,'Country Indicator Data'!$B$4:$N$300,10,FALSE)&gt;T$3,0,IF(VLOOKUP($E47,'Country Indicator Data'!$B$4:$N$300,10,FALSE)&lt;T$4,5,(T$3-VLOOKUP($E47,'Country Indicator Data'!$B$4:$N$300,10,FALSE))/(T$3-T$4)*5)),1))))</f>
        <v>2</v>
      </c>
      <c r="U47" s="256">
        <f>IF(B47="Regional crisis",((IF(VLOOKUP($C47,'Regional Crises'!$B$1:$R$66,15,FALSE)="x","x",ROUND(IF(VLOOKUP($C47,'Regional Crises'!$B$1:$R$66,15,FALSE)&gt;U$3,0,IF(VLOOKUP($C47,'Regional Crises'!$B$1:$R$66,15,FALSE)&lt;U$4,5,(U$3-VLOOKUP($C47,'Regional Crises'!$B$1:$R$66,15,FALSE))/(U$3-U$4)*5)),1)))),(IF(VLOOKUP($E47,'Country Indicator Data'!$B$4:$N$300,11,FALSE)="x","x",ROUND(IF(VLOOKUP($E47,'Country Indicator Data'!$B$4:$N$300,11,FALSE)&gt;U$3,0,IF(VLOOKUP($E47,'Country Indicator Data'!$B$4:$N$300,11,FALSE)&lt;U$4,5,(U$3-VLOOKUP($E47,'Country Indicator Data'!$B$4:$N$300,11,FALSE))/(U$3-U$4)*5)),1))))</f>
        <v>2.1</v>
      </c>
      <c r="V47" s="256">
        <f>IF(B47="Regional crisis",((IF(VLOOKUP($C47,'Regional Crises'!$B$1:$R$66,16,FALSE)="x","x",ROUND(IF(VLOOKUP($C47,'Regional Crises'!$B$1:$R$66,16,FALSE)&gt;V$3,0,IF(VLOOKUP($C47,'Regional Crises'!$B$1:$R$66,16,FALSE)&lt;V$4,5,(V$3-VLOOKUP($C47,'Regional Crises'!$B$1:$R$66,16,FALSE))/(V$3-V$4)*5)),1)))),(IF(VLOOKUP($E47,'Country Indicator Data'!$B$4:$N$300,12,FALSE)="x","x",ROUND(IF(VLOOKUP($E47,'Country Indicator Data'!$B$4:$N$300,12,FALSE)&gt;V$3,0,IF(VLOOKUP($E47,'Country Indicator Data'!$B$4:$N$300,12,FALSE)&lt;V$4,5,(V$3-VLOOKUP($E47,'Country Indicator Data'!$B$4:$N$300,12,FALSE))/(V$3-V$4)*5)),1))))</f>
        <v>1.5</v>
      </c>
      <c r="W47" s="256">
        <f t="shared" si="18"/>
        <v>2.1</v>
      </c>
      <c r="X47" s="256">
        <f t="shared" si="19"/>
        <v>1.4</v>
      </c>
      <c r="Y47" s="263">
        <f>IF('Core Indicators'!FC44="x","x",IF('Core Indicators'!FC44&gt;=5,5,IF('Core Indicators'!FC44&gt;=4,4,IF('Core Indicators'!FC44&gt;=3,3,IF('Core Indicators'!FC44&gt;=2,2,IF('Core Indicators'!FC44&gt;=1,1,0))))))</f>
        <v>2</v>
      </c>
      <c r="Z47" s="256">
        <f t="shared" si="20"/>
        <v>2</v>
      </c>
      <c r="AA47" s="263">
        <f>'Crisis Indicator Data'!Y44</f>
        <v>0</v>
      </c>
      <c r="AB47" s="263">
        <f>'Crisis Indicator Data'!Z44</f>
        <v>0</v>
      </c>
      <c r="AC47" s="263">
        <f>'Crisis Indicator Data'!AA44</f>
        <v>1</v>
      </c>
      <c r="AD47" s="263">
        <f>'Crisis Indicator Data'!AB44</f>
        <v>0</v>
      </c>
      <c r="AE47" s="263">
        <f t="shared" si="21"/>
        <v>1</v>
      </c>
      <c r="AF47" s="263">
        <f>'Crisis Indicator Data'!AC44</f>
        <v>0</v>
      </c>
      <c r="AG47" s="263">
        <f>'Crisis Indicator Data'!AD44</f>
        <v>0</v>
      </c>
      <c r="AH47" s="263">
        <f t="shared" si="22"/>
        <v>0</v>
      </c>
      <c r="AI47" s="263">
        <f>'Crisis Indicator Data'!AE44</f>
        <v>0</v>
      </c>
      <c r="AJ47" s="263">
        <f>'Crisis Indicator Data'!AF44</f>
        <v>0</v>
      </c>
      <c r="AK47" s="263">
        <f>'Crisis Indicator Data'!AG44</f>
        <v>0</v>
      </c>
      <c r="AL47" s="263">
        <f t="shared" si="23"/>
        <v>0</v>
      </c>
      <c r="AM47" s="256">
        <f t="shared" si="24"/>
        <v>0</v>
      </c>
      <c r="AN47" s="256">
        <f t="shared" si="25"/>
        <v>1</v>
      </c>
    </row>
    <row r="48" spans="1:40" ht="13.5" customHeight="1" x14ac:dyDescent="0.35">
      <c r="A48" s="147" t="str">
        <f>'Crisis Indicator Data'!A45</f>
        <v>Papua Conflict</v>
      </c>
      <c r="B48" s="148" t="str">
        <f>'Crisis Indicator Data'!B45</f>
        <v>Conflict</v>
      </c>
      <c r="C48" s="148" t="str">
        <f>'Crisis Indicator Data'!C45</f>
        <v>IDN002</v>
      </c>
      <c r="D48" s="148" t="str">
        <f>'Crisis Indicator Data'!D45</f>
        <v>Indonesia</v>
      </c>
      <c r="E48" s="149" t="str">
        <f>'Crisis Indicator Data'!E45</f>
        <v>IDN</v>
      </c>
      <c r="F48" s="256">
        <f>IF(B48="Regional crisis",(IF(VLOOKUP($C48,'Regional Crises'!$B$1:$R$66,7,FALSE)="x","x",ROUND(IF(VLOOKUP($C48,'Regional Crises'!$B$1:$R$66,7,FALSE)&gt;$F$3,5,IF(VLOOKUP($C48,'Regional Crises'!$B$1:$R$66,7,FALSE)&lt;F$4,0,($F$3-VLOOKUP($C48,'Regional Crises'!$B$1:$R$66,7,FALSE))/($F$3-$F$4)*5)),1))),IF(VLOOKUP($E48,'Country Indicator Data'!$B$4:$N$300,3,FALSE)="x","x",ROUND(IF(VLOOKUP($E48,'Country Indicator Data'!$B$4:$N$300,3,FALSE)&gt;$F$3,5,IF(VLOOKUP($E48,'Country Indicator Data'!$B$4:$N$300,3,FALSE)&lt;$F$4,0,($F$3-VLOOKUP($E48,'Country Indicator Data'!$B$4:$N$300,3,FALSE))/($F$3-$F$4)*5)),1)))</f>
        <v>3.2</v>
      </c>
      <c r="G48" s="256">
        <f>IF(B48="Regional crisis",(IF(VLOOKUP($C48,'Regional Crises'!$B$1:$R$66,9,FALSE)="x","x",ROUND(IF(VLOOKUP($C48,'Regional Crises'!$B$1:$R$66,9,FALSE)&gt;G$3,5,IF(VLOOKUP($C48,'Regional Crises'!$B$1:$R$66,9,FALSE)&lt;G$4,0,(G$3-VLOOKUP($C48,'Regional Crises'!$B$1:$R$66,9,FALSE))/(G$3-G$4)*5)),1))),IF(VLOOKUP($E48,'Country Indicator Data'!$B$4:$N$300,5,FALSE)="x","x",ROUND(IF(VLOOKUP($E48,'Country Indicator Data'!$B$4:$N$300,5,FALSE)&gt;G$3,5,IF(VLOOKUP($E48,'Country Indicator Data'!$B$4:$N$300,5,FALSE)&lt;G$4,0,(G$3-VLOOKUP($E48,'Country Indicator Data'!$B$4:$N$300,5,FALSE))/(G$3-G$4)*5)),1)))</f>
        <v>1.8</v>
      </c>
      <c r="H48" s="256">
        <f t="shared" si="13"/>
        <v>2.5</v>
      </c>
      <c r="I48" s="256">
        <f>IF(B48="Regional crisis",(IF(VLOOKUP($C48,'Regional Crises'!$B$1:$R$66,6,FALSE)="x","x",ROUND(IF(VLOOKUP($C48,'Regional Crises'!$B$1:$R$66,6,FALSE)&gt;I$3,5,IF(VLOOKUP($C48,'Regional Crises'!$B$1:$R$66,6,FALSE)&lt;I$4,0,5-(I$3-VLOOKUP($C48,'Regional Crises'!$B$1:$R$66,6,FALSE))/(I$3-I$4)*5)),1))),IF(VLOOKUP($E48,'Country Indicator Data'!$B$4:$N$300,2,FALSE)="x","x",ROUND(IF(VLOOKUP($E48,'Country Indicator Data'!$B$4:$N$300,2,FALSE)&gt;I$3,5,IF(VLOOKUP($E48,'Country Indicator Data'!$B$4:$N$300,2,FALSE)&lt;I$4,0,5-(I$3-VLOOKUP($E48,'Country Indicator Data'!$B$4:$N$300,2,FALSE))/(I$3-I$4)*5)),1)))</f>
        <v>3.9</v>
      </c>
      <c r="J48" s="256">
        <f>IF(B48="Regional crisis",(IF(VLOOKUP($C48,'Regional Crises'!$B$1:$R$66,8,FALSE)="x","x",ROUND(IF(VLOOKUP($C48,'Regional Crises'!$B$1:$R$66,8,FALSE)&gt;J$3,5,IF(VLOOKUP($C48,'Regional Crises'!$B$1:$R$66,8,FALSE)&lt;J$4,0,5-(J$3-VLOOKUP($C48,'Regional Crises'!$B$1:$R$66,8,FALSE))/(J$3-J$4)*5)),1))),IF(VLOOKUP($E48,'Country Indicator Data'!$B$4:$N$300,4,FALSE)="x","x",ROUND(IF(VLOOKUP($E48,'Country Indicator Data'!$B$4:$N$300,4,FALSE)&gt;J$3,5,IF(VLOOKUP($E48,'Country Indicator Data'!$B$4:$N$300,4,FALSE)&lt;J$4,0,5-(J$3-VLOOKUP($E48,'Country Indicator Data'!$B$4:$N$300,4,FALSE))/(J$3-J$4)*5)),1)))</f>
        <v>1.1000000000000001</v>
      </c>
      <c r="K48" s="256">
        <f t="shared" si="14"/>
        <v>2.5</v>
      </c>
      <c r="L48" s="256">
        <f>IF(B48="Regional crisis",(IF(VLOOKUP($C48,'Regional Crises'!$B$1:$R$66,10,FALSE)="x","x",ROUND(IF(VLOOKUP($C48,'Regional Crises'!$B$1:$R$66,10,FALSE)&gt;L$3,5,IF(VLOOKUP($C48,'Regional Crises'!$B$1:$R$66,10,FALSE)&lt;L$4,0,5-(L$3-VLOOKUP($C48,'Regional Crises'!$B$1:$R$66,10,FALSE))/(L$3-L$4)*5)),1))),IF(VLOOKUP($E48,'Country Indicator Data'!$B$4:$N$300,6,FALSE)="x","x",ROUND(IF(VLOOKUP($E48,'Country Indicator Data'!$B$4:$N$300,6,FALSE)&gt;L$3,5,IF(VLOOKUP($E48,'Country Indicator Data'!$B$4:$N$300,6,FALSE)&lt;L$4,0,5-(L$3-VLOOKUP($E48,'Country Indicator Data'!$B$4:$N$300,6,FALSE))/(L$3-L$4)*5)),1)))</f>
        <v>3</v>
      </c>
      <c r="M48" s="256">
        <f>IF(B48="Regional crisis",(IF(VLOOKUP($C48,'Regional Crises'!$B$1:$R$66,11,FALSE)="x","x",ROUND(IF(VLOOKUP($C48,'Regional Crises'!$B$1:$R$66,11,FALSE)&gt;M$3,5,IF(VLOOKUP($C48,'Regional Crises'!$B$1:$R$66,11,FALSE)&lt;M$4,0,5-(M$3-VLOOKUP($C48,'Regional Crises'!$B$1:$R$66,11,FALSE))/(M$3-M$4)*5)),1))),IF(VLOOKUP($E48,'Country Indicator Data'!$B$4:$N$300,7,FALSE)="x","x",ROUND(IF(VLOOKUP($E48,'Country Indicator Data'!$B$4:$N$300,7,FALSE)&gt;M$3,5,IF(VLOOKUP($E48,'Country Indicator Data'!$B$4:$N$300,7,FALSE)&lt;M$4,0,5-(M$3-VLOOKUP($E48,'Country Indicator Data'!$B$4:$N$300,7,FALSE))/(M$3-M$4)*5)),1)))</f>
        <v>1.7</v>
      </c>
      <c r="N48" s="256">
        <f t="shared" si="15"/>
        <v>2.35</v>
      </c>
      <c r="O48" s="256">
        <f t="shared" si="16"/>
        <v>2.4499999999999997</v>
      </c>
      <c r="P48" s="256">
        <f>IF(B48="Regional crisis",VLOOKUP(C48,'Regional Crises'!$B$1:$R$69,12,FALSE),VLOOKUP(E48,'Country Indicator Data'!$B$4:$I$300,8,FALSE))</f>
        <v>3</v>
      </c>
      <c r="Q48" s="256">
        <f>IF($B48="Regional crisis",((IF(VLOOKUP($C48,'Regional Crises'!$B$1:$R$66,13,FALSE)="x","x",ROUND(IF(VLOOKUP($C48,'Regional Crises'!$B$1:$R$66,13,FALSE)&gt;Q$3,5,IF(VLOOKUP($C48,'Regional Crises'!$B$1:$R$66,13,FALSE)&lt;Q$4,0,5-(LOG(Q$3)-LOG(VLOOKUP($C48,'Regional Crises'!$B$1:$R$66,13,FALSE)))/(LOG(Q$3)-LOG(Q$4))*5)),1)))),(IF(VLOOKUP($E48,'Country Indicator Data'!$B$4:$N$300,9,FALSE)="x","x",ROUND(IF(VLOOKUP($E48,'Country Indicator Data'!$B$4:$N$300,9,FALSE)&gt;Q$3,5,IF(VLOOKUP($E48,'Country Indicator Data'!$B$4:$N$300,9,FALSE)&lt;Q$4,0,5-(LOG(Q$3)-LOG(VLOOKUP($E48,'Country Indicator Data'!$B$4:$N$300,9,FALSE)))/(LOG(Q$3)-LOG(Q$4))*5)),1))))</f>
        <v>2.2000000000000002</v>
      </c>
      <c r="R48" s="256">
        <f t="shared" si="17"/>
        <v>2.6</v>
      </c>
      <c r="S48" s="256">
        <f>IF(B48="Regional crisis",((IF(VLOOKUP($C48,'Regional Crises'!$B$1:$R$66,17,FALSE)="x","x",ROUND(IF(VLOOKUP($C48,'Regional Crises'!$B$1:$R$66,17,FALSE)&gt;S$3,0,IF(VLOOKUP($C48,'Regional Crises'!$B$1:$R$66,17,FALSE)&lt;S$4,5,(S$3-VLOOKUP($C48,'Regional Crises'!$B$1:$R$66,17,FALSE))/(S$3-S$4)*5)),1)))),(IF(VLOOKUP($E48,'Country Indicator Data'!$B$4:$N$300,13,FALSE)="x","x",ROUND(IF(VLOOKUP($E48,'Country Indicator Data'!$B$4:$N$300,13,FALSE)&gt;S$3,0,IF(VLOOKUP($E48,'Country Indicator Data'!$B$4:$N$300,13,FALSE)&lt;S$4,5,(S$3-VLOOKUP($E48,'Country Indicator Data'!$B$4:$N$300,13,FALSE))/(S$3-S$4)*5)),1))))</f>
        <v>3</v>
      </c>
      <c r="T48" s="256">
        <f>IF(B48="Regional crisis",((IF(VLOOKUP($C48,'Regional Crises'!$B$1:$R$66,14,FALSE)="x","x",ROUND(IF(VLOOKUP($C48,'Regional Crises'!$B$1:$R$66,14,FALSE)&gt;T$3,0,IF(VLOOKUP($C48,'Regional Crises'!$B$1:$R$66,14,FALSE)&lt;T$4,5,(T$3-VLOOKUP($C48,'Regional Crises'!$B$1:$R$66,14,FALSE))/(T$3-T$4)*5)),1)))),(IF(VLOOKUP($E48,'Country Indicator Data'!$B$4:$N$300,10,FALSE)="x","x",ROUND(IF(VLOOKUP($E48,'Country Indicator Data'!$B$4:$N$300,10,FALSE)&gt;T$3,0,IF(VLOOKUP($E48,'Country Indicator Data'!$B$4:$N$300,10,FALSE)&lt;T$4,5,(T$3-VLOOKUP($E48,'Country Indicator Data'!$B$4:$N$300,10,FALSE))/(T$3-T$4)*5)),1))))</f>
        <v>2.8</v>
      </c>
      <c r="U48" s="256">
        <f>IF(B48="Regional crisis",((IF(VLOOKUP($C48,'Regional Crises'!$B$1:$R$66,15,FALSE)="x","x",ROUND(IF(VLOOKUP($C48,'Regional Crises'!$B$1:$R$66,15,FALSE)&gt;U$3,0,IF(VLOOKUP($C48,'Regional Crises'!$B$1:$R$66,15,FALSE)&lt;U$4,5,(U$3-VLOOKUP($C48,'Regional Crises'!$B$1:$R$66,15,FALSE))/(U$3-U$4)*5)),1)))),(IF(VLOOKUP($E48,'Country Indicator Data'!$B$4:$N$300,11,FALSE)="x","x",ROUND(IF(VLOOKUP($E48,'Country Indicator Data'!$B$4:$N$300,11,FALSE)&gt;U$3,0,IF(VLOOKUP($E48,'Country Indicator Data'!$B$4:$N$300,11,FALSE)&lt;U$4,5,(U$3-VLOOKUP($E48,'Country Indicator Data'!$B$4:$N$300,11,FALSE))/(U$3-U$4)*5)),1))))</f>
        <v>2</v>
      </c>
      <c r="V48" s="256">
        <f>IF(B48="Regional crisis",((IF(VLOOKUP($C48,'Regional Crises'!$B$1:$R$66,16,FALSE)="x","x",ROUND(IF(VLOOKUP($C48,'Regional Crises'!$B$1:$R$66,16,FALSE)&gt;V$3,0,IF(VLOOKUP($C48,'Regional Crises'!$B$1:$R$66,16,FALSE)&lt;V$4,5,(V$3-VLOOKUP($C48,'Regional Crises'!$B$1:$R$66,16,FALSE))/(V$3-V$4)*5)),1)))),(IF(VLOOKUP($E48,'Country Indicator Data'!$B$4:$N$300,12,FALSE)="x","x",ROUND(IF(VLOOKUP($E48,'Country Indicator Data'!$B$4:$N$300,12,FALSE)&gt;V$3,0,IF(VLOOKUP($E48,'Country Indicator Data'!$B$4:$N$300,12,FALSE)&lt;V$4,5,(V$3-VLOOKUP($E48,'Country Indicator Data'!$B$4:$N$300,12,FALSE))/(V$3-V$4)*5)),1))))</f>
        <v>2</v>
      </c>
      <c r="W48" s="256">
        <f t="shared" si="18"/>
        <v>2.5</v>
      </c>
      <c r="X48" s="256">
        <f t="shared" si="19"/>
        <v>2.5</v>
      </c>
      <c r="Y48" s="263">
        <f>IF('Core Indicators'!FC45="x","x",IF('Core Indicators'!FC45&gt;=5,5,IF('Core Indicators'!FC45&gt;=4,4,IF('Core Indicators'!FC45&gt;=3,3,IF('Core Indicators'!FC45&gt;=2,2,IF('Core Indicators'!FC45&gt;=1,1,0))))))</f>
        <v>4</v>
      </c>
      <c r="Z48" s="256">
        <f t="shared" si="20"/>
        <v>4</v>
      </c>
      <c r="AA48" s="263">
        <f>'Crisis Indicator Data'!Y45</f>
        <v>1</v>
      </c>
      <c r="AB48" s="263">
        <f>'Crisis Indicator Data'!Z45</f>
        <v>2</v>
      </c>
      <c r="AC48" s="263">
        <f>'Crisis Indicator Data'!AA45</f>
        <v>2</v>
      </c>
      <c r="AD48" s="263">
        <f>'Crisis Indicator Data'!AB45</f>
        <v>0</v>
      </c>
      <c r="AE48" s="263">
        <f t="shared" si="21"/>
        <v>2</v>
      </c>
      <c r="AF48" s="263">
        <f>'Crisis Indicator Data'!AC45</f>
        <v>2</v>
      </c>
      <c r="AG48" s="263">
        <f>'Crisis Indicator Data'!AD45</f>
        <v>2</v>
      </c>
      <c r="AH48" s="263">
        <f t="shared" si="22"/>
        <v>4</v>
      </c>
      <c r="AI48" s="263">
        <f>'Crisis Indicator Data'!AE45</f>
        <v>2</v>
      </c>
      <c r="AJ48" s="263">
        <f>'Crisis Indicator Data'!AF45</f>
        <v>1</v>
      </c>
      <c r="AK48" s="263">
        <f>'Crisis Indicator Data'!AG45</f>
        <v>1</v>
      </c>
      <c r="AL48" s="263">
        <f t="shared" si="23"/>
        <v>3</v>
      </c>
      <c r="AM48" s="256">
        <f t="shared" si="24"/>
        <v>3</v>
      </c>
      <c r="AN48" s="256">
        <f t="shared" si="25"/>
        <v>3.5</v>
      </c>
    </row>
    <row r="49" spans="1:40" ht="13.5" customHeight="1" x14ac:dyDescent="0.35">
      <c r="A49" s="147" t="str">
        <f>'Crisis Indicator Data'!A46</f>
        <v>Conflict in Jammu and Kashmir</v>
      </c>
      <c r="B49" s="148" t="str">
        <f>'Crisis Indicator Data'!B46</f>
        <v>Conflict</v>
      </c>
      <c r="C49" s="148" t="str">
        <f>'Crisis Indicator Data'!C46</f>
        <v>IND002</v>
      </c>
      <c r="D49" s="148" t="str">
        <f>'Crisis Indicator Data'!D46</f>
        <v>India</v>
      </c>
      <c r="E49" s="149" t="str">
        <f>'Crisis Indicator Data'!E46</f>
        <v>IND</v>
      </c>
      <c r="F49" s="256">
        <f>IF(B49="Regional crisis",(IF(VLOOKUP($C49,'Regional Crises'!$B$1:$R$66,7,FALSE)="x","x",ROUND(IF(VLOOKUP($C49,'Regional Crises'!$B$1:$R$66,7,FALSE)&gt;$F$3,5,IF(VLOOKUP($C49,'Regional Crises'!$B$1:$R$66,7,FALSE)&lt;F$4,0,($F$3-VLOOKUP($C49,'Regional Crises'!$B$1:$R$66,7,FALSE))/($F$3-$F$4)*5)),1))),IF(VLOOKUP($E49,'Country Indicator Data'!$B$4:$N$300,3,FALSE)="x","x",ROUND(IF(VLOOKUP($E49,'Country Indicator Data'!$B$4:$N$300,3,FALSE)&gt;$F$3,5,IF(VLOOKUP($E49,'Country Indicator Data'!$B$4:$N$300,3,FALSE)&lt;$F$4,0,($F$3-VLOOKUP($E49,'Country Indicator Data'!$B$4:$N$300,3,FALSE))/($F$3-$F$4)*5)),1)))</f>
        <v>2.5</v>
      </c>
      <c r="G49" s="256">
        <f>IF(B49="Regional crisis",(IF(VLOOKUP($C49,'Regional Crises'!$B$1:$R$66,9,FALSE)="x","x",ROUND(IF(VLOOKUP($C49,'Regional Crises'!$B$1:$R$66,9,FALSE)&gt;G$3,5,IF(VLOOKUP($C49,'Regional Crises'!$B$1:$R$66,9,FALSE)&lt;G$4,0,(G$3-VLOOKUP($C49,'Regional Crises'!$B$1:$R$66,9,FALSE))/(G$3-G$4)*5)),1))),IF(VLOOKUP($E49,'Country Indicator Data'!$B$4:$N$300,5,FALSE)="x","x",ROUND(IF(VLOOKUP($E49,'Country Indicator Data'!$B$4:$N$300,5,FALSE)&gt;G$3,5,IF(VLOOKUP($E49,'Country Indicator Data'!$B$4:$N$300,5,FALSE)&lt;G$4,0,(G$3-VLOOKUP($E49,'Country Indicator Data'!$B$4:$N$300,5,FALSE))/(G$3-G$4)*5)),1)))</f>
        <v>1.4</v>
      </c>
      <c r="H49" s="256">
        <f t="shared" si="13"/>
        <v>1.95</v>
      </c>
      <c r="I49" s="256">
        <f>IF(B49="Regional crisis",(IF(VLOOKUP($C49,'Regional Crises'!$B$1:$R$66,6,FALSE)="x","x",ROUND(IF(VLOOKUP($C49,'Regional Crises'!$B$1:$R$66,6,FALSE)&gt;I$3,5,IF(VLOOKUP($C49,'Regional Crises'!$B$1:$R$66,6,FALSE)&lt;I$4,0,5-(I$3-VLOOKUP($C49,'Regional Crises'!$B$1:$R$66,6,FALSE))/(I$3-I$4)*5)),1))),IF(VLOOKUP($E49,'Country Indicator Data'!$B$4:$N$300,2,FALSE)="x","x",ROUND(IF(VLOOKUP($E49,'Country Indicator Data'!$B$4:$N$300,2,FALSE)&gt;I$3,5,IF(VLOOKUP($E49,'Country Indicator Data'!$B$4:$N$300,2,FALSE)&lt;I$4,0,5-(I$3-VLOOKUP($E49,'Country Indicator Data'!$B$4:$N$300,2,FALSE))/(I$3-I$4)*5)),1)))</f>
        <v>4.4000000000000004</v>
      </c>
      <c r="J49" s="256">
        <f>IF(B49="Regional crisis",(IF(VLOOKUP($C49,'Regional Crises'!$B$1:$R$66,8,FALSE)="x","x",ROUND(IF(VLOOKUP($C49,'Regional Crises'!$B$1:$R$66,8,FALSE)&gt;J$3,5,IF(VLOOKUP($C49,'Regional Crises'!$B$1:$R$66,8,FALSE)&lt;J$4,0,5-(J$3-VLOOKUP($C49,'Regional Crises'!$B$1:$R$66,8,FALSE))/(J$3-J$4)*5)),1))),IF(VLOOKUP($E49,'Country Indicator Data'!$B$4:$N$300,4,FALSE)="x","x",ROUND(IF(VLOOKUP($E49,'Country Indicator Data'!$B$4:$N$300,4,FALSE)&gt;J$3,5,IF(VLOOKUP($E49,'Country Indicator Data'!$B$4:$N$300,4,FALSE)&lt;J$4,0,5-(J$3-VLOOKUP($E49,'Country Indicator Data'!$B$4:$N$300,4,FALSE))/(J$3-J$4)*5)),1)))</f>
        <v>0.1</v>
      </c>
      <c r="K49" s="256">
        <f t="shared" si="14"/>
        <v>2.25</v>
      </c>
      <c r="L49" s="256">
        <f>IF(B49="Regional crisis",(IF(VLOOKUP($C49,'Regional Crises'!$B$1:$R$66,10,FALSE)="x","x",ROUND(IF(VLOOKUP($C49,'Regional Crises'!$B$1:$R$66,10,FALSE)&gt;L$3,5,IF(VLOOKUP($C49,'Regional Crises'!$B$1:$R$66,10,FALSE)&lt;L$4,0,5-(L$3-VLOOKUP($C49,'Regional Crises'!$B$1:$R$66,10,FALSE))/(L$3-L$4)*5)),1))),IF(VLOOKUP($E49,'Country Indicator Data'!$B$4:$N$300,6,FALSE)="x","x",ROUND(IF(VLOOKUP($E49,'Country Indicator Data'!$B$4:$N$300,6,FALSE)&gt;L$3,5,IF(VLOOKUP($E49,'Country Indicator Data'!$B$4:$N$300,6,FALSE)&lt;L$4,0,5-(L$3-VLOOKUP($E49,'Country Indicator Data'!$B$4:$N$300,6,FALSE))/(L$3-L$4)*5)),1)))</f>
        <v>3.3</v>
      </c>
      <c r="M49" s="256">
        <f>IF(B49="Regional crisis",(IF(VLOOKUP($C49,'Regional Crises'!$B$1:$R$66,11,FALSE)="x","x",ROUND(IF(VLOOKUP($C49,'Regional Crises'!$B$1:$R$66,11,FALSE)&gt;M$3,5,IF(VLOOKUP($C49,'Regional Crises'!$B$1:$R$66,11,FALSE)&lt;M$4,0,5-(M$3-VLOOKUP($C49,'Regional Crises'!$B$1:$R$66,11,FALSE))/(M$3-M$4)*5)),1))),IF(VLOOKUP($E49,'Country Indicator Data'!$B$4:$N$300,7,FALSE)="x","x",ROUND(IF(VLOOKUP($E49,'Country Indicator Data'!$B$4:$N$300,7,FALSE)&gt;M$3,5,IF(VLOOKUP($E49,'Country Indicator Data'!$B$4:$N$300,7,FALSE)&lt;M$4,0,5-(M$3-VLOOKUP($E49,'Country Indicator Data'!$B$4:$N$300,7,FALSE))/(M$3-M$4)*5)),1)))</f>
        <v>1.3</v>
      </c>
      <c r="N49" s="256">
        <f t="shared" si="15"/>
        <v>2.2999999999999998</v>
      </c>
      <c r="O49" s="256">
        <f t="shared" si="16"/>
        <v>2.1666666666666665</v>
      </c>
      <c r="P49" s="256">
        <f>IF(B49="Regional crisis",VLOOKUP(C49,'Regional Crises'!$B$1:$R$69,12,FALSE),VLOOKUP(E49,'Country Indicator Data'!$B$4:$I$300,8,FALSE))</f>
        <v>3</v>
      </c>
      <c r="Q49" s="256">
        <f>IF($B49="Regional crisis",((IF(VLOOKUP($C49,'Regional Crises'!$B$1:$R$66,13,FALSE)="x","x",ROUND(IF(VLOOKUP($C49,'Regional Crises'!$B$1:$R$66,13,FALSE)&gt;Q$3,5,IF(VLOOKUP($C49,'Regional Crises'!$B$1:$R$66,13,FALSE)&lt;Q$4,0,5-(LOG(Q$3)-LOG(VLOOKUP($C49,'Regional Crises'!$B$1:$R$66,13,FALSE)))/(LOG(Q$3)-LOG(Q$4))*5)),1)))),(IF(VLOOKUP($E49,'Country Indicator Data'!$B$4:$N$300,9,FALSE)="x","x",ROUND(IF(VLOOKUP($E49,'Country Indicator Data'!$B$4:$N$300,9,FALSE)&gt;Q$3,5,IF(VLOOKUP($E49,'Country Indicator Data'!$B$4:$N$300,9,FALSE)&lt;Q$4,0,5-(LOG(Q$3)-LOG(VLOOKUP($E49,'Country Indicator Data'!$B$4:$N$300,9,FALSE)))/(LOG(Q$3)-LOG(Q$4))*5)),1))))</f>
        <v>0.7</v>
      </c>
      <c r="R49" s="256">
        <f t="shared" si="17"/>
        <v>1.85</v>
      </c>
      <c r="S49" s="256">
        <f>IF(B49="Regional crisis",((IF(VLOOKUP($C49,'Regional Crises'!$B$1:$R$66,17,FALSE)="x","x",ROUND(IF(VLOOKUP($C49,'Regional Crises'!$B$1:$R$66,17,FALSE)&gt;S$3,0,IF(VLOOKUP($C49,'Regional Crises'!$B$1:$R$66,17,FALSE)&lt;S$4,5,(S$3-VLOOKUP($C49,'Regional Crises'!$B$1:$R$66,17,FALSE))/(S$3-S$4)*5)),1)))),(IF(VLOOKUP($E49,'Country Indicator Data'!$B$4:$N$300,13,FALSE)="x","x",ROUND(IF(VLOOKUP($E49,'Country Indicator Data'!$B$4:$N$300,13,FALSE)&gt;S$3,0,IF(VLOOKUP($E49,'Country Indicator Data'!$B$4:$N$300,13,FALSE)&lt;S$4,5,(S$3-VLOOKUP($E49,'Country Indicator Data'!$B$4:$N$300,13,FALSE))/(S$3-S$4)*5)),1))))</f>
        <v>3</v>
      </c>
      <c r="T49" s="256">
        <f>IF(B49="Regional crisis",((IF(VLOOKUP($C49,'Regional Crises'!$B$1:$R$66,14,FALSE)="x","x",ROUND(IF(VLOOKUP($C49,'Regional Crises'!$B$1:$R$66,14,FALSE)&gt;T$3,0,IF(VLOOKUP($C49,'Regional Crises'!$B$1:$R$66,14,FALSE)&lt;T$4,5,(T$3-VLOOKUP($C49,'Regional Crises'!$B$1:$R$66,14,FALSE))/(T$3-T$4)*5)),1)))),(IF(VLOOKUP($E49,'Country Indicator Data'!$B$4:$N$300,10,FALSE)="x","x",ROUND(IF(VLOOKUP($E49,'Country Indicator Data'!$B$4:$N$300,10,FALSE)&gt;T$3,0,IF(VLOOKUP($E49,'Country Indicator Data'!$B$4:$N$300,10,FALSE)&lt;T$4,5,(T$3-VLOOKUP($E49,'Country Indicator Data'!$B$4:$N$300,10,FALSE))/(T$3-T$4)*5)),1))))</f>
        <v>2.5</v>
      </c>
      <c r="U49" s="256">
        <f>IF(B49="Regional crisis",((IF(VLOOKUP($C49,'Regional Crises'!$B$1:$R$66,15,FALSE)="x","x",ROUND(IF(VLOOKUP($C49,'Regional Crises'!$B$1:$R$66,15,FALSE)&gt;U$3,0,IF(VLOOKUP($C49,'Regional Crises'!$B$1:$R$66,15,FALSE)&lt;U$4,5,(U$3-VLOOKUP($C49,'Regional Crises'!$B$1:$R$66,15,FALSE))/(U$3-U$4)*5)),1)))),(IF(VLOOKUP($E49,'Country Indicator Data'!$B$4:$N$300,11,FALSE)="x","x",ROUND(IF(VLOOKUP($E49,'Country Indicator Data'!$B$4:$N$300,11,FALSE)&gt;U$3,0,IF(VLOOKUP($E49,'Country Indicator Data'!$B$4:$N$300,11,FALSE)&lt;U$4,5,(U$3-VLOOKUP($E49,'Country Indicator Data'!$B$4:$N$300,11,FALSE))/(U$3-U$4)*5)),1))))</f>
        <v>1.5</v>
      </c>
      <c r="V49" s="256">
        <f>IF(B49="Regional crisis",((IF(VLOOKUP($C49,'Regional Crises'!$B$1:$R$66,16,FALSE)="x","x",ROUND(IF(VLOOKUP($C49,'Regional Crises'!$B$1:$R$66,16,FALSE)&gt;V$3,0,IF(VLOOKUP($C49,'Regional Crises'!$B$1:$R$66,16,FALSE)&lt;V$4,5,(V$3-VLOOKUP($C49,'Regional Crises'!$B$1:$R$66,16,FALSE))/(V$3-V$4)*5)),1)))),(IF(VLOOKUP($E49,'Country Indicator Data'!$B$4:$N$300,12,FALSE)="x","x",ROUND(IF(VLOOKUP($E49,'Country Indicator Data'!$B$4:$N$300,12,FALSE)&gt;V$3,0,IF(VLOOKUP($E49,'Country Indicator Data'!$B$4:$N$300,12,FALSE)&lt;V$4,5,(V$3-VLOOKUP($E49,'Country Indicator Data'!$B$4:$N$300,12,FALSE))/(V$3-V$4)*5)),1))))</f>
        <v>1.5</v>
      </c>
      <c r="W49" s="256">
        <f t="shared" si="18"/>
        <v>2.1</v>
      </c>
      <c r="X49" s="256">
        <f t="shared" si="19"/>
        <v>2</v>
      </c>
      <c r="Y49" s="263" t="str">
        <f>IF('Core Indicators'!FC46="x","x",IF('Core Indicators'!FC46&gt;=5,5,IF('Core Indicators'!FC46&gt;=4,4,IF('Core Indicators'!FC46&gt;=3,3,IF('Core Indicators'!FC46&gt;=2,2,IF('Core Indicators'!FC46&gt;=1,1,0))))))</f>
        <v>x</v>
      </c>
      <c r="Z49" s="256" t="str">
        <f t="shared" si="20"/>
        <v>x</v>
      </c>
      <c r="AA49" s="263">
        <f>'Crisis Indicator Data'!Y46</f>
        <v>1</v>
      </c>
      <c r="AB49" s="263">
        <f>'Crisis Indicator Data'!Z46</f>
        <v>1</v>
      </c>
      <c r="AC49" s="263">
        <f>'Crisis Indicator Data'!AA46</f>
        <v>1</v>
      </c>
      <c r="AD49" s="263">
        <f>'Crisis Indicator Data'!AB46</f>
        <v>0</v>
      </c>
      <c r="AE49" s="263">
        <f t="shared" si="21"/>
        <v>2</v>
      </c>
      <c r="AF49" s="263">
        <f>'Crisis Indicator Data'!AC46</f>
        <v>0</v>
      </c>
      <c r="AG49" s="263">
        <f>'Crisis Indicator Data'!AD46</f>
        <v>0</v>
      </c>
      <c r="AH49" s="263">
        <f t="shared" si="22"/>
        <v>0</v>
      </c>
      <c r="AI49" s="263">
        <f>'Crisis Indicator Data'!AE46</f>
        <v>0</v>
      </c>
      <c r="AJ49" s="263">
        <f>'Crisis Indicator Data'!AF46</f>
        <v>1</v>
      </c>
      <c r="AK49" s="263">
        <f>'Crisis Indicator Data'!AG46</f>
        <v>0</v>
      </c>
      <c r="AL49" s="263">
        <f t="shared" si="23"/>
        <v>1</v>
      </c>
      <c r="AM49" s="256">
        <f t="shared" si="24"/>
        <v>1</v>
      </c>
      <c r="AN49" s="256">
        <f t="shared" si="25"/>
        <v>1</v>
      </c>
    </row>
    <row r="50" spans="1:40" ht="13.5" customHeight="1" x14ac:dyDescent="0.35">
      <c r="A50" s="147" t="str">
        <f>'Crisis Indicator Data'!A47</f>
        <v>Afghan Refugees in Iran</v>
      </c>
      <c r="B50" s="148" t="str">
        <f>'Crisis Indicator Data'!B47</f>
        <v>International displacement</v>
      </c>
      <c r="C50" s="148" t="str">
        <f>'Crisis Indicator Data'!C47</f>
        <v>IRN004</v>
      </c>
      <c r="D50" s="148" t="str">
        <f>'Crisis Indicator Data'!D47</f>
        <v>Iran</v>
      </c>
      <c r="E50" s="149" t="str">
        <f>'Crisis Indicator Data'!E47</f>
        <v>IRN</v>
      </c>
      <c r="F50" s="256">
        <f>IF(B50="Regional crisis",(IF(VLOOKUP($C50,'Regional Crises'!$B$1:$R$66,7,FALSE)="x","x",ROUND(IF(VLOOKUP($C50,'Regional Crises'!$B$1:$R$66,7,FALSE)&gt;$F$3,5,IF(VLOOKUP($C50,'Regional Crises'!$B$1:$R$66,7,FALSE)&lt;F$4,0,($F$3-VLOOKUP($C50,'Regional Crises'!$B$1:$R$66,7,FALSE))/($F$3-$F$4)*5)),1))),IF(VLOOKUP($E50,'Country Indicator Data'!$B$4:$N$300,3,FALSE)="x","x",ROUND(IF(VLOOKUP($E50,'Country Indicator Data'!$B$4:$N$300,3,FALSE)&gt;$F$3,5,IF(VLOOKUP($E50,'Country Indicator Data'!$B$4:$N$300,3,FALSE)&lt;$F$4,0,($F$3-VLOOKUP($E50,'Country Indicator Data'!$B$4:$N$300,3,FALSE))/($F$3-$F$4)*5)),1)))</f>
        <v>5</v>
      </c>
      <c r="G50" s="256">
        <f>IF(B50="Regional crisis",(IF(VLOOKUP($C50,'Regional Crises'!$B$1:$R$66,9,FALSE)="x","x",ROUND(IF(VLOOKUP($C50,'Regional Crises'!$B$1:$R$66,9,FALSE)&gt;G$3,5,IF(VLOOKUP($C50,'Regional Crises'!$B$1:$R$66,9,FALSE)&lt;G$4,0,(G$3-VLOOKUP($C50,'Regional Crises'!$B$1:$R$66,9,FALSE))/(G$3-G$4)*5)),1))),IF(VLOOKUP($E50,'Country Indicator Data'!$B$4:$N$300,5,FALSE)="x","x",ROUND(IF(VLOOKUP($E50,'Country Indicator Data'!$B$4:$N$300,5,FALSE)&gt;G$3,5,IF(VLOOKUP($E50,'Country Indicator Data'!$B$4:$N$300,5,FALSE)&lt;G$4,0,(G$3-VLOOKUP($E50,'Country Indicator Data'!$B$4:$N$300,5,FALSE))/(G$3-G$4)*5)),1)))</f>
        <v>3.6</v>
      </c>
      <c r="H50" s="256">
        <f t="shared" si="13"/>
        <v>4.3</v>
      </c>
      <c r="I50" s="256">
        <f>IF(B50="Regional crisis",(IF(VLOOKUP($C50,'Regional Crises'!$B$1:$R$66,6,FALSE)="x","x",ROUND(IF(VLOOKUP($C50,'Regional Crises'!$B$1:$R$66,6,FALSE)&gt;I$3,5,IF(VLOOKUP($C50,'Regional Crises'!$B$1:$R$66,6,FALSE)&lt;I$4,0,5-(I$3-VLOOKUP($C50,'Regional Crises'!$B$1:$R$66,6,FALSE))/(I$3-I$4)*5)),1))),IF(VLOOKUP($E50,'Country Indicator Data'!$B$4:$N$300,2,FALSE)="x","x",ROUND(IF(VLOOKUP($E50,'Country Indicator Data'!$B$4:$N$300,2,FALSE)&gt;I$3,5,IF(VLOOKUP($E50,'Country Indicator Data'!$B$4:$N$300,2,FALSE)&lt;I$4,0,5-(I$3-VLOOKUP($E50,'Country Indicator Data'!$B$4:$N$300,2,FALSE))/(I$3-I$4)*5)),1)))</f>
        <v>3.4</v>
      </c>
      <c r="J50" s="256">
        <f>IF(B50="Regional crisis",(IF(VLOOKUP($C50,'Regional Crises'!$B$1:$R$66,8,FALSE)="x","x",ROUND(IF(VLOOKUP($C50,'Regional Crises'!$B$1:$R$66,8,FALSE)&gt;J$3,5,IF(VLOOKUP($C50,'Regional Crises'!$B$1:$R$66,8,FALSE)&lt;J$4,0,5-(J$3-VLOOKUP($C50,'Regional Crises'!$B$1:$R$66,8,FALSE))/(J$3-J$4)*5)),1))),IF(VLOOKUP($E50,'Country Indicator Data'!$B$4:$N$300,4,FALSE)="x","x",ROUND(IF(VLOOKUP($E50,'Country Indicator Data'!$B$4:$N$300,4,FALSE)&gt;J$3,5,IF(VLOOKUP($E50,'Country Indicator Data'!$B$4:$N$300,4,FALSE)&lt;J$4,0,5-(J$3-VLOOKUP($E50,'Country Indicator Data'!$B$4:$N$300,4,FALSE))/(J$3-J$4)*5)),1)))</f>
        <v>1.6</v>
      </c>
      <c r="K50" s="256">
        <f t="shared" si="14"/>
        <v>2.5</v>
      </c>
      <c r="L50" s="256">
        <f>IF(B50="Regional crisis",(IF(VLOOKUP($C50,'Regional Crises'!$B$1:$R$66,10,FALSE)="x","x",ROUND(IF(VLOOKUP($C50,'Regional Crises'!$B$1:$R$66,10,FALSE)&gt;L$3,5,IF(VLOOKUP($C50,'Regional Crises'!$B$1:$R$66,10,FALSE)&lt;L$4,0,5-(L$3-VLOOKUP($C50,'Regional Crises'!$B$1:$R$66,10,FALSE))/(L$3-L$4)*5)),1))),IF(VLOOKUP($E50,'Country Indicator Data'!$B$4:$N$300,6,FALSE)="x","x",ROUND(IF(VLOOKUP($E50,'Country Indicator Data'!$B$4:$N$300,6,FALSE)&gt;L$3,5,IF(VLOOKUP($E50,'Country Indicator Data'!$B$4:$N$300,6,FALSE)&lt;L$4,0,5-(L$3-VLOOKUP($E50,'Country Indicator Data'!$B$4:$N$300,6,FALSE))/(L$3-L$4)*5)),1)))</f>
        <v>3.3</v>
      </c>
      <c r="M50" s="256">
        <f>IF(B50="Regional crisis",(IF(VLOOKUP($C50,'Regional Crises'!$B$1:$R$66,11,FALSE)="x","x",ROUND(IF(VLOOKUP($C50,'Regional Crises'!$B$1:$R$66,11,FALSE)&gt;M$3,5,IF(VLOOKUP($C50,'Regional Crises'!$B$1:$R$66,11,FALSE)&lt;M$4,0,5-(M$3-VLOOKUP($C50,'Regional Crises'!$B$1:$R$66,11,FALSE))/(M$3-M$4)*5)),1))),IF(VLOOKUP($E50,'Country Indicator Data'!$B$4:$N$300,7,FALSE)="x","x",ROUND(IF(VLOOKUP($E50,'Country Indicator Data'!$B$4:$N$300,7,FALSE)&gt;M$3,5,IF(VLOOKUP($E50,'Country Indicator Data'!$B$4:$N$300,7,FALSE)&lt;M$4,0,5-(M$3-VLOOKUP($E50,'Country Indicator Data'!$B$4:$N$300,7,FALSE))/(M$3-M$4)*5)),1)))</f>
        <v>2.1</v>
      </c>
      <c r="N50" s="256">
        <f t="shared" si="15"/>
        <v>2.7</v>
      </c>
      <c r="O50" s="256">
        <f t="shared" si="16"/>
        <v>3.1666666666666665</v>
      </c>
      <c r="P50" s="256">
        <f>IF(B50="Regional crisis",VLOOKUP(C50,'Regional Crises'!$B$1:$R$69,12,FALSE),VLOOKUP(E50,'Country Indicator Data'!$B$4:$I$300,8,FALSE))</f>
        <v>3</v>
      </c>
      <c r="Q50" s="256">
        <f>IF($B50="Regional crisis",((IF(VLOOKUP($C50,'Regional Crises'!$B$1:$R$66,13,FALSE)="x","x",ROUND(IF(VLOOKUP($C50,'Regional Crises'!$B$1:$R$66,13,FALSE)&gt;Q$3,5,IF(VLOOKUP($C50,'Regional Crises'!$B$1:$R$66,13,FALSE)&lt;Q$4,0,5-(LOG(Q$3)-LOG(VLOOKUP($C50,'Regional Crises'!$B$1:$R$66,13,FALSE)))/(LOG(Q$3)-LOG(Q$4))*5)),1)))),(IF(VLOOKUP($E50,'Country Indicator Data'!$B$4:$N$300,9,FALSE)="x","x",ROUND(IF(VLOOKUP($E50,'Country Indicator Data'!$B$4:$N$300,9,FALSE)&gt;Q$3,5,IF(VLOOKUP($E50,'Country Indicator Data'!$B$4:$N$300,9,FALSE)&lt;Q$4,0,5-(LOG(Q$3)-LOG(VLOOKUP($E50,'Country Indicator Data'!$B$4:$N$300,9,FALSE)))/(LOG(Q$3)-LOG(Q$4))*5)),1))))</f>
        <v>2.8</v>
      </c>
      <c r="R50" s="256">
        <f t="shared" si="17"/>
        <v>2.9</v>
      </c>
      <c r="S50" s="256">
        <f>IF(B50="Regional crisis",((IF(VLOOKUP($C50,'Regional Crises'!$B$1:$R$66,17,FALSE)="x","x",ROUND(IF(VLOOKUP($C50,'Regional Crises'!$B$1:$R$66,17,FALSE)&gt;S$3,0,IF(VLOOKUP($C50,'Regional Crises'!$B$1:$R$66,17,FALSE)&lt;S$4,5,(S$3-VLOOKUP($C50,'Regional Crises'!$B$1:$R$66,17,FALSE))/(S$3-S$4)*5)),1)))),(IF(VLOOKUP($E50,'Country Indicator Data'!$B$4:$N$300,13,FALSE)="x","x",ROUND(IF(VLOOKUP($E50,'Country Indicator Data'!$B$4:$N$300,13,FALSE)&gt;S$3,0,IF(VLOOKUP($E50,'Country Indicator Data'!$B$4:$N$300,13,FALSE)&lt;S$4,5,(S$3-VLOOKUP($E50,'Country Indicator Data'!$B$4:$N$300,13,FALSE))/(S$3-S$4)*5)),1))))</f>
        <v>3.7</v>
      </c>
      <c r="T50" s="256">
        <f>IF(B50="Regional crisis",((IF(VLOOKUP($C50,'Regional Crises'!$B$1:$R$66,14,FALSE)="x","x",ROUND(IF(VLOOKUP($C50,'Regional Crises'!$B$1:$R$66,14,FALSE)&gt;T$3,0,IF(VLOOKUP($C50,'Regional Crises'!$B$1:$R$66,14,FALSE)&lt;T$4,5,(T$3-VLOOKUP($C50,'Regional Crises'!$B$1:$R$66,14,FALSE))/(T$3-T$4)*5)),1)))),(IF(VLOOKUP($E50,'Country Indicator Data'!$B$4:$N$300,10,FALSE)="x","x",ROUND(IF(VLOOKUP($E50,'Country Indicator Data'!$B$4:$N$300,10,FALSE)&gt;T$3,0,IF(VLOOKUP($E50,'Country Indicator Data'!$B$4:$N$300,10,FALSE)&lt;T$4,5,(T$3-VLOOKUP($E50,'Country Indicator Data'!$B$4:$N$300,10,FALSE))/(T$3-T$4)*5)),1))))</f>
        <v>3.2</v>
      </c>
      <c r="U50" s="256">
        <f>IF(B50="Regional crisis",((IF(VLOOKUP($C50,'Regional Crises'!$B$1:$R$66,15,FALSE)="x","x",ROUND(IF(VLOOKUP($C50,'Regional Crises'!$B$1:$R$66,15,FALSE)&gt;U$3,0,IF(VLOOKUP($C50,'Regional Crises'!$B$1:$R$66,15,FALSE)&lt;U$4,5,(U$3-VLOOKUP($C50,'Regional Crises'!$B$1:$R$66,15,FALSE))/(U$3-U$4)*5)),1)))),(IF(VLOOKUP($E50,'Country Indicator Data'!$B$4:$N$300,11,FALSE)="x","x",ROUND(IF(VLOOKUP($E50,'Country Indicator Data'!$B$4:$N$300,11,FALSE)&gt;U$3,0,IF(VLOOKUP($E50,'Country Indicator Data'!$B$4:$N$300,11,FALSE)&lt;U$4,5,(U$3-VLOOKUP($E50,'Country Indicator Data'!$B$4:$N$300,11,FALSE))/(U$3-U$4)*5)),1))))</f>
        <v>3.9</v>
      </c>
      <c r="V50" s="256">
        <f>IF(B50="Regional crisis",((IF(VLOOKUP($C50,'Regional Crises'!$B$1:$R$66,16,FALSE)="x","x",ROUND(IF(VLOOKUP($C50,'Regional Crises'!$B$1:$R$66,16,FALSE)&gt;V$3,0,IF(VLOOKUP($C50,'Regional Crises'!$B$1:$R$66,16,FALSE)&lt;V$4,5,(V$3-VLOOKUP($C50,'Regional Crises'!$B$1:$R$66,16,FALSE))/(V$3-V$4)*5)),1)))),(IF(VLOOKUP($E50,'Country Indicator Data'!$B$4:$N$300,12,FALSE)="x","x",ROUND(IF(VLOOKUP($E50,'Country Indicator Data'!$B$4:$N$300,12,FALSE)&gt;V$3,0,IF(VLOOKUP($E50,'Country Indicator Data'!$B$4:$N$300,12,FALSE)&lt;V$4,5,(V$3-VLOOKUP($E50,'Country Indicator Data'!$B$4:$N$300,12,FALSE))/(V$3-V$4)*5)),1))))</f>
        <v>4.2</v>
      </c>
      <c r="W50" s="256">
        <f t="shared" si="18"/>
        <v>3.8</v>
      </c>
      <c r="X50" s="256">
        <f t="shared" si="19"/>
        <v>3.3</v>
      </c>
      <c r="Y50" s="263">
        <f>IF('Core Indicators'!FC47="x","x",IF('Core Indicators'!FC47&gt;=5,5,IF('Core Indicators'!FC47&gt;=4,4,IF('Core Indicators'!FC47&gt;=3,3,IF('Core Indicators'!FC47&gt;=2,2,IF('Core Indicators'!FC47&gt;=1,1,0))))))</f>
        <v>2</v>
      </c>
      <c r="Z50" s="256">
        <f t="shared" si="20"/>
        <v>2</v>
      </c>
      <c r="AA50" s="263">
        <f>'Crisis Indicator Data'!Y47</f>
        <v>1</v>
      </c>
      <c r="AB50" s="263">
        <f>'Crisis Indicator Data'!Z47</f>
        <v>0</v>
      </c>
      <c r="AC50" s="263">
        <f>'Crisis Indicator Data'!AA47</f>
        <v>2</v>
      </c>
      <c r="AD50" s="263">
        <f>'Crisis Indicator Data'!AB47</f>
        <v>0</v>
      </c>
      <c r="AE50" s="263">
        <f t="shared" si="21"/>
        <v>2</v>
      </c>
      <c r="AF50" s="263">
        <f>'Crisis Indicator Data'!AC47</f>
        <v>2</v>
      </c>
      <c r="AG50" s="263">
        <f>'Crisis Indicator Data'!AD47</f>
        <v>1</v>
      </c>
      <c r="AH50" s="263">
        <f t="shared" si="22"/>
        <v>3</v>
      </c>
      <c r="AI50" s="263">
        <f>'Crisis Indicator Data'!AE47</f>
        <v>0</v>
      </c>
      <c r="AJ50" s="263">
        <f>'Crisis Indicator Data'!AF47</f>
        <v>3</v>
      </c>
      <c r="AK50" s="263">
        <f>'Crisis Indicator Data'!AG47</f>
        <v>2</v>
      </c>
      <c r="AL50" s="263">
        <f t="shared" si="23"/>
        <v>4</v>
      </c>
      <c r="AM50" s="256">
        <f t="shared" si="24"/>
        <v>3</v>
      </c>
      <c r="AN50" s="256">
        <f t="shared" si="25"/>
        <v>2.5</v>
      </c>
    </row>
    <row r="51" spans="1:40" ht="13.5" customHeight="1" x14ac:dyDescent="0.35">
      <c r="A51" s="147" t="str">
        <f>'Crisis Indicator Data'!A48</f>
        <v>Multiple crises in Iraq</v>
      </c>
      <c r="B51" s="148" t="str">
        <f>'Crisis Indicator Data'!B48</f>
        <v>Multiple crises country</v>
      </c>
      <c r="C51" s="148" t="str">
        <f>'Crisis Indicator Data'!C48</f>
        <v>IRQ001</v>
      </c>
      <c r="D51" s="148" t="str">
        <f>'Crisis Indicator Data'!D48</f>
        <v>Iraq</v>
      </c>
      <c r="E51" s="149" t="str">
        <f>'Crisis Indicator Data'!E48</f>
        <v>IRQ</v>
      </c>
      <c r="F51" s="256">
        <f>IF(B51="Regional crisis",(IF(VLOOKUP($C51,'Regional Crises'!$B$1:$R$66,7,FALSE)="x","x",ROUND(IF(VLOOKUP($C51,'Regional Crises'!$B$1:$R$66,7,FALSE)&gt;$F$3,5,IF(VLOOKUP($C51,'Regional Crises'!$B$1:$R$66,7,FALSE)&lt;F$4,0,($F$3-VLOOKUP($C51,'Regional Crises'!$B$1:$R$66,7,FALSE))/($F$3-$F$4)*5)),1))),IF(VLOOKUP($E51,'Country Indicator Data'!$B$4:$N$300,3,FALSE)="x","x",ROUND(IF(VLOOKUP($E51,'Country Indicator Data'!$B$4:$N$300,3,FALSE)&gt;$F$3,5,IF(VLOOKUP($E51,'Country Indicator Data'!$B$4:$N$300,3,FALSE)&lt;$F$4,0,($F$3-VLOOKUP($E51,'Country Indicator Data'!$B$4:$N$300,3,FALSE))/($F$3-$F$4)*5)),1)))</f>
        <v>4.3</v>
      </c>
      <c r="G51" s="256">
        <f>IF(B51="Regional crisis",(IF(VLOOKUP($C51,'Regional Crises'!$B$1:$R$66,9,FALSE)="x","x",ROUND(IF(VLOOKUP($C51,'Regional Crises'!$B$1:$R$66,9,FALSE)&gt;G$3,5,IF(VLOOKUP($C51,'Regional Crises'!$B$1:$R$66,9,FALSE)&lt;G$4,0,(G$3-VLOOKUP($C51,'Regional Crises'!$B$1:$R$66,9,FALSE))/(G$3-G$4)*5)),1))),IF(VLOOKUP($E51,'Country Indicator Data'!$B$4:$N$300,5,FALSE)="x","x",ROUND(IF(VLOOKUP($E51,'Country Indicator Data'!$B$4:$N$300,5,FALSE)&gt;G$3,5,IF(VLOOKUP($E51,'Country Indicator Data'!$B$4:$N$300,5,FALSE)&lt;G$4,0,(G$3-VLOOKUP($E51,'Country Indicator Data'!$B$4:$N$300,5,FALSE))/(G$3-G$4)*5)),1)))</f>
        <v>3</v>
      </c>
      <c r="H51" s="256">
        <f t="shared" si="13"/>
        <v>3.65</v>
      </c>
      <c r="I51" s="256">
        <f>IF(B51="Regional crisis",(IF(VLOOKUP($C51,'Regional Crises'!$B$1:$R$66,6,FALSE)="x","x",ROUND(IF(VLOOKUP($C51,'Regional Crises'!$B$1:$R$66,6,FALSE)&gt;I$3,5,IF(VLOOKUP($C51,'Regional Crises'!$B$1:$R$66,6,FALSE)&lt;I$4,0,5-(I$3-VLOOKUP($C51,'Regional Crises'!$B$1:$R$66,6,FALSE))/(I$3-I$4)*5)),1))),IF(VLOOKUP($E51,'Country Indicator Data'!$B$4:$N$300,2,FALSE)="x","x",ROUND(IF(VLOOKUP($E51,'Country Indicator Data'!$B$4:$N$300,2,FALSE)&gt;I$3,5,IF(VLOOKUP($E51,'Country Indicator Data'!$B$4:$N$300,2,FALSE)&lt;I$4,0,5-(I$3-VLOOKUP($E51,'Country Indicator Data'!$B$4:$N$300,2,FALSE))/(I$3-I$4)*5)),1)))</f>
        <v>2.7</v>
      </c>
      <c r="J51" s="256">
        <f>IF(B51="Regional crisis",(IF(VLOOKUP($C51,'Regional Crises'!$B$1:$R$66,8,FALSE)="x","x",ROUND(IF(VLOOKUP($C51,'Regional Crises'!$B$1:$R$66,8,FALSE)&gt;J$3,5,IF(VLOOKUP($C51,'Regional Crises'!$B$1:$R$66,8,FALSE)&lt;J$4,0,5-(J$3-VLOOKUP($C51,'Regional Crises'!$B$1:$R$66,8,FALSE))/(J$3-J$4)*5)),1))),IF(VLOOKUP($E51,'Country Indicator Data'!$B$4:$N$300,4,FALSE)="x","x",ROUND(IF(VLOOKUP($E51,'Country Indicator Data'!$B$4:$N$300,4,FALSE)&gt;J$3,5,IF(VLOOKUP($E51,'Country Indicator Data'!$B$4:$N$300,4,FALSE)&lt;J$4,0,5-(J$3-VLOOKUP($E51,'Country Indicator Data'!$B$4:$N$300,4,FALSE))/(J$3-J$4)*5)),1)))</f>
        <v>0</v>
      </c>
      <c r="K51" s="256">
        <f t="shared" si="14"/>
        <v>1.35</v>
      </c>
      <c r="L51" s="256">
        <f>IF(B51="Regional crisis",(IF(VLOOKUP($C51,'Regional Crises'!$B$1:$R$66,10,FALSE)="x","x",ROUND(IF(VLOOKUP($C51,'Regional Crises'!$B$1:$R$66,10,FALSE)&gt;L$3,5,IF(VLOOKUP($C51,'Regional Crises'!$B$1:$R$66,10,FALSE)&lt;L$4,0,5-(L$3-VLOOKUP($C51,'Regional Crises'!$B$1:$R$66,10,FALSE))/(L$3-L$4)*5)),1))),IF(VLOOKUP($E51,'Country Indicator Data'!$B$4:$N$300,6,FALSE)="x","x",ROUND(IF(VLOOKUP($E51,'Country Indicator Data'!$B$4:$N$300,6,FALSE)&gt;L$3,5,IF(VLOOKUP($E51,'Country Indicator Data'!$B$4:$N$300,6,FALSE)&lt;L$4,0,5-(L$3-VLOOKUP($E51,'Country Indicator Data'!$B$4:$N$300,6,FALSE))/(L$3-L$4)*5)),1)))</f>
        <v>3.6</v>
      </c>
      <c r="M51" s="256">
        <f>IF(B51="Regional crisis",(IF(VLOOKUP($C51,'Regional Crises'!$B$1:$R$66,11,FALSE)="x","x",ROUND(IF(VLOOKUP($C51,'Regional Crises'!$B$1:$R$66,11,FALSE)&gt;M$3,5,IF(VLOOKUP($C51,'Regional Crises'!$B$1:$R$66,11,FALSE)&lt;M$4,0,5-(M$3-VLOOKUP($C51,'Regional Crises'!$B$1:$R$66,11,FALSE))/(M$3-M$4)*5)),1))),IF(VLOOKUP($E51,'Country Indicator Data'!$B$4:$N$300,7,FALSE)="x","x",ROUND(IF(VLOOKUP($E51,'Country Indicator Data'!$B$4:$N$300,7,FALSE)&gt;M$3,5,IF(VLOOKUP($E51,'Country Indicator Data'!$B$4:$N$300,7,FALSE)&lt;M$4,0,5-(M$3-VLOOKUP($E51,'Country Indicator Data'!$B$4:$N$300,7,FALSE))/(M$3-M$4)*5)),1)))</f>
        <v>0.6</v>
      </c>
      <c r="N51" s="256">
        <f t="shared" si="15"/>
        <v>2.1</v>
      </c>
      <c r="O51" s="256">
        <f t="shared" si="16"/>
        <v>2.3666666666666667</v>
      </c>
      <c r="P51" s="256">
        <f>IF(B51="Regional crisis",VLOOKUP(C51,'Regional Crises'!$B$1:$R$69,12,FALSE),VLOOKUP(E51,'Country Indicator Data'!$B$4:$I$300,8,FALSE))</f>
        <v>5</v>
      </c>
      <c r="Q51" s="256">
        <f>IF($B51="Regional crisis",((IF(VLOOKUP($C51,'Regional Crises'!$B$1:$R$66,13,FALSE)="x","x",ROUND(IF(VLOOKUP($C51,'Regional Crises'!$B$1:$R$66,13,FALSE)&gt;Q$3,5,IF(VLOOKUP($C51,'Regional Crises'!$B$1:$R$66,13,FALSE)&lt;Q$4,0,5-(LOG(Q$3)-LOG(VLOOKUP($C51,'Regional Crises'!$B$1:$R$66,13,FALSE)))/(LOG(Q$3)-LOG(Q$4))*5)),1)))),(IF(VLOOKUP($E51,'Country Indicator Data'!$B$4:$N$300,9,FALSE)="x","x",ROUND(IF(VLOOKUP($E51,'Country Indicator Data'!$B$4:$N$300,9,FALSE)&gt;Q$3,5,IF(VLOOKUP($E51,'Country Indicator Data'!$B$4:$N$300,9,FALSE)&lt;Q$4,0,5-(LOG(Q$3)-LOG(VLOOKUP($E51,'Country Indicator Data'!$B$4:$N$300,9,FALSE)))/(LOG(Q$3)-LOG(Q$4))*5)),1))))</f>
        <v>4.5999999999999996</v>
      </c>
      <c r="R51" s="256">
        <f t="shared" si="17"/>
        <v>4.8</v>
      </c>
      <c r="S51" s="256">
        <f>IF(B51="Regional crisis",((IF(VLOOKUP($C51,'Regional Crises'!$B$1:$R$66,17,FALSE)="x","x",ROUND(IF(VLOOKUP($C51,'Regional Crises'!$B$1:$R$66,17,FALSE)&gt;S$3,0,IF(VLOOKUP($C51,'Regional Crises'!$B$1:$R$66,17,FALSE)&lt;S$4,5,(S$3-VLOOKUP($C51,'Regional Crises'!$B$1:$R$66,17,FALSE))/(S$3-S$4)*5)),1)))),(IF(VLOOKUP($E51,'Country Indicator Data'!$B$4:$N$300,13,FALSE)="x","x",ROUND(IF(VLOOKUP($E51,'Country Indicator Data'!$B$4:$N$300,13,FALSE)&gt;S$3,0,IF(VLOOKUP($E51,'Country Indicator Data'!$B$4:$N$300,13,FALSE)&lt;S$4,5,(S$3-VLOOKUP($E51,'Country Indicator Data'!$B$4:$N$300,13,FALSE))/(S$3-S$4)*5)),1))))</f>
        <v>4</v>
      </c>
      <c r="T51" s="256">
        <f>IF(B51="Regional crisis",((IF(VLOOKUP($C51,'Regional Crises'!$B$1:$R$66,14,FALSE)="x","x",ROUND(IF(VLOOKUP($C51,'Regional Crises'!$B$1:$R$66,14,FALSE)&gt;T$3,0,IF(VLOOKUP($C51,'Regional Crises'!$B$1:$R$66,14,FALSE)&lt;T$4,5,(T$3-VLOOKUP($C51,'Regional Crises'!$B$1:$R$66,14,FALSE))/(T$3-T$4)*5)),1)))),(IF(VLOOKUP($E51,'Country Indicator Data'!$B$4:$N$300,10,FALSE)="x","x",ROUND(IF(VLOOKUP($E51,'Country Indicator Data'!$B$4:$N$300,10,FALSE)&gt;T$3,0,IF(VLOOKUP($E51,'Country Indicator Data'!$B$4:$N$300,10,FALSE)&lt;T$4,5,(T$3-VLOOKUP($E51,'Country Indicator Data'!$B$4:$N$300,10,FALSE))/(T$3-T$4)*5)),1))))</f>
        <v>4.2</v>
      </c>
      <c r="U51" s="256">
        <f>IF(B51="Regional crisis",((IF(VLOOKUP($C51,'Regional Crises'!$B$1:$R$66,15,FALSE)="x","x",ROUND(IF(VLOOKUP($C51,'Regional Crises'!$B$1:$R$66,15,FALSE)&gt;U$3,0,IF(VLOOKUP($C51,'Regional Crises'!$B$1:$R$66,15,FALSE)&lt;U$4,5,(U$3-VLOOKUP($C51,'Regional Crises'!$B$1:$R$66,15,FALSE))/(U$3-U$4)*5)),1)))),(IF(VLOOKUP($E51,'Country Indicator Data'!$B$4:$N$300,11,FALSE)="x","x",ROUND(IF(VLOOKUP($E51,'Country Indicator Data'!$B$4:$N$300,11,FALSE)&gt;U$3,0,IF(VLOOKUP($E51,'Country Indicator Data'!$B$4:$N$300,11,FALSE)&lt;U$4,5,(U$3-VLOOKUP($E51,'Country Indicator Data'!$B$4:$N$300,11,FALSE))/(U$3-U$4)*5)),1))))</f>
        <v>3.1</v>
      </c>
      <c r="V51" s="256">
        <f>IF(B51="Regional crisis",((IF(VLOOKUP($C51,'Regional Crises'!$B$1:$R$66,16,FALSE)="x","x",ROUND(IF(VLOOKUP($C51,'Regional Crises'!$B$1:$R$66,16,FALSE)&gt;V$3,0,IF(VLOOKUP($C51,'Regional Crises'!$B$1:$R$66,16,FALSE)&lt;V$4,5,(V$3-VLOOKUP($C51,'Regional Crises'!$B$1:$R$66,16,FALSE))/(V$3-V$4)*5)),1)))),(IF(VLOOKUP($E51,'Country Indicator Data'!$B$4:$N$300,12,FALSE)="x","x",ROUND(IF(VLOOKUP($E51,'Country Indicator Data'!$B$4:$N$300,12,FALSE)&gt;V$3,0,IF(VLOOKUP($E51,'Country Indicator Data'!$B$4:$N$300,12,FALSE)&lt;V$4,5,(V$3-VLOOKUP($E51,'Country Indicator Data'!$B$4:$N$300,12,FALSE))/(V$3-V$4)*5)),1))))</f>
        <v>3.5</v>
      </c>
      <c r="W51" s="256">
        <f t="shared" si="18"/>
        <v>3.7</v>
      </c>
      <c r="X51" s="256">
        <f t="shared" si="19"/>
        <v>3.6</v>
      </c>
      <c r="Y51" s="263">
        <f>IF('Core Indicators'!FC48="x","x",IF('Core Indicators'!FC48&gt;=5,5,IF('Core Indicators'!FC48&gt;=4,4,IF('Core Indicators'!FC48&gt;=3,3,IF('Core Indicators'!FC48&gt;=2,2,IF('Core Indicators'!FC48&gt;=1,1,0))))))</f>
        <v>5</v>
      </c>
      <c r="Z51" s="256">
        <f t="shared" si="20"/>
        <v>5</v>
      </c>
      <c r="AA51" s="263">
        <f>'Crisis Indicator Data'!Y48</f>
        <v>1</v>
      </c>
      <c r="AB51" s="263">
        <f>'Crisis Indicator Data'!Z48</f>
        <v>2</v>
      </c>
      <c r="AC51" s="263">
        <f>'Crisis Indicator Data'!AA48</f>
        <v>2</v>
      </c>
      <c r="AD51" s="263">
        <f>'Crisis Indicator Data'!AB48</f>
        <v>0</v>
      </c>
      <c r="AE51" s="263">
        <f t="shared" si="21"/>
        <v>2</v>
      </c>
      <c r="AF51" s="263">
        <f>'Crisis Indicator Data'!AC48</f>
        <v>3</v>
      </c>
      <c r="AG51" s="263">
        <f>'Crisis Indicator Data'!AD48</f>
        <v>3</v>
      </c>
      <c r="AH51" s="263">
        <f t="shared" si="22"/>
        <v>5</v>
      </c>
      <c r="AI51" s="263">
        <f>'Crisis Indicator Data'!AE48</f>
        <v>1</v>
      </c>
      <c r="AJ51" s="263">
        <f>'Crisis Indicator Data'!AF48</f>
        <v>3</v>
      </c>
      <c r="AK51" s="263">
        <f>'Crisis Indicator Data'!AG48</f>
        <v>1</v>
      </c>
      <c r="AL51" s="263">
        <f t="shared" si="23"/>
        <v>4</v>
      </c>
      <c r="AM51" s="256">
        <f t="shared" si="24"/>
        <v>4</v>
      </c>
      <c r="AN51" s="256">
        <f t="shared" si="25"/>
        <v>4.5</v>
      </c>
    </row>
    <row r="52" spans="1:40" ht="13.5" customHeight="1" x14ac:dyDescent="0.35">
      <c r="A52" s="147" t="str">
        <f>'Crisis Indicator Data'!A49</f>
        <v>Conflict  in Iraq</v>
      </c>
      <c r="B52" s="148" t="str">
        <f>'Crisis Indicator Data'!B49</f>
        <v>Conflict</v>
      </c>
      <c r="C52" s="148" t="str">
        <f>'Crisis Indicator Data'!C49</f>
        <v>IRQ002</v>
      </c>
      <c r="D52" s="148" t="str">
        <f>'Crisis Indicator Data'!D49</f>
        <v>Iraq</v>
      </c>
      <c r="E52" s="149" t="str">
        <f>'Crisis Indicator Data'!E49</f>
        <v>IRQ</v>
      </c>
      <c r="F52" s="256">
        <f>IF(B52="Regional crisis",(IF(VLOOKUP($C52,'Regional Crises'!$B$1:$R$66,7,FALSE)="x","x",ROUND(IF(VLOOKUP($C52,'Regional Crises'!$B$1:$R$66,7,FALSE)&gt;$F$3,5,IF(VLOOKUP($C52,'Regional Crises'!$B$1:$R$66,7,FALSE)&lt;F$4,0,($F$3-VLOOKUP($C52,'Regional Crises'!$B$1:$R$66,7,FALSE))/($F$3-$F$4)*5)),1))),IF(VLOOKUP($E52,'Country Indicator Data'!$B$4:$N$300,3,FALSE)="x","x",ROUND(IF(VLOOKUP($E52,'Country Indicator Data'!$B$4:$N$300,3,FALSE)&gt;$F$3,5,IF(VLOOKUP($E52,'Country Indicator Data'!$B$4:$N$300,3,FALSE)&lt;$F$4,0,($F$3-VLOOKUP($E52,'Country Indicator Data'!$B$4:$N$300,3,FALSE))/($F$3-$F$4)*5)),1)))</f>
        <v>4.3</v>
      </c>
      <c r="G52" s="256">
        <f>IF(B52="Regional crisis",(IF(VLOOKUP($C52,'Regional Crises'!$B$1:$R$66,9,FALSE)="x","x",ROUND(IF(VLOOKUP($C52,'Regional Crises'!$B$1:$R$66,9,FALSE)&gt;G$3,5,IF(VLOOKUP($C52,'Regional Crises'!$B$1:$R$66,9,FALSE)&lt;G$4,0,(G$3-VLOOKUP($C52,'Regional Crises'!$B$1:$R$66,9,FALSE))/(G$3-G$4)*5)),1))),IF(VLOOKUP($E52,'Country Indicator Data'!$B$4:$N$300,5,FALSE)="x","x",ROUND(IF(VLOOKUP($E52,'Country Indicator Data'!$B$4:$N$300,5,FALSE)&gt;G$3,5,IF(VLOOKUP($E52,'Country Indicator Data'!$B$4:$N$300,5,FALSE)&lt;G$4,0,(G$3-VLOOKUP($E52,'Country Indicator Data'!$B$4:$N$300,5,FALSE))/(G$3-G$4)*5)),1)))</f>
        <v>3</v>
      </c>
      <c r="H52" s="256">
        <f t="shared" si="13"/>
        <v>3.65</v>
      </c>
      <c r="I52" s="256">
        <f>IF(B52="Regional crisis",(IF(VLOOKUP($C52,'Regional Crises'!$B$1:$R$66,6,FALSE)="x","x",ROUND(IF(VLOOKUP($C52,'Regional Crises'!$B$1:$R$66,6,FALSE)&gt;I$3,5,IF(VLOOKUP($C52,'Regional Crises'!$B$1:$R$66,6,FALSE)&lt;I$4,0,5-(I$3-VLOOKUP($C52,'Regional Crises'!$B$1:$R$66,6,FALSE))/(I$3-I$4)*5)),1))),IF(VLOOKUP($E52,'Country Indicator Data'!$B$4:$N$300,2,FALSE)="x","x",ROUND(IF(VLOOKUP($E52,'Country Indicator Data'!$B$4:$N$300,2,FALSE)&gt;I$3,5,IF(VLOOKUP($E52,'Country Indicator Data'!$B$4:$N$300,2,FALSE)&lt;I$4,0,5-(I$3-VLOOKUP($E52,'Country Indicator Data'!$B$4:$N$300,2,FALSE))/(I$3-I$4)*5)),1)))</f>
        <v>2.7</v>
      </c>
      <c r="J52" s="256">
        <f>IF(B52="Regional crisis",(IF(VLOOKUP($C52,'Regional Crises'!$B$1:$R$66,8,FALSE)="x","x",ROUND(IF(VLOOKUP($C52,'Regional Crises'!$B$1:$R$66,8,FALSE)&gt;J$3,5,IF(VLOOKUP($C52,'Regional Crises'!$B$1:$R$66,8,FALSE)&lt;J$4,0,5-(J$3-VLOOKUP($C52,'Regional Crises'!$B$1:$R$66,8,FALSE))/(J$3-J$4)*5)),1))),IF(VLOOKUP($E52,'Country Indicator Data'!$B$4:$N$300,4,FALSE)="x","x",ROUND(IF(VLOOKUP($E52,'Country Indicator Data'!$B$4:$N$300,4,FALSE)&gt;J$3,5,IF(VLOOKUP($E52,'Country Indicator Data'!$B$4:$N$300,4,FALSE)&lt;J$4,0,5-(J$3-VLOOKUP($E52,'Country Indicator Data'!$B$4:$N$300,4,FALSE))/(J$3-J$4)*5)),1)))</f>
        <v>0</v>
      </c>
      <c r="K52" s="256">
        <f t="shared" si="14"/>
        <v>1.35</v>
      </c>
      <c r="L52" s="256">
        <f>IF(B52="Regional crisis",(IF(VLOOKUP($C52,'Regional Crises'!$B$1:$R$66,10,FALSE)="x","x",ROUND(IF(VLOOKUP($C52,'Regional Crises'!$B$1:$R$66,10,FALSE)&gt;L$3,5,IF(VLOOKUP($C52,'Regional Crises'!$B$1:$R$66,10,FALSE)&lt;L$4,0,5-(L$3-VLOOKUP($C52,'Regional Crises'!$B$1:$R$66,10,FALSE))/(L$3-L$4)*5)),1))),IF(VLOOKUP($E52,'Country Indicator Data'!$B$4:$N$300,6,FALSE)="x","x",ROUND(IF(VLOOKUP($E52,'Country Indicator Data'!$B$4:$N$300,6,FALSE)&gt;L$3,5,IF(VLOOKUP($E52,'Country Indicator Data'!$B$4:$N$300,6,FALSE)&lt;L$4,0,5-(L$3-VLOOKUP($E52,'Country Indicator Data'!$B$4:$N$300,6,FALSE))/(L$3-L$4)*5)),1)))</f>
        <v>3.6</v>
      </c>
      <c r="M52" s="256">
        <f>IF(B52="Regional crisis",(IF(VLOOKUP($C52,'Regional Crises'!$B$1:$R$66,11,FALSE)="x","x",ROUND(IF(VLOOKUP($C52,'Regional Crises'!$B$1:$R$66,11,FALSE)&gt;M$3,5,IF(VLOOKUP($C52,'Regional Crises'!$B$1:$R$66,11,FALSE)&lt;M$4,0,5-(M$3-VLOOKUP($C52,'Regional Crises'!$B$1:$R$66,11,FALSE))/(M$3-M$4)*5)),1))),IF(VLOOKUP($E52,'Country Indicator Data'!$B$4:$N$300,7,FALSE)="x","x",ROUND(IF(VLOOKUP($E52,'Country Indicator Data'!$B$4:$N$300,7,FALSE)&gt;M$3,5,IF(VLOOKUP($E52,'Country Indicator Data'!$B$4:$N$300,7,FALSE)&lt;M$4,0,5-(M$3-VLOOKUP($E52,'Country Indicator Data'!$B$4:$N$300,7,FALSE))/(M$3-M$4)*5)),1)))</f>
        <v>0.6</v>
      </c>
      <c r="N52" s="256">
        <f t="shared" si="15"/>
        <v>2.1</v>
      </c>
      <c r="O52" s="256">
        <f t="shared" si="16"/>
        <v>2.3666666666666667</v>
      </c>
      <c r="P52" s="256">
        <f>IF(B52="Regional crisis",VLOOKUP(C52,'Regional Crises'!$B$1:$R$69,12,FALSE),VLOOKUP(E52,'Country Indicator Data'!$B$4:$I$300,8,FALSE))</f>
        <v>5</v>
      </c>
      <c r="Q52" s="256">
        <f>IF($B52="Regional crisis",((IF(VLOOKUP($C52,'Regional Crises'!$B$1:$R$66,13,FALSE)="x","x",ROUND(IF(VLOOKUP($C52,'Regional Crises'!$B$1:$R$66,13,FALSE)&gt;Q$3,5,IF(VLOOKUP($C52,'Regional Crises'!$B$1:$R$66,13,FALSE)&lt;Q$4,0,5-(LOG(Q$3)-LOG(VLOOKUP($C52,'Regional Crises'!$B$1:$R$66,13,FALSE)))/(LOG(Q$3)-LOG(Q$4))*5)),1)))),(IF(VLOOKUP($E52,'Country Indicator Data'!$B$4:$N$300,9,FALSE)="x","x",ROUND(IF(VLOOKUP($E52,'Country Indicator Data'!$B$4:$N$300,9,FALSE)&gt;Q$3,5,IF(VLOOKUP($E52,'Country Indicator Data'!$B$4:$N$300,9,FALSE)&lt;Q$4,0,5-(LOG(Q$3)-LOG(VLOOKUP($E52,'Country Indicator Data'!$B$4:$N$300,9,FALSE)))/(LOG(Q$3)-LOG(Q$4))*5)),1))))</f>
        <v>4.5999999999999996</v>
      </c>
      <c r="R52" s="256">
        <f t="shared" si="17"/>
        <v>4.8</v>
      </c>
      <c r="S52" s="256">
        <f>IF(B52="Regional crisis",((IF(VLOOKUP($C52,'Regional Crises'!$B$1:$R$66,17,FALSE)="x","x",ROUND(IF(VLOOKUP($C52,'Regional Crises'!$B$1:$R$66,17,FALSE)&gt;S$3,0,IF(VLOOKUP($C52,'Regional Crises'!$B$1:$R$66,17,FALSE)&lt;S$4,5,(S$3-VLOOKUP($C52,'Regional Crises'!$B$1:$R$66,17,FALSE))/(S$3-S$4)*5)),1)))),(IF(VLOOKUP($E52,'Country Indicator Data'!$B$4:$N$300,13,FALSE)="x","x",ROUND(IF(VLOOKUP($E52,'Country Indicator Data'!$B$4:$N$300,13,FALSE)&gt;S$3,0,IF(VLOOKUP($E52,'Country Indicator Data'!$B$4:$N$300,13,FALSE)&lt;S$4,5,(S$3-VLOOKUP($E52,'Country Indicator Data'!$B$4:$N$300,13,FALSE))/(S$3-S$4)*5)),1))))</f>
        <v>4</v>
      </c>
      <c r="T52" s="256">
        <f>IF(B52="Regional crisis",((IF(VLOOKUP($C52,'Regional Crises'!$B$1:$R$66,14,FALSE)="x","x",ROUND(IF(VLOOKUP($C52,'Regional Crises'!$B$1:$R$66,14,FALSE)&gt;T$3,0,IF(VLOOKUP($C52,'Regional Crises'!$B$1:$R$66,14,FALSE)&lt;T$4,5,(T$3-VLOOKUP($C52,'Regional Crises'!$B$1:$R$66,14,FALSE))/(T$3-T$4)*5)),1)))),(IF(VLOOKUP($E52,'Country Indicator Data'!$B$4:$N$300,10,FALSE)="x","x",ROUND(IF(VLOOKUP($E52,'Country Indicator Data'!$B$4:$N$300,10,FALSE)&gt;T$3,0,IF(VLOOKUP($E52,'Country Indicator Data'!$B$4:$N$300,10,FALSE)&lt;T$4,5,(T$3-VLOOKUP($E52,'Country Indicator Data'!$B$4:$N$300,10,FALSE))/(T$3-T$4)*5)),1))))</f>
        <v>4.2</v>
      </c>
      <c r="U52" s="256">
        <f>IF(B52="Regional crisis",((IF(VLOOKUP($C52,'Regional Crises'!$B$1:$R$66,15,FALSE)="x","x",ROUND(IF(VLOOKUP($C52,'Regional Crises'!$B$1:$R$66,15,FALSE)&gt;U$3,0,IF(VLOOKUP($C52,'Regional Crises'!$B$1:$R$66,15,FALSE)&lt;U$4,5,(U$3-VLOOKUP($C52,'Regional Crises'!$B$1:$R$66,15,FALSE))/(U$3-U$4)*5)),1)))),(IF(VLOOKUP($E52,'Country Indicator Data'!$B$4:$N$300,11,FALSE)="x","x",ROUND(IF(VLOOKUP($E52,'Country Indicator Data'!$B$4:$N$300,11,FALSE)&gt;U$3,0,IF(VLOOKUP($E52,'Country Indicator Data'!$B$4:$N$300,11,FALSE)&lt;U$4,5,(U$3-VLOOKUP($E52,'Country Indicator Data'!$B$4:$N$300,11,FALSE))/(U$3-U$4)*5)),1))))</f>
        <v>3.1</v>
      </c>
      <c r="V52" s="256">
        <f>IF(B52="Regional crisis",((IF(VLOOKUP($C52,'Regional Crises'!$B$1:$R$66,16,FALSE)="x","x",ROUND(IF(VLOOKUP($C52,'Regional Crises'!$B$1:$R$66,16,FALSE)&gt;V$3,0,IF(VLOOKUP($C52,'Regional Crises'!$B$1:$R$66,16,FALSE)&lt;V$4,5,(V$3-VLOOKUP($C52,'Regional Crises'!$B$1:$R$66,16,FALSE))/(V$3-V$4)*5)),1)))),(IF(VLOOKUP($E52,'Country Indicator Data'!$B$4:$N$300,12,FALSE)="x","x",ROUND(IF(VLOOKUP($E52,'Country Indicator Data'!$B$4:$N$300,12,FALSE)&gt;V$3,0,IF(VLOOKUP($E52,'Country Indicator Data'!$B$4:$N$300,12,FALSE)&lt;V$4,5,(V$3-VLOOKUP($E52,'Country Indicator Data'!$B$4:$N$300,12,FALSE))/(V$3-V$4)*5)),1))))</f>
        <v>3.5</v>
      </c>
      <c r="W52" s="256">
        <f t="shared" si="18"/>
        <v>3.7</v>
      </c>
      <c r="X52" s="256">
        <f t="shared" si="19"/>
        <v>3.6</v>
      </c>
      <c r="Y52" s="263">
        <f>IF('Core Indicators'!FC49="x","x",IF('Core Indicators'!FC49&gt;=5,5,IF('Core Indicators'!FC49&gt;=4,4,IF('Core Indicators'!FC49&gt;=3,3,IF('Core Indicators'!FC49&gt;=2,2,IF('Core Indicators'!FC49&gt;=1,1,0))))))</f>
        <v>5</v>
      </c>
      <c r="Z52" s="256">
        <f t="shared" si="20"/>
        <v>5</v>
      </c>
      <c r="AA52" s="263">
        <f>'Crisis Indicator Data'!Y49</f>
        <v>1</v>
      </c>
      <c r="AB52" s="263">
        <f>'Crisis Indicator Data'!Z49</f>
        <v>2</v>
      </c>
      <c r="AC52" s="263">
        <f>'Crisis Indicator Data'!AA49</f>
        <v>2</v>
      </c>
      <c r="AD52" s="263">
        <f>'Crisis Indicator Data'!AB49</f>
        <v>0</v>
      </c>
      <c r="AE52" s="263">
        <f t="shared" si="21"/>
        <v>2</v>
      </c>
      <c r="AF52" s="263">
        <f>'Crisis Indicator Data'!AC49</f>
        <v>3</v>
      </c>
      <c r="AG52" s="263">
        <f>'Crisis Indicator Data'!AD49</f>
        <v>3</v>
      </c>
      <c r="AH52" s="263">
        <f t="shared" si="22"/>
        <v>5</v>
      </c>
      <c r="AI52" s="263">
        <f>'Crisis Indicator Data'!AE49</f>
        <v>1</v>
      </c>
      <c r="AJ52" s="263">
        <f>'Crisis Indicator Data'!AF49</f>
        <v>3</v>
      </c>
      <c r="AK52" s="263">
        <f>'Crisis Indicator Data'!AG49</f>
        <v>1</v>
      </c>
      <c r="AL52" s="263">
        <f t="shared" si="23"/>
        <v>4</v>
      </c>
      <c r="AM52" s="256">
        <f t="shared" si="24"/>
        <v>4</v>
      </c>
      <c r="AN52" s="256">
        <f t="shared" si="25"/>
        <v>4.5</v>
      </c>
    </row>
    <row r="53" spans="1:40" ht="13.5" customHeight="1" x14ac:dyDescent="0.35">
      <c r="A53" s="147" t="str">
        <f>'Crisis Indicator Data'!A50</f>
        <v>Syrian and Palestinian refugees in iraq</v>
      </c>
      <c r="B53" s="148" t="str">
        <f>'Crisis Indicator Data'!B50</f>
        <v>International displacement</v>
      </c>
      <c r="C53" s="148" t="str">
        <f>'Crisis Indicator Data'!C50</f>
        <v>IRQ003</v>
      </c>
      <c r="D53" s="148" t="str">
        <f>'Crisis Indicator Data'!D50</f>
        <v>Iraq</v>
      </c>
      <c r="E53" s="149" t="str">
        <f>'Crisis Indicator Data'!E50</f>
        <v>IRQ</v>
      </c>
      <c r="F53" s="256">
        <f>IF(B53="Regional crisis",(IF(VLOOKUP($C53,'Regional Crises'!$B$1:$R$66,7,FALSE)="x","x",ROUND(IF(VLOOKUP($C53,'Regional Crises'!$B$1:$R$66,7,FALSE)&gt;$F$3,5,IF(VLOOKUP($C53,'Regional Crises'!$B$1:$R$66,7,FALSE)&lt;F$4,0,($F$3-VLOOKUP($C53,'Regional Crises'!$B$1:$R$66,7,FALSE))/($F$3-$F$4)*5)),1))),IF(VLOOKUP($E53,'Country Indicator Data'!$B$4:$N$300,3,FALSE)="x","x",ROUND(IF(VLOOKUP($E53,'Country Indicator Data'!$B$4:$N$300,3,FALSE)&gt;$F$3,5,IF(VLOOKUP($E53,'Country Indicator Data'!$B$4:$N$300,3,FALSE)&lt;$F$4,0,($F$3-VLOOKUP($E53,'Country Indicator Data'!$B$4:$N$300,3,FALSE))/($F$3-$F$4)*5)),1)))</f>
        <v>4.3</v>
      </c>
      <c r="G53" s="256">
        <f>IF(B53="Regional crisis",(IF(VLOOKUP($C53,'Regional Crises'!$B$1:$R$66,9,FALSE)="x","x",ROUND(IF(VLOOKUP($C53,'Regional Crises'!$B$1:$R$66,9,FALSE)&gt;G$3,5,IF(VLOOKUP($C53,'Regional Crises'!$B$1:$R$66,9,FALSE)&lt;G$4,0,(G$3-VLOOKUP($C53,'Regional Crises'!$B$1:$R$66,9,FALSE))/(G$3-G$4)*5)),1))),IF(VLOOKUP($E53,'Country Indicator Data'!$B$4:$N$300,5,FALSE)="x","x",ROUND(IF(VLOOKUP($E53,'Country Indicator Data'!$B$4:$N$300,5,FALSE)&gt;G$3,5,IF(VLOOKUP($E53,'Country Indicator Data'!$B$4:$N$300,5,FALSE)&lt;G$4,0,(G$3-VLOOKUP($E53,'Country Indicator Data'!$B$4:$N$300,5,FALSE))/(G$3-G$4)*5)),1)))</f>
        <v>3</v>
      </c>
      <c r="H53" s="256">
        <f t="shared" si="13"/>
        <v>3.65</v>
      </c>
      <c r="I53" s="256">
        <f>IF(B53="Regional crisis",(IF(VLOOKUP($C53,'Regional Crises'!$B$1:$R$66,6,FALSE)="x","x",ROUND(IF(VLOOKUP($C53,'Regional Crises'!$B$1:$R$66,6,FALSE)&gt;I$3,5,IF(VLOOKUP($C53,'Regional Crises'!$B$1:$R$66,6,FALSE)&lt;I$4,0,5-(I$3-VLOOKUP($C53,'Regional Crises'!$B$1:$R$66,6,FALSE))/(I$3-I$4)*5)),1))),IF(VLOOKUP($E53,'Country Indicator Data'!$B$4:$N$300,2,FALSE)="x","x",ROUND(IF(VLOOKUP($E53,'Country Indicator Data'!$B$4:$N$300,2,FALSE)&gt;I$3,5,IF(VLOOKUP($E53,'Country Indicator Data'!$B$4:$N$300,2,FALSE)&lt;I$4,0,5-(I$3-VLOOKUP($E53,'Country Indicator Data'!$B$4:$N$300,2,FALSE))/(I$3-I$4)*5)),1)))</f>
        <v>2.7</v>
      </c>
      <c r="J53" s="256">
        <f>IF(B53="Regional crisis",(IF(VLOOKUP($C53,'Regional Crises'!$B$1:$R$66,8,FALSE)="x","x",ROUND(IF(VLOOKUP($C53,'Regional Crises'!$B$1:$R$66,8,FALSE)&gt;J$3,5,IF(VLOOKUP($C53,'Regional Crises'!$B$1:$R$66,8,FALSE)&lt;J$4,0,5-(J$3-VLOOKUP($C53,'Regional Crises'!$B$1:$R$66,8,FALSE))/(J$3-J$4)*5)),1))),IF(VLOOKUP($E53,'Country Indicator Data'!$B$4:$N$300,4,FALSE)="x","x",ROUND(IF(VLOOKUP($E53,'Country Indicator Data'!$B$4:$N$300,4,FALSE)&gt;J$3,5,IF(VLOOKUP($E53,'Country Indicator Data'!$B$4:$N$300,4,FALSE)&lt;J$4,0,5-(J$3-VLOOKUP($E53,'Country Indicator Data'!$B$4:$N$300,4,FALSE))/(J$3-J$4)*5)),1)))</f>
        <v>0</v>
      </c>
      <c r="K53" s="256">
        <f t="shared" si="14"/>
        <v>1.35</v>
      </c>
      <c r="L53" s="256">
        <f>IF(B53="Regional crisis",(IF(VLOOKUP($C53,'Regional Crises'!$B$1:$R$66,10,FALSE)="x","x",ROUND(IF(VLOOKUP($C53,'Regional Crises'!$B$1:$R$66,10,FALSE)&gt;L$3,5,IF(VLOOKUP($C53,'Regional Crises'!$B$1:$R$66,10,FALSE)&lt;L$4,0,5-(L$3-VLOOKUP($C53,'Regional Crises'!$B$1:$R$66,10,FALSE))/(L$3-L$4)*5)),1))),IF(VLOOKUP($E53,'Country Indicator Data'!$B$4:$N$300,6,FALSE)="x","x",ROUND(IF(VLOOKUP($E53,'Country Indicator Data'!$B$4:$N$300,6,FALSE)&gt;L$3,5,IF(VLOOKUP($E53,'Country Indicator Data'!$B$4:$N$300,6,FALSE)&lt;L$4,0,5-(L$3-VLOOKUP($E53,'Country Indicator Data'!$B$4:$N$300,6,FALSE))/(L$3-L$4)*5)),1)))</f>
        <v>3.6</v>
      </c>
      <c r="M53" s="256">
        <f>IF(B53="Regional crisis",(IF(VLOOKUP($C53,'Regional Crises'!$B$1:$R$66,11,FALSE)="x","x",ROUND(IF(VLOOKUP($C53,'Regional Crises'!$B$1:$R$66,11,FALSE)&gt;M$3,5,IF(VLOOKUP($C53,'Regional Crises'!$B$1:$R$66,11,FALSE)&lt;M$4,0,5-(M$3-VLOOKUP($C53,'Regional Crises'!$B$1:$R$66,11,FALSE))/(M$3-M$4)*5)),1))),IF(VLOOKUP($E53,'Country Indicator Data'!$B$4:$N$300,7,FALSE)="x","x",ROUND(IF(VLOOKUP($E53,'Country Indicator Data'!$B$4:$N$300,7,FALSE)&gt;M$3,5,IF(VLOOKUP($E53,'Country Indicator Data'!$B$4:$N$300,7,FALSE)&lt;M$4,0,5-(M$3-VLOOKUP($E53,'Country Indicator Data'!$B$4:$N$300,7,FALSE))/(M$3-M$4)*5)),1)))</f>
        <v>0.6</v>
      </c>
      <c r="N53" s="256">
        <f t="shared" si="15"/>
        <v>2.1</v>
      </c>
      <c r="O53" s="256">
        <f t="shared" si="16"/>
        <v>2.3666666666666667</v>
      </c>
      <c r="P53" s="256">
        <f>IF(B53="Regional crisis",VLOOKUP(C53,'Regional Crises'!$B$1:$R$69,12,FALSE),VLOOKUP(E53,'Country Indicator Data'!$B$4:$I$300,8,FALSE))</f>
        <v>5</v>
      </c>
      <c r="Q53" s="256">
        <f>IF($B53="Regional crisis",((IF(VLOOKUP($C53,'Regional Crises'!$B$1:$R$66,13,FALSE)="x","x",ROUND(IF(VLOOKUP($C53,'Regional Crises'!$B$1:$R$66,13,FALSE)&gt;Q$3,5,IF(VLOOKUP($C53,'Regional Crises'!$B$1:$R$66,13,FALSE)&lt;Q$4,0,5-(LOG(Q$3)-LOG(VLOOKUP($C53,'Regional Crises'!$B$1:$R$66,13,FALSE)))/(LOG(Q$3)-LOG(Q$4))*5)),1)))),(IF(VLOOKUP($E53,'Country Indicator Data'!$B$4:$N$300,9,FALSE)="x","x",ROUND(IF(VLOOKUP($E53,'Country Indicator Data'!$B$4:$N$300,9,FALSE)&gt;Q$3,5,IF(VLOOKUP($E53,'Country Indicator Data'!$B$4:$N$300,9,FALSE)&lt;Q$4,0,5-(LOG(Q$3)-LOG(VLOOKUP($E53,'Country Indicator Data'!$B$4:$N$300,9,FALSE)))/(LOG(Q$3)-LOG(Q$4))*5)),1))))</f>
        <v>4.5999999999999996</v>
      </c>
      <c r="R53" s="256">
        <f t="shared" si="17"/>
        <v>4.8</v>
      </c>
      <c r="S53" s="256">
        <f>IF(B53="Regional crisis",((IF(VLOOKUP($C53,'Regional Crises'!$B$1:$R$66,17,FALSE)="x","x",ROUND(IF(VLOOKUP($C53,'Regional Crises'!$B$1:$R$66,17,FALSE)&gt;S$3,0,IF(VLOOKUP($C53,'Regional Crises'!$B$1:$R$66,17,FALSE)&lt;S$4,5,(S$3-VLOOKUP($C53,'Regional Crises'!$B$1:$R$66,17,FALSE))/(S$3-S$4)*5)),1)))),(IF(VLOOKUP($E53,'Country Indicator Data'!$B$4:$N$300,13,FALSE)="x","x",ROUND(IF(VLOOKUP($E53,'Country Indicator Data'!$B$4:$N$300,13,FALSE)&gt;S$3,0,IF(VLOOKUP($E53,'Country Indicator Data'!$B$4:$N$300,13,FALSE)&lt;S$4,5,(S$3-VLOOKUP($E53,'Country Indicator Data'!$B$4:$N$300,13,FALSE))/(S$3-S$4)*5)),1))))</f>
        <v>4</v>
      </c>
      <c r="T53" s="256">
        <f>IF(B53="Regional crisis",((IF(VLOOKUP($C53,'Regional Crises'!$B$1:$R$66,14,FALSE)="x","x",ROUND(IF(VLOOKUP($C53,'Regional Crises'!$B$1:$R$66,14,FALSE)&gt;T$3,0,IF(VLOOKUP($C53,'Regional Crises'!$B$1:$R$66,14,FALSE)&lt;T$4,5,(T$3-VLOOKUP($C53,'Regional Crises'!$B$1:$R$66,14,FALSE))/(T$3-T$4)*5)),1)))),(IF(VLOOKUP($E53,'Country Indicator Data'!$B$4:$N$300,10,FALSE)="x","x",ROUND(IF(VLOOKUP($E53,'Country Indicator Data'!$B$4:$N$300,10,FALSE)&gt;T$3,0,IF(VLOOKUP($E53,'Country Indicator Data'!$B$4:$N$300,10,FALSE)&lt;T$4,5,(T$3-VLOOKUP($E53,'Country Indicator Data'!$B$4:$N$300,10,FALSE))/(T$3-T$4)*5)),1))))</f>
        <v>4.2</v>
      </c>
      <c r="U53" s="256">
        <f>IF(B53="Regional crisis",((IF(VLOOKUP($C53,'Regional Crises'!$B$1:$R$66,15,FALSE)="x","x",ROUND(IF(VLOOKUP($C53,'Regional Crises'!$B$1:$R$66,15,FALSE)&gt;U$3,0,IF(VLOOKUP($C53,'Regional Crises'!$B$1:$R$66,15,FALSE)&lt;U$4,5,(U$3-VLOOKUP($C53,'Regional Crises'!$B$1:$R$66,15,FALSE))/(U$3-U$4)*5)),1)))),(IF(VLOOKUP($E53,'Country Indicator Data'!$B$4:$N$300,11,FALSE)="x","x",ROUND(IF(VLOOKUP($E53,'Country Indicator Data'!$B$4:$N$300,11,FALSE)&gt;U$3,0,IF(VLOOKUP($E53,'Country Indicator Data'!$B$4:$N$300,11,FALSE)&lt;U$4,5,(U$3-VLOOKUP($E53,'Country Indicator Data'!$B$4:$N$300,11,FALSE))/(U$3-U$4)*5)),1))))</f>
        <v>3.1</v>
      </c>
      <c r="V53" s="256">
        <f>IF(B53="Regional crisis",((IF(VLOOKUP($C53,'Regional Crises'!$B$1:$R$66,16,FALSE)="x","x",ROUND(IF(VLOOKUP($C53,'Regional Crises'!$B$1:$R$66,16,FALSE)&gt;V$3,0,IF(VLOOKUP($C53,'Regional Crises'!$B$1:$R$66,16,FALSE)&lt;V$4,5,(V$3-VLOOKUP($C53,'Regional Crises'!$B$1:$R$66,16,FALSE))/(V$3-V$4)*5)),1)))),(IF(VLOOKUP($E53,'Country Indicator Data'!$B$4:$N$300,12,FALSE)="x","x",ROUND(IF(VLOOKUP($E53,'Country Indicator Data'!$B$4:$N$300,12,FALSE)&gt;V$3,0,IF(VLOOKUP($E53,'Country Indicator Data'!$B$4:$N$300,12,FALSE)&lt;V$4,5,(V$3-VLOOKUP($E53,'Country Indicator Data'!$B$4:$N$300,12,FALSE))/(V$3-V$4)*5)),1))))</f>
        <v>3.5</v>
      </c>
      <c r="W53" s="256">
        <f t="shared" si="18"/>
        <v>3.7</v>
      </c>
      <c r="X53" s="256">
        <f t="shared" si="19"/>
        <v>3.6</v>
      </c>
      <c r="Y53" s="263">
        <f>IF('Core Indicators'!FC50="x","x",IF('Core Indicators'!FC50&gt;=5,5,IF('Core Indicators'!FC50&gt;=4,4,IF('Core Indicators'!FC50&gt;=3,3,IF('Core Indicators'!FC50&gt;=2,2,IF('Core Indicators'!FC50&gt;=1,1,0))))))</f>
        <v>5</v>
      </c>
      <c r="Z53" s="256">
        <f t="shared" si="20"/>
        <v>5</v>
      </c>
      <c r="AA53" s="263">
        <f>'Crisis Indicator Data'!Y50</f>
        <v>0</v>
      </c>
      <c r="AB53" s="263">
        <f>'Crisis Indicator Data'!Z50</f>
        <v>1</v>
      </c>
      <c r="AC53" s="263">
        <f>'Crisis Indicator Data'!AA50</f>
        <v>0</v>
      </c>
      <c r="AD53" s="263">
        <f>'Crisis Indicator Data'!AB50</f>
        <v>0</v>
      </c>
      <c r="AE53" s="263">
        <f t="shared" si="21"/>
        <v>1</v>
      </c>
      <c r="AF53" s="263">
        <f>'Crisis Indicator Data'!AC50</f>
        <v>1</v>
      </c>
      <c r="AG53" s="263">
        <f>'Crisis Indicator Data'!AD50</f>
        <v>2</v>
      </c>
      <c r="AH53" s="263">
        <f t="shared" si="22"/>
        <v>3</v>
      </c>
      <c r="AI53" s="263">
        <f>'Crisis Indicator Data'!AE50</f>
        <v>0</v>
      </c>
      <c r="AJ53" s="263">
        <f>'Crisis Indicator Data'!AF50</f>
        <v>3</v>
      </c>
      <c r="AK53" s="263">
        <f>'Crisis Indicator Data'!AG50</f>
        <v>0</v>
      </c>
      <c r="AL53" s="263">
        <f t="shared" si="23"/>
        <v>3</v>
      </c>
      <c r="AM53" s="256">
        <f t="shared" si="24"/>
        <v>2</v>
      </c>
      <c r="AN53" s="256">
        <f t="shared" si="25"/>
        <v>3.5</v>
      </c>
    </row>
    <row r="54" spans="1:40" ht="13.5" customHeight="1" x14ac:dyDescent="0.35">
      <c r="A54" s="150" t="str">
        <f>'Crisis Indicator Data'!A51</f>
        <v>Mixed migration flows in Italy</v>
      </c>
      <c r="B54" s="151" t="str">
        <f>'Crisis Indicator Data'!B51</f>
        <v>International displacement</v>
      </c>
      <c r="C54" s="151" t="str">
        <f>'Crisis Indicator Data'!C51</f>
        <v>ITA002</v>
      </c>
      <c r="D54" s="151" t="str">
        <f>'Crisis Indicator Data'!D51</f>
        <v>Italy</v>
      </c>
      <c r="E54" s="152" t="str">
        <f>'Crisis Indicator Data'!E51</f>
        <v>ITA</v>
      </c>
      <c r="F54" s="256">
        <f>IF(B54="Regional crisis",(IF(VLOOKUP($C54,'Regional Crises'!$B$1:$R$66,7,FALSE)="x","x",ROUND(IF(VLOOKUP($C54,'Regional Crises'!$B$1:$R$66,7,FALSE)&gt;$F$3,5,IF(VLOOKUP($C54,'Regional Crises'!$B$1:$R$66,7,FALSE)&lt;F$4,0,($F$3-VLOOKUP($C54,'Regional Crises'!$B$1:$R$66,7,FALSE))/($F$3-$F$4)*5)),1))),IF(VLOOKUP($E54,'Country Indicator Data'!$B$4:$N$300,3,FALSE)="x","x",ROUND(IF(VLOOKUP($E54,'Country Indicator Data'!$B$4:$N$300,3,FALSE)&gt;$F$3,5,IF(VLOOKUP($E54,'Country Indicator Data'!$B$4:$N$300,3,FALSE)&lt;$F$4,0,($F$3-VLOOKUP($E54,'Country Indicator Data'!$B$4:$N$300,3,FALSE))/($F$3-$F$4)*5)),1)))</f>
        <v>0.7</v>
      </c>
      <c r="G54" s="256" t="str">
        <f>IF(B54="Regional crisis",(IF(VLOOKUP($C54,'Regional Crises'!$B$1:$R$66,9,FALSE)="x","x",ROUND(IF(VLOOKUP($C54,'Regional Crises'!$B$1:$R$66,9,FALSE)&gt;G$3,5,IF(VLOOKUP($C54,'Regional Crises'!$B$1:$R$66,9,FALSE)&lt;G$4,0,(G$3-VLOOKUP($C54,'Regional Crises'!$B$1:$R$66,9,FALSE))/(G$3-G$4)*5)),1))),IF(VLOOKUP($E54,'Country Indicator Data'!$B$4:$N$300,5,FALSE)="x","x",ROUND(IF(VLOOKUP($E54,'Country Indicator Data'!$B$4:$N$300,5,FALSE)&gt;G$3,5,IF(VLOOKUP($E54,'Country Indicator Data'!$B$4:$N$300,5,FALSE)&lt;G$4,0,(G$3-VLOOKUP($E54,'Country Indicator Data'!$B$4:$N$300,5,FALSE))/(G$3-G$4)*5)),1)))</f>
        <v>x</v>
      </c>
      <c r="H54" s="256">
        <f t="shared" si="13"/>
        <v>0.7</v>
      </c>
      <c r="I54" s="256">
        <f>IF(B54="Regional crisis",(IF(VLOOKUP($C54,'Regional Crises'!$B$1:$R$66,6,FALSE)="x","x",ROUND(IF(VLOOKUP($C54,'Regional Crises'!$B$1:$R$66,6,FALSE)&gt;I$3,5,IF(VLOOKUP($C54,'Regional Crises'!$B$1:$R$66,6,FALSE)&lt;I$4,0,5-(I$3-VLOOKUP($C54,'Regional Crises'!$B$1:$R$66,6,FALSE))/(I$3-I$4)*5)),1))),IF(VLOOKUP($E54,'Country Indicator Data'!$B$4:$N$300,2,FALSE)="x","x",ROUND(IF(VLOOKUP($E54,'Country Indicator Data'!$B$4:$N$300,2,FALSE)&gt;I$3,5,IF(VLOOKUP($E54,'Country Indicator Data'!$B$4:$N$300,2,FALSE)&lt;I$4,0,5-(I$3-VLOOKUP($E54,'Country Indicator Data'!$B$4:$N$300,2,FALSE))/(I$3-I$4)*5)),1)))</f>
        <v>0.6</v>
      </c>
      <c r="J54" s="256">
        <f>IF(B54="Regional crisis",(IF(VLOOKUP($C54,'Regional Crises'!$B$1:$R$66,8,FALSE)="x","x",ROUND(IF(VLOOKUP($C54,'Regional Crises'!$B$1:$R$66,8,FALSE)&gt;J$3,5,IF(VLOOKUP($C54,'Regional Crises'!$B$1:$R$66,8,FALSE)&lt;J$4,0,5-(J$3-VLOOKUP($C54,'Regional Crises'!$B$1:$R$66,8,FALSE))/(J$3-J$4)*5)),1))),IF(VLOOKUP($E54,'Country Indicator Data'!$B$4:$N$300,4,FALSE)="x","x",ROUND(IF(VLOOKUP($E54,'Country Indicator Data'!$B$4:$N$300,4,FALSE)&gt;J$3,5,IF(VLOOKUP($E54,'Country Indicator Data'!$B$4:$N$300,4,FALSE)&lt;J$4,0,5-(J$3-VLOOKUP($E54,'Country Indicator Data'!$B$4:$N$300,4,FALSE))/(J$3-J$4)*5)),1)))</f>
        <v>0.1</v>
      </c>
      <c r="K54" s="256">
        <f t="shared" si="14"/>
        <v>0.35</v>
      </c>
      <c r="L54" s="256">
        <f>IF(B54="Regional crisis",(IF(VLOOKUP($C54,'Regional Crises'!$B$1:$R$66,10,FALSE)="x","x",ROUND(IF(VLOOKUP($C54,'Regional Crises'!$B$1:$R$66,10,FALSE)&gt;L$3,5,IF(VLOOKUP($C54,'Regional Crises'!$B$1:$R$66,10,FALSE)&lt;L$4,0,5-(L$3-VLOOKUP($C54,'Regional Crises'!$B$1:$R$66,10,FALSE))/(L$3-L$4)*5)),1))),IF(VLOOKUP($E54,'Country Indicator Data'!$B$4:$N$300,6,FALSE)="x","x",ROUND(IF(VLOOKUP($E54,'Country Indicator Data'!$B$4:$N$300,6,FALSE)&gt;L$3,5,IF(VLOOKUP($E54,'Country Indicator Data'!$B$4:$N$300,6,FALSE)&lt;L$4,0,5-(L$3-VLOOKUP($E54,'Country Indicator Data'!$B$4:$N$300,6,FALSE))/(L$3-L$4)*5)),1)))</f>
        <v>0.5</v>
      </c>
      <c r="M54" s="256">
        <f>IF(B54="Regional crisis",(IF(VLOOKUP($C54,'Regional Crises'!$B$1:$R$66,11,FALSE)="x","x",ROUND(IF(VLOOKUP($C54,'Regional Crises'!$B$1:$R$66,11,FALSE)&gt;M$3,5,IF(VLOOKUP($C54,'Regional Crises'!$B$1:$R$66,11,FALSE)&lt;M$4,0,5-(M$3-VLOOKUP($C54,'Regional Crises'!$B$1:$R$66,11,FALSE))/(M$3-M$4)*5)),1))),IF(VLOOKUP($E54,'Country Indicator Data'!$B$4:$N$300,7,FALSE)="x","x",ROUND(IF(VLOOKUP($E54,'Country Indicator Data'!$B$4:$N$300,7,FALSE)&gt;M$3,5,IF(VLOOKUP($E54,'Country Indicator Data'!$B$4:$N$300,7,FALSE)&lt;M$4,0,5-(M$3-VLOOKUP($E54,'Country Indicator Data'!$B$4:$N$300,7,FALSE))/(M$3-M$4)*5)),1)))</f>
        <v>1.4</v>
      </c>
      <c r="N54" s="256">
        <f t="shared" si="15"/>
        <v>0.95</v>
      </c>
      <c r="O54" s="256">
        <f t="shared" si="16"/>
        <v>0.66666666666666663</v>
      </c>
      <c r="P54" s="256">
        <f>IF(B54="Regional crisis",VLOOKUP(C54,'Regional Crises'!$B$1:$R$69,12,FALSE),VLOOKUP(E54,'Country Indicator Data'!$B$4:$I$300,8,FALSE))</f>
        <v>0</v>
      </c>
      <c r="Q54" s="256">
        <f>IF($B54="Regional crisis",((IF(VLOOKUP($C54,'Regional Crises'!$B$1:$R$66,13,FALSE)="x","x",ROUND(IF(VLOOKUP($C54,'Regional Crises'!$B$1:$R$66,13,FALSE)&gt;Q$3,5,IF(VLOOKUP($C54,'Regional Crises'!$B$1:$R$66,13,FALSE)&lt;Q$4,0,5-(LOG(Q$3)-LOG(VLOOKUP($C54,'Regional Crises'!$B$1:$R$66,13,FALSE)))/(LOG(Q$3)-LOG(Q$4))*5)),1)))),(IF(VLOOKUP($E54,'Country Indicator Data'!$B$4:$N$300,9,FALSE)="x","x",ROUND(IF(VLOOKUP($E54,'Country Indicator Data'!$B$4:$N$300,9,FALSE)&gt;Q$3,5,IF(VLOOKUP($E54,'Country Indicator Data'!$B$4:$N$300,9,FALSE)&lt;Q$4,0,5-(LOG(Q$3)-LOG(VLOOKUP($E54,'Country Indicator Data'!$B$4:$N$300,9,FALSE)))/(LOG(Q$3)-LOG(Q$4))*5)),1))))</f>
        <v>4.0999999999999996</v>
      </c>
      <c r="R54" s="256">
        <f t="shared" si="17"/>
        <v>2.0499999999999998</v>
      </c>
      <c r="S54" s="256">
        <f>IF(B54="Regional crisis",((IF(VLOOKUP($C54,'Regional Crises'!$B$1:$R$66,17,FALSE)="x","x",ROUND(IF(VLOOKUP($C54,'Regional Crises'!$B$1:$R$66,17,FALSE)&gt;S$3,0,IF(VLOOKUP($C54,'Regional Crises'!$B$1:$R$66,17,FALSE)&lt;S$4,5,(S$3-VLOOKUP($C54,'Regional Crises'!$B$1:$R$66,17,FALSE))/(S$3-S$4)*5)),1)))),(IF(VLOOKUP($E54,'Country Indicator Data'!$B$4:$N$300,13,FALSE)="x","x",ROUND(IF(VLOOKUP($E54,'Country Indicator Data'!$B$4:$N$300,13,FALSE)&gt;S$3,0,IF(VLOOKUP($E54,'Country Indicator Data'!$B$4:$N$300,13,FALSE)&lt;S$4,5,(S$3-VLOOKUP($E54,'Country Indicator Data'!$B$4:$N$300,13,FALSE))/(S$3-S$4)*5)),1))))</f>
        <v>2.4</v>
      </c>
      <c r="T54" s="256">
        <f>IF(B54="Regional crisis",((IF(VLOOKUP($C54,'Regional Crises'!$B$1:$R$66,14,FALSE)="x","x",ROUND(IF(VLOOKUP($C54,'Regional Crises'!$B$1:$R$66,14,FALSE)&gt;T$3,0,IF(VLOOKUP($C54,'Regional Crises'!$B$1:$R$66,14,FALSE)&lt;T$4,5,(T$3-VLOOKUP($C54,'Regional Crises'!$B$1:$R$66,14,FALSE))/(T$3-T$4)*5)),1)))),(IF(VLOOKUP($E54,'Country Indicator Data'!$B$4:$N$300,10,FALSE)="x","x",ROUND(IF(VLOOKUP($E54,'Country Indicator Data'!$B$4:$N$300,10,FALSE)&gt;T$3,0,IF(VLOOKUP($E54,'Country Indicator Data'!$B$4:$N$300,10,FALSE)&lt;T$4,5,(T$3-VLOOKUP($E54,'Country Indicator Data'!$B$4:$N$300,10,FALSE))/(T$3-T$4)*5)),1))))</f>
        <v>2.2000000000000002</v>
      </c>
      <c r="U54" s="256" t="str">
        <f>IF(B54="Regional crisis",((IF(VLOOKUP($C54,'Regional Crises'!$B$1:$R$66,15,FALSE)="x","x",ROUND(IF(VLOOKUP($C54,'Regional Crises'!$B$1:$R$66,15,FALSE)&gt;U$3,0,IF(VLOOKUP($C54,'Regional Crises'!$B$1:$R$66,15,FALSE)&lt;U$4,5,(U$3-VLOOKUP($C54,'Regional Crises'!$B$1:$R$66,15,FALSE))/(U$3-U$4)*5)),1)))),(IF(VLOOKUP($E54,'Country Indicator Data'!$B$4:$N$300,11,FALSE)="x","x",ROUND(IF(VLOOKUP($E54,'Country Indicator Data'!$B$4:$N$300,11,FALSE)&gt;U$3,0,IF(VLOOKUP($E54,'Country Indicator Data'!$B$4:$N$300,11,FALSE)&lt;U$4,5,(U$3-VLOOKUP($E54,'Country Indicator Data'!$B$4:$N$300,11,FALSE))/(U$3-U$4)*5)),1))))</f>
        <v>x</v>
      </c>
      <c r="V54" s="256">
        <f>IF(B54="Regional crisis",((IF(VLOOKUP($C54,'Regional Crises'!$B$1:$R$66,16,FALSE)="x","x",ROUND(IF(VLOOKUP($C54,'Regional Crises'!$B$1:$R$66,16,FALSE)&gt;V$3,0,IF(VLOOKUP($C54,'Regional Crises'!$B$1:$R$66,16,FALSE)&lt;V$4,5,(V$3-VLOOKUP($C54,'Regional Crises'!$B$1:$R$66,16,FALSE))/(V$3-V$4)*5)),1)))),(IF(VLOOKUP($E54,'Country Indicator Data'!$B$4:$N$300,12,FALSE)="x","x",ROUND(IF(VLOOKUP($E54,'Country Indicator Data'!$B$4:$N$300,12,FALSE)&gt;V$3,0,IF(VLOOKUP($E54,'Country Indicator Data'!$B$4:$N$300,12,FALSE)&lt;V$4,5,(V$3-VLOOKUP($E54,'Country Indicator Data'!$B$4:$N$300,12,FALSE))/(V$3-V$4)*5)),1))))</f>
        <v>0.6</v>
      </c>
      <c r="W54" s="256">
        <f t="shared" si="18"/>
        <v>1.7</v>
      </c>
      <c r="X54" s="256">
        <f t="shared" si="19"/>
        <v>1.5</v>
      </c>
      <c r="Y54" s="263">
        <f>IF('Core Indicators'!FC51="x","x",IF('Core Indicators'!FC51&gt;=5,5,IF('Core Indicators'!FC51&gt;=4,4,IF('Core Indicators'!FC51&gt;=3,3,IF('Core Indicators'!FC51&gt;=2,2,IF('Core Indicators'!FC51&gt;=1,1,0))))))</f>
        <v>2</v>
      </c>
      <c r="Z54" s="256">
        <f t="shared" si="20"/>
        <v>2</v>
      </c>
      <c r="AA54" s="263">
        <f>'Crisis Indicator Data'!Y51</f>
        <v>0</v>
      </c>
      <c r="AB54" s="263">
        <f>'Crisis Indicator Data'!Z51</f>
        <v>0</v>
      </c>
      <c r="AC54" s="263">
        <f>'Crisis Indicator Data'!AA51</f>
        <v>0</v>
      </c>
      <c r="AD54" s="263">
        <f>'Crisis Indicator Data'!AB51</f>
        <v>0</v>
      </c>
      <c r="AE54" s="263">
        <f t="shared" si="21"/>
        <v>0</v>
      </c>
      <c r="AF54" s="263">
        <f>'Crisis Indicator Data'!AC51</f>
        <v>0</v>
      </c>
      <c r="AG54" s="263">
        <f>'Crisis Indicator Data'!AD51</f>
        <v>2</v>
      </c>
      <c r="AH54" s="263">
        <f t="shared" si="22"/>
        <v>2</v>
      </c>
      <c r="AI54" s="263">
        <f>'Crisis Indicator Data'!AE51</f>
        <v>0</v>
      </c>
      <c r="AJ54" s="263">
        <f>'Crisis Indicator Data'!AF51</f>
        <v>1</v>
      </c>
      <c r="AK54" s="263">
        <f>'Crisis Indicator Data'!AG51</f>
        <v>1</v>
      </c>
      <c r="AL54" s="263">
        <f t="shared" si="23"/>
        <v>2</v>
      </c>
      <c r="AM54" s="256">
        <f t="shared" si="24"/>
        <v>1</v>
      </c>
      <c r="AN54" s="256">
        <f t="shared" si="25"/>
        <v>1.5</v>
      </c>
    </row>
    <row r="55" spans="1:40" ht="13.5" customHeight="1" x14ac:dyDescent="0.35">
      <c r="A55" s="150" t="str">
        <f>'Crisis Indicator Data'!A52</f>
        <v>Syrian refugees in Jordan</v>
      </c>
      <c r="B55" s="151" t="str">
        <f>'Crisis Indicator Data'!B52</f>
        <v>International displacement</v>
      </c>
      <c r="C55" s="151" t="str">
        <f>'Crisis Indicator Data'!C52</f>
        <v>JOR002</v>
      </c>
      <c r="D55" s="151" t="str">
        <f>'Crisis Indicator Data'!D52</f>
        <v>Jordan</v>
      </c>
      <c r="E55" s="152" t="str">
        <f>'Crisis Indicator Data'!E52</f>
        <v>JOR</v>
      </c>
      <c r="F55" s="256">
        <f>IF(B55="Regional crisis",(IF(VLOOKUP($C55,'Regional Crises'!$B$1:$R$66,7,FALSE)="x","x",ROUND(IF(VLOOKUP($C55,'Regional Crises'!$B$1:$R$66,7,FALSE)&gt;$F$3,5,IF(VLOOKUP($C55,'Regional Crises'!$B$1:$R$66,7,FALSE)&lt;F$4,0,($F$3-VLOOKUP($C55,'Regional Crises'!$B$1:$R$66,7,FALSE))/($F$3-$F$4)*5)),1))),IF(VLOOKUP($E55,'Country Indicator Data'!$B$4:$N$300,3,FALSE)="x","x",ROUND(IF(VLOOKUP($E55,'Country Indicator Data'!$B$4:$N$300,3,FALSE)&gt;$F$3,5,IF(VLOOKUP($E55,'Country Indicator Data'!$B$4:$N$300,3,FALSE)&lt;$F$4,0,($F$3-VLOOKUP($E55,'Country Indicator Data'!$B$4:$N$300,3,FALSE))/($F$3-$F$4)*5)),1)))</f>
        <v>4.3</v>
      </c>
      <c r="G55" s="256">
        <f>IF(B55="Regional crisis",(IF(VLOOKUP($C55,'Regional Crises'!$B$1:$R$66,9,FALSE)="x","x",ROUND(IF(VLOOKUP($C55,'Regional Crises'!$B$1:$R$66,9,FALSE)&gt;G$3,5,IF(VLOOKUP($C55,'Regional Crises'!$B$1:$R$66,9,FALSE)&lt;G$4,0,(G$3-VLOOKUP($C55,'Regional Crises'!$B$1:$R$66,9,FALSE))/(G$3-G$4)*5)),1))),IF(VLOOKUP($E55,'Country Indicator Data'!$B$4:$N$300,5,FALSE)="x","x",ROUND(IF(VLOOKUP($E55,'Country Indicator Data'!$B$4:$N$300,5,FALSE)&gt;G$3,5,IF(VLOOKUP($E55,'Country Indicator Data'!$B$4:$N$300,5,FALSE)&lt;G$4,0,(G$3-VLOOKUP($E55,'Country Indicator Data'!$B$4:$N$300,5,FALSE))/(G$3-G$4)*5)),1)))</f>
        <v>2.8</v>
      </c>
      <c r="H55" s="256">
        <f t="shared" si="13"/>
        <v>3.55</v>
      </c>
      <c r="I55" s="256">
        <f>IF(B55="Regional crisis",(IF(VLOOKUP($C55,'Regional Crises'!$B$1:$R$66,6,FALSE)="x","x",ROUND(IF(VLOOKUP($C55,'Regional Crises'!$B$1:$R$66,6,FALSE)&gt;I$3,5,IF(VLOOKUP($C55,'Regional Crises'!$B$1:$R$66,6,FALSE)&lt;I$4,0,5-(I$3-VLOOKUP($C55,'Regional Crises'!$B$1:$R$66,6,FALSE))/(I$3-I$4)*5)),1))),IF(VLOOKUP($E55,'Country Indicator Data'!$B$4:$N$300,2,FALSE)="x","x",ROUND(IF(VLOOKUP($E55,'Country Indicator Data'!$B$4:$N$300,2,FALSE)&gt;I$3,5,IF(VLOOKUP($E55,'Country Indicator Data'!$B$4:$N$300,2,FALSE)&lt;I$4,0,5-(I$3-VLOOKUP($E55,'Country Indicator Data'!$B$4:$N$300,2,FALSE))/(I$3-I$4)*5)),1)))</f>
        <v>2.9</v>
      </c>
      <c r="J55" s="256">
        <f>IF(B55="Regional crisis",(IF(VLOOKUP($C55,'Regional Crises'!$B$1:$R$66,8,FALSE)="x","x",ROUND(IF(VLOOKUP($C55,'Regional Crises'!$B$1:$R$66,8,FALSE)&gt;J$3,5,IF(VLOOKUP($C55,'Regional Crises'!$B$1:$R$66,8,FALSE)&lt;J$4,0,5-(J$3-VLOOKUP($C55,'Regional Crises'!$B$1:$R$66,8,FALSE))/(J$3-J$4)*5)),1))),IF(VLOOKUP($E55,'Country Indicator Data'!$B$4:$N$300,4,FALSE)="x","x",ROUND(IF(VLOOKUP($E55,'Country Indicator Data'!$B$4:$N$300,4,FALSE)&gt;J$3,5,IF(VLOOKUP($E55,'Country Indicator Data'!$B$4:$N$300,4,FALSE)&lt;J$4,0,5-(J$3-VLOOKUP($E55,'Country Indicator Data'!$B$4:$N$300,4,FALSE))/(J$3-J$4)*5)),1)))</f>
        <v>5</v>
      </c>
      <c r="K55" s="256">
        <f t="shared" si="14"/>
        <v>3.95</v>
      </c>
      <c r="L55" s="256">
        <f>IF(B55="Regional crisis",(IF(VLOOKUP($C55,'Regional Crises'!$B$1:$R$66,10,FALSE)="x","x",ROUND(IF(VLOOKUP($C55,'Regional Crises'!$B$1:$R$66,10,FALSE)&gt;L$3,5,IF(VLOOKUP($C55,'Regional Crises'!$B$1:$R$66,10,FALSE)&lt;L$4,0,5-(L$3-VLOOKUP($C55,'Regional Crises'!$B$1:$R$66,10,FALSE))/(L$3-L$4)*5)),1))),IF(VLOOKUP($E55,'Country Indicator Data'!$B$4:$N$300,6,FALSE)="x","x",ROUND(IF(VLOOKUP($E55,'Country Indicator Data'!$B$4:$N$300,6,FALSE)&gt;L$3,5,IF(VLOOKUP($E55,'Country Indicator Data'!$B$4:$N$300,6,FALSE)&lt;L$4,0,5-(L$3-VLOOKUP($E55,'Country Indicator Data'!$B$4:$N$300,6,FALSE))/(L$3-L$4)*5)),1)))</f>
        <v>3.1</v>
      </c>
      <c r="M55" s="256">
        <f>IF(B55="Regional crisis",(IF(VLOOKUP($C55,'Regional Crises'!$B$1:$R$66,11,FALSE)="x","x",ROUND(IF(VLOOKUP($C55,'Regional Crises'!$B$1:$R$66,11,FALSE)&gt;M$3,5,IF(VLOOKUP($C55,'Regional Crises'!$B$1:$R$66,11,FALSE)&lt;M$4,0,5-(M$3-VLOOKUP($C55,'Regional Crises'!$B$1:$R$66,11,FALSE))/(M$3-M$4)*5)),1))),IF(VLOOKUP($E55,'Country Indicator Data'!$B$4:$N$300,7,FALSE)="x","x",ROUND(IF(VLOOKUP($E55,'Country Indicator Data'!$B$4:$N$300,7,FALSE)&gt;M$3,5,IF(VLOOKUP($E55,'Country Indicator Data'!$B$4:$N$300,7,FALSE)&lt;M$4,0,5-(M$3-VLOOKUP($E55,'Country Indicator Data'!$B$4:$N$300,7,FALSE))/(M$3-M$4)*5)),1)))</f>
        <v>1.1000000000000001</v>
      </c>
      <c r="N55" s="256">
        <f t="shared" si="15"/>
        <v>2.1</v>
      </c>
      <c r="O55" s="256">
        <f t="shared" si="16"/>
        <v>3.1999999999999997</v>
      </c>
      <c r="P55" s="256">
        <f>IF(B55="Regional crisis",VLOOKUP(C55,'Regional Crises'!$B$1:$R$69,12,FALSE),VLOOKUP(E55,'Country Indicator Data'!$B$4:$I$300,8,FALSE))</f>
        <v>3</v>
      </c>
      <c r="Q55" s="256">
        <f>IF($B55="Regional crisis",((IF(VLOOKUP($C55,'Regional Crises'!$B$1:$R$66,13,FALSE)="x","x",ROUND(IF(VLOOKUP($C55,'Regional Crises'!$B$1:$R$66,13,FALSE)&gt;Q$3,5,IF(VLOOKUP($C55,'Regional Crises'!$B$1:$R$66,13,FALSE)&lt;Q$4,0,5-(LOG(Q$3)-LOG(VLOOKUP($C55,'Regional Crises'!$B$1:$R$66,13,FALSE)))/(LOG(Q$3)-LOG(Q$4))*5)),1)))),(IF(VLOOKUP($E55,'Country Indicator Data'!$B$4:$N$300,9,FALSE)="x","x",ROUND(IF(VLOOKUP($E55,'Country Indicator Data'!$B$4:$N$300,9,FALSE)&gt;Q$3,5,IF(VLOOKUP($E55,'Country Indicator Data'!$B$4:$N$300,9,FALSE)&lt;Q$4,0,5-(LOG(Q$3)-LOG(VLOOKUP($E55,'Country Indicator Data'!$B$4:$N$300,9,FALSE)))/(LOG(Q$3)-LOG(Q$4))*5)),1))))</f>
        <v>0</v>
      </c>
      <c r="R55" s="256">
        <f t="shared" si="17"/>
        <v>1.5</v>
      </c>
      <c r="S55" s="256">
        <f>IF(B55="Regional crisis",((IF(VLOOKUP($C55,'Regional Crises'!$B$1:$R$66,17,FALSE)="x","x",ROUND(IF(VLOOKUP($C55,'Regional Crises'!$B$1:$R$66,17,FALSE)&gt;S$3,0,IF(VLOOKUP($C55,'Regional Crises'!$B$1:$R$66,17,FALSE)&lt;S$4,5,(S$3-VLOOKUP($C55,'Regional Crises'!$B$1:$R$66,17,FALSE))/(S$3-S$4)*5)),1)))),(IF(VLOOKUP($E55,'Country Indicator Data'!$B$4:$N$300,13,FALSE)="x","x",ROUND(IF(VLOOKUP($E55,'Country Indicator Data'!$B$4:$N$300,13,FALSE)&gt;S$3,0,IF(VLOOKUP($E55,'Country Indicator Data'!$B$4:$N$300,13,FALSE)&lt;S$4,5,(S$3-VLOOKUP($E55,'Country Indicator Data'!$B$4:$N$300,13,FALSE))/(S$3-S$4)*5)),1))))</f>
        <v>2.6</v>
      </c>
      <c r="T55" s="256">
        <f>IF(B55="Regional crisis",((IF(VLOOKUP($C55,'Regional Crises'!$B$1:$R$66,14,FALSE)="x","x",ROUND(IF(VLOOKUP($C55,'Regional Crises'!$B$1:$R$66,14,FALSE)&gt;T$3,0,IF(VLOOKUP($C55,'Regional Crises'!$B$1:$R$66,14,FALSE)&lt;T$4,5,(T$3-VLOOKUP($C55,'Regional Crises'!$B$1:$R$66,14,FALSE))/(T$3-T$4)*5)),1)))),(IF(VLOOKUP($E55,'Country Indicator Data'!$B$4:$N$300,10,FALSE)="x","x",ROUND(IF(VLOOKUP($E55,'Country Indicator Data'!$B$4:$N$300,10,FALSE)&gt;T$3,0,IF(VLOOKUP($E55,'Country Indicator Data'!$B$4:$N$300,10,FALSE)&lt;T$4,5,(T$3-VLOOKUP($E55,'Country Indicator Data'!$B$4:$N$300,10,FALSE))/(T$3-T$4)*5)),1))))</f>
        <v>2.4</v>
      </c>
      <c r="U55" s="256">
        <f>IF(B55="Regional crisis",((IF(VLOOKUP($C55,'Regional Crises'!$B$1:$R$66,15,FALSE)="x","x",ROUND(IF(VLOOKUP($C55,'Regional Crises'!$B$1:$R$66,15,FALSE)&gt;U$3,0,IF(VLOOKUP($C55,'Regional Crises'!$B$1:$R$66,15,FALSE)&lt;U$4,5,(U$3-VLOOKUP($C55,'Regional Crises'!$B$1:$R$66,15,FALSE))/(U$3-U$4)*5)),1)))),(IF(VLOOKUP($E55,'Country Indicator Data'!$B$4:$N$300,11,FALSE)="x","x",ROUND(IF(VLOOKUP($E55,'Country Indicator Data'!$B$4:$N$300,11,FALSE)&gt;U$3,0,IF(VLOOKUP($E55,'Country Indicator Data'!$B$4:$N$300,11,FALSE)&lt;U$4,5,(U$3-VLOOKUP($E55,'Country Indicator Data'!$B$4:$N$300,11,FALSE))/(U$3-U$4)*5)),1))))</f>
        <v>2.9</v>
      </c>
      <c r="V55" s="256">
        <f>IF(B55="Regional crisis",((IF(VLOOKUP($C55,'Regional Crises'!$B$1:$R$66,16,FALSE)="x","x",ROUND(IF(VLOOKUP($C55,'Regional Crises'!$B$1:$R$66,16,FALSE)&gt;V$3,0,IF(VLOOKUP($C55,'Regional Crises'!$B$1:$R$66,16,FALSE)&lt;V$4,5,(V$3-VLOOKUP($C55,'Regional Crises'!$B$1:$R$66,16,FALSE))/(V$3-V$4)*5)),1)))),(IF(VLOOKUP($E55,'Country Indicator Data'!$B$4:$N$300,12,FALSE)="x","x",ROUND(IF(VLOOKUP($E55,'Country Indicator Data'!$B$4:$N$300,12,FALSE)&gt;V$3,0,IF(VLOOKUP($E55,'Country Indicator Data'!$B$4:$N$300,12,FALSE)&lt;V$4,5,(V$3-VLOOKUP($E55,'Country Indicator Data'!$B$4:$N$300,12,FALSE))/(V$3-V$4)*5)),1))))</f>
        <v>3.2</v>
      </c>
      <c r="W55" s="256">
        <f t="shared" si="18"/>
        <v>2.8</v>
      </c>
      <c r="X55" s="256">
        <f t="shared" si="19"/>
        <v>2.5</v>
      </c>
      <c r="Y55" s="263">
        <f>IF('Core Indicators'!FC52="x","x",IF('Core Indicators'!FC52&gt;=5,5,IF('Core Indicators'!FC52&gt;=4,4,IF('Core Indicators'!FC52&gt;=3,3,IF('Core Indicators'!FC52&gt;=2,2,IF('Core Indicators'!FC52&gt;=1,1,0))))))</f>
        <v>2</v>
      </c>
      <c r="Z55" s="256">
        <f t="shared" si="20"/>
        <v>2</v>
      </c>
      <c r="AA55" s="263">
        <f>'Crisis Indicator Data'!Y52</f>
        <v>0</v>
      </c>
      <c r="AB55" s="263">
        <f>'Crisis Indicator Data'!Z52</f>
        <v>0</v>
      </c>
      <c r="AC55" s="263">
        <f>'Crisis Indicator Data'!AA52</f>
        <v>0</v>
      </c>
      <c r="AD55" s="263">
        <f>'Crisis Indicator Data'!AB52</f>
        <v>0</v>
      </c>
      <c r="AE55" s="263">
        <f t="shared" si="21"/>
        <v>0</v>
      </c>
      <c r="AF55" s="263">
        <f>'Crisis Indicator Data'!AC52</f>
        <v>0</v>
      </c>
      <c r="AG55" s="263">
        <f>'Crisis Indicator Data'!AD52</f>
        <v>2</v>
      </c>
      <c r="AH55" s="263">
        <f t="shared" si="22"/>
        <v>2</v>
      </c>
      <c r="AI55" s="263">
        <f>'Crisis Indicator Data'!AE52</f>
        <v>0</v>
      </c>
      <c r="AJ55" s="263">
        <f>'Crisis Indicator Data'!AF52</f>
        <v>2</v>
      </c>
      <c r="AK55" s="263">
        <f>'Crisis Indicator Data'!AG52</f>
        <v>0</v>
      </c>
      <c r="AL55" s="263">
        <f t="shared" si="23"/>
        <v>2</v>
      </c>
      <c r="AM55" s="256">
        <f t="shared" si="24"/>
        <v>1</v>
      </c>
      <c r="AN55" s="256">
        <f t="shared" si="25"/>
        <v>1.5</v>
      </c>
    </row>
    <row r="56" spans="1:40" ht="13.5" customHeight="1" x14ac:dyDescent="0.35">
      <c r="A56" s="150" t="str">
        <f>'Crisis Indicator Data'!A53</f>
        <v xml:space="preserve">Multiple crisis in Kenya </v>
      </c>
      <c r="B56" s="151" t="str">
        <f>'Crisis Indicator Data'!B53</f>
        <v>Multiple crises country</v>
      </c>
      <c r="C56" s="151" t="str">
        <f>'Crisis Indicator Data'!C53</f>
        <v>KEN001</v>
      </c>
      <c r="D56" s="151" t="str">
        <f>'Crisis Indicator Data'!D53</f>
        <v>Kenya</v>
      </c>
      <c r="E56" s="152" t="str">
        <f>'Crisis Indicator Data'!E53</f>
        <v>KEN</v>
      </c>
      <c r="F56" s="256">
        <f>IF(B56="Regional crisis",(IF(VLOOKUP($C56,'Regional Crises'!$B$1:$R$66,7,FALSE)="x","x",ROUND(IF(VLOOKUP($C56,'Regional Crises'!$B$1:$R$66,7,FALSE)&gt;$F$3,5,IF(VLOOKUP($C56,'Regional Crises'!$B$1:$R$66,7,FALSE)&lt;F$4,0,($F$3-VLOOKUP($C56,'Regional Crises'!$B$1:$R$66,7,FALSE))/($F$3-$F$4)*5)),1))),IF(VLOOKUP($E56,'Country Indicator Data'!$B$4:$N$300,3,FALSE)="x","x",ROUND(IF(VLOOKUP($E56,'Country Indicator Data'!$B$4:$N$300,3,FALSE)&gt;$F$3,5,IF(VLOOKUP($E56,'Country Indicator Data'!$B$4:$N$300,3,FALSE)&lt;$F$4,0,($F$3-VLOOKUP($E56,'Country Indicator Data'!$B$4:$N$300,3,FALSE))/($F$3-$F$4)*5)),1)))</f>
        <v>3.6</v>
      </c>
      <c r="G56" s="256">
        <f>IF(B56="Regional crisis",(IF(VLOOKUP($C56,'Regional Crises'!$B$1:$R$66,9,FALSE)="x","x",ROUND(IF(VLOOKUP($C56,'Regional Crises'!$B$1:$R$66,9,FALSE)&gt;G$3,5,IF(VLOOKUP($C56,'Regional Crises'!$B$1:$R$66,9,FALSE)&lt;G$4,0,(G$3-VLOOKUP($C56,'Regional Crises'!$B$1:$R$66,9,FALSE))/(G$3-G$4)*5)),1))),IF(VLOOKUP($E56,'Country Indicator Data'!$B$4:$N$300,5,FALSE)="x","x",ROUND(IF(VLOOKUP($E56,'Country Indicator Data'!$B$4:$N$300,5,FALSE)&gt;G$3,5,IF(VLOOKUP($E56,'Country Indicator Data'!$B$4:$N$300,5,FALSE)&lt;G$4,0,(G$3-VLOOKUP($E56,'Country Indicator Data'!$B$4:$N$300,5,FALSE))/(G$3-G$4)*5)),1)))</f>
        <v>2.6</v>
      </c>
      <c r="H56" s="256">
        <f t="shared" si="13"/>
        <v>3.1</v>
      </c>
      <c r="I56" s="256">
        <f>IF(B56="Regional crisis",(IF(VLOOKUP($C56,'Regional Crises'!$B$1:$R$66,6,FALSE)="x","x",ROUND(IF(VLOOKUP($C56,'Regional Crises'!$B$1:$R$66,6,FALSE)&gt;I$3,5,IF(VLOOKUP($C56,'Regional Crises'!$B$1:$R$66,6,FALSE)&lt;I$4,0,5-(I$3-VLOOKUP($C56,'Regional Crises'!$B$1:$R$66,6,FALSE))/(I$3-I$4)*5)),1))),IF(VLOOKUP($E56,'Country Indicator Data'!$B$4:$N$300,2,FALSE)="x","x",ROUND(IF(VLOOKUP($E56,'Country Indicator Data'!$B$4:$N$300,2,FALSE)&gt;I$3,5,IF(VLOOKUP($E56,'Country Indicator Data'!$B$4:$N$300,2,FALSE)&lt;I$4,0,5-(I$3-VLOOKUP($E56,'Country Indicator Data'!$B$4:$N$300,2,FALSE))/(I$3-I$4)*5)),1)))</f>
        <v>4.3</v>
      </c>
      <c r="J56" s="256">
        <f>IF(B56="Regional crisis",(IF(VLOOKUP($C56,'Regional Crises'!$B$1:$R$66,8,FALSE)="x","x",ROUND(IF(VLOOKUP($C56,'Regional Crises'!$B$1:$R$66,8,FALSE)&gt;J$3,5,IF(VLOOKUP($C56,'Regional Crises'!$B$1:$R$66,8,FALSE)&lt;J$4,0,5-(J$3-VLOOKUP($C56,'Regional Crises'!$B$1:$R$66,8,FALSE))/(J$3-J$4)*5)),1))),IF(VLOOKUP($E56,'Country Indicator Data'!$B$4:$N$300,4,FALSE)="x","x",ROUND(IF(VLOOKUP($E56,'Country Indicator Data'!$B$4:$N$300,4,FALSE)&gt;J$3,5,IF(VLOOKUP($E56,'Country Indicator Data'!$B$4:$N$300,4,FALSE)&lt;J$4,0,5-(J$3-VLOOKUP($E56,'Country Indicator Data'!$B$4:$N$300,4,FALSE))/(J$3-J$4)*5)),1)))</f>
        <v>0.8</v>
      </c>
      <c r="K56" s="256">
        <f t="shared" si="14"/>
        <v>2.5499999999999998</v>
      </c>
      <c r="L56" s="256">
        <f>IF(B56="Regional crisis",(IF(VLOOKUP($C56,'Regional Crises'!$B$1:$R$66,10,FALSE)="x","x",ROUND(IF(VLOOKUP($C56,'Regional Crises'!$B$1:$R$66,10,FALSE)&gt;L$3,5,IF(VLOOKUP($C56,'Regional Crises'!$B$1:$R$66,10,FALSE)&lt;L$4,0,5-(L$3-VLOOKUP($C56,'Regional Crises'!$B$1:$R$66,10,FALSE))/(L$3-L$4)*5)),1))),IF(VLOOKUP($E56,'Country Indicator Data'!$B$4:$N$300,6,FALSE)="x","x",ROUND(IF(VLOOKUP($E56,'Country Indicator Data'!$B$4:$N$300,6,FALSE)&gt;L$3,5,IF(VLOOKUP($E56,'Country Indicator Data'!$B$4:$N$300,6,FALSE)&lt;L$4,0,5-(L$3-VLOOKUP($E56,'Country Indicator Data'!$B$4:$N$300,6,FALSE))/(L$3-L$4)*5)),1)))</f>
        <v>3.6</v>
      </c>
      <c r="M56" s="256">
        <f>IF(B56="Regional crisis",(IF(VLOOKUP($C56,'Regional Crises'!$B$1:$R$66,11,FALSE)="x","x",ROUND(IF(VLOOKUP($C56,'Regional Crises'!$B$1:$R$66,11,FALSE)&gt;M$3,5,IF(VLOOKUP($C56,'Regional Crises'!$B$1:$R$66,11,FALSE)&lt;M$4,0,5-(M$3-VLOOKUP($C56,'Regional Crises'!$B$1:$R$66,11,FALSE))/(M$3-M$4)*5)),1))),IF(VLOOKUP($E56,'Country Indicator Data'!$B$4:$N$300,7,FALSE)="x","x",ROUND(IF(VLOOKUP($E56,'Country Indicator Data'!$B$4:$N$300,7,FALSE)&gt;M$3,5,IF(VLOOKUP($E56,'Country Indicator Data'!$B$4:$N$300,7,FALSE)&lt;M$4,0,5-(M$3-VLOOKUP($E56,'Country Indicator Data'!$B$4:$N$300,7,FALSE))/(M$3-M$4)*5)),1)))</f>
        <v>2</v>
      </c>
      <c r="N56" s="256">
        <f t="shared" si="15"/>
        <v>2.8</v>
      </c>
      <c r="O56" s="256">
        <f t="shared" si="16"/>
        <v>2.8166666666666664</v>
      </c>
      <c r="P56" s="256">
        <f>IF(B56="Regional crisis",VLOOKUP(C56,'Regional Crises'!$B$1:$R$69,12,FALSE),VLOOKUP(E56,'Country Indicator Data'!$B$4:$I$300,8,FALSE))</f>
        <v>5</v>
      </c>
      <c r="Q56" s="256">
        <f>IF($B56="Regional crisis",((IF(VLOOKUP($C56,'Regional Crises'!$B$1:$R$66,13,FALSE)="x","x",ROUND(IF(VLOOKUP($C56,'Regional Crises'!$B$1:$R$66,13,FALSE)&gt;Q$3,5,IF(VLOOKUP($C56,'Regional Crises'!$B$1:$R$66,13,FALSE)&lt;Q$4,0,5-(LOG(Q$3)-LOG(VLOOKUP($C56,'Regional Crises'!$B$1:$R$66,13,FALSE)))/(LOG(Q$3)-LOG(Q$4))*5)),1)))),(IF(VLOOKUP($E56,'Country Indicator Data'!$B$4:$N$300,9,FALSE)="x","x",ROUND(IF(VLOOKUP($E56,'Country Indicator Data'!$B$4:$N$300,9,FALSE)&gt;Q$3,5,IF(VLOOKUP($E56,'Country Indicator Data'!$B$4:$N$300,9,FALSE)&lt;Q$4,0,5-(LOG(Q$3)-LOG(VLOOKUP($E56,'Country Indicator Data'!$B$4:$N$300,9,FALSE)))/(LOG(Q$3)-LOG(Q$4))*5)),1))))</f>
        <v>0</v>
      </c>
      <c r="R56" s="256">
        <f t="shared" si="17"/>
        <v>2.5</v>
      </c>
      <c r="S56" s="256">
        <f>IF(B56="Regional crisis",((IF(VLOOKUP($C56,'Regional Crises'!$B$1:$R$66,17,FALSE)="x","x",ROUND(IF(VLOOKUP($C56,'Regional Crises'!$B$1:$R$66,17,FALSE)&gt;S$3,0,IF(VLOOKUP($C56,'Regional Crises'!$B$1:$R$66,17,FALSE)&lt;S$4,5,(S$3-VLOOKUP($C56,'Regional Crises'!$B$1:$R$66,17,FALSE))/(S$3-S$4)*5)),1)))),(IF(VLOOKUP($E56,'Country Indicator Data'!$B$4:$N$300,13,FALSE)="x","x",ROUND(IF(VLOOKUP($E56,'Country Indicator Data'!$B$4:$N$300,13,FALSE)&gt;S$3,0,IF(VLOOKUP($E56,'Country Indicator Data'!$B$4:$N$300,13,FALSE)&lt;S$4,5,(S$3-VLOOKUP($E56,'Country Indicator Data'!$B$4:$N$300,13,FALSE))/(S$3-S$4)*5)),1))))</f>
        <v>3.6</v>
      </c>
      <c r="T56" s="256">
        <f>IF(B56="Regional crisis",((IF(VLOOKUP($C56,'Regional Crises'!$B$1:$R$66,14,FALSE)="x","x",ROUND(IF(VLOOKUP($C56,'Regional Crises'!$B$1:$R$66,14,FALSE)&gt;T$3,0,IF(VLOOKUP($C56,'Regional Crises'!$B$1:$R$66,14,FALSE)&lt;T$4,5,(T$3-VLOOKUP($C56,'Regional Crises'!$B$1:$R$66,14,FALSE))/(T$3-T$4)*5)),1)))),(IF(VLOOKUP($E56,'Country Indicator Data'!$B$4:$N$300,10,FALSE)="x","x",ROUND(IF(VLOOKUP($E56,'Country Indicator Data'!$B$4:$N$300,10,FALSE)&gt;T$3,0,IF(VLOOKUP($E56,'Country Indicator Data'!$B$4:$N$300,10,FALSE)&lt;T$4,5,(T$3-VLOOKUP($E56,'Country Indicator Data'!$B$4:$N$300,10,FALSE))/(T$3-T$4)*5)),1))))</f>
        <v>3</v>
      </c>
      <c r="U56" s="256">
        <f>IF(B56="Regional crisis",((IF(VLOOKUP($C56,'Regional Crises'!$B$1:$R$66,15,FALSE)="x","x",ROUND(IF(VLOOKUP($C56,'Regional Crises'!$B$1:$R$66,15,FALSE)&gt;U$3,0,IF(VLOOKUP($C56,'Regional Crises'!$B$1:$R$66,15,FALSE)&lt;U$4,5,(U$3-VLOOKUP($C56,'Regional Crises'!$B$1:$R$66,15,FALSE))/(U$3-U$4)*5)),1)))),(IF(VLOOKUP($E56,'Country Indicator Data'!$B$4:$N$300,11,FALSE)="x","x",ROUND(IF(VLOOKUP($E56,'Country Indicator Data'!$B$4:$N$300,11,FALSE)&gt;U$3,0,IF(VLOOKUP($E56,'Country Indicator Data'!$B$4:$N$300,11,FALSE)&lt;U$4,5,(U$3-VLOOKUP($E56,'Country Indicator Data'!$B$4:$N$300,11,FALSE))/(U$3-U$4)*5)),1))))</f>
        <v>2.2999999999999998</v>
      </c>
      <c r="V56" s="256">
        <f>IF(B56="Regional crisis",((IF(VLOOKUP($C56,'Regional Crises'!$B$1:$R$66,16,FALSE)="x","x",ROUND(IF(VLOOKUP($C56,'Regional Crises'!$B$1:$R$66,16,FALSE)&gt;V$3,0,IF(VLOOKUP($C56,'Regional Crises'!$B$1:$R$66,16,FALSE)&lt;V$4,5,(V$3-VLOOKUP($C56,'Regional Crises'!$B$1:$R$66,16,FALSE))/(V$3-V$4)*5)),1)))),(IF(VLOOKUP($E56,'Country Indicator Data'!$B$4:$N$300,12,FALSE)="x","x",ROUND(IF(VLOOKUP($E56,'Country Indicator Data'!$B$4:$N$300,12,FALSE)&gt;V$3,0,IF(VLOOKUP($E56,'Country Indicator Data'!$B$4:$N$300,12,FALSE)&lt;V$4,5,(V$3-VLOOKUP($E56,'Country Indicator Data'!$B$4:$N$300,12,FALSE))/(V$3-V$4)*5)),1))))</f>
        <v>2.6</v>
      </c>
      <c r="W56" s="256">
        <f t="shared" si="18"/>
        <v>2.9</v>
      </c>
      <c r="X56" s="256">
        <f t="shared" si="19"/>
        <v>2.7</v>
      </c>
      <c r="Y56" s="263">
        <f>IF('Core Indicators'!FC53="x","x",IF('Core Indicators'!FC53&gt;=5,5,IF('Core Indicators'!FC53&gt;=4,4,IF('Core Indicators'!FC53&gt;=3,3,IF('Core Indicators'!FC53&gt;=2,2,IF('Core Indicators'!FC53&gt;=1,1,0))))))</f>
        <v>2</v>
      </c>
      <c r="Z56" s="256">
        <f t="shared" si="20"/>
        <v>2</v>
      </c>
      <c r="AA56" s="263">
        <f>'Crisis Indicator Data'!Y53</f>
        <v>1</v>
      </c>
      <c r="AB56" s="263">
        <f>'Crisis Indicator Data'!Z53</f>
        <v>1</v>
      </c>
      <c r="AC56" s="263">
        <f>'Crisis Indicator Data'!AA53</f>
        <v>1</v>
      </c>
      <c r="AD56" s="263">
        <f>'Crisis Indicator Data'!AB53</f>
        <v>0</v>
      </c>
      <c r="AE56" s="263">
        <f t="shared" si="21"/>
        <v>2</v>
      </c>
      <c r="AF56" s="263">
        <f>'Crisis Indicator Data'!AC53</f>
        <v>2</v>
      </c>
      <c r="AG56" s="263">
        <f>'Crisis Indicator Data'!AD53</f>
        <v>2</v>
      </c>
      <c r="AH56" s="263">
        <f t="shared" si="22"/>
        <v>4</v>
      </c>
      <c r="AI56" s="263">
        <f>'Crisis Indicator Data'!AE53</f>
        <v>1</v>
      </c>
      <c r="AJ56" s="263">
        <f>'Crisis Indicator Data'!AF53</f>
        <v>1</v>
      </c>
      <c r="AK56" s="263">
        <f>'Crisis Indicator Data'!AG53</f>
        <v>1</v>
      </c>
      <c r="AL56" s="263">
        <f t="shared" si="23"/>
        <v>3</v>
      </c>
      <c r="AM56" s="256">
        <f t="shared" si="24"/>
        <v>3</v>
      </c>
      <c r="AN56" s="256">
        <f t="shared" si="25"/>
        <v>2.5</v>
      </c>
    </row>
    <row r="57" spans="1:40" ht="13.5" customHeight="1" x14ac:dyDescent="0.35">
      <c r="A57" s="150" t="str">
        <f>'Crisis Indicator Data'!A54</f>
        <v>Refugee situation in Kenya</v>
      </c>
      <c r="B57" s="151" t="str">
        <f>'Crisis Indicator Data'!B54</f>
        <v>International displacement</v>
      </c>
      <c r="C57" s="151" t="str">
        <f>'Crisis Indicator Data'!C54</f>
        <v>KEN002</v>
      </c>
      <c r="D57" s="151" t="str">
        <f>'Crisis Indicator Data'!D54</f>
        <v>Kenya</v>
      </c>
      <c r="E57" s="152" t="str">
        <f>'Crisis Indicator Data'!E54</f>
        <v>KEN</v>
      </c>
      <c r="F57" s="256">
        <f>IF(B57="Regional crisis",(IF(VLOOKUP($C57,'Regional Crises'!$B$1:$R$66,7,FALSE)="x","x",ROUND(IF(VLOOKUP($C57,'Regional Crises'!$B$1:$R$66,7,FALSE)&gt;$F$3,5,IF(VLOOKUP($C57,'Regional Crises'!$B$1:$R$66,7,FALSE)&lt;F$4,0,($F$3-VLOOKUP($C57,'Regional Crises'!$B$1:$R$66,7,FALSE))/($F$3-$F$4)*5)),1))),IF(VLOOKUP($E57,'Country Indicator Data'!$B$4:$N$300,3,FALSE)="x","x",ROUND(IF(VLOOKUP($E57,'Country Indicator Data'!$B$4:$N$300,3,FALSE)&gt;$F$3,5,IF(VLOOKUP($E57,'Country Indicator Data'!$B$4:$N$300,3,FALSE)&lt;$F$4,0,($F$3-VLOOKUP($E57,'Country Indicator Data'!$B$4:$N$300,3,FALSE))/($F$3-$F$4)*5)),1)))</f>
        <v>3.6</v>
      </c>
      <c r="G57" s="256">
        <f>IF(B57="Regional crisis",(IF(VLOOKUP($C57,'Regional Crises'!$B$1:$R$66,9,FALSE)="x","x",ROUND(IF(VLOOKUP($C57,'Regional Crises'!$B$1:$R$66,9,FALSE)&gt;G$3,5,IF(VLOOKUP($C57,'Regional Crises'!$B$1:$R$66,9,FALSE)&lt;G$4,0,(G$3-VLOOKUP($C57,'Regional Crises'!$B$1:$R$66,9,FALSE))/(G$3-G$4)*5)),1))),IF(VLOOKUP($E57,'Country Indicator Data'!$B$4:$N$300,5,FALSE)="x","x",ROUND(IF(VLOOKUP($E57,'Country Indicator Data'!$B$4:$N$300,5,FALSE)&gt;G$3,5,IF(VLOOKUP($E57,'Country Indicator Data'!$B$4:$N$300,5,FALSE)&lt;G$4,0,(G$3-VLOOKUP($E57,'Country Indicator Data'!$B$4:$N$300,5,FALSE))/(G$3-G$4)*5)),1)))</f>
        <v>2.6</v>
      </c>
      <c r="H57" s="256">
        <f t="shared" si="13"/>
        <v>3.1</v>
      </c>
      <c r="I57" s="256">
        <f>IF(B57="Regional crisis",(IF(VLOOKUP($C57,'Regional Crises'!$B$1:$R$66,6,FALSE)="x","x",ROUND(IF(VLOOKUP($C57,'Regional Crises'!$B$1:$R$66,6,FALSE)&gt;I$3,5,IF(VLOOKUP($C57,'Regional Crises'!$B$1:$R$66,6,FALSE)&lt;I$4,0,5-(I$3-VLOOKUP($C57,'Regional Crises'!$B$1:$R$66,6,FALSE))/(I$3-I$4)*5)),1))),IF(VLOOKUP($E57,'Country Indicator Data'!$B$4:$N$300,2,FALSE)="x","x",ROUND(IF(VLOOKUP($E57,'Country Indicator Data'!$B$4:$N$300,2,FALSE)&gt;I$3,5,IF(VLOOKUP($E57,'Country Indicator Data'!$B$4:$N$300,2,FALSE)&lt;I$4,0,5-(I$3-VLOOKUP($E57,'Country Indicator Data'!$B$4:$N$300,2,FALSE))/(I$3-I$4)*5)),1)))</f>
        <v>4.3</v>
      </c>
      <c r="J57" s="256">
        <f>IF(B57="Regional crisis",(IF(VLOOKUP($C57,'Regional Crises'!$B$1:$R$66,8,FALSE)="x","x",ROUND(IF(VLOOKUP($C57,'Regional Crises'!$B$1:$R$66,8,FALSE)&gt;J$3,5,IF(VLOOKUP($C57,'Regional Crises'!$B$1:$R$66,8,FALSE)&lt;J$4,0,5-(J$3-VLOOKUP($C57,'Regional Crises'!$B$1:$R$66,8,FALSE))/(J$3-J$4)*5)),1))),IF(VLOOKUP($E57,'Country Indicator Data'!$B$4:$N$300,4,FALSE)="x","x",ROUND(IF(VLOOKUP($E57,'Country Indicator Data'!$B$4:$N$300,4,FALSE)&gt;J$3,5,IF(VLOOKUP($E57,'Country Indicator Data'!$B$4:$N$300,4,FALSE)&lt;J$4,0,5-(J$3-VLOOKUP($E57,'Country Indicator Data'!$B$4:$N$300,4,FALSE))/(J$3-J$4)*5)),1)))</f>
        <v>0.8</v>
      </c>
      <c r="K57" s="256">
        <f t="shared" si="14"/>
        <v>2.5499999999999998</v>
      </c>
      <c r="L57" s="256">
        <f>IF(B57="Regional crisis",(IF(VLOOKUP($C57,'Regional Crises'!$B$1:$R$66,10,FALSE)="x","x",ROUND(IF(VLOOKUP($C57,'Regional Crises'!$B$1:$R$66,10,FALSE)&gt;L$3,5,IF(VLOOKUP($C57,'Regional Crises'!$B$1:$R$66,10,FALSE)&lt;L$4,0,5-(L$3-VLOOKUP($C57,'Regional Crises'!$B$1:$R$66,10,FALSE))/(L$3-L$4)*5)),1))),IF(VLOOKUP($E57,'Country Indicator Data'!$B$4:$N$300,6,FALSE)="x","x",ROUND(IF(VLOOKUP($E57,'Country Indicator Data'!$B$4:$N$300,6,FALSE)&gt;L$3,5,IF(VLOOKUP($E57,'Country Indicator Data'!$B$4:$N$300,6,FALSE)&lt;L$4,0,5-(L$3-VLOOKUP($E57,'Country Indicator Data'!$B$4:$N$300,6,FALSE))/(L$3-L$4)*5)),1)))</f>
        <v>3.6</v>
      </c>
      <c r="M57" s="256">
        <f>IF(B57="Regional crisis",(IF(VLOOKUP($C57,'Regional Crises'!$B$1:$R$66,11,FALSE)="x","x",ROUND(IF(VLOOKUP($C57,'Regional Crises'!$B$1:$R$66,11,FALSE)&gt;M$3,5,IF(VLOOKUP($C57,'Regional Crises'!$B$1:$R$66,11,FALSE)&lt;M$4,0,5-(M$3-VLOOKUP($C57,'Regional Crises'!$B$1:$R$66,11,FALSE))/(M$3-M$4)*5)),1))),IF(VLOOKUP($E57,'Country Indicator Data'!$B$4:$N$300,7,FALSE)="x","x",ROUND(IF(VLOOKUP($E57,'Country Indicator Data'!$B$4:$N$300,7,FALSE)&gt;M$3,5,IF(VLOOKUP($E57,'Country Indicator Data'!$B$4:$N$300,7,FALSE)&lt;M$4,0,5-(M$3-VLOOKUP($E57,'Country Indicator Data'!$B$4:$N$300,7,FALSE))/(M$3-M$4)*5)),1)))</f>
        <v>2</v>
      </c>
      <c r="N57" s="256">
        <f t="shared" si="15"/>
        <v>2.8</v>
      </c>
      <c r="O57" s="256">
        <f t="shared" si="16"/>
        <v>2.8166666666666664</v>
      </c>
      <c r="P57" s="256">
        <f>IF(B57="Regional crisis",VLOOKUP(C57,'Regional Crises'!$B$1:$R$69,12,FALSE),VLOOKUP(E57,'Country Indicator Data'!$B$4:$I$300,8,FALSE))</f>
        <v>5</v>
      </c>
      <c r="Q57" s="256">
        <f>IF($B57="Regional crisis",((IF(VLOOKUP($C57,'Regional Crises'!$B$1:$R$66,13,FALSE)="x","x",ROUND(IF(VLOOKUP($C57,'Regional Crises'!$B$1:$R$66,13,FALSE)&gt;Q$3,5,IF(VLOOKUP($C57,'Regional Crises'!$B$1:$R$66,13,FALSE)&lt;Q$4,0,5-(LOG(Q$3)-LOG(VLOOKUP($C57,'Regional Crises'!$B$1:$R$66,13,FALSE)))/(LOG(Q$3)-LOG(Q$4))*5)),1)))),(IF(VLOOKUP($E57,'Country Indicator Data'!$B$4:$N$300,9,FALSE)="x","x",ROUND(IF(VLOOKUP($E57,'Country Indicator Data'!$B$4:$N$300,9,FALSE)&gt;Q$3,5,IF(VLOOKUP($E57,'Country Indicator Data'!$B$4:$N$300,9,FALSE)&lt;Q$4,0,5-(LOG(Q$3)-LOG(VLOOKUP($E57,'Country Indicator Data'!$B$4:$N$300,9,FALSE)))/(LOG(Q$3)-LOG(Q$4))*5)),1))))</f>
        <v>0</v>
      </c>
      <c r="R57" s="256">
        <f t="shared" si="17"/>
        <v>2.5</v>
      </c>
      <c r="S57" s="256">
        <f>IF(B57="Regional crisis",((IF(VLOOKUP($C57,'Regional Crises'!$B$1:$R$66,17,FALSE)="x","x",ROUND(IF(VLOOKUP($C57,'Regional Crises'!$B$1:$R$66,17,FALSE)&gt;S$3,0,IF(VLOOKUP($C57,'Regional Crises'!$B$1:$R$66,17,FALSE)&lt;S$4,5,(S$3-VLOOKUP($C57,'Regional Crises'!$B$1:$R$66,17,FALSE))/(S$3-S$4)*5)),1)))),(IF(VLOOKUP($E57,'Country Indicator Data'!$B$4:$N$300,13,FALSE)="x","x",ROUND(IF(VLOOKUP($E57,'Country Indicator Data'!$B$4:$N$300,13,FALSE)&gt;S$3,0,IF(VLOOKUP($E57,'Country Indicator Data'!$B$4:$N$300,13,FALSE)&lt;S$4,5,(S$3-VLOOKUP($E57,'Country Indicator Data'!$B$4:$N$300,13,FALSE))/(S$3-S$4)*5)),1))))</f>
        <v>3.6</v>
      </c>
      <c r="T57" s="256">
        <f>IF(B57="Regional crisis",((IF(VLOOKUP($C57,'Regional Crises'!$B$1:$R$66,14,FALSE)="x","x",ROUND(IF(VLOOKUP($C57,'Regional Crises'!$B$1:$R$66,14,FALSE)&gt;T$3,0,IF(VLOOKUP($C57,'Regional Crises'!$B$1:$R$66,14,FALSE)&lt;T$4,5,(T$3-VLOOKUP($C57,'Regional Crises'!$B$1:$R$66,14,FALSE))/(T$3-T$4)*5)),1)))),(IF(VLOOKUP($E57,'Country Indicator Data'!$B$4:$N$300,10,FALSE)="x","x",ROUND(IF(VLOOKUP($E57,'Country Indicator Data'!$B$4:$N$300,10,FALSE)&gt;T$3,0,IF(VLOOKUP($E57,'Country Indicator Data'!$B$4:$N$300,10,FALSE)&lt;T$4,5,(T$3-VLOOKUP($E57,'Country Indicator Data'!$B$4:$N$300,10,FALSE))/(T$3-T$4)*5)),1))))</f>
        <v>3</v>
      </c>
      <c r="U57" s="256">
        <f>IF(B57="Regional crisis",((IF(VLOOKUP($C57,'Regional Crises'!$B$1:$R$66,15,FALSE)="x","x",ROUND(IF(VLOOKUP($C57,'Regional Crises'!$B$1:$R$66,15,FALSE)&gt;U$3,0,IF(VLOOKUP($C57,'Regional Crises'!$B$1:$R$66,15,FALSE)&lt;U$4,5,(U$3-VLOOKUP($C57,'Regional Crises'!$B$1:$R$66,15,FALSE))/(U$3-U$4)*5)),1)))),(IF(VLOOKUP($E57,'Country Indicator Data'!$B$4:$N$300,11,FALSE)="x","x",ROUND(IF(VLOOKUP($E57,'Country Indicator Data'!$B$4:$N$300,11,FALSE)&gt;U$3,0,IF(VLOOKUP($E57,'Country Indicator Data'!$B$4:$N$300,11,FALSE)&lt;U$4,5,(U$3-VLOOKUP($E57,'Country Indicator Data'!$B$4:$N$300,11,FALSE))/(U$3-U$4)*5)),1))))</f>
        <v>2.2999999999999998</v>
      </c>
      <c r="V57" s="256">
        <f>IF(B57="Regional crisis",((IF(VLOOKUP($C57,'Regional Crises'!$B$1:$R$66,16,FALSE)="x","x",ROUND(IF(VLOOKUP($C57,'Regional Crises'!$B$1:$R$66,16,FALSE)&gt;V$3,0,IF(VLOOKUP($C57,'Regional Crises'!$B$1:$R$66,16,FALSE)&lt;V$4,5,(V$3-VLOOKUP($C57,'Regional Crises'!$B$1:$R$66,16,FALSE))/(V$3-V$4)*5)),1)))),(IF(VLOOKUP($E57,'Country Indicator Data'!$B$4:$N$300,12,FALSE)="x","x",ROUND(IF(VLOOKUP($E57,'Country Indicator Data'!$B$4:$N$300,12,FALSE)&gt;V$3,0,IF(VLOOKUP($E57,'Country Indicator Data'!$B$4:$N$300,12,FALSE)&lt;V$4,5,(V$3-VLOOKUP($E57,'Country Indicator Data'!$B$4:$N$300,12,FALSE))/(V$3-V$4)*5)),1))))</f>
        <v>2.6</v>
      </c>
      <c r="W57" s="256">
        <f t="shared" si="18"/>
        <v>2.9</v>
      </c>
      <c r="X57" s="256">
        <f t="shared" si="19"/>
        <v>2.7</v>
      </c>
      <c r="Y57" s="263">
        <f>IF('Core Indicators'!FC54="x","x",IF('Core Indicators'!FC54&gt;=5,5,IF('Core Indicators'!FC54&gt;=4,4,IF('Core Indicators'!FC54&gt;=3,3,IF('Core Indicators'!FC54&gt;=2,2,IF('Core Indicators'!FC54&gt;=1,1,0))))))</f>
        <v>2</v>
      </c>
      <c r="Z57" s="256">
        <f t="shared" si="20"/>
        <v>2</v>
      </c>
      <c r="AA57" s="263">
        <f>'Crisis Indicator Data'!Y54</f>
        <v>1</v>
      </c>
      <c r="AB57" s="263">
        <f>'Crisis Indicator Data'!Z54</f>
        <v>1</v>
      </c>
      <c r="AC57" s="263">
        <f>'Crisis Indicator Data'!AA54</f>
        <v>1</v>
      </c>
      <c r="AD57" s="263">
        <f>'Crisis Indicator Data'!AB54</f>
        <v>0</v>
      </c>
      <c r="AE57" s="263">
        <f t="shared" si="21"/>
        <v>2</v>
      </c>
      <c r="AF57" s="263">
        <f>'Crisis Indicator Data'!AC54</f>
        <v>2</v>
      </c>
      <c r="AG57" s="263">
        <f>'Crisis Indicator Data'!AD54</f>
        <v>1</v>
      </c>
      <c r="AH57" s="263">
        <f t="shared" si="22"/>
        <v>3</v>
      </c>
      <c r="AI57" s="263">
        <f>'Crisis Indicator Data'!AE54</f>
        <v>0</v>
      </c>
      <c r="AJ57" s="263">
        <f>'Crisis Indicator Data'!AF54</f>
        <v>1</v>
      </c>
      <c r="AK57" s="263">
        <f>'Crisis Indicator Data'!AG54</f>
        <v>1</v>
      </c>
      <c r="AL57" s="263">
        <f t="shared" si="23"/>
        <v>2</v>
      </c>
      <c r="AM57" s="256">
        <f t="shared" si="24"/>
        <v>2</v>
      </c>
      <c r="AN57" s="256">
        <f t="shared" si="25"/>
        <v>2</v>
      </c>
    </row>
    <row r="58" spans="1:40" ht="13.5" customHeight="1" x14ac:dyDescent="0.35">
      <c r="A58" s="150" t="str">
        <f>'Crisis Indicator Data'!A55</f>
        <v>Drought in Kenya</v>
      </c>
      <c r="B58" s="151" t="str">
        <f>'Crisis Indicator Data'!B55</f>
        <v>Drought</v>
      </c>
      <c r="C58" s="151" t="str">
        <f>'Crisis Indicator Data'!C55</f>
        <v>KEN003</v>
      </c>
      <c r="D58" s="151" t="str">
        <f>'Crisis Indicator Data'!D55</f>
        <v>Kenya</v>
      </c>
      <c r="E58" s="152" t="str">
        <f>'Crisis Indicator Data'!E55</f>
        <v>KEN</v>
      </c>
      <c r="F58" s="256">
        <f>IF(B58="Regional crisis",(IF(VLOOKUP($C58,'Regional Crises'!$B$1:$R$66,7,FALSE)="x","x",ROUND(IF(VLOOKUP($C58,'Regional Crises'!$B$1:$R$66,7,FALSE)&gt;$F$3,5,IF(VLOOKUP($C58,'Regional Crises'!$B$1:$R$66,7,FALSE)&lt;F$4,0,($F$3-VLOOKUP($C58,'Regional Crises'!$B$1:$R$66,7,FALSE))/($F$3-$F$4)*5)),1))),IF(VLOOKUP($E58,'Country Indicator Data'!$B$4:$N$300,3,FALSE)="x","x",ROUND(IF(VLOOKUP($E58,'Country Indicator Data'!$B$4:$N$300,3,FALSE)&gt;$F$3,5,IF(VLOOKUP($E58,'Country Indicator Data'!$B$4:$N$300,3,FALSE)&lt;$F$4,0,($F$3-VLOOKUP($E58,'Country Indicator Data'!$B$4:$N$300,3,FALSE))/($F$3-$F$4)*5)),1)))</f>
        <v>3.6</v>
      </c>
      <c r="G58" s="256">
        <f>IF(B58="Regional crisis",(IF(VLOOKUP($C58,'Regional Crises'!$B$1:$R$66,9,FALSE)="x","x",ROUND(IF(VLOOKUP($C58,'Regional Crises'!$B$1:$R$66,9,FALSE)&gt;G$3,5,IF(VLOOKUP($C58,'Regional Crises'!$B$1:$R$66,9,FALSE)&lt;G$4,0,(G$3-VLOOKUP($C58,'Regional Crises'!$B$1:$R$66,9,FALSE))/(G$3-G$4)*5)),1))),IF(VLOOKUP($E58,'Country Indicator Data'!$B$4:$N$300,5,FALSE)="x","x",ROUND(IF(VLOOKUP($E58,'Country Indicator Data'!$B$4:$N$300,5,FALSE)&gt;G$3,5,IF(VLOOKUP($E58,'Country Indicator Data'!$B$4:$N$300,5,FALSE)&lt;G$4,0,(G$3-VLOOKUP($E58,'Country Indicator Data'!$B$4:$N$300,5,FALSE))/(G$3-G$4)*5)),1)))</f>
        <v>2.6</v>
      </c>
      <c r="H58" s="256">
        <f t="shared" si="13"/>
        <v>3.1</v>
      </c>
      <c r="I58" s="256">
        <f>IF(B58="Regional crisis",(IF(VLOOKUP($C58,'Regional Crises'!$B$1:$R$66,6,FALSE)="x","x",ROUND(IF(VLOOKUP($C58,'Regional Crises'!$B$1:$R$66,6,FALSE)&gt;I$3,5,IF(VLOOKUP($C58,'Regional Crises'!$B$1:$R$66,6,FALSE)&lt;I$4,0,5-(I$3-VLOOKUP($C58,'Regional Crises'!$B$1:$R$66,6,FALSE))/(I$3-I$4)*5)),1))),IF(VLOOKUP($E58,'Country Indicator Data'!$B$4:$N$300,2,FALSE)="x","x",ROUND(IF(VLOOKUP($E58,'Country Indicator Data'!$B$4:$N$300,2,FALSE)&gt;I$3,5,IF(VLOOKUP($E58,'Country Indicator Data'!$B$4:$N$300,2,FALSE)&lt;I$4,0,5-(I$3-VLOOKUP($E58,'Country Indicator Data'!$B$4:$N$300,2,FALSE))/(I$3-I$4)*5)),1)))</f>
        <v>4.3</v>
      </c>
      <c r="J58" s="256">
        <f>IF(B58="Regional crisis",(IF(VLOOKUP($C58,'Regional Crises'!$B$1:$R$66,8,FALSE)="x","x",ROUND(IF(VLOOKUP($C58,'Regional Crises'!$B$1:$R$66,8,FALSE)&gt;J$3,5,IF(VLOOKUP($C58,'Regional Crises'!$B$1:$R$66,8,FALSE)&lt;J$4,0,5-(J$3-VLOOKUP($C58,'Regional Crises'!$B$1:$R$66,8,FALSE))/(J$3-J$4)*5)),1))),IF(VLOOKUP($E58,'Country Indicator Data'!$B$4:$N$300,4,FALSE)="x","x",ROUND(IF(VLOOKUP($E58,'Country Indicator Data'!$B$4:$N$300,4,FALSE)&gt;J$3,5,IF(VLOOKUP($E58,'Country Indicator Data'!$B$4:$N$300,4,FALSE)&lt;J$4,0,5-(J$3-VLOOKUP($E58,'Country Indicator Data'!$B$4:$N$300,4,FALSE))/(J$3-J$4)*5)),1)))</f>
        <v>0.8</v>
      </c>
      <c r="K58" s="256">
        <f t="shared" si="14"/>
        <v>2.5499999999999998</v>
      </c>
      <c r="L58" s="256">
        <f>IF(B58="Regional crisis",(IF(VLOOKUP($C58,'Regional Crises'!$B$1:$R$66,10,FALSE)="x","x",ROUND(IF(VLOOKUP($C58,'Regional Crises'!$B$1:$R$66,10,FALSE)&gt;L$3,5,IF(VLOOKUP($C58,'Regional Crises'!$B$1:$R$66,10,FALSE)&lt;L$4,0,5-(L$3-VLOOKUP($C58,'Regional Crises'!$B$1:$R$66,10,FALSE))/(L$3-L$4)*5)),1))),IF(VLOOKUP($E58,'Country Indicator Data'!$B$4:$N$300,6,FALSE)="x","x",ROUND(IF(VLOOKUP($E58,'Country Indicator Data'!$B$4:$N$300,6,FALSE)&gt;L$3,5,IF(VLOOKUP($E58,'Country Indicator Data'!$B$4:$N$300,6,FALSE)&lt;L$4,0,5-(L$3-VLOOKUP($E58,'Country Indicator Data'!$B$4:$N$300,6,FALSE))/(L$3-L$4)*5)),1)))</f>
        <v>3.6</v>
      </c>
      <c r="M58" s="256">
        <f>IF(B58="Regional crisis",(IF(VLOOKUP($C58,'Regional Crises'!$B$1:$R$66,11,FALSE)="x","x",ROUND(IF(VLOOKUP($C58,'Regional Crises'!$B$1:$R$66,11,FALSE)&gt;M$3,5,IF(VLOOKUP($C58,'Regional Crises'!$B$1:$R$66,11,FALSE)&lt;M$4,0,5-(M$3-VLOOKUP($C58,'Regional Crises'!$B$1:$R$66,11,FALSE))/(M$3-M$4)*5)),1))),IF(VLOOKUP($E58,'Country Indicator Data'!$B$4:$N$300,7,FALSE)="x","x",ROUND(IF(VLOOKUP($E58,'Country Indicator Data'!$B$4:$N$300,7,FALSE)&gt;M$3,5,IF(VLOOKUP($E58,'Country Indicator Data'!$B$4:$N$300,7,FALSE)&lt;M$4,0,5-(M$3-VLOOKUP($E58,'Country Indicator Data'!$B$4:$N$300,7,FALSE))/(M$3-M$4)*5)),1)))</f>
        <v>2</v>
      </c>
      <c r="N58" s="256">
        <f t="shared" si="15"/>
        <v>2.8</v>
      </c>
      <c r="O58" s="256">
        <f t="shared" si="16"/>
        <v>2.8166666666666664</v>
      </c>
      <c r="P58" s="256">
        <f>IF(B58="Regional crisis",VLOOKUP(C58,'Regional Crises'!$B$1:$R$69,12,FALSE),VLOOKUP(E58,'Country Indicator Data'!$B$4:$I$300,8,FALSE))</f>
        <v>5</v>
      </c>
      <c r="Q58" s="256">
        <f>IF($B58="Regional crisis",((IF(VLOOKUP($C58,'Regional Crises'!$B$1:$R$66,13,FALSE)="x","x",ROUND(IF(VLOOKUP($C58,'Regional Crises'!$B$1:$R$66,13,FALSE)&gt;Q$3,5,IF(VLOOKUP($C58,'Regional Crises'!$B$1:$R$66,13,FALSE)&lt;Q$4,0,5-(LOG(Q$3)-LOG(VLOOKUP($C58,'Regional Crises'!$B$1:$R$66,13,FALSE)))/(LOG(Q$3)-LOG(Q$4))*5)),1)))),(IF(VLOOKUP($E58,'Country Indicator Data'!$B$4:$N$300,9,FALSE)="x","x",ROUND(IF(VLOOKUP($E58,'Country Indicator Data'!$B$4:$N$300,9,FALSE)&gt;Q$3,5,IF(VLOOKUP($E58,'Country Indicator Data'!$B$4:$N$300,9,FALSE)&lt;Q$4,0,5-(LOG(Q$3)-LOG(VLOOKUP($E58,'Country Indicator Data'!$B$4:$N$300,9,FALSE)))/(LOG(Q$3)-LOG(Q$4))*5)),1))))</f>
        <v>0</v>
      </c>
      <c r="R58" s="256">
        <f t="shared" si="17"/>
        <v>2.5</v>
      </c>
      <c r="S58" s="256">
        <f>IF(B58="Regional crisis",((IF(VLOOKUP($C58,'Regional Crises'!$B$1:$R$66,17,FALSE)="x","x",ROUND(IF(VLOOKUP($C58,'Regional Crises'!$B$1:$R$66,17,FALSE)&gt;S$3,0,IF(VLOOKUP($C58,'Regional Crises'!$B$1:$R$66,17,FALSE)&lt;S$4,5,(S$3-VLOOKUP($C58,'Regional Crises'!$B$1:$R$66,17,FALSE))/(S$3-S$4)*5)),1)))),(IF(VLOOKUP($E58,'Country Indicator Data'!$B$4:$N$300,13,FALSE)="x","x",ROUND(IF(VLOOKUP($E58,'Country Indicator Data'!$B$4:$N$300,13,FALSE)&gt;S$3,0,IF(VLOOKUP($E58,'Country Indicator Data'!$B$4:$N$300,13,FALSE)&lt;S$4,5,(S$3-VLOOKUP($E58,'Country Indicator Data'!$B$4:$N$300,13,FALSE))/(S$3-S$4)*5)),1))))</f>
        <v>3.6</v>
      </c>
      <c r="T58" s="256">
        <f>IF(B58="Regional crisis",((IF(VLOOKUP($C58,'Regional Crises'!$B$1:$R$66,14,FALSE)="x","x",ROUND(IF(VLOOKUP($C58,'Regional Crises'!$B$1:$R$66,14,FALSE)&gt;T$3,0,IF(VLOOKUP($C58,'Regional Crises'!$B$1:$R$66,14,FALSE)&lt;T$4,5,(T$3-VLOOKUP($C58,'Regional Crises'!$B$1:$R$66,14,FALSE))/(T$3-T$4)*5)),1)))),(IF(VLOOKUP($E58,'Country Indicator Data'!$B$4:$N$300,10,FALSE)="x","x",ROUND(IF(VLOOKUP($E58,'Country Indicator Data'!$B$4:$N$300,10,FALSE)&gt;T$3,0,IF(VLOOKUP($E58,'Country Indicator Data'!$B$4:$N$300,10,FALSE)&lt;T$4,5,(T$3-VLOOKUP($E58,'Country Indicator Data'!$B$4:$N$300,10,FALSE))/(T$3-T$4)*5)),1))))</f>
        <v>3</v>
      </c>
      <c r="U58" s="256">
        <f>IF(B58="Regional crisis",((IF(VLOOKUP($C58,'Regional Crises'!$B$1:$R$66,15,FALSE)="x","x",ROUND(IF(VLOOKUP($C58,'Regional Crises'!$B$1:$R$66,15,FALSE)&gt;U$3,0,IF(VLOOKUP($C58,'Regional Crises'!$B$1:$R$66,15,FALSE)&lt;U$4,5,(U$3-VLOOKUP($C58,'Regional Crises'!$B$1:$R$66,15,FALSE))/(U$3-U$4)*5)),1)))),(IF(VLOOKUP($E58,'Country Indicator Data'!$B$4:$N$300,11,FALSE)="x","x",ROUND(IF(VLOOKUP($E58,'Country Indicator Data'!$B$4:$N$300,11,FALSE)&gt;U$3,0,IF(VLOOKUP($E58,'Country Indicator Data'!$B$4:$N$300,11,FALSE)&lt;U$4,5,(U$3-VLOOKUP($E58,'Country Indicator Data'!$B$4:$N$300,11,FALSE))/(U$3-U$4)*5)),1))))</f>
        <v>2.2999999999999998</v>
      </c>
      <c r="V58" s="256">
        <f>IF(B58="Regional crisis",((IF(VLOOKUP($C58,'Regional Crises'!$B$1:$R$66,16,FALSE)="x","x",ROUND(IF(VLOOKUP($C58,'Regional Crises'!$B$1:$R$66,16,FALSE)&gt;V$3,0,IF(VLOOKUP($C58,'Regional Crises'!$B$1:$R$66,16,FALSE)&lt;V$4,5,(V$3-VLOOKUP($C58,'Regional Crises'!$B$1:$R$66,16,FALSE))/(V$3-V$4)*5)),1)))),(IF(VLOOKUP($E58,'Country Indicator Data'!$B$4:$N$300,12,FALSE)="x","x",ROUND(IF(VLOOKUP($E58,'Country Indicator Data'!$B$4:$N$300,12,FALSE)&gt;V$3,0,IF(VLOOKUP($E58,'Country Indicator Data'!$B$4:$N$300,12,FALSE)&lt;V$4,5,(V$3-VLOOKUP($E58,'Country Indicator Data'!$B$4:$N$300,12,FALSE))/(V$3-V$4)*5)),1))))</f>
        <v>2.6</v>
      </c>
      <c r="W58" s="256">
        <f t="shared" si="18"/>
        <v>2.9</v>
      </c>
      <c r="X58" s="256">
        <f t="shared" si="19"/>
        <v>2.7</v>
      </c>
      <c r="Y58" s="263">
        <f>IF('Core Indicators'!FC55="x","x",IF('Core Indicators'!FC55&gt;=5,5,IF('Core Indicators'!FC55&gt;=4,4,IF('Core Indicators'!FC55&gt;=3,3,IF('Core Indicators'!FC55&gt;=2,2,IF('Core Indicators'!FC55&gt;=1,1,0))))))</f>
        <v>2</v>
      </c>
      <c r="Z58" s="256">
        <f t="shared" si="20"/>
        <v>2</v>
      </c>
      <c r="AA58" s="263">
        <f>'Crisis Indicator Data'!Y55</f>
        <v>1</v>
      </c>
      <c r="AB58" s="263">
        <f>'Crisis Indicator Data'!Z55</f>
        <v>1</v>
      </c>
      <c r="AC58" s="263">
        <f>'Crisis Indicator Data'!AA55</f>
        <v>0</v>
      </c>
      <c r="AD58" s="263">
        <f>'Crisis Indicator Data'!AB55</f>
        <v>0</v>
      </c>
      <c r="AE58" s="263">
        <f t="shared" si="21"/>
        <v>2</v>
      </c>
      <c r="AF58" s="263">
        <f>'Crisis Indicator Data'!AC55</f>
        <v>0</v>
      </c>
      <c r="AG58" s="263">
        <f>'Crisis Indicator Data'!AD55</f>
        <v>2</v>
      </c>
      <c r="AH58" s="263">
        <f t="shared" si="22"/>
        <v>2</v>
      </c>
      <c r="AI58" s="263">
        <f>'Crisis Indicator Data'!AE55</f>
        <v>1</v>
      </c>
      <c r="AJ58" s="263">
        <f>'Crisis Indicator Data'!AF55</f>
        <v>1</v>
      </c>
      <c r="AK58" s="263">
        <f>'Crisis Indicator Data'!AG55</f>
        <v>1</v>
      </c>
      <c r="AL58" s="263">
        <f t="shared" si="23"/>
        <v>3</v>
      </c>
      <c r="AM58" s="256">
        <f t="shared" si="24"/>
        <v>2</v>
      </c>
      <c r="AN58" s="256">
        <f t="shared" si="25"/>
        <v>2</v>
      </c>
    </row>
    <row r="59" spans="1:40" ht="13.5" customHeight="1" x14ac:dyDescent="0.35">
      <c r="A59" s="150" t="str">
        <f>'Crisis Indicator Data'!A56</f>
        <v>Syrian refugees in Lebanon</v>
      </c>
      <c r="B59" s="151" t="str">
        <f>'Crisis Indicator Data'!B56</f>
        <v>International displacement</v>
      </c>
      <c r="C59" s="151" t="str">
        <f>'Crisis Indicator Data'!C56</f>
        <v>LBN002</v>
      </c>
      <c r="D59" s="151" t="str">
        <f>'Crisis Indicator Data'!D56</f>
        <v>Lebanon</v>
      </c>
      <c r="E59" s="152" t="str">
        <f>'Crisis Indicator Data'!E56</f>
        <v>LBN</v>
      </c>
      <c r="F59" s="256">
        <f>IF(B59="Regional crisis",(IF(VLOOKUP($C59,'Regional Crises'!$B$1:$R$66,7,FALSE)="x","x",ROUND(IF(VLOOKUP($C59,'Regional Crises'!$B$1:$R$66,7,FALSE)&gt;$F$3,5,IF(VLOOKUP($C59,'Regional Crises'!$B$1:$R$66,7,FALSE)&lt;F$4,0,($F$3-VLOOKUP($C59,'Regional Crises'!$B$1:$R$66,7,FALSE))/($F$3-$F$4)*5)),1))),IF(VLOOKUP($E59,'Country Indicator Data'!$B$4:$N$300,3,FALSE)="x","x",ROUND(IF(VLOOKUP($E59,'Country Indicator Data'!$B$4:$N$300,3,FALSE)&gt;$F$3,5,IF(VLOOKUP($E59,'Country Indicator Data'!$B$4:$N$300,3,FALSE)&lt;$F$4,0,($F$3-VLOOKUP($E59,'Country Indicator Data'!$B$4:$N$300,3,FALSE))/($F$3-$F$4)*5)),1)))</f>
        <v>2.9</v>
      </c>
      <c r="G59" s="256">
        <f>IF(B59="Regional crisis",(IF(VLOOKUP($C59,'Regional Crises'!$B$1:$R$66,9,FALSE)="x","x",ROUND(IF(VLOOKUP($C59,'Regional Crises'!$B$1:$R$66,9,FALSE)&gt;G$3,5,IF(VLOOKUP($C59,'Regional Crises'!$B$1:$R$66,9,FALSE)&lt;G$4,0,(G$3-VLOOKUP($C59,'Regional Crises'!$B$1:$R$66,9,FALSE))/(G$3-G$4)*5)),1))),IF(VLOOKUP($E59,'Country Indicator Data'!$B$4:$N$300,5,FALSE)="x","x",ROUND(IF(VLOOKUP($E59,'Country Indicator Data'!$B$4:$N$300,5,FALSE)&gt;G$3,5,IF(VLOOKUP($E59,'Country Indicator Data'!$B$4:$N$300,5,FALSE)&lt;G$4,0,(G$3-VLOOKUP($E59,'Country Indicator Data'!$B$4:$N$300,5,FALSE))/(G$3-G$4)*5)),1)))</f>
        <v>2.4</v>
      </c>
      <c r="H59" s="256">
        <f t="shared" si="13"/>
        <v>2.65</v>
      </c>
      <c r="I59" s="256">
        <f>IF(B59="Regional crisis",(IF(VLOOKUP($C59,'Regional Crises'!$B$1:$R$66,6,FALSE)="x","x",ROUND(IF(VLOOKUP($C59,'Regional Crises'!$B$1:$R$66,6,FALSE)&gt;I$3,5,IF(VLOOKUP($C59,'Regional Crises'!$B$1:$R$66,6,FALSE)&lt;I$4,0,5-(I$3-VLOOKUP($C59,'Regional Crises'!$B$1:$R$66,6,FALSE))/(I$3-I$4)*5)),1))),IF(VLOOKUP($E59,'Country Indicator Data'!$B$4:$N$300,2,FALSE)="x","x",ROUND(IF(VLOOKUP($E59,'Country Indicator Data'!$B$4:$N$300,2,FALSE)&gt;I$3,5,IF(VLOOKUP($E59,'Country Indicator Data'!$B$4:$N$300,2,FALSE)&lt;I$4,0,5-(I$3-VLOOKUP($E59,'Country Indicator Data'!$B$4:$N$300,2,FALSE))/(I$3-I$4)*5)),1)))</f>
        <v>4.0999999999999996</v>
      </c>
      <c r="J59" s="256">
        <f>IF(B59="Regional crisis",(IF(VLOOKUP($C59,'Regional Crises'!$B$1:$R$66,8,FALSE)="x","x",ROUND(IF(VLOOKUP($C59,'Regional Crises'!$B$1:$R$66,8,FALSE)&gt;J$3,5,IF(VLOOKUP($C59,'Regional Crises'!$B$1:$R$66,8,FALSE)&lt;J$4,0,5-(J$3-VLOOKUP($C59,'Regional Crises'!$B$1:$R$66,8,FALSE))/(J$3-J$4)*5)),1))),IF(VLOOKUP($E59,'Country Indicator Data'!$B$4:$N$300,4,FALSE)="x","x",ROUND(IF(VLOOKUP($E59,'Country Indicator Data'!$B$4:$N$300,4,FALSE)&gt;J$3,5,IF(VLOOKUP($E59,'Country Indicator Data'!$B$4:$N$300,4,FALSE)&lt;J$4,0,5-(J$3-VLOOKUP($E59,'Country Indicator Data'!$B$4:$N$300,4,FALSE))/(J$3-J$4)*5)),1)))</f>
        <v>1</v>
      </c>
      <c r="K59" s="256">
        <f t="shared" si="14"/>
        <v>2.5499999999999998</v>
      </c>
      <c r="L59" s="256">
        <f>IF(B59="Regional crisis",(IF(VLOOKUP($C59,'Regional Crises'!$B$1:$R$66,10,FALSE)="x","x",ROUND(IF(VLOOKUP($C59,'Regional Crises'!$B$1:$R$66,10,FALSE)&gt;L$3,5,IF(VLOOKUP($C59,'Regional Crises'!$B$1:$R$66,10,FALSE)&lt;L$4,0,5-(L$3-VLOOKUP($C59,'Regional Crises'!$B$1:$R$66,10,FALSE))/(L$3-L$4)*5)),1))),IF(VLOOKUP($E59,'Country Indicator Data'!$B$4:$N$300,6,FALSE)="x","x",ROUND(IF(VLOOKUP($E59,'Country Indicator Data'!$B$4:$N$300,6,FALSE)&gt;L$3,5,IF(VLOOKUP($E59,'Country Indicator Data'!$B$4:$N$300,6,FALSE)&lt;L$4,0,5-(L$3-VLOOKUP($E59,'Country Indicator Data'!$B$4:$N$300,6,FALSE))/(L$3-L$4)*5)),1)))</f>
        <v>2.4</v>
      </c>
      <c r="M59" s="256">
        <f>IF(B59="Regional crisis",(IF(VLOOKUP($C59,'Regional Crises'!$B$1:$R$66,11,FALSE)="x","x",ROUND(IF(VLOOKUP($C59,'Regional Crises'!$B$1:$R$66,11,FALSE)&gt;M$3,5,IF(VLOOKUP($C59,'Regional Crises'!$B$1:$R$66,11,FALSE)&lt;M$4,0,5-(M$3-VLOOKUP($C59,'Regional Crises'!$B$1:$R$66,11,FALSE))/(M$3-M$4)*5)),1))),IF(VLOOKUP($E59,'Country Indicator Data'!$B$4:$N$300,7,FALSE)="x","x",ROUND(IF(VLOOKUP($E59,'Country Indicator Data'!$B$4:$N$300,7,FALSE)&gt;M$3,5,IF(VLOOKUP($E59,'Country Indicator Data'!$B$4:$N$300,7,FALSE)&lt;M$4,0,5-(M$3-VLOOKUP($E59,'Country Indicator Data'!$B$4:$N$300,7,FALSE))/(M$3-M$4)*5)),1)))</f>
        <v>0.9</v>
      </c>
      <c r="N59" s="256">
        <f t="shared" si="15"/>
        <v>1.65</v>
      </c>
      <c r="O59" s="256">
        <f t="shared" si="16"/>
        <v>2.2833333333333332</v>
      </c>
      <c r="P59" s="256">
        <f>IF(B59="Regional crisis",VLOOKUP(C59,'Regional Crises'!$B$1:$R$69,12,FALSE),VLOOKUP(E59,'Country Indicator Data'!$B$4:$I$300,8,FALSE))</f>
        <v>3</v>
      </c>
      <c r="Q59" s="256">
        <f>IF($B59="Regional crisis",((IF(VLOOKUP($C59,'Regional Crises'!$B$1:$R$66,13,FALSE)="x","x",ROUND(IF(VLOOKUP($C59,'Regional Crises'!$B$1:$R$66,13,FALSE)&gt;Q$3,5,IF(VLOOKUP($C59,'Regional Crises'!$B$1:$R$66,13,FALSE)&lt;Q$4,0,5-(LOG(Q$3)-LOG(VLOOKUP($C59,'Regional Crises'!$B$1:$R$66,13,FALSE)))/(LOG(Q$3)-LOG(Q$4))*5)),1)))),(IF(VLOOKUP($E59,'Country Indicator Data'!$B$4:$N$300,9,FALSE)="x","x",ROUND(IF(VLOOKUP($E59,'Country Indicator Data'!$B$4:$N$300,9,FALSE)&gt;Q$3,5,IF(VLOOKUP($E59,'Country Indicator Data'!$B$4:$N$300,9,FALSE)&lt;Q$4,0,5-(LOG(Q$3)-LOG(VLOOKUP($E59,'Country Indicator Data'!$B$4:$N$300,9,FALSE)))/(LOG(Q$3)-LOG(Q$4))*5)),1))))</f>
        <v>3.3</v>
      </c>
      <c r="R59" s="256">
        <f t="shared" si="17"/>
        <v>3.15</v>
      </c>
      <c r="S59" s="256">
        <f>IF(B59="Regional crisis",((IF(VLOOKUP($C59,'Regional Crises'!$B$1:$R$66,17,FALSE)="x","x",ROUND(IF(VLOOKUP($C59,'Regional Crises'!$B$1:$R$66,17,FALSE)&gt;S$3,0,IF(VLOOKUP($C59,'Regional Crises'!$B$1:$R$66,17,FALSE)&lt;S$4,5,(S$3-VLOOKUP($C59,'Regional Crises'!$B$1:$R$66,17,FALSE))/(S$3-S$4)*5)),1)))),(IF(VLOOKUP($E59,'Country Indicator Data'!$B$4:$N$300,13,FALSE)="x","x",ROUND(IF(VLOOKUP($E59,'Country Indicator Data'!$B$4:$N$300,13,FALSE)&gt;S$3,0,IF(VLOOKUP($E59,'Country Indicator Data'!$B$4:$N$300,13,FALSE)&lt;S$4,5,(S$3-VLOOKUP($E59,'Country Indicator Data'!$B$4:$N$300,13,FALSE))/(S$3-S$4)*5)),1))))</f>
        <v>3.6</v>
      </c>
      <c r="T59" s="256">
        <f>IF(B59="Regional crisis",((IF(VLOOKUP($C59,'Regional Crises'!$B$1:$R$66,14,FALSE)="x","x",ROUND(IF(VLOOKUP($C59,'Regional Crises'!$B$1:$R$66,14,FALSE)&gt;T$3,0,IF(VLOOKUP($C59,'Regional Crises'!$B$1:$R$66,14,FALSE)&lt;T$4,5,(T$3-VLOOKUP($C59,'Regional Crises'!$B$1:$R$66,14,FALSE))/(T$3-T$4)*5)),1)))),(IF(VLOOKUP($E59,'Country Indicator Data'!$B$4:$N$300,10,FALSE)="x","x",ROUND(IF(VLOOKUP($E59,'Country Indicator Data'!$B$4:$N$300,10,FALSE)&gt;T$3,0,IF(VLOOKUP($E59,'Country Indicator Data'!$B$4:$N$300,10,FALSE)&lt;T$4,5,(T$3-VLOOKUP($E59,'Country Indicator Data'!$B$4:$N$300,10,FALSE))/(T$3-T$4)*5)),1))))</f>
        <v>3.4</v>
      </c>
      <c r="U59" s="256">
        <f>IF(B59="Regional crisis",((IF(VLOOKUP($C59,'Regional Crises'!$B$1:$R$66,15,FALSE)="x","x",ROUND(IF(VLOOKUP($C59,'Regional Crises'!$B$1:$R$66,15,FALSE)&gt;U$3,0,IF(VLOOKUP($C59,'Regional Crises'!$B$1:$R$66,15,FALSE)&lt;U$4,5,(U$3-VLOOKUP($C59,'Regional Crises'!$B$1:$R$66,15,FALSE))/(U$3-U$4)*5)),1)))),(IF(VLOOKUP($E59,'Country Indicator Data'!$B$4:$N$300,11,FALSE)="x","x",ROUND(IF(VLOOKUP($E59,'Country Indicator Data'!$B$4:$N$300,11,FALSE)&gt;U$3,0,IF(VLOOKUP($E59,'Country Indicator Data'!$B$4:$N$300,11,FALSE)&lt;U$4,5,(U$3-VLOOKUP($E59,'Country Indicator Data'!$B$4:$N$300,11,FALSE))/(U$3-U$4)*5)),1))))</f>
        <v>2.6</v>
      </c>
      <c r="V59" s="256">
        <f>IF(B59="Regional crisis",((IF(VLOOKUP($C59,'Regional Crises'!$B$1:$R$66,16,FALSE)="x","x",ROUND(IF(VLOOKUP($C59,'Regional Crises'!$B$1:$R$66,16,FALSE)&gt;V$3,0,IF(VLOOKUP($C59,'Regional Crises'!$B$1:$R$66,16,FALSE)&lt;V$4,5,(V$3-VLOOKUP($C59,'Regional Crises'!$B$1:$R$66,16,FALSE))/(V$3-V$4)*5)),1)))),(IF(VLOOKUP($E59,'Country Indicator Data'!$B$4:$N$300,12,FALSE)="x","x",ROUND(IF(VLOOKUP($E59,'Country Indicator Data'!$B$4:$N$300,12,FALSE)&gt;V$3,0,IF(VLOOKUP($E59,'Country Indicator Data'!$B$4:$N$300,12,FALSE)&lt;V$4,5,(V$3-VLOOKUP($E59,'Country Indicator Data'!$B$4:$N$300,12,FALSE))/(V$3-V$4)*5)),1))))</f>
        <v>2.8</v>
      </c>
      <c r="W59" s="256">
        <f t="shared" si="18"/>
        <v>3.1</v>
      </c>
      <c r="X59" s="256">
        <f t="shared" si="19"/>
        <v>2.8</v>
      </c>
      <c r="Y59" s="263">
        <f>IF('Core Indicators'!FC56="x","x",IF('Core Indicators'!FC56&gt;=5,5,IF('Core Indicators'!FC56&gt;=4,4,IF('Core Indicators'!FC56&gt;=3,3,IF('Core Indicators'!FC56&gt;=2,2,IF('Core Indicators'!FC56&gt;=1,1,0))))))</f>
        <v>2</v>
      </c>
      <c r="Z59" s="256">
        <f t="shared" si="20"/>
        <v>2</v>
      </c>
      <c r="AA59" s="263">
        <f>'Crisis Indicator Data'!Y56</f>
        <v>1</v>
      </c>
      <c r="AB59" s="263">
        <f>'Crisis Indicator Data'!Z56</f>
        <v>1</v>
      </c>
      <c r="AC59" s="263">
        <f>'Crisis Indicator Data'!AA56</f>
        <v>0</v>
      </c>
      <c r="AD59" s="263">
        <f>'Crisis Indicator Data'!AB56</f>
        <v>0</v>
      </c>
      <c r="AE59" s="263">
        <f t="shared" si="21"/>
        <v>2</v>
      </c>
      <c r="AF59" s="263">
        <f>'Crisis Indicator Data'!AC56</f>
        <v>2</v>
      </c>
      <c r="AG59" s="263">
        <f>'Crisis Indicator Data'!AD56</f>
        <v>2</v>
      </c>
      <c r="AH59" s="263">
        <f t="shared" si="22"/>
        <v>4</v>
      </c>
      <c r="AI59" s="263">
        <f>'Crisis Indicator Data'!AE56</f>
        <v>0</v>
      </c>
      <c r="AJ59" s="263">
        <f>'Crisis Indicator Data'!AF56</f>
        <v>3</v>
      </c>
      <c r="AK59" s="263">
        <f>'Crisis Indicator Data'!AG56</f>
        <v>2</v>
      </c>
      <c r="AL59" s="263">
        <f t="shared" si="23"/>
        <v>4</v>
      </c>
      <c r="AM59" s="256">
        <f t="shared" si="24"/>
        <v>3</v>
      </c>
      <c r="AN59" s="256">
        <f t="shared" si="25"/>
        <v>2.5</v>
      </c>
    </row>
    <row r="60" spans="1:40" ht="13.5" customHeight="1" x14ac:dyDescent="0.35">
      <c r="A60" s="150" t="str">
        <f>'Crisis Indicator Data'!A57</f>
        <v>Socioeconomic crisis in Lebanon</v>
      </c>
      <c r="B60" s="151" t="str">
        <f>'Crisis Indicator Data'!B57</f>
        <v>Political and economic crisis</v>
      </c>
      <c r="C60" s="151" t="str">
        <f>'Crisis Indicator Data'!C57</f>
        <v>LBN004</v>
      </c>
      <c r="D60" s="151" t="str">
        <f>'Crisis Indicator Data'!D57</f>
        <v>Lebanon</v>
      </c>
      <c r="E60" s="152" t="str">
        <f>'Crisis Indicator Data'!E57</f>
        <v>LBN</v>
      </c>
      <c r="F60" s="256">
        <f>IF(B60="Regional crisis",(IF(VLOOKUP($C60,'Regional Crises'!$B$1:$R$66,7,FALSE)="x","x",ROUND(IF(VLOOKUP($C60,'Regional Crises'!$B$1:$R$66,7,FALSE)&gt;$F$3,5,IF(VLOOKUP($C60,'Regional Crises'!$B$1:$R$66,7,FALSE)&lt;F$4,0,($F$3-VLOOKUP($C60,'Regional Crises'!$B$1:$R$66,7,FALSE))/($F$3-$F$4)*5)),1))),IF(VLOOKUP($E60,'Country Indicator Data'!$B$4:$N$300,3,FALSE)="x","x",ROUND(IF(VLOOKUP($E60,'Country Indicator Data'!$B$4:$N$300,3,FALSE)&gt;$F$3,5,IF(VLOOKUP($E60,'Country Indicator Data'!$B$4:$N$300,3,FALSE)&lt;$F$4,0,($F$3-VLOOKUP($E60,'Country Indicator Data'!$B$4:$N$300,3,FALSE))/($F$3-$F$4)*5)),1)))</f>
        <v>2.9</v>
      </c>
      <c r="G60" s="256">
        <f>IF(B60="Regional crisis",(IF(VLOOKUP($C60,'Regional Crises'!$B$1:$R$66,9,FALSE)="x","x",ROUND(IF(VLOOKUP($C60,'Regional Crises'!$B$1:$R$66,9,FALSE)&gt;G$3,5,IF(VLOOKUP($C60,'Regional Crises'!$B$1:$R$66,9,FALSE)&lt;G$4,0,(G$3-VLOOKUP($C60,'Regional Crises'!$B$1:$R$66,9,FALSE))/(G$3-G$4)*5)),1))),IF(VLOOKUP($E60,'Country Indicator Data'!$B$4:$N$300,5,FALSE)="x","x",ROUND(IF(VLOOKUP($E60,'Country Indicator Data'!$B$4:$N$300,5,FALSE)&gt;G$3,5,IF(VLOOKUP($E60,'Country Indicator Data'!$B$4:$N$300,5,FALSE)&lt;G$4,0,(G$3-VLOOKUP($E60,'Country Indicator Data'!$B$4:$N$300,5,FALSE))/(G$3-G$4)*5)),1)))</f>
        <v>2.4</v>
      </c>
      <c r="H60" s="256">
        <f t="shared" si="13"/>
        <v>2.65</v>
      </c>
      <c r="I60" s="256">
        <f>IF(B60="Regional crisis",(IF(VLOOKUP($C60,'Regional Crises'!$B$1:$R$66,6,FALSE)="x","x",ROUND(IF(VLOOKUP($C60,'Regional Crises'!$B$1:$R$66,6,FALSE)&gt;I$3,5,IF(VLOOKUP($C60,'Regional Crises'!$B$1:$R$66,6,FALSE)&lt;I$4,0,5-(I$3-VLOOKUP($C60,'Regional Crises'!$B$1:$R$66,6,FALSE))/(I$3-I$4)*5)),1))),IF(VLOOKUP($E60,'Country Indicator Data'!$B$4:$N$300,2,FALSE)="x","x",ROUND(IF(VLOOKUP($E60,'Country Indicator Data'!$B$4:$N$300,2,FALSE)&gt;I$3,5,IF(VLOOKUP($E60,'Country Indicator Data'!$B$4:$N$300,2,FALSE)&lt;I$4,0,5-(I$3-VLOOKUP($E60,'Country Indicator Data'!$B$4:$N$300,2,FALSE))/(I$3-I$4)*5)),1)))</f>
        <v>4.0999999999999996</v>
      </c>
      <c r="J60" s="256">
        <f>IF(B60="Regional crisis",(IF(VLOOKUP($C60,'Regional Crises'!$B$1:$R$66,8,FALSE)="x","x",ROUND(IF(VLOOKUP($C60,'Regional Crises'!$B$1:$R$66,8,FALSE)&gt;J$3,5,IF(VLOOKUP($C60,'Regional Crises'!$B$1:$R$66,8,FALSE)&lt;J$4,0,5-(J$3-VLOOKUP($C60,'Regional Crises'!$B$1:$R$66,8,FALSE))/(J$3-J$4)*5)),1))),IF(VLOOKUP($E60,'Country Indicator Data'!$B$4:$N$300,4,FALSE)="x","x",ROUND(IF(VLOOKUP($E60,'Country Indicator Data'!$B$4:$N$300,4,FALSE)&gt;J$3,5,IF(VLOOKUP($E60,'Country Indicator Data'!$B$4:$N$300,4,FALSE)&lt;J$4,0,5-(J$3-VLOOKUP($E60,'Country Indicator Data'!$B$4:$N$300,4,FALSE))/(J$3-J$4)*5)),1)))</f>
        <v>1</v>
      </c>
      <c r="K60" s="256">
        <f t="shared" si="14"/>
        <v>2.5499999999999998</v>
      </c>
      <c r="L60" s="256">
        <f>IF(B60="Regional crisis",(IF(VLOOKUP($C60,'Regional Crises'!$B$1:$R$66,10,FALSE)="x","x",ROUND(IF(VLOOKUP($C60,'Regional Crises'!$B$1:$R$66,10,FALSE)&gt;L$3,5,IF(VLOOKUP($C60,'Regional Crises'!$B$1:$R$66,10,FALSE)&lt;L$4,0,5-(L$3-VLOOKUP($C60,'Regional Crises'!$B$1:$R$66,10,FALSE))/(L$3-L$4)*5)),1))),IF(VLOOKUP($E60,'Country Indicator Data'!$B$4:$N$300,6,FALSE)="x","x",ROUND(IF(VLOOKUP($E60,'Country Indicator Data'!$B$4:$N$300,6,FALSE)&gt;L$3,5,IF(VLOOKUP($E60,'Country Indicator Data'!$B$4:$N$300,6,FALSE)&lt;L$4,0,5-(L$3-VLOOKUP($E60,'Country Indicator Data'!$B$4:$N$300,6,FALSE))/(L$3-L$4)*5)),1)))</f>
        <v>2.4</v>
      </c>
      <c r="M60" s="256">
        <f>IF(B60="Regional crisis",(IF(VLOOKUP($C60,'Regional Crises'!$B$1:$R$66,11,FALSE)="x","x",ROUND(IF(VLOOKUP($C60,'Regional Crises'!$B$1:$R$66,11,FALSE)&gt;M$3,5,IF(VLOOKUP($C60,'Regional Crises'!$B$1:$R$66,11,FALSE)&lt;M$4,0,5-(M$3-VLOOKUP($C60,'Regional Crises'!$B$1:$R$66,11,FALSE))/(M$3-M$4)*5)),1))),IF(VLOOKUP($E60,'Country Indicator Data'!$B$4:$N$300,7,FALSE)="x","x",ROUND(IF(VLOOKUP($E60,'Country Indicator Data'!$B$4:$N$300,7,FALSE)&gt;M$3,5,IF(VLOOKUP($E60,'Country Indicator Data'!$B$4:$N$300,7,FALSE)&lt;M$4,0,5-(M$3-VLOOKUP($E60,'Country Indicator Data'!$B$4:$N$300,7,FALSE))/(M$3-M$4)*5)),1)))</f>
        <v>0.9</v>
      </c>
      <c r="N60" s="256">
        <f t="shared" si="15"/>
        <v>1.65</v>
      </c>
      <c r="O60" s="256">
        <f t="shared" si="16"/>
        <v>2.2833333333333332</v>
      </c>
      <c r="P60" s="256">
        <f>IF(B60="Regional crisis",VLOOKUP(C60,'Regional Crises'!$B$1:$R$69,12,FALSE),VLOOKUP(E60,'Country Indicator Data'!$B$4:$I$300,8,FALSE))</f>
        <v>3</v>
      </c>
      <c r="Q60" s="256">
        <f>IF($B60="Regional crisis",((IF(VLOOKUP($C60,'Regional Crises'!$B$1:$R$66,13,FALSE)="x","x",ROUND(IF(VLOOKUP($C60,'Regional Crises'!$B$1:$R$66,13,FALSE)&gt;Q$3,5,IF(VLOOKUP($C60,'Regional Crises'!$B$1:$R$66,13,FALSE)&lt;Q$4,0,5-(LOG(Q$3)-LOG(VLOOKUP($C60,'Regional Crises'!$B$1:$R$66,13,FALSE)))/(LOG(Q$3)-LOG(Q$4))*5)),1)))),(IF(VLOOKUP($E60,'Country Indicator Data'!$B$4:$N$300,9,FALSE)="x","x",ROUND(IF(VLOOKUP($E60,'Country Indicator Data'!$B$4:$N$300,9,FALSE)&gt;Q$3,5,IF(VLOOKUP($E60,'Country Indicator Data'!$B$4:$N$300,9,FALSE)&lt;Q$4,0,5-(LOG(Q$3)-LOG(VLOOKUP($E60,'Country Indicator Data'!$B$4:$N$300,9,FALSE)))/(LOG(Q$3)-LOG(Q$4))*5)),1))))</f>
        <v>3.3</v>
      </c>
      <c r="R60" s="256">
        <f t="shared" si="17"/>
        <v>3.15</v>
      </c>
      <c r="S60" s="256">
        <f>IF(B60="Regional crisis",((IF(VLOOKUP($C60,'Regional Crises'!$B$1:$R$66,17,FALSE)="x","x",ROUND(IF(VLOOKUP($C60,'Regional Crises'!$B$1:$R$66,17,FALSE)&gt;S$3,0,IF(VLOOKUP($C60,'Regional Crises'!$B$1:$R$66,17,FALSE)&lt;S$4,5,(S$3-VLOOKUP($C60,'Regional Crises'!$B$1:$R$66,17,FALSE))/(S$3-S$4)*5)),1)))),(IF(VLOOKUP($E60,'Country Indicator Data'!$B$4:$N$300,13,FALSE)="x","x",ROUND(IF(VLOOKUP($E60,'Country Indicator Data'!$B$4:$N$300,13,FALSE)&gt;S$3,0,IF(VLOOKUP($E60,'Country Indicator Data'!$B$4:$N$300,13,FALSE)&lt;S$4,5,(S$3-VLOOKUP($E60,'Country Indicator Data'!$B$4:$N$300,13,FALSE))/(S$3-S$4)*5)),1))))</f>
        <v>3.6</v>
      </c>
      <c r="T60" s="256">
        <f>IF(B60="Regional crisis",((IF(VLOOKUP($C60,'Regional Crises'!$B$1:$R$66,14,FALSE)="x","x",ROUND(IF(VLOOKUP($C60,'Regional Crises'!$B$1:$R$66,14,FALSE)&gt;T$3,0,IF(VLOOKUP($C60,'Regional Crises'!$B$1:$R$66,14,FALSE)&lt;T$4,5,(T$3-VLOOKUP($C60,'Regional Crises'!$B$1:$R$66,14,FALSE))/(T$3-T$4)*5)),1)))),(IF(VLOOKUP($E60,'Country Indicator Data'!$B$4:$N$300,10,FALSE)="x","x",ROUND(IF(VLOOKUP($E60,'Country Indicator Data'!$B$4:$N$300,10,FALSE)&gt;T$3,0,IF(VLOOKUP($E60,'Country Indicator Data'!$B$4:$N$300,10,FALSE)&lt;T$4,5,(T$3-VLOOKUP($E60,'Country Indicator Data'!$B$4:$N$300,10,FALSE))/(T$3-T$4)*5)),1))))</f>
        <v>3.4</v>
      </c>
      <c r="U60" s="256">
        <f>IF(B60="Regional crisis",((IF(VLOOKUP($C60,'Regional Crises'!$B$1:$R$66,15,FALSE)="x","x",ROUND(IF(VLOOKUP($C60,'Regional Crises'!$B$1:$R$66,15,FALSE)&gt;U$3,0,IF(VLOOKUP($C60,'Regional Crises'!$B$1:$R$66,15,FALSE)&lt;U$4,5,(U$3-VLOOKUP($C60,'Regional Crises'!$B$1:$R$66,15,FALSE))/(U$3-U$4)*5)),1)))),(IF(VLOOKUP($E60,'Country Indicator Data'!$B$4:$N$300,11,FALSE)="x","x",ROUND(IF(VLOOKUP($E60,'Country Indicator Data'!$B$4:$N$300,11,FALSE)&gt;U$3,0,IF(VLOOKUP($E60,'Country Indicator Data'!$B$4:$N$300,11,FALSE)&lt;U$4,5,(U$3-VLOOKUP($E60,'Country Indicator Data'!$B$4:$N$300,11,FALSE))/(U$3-U$4)*5)),1))))</f>
        <v>2.6</v>
      </c>
      <c r="V60" s="256">
        <f>IF(B60="Regional crisis",((IF(VLOOKUP($C60,'Regional Crises'!$B$1:$R$66,16,FALSE)="x","x",ROUND(IF(VLOOKUP($C60,'Regional Crises'!$B$1:$R$66,16,FALSE)&gt;V$3,0,IF(VLOOKUP($C60,'Regional Crises'!$B$1:$R$66,16,FALSE)&lt;V$4,5,(V$3-VLOOKUP($C60,'Regional Crises'!$B$1:$R$66,16,FALSE))/(V$3-V$4)*5)),1)))),(IF(VLOOKUP($E60,'Country Indicator Data'!$B$4:$N$300,12,FALSE)="x","x",ROUND(IF(VLOOKUP($E60,'Country Indicator Data'!$B$4:$N$300,12,FALSE)&gt;V$3,0,IF(VLOOKUP($E60,'Country Indicator Data'!$B$4:$N$300,12,FALSE)&lt;V$4,5,(V$3-VLOOKUP($E60,'Country Indicator Data'!$B$4:$N$300,12,FALSE))/(V$3-V$4)*5)),1))))</f>
        <v>2.8</v>
      </c>
      <c r="W60" s="256">
        <f t="shared" si="18"/>
        <v>3.1</v>
      </c>
      <c r="X60" s="256">
        <f t="shared" si="19"/>
        <v>2.8</v>
      </c>
      <c r="Y60" s="263">
        <f>IF('Core Indicators'!FC57="x","x",IF('Core Indicators'!FC57&gt;=5,5,IF('Core Indicators'!FC57&gt;=4,4,IF('Core Indicators'!FC57&gt;=3,3,IF('Core Indicators'!FC57&gt;=2,2,IF('Core Indicators'!FC57&gt;=1,1,0))))))</f>
        <v>3</v>
      </c>
      <c r="Z60" s="256">
        <f t="shared" si="20"/>
        <v>3</v>
      </c>
      <c r="AA60" s="263">
        <f>'Crisis Indicator Data'!Y57</f>
        <v>1</v>
      </c>
      <c r="AB60" s="263">
        <f>'Crisis Indicator Data'!Z57</f>
        <v>1</v>
      </c>
      <c r="AC60" s="263">
        <f>'Crisis Indicator Data'!AA57</f>
        <v>0</v>
      </c>
      <c r="AD60" s="263">
        <f>'Crisis Indicator Data'!AB57</f>
        <v>0</v>
      </c>
      <c r="AE60" s="263">
        <f t="shared" si="21"/>
        <v>2</v>
      </c>
      <c r="AF60" s="263">
        <f>'Crisis Indicator Data'!AC57</f>
        <v>2</v>
      </c>
      <c r="AG60" s="263">
        <f>'Crisis Indicator Data'!AD57</f>
        <v>2</v>
      </c>
      <c r="AH60" s="263">
        <f t="shared" si="22"/>
        <v>4</v>
      </c>
      <c r="AI60" s="263">
        <f>'Crisis Indicator Data'!AE57</f>
        <v>0</v>
      </c>
      <c r="AJ60" s="263">
        <f>'Crisis Indicator Data'!AF57</f>
        <v>3</v>
      </c>
      <c r="AK60" s="263">
        <f>'Crisis Indicator Data'!AG57</f>
        <v>2</v>
      </c>
      <c r="AL60" s="263">
        <f t="shared" si="23"/>
        <v>4</v>
      </c>
      <c r="AM60" s="256">
        <f t="shared" si="24"/>
        <v>3</v>
      </c>
      <c r="AN60" s="256">
        <f t="shared" si="25"/>
        <v>3</v>
      </c>
    </row>
    <row r="61" spans="1:40" ht="13.5" customHeight="1" x14ac:dyDescent="0.35">
      <c r="A61" s="150" t="str">
        <f>'Crisis Indicator Data'!A58</f>
        <v>Complex crisis in Libya</v>
      </c>
      <c r="B61" s="151" t="str">
        <f>'Crisis Indicator Data'!B58</f>
        <v>Multiple crises country</v>
      </c>
      <c r="C61" s="151" t="str">
        <f>'Crisis Indicator Data'!C58</f>
        <v>LBY001</v>
      </c>
      <c r="D61" s="151" t="str">
        <f>'Crisis Indicator Data'!D58</f>
        <v>Libya</v>
      </c>
      <c r="E61" s="152" t="str">
        <f>'Crisis Indicator Data'!E58</f>
        <v>LBY</v>
      </c>
      <c r="F61" s="256">
        <f>IF(B61="Regional crisis",(IF(VLOOKUP($C61,'Regional Crises'!$B$1:$R$66,7,FALSE)="x","x",ROUND(IF(VLOOKUP($C61,'Regional Crises'!$B$1:$R$66,7,FALSE)&gt;$F$3,5,IF(VLOOKUP($C61,'Regional Crises'!$B$1:$R$66,7,FALSE)&lt;F$4,0,($F$3-VLOOKUP($C61,'Regional Crises'!$B$1:$R$66,7,FALSE))/($F$3-$F$4)*5)),1))),IF(VLOOKUP($E61,'Country Indicator Data'!$B$4:$N$300,3,FALSE)="x","x",ROUND(IF(VLOOKUP($E61,'Country Indicator Data'!$B$4:$N$300,3,FALSE)&gt;$F$3,5,IF(VLOOKUP($E61,'Country Indicator Data'!$B$4:$N$300,3,FALSE)&lt;$F$4,0,($F$3-VLOOKUP($E61,'Country Indicator Data'!$B$4:$N$300,3,FALSE))/($F$3-$F$4)*5)),1)))</f>
        <v>4.5999999999999996</v>
      </c>
      <c r="G61" s="256">
        <f>IF(B61="Regional crisis",(IF(VLOOKUP($C61,'Regional Crises'!$B$1:$R$66,9,FALSE)="x","x",ROUND(IF(VLOOKUP($C61,'Regional Crises'!$B$1:$R$66,9,FALSE)&gt;G$3,5,IF(VLOOKUP($C61,'Regional Crises'!$B$1:$R$66,9,FALSE)&lt;G$4,0,(G$3-VLOOKUP($C61,'Regional Crises'!$B$1:$R$66,9,FALSE))/(G$3-G$4)*5)),1))),IF(VLOOKUP($E61,'Country Indicator Data'!$B$4:$N$300,5,FALSE)="x","x",ROUND(IF(VLOOKUP($E61,'Country Indicator Data'!$B$4:$N$300,5,FALSE)&gt;G$3,5,IF(VLOOKUP($E61,'Country Indicator Data'!$B$4:$N$300,5,FALSE)&lt;G$4,0,(G$3-VLOOKUP($E61,'Country Indicator Data'!$B$4:$N$300,5,FALSE))/(G$3-G$4)*5)),1)))</f>
        <v>3.8</v>
      </c>
      <c r="H61" s="256">
        <f t="shared" si="13"/>
        <v>4.1999999999999993</v>
      </c>
      <c r="I61" s="256">
        <f>IF(B61="Regional crisis",(IF(VLOOKUP($C61,'Regional Crises'!$B$1:$R$66,6,FALSE)="x","x",ROUND(IF(VLOOKUP($C61,'Regional Crises'!$B$1:$R$66,6,FALSE)&gt;I$3,5,IF(VLOOKUP($C61,'Regional Crises'!$B$1:$R$66,6,FALSE)&lt;I$4,0,5-(I$3-VLOOKUP($C61,'Regional Crises'!$B$1:$R$66,6,FALSE))/(I$3-I$4)*5)),1))),IF(VLOOKUP($E61,'Country Indicator Data'!$B$4:$N$300,2,FALSE)="x","x",ROUND(IF(VLOOKUP($E61,'Country Indicator Data'!$B$4:$N$300,2,FALSE)&gt;I$3,5,IF(VLOOKUP($E61,'Country Indicator Data'!$B$4:$N$300,2,FALSE)&lt;I$4,0,5-(I$3-VLOOKUP($E61,'Country Indicator Data'!$B$4:$N$300,2,FALSE))/(I$3-I$4)*5)),1)))</f>
        <v>1.4</v>
      </c>
      <c r="J61" s="256">
        <f>IF(B61="Regional crisis",(IF(VLOOKUP($C61,'Regional Crises'!$B$1:$R$66,8,FALSE)="x","x",ROUND(IF(VLOOKUP($C61,'Regional Crises'!$B$1:$R$66,8,FALSE)&gt;J$3,5,IF(VLOOKUP($C61,'Regional Crises'!$B$1:$R$66,8,FALSE)&lt;J$4,0,5-(J$3-VLOOKUP($C61,'Regional Crises'!$B$1:$R$66,8,FALSE))/(J$3-J$4)*5)),1))),IF(VLOOKUP($E61,'Country Indicator Data'!$B$4:$N$300,4,FALSE)="x","x",ROUND(IF(VLOOKUP($E61,'Country Indicator Data'!$B$4:$N$300,4,FALSE)&gt;J$3,5,IF(VLOOKUP($E61,'Country Indicator Data'!$B$4:$N$300,4,FALSE)&lt;J$4,0,5-(J$3-VLOOKUP($E61,'Country Indicator Data'!$B$4:$N$300,4,FALSE))/(J$3-J$4)*5)),1)))</f>
        <v>0</v>
      </c>
      <c r="K61" s="256">
        <f t="shared" si="14"/>
        <v>0.7</v>
      </c>
      <c r="L61" s="256">
        <f>IF(B61="Regional crisis",(IF(VLOOKUP($C61,'Regional Crises'!$B$1:$R$66,10,FALSE)="x","x",ROUND(IF(VLOOKUP($C61,'Regional Crises'!$B$1:$R$66,10,FALSE)&gt;L$3,5,IF(VLOOKUP($C61,'Regional Crises'!$B$1:$R$66,10,FALSE)&lt;L$4,0,5-(L$3-VLOOKUP($C61,'Regional Crises'!$B$1:$R$66,10,FALSE))/(L$3-L$4)*5)),1))),IF(VLOOKUP($E61,'Country Indicator Data'!$B$4:$N$300,6,FALSE)="x","x",ROUND(IF(VLOOKUP($E61,'Country Indicator Data'!$B$4:$N$300,6,FALSE)&gt;L$3,5,IF(VLOOKUP($E61,'Country Indicator Data'!$B$4:$N$300,6,FALSE)&lt;L$4,0,5-(L$3-VLOOKUP($E61,'Country Indicator Data'!$B$4:$N$300,6,FALSE))/(L$3-L$4)*5)),1)))</f>
        <v>1.1000000000000001</v>
      </c>
      <c r="M61" s="256" t="str">
        <f>IF(B61="Regional crisis",(IF(VLOOKUP($C61,'Regional Crises'!$B$1:$R$66,11,FALSE)="x","x",ROUND(IF(VLOOKUP($C61,'Regional Crises'!$B$1:$R$66,11,FALSE)&gt;M$3,5,IF(VLOOKUP($C61,'Regional Crises'!$B$1:$R$66,11,FALSE)&lt;M$4,0,5-(M$3-VLOOKUP($C61,'Regional Crises'!$B$1:$R$66,11,FALSE))/(M$3-M$4)*5)),1))),IF(VLOOKUP($E61,'Country Indicator Data'!$B$4:$N$300,7,FALSE)="x","x",ROUND(IF(VLOOKUP($E61,'Country Indicator Data'!$B$4:$N$300,7,FALSE)&gt;M$3,5,IF(VLOOKUP($E61,'Country Indicator Data'!$B$4:$N$300,7,FALSE)&lt;M$4,0,5-(M$3-VLOOKUP($E61,'Country Indicator Data'!$B$4:$N$300,7,FALSE))/(M$3-M$4)*5)),1)))</f>
        <v>x</v>
      </c>
      <c r="N61" s="256">
        <f t="shared" si="15"/>
        <v>1.1000000000000001</v>
      </c>
      <c r="O61" s="256">
        <f t="shared" si="16"/>
        <v>2</v>
      </c>
      <c r="P61" s="256">
        <f>IF(B61="Regional crisis",VLOOKUP(C61,'Regional Crises'!$B$1:$R$69,12,FALSE),VLOOKUP(E61,'Country Indicator Data'!$B$4:$I$300,8,FALSE))</f>
        <v>3</v>
      </c>
      <c r="Q61" s="256">
        <f>IF($B61="Regional crisis",((IF(VLOOKUP($C61,'Regional Crises'!$B$1:$R$66,13,FALSE)="x","x",ROUND(IF(VLOOKUP($C61,'Regional Crises'!$B$1:$R$66,13,FALSE)&gt;Q$3,5,IF(VLOOKUP($C61,'Regional Crises'!$B$1:$R$66,13,FALSE)&lt;Q$4,0,5-(LOG(Q$3)-LOG(VLOOKUP($C61,'Regional Crises'!$B$1:$R$66,13,FALSE)))/(LOG(Q$3)-LOG(Q$4))*5)),1)))),(IF(VLOOKUP($E61,'Country Indicator Data'!$B$4:$N$300,9,FALSE)="x","x",ROUND(IF(VLOOKUP($E61,'Country Indicator Data'!$B$4:$N$300,9,FALSE)&gt;Q$3,5,IF(VLOOKUP($E61,'Country Indicator Data'!$B$4:$N$300,9,FALSE)&lt;Q$4,0,5-(LOG(Q$3)-LOG(VLOOKUP($E61,'Country Indicator Data'!$B$4:$N$300,9,FALSE)))/(LOG(Q$3)-LOG(Q$4))*5)),1))))</f>
        <v>4.3</v>
      </c>
      <c r="R61" s="256">
        <f t="shared" si="17"/>
        <v>3.65</v>
      </c>
      <c r="S61" s="256">
        <f>IF(B61="Regional crisis",((IF(VLOOKUP($C61,'Regional Crises'!$B$1:$R$66,17,FALSE)="x","x",ROUND(IF(VLOOKUP($C61,'Regional Crises'!$B$1:$R$66,17,FALSE)&gt;S$3,0,IF(VLOOKUP($C61,'Regional Crises'!$B$1:$R$66,17,FALSE)&lt;S$4,5,(S$3-VLOOKUP($C61,'Regional Crises'!$B$1:$R$66,17,FALSE))/(S$3-S$4)*5)),1)))),(IF(VLOOKUP($E61,'Country Indicator Data'!$B$4:$N$300,13,FALSE)="x","x",ROUND(IF(VLOOKUP($E61,'Country Indicator Data'!$B$4:$N$300,13,FALSE)&gt;S$3,0,IF(VLOOKUP($E61,'Country Indicator Data'!$B$4:$N$300,13,FALSE)&lt;S$4,5,(S$3-VLOOKUP($E61,'Country Indicator Data'!$B$4:$N$300,13,FALSE))/(S$3-S$4)*5)),1))))</f>
        <v>4.0999999999999996</v>
      </c>
      <c r="T61" s="256">
        <f>IF(B61="Regional crisis",((IF(VLOOKUP($C61,'Regional Crises'!$B$1:$R$66,14,FALSE)="x","x",ROUND(IF(VLOOKUP($C61,'Regional Crises'!$B$1:$R$66,14,FALSE)&gt;T$3,0,IF(VLOOKUP($C61,'Regional Crises'!$B$1:$R$66,14,FALSE)&lt;T$4,5,(T$3-VLOOKUP($C61,'Regional Crises'!$B$1:$R$66,14,FALSE))/(T$3-T$4)*5)),1)))),(IF(VLOOKUP($E61,'Country Indicator Data'!$B$4:$N$300,10,FALSE)="x","x",ROUND(IF(VLOOKUP($E61,'Country Indicator Data'!$B$4:$N$300,10,FALSE)&gt;T$3,0,IF(VLOOKUP($E61,'Country Indicator Data'!$B$4:$N$300,10,FALSE)&lt;T$4,5,(T$3-VLOOKUP($E61,'Country Indicator Data'!$B$4:$N$300,10,FALSE))/(T$3-T$4)*5)),1))))</f>
        <v>4.3</v>
      </c>
      <c r="U61" s="256">
        <f>IF(B61="Regional crisis",((IF(VLOOKUP($C61,'Regional Crises'!$B$1:$R$66,15,FALSE)="x","x",ROUND(IF(VLOOKUP($C61,'Regional Crises'!$B$1:$R$66,15,FALSE)&gt;U$3,0,IF(VLOOKUP($C61,'Regional Crises'!$B$1:$R$66,15,FALSE)&lt;U$4,5,(U$3-VLOOKUP($C61,'Regional Crises'!$B$1:$R$66,15,FALSE))/(U$3-U$4)*5)),1)))),(IF(VLOOKUP($E61,'Country Indicator Data'!$B$4:$N$300,11,FALSE)="x","x",ROUND(IF(VLOOKUP($E61,'Country Indicator Data'!$B$4:$N$300,11,FALSE)&gt;U$3,0,IF(VLOOKUP($E61,'Country Indicator Data'!$B$4:$N$300,11,FALSE)&lt;U$4,5,(U$3-VLOOKUP($E61,'Country Indicator Data'!$B$4:$N$300,11,FALSE))/(U$3-U$4)*5)),1))))</f>
        <v>3.6</v>
      </c>
      <c r="V61" s="256">
        <f>IF(B61="Regional crisis",((IF(VLOOKUP($C61,'Regional Crises'!$B$1:$R$66,16,FALSE)="x","x",ROUND(IF(VLOOKUP($C61,'Regional Crises'!$B$1:$R$66,16,FALSE)&gt;V$3,0,IF(VLOOKUP($C61,'Regional Crises'!$B$1:$R$66,16,FALSE)&lt;V$4,5,(V$3-VLOOKUP($C61,'Regional Crises'!$B$1:$R$66,16,FALSE))/(V$3-V$4)*5)),1)))),(IF(VLOOKUP($E61,'Country Indicator Data'!$B$4:$N$300,12,FALSE)="x","x",ROUND(IF(VLOOKUP($E61,'Country Indicator Data'!$B$4:$N$300,12,FALSE)&gt;V$3,0,IF(VLOOKUP($E61,'Country Indicator Data'!$B$4:$N$300,12,FALSE)&lt;V$4,5,(V$3-VLOOKUP($E61,'Country Indicator Data'!$B$4:$N$300,12,FALSE))/(V$3-V$4)*5)),1))))</f>
        <v>4.5999999999999996</v>
      </c>
      <c r="W61" s="256">
        <f t="shared" si="18"/>
        <v>4.2</v>
      </c>
      <c r="X61" s="256">
        <f t="shared" si="19"/>
        <v>3.3</v>
      </c>
      <c r="Y61" s="263">
        <f>IF('Core Indicators'!FC58="x","x",IF('Core Indicators'!FC58&gt;=5,5,IF('Core Indicators'!FC58&gt;=4,4,IF('Core Indicators'!FC58&gt;=3,3,IF('Core Indicators'!FC58&gt;=2,2,IF('Core Indicators'!FC58&gt;=1,1,0))))))</f>
        <v>5</v>
      </c>
      <c r="Z61" s="256">
        <f t="shared" si="20"/>
        <v>5</v>
      </c>
      <c r="AA61" s="263">
        <f>'Crisis Indicator Data'!Y58</f>
        <v>1</v>
      </c>
      <c r="AB61" s="263">
        <f>'Crisis Indicator Data'!Z58</f>
        <v>3</v>
      </c>
      <c r="AC61" s="263">
        <f>'Crisis Indicator Data'!AA58</f>
        <v>0</v>
      </c>
      <c r="AD61" s="263">
        <f>'Crisis Indicator Data'!AB58</f>
        <v>0</v>
      </c>
      <c r="AE61" s="263">
        <f t="shared" si="21"/>
        <v>2</v>
      </c>
      <c r="AF61" s="263">
        <f>'Crisis Indicator Data'!AC58</f>
        <v>2</v>
      </c>
      <c r="AG61" s="263">
        <f>'Crisis Indicator Data'!AD58</f>
        <v>2</v>
      </c>
      <c r="AH61" s="263">
        <f t="shared" si="22"/>
        <v>4</v>
      </c>
      <c r="AI61" s="263">
        <f>'Crisis Indicator Data'!AE58</f>
        <v>1</v>
      </c>
      <c r="AJ61" s="263">
        <f>'Crisis Indicator Data'!AF58</f>
        <v>1</v>
      </c>
      <c r="AK61" s="263">
        <f>'Crisis Indicator Data'!AG58</f>
        <v>1</v>
      </c>
      <c r="AL61" s="263">
        <f t="shared" si="23"/>
        <v>3</v>
      </c>
      <c r="AM61" s="256">
        <f t="shared" si="24"/>
        <v>3</v>
      </c>
      <c r="AN61" s="256">
        <f t="shared" si="25"/>
        <v>4</v>
      </c>
    </row>
    <row r="62" spans="1:40" ht="13.5" customHeight="1" x14ac:dyDescent="0.35">
      <c r="A62" s="150" t="str">
        <f>'Crisis Indicator Data'!A59</f>
        <v>Mixed migration flows in Libya</v>
      </c>
      <c r="B62" s="151" t="str">
        <f>'Crisis Indicator Data'!B59</f>
        <v>International displacement</v>
      </c>
      <c r="C62" s="151" t="str">
        <f>'Crisis Indicator Data'!C59</f>
        <v>LBY002</v>
      </c>
      <c r="D62" s="151" t="str">
        <f>'Crisis Indicator Data'!D59</f>
        <v>Libya</v>
      </c>
      <c r="E62" s="152" t="str">
        <f>'Crisis Indicator Data'!E59</f>
        <v>LBY</v>
      </c>
      <c r="F62" s="256">
        <f>IF(B62="Regional crisis",(IF(VLOOKUP($C62,'Regional Crises'!$B$1:$R$66,7,FALSE)="x","x",ROUND(IF(VLOOKUP($C62,'Regional Crises'!$B$1:$R$66,7,FALSE)&gt;$F$3,5,IF(VLOOKUP($C62,'Regional Crises'!$B$1:$R$66,7,FALSE)&lt;F$4,0,($F$3-VLOOKUP($C62,'Regional Crises'!$B$1:$R$66,7,FALSE))/($F$3-$F$4)*5)),1))),IF(VLOOKUP($E62,'Country Indicator Data'!$B$4:$N$300,3,FALSE)="x","x",ROUND(IF(VLOOKUP($E62,'Country Indicator Data'!$B$4:$N$300,3,FALSE)&gt;$F$3,5,IF(VLOOKUP($E62,'Country Indicator Data'!$B$4:$N$300,3,FALSE)&lt;$F$4,0,($F$3-VLOOKUP($E62,'Country Indicator Data'!$B$4:$N$300,3,FALSE))/($F$3-$F$4)*5)),1)))</f>
        <v>4.5999999999999996</v>
      </c>
      <c r="G62" s="256">
        <f>IF(B62="Regional crisis",(IF(VLOOKUP($C62,'Regional Crises'!$B$1:$R$66,9,FALSE)="x","x",ROUND(IF(VLOOKUP($C62,'Regional Crises'!$B$1:$R$66,9,FALSE)&gt;G$3,5,IF(VLOOKUP($C62,'Regional Crises'!$B$1:$R$66,9,FALSE)&lt;G$4,0,(G$3-VLOOKUP($C62,'Regional Crises'!$B$1:$R$66,9,FALSE))/(G$3-G$4)*5)),1))),IF(VLOOKUP($E62,'Country Indicator Data'!$B$4:$N$300,5,FALSE)="x","x",ROUND(IF(VLOOKUP($E62,'Country Indicator Data'!$B$4:$N$300,5,FALSE)&gt;G$3,5,IF(VLOOKUP($E62,'Country Indicator Data'!$B$4:$N$300,5,FALSE)&lt;G$4,0,(G$3-VLOOKUP($E62,'Country Indicator Data'!$B$4:$N$300,5,FALSE))/(G$3-G$4)*5)),1)))</f>
        <v>3.8</v>
      </c>
      <c r="H62" s="256">
        <f t="shared" si="13"/>
        <v>4.1999999999999993</v>
      </c>
      <c r="I62" s="256">
        <f>IF(B62="Regional crisis",(IF(VLOOKUP($C62,'Regional Crises'!$B$1:$R$66,6,FALSE)="x","x",ROUND(IF(VLOOKUP($C62,'Regional Crises'!$B$1:$R$66,6,FALSE)&gt;I$3,5,IF(VLOOKUP($C62,'Regional Crises'!$B$1:$R$66,6,FALSE)&lt;I$4,0,5-(I$3-VLOOKUP($C62,'Regional Crises'!$B$1:$R$66,6,FALSE))/(I$3-I$4)*5)),1))),IF(VLOOKUP($E62,'Country Indicator Data'!$B$4:$N$300,2,FALSE)="x","x",ROUND(IF(VLOOKUP($E62,'Country Indicator Data'!$B$4:$N$300,2,FALSE)&gt;I$3,5,IF(VLOOKUP($E62,'Country Indicator Data'!$B$4:$N$300,2,FALSE)&lt;I$4,0,5-(I$3-VLOOKUP($E62,'Country Indicator Data'!$B$4:$N$300,2,FALSE))/(I$3-I$4)*5)),1)))</f>
        <v>1.4</v>
      </c>
      <c r="J62" s="256">
        <f>IF(B62="Regional crisis",(IF(VLOOKUP($C62,'Regional Crises'!$B$1:$R$66,8,FALSE)="x","x",ROUND(IF(VLOOKUP($C62,'Regional Crises'!$B$1:$R$66,8,FALSE)&gt;J$3,5,IF(VLOOKUP($C62,'Regional Crises'!$B$1:$R$66,8,FALSE)&lt;J$4,0,5-(J$3-VLOOKUP($C62,'Regional Crises'!$B$1:$R$66,8,FALSE))/(J$3-J$4)*5)),1))),IF(VLOOKUP($E62,'Country Indicator Data'!$B$4:$N$300,4,FALSE)="x","x",ROUND(IF(VLOOKUP($E62,'Country Indicator Data'!$B$4:$N$300,4,FALSE)&gt;J$3,5,IF(VLOOKUP($E62,'Country Indicator Data'!$B$4:$N$300,4,FALSE)&lt;J$4,0,5-(J$3-VLOOKUP($E62,'Country Indicator Data'!$B$4:$N$300,4,FALSE))/(J$3-J$4)*5)),1)))</f>
        <v>0</v>
      </c>
      <c r="K62" s="256">
        <f t="shared" si="14"/>
        <v>0.7</v>
      </c>
      <c r="L62" s="256">
        <f>IF(B62="Regional crisis",(IF(VLOOKUP($C62,'Regional Crises'!$B$1:$R$66,10,FALSE)="x","x",ROUND(IF(VLOOKUP($C62,'Regional Crises'!$B$1:$R$66,10,FALSE)&gt;L$3,5,IF(VLOOKUP($C62,'Regional Crises'!$B$1:$R$66,10,FALSE)&lt;L$4,0,5-(L$3-VLOOKUP($C62,'Regional Crises'!$B$1:$R$66,10,FALSE))/(L$3-L$4)*5)),1))),IF(VLOOKUP($E62,'Country Indicator Data'!$B$4:$N$300,6,FALSE)="x","x",ROUND(IF(VLOOKUP($E62,'Country Indicator Data'!$B$4:$N$300,6,FALSE)&gt;L$3,5,IF(VLOOKUP($E62,'Country Indicator Data'!$B$4:$N$300,6,FALSE)&lt;L$4,0,5-(L$3-VLOOKUP($E62,'Country Indicator Data'!$B$4:$N$300,6,FALSE))/(L$3-L$4)*5)),1)))</f>
        <v>1.1000000000000001</v>
      </c>
      <c r="M62" s="256" t="str">
        <f>IF(B62="Regional crisis",(IF(VLOOKUP($C62,'Regional Crises'!$B$1:$R$66,11,FALSE)="x","x",ROUND(IF(VLOOKUP($C62,'Regional Crises'!$B$1:$R$66,11,FALSE)&gt;M$3,5,IF(VLOOKUP($C62,'Regional Crises'!$B$1:$R$66,11,FALSE)&lt;M$4,0,5-(M$3-VLOOKUP($C62,'Regional Crises'!$B$1:$R$66,11,FALSE))/(M$3-M$4)*5)),1))),IF(VLOOKUP($E62,'Country Indicator Data'!$B$4:$N$300,7,FALSE)="x","x",ROUND(IF(VLOOKUP($E62,'Country Indicator Data'!$B$4:$N$300,7,FALSE)&gt;M$3,5,IF(VLOOKUP($E62,'Country Indicator Data'!$B$4:$N$300,7,FALSE)&lt;M$4,0,5-(M$3-VLOOKUP($E62,'Country Indicator Data'!$B$4:$N$300,7,FALSE))/(M$3-M$4)*5)),1)))</f>
        <v>x</v>
      </c>
      <c r="N62" s="256">
        <f t="shared" si="15"/>
        <v>1.1000000000000001</v>
      </c>
      <c r="O62" s="256">
        <f t="shared" si="16"/>
        <v>2</v>
      </c>
      <c r="P62" s="256">
        <f>IF(B62="Regional crisis",VLOOKUP(C62,'Regional Crises'!$B$1:$R$69,12,FALSE),VLOOKUP(E62,'Country Indicator Data'!$B$4:$I$300,8,FALSE))</f>
        <v>3</v>
      </c>
      <c r="Q62" s="256">
        <f>IF($B62="Regional crisis",((IF(VLOOKUP($C62,'Regional Crises'!$B$1:$R$66,13,FALSE)="x","x",ROUND(IF(VLOOKUP($C62,'Regional Crises'!$B$1:$R$66,13,FALSE)&gt;Q$3,5,IF(VLOOKUP($C62,'Regional Crises'!$B$1:$R$66,13,FALSE)&lt;Q$4,0,5-(LOG(Q$3)-LOG(VLOOKUP($C62,'Regional Crises'!$B$1:$R$66,13,FALSE)))/(LOG(Q$3)-LOG(Q$4))*5)),1)))),(IF(VLOOKUP($E62,'Country Indicator Data'!$B$4:$N$300,9,FALSE)="x","x",ROUND(IF(VLOOKUP($E62,'Country Indicator Data'!$B$4:$N$300,9,FALSE)&gt;Q$3,5,IF(VLOOKUP($E62,'Country Indicator Data'!$B$4:$N$300,9,FALSE)&lt;Q$4,0,5-(LOG(Q$3)-LOG(VLOOKUP($E62,'Country Indicator Data'!$B$4:$N$300,9,FALSE)))/(LOG(Q$3)-LOG(Q$4))*5)),1))))</f>
        <v>4.3</v>
      </c>
      <c r="R62" s="256">
        <f t="shared" si="17"/>
        <v>3.65</v>
      </c>
      <c r="S62" s="256">
        <f>IF(B62="Regional crisis",((IF(VLOOKUP($C62,'Regional Crises'!$B$1:$R$66,17,FALSE)="x","x",ROUND(IF(VLOOKUP($C62,'Regional Crises'!$B$1:$R$66,17,FALSE)&gt;S$3,0,IF(VLOOKUP($C62,'Regional Crises'!$B$1:$R$66,17,FALSE)&lt;S$4,5,(S$3-VLOOKUP($C62,'Regional Crises'!$B$1:$R$66,17,FALSE))/(S$3-S$4)*5)),1)))),(IF(VLOOKUP($E62,'Country Indicator Data'!$B$4:$N$300,13,FALSE)="x","x",ROUND(IF(VLOOKUP($E62,'Country Indicator Data'!$B$4:$N$300,13,FALSE)&gt;S$3,0,IF(VLOOKUP($E62,'Country Indicator Data'!$B$4:$N$300,13,FALSE)&lt;S$4,5,(S$3-VLOOKUP($E62,'Country Indicator Data'!$B$4:$N$300,13,FALSE))/(S$3-S$4)*5)),1))))</f>
        <v>4.0999999999999996</v>
      </c>
      <c r="T62" s="256">
        <f>IF(B62="Regional crisis",((IF(VLOOKUP($C62,'Regional Crises'!$B$1:$R$66,14,FALSE)="x","x",ROUND(IF(VLOOKUP($C62,'Regional Crises'!$B$1:$R$66,14,FALSE)&gt;T$3,0,IF(VLOOKUP($C62,'Regional Crises'!$B$1:$R$66,14,FALSE)&lt;T$4,5,(T$3-VLOOKUP($C62,'Regional Crises'!$B$1:$R$66,14,FALSE))/(T$3-T$4)*5)),1)))),(IF(VLOOKUP($E62,'Country Indicator Data'!$B$4:$N$300,10,FALSE)="x","x",ROUND(IF(VLOOKUP($E62,'Country Indicator Data'!$B$4:$N$300,10,FALSE)&gt;T$3,0,IF(VLOOKUP($E62,'Country Indicator Data'!$B$4:$N$300,10,FALSE)&lt;T$4,5,(T$3-VLOOKUP($E62,'Country Indicator Data'!$B$4:$N$300,10,FALSE))/(T$3-T$4)*5)),1))))</f>
        <v>4.3</v>
      </c>
      <c r="U62" s="256">
        <f>IF(B62="Regional crisis",((IF(VLOOKUP($C62,'Regional Crises'!$B$1:$R$66,15,FALSE)="x","x",ROUND(IF(VLOOKUP($C62,'Regional Crises'!$B$1:$R$66,15,FALSE)&gt;U$3,0,IF(VLOOKUP($C62,'Regional Crises'!$B$1:$R$66,15,FALSE)&lt;U$4,5,(U$3-VLOOKUP($C62,'Regional Crises'!$B$1:$R$66,15,FALSE))/(U$3-U$4)*5)),1)))),(IF(VLOOKUP($E62,'Country Indicator Data'!$B$4:$N$300,11,FALSE)="x","x",ROUND(IF(VLOOKUP($E62,'Country Indicator Data'!$B$4:$N$300,11,FALSE)&gt;U$3,0,IF(VLOOKUP($E62,'Country Indicator Data'!$B$4:$N$300,11,FALSE)&lt;U$4,5,(U$3-VLOOKUP($E62,'Country Indicator Data'!$B$4:$N$300,11,FALSE))/(U$3-U$4)*5)),1))))</f>
        <v>3.6</v>
      </c>
      <c r="V62" s="256">
        <f>IF(B62="Regional crisis",((IF(VLOOKUP($C62,'Regional Crises'!$B$1:$R$66,16,FALSE)="x","x",ROUND(IF(VLOOKUP($C62,'Regional Crises'!$B$1:$R$66,16,FALSE)&gt;V$3,0,IF(VLOOKUP($C62,'Regional Crises'!$B$1:$R$66,16,FALSE)&lt;V$4,5,(V$3-VLOOKUP($C62,'Regional Crises'!$B$1:$R$66,16,FALSE))/(V$3-V$4)*5)),1)))),(IF(VLOOKUP($E62,'Country Indicator Data'!$B$4:$N$300,12,FALSE)="x","x",ROUND(IF(VLOOKUP($E62,'Country Indicator Data'!$B$4:$N$300,12,FALSE)&gt;V$3,0,IF(VLOOKUP($E62,'Country Indicator Data'!$B$4:$N$300,12,FALSE)&lt;V$4,5,(V$3-VLOOKUP($E62,'Country Indicator Data'!$B$4:$N$300,12,FALSE))/(V$3-V$4)*5)),1))))</f>
        <v>4.5999999999999996</v>
      </c>
      <c r="W62" s="256">
        <f t="shared" si="18"/>
        <v>4.2</v>
      </c>
      <c r="X62" s="256">
        <f t="shared" si="19"/>
        <v>3.3</v>
      </c>
      <c r="Y62" s="263">
        <f>IF('Core Indicators'!FC59="x","x",IF('Core Indicators'!FC59&gt;=5,5,IF('Core Indicators'!FC59&gt;=4,4,IF('Core Indicators'!FC59&gt;=3,3,IF('Core Indicators'!FC59&gt;=2,2,IF('Core Indicators'!FC59&gt;=1,1,0))))))</f>
        <v>5</v>
      </c>
      <c r="Z62" s="256">
        <f t="shared" si="20"/>
        <v>5</v>
      </c>
      <c r="AA62" s="263">
        <f>'Crisis Indicator Data'!Y59</f>
        <v>1</v>
      </c>
      <c r="AB62" s="263">
        <f>'Crisis Indicator Data'!Z59</f>
        <v>3</v>
      </c>
      <c r="AC62" s="263">
        <f>'Crisis Indicator Data'!AA59</f>
        <v>0</v>
      </c>
      <c r="AD62" s="263">
        <f>'Crisis Indicator Data'!AB59</f>
        <v>0</v>
      </c>
      <c r="AE62" s="263">
        <f t="shared" si="21"/>
        <v>2</v>
      </c>
      <c r="AF62" s="263">
        <f>'Crisis Indicator Data'!AC59</f>
        <v>2</v>
      </c>
      <c r="AG62" s="263">
        <f>'Crisis Indicator Data'!AD59</f>
        <v>2</v>
      </c>
      <c r="AH62" s="263">
        <f t="shared" si="22"/>
        <v>4</v>
      </c>
      <c r="AI62" s="263">
        <f>'Crisis Indicator Data'!AE59</f>
        <v>1</v>
      </c>
      <c r="AJ62" s="263">
        <f>'Crisis Indicator Data'!AF59</f>
        <v>1</v>
      </c>
      <c r="AK62" s="263">
        <f>'Crisis Indicator Data'!AG59</f>
        <v>1</v>
      </c>
      <c r="AL62" s="263">
        <f t="shared" si="23"/>
        <v>3</v>
      </c>
      <c r="AM62" s="256">
        <f t="shared" si="24"/>
        <v>3</v>
      </c>
      <c r="AN62" s="256">
        <f t="shared" si="25"/>
        <v>4</v>
      </c>
    </row>
    <row r="63" spans="1:40" ht="13.5" customHeight="1" x14ac:dyDescent="0.35">
      <c r="A63" s="150" t="str">
        <f>'Crisis Indicator Data'!A60</f>
        <v>Drought in Lesotho</v>
      </c>
      <c r="B63" s="151" t="str">
        <f>'Crisis Indicator Data'!B60</f>
        <v>Drought</v>
      </c>
      <c r="C63" s="151" t="str">
        <f>'Crisis Indicator Data'!C60</f>
        <v>LSO002</v>
      </c>
      <c r="D63" s="151" t="str">
        <f>'Crisis Indicator Data'!D60</f>
        <v>Lesotho</v>
      </c>
      <c r="E63" s="152" t="str">
        <f>'Crisis Indicator Data'!E60</f>
        <v>LSO</v>
      </c>
      <c r="F63" s="256">
        <f>IF(B63="Regional crisis",(IF(VLOOKUP($C63,'Regional Crises'!$B$1:$R$66,7,FALSE)="x","x",ROUND(IF(VLOOKUP($C63,'Regional Crises'!$B$1:$R$66,7,FALSE)&gt;$F$3,5,IF(VLOOKUP($C63,'Regional Crises'!$B$1:$R$66,7,FALSE)&lt;F$4,0,($F$3-VLOOKUP($C63,'Regional Crises'!$B$1:$R$66,7,FALSE))/($F$3-$F$4)*5)),1))),IF(VLOOKUP($E63,'Country Indicator Data'!$B$4:$N$300,3,FALSE)="x","x",ROUND(IF(VLOOKUP($E63,'Country Indicator Data'!$B$4:$N$300,3,FALSE)&gt;$F$3,5,IF(VLOOKUP($E63,'Country Indicator Data'!$B$4:$N$300,3,FALSE)&lt;$F$4,0,($F$3-VLOOKUP($E63,'Country Indicator Data'!$B$4:$N$300,3,FALSE))/($F$3-$F$4)*5)),1)))</f>
        <v>1.1000000000000001</v>
      </c>
      <c r="G63" s="256">
        <f>IF(B63="Regional crisis",(IF(VLOOKUP($C63,'Regional Crises'!$B$1:$R$66,9,FALSE)="x","x",ROUND(IF(VLOOKUP($C63,'Regional Crises'!$B$1:$R$66,9,FALSE)&gt;G$3,5,IF(VLOOKUP($C63,'Regional Crises'!$B$1:$R$66,9,FALSE)&lt;G$4,0,(G$3-VLOOKUP($C63,'Regional Crises'!$B$1:$R$66,9,FALSE))/(G$3-G$4)*5)),1))),IF(VLOOKUP($E63,'Country Indicator Data'!$B$4:$N$300,5,FALSE)="x","x",ROUND(IF(VLOOKUP($E63,'Country Indicator Data'!$B$4:$N$300,5,FALSE)&gt;G$3,5,IF(VLOOKUP($E63,'Country Indicator Data'!$B$4:$N$300,5,FALSE)&lt;G$4,0,(G$3-VLOOKUP($E63,'Country Indicator Data'!$B$4:$N$300,5,FALSE))/(G$3-G$4)*5)),1)))</f>
        <v>2.2999999999999998</v>
      </c>
      <c r="H63" s="256">
        <f t="shared" si="13"/>
        <v>1.7</v>
      </c>
      <c r="I63" s="256">
        <f>IF(B63="Regional crisis",(IF(VLOOKUP($C63,'Regional Crises'!$B$1:$R$66,6,FALSE)="x","x",ROUND(IF(VLOOKUP($C63,'Regional Crises'!$B$1:$R$66,6,FALSE)&gt;I$3,5,IF(VLOOKUP($C63,'Regional Crises'!$B$1:$R$66,6,FALSE)&lt;I$4,0,5-(I$3-VLOOKUP($C63,'Regional Crises'!$B$1:$R$66,6,FALSE))/(I$3-I$4)*5)),1))),IF(VLOOKUP($E63,'Country Indicator Data'!$B$4:$N$300,2,FALSE)="x","x",ROUND(IF(VLOOKUP($E63,'Country Indicator Data'!$B$4:$N$300,2,FALSE)&gt;I$3,5,IF(VLOOKUP($E63,'Country Indicator Data'!$B$4:$N$300,2,FALSE)&lt;I$4,0,5-(I$3-VLOOKUP($E63,'Country Indicator Data'!$B$4:$N$300,2,FALSE))/(I$3-I$4)*5)),1)))</f>
        <v>0</v>
      </c>
      <c r="J63" s="256">
        <f>IF(B63="Regional crisis",(IF(VLOOKUP($C63,'Regional Crises'!$B$1:$R$66,8,FALSE)="x","x",ROUND(IF(VLOOKUP($C63,'Regional Crises'!$B$1:$R$66,8,FALSE)&gt;J$3,5,IF(VLOOKUP($C63,'Regional Crises'!$B$1:$R$66,8,FALSE)&lt;J$4,0,5-(J$3-VLOOKUP($C63,'Regional Crises'!$B$1:$R$66,8,FALSE))/(J$3-J$4)*5)),1))),IF(VLOOKUP($E63,'Country Indicator Data'!$B$4:$N$300,4,FALSE)="x","x",ROUND(IF(VLOOKUP($E63,'Country Indicator Data'!$B$4:$N$300,4,FALSE)&gt;J$3,5,IF(VLOOKUP($E63,'Country Indicator Data'!$B$4:$N$300,4,FALSE)&lt;J$4,0,5-(J$3-VLOOKUP($E63,'Country Indicator Data'!$B$4:$N$300,4,FALSE))/(J$3-J$4)*5)),1)))</f>
        <v>0</v>
      </c>
      <c r="K63" s="256">
        <f t="shared" si="14"/>
        <v>0</v>
      </c>
      <c r="L63" s="256">
        <f>IF(B63="Regional crisis",(IF(VLOOKUP($C63,'Regional Crises'!$B$1:$R$66,10,FALSE)="x","x",ROUND(IF(VLOOKUP($C63,'Regional Crises'!$B$1:$R$66,10,FALSE)&gt;L$3,5,IF(VLOOKUP($C63,'Regional Crises'!$B$1:$R$66,10,FALSE)&lt;L$4,0,5-(L$3-VLOOKUP($C63,'Regional Crises'!$B$1:$R$66,10,FALSE))/(L$3-L$4)*5)),1))),IF(VLOOKUP($E63,'Country Indicator Data'!$B$4:$N$300,6,FALSE)="x","x",ROUND(IF(VLOOKUP($E63,'Country Indicator Data'!$B$4:$N$300,6,FALSE)&gt;L$3,5,IF(VLOOKUP($E63,'Country Indicator Data'!$B$4:$N$300,6,FALSE)&lt;L$4,0,5-(L$3-VLOOKUP($E63,'Country Indicator Data'!$B$4:$N$300,6,FALSE))/(L$3-L$4)*5)),1)))</f>
        <v>3.6</v>
      </c>
      <c r="M63" s="256">
        <f>IF(B63="Regional crisis",(IF(VLOOKUP($C63,'Regional Crises'!$B$1:$R$66,11,FALSE)="x","x",ROUND(IF(VLOOKUP($C63,'Regional Crises'!$B$1:$R$66,11,FALSE)&gt;M$3,5,IF(VLOOKUP($C63,'Regional Crises'!$B$1:$R$66,11,FALSE)&lt;M$4,0,5-(M$3-VLOOKUP($C63,'Regional Crises'!$B$1:$R$66,11,FALSE))/(M$3-M$4)*5)),1))),IF(VLOOKUP($E63,'Country Indicator Data'!$B$4:$N$300,7,FALSE)="x","x",ROUND(IF(VLOOKUP($E63,'Country Indicator Data'!$B$4:$N$300,7,FALSE)&gt;M$3,5,IF(VLOOKUP($E63,'Country Indicator Data'!$B$4:$N$300,7,FALSE)&lt;M$4,0,5-(M$3-VLOOKUP($E63,'Country Indicator Data'!$B$4:$N$300,7,FALSE))/(M$3-M$4)*5)),1)))</f>
        <v>2.5</v>
      </c>
      <c r="N63" s="256">
        <f t="shared" si="15"/>
        <v>3.05</v>
      </c>
      <c r="O63" s="256">
        <f t="shared" si="16"/>
        <v>1.5833333333333333</v>
      </c>
      <c r="P63" s="256">
        <f>IF(B63="Regional crisis",VLOOKUP(C63,'Regional Crises'!$B$1:$R$69,12,FALSE),VLOOKUP(E63,'Country Indicator Data'!$B$4:$I$300,8,FALSE))</f>
        <v>0</v>
      </c>
      <c r="Q63" s="256">
        <f>IF($B63="Regional crisis",((IF(VLOOKUP($C63,'Regional Crises'!$B$1:$R$66,13,FALSE)="x","x",ROUND(IF(VLOOKUP($C63,'Regional Crises'!$B$1:$R$66,13,FALSE)&gt;Q$3,5,IF(VLOOKUP($C63,'Regional Crises'!$B$1:$R$66,13,FALSE)&lt;Q$4,0,5-(LOG(Q$3)-LOG(VLOOKUP($C63,'Regional Crises'!$B$1:$R$66,13,FALSE)))/(LOG(Q$3)-LOG(Q$4))*5)),1)))),(IF(VLOOKUP($E63,'Country Indicator Data'!$B$4:$N$300,9,FALSE)="x","x",ROUND(IF(VLOOKUP($E63,'Country Indicator Data'!$B$4:$N$300,9,FALSE)&gt;Q$3,5,IF(VLOOKUP($E63,'Country Indicator Data'!$B$4:$N$300,9,FALSE)&lt;Q$4,0,5-(LOG(Q$3)-LOG(VLOOKUP($E63,'Country Indicator Data'!$B$4:$N$300,9,FALSE)))/(LOG(Q$3)-LOG(Q$4))*5)),1))))</f>
        <v>1.6</v>
      </c>
      <c r="R63" s="256">
        <f t="shared" si="17"/>
        <v>0.8</v>
      </c>
      <c r="S63" s="256">
        <f>IF(B63="Regional crisis",((IF(VLOOKUP($C63,'Regional Crises'!$B$1:$R$66,17,FALSE)="x","x",ROUND(IF(VLOOKUP($C63,'Regional Crises'!$B$1:$R$66,17,FALSE)&gt;S$3,0,IF(VLOOKUP($C63,'Regional Crises'!$B$1:$R$66,17,FALSE)&lt;S$4,5,(S$3-VLOOKUP($C63,'Regional Crises'!$B$1:$R$66,17,FALSE))/(S$3-S$4)*5)),1)))),(IF(VLOOKUP($E63,'Country Indicator Data'!$B$4:$N$300,13,FALSE)="x","x",ROUND(IF(VLOOKUP($E63,'Country Indicator Data'!$B$4:$N$300,13,FALSE)&gt;S$3,0,IF(VLOOKUP($E63,'Country Indicator Data'!$B$4:$N$300,13,FALSE)&lt;S$4,5,(S$3-VLOOKUP($E63,'Country Indicator Data'!$B$4:$N$300,13,FALSE))/(S$3-S$4)*5)),1))))</f>
        <v>3</v>
      </c>
      <c r="T63" s="256">
        <f>IF(B63="Regional crisis",((IF(VLOOKUP($C63,'Regional Crises'!$B$1:$R$66,14,FALSE)="x","x",ROUND(IF(VLOOKUP($C63,'Regional Crises'!$B$1:$R$66,14,FALSE)&gt;T$3,0,IF(VLOOKUP($C63,'Regional Crises'!$B$1:$R$66,14,FALSE)&lt;T$4,5,(T$3-VLOOKUP($C63,'Regional Crises'!$B$1:$R$66,14,FALSE))/(T$3-T$4)*5)),1)))),(IF(VLOOKUP($E63,'Country Indicator Data'!$B$4:$N$300,10,FALSE)="x","x",ROUND(IF(VLOOKUP($E63,'Country Indicator Data'!$B$4:$N$300,10,FALSE)&gt;T$3,0,IF(VLOOKUP($E63,'Country Indicator Data'!$B$4:$N$300,10,FALSE)&lt;T$4,5,(T$3-VLOOKUP($E63,'Country Indicator Data'!$B$4:$N$300,10,FALSE))/(T$3-T$4)*5)),1))))</f>
        <v>2.9</v>
      </c>
      <c r="U63" s="256">
        <f>IF(B63="Regional crisis",((IF(VLOOKUP($C63,'Regional Crises'!$B$1:$R$66,15,FALSE)="x","x",ROUND(IF(VLOOKUP($C63,'Regional Crises'!$B$1:$R$66,15,FALSE)&gt;U$3,0,IF(VLOOKUP($C63,'Regional Crises'!$B$1:$R$66,15,FALSE)&lt;U$4,5,(U$3-VLOOKUP($C63,'Regional Crises'!$B$1:$R$66,15,FALSE))/(U$3-U$4)*5)),1)))),(IF(VLOOKUP($E63,'Country Indicator Data'!$B$4:$N$300,11,FALSE)="x","x",ROUND(IF(VLOOKUP($E63,'Country Indicator Data'!$B$4:$N$300,11,FALSE)&gt;U$3,0,IF(VLOOKUP($E63,'Country Indicator Data'!$B$4:$N$300,11,FALSE)&lt;U$4,5,(U$3-VLOOKUP($E63,'Country Indicator Data'!$B$4:$N$300,11,FALSE))/(U$3-U$4)*5)),1))))</f>
        <v>2.5</v>
      </c>
      <c r="V63" s="256">
        <f>IF(B63="Regional crisis",((IF(VLOOKUP($C63,'Regional Crises'!$B$1:$R$66,16,FALSE)="x","x",ROUND(IF(VLOOKUP($C63,'Regional Crises'!$B$1:$R$66,16,FALSE)&gt;V$3,0,IF(VLOOKUP($C63,'Regional Crises'!$B$1:$R$66,16,FALSE)&lt;V$4,5,(V$3-VLOOKUP($C63,'Regional Crises'!$B$1:$R$66,16,FALSE))/(V$3-V$4)*5)),1)))),(IF(VLOOKUP($E63,'Country Indicator Data'!$B$4:$N$300,12,FALSE)="x","x",ROUND(IF(VLOOKUP($E63,'Country Indicator Data'!$B$4:$N$300,12,FALSE)&gt;V$3,0,IF(VLOOKUP($E63,'Country Indicator Data'!$B$4:$N$300,12,FALSE)&lt;V$4,5,(V$3-VLOOKUP($E63,'Country Indicator Data'!$B$4:$N$300,12,FALSE))/(V$3-V$4)*5)),1))))</f>
        <v>1.9</v>
      </c>
      <c r="W63" s="256">
        <f t="shared" si="18"/>
        <v>2.6</v>
      </c>
      <c r="X63" s="256">
        <f t="shared" si="19"/>
        <v>1.7</v>
      </c>
      <c r="Y63" s="263">
        <f>IF('Core Indicators'!FC60="x","x",IF('Core Indicators'!FC60&gt;=5,5,IF('Core Indicators'!FC60&gt;=4,4,IF('Core Indicators'!FC60&gt;=3,3,IF('Core Indicators'!FC60&gt;=2,2,IF('Core Indicators'!FC60&gt;=1,1,0))))))</f>
        <v>1</v>
      </c>
      <c r="Z63" s="256">
        <f t="shared" si="20"/>
        <v>1</v>
      </c>
      <c r="AA63" s="263">
        <f>'Crisis Indicator Data'!Y60</f>
        <v>1</v>
      </c>
      <c r="AB63" s="263">
        <f>'Crisis Indicator Data'!Z60</f>
        <v>0</v>
      </c>
      <c r="AC63" s="263">
        <f>'Crisis Indicator Data'!AA60</f>
        <v>0</v>
      </c>
      <c r="AD63" s="263">
        <f>'Crisis Indicator Data'!AB60</f>
        <v>0</v>
      </c>
      <c r="AE63" s="263">
        <f t="shared" si="21"/>
        <v>1</v>
      </c>
      <c r="AF63" s="263">
        <f>'Crisis Indicator Data'!AC60</f>
        <v>0</v>
      </c>
      <c r="AG63" s="263">
        <f>'Crisis Indicator Data'!AD60</f>
        <v>2</v>
      </c>
      <c r="AH63" s="263">
        <f t="shared" si="22"/>
        <v>2</v>
      </c>
      <c r="AI63" s="263">
        <f>'Crisis Indicator Data'!AE60</f>
        <v>0</v>
      </c>
      <c r="AJ63" s="263">
        <f>'Crisis Indicator Data'!AF60</f>
        <v>0</v>
      </c>
      <c r="AK63" s="263">
        <f>'Crisis Indicator Data'!AG60</f>
        <v>1</v>
      </c>
      <c r="AL63" s="263">
        <f t="shared" si="23"/>
        <v>1</v>
      </c>
      <c r="AM63" s="256">
        <f t="shared" si="24"/>
        <v>1</v>
      </c>
      <c r="AN63" s="256">
        <f t="shared" si="25"/>
        <v>1</v>
      </c>
    </row>
    <row r="64" spans="1:40" ht="13.5" customHeight="1" x14ac:dyDescent="0.35">
      <c r="A64" s="150" t="str">
        <f>'Crisis Indicator Data'!A61</f>
        <v>Mixed migration flows in Morocco</v>
      </c>
      <c r="B64" s="151" t="str">
        <f>'Crisis Indicator Data'!B61</f>
        <v>International displacement</v>
      </c>
      <c r="C64" s="151" t="str">
        <f>'Crisis Indicator Data'!C61</f>
        <v>MAR002</v>
      </c>
      <c r="D64" s="151" t="str">
        <f>'Crisis Indicator Data'!D61</f>
        <v>Morocco</v>
      </c>
      <c r="E64" s="152" t="str">
        <f>'Crisis Indicator Data'!E61</f>
        <v>MAR</v>
      </c>
      <c r="F64" s="256">
        <f>IF(B64="Regional crisis",(IF(VLOOKUP($C64,'Regional Crises'!$B$1:$R$66,7,FALSE)="x","x",ROUND(IF(VLOOKUP($C64,'Regional Crises'!$B$1:$R$66,7,FALSE)&gt;$F$3,5,IF(VLOOKUP($C64,'Regional Crises'!$B$1:$R$66,7,FALSE)&lt;F$4,0,($F$3-VLOOKUP($C64,'Regional Crises'!$B$1:$R$66,7,FALSE))/($F$3-$F$4)*5)),1))),IF(VLOOKUP($E64,'Country Indicator Data'!$B$4:$N$300,3,FALSE)="x","x",ROUND(IF(VLOOKUP($E64,'Country Indicator Data'!$B$4:$N$300,3,FALSE)&gt;$F$3,5,IF(VLOOKUP($E64,'Country Indicator Data'!$B$4:$N$300,3,FALSE)&lt;$F$4,0,($F$3-VLOOKUP($E64,'Country Indicator Data'!$B$4:$N$300,3,FALSE))/($F$3-$F$4)*5)),1)))</f>
        <v>3.2</v>
      </c>
      <c r="G64" s="256">
        <f>IF(B64="Regional crisis",(IF(VLOOKUP($C64,'Regional Crises'!$B$1:$R$66,9,FALSE)="x","x",ROUND(IF(VLOOKUP($C64,'Regional Crises'!$B$1:$R$66,9,FALSE)&gt;G$3,5,IF(VLOOKUP($C64,'Regional Crises'!$B$1:$R$66,9,FALSE)&lt;G$4,0,(G$3-VLOOKUP($C64,'Regional Crises'!$B$1:$R$66,9,FALSE))/(G$3-G$4)*5)),1))),IF(VLOOKUP($E64,'Country Indicator Data'!$B$4:$N$300,5,FALSE)="x","x",ROUND(IF(VLOOKUP($E64,'Country Indicator Data'!$B$4:$N$300,5,FALSE)&gt;G$3,5,IF(VLOOKUP($E64,'Country Indicator Data'!$B$4:$N$300,5,FALSE)&lt;G$4,0,(G$3-VLOOKUP($E64,'Country Indicator Data'!$B$4:$N$300,5,FALSE))/(G$3-G$4)*5)),1)))</f>
        <v>3.2</v>
      </c>
      <c r="H64" s="256">
        <f t="shared" si="13"/>
        <v>3.2</v>
      </c>
      <c r="I64" s="256">
        <f>IF(B64="Regional crisis",(IF(VLOOKUP($C64,'Regional Crises'!$B$1:$R$66,6,FALSE)="x","x",ROUND(IF(VLOOKUP($C64,'Regional Crises'!$B$1:$R$66,6,FALSE)&gt;I$3,5,IF(VLOOKUP($C64,'Regional Crises'!$B$1:$R$66,6,FALSE)&lt;I$4,0,5-(I$3-VLOOKUP($C64,'Regional Crises'!$B$1:$R$66,6,FALSE))/(I$3-I$4)*5)),1))),IF(VLOOKUP($E64,'Country Indicator Data'!$B$4:$N$300,2,FALSE)="x","x",ROUND(IF(VLOOKUP($E64,'Country Indicator Data'!$B$4:$N$300,2,FALSE)&gt;I$3,5,IF(VLOOKUP($E64,'Country Indicator Data'!$B$4:$N$300,2,FALSE)&lt;I$4,0,5-(I$3-VLOOKUP($E64,'Country Indicator Data'!$B$4:$N$300,2,FALSE))/(I$3-I$4)*5)),1)))</f>
        <v>2.5</v>
      </c>
      <c r="J64" s="256">
        <f>IF(B64="Regional crisis",(IF(VLOOKUP($C64,'Regional Crises'!$B$1:$R$66,8,FALSE)="x","x",ROUND(IF(VLOOKUP($C64,'Regional Crises'!$B$1:$R$66,8,FALSE)&gt;J$3,5,IF(VLOOKUP($C64,'Regional Crises'!$B$1:$R$66,8,FALSE)&lt;J$4,0,5-(J$3-VLOOKUP($C64,'Regional Crises'!$B$1:$R$66,8,FALSE))/(J$3-J$4)*5)),1))),IF(VLOOKUP($E64,'Country Indicator Data'!$B$4:$N$300,4,FALSE)="x","x",ROUND(IF(VLOOKUP($E64,'Country Indicator Data'!$B$4:$N$300,4,FALSE)&gt;J$3,5,IF(VLOOKUP($E64,'Country Indicator Data'!$B$4:$N$300,4,FALSE)&lt;J$4,0,5-(J$3-VLOOKUP($E64,'Country Indicator Data'!$B$4:$N$300,4,FALSE))/(J$3-J$4)*5)),1)))</f>
        <v>4</v>
      </c>
      <c r="K64" s="256">
        <f t="shared" si="14"/>
        <v>3.25</v>
      </c>
      <c r="L64" s="256">
        <f>IF(B64="Regional crisis",(IF(VLOOKUP($C64,'Regional Crises'!$B$1:$R$66,10,FALSE)="x","x",ROUND(IF(VLOOKUP($C64,'Regional Crises'!$B$1:$R$66,10,FALSE)&gt;L$3,5,IF(VLOOKUP($C64,'Regional Crises'!$B$1:$R$66,10,FALSE)&lt;L$4,0,5-(L$3-VLOOKUP($C64,'Regional Crises'!$B$1:$R$66,10,FALSE))/(L$3-L$4)*5)),1))),IF(VLOOKUP($E64,'Country Indicator Data'!$B$4:$N$300,6,FALSE)="x","x",ROUND(IF(VLOOKUP($E64,'Country Indicator Data'!$B$4:$N$300,6,FALSE)&gt;L$3,5,IF(VLOOKUP($E64,'Country Indicator Data'!$B$4:$N$300,6,FALSE)&lt;L$4,0,5-(L$3-VLOOKUP($E64,'Country Indicator Data'!$B$4:$N$300,6,FALSE))/(L$3-L$4)*5)),1)))</f>
        <v>3.3</v>
      </c>
      <c r="M64" s="256">
        <f>IF(B64="Regional crisis",(IF(VLOOKUP($C64,'Regional Crises'!$B$1:$R$66,11,FALSE)="x","x",ROUND(IF(VLOOKUP($C64,'Regional Crises'!$B$1:$R$66,11,FALSE)&gt;M$3,5,IF(VLOOKUP($C64,'Regional Crises'!$B$1:$R$66,11,FALSE)&lt;M$4,0,5-(M$3-VLOOKUP($C64,'Regional Crises'!$B$1:$R$66,11,FALSE))/(M$3-M$4)*5)),1))),IF(VLOOKUP($E64,'Country Indicator Data'!$B$4:$N$300,7,FALSE)="x","x",ROUND(IF(VLOOKUP($E64,'Country Indicator Data'!$B$4:$N$300,7,FALSE)&gt;M$3,5,IF(VLOOKUP($E64,'Country Indicator Data'!$B$4:$N$300,7,FALSE)&lt;M$4,0,5-(M$3-VLOOKUP($E64,'Country Indicator Data'!$B$4:$N$300,7,FALSE))/(M$3-M$4)*5)),1)))</f>
        <v>1.8</v>
      </c>
      <c r="N64" s="256">
        <f t="shared" si="15"/>
        <v>2.5499999999999998</v>
      </c>
      <c r="O64" s="256">
        <f t="shared" si="16"/>
        <v>3</v>
      </c>
      <c r="P64" s="256">
        <f>IF(B64="Regional crisis",VLOOKUP(C64,'Regional Crises'!$B$1:$R$69,12,FALSE),VLOOKUP(E64,'Country Indicator Data'!$B$4:$I$300,8,FALSE))</f>
        <v>3</v>
      </c>
      <c r="Q64" s="256">
        <f>IF($B64="Regional crisis",((IF(VLOOKUP($C64,'Regional Crises'!$B$1:$R$66,13,FALSE)="x","x",ROUND(IF(VLOOKUP($C64,'Regional Crises'!$B$1:$R$66,13,FALSE)&gt;Q$3,5,IF(VLOOKUP($C64,'Regional Crises'!$B$1:$R$66,13,FALSE)&lt;Q$4,0,5-(LOG(Q$3)-LOG(VLOOKUP($C64,'Regional Crises'!$B$1:$R$66,13,FALSE)))/(LOG(Q$3)-LOG(Q$4))*5)),1)))),(IF(VLOOKUP($E64,'Country Indicator Data'!$B$4:$N$300,9,FALSE)="x","x",ROUND(IF(VLOOKUP($E64,'Country Indicator Data'!$B$4:$N$300,9,FALSE)&gt;Q$3,5,IF(VLOOKUP($E64,'Country Indicator Data'!$B$4:$N$300,9,FALSE)&lt;Q$4,0,5-(LOG(Q$3)-LOG(VLOOKUP($E64,'Country Indicator Data'!$B$4:$N$300,9,FALSE)))/(LOG(Q$3)-LOG(Q$4))*5)),1))))</f>
        <v>3</v>
      </c>
      <c r="R64" s="256">
        <f t="shared" si="17"/>
        <v>3</v>
      </c>
      <c r="S64" s="256">
        <f>IF(B64="Regional crisis",((IF(VLOOKUP($C64,'Regional Crises'!$B$1:$R$66,17,FALSE)="x","x",ROUND(IF(VLOOKUP($C64,'Regional Crises'!$B$1:$R$66,17,FALSE)&gt;S$3,0,IF(VLOOKUP($C64,'Regional Crises'!$B$1:$R$66,17,FALSE)&lt;S$4,5,(S$3-VLOOKUP($C64,'Regional Crises'!$B$1:$R$66,17,FALSE))/(S$3-S$4)*5)),1)))),(IF(VLOOKUP($E64,'Country Indicator Data'!$B$4:$N$300,13,FALSE)="x","x",ROUND(IF(VLOOKUP($E64,'Country Indicator Data'!$B$4:$N$300,13,FALSE)&gt;S$3,0,IF(VLOOKUP($E64,'Country Indicator Data'!$B$4:$N$300,13,FALSE)&lt;S$4,5,(S$3-VLOOKUP($E64,'Country Indicator Data'!$B$4:$N$300,13,FALSE))/(S$3-S$4)*5)),1))))</f>
        <v>3</v>
      </c>
      <c r="T64" s="256">
        <f>IF(B64="Regional crisis",((IF(VLOOKUP($C64,'Regional Crises'!$B$1:$R$66,14,FALSE)="x","x",ROUND(IF(VLOOKUP($C64,'Regional Crises'!$B$1:$R$66,14,FALSE)&gt;T$3,0,IF(VLOOKUP($C64,'Regional Crises'!$B$1:$R$66,14,FALSE)&lt;T$4,5,(T$3-VLOOKUP($C64,'Regional Crises'!$B$1:$R$66,14,FALSE))/(T$3-T$4)*5)),1)))),(IF(VLOOKUP($E64,'Country Indicator Data'!$B$4:$N$300,10,FALSE)="x","x",ROUND(IF(VLOOKUP($E64,'Country Indicator Data'!$B$4:$N$300,10,FALSE)&gt;T$3,0,IF(VLOOKUP($E64,'Country Indicator Data'!$B$4:$N$300,10,FALSE)&lt;T$4,5,(T$3-VLOOKUP($E64,'Country Indicator Data'!$B$4:$N$300,10,FALSE))/(T$3-T$4)*5)),1))))</f>
        <v>2.6</v>
      </c>
      <c r="U64" s="256">
        <f>IF(B64="Regional crisis",((IF(VLOOKUP($C64,'Regional Crises'!$B$1:$R$66,15,FALSE)="x","x",ROUND(IF(VLOOKUP($C64,'Regional Crises'!$B$1:$R$66,15,FALSE)&gt;U$3,0,IF(VLOOKUP($C64,'Regional Crises'!$B$1:$R$66,15,FALSE)&lt;U$4,5,(U$3-VLOOKUP($C64,'Regional Crises'!$B$1:$R$66,15,FALSE))/(U$3-U$4)*5)),1)))),(IF(VLOOKUP($E64,'Country Indicator Data'!$B$4:$N$300,11,FALSE)="x","x",ROUND(IF(VLOOKUP($E64,'Country Indicator Data'!$B$4:$N$300,11,FALSE)&gt;U$3,0,IF(VLOOKUP($E64,'Country Indicator Data'!$B$4:$N$300,11,FALSE)&lt;U$4,5,(U$3-VLOOKUP($E64,'Country Indicator Data'!$B$4:$N$300,11,FALSE))/(U$3-U$4)*5)),1))))</f>
        <v>3.4</v>
      </c>
      <c r="V64" s="256">
        <f>IF(B64="Regional crisis",((IF(VLOOKUP($C64,'Regional Crises'!$B$1:$R$66,16,FALSE)="x","x",ROUND(IF(VLOOKUP($C64,'Regional Crises'!$B$1:$R$66,16,FALSE)&gt;V$3,0,IF(VLOOKUP($C64,'Regional Crises'!$B$1:$R$66,16,FALSE)&lt;V$4,5,(V$3-VLOOKUP($C64,'Regional Crises'!$B$1:$R$66,16,FALSE))/(V$3-V$4)*5)),1)))),(IF(VLOOKUP($E64,'Country Indicator Data'!$B$4:$N$300,12,FALSE)="x","x",ROUND(IF(VLOOKUP($E64,'Country Indicator Data'!$B$4:$N$300,12,FALSE)&gt;V$3,0,IF(VLOOKUP($E64,'Country Indicator Data'!$B$4:$N$300,12,FALSE)&lt;V$4,5,(V$3-VLOOKUP($E64,'Country Indicator Data'!$B$4:$N$300,12,FALSE))/(V$3-V$4)*5)),1))))</f>
        <v>3.2</v>
      </c>
      <c r="W64" s="256">
        <f t="shared" si="18"/>
        <v>3.1</v>
      </c>
      <c r="X64" s="256">
        <f t="shared" si="19"/>
        <v>3</v>
      </c>
      <c r="Y64" s="263">
        <f>IF('Core Indicators'!FC61="x","x",IF('Core Indicators'!FC61&gt;=5,5,IF('Core Indicators'!FC61&gt;=4,4,IF('Core Indicators'!FC61&gt;=3,3,IF('Core Indicators'!FC61&gt;=2,2,IF('Core Indicators'!FC61&gt;=1,1,0))))))</f>
        <v>2</v>
      </c>
      <c r="Z64" s="256">
        <f t="shared" si="20"/>
        <v>2</v>
      </c>
      <c r="AA64" s="263">
        <f>'Crisis Indicator Data'!Y61</f>
        <v>2</v>
      </c>
      <c r="AB64" s="263">
        <f>'Crisis Indicator Data'!Z61</f>
        <v>0</v>
      </c>
      <c r="AC64" s="263">
        <f>'Crisis Indicator Data'!AA61</f>
        <v>1</v>
      </c>
      <c r="AD64" s="263">
        <f>'Crisis Indicator Data'!AB61</f>
        <v>0</v>
      </c>
      <c r="AE64" s="263">
        <f t="shared" si="21"/>
        <v>2</v>
      </c>
      <c r="AF64" s="263">
        <f>'Crisis Indicator Data'!AC61</f>
        <v>1</v>
      </c>
      <c r="AG64" s="263">
        <f>'Crisis Indicator Data'!AD61</f>
        <v>1</v>
      </c>
      <c r="AH64" s="263">
        <f t="shared" si="22"/>
        <v>2</v>
      </c>
      <c r="AI64" s="263">
        <f>'Crisis Indicator Data'!AE61</f>
        <v>0</v>
      </c>
      <c r="AJ64" s="263">
        <f>'Crisis Indicator Data'!AF61</f>
        <v>1</v>
      </c>
      <c r="AK64" s="263">
        <f>'Crisis Indicator Data'!AG61</f>
        <v>0</v>
      </c>
      <c r="AL64" s="263">
        <f t="shared" si="23"/>
        <v>1</v>
      </c>
      <c r="AM64" s="256">
        <f t="shared" si="24"/>
        <v>2</v>
      </c>
      <c r="AN64" s="256">
        <f t="shared" si="25"/>
        <v>2</v>
      </c>
    </row>
    <row r="65" spans="1:40" ht="13.5" customHeight="1" x14ac:dyDescent="0.35">
      <c r="A65" s="150" t="str">
        <f>'Crisis Indicator Data'!A62</f>
        <v>DIsplacement from Ukraine conflict in Moldova</v>
      </c>
      <c r="B65" s="151" t="str">
        <f>'Crisis Indicator Data'!B62</f>
        <v>International displacement</v>
      </c>
      <c r="C65" s="151" t="str">
        <f>'Crisis Indicator Data'!C62</f>
        <v>MDA002</v>
      </c>
      <c r="D65" s="151" t="str">
        <f>'Crisis Indicator Data'!D62</f>
        <v>Moldova</v>
      </c>
      <c r="E65" s="152" t="str">
        <f>'Crisis Indicator Data'!E62</f>
        <v>MDA</v>
      </c>
      <c r="F65" s="256">
        <f>IF(B65="Regional crisis",(IF(VLOOKUP($C65,'Regional Crises'!$B$1:$R$66,7,FALSE)="x","x",ROUND(IF(VLOOKUP($C65,'Regional Crises'!$B$1:$R$66,7,FALSE)&gt;$F$3,5,IF(VLOOKUP($C65,'Regional Crises'!$B$1:$R$66,7,FALSE)&lt;F$4,0,($F$3-VLOOKUP($C65,'Regional Crises'!$B$1:$R$66,7,FALSE))/($F$3-$F$4)*5)),1))),IF(VLOOKUP($E65,'Country Indicator Data'!$B$4:$N$300,3,FALSE)="x","x",ROUND(IF(VLOOKUP($E65,'Country Indicator Data'!$B$4:$N$300,3,FALSE)&gt;$F$3,5,IF(VLOOKUP($E65,'Country Indicator Data'!$B$4:$N$300,3,FALSE)&lt;$F$4,0,($F$3-VLOOKUP($E65,'Country Indicator Data'!$B$4:$N$300,3,FALSE))/($F$3-$F$4)*5)),1)))</f>
        <v>2.5</v>
      </c>
      <c r="G65" s="256">
        <f>IF(B65="Regional crisis",(IF(VLOOKUP($C65,'Regional Crises'!$B$1:$R$66,9,FALSE)="x","x",ROUND(IF(VLOOKUP($C65,'Regional Crises'!$B$1:$R$66,9,FALSE)&gt;G$3,5,IF(VLOOKUP($C65,'Regional Crises'!$B$1:$R$66,9,FALSE)&lt;G$4,0,(G$3-VLOOKUP($C65,'Regional Crises'!$B$1:$R$66,9,FALSE))/(G$3-G$4)*5)),1))),IF(VLOOKUP($E65,'Country Indicator Data'!$B$4:$N$300,5,FALSE)="x","x",ROUND(IF(VLOOKUP($E65,'Country Indicator Data'!$B$4:$N$300,5,FALSE)&gt;G$3,5,IF(VLOOKUP($E65,'Country Indicator Data'!$B$4:$N$300,5,FALSE)&lt;G$4,0,(G$3-VLOOKUP($E65,'Country Indicator Data'!$B$4:$N$300,5,FALSE))/(G$3-G$4)*5)),1)))</f>
        <v>2.1</v>
      </c>
      <c r="H65" s="256">
        <f t="shared" si="13"/>
        <v>2.2999999999999998</v>
      </c>
      <c r="I65" s="256">
        <f>IF(B65="Regional crisis",(IF(VLOOKUP($C65,'Regional Crises'!$B$1:$R$66,6,FALSE)="x","x",ROUND(IF(VLOOKUP($C65,'Regional Crises'!$B$1:$R$66,6,FALSE)&gt;I$3,5,IF(VLOOKUP($C65,'Regional Crises'!$B$1:$R$66,6,FALSE)&lt;I$4,0,5-(I$3-VLOOKUP($C65,'Regional Crises'!$B$1:$R$66,6,FALSE))/(I$3-I$4)*5)),1))),IF(VLOOKUP($E65,'Country Indicator Data'!$B$4:$N$300,2,FALSE)="x","x",ROUND(IF(VLOOKUP($E65,'Country Indicator Data'!$B$4:$N$300,2,FALSE)&gt;I$3,5,IF(VLOOKUP($E65,'Country Indicator Data'!$B$4:$N$300,2,FALSE)&lt;I$4,0,5-(I$3-VLOOKUP($E65,'Country Indicator Data'!$B$4:$N$300,2,FALSE))/(I$3-I$4)*5)),1)))</f>
        <v>2.1</v>
      </c>
      <c r="J65" s="256">
        <f>IF(B65="Regional crisis",(IF(VLOOKUP($C65,'Regional Crises'!$B$1:$R$66,8,FALSE)="x","x",ROUND(IF(VLOOKUP($C65,'Regional Crises'!$B$1:$R$66,8,FALSE)&gt;J$3,5,IF(VLOOKUP($C65,'Regional Crises'!$B$1:$R$66,8,FALSE)&lt;J$4,0,5-(J$3-VLOOKUP($C65,'Regional Crises'!$B$1:$R$66,8,FALSE))/(J$3-J$4)*5)),1))),IF(VLOOKUP($E65,'Country Indicator Data'!$B$4:$N$300,4,FALSE)="x","x",ROUND(IF(VLOOKUP($E65,'Country Indicator Data'!$B$4:$N$300,4,FALSE)&gt;J$3,5,IF(VLOOKUP($E65,'Country Indicator Data'!$B$4:$N$300,4,FALSE)&lt;J$4,0,5-(J$3-VLOOKUP($E65,'Country Indicator Data'!$B$4:$N$300,4,FALSE))/(J$3-J$4)*5)),1)))</f>
        <v>1.9</v>
      </c>
      <c r="K65" s="256">
        <f t="shared" si="14"/>
        <v>2</v>
      </c>
      <c r="L65" s="256">
        <f>IF(B65="Regional crisis",(IF(VLOOKUP($C65,'Regional Crises'!$B$1:$R$66,10,FALSE)="x","x",ROUND(IF(VLOOKUP($C65,'Regional Crises'!$B$1:$R$66,10,FALSE)&gt;L$3,5,IF(VLOOKUP($C65,'Regional Crises'!$B$1:$R$66,10,FALSE)&lt;L$4,0,5-(L$3-VLOOKUP($C65,'Regional Crises'!$B$1:$R$66,10,FALSE))/(L$3-L$4)*5)),1))),IF(VLOOKUP($E65,'Country Indicator Data'!$B$4:$N$300,6,FALSE)="x","x",ROUND(IF(VLOOKUP($E65,'Country Indicator Data'!$B$4:$N$300,6,FALSE)&gt;L$3,5,IF(VLOOKUP($E65,'Country Indicator Data'!$B$4:$N$300,6,FALSE)&lt;L$4,0,5-(L$3-VLOOKUP($E65,'Country Indicator Data'!$B$4:$N$300,6,FALSE))/(L$3-L$4)*5)),1)))</f>
        <v>1.5</v>
      </c>
      <c r="M65" s="256">
        <f>IF(B65="Regional crisis",(IF(VLOOKUP($C65,'Regional Crises'!$B$1:$R$66,11,FALSE)="x","x",ROUND(IF(VLOOKUP($C65,'Regional Crises'!$B$1:$R$66,11,FALSE)&gt;M$3,5,IF(VLOOKUP($C65,'Regional Crises'!$B$1:$R$66,11,FALSE)&lt;M$4,0,5-(M$3-VLOOKUP($C65,'Regional Crises'!$B$1:$R$66,11,FALSE))/(M$3-M$4)*5)),1))),IF(VLOOKUP($E65,'Country Indicator Data'!$B$4:$N$300,7,FALSE)="x","x",ROUND(IF(VLOOKUP($E65,'Country Indicator Data'!$B$4:$N$300,7,FALSE)&gt;M$3,5,IF(VLOOKUP($E65,'Country Indicator Data'!$B$4:$N$300,7,FALSE)&lt;M$4,0,5-(M$3-VLOOKUP($E65,'Country Indicator Data'!$B$4:$N$300,7,FALSE))/(M$3-M$4)*5)),1)))</f>
        <v>0.1</v>
      </c>
      <c r="N65" s="256">
        <f t="shared" si="15"/>
        <v>0.8</v>
      </c>
      <c r="O65" s="256">
        <f t="shared" si="16"/>
        <v>1.7</v>
      </c>
      <c r="P65" s="256">
        <f>IF(B65="Regional crisis",VLOOKUP(C65,'Regional Crises'!$B$1:$R$69,12,FALSE),VLOOKUP(E65,'Country Indicator Data'!$B$4:$I$300,8,FALSE))</f>
        <v>2</v>
      </c>
      <c r="Q65" s="256">
        <f>IF($B65="Regional crisis",((IF(VLOOKUP($C65,'Regional Crises'!$B$1:$R$66,13,FALSE)="x","x",ROUND(IF(VLOOKUP($C65,'Regional Crises'!$B$1:$R$66,13,FALSE)&gt;Q$3,5,IF(VLOOKUP($C65,'Regional Crises'!$B$1:$R$66,13,FALSE)&lt;Q$4,0,5-(LOG(Q$3)-LOG(VLOOKUP($C65,'Regional Crises'!$B$1:$R$66,13,FALSE)))/(LOG(Q$3)-LOG(Q$4))*5)),1)))),(IF(VLOOKUP($E65,'Country Indicator Data'!$B$4:$N$300,9,FALSE)="x","x",ROUND(IF(VLOOKUP($E65,'Country Indicator Data'!$B$4:$N$300,9,FALSE)&gt;Q$3,5,IF(VLOOKUP($E65,'Country Indicator Data'!$B$4:$N$300,9,FALSE)&lt;Q$4,0,5-(LOG(Q$3)-LOG(VLOOKUP($E65,'Country Indicator Data'!$B$4:$N$300,9,FALSE)))/(LOG(Q$3)-LOG(Q$4))*5)),1))))</f>
        <v>0</v>
      </c>
      <c r="R65" s="256">
        <f t="shared" si="17"/>
        <v>1</v>
      </c>
      <c r="S65" s="256">
        <f>IF(B65="Regional crisis",((IF(VLOOKUP($C65,'Regional Crises'!$B$1:$R$66,17,FALSE)="x","x",ROUND(IF(VLOOKUP($C65,'Regional Crises'!$B$1:$R$66,17,FALSE)&gt;S$3,0,IF(VLOOKUP($C65,'Regional Crises'!$B$1:$R$66,17,FALSE)&lt;S$4,5,(S$3-VLOOKUP($C65,'Regional Crises'!$B$1:$R$66,17,FALSE))/(S$3-S$4)*5)),1)))),(IF(VLOOKUP($E65,'Country Indicator Data'!$B$4:$N$300,13,FALSE)="x","x",ROUND(IF(VLOOKUP($E65,'Country Indicator Data'!$B$4:$N$300,13,FALSE)&gt;S$3,0,IF(VLOOKUP($E65,'Country Indicator Data'!$B$4:$N$300,13,FALSE)&lt;S$4,5,(S$3-VLOOKUP($E65,'Country Indicator Data'!$B$4:$N$300,13,FALSE))/(S$3-S$4)*5)),1))))</f>
        <v>3.4</v>
      </c>
      <c r="T65" s="256">
        <f>IF(B65="Regional crisis",((IF(VLOOKUP($C65,'Regional Crises'!$B$1:$R$66,14,FALSE)="x","x",ROUND(IF(VLOOKUP($C65,'Regional Crises'!$B$1:$R$66,14,FALSE)&gt;T$3,0,IF(VLOOKUP($C65,'Regional Crises'!$B$1:$R$66,14,FALSE)&lt;T$4,5,(T$3-VLOOKUP($C65,'Regional Crises'!$B$1:$R$66,14,FALSE))/(T$3-T$4)*5)),1)))),(IF(VLOOKUP($E65,'Country Indicator Data'!$B$4:$N$300,10,FALSE)="x","x",ROUND(IF(VLOOKUP($E65,'Country Indicator Data'!$B$4:$N$300,10,FALSE)&gt;T$3,0,IF(VLOOKUP($E65,'Country Indicator Data'!$B$4:$N$300,10,FALSE)&lt;T$4,5,(T$3-VLOOKUP($E65,'Country Indicator Data'!$B$4:$N$300,10,FALSE))/(T$3-T$4)*5)),1))))</f>
        <v>2.9</v>
      </c>
      <c r="U65" s="256">
        <f>IF(B65="Regional crisis",((IF(VLOOKUP($C65,'Regional Crises'!$B$1:$R$66,15,FALSE)="x","x",ROUND(IF(VLOOKUP($C65,'Regional Crises'!$B$1:$R$66,15,FALSE)&gt;U$3,0,IF(VLOOKUP($C65,'Regional Crises'!$B$1:$R$66,15,FALSE)&lt;U$4,5,(U$3-VLOOKUP($C65,'Regional Crises'!$B$1:$R$66,15,FALSE))/(U$3-U$4)*5)),1)))),(IF(VLOOKUP($E65,'Country Indicator Data'!$B$4:$N$300,11,FALSE)="x","x",ROUND(IF(VLOOKUP($E65,'Country Indicator Data'!$B$4:$N$300,11,FALSE)&gt;U$3,0,IF(VLOOKUP($E65,'Country Indicator Data'!$B$4:$N$300,11,FALSE)&lt;U$4,5,(U$3-VLOOKUP($E65,'Country Indicator Data'!$B$4:$N$300,11,FALSE))/(U$3-U$4)*5)),1))))</f>
        <v>2.8</v>
      </c>
      <c r="V65" s="256">
        <f>IF(B65="Regional crisis",((IF(VLOOKUP($C65,'Regional Crises'!$B$1:$R$66,16,FALSE)="x","x",ROUND(IF(VLOOKUP($C65,'Regional Crises'!$B$1:$R$66,16,FALSE)&gt;V$3,0,IF(VLOOKUP($C65,'Regional Crises'!$B$1:$R$66,16,FALSE)&lt;V$4,5,(V$3-VLOOKUP($C65,'Regional Crises'!$B$1:$R$66,16,FALSE))/(V$3-V$4)*5)),1)))),(IF(VLOOKUP($E65,'Country Indicator Data'!$B$4:$N$300,12,FALSE)="x","x",ROUND(IF(VLOOKUP($E65,'Country Indicator Data'!$B$4:$N$300,12,FALSE)&gt;V$3,0,IF(VLOOKUP($E65,'Country Indicator Data'!$B$4:$N$300,12,FALSE)&lt;V$4,5,(V$3-VLOOKUP($E65,'Country Indicator Data'!$B$4:$N$300,12,FALSE))/(V$3-V$4)*5)),1))))</f>
        <v>2</v>
      </c>
      <c r="W65" s="256">
        <f t="shared" si="18"/>
        <v>2.8</v>
      </c>
      <c r="X65" s="256">
        <f t="shared" si="19"/>
        <v>1.8</v>
      </c>
      <c r="Y65" s="263">
        <f>IF('Core Indicators'!FC62="x","x",IF('Core Indicators'!FC62&gt;=5,5,IF('Core Indicators'!FC62&gt;=4,4,IF('Core Indicators'!FC62&gt;=3,3,IF('Core Indicators'!FC62&gt;=2,2,IF('Core Indicators'!FC62&gt;=1,1,0))))))</f>
        <v>2</v>
      </c>
      <c r="Z65" s="256">
        <f t="shared" si="20"/>
        <v>2</v>
      </c>
      <c r="AA65" s="263">
        <f>'Crisis Indicator Data'!Y62</f>
        <v>0</v>
      </c>
      <c r="AB65" s="263">
        <f>'Crisis Indicator Data'!Z62</f>
        <v>1</v>
      </c>
      <c r="AC65" s="263">
        <f>'Crisis Indicator Data'!AA62</f>
        <v>0</v>
      </c>
      <c r="AD65" s="263">
        <f>'Crisis Indicator Data'!AB62</f>
        <v>0</v>
      </c>
      <c r="AE65" s="263">
        <f t="shared" si="21"/>
        <v>1</v>
      </c>
      <c r="AF65" s="263">
        <f>'Crisis Indicator Data'!AC62</f>
        <v>0</v>
      </c>
      <c r="AG65" s="263">
        <f>'Crisis Indicator Data'!AD62</f>
        <v>0</v>
      </c>
      <c r="AH65" s="263">
        <f t="shared" si="22"/>
        <v>0</v>
      </c>
      <c r="AI65" s="263">
        <f>'Crisis Indicator Data'!AE62</f>
        <v>0</v>
      </c>
      <c r="AJ65" s="263">
        <f>'Crisis Indicator Data'!AF62</f>
        <v>0</v>
      </c>
      <c r="AK65" s="263">
        <f>'Crisis Indicator Data'!AG62</f>
        <v>0</v>
      </c>
      <c r="AL65" s="263">
        <f t="shared" si="23"/>
        <v>0</v>
      </c>
      <c r="AM65" s="256">
        <f t="shared" si="24"/>
        <v>0</v>
      </c>
      <c r="AN65" s="256">
        <f t="shared" si="25"/>
        <v>1</v>
      </c>
    </row>
    <row r="66" spans="1:40" ht="13.5" customHeight="1" x14ac:dyDescent="0.35">
      <c r="A66" s="150" t="str">
        <f>'Crisis Indicator Data'!A63</f>
        <v>Multiple crisis in Madagascar</v>
      </c>
      <c r="B66" s="151" t="str">
        <f>'Crisis Indicator Data'!B63</f>
        <v>Multiple crises country</v>
      </c>
      <c r="C66" s="151" t="str">
        <f>'Crisis Indicator Data'!C63</f>
        <v>MDG001</v>
      </c>
      <c r="D66" s="151" t="str">
        <f>'Crisis Indicator Data'!D63</f>
        <v>Madagascar</v>
      </c>
      <c r="E66" s="152" t="str">
        <f>'Crisis Indicator Data'!E63</f>
        <v>MDG</v>
      </c>
      <c r="F66" s="256">
        <f>IF(B66="Regional crisis",(IF(VLOOKUP($C66,'Regional Crises'!$B$1:$R$66,7,FALSE)="x","x",ROUND(IF(VLOOKUP($C66,'Regional Crises'!$B$1:$R$66,7,FALSE)&gt;$F$3,5,IF(VLOOKUP($C66,'Regional Crises'!$B$1:$R$66,7,FALSE)&lt;F$4,0,($F$3-VLOOKUP($C66,'Regional Crises'!$B$1:$R$66,7,FALSE))/($F$3-$F$4)*5)),1))),IF(VLOOKUP($E66,'Country Indicator Data'!$B$4:$N$300,3,FALSE)="x","x",ROUND(IF(VLOOKUP($E66,'Country Indicator Data'!$B$4:$N$300,3,FALSE)&gt;$F$3,5,IF(VLOOKUP($E66,'Country Indicator Data'!$B$4:$N$300,3,FALSE)&lt;$F$4,0,($F$3-VLOOKUP($E66,'Country Indicator Data'!$B$4:$N$300,3,FALSE))/($F$3-$F$4)*5)),1)))</f>
        <v>2.9</v>
      </c>
      <c r="G66" s="256">
        <f>IF(B66="Regional crisis",(IF(VLOOKUP($C66,'Regional Crises'!$B$1:$R$66,9,FALSE)="x","x",ROUND(IF(VLOOKUP($C66,'Regional Crises'!$B$1:$R$66,9,FALSE)&gt;G$3,5,IF(VLOOKUP($C66,'Regional Crises'!$B$1:$R$66,9,FALSE)&lt;G$4,0,(G$3-VLOOKUP($C66,'Regional Crises'!$B$1:$R$66,9,FALSE))/(G$3-G$4)*5)),1))),IF(VLOOKUP($E66,'Country Indicator Data'!$B$4:$N$300,5,FALSE)="x","x",ROUND(IF(VLOOKUP($E66,'Country Indicator Data'!$B$4:$N$300,5,FALSE)&gt;G$3,5,IF(VLOOKUP($E66,'Country Indicator Data'!$B$4:$N$300,5,FALSE)&lt;G$4,0,(G$3-VLOOKUP($E66,'Country Indicator Data'!$B$4:$N$300,5,FALSE))/(G$3-G$4)*5)),1)))</f>
        <v>2.2999999999999998</v>
      </c>
      <c r="H66" s="256">
        <f t="shared" si="13"/>
        <v>2.5999999999999996</v>
      </c>
      <c r="I66" s="256">
        <f>IF(B66="Regional crisis",(IF(VLOOKUP($C66,'Regional Crises'!$B$1:$R$66,6,FALSE)="x","x",ROUND(IF(VLOOKUP($C66,'Regional Crises'!$B$1:$R$66,6,FALSE)&gt;I$3,5,IF(VLOOKUP($C66,'Regional Crises'!$B$1:$R$66,6,FALSE)&lt;I$4,0,5-(I$3-VLOOKUP($C66,'Regional Crises'!$B$1:$R$66,6,FALSE))/(I$3-I$4)*5)),1))),IF(VLOOKUP($E66,'Country Indicator Data'!$B$4:$N$300,2,FALSE)="x","x",ROUND(IF(VLOOKUP($E66,'Country Indicator Data'!$B$4:$N$300,2,FALSE)&gt;I$3,5,IF(VLOOKUP($E66,'Country Indicator Data'!$B$4:$N$300,2,FALSE)&lt;I$4,0,5-(I$3-VLOOKUP($E66,'Country Indicator Data'!$B$4:$N$300,2,FALSE))/(I$3-I$4)*5)),1)))</f>
        <v>3.1</v>
      </c>
      <c r="J66" s="256">
        <f>IF(B66="Regional crisis",(IF(VLOOKUP($C66,'Regional Crises'!$B$1:$R$66,8,FALSE)="x","x",ROUND(IF(VLOOKUP($C66,'Regional Crises'!$B$1:$R$66,8,FALSE)&gt;J$3,5,IF(VLOOKUP($C66,'Regional Crises'!$B$1:$R$66,8,FALSE)&lt;J$4,0,5-(J$3-VLOOKUP($C66,'Regional Crises'!$B$1:$R$66,8,FALSE))/(J$3-J$4)*5)),1))),IF(VLOOKUP($E66,'Country Indicator Data'!$B$4:$N$300,4,FALSE)="x","x",ROUND(IF(VLOOKUP($E66,'Country Indicator Data'!$B$4:$N$300,4,FALSE)&gt;J$3,5,IF(VLOOKUP($E66,'Country Indicator Data'!$B$4:$N$300,4,FALSE)&lt;J$4,0,5-(J$3-VLOOKUP($E66,'Country Indicator Data'!$B$4:$N$300,4,FALSE))/(J$3-J$4)*5)),1)))</f>
        <v>0</v>
      </c>
      <c r="K66" s="256">
        <f t="shared" si="14"/>
        <v>1.55</v>
      </c>
      <c r="L66" s="256" t="str">
        <f>IF(B66="Regional crisis",(IF(VLOOKUP($C66,'Regional Crises'!$B$1:$R$66,10,FALSE)="x","x",ROUND(IF(VLOOKUP($C66,'Regional Crises'!$B$1:$R$66,10,FALSE)&gt;L$3,5,IF(VLOOKUP($C66,'Regional Crises'!$B$1:$R$66,10,FALSE)&lt;L$4,0,5-(L$3-VLOOKUP($C66,'Regional Crises'!$B$1:$R$66,10,FALSE))/(L$3-L$4)*5)),1))),IF(VLOOKUP($E66,'Country Indicator Data'!$B$4:$N$300,6,FALSE)="x","x",ROUND(IF(VLOOKUP($E66,'Country Indicator Data'!$B$4:$N$300,6,FALSE)&gt;L$3,5,IF(VLOOKUP($E66,'Country Indicator Data'!$B$4:$N$300,6,FALSE)&lt;L$4,0,5-(L$3-VLOOKUP($E66,'Country Indicator Data'!$B$4:$N$300,6,FALSE))/(L$3-L$4)*5)),1)))</f>
        <v>x</v>
      </c>
      <c r="M66" s="256">
        <f>IF(B66="Regional crisis",(IF(VLOOKUP($C66,'Regional Crises'!$B$1:$R$66,11,FALSE)="x","x",ROUND(IF(VLOOKUP($C66,'Regional Crises'!$B$1:$R$66,11,FALSE)&gt;M$3,5,IF(VLOOKUP($C66,'Regional Crises'!$B$1:$R$66,11,FALSE)&lt;M$4,0,5-(M$3-VLOOKUP($C66,'Regional Crises'!$B$1:$R$66,11,FALSE))/(M$3-M$4)*5)),1))),IF(VLOOKUP($E66,'Country Indicator Data'!$B$4:$N$300,7,FALSE)="x","x",ROUND(IF(VLOOKUP($E66,'Country Indicator Data'!$B$4:$N$300,7,FALSE)&gt;M$3,5,IF(VLOOKUP($E66,'Country Indicator Data'!$B$4:$N$300,7,FALSE)&lt;M$4,0,5-(M$3-VLOOKUP($E66,'Country Indicator Data'!$B$4:$N$300,7,FALSE))/(M$3-M$4)*5)),1)))</f>
        <v>2.2000000000000002</v>
      </c>
      <c r="N66" s="256">
        <f t="shared" si="15"/>
        <v>2.2000000000000002</v>
      </c>
      <c r="O66" s="256">
        <f t="shared" si="16"/>
        <v>2.1166666666666667</v>
      </c>
      <c r="P66" s="256">
        <f>IF(B66="Regional crisis",VLOOKUP(C66,'Regional Crises'!$B$1:$R$69,12,FALSE),VLOOKUP(E66,'Country Indicator Data'!$B$4:$I$300,8,FALSE))</f>
        <v>0</v>
      </c>
      <c r="Q66" s="256">
        <f>IF($B66="Regional crisis",((IF(VLOOKUP($C66,'Regional Crises'!$B$1:$R$66,13,FALSE)="x","x",ROUND(IF(VLOOKUP($C66,'Regional Crises'!$B$1:$R$66,13,FALSE)&gt;Q$3,5,IF(VLOOKUP($C66,'Regional Crises'!$B$1:$R$66,13,FALSE)&lt;Q$4,0,5-(LOG(Q$3)-LOG(VLOOKUP($C66,'Regional Crises'!$B$1:$R$66,13,FALSE)))/(LOG(Q$3)-LOG(Q$4))*5)),1)))),(IF(VLOOKUP($E66,'Country Indicator Data'!$B$4:$N$300,9,FALSE)="x","x",ROUND(IF(VLOOKUP($E66,'Country Indicator Data'!$B$4:$N$300,9,FALSE)&gt;Q$3,5,IF(VLOOKUP($E66,'Country Indicator Data'!$B$4:$N$300,9,FALSE)&lt;Q$4,0,5-(LOG(Q$3)-LOG(VLOOKUP($E66,'Country Indicator Data'!$B$4:$N$300,9,FALSE)))/(LOG(Q$3)-LOG(Q$4))*5)),1))))</f>
        <v>3.5</v>
      </c>
      <c r="R66" s="256">
        <f t="shared" si="17"/>
        <v>1.75</v>
      </c>
      <c r="S66" s="256">
        <f>IF(B66="Regional crisis",((IF(VLOOKUP($C66,'Regional Crises'!$B$1:$R$66,17,FALSE)="x","x",ROUND(IF(VLOOKUP($C66,'Regional Crises'!$B$1:$R$66,17,FALSE)&gt;S$3,0,IF(VLOOKUP($C66,'Regional Crises'!$B$1:$R$66,17,FALSE)&lt;S$4,5,(S$3-VLOOKUP($C66,'Regional Crises'!$B$1:$R$66,17,FALSE))/(S$3-S$4)*5)),1)))),(IF(VLOOKUP($E66,'Country Indicator Data'!$B$4:$N$300,13,FALSE)="x","x",ROUND(IF(VLOOKUP($E66,'Country Indicator Data'!$B$4:$N$300,13,FALSE)&gt;S$3,0,IF(VLOOKUP($E66,'Country Indicator Data'!$B$4:$N$300,13,FALSE)&lt;S$4,5,(S$3-VLOOKUP($E66,'Country Indicator Data'!$B$4:$N$300,13,FALSE))/(S$3-S$4)*5)),1))))</f>
        <v>3.8</v>
      </c>
      <c r="T66" s="256">
        <f>IF(B66="Regional crisis",((IF(VLOOKUP($C66,'Regional Crises'!$B$1:$R$66,14,FALSE)="x","x",ROUND(IF(VLOOKUP($C66,'Regional Crises'!$B$1:$R$66,14,FALSE)&gt;T$3,0,IF(VLOOKUP($C66,'Regional Crises'!$B$1:$R$66,14,FALSE)&lt;T$4,5,(T$3-VLOOKUP($C66,'Regional Crises'!$B$1:$R$66,14,FALSE))/(T$3-T$4)*5)),1)))),(IF(VLOOKUP($E66,'Country Indicator Data'!$B$4:$N$300,10,FALSE)="x","x",ROUND(IF(VLOOKUP($E66,'Country Indicator Data'!$B$4:$N$300,10,FALSE)&gt;T$3,0,IF(VLOOKUP($E66,'Country Indicator Data'!$B$4:$N$300,10,FALSE)&lt;T$4,5,(T$3-VLOOKUP($E66,'Country Indicator Data'!$B$4:$N$300,10,FALSE))/(T$3-T$4)*5)),1))))</f>
        <v>3.5</v>
      </c>
      <c r="U66" s="256">
        <f>IF(B66="Regional crisis",((IF(VLOOKUP($C66,'Regional Crises'!$B$1:$R$66,15,FALSE)="x","x",ROUND(IF(VLOOKUP($C66,'Regional Crises'!$B$1:$R$66,15,FALSE)&gt;U$3,0,IF(VLOOKUP($C66,'Regional Crises'!$B$1:$R$66,15,FALSE)&lt;U$4,5,(U$3-VLOOKUP($C66,'Regional Crises'!$B$1:$R$66,15,FALSE))/(U$3-U$4)*5)),1)))),(IF(VLOOKUP($E66,'Country Indicator Data'!$B$4:$N$300,11,FALSE)="x","x",ROUND(IF(VLOOKUP($E66,'Country Indicator Data'!$B$4:$N$300,11,FALSE)&gt;U$3,0,IF(VLOOKUP($E66,'Country Indicator Data'!$B$4:$N$300,11,FALSE)&lt;U$4,5,(U$3-VLOOKUP($E66,'Country Indicator Data'!$B$4:$N$300,11,FALSE))/(U$3-U$4)*5)),1))))</f>
        <v>2.9</v>
      </c>
      <c r="V66" s="256">
        <f>IF(B66="Regional crisis",((IF(VLOOKUP($C66,'Regional Crises'!$B$1:$R$66,16,FALSE)="x","x",ROUND(IF(VLOOKUP($C66,'Regional Crises'!$B$1:$R$66,16,FALSE)&gt;V$3,0,IF(VLOOKUP($C66,'Regional Crises'!$B$1:$R$66,16,FALSE)&lt;V$4,5,(V$3-VLOOKUP($C66,'Regional Crises'!$B$1:$R$66,16,FALSE))/(V$3-V$4)*5)),1)))),(IF(VLOOKUP($E66,'Country Indicator Data'!$B$4:$N$300,12,FALSE)="x","x",ROUND(IF(VLOOKUP($E66,'Country Indicator Data'!$B$4:$N$300,12,FALSE)&gt;V$3,0,IF(VLOOKUP($E66,'Country Indicator Data'!$B$4:$N$300,12,FALSE)&lt;V$4,5,(V$3-VLOOKUP($E66,'Country Indicator Data'!$B$4:$N$300,12,FALSE))/(V$3-V$4)*5)),1))))</f>
        <v>2</v>
      </c>
      <c r="W66" s="256">
        <f t="shared" si="18"/>
        <v>3.1</v>
      </c>
      <c r="X66" s="256">
        <f t="shared" si="19"/>
        <v>2.2999999999999998</v>
      </c>
      <c r="Y66" s="263">
        <f>IF('Core Indicators'!FC63="x","x",IF('Core Indicators'!FC63&gt;=5,5,IF('Core Indicators'!FC63&gt;=4,4,IF('Core Indicators'!FC63&gt;=3,3,IF('Core Indicators'!FC63&gt;=2,2,IF('Core Indicators'!FC63&gt;=1,1,0))))))</f>
        <v>2</v>
      </c>
      <c r="Z66" s="256">
        <f t="shared" si="20"/>
        <v>2</v>
      </c>
      <c r="AA66" s="263">
        <f>'Crisis Indicator Data'!Y63</f>
        <v>0</v>
      </c>
      <c r="AB66" s="263">
        <f>'Crisis Indicator Data'!Z63</f>
        <v>0</v>
      </c>
      <c r="AC66" s="263">
        <f>'Crisis Indicator Data'!AA63</f>
        <v>0</v>
      </c>
      <c r="AD66" s="263">
        <f>'Crisis Indicator Data'!AB63</f>
        <v>0</v>
      </c>
      <c r="AE66" s="263">
        <f t="shared" si="21"/>
        <v>0</v>
      </c>
      <c r="AF66" s="263">
        <f>'Crisis Indicator Data'!AC63</f>
        <v>0</v>
      </c>
      <c r="AG66" s="263">
        <f>'Crisis Indicator Data'!AD63</f>
        <v>0</v>
      </c>
      <c r="AH66" s="263">
        <f t="shared" si="22"/>
        <v>0</v>
      </c>
      <c r="AI66" s="263">
        <f>'Crisis Indicator Data'!AE63</f>
        <v>1</v>
      </c>
      <c r="AJ66" s="263">
        <f>'Crisis Indicator Data'!AF63</f>
        <v>0</v>
      </c>
      <c r="AK66" s="263">
        <f>'Crisis Indicator Data'!AG63</f>
        <v>3</v>
      </c>
      <c r="AL66" s="263">
        <f t="shared" si="23"/>
        <v>3</v>
      </c>
      <c r="AM66" s="256">
        <f t="shared" si="24"/>
        <v>1</v>
      </c>
      <c r="AN66" s="256">
        <f t="shared" si="25"/>
        <v>1.5</v>
      </c>
    </row>
    <row r="67" spans="1:40" ht="13.5" customHeight="1" x14ac:dyDescent="0.35">
      <c r="A67" s="150" t="str">
        <f>'Crisis Indicator Data'!A64</f>
        <v>Drought in Madagascar</v>
      </c>
      <c r="B67" s="151" t="str">
        <f>'Crisis Indicator Data'!B64</f>
        <v>Drought</v>
      </c>
      <c r="C67" s="151" t="str">
        <f>'Crisis Indicator Data'!C64</f>
        <v>MDG002</v>
      </c>
      <c r="D67" s="151" t="str">
        <f>'Crisis Indicator Data'!D64</f>
        <v>Madagascar</v>
      </c>
      <c r="E67" s="152" t="str">
        <f>'Crisis Indicator Data'!E64</f>
        <v>MDG</v>
      </c>
      <c r="F67" s="256">
        <f>IF(B67="Regional crisis",(IF(VLOOKUP($C67,'Regional Crises'!$B$1:$R$66,7,FALSE)="x","x",ROUND(IF(VLOOKUP($C67,'Regional Crises'!$B$1:$R$66,7,FALSE)&gt;$F$3,5,IF(VLOOKUP($C67,'Regional Crises'!$B$1:$R$66,7,FALSE)&lt;F$4,0,($F$3-VLOOKUP($C67,'Regional Crises'!$B$1:$R$66,7,FALSE))/($F$3-$F$4)*5)),1))),IF(VLOOKUP($E67,'Country Indicator Data'!$B$4:$N$300,3,FALSE)="x","x",ROUND(IF(VLOOKUP($E67,'Country Indicator Data'!$B$4:$N$300,3,FALSE)&gt;$F$3,5,IF(VLOOKUP($E67,'Country Indicator Data'!$B$4:$N$300,3,FALSE)&lt;$F$4,0,($F$3-VLOOKUP($E67,'Country Indicator Data'!$B$4:$N$300,3,FALSE))/($F$3-$F$4)*5)),1)))</f>
        <v>2.9</v>
      </c>
      <c r="G67" s="256">
        <f>IF(B67="Regional crisis",(IF(VLOOKUP($C67,'Regional Crises'!$B$1:$R$66,9,FALSE)="x","x",ROUND(IF(VLOOKUP($C67,'Regional Crises'!$B$1:$R$66,9,FALSE)&gt;G$3,5,IF(VLOOKUP($C67,'Regional Crises'!$B$1:$R$66,9,FALSE)&lt;G$4,0,(G$3-VLOOKUP($C67,'Regional Crises'!$B$1:$R$66,9,FALSE))/(G$3-G$4)*5)),1))),IF(VLOOKUP($E67,'Country Indicator Data'!$B$4:$N$300,5,FALSE)="x","x",ROUND(IF(VLOOKUP($E67,'Country Indicator Data'!$B$4:$N$300,5,FALSE)&gt;G$3,5,IF(VLOOKUP($E67,'Country Indicator Data'!$B$4:$N$300,5,FALSE)&lt;G$4,0,(G$3-VLOOKUP($E67,'Country Indicator Data'!$B$4:$N$300,5,FALSE))/(G$3-G$4)*5)),1)))</f>
        <v>2.2999999999999998</v>
      </c>
      <c r="H67" s="256">
        <f t="shared" si="13"/>
        <v>2.5999999999999996</v>
      </c>
      <c r="I67" s="256">
        <f>IF(B67="Regional crisis",(IF(VLOOKUP($C67,'Regional Crises'!$B$1:$R$66,6,FALSE)="x","x",ROUND(IF(VLOOKUP($C67,'Regional Crises'!$B$1:$R$66,6,FALSE)&gt;I$3,5,IF(VLOOKUP($C67,'Regional Crises'!$B$1:$R$66,6,FALSE)&lt;I$4,0,5-(I$3-VLOOKUP($C67,'Regional Crises'!$B$1:$R$66,6,FALSE))/(I$3-I$4)*5)),1))),IF(VLOOKUP($E67,'Country Indicator Data'!$B$4:$N$300,2,FALSE)="x","x",ROUND(IF(VLOOKUP($E67,'Country Indicator Data'!$B$4:$N$300,2,FALSE)&gt;I$3,5,IF(VLOOKUP($E67,'Country Indicator Data'!$B$4:$N$300,2,FALSE)&lt;I$4,0,5-(I$3-VLOOKUP($E67,'Country Indicator Data'!$B$4:$N$300,2,FALSE))/(I$3-I$4)*5)),1)))</f>
        <v>3.1</v>
      </c>
      <c r="J67" s="256">
        <f>IF(B67="Regional crisis",(IF(VLOOKUP($C67,'Regional Crises'!$B$1:$R$66,8,FALSE)="x","x",ROUND(IF(VLOOKUP($C67,'Regional Crises'!$B$1:$R$66,8,FALSE)&gt;J$3,5,IF(VLOOKUP($C67,'Regional Crises'!$B$1:$R$66,8,FALSE)&lt;J$4,0,5-(J$3-VLOOKUP($C67,'Regional Crises'!$B$1:$R$66,8,FALSE))/(J$3-J$4)*5)),1))),IF(VLOOKUP($E67,'Country Indicator Data'!$B$4:$N$300,4,FALSE)="x","x",ROUND(IF(VLOOKUP($E67,'Country Indicator Data'!$B$4:$N$300,4,FALSE)&gt;J$3,5,IF(VLOOKUP($E67,'Country Indicator Data'!$B$4:$N$300,4,FALSE)&lt;J$4,0,5-(J$3-VLOOKUP($E67,'Country Indicator Data'!$B$4:$N$300,4,FALSE))/(J$3-J$4)*5)),1)))</f>
        <v>0</v>
      </c>
      <c r="K67" s="256">
        <f t="shared" si="14"/>
        <v>1.55</v>
      </c>
      <c r="L67" s="256" t="str">
        <f>IF(B67="Regional crisis",(IF(VLOOKUP($C67,'Regional Crises'!$B$1:$R$66,10,FALSE)="x","x",ROUND(IF(VLOOKUP($C67,'Regional Crises'!$B$1:$R$66,10,FALSE)&gt;L$3,5,IF(VLOOKUP($C67,'Regional Crises'!$B$1:$R$66,10,FALSE)&lt;L$4,0,5-(L$3-VLOOKUP($C67,'Regional Crises'!$B$1:$R$66,10,FALSE))/(L$3-L$4)*5)),1))),IF(VLOOKUP($E67,'Country Indicator Data'!$B$4:$N$300,6,FALSE)="x","x",ROUND(IF(VLOOKUP($E67,'Country Indicator Data'!$B$4:$N$300,6,FALSE)&gt;L$3,5,IF(VLOOKUP($E67,'Country Indicator Data'!$B$4:$N$300,6,FALSE)&lt;L$4,0,5-(L$3-VLOOKUP($E67,'Country Indicator Data'!$B$4:$N$300,6,FALSE))/(L$3-L$4)*5)),1)))</f>
        <v>x</v>
      </c>
      <c r="M67" s="256">
        <f>IF(B67="Regional crisis",(IF(VLOOKUP($C67,'Regional Crises'!$B$1:$R$66,11,FALSE)="x","x",ROUND(IF(VLOOKUP($C67,'Regional Crises'!$B$1:$R$66,11,FALSE)&gt;M$3,5,IF(VLOOKUP($C67,'Regional Crises'!$B$1:$R$66,11,FALSE)&lt;M$4,0,5-(M$3-VLOOKUP($C67,'Regional Crises'!$B$1:$R$66,11,FALSE))/(M$3-M$4)*5)),1))),IF(VLOOKUP($E67,'Country Indicator Data'!$B$4:$N$300,7,FALSE)="x","x",ROUND(IF(VLOOKUP($E67,'Country Indicator Data'!$B$4:$N$300,7,FALSE)&gt;M$3,5,IF(VLOOKUP($E67,'Country Indicator Data'!$B$4:$N$300,7,FALSE)&lt;M$4,0,5-(M$3-VLOOKUP($E67,'Country Indicator Data'!$B$4:$N$300,7,FALSE))/(M$3-M$4)*5)),1)))</f>
        <v>2.2000000000000002</v>
      </c>
      <c r="N67" s="256">
        <f t="shared" si="15"/>
        <v>2.2000000000000002</v>
      </c>
      <c r="O67" s="256">
        <f t="shared" si="16"/>
        <v>2.1166666666666667</v>
      </c>
      <c r="P67" s="256">
        <f>IF(B67="Regional crisis",VLOOKUP(C67,'Regional Crises'!$B$1:$R$69,12,FALSE),VLOOKUP(E67,'Country Indicator Data'!$B$4:$I$300,8,FALSE))</f>
        <v>0</v>
      </c>
      <c r="Q67" s="256">
        <f>IF($B67="Regional crisis",((IF(VLOOKUP($C67,'Regional Crises'!$B$1:$R$66,13,FALSE)="x","x",ROUND(IF(VLOOKUP($C67,'Regional Crises'!$B$1:$R$66,13,FALSE)&gt;Q$3,5,IF(VLOOKUP($C67,'Regional Crises'!$B$1:$R$66,13,FALSE)&lt;Q$4,0,5-(LOG(Q$3)-LOG(VLOOKUP($C67,'Regional Crises'!$B$1:$R$66,13,FALSE)))/(LOG(Q$3)-LOG(Q$4))*5)),1)))),(IF(VLOOKUP($E67,'Country Indicator Data'!$B$4:$N$300,9,FALSE)="x","x",ROUND(IF(VLOOKUP($E67,'Country Indicator Data'!$B$4:$N$300,9,FALSE)&gt;Q$3,5,IF(VLOOKUP($E67,'Country Indicator Data'!$B$4:$N$300,9,FALSE)&lt;Q$4,0,5-(LOG(Q$3)-LOG(VLOOKUP($E67,'Country Indicator Data'!$B$4:$N$300,9,FALSE)))/(LOG(Q$3)-LOG(Q$4))*5)),1))))</f>
        <v>3.5</v>
      </c>
      <c r="R67" s="256">
        <f t="shared" si="17"/>
        <v>1.75</v>
      </c>
      <c r="S67" s="256">
        <f>IF(B67="Regional crisis",((IF(VLOOKUP($C67,'Regional Crises'!$B$1:$R$66,17,FALSE)="x","x",ROUND(IF(VLOOKUP($C67,'Regional Crises'!$B$1:$R$66,17,FALSE)&gt;S$3,0,IF(VLOOKUP($C67,'Regional Crises'!$B$1:$R$66,17,FALSE)&lt;S$4,5,(S$3-VLOOKUP($C67,'Regional Crises'!$B$1:$R$66,17,FALSE))/(S$3-S$4)*5)),1)))),(IF(VLOOKUP($E67,'Country Indicator Data'!$B$4:$N$300,13,FALSE)="x","x",ROUND(IF(VLOOKUP($E67,'Country Indicator Data'!$B$4:$N$300,13,FALSE)&gt;S$3,0,IF(VLOOKUP($E67,'Country Indicator Data'!$B$4:$N$300,13,FALSE)&lt;S$4,5,(S$3-VLOOKUP($E67,'Country Indicator Data'!$B$4:$N$300,13,FALSE))/(S$3-S$4)*5)),1))))</f>
        <v>3.8</v>
      </c>
      <c r="T67" s="256">
        <f>IF(B67="Regional crisis",((IF(VLOOKUP($C67,'Regional Crises'!$B$1:$R$66,14,FALSE)="x","x",ROUND(IF(VLOOKUP($C67,'Regional Crises'!$B$1:$R$66,14,FALSE)&gt;T$3,0,IF(VLOOKUP($C67,'Regional Crises'!$B$1:$R$66,14,FALSE)&lt;T$4,5,(T$3-VLOOKUP($C67,'Regional Crises'!$B$1:$R$66,14,FALSE))/(T$3-T$4)*5)),1)))),(IF(VLOOKUP($E67,'Country Indicator Data'!$B$4:$N$300,10,FALSE)="x","x",ROUND(IF(VLOOKUP($E67,'Country Indicator Data'!$B$4:$N$300,10,FALSE)&gt;T$3,0,IF(VLOOKUP($E67,'Country Indicator Data'!$B$4:$N$300,10,FALSE)&lt;T$4,5,(T$3-VLOOKUP($E67,'Country Indicator Data'!$B$4:$N$300,10,FALSE))/(T$3-T$4)*5)),1))))</f>
        <v>3.5</v>
      </c>
      <c r="U67" s="256">
        <f>IF(B67="Regional crisis",((IF(VLOOKUP($C67,'Regional Crises'!$B$1:$R$66,15,FALSE)="x","x",ROUND(IF(VLOOKUP($C67,'Regional Crises'!$B$1:$R$66,15,FALSE)&gt;U$3,0,IF(VLOOKUP($C67,'Regional Crises'!$B$1:$R$66,15,FALSE)&lt;U$4,5,(U$3-VLOOKUP($C67,'Regional Crises'!$B$1:$R$66,15,FALSE))/(U$3-U$4)*5)),1)))),(IF(VLOOKUP($E67,'Country Indicator Data'!$B$4:$N$300,11,FALSE)="x","x",ROUND(IF(VLOOKUP($E67,'Country Indicator Data'!$B$4:$N$300,11,FALSE)&gt;U$3,0,IF(VLOOKUP($E67,'Country Indicator Data'!$B$4:$N$300,11,FALSE)&lt;U$4,5,(U$3-VLOOKUP($E67,'Country Indicator Data'!$B$4:$N$300,11,FALSE))/(U$3-U$4)*5)),1))))</f>
        <v>2.9</v>
      </c>
      <c r="V67" s="256">
        <f>IF(B67="Regional crisis",((IF(VLOOKUP($C67,'Regional Crises'!$B$1:$R$66,16,FALSE)="x","x",ROUND(IF(VLOOKUP($C67,'Regional Crises'!$B$1:$R$66,16,FALSE)&gt;V$3,0,IF(VLOOKUP($C67,'Regional Crises'!$B$1:$R$66,16,FALSE)&lt;V$4,5,(V$3-VLOOKUP($C67,'Regional Crises'!$B$1:$R$66,16,FALSE))/(V$3-V$4)*5)),1)))),(IF(VLOOKUP($E67,'Country Indicator Data'!$B$4:$N$300,12,FALSE)="x","x",ROUND(IF(VLOOKUP($E67,'Country Indicator Data'!$B$4:$N$300,12,FALSE)&gt;V$3,0,IF(VLOOKUP($E67,'Country Indicator Data'!$B$4:$N$300,12,FALSE)&lt;V$4,5,(V$3-VLOOKUP($E67,'Country Indicator Data'!$B$4:$N$300,12,FALSE))/(V$3-V$4)*5)),1))))</f>
        <v>2</v>
      </c>
      <c r="W67" s="256">
        <f t="shared" si="18"/>
        <v>3.1</v>
      </c>
      <c r="X67" s="256">
        <f t="shared" si="19"/>
        <v>2.2999999999999998</v>
      </c>
      <c r="Y67" s="263">
        <f>IF('Core Indicators'!FC64="x","x",IF('Core Indicators'!FC64&gt;=5,5,IF('Core Indicators'!FC64&gt;=4,4,IF('Core Indicators'!FC64&gt;=3,3,IF('Core Indicators'!FC64&gt;=2,2,IF('Core Indicators'!FC64&gt;=1,1,0))))))</f>
        <v>1</v>
      </c>
      <c r="Z67" s="256">
        <f t="shared" si="20"/>
        <v>1</v>
      </c>
      <c r="AA67" s="263">
        <f>'Crisis Indicator Data'!Y64</f>
        <v>0</v>
      </c>
      <c r="AB67" s="263">
        <f>'Crisis Indicator Data'!Z64</f>
        <v>0</v>
      </c>
      <c r="AC67" s="263">
        <f>'Crisis Indicator Data'!AA64</f>
        <v>0</v>
      </c>
      <c r="AD67" s="263">
        <f>'Crisis Indicator Data'!AB64</f>
        <v>0</v>
      </c>
      <c r="AE67" s="263">
        <f t="shared" si="21"/>
        <v>0</v>
      </c>
      <c r="AF67" s="263">
        <f>'Crisis Indicator Data'!AC64</f>
        <v>0</v>
      </c>
      <c r="AG67" s="263">
        <f>'Crisis Indicator Data'!AD64</f>
        <v>2</v>
      </c>
      <c r="AH67" s="263">
        <f t="shared" si="22"/>
        <v>2</v>
      </c>
      <c r="AI67" s="263">
        <f>'Crisis Indicator Data'!AE64</f>
        <v>1</v>
      </c>
      <c r="AJ67" s="263">
        <f>'Crisis Indicator Data'!AF64</f>
        <v>0</v>
      </c>
      <c r="AK67" s="263">
        <f>'Crisis Indicator Data'!AG64</f>
        <v>3</v>
      </c>
      <c r="AL67" s="263">
        <f t="shared" si="23"/>
        <v>3</v>
      </c>
      <c r="AM67" s="256">
        <f t="shared" si="24"/>
        <v>2</v>
      </c>
      <c r="AN67" s="256">
        <f t="shared" si="25"/>
        <v>1.5</v>
      </c>
    </row>
    <row r="68" spans="1:40" ht="13.5" customHeight="1" x14ac:dyDescent="0.35">
      <c r="A68" s="150" t="str">
        <f>'Crisis Indicator Data'!A65</f>
        <v>Tropical Cyclones Season in 2022 in Madagascar</v>
      </c>
      <c r="B68" s="151" t="str">
        <f>'Crisis Indicator Data'!B65</f>
        <v>Tropical cyclone</v>
      </c>
      <c r="C68" s="151" t="str">
        <f>'Crisis Indicator Data'!C65</f>
        <v>MDG006</v>
      </c>
      <c r="D68" s="151" t="str">
        <f>'Crisis Indicator Data'!D65</f>
        <v>Madagascar</v>
      </c>
      <c r="E68" s="152" t="str">
        <f>'Crisis Indicator Data'!E65</f>
        <v>MDG</v>
      </c>
      <c r="F68" s="256">
        <f>IF(B68="Regional crisis",(IF(VLOOKUP($C68,'Regional Crises'!$B$1:$R$66,7,FALSE)="x","x",ROUND(IF(VLOOKUP($C68,'Regional Crises'!$B$1:$R$66,7,FALSE)&gt;$F$3,5,IF(VLOOKUP($C68,'Regional Crises'!$B$1:$R$66,7,FALSE)&lt;F$4,0,($F$3-VLOOKUP($C68,'Regional Crises'!$B$1:$R$66,7,FALSE))/($F$3-$F$4)*5)),1))),IF(VLOOKUP($E68,'Country Indicator Data'!$B$4:$N$300,3,FALSE)="x","x",ROUND(IF(VLOOKUP($E68,'Country Indicator Data'!$B$4:$N$300,3,FALSE)&gt;$F$3,5,IF(VLOOKUP($E68,'Country Indicator Data'!$B$4:$N$300,3,FALSE)&lt;$F$4,0,($F$3-VLOOKUP($E68,'Country Indicator Data'!$B$4:$N$300,3,FALSE))/($F$3-$F$4)*5)),1)))</f>
        <v>2.9</v>
      </c>
      <c r="G68" s="256">
        <f>IF(B68="Regional crisis",(IF(VLOOKUP($C68,'Regional Crises'!$B$1:$R$66,9,FALSE)="x","x",ROUND(IF(VLOOKUP($C68,'Regional Crises'!$B$1:$R$66,9,FALSE)&gt;G$3,5,IF(VLOOKUP($C68,'Regional Crises'!$B$1:$R$66,9,FALSE)&lt;G$4,0,(G$3-VLOOKUP($C68,'Regional Crises'!$B$1:$R$66,9,FALSE))/(G$3-G$4)*5)),1))),IF(VLOOKUP($E68,'Country Indicator Data'!$B$4:$N$300,5,FALSE)="x","x",ROUND(IF(VLOOKUP($E68,'Country Indicator Data'!$B$4:$N$300,5,FALSE)&gt;G$3,5,IF(VLOOKUP($E68,'Country Indicator Data'!$B$4:$N$300,5,FALSE)&lt;G$4,0,(G$3-VLOOKUP($E68,'Country Indicator Data'!$B$4:$N$300,5,FALSE))/(G$3-G$4)*5)),1)))</f>
        <v>2.2999999999999998</v>
      </c>
      <c r="H68" s="256">
        <f t="shared" si="13"/>
        <v>2.5999999999999996</v>
      </c>
      <c r="I68" s="256">
        <f>IF(B68="Regional crisis",(IF(VLOOKUP($C68,'Regional Crises'!$B$1:$R$66,6,FALSE)="x","x",ROUND(IF(VLOOKUP($C68,'Regional Crises'!$B$1:$R$66,6,FALSE)&gt;I$3,5,IF(VLOOKUP($C68,'Regional Crises'!$B$1:$R$66,6,FALSE)&lt;I$4,0,5-(I$3-VLOOKUP($C68,'Regional Crises'!$B$1:$R$66,6,FALSE))/(I$3-I$4)*5)),1))),IF(VLOOKUP($E68,'Country Indicator Data'!$B$4:$N$300,2,FALSE)="x","x",ROUND(IF(VLOOKUP($E68,'Country Indicator Data'!$B$4:$N$300,2,FALSE)&gt;I$3,5,IF(VLOOKUP($E68,'Country Indicator Data'!$B$4:$N$300,2,FALSE)&lt;I$4,0,5-(I$3-VLOOKUP($E68,'Country Indicator Data'!$B$4:$N$300,2,FALSE))/(I$3-I$4)*5)),1)))</f>
        <v>3.1</v>
      </c>
      <c r="J68" s="256">
        <f>IF(B68="Regional crisis",(IF(VLOOKUP($C68,'Regional Crises'!$B$1:$R$66,8,FALSE)="x","x",ROUND(IF(VLOOKUP($C68,'Regional Crises'!$B$1:$R$66,8,FALSE)&gt;J$3,5,IF(VLOOKUP($C68,'Regional Crises'!$B$1:$R$66,8,FALSE)&lt;J$4,0,5-(J$3-VLOOKUP($C68,'Regional Crises'!$B$1:$R$66,8,FALSE))/(J$3-J$4)*5)),1))),IF(VLOOKUP($E68,'Country Indicator Data'!$B$4:$N$300,4,FALSE)="x","x",ROUND(IF(VLOOKUP($E68,'Country Indicator Data'!$B$4:$N$300,4,FALSE)&gt;J$3,5,IF(VLOOKUP($E68,'Country Indicator Data'!$B$4:$N$300,4,FALSE)&lt;J$4,0,5-(J$3-VLOOKUP($E68,'Country Indicator Data'!$B$4:$N$300,4,FALSE))/(J$3-J$4)*5)),1)))</f>
        <v>0</v>
      </c>
      <c r="K68" s="256">
        <f t="shared" si="14"/>
        <v>1.55</v>
      </c>
      <c r="L68" s="256" t="str">
        <f>IF(B68="Regional crisis",(IF(VLOOKUP($C68,'Regional Crises'!$B$1:$R$66,10,FALSE)="x","x",ROUND(IF(VLOOKUP($C68,'Regional Crises'!$B$1:$R$66,10,FALSE)&gt;L$3,5,IF(VLOOKUP($C68,'Regional Crises'!$B$1:$R$66,10,FALSE)&lt;L$4,0,5-(L$3-VLOOKUP($C68,'Regional Crises'!$B$1:$R$66,10,FALSE))/(L$3-L$4)*5)),1))),IF(VLOOKUP($E68,'Country Indicator Data'!$B$4:$N$300,6,FALSE)="x","x",ROUND(IF(VLOOKUP($E68,'Country Indicator Data'!$B$4:$N$300,6,FALSE)&gt;L$3,5,IF(VLOOKUP($E68,'Country Indicator Data'!$B$4:$N$300,6,FALSE)&lt;L$4,0,5-(L$3-VLOOKUP($E68,'Country Indicator Data'!$B$4:$N$300,6,FALSE))/(L$3-L$4)*5)),1)))</f>
        <v>x</v>
      </c>
      <c r="M68" s="256">
        <f>IF(B68="Regional crisis",(IF(VLOOKUP($C68,'Regional Crises'!$B$1:$R$66,11,FALSE)="x","x",ROUND(IF(VLOOKUP($C68,'Regional Crises'!$B$1:$R$66,11,FALSE)&gt;M$3,5,IF(VLOOKUP($C68,'Regional Crises'!$B$1:$R$66,11,FALSE)&lt;M$4,0,5-(M$3-VLOOKUP($C68,'Regional Crises'!$B$1:$R$66,11,FALSE))/(M$3-M$4)*5)),1))),IF(VLOOKUP($E68,'Country Indicator Data'!$B$4:$N$300,7,FALSE)="x","x",ROUND(IF(VLOOKUP($E68,'Country Indicator Data'!$B$4:$N$300,7,FALSE)&gt;M$3,5,IF(VLOOKUP($E68,'Country Indicator Data'!$B$4:$N$300,7,FALSE)&lt;M$4,0,5-(M$3-VLOOKUP($E68,'Country Indicator Data'!$B$4:$N$300,7,FALSE))/(M$3-M$4)*5)),1)))</f>
        <v>2.2000000000000002</v>
      </c>
      <c r="N68" s="256">
        <f t="shared" si="15"/>
        <v>2.2000000000000002</v>
      </c>
      <c r="O68" s="256">
        <f t="shared" si="16"/>
        <v>2.1166666666666667</v>
      </c>
      <c r="P68" s="256">
        <f>IF(B68="Regional crisis",VLOOKUP(C68,'Regional Crises'!$B$1:$R$69,12,FALSE),VLOOKUP(E68,'Country Indicator Data'!$B$4:$I$300,8,FALSE))</f>
        <v>0</v>
      </c>
      <c r="Q68" s="256">
        <f>IF($B68="Regional crisis",((IF(VLOOKUP($C68,'Regional Crises'!$B$1:$R$66,13,FALSE)="x","x",ROUND(IF(VLOOKUP($C68,'Regional Crises'!$B$1:$R$66,13,FALSE)&gt;Q$3,5,IF(VLOOKUP($C68,'Regional Crises'!$B$1:$R$66,13,FALSE)&lt;Q$4,0,5-(LOG(Q$3)-LOG(VLOOKUP($C68,'Regional Crises'!$B$1:$R$66,13,FALSE)))/(LOG(Q$3)-LOG(Q$4))*5)),1)))),(IF(VLOOKUP($E68,'Country Indicator Data'!$B$4:$N$300,9,FALSE)="x","x",ROUND(IF(VLOOKUP($E68,'Country Indicator Data'!$B$4:$N$300,9,FALSE)&gt;Q$3,5,IF(VLOOKUP($E68,'Country Indicator Data'!$B$4:$N$300,9,FALSE)&lt;Q$4,0,5-(LOG(Q$3)-LOG(VLOOKUP($E68,'Country Indicator Data'!$B$4:$N$300,9,FALSE)))/(LOG(Q$3)-LOG(Q$4))*5)),1))))</f>
        <v>3.5</v>
      </c>
      <c r="R68" s="256">
        <f t="shared" si="17"/>
        <v>1.75</v>
      </c>
      <c r="S68" s="256">
        <f>IF(B68="Regional crisis",((IF(VLOOKUP($C68,'Regional Crises'!$B$1:$R$66,17,FALSE)="x","x",ROUND(IF(VLOOKUP($C68,'Regional Crises'!$B$1:$R$66,17,FALSE)&gt;S$3,0,IF(VLOOKUP($C68,'Regional Crises'!$B$1:$R$66,17,FALSE)&lt;S$4,5,(S$3-VLOOKUP($C68,'Regional Crises'!$B$1:$R$66,17,FALSE))/(S$3-S$4)*5)),1)))),(IF(VLOOKUP($E68,'Country Indicator Data'!$B$4:$N$300,13,FALSE)="x","x",ROUND(IF(VLOOKUP($E68,'Country Indicator Data'!$B$4:$N$300,13,FALSE)&gt;S$3,0,IF(VLOOKUP($E68,'Country Indicator Data'!$B$4:$N$300,13,FALSE)&lt;S$4,5,(S$3-VLOOKUP($E68,'Country Indicator Data'!$B$4:$N$300,13,FALSE))/(S$3-S$4)*5)),1))))</f>
        <v>3.8</v>
      </c>
      <c r="T68" s="256">
        <f>IF(B68="Regional crisis",((IF(VLOOKUP($C68,'Regional Crises'!$B$1:$R$66,14,FALSE)="x","x",ROUND(IF(VLOOKUP($C68,'Regional Crises'!$B$1:$R$66,14,FALSE)&gt;T$3,0,IF(VLOOKUP($C68,'Regional Crises'!$B$1:$R$66,14,FALSE)&lt;T$4,5,(T$3-VLOOKUP($C68,'Regional Crises'!$B$1:$R$66,14,FALSE))/(T$3-T$4)*5)),1)))),(IF(VLOOKUP($E68,'Country Indicator Data'!$B$4:$N$300,10,FALSE)="x","x",ROUND(IF(VLOOKUP($E68,'Country Indicator Data'!$B$4:$N$300,10,FALSE)&gt;T$3,0,IF(VLOOKUP($E68,'Country Indicator Data'!$B$4:$N$300,10,FALSE)&lt;T$4,5,(T$3-VLOOKUP($E68,'Country Indicator Data'!$B$4:$N$300,10,FALSE))/(T$3-T$4)*5)),1))))</f>
        <v>3.5</v>
      </c>
      <c r="U68" s="256">
        <f>IF(B68="Regional crisis",((IF(VLOOKUP($C68,'Regional Crises'!$B$1:$R$66,15,FALSE)="x","x",ROUND(IF(VLOOKUP($C68,'Regional Crises'!$B$1:$R$66,15,FALSE)&gt;U$3,0,IF(VLOOKUP($C68,'Regional Crises'!$B$1:$R$66,15,FALSE)&lt;U$4,5,(U$3-VLOOKUP($C68,'Regional Crises'!$B$1:$R$66,15,FALSE))/(U$3-U$4)*5)),1)))),(IF(VLOOKUP($E68,'Country Indicator Data'!$B$4:$N$300,11,FALSE)="x","x",ROUND(IF(VLOOKUP($E68,'Country Indicator Data'!$B$4:$N$300,11,FALSE)&gt;U$3,0,IF(VLOOKUP($E68,'Country Indicator Data'!$B$4:$N$300,11,FALSE)&lt;U$4,5,(U$3-VLOOKUP($E68,'Country Indicator Data'!$B$4:$N$300,11,FALSE))/(U$3-U$4)*5)),1))))</f>
        <v>2.9</v>
      </c>
      <c r="V68" s="256">
        <f>IF(B68="Regional crisis",((IF(VLOOKUP($C68,'Regional Crises'!$B$1:$R$66,16,FALSE)="x","x",ROUND(IF(VLOOKUP($C68,'Regional Crises'!$B$1:$R$66,16,FALSE)&gt;V$3,0,IF(VLOOKUP($C68,'Regional Crises'!$B$1:$R$66,16,FALSE)&lt;V$4,5,(V$3-VLOOKUP($C68,'Regional Crises'!$B$1:$R$66,16,FALSE))/(V$3-V$4)*5)),1)))),(IF(VLOOKUP($E68,'Country Indicator Data'!$B$4:$N$300,12,FALSE)="x","x",ROUND(IF(VLOOKUP($E68,'Country Indicator Data'!$B$4:$N$300,12,FALSE)&gt;V$3,0,IF(VLOOKUP($E68,'Country Indicator Data'!$B$4:$N$300,12,FALSE)&lt;V$4,5,(V$3-VLOOKUP($E68,'Country Indicator Data'!$B$4:$N$300,12,FALSE))/(V$3-V$4)*5)),1))))</f>
        <v>2</v>
      </c>
      <c r="W68" s="256">
        <f t="shared" si="18"/>
        <v>3.1</v>
      </c>
      <c r="X68" s="256">
        <f t="shared" si="19"/>
        <v>2.2999999999999998</v>
      </c>
      <c r="Y68" s="263">
        <f>IF('Core Indicators'!FC65="x","x",IF('Core Indicators'!FC65&gt;=5,5,IF('Core Indicators'!FC65&gt;=4,4,IF('Core Indicators'!FC65&gt;=3,3,IF('Core Indicators'!FC65&gt;=2,2,IF('Core Indicators'!FC65&gt;=1,1,0))))))</f>
        <v>1</v>
      </c>
      <c r="Z68" s="256">
        <f t="shared" si="20"/>
        <v>1</v>
      </c>
      <c r="AA68" s="263">
        <f>'Crisis Indicator Data'!Y65</f>
        <v>0</v>
      </c>
      <c r="AB68" s="263">
        <f>'Crisis Indicator Data'!Z65</f>
        <v>0</v>
      </c>
      <c r="AC68" s="263">
        <f>'Crisis Indicator Data'!AA65</f>
        <v>0</v>
      </c>
      <c r="AD68" s="263">
        <f>'Crisis Indicator Data'!AB65</f>
        <v>0</v>
      </c>
      <c r="AE68" s="263">
        <f t="shared" si="21"/>
        <v>0</v>
      </c>
      <c r="AF68" s="263">
        <f>'Crisis Indicator Data'!AC65</f>
        <v>0</v>
      </c>
      <c r="AG68" s="263">
        <f>'Crisis Indicator Data'!AD65</f>
        <v>0</v>
      </c>
      <c r="AH68" s="263">
        <f t="shared" si="22"/>
        <v>0</v>
      </c>
      <c r="AI68" s="263">
        <f>'Crisis Indicator Data'!AE65</f>
        <v>0</v>
      </c>
      <c r="AJ68" s="263">
        <f>'Crisis Indicator Data'!AF65</f>
        <v>0</v>
      </c>
      <c r="AK68" s="263">
        <f>'Crisis Indicator Data'!AG65</f>
        <v>3</v>
      </c>
      <c r="AL68" s="263">
        <f t="shared" si="23"/>
        <v>3</v>
      </c>
      <c r="AM68" s="256">
        <f t="shared" si="24"/>
        <v>1</v>
      </c>
      <c r="AN68" s="256">
        <f t="shared" si="25"/>
        <v>1</v>
      </c>
    </row>
    <row r="69" spans="1:40" ht="13.5" customHeight="1" x14ac:dyDescent="0.35">
      <c r="A69" s="150" t="str">
        <f>'Crisis Indicator Data'!A66</f>
        <v>Multiple crisis in Mexico</v>
      </c>
      <c r="B69" s="151" t="str">
        <f>'Crisis Indicator Data'!B66</f>
        <v>Multiple crises country</v>
      </c>
      <c r="C69" s="151" t="str">
        <f>'Crisis Indicator Data'!C66</f>
        <v>MEX001</v>
      </c>
      <c r="D69" s="151" t="str">
        <f>'Crisis Indicator Data'!D66</f>
        <v>Mexico</v>
      </c>
      <c r="E69" s="152" t="str">
        <f>'Crisis Indicator Data'!E66</f>
        <v>MEX</v>
      </c>
      <c r="F69" s="256">
        <f>IF(B69="Regional crisis",(IF(VLOOKUP($C69,'Regional Crises'!$B$1:$R$66,7,FALSE)="x","x",ROUND(IF(VLOOKUP($C69,'Regional Crises'!$B$1:$R$66,7,FALSE)&gt;$F$3,5,IF(VLOOKUP($C69,'Regional Crises'!$B$1:$R$66,7,FALSE)&lt;F$4,0,($F$3-VLOOKUP($C69,'Regional Crises'!$B$1:$R$66,7,FALSE))/($F$3-$F$4)*5)),1))),IF(VLOOKUP($E69,'Country Indicator Data'!$B$4:$N$300,3,FALSE)="x","x",ROUND(IF(VLOOKUP($E69,'Country Indicator Data'!$B$4:$N$300,3,FALSE)&gt;$F$3,5,IF(VLOOKUP($E69,'Country Indicator Data'!$B$4:$N$300,3,FALSE)&lt;$F$4,0,($F$3-VLOOKUP($E69,'Country Indicator Data'!$B$4:$N$300,3,FALSE))/($F$3-$F$4)*5)),1)))</f>
        <v>1.4</v>
      </c>
      <c r="G69" s="256">
        <f>IF(B69="Regional crisis",(IF(VLOOKUP($C69,'Regional Crises'!$B$1:$R$66,9,FALSE)="x","x",ROUND(IF(VLOOKUP($C69,'Regional Crises'!$B$1:$R$66,9,FALSE)&gt;G$3,5,IF(VLOOKUP($C69,'Regional Crises'!$B$1:$R$66,9,FALSE)&lt;G$4,0,(G$3-VLOOKUP($C69,'Regional Crises'!$B$1:$R$66,9,FALSE))/(G$3-G$4)*5)),1))),IF(VLOOKUP($E69,'Country Indicator Data'!$B$4:$N$300,5,FALSE)="x","x",ROUND(IF(VLOOKUP($E69,'Country Indicator Data'!$B$4:$N$300,5,FALSE)&gt;G$3,5,IF(VLOOKUP($E69,'Country Indicator Data'!$B$4:$N$300,5,FALSE)&lt;G$4,0,(G$3-VLOOKUP($E69,'Country Indicator Data'!$B$4:$N$300,5,FALSE))/(G$3-G$4)*5)),1)))</f>
        <v>2</v>
      </c>
      <c r="H69" s="256">
        <f t="shared" si="13"/>
        <v>1.7</v>
      </c>
      <c r="I69" s="256">
        <f>IF(B69="Regional crisis",(IF(VLOOKUP($C69,'Regional Crises'!$B$1:$R$66,6,FALSE)="x","x",ROUND(IF(VLOOKUP($C69,'Regional Crises'!$B$1:$R$66,6,FALSE)&gt;I$3,5,IF(VLOOKUP($C69,'Regional Crises'!$B$1:$R$66,6,FALSE)&lt;I$4,0,5-(I$3-VLOOKUP($C69,'Regional Crises'!$B$1:$R$66,6,FALSE))/(I$3-I$4)*5)),1))),IF(VLOOKUP($E69,'Country Indicator Data'!$B$4:$N$300,2,FALSE)="x","x",ROUND(IF(VLOOKUP($E69,'Country Indicator Data'!$B$4:$N$300,2,FALSE)&gt;I$3,5,IF(VLOOKUP($E69,'Country Indicator Data'!$B$4:$N$300,2,FALSE)&lt;I$4,0,5-(I$3-VLOOKUP($E69,'Country Indicator Data'!$B$4:$N$300,2,FALSE))/(I$3-I$4)*5)),1)))</f>
        <v>1.7</v>
      </c>
      <c r="J69" s="256">
        <f>IF(B69="Regional crisis",(IF(VLOOKUP($C69,'Regional Crises'!$B$1:$R$66,8,FALSE)="x","x",ROUND(IF(VLOOKUP($C69,'Regional Crises'!$B$1:$R$66,8,FALSE)&gt;J$3,5,IF(VLOOKUP($C69,'Regional Crises'!$B$1:$R$66,8,FALSE)&lt;J$4,0,5-(J$3-VLOOKUP($C69,'Regional Crises'!$B$1:$R$66,8,FALSE))/(J$3-J$4)*5)),1))),IF(VLOOKUP($E69,'Country Indicator Data'!$B$4:$N$300,4,FALSE)="x","x",ROUND(IF(VLOOKUP($E69,'Country Indicator Data'!$B$4:$N$300,4,FALSE)&gt;J$3,5,IF(VLOOKUP($E69,'Country Indicator Data'!$B$4:$N$300,4,FALSE)&lt;J$4,0,5-(J$3-VLOOKUP($E69,'Country Indicator Data'!$B$4:$N$300,4,FALSE))/(J$3-J$4)*5)),1)))</f>
        <v>1.1000000000000001</v>
      </c>
      <c r="K69" s="256">
        <f t="shared" si="14"/>
        <v>1.4</v>
      </c>
      <c r="L69" s="256">
        <f>IF(B69="Regional crisis",(IF(VLOOKUP($C69,'Regional Crises'!$B$1:$R$66,10,FALSE)="x","x",ROUND(IF(VLOOKUP($C69,'Regional Crises'!$B$1:$R$66,10,FALSE)&gt;L$3,5,IF(VLOOKUP($C69,'Regional Crises'!$B$1:$R$66,10,FALSE)&lt;L$4,0,5-(L$3-VLOOKUP($C69,'Regional Crises'!$B$1:$R$66,10,FALSE))/(L$3-L$4)*5)),1))),IF(VLOOKUP($E69,'Country Indicator Data'!$B$4:$N$300,6,FALSE)="x","x",ROUND(IF(VLOOKUP($E69,'Country Indicator Data'!$B$4:$N$300,6,FALSE)&gt;L$3,5,IF(VLOOKUP($E69,'Country Indicator Data'!$B$4:$N$300,6,FALSE)&lt;L$4,0,5-(L$3-VLOOKUP($E69,'Country Indicator Data'!$B$4:$N$300,6,FALSE))/(L$3-L$4)*5)),1)))</f>
        <v>2.2000000000000002</v>
      </c>
      <c r="M69" s="256">
        <f>IF(B69="Regional crisis",(IF(VLOOKUP($C69,'Regional Crises'!$B$1:$R$66,11,FALSE)="x","x",ROUND(IF(VLOOKUP($C69,'Regional Crises'!$B$1:$R$66,11,FALSE)&gt;M$3,5,IF(VLOOKUP($C69,'Regional Crises'!$B$1:$R$66,11,FALSE)&lt;M$4,0,5-(M$3-VLOOKUP($C69,'Regional Crises'!$B$1:$R$66,11,FALSE))/(M$3-M$4)*5)),1))),IF(VLOOKUP($E69,'Country Indicator Data'!$B$4:$N$300,7,FALSE)="x","x",ROUND(IF(VLOOKUP($E69,'Country Indicator Data'!$B$4:$N$300,7,FALSE)&gt;M$3,5,IF(VLOOKUP($E69,'Country Indicator Data'!$B$4:$N$300,7,FALSE)&lt;M$4,0,5-(M$3-VLOOKUP($E69,'Country Indicator Data'!$B$4:$N$300,7,FALSE))/(M$3-M$4)*5)),1)))</f>
        <v>2.6</v>
      </c>
      <c r="N69" s="256">
        <f t="shared" si="15"/>
        <v>2.4000000000000004</v>
      </c>
      <c r="O69" s="256">
        <f t="shared" si="16"/>
        <v>1.8333333333333333</v>
      </c>
      <c r="P69" s="256">
        <f>IF(B69="Regional crisis",VLOOKUP(C69,'Regional Crises'!$B$1:$R$69,12,FALSE),VLOOKUP(E69,'Country Indicator Data'!$B$4:$I$300,8,FALSE))</f>
        <v>4</v>
      </c>
      <c r="Q69" s="256">
        <f>IF($B69="Regional crisis",((IF(VLOOKUP($C69,'Regional Crises'!$B$1:$R$66,13,FALSE)="x","x",ROUND(IF(VLOOKUP($C69,'Regional Crises'!$B$1:$R$66,13,FALSE)&gt;Q$3,5,IF(VLOOKUP($C69,'Regional Crises'!$B$1:$R$66,13,FALSE)&lt;Q$4,0,5-(LOG(Q$3)-LOG(VLOOKUP($C69,'Regional Crises'!$B$1:$R$66,13,FALSE)))/(LOG(Q$3)-LOG(Q$4))*5)),1)))),(IF(VLOOKUP($E69,'Country Indicator Data'!$B$4:$N$300,9,FALSE)="x","x",ROUND(IF(VLOOKUP($E69,'Country Indicator Data'!$B$4:$N$300,9,FALSE)&gt;Q$3,5,IF(VLOOKUP($E69,'Country Indicator Data'!$B$4:$N$300,9,FALSE)&lt;Q$4,0,5-(LOG(Q$3)-LOG(VLOOKUP($E69,'Country Indicator Data'!$B$4:$N$300,9,FALSE)))/(LOG(Q$3)-LOG(Q$4))*5)),1))))</f>
        <v>5</v>
      </c>
      <c r="R69" s="256">
        <f t="shared" si="17"/>
        <v>4.5</v>
      </c>
      <c r="S69" s="256">
        <f>IF(B69="Regional crisis",((IF(VLOOKUP($C69,'Regional Crises'!$B$1:$R$66,17,FALSE)="x","x",ROUND(IF(VLOOKUP($C69,'Regional Crises'!$B$1:$R$66,17,FALSE)&gt;S$3,0,IF(VLOOKUP($C69,'Regional Crises'!$B$1:$R$66,17,FALSE)&lt;S$4,5,(S$3-VLOOKUP($C69,'Regional Crises'!$B$1:$R$66,17,FALSE))/(S$3-S$4)*5)),1)))),(IF(VLOOKUP($E69,'Country Indicator Data'!$B$4:$N$300,13,FALSE)="x","x",ROUND(IF(VLOOKUP($E69,'Country Indicator Data'!$B$4:$N$300,13,FALSE)&gt;S$3,0,IF(VLOOKUP($E69,'Country Indicator Data'!$B$4:$N$300,13,FALSE)&lt;S$4,5,(S$3-VLOOKUP($E69,'Country Indicator Data'!$B$4:$N$300,13,FALSE))/(S$3-S$4)*5)),1))))</f>
        <v>3.6</v>
      </c>
      <c r="T69" s="256">
        <f>IF(B69="Regional crisis",((IF(VLOOKUP($C69,'Regional Crises'!$B$1:$R$66,14,FALSE)="x","x",ROUND(IF(VLOOKUP($C69,'Regional Crises'!$B$1:$R$66,14,FALSE)&gt;T$3,0,IF(VLOOKUP($C69,'Regional Crises'!$B$1:$R$66,14,FALSE)&lt;T$4,5,(T$3-VLOOKUP($C69,'Regional Crises'!$B$1:$R$66,14,FALSE))/(T$3-T$4)*5)),1)))),(IF(VLOOKUP($E69,'Country Indicator Data'!$B$4:$N$300,10,FALSE)="x","x",ROUND(IF(VLOOKUP($E69,'Country Indicator Data'!$B$4:$N$300,10,FALSE)&gt;T$3,0,IF(VLOOKUP($E69,'Country Indicator Data'!$B$4:$N$300,10,FALSE)&lt;T$4,5,(T$3-VLOOKUP($E69,'Country Indicator Data'!$B$4:$N$300,10,FALSE))/(T$3-T$4)*5)),1))))</f>
        <v>3.2</v>
      </c>
      <c r="U69" s="256">
        <f>IF(B69="Regional crisis",((IF(VLOOKUP($C69,'Regional Crises'!$B$1:$R$66,15,FALSE)="x","x",ROUND(IF(VLOOKUP($C69,'Regional Crises'!$B$1:$R$66,15,FALSE)&gt;U$3,0,IF(VLOOKUP($C69,'Regional Crises'!$B$1:$R$66,15,FALSE)&lt;U$4,5,(U$3-VLOOKUP($C69,'Regional Crises'!$B$1:$R$66,15,FALSE))/(U$3-U$4)*5)),1)))),(IF(VLOOKUP($E69,'Country Indicator Data'!$B$4:$N$300,11,FALSE)="x","x",ROUND(IF(VLOOKUP($E69,'Country Indicator Data'!$B$4:$N$300,11,FALSE)&gt;U$3,0,IF(VLOOKUP($E69,'Country Indicator Data'!$B$4:$N$300,11,FALSE)&lt;U$4,5,(U$3-VLOOKUP($E69,'Country Indicator Data'!$B$4:$N$300,11,FALSE))/(U$3-U$4)*5)),1))))</f>
        <v>2.5</v>
      </c>
      <c r="V69" s="256">
        <f>IF(B69="Regional crisis",((IF(VLOOKUP($C69,'Regional Crises'!$B$1:$R$66,16,FALSE)="x","x",ROUND(IF(VLOOKUP($C69,'Regional Crises'!$B$1:$R$66,16,FALSE)&gt;V$3,0,IF(VLOOKUP($C69,'Regional Crises'!$B$1:$R$66,16,FALSE)&lt;V$4,5,(V$3-VLOOKUP($C69,'Regional Crises'!$B$1:$R$66,16,FALSE))/(V$3-V$4)*5)),1)))),(IF(VLOOKUP($E69,'Country Indicator Data'!$B$4:$N$300,12,FALSE)="x","x",ROUND(IF(VLOOKUP($E69,'Country Indicator Data'!$B$4:$N$300,12,FALSE)&gt;V$3,0,IF(VLOOKUP($E69,'Country Indicator Data'!$B$4:$N$300,12,FALSE)&lt;V$4,5,(V$3-VLOOKUP($E69,'Country Indicator Data'!$B$4:$N$300,12,FALSE))/(V$3-V$4)*5)),1))))</f>
        <v>1.9</v>
      </c>
      <c r="W69" s="256">
        <f t="shared" si="18"/>
        <v>2.8</v>
      </c>
      <c r="X69" s="256">
        <f t="shared" si="19"/>
        <v>3</v>
      </c>
      <c r="Y69" s="263">
        <f>IF('Core Indicators'!FC66="x","x",IF('Core Indicators'!FC66&gt;=5,5,IF('Core Indicators'!FC66&gt;=4,4,IF('Core Indicators'!FC66&gt;=3,3,IF('Core Indicators'!FC66&gt;=2,2,IF('Core Indicators'!FC66&gt;=1,1,0))))))</f>
        <v>3</v>
      </c>
      <c r="Z69" s="256">
        <f t="shared" si="20"/>
        <v>3</v>
      </c>
      <c r="AA69" s="263">
        <f>'Crisis Indicator Data'!Y66</f>
        <v>0</v>
      </c>
      <c r="AB69" s="263">
        <f>'Crisis Indicator Data'!Z66</f>
        <v>2</v>
      </c>
      <c r="AC69" s="263">
        <f>'Crisis Indicator Data'!AA66</f>
        <v>2</v>
      </c>
      <c r="AD69" s="263">
        <f>'Crisis Indicator Data'!AB66</f>
        <v>0</v>
      </c>
      <c r="AE69" s="263">
        <f t="shared" si="21"/>
        <v>2</v>
      </c>
      <c r="AF69" s="263">
        <f>'Crisis Indicator Data'!AC66</f>
        <v>2</v>
      </c>
      <c r="AG69" s="263">
        <f>'Crisis Indicator Data'!AD66</f>
        <v>2</v>
      </c>
      <c r="AH69" s="263">
        <f t="shared" si="22"/>
        <v>4</v>
      </c>
      <c r="AI69" s="263">
        <f>'Crisis Indicator Data'!AE66</f>
        <v>1</v>
      </c>
      <c r="AJ69" s="263">
        <f>'Crisis Indicator Data'!AF66</f>
        <v>0</v>
      </c>
      <c r="AK69" s="263">
        <f>'Crisis Indicator Data'!AG66</f>
        <v>2</v>
      </c>
      <c r="AL69" s="263">
        <f t="shared" si="23"/>
        <v>3</v>
      </c>
      <c r="AM69" s="256">
        <f t="shared" si="24"/>
        <v>3</v>
      </c>
      <c r="AN69" s="256">
        <f t="shared" si="25"/>
        <v>3</v>
      </c>
    </row>
    <row r="70" spans="1:40" ht="13.5" customHeight="1" x14ac:dyDescent="0.35">
      <c r="A70" s="150" t="str">
        <f>'Crisis Indicator Data'!A67</f>
        <v>Criminal Violence in Mexico</v>
      </c>
      <c r="B70" s="151" t="str">
        <f>'Crisis Indicator Data'!B67</f>
        <v>Other type of violence</v>
      </c>
      <c r="C70" s="151" t="str">
        <f>'Crisis Indicator Data'!C67</f>
        <v>MEX002</v>
      </c>
      <c r="D70" s="151" t="str">
        <f>'Crisis Indicator Data'!D67</f>
        <v>Mexico</v>
      </c>
      <c r="E70" s="152" t="str">
        <f>'Crisis Indicator Data'!E67</f>
        <v>MEX</v>
      </c>
      <c r="F70" s="256">
        <f>IF(B70="Regional crisis",(IF(VLOOKUP($C70,'Regional Crises'!$B$1:$R$66,7,FALSE)="x","x",ROUND(IF(VLOOKUP($C70,'Regional Crises'!$B$1:$R$66,7,FALSE)&gt;$F$3,5,IF(VLOOKUP($C70,'Regional Crises'!$B$1:$R$66,7,FALSE)&lt;F$4,0,($F$3-VLOOKUP($C70,'Regional Crises'!$B$1:$R$66,7,FALSE))/($F$3-$F$4)*5)),1))),IF(VLOOKUP($E70,'Country Indicator Data'!$B$4:$N$300,3,FALSE)="x","x",ROUND(IF(VLOOKUP($E70,'Country Indicator Data'!$B$4:$N$300,3,FALSE)&gt;$F$3,5,IF(VLOOKUP($E70,'Country Indicator Data'!$B$4:$N$300,3,FALSE)&lt;$F$4,0,($F$3-VLOOKUP($E70,'Country Indicator Data'!$B$4:$N$300,3,FALSE))/($F$3-$F$4)*5)),1)))</f>
        <v>1.4</v>
      </c>
      <c r="G70" s="256">
        <f>IF(B70="Regional crisis",(IF(VLOOKUP($C70,'Regional Crises'!$B$1:$R$66,9,FALSE)="x","x",ROUND(IF(VLOOKUP($C70,'Regional Crises'!$B$1:$R$66,9,FALSE)&gt;G$3,5,IF(VLOOKUP($C70,'Regional Crises'!$B$1:$R$66,9,FALSE)&lt;G$4,0,(G$3-VLOOKUP($C70,'Regional Crises'!$B$1:$R$66,9,FALSE))/(G$3-G$4)*5)),1))),IF(VLOOKUP($E70,'Country Indicator Data'!$B$4:$N$300,5,FALSE)="x","x",ROUND(IF(VLOOKUP($E70,'Country Indicator Data'!$B$4:$N$300,5,FALSE)&gt;G$3,5,IF(VLOOKUP($E70,'Country Indicator Data'!$B$4:$N$300,5,FALSE)&lt;G$4,0,(G$3-VLOOKUP($E70,'Country Indicator Data'!$B$4:$N$300,5,FALSE))/(G$3-G$4)*5)),1)))</f>
        <v>2</v>
      </c>
      <c r="H70" s="256">
        <f t="shared" ref="H70:H101" si="26">IF(AND(F70="x",G70="x"),"x",AVERAGE(F70,G70))</f>
        <v>1.7</v>
      </c>
      <c r="I70" s="256">
        <f>IF(B70="Regional crisis",(IF(VLOOKUP($C70,'Regional Crises'!$B$1:$R$66,6,FALSE)="x","x",ROUND(IF(VLOOKUP($C70,'Regional Crises'!$B$1:$R$66,6,FALSE)&gt;I$3,5,IF(VLOOKUP($C70,'Regional Crises'!$B$1:$R$66,6,FALSE)&lt;I$4,0,5-(I$3-VLOOKUP($C70,'Regional Crises'!$B$1:$R$66,6,FALSE))/(I$3-I$4)*5)),1))),IF(VLOOKUP($E70,'Country Indicator Data'!$B$4:$N$300,2,FALSE)="x","x",ROUND(IF(VLOOKUP($E70,'Country Indicator Data'!$B$4:$N$300,2,FALSE)&gt;I$3,5,IF(VLOOKUP($E70,'Country Indicator Data'!$B$4:$N$300,2,FALSE)&lt;I$4,0,5-(I$3-VLOOKUP($E70,'Country Indicator Data'!$B$4:$N$300,2,FALSE))/(I$3-I$4)*5)),1)))</f>
        <v>1.7</v>
      </c>
      <c r="J70" s="256">
        <f>IF(B70="Regional crisis",(IF(VLOOKUP($C70,'Regional Crises'!$B$1:$R$66,8,FALSE)="x","x",ROUND(IF(VLOOKUP($C70,'Regional Crises'!$B$1:$R$66,8,FALSE)&gt;J$3,5,IF(VLOOKUP($C70,'Regional Crises'!$B$1:$R$66,8,FALSE)&lt;J$4,0,5-(J$3-VLOOKUP($C70,'Regional Crises'!$B$1:$R$66,8,FALSE))/(J$3-J$4)*5)),1))),IF(VLOOKUP($E70,'Country Indicator Data'!$B$4:$N$300,4,FALSE)="x","x",ROUND(IF(VLOOKUP($E70,'Country Indicator Data'!$B$4:$N$300,4,FALSE)&gt;J$3,5,IF(VLOOKUP($E70,'Country Indicator Data'!$B$4:$N$300,4,FALSE)&lt;J$4,0,5-(J$3-VLOOKUP($E70,'Country Indicator Data'!$B$4:$N$300,4,FALSE))/(J$3-J$4)*5)),1)))</f>
        <v>1.1000000000000001</v>
      </c>
      <c r="K70" s="256">
        <f t="shared" ref="K70:K101" si="27">IF(AND(I70="x",J70="x"),"x",AVERAGE(I70,J70))</f>
        <v>1.4</v>
      </c>
      <c r="L70" s="256">
        <f>IF(B70="Regional crisis",(IF(VLOOKUP($C70,'Regional Crises'!$B$1:$R$66,10,FALSE)="x","x",ROUND(IF(VLOOKUP($C70,'Regional Crises'!$B$1:$R$66,10,FALSE)&gt;L$3,5,IF(VLOOKUP($C70,'Regional Crises'!$B$1:$R$66,10,FALSE)&lt;L$4,0,5-(L$3-VLOOKUP($C70,'Regional Crises'!$B$1:$R$66,10,FALSE))/(L$3-L$4)*5)),1))),IF(VLOOKUP($E70,'Country Indicator Data'!$B$4:$N$300,6,FALSE)="x","x",ROUND(IF(VLOOKUP($E70,'Country Indicator Data'!$B$4:$N$300,6,FALSE)&gt;L$3,5,IF(VLOOKUP($E70,'Country Indicator Data'!$B$4:$N$300,6,FALSE)&lt;L$4,0,5-(L$3-VLOOKUP($E70,'Country Indicator Data'!$B$4:$N$300,6,FALSE))/(L$3-L$4)*5)),1)))</f>
        <v>2.2000000000000002</v>
      </c>
      <c r="M70" s="256">
        <f>IF(B70="Regional crisis",(IF(VLOOKUP($C70,'Regional Crises'!$B$1:$R$66,11,FALSE)="x","x",ROUND(IF(VLOOKUP($C70,'Regional Crises'!$B$1:$R$66,11,FALSE)&gt;M$3,5,IF(VLOOKUP($C70,'Regional Crises'!$B$1:$R$66,11,FALSE)&lt;M$4,0,5-(M$3-VLOOKUP($C70,'Regional Crises'!$B$1:$R$66,11,FALSE))/(M$3-M$4)*5)),1))),IF(VLOOKUP($E70,'Country Indicator Data'!$B$4:$N$300,7,FALSE)="x","x",ROUND(IF(VLOOKUP($E70,'Country Indicator Data'!$B$4:$N$300,7,FALSE)&gt;M$3,5,IF(VLOOKUP($E70,'Country Indicator Data'!$B$4:$N$300,7,FALSE)&lt;M$4,0,5-(M$3-VLOOKUP($E70,'Country Indicator Data'!$B$4:$N$300,7,FALSE))/(M$3-M$4)*5)),1)))</f>
        <v>2.6</v>
      </c>
      <c r="N70" s="256">
        <f t="shared" ref="N70:N101" si="28">IF(AND(L70="x",M70="x"),"x",AVERAGE(L70,M70))</f>
        <v>2.4000000000000004</v>
      </c>
      <c r="O70" s="256">
        <f t="shared" ref="O70:O101" si="29">AVERAGE(H70,K70,N70)</f>
        <v>1.8333333333333333</v>
      </c>
      <c r="P70" s="256">
        <f>IF(B70="Regional crisis",VLOOKUP(C70,'Regional Crises'!$B$1:$R$69,12,FALSE),VLOOKUP(E70,'Country Indicator Data'!$B$4:$I$300,8,FALSE))</f>
        <v>4</v>
      </c>
      <c r="Q70" s="256">
        <f>IF($B70="Regional crisis",((IF(VLOOKUP($C70,'Regional Crises'!$B$1:$R$66,13,FALSE)="x","x",ROUND(IF(VLOOKUP($C70,'Regional Crises'!$B$1:$R$66,13,FALSE)&gt;Q$3,5,IF(VLOOKUP($C70,'Regional Crises'!$B$1:$R$66,13,FALSE)&lt;Q$4,0,5-(LOG(Q$3)-LOG(VLOOKUP($C70,'Regional Crises'!$B$1:$R$66,13,FALSE)))/(LOG(Q$3)-LOG(Q$4))*5)),1)))),(IF(VLOOKUP($E70,'Country Indicator Data'!$B$4:$N$300,9,FALSE)="x","x",ROUND(IF(VLOOKUP($E70,'Country Indicator Data'!$B$4:$N$300,9,FALSE)&gt;Q$3,5,IF(VLOOKUP($E70,'Country Indicator Data'!$B$4:$N$300,9,FALSE)&lt;Q$4,0,5-(LOG(Q$3)-LOG(VLOOKUP($E70,'Country Indicator Data'!$B$4:$N$300,9,FALSE)))/(LOG(Q$3)-LOG(Q$4))*5)),1))))</f>
        <v>5</v>
      </c>
      <c r="R70" s="256">
        <f t="shared" ref="R70:R101" si="30">AVERAGE(P70:Q70)</f>
        <v>4.5</v>
      </c>
      <c r="S70" s="256">
        <f>IF(B70="Regional crisis",((IF(VLOOKUP($C70,'Regional Crises'!$B$1:$R$66,17,FALSE)="x","x",ROUND(IF(VLOOKUP($C70,'Regional Crises'!$B$1:$R$66,17,FALSE)&gt;S$3,0,IF(VLOOKUP($C70,'Regional Crises'!$B$1:$R$66,17,FALSE)&lt;S$4,5,(S$3-VLOOKUP($C70,'Regional Crises'!$B$1:$R$66,17,FALSE))/(S$3-S$4)*5)),1)))),(IF(VLOOKUP($E70,'Country Indicator Data'!$B$4:$N$300,13,FALSE)="x","x",ROUND(IF(VLOOKUP($E70,'Country Indicator Data'!$B$4:$N$300,13,FALSE)&gt;S$3,0,IF(VLOOKUP($E70,'Country Indicator Data'!$B$4:$N$300,13,FALSE)&lt;S$4,5,(S$3-VLOOKUP($E70,'Country Indicator Data'!$B$4:$N$300,13,FALSE))/(S$3-S$4)*5)),1))))</f>
        <v>3.6</v>
      </c>
      <c r="T70" s="256">
        <f>IF(B70="Regional crisis",((IF(VLOOKUP($C70,'Regional Crises'!$B$1:$R$66,14,FALSE)="x","x",ROUND(IF(VLOOKUP($C70,'Regional Crises'!$B$1:$R$66,14,FALSE)&gt;T$3,0,IF(VLOOKUP($C70,'Regional Crises'!$B$1:$R$66,14,FALSE)&lt;T$4,5,(T$3-VLOOKUP($C70,'Regional Crises'!$B$1:$R$66,14,FALSE))/(T$3-T$4)*5)),1)))),(IF(VLOOKUP($E70,'Country Indicator Data'!$B$4:$N$300,10,FALSE)="x","x",ROUND(IF(VLOOKUP($E70,'Country Indicator Data'!$B$4:$N$300,10,FALSE)&gt;T$3,0,IF(VLOOKUP($E70,'Country Indicator Data'!$B$4:$N$300,10,FALSE)&lt;T$4,5,(T$3-VLOOKUP($E70,'Country Indicator Data'!$B$4:$N$300,10,FALSE))/(T$3-T$4)*5)),1))))</f>
        <v>3.2</v>
      </c>
      <c r="U70" s="256">
        <f>IF(B70="Regional crisis",((IF(VLOOKUP($C70,'Regional Crises'!$B$1:$R$66,15,FALSE)="x","x",ROUND(IF(VLOOKUP($C70,'Regional Crises'!$B$1:$R$66,15,FALSE)&gt;U$3,0,IF(VLOOKUP($C70,'Regional Crises'!$B$1:$R$66,15,FALSE)&lt;U$4,5,(U$3-VLOOKUP($C70,'Regional Crises'!$B$1:$R$66,15,FALSE))/(U$3-U$4)*5)),1)))),(IF(VLOOKUP($E70,'Country Indicator Data'!$B$4:$N$300,11,FALSE)="x","x",ROUND(IF(VLOOKUP($E70,'Country Indicator Data'!$B$4:$N$300,11,FALSE)&gt;U$3,0,IF(VLOOKUP($E70,'Country Indicator Data'!$B$4:$N$300,11,FALSE)&lt;U$4,5,(U$3-VLOOKUP($E70,'Country Indicator Data'!$B$4:$N$300,11,FALSE))/(U$3-U$4)*5)),1))))</f>
        <v>2.5</v>
      </c>
      <c r="V70" s="256">
        <f>IF(B70="Regional crisis",((IF(VLOOKUP($C70,'Regional Crises'!$B$1:$R$66,16,FALSE)="x","x",ROUND(IF(VLOOKUP($C70,'Regional Crises'!$B$1:$R$66,16,FALSE)&gt;V$3,0,IF(VLOOKUP($C70,'Regional Crises'!$B$1:$R$66,16,FALSE)&lt;V$4,5,(V$3-VLOOKUP($C70,'Regional Crises'!$B$1:$R$66,16,FALSE))/(V$3-V$4)*5)),1)))),(IF(VLOOKUP($E70,'Country Indicator Data'!$B$4:$N$300,12,FALSE)="x","x",ROUND(IF(VLOOKUP($E70,'Country Indicator Data'!$B$4:$N$300,12,FALSE)&gt;V$3,0,IF(VLOOKUP($E70,'Country Indicator Data'!$B$4:$N$300,12,FALSE)&lt;V$4,5,(V$3-VLOOKUP($E70,'Country Indicator Data'!$B$4:$N$300,12,FALSE))/(V$3-V$4)*5)),1))))</f>
        <v>1.9</v>
      </c>
      <c r="W70" s="256">
        <f t="shared" ref="W70:W101" si="31">IF(AND(S70="x",V70="x"),"x",ROUND(AVERAGE(S70,V70,T70,U70),1))</f>
        <v>2.8</v>
      </c>
      <c r="X70" s="256">
        <f t="shared" ref="X70:X101" si="32">ROUND(AVERAGE(O70,W70,R70),1)</f>
        <v>3</v>
      </c>
      <c r="Y70" s="263">
        <f>IF('Core Indicators'!FC67="x","x",IF('Core Indicators'!FC67&gt;=5,5,IF('Core Indicators'!FC67&gt;=4,4,IF('Core Indicators'!FC67&gt;=3,3,IF('Core Indicators'!FC67&gt;=2,2,IF('Core Indicators'!FC67&gt;=1,1,0))))))</f>
        <v>4</v>
      </c>
      <c r="Z70" s="256">
        <f t="shared" ref="Z70:Z101" si="33">Y70</f>
        <v>4</v>
      </c>
      <c r="AA70" s="263">
        <f>'Crisis Indicator Data'!Y67</f>
        <v>0</v>
      </c>
      <c r="AB70" s="263">
        <f>'Crisis Indicator Data'!Z67</f>
        <v>2</v>
      </c>
      <c r="AC70" s="263">
        <f>'Crisis Indicator Data'!AA67</f>
        <v>2</v>
      </c>
      <c r="AD70" s="263">
        <f>'Crisis Indicator Data'!AB67</f>
        <v>0</v>
      </c>
      <c r="AE70" s="263">
        <f t="shared" ref="AE70:AE101" si="34">IF(SUM(AA70:AD70)=0,0,IF(SUM(AA70,AB70,AC70,AD70)&lt;2,1,IF(SUM(AA70:AD70)&lt;6,2,IF(SUM(AA70:AD70)&lt;8,3,IF(SUM(AA70:AD70)&lt;10,4,5)))))</f>
        <v>2</v>
      </c>
      <c r="AF70" s="263">
        <f>'Crisis Indicator Data'!AC67</f>
        <v>2</v>
      </c>
      <c r="AG70" s="263">
        <f>'Crisis Indicator Data'!AD67</f>
        <v>2</v>
      </c>
      <c r="AH70" s="263">
        <f t="shared" ref="AH70:AH101" si="35">IF(SUM(AF70:AG70)=0,0,IF(SUM(AF70,AG70)=1,1,IF(SUM(AF70:AG70)&lt;3,2,IF(SUM(AF70:AG70)&lt;4,3,IF(SUM(AF70:AG70)&lt;5,4,5)))))</f>
        <v>4</v>
      </c>
      <c r="AI70" s="263">
        <f>'Crisis Indicator Data'!AE67</f>
        <v>1</v>
      </c>
      <c r="AJ70" s="263">
        <f>'Crisis Indicator Data'!AF67</f>
        <v>0</v>
      </c>
      <c r="AK70" s="263">
        <f>'Crisis Indicator Data'!AG67</f>
        <v>3</v>
      </c>
      <c r="AL70" s="263">
        <f t="shared" ref="AL70:AL101" si="36">IF(SUM(AI70:AK70)=0,0,IF(SUM(AI70:AK70)=1,1,IF(SUM(AI70:AK70)&lt;3,2,IF(SUM(AI70:AK70)&lt;5,3,IF(SUM(AI70:AK70)&lt;7,4,5)))))</f>
        <v>3</v>
      </c>
      <c r="AM70" s="256">
        <f t="shared" ref="AM70:AM101" si="37">IF(AA70=3,5,ROUND(AVERAGE(AE70,AH70,AL70),0))</f>
        <v>3</v>
      </c>
      <c r="AN70" s="256">
        <f t="shared" ref="AN70:AN101" si="38">IF(AND(Z70="x",AM70="x"),"x",ROUND(AVERAGE(Z70,AM70),1))</f>
        <v>3.5</v>
      </c>
    </row>
    <row r="71" spans="1:40" ht="13.5" customHeight="1" x14ac:dyDescent="0.35">
      <c r="A71" s="150" t="str">
        <f>'Crisis Indicator Data'!A68</f>
        <v>Mixed Migration in Mexico</v>
      </c>
      <c r="B71" s="151" t="str">
        <f>'Crisis Indicator Data'!B68</f>
        <v>International displacement</v>
      </c>
      <c r="C71" s="151" t="str">
        <f>'Crisis Indicator Data'!C68</f>
        <v>MEX003</v>
      </c>
      <c r="D71" s="151" t="str">
        <f>'Crisis Indicator Data'!D68</f>
        <v>Mexico</v>
      </c>
      <c r="E71" s="152" t="str">
        <f>'Crisis Indicator Data'!E68</f>
        <v>MEX</v>
      </c>
      <c r="F71" s="256">
        <f>IF(B71="Regional crisis",(IF(VLOOKUP($C71,'Regional Crises'!$B$1:$R$66,7,FALSE)="x","x",ROUND(IF(VLOOKUP($C71,'Regional Crises'!$B$1:$R$66,7,FALSE)&gt;$F$3,5,IF(VLOOKUP($C71,'Regional Crises'!$B$1:$R$66,7,FALSE)&lt;F$4,0,($F$3-VLOOKUP($C71,'Regional Crises'!$B$1:$R$66,7,FALSE))/($F$3-$F$4)*5)),1))),IF(VLOOKUP($E71,'Country Indicator Data'!$B$4:$N$300,3,FALSE)="x","x",ROUND(IF(VLOOKUP($E71,'Country Indicator Data'!$B$4:$N$300,3,FALSE)&gt;$F$3,5,IF(VLOOKUP($E71,'Country Indicator Data'!$B$4:$N$300,3,FALSE)&lt;$F$4,0,($F$3-VLOOKUP($E71,'Country Indicator Data'!$B$4:$N$300,3,FALSE))/($F$3-$F$4)*5)),1)))</f>
        <v>1.4</v>
      </c>
      <c r="G71" s="256">
        <f>IF(B71="Regional crisis",(IF(VLOOKUP($C71,'Regional Crises'!$B$1:$R$66,9,FALSE)="x","x",ROUND(IF(VLOOKUP($C71,'Regional Crises'!$B$1:$R$66,9,FALSE)&gt;G$3,5,IF(VLOOKUP($C71,'Regional Crises'!$B$1:$R$66,9,FALSE)&lt;G$4,0,(G$3-VLOOKUP($C71,'Regional Crises'!$B$1:$R$66,9,FALSE))/(G$3-G$4)*5)),1))),IF(VLOOKUP($E71,'Country Indicator Data'!$B$4:$N$300,5,FALSE)="x","x",ROUND(IF(VLOOKUP($E71,'Country Indicator Data'!$B$4:$N$300,5,FALSE)&gt;G$3,5,IF(VLOOKUP($E71,'Country Indicator Data'!$B$4:$N$300,5,FALSE)&lt;G$4,0,(G$3-VLOOKUP($E71,'Country Indicator Data'!$B$4:$N$300,5,FALSE))/(G$3-G$4)*5)),1)))</f>
        <v>2</v>
      </c>
      <c r="H71" s="256">
        <f t="shared" si="26"/>
        <v>1.7</v>
      </c>
      <c r="I71" s="256">
        <f>IF(B71="Regional crisis",(IF(VLOOKUP($C71,'Regional Crises'!$B$1:$R$66,6,FALSE)="x","x",ROUND(IF(VLOOKUP($C71,'Regional Crises'!$B$1:$R$66,6,FALSE)&gt;I$3,5,IF(VLOOKUP($C71,'Regional Crises'!$B$1:$R$66,6,FALSE)&lt;I$4,0,5-(I$3-VLOOKUP($C71,'Regional Crises'!$B$1:$R$66,6,FALSE))/(I$3-I$4)*5)),1))),IF(VLOOKUP($E71,'Country Indicator Data'!$B$4:$N$300,2,FALSE)="x","x",ROUND(IF(VLOOKUP($E71,'Country Indicator Data'!$B$4:$N$300,2,FALSE)&gt;I$3,5,IF(VLOOKUP($E71,'Country Indicator Data'!$B$4:$N$300,2,FALSE)&lt;I$4,0,5-(I$3-VLOOKUP($E71,'Country Indicator Data'!$B$4:$N$300,2,FALSE))/(I$3-I$4)*5)),1)))</f>
        <v>1.7</v>
      </c>
      <c r="J71" s="256">
        <f>IF(B71="Regional crisis",(IF(VLOOKUP($C71,'Regional Crises'!$B$1:$R$66,8,FALSE)="x","x",ROUND(IF(VLOOKUP($C71,'Regional Crises'!$B$1:$R$66,8,FALSE)&gt;J$3,5,IF(VLOOKUP($C71,'Regional Crises'!$B$1:$R$66,8,FALSE)&lt;J$4,0,5-(J$3-VLOOKUP($C71,'Regional Crises'!$B$1:$R$66,8,FALSE))/(J$3-J$4)*5)),1))),IF(VLOOKUP($E71,'Country Indicator Data'!$B$4:$N$300,4,FALSE)="x","x",ROUND(IF(VLOOKUP($E71,'Country Indicator Data'!$B$4:$N$300,4,FALSE)&gt;J$3,5,IF(VLOOKUP($E71,'Country Indicator Data'!$B$4:$N$300,4,FALSE)&lt;J$4,0,5-(J$3-VLOOKUP($E71,'Country Indicator Data'!$B$4:$N$300,4,FALSE))/(J$3-J$4)*5)),1)))</f>
        <v>1.1000000000000001</v>
      </c>
      <c r="K71" s="256">
        <f t="shared" si="27"/>
        <v>1.4</v>
      </c>
      <c r="L71" s="256">
        <f>IF(B71="Regional crisis",(IF(VLOOKUP($C71,'Regional Crises'!$B$1:$R$66,10,FALSE)="x","x",ROUND(IF(VLOOKUP($C71,'Regional Crises'!$B$1:$R$66,10,FALSE)&gt;L$3,5,IF(VLOOKUP($C71,'Regional Crises'!$B$1:$R$66,10,FALSE)&lt;L$4,0,5-(L$3-VLOOKUP($C71,'Regional Crises'!$B$1:$R$66,10,FALSE))/(L$3-L$4)*5)),1))),IF(VLOOKUP($E71,'Country Indicator Data'!$B$4:$N$300,6,FALSE)="x","x",ROUND(IF(VLOOKUP($E71,'Country Indicator Data'!$B$4:$N$300,6,FALSE)&gt;L$3,5,IF(VLOOKUP($E71,'Country Indicator Data'!$B$4:$N$300,6,FALSE)&lt;L$4,0,5-(L$3-VLOOKUP($E71,'Country Indicator Data'!$B$4:$N$300,6,FALSE))/(L$3-L$4)*5)),1)))</f>
        <v>2.2000000000000002</v>
      </c>
      <c r="M71" s="256">
        <f>IF(B71="Regional crisis",(IF(VLOOKUP($C71,'Regional Crises'!$B$1:$R$66,11,FALSE)="x","x",ROUND(IF(VLOOKUP($C71,'Regional Crises'!$B$1:$R$66,11,FALSE)&gt;M$3,5,IF(VLOOKUP($C71,'Regional Crises'!$B$1:$R$66,11,FALSE)&lt;M$4,0,5-(M$3-VLOOKUP($C71,'Regional Crises'!$B$1:$R$66,11,FALSE))/(M$3-M$4)*5)),1))),IF(VLOOKUP($E71,'Country Indicator Data'!$B$4:$N$300,7,FALSE)="x","x",ROUND(IF(VLOOKUP($E71,'Country Indicator Data'!$B$4:$N$300,7,FALSE)&gt;M$3,5,IF(VLOOKUP($E71,'Country Indicator Data'!$B$4:$N$300,7,FALSE)&lt;M$4,0,5-(M$3-VLOOKUP($E71,'Country Indicator Data'!$B$4:$N$300,7,FALSE))/(M$3-M$4)*5)),1)))</f>
        <v>2.6</v>
      </c>
      <c r="N71" s="256">
        <f t="shared" si="28"/>
        <v>2.4000000000000004</v>
      </c>
      <c r="O71" s="256">
        <f t="shared" si="29"/>
        <v>1.8333333333333333</v>
      </c>
      <c r="P71" s="256">
        <f>IF(B71="Regional crisis",VLOOKUP(C71,'Regional Crises'!$B$1:$R$69,12,FALSE),VLOOKUP(E71,'Country Indicator Data'!$B$4:$I$300,8,FALSE))</f>
        <v>4</v>
      </c>
      <c r="Q71" s="256">
        <f>IF($B71="Regional crisis",((IF(VLOOKUP($C71,'Regional Crises'!$B$1:$R$66,13,FALSE)="x","x",ROUND(IF(VLOOKUP($C71,'Regional Crises'!$B$1:$R$66,13,FALSE)&gt;Q$3,5,IF(VLOOKUP($C71,'Regional Crises'!$B$1:$R$66,13,FALSE)&lt;Q$4,0,5-(LOG(Q$3)-LOG(VLOOKUP($C71,'Regional Crises'!$B$1:$R$66,13,FALSE)))/(LOG(Q$3)-LOG(Q$4))*5)),1)))),(IF(VLOOKUP($E71,'Country Indicator Data'!$B$4:$N$300,9,FALSE)="x","x",ROUND(IF(VLOOKUP($E71,'Country Indicator Data'!$B$4:$N$300,9,FALSE)&gt;Q$3,5,IF(VLOOKUP($E71,'Country Indicator Data'!$B$4:$N$300,9,FALSE)&lt;Q$4,0,5-(LOG(Q$3)-LOG(VLOOKUP($E71,'Country Indicator Data'!$B$4:$N$300,9,FALSE)))/(LOG(Q$3)-LOG(Q$4))*5)),1))))</f>
        <v>5</v>
      </c>
      <c r="R71" s="256">
        <f t="shared" si="30"/>
        <v>4.5</v>
      </c>
      <c r="S71" s="256">
        <f>IF(B71="Regional crisis",((IF(VLOOKUP($C71,'Regional Crises'!$B$1:$R$66,17,FALSE)="x","x",ROUND(IF(VLOOKUP($C71,'Regional Crises'!$B$1:$R$66,17,FALSE)&gt;S$3,0,IF(VLOOKUP($C71,'Regional Crises'!$B$1:$R$66,17,FALSE)&lt;S$4,5,(S$3-VLOOKUP($C71,'Regional Crises'!$B$1:$R$66,17,FALSE))/(S$3-S$4)*5)),1)))),(IF(VLOOKUP($E71,'Country Indicator Data'!$B$4:$N$300,13,FALSE)="x","x",ROUND(IF(VLOOKUP($E71,'Country Indicator Data'!$B$4:$N$300,13,FALSE)&gt;S$3,0,IF(VLOOKUP($E71,'Country Indicator Data'!$B$4:$N$300,13,FALSE)&lt;S$4,5,(S$3-VLOOKUP($E71,'Country Indicator Data'!$B$4:$N$300,13,FALSE))/(S$3-S$4)*5)),1))))</f>
        <v>3.6</v>
      </c>
      <c r="T71" s="256">
        <f>IF(B71="Regional crisis",((IF(VLOOKUP($C71,'Regional Crises'!$B$1:$R$66,14,FALSE)="x","x",ROUND(IF(VLOOKUP($C71,'Regional Crises'!$B$1:$R$66,14,FALSE)&gt;T$3,0,IF(VLOOKUP($C71,'Regional Crises'!$B$1:$R$66,14,FALSE)&lt;T$4,5,(T$3-VLOOKUP($C71,'Regional Crises'!$B$1:$R$66,14,FALSE))/(T$3-T$4)*5)),1)))),(IF(VLOOKUP($E71,'Country Indicator Data'!$B$4:$N$300,10,FALSE)="x","x",ROUND(IF(VLOOKUP($E71,'Country Indicator Data'!$B$4:$N$300,10,FALSE)&gt;T$3,0,IF(VLOOKUP($E71,'Country Indicator Data'!$B$4:$N$300,10,FALSE)&lt;T$4,5,(T$3-VLOOKUP($E71,'Country Indicator Data'!$B$4:$N$300,10,FALSE))/(T$3-T$4)*5)),1))))</f>
        <v>3.2</v>
      </c>
      <c r="U71" s="256">
        <f>IF(B71="Regional crisis",((IF(VLOOKUP($C71,'Regional Crises'!$B$1:$R$66,15,FALSE)="x","x",ROUND(IF(VLOOKUP($C71,'Regional Crises'!$B$1:$R$66,15,FALSE)&gt;U$3,0,IF(VLOOKUP($C71,'Regional Crises'!$B$1:$R$66,15,FALSE)&lt;U$4,5,(U$3-VLOOKUP($C71,'Regional Crises'!$B$1:$R$66,15,FALSE))/(U$3-U$4)*5)),1)))),(IF(VLOOKUP($E71,'Country Indicator Data'!$B$4:$N$300,11,FALSE)="x","x",ROUND(IF(VLOOKUP($E71,'Country Indicator Data'!$B$4:$N$300,11,FALSE)&gt;U$3,0,IF(VLOOKUP($E71,'Country Indicator Data'!$B$4:$N$300,11,FALSE)&lt;U$4,5,(U$3-VLOOKUP($E71,'Country Indicator Data'!$B$4:$N$300,11,FALSE))/(U$3-U$4)*5)),1))))</f>
        <v>2.5</v>
      </c>
      <c r="V71" s="256">
        <f>IF(B71="Regional crisis",((IF(VLOOKUP($C71,'Regional Crises'!$B$1:$R$66,16,FALSE)="x","x",ROUND(IF(VLOOKUP($C71,'Regional Crises'!$B$1:$R$66,16,FALSE)&gt;V$3,0,IF(VLOOKUP($C71,'Regional Crises'!$B$1:$R$66,16,FALSE)&lt;V$4,5,(V$3-VLOOKUP($C71,'Regional Crises'!$B$1:$R$66,16,FALSE))/(V$3-V$4)*5)),1)))),(IF(VLOOKUP($E71,'Country Indicator Data'!$B$4:$N$300,12,FALSE)="x","x",ROUND(IF(VLOOKUP($E71,'Country Indicator Data'!$B$4:$N$300,12,FALSE)&gt;V$3,0,IF(VLOOKUP($E71,'Country Indicator Data'!$B$4:$N$300,12,FALSE)&lt;V$4,5,(V$3-VLOOKUP($E71,'Country Indicator Data'!$B$4:$N$300,12,FALSE))/(V$3-V$4)*5)),1))))</f>
        <v>1.9</v>
      </c>
      <c r="W71" s="256">
        <f t="shared" si="31"/>
        <v>2.8</v>
      </c>
      <c r="X71" s="256">
        <f t="shared" si="32"/>
        <v>3</v>
      </c>
      <c r="Y71" s="263">
        <f>IF('Core Indicators'!FC68="x","x",IF('Core Indicators'!FC68&gt;=5,5,IF('Core Indicators'!FC68&gt;=4,4,IF('Core Indicators'!FC68&gt;=3,3,IF('Core Indicators'!FC68&gt;=2,2,IF('Core Indicators'!FC68&gt;=1,1,0))))))</f>
        <v>3</v>
      </c>
      <c r="Z71" s="256">
        <f t="shared" si="33"/>
        <v>3</v>
      </c>
      <c r="AA71" s="263">
        <f>'Crisis Indicator Data'!Y68</f>
        <v>0</v>
      </c>
      <c r="AB71" s="263">
        <f>'Crisis Indicator Data'!Z68</f>
        <v>2</v>
      </c>
      <c r="AC71" s="263">
        <f>'Crisis Indicator Data'!AA68</f>
        <v>2</v>
      </c>
      <c r="AD71" s="263">
        <f>'Crisis Indicator Data'!AB68</f>
        <v>0</v>
      </c>
      <c r="AE71" s="263">
        <f t="shared" si="34"/>
        <v>2</v>
      </c>
      <c r="AF71" s="263">
        <f>'Crisis Indicator Data'!AC68</f>
        <v>2</v>
      </c>
      <c r="AG71" s="263">
        <f>'Crisis Indicator Data'!AD68</f>
        <v>2</v>
      </c>
      <c r="AH71" s="263">
        <f t="shared" si="35"/>
        <v>4</v>
      </c>
      <c r="AI71" s="263">
        <f>'Crisis Indicator Data'!AE68</f>
        <v>1</v>
      </c>
      <c r="AJ71" s="263">
        <f>'Crisis Indicator Data'!AF68</f>
        <v>0</v>
      </c>
      <c r="AK71" s="263">
        <f>'Crisis Indicator Data'!AG68</f>
        <v>2</v>
      </c>
      <c r="AL71" s="263">
        <f t="shared" si="36"/>
        <v>3</v>
      </c>
      <c r="AM71" s="256">
        <f t="shared" si="37"/>
        <v>3</v>
      </c>
      <c r="AN71" s="256">
        <f t="shared" si="38"/>
        <v>3</v>
      </c>
    </row>
    <row r="72" spans="1:40" ht="13.5" customHeight="1" x14ac:dyDescent="0.35">
      <c r="A72" s="150" t="str">
        <f>'Crisis Indicator Data'!A69</f>
        <v>Complex crisis in Mali</v>
      </c>
      <c r="B72" s="151" t="str">
        <f>'Crisis Indicator Data'!B69</f>
        <v>Complex crisis</v>
      </c>
      <c r="C72" s="151" t="str">
        <f>'Crisis Indicator Data'!C69</f>
        <v>MLI001</v>
      </c>
      <c r="D72" s="151" t="str">
        <f>'Crisis Indicator Data'!D69</f>
        <v>Mali</v>
      </c>
      <c r="E72" s="152" t="str">
        <f>'Crisis Indicator Data'!E69</f>
        <v>MLI</v>
      </c>
      <c r="F72" s="256">
        <f>IF(B72="Regional crisis",(IF(VLOOKUP($C72,'Regional Crises'!$B$1:$R$66,7,FALSE)="x","x",ROUND(IF(VLOOKUP($C72,'Regional Crises'!$B$1:$R$66,7,FALSE)&gt;$F$3,5,IF(VLOOKUP($C72,'Regional Crises'!$B$1:$R$66,7,FALSE)&lt;F$4,0,($F$3-VLOOKUP($C72,'Regional Crises'!$B$1:$R$66,7,FALSE))/($F$3-$F$4)*5)),1))),IF(VLOOKUP($E72,'Country Indicator Data'!$B$4:$N$300,3,FALSE)="x","x",ROUND(IF(VLOOKUP($E72,'Country Indicator Data'!$B$4:$N$300,3,FALSE)&gt;$F$3,5,IF(VLOOKUP($E72,'Country Indicator Data'!$B$4:$N$300,3,FALSE)&lt;$F$4,0,($F$3-VLOOKUP($E72,'Country Indicator Data'!$B$4:$N$300,3,FALSE))/($F$3-$F$4)*5)),1)))</f>
        <v>0.7</v>
      </c>
      <c r="G72" s="256">
        <f>IF(B72="Regional crisis",(IF(VLOOKUP($C72,'Regional Crises'!$B$1:$R$66,9,FALSE)="x","x",ROUND(IF(VLOOKUP($C72,'Regional Crises'!$B$1:$R$66,9,FALSE)&gt;G$3,5,IF(VLOOKUP($C72,'Regional Crises'!$B$1:$R$66,9,FALSE)&lt;G$4,0,(G$3-VLOOKUP($C72,'Regional Crises'!$B$1:$R$66,9,FALSE))/(G$3-G$4)*5)),1))),IF(VLOOKUP($E72,'Country Indicator Data'!$B$4:$N$300,5,FALSE)="x","x",ROUND(IF(VLOOKUP($E72,'Country Indicator Data'!$B$4:$N$300,5,FALSE)&gt;G$3,5,IF(VLOOKUP($E72,'Country Indicator Data'!$B$4:$N$300,5,FALSE)&lt;G$4,0,(G$3-VLOOKUP($E72,'Country Indicator Data'!$B$4:$N$300,5,FALSE))/(G$3-G$4)*5)),1)))</f>
        <v>2.1</v>
      </c>
      <c r="H72" s="256">
        <f t="shared" si="26"/>
        <v>1.4</v>
      </c>
      <c r="I72" s="256">
        <f>IF(B72="Regional crisis",(IF(VLOOKUP($C72,'Regional Crises'!$B$1:$R$66,6,FALSE)="x","x",ROUND(IF(VLOOKUP($C72,'Regional Crises'!$B$1:$R$66,6,FALSE)&gt;I$3,5,IF(VLOOKUP($C72,'Regional Crises'!$B$1:$R$66,6,FALSE)&lt;I$4,0,5-(I$3-VLOOKUP($C72,'Regional Crises'!$B$1:$R$66,6,FALSE))/(I$3-I$4)*5)),1))),IF(VLOOKUP($E72,'Country Indicator Data'!$B$4:$N$300,2,FALSE)="x","x",ROUND(IF(VLOOKUP($E72,'Country Indicator Data'!$B$4:$N$300,2,FALSE)&gt;I$3,5,IF(VLOOKUP($E72,'Country Indicator Data'!$B$4:$N$300,2,FALSE)&lt;I$4,0,5-(I$3-VLOOKUP($E72,'Country Indicator Data'!$B$4:$N$300,2,FALSE))/(I$3-I$4)*5)),1)))</f>
        <v>0.9</v>
      </c>
      <c r="J72" s="256">
        <f>IF(B72="Regional crisis",(IF(VLOOKUP($C72,'Regional Crises'!$B$1:$R$66,8,FALSE)="x","x",ROUND(IF(VLOOKUP($C72,'Regional Crises'!$B$1:$R$66,8,FALSE)&gt;J$3,5,IF(VLOOKUP($C72,'Regional Crises'!$B$1:$R$66,8,FALSE)&lt;J$4,0,5-(J$3-VLOOKUP($C72,'Regional Crises'!$B$1:$R$66,8,FALSE))/(J$3-J$4)*5)),1))),IF(VLOOKUP($E72,'Country Indicator Data'!$B$4:$N$300,4,FALSE)="x","x",ROUND(IF(VLOOKUP($E72,'Country Indicator Data'!$B$4:$N$300,4,FALSE)&gt;J$3,5,IF(VLOOKUP($E72,'Country Indicator Data'!$B$4:$N$300,4,FALSE)&lt;J$4,0,5-(J$3-VLOOKUP($E72,'Country Indicator Data'!$B$4:$N$300,4,FALSE))/(J$3-J$4)*5)),1)))</f>
        <v>0</v>
      </c>
      <c r="K72" s="256">
        <f t="shared" si="27"/>
        <v>0.45</v>
      </c>
      <c r="L72" s="256">
        <f>IF(B72="Regional crisis",(IF(VLOOKUP($C72,'Regional Crises'!$B$1:$R$66,10,FALSE)="x","x",ROUND(IF(VLOOKUP($C72,'Regional Crises'!$B$1:$R$66,10,FALSE)&gt;L$3,5,IF(VLOOKUP($C72,'Regional Crises'!$B$1:$R$66,10,FALSE)&lt;L$4,0,5-(L$3-VLOOKUP($C72,'Regional Crises'!$B$1:$R$66,10,FALSE))/(L$3-L$4)*5)),1))),IF(VLOOKUP($E72,'Country Indicator Data'!$B$4:$N$300,6,FALSE)="x","x",ROUND(IF(VLOOKUP($E72,'Country Indicator Data'!$B$4:$N$300,6,FALSE)&gt;L$3,5,IF(VLOOKUP($E72,'Country Indicator Data'!$B$4:$N$300,6,FALSE)&lt;L$4,0,5-(L$3-VLOOKUP($E72,'Country Indicator Data'!$B$4:$N$300,6,FALSE))/(L$3-L$4)*5)),1)))</f>
        <v>4.5</v>
      </c>
      <c r="M72" s="256">
        <f>IF(B72="Regional crisis",(IF(VLOOKUP($C72,'Regional Crises'!$B$1:$R$66,11,FALSE)="x","x",ROUND(IF(VLOOKUP($C72,'Regional Crises'!$B$1:$R$66,11,FALSE)&gt;M$3,5,IF(VLOOKUP($C72,'Regional Crises'!$B$1:$R$66,11,FALSE)&lt;M$4,0,5-(M$3-VLOOKUP($C72,'Regional Crises'!$B$1:$R$66,11,FALSE))/(M$3-M$4)*5)),1))),IF(VLOOKUP($E72,'Country Indicator Data'!$B$4:$N$300,7,FALSE)="x","x",ROUND(IF(VLOOKUP($E72,'Country Indicator Data'!$B$4:$N$300,7,FALSE)&gt;M$3,5,IF(VLOOKUP($E72,'Country Indicator Data'!$B$4:$N$300,7,FALSE)&lt;M$4,0,5-(M$3-VLOOKUP($E72,'Country Indicator Data'!$B$4:$N$300,7,FALSE))/(M$3-M$4)*5)),1)))</f>
        <v>1</v>
      </c>
      <c r="N72" s="256">
        <f t="shared" si="28"/>
        <v>2.75</v>
      </c>
      <c r="O72" s="256">
        <f t="shared" si="29"/>
        <v>1.5333333333333332</v>
      </c>
      <c r="P72" s="256">
        <f>IF(B72="Regional crisis",VLOOKUP(C72,'Regional Crises'!$B$1:$R$69,12,FALSE),VLOOKUP(E72,'Country Indicator Data'!$B$4:$I$300,8,FALSE))</f>
        <v>5</v>
      </c>
      <c r="Q72" s="256">
        <f>IF($B72="Regional crisis",((IF(VLOOKUP($C72,'Regional Crises'!$B$1:$R$66,13,FALSE)="x","x",ROUND(IF(VLOOKUP($C72,'Regional Crises'!$B$1:$R$66,13,FALSE)&gt;Q$3,5,IF(VLOOKUP($C72,'Regional Crises'!$B$1:$R$66,13,FALSE)&lt;Q$4,0,5-(LOG(Q$3)-LOG(VLOOKUP($C72,'Regional Crises'!$B$1:$R$66,13,FALSE)))/(LOG(Q$3)-LOG(Q$4))*5)),1)))),(IF(VLOOKUP($E72,'Country Indicator Data'!$B$4:$N$300,9,FALSE)="x","x",ROUND(IF(VLOOKUP($E72,'Country Indicator Data'!$B$4:$N$300,9,FALSE)&gt;Q$3,5,IF(VLOOKUP($E72,'Country Indicator Data'!$B$4:$N$300,9,FALSE)&lt;Q$4,0,5-(LOG(Q$3)-LOG(VLOOKUP($E72,'Country Indicator Data'!$B$4:$N$300,9,FALSE)))/(LOG(Q$3)-LOG(Q$4))*5)),1))))</f>
        <v>4.3</v>
      </c>
      <c r="R72" s="256">
        <f t="shared" si="30"/>
        <v>4.6500000000000004</v>
      </c>
      <c r="S72" s="256">
        <f>IF(B72="Regional crisis",((IF(VLOOKUP($C72,'Regional Crises'!$B$1:$R$66,17,FALSE)="x","x",ROUND(IF(VLOOKUP($C72,'Regional Crises'!$B$1:$R$66,17,FALSE)&gt;S$3,0,IF(VLOOKUP($C72,'Regional Crises'!$B$1:$R$66,17,FALSE)&lt;S$4,5,(S$3-VLOOKUP($C72,'Regional Crises'!$B$1:$R$66,17,FALSE))/(S$3-S$4)*5)),1)))),(IF(VLOOKUP($E72,'Country Indicator Data'!$B$4:$N$300,13,FALSE)="x","x",ROUND(IF(VLOOKUP($E72,'Country Indicator Data'!$B$4:$N$300,13,FALSE)&gt;S$3,0,IF(VLOOKUP($E72,'Country Indicator Data'!$B$4:$N$300,13,FALSE)&lt;S$4,5,(S$3-VLOOKUP($E72,'Country Indicator Data'!$B$4:$N$300,13,FALSE))/(S$3-S$4)*5)),1))))</f>
        <v>3.6</v>
      </c>
      <c r="T72" s="256">
        <f>IF(B72="Regional crisis",((IF(VLOOKUP($C72,'Regional Crises'!$B$1:$R$66,14,FALSE)="x","x",ROUND(IF(VLOOKUP($C72,'Regional Crises'!$B$1:$R$66,14,FALSE)&gt;T$3,0,IF(VLOOKUP($C72,'Regional Crises'!$B$1:$R$66,14,FALSE)&lt;T$4,5,(T$3-VLOOKUP($C72,'Regional Crises'!$B$1:$R$66,14,FALSE))/(T$3-T$4)*5)),1)))),(IF(VLOOKUP($E72,'Country Indicator Data'!$B$4:$N$300,10,FALSE)="x","x",ROUND(IF(VLOOKUP($E72,'Country Indicator Data'!$B$4:$N$300,10,FALSE)&gt;T$3,0,IF(VLOOKUP($E72,'Country Indicator Data'!$B$4:$N$300,10,FALSE)&lt;T$4,5,(T$3-VLOOKUP($E72,'Country Indicator Data'!$B$4:$N$300,10,FALSE))/(T$3-T$4)*5)),1))))</f>
        <v>3.3</v>
      </c>
      <c r="U72" s="256">
        <f>IF(B72="Regional crisis",((IF(VLOOKUP($C72,'Regional Crises'!$B$1:$R$66,15,FALSE)="x","x",ROUND(IF(VLOOKUP($C72,'Regional Crises'!$B$1:$R$66,15,FALSE)&gt;U$3,0,IF(VLOOKUP($C72,'Regional Crises'!$B$1:$R$66,15,FALSE)&lt;U$4,5,(U$3-VLOOKUP($C72,'Regional Crises'!$B$1:$R$66,15,FALSE))/(U$3-U$4)*5)),1)))),(IF(VLOOKUP($E72,'Country Indicator Data'!$B$4:$N$300,11,FALSE)="x","x",ROUND(IF(VLOOKUP($E72,'Country Indicator Data'!$B$4:$N$300,11,FALSE)&gt;U$3,0,IF(VLOOKUP($E72,'Country Indicator Data'!$B$4:$N$300,11,FALSE)&lt;U$4,5,(U$3-VLOOKUP($E72,'Country Indicator Data'!$B$4:$N$300,11,FALSE))/(U$3-U$4)*5)),1))))</f>
        <v>2.8</v>
      </c>
      <c r="V72" s="256">
        <f>IF(B72="Regional crisis",((IF(VLOOKUP($C72,'Regional Crises'!$B$1:$R$66,16,FALSE)="x","x",ROUND(IF(VLOOKUP($C72,'Regional Crises'!$B$1:$R$66,16,FALSE)&gt;V$3,0,IF(VLOOKUP($C72,'Regional Crises'!$B$1:$R$66,16,FALSE)&lt;V$4,5,(V$3-VLOOKUP($C72,'Regional Crises'!$B$1:$R$66,16,FALSE))/(V$3-V$4)*5)),1)))),(IF(VLOOKUP($E72,'Country Indicator Data'!$B$4:$N$300,12,FALSE)="x","x",ROUND(IF(VLOOKUP($E72,'Country Indicator Data'!$B$4:$N$300,12,FALSE)&gt;V$3,0,IF(VLOOKUP($E72,'Country Indicator Data'!$B$4:$N$300,12,FALSE)&lt;V$4,5,(V$3-VLOOKUP($E72,'Country Indicator Data'!$B$4:$N$300,12,FALSE))/(V$3-V$4)*5)),1))))</f>
        <v>3</v>
      </c>
      <c r="W72" s="256">
        <f t="shared" si="31"/>
        <v>3.2</v>
      </c>
      <c r="X72" s="256">
        <f t="shared" si="32"/>
        <v>3.1</v>
      </c>
      <c r="Y72" s="263">
        <f>IF('Core Indicators'!FC69="x","x",IF('Core Indicators'!FC69&gt;=5,5,IF('Core Indicators'!FC69&gt;=4,4,IF('Core Indicators'!FC69&gt;=3,3,IF('Core Indicators'!FC69&gt;=2,2,IF('Core Indicators'!FC69&gt;=1,1,0))))))</f>
        <v>5</v>
      </c>
      <c r="Z72" s="256">
        <f t="shared" si="33"/>
        <v>5</v>
      </c>
      <c r="AA72" s="263">
        <f>'Crisis Indicator Data'!Y69</f>
        <v>0</v>
      </c>
      <c r="AB72" s="263">
        <f>'Crisis Indicator Data'!Z69</f>
        <v>3</v>
      </c>
      <c r="AC72" s="263">
        <f>'Crisis Indicator Data'!AA69</f>
        <v>2</v>
      </c>
      <c r="AD72" s="263">
        <f>'Crisis Indicator Data'!AB69</f>
        <v>3</v>
      </c>
      <c r="AE72" s="263">
        <f t="shared" si="34"/>
        <v>4</v>
      </c>
      <c r="AF72" s="263">
        <f>'Crisis Indicator Data'!AC69</f>
        <v>2</v>
      </c>
      <c r="AG72" s="263">
        <f>'Crisis Indicator Data'!AD69</f>
        <v>3</v>
      </c>
      <c r="AH72" s="263">
        <f t="shared" si="35"/>
        <v>5</v>
      </c>
      <c r="AI72" s="263">
        <f>'Crisis Indicator Data'!AE69</f>
        <v>3</v>
      </c>
      <c r="AJ72" s="263">
        <f>'Crisis Indicator Data'!AF69</f>
        <v>1</v>
      </c>
      <c r="AK72" s="263">
        <f>'Crisis Indicator Data'!AG69</f>
        <v>3</v>
      </c>
      <c r="AL72" s="263">
        <f t="shared" si="36"/>
        <v>5</v>
      </c>
      <c r="AM72" s="256">
        <f t="shared" si="37"/>
        <v>5</v>
      </c>
      <c r="AN72" s="256">
        <f t="shared" si="38"/>
        <v>5</v>
      </c>
    </row>
    <row r="73" spans="1:40" ht="13.5" customHeight="1" x14ac:dyDescent="0.35">
      <c r="A73" s="150" t="str">
        <f>'Crisis Indicator Data'!A70</f>
        <v>Multiple crises in Myanmar</v>
      </c>
      <c r="B73" s="151" t="str">
        <f>'Crisis Indicator Data'!B70</f>
        <v>Multiple crises country</v>
      </c>
      <c r="C73" s="151" t="str">
        <f>'Crisis Indicator Data'!C70</f>
        <v>MMR001</v>
      </c>
      <c r="D73" s="151" t="str">
        <f>'Crisis Indicator Data'!D70</f>
        <v>Myanmar</v>
      </c>
      <c r="E73" s="152" t="str">
        <f>'Crisis Indicator Data'!E70</f>
        <v>MMR</v>
      </c>
      <c r="F73" s="256">
        <f>IF(B73="Regional crisis",(IF(VLOOKUP($C73,'Regional Crises'!$B$1:$R$66,7,FALSE)="x","x",ROUND(IF(VLOOKUP($C73,'Regional Crises'!$B$1:$R$66,7,FALSE)&gt;$F$3,5,IF(VLOOKUP($C73,'Regional Crises'!$B$1:$R$66,7,FALSE)&lt;F$4,0,($F$3-VLOOKUP($C73,'Regional Crises'!$B$1:$R$66,7,FALSE))/($F$3-$F$4)*5)),1))),IF(VLOOKUP($E73,'Country Indicator Data'!$B$4:$N$300,3,FALSE)="x","x",ROUND(IF(VLOOKUP($E73,'Country Indicator Data'!$B$4:$N$300,3,FALSE)&gt;$F$3,5,IF(VLOOKUP($E73,'Country Indicator Data'!$B$4:$N$300,3,FALSE)&lt;$F$4,0,($F$3-VLOOKUP($E73,'Country Indicator Data'!$B$4:$N$300,3,FALSE))/($F$3-$F$4)*5)),1)))</f>
        <v>5</v>
      </c>
      <c r="G73" s="256">
        <f>IF(B73="Regional crisis",(IF(VLOOKUP($C73,'Regional Crises'!$B$1:$R$66,9,FALSE)="x","x",ROUND(IF(VLOOKUP($C73,'Regional Crises'!$B$1:$R$66,9,FALSE)&gt;G$3,5,IF(VLOOKUP($C73,'Regional Crises'!$B$1:$R$66,9,FALSE)&lt;G$4,0,(G$3-VLOOKUP($C73,'Regional Crises'!$B$1:$R$66,9,FALSE))/(G$3-G$4)*5)),1))),IF(VLOOKUP($E73,'Country Indicator Data'!$B$4:$N$300,5,FALSE)="x","x",ROUND(IF(VLOOKUP($E73,'Country Indicator Data'!$B$4:$N$300,5,FALSE)&gt;G$3,5,IF(VLOOKUP($E73,'Country Indicator Data'!$B$4:$N$300,5,FALSE)&lt;G$4,0,(G$3-VLOOKUP($E73,'Country Indicator Data'!$B$4:$N$300,5,FALSE))/(G$3-G$4)*5)),1)))</f>
        <v>3.4</v>
      </c>
      <c r="H73" s="256">
        <f t="shared" si="26"/>
        <v>4.2</v>
      </c>
      <c r="I73" s="256">
        <f>IF(B73="Regional crisis",(IF(VLOOKUP($C73,'Regional Crises'!$B$1:$R$66,6,FALSE)="x","x",ROUND(IF(VLOOKUP($C73,'Regional Crises'!$B$1:$R$66,6,FALSE)&gt;I$3,5,IF(VLOOKUP($C73,'Regional Crises'!$B$1:$R$66,6,FALSE)&lt;I$4,0,5-(I$3-VLOOKUP($C73,'Regional Crises'!$B$1:$R$66,6,FALSE))/(I$3-I$4)*5)),1))),IF(VLOOKUP($E73,'Country Indicator Data'!$B$4:$N$300,2,FALSE)="x","x",ROUND(IF(VLOOKUP($E73,'Country Indicator Data'!$B$4:$N$300,2,FALSE)&gt;I$3,5,IF(VLOOKUP($E73,'Country Indicator Data'!$B$4:$N$300,2,FALSE)&lt;I$4,0,5-(I$3-VLOOKUP($E73,'Country Indicator Data'!$B$4:$N$300,2,FALSE))/(I$3-I$4)*5)),1)))</f>
        <v>2.6</v>
      </c>
      <c r="J73" s="256">
        <f>IF(B73="Regional crisis",(IF(VLOOKUP($C73,'Regional Crises'!$B$1:$R$66,8,FALSE)="x","x",ROUND(IF(VLOOKUP($C73,'Regional Crises'!$B$1:$R$66,8,FALSE)&gt;J$3,5,IF(VLOOKUP($C73,'Regional Crises'!$B$1:$R$66,8,FALSE)&lt;J$4,0,5-(J$3-VLOOKUP($C73,'Regional Crises'!$B$1:$R$66,8,FALSE))/(J$3-J$4)*5)),1))),IF(VLOOKUP($E73,'Country Indicator Data'!$B$4:$N$300,4,FALSE)="x","x",ROUND(IF(VLOOKUP($E73,'Country Indicator Data'!$B$4:$N$300,4,FALSE)&gt;J$3,5,IF(VLOOKUP($E73,'Country Indicator Data'!$B$4:$N$300,4,FALSE)&lt;J$4,0,5-(J$3-VLOOKUP($E73,'Country Indicator Data'!$B$4:$N$300,4,FALSE))/(J$3-J$4)*5)),1)))</f>
        <v>3</v>
      </c>
      <c r="K73" s="256">
        <f t="shared" si="27"/>
        <v>2.8</v>
      </c>
      <c r="L73" s="256">
        <f>IF(B73="Regional crisis",(IF(VLOOKUP($C73,'Regional Crises'!$B$1:$R$66,10,FALSE)="x","x",ROUND(IF(VLOOKUP($C73,'Regional Crises'!$B$1:$R$66,10,FALSE)&gt;L$3,5,IF(VLOOKUP($C73,'Regional Crises'!$B$1:$R$66,10,FALSE)&lt;L$4,0,5-(L$3-VLOOKUP($C73,'Regional Crises'!$B$1:$R$66,10,FALSE))/(L$3-L$4)*5)),1))),IF(VLOOKUP($E73,'Country Indicator Data'!$B$4:$N$300,6,FALSE)="x","x",ROUND(IF(VLOOKUP($E73,'Country Indicator Data'!$B$4:$N$300,6,FALSE)&gt;L$3,5,IF(VLOOKUP($E73,'Country Indicator Data'!$B$4:$N$300,6,FALSE)&lt;L$4,0,5-(L$3-VLOOKUP($E73,'Country Indicator Data'!$B$4:$N$300,6,FALSE))/(L$3-L$4)*5)),1)))</f>
        <v>3.1</v>
      </c>
      <c r="M73" s="256">
        <f>IF(B73="Regional crisis",(IF(VLOOKUP($C73,'Regional Crises'!$B$1:$R$66,11,FALSE)="x","x",ROUND(IF(VLOOKUP($C73,'Regional Crises'!$B$1:$R$66,11,FALSE)&gt;M$3,5,IF(VLOOKUP($C73,'Regional Crises'!$B$1:$R$66,11,FALSE)&lt;M$4,0,5-(M$3-VLOOKUP($C73,'Regional Crises'!$B$1:$R$66,11,FALSE))/(M$3-M$4)*5)),1))),IF(VLOOKUP($E73,'Country Indicator Data'!$B$4:$N$300,7,FALSE)="x","x",ROUND(IF(VLOOKUP($E73,'Country Indicator Data'!$B$4:$N$300,7,FALSE)&gt;M$3,5,IF(VLOOKUP($E73,'Country Indicator Data'!$B$4:$N$300,7,FALSE)&lt;M$4,0,5-(M$3-VLOOKUP($E73,'Country Indicator Data'!$B$4:$N$300,7,FALSE))/(M$3-M$4)*5)),1)))</f>
        <v>0.7</v>
      </c>
      <c r="N73" s="256">
        <f t="shared" si="28"/>
        <v>1.9</v>
      </c>
      <c r="O73" s="256">
        <f t="shared" si="29"/>
        <v>2.9666666666666668</v>
      </c>
      <c r="P73" s="256">
        <f>IF(B73="Regional crisis",VLOOKUP(C73,'Regional Crises'!$B$1:$R$69,12,FALSE),VLOOKUP(E73,'Country Indicator Data'!$B$4:$I$300,8,FALSE))</f>
        <v>5</v>
      </c>
      <c r="Q73" s="256">
        <f>IF($B73="Regional crisis",((IF(VLOOKUP($C73,'Regional Crises'!$B$1:$R$66,13,FALSE)="x","x",ROUND(IF(VLOOKUP($C73,'Regional Crises'!$B$1:$R$66,13,FALSE)&gt;Q$3,5,IF(VLOOKUP($C73,'Regional Crises'!$B$1:$R$66,13,FALSE)&lt;Q$4,0,5-(LOG(Q$3)-LOG(VLOOKUP($C73,'Regional Crises'!$B$1:$R$66,13,FALSE)))/(LOG(Q$3)-LOG(Q$4))*5)),1)))),(IF(VLOOKUP($E73,'Country Indicator Data'!$B$4:$N$300,9,FALSE)="x","x",ROUND(IF(VLOOKUP($E73,'Country Indicator Data'!$B$4:$N$300,9,FALSE)&gt;Q$3,5,IF(VLOOKUP($E73,'Country Indicator Data'!$B$4:$N$300,9,FALSE)&lt;Q$4,0,5-(LOG(Q$3)-LOG(VLOOKUP($E73,'Country Indicator Data'!$B$4:$N$300,9,FALSE)))/(LOG(Q$3)-LOG(Q$4))*5)),1))))</f>
        <v>5</v>
      </c>
      <c r="R73" s="256">
        <f t="shared" si="30"/>
        <v>5</v>
      </c>
      <c r="S73" s="256">
        <f>IF(B73="Regional crisis",((IF(VLOOKUP($C73,'Regional Crises'!$B$1:$R$66,17,FALSE)="x","x",ROUND(IF(VLOOKUP($C73,'Regional Crises'!$B$1:$R$66,17,FALSE)&gt;S$3,0,IF(VLOOKUP($C73,'Regional Crises'!$B$1:$R$66,17,FALSE)&lt;S$4,5,(S$3-VLOOKUP($C73,'Regional Crises'!$B$1:$R$66,17,FALSE))/(S$3-S$4)*5)),1)))),(IF(VLOOKUP($E73,'Country Indicator Data'!$B$4:$N$300,13,FALSE)="x","x",ROUND(IF(VLOOKUP($E73,'Country Indicator Data'!$B$4:$N$300,13,FALSE)&gt;S$3,0,IF(VLOOKUP($E73,'Country Indicator Data'!$B$4:$N$300,13,FALSE)&lt;S$4,5,(S$3-VLOOKUP($E73,'Country Indicator Data'!$B$4:$N$300,13,FALSE))/(S$3-S$4)*5)),1))))</f>
        <v>3.6</v>
      </c>
      <c r="T73" s="256">
        <f>IF(B73="Regional crisis",((IF(VLOOKUP($C73,'Regional Crises'!$B$1:$R$66,14,FALSE)="x","x",ROUND(IF(VLOOKUP($C73,'Regional Crises'!$B$1:$R$66,14,FALSE)&gt;T$3,0,IF(VLOOKUP($C73,'Regional Crises'!$B$1:$R$66,14,FALSE)&lt;T$4,5,(T$3-VLOOKUP($C73,'Regional Crises'!$B$1:$R$66,14,FALSE))/(T$3-T$4)*5)),1)))),(IF(VLOOKUP($E73,'Country Indicator Data'!$B$4:$N$300,10,FALSE)="x","x",ROUND(IF(VLOOKUP($E73,'Country Indicator Data'!$B$4:$N$300,10,FALSE)&gt;T$3,0,IF(VLOOKUP($E73,'Country Indicator Data'!$B$4:$N$300,10,FALSE)&lt;T$4,5,(T$3-VLOOKUP($E73,'Country Indicator Data'!$B$4:$N$300,10,FALSE))/(T$3-T$4)*5)),1))))</f>
        <v>3.6</v>
      </c>
      <c r="U73" s="256">
        <f>IF(B73="Regional crisis",((IF(VLOOKUP($C73,'Regional Crises'!$B$1:$R$66,15,FALSE)="x","x",ROUND(IF(VLOOKUP($C73,'Regional Crises'!$B$1:$R$66,15,FALSE)&gt;U$3,0,IF(VLOOKUP($C73,'Regional Crises'!$B$1:$R$66,15,FALSE)&lt;U$4,5,(U$3-VLOOKUP($C73,'Regional Crises'!$B$1:$R$66,15,FALSE))/(U$3-U$4)*5)),1)))),(IF(VLOOKUP($E73,'Country Indicator Data'!$B$4:$N$300,11,FALSE)="x","x",ROUND(IF(VLOOKUP($E73,'Country Indicator Data'!$B$4:$N$300,11,FALSE)&gt;U$3,0,IF(VLOOKUP($E73,'Country Indicator Data'!$B$4:$N$300,11,FALSE)&lt;U$4,5,(U$3-VLOOKUP($E73,'Country Indicator Data'!$B$4:$N$300,11,FALSE))/(U$3-U$4)*5)),1))))</f>
        <v>3.6</v>
      </c>
      <c r="V73" s="256">
        <f>IF(B73="Regional crisis",((IF(VLOOKUP($C73,'Regional Crises'!$B$1:$R$66,16,FALSE)="x","x",ROUND(IF(VLOOKUP($C73,'Regional Crises'!$B$1:$R$66,16,FALSE)&gt;V$3,0,IF(VLOOKUP($C73,'Regional Crises'!$B$1:$R$66,16,FALSE)&lt;V$4,5,(V$3-VLOOKUP($C73,'Regional Crises'!$B$1:$R$66,16,FALSE))/(V$3-V$4)*5)),1)))),(IF(VLOOKUP($E73,'Country Indicator Data'!$B$4:$N$300,12,FALSE)="x","x",ROUND(IF(VLOOKUP($E73,'Country Indicator Data'!$B$4:$N$300,12,FALSE)&gt;V$3,0,IF(VLOOKUP($E73,'Country Indicator Data'!$B$4:$N$300,12,FALSE)&lt;V$4,5,(V$3-VLOOKUP($E73,'Country Indicator Data'!$B$4:$N$300,12,FALSE))/(V$3-V$4)*5)),1))))</f>
        <v>3.5</v>
      </c>
      <c r="W73" s="256">
        <f t="shared" si="31"/>
        <v>3.6</v>
      </c>
      <c r="X73" s="256">
        <f t="shared" si="32"/>
        <v>3.9</v>
      </c>
      <c r="Y73" s="263">
        <f>IF('Core Indicators'!FC70="x","x",IF('Core Indicators'!FC70&gt;=5,5,IF('Core Indicators'!FC70&gt;=4,4,IF('Core Indicators'!FC70&gt;=3,3,IF('Core Indicators'!FC70&gt;=2,2,IF('Core Indicators'!FC70&gt;=1,1,0))))))</f>
        <v>4</v>
      </c>
      <c r="Z73" s="256">
        <f t="shared" si="33"/>
        <v>4</v>
      </c>
      <c r="AA73" s="263">
        <f>'Crisis Indicator Data'!Y70</f>
        <v>1</v>
      </c>
      <c r="AB73" s="263">
        <f>'Crisis Indicator Data'!Z70</f>
        <v>3</v>
      </c>
      <c r="AC73" s="263">
        <f>'Crisis Indicator Data'!AA70</f>
        <v>2</v>
      </c>
      <c r="AD73" s="263">
        <f>'Crisis Indicator Data'!AB70</f>
        <v>3</v>
      </c>
      <c r="AE73" s="263">
        <f t="shared" si="34"/>
        <v>4</v>
      </c>
      <c r="AF73" s="263">
        <f>'Crisis Indicator Data'!AC70</f>
        <v>2</v>
      </c>
      <c r="AG73" s="263">
        <f>'Crisis Indicator Data'!AD70</f>
        <v>2</v>
      </c>
      <c r="AH73" s="263">
        <f t="shared" si="35"/>
        <v>4</v>
      </c>
      <c r="AI73" s="263">
        <f>'Crisis Indicator Data'!AE70</f>
        <v>3</v>
      </c>
      <c r="AJ73" s="263">
        <f>'Crisis Indicator Data'!AF70</f>
        <v>1</v>
      </c>
      <c r="AK73" s="263">
        <f>'Crisis Indicator Data'!AG70</f>
        <v>3</v>
      </c>
      <c r="AL73" s="263">
        <f t="shared" si="36"/>
        <v>5</v>
      </c>
      <c r="AM73" s="256">
        <f t="shared" si="37"/>
        <v>4</v>
      </c>
      <c r="AN73" s="256">
        <f t="shared" si="38"/>
        <v>4</v>
      </c>
    </row>
    <row r="74" spans="1:40" ht="13.5" customHeight="1" x14ac:dyDescent="0.35">
      <c r="A74" s="150" t="str">
        <f>'Crisis Indicator Data'!A71</f>
        <v>Rakhine Conflict</v>
      </c>
      <c r="B74" s="151" t="str">
        <f>'Crisis Indicator Data'!B71</f>
        <v>Conflict</v>
      </c>
      <c r="C74" s="151" t="str">
        <f>'Crisis Indicator Data'!C71</f>
        <v>MMR002</v>
      </c>
      <c r="D74" s="151" t="str">
        <f>'Crisis Indicator Data'!D71</f>
        <v>Myanmar</v>
      </c>
      <c r="E74" s="152" t="str">
        <f>'Crisis Indicator Data'!E71</f>
        <v>MMR</v>
      </c>
      <c r="F74" s="256">
        <f>IF(B74="Regional crisis",(IF(VLOOKUP($C74,'Regional Crises'!$B$1:$R$66,7,FALSE)="x","x",ROUND(IF(VLOOKUP($C74,'Regional Crises'!$B$1:$R$66,7,FALSE)&gt;$F$3,5,IF(VLOOKUP($C74,'Regional Crises'!$B$1:$R$66,7,FALSE)&lt;F$4,0,($F$3-VLOOKUP($C74,'Regional Crises'!$B$1:$R$66,7,FALSE))/($F$3-$F$4)*5)),1))),IF(VLOOKUP($E74,'Country Indicator Data'!$B$4:$N$300,3,FALSE)="x","x",ROUND(IF(VLOOKUP($E74,'Country Indicator Data'!$B$4:$N$300,3,FALSE)&gt;$F$3,5,IF(VLOOKUP($E74,'Country Indicator Data'!$B$4:$N$300,3,FALSE)&lt;$F$4,0,($F$3-VLOOKUP($E74,'Country Indicator Data'!$B$4:$N$300,3,FALSE))/($F$3-$F$4)*5)),1)))</f>
        <v>5</v>
      </c>
      <c r="G74" s="256">
        <f>IF(B74="Regional crisis",(IF(VLOOKUP($C74,'Regional Crises'!$B$1:$R$66,9,FALSE)="x","x",ROUND(IF(VLOOKUP($C74,'Regional Crises'!$B$1:$R$66,9,FALSE)&gt;G$3,5,IF(VLOOKUP($C74,'Regional Crises'!$B$1:$R$66,9,FALSE)&lt;G$4,0,(G$3-VLOOKUP($C74,'Regional Crises'!$B$1:$R$66,9,FALSE))/(G$3-G$4)*5)),1))),IF(VLOOKUP($E74,'Country Indicator Data'!$B$4:$N$300,5,FALSE)="x","x",ROUND(IF(VLOOKUP($E74,'Country Indicator Data'!$B$4:$N$300,5,FALSE)&gt;G$3,5,IF(VLOOKUP($E74,'Country Indicator Data'!$B$4:$N$300,5,FALSE)&lt;G$4,0,(G$3-VLOOKUP($E74,'Country Indicator Data'!$B$4:$N$300,5,FALSE))/(G$3-G$4)*5)),1)))</f>
        <v>3.4</v>
      </c>
      <c r="H74" s="256">
        <f t="shared" si="26"/>
        <v>4.2</v>
      </c>
      <c r="I74" s="256">
        <f>IF(B74="Regional crisis",(IF(VLOOKUP($C74,'Regional Crises'!$B$1:$R$66,6,FALSE)="x","x",ROUND(IF(VLOOKUP($C74,'Regional Crises'!$B$1:$R$66,6,FALSE)&gt;I$3,5,IF(VLOOKUP($C74,'Regional Crises'!$B$1:$R$66,6,FALSE)&lt;I$4,0,5-(I$3-VLOOKUP($C74,'Regional Crises'!$B$1:$R$66,6,FALSE))/(I$3-I$4)*5)),1))),IF(VLOOKUP($E74,'Country Indicator Data'!$B$4:$N$300,2,FALSE)="x","x",ROUND(IF(VLOOKUP($E74,'Country Indicator Data'!$B$4:$N$300,2,FALSE)&gt;I$3,5,IF(VLOOKUP($E74,'Country Indicator Data'!$B$4:$N$300,2,FALSE)&lt;I$4,0,5-(I$3-VLOOKUP($E74,'Country Indicator Data'!$B$4:$N$300,2,FALSE))/(I$3-I$4)*5)),1)))</f>
        <v>2.6</v>
      </c>
      <c r="J74" s="256">
        <f>IF(B74="Regional crisis",(IF(VLOOKUP($C74,'Regional Crises'!$B$1:$R$66,8,FALSE)="x","x",ROUND(IF(VLOOKUP($C74,'Regional Crises'!$B$1:$R$66,8,FALSE)&gt;J$3,5,IF(VLOOKUP($C74,'Regional Crises'!$B$1:$R$66,8,FALSE)&lt;J$4,0,5-(J$3-VLOOKUP($C74,'Regional Crises'!$B$1:$R$66,8,FALSE))/(J$3-J$4)*5)),1))),IF(VLOOKUP($E74,'Country Indicator Data'!$B$4:$N$300,4,FALSE)="x","x",ROUND(IF(VLOOKUP($E74,'Country Indicator Data'!$B$4:$N$300,4,FALSE)&gt;J$3,5,IF(VLOOKUP($E74,'Country Indicator Data'!$B$4:$N$300,4,FALSE)&lt;J$4,0,5-(J$3-VLOOKUP($E74,'Country Indicator Data'!$B$4:$N$300,4,FALSE))/(J$3-J$4)*5)),1)))</f>
        <v>3</v>
      </c>
      <c r="K74" s="256">
        <f t="shared" si="27"/>
        <v>2.8</v>
      </c>
      <c r="L74" s="256">
        <f>IF(B74="Regional crisis",(IF(VLOOKUP($C74,'Regional Crises'!$B$1:$R$66,10,FALSE)="x","x",ROUND(IF(VLOOKUP($C74,'Regional Crises'!$B$1:$R$66,10,FALSE)&gt;L$3,5,IF(VLOOKUP($C74,'Regional Crises'!$B$1:$R$66,10,FALSE)&lt;L$4,0,5-(L$3-VLOOKUP($C74,'Regional Crises'!$B$1:$R$66,10,FALSE))/(L$3-L$4)*5)),1))),IF(VLOOKUP($E74,'Country Indicator Data'!$B$4:$N$300,6,FALSE)="x","x",ROUND(IF(VLOOKUP($E74,'Country Indicator Data'!$B$4:$N$300,6,FALSE)&gt;L$3,5,IF(VLOOKUP($E74,'Country Indicator Data'!$B$4:$N$300,6,FALSE)&lt;L$4,0,5-(L$3-VLOOKUP($E74,'Country Indicator Data'!$B$4:$N$300,6,FALSE))/(L$3-L$4)*5)),1)))</f>
        <v>3.1</v>
      </c>
      <c r="M74" s="256">
        <f>IF(B74="Regional crisis",(IF(VLOOKUP($C74,'Regional Crises'!$B$1:$R$66,11,FALSE)="x","x",ROUND(IF(VLOOKUP($C74,'Regional Crises'!$B$1:$R$66,11,FALSE)&gt;M$3,5,IF(VLOOKUP($C74,'Regional Crises'!$B$1:$R$66,11,FALSE)&lt;M$4,0,5-(M$3-VLOOKUP($C74,'Regional Crises'!$B$1:$R$66,11,FALSE))/(M$3-M$4)*5)),1))),IF(VLOOKUP($E74,'Country Indicator Data'!$B$4:$N$300,7,FALSE)="x","x",ROUND(IF(VLOOKUP($E74,'Country Indicator Data'!$B$4:$N$300,7,FALSE)&gt;M$3,5,IF(VLOOKUP($E74,'Country Indicator Data'!$B$4:$N$300,7,FALSE)&lt;M$4,0,5-(M$3-VLOOKUP($E74,'Country Indicator Data'!$B$4:$N$300,7,FALSE))/(M$3-M$4)*5)),1)))</f>
        <v>0.7</v>
      </c>
      <c r="N74" s="256">
        <f t="shared" si="28"/>
        <v>1.9</v>
      </c>
      <c r="O74" s="256">
        <f t="shared" si="29"/>
        <v>2.9666666666666668</v>
      </c>
      <c r="P74" s="256">
        <f>IF(B74="Regional crisis",VLOOKUP(C74,'Regional Crises'!$B$1:$R$69,12,FALSE),VLOOKUP(E74,'Country Indicator Data'!$B$4:$I$300,8,FALSE))</f>
        <v>5</v>
      </c>
      <c r="Q74" s="256">
        <f>IF($B74="Regional crisis",((IF(VLOOKUP($C74,'Regional Crises'!$B$1:$R$66,13,FALSE)="x","x",ROUND(IF(VLOOKUP($C74,'Regional Crises'!$B$1:$R$66,13,FALSE)&gt;Q$3,5,IF(VLOOKUP($C74,'Regional Crises'!$B$1:$R$66,13,FALSE)&lt;Q$4,0,5-(LOG(Q$3)-LOG(VLOOKUP($C74,'Regional Crises'!$B$1:$R$66,13,FALSE)))/(LOG(Q$3)-LOG(Q$4))*5)),1)))),(IF(VLOOKUP($E74,'Country Indicator Data'!$B$4:$N$300,9,FALSE)="x","x",ROUND(IF(VLOOKUP($E74,'Country Indicator Data'!$B$4:$N$300,9,FALSE)&gt;Q$3,5,IF(VLOOKUP($E74,'Country Indicator Data'!$B$4:$N$300,9,FALSE)&lt;Q$4,0,5-(LOG(Q$3)-LOG(VLOOKUP($E74,'Country Indicator Data'!$B$4:$N$300,9,FALSE)))/(LOG(Q$3)-LOG(Q$4))*5)),1))))</f>
        <v>5</v>
      </c>
      <c r="R74" s="256">
        <f t="shared" si="30"/>
        <v>5</v>
      </c>
      <c r="S74" s="256">
        <f>IF(B74="Regional crisis",((IF(VLOOKUP($C74,'Regional Crises'!$B$1:$R$66,17,FALSE)="x","x",ROUND(IF(VLOOKUP($C74,'Regional Crises'!$B$1:$R$66,17,FALSE)&gt;S$3,0,IF(VLOOKUP($C74,'Regional Crises'!$B$1:$R$66,17,FALSE)&lt;S$4,5,(S$3-VLOOKUP($C74,'Regional Crises'!$B$1:$R$66,17,FALSE))/(S$3-S$4)*5)),1)))),(IF(VLOOKUP($E74,'Country Indicator Data'!$B$4:$N$300,13,FALSE)="x","x",ROUND(IF(VLOOKUP($E74,'Country Indicator Data'!$B$4:$N$300,13,FALSE)&gt;S$3,0,IF(VLOOKUP($E74,'Country Indicator Data'!$B$4:$N$300,13,FALSE)&lt;S$4,5,(S$3-VLOOKUP($E74,'Country Indicator Data'!$B$4:$N$300,13,FALSE))/(S$3-S$4)*5)),1))))</f>
        <v>3.6</v>
      </c>
      <c r="T74" s="256">
        <f>IF(B74="Regional crisis",((IF(VLOOKUP($C74,'Regional Crises'!$B$1:$R$66,14,FALSE)="x","x",ROUND(IF(VLOOKUP($C74,'Regional Crises'!$B$1:$R$66,14,FALSE)&gt;T$3,0,IF(VLOOKUP($C74,'Regional Crises'!$B$1:$R$66,14,FALSE)&lt;T$4,5,(T$3-VLOOKUP($C74,'Regional Crises'!$B$1:$R$66,14,FALSE))/(T$3-T$4)*5)),1)))),(IF(VLOOKUP($E74,'Country Indicator Data'!$B$4:$N$300,10,FALSE)="x","x",ROUND(IF(VLOOKUP($E74,'Country Indicator Data'!$B$4:$N$300,10,FALSE)&gt;T$3,0,IF(VLOOKUP($E74,'Country Indicator Data'!$B$4:$N$300,10,FALSE)&lt;T$4,5,(T$3-VLOOKUP($E74,'Country Indicator Data'!$B$4:$N$300,10,FALSE))/(T$3-T$4)*5)),1))))</f>
        <v>3.6</v>
      </c>
      <c r="U74" s="256">
        <f>IF(B74="Regional crisis",((IF(VLOOKUP($C74,'Regional Crises'!$B$1:$R$66,15,FALSE)="x","x",ROUND(IF(VLOOKUP($C74,'Regional Crises'!$B$1:$R$66,15,FALSE)&gt;U$3,0,IF(VLOOKUP($C74,'Regional Crises'!$B$1:$R$66,15,FALSE)&lt;U$4,5,(U$3-VLOOKUP($C74,'Regional Crises'!$B$1:$R$66,15,FALSE))/(U$3-U$4)*5)),1)))),(IF(VLOOKUP($E74,'Country Indicator Data'!$B$4:$N$300,11,FALSE)="x","x",ROUND(IF(VLOOKUP($E74,'Country Indicator Data'!$B$4:$N$300,11,FALSE)&gt;U$3,0,IF(VLOOKUP($E74,'Country Indicator Data'!$B$4:$N$300,11,FALSE)&lt;U$4,5,(U$3-VLOOKUP($E74,'Country Indicator Data'!$B$4:$N$300,11,FALSE))/(U$3-U$4)*5)),1))))</f>
        <v>3.6</v>
      </c>
      <c r="V74" s="256">
        <f>IF(B74="Regional crisis",((IF(VLOOKUP($C74,'Regional Crises'!$B$1:$R$66,16,FALSE)="x","x",ROUND(IF(VLOOKUP($C74,'Regional Crises'!$B$1:$R$66,16,FALSE)&gt;V$3,0,IF(VLOOKUP($C74,'Regional Crises'!$B$1:$R$66,16,FALSE)&lt;V$4,5,(V$3-VLOOKUP($C74,'Regional Crises'!$B$1:$R$66,16,FALSE))/(V$3-V$4)*5)),1)))),(IF(VLOOKUP($E74,'Country Indicator Data'!$B$4:$N$300,12,FALSE)="x","x",ROUND(IF(VLOOKUP($E74,'Country Indicator Data'!$B$4:$N$300,12,FALSE)&gt;V$3,0,IF(VLOOKUP($E74,'Country Indicator Data'!$B$4:$N$300,12,FALSE)&lt;V$4,5,(V$3-VLOOKUP($E74,'Country Indicator Data'!$B$4:$N$300,12,FALSE))/(V$3-V$4)*5)),1))))</f>
        <v>3.5</v>
      </c>
      <c r="W74" s="256">
        <f t="shared" si="31"/>
        <v>3.6</v>
      </c>
      <c r="X74" s="256">
        <f t="shared" si="32"/>
        <v>3.9</v>
      </c>
      <c r="Y74" s="263">
        <f>IF('Core Indicators'!FC71="x","x",IF('Core Indicators'!FC71&gt;=5,5,IF('Core Indicators'!FC71&gt;=4,4,IF('Core Indicators'!FC71&gt;=3,3,IF('Core Indicators'!FC71&gt;=2,2,IF('Core Indicators'!FC71&gt;=1,1,0))))))</f>
        <v>4</v>
      </c>
      <c r="Z74" s="256">
        <f t="shared" si="33"/>
        <v>4</v>
      </c>
      <c r="AA74" s="263">
        <f>'Crisis Indicator Data'!Y71</f>
        <v>1</v>
      </c>
      <c r="AB74" s="263">
        <f>'Crisis Indicator Data'!Z71</f>
        <v>2</v>
      </c>
      <c r="AC74" s="263">
        <f>'Crisis Indicator Data'!AA71</f>
        <v>1</v>
      </c>
      <c r="AD74" s="263">
        <f>'Crisis Indicator Data'!AB71</f>
        <v>3</v>
      </c>
      <c r="AE74" s="263">
        <f t="shared" si="34"/>
        <v>3</v>
      </c>
      <c r="AF74" s="263">
        <f>'Crisis Indicator Data'!AC71</f>
        <v>3</v>
      </c>
      <c r="AG74" s="263">
        <f>'Crisis Indicator Data'!AD71</f>
        <v>2</v>
      </c>
      <c r="AH74" s="263">
        <f t="shared" si="35"/>
        <v>5</v>
      </c>
      <c r="AI74" s="263">
        <f>'Crisis Indicator Data'!AE71</f>
        <v>3</v>
      </c>
      <c r="AJ74" s="263">
        <f>'Crisis Indicator Data'!AF71</f>
        <v>1</v>
      </c>
      <c r="AK74" s="263">
        <f>'Crisis Indicator Data'!AG71</f>
        <v>3</v>
      </c>
      <c r="AL74" s="263">
        <f t="shared" si="36"/>
        <v>5</v>
      </c>
      <c r="AM74" s="256">
        <f t="shared" si="37"/>
        <v>4</v>
      </c>
      <c r="AN74" s="256">
        <f t="shared" si="38"/>
        <v>4</v>
      </c>
    </row>
    <row r="75" spans="1:40" ht="13.5" customHeight="1" x14ac:dyDescent="0.35">
      <c r="A75" s="150" t="str">
        <f>'Crisis Indicator Data'!A72</f>
        <v>Kachin and Shan Conflict</v>
      </c>
      <c r="B75" s="151" t="str">
        <f>'Crisis Indicator Data'!B72</f>
        <v>Conflict</v>
      </c>
      <c r="C75" s="151" t="str">
        <f>'Crisis Indicator Data'!C72</f>
        <v>MMR003</v>
      </c>
      <c r="D75" s="151" t="str">
        <f>'Crisis Indicator Data'!D72</f>
        <v>Myanmar</v>
      </c>
      <c r="E75" s="152" t="str">
        <f>'Crisis Indicator Data'!E72</f>
        <v>MMR</v>
      </c>
      <c r="F75" s="256">
        <f>IF(B75="Regional crisis",(IF(VLOOKUP($C75,'Regional Crises'!$B$1:$R$66,7,FALSE)="x","x",ROUND(IF(VLOOKUP($C75,'Regional Crises'!$B$1:$R$66,7,FALSE)&gt;$F$3,5,IF(VLOOKUP($C75,'Regional Crises'!$B$1:$R$66,7,FALSE)&lt;F$4,0,($F$3-VLOOKUP($C75,'Regional Crises'!$B$1:$R$66,7,FALSE))/($F$3-$F$4)*5)),1))),IF(VLOOKUP($E75,'Country Indicator Data'!$B$4:$N$300,3,FALSE)="x","x",ROUND(IF(VLOOKUP($E75,'Country Indicator Data'!$B$4:$N$300,3,FALSE)&gt;$F$3,5,IF(VLOOKUP($E75,'Country Indicator Data'!$B$4:$N$300,3,FALSE)&lt;$F$4,0,($F$3-VLOOKUP($E75,'Country Indicator Data'!$B$4:$N$300,3,FALSE))/($F$3-$F$4)*5)),1)))</f>
        <v>5</v>
      </c>
      <c r="G75" s="256">
        <f>IF(B75="Regional crisis",(IF(VLOOKUP($C75,'Regional Crises'!$B$1:$R$66,9,FALSE)="x","x",ROUND(IF(VLOOKUP($C75,'Regional Crises'!$B$1:$R$66,9,FALSE)&gt;G$3,5,IF(VLOOKUP($C75,'Regional Crises'!$B$1:$R$66,9,FALSE)&lt;G$4,0,(G$3-VLOOKUP($C75,'Regional Crises'!$B$1:$R$66,9,FALSE))/(G$3-G$4)*5)),1))),IF(VLOOKUP($E75,'Country Indicator Data'!$B$4:$N$300,5,FALSE)="x","x",ROUND(IF(VLOOKUP($E75,'Country Indicator Data'!$B$4:$N$300,5,FALSE)&gt;G$3,5,IF(VLOOKUP($E75,'Country Indicator Data'!$B$4:$N$300,5,FALSE)&lt;G$4,0,(G$3-VLOOKUP($E75,'Country Indicator Data'!$B$4:$N$300,5,FALSE))/(G$3-G$4)*5)),1)))</f>
        <v>3.4</v>
      </c>
      <c r="H75" s="256">
        <f t="shared" si="26"/>
        <v>4.2</v>
      </c>
      <c r="I75" s="256">
        <f>IF(B75="Regional crisis",(IF(VLOOKUP($C75,'Regional Crises'!$B$1:$R$66,6,FALSE)="x","x",ROUND(IF(VLOOKUP($C75,'Regional Crises'!$B$1:$R$66,6,FALSE)&gt;I$3,5,IF(VLOOKUP($C75,'Regional Crises'!$B$1:$R$66,6,FALSE)&lt;I$4,0,5-(I$3-VLOOKUP($C75,'Regional Crises'!$B$1:$R$66,6,FALSE))/(I$3-I$4)*5)),1))),IF(VLOOKUP($E75,'Country Indicator Data'!$B$4:$N$300,2,FALSE)="x","x",ROUND(IF(VLOOKUP($E75,'Country Indicator Data'!$B$4:$N$300,2,FALSE)&gt;I$3,5,IF(VLOOKUP($E75,'Country Indicator Data'!$B$4:$N$300,2,FALSE)&lt;I$4,0,5-(I$3-VLOOKUP($E75,'Country Indicator Data'!$B$4:$N$300,2,FALSE))/(I$3-I$4)*5)),1)))</f>
        <v>2.6</v>
      </c>
      <c r="J75" s="256">
        <f>IF(B75="Regional crisis",(IF(VLOOKUP($C75,'Regional Crises'!$B$1:$R$66,8,FALSE)="x","x",ROUND(IF(VLOOKUP($C75,'Regional Crises'!$B$1:$R$66,8,FALSE)&gt;J$3,5,IF(VLOOKUP($C75,'Regional Crises'!$B$1:$R$66,8,FALSE)&lt;J$4,0,5-(J$3-VLOOKUP($C75,'Regional Crises'!$B$1:$R$66,8,FALSE))/(J$3-J$4)*5)),1))),IF(VLOOKUP($E75,'Country Indicator Data'!$B$4:$N$300,4,FALSE)="x","x",ROUND(IF(VLOOKUP($E75,'Country Indicator Data'!$B$4:$N$300,4,FALSE)&gt;J$3,5,IF(VLOOKUP($E75,'Country Indicator Data'!$B$4:$N$300,4,FALSE)&lt;J$4,0,5-(J$3-VLOOKUP($E75,'Country Indicator Data'!$B$4:$N$300,4,FALSE))/(J$3-J$4)*5)),1)))</f>
        <v>3</v>
      </c>
      <c r="K75" s="256">
        <f t="shared" si="27"/>
        <v>2.8</v>
      </c>
      <c r="L75" s="256">
        <f>IF(B75="Regional crisis",(IF(VLOOKUP($C75,'Regional Crises'!$B$1:$R$66,10,FALSE)="x","x",ROUND(IF(VLOOKUP($C75,'Regional Crises'!$B$1:$R$66,10,FALSE)&gt;L$3,5,IF(VLOOKUP($C75,'Regional Crises'!$B$1:$R$66,10,FALSE)&lt;L$4,0,5-(L$3-VLOOKUP($C75,'Regional Crises'!$B$1:$R$66,10,FALSE))/(L$3-L$4)*5)),1))),IF(VLOOKUP($E75,'Country Indicator Data'!$B$4:$N$300,6,FALSE)="x","x",ROUND(IF(VLOOKUP($E75,'Country Indicator Data'!$B$4:$N$300,6,FALSE)&gt;L$3,5,IF(VLOOKUP($E75,'Country Indicator Data'!$B$4:$N$300,6,FALSE)&lt;L$4,0,5-(L$3-VLOOKUP($E75,'Country Indicator Data'!$B$4:$N$300,6,FALSE))/(L$3-L$4)*5)),1)))</f>
        <v>3.1</v>
      </c>
      <c r="M75" s="256">
        <f>IF(B75="Regional crisis",(IF(VLOOKUP($C75,'Regional Crises'!$B$1:$R$66,11,FALSE)="x","x",ROUND(IF(VLOOKUP($C75,'Regional Crises'!$B$1:$R$66,11,FALSE)&gt;M$3,5,IF(VLOOKUP($C75,'Regional Crises'!$B$1:$R$66,11,FALSE)&lt;M$4,0,5-(M$3-VLOOKUP($C75,'Regional Crises'!$B$1:$R$66,11,FALSE))/(M$3-M$4)*5)),1))),IF(VLOOKUP($E75,'Country Indicator Data'!$B$4:$N$300,7,FALSE)="x","x",ROUND(IF(VLOOKUP($E75,'Country Indicator Data'!$B$4:$N$300,7,FALSE)&gt;M$3,5,IF(VLOOKUP($E75,'Country Indicator Data'!$B$4:$N$300,7,FALSE)&lt;M$4,0,5-(M$3-VLOOKUP($E75,'Country Indicator Data'!$B$4:$N$300,7,FALSE))/(M$3-M$4)*5)),1)))</f>
        <v>0.7</v>
      </c>
      <c r="N75" s="256">
        <f t="shared" si="28"/>
        <v>1.9</v>
      </c>
      <c r="O75" s="256">
        <f t="shared" si="29"/>
        <v>2.9666666666666668</v>
      </c>
      <c r="P75" s="256">
        <f>IF(B75="Regional crisis",VLOOKUP(C75,'Regional Crises'!$B$1:$R$69,12,FALSE),VLOOKUP(E75,'Country Indicator Data'!$B$4:$I$300,8,FALSE))</f>
        <v>5</v>
      </c>
      <c r="Q75" s="256">
        <f>IF($B75="Regional crisis",((IF(VLOOKUP($C75,'Regional Crises'!$B$1:$R$66,13,FALSE)="x","x",ROUND(IF(VLOOKUP($C75,'Regional Crises'!$B$1:$R$66,13,FALSE)&gt;Q$3,5,IF(VLOOKUP($C75,'Regional Crises'!$B$1:$R$66,13,FALSE)&lt;Q$4,0,5-(LOG(Q$3)-LOG(VLOOKUP($C75,'Regional Crises'!$B$1:$R$66,13,FALSE)))/(LOG(Q$3)-LOG(Q$4))*5)),1)))),(IF(VLOOKUP($E75,'Country Indicator Data'!$B$4:$N$300,9,FALSE)="x","x",ROUND(IF(VLOOKUP($E75,'Country Indicator Data'!$B$4:$N$300,9,FALSE)&gt;Q$3,5,IF(VLOOKUP($E75,'Country Indicator Data'!$B$4:$N$300,9,FALSE)&lt;Q$4,0,5-(LOG(Q$3)-LOG(VLOOKUP($E75,'Country Indicator Data'!$B$4:$N$300,9,FALSE)))/(LOG(Q$3)-LOG(Q$4))*5)),1))))</f>
        <v>5</v>
      </c>
      <c r="R75" s="256">
        <f t="shared" si="30"/>
        <v>5</v>
      </c>
      <c r="S75" s="256">
        <f>IF(B75="Regional crisis",((IF(VLOOKUP($C75,'Regional Crises'!$B$1:$R$66,17,FALSE)="x","x",ROUND(IF(VLOOKUP($C75,'Regional Crises'!$B$1:$R$66,17,FALSE)&gt;S$3,0,IF(VLOOKUP($C75,'Regional Crises'!$B$1:$R$66,17,FALSE)&lt;S$4,5,(S$3-VLOOKUP($C75,'Regional Crises'!$B$1:$R$66,17,FALSE))/(S$3-S$4)*5)),1)))),(IF(VLOOKUP($E75,'Country Indicator Data'!$B$4:$N$300,13,FALSE)="x","x",ROUND(IF(VLOOKUP($E75,'Country Indicator Data'!$B$4:$N$300,13,FALSE)&gt;S$3,0,IF(VLOOKUP($E75,'Country Indicator Data'!$B$4:$N$300,13,FALSE)&lt;S$4,5,(S$3-VLOOKUP($E75,'Country Indicator Data'!$B$4:$N$300,13,FALSE))/(S$3-S$4)*5)),1))))</f>
        <v>3.6</v>
      </c>
      <c r="T75" s="256">
        <f>IF(B75="Regional crisis",((IF(VLOOKUP($C75,'Regional Crises'!$B$1:$R$66,14,FALSE)="x","x",ROUND(IF(VLOOKUP($C75,'Regional Crises'!$B$1:$R$66,14,FALSE)&gt;T$3,0,IF(VLOOKUP($C75,'Regional Crises'!$B$1:$R$66,14,FALSE)&lt;T$4,5,(T$3-VLOOKUP($C75,'Regional Crises'!$B$1:$R$66,14,FALSE))/(T$3-T$4)*5)),1)))),(IF(VLOOKUP($E75,'Country Indicator Data'!$B$4:$N$300,10,FALSE)="x","x",ROUND(IF(VLOOKUP($E75,'Country Indicator Data'!$B$4:$N$300,10,FALSE)&gt;T$3,0,IF(VLOOKUP($E75,'Country Indicator Data'!$B$4:$N$300,10,FALSE)&lt;T$4,5,(T$3-VLOOKUP($E75,'Country Indicator Data'!$B$4:$N$300,10,FALSE))/(T$3-T$4)*5)),1))))</f>
        <v>3.6</v>
      </c>
      <c r="U75" s="256">
        <f>IF(B75="Regional crisis",((IF(VLOOKUP($C75,'Regional Crises'!$B$1:$R$66,15,FALSE)="x","x",ROUND(IF(VLOOKUP($C75,'Regional Crises'!$B$1:$R$66,15,FALSE)&gt;U$3,0,IF(VLOOKUP($C75,'Regional Crises'!$B$1:$R$66,15,FALSE)&lt;U$4,5,(U$3-VLOOKUP($C75,'Regional Crises'!$B$1:$R$66,15,FALSE))/(U$3-U$4)*5)),1)))),(IF(VLOOKUP($E75,'Country Indicator Data'!$B$4:$N$300,11,FALSE)="x","x",ROUND(IF(VLOOKUP($E75,'Country Indicator Data'!$B$4:$N$300,11,FALSE)&gt;U$3,0,IF(VLOOKUP($E75,'Country Indicator Data'!$B$4:$N$300,11,FALSE)&lt;U$4,5,(U$3-VLOOKUP($E75,'Country Indicator Data'!$B$4:$N$300,11,FALSE))/(U$3-U$4)*5)),1))))</f>
        <v>3.6</v>
      </c>
      <c r="V75" s="256">
        <f>IF(B75="Regional crisis",((IF(VLOOKUP($C75,'Regional Crises'!$B$1:$R$66,16,FALSE)="x","x",ROUND(IF(VLOOKUP($C75,'Regional Crises'!$B$1:$R$66,16,FALSE)&gt;V$3,0,IF(VLOOKUP($C75,'Regional Crises'!$B$1:$R$66,16,FALSE)&lt;V$4,5,(V$3-VLOOKUP($C75,'Regional Crises'!$B$1:$R$66,16,FALSE))/(V$3-V$4)*5)),1)))),(IF(VLOOKUP($E75,'Country Indicator Data'!$B$4:$N$300,12,FALSE)="x","x",ROUND(IF(VLOOKUP($E75,'Country Indicator Data'!$B$4:$N$300,12,FALSE)&gt;V$3,0,IF(VLOOKUP($E75,'Country Indicator Data'!$B$4:$N$300,12,FALSE)&lt;V$4,5,(V$3-VLOOKUP($E75,'Country Indicator Data'!$B$4:$N$300,12,FALSE))/(V$3-V$4)*5)),1))))</f>
        <v>3.5</v>
      </c>
      <c r="W75" s="256">
        <f t="shared" si="31"/>
        <v>3.6</v>
      </c>
      <c r="X75" s="256">
        <f t="shared" si="32"/>
        <v>3.9</v>
      </c>
      <c r="Y75" s="263">
        <f>IF('Core Indicators'!FC72="x","x",IF('Core Indicators'!FC72&gt;=5,5,IF('Core Indicators'!FC72&gt;=4,4,IF('Core Indicators'!FC72&gt;=3,3,IF('Core Indicators'!FC72&gt;=2,2,IF('Core Indicators'!FC72&gt;=1,1,0))))))</f>
        <v>3</v>
      </c>
      <c r="Z75" s="256">
        <f t="shared" si="33"/>
        <v>3</v>
      </c>
      <c r="AA75" s="263">
        <f>'Crisis Indicator Data'!Y72</f>
        <v>1</v>
      </c>
      <c r="AB75" s="263">
        <f>'Crisis Indicator Data'!Z72</f>
        <v>3</v>
      </c>
      <c r="AC75" s="263">
        <f>'Crisis Indicator Data'!AA72</f>
        <v>1</v>
      </c>
      <c r="AD75" s="263">
        <f>'Crisis Indicator Data'!AB72</f>
        <v>3</v>
      </c>
      <c r="AE75" s="263">
        <f t="shared" si="34"/>
        <v>4</v>
      </c>
      <c r="AF75" s="263">
        <f>'Crisis Indicator Data'!AC72</f>
        <v>2</v>
      </c>
      <c r="AG75" s="263">
        <f>'Crisis Indicator Data'!AD72</f>
        <v>2</v>
      </c>
      <c r="AH75" s="263">
        <f t="shared" si="35"/>
        <v>4</v>
      </c>
      <c r="AI75" s="263">
        <f>'Crisis Indicator Data'!AE72</f>
        <v>3</v>
      </c>
      <c r="AJ75" s="263">
        <f>'Crisis Indicator Data'!AF72</f>
        <v>1</v>
      </c>
      <c r="AK75" s="263">
        <f>'Crisis Indicator Data'!AG72</f>
        <v>3</v>
      </c>
      <c r="AL75" s="263">
        <f t="shared" si="36"/>
        <v>5</v>
      </c>
      <c r="AM75" s="256">
        <f t="shared" si="37"/>
        <v>4</v>
      </c>
      <c r="AN75" s="256">
        <f t="shared" si="38"/>
        <v>3.5</v>
      </c>
    </row>
    <row r="76" spans="1:40" ht="13.5" customHeight="1" x14ac:dyDescent="0.35">
      <c r="A76" s="150" t="str">
        <f>'Crisis Indicator Data'!A73</f>
        <v>Post-coup conflict in Myanmar</v>
      </c>
      <c r="B76" s="151" t="str">
        <f>'Crisis Indicator Data'!B73</f>
        <v>Conflict</v>
      </c>
      <c r="C76" s="151" t="str">
        <f>'Crisis Indicator Data'!C73</f>
        <v>MMR004</v>
      </c>
      <c r="D76" s="151" t="str">
        <f>'Crisis Indicator Data'!D73</f>
        <v>Myanmar</v>
      </c>
      <c r="E76" s="152" t="str">
        <f>'Crisis Indicator Data'!E73</f>
        <v>MMR</v>
      </c>
      <c r="F76" s="256">
        <f>IF(B76="Regional crisis",(IF(VLOOKUP($C76,'Regional Crises'!$B$1:$R$66,7,FALSE)="x","x",ROUND(IF(VLOOKUP($C76,'Regional Crises'!$B$1:$R$66,7,FALSE)&gt;$F$3,5,IF(VLOOKUP($C76,'Regional Crises'!$B$1:$R$66,7,FALSE)&lt;F$4,0,($F$3-VLOOKUP($C76,'Regional Crises'!$B$1:$R$66,7,FALSE))/($F$3-$F$4)*5)),1))),IF(VLOOKUP($E76,'Country Indicator Data'!$B$4:$N$300,3,FALSE)="x","x",ROUND(IF(VLOOKUP($E76,'Country Indicator Data'!$B$4:$N$300,3,FALSE)&gt;$F$3,5,IF(VLOOKUP($E76,'Country Indicator Data'!$B$4:$N$300,3,FALSE)&lt;$F$4,0,($F$3-VLOOKUP($E76,'Country Indicator Data'!$B$4:$N$300,3,FALSE))/($F$3-$F$4)*5)),1)))</f>
        <v>5</v>
      </c>
      <c r="G76" s="256">
        <f>IF(B76="Regional crisis",(IF(VLOOKUP($C76,'Regional Crises'!$B$1:$R$66,9,FALSE)="x","x",ROUND(IF(VLOOKUP($C76,'Regional Crises'!$B$1:$R$66,9,FALSE)&gt;G$3,5,IF(VLOOKUP($C76,'Regional Crises'!$B$1:$R$66,9,FALSE)&lt;G$4,0,(G$3-VLOOKUP($C76,'Regional Crises'!$B$1:$R$66,9,FALSE))/(G$3-G$4)*5)),1))),IF(VLOOKUP($E76,'Country Indicator Data'!$B$4:$N$300,5,FALSE)="x","x",ROUND(IF(VLOOKUP($E76,'Country Indicator Data'!$B$4:$N$300,5,FALSE)&gt;G$3,5,IF(VLOOKUP($E76,'Country Indicator Data'!$B$4:$N$300,5,FALSE)&lt;G$4,0,(G$3-VLOOKUP($E76,'Country Indicator Data'!$B$4:$N$300,5,FALSE))/(G$3-G$4)*5)),1)))</f>
        <v>3.4</v>
      </c>
      <c r="H76" s="256">
        <f t="shared" si="26"/>
        <v>4.2</v>
      </c>
      <c r="I76" s="256">
        <f>IF(B76="Regional crisis",(IF(VLOOKUP($C76,'Regional Crises'!$B$1:$R$66,6,FALSE)="x","x",ROUND(IF(VLOOKUP($C76,'Regional Crises'!$B$1:$R$66,6,FALSE)&gt;I$3,5,IF(VLOOKUP($C76,'Regional Crises'!$B$1:$R$66,6,FALSE)&lt;I$4,0,5-(I$3-VLOOKUP($C76,'Regional Crises'!$B$1:$R$66,6,FALSE))/(I$3-I$4)*5)),1))),IF(VLOOKUP($E76,'Country Indicator Data'!$B$4:$N$300,2,FALSE)="x","x",ROUND(IF(VLOOKUP($E76,'Country Indicator Data'!$B$4:$N$300,2,FALSE)&gt;I$3,5,IF(VLOOKUP($E76,'Country Indicator Data'!$B$4:$N$300,2,FALSE)&lt;I$4,0,5-(I$3-VLOOKUP($E76,'Country Indicator Data'!$B$4:$N$300,2,FALSE))/(I$3-I$4)*5)),1)))</f>
        <v>2.6</v>
      </c>
      <c r="J76" s="256">
        <f>IF(B76="Regional crisis",(IF(VLOOKUP($C76,'Regional Crises'!$B$1:$R$66,8,FALSE)="x","x",ROUND(IF(VLOOKUP($C76,'Regional Crises'!$B$1:$R$66,8,FALSE)&gt;J$3,5,IF(VLOOKUP($C76,'Regional Crises'!$B$1:$R$66,8,FALSE)&lt;J$4,0,5-(J$3-VLOOKUP($C76,'Regional Crises'!$B$1:$R$66,8,FALSE))/(J$3-J$4)*5)),1))),IF(VLOOKUP($E76,'Country Indicator Data'!$B$4:$N$300,4,FALSE)="x","x",ROUND(IF(VLOOKUP($E76,'Country Indicator Data'!$B$4:$N$300,4,FALSE)&gt;J$3,5,IF(VLOOKUP($E76,'Country Indicator Data'!$B$4:$N$300,4,FALSE)&lt;J$4,0,5-(J$3-VLOOKUP($E76,'Country Indicator Data'!$B$4:$N$300,4,FALSE))/(J$3-J$4)*5)),1)))</f>
        <v>3</v>
      </c>
      <c r="K76" s="256">
        <f t="shared" si="27"/>
        <v>2.8</v>
      </c>
      <c r="L76" s="256">
        <f>IF(B76="Regional crisis",(IF(VLOOKUP($C76,'Regional Crises'!$B$1:$R$66,10,FALSE)="x","x",ROUND(IF(VLOOKUP($C76,'Regional Crises'!$B$1:$R$66,10,FALSE)&gt;L$3,5,IF(VLOOKUP($C76,'Regional Crises'!$B$1:$R$66,10,FALSE)&lt;L$4,0,5-(L$3-VLOOKUP($C76,'Regional Crises'!$B$1:$R$66,10,FALSE))/(L$3-L$4)*5)),1))),IF(VLOOKUP($E76,'Country Indicator Data'!$B$4:$N$300,6,FALSE)="x","x",ROUND(IF(VLOOKUP($E76,'Country Indicator Data'!$B$4:$N$300,6,FALSE)&gt;L$3,5,IF(VLOOKUP($E76,'Country Indicator Data'!$B$4:$N$300,6,FALSE)&lt;L$4,0,5-(L$3-VLOOKUP($E76,'Country Indicator Data'!$B$4:$N$300,6,FALSE))/(L$3-L$4)*5)),1)))</f>
        <v>3.1</v>
      </c>
      <c r="M76" s="256">
        <f>IF(B76="Regional crisis",(IF(VLOOKUP($C76,'Regional Crises'!$B$1:$R$66,11,FALSE)="x","x",ROUND(IF(VLOOKUP($C76,'Regional Crises'!$B$1:$R$66,11,FALSE)&gt;M$3,5,IF(VLOOKUP($C76,'Regional Crises'!$B$1:$R$66,11,FALSE)&lt;M$4,0,5-(M$3-VLOOKUP($C76,'Regional Crises'!$B$1:$R$66,11,FALSE))/(M$3-M$4)*5)),1))),IF(VLOOKUP($E76,'Country Indicator Data'!$B$4:$N$300,7,FALSE)="x","x",ROUND(IF(VLOOKUP($E76,'Country Indicator Data'!$B$4:$N$300,7,FALSE)&gt;M$3,5,IF(VLOOKUP($E76,'Country Indicator Data'!$B$4:$N$300,7,FALSE)&lt;M$4,0,5-(M$3-VLOOKUP($E76,'Country Indicator Data'!$B$4:$N$300,7,FALSE))/(M$3-M$4)*5)),1)))</f>
        <v>0.7</v>
      </c>
      <c r="N76" s="256">
        <f t="shared" si="28"/>
        <v>1.9</v>
      </c>
      <c r="O76" s="256">
        <f t="shared" si="29"/>
        <v>2.9666666666666668</v>
      </c>
      <c r="P76" s="256">
        <f>IF(B76="Regional crisis",VLOOKUP(C76,'Regional Crises'!$B$1:$R$69,12,FALSE),VLOOKUP(E76,'Country Indicator Data'!$B$4:$I$300,8,FALSE))</f>
        <v>5</v>
      </c>
      <c r="Q76" s="256">
        <f>IF($B76="Regional crisis",((IF(VLOOKUP($C76,'Regional Crises'!$B$1:$R$66,13,FALSE)="x","x",ROUND(IF(VLOOKUP($C76,'Regional Crises'!$B$1:$R$66,13,FALSE)&gt;Q$3,5,IF(VLOOKUP($C76,'Regional Crises'!$B$1:$R$66,13,FALSE)&lt;Q$4,0,5-(LOG(Q$3)-LOG(VLOOKUP($C76,'Regional Crises'!$B$1:$R$66,13,FALSE)))/(LOG(Q$3)-LOG(Q$4))*5)),1)))),(IF(VLOOKUP($E76,'Country Indicator Data'!$B$4:$N$300,9,FALSE)="x","x",ROUND(IF(VLOOKUP($E76,'Country Indicator Data'!$B$4:$N$300,9,FALSE)&gt;Q$3,5,IF(VLOOKUP($E76,'Country Indicator Data'!$B$4:$N$300,9,FALSE)&lt;Q$4,0,5-(LOG(Q$3)-LOG(VLOOKUP($E76,'Country Indicator Data'!$B$4:$N$300,9,FALSE)))/(LOG(Q$3)-LOG(Q$4))*5)),1))))</f>
        <v>5</v>
      </c>
      <c r="R76" s="256">
        <f t="shared" si="30"/>
        <v>5</v>
      </c>
      <c r="S76" s="256">
        <f>IF(B76="Regional crisis",((IF(VLOOKUP($C76,'Regional Crises'!$B$1:$R$66,17,FALSE)="x","x",ROUND(IF(VLOOKUP($C76,'Regional Crises'!$B$1:$R$66,17,FALSE)&gt;S$3,0,IF(VLOOKUP($C76,'Regional Crises'!$B$1:$R$66,17,FALSE)&lt;S$4,5,(S$3-VLOOKUP($C76,'Regional Crises'!$B$1:$R$66,17,FALSE))/(S$3-S$4)*5)),1)))),(IF(VLOOKUP($E76,'Country Indicator Data'!$B$4:$N$300,13,FALSE)="x","x",ROUND(IF(VLOOKUP($E76,'Country Indicator Data'!$B$4:$N$300,13,FALSE)&gt;S$3,0,IF(VLOOKUP($E76,'Country Indicator Data'!$B$4:$N$300,13,FALSE)&lt;S$4,5,(S$3-VLOOKUP($E76,'Country Indicator Data'!$B$4:$N$300,13,FALSE))/(S$3-S$4)*5)),1))))</f>
        <v>3.6</v>
      </c>
      <c r="T76" s="256">
        <f>IF(B76="Regional crisis",((IF(VLOOKUP($C76,'Regional Crises'!$B$1:$R$66,14,FALSE)="x","x",ROUND(IF(VLOOKUP($C76,'Regional Crises'!$B$1:$R$66,14,FALSE)&gt;T$3,0,IF(VLOOKUP($C76,'Regional Crises'!$B$1:$R$66,14,FALSE)&lt;T$4,5,(T$3-VLOOKUP($C76,'Regional Crises'!$B$1:$R$66,14,FALSE))/(T$3-T$4)*5)),1)))),(IF(VLOOKUP($E76,'Country Indicator Data'!$B$4:$N$300,10,FALSE)="x","x",ROUND(IF(VLOOKUP($E76,'Country Indicator Data'!$B$4:$N$300,10,FALSE)&gt;T$3,0,IF(VLOOKUP($E76,'Country Indicator Data'!$B$4:$N$300,10,FALSE)&lt;T$4,5,(T$3-VLOOKUP($E76,'Country Indicator Data'!$B$4:$N$300,10,FALSE))/(T$3-T$4)*5)),1))))</f>
        <v>3.6</v>
      </c>
      <c r="U76" s="256">
        <f>IF(B76="Regional crisis",((IF(VLOOKUP($C76,'Regional Crises'!$B$1:$R$66,15,FALSE)="x","x",ROUND(IF(VLOOKUP($C76,'Regional Crises'!$B$1:$R$66,15,FALSE)&gt;U$3,0,IF(VLOOKUP($C76,'Regional Crises'!$B$1:$R$66,15,FALSE)&lt;U$4,5,(U$3-VLOOKUP($C76,'Regional Crises'!$B$1:$R$66,15,FALSE))/(U$3-U$4)*5)),1)))),(IF(VLOOKUP($E76,'Country Indicator Data'!$B$4:$N$300,11,FALSE)="x","x",ROUND(IF(VLOOKUP($E76,'Country Indicator Data'!$B$4:$N$300,11,FALSE)&gt;U$3,0,IF(VLOOKUP($E76,'Country Indicator Data'!$B$4:$N$300,11,FALSE)&lt;U$4,5,(U$3-VLOOKUP($E76,'Country Indicator Data'!$B$4:$N$300,11,FALSE))/(U$3-U$4)*5)),1))))</f>
        <v>3.6</v>
      </c>
      <c r="V76" s="256">
        <f>IF(B76="Regional crisis",((IF(VLOOKUP($C76,'Regional Crises'!$B$1:$R$66,16,FALSE)="x","x",ROUND(IF(VLOOKUP($C76,'Regional Crises'!$B$1:$R$66,16,FALSE)&gt;V$3,0,IF(VLOOKUP($C76,'Regional Crises'!$B$1:$R$66,16,FALSE)&lt;V$4,5,(V$3-VLOOKUP($C76,'Regional Crises'!$B$1:$R$66,16,FALSE))/(V$3-V$4)*5)),1)))),(IF(VLOOKUP($E76,'Country Indicator Data'!$B$4:$N$300,12,FALSE)="x","x",ROUND(IF(VLOOKUP($E76,'Country Indicator Data'!$B$4:$N$300,12,FALSE)&gt;V$3,0,IF(VLOOKUP($E76,'Country Indicator Data'!$B$4:$N$300,12,FALSE)&lt;V$4,5,(V$3-VLOOKUP($E76,'Country Indicator Data'!$B$4:$N$300,12,FALSE))/(V$3-V$4)*5)),1))))</f>
        <v>3.5</v>
      </c>
      <c r="W76" s="256">
        <f t="shared" si="31"/>
        <v>3.6</v>
      </c>
      <c r="X76" s="256">
        <f t="shared" si="32"/>
        <v>3.9</v>
      </c>
      <c r="Y76" s="263">
        <f>IF('Core Indicators'!FC73="x","x",IF('Core Indicators'!FC73&gt;=5,5,IF('Core Indicators'!FC73&gt;=4,4,IF('Core Indicators'!FC73&gt;=3,3,IF('Core Indicators'!FC73&gt;=2,2,IF('Core Indicators'!FC73&gt;=1,1,0))))))</f>
        <v>3</v>
      </c>
      <c r="Z76" s="256">
        <f t="shared" si="33"/>
        <v>3</v>
      </c>
      <c r="AA76" s="263">
        <f>'Crisis Indicator Data'!Y73</f>
        <v>1</v>
      </c>
      <c r="AB76" s="263">
        <f>'Crisis Indicator Data'!Z73</f>
        <v>3</v>
      </c>
      <c r="AC76" s="263">
        <f>'Crisis Indicator Data'!AA73</f>
        <v>2</v>
      </c>
      <c r="AD76" s="263">
        <f>'Crisis Indicator Data'!AB73</f>
        <v>3</v>
      </c>
      <c r="AE76" s="263">
        <f t="shared" si="34"/>
        <v>4</v>
      </c>
      <c r="AF76" s="263">
        <f>'Crisis Indicator Data'!AC73</f>
        <v>0</v>
      </c>
      <c r="AG76" s="263">
        <f>'Crisis Indicator Data'!AD73</f>
        <v>2</v>
      </c>
      <c r="AH76" s="263">
        <f t="shared" si="35"/>
        <v>2</v>
      </c>
      <c r="AI76" s="263">
        <f>'Crisis Indicator Data'!AE73</f>
        <v>3</v>
      </c>
      <c r="AJ76" s="263">
        <f>'Crisis Indicator Data'!AF73</f>
        <v>1</v>
      </c>
      <c r="AK76" s="263">
        <f>'Crisis Indicator Data'!AG73</f>
        <v>3</v>
      </c>
      <c r="AL76" s="263">
        <f t="shared" si="36"/>
        <v>5</v>
      </c>
      <c r="AM76" s="256">
        <f t="shared" si="37"/>
        <v>4</v>
      </c>
      <c r="AN76" s="256">
        <f t="shared" si="38"/>
        <v>3.5</v>
      </c>
    </row>
    <row r="77" spans="1:40" ht="13.5" customHeight="1" x14ac:dyDescent="0.35">
      <c r="A77" s="150" t="str">
        <f>'Crisis Indicator Data'!A74</f>
        <v>Multiple Crises in Mozambique</v>
      </c>
      <c r="B77" s="151" t="str">
        <f>'Crisis Indicator Data'!B74</f>
        <v>Multiple crises country</v>
      </c>
      <c r="C77" s="151" t="str">
        <f>'Crisis Indicator Data'!C74</f>
        <v>MOZ001</v>
      </c>
      <c r="D77" s="151" t="str">
        <f>'Crisis Indicator Data'!D74</f>
        <v>Mozambique</v>
      </c>
      <c r="E77" s="152" t="str">
        <f>'Crisis Indicator Data'!E74</f>
        <v>MOZ</v>
      </c>
      <c r="F77" s="256">
        <f>IF(B77="Regional crisis",(IF(VLOOKUP($C77,'Regional Crises'!$B$1:$R$66,7,FALSE)="x","x",ROUND(IF(VLOOKUP($C77,'Regional Crises'!$B$1:$R$66,7,FALSE)&gt;$F$3,5,IF(VLOOKUP($C77,'Regional Crises'!$B$1:$R$66,7,FALSE)&lt;F$4,0,($F$3-VLOOKUP($C77,'Regional Crises'!$B$1:$R$66,7,FALSE))/($F$3-$F$4)*5)),1))),IF(VLOOKUP($E77,'Country Indicator Data'!$B$4:$N$300,3,FALSE)="x","x",ROUND(IF(VLOOKUP($E77,'Country Indicator Data'!$B$4:$N$300,3,FALSE)&gt;$F$3,5,IF(VLOOKUP($E77,'Country Indicator Data'!$B$4:$N$300,3,FALSE)&lt;$F$4,0,($F$3-VLOOKUP($E77,'Country Indicator Data'!$B$4:$N$300,3,FALSE))/($F$3-$F$4)*5)),1)))</f>
        <v>2.5</v>
      </c>
      <c r="G77" s="256">
        <f>IF(B77="Regional crisis",(IF(VLOOKUP($C77,'Regional Crises'!$B$1:$R$66,9,FALSE)="x","x",ROUND(IF(VLOOKUP($C77,'Regional Crises'!$B$1:$R$66,9,FALSE)&gt;G$3,5,IF(VLOOKUP($C77,'Regional Crises'!$B$1:$R$66,9,FALSE)&lt;G$4,0,(G$3-VLOOKUP($C77,'Regional Crises'!$B$1:$R$66,9,FALSE))/(G$3-G$4)*5)),1))),IF(VLOOKUP($E77,'Country Indicator Data'!$B$4:$N$300,5,FALSE)="x","x",ROUND(IF(VLOOKUP($E77,'Country Indicator Data'!$B$4:$N$300,5,FALSE)&gt;G$3,5,IF(VLOOKUP($E77,'Country Indicator Data'!$B$4:$N$300,5,FALSE)&lt;G$4,0,(G$3-VLOOKUP($E77,'Country Indicator Data'!$B$4:$N$300,5,FALSE))/(G$3-G$4)*5)),1)))</f>
        <v>2.8</v>
      </c>
      <c r="H77" s="256">
        <f t="shared" si="26"/>
        <v>2.65</v>
      </c>
      <c r="I77" s="256">
        <f>IF(B77="Regional crisis",(IF(VLOOKUP($C77,'Regional Crises'!$B$1:$R$66,6,FALSE)="x","x",ROUND(IF(VLOOKUP($C77,'Regional Crises'!$B$1:$R$66,6,FALSE)&gt;I$3,5,IF(VLOOKUP($C77,'Regional Crises'!$B$1:$R$66,6,FALSE)&lt;I$4,0,5-(I$3-VLOOKUP($C77,'Regional Crises'!$B$1:$R$66,6,FALSE))/(I$3-I$4)*5)),1))),IF(VLOOKUP($E77,'Country Indicator Data'!$B$4:$N$300,2,FALSE)="x","x",ROUND(IF(VLOOKUP($E77,'Country Indicator Data'!$B$4:$N$300,2,FALSE)&gt;I$3,5,IF(VLOOKUP($E77,'Country Indicator Data'!$B$4:$N$300,2,FALSE)&lt;I$4,0,5-(I$3-VLOOKUP($E77,'Country Indicator Data'!$B$4:$N$300,2,FALSE))/(I$3-I$4)*5)),1)))</f>
        <v>4.5</v>
      </c>
      <c r="J77" s="256">
        <f>IF(B77="Regional crisis",(IF(VLOOKUP($C77,'Regional Crises'!$B$1:$R$66,8,FALSE)="x","x",ROUND(IF(VLOOKUP($C77,'Regional Crises'!$B$1:$R$66,8,FALSE)&gt;J$3,5,IF(VLOOKUP($C77,'Regional Crises'!$B$1:$R$66,8,FALSE)&lt;J$4,0,5-(J$3-VLOOKUP($C77,'Regional Crises'!$B$1:$R$66,8,FALSE))/(J$3-J$4)*5)),1))),IF(VLOOKUP($E77,'Country Indicator Data'!$B$4:$N$300,4,FALSE)="x","x",ROUND(IF(VLOOKUP($E77,'Country Indicator Data'!$B$4:$N$300,4,FALSE)&gt;J$3,5,IF(VLOOKUP($E77,'Country Indicator Data'!$B$4:$N$300,4,FALSE)&lt;J$4,0,5-(J$3-VLOOKUP($E77,'Country Indicator Data'!$B$4:$N$300,4,FALSE))/(J$3-J$4)*5)),1)))</f>
        <v>1.7</v>
      </c>
      <c r="K77" s="256">
        <f t="shared" si="27"/>
        <v>3.1</v>
      </c>
      <c r="L77" s="256">
        <f>IF(B77="Regional crisis",(IF(VLOOKUP($C77,'Regional Crises'!$B$1:$R$66,10,FALSE)="x","x",ROUND(IF(VLOOKUP($C77,'Regional Crises'!$B$1:$R$66,10,FALSE)&gt;L$3,5,IF(VLOOKUP($C77,'Regional Crises'!$B$1:$R$66,10,FALSE)&lt;L$4,0,5-(L$3-VLOOKUP($C77,'Regional Crises'!$B$1:$R$66,10,FALSE))/(L$3-L$4)*5)),1))),IF(VLOOKUP($E77,'Country Indicator Data'!$B$4:$N$300,6,FALSE)="x","x",ROUND(IF(VLOOKUP($E77,'Country Indicator Data'!$B$4:$N$300,6,FALSE)&gt;L$3,5,IF(VLOOKUP($E77,'Country Indicator Data'!$B$4:$N$300,6,FALSE)&lt;L$4,0,5-(L$3-VLOOKUP($E77,'Country Indicator Data'!$B$4:$N$300,6,FALSE))/(L$3-L$4)*5)),1)))</f>
        <v>3.8</v>
      </c>
      <c r="M77" s="256">
        <f>IF(B77="Regional crisis",(IF(VLOOKUP($C77,'Regional Crises'!$B$1:$R$66,11,FALSE)="x","x",ROUND(IF(VLOOKUP($C77,'Regional Crises'!$B$1:$R$66,11,FALSE)&gt;M$3,5,IF(VLOOKUP($C77,'Regional Crises'!$B$1:$R$66,11,FALSE)&lt;M$4,0,5-(M$3-VLOOKUP($C77,'Regional Crises'!$B$1:$R$66,11,FALSE))/(M$3-M$4)*5)),1))),IF(VLOOKUP($E77,'Country Indicator Data'!$B$4:$N$300,7,FALSE)="x","x",ROUND(IF(VLOOKUP($E77,'Country Indicator Data'!$B$4:$N$300,7,FALSE)&gt;M$3,5,IF(VLOOKUP($E77,'Country Indicator Data'!$B$4:$N$300,7,FALSE)&lt;M$4,0,5-(M$3-VLOOKUP($E77,'Country Indicator Data'!$B$4:$N$300,7,FALSE))/(M$3-M$4)*5)),1)))</f>
        <v>3.6</v>
      </c>
      <c r="N77" s="256">
        <f t="shared" si="28"/>
        <v>3.7</v>
      </c>
      <c r="O77" s="256">
        <f t="shared" si="29"/>
        <v>3.15</v>
      </c>
      <c r="P77" s="256">
        <f>IF(B77="Regional crisis",VLOOKUP(C77,'Regional Crises'!$B$1:$R$69,12,FALSE),VLOOKUP(E77,'Country Indicator Data'!$B$4:$I$300,8,FALSE))</f>
        <v>5</v>
      </c>
      <c r="Q77" s="256">
        <f>IF($B77="Regional crisis",((IF(VLOOKUP($C77,'Regional Crises'!$B$1:$R$66,13,FALSE)="x","x",ROUND(IF(VLOOKUP($C77,'Regional Crises'!$B$1:$R$66,13,FALSE)&gt;Q$3,5,IF(VLOOKUP($C77,'Regional Crises'!$B$1:$R$66,13,FALSE)&lt;Q$4,0,5-(LOG(Q$3)-LOG(VLOOKUP($C77,'Regional Crises'!$B$1:$R$66,13,FALSE)))/(LOG(Q$3)-LOG(Q$4))*5)),1)))),(IF(VLOOKUP($E77,'Country Indicator Data'!$B$4:$N$300,9,FALSE)="x","x",ROUND(IF(VLOOKUP($E77,'Country Indicator Data'!$B$4:$N$300,9,FALSE)&gt;Q$3,5,IF(VLOOKUP($E77,'Country Indicator Data'!$B$4:$N$300,9,FALSE)&lt;Q$4,0,5-(LOG(Q$3)-LOG(VLOOKUP($E77,'Country Indicator Data'!$B$4:$N$300,9,FALSE)))/(LOG(Q$3)-LOG(Q$4))*5)),1))))</f>
        <v>4</v>
      </c>
      <c r="R77" s="256">
        <f t="shared" si="30"/>
        <v>4.5</v>
      </c>
      <c r="S77" s="256">
        <f>IF(B77="Regional crisis",((IF(VLOOKUP($C77,'Regional Crises'!$B$1:$R$66,17,FALSE)="x","x",ROUND(IF(VLOOKUP($C77,'Regional Crises'!$B$1:$R$66,17,FALSE)&gt;S$3,0,IF(VLOOKUP($C77,'Regional Crises'!$B$1:$R$66,17,FALSE)&lt;S$4,5,(S$3-VLOOKUP($C77,'Regional Crises'!$B$1:$R$66,17,FALSE))/(S$3-S$4)*5)),1)))),(IF(VLOOKUP($E77,'Country Indicator Data'!$B$4:$N$300,13,FALSE)="x","x",ROUND(IF(VLOOKUP($E77,'Country Indicator Data'!$B$4:$N$300,13,FALSE)&gt;S$3,0,IF(VLOOKUP($E77,'Country Indicator Data'!$B$4:$N$300,13,FALSE)&lt;S$4,5,(S$3-VLOOKUP($E77,'Country Indicator Data'!$B$4:$N$300,13,FALSE))/(S$3-S$4)*5)),1))))</f>
        <v>3.7</v>
      </c>
      <c r="T77" s="256">
        <f>IF(B77="Regional crisis",((IF(VLOOKUP($C77,'Regional Crises'!$B$1:$R$66,14,FALSE)="x","x",ROUND(IF(VLOOKUP($C77,'Regional Crises'!$B$1:$R$66,14,FALSE)&gt;T$3,0,IF(VLOOKUP($C77,'Regional Crises'!$B$1:$R$66,14,FALSE)&lt;T$4,5,(T$3-VLOOKUP($C77,'Regional Crises'!$B$1:$R$66,14,FALSE))/(T$3-T$4)*5)),1)))),(IF(VLOOKUP($E77,'Country Indicator Data'!$B$4:$N$300,10,FALSE)="x","x",ROUND(IF(VLOOKUP($E77,'Country Indicator Data'!$B$4:$N$300,10,FALSE)&gt;T$3,0,IF(VLOOKUP($E77,'Country Indicator Data'!$B$4:$N$300,10,FALSE)&lt;T$4,5,(T$3-VLOOKUP($E77,'Country Indicator Data'!$B$4:$N$300,10,FALSE))/(T$3-T$4)*5)),1))))</f>
        <v>3.5</v>
      </c>
      <c r="U77" s="256">
        <f>IF(B77="Regional crisis",((IF(VLOOKUP($C77,'Regional Crises'!$B$1:$R$66,15,FALSE)="x","x",ROUND(IF(VLOOKUP($C77,'Regional Crises'!$B$1:$R$66,15,FALSE)&gt;U$3,0,IF(VLOOKUP($C77,'Regional Crises'!$B$1:$R$66,15,FALSE)&lt;U$4,5,(U$3-VLOOKUP($C77,'Regional Crises'!$B$1:$R$66,15,FALSE))/(U$3-U$4)*5)),1)))),(IF(VLOOKUP($E77,'Country Indicator Data'!$B$4:$N$300,11,FALSE)="x","x",ROUND(IF(VLOOKUP($E77,'Country Indicator Data'!$B$4:$N$300,11,FALSE)&gt;U$3,0,IF(VLOOKUP($E77,'Country Indicator Data'!$B$4:$N$300,11,FALSE)&lt;U$4,5,(U$3-VLOOKUP($E77,'Country Indicator Data'!$B$4:$N$300,11,FALSE))/(U$3-U$4)*5)),1))))</f>
        <v>3.5</v>
      </c>
      <c r="V77" s="256">
        <f>IF(B77="Regional crisis",((IF(VLOOKUP($C77,'Regional Crises'!$B$1:$R$66,16,FALSE)="x","x",ROUND(IF(VLOOKUP($C77,'Regional Crises'!$B$1:$R$66,16,FALSE)&gt;V$3,0,IF(VLOOKUP($C77,'Regional Crises'!$B$1:$R$66,16,FALSE)&lt;V$4,5,(V$3-VLOOKUP($C77,'Regional Crises'!$B$1:$R$66,16,FALSE))/(V$3-V$4)*5)),1)))),(IF(VLOOKUP($E77,'Country Indicator Data'!$B$4:$N$300,12,FALSE)="x","x",ROUND(IF(VLOOKUP($E77,'Country Indicator Data'!$B$4:$N$300,12,FALSE)&gt;V$3,0,IF(VLOOKUP($E77,'Country Indicator Data'!$B$4:$N$300,12,FALSE)&lt;V$4,5,(V$3-VLOOKUP($E77,'Country Indicator Data'!$B$4:$N$300,12,FALSE))/(V$3-V$4)*5)),1))))</f>
        <v>2.8</v>
      </c>
      <c r="W77" s="256">
        <f t="shared" si="31"/>
        <v>3.4</v>
      </c>
      <c r="X77" s="256">
        <f t="shared" si="32"/>
        <v>3.7</v>
      </c>
      <c r="Y77" s="263">
        <f>IF('Core Indicators'!FC74="x","x",IF('Core Indicators'!FC74&gt;=5,5,IF('Core Indicators'!FC74&gt;=4,4,IF('Core Indicators'!FC74&gt;=3,3,IF('Core Indicators'!FC74&gt;=2,2,IF('Core Indicators'!FC74&gt;=1,1,0))))))</f>
        <v>5</v>
      </c>
      <c r="Z77" s="256">
        <f t="shared" si="33"/>
        <v>5</v>
      </c>
      <c r="AA77" s="263">
        <f>'Crisis Indicator Data'!Y74</f>
        <v>1</v>
      </c>
      <c r="AB77" s="263">
        <f>'Crisis Indicator Data'!Z74</f>
        <v>3</v>
      </c>
      <c r="AC77" s="263">
        <f>'Crisis Indicator Data'!AA74</f>
        <v>2</v>
      </c>
      <c r="AD77" s="263">
        <f>'Crisis Indicator Data'!AB74</f>
        <v>0</v>
      </c>
      <c r="AE77" s="263">
        <f t="shared" si="34"/>
        <v>3</v>
      </c>
      <c r="AF77" s="263">
        <f>'Crisis Indicator Data'!AC74</f>
        <v>0</v>
      </c>
      <c r="AG77" s="263">
        <f>'Crisis Indicator Data'!AD74</f>
        <v>2</v>
      </c>
      <c r="AH77" s="263">
        <f t="shared" si="35"/>
        <v>2</v>
      </c>
      <c r="AI77" s="263">
        <f>'Crisis Indicator Data'!AE74</f>
        <v>3</v>
      </c>
      <c r="AJ77" s="263">
        <f>'Crisis Indicator Data'!AF74</f>
        <v>1</v>
      </c>
      <c r="AK77" s="263">
        <f>'Crisis Indicator Data'!AG74</f>
        <v>3</v>
      </c>
      <c r="AL77" s="263">
        <f t="shared" si="36"/>
        <v>5</v>
      </c>
      <c r="AM77" s="256">
        <f t="shared" si="37"/>
        <v>3</v>
      </c>
      <c r="AN77" s="256">
        <f t="shared" si="38"/>
        <v>4</v>
      </c>
    </row>
    <row r="78" spans="1:40" ht="13.5" customHeight="1" x14ac:dyDescent="0.35">
      <c r="A78" s="150" t="str">
        <f>'Crisis Indicator Data'!A75</f>
        <v>Cabo Delgado Islamist Insurgency</v>
      </c>
      <c r="B78" s="151" t="str">
        <f>'Crisis Indicator Data'!B75</f>
        <v>Other type of violence</v>
      </c>
      <c r="C78" s="151" t="str">
        <f>'Crisis Indicator Data'!C75</f>
        <v>MOZ004</v>
      </c>
      <c r="D78" s="151" t="str">
        <f>'Crisis Indicator Data'!D75</f>
        <v>Mozambique</v>
      </c>
      <c r="E78" s="152" t="str">
        <f>'Crisis Indicator Data'!E75</f>
        <v>MOZ</v>
      </c>
      <c r="F78" s="256">
        <f>IF(B78="Regional crisis",(IF(VLOOKUP($C78,'Regional Crises'!$B$1:$R$66,7,FALSE)="x","x",ROUND(IF(VLOOKUP($C78,'Regional Crises'!$B$1:$R$66,7,FALSE)&gt;$F$3,5,IF(VLOOKUP($C78,'Regional Crises'!$B$1:$R$66,7,FALSE)&lt;F$4,0,($F$3-VLOOKUP($C78,'Regional Crises'!$B$1:$R$66,7,FALSE))/($F$3-$F$4)*5)),1))),IF(VLOOKUP($E78,'Country Indicator Data'!$B$4:$N$300,3,FALSE)="x","x",ROUND(IF(VLOOKUP($E78,'Country Indicator Data'!$B$4:$N$300,3,FALSE)&gt;$F$3,5,IF(VLOOKUP($E78,'Country Indicator Data'!$B$4:$N$300,3,FALSE)&lt;$F$4,0,($F$3-VLOOKUP($E78,'Country Indicator Data'!$B$4:$N$300,3,FALSE))/($F$3-$F$4)*5)),1)))</f>
        <v>2.5</v>
      </c>
      <c r="G78" s="256">
        <f>IF(B78="Regional crisis",(IF(VLOOKUP($C78,'Regional Crises'!$B$1:$R$66,9,FALSE)="x","x",ROUND(IF(VLOOKUP($C78,'Regional Crises'!$B$1:$R$66,9,FALSE)&gt;G$3,5,IF(VLOOKUP($C78,'Regional Crises'!$B$1:$R$66,9,FALSE)&lt;G$4,0,(G$3-VLOOKUP($C78,'Regional Crises'!$B$1:$R$66,9,FALSE))/(G$3-G$4)*5)),1))),IF(VLOOKUP($E78,'Country Indicator Data'!$B$4:$N$300,5,FALSE)="x","x",ROUND(IF(VLOOKUP($E78,'Country Indicator Data'!$B$4:$N$300,5,FALSE)&gt;G$3,5,IF(VLOOKUP($E78,'Country Indicator Data'!$B$4:$N$300,5,FALSE)&lt;G$4,0,(G$3-VLOOKUP($E78,'Country Indicator Data'!$B$4:$N$300,5,FALSE))/(G$3-G$4)*5)),1)))</f>
        <v>2.8</v>
      </c>
      <c r="H78" s="256">
        <f t="shared" si="26"/>
        <v>2.65</v>
      </c>
      <c r="I78" s="256">
        <f>IF(B78="Regional crisis",(IF(VLOOKUP($C78,'Regional Crises'!$B$1:$R$66,6,FALSE)="x","x",ROUND(IF(VLOOKUP($C78,'Regional Crises'!$B$1:$R$66,6,FALSE)&gt;I$3,5,IF(VLOOKUP($C78,'Regional Crises'!$B$1:$R$66,6,FALSE)&lt;I$4,0,5-(I$3-VLOOKUP($C78,'Regional Crises'!$B$1:$R$66,6,FALSE))/(I$3-I$4)*5)),1))),IF(VLOOKUP($E78,'Country Indicator Data'!$B$4:$N$300,2,FALSE)="x","x",ROUND(IF(VLOOKUP($E78,'Country Indicator Data'!$B$4:$N$300,2,FALSE)&gt;I$3,5,IF(VLOOKUP($E78,'Country Indicator Data'!$B$4:$N$300,2,FALSE)&lt;I$4,0,5-(I$3-VLOOKUP($E78,'Country Indicator Data'!$B$4:$N$300,2,FALSE))/(I$3-I$4)*5)),1)))</f>
        <v>4.5</v>
      </c>
      <c r="J78" s="256">
        <f>IF(B78="Regional crisis",(IF(VLOOKUP($C78,'Regional Crises'!$B$1:$R$66,8,FALSE)="x","x",ROUND(IF(VLOOKUP($C78,'Regional Crises'!$B$1:$R$66,8,FALSE)&gt;J$3,5,IF(VLOOKUP($C78,'Regional Crises'!$B$1:$R$66,8,FALSE)&lt;J$4,0,5-(J$3-VLOOKUP($C78,'Regional Crises'!$B$1:$R$66,8,FALSE))/(J$3-J$4)*5)),1))),IF(VLOOKUP($E78,'Country Indicator Data'!$B$4:$N$300,4,FALSE)="x","x",ROUND(IF(VLOOKUP($E78,'Country Indicator Data'!$B$4:$N$300,4,FALSE)&gt;J$3,5,IF(VLOOKUP($E78,'Country Indicator Data'!$B$4:$N$300,4,FALSE)&lt;J$4,0,5-(J$3-VLOOKUP($E78,'Country Indicator Data'!$B$4:$N$300,4,FALSE))/(J$3-J$4)*5)),1)))</f>
        <v>1.7</v>
      </c>
      <c r="K78" s="256">
        <f t="shared" si="27"/>
        <v>3.1</v>
      </c>
      <c r="L78" s="256">
        <f>IF(B78="Regional crisis",(IF(VLOOKUP($C78,'Regional Crises'!$B$1:$R$66,10,FALSE)="x","x",ROUND(IF(VLOOKUP($C78,'Regional Crises'!$B$1:$R$66,10,FALSE)&gt;L$3,5,IF(VLOOKUP($C78,'Regional Crises'!$B$1:$R$66,10,FALSE)&lt;L$4,0,5-(L$3-VLOOKUP($C78,'Regional Crises'!$B$1:$R$66,10,FALSE))/(L$3-L$4)*5)),1))),IF(VLOOKUP($E78,'Country Indicator Data'!$B$4:$N$300,6,FALSE)="x","x",ROUND(IF(VLOOKUP($E78,'Country Indicator Data'!$B$4:$N$300,6,FALSE)&gt;L$3,5,IF(VLOOKUP($E78,'Country Indicator Data'!$B$4:$N$300,6,FALSE)&lt;L$4,0,5-(L$3-VLOOKUP($E78,'Country Indicator Data'!$B$4:$N$300,6,FALSE))/(L$3-L$4)*5)),1)))</f>
        <v>3.8</v>
      </c>
      <c r="M78" s="256">
        <f>IF(B78="Regional crisis",(IF(VLOOKUP($C78,'Regional Crises'!$B$1:$R$66,11,FALSE)="x","x",ROUND(IF(VLOOKUP($C78,'Regional Crises'!$B$1:$R$66,11,FALSE)&gt;M$3,5,IF(VLOOKUP($C78,'Regional Crises'!$B$1:$R$66,11,FALSE)&lt;M$4,0,5-(M$3-VLOOKUP($C78,'Regional Crises'!$B$1:$R$66,11,FALSE))/(M$3-M$4)*5)),1))),IF(VLOOKUP($E78,'Country Indicator Data'!$B$4:$N$300,7,FALSE)="x","x",ROUND(IF(VLOOKUP($E78,'Country Indicator Data'!$B$4:$N$300,7,FALSE)&gt;M$3,5,IF(VLOOKUP($E78,'Country Indicator Data'!$B$4:$N$300,7,FALSE)&lt;M$4,0,5-(M$3-VLOOKUP($E78,'Country Indicator Data'!$B$4:$N$300,7,FALSE))/(M$3-M$4)*5)),1)))</f>
        <v>3.6</v>
      </c>
      <c r="N78" s="256">
        <f t="shared" si="28"/>
        <v>3.7</v>
      </c>
      <c r="O78" s="256">
        <f t="shared" si="29"/>
        <v>3.15</v>
      </c>
      <c r="P78" s="256">
        <f>IF(B78="Regional crisis",VLOOKUP(C78,'Regional Crises'!$B$1:$R$69,12,FALSE),VLOOKUP(E78,'Country Indicator Data'!$B$4:$I$300,8,FALSE))</f>
        <v>5</v>
      </c>
      <c r="Q78" s="256">
        <f>IF($B78="Regional crisis",((IF(VLOOKUP($C78,'Regional Crises'!$B$1:$R$66,13,FALSE)="x","x",ROUND(IF(VLOOKUP($C78,'Regional Crises'!$B$1:$R$66,13,FALSE)&gt;Q$3,5,IF(VLOOKUP($C78,'Regional Crises'!$B$1:$R$66,13,FALSE)&lt;Q$4,0,5-(LOG(Q$3)-LOG(VLOOKUP($C78,'Regional Crises'!$B$1:$R$66,13,FALSE)))/(LOG(Q$3)-LOG(Q$4))*5)),1)))),(IF(VLOOKUP($E78,'Country Indicator Data'!$B$4:$N$300,9,FALSE)="x","x",ROUND(IF(VLOOKUP($E78,'Country Indicator Data'!$B$4:$N$300,9,FALSE)&gt;Q$3,5,IF(VLOOKUP($E78,'Country Indicator Data'!$B$4:$N$300,9,FALSE)&lt;Q$4,0,5-(LOG(Q$3)-LOG(VLOOKUP($E78,'Country Indicator Data'!$B$4:$N$300,9,FALSE)))/(LOG(Q$3)-LOG(Q$4))*5)),1))))</f>
        <v>4</v>
      </c>
      <c r="R78" s="256">
        <f t="shared" si="30"/>
        <v>4.5</v>
      </c>
      <c r="S78" s="256">
        <f>IF(B78="Regional crisis",((IF(VLOOKUP($C78,'Regional Crises'!$B$1:$R$66,17,FALSE)="x","x",ROUND(IF(VLOOKUP($C78,'Regional Crises'!$B$1:$R$66,17,FALSE)&gt;S$3,0,IF(VLOOKUP($C78,'Regional Crises'!$B$1:$R$66,17,FALSE)&lt;S$4,5,(S$3-VLOOKUP($C78,'Regional Crises'!$B$1:$R$66,17,FALSE))/(S$3-S$4)*5)),1)))),(IF(VLOOKUP($E78,'Country Indicator Data'!$B$4:$N$300,13,FALSE)="x","x",ROUND(IF(VLOOKUP($E78,'Country Indicator Data'!$B$4:$N$300,13,FALSE)&gt;S$3,0,IF(VLOOKUP($E78,'Country Indicator Data'!$B$4:$N$300,13,FALSE)&lt;S$4,5,(S$3-VLOOKUP($E78,'Country Indicator Data'!$B$4:$N$300,13,FALSE))/(S$3-S$4)*5)),1))))</f>
        <v>3.7</v>
      </c>
      <c r="T78" s="256">
        <f>IF(B78="Regional crisis",((IF(VLOOKUP($C78,'Regional Crises'!$B$1:$R$66,14,FALSE)="x","x",ROUND(IF(VLOOKUP($C78,'Regional Crises'!$B$1:$R$66,14,FALSE)&gt;T$3,0,IF(VLOOKUP($C78,'Regional Crises'!$B$1:$R$66,14,FALSE)&lt;T$4,5,(T$3-VLOOKUP($C78,'Regional Crises'!$B$1:$R$66,14,FALSE))/(T$3-T$4)*5)),1)))),(IF(VLOOKUP($E78,'Country Indicator Data'!$B$4:$N$300,10,FALSE)="x","x",ROUND(IF(VLOOKUP($E78,'Country Indicator Data'!$B$4:$N$300,10,FALSE)&gt;T$3,0,IF(VLOOKUP($E78,'Country Indicator Data'!$B$4:$N$300,10,FALSE)&lt;T$4,5,(T$3-VLOOKUP($E78,'Country Indicator Data'!$B$4:$N$300,10,FALSE))/(T$3-T$4)*5)),1))))</f>
        <v>3.5</v>
      </c>
      <c r="U78" s="256">
        <f>IF(B78="Regional crisis",((IF(VLOOKUP($C78,'Regional Crises'!$B$1:$R$66,15,FALSE)="x","x",ROUND(IF(VLOOKUP($C78,'Regional Crises'!$B$1:$R$66,15,FALSE)&gt;U$3,0,IF(VLOOKUP($C78,'Regional Crises'!$B$1:$R$66,15,FALSE)&lt;U$4,5,(U$3-VLOOKUP($C78,'Regional Crises'!$B$1:$R$66,15,FALSE))/(U$3-U$4)*5)),1)))),(IF(VLOOKUP($E78,'Country Indicator Data'!$B$4:$N$300,11,FALSE)="x","x",ROUND(IF(VLOOKUP($E78,'Country Indicator Data'!$B$4:$N$300,11,FALSE)&gt;U$3,0,IF(VLOOKUP($E78,'Country Indicator Data'!$B$4:$N$300,11,FALSE)&lt;U$4,5,(U$3-VLOOKUP($E78,'Country Indicator Data'!$B$4:$N$300,11,FALSE))/(U$3-U$4)*5)),1))))</f>
        <v>3.5</v>
      </c>
      <c r="V78" s="256">
        <f>IF(B78="Regional crisis",((IF(VLOOKUP($C78,'Regional Crises'!$B$1:$R$66,16,FALSE)="x","x",ROUND(IF(VLOOKUP($C78,'Regional Crises'!$B$1:$R$66,16,FALSE)&gt;V$3,0,IF(VLOOKUP($C78,'Regional Crises'!$B$1:$R$66,16,FALSE)&lt;V$4,5,(V$3-VLOOKUP($C78,'Regional Crises'!$B$1:$R$66,16,FALSE))/(V$3-V$4)*5)),1)))),(IF(VLOOKUP($E78,'Country Indicator Data'!$B$4:$N$300,12,FALSE)="x","x",ROUND(IF(VLOOKUP($E78,'Country Indicator Data'!$B$4:$N$300,12,FALSE)&gt;V$3,0,IF(VLOOKUP($E78,'Country Indicator Data'!$B$4:$N$300,12,FALSE)&lt;V$4,5,(V$3-VLOOKUP($E78,'Country Indicator Data'!$B$4:$N$300,12,FALSE))/(V$3-V$4)*5)),1))))</f>
        <v>2.8</v>
      </c>
      <c r="W78" s="256">
        <f t="shared" si="31"/>
        <v>3.4</v>
      </c>
      <c r="X78" s="256">
        <f t="shared" si="32"/>
        <v>3.7</v>
      </c>
      <c r="Y78" s="263">
        <f>IF('Core Indicators'!FC75="x","x",IF('Core Indicators'!FC75&gt;=5,5,IF('Core Indicators'!FC75&gt;=4,4,IF('Core Indicators'!FC75&gt;=3,3,IF('Core Indicators'!FC75&gt;=2,2,IF('Core Indicators'!FC75&gt;=1,1,0))))))</f>
        <v>3</v>
      </c>
      <c r="Z78" s="256">
        <f t="shared" si="33"/>
        <v>3</v>
      </c>
      <c r="AA78" s="263">
        <f>'Crisis Indicator Data'!Y75</f>
        <v>1</v>
      </c>
      <c r="AB78" s="263">
        <f>'Crisis Indicator Data'!Z75</f>
        <v>3</v>
      </c>
      <c r="AC78" s="263">
        <f>'Crisis Indicator Data'!AA75</f>
        <v>2</v>
      </c>
      <c r="AD78" s="263">
        <f>'Crisis Indicator Data'!AB75</f>
        <v>0</v>
      </c>
      <c r="AE78" s="263">
        <f t="shared" si="34"/>
        <v>3</v>
      </c>
      <c r="AF78" s="263">
        <f>'Crisis Indicator Data'!AC75</f>
        <v>0</v>
      </c>
      <c r="AG78" s="263">
        <f>'Crisis Indicator Data'!AD75</f>
        <v>2</v>
      </c>
      <c r="AH78" s="263">
        <f t="shared" si="35"/>
        <v>2</v>
      </c>
      <c r="AI78" s="263">
        <f>'Crisis Indicator Data'!AE75</f>
        <v>3</v>
      </c>
      <c r="AJ78" s="263">
        <f>'Crisis Indicator Data'!AF75</f>
        <v>1</v>
      </c>
      <c r="AK78" s="263">
        <f>'Crisis Indicator Data'!AG75</f>
        <v>3</v>
      </c>
      <c r="AL78" s="263">
        <f t="shared" si="36"/>
        <v>5</v>
      </c>
      <c r="AM78" s="256">
        <f t="shared" si="37"/>
        <v>3</v>
      </c>
      <c r="AN78" s="256">
        <f t="shared" si="38"/>
        <v>3</v>
      </c>
    </row>
    <row r="79" spans="1:40" ht="13.5" customHeight="1" x14ac:dyDescent="0.35">
      <c r="A79" s="150" t="str">
        <f>'Crisis Indicator Data'!A76</f>
        <v>2022 Tropical Cyclone Seasons in Mozambique</v>
      </c>
      <c r="B79" s="151" t="str">
        <f>'Crisis Indicator Data'!B76</f>
        <v>Tropical cyclone</v>
      </c>
      <c r="C79" s="151" t="str">
        <f>'Crisis Indicator Data'!C76</f>
        <v>MOZ008</v>
      </c>
      <c r="D79" s="151" t="str">
        <f>'Crisis Indicator Data'!D76</f>
        <v>Mozambique</v>
      </c>
      <c r="E79" s="152" t="str">
        <f>'Crisis Indicator Data'!E76</f>
        <v>MOZ</v>
      </c>
      <c r="F79" s="256">
        <f>IF(B79="Regional crisis",(IF(VLOOKUP($C79,'Regional Crises'!$B$1:$R$66,7,FALSE)="x","x",ROUND(IF(VLOOKUP($C79,'Regional Crises'!$B$1:$R$66,7,FALSE)&gt;$F$3,5,IF(VLOOKUP($C79,'Regional Crises'!$B$1:$R$66,7,FALSE)&lt;F$4,0,($F$3-VLOOKUP($C79,'Regional Crises'!$B$1:$R$66,7,FALSE))/($F$3-$F$4)*5)),1))),IF(VLOOKUP($E79,'Country Indicator Data'!$B$4:$N$300,3,FALSE)="x","x",ROUND(IF(VLOOKUP($E79,'Country Indicator Data'!$B$4:$N$300,3,FALSE)&gt;$F$3,5,IF(VLOOKUP($E79,'Country Indicator Data'!$B$4:$N$300,3,FALSE)&lt;$F$4,0,($F$3-VLOOKUP($E79,'Country Indicator Data'!$B$4:$N$300,3,FALSE))/($F$3-$F$4)*5)),1)))</f>
        <v>2.5</v>
      </c>
      <c r="G79" s="256">
        <f>IF(B79="Regional crisis",(IF(VLOOKUP($C79,'Regional Crises'!$B$1:$R$66,9,FALSE)="x","x",ROUND(IF(VLOOKUP($C79,'Regional Crises'!$B$1:$R$66,9,FALSE)&gt;G$3,5,IF(VLOOKUP($C79,'Regional Crises'!$B$1:$R$66,9,FALSE)&lt;G$4,0,(G$3-VLOOKUP($C79,'Regional Crises'!$B$1:$R$66,9,FALSE))/(G$3-G$4)*5)),1))),IF(VLOOKUP($E79,'Country Indicator Data'!$B$4:$N$300,5,FALSE)="x","x",ROUND(IF(VLOOKUP($E79,'Country Indicator Data'!$B$4:$N$300,5,FALSE)&gt;G$3,5,IF(VLOOKUP($E79,'Country Indicator Data'!$B$4:$N$300,5,FALSE)&lt;G$4,0,(G$3-VLOOKUP($E79,'Country Indicator Data'!$B$4:$N$300,5,FALSE))/(G$3-G$4)*5)),1)))</f>
        <v>2.8</v>
      </c>
      <c r="H79" s="256">
        <f t="shared" si="26"/>
        <v>2.65</v>
      </c>
      <c r="I79" s="256">
        <f>IF(B79="Regional crisis",(IF(VLOOKUP($C79,'Regional Crises'!$B$1:$R$66,6,FALSE)="x","x",ROUND(IF(VLOOKUP($C79,'Regional Crises'!$B$1:$R$66,6,FALSE)&gt;I$3,5,IF(VLOOKUP($C79,'Regional Crises'!$B$1:$R$66,6,FALSE)&lt;I$4,0,5-(I$3-VLOOKUP($C79,'Regional Crises'!$B$1:$R$66,6,FALSE))/(I$3-I$4)*5)),1))),IF(VLOOKUP($E79,'Country Indicator Data'!$B$4:$N$300,2,FALSE)="x","x",ROUND(IF(VLOOKUP($E79,'Country Indicator Data'!$B$4:$N$300,2,FALSE)&gt;I$3,5,IF(VLOOKUP($E79,'Country Indicator Data'!$B$4:$N$300,2,FALSE)&lt;I$4,0,5-(I$3-VLOOKUP($E79,'Country Indicator Data'!$B$4:$N$300,2,FALSE))/(I$3-I$4)*5)),1)))</f>
        <v>4.5</v>
      </c>
      <c r="J79" s="256">
        <f>IF(B79="Regional crisis",(IF(VLOOKUP($C79,'Regional Crises'!$B$1:$R$66,8,FALSE)="x","x",ROUND(IF(VLOOKUP($C79,'Regional Crises'!$B$1:$R$66,8,FALSE)&gt;J$3,5,IF(VLOOKUP($C79,'Regional Crises'!$B$1:$R$66,8,FALSE)&lt;J$4,0,5-(J$3-VLOOKUP($C79,'Regional Crises'!$B$1:$R$66,8,FALSE))/(J$3-J$4)*5)),1))),IF(VLOOKUP($E79,'Country Indicator Data'!$B$4:$N$300,4,FALSE)="x","x",ROUND(IF(VLOOKUP($E79,'Country Indicator Data'!$B$4:$N$300,4,FALSE)&gt;J$3,5,IF(VLOOKUP($E79,'Country Indicator Data'!$B$4:$N$300,4,FALSE)&lt;J$4,0,5-(J$3-VLOOKUP($E79,'Country Indicator Data'!$B$4:$N$300,4,FALSE))/(J$3-J$4)*5)),1)))</f>
        <v>1.7</v>
      </c>
      <c r="K79" s="256">
        <f t="shared" si="27"/>
        <v>3.1</v>
      </c>
      <c r="L79" s="256">
        <f>IF(B79="Regional crisis",(IF(VLOOKUP($C79,'Regional Crises'!$B$1:$R$66,10,FALSE)="x","x",ROUND(IF(VLOOKUP($C79,'Regional Crises'!$B$1:$R$66,10,FALSE)&gt;L$3,5,IF(VLOOKUP($C79,'Regional Crises'!$B$1:$R$66,10,FALSE)&lt;L$4,0,5-(L$3-VLOOKUP($C79,'Regional Crises'!$B$1:$R$66,10,FALSE))/(L$3-L$4)*5)),1))),IF(VLOOKUP($E79,'Country Indicator Data'!$B$4:$N$300,6,FALSE)="x","x",ROUND(IF(VLOOKUP($E79,'Country Indicator Data'!$B$4:$N$300,6,FALSE)&gt;L$3,5,IF(VLOOKUP($E79,'Country Indicator Data'!$B$4:$N$300,6,FALSE)&lt;L$4,0,5-(L$3-VLOOKUP($E79,'Country Indicator Data'!$B$4:$N$300,6,FALSE))/(L$3-L$4)*5)),1)))</f>
        <v>3.8</v>
      </c>
      <c r="M79" s="256">
        <f>IF(B79="Regional crisis",(IF(VLOOKUP($C79,'Regional Crises'!$B$1:$R$66,11,FALSE)="x","x",ROUND(IF(VLOOKUP($C79,'Regional Crises'!$B$1:$R$66,11,FALSE)&gt;M$3,5,IF(VLOOKUP($C79,'Regional Crises'!$B$1:$R$66,11,FALSE)&lt;M$4,0,5-(M$3-VLOOKUP($C79,'Regional Crises'!$B$1:$R$66,11,FALSE))/(M$3-M$4)*5)),1))),IF(VLOOKUP($E79,'Country Indicator Data'!$B$4:$N$300,7,FALSE)="x","x",ROUND(IF(VLOOKUP($E79,'Country Indicator Data'!$B$4:$N$300,7,FALSE)&gt;M$3,5,IF(VLOOKUP($E79,'Country Indicator Data'!$B$4:$N$300,7,FALSE)&lt;M$4,0,5-(M$3-VLOOKUP($E79,'Country Indicator Data'!$B$4:$N$300,7,FALSE))/(M$3-M$4)*5)),1)))</f>
        <v>3.6</v>
      </c>
      <c r="N79" s="256">
        <f t="shared" si="28"/>
        <v>3.7</v>
      </c>
      <c r="O79" s="256">
        <f t="shared" si="29"/>
        <v>3.15</v>
      </c>
      <c r="P79" s="256">
        <f>IF(B79="Regional crisis",VLOOKUP(C79,'Regional Crises'!$B$1:$R$69,12,FALSE),VLOOKUP(E79,'Country Indicator Data'!$B$4:$I$300,8,FALSE))</f>
        <v>5</v>
      </c>
      <c r="Q79" s="256">
        <f>IF($B79="Regional crisis",((IF(VLOOKUP($C79,'Regional Crises'!$B$1:$R$66,13,FALSE)="x","x",ROUND(IF(VLOOKUP($C79,'Regional Crises'!$B$1:$R$66,13,FALSE)&gt;Q$3,5,IF(VLOOKUP($C79,'Regional Crises'!$B$1:$R$66,13,FALSE)&lt;Q$4,0,5-(LOG(Q$3)-LOG(VLOOKUP($C79,'Regional Crises'!$B$1:$R$66,13,FALSE)))/(LOG(Q$3)-LOG(Q$4))*5)),1)))),(IF(VLOOKUP($E79,'Country Indicator Data'!$B$4:$N$300,9,FALSE)="x","x",ROUND(IF(VLOOKUP($E79,'Country Indicator Data'!$B$4:$N$300,9,FALSE)&gt;Q$3,5,IF(VLOOKUP($E79,'Country Indicator Data'!$B$4:$N$300,9,FALSE)&lt;Q$4,0,5-(LOG(Q$3)-LOG(VLOOKUP($E79,'Country Indicator Data'!$B$4:$N$300,9,FALSE)))/(LOG(Q$3)-LOG(Q$4))*5)),1))))</f>
        <v>4</v>
      </c>
      <c r="R79" s="256">
        <f t="shared" si="30"/>
        <v>4.5</v>
      </c>
      <c r="S79" s="256">
        <f>IF(B79="Regional crisis",((IF(VLOOKUP($C79,'Regional Crises'!$B$1:$R$66,17,FALSE)="x","x",ROUND(IF(VLOOKUP($C79,'Regional Crises'!$B$1:$R$66,17,FALSE)&gt;S$3,0,IF(VLOOKUP($C79,'Regional Crises'!$B$1:$R$66,17,FALSE)&lt;S$4,5,(S$3-VLOOKUP($C79,'Regional Crises'!$B$1:$R$66,17,FALSE))/(S$3-S$4)*5)),1)))),(IF(VLOOKUP($E79,'Country Indicator Data'!$B$4:$N$300,13,FALSE)="x","x",ROUND(IF(VLOOKUP($E79,'Country Indicator Data'!$B$4:$N$300,13,FALSE)&gt;S$3,0,IF(VLOOKUP($E79,'Country Indicator Data'!$B$4:$N$300,13,FALSE)&lt;S$4,5,(S$3-VLOOKUP($E79,'Country Indicator Data'!$B$4:$N$300,13,FALSE))/(S$3-S$4)*5)),1))))</f>
        <v>3.7</v>
      </c>
      <c r="T79" s="256">
        <f>IF(B79="Regional crisis",((IF(VLOOKUP($C79,'Regional Crises'!$B$1:$R$66,14,FALSE)="x","x",ROUND(IF(VLOOKUP($C79,'Regional Crises'!$B$1:$R$66,14,FALSE)&gt;T$3,0,IF(VLOOKUP($C79,'Regional Crises'!$B$1:$R$66,14,FALSE)&lt;T$4,5,(T$3-VLOOKUP($C79,'Regional Crises'!$B$1:$R$66,14,FALSE))/(T$3-T$4)*5)),1)))),(IF(VLOOKUP($E79,'Country Indicator Data'!$B$4:$N$300,10,FALSE)="x","x",ROUND(IF(VLOOKUP($E79,'Country Indicator Data'!$B$4:$N$300,10,FALSE)&gt;T$3,0,IF(VLOOKUP($E79,'Country Indicator Data'!$B$4:$N$300,10,FALSE)&lt;T$4,5,(T$3-VLOOKUP($E79,'Country Indicator Data'!$B$4:$N$300,10,FALSE))/(T$3-T$4)*5)),1))))</f>
        <v>3.5</v>
      </c>
      <c r="U79" s="256">
        <f>IF(B79="Regional crisis",((IF(VLOOKUP($C79,'Regional Crises'!$B$1:$R$66,15,FALSE)="x","x",ROUND(IF(VLOOKUP($C79,'Regional Crises'!$B$1:$R$66,15,FALSE)&gt;U$3,0,IF(VLOOKUP($C79,'Regional Crises'!$B$1:$R$66,15,FALSE)&lt;U$4,5,(U$3-VLOOKUP($C79,'Regional Crises'!$B$1:$R$66,15,FALSE))/(U$3-U$4)*5)),1)))),(IF(VLOOKUP($E79,'Country Indicator Data'!$B$4:$N$300,11,FALSE)="x","x",ROUND(IF(VLOOKUP($E79,'Country Indicator Data'!$B$4:$N$300,11,FALSE)&gt;U$3,0,IF(VLOOKUP($E79,'Country Indicator Data'!$B$4:$N$300,11,FALSE)&lt;U$4,5,(U$3-VLOOKUP($E79,'Country Indicator Data'!$B$4:$N$300,11,FALSE))/(U$3-U$4)*5)),1))))</f>
        <v>3.5</v>
      </c>
      <c r="V79" s="256">
        <f>IF(B79="Regional crisis",((IF(VLOOKUP($C79,'Regional Crises'!$B$1:$R$66,16,FALSE)="x","x",ROUND(IF(VLOOKUP($C79,'Regional Crises'!$B$1:$R$66,16,FALSE)&gt;V$3,0,IF(VLOOKUP($C79,'Regional Crises'!$B$1:$R$66,16,FALSE)&lt;V$4,5,(V$3-VLOOKUP($C79,'Regional Crises'!$B$1:$R$66,16,FALSE))/(V$3-V$4)*5)),1)))),(IF(VLOOKUP($E79,'Country Indicator Data'!$B$4:$N$300,12,FALSE)="x","x",ROUND(IF(VLOOKUP($E79,'Country Indicator Data'!$B$4:$N$300,12,FALSE)&gt;V$3,0,IF(VLOOKUP($E79,'Country Indicator Data'!$B$4:$N$300,12,FALSE)&lt;V$4,5,(V$3-VLOOKUP($E79,'Country Indicator Data'!$B$4:$N$300,12,FALSE))/(V$3-V$4)*5)),1))))</f>
        <v>2.8</v>
      </c>
      <c r="W79" s="256">
        <f t="shared" si="31"/>
        <v>3.4</v>
      </c>
      <c r="X79" s="256">
        <f t="shared" si="32"/>
        <v>3.7</v>
      </c>
      <c r="Y79" s="263">
        <f>IF('Core Indicators'!FC76="x","x",IF('Core Indicators'!FC76&gt;=5,5,IF('Core Indicators'!FC76&gt;=4,4,IF('Core Indicators'!FC76&gt;=3,3,IF('Core Indicators'!FC76&gt;=2,2,IF('Core Indicators'!FC76&gt;=1,1,0))))))</f>
        <v>4</v>
      </c>
      <c r="Z79" s="256">
        <f t="shared" si="33"/>
        <v>4</v>
      </c>
      <c r="AA79" s="263">
        <f>'Crisis Indicator Data'!Y76</f>
        <v>1</v>
      </c>
      <c r="AB79" s="263">
        <f>'Crisis Indicator Data'!Z76</f>
        <v>1</v>
      </c>
      <c r="AC79" s="263">
        <f>'Crisis Indicator Data'!AA76</f>
        <v>0</v>
      </c>
      <c r="AD79" s="263">
        <f>'Crisis Indicator Data'!AB76</f>
        <v>0</v>
      </c>
      <c r="AE79" s="263">
        <f t="shared" si="34"/>
        <v>2</v>
      </c>
      <c r="AF79" s="263">
        <f>'Crisis Indicator Data'!AC76</f>
        <v>0</v>
      </c>
      <c r="AG79" s="263">
        <f>'Crisis Indicator Data'!AD76</f>
        <v>0</v>
      </c>
      <c r="AH79" s="263">
        <f t="shared" si="35"/>
        <v>0</v>
      </c>
      <c r="AI79" s="263">
        <f>'Crisis Indicator Data'!AE76</f>
        <v>0</v>
      </c>
      <c r="AJ79" s="263">
        <f>'Crisis Indicator Data'!AF76</f>
        <v>1</v>
      </c>
      <c r="AK79" s="263">
        <f>'Crisis Indicator Data'!AG76</f>
        <v>3</v>
      </c>
      <c r="AL79" s="263">
        <f t="shared" si="36"/>
        <v>3</v>
      </c>
      <c r="AM79" s="256">
        <f t="shared" si="37"/>
        <v>2</v>
      </c>
      <c r="AN79" s="256">
        <f t="shared" si="38"/>
        <v>3</v>
      </c>
    </row>
    <row r="80" spans="1:40" ht="13.5" customHeight="1" x14ac:dyDescent="0.35">
      <c r="A80" s="150" t="str">
        <f>'Crisis Indicator Data'!A77</f>
        <v>Refugees from Mali in Mauritania</v>
      </c>
      <c r="B80" s="151" t="str">
        <f>'Crisis Indicator Data'!B77</f>
        <v>International displacement</v>
      </c>
      <c r="C80" s="151" t="str">
        <f>'Crisis Indicator Data'!C77</f>
        <v>MRT002</v>
      </c>
      <c r="D80" s="151" t="str">
        <f>'Crisis Indicator Data'!D77</f>
        <v>Mauritania</v>
      </c>
      <c r="E80" s="152" t="str">
        <f>'Crisis Indicator Data'!E77</f>
        <v>MRT</v>
      </c>
      <c r="F80" s="256">
        <f>IF(B80="Regional crisis",(IF(VLOOKUP($C80,'Regional Crises'!$B$1:$R$66,7,FALSE)="x","x",ROUND(IF(VLOOKUP($C80,'Regional Crises'!$B$1:$R$66,7,FALSE)&gt;$F$3,5,IF(VLOOKUP($C80,'Regional Crises'!$B$1:$R$66,7,FALSE)&lt;F$4,0,($F$3-VLOOKUP($C80,'Regional Crises'!$B$1:$R$66,7,FALSE))/($F$3-$F$4)*5)),1))),IF(VLOOKUP($E80,'Country Indicator Data'!$B$4:$N$300,3,FALSE)="x","x",ROUND(IF(VLOOKUP($E80,'Country Indicator Data'!$B$4:$N$300,3,FALSE)&gt;$F$3,5,IF(VLOOKUP($E80,'Country Indicator Data'!$B$4:$N$300,3,FALSE)&lt;$F$4,0,($F$3-VLOOKUP($E80,'Country Indicator Data'!$B$4:$N$300,3,FALSE))/($F$3-$F$4)*5)),1)))</f>
        <v>3.2</v>
      </c>
      <c r="G80" s="256">
        <f>IF(B80="Regional crisis",(IF(VLOOKUP($C80,'Regional Crises'!$B$1:$R$66,9,FALSE)="x","x",ROUND(IF(VLOOKUP($C80,'Regional Crises'!$B$1:$R$66,9,FALSE)&gt;G$3,5,IF(VLOOKUP($C80,'Regional Crises'!$B$1:$R$66,9,FALSE)&lt;G$4,0,(G$3-VLOOKUP($C80,'Regional Crises'!$B$1:$R$66,9,FALSE))/(G$3-G$4)*5)),1))),IF(VLOOKUP($E80,'Country Indicator Data'!$B$4:$N$300,5,FALSE)="x","x",ROUND(IF(VLOOKUP($E80,'Country Indicator Data'!$B$4:$N$300,5,FALSE)&gt;G$3,5,IF(VLOOKUP($E80,'Country Indicator Data'!$B$4:$N$300,5,FALSE)&lt;G$4,0,(G$3-VLOOKUP($E80,'Country Indicator Data'!$B$4:$N$300,5,FALSE))/(G$3-G$4)*5)),1)))</f>
        <v>2.9</v>
      </c>
      <c r="H80" s="256">
        <f t="shared" si="26"/>
        <v>3.05</v>
      </c>
      <c r="I80" s="256">
        <f>IF(B80="Regional crisis",(IF(VLOOKUP($C80,'Regional Crises'!$B$1:$R$66,6,FALSE)="x","x",ROUND(IF(VLOOKUP($C80,'Regional Crises'!$B$1:$R$66,6,FALSE)&gt;I$3,5,IF(VLOOKUP($C80,'Regional Crises'!$B$1:$R$66,6,FALSE)&lt;I$4,0,5-(I$3-VLOOKUP($C80,'Regional Crises'!$B$1:$R$66,6,FALSE))/(I$3-I$4)*5)),1))),IF(VLOOKUP($E80,'Country Indicator Data'!$B$4:$N$300,2,FALSE)="x","x",ROUND(IF(VLOOKUP($E80,'Country Indicator Data'!$B$4:$N$300,2,FALSE)&gt;I$3,5,IF(VLOOKUP($E80,'Country Indicator Data'!$B$4:$N$300,2,FALSE)&lt;I$4,0,5-(I$3-VLOOKUP($E80,'Country Indicator Data'!$B$4:$N$300,2,FALSE))/(I$3-I$4)*5)),1)))</f>
        <v>3.3</v>
      </c>
      <c r="J80" s="256">
        <f>IF(B80="Regional crisis",(IF(VLOOKUP($C80,'Regional Crises'!$B$1:$R$66,8,FALSE)="x","x",ROUND(IF(VLOOKUP($C80,'Regional Crises'!$B$1:$R$66,8,FALSE)&gt;J$3,5,IF(VLOOKUP($C80,'Regional Crises'!$B$1:$R$66,8,FALSE)&lt;J$4,0,5-(J$3-VLOOKUP($C80,'Regional Crises'!$B$1:$R$66,8,FALSE))/(J$3-J$4)*5)),1))),IF(VLOOKUP($E80,'Country Indicator Data'!$B$4:$N$300,4,FALSE)="x","x",ROUND(IF(VLOOKUP($E80,'Country Indicator Data'!$B$4:$N$300,4,FALSE)&gt;J$3,5,IF(VLOOKUP($E80,'Country Indicator Data'!$B$4:$N$300,4,FALSE)&lt;J$4,0,5-(J$3-VLOOKUP($E80,'Country Indicator Data'!$B$4:$N$300,4,FALSE))/(J$3-J$4)*5)),1)))</f>
        <v>0</v>
      </c>
      <c r="K80" s="256">
        <f t="shared" si="27"/>
        <v>1.65</v>
      </c>
      <c r="L80" s="256">
        <f>IF(B80="Regional crisis",(IF(VLOOKUP($C80,'Regional Crises'!$B$1:$R$66,10,FALSE)="x","x",ROUND(IF(VLOOKUP($C80,'Regional Crises'!$B$1:$R$66,10,FALSE)&gt;L$3,5,IF(VLOOKUP($C80,'Regional Crises'!$B$1:$R$66,10,FALSE)&lt;L$4,0,5-(L$3-VLOOKUP($C80,'Regional Crises'!$B$1:$R$66,10,FALSE))/(L$3-L$4)*5)),1))),IF(VLOOKUP($E80,'Country Indicator Data'!$B$4:$N$300,6,FALSE)="x","x",ROUND(IF(VLOOKUP($E80,'Country Indicator Data'!$B$4:$N$300,6,FALSE)&gt;L$3,5,IF(VLOOKUP($E80,'Country Indicator Data'!$B$4:$N$300,6,FALSE)&lt;L$4,0,5-(L$3-VLOOKUP($E80,'Country Indicator Data'!$B$4:$N$300,6,FALSE))/(L$3-L$4)*5)),1)))</f>
        <v>4.0999999999999996</v>
      </c>
      <c r="M80" s="256">
        <f>IF(B80="Regional crisis",(IF(VLOOKUP($C80,'Regional Crises'!$B$1:$R$66,11,FALSE)="x","x",ROUND(IF(VLOOKUP($C80,'Regional Crises'!$B$1:$R$66,11,FALSE)&gt;M$3,5,IF(VLOOKUP($C80,'Regional Crises'!$B$1:$R$66,11,FALSE)&lt;M$4,0,5-(M$3-VLOOKUP($C80,'Regional Crises'!$B$1:$R$66,11,FALSE))/(M$3-M$4)*5)),1))),IF(VLOOKUP($E80,'Country Indicator Data'!$B$4:$N$300,7,FALSE)="x","x",ROUND(IF(VLOOKUP($E80,'Country Indicator Data'!$B$4:$N$300,7,FALSE)&gt;M$3,5,IF(VLOOKUP($E80,'Country Indicator Data'!$B$4:$N$300,7,FALSE)&lt;M$4,0,5-(M$3-VLOOKUP($E80,'Country Indicator Data'!$B$4:$N$300,7,FALSE))/(M$3-M$4)*5)),1)))</f>
        <v>1</v>
      </c>
      <c r="N80" s="256">
        <f t="shared" si="28"/>
        <v>2.5499999999999998</v>
      </c>
      <c r="O80" s="256">
        <f t="shared" si="29"/>
        <v>2.4166666666666665</v>
      </c>
      <c r="P80" s="256">
        <f>IF(B80="Regional crisis",VLOOKUP(C80,'Regional Crises'!$B$1:$R$69,12,FALSE),VLOOKUP(E80,'Country Indicator Data'!$B$4:$I$300,8,FALSE))</f>
        <v>2</v>
      </c>
      <c r="Q80" s="256">
        <f>IF($B80="Regional crisis",((IF(VLOOKUP($C80,'Regional Crises'!$B$1:$R$66,13,FALSE)="x","x",ROUND(IF(VLOOKUP($C80,'Regional Crises'!$B$1:$R$66,13,FALSE)&gt;Q$3,5,IF(VLOOKUP($C80,'Regional Crises'!$B$1:$R$66,13,FALSE)&lt;Q$4,0,5-(LOG(Q$3)-LOG(VLOOKUP($C80,'Regional Crises'!$B$1:$R$66,13,FALSE)))/(LOG(Q$3)-LOG(Q$4))*5)),1)))),(IF(VLOOKUP($E80,'Country Indicator Data'!$B$4:$N$300,9,FALSE)="x","x",ROUND(IF(VLOOKUP($E80,'Country Indicator Data'!$B$4:$N$300,9,FALSE)&gt;Q$3,5,IF(VLOOKUP($E80,'Country Indicator Data'!$B$4:$N$300,9,FALSE)&lt;Q$4,0,5-(LOG(Q$3)-LOG(VLOOKUP($E80,'Country Indicator Data'!$B$4:$N$300,9,FALSE)))/(LOG(Q$3)-LOG(Q$4))*5)),1))))</f>
        <v>0.7</v>
      </c>
      <c r="R80" s="256">
        <f t="shared" si="30"/>
        <v>1.35</v>
      </c>
      <c r="S80" s="256">
        <f>IF(B80="Regional crisis",((IF(VLOOKUP($C80,'Regional Crises'!$B$1:$R$66,17,FALSE)="x","x",ROUND(IF(VLOOKUP($C80,'Regional Crises'!$B$1:$R$66,17,FALSE)&gt;S$3,0,IF(VLOOKUP($C80,'Regional Crises'!$B$1:$R$66,17,FALSE)&lt;S$4,5,(S$3-VLOOKUP($C80,'Regional Crises'!$B$1:$R$66,17,FALSE))/(S$3-S$4)*5)),1)))),(IF(VLOOKUP($E80,'Country Indicator Data'!$B$4:$N$300,13,FALSE)="x","x",ROUND(IF(VLOOKUP($E80,'Country Indicator Data'!$B$4:$N$300,13,FALSE)&gt;S$3,0,IF(VLOOKUP($E80,'Country Indicator Data'!$B$4:$N$300,13,FALSE)&lt;S$4,5,(S$3-VLOOKUP($E80,'Country Indicator Data'!$B$4:$N$300,13,FALSE))/(S$3-S$4)*5)),1))))</f>
        <v>3.6</v>
      </c>
      <c r="T80" s="256">
        <f>IF(B80="Regional crisis",((IF(VLOOKUP($C80,'Regional Crises'!$B$1:$R$66,14,FALSE)="x","x",ROUND(IF(VLOOKUP($C80,'Regional Crises'!$B$1:$R$66,14,FALSE)&gt;T$3,0,IF(VLOOKUP($C80,'Regional Crises'!$B$1:$R$66,14,FALSE)&lt;T$4,5,(T$3-VLOOKUP($C80,'Regional Crises'!$B$1:$R$66,14,FALSE))/(T$3-T$4)*5)),1)))),(IF(VLOOKUP($E80,'Country Indicator Data'!$B$4:$N$300,10,FALSE)="x","x",ROUND(IF(VLOOKUP($E80,'Country Indicator Data'!$B$4:$N$300,10,FALSE)&gt;T$3,0,IF(VLOOKUP($E80,'Country Indicator Data'!$B$4:$N$300,10,FALSE)&lt;T$4,5,(T$3-VLOOKUP($E80,'Country Indicator Data'!$B$4:$N$300,10,FALSE))/(T$3-T$4)*5)),1))))</f>
        <v>3.1</v>
      </c>
      <c r="U80" s="256">
        <f>IF(B80="Regional crisis",((IF(VLOOKUP($C80,'Regional Crises'!$B$1:$R$66,15,FALSE)="x","x",ROUND(IF(VLOOKUP($C80,'Regional Crises'!$B$1:$R$66,15,FALSE)&gt;U$3,0,IF(VLOOKUP($C80,'Regional Crises'!$B$1:$R$66,15,FALSE)&lt;U$4,5,(U$3-VLOOKUP($C80,'Regional Crises'!$B$1:$R$66,15,FALSE))/(U$3-U$4)*5)),1)))),(IF(VLOOKUP($E80,'Country Indicator Data'!$B$4:$N$300,11,FALSE)="x","x",ROUND(IF(VLOOKUP($E80,'Country Indicator Data'!$B$4:$N$300,11,FALSE)&gt;U$3,0,IF(VLOOKUP($E80,'Country Indicator Data'!$B$4:$N$300,11,FALSE)&lt;U$4,5,(U$3-VLOOKUP($E80,'Country Indicator Data'!$B$4:$N$300,11,FALSE))/(U$3-U$4)*5)),1))))</f>
        <v>3</v>
      </c>
      <c r="V80" s="256">
        <f>IF(B80="Regional crisis",((IF(VLOOKUP($C80,'Regional Crises'!$B$1:$R$66,16,FALSE)="x","x",ROUND(IF(VLOOKUP($C80,'Regional Crises'!$B$1:$R$66,16,FALSE)&gt;V$3,0,IF(VLOOKUP($C80,'Regional Crises'!$B$1:$R$66,16,FALSE)&lt;V$4,5,(V$3-VLOOKUP($C80,'Regional Crises'!$B$1:$R$66,16,FALSE))/(V$3-V$4)*5)),1)))),(IF(VLOOKUP($E80,'Country Indicator Data'!$B$4:$N$300,12,FALSE)="x","x",ROUND(IF(VLOOKUP($E80,'Country Indicator Data'!$B$4:$N$300,12,FALSE)&gt;V$3,0,IF(VLOOKUP($E80,'Country Indicator Data'!$B$4:$N$300,12,FALSE)&lt;V$4,5,(V$3-VLOOKUP($E80,'Country Indicator Data'!$B$4:$N$300,12,FALSE))/(V$3-V$4)*5)),1))))</f>
        <v>3.3</v>
      </c>
      <c r="W80" s="256">
        <f t="shared" si="31"/>
        <v>3.3</v>
      </c>
      <c r="X80" s="256">
        <f t="shared" si="32"/>
        <v>2.4</v>
      </c>
      <c r="Y80" s="263">
        <f>IF('Core Indicators'!FC77="x","x",IF('Core Indicators'!FC77&gt;=5,5,IF('Core Indicators'!FC77&gt;=4,4,IF('Core Indicators'!FC77&gt;=3,3,IF('Core Indicators'!FC77&gt;=2,2,IF('Core Indicators'!FC77&gt;=1,1,0))))))</f>
        <v>2</v>
      </c>
      <c r="Z80" s="256">
        <f t="shared" si="33"/>
        <v>2</v>
      </c>
      <c r="AA80" s="263">
        <f>'Crisis Indicator Data'!Y77</f>
        <v>2</v>
      </c>
      <c r="AB80" s="263">
        <f>'Crisis Indicator Data'!Z77</f>
        <v>0</v>
      </c>
      <c r="AC80" s="263">
        <f>'Crisis Indicator Data'!AA77</f>
        <v>0</v>
      </c>
      <c r="AD80" s="263">
        <f>'Crisis Indicator Data'!AB77</f>
        <v>0</v>
      </c>
      <c r="AE80" s="263">
        <f t="shared" si="34"/>
        <v>2</v>
      </c>
      <c r="AF80" s="263">
        <f>'Crisis Indicator Data'!AC77</f>
        <v>2</v>
      </c>
      <c r="AG80" s="263">
        <f>'Crisis Indicator Data'!AD77</f>
        <v>0</v>
      </c>
      <c r="AH80" s="263">
        <f t="shared" si="35"/>
        <v>2</v>
      </c>
      <c r="AI80" s="263">
        <f>'Crisis Indicator Data'!AE77</f>
        <v>0</v>
      </c>
      <c r="AJ80" s="263">
        <f>'Crisis Indicator Data'!AF77</f>
        <v>2</v>
      </c>
      <c r="AK80" s="263">
        <f>'Crisis Indicator Data'!AG77</f>
        <v>0</v>
      </c>
      <c r="AL80" s="263">
        <f t="shared" si="36"/>
        <v>2</v>
      </c>
      <c r="AM80" s="256">
        <f t="shared" si="37"/>
        <v>2</v>
      </c>
      <c r="AN80" s="256">
        <f t="shared" si="38"/>
        <v>2</v>
      </c>
    </row>
    <row r="81" spans="1:40" ht="13.5" customHeight="1" x14ac:dyDescent="0.35">
      <c r="A81" s="150" t="str">
        <f>'Crisis Indicator Data'!A78</f>
        <v>Food Security in Mauritania</v>
      </c>
      <c r="B81" s="151" t="str">
        <f>'Crisis Indicator Data'!B78</f>
        <v>Drought</v>
      </c>
      <c r="C81" s="151" t="str">
        <f>'Crisis Indicator Data'!C78</f>
        <v>MRT003</v>
      </c>
      <c r="D81" s="151" t="str">
        <f>'Crisis Indicator Data'!D78</f>
        <v>Mauritania</v>
      </c>
      <c r="E81" s="152" t="str">
        <f>'Crisis Indicator Data'!E78</f>
        <v>MRT</v>
      </c>
      <c r="F81" s="256">
        <f>IF(B81="Regional crisis",(IF(VLOOKUP($C81,'Regional Crises'!$B$1:$R$66,7,FALSE)="x","x",ROUND(IF(VLOOKUP($C81,'Regional Crises'!$B$1:$R$66,7,FALSE)&gt;$F$3,5,IF(VLOOKUP($C81,'Regional Crises'!$B$1:$R$66,7,FALSE)&lt;F$4,0,($F$3-VLOOKUP($C81,'Regional Crises'!$B$1:$R$66,7,FALSE))/($F$3-$F$4)*5)),1))),IF(VLOOKUP($E81,'Country Indicator Data'!$B$4:$N$300,3,FALSE)="x","x",ROUND(IF(VLOOKUP($E81,'Country Indicator Data'!$B$4:$N$300,3,FALSE)&gt;$F$3,5,IF(VLOOKUP($E81,'Country Indicator Data'!$B$4:$N$300,3,FALSE)&lt;$F$4,0,($F$3-VLOOKUP($E81,'Country Indicator Data'!$B$4:$N$300,3,FALSE))/($F$3-$F$4)*5)),1)))</f>
        <v>3.2</v>
      </c>
      <c r="G81" s="256">
        <f>IF(B81="Regional crisis",(IF(VLOOKUP($C81,'Regional Crises'!$B$1:$R$66,9,FALSE)="x","x",ROUND(IF(VLOOKUP($C81,'Regional Crises'!$B$1:$R$66,9,FALSE)&gt;G$3,5,IF(VLOOKUP($C81,'Regional Crises'!$B$1:$R$66,9,FALSE)&lt;G$4,0,(G$3-VLOOKUP($C81,'Regional Crises'!$B$1:$R$66,9,FALSE))/(G$3-G$4)*5)),1))),IF(VLOOKUP($E81,'Country Indicator Data'!$B$4:$N$300,5,FALSE)="x","x",ROUND(IF(VLOOKUP($E81,'Country Indicator Data'!$B$4:$N$300,5,FALSE)&gt;G$3,5,IF(VLOOKUP($E81,'Country Indicator Data'!$B$4:$N$300,5,FALSE)&lt;G$4,0,(G$3-VLOOKUP($E81,'Country Indicator Data'!$B$4:$N$300,5,FALSE))/(G$3-G$4)*5)),1)))</f>
        <v>2.9</v>
      </c>
      <c r="H81" s="256">
        <f t="shared" si="26"/>
        <v>3.05</v>
      </c>
      <c r="I81" s="256">
        <f>IF(B81="Regional crisis",(IF(VLOOKUP($C81,'Regional Crises'!$B$1:$R$66,6,FALSE)="x","x",ROUND(IF(VLOOKUP($C81,'Regional Crises'!$B$1:$R$66,6,FALSE)&gt;I$3,5,IF(VLOOKUP($C81,'Regional Crises'!$B$1:$R$66,6,FALSE)&lt;I$4,0,5-(I$3-VLOOKUP($C81,'Regional Crises'!$B$1:$R$66,6,FALSE))/(I$3-I$4)*5)),1))),IF(VLOOKUP($E81,'Country Indicator Data'!$B$4:$N$300,2,FALSE)="x","x",ROUND(IF(VLOOKUP($E81,'Country Indicator Data'!$B$4:$N$300,2,FALSE)&gt;I$3,5,IF(VLOOKUP($E81,'Country Indicator Data'!$B$4:$N$300,2,FALSE)&lt;I$4,0,5-(I$3-VLOOKUP($E81,'Country Indicator Data'!$B$4:$N$300,2,FALSE))/(I$3-I$4)*5)),1)))</f>
        <v>3.3</v>
      </c>
      <c r="J81" s="256">
        <f>IF(B81="Regional crisis",(IF(VLOOKUP($C81,'Regional Crises'!$B$1:$R$66,8,FALSE)="x","x",ROUND(IF(VLOOKUP($C81,'Regional Crises'!$B$1:$R$66,8,FALSE)&gt;J$3,5,IF(VLOOKUP($C81,'Regional Crises'!$B$1:$R$66,8,FALSE)&lt;J$4,0,5-(J$3-VLOOKUP($C81,'Regional Crises'!$B$1:$R$66,8,FALSE))/(J$3-J$4)*5)),1))),IF(VLOOKUP($E81,'Country Indicator Data'!$B$4:$N$300,4,FALSE)="x","x",ROUND(IF(VLOOKUP($E81,'Country Indicator Data'!$B$4:$N$300,4,FALSE)&gt;J$3,5,IF(VLOOKUP($E81,'Country Indicator Data'!$B$4:$N$300,4,FALSE)&lt;J$4,0,5-(J$3-VLOOKUP($E81,'Country Indicator Data'!$B$4:$N$300,4,FALSE))/(J$3-J$4)*5)),1)))</f>
        <v>0</v>
      </c>
      <c r="K81" s="256">
        <f t="shared" si="27"/>
        <v>1.65</v>
      </c>
      <c r="L81" s="256">
        <f>IF(B81="Regional crisis",(IF(VLOOKUP($C81,'Regional Crises'!$B$1:$R$66,10,FALSE)="x","x",ROUND(IF(VLOOKUP($C81,'Regional Crises'!$B$1:$R$66,10,FALSE)&gt;L$3,5,IF(VLOOKUP($C81,'Regional Crises'!$B$1:$R$66,10,FALSE)&lt;L$4,0,5-(L$3-VLOOKUP($C81,'Regional Crises'!$B$1:$R$66,10,FALSE))/(L$3-L$4)*5)),1))),IF(VLOOKUP($E81,'Country Indicator Data'!$B$4:$N$300,6,FALSE)="x","x",ROUND(IF(VLOOKUP($E81,'Country Indicator Data'!$B$4:$N$300,6,FALSE)&gt;L$3,5,IF(VLOOKUP($E81,'Country Indicator Data'!$B$4:$N$300,6,FALSE)&lt;L$4,0,5-(L$3-VLOOKUP($E81,'Country Indicator Data'!$B$4:$N$300,6,FALSE))/(L$3-L$4)*5)),1)))</f>
        <v>4.0999999999999996</v>
      </c>
      <c r="M81" s="256">
        <f>IF(B81="Regional crisis",(IF(VLOOKUP($C81,'Regional Crises'!$B$1:$R$66,11,FALSE)="x","x",ROUND(IF(VLOOKUP($C81,'Regional Crises'!$B$1:$R$66,11,FALSE)&gt;M$3,5,IF(VLOOKUP($C81,'Regional Crises'!$B$1:$R$66,11,FALSE)&lt;M$4,0,5-(M$3-VLOOKUP($C81,'Regional Crises'!$B$1:$R$66,11,FALSE))/(M$3-M$4)*5)),1))),IF(VLOOKUP($E81,'Country Indicator Data'!$B$4:$N$300,7,FALSE)="x","x",ROUND(IF(VLOOKUP($E81,'Country Indicator Data'!$B$4:$N$300,7,FALSE)&gt;M$3,5,IF(VLOOKUP($E81,'Country Indicator Data'!$B$4:$N$300,7,FALSE)&lt;M$4,0,5-(M$3-VLOOKUP($E81,'Country Indicator Data'!$B$4:$N$300,7,FALSE))/(M$3-M$4)*5)),1)))</f>
        <v>1</v>
      </c>
      <c r="N81" s="256">
        <f t="shared" si="28"/>
        <v>2.5499999999999998</v>
      </c>
      <c r="O81" s="256">
        <f t="shared" si="29"/>
        <v>2.4166666666666665</v>
      </c>
      <c r="P81" s="256">
        <f>IF(B81="Regional crisis",VLOOKUP(C81,'Regional Crises'!$B$1:$R$69,12,FALSE),VLOOKUP(E81,'Country Indicator Data'!$B$4:$I$300,8,FALSE))</f>
        <v>2</v>
      </c>
      <c r="Q81" s="256">
        <f>IF($B81="Regional crisis",((IF(VLOOKUP($C81,'Regional Crises'!$B$1:$R$66,13,FALSE)="x","x",ROUND(IF(VLOOKUP($C81,'Regional Crises'!$B$1:$R$66,13,FALSE)&gt;Q$3,5,IF(VLOOKUP($C81,'Regional Crises'!$B$1:$R$66,13,FALSE)&lt;Q$4,0,5-(LOG(Q$3)-LOG(VLOOKUP($C81,'Regional Crises'!$B$1:$R$66,13,FALSE)))/(LOG(Q$3)-LOG(Q$4))*5)),1)))),(IF(VLOOKUP($E81,'Country Indicator Data'!$B$4:$N$300,9,FALSE)="x","x",ROUND(IF(VLOOKUP($E81,'Country Indicator Data'!$B$4:$N$300,9,FALSE)&gt;Q$3,5,IF(VLOOKUP($E81,'Country Indicator Data'!$B$4:$N$300,9,FALSE)&lt;Q$4,0,5-(LOG(Q$3)-LOG(VLOOKUP($E81,'Country Indicator Data'!$B$4:$N$300,9,FALSE)))/(LOG(Q$3)-LOG(Q$4))*5)),1))))</f>
        <v>0.7</v>
      </c>
      <c r="R81" s="256">
        <f t="shared" si="30"/>
        <v>1.35</v>
      </c>
      <c r="S81" s="256">
        <f>IF(B81="Regional crisis",((IF(VLOOKUP($C81,'Regional Crises'!$B$1:$R$66,17,FALSE)="x","x",ROUND(IF(VLOOKUP($C81,'Regional Crises'!$B$1:$R$66,17,FALSE)&gt;S$3,0,IF(VLOOKUP($C81,'Regional Crises'!$B$1:$R$66,17,FALSE)&lt;S$4,5,(S$3-VLOOKUP($C81,'Regional Crises'!$B$1:$R$66,17,FALSE))/(S$3-S$4)*5)),1)))),(IF(VLOOKUP($E81,'Country Indicator Data'!$B$4:$N$300,13,FALSE)="x","x",ROUND(IF(VLOOKUP($E81,'Country Indicator Data'!$B$4:$N$300,13,FALSE)&gt;S$3,0,IF(VLOOKUP($E81,'Country Indicator Data'!$B$4:$N$300,13,FALSE)&lt;S$4,5,(S$3-VLOOKUP($E81,'Country Indicator Data'!$B$4:$N$300,13,FALSE))/(S$3-S$4)*5)),1))))</f>
        <v>3.6</v>
      </c>
      <c r="T81" s="256">
        <f>IF(B81="Regional crisis",((IF(VLOOKUP($C81,'Regional Crises'!$B$1:$R$66,14,FALSE)="x","x",ROUND(IF(VLOOKUP($C81,'Regional Crises'!$B$1:$R$66,14,FALSE)&gt;T$3,0,IF(VLOOKUP($C81,'Regional Crises'!$B$1:$R$66,14,FALSE)&lt;T$4,5,(T$3-VLOOKUP($C81,'Regional Crises'!$B$1:$R$66,14,FALSE))/(T$3-T$4)*5)),1)))),(IF(VLOOKUP($E81,'Country Indicator Data'!$B$4:$N$300,10,FALSE)="x","x",ROUND(IF(VLOOKUP($E81,'Country Indicator Data'!$B$4:$N$300,10,FALSE)&gt;T$3,0,IF(VLOOKUP($E81,'Country Indicator Data'!$B$4:$N$300,10,FALSE)&lt;T$4,5,(T$3-VLOOKUP($E81,'Country Indicator Data'!$B$4:$N$300,10,FALSE))/(T$3-T$4)*5)),1))))</f>
        <v>3.1</v>
      </c>
      <c r="U81" s="256">
        <f>IF(B81="Regional crisis",((IF(VLOOKUP($C81,'Regional Crises'!$B$1:$R$66,15,FALSE)="x","x",ROUND(IF(VLOOKUP($C81,'Regional Crises'!$B$1:$R$66,15,FALSE)&gt;U$3,0,IF(VLOOKUP($C81,'Regional Crises'!$B$1:$R$66,15,FALSE)&lt;U$4,5,(U$3-VLOOKUP($C81,'Regional Crises'!$B$1:$R$66,15,FALSE))/(U$3-U$4)*5)),1)))),(IF(VLOOKUP($E81,'Country Indicator Data'!$B$4:$N$300,11,FALSE)="x","x",ROUND(IF(VLOOKUP($E81,'Country Indicator Data'!$B$4:$N$300,11,FALSE)&gt;U$3,0,IF(VLOOKUP($E81,'Country Indicator Data'!$B$4:$N$300,11,FALSE)&lt;U$4,5,(U$3-VLOOKUP($E81,'Country Indicator Data'!$B$4:$N$300,11,FALSE))/(U$3-U$4)*5)),1))))</f>
        <v>3</v>
      </c>
      <c r="V81" s="256">
        <f>IF(B81="Regional crisis",((IF(VLOOKUP($C81,'Regional Crises'!$B$1:$R$66,16,FALSE)="x","x",ROUND(IF(VLOOKUP($C81,'Regional Crises'!$B$1:$R$66,16,FALSE)&gt;V$3,0,IF(VLOOKUP($C81,'Regional Crises'!$B$1:$R$66,16,FALSE)&lt;V$4,5,(V$3-VLOOKUP($C81,'Regional Crises'!$B$1:$R$66,16,FALSE))/(V$3-V$4)*5)),1)))),(IF(VLOOKUP($E81,'Country Indicator Data'!$B$4:$N$300,12,FALSE)="x","x",ROUND(IF(VLOOKUP($E81,'Country Indicator Data'!$B$4:$N$300,12,FALSE)&gt;V$3,0,IF(VLOOKUP($E81,'Country Indicator Data'!$B$4:$N$300,12,FALSE)&lt;V$4,5,(V$3-VLOOKUP($E81,'Country Indicator Data'!$B$4:$N$300,12,FALSE))/(V$3-V$4)*5)),1))))</f>
        <v>3.3</v>
      </c>
      <c r="W81" s="256">
        <f t="shared" si="31"/>
        <v>3.3</v>
      </c>
      <c r="X81" s="256">
        <f t="shared" si="32"/>
        <v>2.4</v>
      </c>
      <c r="Y81" s="263">
        <f>IF('Core Indicators'!FC78="x","x",IF('Core Indicators'!FC78&gt;=5,5,IF('Core Indicators'!FC78&gt;=4,4,IF('Core Indicators'!FC78&gt;=3,3,IF('Core Indicators'!FC78&gt;=2,2,IF('Core Indicators'!FC78&gt;=1,1,0))))))</f>
        <v>3</v>
      </c>
      <c r="Z81" s="256">
        <f t="shared" si="33"/>
        <v>3</v>
      </c>
      <c r="AA81" s="263">
        <f>'Crisis Indicator Data'!Y78</f>
        <v>2</v>
      </c>
      <c r="AB81" s="263">
        <f>'Crisis Indicator Data'!Z78</f>
        <v>0</v>
      </c>
      <c r="AC81" s="263">
        <f>'Crisis Indicator Data'!AA78</f>
        <v>0</v>
      </c>
      <c r="AD81" s="263">
        <f>'Crisis Indicator Data'!AB78</f>
        <v>0</v>
      </c>
      <c r="AE81" s="263">
        <f t="shared" si="34"/>
        <v>2</v>
      </c>
      <c r="AF81" s="263">
        <f>'Crisis Indicator Data'!AC78</f>
        <v>0</v>
      </c>
      <c r="AG81" s="263">
        <f>'Crisis Indicator Data'!AD78</f>
        <v>0</v>
      </c>
      <c r="AH81" s="263">
        <f t="shared" si="35"/>
        <v>0</v>
      </c>
      <c r="AI81" s="263">
        <f>'Crisis Indicator Data'!AE78</f>
        <v>0</v>
      </c>
      <c r="AJ81" s="263">
        <f>'Crisis Indicator Data'!AF78</f>
        <v>2</v>
      </c>
      <c r="AK81" s="263">
        <f>'Crisis Indicator Data'!AG78</f>
        <v>0</v>
      </c>
      <c r="AL81" s="263">
        <f t="shared" si="36"/>
        <v>2</v>
      </c>
      <c r="AM81" s="256">
        <f t="shared" si="37"/>
        <v>1</v>
      </c>
      <c r="AN81" s="256">
        <f t="shared" si="38"/>
        <v>2</v>
      </c>
    </row>
    <row r="82" spans="1:40" ht="13.5" customHeight="1" x14ac:dyDescent="0.35">
      <c r="A82" s="150" t="str">
        <f>'Crisis Indicator Data'!A79</f>
        <v>Complex crisis in Malawi</v>
      </c>
      <c r="B82" s="151" t="str">
        <f>'Crisis Indicator Data'!B79</f>
        <v>Complex crisis</v>
      </c>
      <c r="C82" s="151" t="str">
        <f>'Crisis Indicator Data'!C79</f>
        <v>MWI002</v>
      </c>
      <c r="D82" s="151" t="str">
        <f>'Crisis Indicator Data'!D79</f>
        <v>Malawi</v>
      </c>
      <c r="E82" s="152" t="str">
        <f>'Crisis Indicator Data'!E79</f>
        <v>MWI</v>
      </c>
      <c r="F82" s="256">
        <f>IF(B82="Regional crisis",(IF(VLOOKUP($C82,'Regional Crises'!$B$1:$R$66,7,FALSE)="x","x",ROUND(IF(VLOOKUP($C82,'Regional Crises'!$B$1:$R$66,7,FALSE)&gt;$F$3,5,IF(VLOOKUP($C82,'Regional Crises'!$B$1:$R$66,7,FALSE)&lt;F$4,0,($F$3-VLOOKUP($C82,'Regional Crises'!$B$1:$R$66,7,FALSE))/($F$3-$F$4)*5)),1))),IF(VLOOKUP($E82,'Country Indicator Data'!$B$4:$N$300,3,FALSE)="x","x",ROUND(IF(VLOOKUP($E82,'Country Indicator Data'!$B$4:$N$300,3,FALSE)&gt;$F$3,5,IF(VLOOKUP($E82,'Country Indicator Data'!$B$4:$N$300,3,FALSE)&lt;$F$4,0,($F$3-VLOOKUP($E82,'Country Indicator Data'!$B$4:$N$300,3,FALSE))/($F$3-$F$4)*5)),1)))</f>
        <v>1.4</v>
      </c>
      <c r="G82" s="256">
        <f>IF(B82="Regional crisis",(IF(VLOOKUP($C82,'Regional Crises'!$B$1:$R$66,9,FALSE)="x","x",ROUND(IF(VLOOKUP($C82,'Regional Crises'!$B$1:$R$66,9,FALSE)&gt;G$3,5,IF(VLOOKUP($C82,'Regional Crises'!$B$1:$R$66,9,FALSE)&lt;G$4,0,(G$3-VLOOKUP($C82,'Regional Crises'!$B$1:$R$66,9,FALSE))/(G$3-G$4)*5)),1))),IF(VLOOKUP($E82,'Country Indicator Data'!$B$4:$N$300,5,FALSE)="x","x",ROUND(IF(VLOOKUP($E82,'Country Indicator Data'!$B$4:$N$300,5,FALSE)&gt;G$3,5,IF(VLOOKUP($E82,'Country Indicator Data'!$B$4:$N$300,5,FALSE)&lt;G$4,0,(G$3-VLOOKUP($E82,'Country Indicator Data'!$B$4:$N$300,5,FALSE))/(G$3-G$4)*5)),1)))</f>
        <v>1.8</v>
      </c>
      <c r="H82" s="256">
        <f t="shared" si="26"/>
        <v>1.6</v>
      </c>
      <c r="I82" s="256">
        <f>IF(B82="Regional crisis",(IF(VLOOKUP($C82,'Regional Crises'!$B$1:$R$66,6,FALSE)="x","x",ROUND(IF(VLOOKUP($C82,'Regional Crises'!$B$1:$R$66,6,FALSE)&gt;I$3,5,IF(VLOOKUP($C82,'Regional Crises'!$B$1:$R$66,6,FALSE)&lt;I$4,0,5-(I$3-VLOOKUP($C82,'Regional Crises'!$B$1:$R$66,6,FALSE))/(I$3-I$4)*5)),1))),IF(VLOOKUP($E82,'Country Indicator Data'!$B$4:$N$300,2,FALSE)="x","x",ROUND(IF(VLOOKUP($E82,'Country Indicator Data'!$B$4:$N$300,2,FALSE)&gt;I$3,5,IF(VLOOKUP($E82,'Country Indicator Data'!$B$4:$N$300,2,FALSE)&lt;I$4,0,5-(I$3-VLOOKUP($E82,'Country Indicator Data'!$B$4:$N$300,2,FALSE))/(I$3-I$4)*5)),1)))</f>
        <v>3</v>
      </c>
      <c r="J82" s="256">
        <f>IF(B82="Regional crisis",(IF(VLOOKUP($C82,'Regional Crises'!$B$1:$R$66,8,FALSE)="x","x",ROUND(IF(VLOOKUP($C82,'Regional Crises'!$B$1:$R$66,8,FALSE)&gt;J$3,5,IF(VLOOKUP($C82,'Regional Crises'!$B$1:$R$66,8,FALSE)&lt;J$4,0,5-(J$3-VLOOKUP($C82,'Regional Crises'!$B$1:$R$66,8,FALSE))/(J$3-J$4)*5)),1))),IF(VLOOKUP($E82,'Country Indicator Data'!$B$4:$N$300,4,FALSE)="x","x",ROUND(IF(VLOOKUP($E82,'Country Indicator Data'!$B$4:$N$300,4,FALSE)&gt;J$3,5,IF(VLOOKUP($E82,'Country Indicator Data'!$B$4:$N$300,4,FALSE)&lt;J$4,0,5-(J$3-VLOOKUP($E82,'Country Indicator Data'!$B$4:$N$300,4,FALSE))/(J$3-J$4)*5)),1)))</f>
        <v>0</v>
      </c>
      <c r="K82" s="256">
        <f t="shared" si="27"/>
        <v>1.5</v>
      </c>
      <c r="L82" s="256">
        <f>IF(B82="Regional crisis",(IF(VLOOKUP($C82,'Regional Crises'!$B$1:$R$66,10,FALSE)="x","x",ROUND(IF(VLOOKUP($C82,'Regional Crises'!$B$1:$R$66,10,FALSE)&gt;L$3,5,IF(VLOOKUP($C82,'Regional Crises'!$B$1:$R$66,10,FALSE)&lt;L$4,0,5-(L$3-VLOOKUP($C82,'Regional Crises'!$B$1:$R$66,10,FALSE))/(L$3-L$4)*5)),1))),IF(VLOOKUP($E82,'Country Indicator Data'!$B$4:$N$300,6,FALSE)="x","x",ROUND(IF(VLOOKUP($E82,'Country Indicator Data'!$B$4:$N$300,6,FALSE)&gt;L$3,5,IF(VLOOKUP($E82,'Country Indicator Data'!$B$4:$N$300,6,FALSE)&lt;L$4,0,5-(L$3-VLOOKUP($E82,'Country Indicator Data'!$B$4:$N$300,6,FALSE))/(L$3-L$4)*5)),1)))</f>
        <v>4.0999999999999996</v>
      </c>
      <c r="M82" s="256">
        <f>IF(B82="Regional crisis",(IF(VLOOKUP($C82,'Regional Crises'!$B$1:$R$66,11,FALSE)="x","x",ROUND(IF(VLOOKUP($C82,'Regional Crises'!$B$1:$R$66,11,FALSE)&gt;M$3,5,IF(VLOOKUP($C82,'Regional Crises'!$B$1:$R$66,11,FALSE)&lt;M$4,0,5-(M$3-VLOOKUP($C82,'Regional Crises'!$B$1:$R$66,11,FALSE))/(M$3-M$4)*5)),1))),IF(VLOOKUP($E82,'Country Indicator Data'!$B$4:$N$300,7,FALSE)="x","x",ROUND(IF(VLOOKUP($E82,'Country Indicator Data'!$B$4:$N$300,7,FALSE)&gt;M$3,5,IF(VLOOKUP($E82,'Country Indicator Data'!$B$4:$N$300,7,FALSE)&lt;M$4,0,5-(M$3-VLOOKUP($E82,'Country Indicator Data'!$B$4:$N$300,7,FALSE))/(M$3-M$4)*5)),1)))</f>
        <v>2.5</v>
      </c>
      <c r="N82" s="256">
        <f t="shared" si="28"/>
        <v>3.3</v>
      </c>
      <c r="O82" s="256">
        <f t="shared" si="29"/>
        <v>2.1333333333333333</v>
      </c>
      <c r="P82" s="256">
        <f>IF(B82="Regional crisis",VLOOKUP(C82,'Regional Crises'!$B$1:$R$69,12,FALSE),VLOOKUP(E82,'Country Indicator Data'!$B$4:$I$300,8,FALSE))</f>
        <v>0</v>
      </c>
      <c r="Q82" s="256">
        <f>IF($B82="Regional crisis",((IF(VLOOKUP($C82,'Regional Crises'!$B$1:$R$66,13,FALSE)="x","x",ROUND(IF(VLOOKUP($C82,'Regional Crises'!$B$1:$R$66,13,FALSE)&gt;Q$3,5,IF(VLOOKUP($C82,'Regional Crises'!$B$1:$R$66,13,FALSE)&lt;Q$4,0,5-(LOG(Q$3)-LOG(VLOOKUP($C82,'Regional Crises'!$B$1:$R$66,13,FALSE)))/(LOG(Q$3)-LOG(Q$4))*5)),1)))),(IF(VLOOKUP($E82,'Country Indicator Data'!$B$4:$N$300,9,FALSE)="x","x",ROUND(IF(VLOOKUP($E82,'Country Indicator Data'!$B$4:$N$300,9,FALSE)&gt;Q$3,5,IF(VLOOKUP($E82,'Country Indicator Data'!$B$4:$N$300,9,FALSE)&lt;Q$4,0,5-(LOG(Q$3)-LOG(VLOOKUP($E82,'Country Indicator Data'!$B$4:$N$300,9,FALSE)))/(LOG(Q$3)-LOG(Q$4))*5)),1))))</f>
        <v>2.7</v>
      </c>
      <c r="R82" s="256">
        <f t="shared" si="30"/>
        <v>1.35</v>
      </c>
      <c r="S82" s="256">
        <f>IF(B82="Regional crisis",((IF(VLOOKUP($C82,'Regional Crises'!$B$1:$R$66,17,FALSE)="x","x",ROUND(IF(VLOOKUP($C82,'Regional Crises'!$B$1:$R$66,17,FALSE)&gt;S$3,0,IF(VLOOKUP($C82,'Regional Crises'!$B$1:$R$66,17,FALSE)&lt;S$4,5,(S$3-VLOOKUP($C82,'Regional Crises'!$B$1:$R$66,17,FALSE))/(S$3-S$4)*5)),1)))),(IF(VLOOKUP($E82,'Country Indicator Data'!$B$4:$N$300,13,FALSE)="x","x",ROUND(IF(VLOOKUP($E82,'Country Indicator Data'!$B$4:$N$300,13,FALSE)&gt;S$3,0,IF(VLOOKUP($E82,'Country Indicator Data'!$B$4:$N$300,13,FALSE)&lt;S$4,5,(S$3-VLOOKUP($E82,'Country Indicator Data'!$B$4:$N$300,13,FALSE))/(S$3-S$4)*5)),1))))</f>
        <v>3.5</v>
      </c>
      <c r="T82" s="256">
        <f>IF(B82="Regional crisis",((IF(VLOOKUP($C82,'Regional Crises'!$B$1:$R$66,14,FALSE)="x","x",ROUND(IF(VLOOKUP($C82,'Regional Crises'!$B$1:$R$66,14,FALSE)&gt;T$3,0,IF(VLOOKUP($C82,'Regional Crises'!$B$1:$R$66,14,FALSE)&lt;T$4,5,(T$3-VLOOKUP($C82,'Regional Crises'!$B$1:$R$66,14,FALSE))/(T$3-T$4)*5)),1)))),(IF(VLOOKUP($E82,'Country Indicator Data'!$B$4:$N$300,10,FALSE)="x","x",ROUND(IF(VLOOKUP($E82,'Country Indicator Data'!$B$4:$N$300,10,FALSE)&gt;T$3,0,IF(VLOOKUP($E82,'Country Indicator Data'!$B$4:$N$300,10,FALSE)&lt;T$4,5,(T$3-VLOOKUP($E82,'Country Indicator Data'!$B$4:$N$300,10,FALSE))/(T$3-T$4)*5)),1))))</f>
        <v>2.8</v>
      </c>
      <c r="U82" s="256">
        <f>IF(B82="Regional crisis",((IF(VLOOKUP($C82,'Regional Crises'!$B$1:$R$66,15,FALSE)="x","x",ROUND(IF(VLOOKUP($C82,'Regional Crises'!$B$1:$R$66,15,FALSE)&gt;U$3,0,IF(VLOOKUP($C82,'Regional Crises'!$B$1:$R$66,15,FALSE)&lt;U$4,5,(U$3-VLOOKUP($C82,'Regional Crises'!$B$1:$R$66,15,FALSE))/(U$3-U$4)*5)),1)))),(IF(VLOOKUP($E82,'Country Indicator Data'!$B$4:$N$300,11,FALSE)="x","x",ROUND(IF(VLOOKUP($E82,'Country Indicator Data'!$B$4:$N$300,11,FALSE)&gt;U$3,0,IF(VLOOKUP($E82,'Country Indicator Data'!$B$4:$N$300,11,FALSE)&lt;U$4,5,(U$3-VLOOKUP($E82,'Country Indicator Data'!$B$4:$N$300,11,FALSE))/(U$3-U$4)*5)),1))))</f>
        <v>2.2999999999999998</v>
      </c>
      <c r="V82" s="256">
        <f>IF(B82="Regional crisis",((IF(VLOOKUP($C82,'Regional Crises'!$B$1:$R$66,16,FALSE)="x","x",ROUND(IF(VLOOKUP($C82,'Regional Crises'!$B$1:$R$66,16,FALSE)&gt;V$3,0,IF(VLOOKUP($C82,'Regional Crises'!$B$1:$R$66,16,FALSE)&lt;V$4,5,(V$3-VLOOKUP($C82,'Regional Crises'!$B$1:$R$66,16,FALSE))/(V$3-V$4)*5)),1)))),(IF(VLOOKUP($E82,'Country Indicator Data'!$B$4:$N$300,12,FALSE)="x","x",ROUND(IF(VLOOKUP($E82,'Country Indicator Data'!$B$4:$N$300,12,FALSE)&gt;V$3,0,IF(VLOOKUP($E82,'Country Indicator Data'!$B$4:$N$300,12,FALSE)&lt;V$4,5,(V$3-VLOOKUP($E82,'Country Indicator Data'!$B$4:$N$300,12,FALSE))/(V$3-V$4)*5)),1))))</f>
        <v>1.9</v>
      </c>
      <c r="W82" s="256">
        <f t="shared" si="31"/>
        <v>2.6</v>
      </c>
      <c r="X82" s="256">
        <f t="shared" si="32"/>
        <v>2</v>
      </c>
      <c r="Y82" s="263">
        <f>IF('Core Indicators'!FC79="x","x",IF('Core Indicators'!FC79&gt;=5,5,IF('Core Indicators'!FC79&gt;=4,4,IF('Core Indicators'!FC79&gt;=3,3,IF('Core Indicators'!FC79&gt;=2,2,IF('Core Indicators'!FC79&gt;=1,1,0))))))</f>
        <v>2</v>
      </c>
      <c r="Z82" s="256">
        <f t="shared" si="33"/>
        <v>2</v>
      </c>
      <c r="AA82" s="263">
        <f>'Crisis Indicator Data'!Y79</f>
        <v>2</v>
      </c>
      <c r="AB82" s="263">
        <f>'Crisis Indicator Data'!Z79</f>
        <v>0</v>
      </c>
      <c r="AC82" s="263">
        <f>'Crisis Indicator Data'!AA79</f>
        <v>0</v>
      </c>
      <c r="AD82" s="263">
        <f>'Crisis Indicator Data'!AB79</f>
        <v>0</v>
      </c>
      <c r="AE82" s="263">
        <f t="shared" si="34"/>
        <v>2</v>
      </c>
      <c r="AF82" s="263">
        <f>'Crisis Indicator Data'!AC79</f>
        <v>2</v>
      </c>
      <c r="AG82" s="263">
        <f>'Crisis Indicator Data'!AD79</f>
        <v>2</v>
      </c>
      <c r="AH82" s="263">
        <f t="shared" si="35"/>
        <v>4</v>
      </c>
      <c r="AI82" s="263">
        <f>'Crisis Indicator Data'!AE79</f>
        <v>0</v>
      </c>
      <c r="AJ82" s="263">
        <f>'Crisis Indicator Data'!AF79</f>
        <v>0</v>
      </c>
      <c r="AK82" s="263">
        <f>'Crisis Indicator Data'!AG79</f>
        <v>3</v>
      </c>
      <c r="AL82" s="263">
        <f t="shared" si="36"/>
        <v>3</v>
      </c>
      <c r="AM82" s="256">
        <f t="shared" si="37"/>
        <v>3</v>
      </c>
      <c r="AN82" s="256">
        <f t="shared" si="38"/>
        <v>2.5</v>
      </c>
    </row>
    <row r="83" spans="1:40" ht="13.5" customHeight="1" x14ac:dyDescent="0.35">
      <c r="A83" s="150" t="str">
        <f>'Crisis Indicator Data'!A80</f>
        <v>Tropical Cyclone Ana in Malawi</v>
      </c>
      <c r="B83" s="151" t="str">
        <f>'Crisis Indicator Data'!B80</f>
        <v>Tropical cyclone</v>
      </c>
      <c r="C83" s="151" t="str">
        <f>'Crisis Indicator Data'!C80</f>
        <v>MWI004</v>
      </c>
      <c r="D83" s="151" t="str">
        <f>'Crisis Indicator Data'!D80</f>
        <v>Malawi</v>
      </c>
      <c r="E83" s="152" t="str">
        <f>'Crisis Indicator Data'!E80</f>
        <v>MWI</v>
      </c>
      <c r="F83" s="256">
        <f>IF(B83="Regional crisis",(IF(VLOOKUP($C83,'Regional Crises'!$B$1:$R$66,7,FALSE)="x","x",ROUND(IF(VLOOKUP($C83,'Regional Crises'!$B$1:$R$66,7,FALSE)&gt;$F$3,5,IF(VLOOKUP($C83,'Regional Crises'!$B$1:$R$66,7,FALSE)&lt;F$4,0,($F$3-VLOOKUP($C83,'Regional Crises'!$B$1:$R$66,7,FALSE))/($F$3-$F$4)*5)),1))),IF(VLOOKUP($E83,'Country Indicator Data'!$B$4:$N$300,3,FALSE)="x","x",ROUND(IF(VLOOKUP($E83,'Country Indicator Data'!$B$4:$N$300,3,FALSE)&gt;$F$3,5,IF(VLOOKUP($E83,'Country Indicator Data'!$B$4:$N$300,3,FALSE)&lt;$F$4,0,($F$3-VLOOKUP($E83,'Country Indicator Data'!$B$4:$N$300,3,FALSE))/($F$3-$F$4)*5)),1)))</f>
        <v>1.4</v>
      </c>
      <c r="G83" s="256">
        <f>IF(B83="Regional crisis",(IF(VLOOKUP($C83,'Regional Crises'!$B$1:$R$66,9,FALSE)="x","x",ROUND(IF(VLOOKUP($C83,'Regional Crises'!$B$1:$R$66,9,FALSE)&gt;G$3,5,IF(VLOOKUP($C83,'Regional Crises'!$B$1:$R$66,9,FALSE)&lt;G$4,0,(G$3-VLOOKUP($C83,'Regional Crises'!$B$1:$R$66,9,FALSE))/(G$3-G$4)*5)),1))),IF(VLOOKUP($E83,'Country Indicator Data'!$B$4:$N$300,5,FALSE)="x","x",ROUND(IF(VLOOKUP($E83,'Country Indicator Data'!$B$4:$N$300,5,FALSE)&gt;G$3,5,IF(VLOOKUP($E83,'Country Indicator Data'!$B$4:$N$300,5,FALSE)&lt;G$4,0,(G$3-VLOOKUP($E83,'Country Indicator Data'!$B$4:$N$300,5,FALSE))/(G$3-G$4)*5)),1)))</f>
        <v>1.8</v>
      </c>
      <c r="H83" s="256">
        <f t="shared" si="26"/>
        <v>1.6</v>
      </c>
      <c r="I83" s="256">
        <f>IF(B83="Regional crisis",(IF(VLOOKUP($C83,'Regional Crises'!$B$1:$R$66,6,FALSE)="x","x",ROUND(IF(VLOOKUP($C83,'Regional Crises'!$B$1:$R$66,6,FALSE)&gt;I$3,5,IF(VLOOKUP($C83,'Regional Crises'!$B$1:$R$66,6,FALSE)&lt;I$4,0,5-(I$3-VLOOKUP($C83,'Regional Crises'!$B$1:$R$66,6,FALSE))/(I$3-I$4)*5)),1))),IF(VLOOKUP($E83,'Country Indicator Data'!$B$4:$N$300,2,FALSE)="x","x",ROUND(IF(VLOOKUP($E83,'Country Indicator Data'!$B$4:$N$300,2,FALSE)&gt;I$3,5,IF(VLOOKUP($E83,'Country Indicator Data'!$B$4:$N$300,2,FALSE)&lt;I$4,0,5-(I$3-VLOOKUP($E83,'Country Indicator Data'!$B$4:$N$300,2,FALSE))/(I$3-I$4)*5)),1)))</f>
        <v>3</v>
      </c>
      <c r="J83" s="256">
        <f>IF(B83="Regional crisis",(IF(VLOOKUP($C83,'Regional Crises'!$B$1:$R$66,8,FALSE)="x","x",ROUND(IF(VLOOKUP($C83,'Regional Crises'!$B$1:$R$66,8,FALSE)&gt;J$3,5,IF(VLOOKUP($C83,'Regional Crises'!$B$1:$R$66,8,FALSE)&lt;J$4,0,5-(J$3-VLOOKUP($C83,'Regional Crises'!$B$1:$R$66,8,FALSE))/(J$3-J$4)*5)),1))),IF(VLOOKUP($E83,'Country Indicator Data'!$B$4:$N$300,4,FALSE)="x","x",ROUND(IF(VLOOKUP($E83,'Country Indicator Data'!$B$4:$N$300,4,FALSE)&gt;J$3,5,IF(VLOOKUP($E83,'Country Indicator Data'!$B$4:$N$300,4,FALSE)&lt;J$4,0,5-(J$3-VLOOKUP($E83,'Country Indicator Data'!$B$4:$N$300,4,FALSE))/(J$3-J$4)*5)),1)))</f>
        <v>0</v>
      </c>
      <c r="K83" s="256">
        <f t="shared" si="27"/>
        <v>1.5</v>
      </c>
      <c r="L83" s="256">
        <f>IF(B83="Regional crisis",(IF(VLOOKUP($C83,'Regional Crises'!$B$1:$R$66,10,FALSE)="x","x",ROUND(IF(VLOOKUP($C83,'Regional Crises'!$B$1:$R$66,10,FALSE)&gt;L$3,5,IF(VLOOKUP($C83,'Regional Crises'!$B$1:$R$66,10,FALSE)&lt;L$4,0,5-(L$3-VLOOKUP($C83,'Regional Crises'!$B$1:$R$66,10,FALSE))/(L$3-L$4)*5)),1))),IF(VLOOKUP($E83,'Country Indicator Data'!$B$4:$N$300,6,FALSE)="x","x",ROUND(IF(VLOOKUP($E83,'Country Indicator Data'!$B$4:$N$300,6,FALSE)&gt;L$3,5,IF(VLOOKUP($E83,'Country Indicator Data'!$B$4:$N$300,6,FALSE)&lt;L$4,0,5-(L$3-VLOOKUP($E83,'Country Indicator Data'!$B$4:$N$300,6,FALSE))/(L$3-L$4)*5)),1)))</f>
        <v>4.0999999999999996</v>
      </c>
      <c r="M83" s="256">
        <f>IF(B83="Regional crisis",(IF(VLOOKUP($C83,'Regional Crises'!$B$1:$R$66,11,FALSE)="x","x",ROUND(IF(VLOOKUP($C83,'Regional Crises'!$B$1:$R$66,11,FALSE)&gt;M$3,5,IF(VLOOKUP($C83,'Regional Crises'!$B$1:$R$66,11,FALSE)&lt;M$4,0,5-(M$3-VLOOKUP($C83,'Regional Crises'!$B$1:$R$66,11,FALSE))/(M$3-M$4)*5)),1))),IF(VLOOKUP($E83,'Country Indicator Data'!$B$4:$N$300,7,FALSE)="x","x",ROUND(IF(VLOOKUP($E83,'Country Indicator Data'!$B$4:$N$300,7,FALSE)&gt;M$3,5,IF(VLOOKUP($E83,'Country Indicator Data'!$B$4:$N$300,7,FALSE)&lt;M$4,0,5-(M$3-VLOOKUP($E83,'Country Indicator Data'!$B$4:$N$300,7,FALSE))/(M$3-M$4)*5)),1)))</f>
        <v>2.5</v>
      </c>
      <c r="N83" s="256">
        <f t="shared" si="28"/>
        <v>3.3</v>
      </c>
      <c r="O83" s="256">
        <f t="shared" si="29"/>
        <v>2.1333333333333333</v>
      </c>
      <c r="P83" s="256">
        <f>IF(B83="Regional crisis",VLOOKUP(C83,'Regional Crises'!$B$1:$R$69,12,FALSE),VLOOKUP(E83,'Country Indicator Data'!$B$4:$I$300,8,FALSE))</f>
        <v>0</v>
      </c>
      <c r="Q83" s="256">
        <f>IF($B83="Regional crisis",((IF(VLOOKUP($C83,'Regional Crises'!$B$1:$R$66,13,FALSE)="x","x",ROUND(IF(VLOOKUP($C83,'Regional Crises'!$B$1:$R$66,13,FALSE)&gt;Q$3,5,IF(VLOOKUP($C83,'Regional Crises'!$B$1:$R$66,13,FALSE)&lt;Q$4,0,5-(LOG(Q$3)-LOG(VLOOKUP($C83,'Regional Crises'!$B$1:$R$66,13,FALSE)))/(LOG(Q$3)-LOG(Q$4))*5)),1)))),(IF(VLOOKUP($E83,'Country Indicator Data'!$B$4:$N$300,9,FALSE)="x","x",ROUND(IF(VLOOKUP($E83,'Country Indicator Data'!$B$4:$N$300,9,FALSE)&gt;Q$3,5,IF(VLOOKUP($E83,'Country Indicator Data'!$B$4:$N$300,9,FALSE)&lt;Q$4,0,5-(LOG(Q$3)-LOG(VLOOKUP($E83,'Country Indicator Data'!$B$4:$N$300,9,FALSE)))/(LOG(Q$3)-LOG(Q$4))*5)),1))))</f>
        <v>2.7</v>
      </c>
      <c r="R83" s="256">
        <f t="shared" si="30"/>
        <v>1.35</v>
      </c>
      <c r="S83" s="256">
        <f>IF(B83="Regional crisis",((IF(VLOOKUP($C83,'Regional Crises'!$B$1:$R$66,17,FALSE)="x","x",ROUND(IF(VLOOKUP($C83,'Regional Crises'!$B$1:$R$66,17,FALSE)&gt;S$3,0,IF(VLOOKUP($C83,'Regional Crises'!$B$1:$R$66,17,FALSE)&lt;S$4,5,(S$3-VLOOKUP($C83,'Regional Crises'!$B$1:$R$66,17,FALSE))/(S$3-S$4)*5)),1)))),(IF(VLOOKUP($E83,'Country Indicator Data'!$B$4:$N$300,13,FALSE)="x","x",ROUND(IF(VLOOKUP($E83,'Country Indicator Data'!$B$4:$N$300,13,FALSE)&gt;S$3,0,IF(VLOOKUP($E83,'Country Indicator Data'!$B$4:$N$300,13,FALSE)&lt;S$4,5,(S$3-VLOOKUP($E83,'Country Indicator Data'!$B$4:$N$300,13,FALSE))/(S$3-S$4)*5)),1))))</f>
        <v>3.5</v>
      </c>
      <c r="T83" s="256">
        <f>IF(B83="Regional crisis",((IF(VLOOKUP($C83,'Regional Crises'!$B$1:$R$66,14,FALSE)="x","x",ROUND(IF(VLOOKUP($C83,'Regional Crises'!$B$1:$R$66,14,FALSE)&gt;T$3,0,IF(VLOOKUP($C83,'Regional Crises'!$B$1:$R$66,14,FALSE)&lt;T$4,5,(T$3-VLOOKUP($C83,'Regional Crises'!$B$1:$R$66,14,FALSE))/(T$3-T$4)*5)),1)))),(IF(VLOOKUP($E83,'Country Indicator Data'!$B$4:$N$300,10,FALSE)="x","x",ROUND(IF(VLOOKUP($E83,'Country Indicator Data'!$B$4:$N$300,10,FALSE)&gt;T$3,0,IF(VLOOKUP($E83,'Country Indicator Data'!$B$4:$N$300,10,FALSE)&lt;T$4,5,(T$3-VLOOKUP($E83,'Country Indicator Data'!$B$4:$N$300,10,FALSE))/(T$3-T$4)*5)),1))))</f>
        <v>2.8</v>
      </c>
      <c r="U83" s="256">
        <f>IF(B83="Regional crisis",((IF(VLOOKUP($C83,'Regional Crises'!$B$1:$R$66,15,FALSE)="x","x",ROUND(IF(VLOOKUP($C83,'Regional Crises'!$B$1:$R$66,15,FALSE)&gt;U$3,0,IF(VLOOKUP($C83,'Regional Crises'!$B$1:$R$66,15,FALSE)&lt;U$4,5,(U$3-VLOOKUP($C83,'Regional Crises'!$B$1:$R$66,15,FALSE))/(U$3-U$4)*5)),1)))),(IF(VLOOKUP($E83,'Country Indicator Data'!$B$4:$N$300,11,FALSE)="x","x",ROUND(IF(VLOOKUP($E83,'Country Indicator Data'!$B$4:$N$300,11,FALSE)&gt;U$3,0,IF(VLOOKUP($E83,'Country Indicator Data'!$B$4:$N$300,11,FALSE)&lt;U$4,5,(U$3-VLOOKUP($E83,'Country Indicator Data'!$B$4:$N$300,11,FALSE))/(U$3-U$4)*5)),1))))</f>
        <v>2.2999999999999998</v>
      </c>
      <c r="V83" s="256">
        <f>IF(B83="Regional crisis",((IF(VLOOKUP($C83,'Regional Crises'!$B$1:$R$66,16,FALSE)="x","x",ROUND(IF(VLOOKUP($C83,'Regional Crises'!$B$1:$R$66,16,FALSE)&gt;V$3,0,IF(VLOOKUP($C83,'Regional Crises'!$B$1:$R$66,16,FALSE)&lt;V$4,5,(V$3-VLOOKUP($C83,'Regional Crises'!$B$1:$R$66,16,FALSE))/(V$3-V$4)*5)),1)))),(IF(VLOOKUP($E83,'Country Indicator Data'!$B$4:$N$300,12,FALSE)="x","x",ROUND(IF(VLOOKUP($E83,'Country Indicator Data'!$B$4:$N$300,12,FALSE)&gt;V$3,0,IF(VLOOKUP($E83,'Country Indicator Data'!$B$4:$N$300,12,FALSE)&lt;V$4,5,(V$3-VLOOKUP($E83,'Country Indicator Data'!$B$4:$N$300,12,FALSE))/(V$3-V$4)*5)),1))))</f>
        <v>1.9</v>
      </c>
      <c r="W83" s="256">
        <f t="shared" si="31"/>
        <v>2.6</v>
      </c>
      <c r="X83" s="256">
        <f t="shared" si="32"/>
        <v>2</v>
      </c>
      <c r="Y83" s="263">
        <f>IF('Core Indicators'!FC80="x","x",IF('Core Indicators'!FC80&gt;=5,5,IF('Core Indicators'!FC80&gt;=4,4,IF('Core Indicators'!FC80&gt;=3,3,IF('Core Indicators'!FC80&gt;=2,2,IF('Core Indicators'!FC80&gt;=1,1,0))))))</f>
        <v>2</v>
      </c>
      <c r="Z83" s="256">
        <f t="shared" si="33"/>
        <v>2</v>
      </c>
      <c r="AA83" s="263">
        <f>'Crisis Indicator Data'!Y80</f>
        <v>2</v>
      </c>
      <c r="AB83" s="263">
        <f>'Crisis Indicator Data'!Z80</f>
        <v>0</v>
      </c>
      <c r="AC83" s="263">
        <f>'Crisis Indicator Data'!AA80</f>
        <v>0</v>
      </c>
      <c r="AD83" s="263">
        <f>'Crisis Indicator Data'!AB80</f>
        <v>0</v>
      </c>
      <c r="AE83" s="263">
        <f t="shared" si="34"/>
        <v>2</v>
      </c>
      <c r="AF83" s="263">
        <f>'Crisis Indicator Data'!AC80</f>
        <v>2</v>
      </c>
      <c r="AG83" s="263">
        <f>'Crisis Indicator Data'!AD80</f>
        <v>2</v>
      </c>
      <c r="AH83" s="263">
        <f t="shared" si="35"/>
        <v>4</v>
      </c>
      <c r="AI83" s="263">
        <f>'Crisis Indicator Data'!AE80</f>
        <v>0</v>
      </c>
      <c r="AJ83" s="263">
        <f>'Crisis Indicator Data'!AF80</f>
        <v>0</v>
      </c>
      <c r="AK83" s="263">
        <f>'Crisis Indicator Data'!AG80</f>
        <v>3</v>
      </c>
      <c r="AL83" s="263">
        <f t="shared" si="36"/>
        <v>3</v>
      </c>
      <c r="AM83" s="256">
        <f t="shared" si="37"/>
        <v>3</v>
      </c>
      <c r="AN83" s="256">
        <f t="shared" si="38"/>
        <v>2.5</v>
      </c>
    </row>
    <row r="84" spans="1:40" ht="13.5" customHeight="1" x14ac:dyDescent="0.35">
      <c r="A84" s="150" t="str">
        <f>'Crisis Indicator Data'!A81</f>
        <v>International Refugees in Malaysia</v>
      </c>
      <c r="B84" s="151" t="str">
        <f>'Crisis Indicator Data'!B81</f>
        <v>International displacement</v>
      </c>
      <c r="C84" s="151" t="str">
        <f>'Crisis Indicator Data'!C81</f>
        <v>MYS001</v>
      </c>
      <c r="D84" s="151" t="str">
        <f>'Crisis Indicator Data'!D81</f>
        <v>Malaysia</v>
      </c>
      <c r="E84" s="152" t="str">
        <f>'Crisis Indicator Data'!E81</f>
        <v>MYS</v>
      </c>
      <c r="F84" s="256">
        <f>IF(B84="Regional crisis",(IF(VLOOKUP($C84,'Regional Crises'!$B$1:$R$66,7,FALSE)="x","x",ROUND(IF(VLOOKUP($C84,'Regional Crises'!$B$1:$R$66,7,FALSE)&gt;$F$3,5,IF(VLOOKUP($C84,'Regional Crises'!$B$1:$R$66,7,FALSE)&lt;F$4,0,($F$3-VLOOKUP($C84,'Regional Crises'!$B$1:$R$66,7,FALSE))/($F$3-$F$4)*5)),1))),IF(VLOOKUP($E84,'Country Indicator Data'!$B$4:$N$300,3,FALSE)="x","x",ROUND(IF(VLOOKUP($E84,'Country Indicator Data'!$B$4:$N$300,3,FALSE)&gt;$F$3,5,IF(VLOOKUP($E84,'Country Indicator Data'!$B$4:$N$300,3,FALSE)&lt;$F$4,0,($F$3-VLOOKUP($E84,'Country Indicator Data'!$B$4:$N$300,3,FALSE))/($F$3-$F$4)*5)),1)))</f>
        <v>3.9</v>
      </c>
      <c r="G84" s="256">
        <f>IF(B84="Regional crisis",(IF(VLOOKUP($C84,'Regional Crises'!$B$1:$R$66,9,FALSE)="x","x",ROUND(IF(VLOOKUP($C84,'Regional Crises'!$B$1:$R$66,9,FALSE)&gt;G$3,5,IF(VLOOKUP($C84,'Regional Crises'!$B$1:$R$66,9,FALSE)&lt;G$4,0,(G$3-VLOOKUP($C84,'Regional Crises'!$B$1:$R$66,9,FALSE))/(G$3-G$4)*5)),1))),IF(VLOOKUP($E84,'Country Indicator Data'!$B$4:$N$300,5,FALSE)="x","x",ROUND(IF(VLOOKUP($E84,'Country Indicator Data'!$B$4:$N$300,5,FALSE)&gt;G$3,5,IF(VLOOKUP($E84,'Country Indicator Data'!$B$4:$N$300,5,FALSE)&lt;G$4,0,(G$3-VLOOKUP($E84,'Country Indicator Data'!$B$4:$N$300,5,FALSE))/(G$3-G$4)*5)),1)))</f>
        <v>2.1</v>
      </c>
      <c r="H84" s="256">
        <f t="shared" si="26"/>
        <v>3</v>
      </c>
      <c r="I84" s="256">
        <f>IF(B84="Regional crisis",(IF(VLOOKUP($C84,'Regional Crises'!$B$1:$R$66,6,FALSE)="x","x",ROUND(IF(VLOOKUP($C84,'Regional Crises'!$B$1:$R$66,6,FALSE)&gt;I$3,5,IF(VLOOKUP($C84,'Regional Crises'!$B$1:$R$66,6,FALSE)&lt;I$4,0,5-(I$3-VLOOKUP($C84,'Regional Crises'!$B$1:$R$66,6,FALSE))/(I$3-I$4)*5)),1))),IF(VLOOKUP($E84,'Country Indicator Data'!$B$4:$N$300,2,FALSE)="x","x",ROUND(IF(VLOOKUP($E84,'Country Indicator Data'!$B$4:$N$300,2,FALSE)&gt;I$3,5,IF(VLOOKUP($E84,'Country Indicator Data'!$B$4:$N$300,2,FALSE)&lt;I$4,0,5-(I$3-VLOOKUP($E84,'Country Indicator Data'!$B$4:$N$300,2,FALSE))/(I$3-I$4)*5)),1)))</f>
        <v>3</v>
      </c>
      <c r="J84" s="256">
        <f>IF(B84="Regional crisis",(IF(VLOOKUP($C84,'Regional Crises'!$B$1:$R$66,8,FALSE)="x","x",ROUND(IF(VLOOKUP($C84,'Regional Crises'!$B$1:$R$66,8,FALSE)&gt;J$3,5,IF(VLOOKUP($C84,'Regional Crises'!$B$1:$R$66,8,FALSE)&lt;J$4,0,5-(J$3-VLOOKUP($C84,'Regional Crises'!$B$1:$R$66,8,FALSE))/(J$3-J$4)*5)),1))),IF(VLOOKUP($E84,'Country Indicator Data'!$B$4:$N$300,4,FALSE)="x","x",ROUND(IF(VLOOKUP($E84,'Country Indicator Data'!$B$4:$N$300,4,FALSE)&gt;J$3,5,IF(VLOOKUP($E84,'Country Indicator Data'!$B$4:$N$300,4,FALSE)&lt;J$4,0,5-(J$3-VLOOKUP($E84,'Country Indicator Data'!$B$4:$N$300,4,FALSE))/(J$3-J$4)*5)),1)))</f>
        <v>0.6</v>
      </c>
      <c r="K84" s="256">
        <f t="shared" si="27"/>
        <v>1.8</v>
      </c>
      <c r="L84" s="256">
        <f>IF(B84="Regional crisis",(IF(VLOOKUP($C84,'Regional Crises'!$B$1:$R$66,10,FALSE)="x","x",ROUND(IF(VLOOKUP($C84,'Regional Crises'!$B$1:$R$66,10,FALSE)&gt;L$3,5,IF(VLOOKUP($C84,'Regional Crises'!$B$1:$R$66,10,FALSE)&lt;L$4,0,5-(L$3-VLOOKUP($C84,'Regional Crises'!$B$1:$R$66,10,FALSE))/(L$3-L$4)*5)),1))),IF(VLOOKUP($E84,'Country Indicator Data'!$B$4:$N$300,6,FALSE)="x","x",ROUND(IF(VLOOKUP($E84,'Country Indicator Data'!$B$4:$N$300,6,FALSE)&gt;L$3,5,IF(VLOOKUP($E84,'Country Indicator Data'!$B$4:$N$300,6,FALSE)&lt;L$4,0,5-(L$3-VLOOKUP($E84,'Country Indicator Data'!$B$4:$N$300,6,FALSE))/(L$3-L$4)*5)),1)))</f>
        <v>1.8</v>
      </c>
      <c r="M84" s="256">
        <f>IF(B84="Regional crisis",(IF(VLOOKUP($C84,'Regional Crises'!$B$1:$R$66,11,FALSE)="x","x",ROUND(IF(VLOOKUP($C84,'Regional Crises'!$B$1:$R$66,11,FALSE)&gt;M$3,5,IF(VLOOKUP($C84,'Regional Crises'!$B$1:$R$66,11,FALSE)&lt;M$4,0,5-(M$3-VLOOKUP($C84,'Regional Crises'!$B$1:$R$66,11,FALSE))/(M$3-M$4)*5)),1))),IF(VLOOKUP($E84,'Country Indicator Data'!$B$4:$N$300,7,FALSE)="x","x",ROUND(IF(VLOOKUP($E84,'Country Indicator Data'!$B$4:$N$300,7,FALSE)&gt;M$3,5,IF(VLOOKUP($E84,'Country Indicator Data'!$B$4:$N$300,7,FALSE)&lt;M$4,0,5-(M$3-VLOOKUP($E84,'Country Indicator Data'!$B$4:$N$300,7,FALSE))/(M$3-M$4)*5)),1)))</f>
        <v>2</v>
      </c>
      <c r="N84" s="256">
        <f t="shared" si="28"/>
        <v>1.9</v>
      </c>
      <c r="O84" s="256">
        <f t="shared" si="29"/>
        <v>2.2333333333333329</v>
      </c>
      <c r="P84" s="256">
        <f>IF(B84="Regional crisis",VLOOKUP(C84,'Regional Crises'!$B$1:$R$69,12,FALSE),VLOOKUP(E84,'Country Indicator Data'!$B$4:$I$300,8,FALSE))</f>
        <v>1</v>
      </c>
      <c r="Q84" s="256">
        <f>IF($B84="Regional crisis",((IF(VLOOKUP($C84,'Regional Crises'!$B$1:$R$66,13,FALSE)="x","x",ROUND(IF(VLOOKUP($C84,'Regional Crises'!$B$1:$R$66,13,FALSE)&gt;Q$3,5,IF(VLOOKUP($C84,'Regional Crises'!$B$1:$R$66,13,FALSE)&lt;Q$4,0,5-(LOG(Q$3)-LOG(VLOOKUP($C84,'Regional Crises'!$B$1:$R$66,13,FALSE)))/(LOG(Q$3)-LOG(Q$4))*5)),1)))),(IF(VLOOKUP($E84,'Country Indicator Data'!$B$4:$N$300,9,FALSE)="x","x",ROUND(IF(VLOOKUP($E84,'Country Indicator Data'!$B$4:$N$300,9,FALSE)&gt;Q$3,5,IF(VLOOKUP($E84,'Country Indicator Data'!$B$4:$N$300,9,FALSE)&lt;Q$4,0,5-(LOG(Q$3)-LOG(VLOOKUP($E84,'Country Indicator Data'!$B$4:$N$300,9,FALSE)))/(LOG(Q$3)-LOG(Q$4))*5)),1))))</f>
        <v>1</v>
      </c>
      <c r="R84" s="256">
        <f t="shared" si="30"/>
        <v>1</v>
      </c>
      <c r="S84" s="256">
        <f>IF(B84="Regional crisis",((IF(VLOOKUP($C84,'Regional Crises'!$B$1:$R$66,17,FALSE)="x","x",ROUND(IF(VLOOKUP($C84,'Regional Crises'!$B$1:$R$66,17,FALSE)&gt;S$3,0,IF(VLOOKUP($C84,'Regional Crises'!$B$1:$R$66,17,FALSE)&lt;S$4,5,(S$3-VLOOKUP($C84,'Regional Crises'!$B$1:$R$66,17,FALSE))/(S$3-S$4)*5)),1)))),(IF(VLOOKUP($E84,'Country Indicator Data'!$B$4:$N$300,13,FALSE)="x","x",ROUND(IF(VLOOKUP($E84,'Country Indicator Data'!$B$4:$N$300,13,FALSE)&gt;S$3,0,IF(VLOOKUP($E84,'Country Indicator Data'!$B$4:$N$300,13,FALSE)&lt;S$4,5,(S$3-VLOOKUP($E84,'Country Indicator Data'!$B$4:$N$300,13,FALSE))/(S$3-S$4)*5)),1))))</f>
        <v>2.4</v>
      </c>
      <c r="T84" s="256">
        <f>IF(B84="Regional crisis",((IF(VLOOKUP($C84,'Regional Crises'!$B$1:$R$66,14,FALSE)="x","x",ROUND(IF(VLOOKUP($C84,'Regional Crises'!$B$1:$R$66,14,FALSE)&gt;T$3,0,IF(VLOOKUP($C84,'Regional Crises'!$B$1:$R$66,14,FALSE)&lt;T$4,5,(T$3-VLOOKUP($C84,'Regional Crises'!$B$1:$R$66,14,FALSE))/(T$3-T$4)*5)),1)))),(IF(VLOOKUP($E84,'Country Indicator Data'!$B$4:$N$300,10,FALSE)="x","x",ROUND(IF(VLOOKUP($E84,'Country Indicator Data'!$B$4:$N$300,10,FALSE)&gt;T$3,0,IF(VLOOKUP($E84,'Country Indicator Data'!$B$4:$N$300,10,FALSE)&lt;T$4,5,(T$3-VLOOKUP($E84,'Country Indicator Data'!$B$4:$N$300,10,FALSE))/(T$3-T$4)*5)),1))))</f>
        <v>1.9</v>
      </c>
      <c r="U84" s="256">
        <f>IF(B84="Regional crisis",((IF(VLOOKUP($C84,'Regional Crises'!$B$1:$R$66,15,FALSE)="x","x",ROUND(IF(VLOOKUP($C84,'Regional Crises'!$B$1:$R$66,15,FALSE)&gt;U$3,0,IF(VLOOKUP($C84,'Regional Crises'!$B$1:$R$66,15,FALSE)&lt;U$4,5,(U$3-VLOOKUP($C84,'Regional Crises'!$B$1:$R$66,15,FALSE))/(U$3-U$4)*5)),1)))),(IF(VLOOKUP($E84,'Country Indicator Data'!$B$4:$N$300,11,FALSE)="x","x",ROUND(IF(VLOOKUP($E84,'Country Indicator Data'!$B$4:$N$300,11,FALSE)&gt;U$3,0,IF(VLOOKUP($E84,'Country Indicator Data'!$B$4:$N$300,11,FALSE)&lt;U$4,5,(U$3-VLOOKUP($E84,'Country Indicator Data'!$B$4:$N$300,11,FALSE))/(U$3-U$4)*5)),1))))</f>
        <v>2.2999999999999998</v>
      </c>
      <c r="V84" s="256">
        <f>IF(B84="Regional crisis",((IF(VLOOKUP($C84,'Regional Crises'!$B$1:$R$66,16,FALSE)="x","x",ROUND(IF(VLOOKUP($C84,'Regional Crises'!$B$1:$R$66,16,FALSE)&gt;V$3,0,IF(VLOOKUP($C84,'Regional Crises'!$B$1:$R$66,16,FALSE)&lt;V$4,5,(V$3-VLOOKUP($C84,'Regional Crises'!$B$1:$R$66,16,FALSE))/(V$3-V$4)*5)),1)))),(IF(VLOOKUP($E84,'Country Indicator Data'!$B$4:$N$300,12,FALSE)="x","x",ROUND(IF(VLOOKUP($E84,'Country Indicator Data'!$B$4:$N$300,12,FALSE)&gt;V$3,0,IF(VLOOKUP($E84,'Country Indicator Data'!$B$4:$N$300,12,FALSE)&lt;V$4,5,(V$3-VLOOKUP($E84,'Country Indicator Data'!$B$4:$N$300,12,FALSE))/(V$3-V$4)*5)),1))))</f>
        <v>2.4</v>
      </c>
      <c r="W84" s="256">
        <f t="shared" si="31"/>
        <v>2.2999999999999998</v>
      </c>
      <c r="X84" s="256">
        <f t="shared" si="32"/>
        <v>1.8</v>
      </c>
      <c r="Y84" s="263">
        <f>IF('Core Indicators'!FC81="x","x",IF('Core Indicators'!FC81&gt;=5,5,IF('Core Indicators'!FC81&gt;=4,4,IF('Core Indicators'!FC81&gt;=3,3,IF('Core Indicators'!FC81&gt;=2,2,IF('Core Indicators'!FC81&gt;=1,1,0))))))</f>
        <v>3</v>
      </c>
      <c r="Z84" s="256">
        <f t="shared" si="33"/>
        <v>3</v>
      </c>
      <c r="AA84" s="263">
        <f>'Crisis Indicator Data'!Y81</f>
        <v>1</v>
      </c>
      <c r="AB84" s="263">
        <f>'Crisis Indicator Data'!Z81</f>
        <v>0</v>
      </c>
      <c r="AC84" s="263">
        <f>'Crisis Indicator Data'!AA81</f>
        <v>0</v>
      </c>
      <c r="AD84" s="263">
        <f>'Crisis Indicator Data'!AB81</f>
        <v>0</v>
      </c>
      <c r="AE84" s="263">
        <f t="shared" si="34"/>
        <v>1</v>
      </c>
      <c r="AF84" s="263">
        <f>'Crisis Indicator Data'!AC81</f>
        <v>0</v>
      </c>
      <c r="AG84" s="263">
        <f>'Crisis Indicator Data'!AD81</f>
        <v>1</v>
      </c>
      <c r="AH84" s="263">
        <f t="shared" si="35"/>
        <v>1</v>
      </c>
      <c r="AI84" s="263">
        <f>'Crisis Indicator Data'!AE81</f>
        <v>0</v>
      </c>
      <c r="AJ84" s="263">
        <f>'Crisis Indicator Data'!AF81</f>
        <v>0</v>
      </c>
      <c r="AK84" s="263">
        <f>'Crisis Indicator Data'!AG81</f>
        <v>0</v>
      </c>
      <c r="AL84" s="263">
        <f t="shared" si="36"/>
        <v>0</v>
      </c>
      <c r="AM84" s="256">
        <f t="shared" si="37"/>
        <v>1</v>
      </c>
      <c r="AN84" s="256">
        <f t="shared" si="38"/>
        <v>2</v>
      </c>
    </row>
    <row r="85" spans="1:40" ht="13.5" customHeight="1" x14ac:dyDescent="0.35">
      <c r="A85" s="150" t="str">
        <f>'Crisis Indicator Data'!A82</f>
        <v>Food Security Crisis in Namibia</v>
      </c>
      <c r="B85" s="151" t="str">
        <f>'Crisis Indicator Data'!B82</f>
        <v>Food Security</v>
      </c>
      <c r="C85" s="151" t="str">
        <f>'Crisis Indicator Data'!C82</f>
        <v>NAM002</v>
      </c>
      <c r="D85" s="151" t="str">
        <f>'Crisis Indicator Data'!D82</f>
        <v>Namibia</v>
      </c>
      <c r="E85" s="152" t="str">
        <f>'Crisis Indicator Data'!E82</f>
        <v>NAM</v>
      </c>
      <c r="F85" s="256">
        <f>IF(B85="Regional crisis",(IF(VLOOKUP($C85,'Regional Crises'!$B$1:$R$66,7,FALSE)="x","x",ROUND(IF(VLOOKUP($C85,'Regional Crises'!$B$1:$R$66,7,FALSE)&gt;$F$3,5,IF(VLOOKUP($C85,'Regional Crises'!$B$1:$R$66,7,FALSE)&lt;F$4,0,($F$3-VLOOKUP($C85,'Regional Crises'!$B$1:$R$66,7,FALSE))/($F$3-$F$4)*5)),1))),IF(VLOOKUP($E85,'Country Indicator Data'!$B$4:$N$300,3,FALSE)="x","x",ROUND(IF(VLOOKUP($E85,'Country Indicator Data'!$B$4:$N$300,3,FALSE)&gt;$F$3,5,IF(VLOOKUP($E85,'Country Indicator Data'!$B$4:$N$300,3,FALSE)&lt;$F$4,0,($F$3-VLOOKUP($E85,'Country Indicator Data'!$B$4:$N$300,3,FALSE))/($F$3-$F$4)*5)),1)))</f>
        <v>1.1000000000000001</v>
      </c>
      <c r="G85" s="256">
        <f>IF(B85="Regional crisis",(IF(VLOOKUP($C85,'Regional Crises'!$B$1:$R$66,9,FALSE)="x","x",ROUND(IF(VLOOKUP($C85,'Regional Crises'!$B$1:$R$66,9,FALSE)&gt;G$3,5,IF(VLOOKUP($C85,'Regional Crises'!$B$1:$R$66,9,FALSE)&lt;G$4,0,(G$3-VLOOKUP($C85,'Regional Crises'!$B$1:$R$66,9,FALSE))/(G$3-G$4)*5)),1))),IF(VLOOKUP($E85,'Country Indicator Data'!$B$4:$N$300,5,FALSE)="x","x",ROUND(IF(VLOOKUP($E85,'Country Indicator Data'!$B$4:$N$300,5,FALSE)&gt;G$3,5,IF(VLOOKUP($E85,'Country Indicator Data'!$B$4:$N$300,5,FALSE)&lt;G$4,0,(G$3-VLOOKUP($E85,'Country Indicator Data'!$B$4:$N$300,5,FALSE))/(G$3-G$4)*5)),1)))</f>
        <v>1.3</v>
      </c>
      <c r="H85" s="256">
        <f t="shared" si="26"/>
        <v>1.2000000000000002</v>
      </c>
      <c r="I85" s="256">
        <f>IF(B85="Regional crisis",(IF(VLOOKUP($C85,'Regional Crises'!$B$1:$R$66,6,FALSE)="x","x",ROUND(IF(VLOOKUP($C85,'Regional Crises'!$B$1:$R$66,6,FALSE)&gt;I$3,5,IF(VLOOKUP($C85,'Regional Crises'!$B$1:$R$66,6,FALSE)&lt;I$4,0,5-(I$3-VLOOKUP($C85,'Regional Crises'!$B$1:$R$66,6,FALSE))/(I$3-I$4)*5)),1))),IF(VLOOKUP($E85,'Country Indicator Data'!$B$4:$N$300,2,FALSE)="x","x",ROUND(IF(VLOOKUP($E85,'Country Indicator Data'!$B$4:$N$300,2,FALSE)&gt;I$3,5,IF(VLOOKUP($E85,'Country Indicator Data'!$B$4:$N$300,2,FALSE)&lt;I$4,0,5-(I$3-VLOOKUP($E85,'Country Indicator Data'!$B$4:$N$300,2,FALSE))/(I$3-I$4)*5)),1)))</f>
        <v>3.6</v>
      </c>
      <c r="J85" s="256">
        <f>IF(B85="Regional crisis",(IF(VLOOKUP($C85,'Regional Crises'!$B$1:$R$66,8,FALSE)="x","x",ROUND(IF(VLOOKUP($C85,'Regional Crises'!$B$1:$R$66,8,FALSE)&gt;J$3,5,IF(VLOOKUP($C85,'Regional Crises'!$B$1:$R$66,8,FALSE)&lt;J$4,0,5-(J$3-VLOOKUP($C85,'Regional Crises'!$B$1:$R$66,8,FALSE))/(J$3-J$4)*5)),1))),IF(VLOOKUP($E85,'Country Indicator Data'!$B$4:$N$300,4,FALSE)="x","x",ROUND(IF(VLOOKUP($E85,'Country Indicator Data'!$B$4:$N$300,4,FALSE)&gt;J$3,5,IF(VLOOKUP($E85,'Country Indicator Data'!$B$4:$N$300,4,FALSE)&lt;J$4,0,5-(J$3-VLOOKUP($E85,'Country Indicator Data'!$B$4:$N$300,4,FALSE))/(J$3-J$4)*5)),1)))</f>
        <v>1.6</v>
      </c>
      <c r="K85" s="256">
        <f t="shared" si="27"/>
        <v>2.6</v>
      </c>
      <c r="L85" s="256">
        <f>IF(B85="Regional crisis",(IF(VLOOKUP($C85,'Regional Crises'!$B$1:$R$66,10,FALSE)="x","x",ROUND(IF(VLOOKUP($C85,'Regional Crises'!$B$1:$R$66,10,FALSE)&gt;L$3,5,IF(VLOOKUP($C85,'Regional Crises'!$B$1:$R$66,10,FALSE)&lt;L$4,0,5-(L$3-VLOOKUP($C85,'Regional Crises'!$B$1:$R$66,10,FALSE))/(L$3-L$4)*5)),1))),IF(VLOOKUP($E85,'Country Indicator Data'!$B$4:$N$300,6,FALSE)="x","x",ROUND(IF(VLOOKUP($E85,'Country Indicator Data'!$B$4:$N$300,6,FALSE)&gt;L$3,5,IF(VLOOKUP($E85,'Country Indicator Data'!$B$4:$N$300,6,FALSE)&lt;L$4,0,5-(L$3-VLOOKUP($E85,'Country Indicator Data'!$B$4:$N$300,6,FALSE))/(L$3-L$4)*5)),1)))</f>
        <v>3.1</v>
      </c>
      <c r="M85" s="256">
        <f>IF(B85="Regional crisis",(IF(VLOOKUP($C85,'Regional Crises'!$B$1:$R$66,11,FALSE)="x","x",ROUND(IF(VLOOKUP($C85,'Regional Crises'!$B$1:$R$66,11,FALSE)&gt;M$3,5,IF(VLOOKUP($C85,'Regional Crises'!$B$1:$R$66,11,FALSE)&lt;M$4,0,5-(M$3-VLOOKUP($C85,'Regional Crises'!$B$1:$R$66,11,FALSE))/(M$3-M$4)*5)),1))),IF(VLOOKUP($E85,'Country Indicator Data'!$B$4:$N$300,7,FALSE)="x","x",ROUND(IF(VLOOKUP($E85,'Country Indicator Data'!$B$4:$N$300,7,FALSE)&gt;M$3,5,IF(VLOOKUP($E85,'Country Indicator Data'!$B$4:$N$300,7,FALSE)&lt;M$4,0,5-(M$3-VLOOKUP($E85,'Country Indicator Data'!$B$4:$N$300,7,FALSE))/(M$3-M$4)*5)),1)))</f>
        <v>4.3</v>
      </c>
      <c r="N85" s="256">
        <f t="shared" si="28"/>
        <v>3.7</v>
      </c>
      <c r="O85" s="256">
        <f t="shared" si="29"/>
        <v>2.5</v>
      </c>
      <c r="P85" s="256">
        <f>IF(B85="Regional crisis",VLOOKUP(C85,'Regional Crises'!$B$1:$R$69,12,FALSE),VLOOKUP(E85,'Country Indicator Data'!$B$4:$I$300,8,FALSE))</f>
        <v>0</v>
      </c>
      <c r="Q85" s="256">
        <f>IF($B85="Regional crisis",((IF(VLOOKUP($C85,'Regional Crises'!$B$1:$R$66,13,FALSE)="x","x",ROUND(IF(VLOOKUP($C85,'Regional Crises'!$B$1:$R$66,13,FALSE)&gt;Q$3,5,IF(VLOOKUP($C85,'Regional Crises'!$B$1:$R$66,13,FALSE)&lt;Q$4,0,5-(LOG(Q$3)-LOG(VLOOKUP($C85,'Regional Crises'!$B$1:$R$66,13,FALSE)))/(LOG(Q$3)-LOG(Q$4))*5)),1)))),(IF(VLOOKUP($E85,'Country Indicator Data'!$B$4:$N$300,9,FALSE)="x","x",ROUND(IF(VLOOKUP($E85,'Country Indicator Data'!$B$4:$N$300,9,FALSE)&gt;Q$3,5,IF(VLOOKUP($E85,'Country Indicator Data'!$B$4:$N$300,9,FALSE)&lt;Q$4,0,5-(LOG(Q$3)-LOG(VLOOKUP($E85,'Country Indicator Data'!$B$4:$N$300,9,FALSE)))/(LOG(Q$3)-LOG(Q$4))*5)),1))))</f>
        <v>0.7</v>
      </c>
      <c r="R85" s="256">
        <f t="shared" si="30"/>
        <v>0.35</v>
      </c>
      <c r="S85" s="256">
        <f>IF(B85="Regional crisis",((IF(VLOOKUP($C85,'Regional Crises'!$B$1:$R$66,17,FALSE)="x","x",ROUND(IF(VLOOKUP($C85,'Regional Crises'!$B$1:$R$66,17,FALSE)&gt;S$3,0,IF(VLOOKUP($C85,'Regional Crises'!$B$1:$R$66,17,FALSE)&lt;S$4,5,(S$3-VLOOKUP($C85,'Regional Crises'!$B$1:$R$66,17,FALSE))/(S$3-S$4)*5)),1)))),(IF(VLOOKUP($E85,'Country Indicator Data'!$B$4:$N$300,13,FALSE)="x","x",ROUND(IF(VLOOKUP($E85,'Country Indicator Data'!$B$4:$N$300,13,FALSE)&gt;S$3,0,IF(VLOOKUP($E85,'Country Indicator Data'!$B$4:$N$300,13,FALSE)&lt;S$4,5,(S$3-VLOOKUP($E85,'Country Indicator Data'!$B$4:$N$300,13,FALSE))/(S$3-S$4)*5)),1))))</f>
        <v>2.4</v>
      </c>
      <c r="T85" s="256">
        <f>IF(B85="Regional crisis",((IF(VLOOKUP($C85,'Regional Crises'!$B$1:$R$66,14,FALSE)="x","x",ROUND(IF(VLOOKUP($C85,'Regional Crises'!$B$1:$R$66,14,FALSE)&gt;T$3,0,IF(VLOOKUP($C85,'Regional Crises'!$B$1:$R$66,14,FALSE)&lt;T$4,5,(T$3-VLOOKUP($C85,'Regional Crises'!$B$1:$R$66,14,FALSE))/(T$3-T$4)*5)),1)))),(IF(VLOOKUP($E85,'Country Indicator Data'!$B$4:$N$300,10,FALSE)="x","x",ROUND(IF(VLOOKUP($E85,'Country Indicator Data'!$B$4:$N$300,10,FALSE)&gt;T$3,0,IF(VLOOKUP($E85,'Country Indicator Data'!$B$4:$N$300,10,FALSE)&lt;T$4,5,(T$3-VLOOKUP($E85,'Country Indicator Data'!$B$4:$N$300,10,FALSE))/(T$3-T$4)*5)),1))))</f>
        <v>2.2000000000000002</v>
      </c>
      <c r="U85" s="256">
        <f>IF(B85="Regional crisis",((IF(VLOOKUP($C85,'Regional Crises'!$B$1:$R$66,15,FALSE)="x","x",ROUND(IF(VLOOKUP($C85,'Regional Crises'!$B$1:$R$66,15,FALSE)&gt;U$3,0,IF(VLOOKUP($C85,'Regional Crises'!$B$1:$R$66,15,FALSE)&lt;U$4,5,(U$3-VLOOKUP($C85,'Regional Crises'!$B$1:$R$66,15,FALSE))/(U$3-U$4)*5)),1)))),(IF(VLOOKUP($E85,'Country Indicator Data'!$B$4:$N$300,11,FALSE)="x","x",ROUND(IF(VLOOKUP($E85,'Country Indicator Data'!$B$4:$N$300,11,FALSE)&gt;U$3,0,IF(VLOOKUP($E85,'Country Indicator Data'!$B$4:$N$300,11,FALSE)&lt;U$4,5,(U$3-VLOOKUP($E85,'Country Indicator Data'!$B$4:$N$300,11,FALSE))/(U$3-U$4)*5)),1))))</f>
        <v>1.6</v>
      </c>
      <c r="V85" s="256">
        <f>IF(B85="Regional crisis",((IF(VLOOKUP($C85,'Regional Crises'!$B$1:$R$66,16,FALSE)="x","x",ROUND(IF(VLOOKUP($C85,'Regional Crises'!$B$1:$R$66,16,FALSE)&gt;V$3,0,IF(VLOOKUP($C85,'Regional Crises'!$B$1:$R$66,16,FALSE)&lt;V$4,5,(V$3-VLOOKUP($C85,'Regional Crises'!$B$1:$R$66,16,FALSE))/(V$3-V$4)*5)),1)))),(IF(VLOOKUP($E85,'Country Indicator Data'!$B$4:$N$300,12,FALSE)="x","x",ROUND(IF(VLOOKUP($E85,'Country Indicator Data'!$B$4:$N$300,12,FALSE)&gt;V$3,0,IF(VLOOKUP($E85,'Country Indicator Data'!$B$4:$N$300,12,FALSE)&lt;V$4,5,(V$3-VLOOKUP($E85,'Country Indicator Data'!$B$4:$N$300,12,FALSE))/(V$3-V$4)*5)),1))))</f>
        <v>1.2</v>
      </c>
      <c r="W85" s="256">
        <f t="shared" si="31"/>
        <v>1.9</v>
      </c>
      <c r="X85" s="256">
        <f t="shared" si="32"/>
        <v>1.6</v>
      </c>
      <c r="Y85" s="263">
        <f>IF('Core Indicators'!FC82="x","x",IF('Core Indicators'!FC82&gt;=5,5,IF('Core Indicators'!FC82&gt;=4,4,IF('Core Indicators'!FC82&gt;=3,3,IF('Core Indicators'!FC82&gt;=2,2,IF('Core Indicators'!FC82&gt;=1,1,0))))))</f>
        <v>1</v>
      </c>
      <c r="Z85" s="256">
        <f t="shared" si="33"/>
        <v>1</v>
      </c>
      <c r="AA85" s="263">
        <f>'Crisis Indicator Data'!Y82</f>
        <v>0</v>
      </c>
      <c r="AB85" s="263">
        <f>'Crisis Indicator Data'!Z82</f>
        <v>0</v>
      </c>
      <c r="AC85" s="263">
        <f>'Crisis Indicator Data'!AA82</f>
        <v>0</v>
      </c>
      <c r="AD85" s="263">
        <f>'Crisis Indicator Data'!AB82</f>
        <v>0</v>
      </c>
      <c r="AE85" s="263">
        <f t="shared" si="34"/>
        <v>0</v>
      </c>
      <c r="AF85" s="263">
        <f>'Crisis Indicator Data'!AC82</f>
        <v>0</v>
      </c>
      <c r="AG85" s="263">
        <f>'Crisis Indicator Data'!AD82</f>
        <v>0</v>
      </c>
      <c r="AH85" s="263">
        <f t="shared" si="35"/>
        <v>0</v>
      </c>
      <c r="AI85" s="263">
        <f>'Crisis Indicator Data'!AE82</f>
        <v>0</v>
      </c>
      <c r="AJ85" s="263">
        <f>'Crisis Indicator Data'!AF82</f>
        <v>1</v>
      </c>
      <c r="AK85" s="263">
        <f>'Crisis Indicator Data'!AG82</f>
        <v>0</v>
      </c>
      <c r="AL85" s="263">
        <f t="shared" si="36"/>
        <v>1</v>
      </c>
      <c r="AM85" s="256">
        <f t="shared" si="37"/>
        <v>0</v>
      </c>
      <c r="AN85" s="256">
        <f t="shared" si="38"/>
        <v>0.5</v>
      </c>
    </row>
    <row r="86" spans="1:40" ht="13.5" customHeight="1" x14ac:dyDescent="0.35">
      <c r="A86" s="150" t="str">
        <f>'Crisis Indicator Data'!A83</f>
        <v>Multiple crises in Niger</v>
      </c>
      <c r="B86" s="151" t="str">
        <f>'Crisis Indicator Data'!B83</f>
        <v>Multiple crises country</v>
      </c>
      <c r="C86" s="151" t="str">
        <f>'Crisis Indicator Data'!C83</f>
        <v>NER001</v>
      </c>
      <c r="D86" s="151" t="str">
        <f>'Crisis Indicator Data'!D83</f>
        <v>Niger</v>
      </c>
      <c r="E86" s="152" t="str">
        <f>'Crisis Indicator Data'!E83</f>
        <v>NER</v>
      </c>
      <c r="F86" s="256">
        <f>IF(B86="Regional crisis",(IF(VLOOKUP($C86,'Regional Crises'!$B$1:$R$66,7,FALSE)="x","x",ROUND(IF(VLOOKUP($C86,'Regional Crises'!$B$1:$R$66,7,FALSE)&gt;$F$3,5,IF(VLOOKUP($C86,'Regional Crises'!$B$1:$R$66,7,FALSE)&lt;F$4,0,($F$3-VLOOKUP($C86,'Regional Crises'!$B$1:$R$66,7,FALSE))/($F$3-$F$4)*5)),1))),IF(VLOOKUP($E86,'Country Indicator Data'!$B$4:$N$300,3,FALSE)="x","x",ROUND(IF(VLOOKUP($E86,'Country Indicator Data'!$B$4:$N$300,3,FALSE)&gt;$F$3,5,IF(VLOOKUP($E86,'Country Indicator Data'!$B$4:$N$300,3,FALSE)&lt;$F$4,0,($F$3-VLOOKUP($E86,'Country Indicator Data'!$B$4:$N$300,3,FALSE))/($F$3-$F$4)*5)),1)))</f>
        <v>2.1</v>
      </c>
      <c r="G86" s="256">
        <f>IF(B86="Regional crisis",(IF(VLOOKUP($C86,'Regional Crises'!$B$1:$R$66,9,FALSE)="x","x",ROUND(IF(VLOOKUP($C86,'Regional Crises'!$B$1:$R$66,9,FALSE)&gt;G$3,5,IF(VLOOKUP($C86,'Regional Crises'!$B$1:$R$66,9,FALSE)&lt;G$4,0,(G$3-VLOOKUP($C86,'Regional Crises'!$B$1:$R$66,9,FALSE))/(G$3-G$4)*5)),1))),IF(VLOOKUP($E86,'Country Indicator Data'!$B$4:$N$300,5,FALSE)="x","x",ROUND(IF(VLOOKUP($E86,'Country Indicator Data'!$B$4:$N$300,5,FALSE)&gt;G$3,5,IF(VLOOKUP($E86,'Country Indicator Data'!$B$4:$N$300,5,FALSE)&lt;G$4,0,(G$3-VLOOKUP($E86,'Country Indicator Data'!$B$4:$N$300,5,FALSE))/(G$3-G$4)*5)),1)))</f>
        <v>2</v>
      </c>
      <c r="H86" s="256">
        <f t="shared" si="26"/>
        <v>2.0499999999999998</v>
      </c>
      <c r="I86" s="256">
        <f>IF(B86="Regional crisis",(IF(VLOOKUP($C86,'Regional Crises'!$B$1:$R$66,6,FALSE)="x","x",ROUND(IF(VLOOKUP($C86,'Regional Crises'!$B$1:$R$66,6,FALSE)&gt;I$3,5,IF(VLOOKUP($C86,'Regional Crises'!$B$1:$R$66,6,FALSE)&lt;I$4,0,5-(I$3-VLOOKUP($C86,'Regional Crises'!$B$1:$R$66,6,FALSE))/(I$3-I$4)*5)),1))),IF(VLOOKUP($E86,'Country Indicator Data'!$B$4:$N$300,2,FALSE)="x","x",ROUND(IF(VLOOKUP($E86,'Country Indicator Data'!$B$4:$N$300,2,FALSE)&gt;I$3,5,IF(VLOOKUP($E86,'Country Indicator Data'!$B$4:$N$300,2,FALSE)&lt;I$4,0,5-(I$3-VLOOKUP($E86,'Country Indicator Data'!$B$4:$N$300,2,FALSE))/(I$3-I$4)*5)),1)))</f>
        <v>3.1</v>
      </c>
      <c r="J86" s="256">
        <f>IF(B86="Regional crisis",(IF(VLOOKUP($C86,'Regional Crises'!$B$1:$R$66,8,FALSE)="x","x",ROUND(IF(VLOOKUP($C86,'Regional Crises'!$B$1:$R$66,8,FALSE)&gt;J$3,5,IF(VLOOKUP($C86,'Regional Crises'!$B$1:$R$66,8,FALSE)&lt;J$4,0,5-(J$3-VLOOKUP($C86,'Regional Crises'!$B$1:$R$66,8,FALSE))/(J$3-J$4)*5)),1))),IF(VLOOKUP($E86,'Country Indicator Data'!$B$4:$N$300,4,FALSE)="x","x",ROUND(IF(VLOOKUP($E86,'Country Indicator Data'!$B$4:$N$300,4,FALSE)&gt;J$3,5,IF(VLOOKUP($E86,'Country Indicator Data'!$B$4:$N$300,4,FALSE)&lt;J$4,0,5-(J$3-VLOOKUP($E86,'Country Indicator Data'!$B$4:$N$300,4,FALSE))/(J$3-J$4)*5)),1)))</f>
        <v>0.9</v>
      </c>
      <c r="K86" s="256">
        <f t="shared" si="27"/>
        <v>2</v>
      </c>
      <c r="L86" s="256">
        <f>IF(B86="Regional crisis",(IF(VLOOKUP($C86,'Regional Crises'!$B$1:$R$66,10,FALSE)="x","x",ROUND(IF(VLOOKUP($C86,'Regional Crises'!$B$1:$R$66,10,FALSE)&gt;L$3,5,IF(VLOOKUP($C86,'Regional Crises'!$B$1:$R$66,10,FALSE)&lt;L$4,0,5-(L$3-VLOOKUP($C86,'Regional Crises'!$B$1:$R$66,10,FALSE))/(L$3-L$4)*5)),1))),IF(VLOOKUP($E86,'Country Indicator Data'!$B$4:$N$300,6,FALSE)="x","x",ROUND(IF(VLOOKUP($E86,'Country Indicator Data'!$B$4:$N$300,6,FALSE)&gt;L$3,5,IF(VLOOKUP($E86,'Country Indicator Data'!$B$4:$N$300,6,FALSE)&lt;L$4,0,5-(L$3-VLOOKUP($E86,'Country Indicator Data'!$B$4:$N$300,6,FALSE))/(L$3-L$4)*5)),1)))</f>
        <v>4.3</v>
      </c>
      <c r="M86" s="256">
        <f>IF(B86="Regional crisis",(IF(VLOOKUP($C86,'Regional Crises'!$B$1:$R$66,11,FALSE)="x","x",ROUND(IF(VLOOKUP($C86,'Regional Crises'!$B$1:$R$66,11,FALSE)&gt;M$3,5,IF(VLOOKUP($C86,'Regional Crises'!$B$1:$R$66,11,FALSE)&lt;M$4,0,5-(M$3-VLOOKUP($C86,'Regional Crises'!$B$1:$R$66,11,FALSE))/(M$3-M$4)*5)),1))),IF(VLOOKUP($E86,'Country Indicator Data'!$B$4:$N$300,7,FALSE)="x","x",ROUND(IF(VLOOKUP($E86,'Country Indicator Data'!$B$4:$N$300,7,FALSE)&gt;M$3,5,IF(VLOOKUP($E86,'Country Indicator Data'!$B$4:$N$300,7,FALSE)&lt;M$4,0,5-(M$3-VLOOKUP($E86,'Country Indicator Data'!$B$4:$N$300,7,FALSE))/(M$3-M$4)*5)),1)))</f>
        <v>1.2</v>
      </c>
      <c r="N86" s="256">
        <f t="shared" si="28"/>
        <v>2.75</v>
      </c>
      <c r="O86" s="256">
        <f t="shared" si="29"/>
        <v>2.2666666666666666</v>
      </c>
      <c r="P86" s="256">
        <f>IF(B86="Regional crisis",VLOOKUP(C86,'Regional Crises'!$B$1:$R$69,12,FALSE),VLOOKUP(E86,'Country Indicator Data'!$B$4:$I$300,8,FALSE))</f>
        <v>3</v>
      </c>
      <c r="Q86" s="256">
        <f>IF($B86="Regional crisis",((IF(VLOOKUP($C86,'Regional Crises'!$B$1:$R$66,13,FALSE)="x","x",ROUND(IF(VLOOKUP($C86,'Regional Crises'!$B$1:$R$66,13,FALSE)&gt;Q$3,5,IF(VLOOKUP($C86,'Regional Crises'!$B$1:$R$66,13,FALSE)&lt;Q$4,0,5-(LOG(Q$3)-LOG(VLOOKUP($C86,'Regional Crises'!$B$1:$R$66,13,FALSE)))/(LOG(Q$3)-LOG(Q$4))*5)),1)))),(IF(VLOOKUP($E86,'Country Indicator Data'!$B$4:$N$300,9,FALSE)="x","x",ROUND(IF(VLOOKUP($E86,'Country Indicator Data'!$B$4:$N$300,9,FALSE)&gt;Q$3,5,IF(VLOOKUP($E86,'Country Indicator Data'!$B$4:$N$300,9,FALSE)&lt;Q$4,0,5-(LOG(Q$3)-LOG(VLOOKUP($E86,'Country Indicator Data'!$B$4:$N$300,9,FALSE)))/(LOG(Q$3)-LOG(Q$4))*5)),1))))</f>
        <v>3.7</v>
      </c>
      <c r="R86" s="256">
        <f t="shared" si="30"/>
        <v>3.35</v>
      </c>
      <c r="S86" s="256">
        <f>IF(B86="Regional crisis",((IF(VLOOKUP($C86,'Regional Crises'!$B$1:$R$66,17,FALSE)="x","x",ROUND(IF(VLOOKUP($C86,'Regional Crises'!$B$1:$R$66,17,FALSE)&gt;S$3,0,IF(VLOOKUP($C86,'Regional Crises'!$B$1:$R$66,17,FALSE)&lt;S$4,5,(S$3-VLOOKUP($C86,'Regional Crises'!$B$1:$R$66,17,FALSE))/(S$3-S$4)*5)),1)))),(IF(VLOOKUP($E86,'Country Indicator Data'!$B$4:$N$300,13,FALSE)="x","x",ROUND(IF(VLOOKUP($E86,'Country Indicator Data'!$B$4:$N$300,13,FALSE)&gt;S$3,0,IF(VLOOKUP($E86,'Country Indicator Data'!$B$4:$N$300,13,FALSE)&lt;S$4,5,(S$3-VLOOKUP($E86,'Country Indicator Data'!$B$4:$N$300,13,FALSE))/(S$3-S$4)*5)),1))))</f>
        <v>3.4</v>
      </c>
      <c r="T86" s="256">
        <f>IF(B86="Regional crisis",((IF(VLOOKUP($C86,'Regional Crises'!$B$1:$R$66,14,FALSE)="x","x",ROUND(IF(VLOOKUP($C86,'Regional Crises'!$B$1:$R$66,14,FALSE)&gt;T$3,0,IF(VLOOKUP($C86,'Regional Crises'!$B$1:$R$66,14,FALSE)&lt;T$4,5,(T$3-VLOOKUP($C86,'Regional Crises'!$B$1:$R$66,14,FALSE))/(T$3-T$4)*5)),1)))),(IF(VLOOKUP($E86,'Country Indicator Data'!$B$4:$N$300,10,FALSE)="x","x",ROUND(IF(VLOOKUP($E86,'Country Indicator Data'!$B$4:$N$300,10,FALSE)&gt;T$3,0,IF(VLOOKUP($E86,'Country Indicator Data'!$B$4:$N$300,10,FALSE)&lt;T$4,5,(T$3-VLOOKUP($E86,'Country Indicator Data'!$B$4:$N$300,10,FALSE))/(T$3-T$4)*5)),1))))</f>
        <v>3</v>
      </c>
      <c r="U86" s="256">
        <f>IF(B86="Regional crisis",((IF(VLOOKUP($C86,'Regional Crises'!$B$1:$R$66,15,FALSE)="x","x",ROUND(IF(VLOOKUP($C86,'Regional Crises'!$B$1:$R$66,15,FALSE)&gt;U$3,0,IF(VLOOKUP($C86,'Regional Crises'!$B$1:$R$66,15,FALSE)&lt;U$4,5,(U$3-VLOOKUP($C86,'Regional Crises'!$B$1:$R$66,15,FALSE))/(U$3-U$4)*5)),1)))),(IF(VLOOKUP($E86,'Country Indicator Data'!$B$4:$N$300,11,FALSE)="x","x",ROUND(IF(VLOOKUP($E86,'Country Indicator Data'!$B$4:$N$300,11,FALSE)&gt;U$3,0,IF(VLOOKUP($E86,'Country Indicator Data'!$B$4:$N$300,11,FALSE)&lt;U$4,5,(U$3-VLOOKUP($E86,'Country Indicator Data'!$B$4:$N$300,11,FALSE))/(U$3-U$4)*5)),1))))</f>
        <v>2.2999999999999998</v>
      </c>
      <c r="V86" s="256">
        <f>IF(B86="Regional crisis",((IF(VLOOKUP($C86,'Regional Crises'!$B$1:$R$66,16,FALSE)="x","x",ROUND(IF(VLOOKUP($C86,'Regional Crises'!$B$1:$R$66,16,FALSE)&gt;V$3,0,IF(VLOOKUP($C86,'Regional Crises'!$B$1:$R$66,16,FALSE)&lt;V$4,5,(V$3-VLOOKUP($C86,'Regional Crises'!$B$1:$R$66,16,FALSE))/(V$3-V$4)*5)),1)))),(IF(VLOOKUP($E86,'Country Indicator Data'!$B$4:$N$300,12,FALSE)="x","x",ROUND(IF(VLOOKUP($E86,'Country Indicator Data'!$B$4:$N$300,12,FALSE)&gt;V$3,0,IF(VLOOKUP($E86,'Country Indicator Data'!$B$4:$N$300,12,FALSE)&lt;V$4,5,(V$3-VLOOKUP($E86,'Country Indicator Data'!$B$4:$N$300,12,FALSE))/(V$3-V$4)*5)),1))))</f>
        <v>2.6</v>
      </c>
      <c r="W86" s="256">
        <f t="shared" si="31"/>
        <v>2.8</v>
      </c>
      <c r="X86" s="256">
        <f t="shared" si="32"/>
        <v>2.8</v>
      </c>
      <c r="Y86" s="263">
        <f>IF('Core Indicators'!FC83="x","x",IF('Core Indicators'!FC83&gt;=5,5,IF('Core Indicators'!FC83&gt;=4,4,IF('Core Indicators'!FC83&gt;=3,3,IF('Core Indicators'!FC83&gt;=2,2,IF('Core Indicators'!FC83&gt;=1,1,0))))))</f>
        <v>5</v>
      </c>
      <c r="Z86" s="256">
        <f t="shared" si="33"/>
        <v>5</v>
      </c>
      <c r="AA86" s="263">
        <f>'Crisis Indicator Data'!Y83</f>
        <v>1</v>
      </c>
      <c r="AB86" s="263">
        <f>'Crisis Indicator Data'!Z83</f>
        <v>3</v>
      </c>
      <c r="AC86" s="263">
        <f>'Crisis Indicator Data'!AA83</f>
        <v>2</v>
      </c>
      <c r="AD86" s="263">
        <f>'Crisis Indicator Data'!AB83</f>
        <v>0</v>
      </c>
      <c r="AE86" s="263">
        <f t="shared" si="34"/>
        <v>3</v>
      </c>
      <c r="AF86" s="263">
        <f>'Crisis Indicator Data'!AC83</f>
        <v>0</v>
      </c>
      <c r="AG86" s="263">
        <f>'Crisis Indicator Data'!AD83</f>
        <v>3</v>
      </c>
      <c r="AH86" s="263">
        <f t="shared" si="35"/>
        <v>3</v>
      </c>
      <c r="AI86" s="263">
        <f>'Crisis Indicator Data'!AE83</f>
        <v>3</v>
      </c>
      <c r="AJ86" s="263">
        <f>'Crisis Indicator Data'!AF83</f>
        <v>1</v>
      </c>
      <c r="AK86" s="263">
        <f>'Crisis Indicator Data'!AG83</f>
        <v>3</v>
      </c>
      <c r="AL86" s="263">
        <f t="shared" si="36"/>
        <v>5</v>
      </c>
      <c r="AM86" s="256">
        <f t="shared" si="37"/>
        <v>4</v>
      </c>
      <c r="AN86" s="256">
        <f t="shared" si="38"/>
        <v>4.5</v>
      </c>
    </row>
    <row r="87" spans="1:40" ht="13.5" customHeight="1" x14ac:dyDescent="0.35">
      <c r="A87" s="150" t="str">
        <f>'Crisis Indicator Data'!A84</f>
        <v>Boko Haram in Niger</v>
      </c>
      <c r="B87" s="151" t="str">
        <f>'Crisis Indicator Data'!B84</f>
        <v>Conflict</v>
      </c>
      <c r="C87" s="151" t="str">
        <f>'Crisis Indicator Data'!C84</f>
        <v>NER002</v>
      </c>
      <c r="D87" s="151" t="str">
        <f>'Crisis Indicator Data'!D84</f>
        <v>Niger</v>
      </c>
      <c r="E87" s="152" t="str">
        <f>'Crisis Indicator Data'!E84</f>
        <v>NER</v>
      </c>
      <c r="F87" s="256">
        <f>IF(B87="Regional crisis",(IF(VLOOKUP($C87,'Regional Crises'!$B$1:$R$66,7,FALSE)="x","x",ROUND(IF(VLOOKUP($C87,'Regional Crises'!$B$1:$R$66,7,FALSE)&gt;$F$3,5,IF(VLOOKUP($C87,'Regional Crises'!$B$1:$R$66,7,FALSE)&lt;F$4,0,($F$3-VLOOKUP($C87,'Regional Crises'!$B$1:$R$66,7,FALSE))/($F$3-$F$4)*5)),1))),IF(VLOOKUP($E87,'Country Indicator Data'!$B$4:$N$300,3,FALSE)="x","x",ROUND(IF(VLOOKUP($E87,'Country Indicator Data'!$B$4:$N$300,3,FALSE)&gt;$F$3,5,IF(VLOOKUP($E87,'Country Indicator Data'!$B$4:$N$300,3,FALSE)&lt;$F$4,0,($F$3-VLOOKUP($E87,'Country Indicator Data'!$B$4:$N$300,3,FALSE))/($F$3-$F$4)*5)),1)))</f>
        <v>2.1</v>
      </c>
      <c r="G87" s="256">
        <f>IF(B87="Regional crisis",(IF(VLOOKUP($C87,'Regional Crises'!$B$1:$R$66,9,FALSE)="x","x",ROUND(IF(VLOOKUP($C87,'Regional Crises'!$B$1:$R$66,9,FALSE)&gt;G$3,5,IF(VLOOKUP($C87,'Regional Crises'!$B$1:$R$66,9,FALSE)&lt;G$4,0,(G$3-VLOOKUP($C87,'Regional Crises'!$B$1:$R$66,9,FALSE))/(G$3-G$4)*5)),1))),IF(VLOOKUP($E87,'Country Indicator Data'!$B$4:$N$300,5,FALSE)="x","x",ROUND(IF(VLOOKUP($E87,'Country Indicator Data'!$B$4:$N$300,5,FALSE)&gt;G$3,5,IF(VLOOKUP($E87,'Country Indicator Data'!$B$4:$N$300,5,FALSE)&lt;G$4,0,(G$3-VLOOKUP($E87,'Country Indicator Data'!$B$4:$N$300,5,FALSE))/(G$3-G$4)*5)),1)))</f>
        <v>2</v>
      </c>
      <c r="H87" s="256">
        <f t="shared" si="26"/>
        <v>2.0499999999999998</v>
      </c>
      <c r="I87" s="256">
        <f>IF(B87="Regional crisis",(IF(VLOOKUP($C87,'Regional Crises'!$B$1:$R$66,6,FALSE)="x","x",ROUND(IF(VLOOKUP($C87,'Regional Crises'!$B$1:$R$66,6,FALSE)&gt;I$3,5,IF(VLOOKUP($C87,'Regional Crises'!$B$1:$R$66,6,FALSE)&lt;I$4,0,5-(I$3-VLOOKUP($C87,'Regional Crises'!$B$1:$R$66,6,FALSE))/(I$3-I$4)*5)),1))),IF(VLOOKUP($E87,'Country Indicator Data'!$B$4:$N$300,2,FALSE)="x","x",ROUND(IF(VLOOKUP($E87,'Country Indicator Data'!$B$4:$N$300,2,FALSE)&gt;I$3,5,IF(VLOOKUP($E87,'Country Indicator Data'!$B$4:$N$300,2,FALSE)&lt;I$4,0,5-(I$3-VLOOKUP($E87,'Country Indicator Data'!$B$4:$N$300,2,FALSE))/(I$3-I$4)*5)),1)))</f>
        <v>3.1</v>
      </c>
      <c r="J87" s="256">
        <f>IF(B87="Regional crisis",(IF(VLOOKUP($C87,'Regional Crises'!$B$1:$R$66,8,FALSE)="x","x",ROUND(IF(VLOOKUP($C87,'Regional Crises'!$B$1:$R$66,8,FALSE)&gt;J$3,5,IF(VLOOKUP($C87,'Regional Crises'!$B$1:$R$66,8,FALSE)&lt;J$4,0,5-(J$3-VLOOKUP($C87,'Regional Crises'!$B$1:$R$66,8,FALSE))/(J$3-J$4)*5)),1))),IF(VLOOKUP($E87,'Country Indicator Data'!$B$4:$N$300,4,FALSE)="x","x",ROUND(IF(VLOOKUP($E87,'Country Indicator Data'!$B$4:$N$300,4,FALSE)&gt;J$3,5,IF(VLOOKUP($E87,'Country Indicator Data'!$B$4:$N$300,4,FALSE)&lt;J$4,0,5-(J$3-VLOOKUP($E87,'Country Indicator Data'!$B$4:$N$300,4,FALSE))/(J$3-J$4)*5)),1)))</f>
        <v>0.9</v>
      </c>
      <c r="K87" s="256">
        <f t="shared" si="27"/>
        <v>2</v>
      </c>
      <c r="L87" s="256">
        <f>IF(B87="Regional crisis",(IF(VLOOKUP($C87,'Regional Crises'!$B$1:$R$66,10,FALSE)="x","x",ROUND(IF(VLOOKUP($C87,'Regional Crises'!$B$1:$R$66,10,FALSE)&gt;L$3,5,IF(VLOOKUP($C87,'Regional Crises'!$B$1:$R$66,10,FALSE)&lt;L$4,0,5-(L$3-VLOOKUP($C87,'Regional Crises'!$B$1:$R$66,10,FALSE))/(L$3-L$4)*5)),1))),IF(VLOOKUP($E87,'Country Indicator Data'!$B$4:$N$300,6,FALSE)="x","x",ROUND(IF(VLOOKUP($E87,'Country Indicator Data'!$B$4:$N$300,6,FALSE)&gt;L$3,5,IF(VLOOKUP($E87,'Country Indicator Data'!$B$4:$N$300,6,FALSE)&lt;L$4,0,5-(L$3-VLOOKUP($E87,'Country Indicator Data'!$B$4:$N$300,6,FALSE))/(L$3-L$4)*5)),1)))</f>
        <v>4.3</v>
      </c>
      <c r="M87" s="256">
        <f>IF(B87="Regional crisis",(IF(VLOOKUP($C87,'Regional Crises'!$B$1:$R$66,11,FALSE)="x","x",ROUND(IF(VLOOKUP($C87,'Regional Crises'!$B$1:$R$66,11,FALSE)&gt;M$3,5,IF(VLOOKUP($C87,'Regional Crises'!$B$1:$R$66,11,FALSE)&lt;M$4,0,5-(M$3-VLOOKUP($C87,'Regional Crises'!$B$1:$R$66,11,FALSE))/(M$3-M$4)*5)),1))),IF(VLOOKUP($E87,'Country Indicator Data'!$B$4:$N$300,7,FALSE)="x","x",ROUND(IF(VLOOKUP($E87,'Country Indicator Data'!$B$4:$N$300,7,FALSE)&gt;M$3,5,IF(VLOOKUP($E87,'Country Indicator Data'!$B$4:$N$300,7,FALSE)&lt;M$4,0,5-(M$3-VLOOKUP($E87,'Country Indicator Data'!$B$4:$N$300,7,FALSE))/(M$3-M$4)*5)),1)))</f>
        <v>1.2</v>
      </c>
      <c r="N87" s="256">
        <f t="shared" si="28"/>
        <v>2.75</v>
      </c>
      <c r="O87" s="256">
        <f t="shared" si="29"/>
        <v>2.2666666666666666</v>
      </c>
      <c r="P87" s="256">
        <f>IF(B87="Regional crisis",VLOOKUP(C87,'Regional Crises'!$B$1:$R$69,12,FALSE),VLOOKUP(E87,'Country Indicator Data'!$B$4:$I$300,8,FALSE))</f>
        <v>3</v>
      </c>
      <c r="Q87" s="256">
        <f>IF($B87="Regional crisis",((IF(VLOOKUP($C87,'Regional Crises'!$B$1:$R$66,13,FALSE)="x","x",ROUND(IF(VLOOKUP($C87,'Regional Crises'!$B$1:$R$66,13,FALSE)&gt;Q$3,5,IF(VLOOKUP($C87,'Regional Crises'!$B$1:$R$66,13,FALSE)&lt;Q$4,0,5-(LOG(Q$3)-LOG(VLOOKUP($C87,'Regional Crises'!$B$1:$R$66,13,FALSE)))/(LOG(Q$3)-LOG(Q$4))*5)),1)))),(IF(VLOOKUP($E87,'Country Indicator Data'!$B$4:$N$300,9,FALSE)="x","x",ROUND(IF(VLOOKUP($E87,'Country Indicator Data'!$B$4:$N$300,9,FALSE)&gt;Q$3,5,IF(VLOOKUP($E87,'Country Indicator Data'!$B$4:$N$300,9,FALSE)&lt;Q$4,0,5-(LOG(Q$3)-LOG(VLOOKUP($E87,'Country Indicator Data'!$B$4:$N$300,9,FALSE)))/(LOG(Q$3)-LOG(Q$4))*5)),1))))</f>
        <v>3.7</v>
      </c>
      <c r="R87" s="256">
        <f t="shared" si="30"/>
        <v>3.35</v>
      </c>
      <c r="S87" s="256">
        <f>IF(B87="Regional crisis",((IF(VLOOKUP($C87,'Regional Crises'!$B$1:$R$66,17,FALSE)="x","x",ROUND(IF(VLOOKUP($C87,'Regional Crises'!$B$1:$R$66,17,FALSE)&gt;S$3,0,IF(VLOOKUP($C87,'Regional Crises'!$B$1:$R$66,17,FALSE)&lt;S$4,5,(S$3-VLOOKUP($C87,'Regional Crises'!$B$1:$R$66,17,FALSE))/(S$3-S$4)*5)),1)))),(IF(VLOOKUP($E87,'Country Indicator Data'!$B$4:$N$300,13,FALSE)="x","x",ROUND(IF(VLOOKUP($E87,'Country Indicator Data'!$B$4:$N$300,13,FALSE)&gt;S$3,0,IF(VLOOKUP($E87,'Country Indicator Data'!$B$4:$N$300,13,FALSE)&lt;S$4,5,(S$3-VLOOKUP($E87,'Country Indicator Data'!$B$4:$N$300,13,FALSE))/(S$3-S$4)*5)),1))))</f>
        <v>3.4</v>
      </c>
      <c r="T87" s="256">
        <f>IF(B87="Regional crisis",((IF(VLOOKUP($C87,'Regional Crises'!$B$1:$R$66,14,FALSE)="x","x",ROUND(IF(VLOOKUP($C87,'Regional Crises'!$B$1:$R$66,14,FALSE)&gt;T$3,0,IF(VLOOKUP($C87,'Regional Crises'!$B$1:$R$66,14,FALSE)&lt;T$4,5,(T$3-VLOOKUP($C87,'Regional Crises'!$B$1:$R$66,14,FALSE))/(T$3-T$4)*5)),1)))),(IF(VLOOKUP($E87,'Country Indicator Data'!$B$4:$N$300,10,FALSE)="x","x",ROUND(IF(VLOOKUP($E87,'Country Indicator Data'!$B$4:$N$300,10,FALSE)&gt;T$3,0,IF(VLOOKUP($E87,'Country Indicator Data'!$B$4:$N$300,10,FALSE)&lt;T$4,5,(T$3-VLOOKUP($E87,'Country Indicator Data'!$B$4:$N$300,10,FALSE))/(T$3-T$4)*5)),1))))</f>
        <v>3</v>
      </c>
      <c r="U87" s="256">
        <f>IF(B87="Regional crisis",((IF(VLOOKUP($C87,'Regional Crises'!$B$1:$R$66,15,FALSE)="x","x",ROUND(IF(VLOOKUP($C87,'Regional Crises'!$B$1:$R$66,15,FALSE)&gt;U$3,0,IF(VLOOKUP($C87,'Regional Crises'!$B$1:$R$66,15,FALSE)&lt;U$4,5,(U$3-VLOOKUP($C87,'Regional Crises'!$B$1:$R$66,15,FALSE))/(U$3-U$4)*5)),1)))),(IF(VLOOKUP($E87,'Country Indicator Data'!$B$4:$N$300,11,FALSE)="x","x",ROUND(IF(VLOOKUP($E87,'Country Indicator Data'!$B$4:$N$300,11,FALSE)&gt;U$3,0,IF(VLOOKUP($E87,'Country Indicator Data'!$B$4:$N$300,11,FALSE)&lt;U$4,5,(U$3-VLOOKUP($E87,'Country Indicator Data'!$B$4:$N$300,11,FALSE))/(U$3-U$4)*5)),1))))</f>
        <v>2.2999999999999998</v>
      </c>
      <c r="V87" s="256">
        <f>IF(B87="Regional crisis",((IF(VLOOKUP($C87,'Regional Crises'!$B$1:$R$66,16,FALSE)="x","x",ROUND(IF(VLOOKUP($C87,'Regional Crises'!$B$1:$R$66,16,FALSE)&gt;V$3,0,IF(VLOOKUP($C87,'Regional Crises'!$B$1:$R$66,16,FALSE)&lt;V$4,5,(V$3-VLOOKUP($C87,'Regional Crises'!$B$1:$R$66,16,FALSE))/(V$3-V$4)*5)),1)))),(IF(VLOOKUP($E87,'Country Indicator Data'!$B$4:$N$300,12,FALSE)="x","x",ROUND(IF(VLOOKUP($E87,'Country Indicator Data'!$B$4:$N$300,12,FALSE)&gt;V$3,0,IF(VLOOKUP($E87,'Country Indicator Data'!$B$4:$N$300,12,FALSE)&lt;V$4,5,(V$3-VLOOKUP($E87,'Country Indicator Data'!$B$4:$N$300,12,FALSE))/(V$3-V$4)*5)),1))))</f>
        <v>2.6</v>
      </c>
      <c r="W87" s="256">
        <f t="shared" si="31"/>
        <v>2.8</v>
      </c>
      <c r="X87" s="256">
        <f t="shared" si="32"/>
        <v>2.8</v>
      </c>
      <c r="Y87" s="263">
        <f>IF('Core Indicators'!FC84="x","x",IF('Core Indicators'!FC84&gt;=5,5,IF('Core Indicators'!FC84&gt;=4,4,IF('Core Indicators'!FC84&gt;=3,3,IF('Core Indicators'!FC84&gt;=2,2,IF('Core Indicators'!FC84&gt;=1,1,0))))))</f>
        <v>5</v>
      </c>
      <c r="Z87" s="256">
        <f t="shared" si="33"/>
        <v>5</v>
      </c>
      <c r="AA87" s="263">
        <f>'Crisis Indicator Data'!Y84</f>
        <v>1</v>
      </c>
      <c r="AB87" s="263">
        <f>'Crisis Indicator Data'!Z84</f>
        <v>3</v>
      </c>
      <c r="AC87" s="263">
        <f>'Crisis Indicator Data'!AA84</f>
        <v>2</v>
      </c>
      <c r="AD87" s="263">
        <f>'Crisis Indicator Data'!AB84</f>
        <v>0</v>
      </c>
      <c r="AE87" s="263">
        <f t="shared" si="34"/>
        <v>3</v>
      </c>
      <c r="AF87" s="263">
        <f>'Crisis Indicator Data'!AC84</f>
        <v>0</v>
      </c>
      <c r="AG87" s="263">
        <f>'Crisis Indicator Data'!AD84</f>
        <v>3</v>
      </c>
      <c r="AH87" s="263">
        <f t="shared" si="35"/>
        <v>3</v>
      </c>
      <c r="AI87" s="263">
        <f>'Crisis Indicator Data'!AE84</f>
        <v>3</v>
      </c>
      <c r="AJ87" s="263">
        <f>'Crisis Indicator Data'!AF84</f>
        <v>1</v>
      </c>
      <c r="AK87" s="263">
        <f>'Crisis Indicator Data'!AG84</f>
        <v>3</v>
      </c>
      <c r="AL87" s="263">
        <f t="shared" si="36"/>
        <v>5</v>
      </c>
      <c r="AM87" s="256">
        <f t="shared" si="37"/>
        <v>4</v>
      </c>
      <c r="AN87" s="256">
        <f t="shared" si="38"/>
        <v>4.5</v>
      </c>
    </row>
    <row r="88" spans="1:40" ht="13.5" customHeight="1" x14ac:dyDescent="0.35">
      <c r="A88" s="150" t="str">
        <f>'Crisis Indicator Data'!A85</f>
        <v>Mali/Burkina Faso conflict</v>
      </c>
      <c r="B88" s="151" t="str">
        <f>'Crisis Indicator Data'!B85</f>
        <v>Conflict</v>
      </c>
      <c r="C88" s="151" t="str">
        <f>'Crisis Indicator Data'!C85</f>
        <v>NER003</v>
      </c>
      <c r="D88" s="151" t="str">
        <f>'Crisis Indicator Data'!D85</f>
        <v>Niger</v>
      </c>
      <c r="E88" s="152" t="str">
        <f>'Crisis Indicator Data'!E85</f>
        <v>NER</v>
      </c>
      <c r="F88" s="256">
        <f>IF(B88="Regional crisis",(IF(VLOOKUP($C88,'Regional Crises'!$B$1:$R$66,7,FALSE)="x","x",ROUND(IF(VLOOKUP($C88,'Regional Crises'!$B$1:$R$66,7,FALSE)&gt;$F$3,5,IF(VLOOKUP($C88,'Regional Crises'!$B$1:$R$66,7,FALSE)&lt;F$4,0,($F$3-VLOOKUP($C88,'Regional Crises'!$B$1:$R$66,7,FALSE))/($F$3-$F$4)*5)),1))),IF(VLOOKUP($E88,'Country Indicator Data'!$B$4:$N$300,3,FALSE)="x","x",ROUND(IF(VLOOKUP($E88,'Country Indicator Data'!$B$4:$N$300,3,FALSE)&gt;$F$3,5,IF(VLOOKUP($E88,'Country Indicator Data'!$B$4:$N$300,3,FALSE)&lt;$F$4,0,($F$3-VLOOKUP($E88,'Country Indicator Data'!$B$4:$N$300,3,FALSE))/($F$3-$F$4)*5)),1)))</f>
        <v>2.1</v>
      </c>
      <c r="G88" s="256">
        <f>IF(B88="Regional crisis",(IF(VLOOKUP($C88,'Regional Crises'!$B$1:$R$66,9,FALSE)="x","x",ROUND(IF(VLOOKUP($C88,'Regional Crises'!$B$1:$R$66,9,FALSE)&gt;G$3,5,IF(VLOOKUP($C88,'Regional Crises'!$B$1:$R$66,9,FALSE)&lt;G$4,0,(G$3-VLOOKUP($C88,'Regional Crises'!$B$1:$R$66,9,FALSE))/(G$3-G$4)*5)),1))),IF(VLOOKUP($E88,'Country Indicator Data'!$B$4:$N$300,5,FALSE)="x","x",ROUND(IF(VLOOKUP($E88,'Country Indicator Data'!$B$4:$N$300,5,FALSE)&gt;G$3,5,IF(VLOOKUP($E88,'Country Indicator Data'!$B$4:$N$300,5,FALSE)&lt;G$4,0,(G$3-VLOOKUP($E88,'Country Indicator Data'!$B$4:$N$300,5,FALSE))/(G$3-G$4)*5)),1)))</f>
        <v>2</v>
      </c>
      <c r="H88" s="256">
        <f t="shared" si="26"/>
        <v>2.0499999999999998</v>
      </c>
      <c r="I88" s="256">
        <f>IF(B88="Regional crisis",(IF(VLOOKUP($C88,'Regional Crises'!$B$1:$R$66,6,FALSE)="x","x",ROUND(IF(VLOOKUP($C88,'Regional Crises'!$B$1:$R$66,6,FALSE)&gt;I$3,5,IF(VLOOKUP($C88,'Regional Crises'!$B$1:$R$66,6,FALSE)&lt;I$4,0,5-(I$3-VLOOKUP($C88,'Regional Crises'!$B$1:$R$66,6,FALSE))/(I$3-I$4)*5)),1))),IF(VLOOKUP($E88,'Country Indicator Data'!$B$4:$N$300,2,FALSE)="x","x",ROUND(IF(VLOOKUP($E88,'Country Indicator Data'!$B$4:$N$300,2,FALSE)&gt;I$3,5,IF(VLOOKUP($E88,'Country Indicator Data'!$B$4:$N$300,2,FALSE)&lt;I$4,0,5-(I$3-VLOOKUP($E88,'Country Indicator Data'!$B$4:$N$300,2,FALSE))/(I$3-I$4)*5)),1)))</f>
        <v>3.1</v>
      </c>
      <c r="J88" s="256">
        <f>IF(B88="Regional crisis",(IF(VLOOKUP($C88,'Regional Crises'!$B$1:$R$66,8,FALSE)="x","x",ROUND(IF(VLOOKUP($C88,'Regional Crises'!$B$1:$R$66,8,FALSE)&gt;J$3,5,IF(VLOOKUP($C88,'Regional Crises'!$B$1:$R$66,8,FALSE)&lt;J$4,0,5-(J$3-VLOOKUP($C88,'Regional Crises'!$B$1:$R$66,8,FALSE))/(J$3-J$4)*5)),1))),IF(VLOOKUP($E88,'Country Indicator Data'!$B$4:$N$300,4,FALSE)="x","x",ROUND(IF(VLOOKUP($E88,'Country Indicator Data'!$B$4:$N$300,4,FALSE)&gt;J$3,5,IF(VLOOKUP($E88,'Country Indicator Data'!$B$4:$N$300,4,FALSE)&lt;J$4,0,5-(J$3-VLOOKUP($E88,'Country Indicator Data'!$B$4:$N$300,4,FALSE))/(J$3-J$4)*5)),1)))</f>
        <v>0.9</v>
      </c>
      <c r="K88" s="256">
        <f t="shared" si="27"/>
        <v>2</v>
      </c>
      <c r="L88" s="256">
        <f>IF(B88="Regional crisis",(IF(VLOOKUP($C88,'Regional Crises'!$B$1:$R$66,10,FALSE)="x","x",ROUND(IF(VLOOKUP($C88,'Regional Crises'!$B$1:$R$66,10,FALSE)&gt;L$3,5,IF(VLOOKUP($C88,'Regional Crises'!$B$1:$R$66,10,FALSE)&lt;L$4,0,5-(L$3-VLOOKUP($C88,'Regional Crises'!$B$1:$R$66,10,FALSE))/(L$3-L$4)*5)),1))),IF(VLOOKUP($E88,'Country Indicator Data'!$B$4:$N$300,6,FALSE)="x","x",ROUND(IF(VLOOKUP($E88,'Country Indicator Data'!$B$4:$N$300,6,FALSE)&gt;L$3,5,IF(VLOOKUP($E88,'Country Indicator Data'!$B$4:$N$300,6,FALSE)&lt;L$4,0,5-(L$3-VLOOKUP($E88,'Country Indicator Data'!$B$4:$N$300,6,FALSE))/(L$3-L$4)*5)),1)))</f>
        <v>4.3</v>
      </c>
      <c r="M88" s="256">
        <f>IF(B88="Regional crisis",(IF(VLOOKUP($C88,'Regional Crises'!$B$1:$R$66,11,FALSE)="x","x",ROUND(IF(VLOOKUP($C88,'Regional Crises'!$B$1:$R$66,11,FALSE)&gt;M$3,5,IF(VLOOKUP($C88,'Regional Crises'!$B$1:$R$66,11,FALSE)&lt;M$4,0,5-(M$3-VLOOKUP($C88,'Regional Crises'!$B$1:$R$66,11,FALSE))/(M$3-M$4)*5)),1))),IF(VLOOKUP($E88,'Country Indicator Data'!$B$4:$N$300,7,FALSE)="x","x",ROUND(IF(VLOOKUP($E88,'Country Indicator Data'!$B$4:$N$300,7,FALSE)&gt;M$3,5,IF(VLOOKUP($E88,'Country Indicator Data'!$B$4:$N$300,7,FALSE)&lt;M$4,0,5-(M$3-VLOOKUP($E88,'Country Indicator Data'!$B$4:$N$300,7,FALSE))/(M$3-M$4)*5)),1)))</f>
        <v>1.2</v>
      </c>
      <c r="N88" s="256">
        <f t="shared" si="28"/>
        <v>2.75</v>
      </c>
      <c r="O88" s="256">
        <f t="shared" si="29"/>
        <v>2.2666666666666666</v>
      </c>
      <c r="P88" s="256">
        <f>IF(B88="Regional crisis",VLOOKUP(C88,'Regional Crises'!$B$1:$R$69,12,FALSE),VLOOKUP(E88,'Country Indicator Data'!$B$4:$I$300,8,FALSE))</f>
        <v>3</v>
      </c>
      <c r="Q88" s="256">
        <f>IF($B88="Regional crisis",((IF(VLOOKUP($C88,'Regional Crises'!$B$1:$R$66,13,FALSE)="x","x",ROUND(IF(VLOOKUP($C88,'Regional Crises'!$B$1:$R$66,13,FALSE)&gt;Q$3,5,IF(VLOOKUP($C88,'Regional Crises'!$B$1:$R$66,13,FALSE)&lt;Q$4,0,5-(LOG(Q$3)-LOG(VLOOKUP($C88,'Regional Crises'!$B$1:$R$66,13,FALSE)))/(LOG(Q$3)-LOG(Q$4))*5)),1)))),(IF(VLOOKUP($E88,'Country Indicator Data'!$B$4:$N$300,9,FALSE)="x","x",ROUND(IF(VLOOKUP($E88,'Country Indicator Data'!$B$4:$N$300,9,FALSE)&gt;Q$3,5,IF(VLOOKUP($E88,'Country Indicator Data'!$B$4:$N$300,9,FALSE)&lt;Q$4,0,5-(LOG(Q$3)-LOG(VLOOKUP($E88,'Country Indicator Data'!$B$4:$N$300,9,FALSE)))/(LOG(Q$3)-LOG(Q$4))*5)),1))))</f>
        <v>3.7</v>
      </c>
      <c r="R88" s="256">
        <f t="shared" si="30"/>
        <v>3.35</v>
      </c>
      <c r="S88" s="256">
        <f>IF(B88="Regional crisis",((IF(VLOOKUP($C88,'Regional Crises'!$B$1:$R$66,17,FALSE)="x","x",ROUND(IF(VLOOKUP($C88,'Regional Crises'!$B$1:$R$66,17,FALSE)&gt;S$3,0,IF(VLOOKUP($C88,'Regional Crises'!$B$1:$R$66,17,FALSE)&lt;S$4,5,(S$3-VLOOKUP($C88,'Regional Crises'!$B$1:$R$66,17,FALSE))/(S$3-S$4)*5)),1)))),(IF(VLOOKUP($E88,'Country Indicator Data'!$B$4:$N$300,13,FALSE)="x","x",ROUND(IF(VLOOKUP($E88,'Country Indicator Data'!$B$4:$N$300,13,FALSE)&gt;S$3,0,IF(VLOOKUP($E88,'Country Indicator Data'!$B$4:$N$300,13,FALSE)&lt;S$4,5,(S$3-VLOOKUP($E88,'Country Indicator Data'!$B$4:$N$300,13,FALSE))/(S$3-S$4)*5)),1))))</f>
        <v>3.4</v>
      </c>
      <c r="T88" s="256">
        <f>IF(B88="Regional crisis",((IF(VLOOKUP($C88,'Regional Crises'!$B$1:$R$66,14,FALSE)="x","x",ROUND(IF(VLOOKUP($C88,'Regional Crises'!$B$1:$R$66,14,FALSE)&gt;T$3,0,IF(VLOOKUP($C88,'Regional Crises'!$B$1:$R$66,14,FALSE)&lt;T$4,5,(T$3-VLOOKUP($C88,'Regional Crises'!$B$1:$R$66,14,FALSE))/(T$3-T$4)*5)),1)))),(IF(VLOOKUP($E88,'Country Indicator Data'!$B$4:$N$300,10,FALSE)="x","x",ROUND(IF(VLOOKUP($E88,'Country Indicator Data'!$B$4:$N$300,10,FALSE)&gt;T$3,0,IF(VLOOKUP($E88,'Country Indicator Data'!$B$4:$N$300,10,FALSE)&lt;T$4,5,(T$3-VLOOKUP($E88,'Country Indicator Data'!$B$4:$N$300,10,FALSE))/(T$3-T$4)*5)),1))))</f>
        <v>3</v>
      </c>
      <c r="U88" s="256">
        <f>IF(B88="Regional crisis",((IF(VLOOKUP($C88,'Regional Crises'!$B$1:$R$66,15,FALSE)="x","x",ROUND(IF(VLOOKUP($C88,'Regional Crises'!$B$1:$R$66,15,FALSE)&gt;U$3,0,IF(VLOOKUP($C88,'Regional Crises'!$B$1:$R$66,15,FALSE)&lt;U$4,5,(U$3-VLOOKUP($C88,'Regional Crises'!$B$1:$R$66,15,FALSE))/(U$3-U$4)*5)),1)))),(IF(VLOOKUP($E88,'Country Indicator Data'!$B$4:$N$300,11,FALSE)="x","x",ROUND(IF(VLOOKUP($E88,'Country Indicator Data'!$B$4:$N$300,11,FALSE)&gt;U$3,0,IF(VLOOKUP($E88,'Country Indicator Data'!$B$4:$N$300,11,FALSE)&lt;U$4,5,(U$3-VLOOKUP($E88,'Country Indicator Data'!$B$4:$N$300,11,FALSE))/(U$3-U$4)*5)),1))))</f>
        <v>2.2999999999999998</v>
      </c>
      <c r="V88" s="256">
        <f>IF(B88="Regional crisis",((IF(VLOOKUP($C88,'Regional Crises'!$B$1:$R$66,16,FALSE)="x","x",ROUND(IF(VLOOKUP($C88,'Regional Crises'!$B$1:$R$66,16,FALSE)&gt;V$3,0,IF(VLOOKUP($C88,'Regional Crises'!$B$1:$R$66,16,FALSE)&lt;V$4,5,(V$3-VLOOKUP($C88,'Regional Crises'!$B$1:$R$66,16,FALSE))/(V$3-V$4)*5)),1)))),(IF(VLOOKUP($E88,'Country Indicator Data'!$B$4:$N$300,12,FALSE)="x","x",ROUND(IF(VLOOKUP($E88,'Country Indicator Data'!$B$4:$N$300,12,FALSE)&gt;V$3,0,IF(VLOOKUP($E88,'Country Indicator Data'!$B$4:$N$300,12,FALSE)&lt;V$4,5,(V$3-VLOOKUP($E88,'Country Indicator Data'!$B$4:$N$300,12,FALSE))/(V$3-V$4)*5)),1))))</f>
        <v>2.6</v>
      </c>
      <c r="W88" s="256">
        <f t="shared" si="31"/>
        <v>2.8</v>
      </c>
      <c r="X88" s="256">
        <f t="shared" si="32"/>
        <v>2.8</v>
      </c>
      <c r="Y88" s="263">
        <f>IF('Core Indicators'!FC85="x","x",IF('Core Indicators'!FC85&gt;=5,5,IF('Core Indicators'!FC85&gt;=4,4,IF('Core Indicators'!FC85&gt;=3,3,IF('Core Indicators'!FC85&gt;=2,2,IF('Core Indicators'!FC85&gt;=1,1,0))))))</f>
        <v>5</v>
      </c>
      <c r="Z88" s="256">
        <f t="shared" si="33"/>
        <v>5</v>
      </c>
      <c r="AA88" s="263">
        <f>'Crisis Indicator Data'!Y85</f>
        <v>1</v>
      </c>
      <c r="AB88" s="263">
        <f>'Crisis Indicator Data'!Z85</f>
        <v>3</v>
      </c>
      <c r="AC88" s="263">
        <f>'Crisis Indicator Data'!AA85</f>
        <v>2</v>
      </c>
      <c r="AD88" s="263">
        <f>'Crisis Indicator Data'!AB85</f>
        <v>0</v>
      </c>
      <c r="AE88" s="263">
        <f t="shared" si="34"/>
        <v>3</v>
      </c>
      <c r="AF88" s="263">
        <f>'Crisis Indicator Data'!AC85</f>
        <v>0</v>
      </c>
      <c r="AG88" s="263">
        <f>'Crisis Indicator Data'!AD85</f>
        <v>2</v>
      </c>
      <c r="AH88" s="263">
        <f t="shared" si="35"/>
        <v>2</v>
      </c>
      <c r="AI88" s="263">
        <f>'Crisis Indicator Data'!AE85</f>
        <v>3</v>
      </c>
      <c r="AJ88" s="263">
        <f>'Crisis Indicator Data'!AF85</f>
        <v>0</v>
      </c>
      <c r="AK88" s="263">
        <f>'Crisis Indicator Data'!AG85</f>
        <v>3</v>
      </c>
      <c r="AL88" s="263">
        <f t="shared" si="36"/>
        <v>4</v>
      </c>
      <c r="AM88" s="256">
        <f t="shared" si="37"/>
        <v>3</v>
      </c>
      <c r="AN88" s="256">
        <f t="shared" si="38"/>
        <v>4</v>
      </c>
    </row>
    <row r="89" spans="1:40" ht="13.5" customHeight="1" x14ac:dyDescent="0.35">
      <c r="A89" s="150" t="str">
        <f>'Crisis Indicator Data'!A86</f>
        <v>Nigerian Refugees</v>
      </c>
      <c r="B89" s="151" t="str">
        <f>'Crisis Indicator Data'!B86</f>
        <v>International displacement</v>
      </c>
      <c r="C89" s="151" t="str">
        <f>'Crisis Indicator Data'!C86</f>
        <v>NER004</v>
      </c>
      <c r="D89" s="151" t="str">
        <f>'Crisis Indicator Data'!D86</f>
        <v>Niger</v>
      </c>
      <c r="E89" s="152" t="str">
        <f>'Crisis Indicator Data'!E86</f>
        <v>NER</v>
      </c>
      <c r="F89" s="256">
        <f>IF(B89="Regional crisis",(IF(VLOOKUP($C89,'Regional Crises'!$B$1:$R$66,7,FALSE)="x","x",ROUND(IF(VLOOKUP($C89,'Regional Crises'!$B$1:$R$66,7,FALSE)&gt;$F$3,5,IF(VLOOKUP($C89,'Regional Crises'!$B$1:$R$66,7,FALSE)&lt;F$4,0,($F$3-VLOOKUP($C89,'Regional Crises'!$B$1:$R$66,7,FALSE))/($F$3-$F$4)*5)),1))),IF(VLOOKUP($E89,'Country Indicator Data'!$B$4:$N$300,3,FALSE)="x","x",ROUND(IF(VLOOKUP($E89,'Country Indicator Data'!$B$4:$N$300,3,FALSE)&gt;$F$3,5,IF(VLOOKUP($E89,'Country Indicator Data'!$B$4:$N$300,3,FALSE)&lt;$F$4,0,($F$3-VLOOKUP($E89,'Country Indicator Data'!$B$4:$N$300,3,FALSE))/($F$3-$F$4)*5)),1)))</f>
        <v>2.1</v>
      </c>
      <c r="G89" s="256">
        <f>IF(B89="Regional crisis",(IF(VLOOKUP($C89,'Regional Crises'!$B$1:$R$66,9,FALSE)="x","x",ROUND(IF(VLOOKUP($C89,'Regional Crises'!$B$1:$R$66,9,FALSE)&gt;G$3,5,IF(VLOOKUP($C89,'Regional Crises'!$B$1:$R$66,9,FALSE)&lt;G$4,0,(G$3-VLOOKUP($C89,'Regional Crises'!$B$1:$R$66,9,FALSE))/(G$3-G$4)*5)),1))),IF(VLOOKUP($E89,'Country Indicator Data'!$B$4:$N$300,5,FALSE)="x","x",ROUND(IF(VLOOKUP($E89,'Country Indicator Data'!$B$4:$N$300,5,FALSE)&gt;G$3,5,IF(VLOOKUP($E89,'Country Indicator Data'!$B$4:$N$300,5,FALSE)&lt;G$4,0,(G$3-VLOOKUP($E89,'Country Indicator Data'!$B$4:$N$300,5,FALSE))/(G$3-G$4)*5)),1)))</f>
        <v>2</v>
      </c>
      <c r="H89" s="256">
        <f t="shared" si="26"/>
        <v>2.0499999999999998</v>
      </c>
      <c r="I89" s="256">
        <f>IF(B89="Regional crisis",(IF(VLOOKUP($C89,'Regional Crises'!$B$1:$R$66,6,FALSE)="x","x",ROUND(IF(VLOOKUP($C89,'Regional Crises'!$B$1:$R$66,6,FALSE)&gt;I$3,5,IF(VLOOKUP($C89,'Regional Crises'!$B$1:$R$66,6,FALSE)&lt;I$4,0,5-(I$3-VLOOKUP($C89,'Regional Crises'!$B$1:$R$66,6,FALSE))/(I$3-I$4)*5)),1))),IF(VLOOKUP($E89,'Country Indicator Data'!$B$4:$N$300,2,FALSE)="x","x",ROUND(IF(VLOOKUP($E89,'Country Indicator Data'!$B$4:$N$300,2,FALSE)&gt;I$3,5,IF(VLOOKUP($E89,'Country Indicator Data'!$B$4:$N$300,2,FALSE)&lt;I$4,0,5-(I$3-VLOOKUP($E89,'Country Indicator Data'!$B$4:$N$300,2,FALSE))/(I$3-I$4)*5)),1)))</f>
        <v>3.1</v>
      </c>
      <c r="J89" s="256">
        <f>IF(B89="Regional crisis",(IF(VLOOKUP($C89,'Regional Crises'!$B$1:$R$66,8,FALSE)="x","x",ROUND(IF(VLOOKUP($C89,'Regional Crises'!$B$1:$R$66,8,FALSE)&gt;J$3,5,IF(VLOOKUP($C89,'Regional Crises'!$B$1:$R$66,8,FALSE)&lt;J$4,0,5-(J$3-VLOOKUP($C89,'Regional Crises'!$B$1:$R$66,8,FALSE))/(J$3-J$4)*5)),1))),IF(VLOOKUP($E89,'Country Indicator Data'!$B$4:$N$300,4,FALSE)="x","x",ROUND(IF(VLOOKUP($E89,'Country Indicator Data'!$B$4:$N$300,4,FALSE)&gt;J$3,5,IF(VLOOKUP($E89,'Country Indicator Data'!$B$4:$N$300,4,FALSE)&lt;J$4,0,5-(J$3-VLOOKUP($E89,'Country Indicator Data'!$B$4:$N$300,4,FALSE))/(J$3-J$4)*5)),1)))</f>
        <v>0.9</v>
      </c>
      <c r="K89" s="256">
        <f t="shared" si="27"/>
        <v>2</v>
      </c>
      <c r="L89" s="256">
        <f>IF(B89="Regional crisis",(IF(VLOOKUP($C89,'Regional Crises'!$B$1:$R$66,10,FALSE)="x","x",ROUND(IF(VLOOKUP($C89,'Regional Crises'!$B$1:$R$66,10,FALSE)&gt;L$3,5,IF(VLOOKUP($C89,'Regional Crises'!$B$1:$R$66,10,FALSE)&lt;L$4,0,5-(L$3-VLOOKUP($C89,'Regional Crises'!$B$1:$R$66,10,FALSE))/(L$3-L$4)*5)),1))),IF(VLOOKUP($E89,'Country Indicator Data'!$B$4:$N$300,6,FALSE)="x","x",ROUND(IF(VLOOKUP($E89,'Country Indicator Data'!$B$4:$N$300,6,FALSE)&gt;L$3,5,IF(VLOOKUP($E89,'Country Indicator Data'!$B$4:$N$300,6,FALSE)&lt;L$4,0,5-(L$3-VLOOKUP($E89,'Country Indicator Data'!$B$4:$N$300,6,FALSE))/(L$3-L$4)*5)),1)))</f>
        <v>4.3</v>
      </c>
      <c r="M89" s="256">
        <f>IF(B89="Regional crisis",(IF(VLOOKUP($C89,'Regional Crises'!$B$1:$R$66,11,FALSE)="x","x",ROUND(IF(VLOOKUP($C89,'Regional Crises'!$B$1:$R$66,11,FALSE)&gt;M$3,5,IF(VLOOKUP($C89,'Regional Crises'!$B$1:$R$66,11,FALSE)&lt;M$4,0,5-(M$3-VLOOKUP($C89,'Regional Crises'!$B$1:$R$66,11,FALSE))/(M$3-M$4)*5)),1))),IF(VLOOKUP($E89,'Country Indicator Data'!$B$4:$N$300,7,FALSE)="x","x",ROUND(IF(VLOOKUP($E89,'Country Indicator Data'!$B$4:$N$300,7,FALSE)&gt;M$3,5,IF(VLOOKUP($E89,'Country Indicator Data'!$B$4:$N$300,7,FALSE)&lt;M$4,0,5-(M$3-VLOOKUP($E89,'Country Indicator Data'!$B$4:$N$300,7,FALSE))/(M$3-M$4)*5)),1)))</f>
        <v>1.2</v>
      </c>
      <c r="N89" s="256">
        <f t="shared" si="28"/>
        <v>2.75</v>
      </c>
      <c r="O89" s="256">
        <f t="shared" si="29"/>
        <v>2.2666666666666666</v>
      </c>
      <c r="P89" s="256">
        <f>IF(B89="Regional crisis",VLOOKUP(C89,'Regional Crises'!$B$1:$R$69,12,FALSE),VLOOKUP(E89,'Country Indicator Data'!$B$4:$I$300,8,FALSE))</f>
        <v>3</v>
      </c>
      <c r="Q89" s="256">
        <f>IF($B89="Regional crisis",((IF(VLOOKUP($C89,'Regional Crises'!$B$1:$R$66,13,FALSE)="x","x",ROUND(IF(VLOOKUP($C89,'Regional Crises'!$B$1:$R$66,13,FALSE)&gt;Q$3,5,IF(VLOOKUP($C89,'Regional Crises'!$B$1:$R$66,13,FALSE)&lt;Q$4,0,5-(LOG(Q$3)-LOG(VLOOKUP($C89,'Regional Crises'!$B$1:$R$66,13,FALSE)))/(LOG(Q$3)-LOG(Q$4))*5)),1)))),(IF(VLOOKUP($E89,'Country Indicator Data'!$B$4:$N$300,9,FALSE)="x","x",ROUND(IF(VLOOKUP($E89,'Country Indicator Data'!$B$4:$N$300,9,FALSE)&gt;Q$3,5,IF(VLOOKUP($E89,'Country Indicator Data'!$B$4:$N$300,9,FALSE)&lt;Q$4,0,5-(LOG(Q$3)-LOG(VLOOKUP($E89,'Country Indicator Data'!$B$4:$N$300,9,FALSE)))/(LOG(Q$3)-LOG(Q$4))*5)),1))))</f>
        <v>3.7</v>
      </c>
      <c r="R89" s="256">
        <f t="shared" si="30"/>
        <v>3.35</v>
      </c>
      <c r="S89" s="256">
        <f>IF(B89="Regional crisis",((IF(VLOOKUP($C89,'Regional Crises'!$B$1:$R$66,17,FALSE)="x","x",ROUND(IF(VLOOKUP($C89,'Regional Crises'!$B$1:$R$66,17,FALSE)&gt;S$3,0,IF(VLOOKUP($C89,'Regional Crises'!$B$1:$R$66,17,FALSE)&lt;S$4,5,(S$3-VLOOKUP($C89,'Regional Crises'!$B$1:$R$66,17,FALSE))/(S$3-S$4)*5)),1)))),(IF(VLOOKUP($E89,'Country Indicator Data'!$B$4:$N$300,13,FALSE)="x","x",ROUND(IF(VLOOKUP($E89,'Country Indicator Data'!$B$4:$N$300,13,FALSE)&gt;S$3,0,IF(VLOOKUP($E89,'Country Indicator Data'!$B$4:$N$300,13,FALSE)&lt;S$4,5,(S$3-VLOOKUP($E89,'Country Indicator Data'!$B$4:$N$300,13,FALSE))/(S$3-S$4)*5)),1))))</f>
        <v>3.4</v>
      </c>
      <c r="T89" s="256">
        <f>IF(B89="Regional crisis",((IF(VLOOKUP($C89,'Regional Crises'!$B$1:$R$66,14,FALSE)="x","x",ROUND(IF(VLOOKUP($C89,'Regional Crises'!$B$1:$R$66,14,FALSE)&gt;T$3,0,IF(VLOOKUP($C89,'Regional Crises'!$B$1:$R$66,14,FALSE)&lt;T$4,5,(T$3-VLOOKUP($C89,'Regional Crises'!$B$1:$R$66,14,FALSE))/(T$3-T$4)*5)),1)))),(IF(VLOOKUP($E89,'Country Indicator Data'!$B$4:$N$300,10,FALSE)="x","x",ROUND(IF(VLOOKUP($E89,'Country Indicator Data'!$B$4:$N$300,10,FALSE)&gt;T$3,0,IF(VLOOKUP($E89,'Country Indicator Data'!$B$4:$N$300,10,FALSE)&lt;T$4,5,(T$3-VLOOKUP($E89,'Country Indicator Data'!$B$4:$N$300,10,FALSE))/(T$3-T$4)*5)),1))))</f>
        <v>3</v>
      </c>
      <c r="U89" s="256">
        <f>IF(B89="Regional crisis",((IF(VLOOKUP($C89,'Regional Crises'!$B$1:$R$66,15,FALSE)="x","x",ROUND(IF(VLOOKUP($C89,'Regional Crises'!$B$1:$R$66,15,FALSE)&gt;U$3,0,IF(VLOOKUP($C89,'Regional Crises'!$B$1:$R$66,15,FALSE)&lt;U$4,5,(U$3-VLOOKUP($C89,'Regional Crises'!$B$1:$R$66,15,FALSE))/(U$3-U$4)*5)),1)))),(IF(VLOOKUP($E89,'Country Indicator Data'!$B$4:$N$300,11,FALSE)="x","x",ROUND(IF(VLOOKUP($E89,'Country Indicator Data'!$B$4:$N$300,11,FALSE)&gt;U$3,0,IF(VLOOKUP($E89,'Country Indicator Data'!$B$4:$N$300,11,FALSE)&lt;U$4,5,(U$3-VLOOKUP($E89,'Country Indicator Data'!$B$4:$N$300,11,FALSE))/(U$3-U$4)*5)),1))))</f>
        <v>2.2999999999999998</v>
      </c>
      <c r="V89" s="256">
        <f>IF(B89="Regional crisis",((IF(VLOOKUP($C89,'Regional Crises'!$B$1:$R$66,16,FALSE)="x","x",ROUND(IF(VLOOKUP($C89,'Regional Crises'!$B$1:$R$66,16,FALSE)&gt;V$3,0,IF(VLOOKUP($C89,'Regional Crises'!$B$1:$R$66,16,FALSE)&lt;V$4,5,(V$3-VLOOKUP($C89,'Regional Crises'!$B$1:$R$66,16,FALSE))/(V$3-V$4)*5)),1)))),(IF(VLOOKUP($E89,'Country Indicator Data'!$B$4:$N$300,12,FALSE)="x","x",ROUND(IF(VLOOKUP($E89,'Country Indicator Data'!$B$4:$N$300,12,FALSE)&gt;V$3,0,IF(VLOOKUP($E89,'Country Indicator Data'!$B$4:$N$300,12,FALSE)&lt;V$4,5,(V$3-VLOOKUP($E89,'Country Indicator Data'!$B$4:$N$300,12,FALSE))/(V$3-V$4)*5)),1))))</f>
        <v>2.6</v>
      </c>
      <c r="W89" s="256">
        <f t="shared" si="31"/>
        <v>2.8</v>
      </c>
      <c r="X89" s="256">
        <f t="shared" si="32"/>
        <v>2.8</v>
      </c>
      <c r="Y89" s="263">
        <f>IF('Core Indicators'!FC86="x","x",IF('Core Indicators'!FC86&gt;=5,5,IF('Core Indicators'!FC86&gt;=4,4,IF('Core Indicators'!FC86&gt;=3,3,IF('Core Indicators'!FC86&gt;=2,2,IF('Core Indicators'!FC86&gt;=1,1,0))))))</f>
        <v>2</v>
      </c>
      <c r="Z89" s="256">
        <f t="shared" si="33"/>
        <v>2</v>
      </c>
      <c r="AA89" s="263">
        <f>'Crisis Indicator Data'!Y86</f>
        <v>1</v>
      </c>
      <c r="AB89" s="263">
        <f>'Crisis Indicator Data'!Z86</f>
        <v>3</v>
      </c>
      <c r="AC89" s="263">
        <f>'Crisis Indicator Data'!AA86</f>
        <v>1</v>
      </c>
      <c r="AD89" s="263">
        <f>'Crisis Indicator Data'!AB86</f>
        <v>0</v>
      </c>
      <c r="AE89" s="263">
        <f t="shared" si="34"/>
        <v>2</v>
      </c>
      <c r="AF89" s="263">
        <f>'Crisis Indicator Data'!AC86</f>
        <v>0</v>
      </c>
      <c r="AG89" s="263">
        <f>'Crisis Indicator Data'!AD86</f>
        <v>2</v>
      </c>
      <c r="AH89" s="263">
        <f t="shared" si="35"/>
        <v>2</v>
      </c>
      <c r="AI89" s="263">
        <f>'Crisis Indicator Data'!AE86</f>
        <v>2</v>
      </c>
      <c r="AJ89" s="263">
        <f>'Crisis Indicator Data'!AF86</f>
        <v>0</v>
      </c>
      <c r="AK89" s="263">
        <f>'Crisis Indicator Data'!AG86</f>
        <v>3</v>
      </c>
      <c r="AL89" s="263">
        <f t="shared" si="36"/>
        <v>4</v>
      </c>
      <c r="AM89" s="256">
        <f t="shared" si="37"/>
        <v>3</v>
      </c>
      <c r="AN89" s="256">
        <f t="shared" si="38"/>
        <v>2.5</v>
      </c>
    </row>
    <row r="90" spans="1:40" ht="13.5" customHeight="1" x14ac:dyDescent="0.35">
      <c r="A90" s="150" t="str">
        <f>'Crisis Indicator Data'!A87</f>
        <v>Complex crisis in Nigeria</v>
      </c>
      <c r="B90" s="151" t="str">
        <f>'Crisis Indicator Data'!B87</f>
        <v>Complex crisis</v>
      </c>
      <c r="C90" s="151" t="str">
        <f>'Crisis Indicator Data'!C87</f>
        <v>NGA001</v>
      </c>
      <c r="D90" s="151" t="str">
        <f>'Crisis Indicator Data'!D87</f>
        <v>Nigeria</v>
      </c>
      <c r="E90" s="152" t="str">
        <f>'Crisis Indicator Data'!E87</f>
        <v>NGA</v>
      </c>
      <c r="F90" s="256">
        <f>IF(B90="Regional crisis",(IF(VLOOKUP($C90,'Regional Crises'!$B$1:$R$66,7,FALSE)="x","x",ROUND(IF(VLOOKUP($C90,'Regional Crises'!$B$1:$R$66,7,FALSE)&gt;$F$3,5,IF(VLOOKUP($C90,'Regional Crises'!$B$1:$R$66,7,FALSE)&lt;F$4,0,($F$3-VLOOKUP($C90,'Regional Crises'!$B$1:$R$66,7,FALSE))/($F$3-$F$4)*5)),1))),IF(VLOOKUP($E90,'Country Indicator Data'!$B$4:$N$300,3,FALSE)="x","x",ROUND(IF(VLOOKUP($E90,'Country Indicator Data'!$B$4:$N$300,3,FALSE)&gt;$F$3,5,IF(VLOOKUP($E90,'Country Indicator Data'!$B$4:$N$300,3,FALSE)&lt;$F$4,0,($F$3-VLOOKUP($E90,'Country Indicator Data'!$B$4:$N$300,3,FALSE))/($F$3-$F$4)*5)),1)))</f>
        <v>3.9</v>
      </c>
      <c r="G90" s="256">
        <f>IF(B90="Regional crisis",(IF(VLOOKUP($C90,'Regional Crises'!$B$1:$R$66,9,FALSE)="x","x",ROUND(IF(VLOOKUP($C90,'Regional Crises'!$B$1:$R$66,9,FALSE)&gt;G$3,5,IF(VLOOKUP($C90,'Regional Crises'!$B$1:$R$66,9,FALSE)&lt;G$4,0,(G$3-VLOOKUP($C90,'Regional Crises'!$B$1:$R$66,9,FALSE))/(G$3-G$4)*5)),1))),IF(VLOOKUP($E90,'Country Indicator Data'!$B$4:$N$300,5,FALSE)="x","x",ROUND(IF(VLOOKUP($E90,'Country Indicator Data'!$B$4:$N$300,5,FALSE)&gt;G$3,5,IF(VLOOKUP($E90,'Country Indicator Data'!$B$4:$N$300,5,FALSE)&lt;G$4,0,(G$3-VLOOKUP($E90,'Country Indicator Data'!$B$4:$N$300,5,FALSE))/(G$3-G$4)*5)),1)))</f>
        <v>2.2999999999999998</v>
      </c>
      <c r="H90" s="256">
        <f t="shared" si="26"/>
        <v>3.0999999999999996</v>
      </c>
      <c r="I90" s="256">
        <f>IF(B90="Regional crisis",(IF(VLOOKUP($C90,'Regional Crises'!$B$1:$R$66,6,FALSE)="x","x",ROUND(IF(VLOOKUP($C90,'Regional Crises'!$B$1:$R$66,6,FALSE)&gt;I$3,5,IF(VLOOKUP($C90,'Regional Crises'!$B$1:$R$66,6,FALSE)&lt;I$4,0,5-(I$3-VLOOKUP($C90,'Regional Crises'!$B$1:$R$66,6,FALSE))/(I$3-I$4)*5)),1))),IF(VLOOKUP($E90,'Country Indicator Data'!$B$4:$N$300,2,FALSE)="x","x",ROUND(IF(VLOOKUP($E90,'Country Indicator Data'!$B$4:$N$300,2,FALSE)&gt;I$3,5,IF(VLOOKUP($E90,'Country Indicator Data'!$B$4:$N$300,2,FALSE)&lt;I$4,0,5-(I$3-VLOOKUP($E90,'Country Indicator Data'!$B$4:$N$300,2,FALSE))/(I$3-I$4)*5)),1)))</f>
        <v>4.0999999999999996</v>
      </c>
      <c r="J90" s="256">
        <f>IF(B90="Regional crisis",(IF(VLOOKUP($C90,'Regional Crises'!$B$1:$R$66,8,FALSE)="x","x",ROUND(IF(VLOOKUP($C90,'Regional Crises'!$B$1:$R$66,8,FALSE)&gt;J$3,5,IF(VLOOKUP($C90,'Regional Crises'!$B$1:$R$66,8,FALSE)&lt;J$4,0,5-(J$3-VLOOKUP($C90,'Regional Crises'!$B$1:$R$66,8,FALSE))/(J$3-J$4)*5)),1))),IF(VLOOKUP($E90,'Country Indicator Data'!$B$4:$N$300,4,FALSE)="x","x",ROUND(IF(VLOOKUP($E90,'Country Indicator Data'!$B$4:$N$300,4,FALSE)&gt;J$3,5,IF(VLOOKUP($E90,'Country Indicator Data'!$B$4:$N$300,4,FALSE)&lt;J$4,0,5-(J$3-VLOOKUP($E90,'Country Indicator Data'!$B$4:$N$300,4,FALSE))/(J$3-J$4)*5)),1)))</f>
        <v>0.3</v>
      </c>
      <c r="K90" s="256">
        <f t="shared" si="27"/>
        <v>2.1999999999999997</v>
      </c>
      <c r="L90" s="256" t="str">
        <f>IF(B90="Regional crisis",(IF(VLOOKUP($C90,'Regional Crises'!$B$1:$R$66,10,FALSE)="x","x",ROUND(IF(VLOOKUP($C90,'Regional Crises'!$B$1:$R$66,10,FALSE)&gt;L$3,5,IF(VLOOKUP($C90,'Regional Crises'!$B$1:$R$66,10,FALSE)&lt;L$4,0,5-(L$3-VLOOKUP($C90,'Regional Crises'!$B$1:$R$66,10,FALSE))/(L$3-L$4)*5)),1))),IF(VLOOKUP($E90,'Country Indicator Data'!$B$4:$N$300,6,FALSE)="x","x",ROUND(IF(VLOOKUP($E90,'Country Indicator Data'!$B$4:$N$300,6,FALSE)&gt;L$3,5,IF(VLOOKUP($E90,'Country Indicator Data'!$B$4:$N$300,6,FALSE)&lt;L$4,0,5-(L$3-VLOOKUP($E90,'Country Indicator Data'!$B$4:$N$300,6,FALSE))/(L$3-L$4)*5)),1)))</f>
        <v>x</v>
      </c>
      <c r="M90" s="256">
        <f>IF(B90="Regional crisis",(IF(VLOOKUP($C90,'Regional Crises'!$B$1:$R$66,11,FALSE)="x","x",ROUND(IF(VLOOKUP($C90,'Regional Crises'!$B$1:$R$66,11,FALSE)&gt;M$3,5,IF(VLOOKUP($C90,'Regional Crises'!$B$1:$R$66,11,FALSE)&lt;M$4,0,5-(M$3-VLOOKUP($C90,'Regional Crises'!$B$1:$R$66,11,FALSE))/(M$3-M$4)*5)),1))),IF(VLOOKUP($E90,'Country Indicator Data'!$B$4:$N$300,7,FALSE)="x","x",ROUND(IF(VLOOKUP($E90,'Country Indicator Data'!$B$4:$N$300,7,FALSE)&gt;M$3,5,IF(VLOOKUP($E90,'Country Indicator Data'!$B$4:$N$300,7,FALSE)&lt;M$4,0,5-(M$3-VLOOKUP($E90,'Country Indicator Data'!$B$4:$N$300,7,FALSE))/(M$3-M$4)*5)),1)))</f>
        <v>1.3</v>
      </c>
      <c r="N90" s="256">
        <f t="shared" si="28"/>
        <v>1.3</v>
      </c>
      <c r="O90" s="256">
        <f t="shared" si="29"/>
        <v>2.1999999999999997</v>
      </c>
      <c r="P90" s="256">
        <f>IF(B90="Regional crisis",VLOOKUP(C90,'Regional Crises'!$B$1:$R$69,12,FALSE),VLOOKUP(E90,'Country Indicator Data'!$B$4:$I$300,8,FALSE))</f>
        <v>5</v>
      </c>
      <c r="Q90" s="256">
        <f>IF($B90="Regional crisis",((IF(VLOOKUP($C90,'Regional Crises'!$B$1:$R$66,13,FALSE)="x","x",ROUND(IF(VLOOKUP($C90,'Regional Crises'!$B$1:$R$66,13,FALSE)&gt;Q$3,5,IF(VLOOKUP($C90,'Regional Crises'!$B$1:$R$66,13,FALSE)&lt;Q$4,0,5-(LOG(Q$3)-LOG(VLOOKUP($C90,'Regional Crises'!$B$1:$R$66,13,FALSE)))/(LOG(Q$3)-LOG(Q$4))*5)),1)))),(IF(VLOOKUP($E90,'Country Indicator Data'!$B$4:$N$300,9,FALSE)="x","x",ROUND(IF(VLOOKUP($E90,'Country Indicator Data'!$B$4:$N$300,9,FALSE)&gt;Q$3,5,IF(VLOOKUP($E90,'Country Indicator Data'!$B$4:$N$300,9,FALSE)&lt;Q$4,0,5-(LOG(Q$3)-LOG(VLOOKUP($E90,'Country Indicator Data'!$B$4:$N$300,9,FALSE)))/(LOG(Q$3)-LOG(Q$4))*5)),1))))</f>
        <v>5</v>
      </c>
      <c r="R90" s="256">
        <f t="shared" si="30"/>
        <v>5</v>
      </c>
      <c r="S90" s="256">
        <f>IF(B90="Regional crisis",((IF(VLOOKUP($C90,'Regional Crises'!$B$1:$R$66,17,FALSE)="x","x",ROUND(IF(VLOOKUP($C90,'Regional Crises'!$B$1:$R$66,17,FALSE)&gt;S$3,0,IF(VLOOKUP($C90,'Regional Crises'!$B$1:$R$66,17,FALSE)&lt;S$4,5,(S$3-VLOOKUP($C90,'Regional Crises'!$B$1:$R$66,17,FALSE))/(S$3-S$4)*5)),1)))),(IF(VLOOKUP($E90,'Country Indicator Data'!$B$4:$N$300,13,FALSE)="x","x",ROUND(IF(VLOOKUP($E90,'Country Indicator Data'!$B$4:$N$300,13,FALSE)&gt;S$3,0,IF(VLOOKUP($E90,'Country Indicator Data'!$B$4:$N$300,13,FALSE)&lt;S$4,5,(S$3-VLOOKUP($E90,'Country Indicator Data'!$B$4:$N$300,13,FALSE))/(S$3-S$4)*5)),1))))</f>
        <v>3.7</v>
      </c>
      <c r="T90" s="256">
        <f>IF(B90="Regional crisis",((IF(VLOOKUP($C90,'Regional Crises'!$B$1:$R$66,14,FALSE)="x","x",ROUND(IF(VLOOKUP($C90,'Regional Crises'!$B$1:$R$66,14,FALSE)&gt;T$3,0,IF(VLOOKUP($C90,'Regional Crises'!$B$1:$R$66,14,FALSE)&lt;T$4,5,(T$3-VLOOKUP($C90,'Regional Crises'!$B$1:$R$66,14,FALSE))/(T$3-T$4)*5)),1)))),(IF(VLOOKUP($E90,'Country Indicator Data'!$B$4:$N$300,10,FALSE)="x","x",ROUND(IF(VLOOKUP($E90,'Country Indicator Data'!$B$4:$N$300,10,FALSE)&gt;T$3,0,IF(VLOOKUP($E90,'Country Indicator Data'!$B$4:$N$300,10,FALSE)&lt;T$4,5,(T$3-VLOOKUP($E90,'Country Indicator Data'!$B$4:$N$300,10,FALSE))/(T$3-T$4)*5)),1))))</f>
        <v>3.4</v>
      </c>
      <c r="U90" s="256">
        <f>IF(B90="Regional crisis",((IF(VLOOKUP($C90,'Regional Crises'!$B$1:$R$66,15,FALSE)="x","x",ROUND(IF(VLOOKUP($C90,'Regional Crises'!$B$1:$R$66,15,FALSE)&gt;U$3,0,IF(VLOOKUP($C90,'Regional Crises'!$B$1:$R$66,15,FALSE)&lt;U$4,5,(U$3-VLOOKUP($C90,'Regional Crises'!$B$1:$R$66,15,FALSE))/(U$3-U$4)*5)),1)))),(IF(VLOOKUP($E90,'Country Indicator Data'!$B$4:$N$300,11,FALSE)="x","x",ROUND(IF(VLOOKUP($E90,'Country Indicator Data'!$B$4:$N$300,11,FALSE)&gt;U$3,0,IF(VLOOKUP($E90,'Country Indicator Data'!$B$4:$N$300,11,FALSE)&lt;U$4,5,(U$3-VLOOKUP($E90,'Country Indicator Data'!$B$4:$N$300,11,FALSE))/(U$3-U$4)*5)),1))))</f>
        <v>2.4</v>
      </c>
      <c r="V90" s="256">
        <f>IF(B90="Regional crisis",((IF(VLOOKUP($C90,'Regional Crises'!$B$1:$R$66,16,FALSE)="x","x",ROUND(IF(VLOOKUP($C90,'Regional Crises'!$B$1:$R$66,16,FALSE)&gt;V$3,0,IF(VLOOKUP($C90,'Regional Crises'!$B$1:$R$66,16,FALSE)&lt;V$4,5,(V$3-VLOOKUP($C90,'Regional Crises'!$B$1:$R$66,16,FALSE))/(V$3-V$4)*5)),1)))),(IF(VLOOKUP($E90,'Country Indicator Data'!$B$4:$N$300,12,FALSE)="x","x",ROUND(IF(VLOOKUP($E90,'Country Indicator Data'!$B$4:$N$300,12,FALSE)&gt;V$3,0,IF(VLOOKUP($E90,'Country Indicator Data'!$B$4:$N$300,12,FALSE)&lt;V$4,5,(V$3-VLOOKUP($E90,'Country Indicator Data'!$B$4:$N$300,12,FALSE))/(V$3-V$4)*5)),1))))</f>
        <v>2.7</v>
      </c>
      <c r="W90" s="256">
        <f t="shared" si="31"/>
        <v>3.1</v>
      </c>
      <c r="X90" s="256">
        <f t="shared" si="32"/>
        <v>3.4</v>
      </c>
      <c r="Y90" s="263">
        <f>IF('Core Indicators'!FC87="x","x",IF('Core Indicators'!FC87&gt;=5,5,IF('Core Indicators'!FC87&gt;=4,4,IF('Core Indicators'!FC87&gt;=3,3,IF('Core Indicators'!FC87&gt;=2,2,IF('Core Indicators'!FC87&gt;=1,1,0))))))</f>
        <v>5</v>
      </c>
      <c r="Z90" s="256">
        <f t="shared" si="33"/>
        <v>5</v>
      </c>
      <c r="AA90" s="263">
        <f>'Crisis Indicator Data'!Y87</f>
        <v>1</v>
      </c>
      <c r="AB90" s="263">
        <f>'Crisis Indicator Data'!Z87</f>
        <v>3</v>
      </c>
      <c r="AC90" s="263">
        <f>'Crisis Indicator Data'!AA87</f>
        <v>2</v>
      </c>
      <c r="AD90" s="263">
        <f>'Crisis Indicator Data'!AB87</f>
        <v>2</v>
      </c>
      <c r="AE90" s="263">
        <f t="shared" si="34"/>
        <v>4</v>
      </c>
      <c r="AF90" s="263">
        <f>'Crisis Indicator Data'!AC87</f>
        <v>2</v>
      </c>
      <c r="AG90" s="263">
        <f>'Crisis Indicator Data'!AD87</f>
        <v>3</v>
      </c>
      <c r="AH90" s="263">
        <f t="shared" si="35"/>
        <v>5</v>
      </c>
      <c r="AI90" s="263">
        <f>'Crisis Indicator Data'!AE87</f>
        <v>3</v>
      </c>
      <c r="AJ90" s="263">
        <f>'Crisis Indicator Data'!AF87</f>
        <v>1</v>
      </c>
      <c r="AK90" s="263">
        <f>'Crisis Indicator Data'!AG87</f>
        <v>3</v>
      </c>
      <c r="AL90" s="263">
        <f t="shared" si="36"/>
        <v>5</v>
      </c>
      <c r="AM90" s="256">
        <f t="shared" si="37"/>
        <v>5</v>
      </c>
      <c r="AN90" s="256">
        <f t="shared" si="38"/>
        <v>5</v>
      </c>
    </row>
    <row r="91" spans="1:40" ht="13.5" customHeight="1" x14ac:dyDescent="0.35">
      <c r="A91" s="150" t="str">
        <f>'Crisis Indicator Data'!A88</f>
        <v>Middle belt conflict</v>
      </c>
      <c r="B91" s="151" t="str">
        <f>'Crisis Indicator Data'!B88</f>
        <v>Conflict</v>
      </c>
      <c r="C91" s="151" t="str">
        <f>'Crisis Indicator Data'!C88</f>
        <v>NGA003</v>
      </c>
      <c r="D91" s="151" t="str">
        <f>'Crisis Indicator Data'!D88</f>
        <v>Nigeria</v>
      </c>
      <c r="E91" s="152" t="str">
        <f>'Crisis Indicator Data'!E88</f>
        <v>NGA</v>
      </c>
      <c r="F91" s="256">
        <f>IF(B91="Regional crisis",(IF(VLOOKUP($C91,'Regional Crises'!$B$1:$R$66,7,FALSE)="x","x",ROUND(IF(VLOOKUP($C91,'Regional Crises'!$B$1:$R$66,7,FALSE)&gt;$F$3,5,IF(VLOOKUP($C91,'Regional Crises'!$B$1:$R$66,7,FALSE)&lt;F$4,0,($F$3-VLOOKUP($C91,'Regional Crises'!$B$1:$R$66,7,FALSE))/($F$3-$F$4)*5)),1))),IF(VLOOKUP($E91,'Country Indicator Data'!$B$4:$N$300,3,FALSE)="x","x",ROUND(IF(VLOOKUP($E91,'Country Indicator Data'!$B$4:$N$300,3,FALSE)&gt;$F$3,5,IF(VLOOKUP($E91,'Country Indicator Data'!$B$4:$N$300,3,FALSE)&lt;$F$4,0,($F$3-VLOOKUP($E91,'Country Indicator Data'!$B$4:$N$300,3,FALSE))/($F$3-$F$4)*5)),1)))</f>
        <v>3.9</v>
      </c>
      <c r="G91" s="256">
        <f>IF(B91="Regional crisis",(IF(VLOOKUP($C91,'Regional Crises'!$B$1:$R$66,9,FALSE)="x","x",ROUND(IF(VLOOKUP($C91,'Regional Crises'!$B$1:$R$66,9,FALSE)&gt;G$3,5,IF(VLOOKUP($C91,'Regional Crises'!$B$1:$R$66,9,FALSE)&lt;G$4,0,(G$3-VLOOKUP($C91,'Regional Crises'!$B$1:$R$66,9,FALSE))/(G$3-G$4)*5)),1))),IF(VLOOKUP($E91,'Country Indicator Data'!$B$4:$N$300,5,FALSE)="x","x",ROUND(IF(VLOOKUP($E91,'Country Indicator Data'!$B$4:$N$300,5,FALSE)&gt;G$3,5,IF(VLOOKUP($E91,'Country Indicator Data'!$B$4:$N$300,5,FALSE)&lt;G$4,0,(G$3-VLOOKUP($E91,'Country Indicator Data'!$B$4:$N$300,5,FALSE))/(G$3-G$4)*5)),1)))</f>
        <v>2.2999999999999998</v>
      </c>
      <c r="H91" s="256">
        <f t="shared" si="26"/>
        <v>3.0999999999999996</v>
      </c>
      <c r="I91" s="256">
        <f>IF(B91="Regional crisis",(IF(VLOOKUP($C91,'Regional Crises'!$B$1:$R$66,6,FALSE)="x","x",ROUND(IF(VLOOKUP($C91,'Regional Crises'!$B$1:$R$66,6,FALSE)&gt;I$3,5,IF(VLOOKUP($C91,'Regional Crises'!$B$1:$R$66,6,FALSE)&lt;I$4,0,5-(I$3-VLOOKUP($C91,'Regional Crises'!$B$1:$R$66,6,FALSE))/(I$3-I$4)*5)),1))),IF(VLOOKUP($E91,'Country Indicator Data'!$B$4:$N$300,2,FALSE)="x","x",ROUND(IF(VLOOKUP($E91,'Country Indicator Data'!$B$4:$N$300,2,FALSE)&gt;I$3,5,IF(VLOOKUP($E91,'Country Indicator Data'!$B$4:$N$300,2,FALSE)&lt;I$4,0,5-(I$3-VLOOKUP($E91,'Country Indicator Data'!$B$4:$N$300,2,FALSE))/(I$3-I$4)*5)),1)))</f>
        <v>4.0999999999999996</v>
      </c>
      <c r="J91" s="256">
        <f>IF(B91="Regional crisis",(IF(VLOOKUP($C91,'Regional Crises'!$B$1:$R$66,8,FALSE)="x","x",ROUND(IF(VLOOKUP($C91,'Regional Crises'!$B$1:$R$66,8,FALSE)&gt;J$3,5,IF(VLOOKUP($C91,'Regional Crises'!$B$1:$R$66,8,FALSE)&lt;J$4,0,5-(J$3-VLOOKUP($C91,'Regional Crises'!$B$1:$R$66,8,FALSE))/(J$3-J$4)*5)),1))),IF(VLOOKUP($E91,'Country Indicator Data'!$B$4:$N$300,4,FALSE)="x","x",ROUND(IF(VLOOKUP($E91,'Country Indicator Data'!$B$4:$N$300,4,FALSE)&gt;J$3,5,IF(VLOOKUP($E91,'Country Indicator Data'!$B$4:$N$300,4,FALSE)&lt;J$4,0,5-(J$3-VLOOKUP($E91,'Country Indicator Data'!$B$4:$N$300,4,FALSE))/(J$3-J$4)*5)),1)))</f>
        <v>0.3</v>
      </c>
      <c r="K91" s="256">
        <f t="shared" si="27"/>
        <v>2.1999999999999997</v>
      </c>
      <c r="L91" s="256" t="str">
        <f>IF(B91="Regional crisis",(IF(VLOOKUP($C91,'Regional Crises'!$B$1:$R$66,10,FALSE)="x","x",ROUND(IF(VLOOKUP($C91,'Regional Crises'!$B$1:$R$66,10,FALSE)&gt;L$3,5,IF(VLOOKUP($C91,'Regional Crises'!$B$1:$R$66,10,FALSE)&lt;L$4,0,5-(L$3-VLOOKUP($C91,'Regional Crises'!$B$1:$R$66,10,FALSE))/(L$3-L$4)*5)),1))),IF(VLOOKUP($E91,'Country Indicator Data'!$B$4:$N$300,6,FALSE)="x","x",ROUND(IF(VLOOKUP($E91,'Country Indicator Data'!$B$4:$N$300,6,FALSE)&gt;L$3,5,IF(VLOOKUP($E91,'Country Indicator Data'!$B$4:$N$300,6,FALSE)&lt;L$4,0,5-(L$3-VLOOKUP($E91,'Country Indicator Data'!$B$4:$N$300,6,FALSE))/(L$3-L$4)*5)),1)))</f>
        <v>x</v>
      </c>
      <c r="M91" s="256">
        <f>IF(B91="Regional crisis",(IF(VLOOKUP($C91,'Regional Crises'!$B$1:$R$66,11,FALSE)="x","x",ROUND(IF(VLOOKUP($C91,'Regional Crises'!$B$1:$R$66,11,FALSE)&gt;M$3,5,IF(VLOOKUP($C91,'Regional Crises'!$B$1:$R$66,11,FALSE)&lt;M$4,0,5-(M$3-VLOOKUP($C91,'Regional Crises'!$B$1:$R$66,11,FALSE))/(M$3-M$4)*5)),1))),IF(VLOOKUP($E91,'Country Indicator Data'!$B$4:$N$300,7,FALSE)="x","x",ROUND(IF(VLOOKUP($E91,'Country Indicator Data'!$B$4:$N$300,7,FALSE)&gt;M$3,5,IF(VLOOKUP($E91,'Country Indicator Data'!$B$4:$N$300,7,FALSE)&lt;M$4,0,5-(M$3-VLOOKUP($E91,'Country Indicator Data'!$B$4:$N$300,7,FALSE))/(M$3-M$4)*5)),1)))</f>
        <v>1.3</v>
      </c>
      <c r="N91" s="256">
        <f t="shared" si="28"/>
        <v>1.3</v>
      </c>
      <c r="O91" s="256">
        <f t="shared" si="29"/>
        <v>2.1999999999999997</v>
      </c>
      <c r="P91" s="256">
        <f>IF(B91="Regional crisis",VLOOKUP(C91,'Regional Crises'!$B$1:$R$69,12,FALSE),VLOOKUP(E91,'Country Indicator Data'!$B$4:$I$300,8,FALSE))</f>
        <v>5</v>
      </c>
      <c r="Q91" s="256">
        <f>IF($B91="Regional crisis",((IF(VLOOKUP($C91,'Regional Crises'!$B$1:$R$66,13,FALSE)="x","x",ROUND(IF(VLOOKUP($C91,'Regional Crises'!$B$1:$R$66,13,FALSE)&gt;Q$3,5,IF(VLOOKUP($C91,'Regional Crises'!$B$1:$R$66,13,FALSE)&lt;Q$4,0,5-(LOG(Q$3)-LOG(VLOOKUP($C91,'Regional Crises'!$B$1:$R$66,13,FALSE)))/(LOG(Q$3)-LOG(Q$4))*5)),1)))),(IF(VLOOKUP($E91,'Country Indicator Data'!$B$4:$N$300,9,FALSE)="x","x",ROUND(IF(VLOOKUP($E91,'Country Indicator Data'!$B$4:$N$300,9,FALSE)&gt;Q$3,5,IF(VLOOKUP($E91,'Country Indicator Data'!$B$4:$N$300,9,FALSE)&lt;Q$4,0,5-(LOG(Q$3)-LOG(VLOOKUP($E91,'Country Indicator Data'!$B$4:$N$300,9,FALSE)))/(LOG(Q$3)-LOG(Q$4))*5)),1))))</f>
        <v>5</v>
      </c>
      <c r="R91" s="256">
        <f t="shared" si="30"/>
        <v>5</v>
      </c>
      <c r="S91" s="256">
        <f>IF(B91="Regional crisis",((IF(VLOOKUP($C91,'Regional Crises'!$B$1:$R$66,17,FALSE)="x","x",ROUND(IF(VLOOKUP($C91,'Regional Crises'!$B$1:$R$66,17,FALSE)&gt;S$3,0,IF(VLOOKUP($C91,'Regional Crises'!$B$1:$R$66,17,FALSE)&lt;S$4,5,(S$3-VLOOKUP($C91,'Regional Crises'!$B$1:$R$66,17,FALSE))/(S$3-S$4)*5)),1)))),(IF(VLOOKUP($E91,'Country Indicator Data'!$B$4:$N$300,13,FALSE)="x","x",ROUND(IF(VLOOKUP($E91,'Country Indicator Data'!$B$4:$N$300,13,FALSE)&gt;S$3,0,IF(VLOOKUP($E91,'Country Indicator Data'!$B$4:$N$300,13,FALSE)&lt;S$4,5,(S$3-VLOOKUP($E91,'Country Indicator Data'!$B$4:$N$300,13,FALSE))/(S$3-S$4)*5)),1))))</f>
        <v>3.7</v>
      </c>
      <c r="T91" s="256">
        <f>IF(B91="Regional crisis",((IF(VLOOKUP($C91,'Regional Crises'!$B$1:$R$66,14,FALSE)="x","x",ROUND(IF(VLOOKUP($C91,'Regional Crises'!$B$1:$R$66,14,FALSE)&gt;T$3,0,IF(VLOOKUP($C91,'Regional Crises'!$B$1:$R$66,14,FALSE)&lt;T$4,5,(T$3-VLOOKUP($C91,'Regional Crises'!$B$1:$R$66,14,FALSE))/(T$3-T$4)*5)),1)))),(IF(VLOOKUP($E91,'Country Indicator Data'!$B$4:$N$300,10,FALSE)="x","x",ROUND(IF(VLOOKUP($E91,'Country Indicator Data'!$B$4:$N$300,10,FALSE)&gt;T$3,0,IF(VLOOKUP($E91,'Country Indicator Data'!$B$4:$N$300,10,FALSE)&lt;T$4,5,(T$3-VLOOKUP($E91,'Country Indicator Data'!$B$4:$N$300,10,FALSE))/(T$3-T$4)*5)),1))))</f>
        <v>3.4</v>
      </c>
      <c r="U91" s="256">
        <f>IF(B91="Regional crisis",((IF(VLOOKUP($C91,'Regional Crises'!$B$1:$R$66,15,FALSE)="x","x",ROUND(IF(VLOOKUP($C91,'Regional Crises'!$B$1:$R$66,15,FALSE)&gt;U$3,0,IF(VLOOKUP($C91,'Regional Crises'!$B$1:$R$66,15,FALSE)&lt;U$4,5,(U$3-VLOOKUP($C91,'Regional Crises'!$B$1:$R$66,15,FALSE))/(U$3-U$4)*5)),1)))),(IF(VLOOKUP($E91,'Country Indicator Data'!$B$4:$N$300,11,FALSE)="x","x",ROUND(IF(VLOOKUP($E91,'Country Indicator Data'!$B$4:$N$300,11,FALSE)&gt;U$3,0,IF(VLOOKUP($E91,'Country Indicator Data'!$B$4:$N$300,11,FALSE)&lt;U$4,5,(U$3-VLOOKUP($E91,'Country Indicator Data'!$B$4:$N$300,11,FALSE))/(U$3-U$4)*5)),1))))</f>
        <v>2.4</v>
      </c>
      <c r="V91" s="256">
        <f>IF(B91="Regional crisis",((IF(VLOOKUP($C91,'Regional Crises'!$B$1:$R$66,16,FALSE)="x","x",ROUND(IF(VLOOKUP($C91,'Regional Crises'!$B$1:$R$66,16,FALSE)&gt;V$3,0,IF(VLOOKUP($C91,'Regional Crises'!$B$1:$R$66,16,FALSE)&lt;V$4,5,(V$3-VLOOKUP($C91,'Regional Crises'!$B$1:$R$66,16,FALSE))/(V$3-V$4)*5)),1)))),(IF(VLOOKUP($E91,'Country Indicator Data'!$B$4:$N$300,12,FALSE)="x","x",ROUND(IF(VLOOKUP($E91,'Country Indicator Data'!$B$4:$N$300,12,FALSE)&gt;V$3,0,IF(VLOOKUP($E91,'Country Indicator Data'!$B$4:$N$300,12,FALSE)&lt;V$4,5,(V$3-VLOOKUP($E91,'Country Indicator Data'!$B$4:$N$300,12,FALSE))/(V$3-V$4)*5)),1))))</f>
        <v>2.7</v>
      </c>
      <c r="W91" s="256">
        <f t="shared" si="31"/>
        <v>3.1</v>
      </c>
      <c r="X91" s="256">
        <f t="shared" si="32"/>
        <v>3.4</v>
      </c>
      <c r="Y91" s="263">
        <f>IF('Core Indicators'!FC88="x","x",IF('Core Indicators'!FC88&gt;=5,5,IF('Core Indicators'!FC88&gt;=4,4,IF('Core Indicators'!FC88&gt;=3,3,IF('Core Indicators'!FC88&gt;=2,2,IF('Core Indicators'!FC88&gt;=1,1,0))))))</f>
        <v>5</v>
      </c>
      <c r="Z91" s="256">
        <f t="shared" si="33"/>
        <v>5</v>
      </c>
      <c r="AA91" s="263">
        <f>'Crisis Indicator Data'!Y88</f>
        <v>0</v>
      </c>
      <c r="AB91" s="263">
        <f>'Crisis Indicator Data'!Z88</f>
        <v>2</v>
      </c>
      <c r="AC91" s="263">
        <f>'Crisis Indicator Data'!AA88</f>
        <v>0</v>
      </c>
      <c r="AD91" s="263">
        <f>'Crisis Indicator Data'!AB88</f>
        <v>2</v>
      </c>
      <c r="AE91" s="263">
        <f t="shared" si="34"/>
        <v>2</v>
      </c>
      <c r="AF91" s="263">
        <f>'Crisis Indicator Data'!AC88</f>
        <v>0</v>
      </c>
      <c r="AG91" s="263">
        <f>'Crisis Indicator Data'!AD88</f>
        <v>1</v>
      </c>
      <c r="AH91" s="263">
        <f t="shared" si="35"/>
        <v>1</v>
      </c>
      <c r="AI91" s="263">
        <f>'Crisis Indicator Data'!AE88</f>
        <v>1</v>
      </c>
      <c r="AJ91" s="263">
        <f>'Crisis Indicator Data'!AF88</f>
        <v>1</v>
      </c>
      <c r="AK91" s="263">
        <f>'Crisis Indicator Data'!AG88</f>
        <v>3</v>
      </c>
      <c r="AL91" s="263">
        <f t="shared" si="36"/>
        <v>4</v>
      </c>
      <c r="AM91" s="256">
        <f t="shared" si="37"/>
        <v>2</v>
      </c>
      <c r="AN91" s="256">
        <f t="shared" si="38"/>
        <v>3.5</v>
      </c>
    </row>
    <row r="92" spans="1:40" ht="13.5" customHeight="1" x14ac:dyDescent="0.35">
      <c r="A92" s="150" t="str">
        <f>'Crisis Indicator Data'!A89</f>
        <v>Boko Haram crisis in Nigeria</v>
      </c>
      <c r="B92" s="151" t="str">
        <f>'Crisis Indicator Data'!B89</f>
        <v>Conflict</v>
      </c>
      <c r="C92" s="151" t="str">
        <f>'Crisis Indicator Data'!C89</f>
        <v>NGA004</v>
      </c>
      <c r="D92" s="151" t="str">
        <f>'Crisis Indicator Data'!D89</f>
        <v>Nigeria</v>
      </c>
      <c r="E92" s="152" t="str">
        <f>'Crisis Indicator Data'!E89</f>
        <v>NGA</v>
      </c>
      <c r="F92" s="256">
        <f>IF(B92="Regional crisis",(IF(VLOOKUP($C92,'Regional Crises'!$B$1:$R$66,7,FALSE)="x","x",ROUND(IF(VLOOKUP($C92,'Regional Crises'!$B$1:$R$66,7,FALSE)&gt;$F$3,5,IF(VLOOKUP($C92,'Regional Crises'!$B$1:$R$66,7,FALSE)&lt;F$4,0,($F$3-VLOOKUP($C92,'Regional Crises'!$B$1:$R$66,7,FALSE))/($F$3-$F$4)*5)),1))),IF(VLOOKUP($E92,'Country Indicator Data'!$B$4:$N$300,3,FALSE)="x","x",ROUND(IF(VLOOKUP($E92,'Country Indicator Data'!$B$4:$N$300,3,FALSE)&gt;$F$3,5,IF(VLOOKUP($E92,'Country Indicator Data'!$B$4:$N$300,3,FALSE)&lt;$F$4,0,($F$3-VLOOKUP($E92,'Country Indicator Data'!$B$4:$N$300,3,FALSE))/($F$3-$F$4)*5)),1)))</f>
        <v>3.9</v>
      </c>
      <c r="G92" s="256">
        <f>IF(B92="Regional crisis",(IF(VLOOKUP($C92,'Regional Crises'!$B$1:$R$66,9,FALSE)="x","x",ROUND(IF(VLOOKUP($C92,'Regional Crises'!$B$1:$R$66,9,FALSE)&gt;G$3,5,IF(VLOOKUP($C92,'Regional Crises'!$B$1:$R$66,9,FALSE)&lt;G$4,0,(G$3-VLOOKUP($C92,'Regional Crises'!$B$1:$R$66,9,FALSE))/(G$3-G$4)*5)),1))),IF(VLOOKUP($E92,'Country Indicator Data'!$B$4:$N$300,5,FALSE)="x","x",ROUND(IF(VLOOKUP($E92,'Country Indicator Data'!$B$4:$N$300,5,FALSE)&gt;G$3,5,IF(VLOOKUP($E92,'Country Indicator Data'!$B$4:$N$300,5,FALSE)&lt;G$4,0,(G$3-VLOOKUP($E92,'Country Indicator Data'!$B$4:$N$300,5,FALSE))/(G$3-G$4)*5)),1)))</f>
        <v>2.2999999999999998</v>
      </c>
      <c r="H92" s="256">
        <f t="shared" si="26"/>
        <v>3.0999999999999996</v>
      </c>
      <c r="I92" s="256">
        <f>IF(B92="Regional crisis",(IF(VLOOKUP($C92,'Regional Crises'!$B$1:$R$66,6,FALSE)="x","x",ROUND(IF(VLOOKUP($C92,'Regional Crises'!$B$1:$R$66,6,FALSE)&gt;I$3,5,IF(VLOOKUP($C92,'Regional Crises'!$B$1:$R$66,6,FALSE)&lt;I$4,0,5-(I$3-VLOOKUP($C92,'Regional Crises'!$B$1:$R$66,6,FALSE))/(I$3-I$4)*5)),1))),IF(VLOOKUP($E92,'Country Indicator Data'!$B$4:$N$300,2,FALSE)="x","x",ROUND(IF(VLOOKUP($E92,'Country Indicator Data'!$B$4:$N$300,2,FALSE)&gt;I$3,5,IF(VLOOKUP($E92,'Country Indicator Data'!$B$4:$N$300,2,FALSE)&lt;I$4,0,5-(I$3-VLOOKUP($E92,'Country Indicator Data'!$B$4:$N$300,2,FALSE))/(I$3-I$4)*5)),1)))</f>
        <v>4.0999999999999996</v>
      </c>
      <c r="J92" s="256">
        <f>IF(B92="Regional crisis",(IF(VLOOKUP($C92,'Regional Crises'!$B$1:$R$66,8,FALSE)="x","x",ROUND(IF(VLOOKUP($C92,'Regional Crises'!$B$1:$R$66,8,FALSE)&gt;J$3,5,IF(VLOOKUP($C92,'Regional Crises'!$B$1:$R$66,8,FALSE)&lt;J$4,0,5-(J$3-VLOOKUP($C92,'Regional Crises'!$B$1:$R$66,8,FALSE))/(J$3-J$4)*5)),1))),IF(VLOOKUP($E92,'Country Indicator Data'!$B$4:$N$300,4,FALSE)="x","x",ROUND(IF(VLOOKUP($E92,'Country Indicator Data'!$B$4:$N$300,4,FALSE)&gt;J$3,5,IF(VLOOKUP($E92,'Country Indicator Data'!$B$4:$N$300,4,FALSE)&lt;J$4,0,5-(J$3-VLOOKUP($E92,'Country Indicator Data'!$B$4:$N$300,4,FALSE))/(J$3-J$4)*5)),1)))</f>
        <v>0.3</v>
      </c>
      <c r="K92" s="256">
        <f t="shared" si="27"/>
        <v>2.1999999999999997</v>
      </c>
      <c r="L92" s="256" t="str">
        <f>IF(B92="Regional crisis",(IF(VLOOKUP($C92,'Regional Crises'!$B$1:$R$66,10,FALSE)="x","x",ROUND(IF(VLOOKUP($C92,'Regional Crises'!$B$1:$R$66,10,FALSE)&gt;L$3,5,IF(VLOOKUP($C92,'Regional Crises'!$B$1:$R$66,10,FALSE)&lt;L$4,0,5-(L$3-VLOOKUP($C92,'Regional Crises'!$B$1:$R$66,10,FALSE))/(L$3-L$4)*5)),1))),IF(VLOOKUP($E92,'Country Indicator Data'!$B$4:$N$300,6,FALSE)="x","x",ROUND(IF(VLOOKUP($E92,'Country Indicator Data'!$B$4:$N$300,6,FALSE)&gt;L$3,5,IF(VLOOKUP($E92,'Country Indicator Data'!$B$4:$N$300,6,FALSE)&lt;L$4,0,5-(L$3-VLOOKUP($E92,'Country Indicator Data'!$B$4:$N$300,6,FALSE))/(L$3-L$4)*5)),1)))</f>
        <v>x</v>
      </c>
      <c r="M92" s="256">
        <f>IF(B92="Regional crisis",(IF(VLOOKUP($C92,'Regional Crises'!$B$1:$R$66,11,FALSE)="x","x",ROUND(IF(VLOOKUP($C92,'Regional Crises'!$B$1:$R$66,11,FALSE)&gt;M$3,5,IF(VLOOKUP($C92,'Regional Crises'!$B$1:$R$66,11,FALSE)&lt;M$4,0,5-(M$3-VLOOKUP($C92,'Regional Crises'!$B$1:$R$66,11,FALSE))/(M$3-M$4)*5)),1))),IF(VLOOKUP($E92,'Country Indicator Data'!$B$4:$N$300,7,FALSE)="x","x",ROUND(IF(VLOOKUP($E92,'Country Indicator Data'!$B$4:$N$300,7,FALSE)&gt;M$3,5,IF(VLOOKUP($E92,'Country Indicator Data'!$B$4:$N$300,7,FALSE)&lt;M$4,0,5-(M$3-VLOOKUP($E92,'Country Indicator Data'!$B$4:$N$300,7,FALSE))/(M$3-M$4)*5)),1)))</f>
        <v>1.3</v>
      </c>
      <c r="N92" s="256">
        <f t="shared" si="28"/>
        <v>1.3</v>
      </c>
      <c r="O92" s="256">
        <f t="shared" si="29"/>
        <v>2.1999999999999997</v>
      </c>
      <c r="P92" s="256">
        <f>IF(B92="Regional crisis",VLOOKUP(C92,'Regional Crises'!$B$1:$R$69,12,FALSE),VLOOKUP(E92,'Country Indicator Data'!$B$4:$I$300,8,FALSE))</f>
        <v>5</v>
      </c>
      <c r="Q92" s="256">
        <f>IF($B92="Regional crisis",((IF(VLOOKUP($C92,'Regional Crises'!$B$1:$R$66,13,FALSE)="x","x",ROUND(IF(VLOOKUP($C92,'Regional Crises'!$B$1:$R$66,13,FALSE)&gt;Q$3,5,IF(VLOOKUP($C92,'Regional Crises'!$B$1:$R$66,13,FALSE)&lt;Q$4,0,5-(LOG(Q$3)-LOG(VLOOKUP($C92,'Regional Crises'!$B$1:$R$66,13,FALSE)))/(LOG(Q$3)-LOG(Q$4))*5)),1)))),(IF(VLOOKUP($E92,'Country Indicator Data'!$B$4:$N$300,9,FALSE)="x","x",ROUND(IF(VLOOKUP($E92,'Country Indicator Data'!$B$4:$N$300,9,FALSE)&gt;Q$3,5,IF(VLOOKUP($E92,'Country Indicator Data'!$B$4:$N$300,9,FALSE)&lt;Q$4,0,5-(LOG(Q$3)-LOG(VLOOKUP($E92,'Country Indicator Data'!$B$4:$N$300,9,FALSE)))/(LOG(Q$3)-LOG(Q$4))*5)),1))))</f>
        <v>5</v>
      </c>
      <c r="R92" s="256">
        <f t="shared" si="30"/>
        <v>5</v>
      </c>
      <c r="S92" s="256">
        <f>IF(B92="Regional crisis",((IF(VLOOKUP($C92,'Regional Crises'!$B$1:$R$66,17,FALSE)="x","x",ROUND(IF(VLOOKUP($C92,'Regional Crises'!$B$1:$R$66,17,FALSE)&gt;S$3,0,IF(VLOOKUP($C92,'Regional Crises'!$B$1:$R$66,17,FALSE)&lt;S$4,5,(S$3-VLOOKUP($C92,'Regional Crises'!$B$1:$R$66,17,FALSE))/(S$3-S$4)*5)),1)))),(IF(VLOOKUP($E92,'Country Indicator Data'!$B$4:$N$300,13,FALSE)="x","x",ROUND(IF(VLOOKUP($E92,'Country Indicator Data'!$B$4:$N$300,13,FALSE)&gt;S$3,0,IF(VLOOKUP($E92,'Country Indicator Data'!$B$4:$N$300,13,FALSE)&lt;S$4,5,(S$3-VLOOKUP($E92,'Country Indicator Data'!$B$4:$N$300,13,FALSE))/(S$3-S$4)*5)),1))))</f>
        <v>3.7</v>
      </c>
      <c r="T92" s="256">
        <f>IF(B92="Regional crisis",((IF(VLOOKUP($C92,'Regional Crises'!$B$1:$R$66,14,FALSE)="x","x",ROUND(IF(VLOOKUP($C92,'Regional Crises'!$B$1:$R$66,14,FALSE)&gt;T$3,0,IF(VLOOKUP($C92,'Regional Crises'!$B$1:$R$66,14,FALSE)&lt;T$4,5,(T$3-VLOOKUP($C92,'Regional Crises'!$B$1:$R$66,14,FALSE))/(T$3-T$4)*5)),1)))),(IF(VLOOKUP($E92,'Country Indicator Data'!$B$4:$N$300,10,FALSE)="x","x",ROUND(IF(VLOOKUP($E92,'Country Indicator Data'!$B$4:$N$300,10,FALSE)&gt;T$3,0,IF(VLOOKUP($E92,'Country Indicator Data'!$B$4:$N$300,10,FALSE)&lt;T$4,5,(T$3-VLOOKUP($E92,'Country Indicator Data'!$B$4:$N$300,10,FALSE))/(T$3-T$4)*5)),1))))</f>
        <v>3.4</v>
      </c>
      <c r="U92" s="256">
        <f>IF(B92="Regional crisis",((IF(VLOOKUP($C92,'Regional Crises'!$B$1:$R$66,15,FALSE)="x","x",ROUND(IF(VLOOKUP($C92,'Regional Crises'!$B$1:$R$66,15,FALSE)&gt;U$3,0,IF(VLOOKUP($C92,'Regional Crises'!$B$1:$R$66,15,FALSE)&lt;U$4,5,(U$3-VLOOKUP($C92,'Regional Crises'!$B$1:$R$66,15,FALSE))/(U$3-U$4)*5)),1)))),(IF(VLOOKUP($E92,'Country Indicator Data'!$B$4:$N$300,11,FALSE)="x","x",ROUND(IF(VLOOKUP($E92,'Country Indicator Data'!$B$4:$N$300,11,FALSE)&gt;U$3,0,IF(VLOOKUP($E92,'Country Indicator Data'!$B$4:$N$300,11,FALSE)&lt;U$4,5,(U$3-VLOOKUP($E92,'Country Indicator Data'!$B$4:$N$300,11,FALSE))/(U$3-U$4)*5)),1))))</f>
        <v>2.4</v>
      </c>
      <c r="V92" s="256">
        <f>IF(B92="Regional crisis",((IF(VLOOKUP($C92,'Regional Crises'!$B$1:$R$66,16,FALSE)="x","x",ROUND(IF(VLOOKUP($C92,'Regional Crises'!$B$1:$R$66,16,FALSE)&gt;V$3,0,IF(VLOOKUP($C92,'Regional Crises'!$B$1:$R$66,16,FALSE)&lt;V$4,5,(V$3-VLOOKUP($C92,'Regional Crises'!$B$1:$R$66,16,FALSE))/(V$3-V$4)*5)),1)))),(IF(VLOOKUP($E92,'Country Indicator Data'!$B$4:$N$300,12,FALSE)="x","x",ROUND(IF(VLOOKUP($E92,'Country Indicator Data'!$B$4:$N$300,12,FALSE)&gt;V$3,0,IF(VLOOKUP($E92,'Country Indicator Data'!$B$4:$N$300,12,FALSE)&lt;V$4,5,(V$3-VLOOKUP($E92,'Country Indicator Data'!$B$4:$N$300,12,FALSE))/(V$3-V$4)*5)),1))))</f>
        <v>2.7</v>
      </c>
      <c r="W92" s="256">
        <f t="shared" si="31"/>
        <v>3.1</v>
      </c>
      <c r="X92" s="256">
        <f t="shared" si="32"/>
        <v>3.4</v>
      </c>
      <c r="Y92" s="263">
        <f>IF('Core Indicators'!FC89="x","x",IF('Core Indicators'!FC89&gt;=5,5,IF('Core Indicators'!FC89&gt;=4,4,IF('Core Indicators'!FC89&gt;=3,3,IF('Core Indicators'!FC89&gt;=2,2,IF('Core Indicators'!FC89&gt;=1,1,0))))))</f>
        <v>4</v>
      </c>
      <c r="Z92" s="256">
        <f t="shared" si="33"/>
        <v>4</v>
      </c>
      <c r="AA92" s="263">
        <f>'Crisis Indicator Data'!Y89</f>
        <v>1</v>
      </c>
      <c r="AB92" s="263">
        <f>'Crisis Indicator Data'!Z89</f>
        <v>2</v>
      </c>
      <c r="AC92" s="263">
        <f>'Crisis Indicator Data'!AA89</f>
        <v>2</v>
      </c>
      <c r="AD92" s="263">
        <f>'Crisis Indicator Data'!AB89</f>
        <v>0</v>
      </c>
      <c r="AE92" s="263">
        <f t="shared" si="34"/>
        <v>2</v>
      </c>
      <c r="AF92" s="263">
        <f>'Crisis Indicator Data'!AC89</f>
        <v>2</v>
      </c>
      <c r="AG92" s="263">
        <f>'Crisis Indicator Data'!AD89</f>
        <v>2</v>
      </c>
      <c r="AH92" s="263">
        <f t="shared" si="35"/>
        <v>4</v>
      </c>
      <c r="AI92" s="263">
        <f>'Crisis Indicator Data'!AE89</f>
        <v>3</v>
      </c>
      <c r="AJ92" s="263">
        <f>'Crisis Indicator Data'!AF89</f>
        <v>1</v>
      </c>
      <c r="AK92" s="263">
        <f>'Crisis Indicator Data'!AG89</f>
        <v>3</v>
      </c>
      <c r="AL92" s="263">
        <f t="shared" si="36"/>
        <v>5</v>
      </c>
      <c r="AM92" s="256">
        <f t="shared" si="37"/>
        <v>4</v>
      </c>
      <c r="AN92" s="256">
        <f t="shared" si="38"/>
        <v>4</v>
      </c>
    </row>
    <row r="93" spans="1:40" ht="13.5" customHeight="1" x14ac:dyDescent="0.35">
      <c r="A93" s="150" t="str">
        <f>'Crisis Indicator Data'!A90</f>
        <v>Northwest Banditry</v>
      </c>
      <c r="B93" s="151" t="str">
        <f>'Crisis Indicator Data'!B90</f>
        <v>Other type of violence</v>
      </c>
      <c r="C93" s="151" t="str">
        <f>'Crisis Indicator Data'!C90</f>
        <v>NGA007</v>
      </c>
      <c r="D93" s="151" t="str">
        <f>'Crisis Indicator Data'!D90</f>
        <v>Nigeria</v>
      </c>
      <c r="E93" s="152" t="str">
        <f>'Crisis Indicator Data'!E90</f>
        <v>NGA</v>
      </c>
      <c r="F93" s="256">
        <f>IF(B93="Regional crisis",(IF(VLOOKUP($C93,'Regional Crises'!$B$1:$R$66,7,FALSE)="x","x",ROUND(IF(VLOOKUP($C93,'Regional Crises'!$B$1:$R$66,7,FALSE)&gt;$F$3,5,IF(VLOOKUP($C93,'Regional Crises'!$B$1:$R$66,7,FALSE)&lt;F$4,0,($F$3-VLOOKUP($C93,'Regional Crises'!$B$1:$R$66,7,FALSE))/($F$3-$F$4)*5)),1))),IF(VLOOKUP($E93,'Country Indicator Data'!$B$4:$N$300,3,FALSE)="x","x",ROUND(IF(VLOOKUP($E93,'Country Indicator Data'!$B$4:$N$300,3,FALSE)&gt;$F$3,5,IF(VLOOKUP($E93,'Country Indicator Data'!$B$4:$N$300,3,FALSE)&lt;$F$4,0,($F$3-VLOOKUP($E93,'Country Indicator Data'!$B$4:$N$300,3,FALSE))/($F$3-$F$4)*5)),1)))</f>
        <v>3.9</v>
      </c>
      <c r="G93" s="256">
        <f>IF(B93="Regional crisis",(IF(VLOOKUP($C93,'Regional Crises'!$B$1:$R$66,9,FALSE)="x","x",ROUND(IF(VLOOKUP($C93,'Regional Crises'!$B$1:$R$66,9,FALSE)&gt;G$3,5,IF(VLOOKUP($C93,'Regional Crises'!$B$1:$R$66,9,FALSE)&lt;G$4,0,(G$3-VLOOKUP($C93,'Regional Crises'!$B$1:$R$66,9,FALSE))/(G$3-G$4)*5)),1))),IF(VLOOKUP($E93,'Country Indicator Data'!$B$4:$N$300,5,FALSE)="x","x",ROUND(IF(VLOOKUP($E93,'Country Indicator Data'!$B$4:$N$300,5,FALSE)&gt;G$3,5,IF(VLOOKUP($E93,'Country Indicator Data'!$B$4:$N$300,5,FALSE)&lt;G$4,0,(G$3-VLOOKUP($E93,'Country Indicator Data'!$B$4:$N$300,5,FALSE))/(G$3-G$4)*5)),1)))</f>
        <v>2.2999999999999998</v>
      </c>
      <c r="H93" s="256">
        <f t="shared" si="26"/>
        <v>3.0999999999999996</v>
      </c>
      <c r="I93" s="256">
        <f>IF(B93="Regional crisis",(IF(VLOOKUP($C93,'Regional Crises'!$B$1:$R$66,6,FALSE)="x","x",ROUND(IF(VLOOKUP($C93,'Regional Crises'!$B$1:$R$66,6,FALSE)&gt;I$3,5,IF(VLOOKUP($C93,'Regional Crises'!$B$1:$R$66,6,FALSE)&lt;I$4,0,5-(I$3-VLOOKUP($C93,'Regional Crises'!$B$1:$R$66,6,FALSE))/(I$3-I$4)*5)),1))),IF(VLOOKUP($E93,'Country Indicator Data'!$B$4:$N$300,2,FALSE)="x","x",ROUND(IF(VLOOKUP($E93,'Country Indicator Data'!$B$4:$N$300,2,FALSE)&gt;I$3,5,IF(VLOOKUP($E93,'Country Indicator Data'!$B$4:$N$300,2,FALSE)&lt;I$4,0,5-(I$3-VLOOKUP($E93,'Country Indicator Data'!$B$4:$N$300,2,FALSE))/(I$3-I$4)*5)),1)))</f>
        <v>4.0999999999999996</v>
      </c>
      <c r="J93" s="256">
        <f>IF(B93="Regional crisis",(IF(VLOOKUP($C93,'Regional Crises'!$B$1:$R$66,8,FALSE)="x","x",ROUND(IF(VLOOKUP($C93,'Regional Crises'!$B$1:$R$66,8,FALSE)&gt;J$3,5,IF(VLOOKUP($C93,'Regional Crises'!$B$1:$R$66,8,FALSE)&lt;J$4,0,5-(J$3-VLOOKUP($C93,'Regional Crises'!$B$1:$R$66,8,FALSE))/(J$3-J$4)*5)),1))),IF(VLOOKUP($E93,'Country Indicator Data'!$B$4:$N$300,4,FALSE)="x","x",ROUND(IF(VLOOKUP($E93,'Country Indicator Data'!$B$4:$N$300,4,FALSE)&gt;J$3,5,IF(VLOOKUP($E93,'Country Indicator Data'!$B$4:$N$300,4,FALSE)&lt;J$4,0,5-(J$3-VLOOKUP($E93,'Country Indicator Data'!$B$4:$N$300,4,FALSE))/(J$3-J$4)*5)),1)))</f>
        <v>0.3</v>
      </c>
      <c r="K93" s="256">
        <f t="shared" si="27"/>
        <v>2.1999999999999997</v>
      </c>
      <c r="L93" s="256" t="str">
        <f>IF(B93="Regional crisis",(IF(VLOOKUP($C93,'Regional Crises'!$B$1:$R$66,10,FALSE)="x","x",ROUND(IF(VLOOKUP($C93,'Regional Crises'!$B$1:$R$66,10,FALSE)&gt;L$3,5,IF(VLOOKUP($C93,'Regional Crises'!$B$1:$R$66,10,FALSE)&lt;L$4,0,5-(L$3-VLOOKUP($C93,'Regional Crises'!$B$1:$R$66,10,FALSE))/(L$3-L$4)*5)),1))),IF(VLOOKUP($E93,'Country Indicator Data'!$B$4:$N$300,6,FALSE)="x","x",ROUND(IF(VLOOKUP($E93,'Country Indicator Data'!$B$4:$N$300,6,FALSE)&gt;L$3,5,IF(VLOOKUP($E93,'Country Indicator Data'!$B$4:$N$300,6,FALSE)&lt;L$4,0,5-(L$3-VLOOKUP($E93,'Country Indicator Data'!$B$4:$N$300,6,FALSE))/(L$3-L$4)*5)),1)))</f>
        <v>x</v>
      </c>
      <c r="M93" s="256">
        <f>IF(B93="Regional crisis",(IF(VLOOKUP($C93,'Regional Crises'!$B$1:$R$66,11,FALSE)="x","x",ROUND(IF(VLOOKUP($C93,'Regional Crises'!$B$1:$R$66,11,FALSE)&gt;M$3,5,IF(VLOOKUP($C93,'Regional Crises'!$B$1:$R$66,11,FALSE)&lt;M$4,0,5-(M$3-VLOOKUP($C93,'Regional Crises'!$B$1:$R$66,11,FALSE))/(M$3-M$4)*5)),1))),IF(VLOOKUP($E93,'Country Indicator Data'!$B$4:$N$300,7,FALSE)="x","x",ROUND(IF(VLOOKUP($E93,'Country Indicator Data'!$B$4:$N$300,7,FALSE)&gt;M$3,5,IF(VLOOKUP($E93,'Country Indicator Data'!$B$4:$N$300,7,FALSE)&lt;M$4,0,5-(M$3-VLOOKUP($E93,'Country Indicator Data'!$B$4:$N$300,7,FALSE))/(M$3-M$4)*5)),1)))</f>
        <v>1.3</v>
      </c>
      <c r="N93" s="256">
        <f t="shared" si="28"/>
        <v>1.3</v>
      </c>
      <c r="O93" s="256">
        <f t="shared" si="29"/>
        <v>2.1999999999999997</v>
      </c>
      <c r="P93" s="256">
        <f>IF(B93="Regional crisis",VLOOKUP(C93,'Regional Crises'!$B$1:$R$69,12,FALSE),VLOOKUP(E93,'Country Indicator Data'!$B$4:$I$300,8,FALSE))</f>
        <v>5</v>
      </c>
      <c r="Q93" s="256">
        <f>IF($B93="Regional crisis",((IF(VLOOKUP($C93,'Regional Crises'!$B$1:$R$66,13,FALSE)="x","x",ROUND(IF(VLOOKUP($C93,'Regional Crises'!$B$1:$R$66,13,FALSE)&gt;Q$3,5,IF(VLOOKUP($C93,'Regional Crises'!$B$1:$R$66,13,FALSE)&lt;Q$4,0,5-(LOG(Q$3)-LOG(VLOOKUP($C93,'Regional Crises'!$B$1:$R$66,13,FALSE)))/(LOG(Q$3)-LOG(Q$4))*5)),1)))),(IF(VLOOKUP($E93,'Country Indicator Data'!$B$4:$N$300,9,FALSE)="x","x",ROUND(IF(VLOOKUP($E93,'Country Indicator Data'!$B$4:$N$300,9,FALSE)&gt;Q$3,5,IF(VLOOKUP($E93,'Country Indicator Data'!$B$4:$N$300,9,FALSE)&lt;Q$4,0,5-(LOG(Q$3)-LOG(VLOOKUP($E93,'Country Indicator Data'!$B$4:$N$300,9,FALSE)))/(LOG(Q$3)-LOG(Q$4))*5)),1))))</f>
        <v>5</v>
      </c>
      <c r="R93" s="256">
        <f t="shared" si="30"/>
        <v>5</v>
      </c>
      <c r="S93" s="256">
        <f>IF(B93="Regional crisis",((IF(VLOOKUP($C93,'Regional Crises'!$B$1:$R$66,17,FALSE)="x","x",ROUND(IF(VLOOKUP($C93,'Regional Crises'!$B$1:$R$66,17,FALSE)&gt;S$3,0,IF(VLOOKUP($C93,'Regional Crises'!$B$1:$R$66,17,FALSE)&lt;S$4,5,(S$3-VLOOKUP($C93,'Regional Crises'!$B$1:$R$66,17,FALSE))/(S$3-S$4)*5)),1)))),(IF(VLOOKUP($E93,'Country Indicator Data'!$B$4:$N$300,13,FALSE)="x","x",ROUND(IF(VLOOKUP($E93,'Country Indicator Data'!$B$4:$N$300,13,FALSE)&gt;S$3,0,IF(VLOOKUP($E93,'Country Indicator Data'!$B$4:$N$300,13,FALSE)&lt;S$4,5,(S$3-VLOOKUP($E93,'Country Indicator Data'!$B$4:$N$300,13,FALSE))/(S$3-S$4)*5)),1))))</f>
        <v>3.7</v>
      </c>
      <c r="T93" s="256">
        <f>IF(B93="Regional crisis",((IF(VLOOKUP($C93,'Regional Crises'!$B$1:$R$66,14,FALSE)="x","x",ROUND(IF(VLOOKUP($C93,'Regional Crises'!$B$1:$R$66,14,FALSE)&gt;T$3,0,IF(VLOOKUP($C93,'Regional Crises'!$B$1:$R$66,14,FALSE)&lt;T$4,5,(T$3-VLOOKUP($C93,'Regional Crises'!$B$1:$R$66,14,FALSE))/(T$3-T$4)*5)),1)))),(IF(VLOOKUP($E93,'Country Indicator Data'!$B$4:$N$300,10,FALSE)="x","x",ROUND(IF(VLOOKUP($E93,'Country Indicator Data'!$B$4:$N$300,10,FALSE)&gt;T$3,0,IF(VLOOKUP($E93,'Country Indicator Data'!$B$4:$N$300,10,FALSE)&lt;T$4,5,(T$3-VLOOKUP($E93,'Country Indicator Data'!$B$4:$N$300,10,FALSE))/(T$3-T$4)*5)),1))))</f>
        <v>3.4</v>
      </c>
      <c r="U93" s="256">
        <f>IF(B93="Regional crisis",((IF(VLOOKUP($C93,'Regional Crises'!$B$1:$R$66,15,FALSE)="x","x",ROUND(IF(VLOOKUP($C93,'Regional Crises'!$B$1:$R$66,15,FALSE)&gt;U$3,0,IF(VLOOKUP($C93,'Regional Crises'!$B$1:$R$66,15,FALSE)&lt;U$4,5,(U$3-VLOOKUP($C93,'Regional Crises'!$B$1:$R$66,15,FALSE))/(U$3-U$4)*5)),1)))),(IF(VLOOKUP($E93,'Country Indicator Data'!$B$4:$N$300,11,FALSE)="x","x",ROUND(IF(VLOOKUP($E93,'Country Indicator Data'!$B$4:$N$300,11,FALSE)&gt;U$3,0,IF(VLOOKUP($E93,'Country Indicator Data'!$B$4:$N$300,11,FALSE)&lt;U$4,5,(U$3-VLOOKUP($E93,'Country Indicator Data'!$B$4:$N$300,11,FALSE))/(U$3-U$4)*5)),1))))</f>
        <v>2.4</v>
      </c>
      <c r="V93" s="256">
        <f>IF(B93="Regional crisis",((IF(VLOOKUP($C93,'Regional Crises'!$B$1:$R$66,16,FALSE)="x","x",ROUND(IF(VLOOKUP($C93,'Regional Crises'!$B$1:$R$66,16,FALSE)&gt;V$3,0,IF(VLOOKUP($C93,'Regional Crises'!$B$1:$R$66,16,FALSE)&lt;V$4,5,(V$3-VLOOKUP($C93,'Regional Crises'!$B$1:$R$66,16,FALSE))/(V$3-V$4)*5)),1)))),(IF(VLOOKUP($E93,'Country Indicator Data'!$B$4:$N$300,12,FALSE)="x","x",ROUND(IF(VLOOKUP($E93,'Country Indicator Data'!$B$4:$N$300,12,FALSE)&gt;V$3,0,IF(VLOOKUP($E93,'Country Indicator Data'!$B$4:$N$300,12,FALSE)&lt;V$4,5,(V$3-VLOOKUP($E93,'Country Indicator Data'!$B$4:$N$300,12,FALSE))/(V$3-V$4)*5)),1))))</f>
        <v>2.7</v>
      </c>
      <c r="W93" s="256">
        <f t="shared" si="31"/>
        <v>3.1</v>
      </c>
      <c r="X93" s="256">
        <f t="shared" si="32"/>
        <v>3.4</v>
      </c>
      <c r="Y93" s="263">
        <f>IF('Core Indicators'!FC90="x","x",IF('Core Indicators'!FC90&gt;=5,5,IF('Core Indicators'!FC90&gt;=4,4,IF('Core Indicators'!FC90&gt;=3,3,IF('Core Indicators'!FC90&gt;=2,2,IF('Core Indicators'!FC90&gt;=1,1,0))))))</f>
        <v>5</v>
      </c>
      <c r="Z93" s="256">
        <f t="shared" si="33"/>
        <v>5</v>
      </c>
      <c r="AA93" s="263">
        <f>'Crisis Indicator Data'!Y90</f>
        <v>0</v>
      </c>
      <c r="AB93" s="263">
        <f>'Crisis Indicator Data'!Z90</f>
        <v>3</v>
      </c>
      <c r="AC93" s="263">
        <f>'Crisis Indicator Data'!AA90</f>
        <v>0</v>
      </c>
      <c r="AD93" s="263">
        <f>'Crisis Indicator Data'!AB90</f>
        <v>0</v>
      </c>
      <c r="AE93" s="263">
        <f t="shared" si="34"/>
        <v>2</v>
      </c>
      <c r="AF93" s="263">
        <f>'Crisis Indicator Data'!AC90</f>
        <v>2</v>
      </c>
      <c r="AG93" s="263">
        <f>'Crisis Indicator Data'!AD90</f>
        <v>2</v>
      </c>
      <c r="AH93" s="263">
        <f t="shared" si="35"/>
        <v>4</v>
      </c>
      <c r="AI93" s="263">
        <f>'Crisis Indicator Data'!AE90</f>
        <v>2</v>
      </c>
      <c r="AJ93" s="263">
        <f>'Crisis Indicator Data'!AF90</f>
        <v>1</v>
      </c>
      <c r="AK93" s="263">
        <f>'Crisis Indicator Data'!AG90</f>
        <v>3</v>
      </c>
      <c r="AL93" s="263">
        <f t="shared" si="36"/>
        <v>4</v>
      </c>
      <c r="AM93" s="256">
        <f t="shared" si="37"/>
        <v>3</v>
      </c>
      <c r="AN93" s="256">
        <f t="shared" si="38"/>
        <v>4</v>
      </c>
    </row>
    <row r="94" spans="1:40" ht="13.5" customHeight="1" x14ac:dyDescent="0.35">
      <c r="A94" s="150" t="str">
        <f>'Crisis Indicator Data'!A91</f>
        <v>Cameroonian Refugees in Nigeria</v>
      </c>
      <c r="B94" s="151" t="str">
        <f>'Crisis Indicator Data'!B91</f>
        <v>International displacement</v>
      </c>
      <c r="C94" s="151" t="str">
        <f>'Crisis Indicator Data'!C91</f>
        <v>NGA008</v>
      </c>
      <c r="D94" s="151" t="str">
        <f>'Crisis Indicator Data'!D91</f>
        <v>Nigeria</v>
      </c>
      <c r="E94" s="152" t="str">
        <f>'Crisis Indicator Data'!E91</f>
        <v>NGA</v>
      </c>
      <c r="F94" s="256">
        <f>IF(B94="Regional crisis",(IF(VLOOKUP($C94,'Regional Crises'!$B$1:$R$66,7,FALSE)="x","x",ROUND(IF(VLOOKUP($C94,'Regional Crises'!$B$1:$R$66,7,FALSE)&gt;$F$3,5,IF(VLOOKUP($C94,'Regional Crises'!$B$1:$R$66,7,FALSE)&lt;F$4,0,($F$3-VLOOKUP($C94,'Regional Crises'!$B$1:$R$66,7,FALSE))/($F$3-$F$4)*5)),1))),IF(VLOOKUP($E94,'Country Indicator Data'!$B$4:$N$300,3,FALSE)="x","x",ROUND(IF(VLOOKUP($E94,'Country Indicator Data'!$B$4:$N$300,3,FALSE)&gt;$F$3,5,IF(VLOOKUP($E94,'Country Indicator Data'!$B$4:$N$300,3,FALSE)&lt;$F$4,0,($F$3-VLOOKUP($E94,'Country Indicator Data'!$B$4:$N$300,3,FALSE))/($F$3-$F$4)*5)),1)))</f>
        <v>3.9</v>
      </c>
      <c r="G94" s="256">
        <f>IF(B94="Regional crisis",(IF(VLOOKUP($C94,'Regional Crises'!$B$1:$R$66,9,FALSE)="x","x",ROUND(IF(VLOOKUP($C94,'Regional Crises'!$B$1:$R$66,9,FALSE)&gt;G$3,5,IF(VLOOKUP($C94,'Regional Crises'!$B$1:$R$66,9,FALSE)&lt;G$4,0,(G$3-VLOOKUP($C94,'Regional Crises'!$B$1:$R$66,9,FALSE))/(G$3-G$4)*5)),1))),IF(VLOOKUP($E94,'Country Indicator Data'!$B$4:$N$300,5,FALSE)="x","x",ROUND(IF(VLOOKUP($E94,'Country Indicator Data'!$B$4:$N$300,5,FALSE)&gt;G$3,5,IF(VLOOKUP($E94,'Country Indicator Data'!$B$4:$N$300,5,FALSE)&lt;G$4,0,(G$3-VLOOKUP($E94,'Country Indicator Data'!$B$4:$N$300,5,FALSE))/(G$3-G$4)*5)),1)))</f>
        <v>2.2999999999999998</v>
      </c>
      <c r="H94" s="256">
        <f t="shared" si="26"/>
        <v>3.0999999999999996</v>
      </c>
      <c r="I94" s="256">
        <f>IF(B94="Regional crisis",(IF(VLOOKUP($C94,'Regional Crises'!$B$1:$R$66,6,FALSE)="x","x",ROUND(IF(VLOOKUP($C94,'Regional Crises'!$B$1:$R$66,6,FALSE)&gt;I$3,5,IF(VLOOKUP($C94,'Regional Crises'!$B$1:$R$66,6,FALSE)&lt;I$4,0,5-(I$3-VLOOKUP($C94,'Regional Crises'!$B$1:$R$66,6,FALSE))/(I$3-I$4)*5)),1))),IF(VLOOKUP($E94,'Country Indicator Data'!$B$4:$N$300,2,FALSE)="x","x",ROUND(IF(VLOOKUP($E94,'Country Indicator Data'!$B$4:$N$300,2,FALSE)&gt;I$3,5,IF(VLOOKUP($E94,'Country Indicator Data'!$B$4:$N$300,2,FALSE)&lt;I$4,0,5-(I$3-VLOOKUP($E94,'Country Indicator Data'!$B$4:$N$300,2,FALSE))/(I$3-I$4)*5)),1)))</f>
        <v>4.0999999999999996</v>
      </c>
      <c r="J94" s="256">
        <f>IF(B94="Regional crisis",(IF(VLOOKUP($C94,'Regional Crises'!$B$1:$R$66,8,FALSE)="x","x",ROUND(IF(VLOOKUP($C94,'Regional Crises'!$B$1:$R$66,8,FALSE)&gt;J$3,5,IF(VLOOKUP($C94,'Regional Crises'!$B$1:$R$66,8,FALSE)&lt;J$4,0,5-(J$3-VLOOKUP($C94,'Regional Crises'!$B$1:$R$66,8,FALSE))/(J$3-J$4)*5)),1))),IF(VLOOKUP($E94,'Country Indicator Data'!$B$4:$N$300,4,FALSE)="x","x",ROUND(IF(VLOOKUP($E94,'Country Indicator Data'!$B$4:$N$300,4,FALSE)&gt;J$3,5,IF(VLOOKUP($E94,'Country Indicator Data'!$B$4:$N$300,4,FALSE)&lt;J$4,0,5-(J$3-VLOOKUP($E94,'Country Indicator Data'!$B$4:$N$300,4,FALSE))/(J$3-J$4)*5)),1)))</f>
        <v>0.3</v>
      </c>
      <c r="K94" s="256">
        <f t="shared" si="27"/>
        <v>2.1999999999999997</v>
      </c>
      <c r="L94" s="256" t="str">
        <f>IF(B94="Regional crisis",(IF(VLOOKUP($C94,'Regional Crises'!$B$1:$R$66,10,FALSE)="x","x",ROUND(IF(VLOOKUP($C94,'Regional Crises'!$B$1:$R$66,10,FALSE)&gt;L$3,5,IF(VLOOKUP($C94,'Regional Crises'!$B$1:$R$66,10,FALSE)&lt;L$4,0,5-(L$3-VLOOKUP($C94,'Regional Crises'!$B$1:$R$66,10,FALSE))/(L$3-L$4)*5)),1))),IF(VLOOKUP($E94,'Country Indicator Data'!$B$4:$N$300,6,FALSE)="x","x",ROUND(IF(VLOOKUP($E94,'Country Indicator Data'!$B$4:$N$300,6,FALSE)&gt;L$3,5,IF(VLOOKUP($E94,'Country Indicator Data'!$B$4:$N$300,6,FALSE)&lt;L$4,0,5-(L$3-VLOOKUP($E94,'Country Indicator Data'!$B$4:$N$300,6,FALSE))/(L$3-L$4)*5)),1)))</f>
        <v>x</v>
      </c>
      <c r="M94" s="256">
        <f>IF(B94="Regional crisis",(IF(VLOOKUP($C94,'Regional Crises'!$B$1:$R$66,11,FALSE)="x","x",ROUND(IF(VLOOKUP($C94,'Regional Crises'!$B$1:$R$66,11,FALSE)&gt;M$3,5,IF(VLOOKUP($C94,'Regional Crises'!$B$1:$R$66,11,FALSE)&lt;M$4,0,5-(M$3-VLOOKUP($C94,'Regional Crises'!$B$1:$R$66,11,FALSE))/(M$3-M$4)*5)),1))),IF(VLOOKUP($E94,'Country Indicator Data'!$B$4:$N$300,7,FALSE)="x","x",ROUND(IF(VLOOKUP($E94,'Country Indicator Data'!$B$4:$N$300,7,FALSE)&gt;M$3,5,IF(VLOOKUP($E94,'Country Indicator Data'!$B$4:$N$300,7,FALSE)&lt;M$4,0,5-(M$3-VLOOKUP($E94,'Country Indicator Data'!$B$4:$N$300,7,FALSE))/(M$3-M$4)*5)),1)))</f>
        <v>1.3</v>
      </c>
      <c r="N94" s="256">
        <f t="shared" si="28"/>
        <v>1.3</v>
      </c>
      <c r="O94" s="256">
        <f t="shared" si="29"/>
        <v>2.1999999999999997</v>
      </c>
      <c r="P94" s="256">
        <f>IF(B94="Regional crisis",VLOOKUP(C94,'Regional Crises'!$B$1:$R$69,12,FALSE),VLOOKUP(E94,'Country Indicator Data'!$B$4:$I$300,8,FALSE))</f>
        <v>5</v>
      </c>
      <c r="Q94" s="256">
        <f>IF($B94="Regional crisis",((IF(VLOOKUP($C94,'Regional Crises'!$B$1:$R$66,13,FALSE)="x","x",ROUND(IF(VLOOKUP($C94,'Regional Crises'!$B$1:$R$66,13,FALSE)&gt;Q$3,5,IF(VLOOKUP($C94,'Regional Crises'!$B$1:$R$66,13,FALSE)&lt;Q$4,0,5-(LOG(Q$3)-LOG(VLOOKUP($C94,'Regional Crises'!$B$1:$R$66,13,FALSE)))/(LOG(Q$3)-LOG(Q$4))*5)),1)))),(IF(VLOOKUP($E94,'Country Indicator Data'!$B$4:$N$300,9,FALSE)="x","x",ROUND(IF(VLOOKUP($E94,'Country Indicator Data'!$B$4:$N$300,9,FALSE)&gt;Q$3,5,IF(VLOOKUP($E94,'Country Indicator Data'!$B$4:$N$300,9,FALSE)&lt;Q$4,0,5-(LOG(Q$3)-LOG(VLOOKUP($E94,'Country Indicator Data'!$B$4:$N$300,9,FALSE)))/(LOG(Q$3)-LOG(Q$4))*5)),1))))</f>
        <v>5</v>
      </c>
      <c r="R94" s="256">
        <f t="shared" si="30"/>
        <v>5</v>
      </c>
      <c r="S94" s="256">
        <f>IF(B94="Regional crisis",((IF(VLOOKUP($C94,'Regional Crises'!$B$1:$R$66,17,FALSE)="x","x",ROUND(IF(VLOOKUP($C94,'Regional Crises'!$B$1:$R$66,17,FALSE)&gt;S$3,0,IF(VLOOKUP($C94,'Regional Crises'!$B$1:$R$66,17,FALSE)&lt;S$4,5,(S$3-VLOOKUP($C94,'Regional Crises'!$B$1:$R$66,17,FALSE))/(S$3-S$4)*5)),1)))),(IF(VLOOKUP($E94,'Country Indicator Data'!$B$4:$N$300,13,FALSE)="x","x",ROUND(IF(VLOOKUP($E94,'Country Indicator Data'!$B$4:$N$300,13,FALSE)&gt;S$3,0,IF(VLOOKUP($E94,'Country Indicator Data'!$B$4:$N$300,13,FALSE)&lt;S$4,5,(S$3-VLOOKUP($E94,'Country Indicator Data'!$B$4:$N$300,13,FALSE))/(S$3-S$4)*5)),1))))</f>
        <v>3.7</v>
      </c>
      <c r="T94" s="256">
        <f>IF(B94="Regional crisis",((IF(VLOOKUP($C94,'Regional Crises'!$B$1:$R$66,14,FALSE)="x","x",ROUND(IF(VLOOKUP($C94,'Regional Crises'!$B$1:$R$66,14,FALSE)&gt;T$3,0,IF(VLOOKUP($C94,'Regional Crises'!$B$1:$R$66,14,FALSE)&lt;T$4,5,(T$3-VLOOKUP($C94,'Regional Crises'!$B$1:$R$66,14,FALSE))/(T$3-T$4)*5)),1)))),(IF(VLOOKUP($E94,'Country Indicator Data'!$B$4:$N$300,10,FALSE)="x","x",ROUND(IF(VLOOKUP($E94,'Country Indicator Data'!$B$4:$N$300,10,FALSE)&gt;T$3,0,IF(VLOOKUP($E94,'Country Indicator Data'!$B$4:$N$300,10,FALSE)&lt;T$4,5,(T$3-VLOOKUP($E94,'Country Indicator Data'!$B$4:$N$300,10,FALSE))/(T$3-T$4)*5)),1))))</f>
        <v>3.4</v>
      </c>
      <c r="U94" s="256">
        <f>IF(B94="Regional crisis",((IF(VLOOKUP($C94,'Regional Crises'!$B$1:$R$66,15,FALSE)="x","x",ROUND(IF(VLOOKUP($C94,'Regional Crises'!$B$1:$R$66,15,FALSE)&gt;U$3,0,IF(VLOOKUP($C94,'Regional Crises'!$B$1:$R$66,15,FALSE)&lt;U$4,5,(U$3-VLOOKUP($C94,'Regional Crises'!$B$1:$R$66,15,FALSE))/(U$3-U$4)*5)),1)))),(IF(VLOOKUP($E94,'Country Indicator Data'!$B$4:$N$300,11,FALSE)="x","x",ROUND(IF(VLOOKUP($E94,'Country Indicator Data'!$B$4:$N$300,11,FALSE)&gt;U$3,0,IF(VLOOKUP($E94,'Country Indicator Data'!$B$4:$N$300,11,FALSE)&lt;U$4,5,(U$3-VLOOKUP($E94,'Country Indicator Data'!$B$4:$N$300,11,FALSE))/(U$3-U$4)*5)),1))))</f>
        <v>2.4</v>
      </c>
      <c r="V94" s="256">
        <f>IF(B94="Regional crisis",((IF(VLOOKUP($C94,'Regional Crises'!$B$1:$R$66,16,FALSE)="x","x",ROUND(IF(VLOOKUP($C94,'Regional Crises'!$B$1:$R$66,16,FALSE)&gt;V$3,0,IF(VLOOKUP($C94,'Regional Crises'!$B$1:$R$66,16,FALSE)&lt;V$4,5,(V$3-VLOOKUP($C94,'Regional Crises'!$B$1:$R$66,16,FALSE))/(V$3-V$4)*5)),1)))),(IF(VLOOKUP($E94,'Country Indicator Data'!$B$4:$N$300,12,FALSE)="x","x",ROUND(IF(VLOOKUP($E94,'Country Indicator Data'!$B$4:$N$300,12,FALSE)&gt;V$3,0,IF(VLOOKUP($E94,'Country Indicator Data'!$B$4:$N$300,12,FALSE)&lt;V$4,5,(V$3-VLOOKUP($E94,'Country Indicator Data'!$B$4:$N$300,12,FALSE))/(V$3-V$4)*5)),1))))</f>
        <v>2.7</v>
      </c>
      <c r="W94" s="256">
        <f t="shared" si="31"/>
        <v>3.1</v>
      </c>
      <c r="X94" s="256">
        <f t="shared" si="32"/>
        <v>3.4</v>
      </c>
      <c r="Y94" s="263">
        <f>IF('Core Indicators'!FC91="x","x",IF('Core Indicators'!FC91&gt;=5,5,IF('Core Indicators'!FC91&gt;=4,4,IF('Core Indicators'!FC91&gt;=3,3,IF('Core Indicators'!FC91&gt;=2,2,IF('Core Indicators'!FC91&gt;=1,1,0))))))</f>
        <v>5</v>
      </c>
      <c r="Z94" s="256">
        <f t="shared" si="33"/>
        <v>5</v>
      </c>
      <c r="AA94" s="263">
        <f>'Crisis Indicator Data'!Y91</f>
        <v>0</v>
      </c>
      <c r="AB94" s="263">
        <f>'Crisis Indicator Data'!Z91</f>
        <v>2</v>
      </c>
      <c r="AC94" s="263">
        <f>'Crisis Indicator Data'!AA91</f>
        <v>0</v>
      </c>
      <c r="AD94" s="263">
        <f>'Crisis Indicator Data'!AB91</f>
        <v>0</v>
      </c>
      <c r="AE94" s="263">
        <f t="shared" si="34"/>
        <v>2</v>
      </c>
      <c r="AF94" s="263">
        <f>'Crisis Indicator Data'!AC91</f>
        <v>0</v>
      </c>
      <c r="AG94" s="263">
        <f>'Crisis Indicator Data'!AD91</f>
        <v>1</v>
      </c>
      <c r="AH94" s="263">
        <f t="shared" si="35"/>
        <v>1</v>
      </c>
      <c r="AI94" s="263">
        <f>'Crisis Indicator Data'!AE91</f>
        <v>0</v>
      </c>
      <c r="AJ94" s="263">
        <f>'Crisis Indicator Data'!AF91</f>
        <v>1</v>
      </c>
      <c r="AK94" s="263">
        <f>'Crisis Indicator Data'!AG91</f>
        <v>3</v>
      </c>
      <c r="AL94" s="263">
        <f t="shared" si="36"/>
        <v>3</v>
      </c>
      <c r="AM94" s="256">
        <f t="shared" si="37"/>
        <v>2</v>
      </c>
      <c r="AN94" s="256">
        <f t="shared" si="38"/>
        <v>3.5</v>
      </c>
    </row>
    <row r="95" spans="1:40" ht="13.5" customHeight="1" x14ac:dyDescent="0.35">
      <c r="A95" s="150" t="str">
        <f>'Crisis Indicator Data'!A92</f>
        <v>Socioeconomic crisis in Nicaragua</v>
      </c>
      <c r="B95" s="151" t="str">
        <f>'Crisis Indicator Data'!B92</f>
        <v>Political and economic crisis</v>
      </c>
      <c r="C95" s="151" t="str">
        <f>'Crisis Indicator Data'!C92</f>
        <v>NIC001</v>
      </c>
      <c r="D95" s="151" t="str">
        <f>'Crisis Indicator Data'!D92</f>
        <v>Nicaragua</v>
      </c>
      <c r="E95" s="152" t="str">
        <f>'Crisis Indicator Data'!E92</f>
        <v>NIC</v>
      </c>
      <c r="F95" s="256">
        <f>IF(B95="Regional crisis",(IF(VLOOKUP($C95,'Regional Crises'!$B$1:$R$66,7,FALSE)="x","x",ROUND(IF(VLOOKUP($C95,'Regional Crises'!$B$1:$R$66,7,FALSE)&gt;$F$3,5,IF(VLOOKUP($C95,'Regional Crises'!$B$1:$R$66,7,FALSE)&lt;F$4,0,($F$3-VLOOKUP($C95,'Regional Crises'!$B$1:$R$66,7,FALSE))/($F$3-$F$4)*5)),1))),IF(VLOOKUP($E95,'Country Indicator Data'!$B$4:$N$300,3,FALSE)="x","x",ROUND(IF(VLOOKUP($E95,'Country Indicator Data'!$B$4:$N$300,3,FALSE)&gt;$F$3,5,IF(VLOOKUP($E95,'Country Indicator Data'!$B$4:$N$300,3,FALSE)&lt;$F$4,0,($F$3-VLOOKUP($E95,'Country Indicator Data'!$B$4:$N$300,3,FALSE))/($F$3-$F$4)*5)),1)))</f>
        <v>2.9</v>
      </c>
      <c r="G95" s="256">
        <f>IF(B95="Regional crisis",(IF(VLOOKUP($C95,'Regional Crises'!$B$1:$R$66,9,FALSE)="x","x",ROUND(IF(VLOOKUP($C95,'Regional Crises'!$B$1:$R$66,9,FALSE)&gt;G$3,5,IF(VLOOKUP($C95,'Regional Crises'!$B$1:$R$66,9,FALSE)&lt;G$4,0,(G$3-VLOOKUP($C95,'Regional Crises'!$B$1:$R$66,9,FALSE))/(G$3-G$4)*5)),1))),IF(VLOOKUP($E95,'Country Indicator Data'!$B$4:$N$300,5,FALSE)="x","x",ROUND(IF(VLOOKUP($E95,'Country Indicator Data'!$B$4:$N$300,5,FALSE)&gt;G$3,5,IF(VLOOKUP($E95,'Country Indicator Data'!$B$4:$N$300,5,FALSE)&lt;G$4,0,(G$3-VLOOKUP($E95,'Country Indicator Data'!$B$4:$N$300,5,FALSE))/(G$3-G$4)*5)),1)))</f>
        <v>3</v>
      </c>
      <c r="H95" s="256">
        <f t="shared" si="26"/>
        <v>2.95</v>
      </c>
      <c r="I95" s="256">
        <f>IF(B95="Regional crisis",(IF(VLOOKUP($C95,'Regional Crises'!$B$1:$R$66,6,FALSE)="x","x",ROUND(IF(VLOOKUP($C95,'Regional Crises'!$B$1:$R$66,6,FALSE)&gt;I$3,5,IF(VLOOKUP($C95,'Regional Crises'!$B$1:$R$66,6,FALSE)&lt;I$4,0,5-(I$3-VLOOKUP($C95,'Regional Crises'!$B$1:$R$66,6,FALSE))/(I$3-I$4)*5)),1))),IF(VLOOKUP($E95,'Country Indicator Data'!$B$4:$N$300,2,FALSE)="x","x",ROUND(IF(VLOOKUP($E95,'Country Indicator Data'!$B$4:$N$300,2,FALSE)&gt;I$3,5,IF(VLOOKUP($E95,'Country Indicator Data'!$B$4:$N$300,2,FALSE)&lt;I$4,0,5-(I$3-VLOOKUP($E95,'Country Indicator Data'!$B$4:$N$300,2,FALSE))/(I$3-I$4)*5)),1)))</f>
        <v>1.3</v>
      </c>
      <c r="J95" s="256">
        <f>IF(B95="Regional crisis",(IF(VLOOKUP($C95,'Regional Crises'!$B$1:$R$66,8,FALSE)="x","x",ROUND(IF(VLOOKUP($C95,'Regional Crises'!$B$1:$R$66,8,FALSE)&gt;J$3,5,IF(VLOOKUP($C95,'Regional Crises'!$B$1:$R$66,8,FALSE)&lt;J$4,0,5-(J$3-VLOOKUP($C95,'Regional Crises'!$B$1:$R$66,8,FALSE))/(J$3-J$4)*5)),1))),IF(VLOOKUP($E95,'Country Indicator Data'!$B$4:$N$300,4,FALSE)="x","x",ROUND(IF(VLOOKUP($E95,'Country Indicator Data'!$B$4:$N$300,4,FALSE)&gt;J$3,5,IF(VLOOKUP($E95,'Country Indicator Data'!$B$4:$N$300,4,FALSE)&lt;J$4,0,5-(J$3-VLOOKUP($E95,'Country Indicator Data'!$B$4:$N$300,4,FALSE))/(J$3-J$4)*5)),1)))</f>
        <v>1.4</v>
      </c>
      <c r="K95" s="256">
        <f t="shared" si="27"/>
        <v>1.35</v>
      </c>
      <c r="L95" s="256">
        <f>IF(B95="Regional crisis",(IF(VLOOKUP($C95,'Regional Crises'!$B$1:$R$66,10,FALSE)="x","x",ROUND(IF(VLOOKUP($C95,'Regional Crises'!$B$1:$R$66,10,FALSE)&gt;L$3,5,IF(VLOOKUP($C95,'Regional Crises'!$B$1:$R$66,10,FALSE)&lt;L$4,0,5-(L$3-VLOOKUP($C95,'Regional Crises'!$B$1:$R$66,10,FALSE))/(L$3-L$4)*5)),1))),IF(VLOOKUP($E95,'Country Indicator Data'!$B$4:$N$300,6,FALSE)="x","x",ROUND(IF(VLOOKUP($E95,'Country Indicator Data'!$B$4:$N$300,6,FALSE)&gt;L$3,5,IF(VLOOKUP($E95,'Country Indicator Data'!$B$4:$N$300,6,FALSE)&lt;L$4,0,5-(L$3-VLOOKUP($E95,'Country Indicator Data'!$B$4:$N$300,6,FALSE))/(L$3-L$4)*5)),1)))</f>
        <v>3</v>
      </c>
      <c r="M95" s="256">
        <f>IF(B95="Regional crisis",(IF(VLOOKUP($C95,'Regional Crises'!$B$1:$R$66,11,FALSE)="x","x",ROUND(IF(VLOOKUP($C95,'Regional Crises'!$B$1:$R$66,11,FALSE)&gt;M$3,5,IF(VLOOKUP($C95,'Regional Crises'!$B$1:$R$66,11,FALSE)&lt;M$4,0,5-(M$3-VLOOKUP($C95,'Regional Crises'!$B$1:$R$66,11,FALSE))/(M$3-M$4)*5)),1))),IF(VLOOKUP($E95,'Country Indicator Data'!$B$4:$N$300,7,FALSE)="x","x",ROUND(IF(VLOOKUP($E95,'Country Indicator Data'!$B$4:$N$300,7,FALSE)&gt;M$3,5,IF(VLOOKUP($E95,'Country Indicator Data'!$B$4:$N$300,7,FALSE)&lt;M$4,0,5-(M$3-VLOOKUP($E95,'Country Indicator Data'!$B$4:$N$300,7,FALSE))/(M$3-M$4)*5)),1)))</f>
        <v>2.7</v>
      </c>
      <c r="N95" s="256">
        <f t="shared" si="28"/>
        <v>2.85</v>
      </c>
      <c r="O95" s="256">
        <f t="shared" si="29"/>
        <v>2.3833333333333333</v>
      </c>
      <c r="P95" s="256">
        <f>IF(B95="Regional crisis",VLOOKUP(C95,'Regional Crises'!$B$1:$R$69,12,FALSE),VLOOKUP(E95,'Country Indicator Data'!$B$4:$I$300,8,FALSE))</f>
        <v>3</v>
      </c>
      <c r="Q95" s="256">
        <f>IF($B95="Regional crisis",((IF(VLOOKUP($C95,'Regional Crises'!$B$1:$R$66,13,FALSE)="x","x",ROUND(IF(VLOOKUP($C95,'Regional Crises'!$B$1:$R$66,13,FALSE)&gt;Q$3,5,IF(VLOOKUP($C95,'Regional Crises'!$B$1:$R$66,13,FALSE)&lt;Q$4,0,5-(LOG(Q$3)-LOG(VLOOKUP($C95,'Regional Crises'!$B$1:$R$66,13,FALSE)))/(LOG(Q$3)-LOG(Q$4))*5)),1)))),(IF(VLOOKUP($E95,'Country Indicator Data'!$B$4:$N$300,9,FALSE)="x","x",ROUND(IF(VLOOKUP($E95,'Country Indicator Data'!$B$4:$N$300,9,FALSE)&gt;Q$3,5,IF(VLOOKUP($E95,'Country Indicator Data'!$B$4:$N$300,9,FALSE)&lt;Q$4,0,5-(LOG(Q$3)-LOG(VLOOKUP($E95,'Country Indicator Data'!$B$4:$N$300,9,FALSE)))/(LOG(Q$3)-LOG(Q$4))*5)),1))))</f>
        <v>0.9</v>
      </c>
      <c r="R95" s="256">
        <f t="shared" si="30"/>
        <v>1.95</v>
      </c>
      <c r="S95" s="256">
        <f>IF(B95="Regional crisis",((IF(VLOOKUP($C95,'Regional Crises'!$B$1:$R$66,17,FALSE)="x","x",ROUND(IF(VLOOKUP($C95,'Regional Crises'!$B$1:$R$66,17,FALSE)&gt;S$3,0,IF(VLOOKUP($C95,'Regional Crises'!$B$1:$R$66,17,FALSE)&lt;S$4,5,(S$3-VLOOKUP($C95,'Regional Crises'!$B$1:$R$66,17,FALSE))/(S$3-S$4)*5)),1)))),(IF(VLOOKUP($E95,'Country Indicator Data'!$B$4:$N$300,13,FALSE)="x","x",ROUND(IF(VLOOKUP($E95,'Country Indicator Data'!$B$4:$N$300,13,FALSE)&gt;S$3,0,IF(VLOOKUP($E95,'Country Indicator Data'!$B$4:$N$300,13,FALSE)&lt;S$4,5,(S$3-VLOOKUP($E95,'Country Indicator Data'!$B$4:$N$300,13,FALSE))/(S$3-S$4)*5)),1))))</f>
        <v>3.9</v>
      </c>
      <c r="T95" s="256">
        <f>IF(B95="Regional crisis",((IF(VLOOKUP($C95,'Regional Crises'!$B$1:$R$66,14,FALSE)="x","x",ROUND(IF(VLOOKUP($C95,'Regional Crises'!$B$1:$R$66,14,FALSE)&gt;T$3,0,IF(VLOOKUP($C95,'Regional Crises'!$B$1:$R$66,14,FALSE)&lt;T$4,5,(T$3-VLOOKUP($C95,'Regional Crises'!$B$1:$R$66,14,FALSE))/(T$3-T$4)*5)),1)))),(IF(VLOOKUP($E95,'Country Indicator Data'!$B$4:$N$300,10,FALSE)="x","x",ROUND(IF(VLOOKUP($E95,'Country Indicator Data'!$B$4:$N$300,10,FALSE)&gt;T$3,0,IF(VLOOKUP($E95,'Country Indicator Data'!$B$4:$N$300,10,FALSE)&lt;T$4,5,(T$3-VLOOKUP($E95,'Country Indicator Data'!$B$4:$N$300,10,FALSE))/(T$3-T$4)*5)),1))))</f>
        <v>3.7</v>
      </c>
      <c r="U95" s="256">
        <f>IF(B95="Regional crisis",((IF(VLOOKUP($C95,'Regional Crises'!$B$1:$R$66,15,FALSE)="x","x",ROUND(IF(VLOOKUP($C95,'Regional Crises'!$B$1:$R$66,15,FALSE)&gt;U$3,0,IF(VLOOKUP($C95,'Regional Crises'!$B$1:$R$66,15,FALSE)&lt;U$4,5,(U$3-VLOOKUP($C95,'Regional Crises'!$B$1:$R$66,15,FALSE))/(U$3-U$4)*5)),1)))),(IF(VLOOKUP($E95,'Country Indicator Data'!$B$4:$N$300,11,FALSE)="x","x",ROUND(IF(VLOOKUP($E95,'Country Indicator Data'!$B$4:$N$300,11,FALSE)&gt;U$3,0,IF(VLOOKUP($E95,'Country Indicator Data'!$B$4:$N$300,11,FALSE)&lt;U$4,5,(U$3-VLOOKUP($E95,'Country Indicator Data'!$B$4:$N$300,11,FALSE))/(U$3-U$4)*5)),1))))</f>
        <v>3.8</v>
      </c>
      <c r="V95" s="256">
        <f>IF(B95="Regional crisis",((IF(VLOOKUP($C95,'Regional Crises'!$B$1:$R$66,16,FALSE)="x","x",ROUND(IF(VLOOKUP($C95,'Regional Crises'!$B$1:$R$66,16,FALSE)&gt;V$3,0,IF(VLOOKUP($C95,'Regional Crises'!$B$1:$R$66,16,FALSE)&lt;V$4,5,(V$3-VLOOKUP($C95,'Regional Crises'!$B$1:$R$66,16,FALSE))/(V$3-V$4)*5)),1)))),(IF(VLOOKUP($E95,'Country Indicator Data'!$B$4:$N$300,12,FALSE)="x","x",ROUND(IF(VLOOKUP($E95,'Country Indicator Data'!$B$4:$N$300,12,FALSE)&gt;V$3,0,IF(VLOOKUP($E95,'Country Indicator Data'!$B$4:$N$300,12,FALSE)&lt;V$4,5,(V$3-VLOOKUP($E95,'Country Indicator Data'!$B$4:$N$300,12,FALSE))/(V$3-V$4)*5)),1))))</f>
        <v>3.5</v>
      </c>
      <c r="W95" s="256">
        <f t="shared" si="31"/>
        <v>3.7</v>
      </c>
      <c r="X95" s="256">
        <f t="shared" si="32"/>
        <v>2.7</v>
      </c>
      <c r="Y95" s="263">
        <f>IF('Core Indicators'!FC92="x","x",IF('Core Indicators'!FC92&gt;=5,5,IF('Core Indicators'!FC92&gt;=4,4,IF('Core Indicators'!FC92&gt;=3,3,IF('Core Indicators'!FC92&gt;=2,2,IF('Core Indicators'!FC92&gt;=1,1,0))))))</f>
        <v>3</v>
      </c>
      <c r="Z95" s="256">
        <f t="shared" si="33"/>
        <v>3</v>
      </c>
      <c r="AA95" s="263">
        <f>'Crisis Indicator Data'!Y92</f>
        <v>2</v>
      </c>
      <c r="AB95" s="263">
        <f>'Crisis Indicator Data'!Z92</f>
        <v>0</v>
      </c>
      <c r="AC95" s="263">
        <f>'Crisis Indicator Data'!AA92</f>
        <v>1</v>
      </c>
      <c r="AD95" s="263">
        <f>'Crisis Indicator Data'!AB92</f>
        <v>2</v>
      </c>
      <c r="AE95" s="263">
        <f t="shared" si="34"/>
        <v>2</v>
      </c>
      <c r="AF95" s="263">
        <f>'Crisis Indicator Data'!AC92</f>
        <v>2</v>
      </c>
      <c r="AG95" s="263">
        <f>'Crisis Indicator Data'!AD92</f>
        <v>3</v>
      </c>
      <c r="AH95" s="263">
        <f t="shared" si="35"/>
        <v>5</v>
      </c>
      <c r="AI95" s="263">
        <f>'Crisis Indicator Data'!AE92</f>
        <v>0</v>
      </c>
      <c r="AJ95" s="263">
        <f>'Crisis Indicator Data'!AF92</f>
        <v>0</v>
      </c>
      <c r="AK95" s="263">
        <f>'Crisis Indicator Data'!AG92</f>
        <v>2</v>
      </c>
      <c r="AL95" s="263">
        <f t="shared" si="36"/>
        <v>2</v>
      </c>
      <c r="AM95" s="256">
        <f t="shared" si="37"/>
        <v>3</v>
      </c>
      <c r="AN95" s="256">
        <f t="shared" si="38"/>
        <v>3</v>
      </c>
    </row>
    <row r="96" spans="1:40" ht="13.5" customHeight="1" x14ac:dyDescent="0.35">
      <c r="A96" s="150" t="str">
        <f>'Crisis Indicator Data'!A93</f>
        <v>Complex crisis in Pakistan</v>
      </c>
      <c r="B96" s="151" t="str">
        <f>'Crisis Indicator Data'!B93</f>
        <v>Complex crisis</v>
      </c>
      <c r="C96" s="151" t="str">
        <f>'Crisis Indicator Data'!C93</f>
        <v>PAK001</v>
      </c>
      <c r="D96" s="151" t="str">
        <f>'Crisis Indicator Data'!D93</f>
        <v>Pakistan</v>
      </c>
      <c r="E96" s="152" t="str">
        <f>'Crisis Indicator Data'!E93</f>
        <v>PAK</v>
      </c>
      <c r="F96" s="256">
        <f>IF(B96="Regional crisis",(IF(VLOOKUP($C96,'Regional Crises'!$B$1:$R$66,7,FALSE)="x","x",ROUND(IF(VLOOKUP($C96,'Regional Crises'!$B$1:$R$66,7,FALSE)&gt;$F$3,5,IF(VLOOKUP($C96,'Regional Crises'!$B$1:$R$66,7,FALSE)&lt;F$4,0,($F$3-VLOOKUP($C96,'Regional Crises'!$B$1:$R$66,7,FALSE))/($F$3-$F$4)*5)),1))),IF(VLOOKUP($E96,'Country Indicator Data'!$B$4:$N$300,3,FALSE)="x","x",ROUND(IF(VLOOKUP($E96,'Country Indicator Data'!$B$4:$N$300,3,FALSE)&gt;$F$3,5,IF(VLOOKUP($E96,'Country Indicator Data'!$B$4:$N$300,3,FALSE)&lt;$F$4,0,($F$3-VLOOKUP($E96,'Country Indicator Data'!$B$4:$N$300,3,FALSE))/($F$3-$F$4)*5)),1)))</f>
        <v>3.9</v>
      </c>
      <c r="G96" s="256">
        <f>IF(B96="Regional crisis",(IF(VLOOKUP($C96,'Regional Crises'!$B$1:$R$66,9,FALSE)="x","x",ROUND(IF(VLOOKUP($C96,'Regional Crises'!$B$1:$R$66,9,FALSE)&gt;G$3,5,IF(VLOOKUP($C96,'Regional Crises'!$B$1:$R$66,9,FALSE)&lt;G$4,0,(G$3-VLOOKUP($C96,'Regional Crises'!$B$1:$R$66,9,FALSE))/(G$3-G$4)*5)),1))),IF(VLOOKUP($E96,'Country Indicator Data'!$B$4:$N$300,5,FALSE)="x","x",ROUND(IF(VLOOKUP($E96,'Country Indicator Data'!$B$4:$N$300,5,FALSE)&gt;G$3,5,IF(VLOOKUP($E96,'Country Indicator Data'!$B$4:$N$300,5,FALSE)&lt;G$4,0,(G$3-VLOOKUP($E96,'Country Indicator Data'!$B$4:$N$300,5,FALSE))/(G$3-G$4)*5)),1)))</f>
        <v>3.1</v>
      </c>
      <c r="H96" s="256">
        <f t="shared" si="26"/>
        <v>3.5</v>
      </c>
      <c r="I96" s="256">
        <f>IF(B96="Regional crisis",(IF(VLOOKUP($C96,'Regional Crises'!$B$1:$R$66,6,FALSE)="x","x",ROUND(IF(VLOOKUP($C96,'Regional Crises'!$B$1:$R$66,6,FALSE)&gt;I$3,5,IF(VLOOKUP($C96,'Regional Crises'!$B$1:$R$66,6,FALSE)&lt;I$4,0,5-(I$3-VLOOKUP($C96,'Regional Crises'!$B$1:$R$66,6,FALSE))/(I$3-I$4)*5)),1))),IF(VLOOKUP($E96,'Country Indicator Data'!$B$4:$N$300,2,FALSE)="x","x",ROUND(IF(VLOOKUP($E96,'Country Indicator Data'!$B$4:$N$300,2,FALSE)&gt;I$3,5,IF(VLOOKUP($E96,'Country Indicator Data'!$B$4:$N$300,2,FALSE)&lt;I$4,0,5-(I$3-VLOOKUP($E96,'Country Indicator Data'!$B$4:$N$300,2,FALSE))/(I$3-I$4)*5)),1)))</f>
        <v>3.2</v>
      </c>
      <c r="J96" s="256">
        <f>IF(B96="Regional crisis",(IF(VLOOKUP($C96,'Regional Crises'!$B$1:$R$66,8,FALSE)="x","x",ROUND(IF(VLOOKUP($C96,'Regional Crises'!$B$1:$R$66,8,FALSE)&gt;J$3,5,IF(VLOOKUP($C96,'Regional Crises'!$B$1:$R$66,8,FALSE)&lt;J$4,0,5-(J$3-VLOOKUP($C96,'Regional Crises'!$B$1:$R$66,8,FALSE))/(J$3-J$4)*5)),1))),IF(VLOOKUP($E96,'Country Indicator Data'!$B$4:$N$300,4,FALSE)="x","x",ROUND(IF(VLOOKUP($E96,'Country Indicator Data'!$B$4:$N$300,4,FALSE)&gt;J$3,5,IF(VLOOKUP($E96,'Country Indicator Data'!$B$4:$N$300,4,FALSE)&lt;J$4,0,5-(J$3-VLOOKUP($E96,'Country Indicator Data'!$B$4:$N$300,4,FALSE))/(J$3-J$4)*5)),1)))</f>
        <v>1.6</v>
      </c>
      <c r="K96" s="256">
        <f t="shared" si="27"/>
        <v>2.4000000000000004</v>
      </c>
      <c r="L96" s="256">
        <f>IF(B96="Regional crisis",(IF(VLOOKUP($C96,'Regional Crises'!$B$1:$R$66,10,FALSE)="x","x",ROUND(IF(VLOOKUP($C96,'Regional Crises'!$B$1:$R$66,10,FALSE)&gt;L$3,5,IF(VLOOKUP($C96,'Regional Crises'!$B$1:$R$66,10,FALSE)&lt;L$4,0,5-(L$3-VLOOKUP($C96,'Regional Crises'!$B$1:$R$66,10,FALSE))/(L$3-L$4)*5)),1))),IF(VLOOKUP($E96,'Country Indicator Data'!$B$4:$N$300,6,FALSE)="x","x",ROUND(IF(VLOOKUP($E96,'Country Indicator Data'!$B$4:$N$300,6,FALSE)&gt;L$3,5,IF(VLOOKUP($E96,'Country Indicator Data'!$B$4:$N$300,6,FALSE)&lt;L$4,0,5-(L$3-VLOOKUP($E96,'Country Indicator Data'!$B$4:$N$300,6,FALSE))/(L$3-L$4)*5)),1)))</f>
        <v>3.6</v>
      </c>
      <c r="M96" s="256">
        <f>IF(B96="Regional crisis",(IF(VLOOKUP($C96,'Regional Crises'!$B$1:$R$66,11,FALSE)="x","x",ROUND(IF(VLOOKUP($C96,'Regional Crises'!$B$1:$R$66,11,FALSE)&gt;M$3,5,IF(VLOOKUP($C96,'Regional Crises'!$B$1:$R$66,11,FALSE)&lt;M$4,0,5-(M$3-VLOOKUP($C96,'Regional Crises'!$B$1:$R$66,11,FALSE))/(M$3-M$4)*5)),1))),IF(VLOOKUP($E96,'Country Indicator Data'!$B$4:$N$300,7,FALSE)="x","x",ROUND(IF(VLOOKUP($E96,'Country Indicator Data'!$B$4:$N$300,7,FALSE)&gt;M$3,5,IF(VLOOKUP($E96,'Country Indicator Data'!$B$4:$N$300,7,FALSE)&lt;M$4,0,5-(M$3-VLOOKUP($E96,'Country Indicator Data'!$B$4:$N$300,7,FALSE))/(M$3-M$4)*5)),1)))</f>
        <v>0.8</v>
      </c>
      <c r="N96" s="256">
        <f t="shared" si="28"/>
        <v>2.2000000000000002</v>
      </c>
      <c r="O96" s="256">
        <f t="shared" si="29"/>
        <v>2.7000000000000006</v>
      </c>
      <c r="P96" s="256">
        <f>IF(B96="Regional crisis",VLOOKUP(C96,'Regional Crises'!$B$1:$R$69,12,FALSE),VLOOKUP(E96,'Country Indicator Data'!$B$4:$I$300,8,FALSE))</f>
        <v>3</v>
      </c>
      <c r="Q96" s="256">
        <f>IF($B96="Regional crisis",((IF(VLOOKUP($C96,'Regional Crises'!$B$1:$R$66,13,FALSE)="x","x",ROUND(IF(VLOOKUP($C96,'Regional Crises'!$B$1:$R$66,13,FALSE)&gt;Q$3,5,IF(VLOOKUP($C96,'Regional Crises'!$B$1:$R$66,13,FALSE)&lt;Q$4,0,5-(LOG(Q$3)-LOG(VLOOKUP($C96,'Regional Crises'!$B$1:$R$66,13,FALSE)))/(LOG(Q$3)-LOG(Q$4))*5)),1)))),(IF(VLOOKUP($E96,'Country Indicator Data'!$B$4:$N$300,9,FALSE)="x","x",ROUND(IF(VLOOKUP($E96,'Country Indicator Data'!$B$4:$N$300,9,FALSE)&gt;Q$3,5,IF(VLOOKUP($E96,'Country Indicator Data'!$B$4:$N$300,9,FALSE)&lt;Q$4,0,5-(LOG(Q$3)-LOG(VLOOKUP($E96,'Country Indicator Data'!$B$4:$N$300,9,FALSE)))/(LOG(Q$3)-LOG(Q$4))*5)),1))))</f>
        <v>4.2</v>
      </c>
      <c r="R96" s="256">
        <f t="shared" si="30"/>
        <v>3.6</v>
      </c>
      <c r="S96" s="256">
        <f>IF(B96="Regional crisis",((IF(VLOOKUP($C96,'Regional Crises'!$B$1:$R$66,17,FALSE)="x","x",ROUND(IF(VLOOKUP($C96,'Regional Crises'!$B$1:$R$66,17,FALSE)&gt;S$3,0,IF(VLOOKUP($C96,'Regional Crises'!$B$1:$R$66,17,FALSE)&lt;S$4,5,(S$3-VLOOKUP($C96,'Regional Crises'!$B$1:$R$66,17,FALSE))/(S$3-S$4)*5)),1)))),(IF(VLOOKUP($E96,'Country Indicator Data'!$B$4:$N$300,13,FALSE)="x","x",ROUND(IF(VLOOKUP($E96,'Country Indicator Data'!$B$4:$N$300,13,FALSE)&gt;S$3,0,IF(VLOOKUP($E96,'Country Indicator Data'!$B$4:$N$300,13,FALSE)&lt;S$4,5,(S$3-VLOOKUP($E96,'Country Indicator Data'!$B$4:$N$300,13,FALSE))/(S$3-S$4)*5)),1))))</f>
        <v>3.4</v>
      </c>
      <c r="T96" s="256">
        <f>IF(B96="Regional crisis",((IF(VLOOKUP($C96,'Regional Crises'!$B$1:$R$66,14,FALSE)="x","x",ROUND(IF(VLOOKUP($C96,'Regional Crises'!$B$1:$R$66,14,FALSE)&gt;T$3,0,IF(VLOOKUP($C96,'Regional Crises'!$B$1:$R$66,14,FALSE)&lt;T$4,5,(T$3-VLOOKUP($C96,'Regional Crises'!$B$1:$R$66,14,FALSE))/(T$3-T$4)*5)),1)))),(IF(VLOOKUP($E96,'Country Indicator Data'!$B$4:$N$300,10,FALSE)="x","x",ROUND(IF(VLOOKUP($E96,'Country Indicator Data'!$B$4:$N$300,10,FALSE)&gt;T$3,0,IF(VLOOKUP($E96,'Country Indicator Data'!$B$4:$N$300,10,FALSE)&lt;T$4,5,(T$3-VLOOKUP($E96,'Country Indicator Data'!$B$4:$N$300,10,FALSE))/(T$3-T$4)*5)),1))))</f>
        <v>3.2</v>
      </c>
      <c r="U96" s="256">
        <f>IF(B96="Regional crisis",((IF(VLOOKUP($C96,'Regional Crises'!$B$1:$R$66,15,FALSE)="x","x",ROUND(IF(VLOOKUP($C96,'Regional Crises'!$B$1:$R$66,15,FALSE)&gt;U$3,0,IF(VLOOKUP($C96,'Regional Crises'!$B$1:$R$66,15,FALSE)&lt;U$4,5,(U$3-VLOOKUP($C96,'Regional Crises'!$B$1:$R$66,15,FALSE))/(U$3-U$4)*5)),1)))),(IF(VLOOKUP($E96,'Country Indicator Data'!$B$4:$N$300,11,FALSE)="x","x",ROUND(IF(VLOOKUP($E96,'Country Indicator Data'!$B$4:$N$300,11,FALSE)&gt;U$3,0,IF(VLOOKUP($E96,'Country Indicator Data'!$B$4:$N$300,11,FALSE)&lt;U$4,5,(U$3-VLOOKUP($E96,'Country Indicator Data'!$B$4:$N$300,11,FALSE))/(U$3-U$4)*5)),1))))</f>
        <v>3.4</v>
      </c>
      <c r="V96" s="256">
        <f>IF(B96="Regional crisis",((IF(VLOOKUP($C96,'Regional Crises'!$B$1:$R$66,16,FALSE)="x","x",ROUND(IF(VLOOKUP($C96,'Regional Crises'!$B$1:$R$66,16,FALSE)&gt;V$3,0,IF(VLOOKUP($C96,'Regional Crises'!$B$1:$R$66,16,FALSE)&lt;V$4,5,(V$3-VLOOKUP($C96,'Regional Crises'!$B$1:$R$66,16,FALSE))/(V$3-V$4)*5)),1)))),(IF(VLOOKUP($E96,'Country Indicator Data'!$B$4:$N$300,12,FALSE)="x","x",ROUND(IF(VLOOKUP($E96,'Country Indicator Data'!$B$4:$N$300,12,FALSE)&gt;V$3,0,IF(VLOOKUP($E96,'Country Indicator Data'!$B$4:$N$300,12,FALSE)&lt;V$4,5,(V$3-VLOOKUP($E96,'Country Indicator Data'!$B$4:$N$300,12,FALSE))/(V$3-V$4)*5)),1))))</f>
        <v>3.1</v>
      </c>
      <c r="W96" s="256">
        <f t="shared" si="31"/>
        <v>3.3</v>
      </c>
      <c r="X96" s="256">
        <f t="shared" si="32"/>
        <v>3.2</v>
      </c>
      <c r="Y96" s="263">
        <f>IF('Core Indicators'!FC93="x","x",IF('Core Indicators'!FC93&gt;=5,5,IF('Core Indicators'!FC93&gt;=4,4,IF('Core Indicators'!FC93&gt;=3,3,IF('Core Indicators'!FC93&gt;=2,2,IF('Core Indicators'!FC93&gt;=1,1,0))))))</f>
        <v>5</v>
      </c>
      <c r="Z96" s="256">
        <f t="shared" si="33"/>
        <v>5</v>
      </c>
      <c r="AA96" s="263">
        <f>'Crisis Indicator Data'!Y93</f>
        <v>2</v>
      </c>
      <c r="AB96" s="263">
        <f>'Crisis Indicator Data'!Z93</f>
        <v>2</v>
      </c>
      <c r="AC96" s="263">
        <f>'Crisis Indicator Data'!AA93</f>
        <v>1</v>
      </c>
      <c r="AD96" s="263">
        <f>'Crisis Indicator Data'!AB93</f>
        <v>0</v>
      </c>
      <c r="AE96" s="263">
        <f t="shared" si="34"/>
        <v>2</v>
      </c>
      <c r="AF96" s="263">
        <f>'Crisis Indicator Data'!AC93</f>
        <v>0</v>
      </c>
      <c r="AG96" s="263">
        <f>'Crisis Indicator Data'!AD93</f>
        <v>2</v>
      </c>
      <c r="AH96" s="263">
        <f t="shared" si="35"/>
        <v>2</v>
      </c>
      <c r="AI96" s="263">
        <f>'Crisis Indicator Data'!AE93</f>
        <v>1</v>
      </c>
      <c r="AJ96" s="263">
        <f>'Crisis Indicator Data'!AF93</f>
        <v>1</v>
      </c>
      <c r="AK96" s="263">
        <f>'Crisis Indicator Data'!AG93</f>
        <v>2</v>
      </c>
      <c r="AL96" s="263">
        <f t="shared" si="36"/>
        <v>3</v>
      </c>
      <c r="AM96" s="256">
        <f t="shared" si="37"/>
        <v>2</v>
      </c>
      <c r="AN96" s="256">
        <f t="shared" si="38"/>
        <v>3.5</v>
      </c>
    </row>
    <row r="97" spans="1:40" ht="13.5" customHeight="1" x14ac:dyDescent="0.35">
      <c r="A97" s="150" t="str">
        <f>'Crisis Indicator Data'!A94</f>
        <v>Kashmir conflict in Pakistan</v>
      </c>
      <c r="B97" s="151" t="str">
        <f>'Crisis Indicator Data'!B94</f>
        <v>Conflict</v>
      </c>
      <c r="C97" s="151" t="str">
        <f>'Crisis Indicator Data'!C94</f>
        <v>PAK004</v>
      </c>
      <c r="D97" s="151" t="str">
        <f>'Crisis Indicator Data'!D94</f>
        <v>Pakistan</v>
      </c>
      <c r="E97" s="152" t="str">
        <f>'Crisis Indicator Data'!E94</f>
        <v>PAK</v>
      </c>
      <c r="F97" s="256">
        <f>IF(B97="Regional crisis",(IF(VLOOKUP($C97,'Regional Crises'!$B$1:$R$66,7,FALSE)="x","x",ROUND(IF(VLOOKUP($C97,'Regional Crises'!$B$1:$R$66,7,FALSE)&gt;$F$3,5,IF(VLOOKUP($C97,'Regional Crises'!$B$1:$R$66,7,FALSE)&lt;F$4,0,($F$3-VLOOKUP($C97,'Regional Crises'!$B$1:$R$66,7,FALSE))/($F$3-$F$4)*5)),1))),IF(VLOOKUP($E97,'Country Indicator Data'!$B$4:$N$300,3,FALSE)="x","x",ROUND(IF(VLOOKUP($E97,'Country Indicator Data'!$B$4:$N$300,3,FALSE)&gt;$F$3,5,IF(VLOOKUP($E97,'Country Indicator Data'!$B$4:$N$300,3,FALSE)&lt;$F$4,0,($F$3-VLOOKUP($E97,'Country Indicator Data'!$B$4:$N$300,3,FALSE))/($F$3-$F$4)*5)),1)))</f>
        <v>3.9</v>
      </c>
      <c r="G97" s="256">
        <f>IF(B97="Regional crisis",(IF(VLOOKUP($C97,'Regional Crises'!$B$1:$R$66,9,FALSE)="x","x",ROUND(IF(VLOOKUP($C97,'Regional Crises'!$B$1:$R$66,9,FALSE)&gt;G$3,5,IF(VLOOKUP($C97,'Regional Crises'!$B$1:$R$66,9,FALSE)&lt;G$4,0,(G$3-VLOOKUP($C97,'Regional Crises'!$B$1:$R$66,9,FALSE))/(G$3-G$4)*5)),1))),IF(VLOOKUP($E97,'Country Indicator Data'!$B$4:$N$300,5,FALSE)="x","x",ROUND(IF(VLOOKUP($E97,'Country Indicator Data'!$B$4:$N$300,5,FALSE)&gt;G$3,5,IF(VLOOKUP($E97,'Country Indicator Data'!$B$4:$N$300,5,FALSE)&lt;G$4,0,(G$3-VLOOKUP($E97,'Country Indicator Data'!$B$4:$N$300,5,FALSE))/(G$3-G$4)*5)),1)))</f>
        <v>3.1</v>
      </c>
      <c r="H97" s="256">
        <f t="shared" si="26"/>
        <v>3.5</v>
      </c>
      <c r="I97" s="256">
        <f>IF(B97="Regional crisis",(IF(VLOOKUP($C97,'Regional Crises'!$B$1:$R$66,6,FALSE)="x","x",ROUND(IF(VLOOKUP($C97,'Regional Crises'!$B$1:$R$66,6,FALSE)&gt;I$3,5,IF(VLOOKUP($C97,'Regional Crises'!$B$1:$R$66,6,FALSE)&lt;I$4,0,5-(I$3-VLOOKUP($C97,'Regional Crises'!$B$1:$R$66,6,FALSE))/(I$3-I$4)*5)),1))),IF(VLOOKUP($E97,'Country Indicator Data'!$B$4:$N$300,2,FALSE)="x","x",ROUND(IF(VLOOKUP($E97,'Country Indicator Data'!$B$4:$N$300,2,FALSE)&gt;I$3,5,IF(VLOOKUP($E97,'Country Indicator Data'!$B$4:$N$300,2,FALSE)&lt;I$4,0,5-(I$3-VLOOKUP($E97,'Country Indicator Data'!$B$4:$N$300,2,FALSE))/(I$3-I$4)*5)),1)))</f>
        <v>3.2</v>
      </c>
      <c r="J97" s="256">
        <f>IF(B97="Regional crisis",(IF(VLOOKUP($C97,'Regional Crises'!$B$1:$R$66,8,FALSE)="x","x",ROUND(IF(VLOOKUP($C97,'Regional Crises'!$B$1:$R$66,8,FALSE)&gt;J$3,5,IF(VLOOKUP($C97,'Regional Crises'!$B$1:$R$66,8,FALSE)&lt;J$4,0,5-(J$3-VLOOKUP($C97,'Regional Crises'!$B$1:$R$66,8,FALSE))/(J$3-J$4)*5)),1))),IF(VLOOKUP($E97,'Country Indicator Data'!$B$4:$N$300,4,FALSE)="x","x",ROUND(IF(VLOOKUP($E97,'Country Indicator Data'!$B$4:$N$300,4,FALSE)&gt;J$3,5,IF(VLOOKUP($E97,'Country Indicator Data'!$B$4:$N$300,4,FALSE)&lt;J$4,0,5-(J$3-VLOOKUP($E97,'Country Indicator Data'!$B$4:$N$300,4,FALSE))/(J$3-J$4)*5)),1)))</f>
        <v>1.6</v>
      </c>
      <c r="K97" s="256">
        <f t="shared" si="27"/>
        <v>2.4000000000000004</v>
      </c>
      <c r="L97" s="256">
        <f>IF(B97="Regional crisis",(IF(VLOOKUP($C97,'Regional Crises'!$B$1:$R$66,10,FALSE)="x","x",ROUND(IF(VLOOKUP($C97,'Regional Crises'!$B$1:$R$66,10,FALSE)&gt;L$3,5,IF(VLOOKUP($C97,'Regional Crises'!$B$1:$R$66,10,FALSE)&lt;L$4,0,5-(L$3-VLOOKUP($C97,'Regional Crises'!$B$1:$R$66,10,FALSE))/(L$3-L$4)*5)),1))),IF(VLOOKUP($E97,'Country Indicator Data'!$B$4:$N$300,6,FALSE)="x","x",ROUND(IF(VLOOKUP($E97,'Country Indicator Data'!$B$4:$N$300,6,FALSE)&gt;L$3,5,IF(VLOOKUP($E97,'Country Indicator Data'!$B$4:$N$300,6,FALSE)&lt;L$4,0,5-(L$3-VLOOKUP($E97,'Country Indicator Data'!$B$4:$N$300,6,FALSE))/(L$3-L$4)*5)),1)))</f>
        <v>3.6</v>
      </c>
      <c r="M97" s="256">
        <f>IF(B97="Regional crisis",(IF(VLOOKUP($C97,'Regional Crises'!$B$1:$R$66,11,FALSE)="x","x",ROUND(IF(VLOOKUP($C97,'Regional Crises'!$B$1:$R$66,11,FALSE)&gt;M$3,5,IF(VLOOKUP($C97,'Regional Crises'!$B$1:$R$66,11,FALSE)&lt;M$4,0,5-(M$3-VLOOKUP($C97,'Regional Crises'!$B$1:$R$66,11,FALSE))/(M$3-M$4)*5)),1))),IF(VLOOKUP($E97,'Country Indicator Data'!$B$4:$N$300,7,FALSE)="x","x",ROUND(IF(VLOOKUP($E97,'Country Indicator Data'!$B$4:$N$300,7,FALSE)&gt;M$3,5,IF(VLOOKUP($E97,'Country Indicator Data'!$B$4:$N$300,7,FALSE)&lt;M$4,0,5-(M$3-VLOOKUP($E97,'Country Indicator Data'!$B$4:$N$300,7,FALSE))/(M$3-M$4)*5)),1)))</f>
        <v>0.8</v>
      </c>
      <c r="N97" s="256">
        <f t="shared" si="28"/>
        <v>2.2000000000000002</v>
      </c>
      <c r="O97" s="256">
        <f t="shared" si="29"/>
        <v>2.7000000000000006</v>
      </c>
      <c r="P97" s="256">
        <f>IF(B97="Regional crisis",VLOOKUP(C97,'Regional Crises'!$B$1:$R$69,12,FALSE),VLOOKUP(E97,'Country Indicator Data'!$B$4:$I$300,8,FALSE))</f>
        <v>3</v>
      </c>
      <c r="Q97" s="256">
        <f>IF($B97="Regional crisis",((IF(VLOOKUP($C97,'Regional Crises'!$B$1:$R$66,13,FALSE)="x","x",ROUND(IF(VLOOKUP($C97,'Regional Crises'!$B$1:$R$66,13,FALSE)&gt;Q$3,5,IF(VLOOKUP($C97,'Regional Crises'!$B$1:$R$66,13,FALSE)&lt;Q$4,0,5-(LOG(Q$3)-LOG(VLOOKUP($C97,'Regional Crises'!$B$1:$R$66,13,FALSE)))/(LOG(Q$3)-LOG(Q$4))*5)),1)))),(IF(VLOOKUP($E97,'Country Indicator Data'!$B$4:$N$300,9,FALSE)="x","x",ROUND(IF(VLOOKUP($E97,'Country Indicator Data'!$B$4:$N$300,9,FALSE)&gt;Q$3,5,IF(VLOOKUP($E97,'Country Indicator Data'!$B$4:$N$300,9,FALSE)&lt;Q$4,0,5-(LOG(Q$3)-LOG(VLOOKUP($E97,'Country Indicator Data'!$B$4:$N$300,9,FALSE)))/(LOG(Q$3)-LOG(Q$4))*5)),1))))</f>
        <v>4.2</v>
      </c>
      <c r="R97" s="256">
        <f t="shared" si="30"/>
        <v>3.6</v>
      </c>
      <c r="S97" s="256">
        <f>IF(B97="Regional crisis",((IF(VLOOKUP($C97,'Regional Crises'!$B$1:$R$66,17,FALSE)="x","x",ROUND(IF(VLOOKUP($C97,'Regional Crises'!$B$1:$R$66,17,FALSE)&gt;S$3,0,IF(VLOOKUP($C97,'Regional Crises'!$B$1:$R$66,17,FALSE)&lt;S$4,5,(S$3-VLOOKUP($C97,'Regional Crises'!$B$1:$R$66,17,FALSE))/(S$3-S$4)*5)),1)))),(IF(VLOOKUP($E97,'Country Indicator Data'!$B$4:$N$300,13,FALSE)="x","x",ROUND(IF(VLOOKUP($E97,'Country Indicator Data'!$B$4:$N$300,13,FALSE)&gt;S$3,0,IF(VLOOKUP($E97,'Country Indicator Data'!$B$4:$N$300,13,FALSE)&lt;S$4,5,(S$3-VLOOKUP($E97,'Country Indicator Data'!$B$4:$N$300,13,FALSE))/(S$3-S$4)*5)),1))))</f>
        <v>3.4</v>
      </c>
      <c r="T97" s="256">
        <f>IF(B97="Regional crisis",((IF(VLOOKUP($C97,'Regional Crises'!$B$1:$R$66,14,FALSE)="x","x",ROUND(IF(VLOOKUP($C97,'Regional Crises'!$B$1:$R$66,14,FALSE)&gt;T$3,0,IF(VLOOKUP($C97,'Regional Crises'!$B$1:$R$66,14,FALSE)&lt;T$4,5,(T$3-VLOOKUP($C97,'Regional Crises'!$B$1:$R$66,14,FALSE))/(T$3-T$4)*5)),1)))),(IF(VLOOKUP($E97,'Country Indicator Data'!$B$4:$N$300,10,FALSE)="x","x",ROUND(IF(VLOOKUP($E97,'Country Indicator Data'!$B$4:$N$300,10,FALSE)&gt;T$3,0,IF(VLOOKUP($E97,'Country Indicator Data'!$B$4:$N$300,10,FALSE)&lt;T$4,5,(T$3-VLOOKUP($E97,'Country Indicator Data'!$B$4:$N$300,10,FALSE))/(T$3-T$4)*5)),1))))</f>
        <v>3.2</v>
      </c>
      <c r="U97" s="256">
        <f>IF(B97="Regional crisis",((IF(VLOOKUP($C97,'Regional Crises'!$B$1:$R$66,15,FALSE)="x","x",ROUND(IF(VLOOKUP($C97,'Regional Crises'!$B$1:$R$66,15,FALSE)&gt;U$3,0,IF(VLOOKUP($C97,'Regional Crises'!$B$1:$R$66,15,FALSE)&lt;U$4,5,(U$3-VLOOKUP($C97,'Regional Crises'!$B$1:$R$66,15,FALSE))/(U$3-U$4)*5)),1)))),(IF(VLOOKUP($E97,'Country Indicator Data'!$B$4:$N$300,11,FALSE)="x","x",ROUND(IF(VLOOKUP($E97,'Country Indicator Data'!$B$4:$N$300,11,FALSE)&gt;U$3,0,IF(VLOOKUP($E97,'Country Indicator Data'!$B$4:$N$300,11,FALSE)&lt;U$4,5,(U$3-VLOOKUP($E97,'Country Indicator Data'!$B$4:$N$300,11,FALSE))/(U$3-U$4)*5)),1))))</f>
        <v>3.4</v>
      </c>
      <c r="V97" s="256">
        <f>IF(B97="Regional crisis",((IF(VLOOKUP($C97,'Regional Crises'!$B$1:$R$66,16,FALSE)="x","x",ROUND(IF(VLOOKUP($C97,'Regional Crises'!$B$1:$R$66,16,FALSE)&gt;V$3,0,IF(VLOOKUP($C97,'Regional Crises'!$B$1:$R$66,16,FALSE)&lt;V$4,5,(V$3-VLOOKUP($C97,'Regional Crises'!$B$1:$R$66,16,FALSE))/(V$3-V$4)*5)),1)))),(IF(VLOOKUP($E97,'Country Indicator Data'!$B$4:$N$300,12,FALSE)="x","x",ROUND(IF(VLOOKUP($E97,'Country Indicator Data'!$B$4:$N$300,12,FALSE)&gt;V$3,0,IF(VLOOKUP($E97,'Country Indicator Data'!$B$4:$N$300,12,FALSE)&lt;V$4,5,(V$3-VLOOKUP($E97,'Country Indicator Data'!$B$4:$N$300,12,FALSE))/(V$3-V$4)*5)),1))))</f>
        <v>3.1</v>
      </c>
      <c r="W97" s="256">
        <f t="shared" si="31"/>
        <v>3.3</v>
      </c>
      <c r="X97" s="256">
        <f t="shared" si="32"/>
        <v>3.2</v>
      </c>
      <c r="Y97" s="263">
        <f>IF('Core Indicators'!FC94="x","x",IF('Core Indicators'!FC94&gt;=5,5,IF('Core Indicators'!FC94&gt;=4,4,IF('Core Indicators'!FC94&gt;=3,3,IF('Core Indicators'!FC94&gt;=2,2,IF('Core Indicators'!FC94&gt;=1,1,0))))))</f>
        <v>3</v>
      </c>
      <c r="Z97" s="256">
        <f t="shared" si="33"/>
        <v>3</v>
      </c>
      <c r="AA97" s="263">
        <f>'Crisis Indicator Data'!Y94</f>
        <v>2</v>
      </c>
      <c r="AB97" s="263">
        <f>'Crisis Indicator Data'!Z94</f>
        <v>1</v>
      </c>
      <c r="AC97" s="263">
        <f>'Crisis Indicator Data'!AA94</f>
        <v>1</v>
      </c>
      <c r="AD97" s="263">
        <f>'Crisis Indicator Data'!AB94</f>
        <v>0</v>
      </c>
      <c r="AE97" s="263">
        <f t="shared" si="34"/>
        <v>2</v>
      </c>
      <c r="AF97" s="263">
        <f>'Crisis Indicator Data'!AC94</f>
        <v>0</v>
      </c>
      <c r="AG97" s="263">
        <f>'Crisis Indicator Data'!AD94</f>
        <v>2</v>
      </c>
      <c r="AH97" s="263">
        <f t="shared" si="35"/>
        <v>2</v>
      </c>
      <c r="AI97" s="263">
        <f>'Crisis Indicator Data'!AE94</f>
        <v>1</v>
      </c>
      <c r="AJ97" s="263">
        <f>'Crisis Indicator Data'!AF94</f>
        <v>1</v>
      </c>
      <c r="AK97" s="263">
        <f>'Crisis Indicator Data'!AG94</f>
        <v>1</v>
      </c>
      <c r="AL97" s="263">
        <f t="shared" si="36"/>
        <v>3</v>
      </c>
      <c r="AM97" s="256">
        <f t="shared" si="37"/>
        <v>2</v>
      </c>
      <c r="AN97" s="256">
        <f t="shared" si="38"/>
        <v>2.5</v>
      </c>
    </row>
    <row r="98" spans="1:40" ht="13.5" customHeight="1" x14ac:dyDescent="0.35">
      <c r="A98" s="150" t="str">
        <f>'Crisis Indicator Data'!A95</f>
        <v>Venezuela displacement in Panama</v>
      </c>
      <c r="B98" s="151" t="str">
        <f>'Crisis Indicator Data'!B95</f>
        <v>International displacement</v>
      </c>
      <c r="C98" s="151" t="str">
        <f>'Crisis Indicator Data'!C95</f>
        <v>PAN002</v>
      </c>
      <c r="D98" s="151" t="str">
        <f>'Crisis Indicator Data'!D95</f>
        <v>Panama</v>
      </c>
      <c r="E98" s="152" t="str">
        <f>'Crisis Indicator Data'!E95</f>
        <v>PAN</v>
      </c>
      <c r="F98" s="256">
        <f>IF(B98="Regional crisis",(IF(VLOOKUP($C98,'Regional Crises'!$B$1:$R$66,7,FALSE)="x","x",ROUND(IF(VLOOKUP($C98,'Regional Crises'!$B$1:$R$66,7,FALSE)&gt;$F$3,5,IF(VLOOKUP($C98,'Regional Crises'!$B$1:$R$66,7,FALSE)&lt;F$4,0,($F$3-VLOOKUP($C98,'Regional Crises'!$B$1:$R$66,7,FALSE))/($F$3-$F$4)*5)),1))),IF(VLOOKUP($E98,'Country Indicator Data'!$B$4:$N$300,3,FALSE)="x","x",ROUND(IF(VLOOKUP($E98,'Country Indicator Data'!$B$4:$N$300,3,FALSE)&gt;$F$3,5,IF(VLOOKUP($E98,'Country Indicator Data'!$B$4:$N$300,3,FALSE)&lt;$F$4,0,($F$3-VLOOKUP($E98,'Country Indicator Data'!$B$4:$N$300,3,FALSE))/($F$3-$F$4)*5)),1)))</f>
        <v>0.7</v>
      </c>
      <c r="G98" s="256">
        <f>IF(B98="Regional crisis",(IF(VLOOKUP($C98,'Regional Crises'!$B$1:$R$66,9,FALSE)="x","x",ROUND(IF(VLOOKUP($C98,'Regional Crises'!$B$1:$R$66,9,FALSE)&gt;G$3,5,IF(VLOOKUP($C98,'Regional Crises'!$B$1:$R$66,9,FALSE)&lt;G$4,0,(G$3-VLOOKUP($C98,'Regional Crises'!$B$1:$R$66,9,FALSE))/(G$3-G$4)*5)),1))),IF(VLOOKUP($E98,'Country Indicator Data'!$B$4:$N$300,5,FALSE)="x","x",ROUND(IF(VLOOKUP($E98,'Country Indicator Data'!$B$4:$N$300,5,FALSE)&gt;G$3,5,IF(VLOOKUP($E98,'Country Indicator Data'!$B$4:$N$300,5,FALSE)&lt;G$4,0,(G$3-VLOOKUP($E98,'Country Indicator Data'!$B$4:$N$300,5,FALSE))/(G$3-G$4)*5)),1)))</f>
        <v>1.5</v>
      </c>
      <c r="H98" s="256">
        <f t="shared" si="26"/>
        <v>1.1000000000000001</v>
      </c>
      <c r="I98" s="256">
        <f>IF(B98="Regional crisis",(IF(VLOOKUP($C98,'Regional Crises'!$B$1:$R$66,6,FALSE)="x","x",ROUND(IF(VLOOKUP($C98,'Regional Crises'!$B$1:$R$66,6,FALSE)&gt;I$3,5,IF(VLOOKUP($C98,'Regional Crises'!$B$1:$R$66,6,FALSE)&lt;I$4,0,5-(I$3-VLOOKUP($C98,'Regional Crises'!$B$1:$R$66,6,FALSE))/(I$3-I$4)*5)),1))),IF(VLOOKUP($E98,'Country Indicator Data'!$B$4:$N$300,2,FALSE)="x","x",ROUND(IF(VLOOKUP($E98,'Country Indicator Data'!$B$4:$N$300,2,FALSE)&gt;I$3,5,IF(VLOOKUP($E98,'Country Indicator Data'!$B$4:$N$300,2,FALSE)&lt;I$4,0,5-(I$3-VLOOKUP($E98,'Country Indicator Data'!$B$4:$N$300,2,FALSE))/(I$3-I$4)*5)),1)))</f>
        <v>1.7</v>
      </c>
      <c r="J98" s="256">
        <f>IF(B98="Regional crisis",(IF(VLOOKUP($C98,'Regional Crises'!$B$1:$R$66,8,FALSE)="x","x",ROUND(IF(VLOOKUP($C98,'Regional Crises'!$B$1:$R$66,8,FALSE)&gt;J$3,5,IF(VLOOKUP($C98,'Regional Crises'!$B$1:$R$66,8,FALSE)&lt;J$4,0,5-(J$3-VLOOKUP($C98,'Regional Crises'!$B$1:$R$66,8,FALSE))/(J$3-J$4)*5)),1))),IF(VLOOKUP($E98,'Country Indicator Data'!$B$4:$N$300,4,FALSE)="x","x",ROUND(IF(VLOOKUP($E98,'Country Indicator Data'!$B$4:$N$300,4,FALSE)&gt;J$3,5,IF(VLOOKUP($E98,'Country Indicator Data'!$B$4:$N$300,4,FALSE)&lt;J$4,0,5-(J$3-VLOOKUP($E98,'Country Indicator Data'!$B$4:$N$300,4,FALSE))/(J$3-J$4)*5)),1)))</f>
        <v>1.3</v>
      </c>
      <c r="K98" s="256">
        <f t="shared" si="27"/>
        <v>1.5</v>
      </c>
      <c r="L98" s="256">
        <f>IF(B98="Regional crisis",(IF(VLOOKUP($C98,'Regional Crises'!$B$1:$R$66,10,FALSE)="x","x",ROUND(IF(VLOOKUP($C98,'Regional Crises'!$B$1:$R$66,10,FALSE)&gt;L$3,5,IF(VLOOKUP($C98,'Regional Crises'!$B$1:$R$66,10,FALSE)&lt;L$4,0,5-(L$3-VLOOKUP($C98,'Regional Crises'!$B$1:$R$66,10,FALSE))/(L$3-L$4)*5)),1))),IF(VLOOKUP($E98,'Country Indicator Data'!$B$4:$N$300,6,FALSE)="x","x",ROUND(IF(VLOOKUP($E98,'Country Indicator Data'!$B$4:$N$300,6,FALSE)&gt;L$3,5,IF(VLOOKUP($E98,'Country Indicator Data'!$B$4:$N$300,6,FALSE)&lt;L$4,0,5-(L$3-VLOOKUP($E98,'Country Indicator Data'!$B$4:$N$300,6,FALSE))/(L$3-L$4)*5)),1)))</f>
        <v>3.1</v>
      </c>
      <c r="M98" s="256">
        <f>IF(B98="Regional crisis",(IF(VLOOKUP($C98,'Regional Crises'!$B$1:$R$66,11,FALSE)="x","x",ROUND(IF(VLOOKUP($C98,'Regional Crises'!$B$1:$R$66,11,FALSE)&gt;M$3,5,IF(VLOOKUP($C98,'Regional Crises'!$B$1:$R$66,11,FALSE)&lt;M$4,0,5-(M$3-VLOOKUP($C98,'Regional Crises'!$B$1:$R$66,11,FALSE))/(M$3-M$4)*5)),1))),IF(VLOOKUP($E98,'Country Indicator Data'!$B$4:$N$300,7,FALSE)="x","x",ROUND(IF(VLOOKUP($E98,'Country Indicator Data'!$B$4:$N$300,7,FALSE)&gt;M$3,5,IF(VLOOKUP($E98,'Country Indicator Data'!$B$4:$N$300,7,FALSE)&lt;M$4,0,5-(M$3-VLOOKUP($E98,'Country Indicator Data'!$B$4:$N$300,7,FALSE))/(M$3-M$4)*5)),1)))</f>
        <v>3.1</v>
      </c>
      <c r="N98" s="256">
        <f t="shared" si="28"/>
        <v>3.1</v>
      </c>
      <c r="O98" s="256">
        <f t="shared" si="29"/>
        <v>1.9000000000000001</v>
      </c>
      <c r="P98" s="256">
        <f>IF(B98="Regional crisis",VLOOKUP(C98,'Regional Crises'!$B$1:$R$69,12,FALSE),VLOOKUP(E98,'Country Indicator Data'!$B$4:$I$300,8,FALSE))</f>
        <v>0</v>
      </c>
      <c r="Q98" s="256">
        <f>IF($B98="Regional crisis",((IF(VLOOKUP($C98,'Regional Crises'!$B$1:$R$66,13,FALSE)="x","x",ROUND(IF(VLOOKUP($C98,'Regional Crises'!$B$1:$R$66,13,FALSE)&gt;Q$3,5,IF(VLOOKUP($C98,'Regional Crises'!$B$1:$R$66,13,FALSE)&lt;Q$4,0,5-(LOG(Q$3)-LOG(VLOOKUP($C98,'Regional Crises'!$B$1:$R$66,13,FALSE)))/(LOG(Q$3)-LOG(Q$4))*5)),1)))),(IF(VLOOKUP($E98,'Country Indicator Data'!$B$4:$N$300,9,FALSE)="x","x",ROUND(IF(VLOOKUP($E98,'Country Indicator Data'!$B$4:$N$300,9,FALSE)&gt;Q$3,5,IF(VLOOKUP($E98,'Country Indicator Data'!$B$4:$N$300,9,FALSE)&lt;Q$4,0,5-(LOG(Q$3)-LOG(VLOOKUP($E98,'Country Indicator Data'!$B$4:$N$300,9,FALSE)))/(LOG(Q$3)-LOG(Q$4))*5)),1))))</f>
        <v>1.7</v>
      </c>
      <c r="R98" s="256">
        <f t="shared" si="30"/>
        <v>0.85</v>
      </c>
      <c r="S98" s="256">
        <f>IF(B98="Regional crisis",((IF(VLOOKUP($C98,'Regional Crises'!$B$1:$R$66,17,FALSE)="x","x",ROUND(IF(VLOOKUP($C98,'Regional Crises'!$B$1:$R$66,17,FALSE)&gt;S$3,0,IF(VLOOKUP($C98,'Regional Crises'!$B$1:$R$66,17,FALSE)&lt;S$4,5,(S$3-VLOOKUP($C98,'Regional Crises'!$B$1:$R$66,17,FALSE))/(S$3-S$4)*5)),1)))),(IF(VLOOKUP($E98,'Country Indicator Data'!$B$4:$N$300,13,FALSE)="x","x",ROUND(IF(VLOOKUP($E98,'Country Indicator Data'!$B$4:$N$300,13,FALSE)&gt;S$3,0,IF(VLOOKUP($E98,'Country Indicator Data'!$B$4:$N$300,13,FALSE)&lt;S$4,5,(S$3-VLOOKUP($E98,'Country Indicator Data'!$B$4:$N$300,13,FALSE))/(S$3-S$4)*5)),1))))</f>
        <v>3.2</v>
      </c>
      <c r="T98" s="256">
        <f>IF(B98="Regional crisis",((IF(VLOOKUP($C98,'Regional Crises'!$B$1:$R$66,14,FALSE)="x","x",ROUND(IF(VLOOKUP($C98,'Regional Crises'!$B$1:$R$66,14,FALSE)&gt;T$3,0,IF(VLOOKUP($C98,'Regional Crises'!$B$1:$R$66,14,FALSE)&lt;T$4,5,(T$3-VLOOKUP($C98,'Regional Crises'!$B$1:$R$66,14,FALSE))/(T$3-T$4)*5)),1)))),(IF(VLOOKUP($E98,'Country Indicator Data'!$B$4:$N$300,10,FALSE)="x","x",ROUND(IF(VLOOKUP($E98,'Country Indicator Data'!$B$4:$N$300,10,FALSE)&gt;T$3,0,IF(VLOOKUP($E98,'Country Indicator Data'!$B$4:$N$300,10,FALSE)&lt;T$4,5,(T$3-VLOOKUP($E98,'Country Indicator Data'!$B$4:$N$300,10,FALSE))/(T$3-T$4)*5)),1))))</f>
        <v>2.6</v>
      </c>
      <c r="U98" s="256">
        <f>IF(B98="Regional crisis",((IF(VLOOKUP($C98,'Regional Crises'!$B$1:$R$66,15,FALSE)="x","x",ROUND(IF(VLOOKUP($C98,'Regional Crises'!$B$1:$R$66,15,FALSE)&gt;U$3,0,IF(VLOOKUP($C98,'Regional Crises'!$B$1:$R$66,15,FALSE)&lt;U$4,5,(U$3-VLOOKUP($C98,'Regional Crises'!$B$1:$R$66,15,FALSE))/(U$3-U$4)*5)),1)))),(IF(VLOOKUP($E98,'Country Indicator Data'!$B$4:$N$300,11,FALSE)="x","x",ROUND(IF(VLOOKUP($E98,'Country Indicator Data'!$B$4:$N$300,11,FALSE)&gt;U$3,0,IF(VLOOKUP($E98,'Country Indicator Data'!$B$4:$N$300,11,FALSE)&lt;U$4,5,(U$3-VLOOKUP($E98,'Country Indicator Data'!$B$4:$N$300,11,FALSE))/(U$3-U$4)*5)),1))))</f>
        <v>2</v>
      </c>
      <c r="V98" s="256">
        <f>IF(B98="Regional crisis",((IF(VLOOKUP($C98,'Regional Crises'!$B$1:$R$66,16,FALSE)="x","x",ROUND(IF(VLOOKUP($C98,'Regional Crises'!$B$1:$R$66,16,FALSE)&gt;V$3,0,IF(VLOOKUP($C98,'Regional Crises'!$B$1:$R$66,16,FALSE)&lt;V$4,5,(V$3-VLOOKUP($C98,'Regional Crises'!$B$1:$R$66,16,FALSE))/(V$3-V$4)*5)),1)))),(IF(VLOOKUP($E98,'Country Indicator Data'!$B$4:$N$300,12,FALSE)="x","x",ROUND(IF(VLOOKUP($E98,'Country Indicator Data'!$B$4:$N$300,12,FALSE)&gt;V$3,0,IF(VLOOKUP($E98,'Country Indicator Data'!$B$4:$N$300,12,FALSE)&lt;V$4,5,(V$3-VLOOKUP($E98,'Country Indicator Data'!$B$4:$N$300,12,FALSE))/(V$3-V$4)*5)),1))))</f>
        <v>0.8</v>
      </c>
      <c r="W98" s="256">
        <f t="shared" si="31"/>
        <v>2.2000000000000002</v>
      </c>
      <c r="X98" s="256">
        <f t="shared" si="32"/>
        <v>1.7</v>
      </c>
      <c r="Y98" s="263">
        <f>IF('Core Indicators'!FC95="x","x",IF('Core Indicators'!FC95&gt;=5,5,IF('Core Indicators'!FC95&gt;=4,4,IF('Core Indicators'!FC95&gt;=3,3,IF('Core Indicators'!FC95&gt;=2,2,IF('Core Indicators'!FC95&gt;=1,1,0))))))</f>
        <v>2</v>
      </c>
      <c r="Z98" s="256">
        <f t="shared" si="33"/>
        <v>2</v>
      </c>
      <c r="AA98" s="263">
        <f>'Crisis Indicator Data'!Y95</f>
        <v>0</v>
      </c>
      <c r="AB98" s="263">
        <f>'Crisis Indicator Data'!Z95</f>
        <v>0</v>
      </c>
      <c r="AC98" s="263">
        <f>'Crisis Indicator Data'!AA95</f>
        <v>0</v>
      </c>
      <c r="AD98" s="263">
        <f>'Crisis Indicator Data'!AB95</f>
        <v>0</v>
      </c>
      <c r="AE98" s="263">
        <f t="shared" si="34"/>
        <v>0</v>
      </c>
      <c r="AF98" s="263">
        <f>'Crisis Indicator Data'!AC95</f>
        <v>0</v>
      </c>
      <c r="AG98" s="263">
        <f>'Crisis Indicator Data'!AD95</f>
        <v>0</v>
      </c>
      <c r="AH98" s="263">
        <f t="shared" si="35"/>
        <v>0</v>
      </c>
      <c r="AI98" s="263">
        <f>'Crisis Indicator Data'!AE95</f>
        <v>0</v>
      </c>
      <c r="AJ98" s="263">
        <f>'Crisis Indicator Data'!AF95</f>
        <v>0</v>
      </c>
      <c r="AK98" s="263">
        <f>'Crisis Indicator Data'!AG95</f>
        <v>1</v>
      </c>
      <c r="AL98" s="263">
        <f t="shared" si="36"/>
        <v>1</v>
      </c>
      <c r="AM98" s="256">
        <f t="shared" si="37"/>
        <v>0</v>
      </c>
      <c r="AN98" s="256">
        <f t="shared" si="38"/>
        <v>1</v>
      </c>
    </row>
    <row r="99" spans="1:40" ht="13.5" customHeight="1" x14ac:dyDescent="0.35">
      <c r="A99" s="150" t="str">
        <f>'Crisis Indicator Data'!A96</f>
        <v>Venezuela displacement in Peru</v>
      </c>
      <c r="B99" s="151" t="str">
        <f>'Crisis Indicator Data'!B96</f>
        <v>International displacement</v>
      </c>
      <c r="C99" s="151" t="str">
        <f>'Crisis Indicator Data'!C96</f>
        <v>PER002</v>
      </c>
      <c r="D99" s="151" t="str">
        <f>'Crisis Indicator Data'!D96</f>
        <v>Peru</v>
      </c>
      <c r="E99" s="152" t="str">
        <f>'Crisis Indicator Data'!E96</f>
        <v>PER</v>
      </c>
      <c r="F99" s="256">
        <f>IF(B99="Regional crisis",(IF(VLOOKUP($C99,'Regional Crises'!$B$1:$R$66,7,FALSE)="x","x",ROUND(IF(VLOOKUP($C99,'Regional Crises'!$B$1:$R$66,7,FALSE)&gt;$F$3,5,IF(VLOOKUP($C99,'Regional Crises'!$B$1:$R$66,7,FALSE)&lt;F$4,0,($F$3-VLOOKUP($C99,'Regional Crises'!$B$1:$R$66,7,FALSE))/($F$3-$F$4)*5)),1))),IF(VLOOKUP($E99,'Country Indicator Data'!$B$4:$N$300,3,FALSE)="x","x",ROUND(IF(VLOOKUP($E99,'Country Indicator Data'!$B$4:$N$300,3,FALSE)&gt;$F$3,5,IF(VLOOKUP($E99,'Country Indicator Data'!$B$4:$N$300,3,FALSE)&lt;$F$4,0,($F$3-VLOOKUP($E99,'Country Indicator Data'!$B$4:$N$300,3,FALSE))/($F$3-$F$4)*5)),1)))</f>
        <v>1.8</v>
      </c>
      <c r="G99" s="256">
        <f>IF(B99="Regional crisis",(IF(VLOOKUP($C99,'Regional Crises'!$B$1:$R$66,9,FALSE)="x","x",ROUND(IF(VLOOKUP($C99,'Regional Crises'!$B$1:$R$66,9,FALSE)&gt;G$3,5,IF(VLOOKUP($C99,'Regional Crises'!$B$1:$R$66,9,FALSE)&lt;G$4,0,(G$3-VLOOKUP($C99,'Regional Crises'!$B$1:$R$66,9,FALSE))/(G$3-G$4)*5)),1))),IF(VLOOKUP($E99,'Country Indicator Data'!$B$4:$N$300,5,FALSE)="x","x",ROUND(IF(VLOOKUP($E99,'Country Indicator Data'!$B$4:$N$300,5,FALSE)&gt;G$3,5,IF(VLOOKUP($E99,'Country Indicator Data'!$B$4:$N$300,5,FALSE)&lt;G$4,0,(G$3-VLOOKUP($E99,'Country Indicator Data'!$B$4:$N$300,5,FALSE))/(G$3-G$4)*5)),1)))</f>
        <v>1.7</v>
      </c>
      <c r="H99" s="256">
        <f t="shared" si="26"/>
        <v>1.75</v>
      </c>
      <c r="I99" s="256">
        <f>IF(B99="Regional crisis",(IF(VLOOKUP($C99,'Regional Crises'!$B$1:$R$66,6,FALSE)="x","x",ROUND(IF(VLOOKUP($C99,'Regional Crises'!$B$1:$R$66,6,FALSE)&gt;I$3,5,IF(VLOOKUP($C99,'Regional Crises'!$B$1:$R$66,6,FALSE)&lt;I$4,0,5-(I$3-VLOOKUP($C99,'Regional Crises'!$B$1:$R$66,6,FALSE))/(I$3-I$4)*5)),1))),IF(VLOOKUP($E99,'Country Indicator Data'!$B$4:$N$300,2,FALSE)="x","x",ROUND(IF(VLOOKUP($E99,'Country Indicator Data'!$B$4:$N$300,2,FALSE)&gt;I$3,5,IF(VLOOKUP($E99,'Country Indicator Data'!$B$4:$N$300,2,FALSE)&lt;I$4,0,5-(I$3-VLOOKUP($E99,'Country Indicator Data'!$B$4:$N$300,2,FALSE))/(I$3-I$4)*5)),1)))</f>
        <v>3</v>
      </c>
      <c r="J99" s="256">
        <f>IF(B99="Regional crisis",(IF(VLOOKUP($C99,'Regional Crises'!$B$1:$R$66,8,FALSE)="x","x",ROUND(IF(VLOOKUP($C99,'Regional Crises'!$B$1:$R$66,8,FALSE)&gt;J$3,5,IF(VLOOKUP($C99,'Regional Crises'!$B$1:$R$66,8,FALSE)&lt;J$4,0,5-(J$3-VLOOKUP($C99,'Regional Crises'!$B$1:$R$66,8,FALSE))/(J$3-J$4)*5)),1))),IF(VLOOKUP($E99,'Country Indicator Data'!$B$4:$N$300,4,FALSE)="x","x",ROUND(IF(VLOOKUP($E99,'Country Indicator Data'!$B$4:$N$300,4,FALSE)&gt;J$3,5,IF(VLOOKUP($E99,'Country Indicator Data'!$B$4:$N$300,4,FALSE)&lt;J$4,0,5-(J$3-VLOOKUP($E99,'Country Indicator Data'!$B$4:$N$300,4,FALSE))/(J$3-J$4)*5)),1)))</f>
        <v>4.5</v>
      </c>
      <c r="K99" s="256">
        <f t="shared" si="27"/>
        <v>3.75</v>
      </c>
      <c r="L99" s="256">
        <f>IF(B99="Regional crisis",(IF(VLOOKUP($C99,'Regional Crises'!$B$1:$R$66,10,FALSE)="x","x",ROUND(IF(VLOOKUP($C99,'Regional Crises'!$B$1:$R$66,10,FALSE)&gt;L$3,5,IF(VLOOKUP($C99,'Regional Crises'!$B$1:$R$66,10,FALSE)&lt;L$4,0,5-(L$3-VLOOKUP($C99,'Regional Crises'!$B$1:$R$66,10,FALSE))/(L$3-L$4)*5)),1))),IF(VLOOKUP($E99,'Country Indicator Data'!$B$4:$N$300,6,FALSE)="x","x",ROUND(IF(VLOOKUP($E99,'Country Indicator Data'!$B$4:$N$300,6,FALSE)&gt;L$3,5,IF(VLOOKUP($E99,'Country Indicator Data'!$B$4:$N$300,6,FALSE)&lt;L$4,0,5-(L$3-VLOOKUP($E99,'Country Indicator Data'!$B$4:$N$300,6,FALSE))/(L$3-L$4)*5)),1)))</f>
        <v>2.5</v>
      </c>
      <c r="M99" s="256">
        <f>IF(B99="Regional crisis",(IF(VLOOKUP($C99,'Regional Crises'!$B$1:$R$66,11,FALSE)="x","x",ROUND(IF(VLOOKUP($C99,'Regional Crises'!$B$1:$R$66,11,FALSE)&gt;M$3,5,IF(VLOOKUP($C99,'Regional Crises'!$B$1:$R$66,11,FALSE)&lt;M$4,0,5-(M$3-VLOOKUP($C99,'Regional Crises'!$B$1:$R$66,11,FALSE))/(M$3-M$4)*5)),1))),IF(VLOOKUP($E99,'Country Indicator Data'!$B$4:$N$300,7,FALSE)="x","x",ROUND(IF(VLOOKUP($E99,'Country Indicator Data'!$B$4:$N$300,7,FALSE)&gt;M$3,5,IF(VLOOKUP($E99,'Country Indicator Data'!$B$4:$N$300,7,FALSE)&lt;M$4,0,5-(M$3-VLOOKUP($E99,'Country Indicator Data'!$B$4:$N$300,7,FALSE))/(M$3-M$4)*5)),1)))</f>
        <v>2.1</v>
      </c>
      <c r="N99" s="256">
        <f t="shared" si="28"/>
        <v>2.2999999999999998</v>
      </c>
      <c r="O99" s="256">
        <f t="shared" si="29"/>
        <v>2.6</v>
      </c>
      <c r="P99" s="256">
        <f>IF(B99="Regional crisis",VLOOKUP(C99,'Regional Crises'!$B$1:$R$69,12,FALSE),VLOOKUP(E99,'Country Indicator Data'!$B$4:$I$300,8,FALSE))</f>
        <v>3</v>
      </c>
      <c r="Q99" s="256" t="str">
        <f>IF($B99="Regional crisis",((IF(VLOOKUP($C99,'Regional Crises'!$B$1:$R$66,13,FALSE)="x","x",ROUND(IF(VLOOKUP($C99,'Regional Crises'!$B$1:$R$66,13,FALSE)&gt;Q$3,5,IF(VLOOKUP($C99,'Regional Crises'!$B$1:$R$66,13,FALSE)&lt;Q$4,0,5-(LOG(Q$3)-LOG(VLOOKUP($C99,'Regional Crises'!$B$1:$R$66,13,FALSE)))/(LOG(Q$3)-LOG(Q$4))*5)),1)))),(IF(VLOOKUP($E99,'Country Indicator Data'!$B$4:$N$300,9,FALSE)="x","x",ROUND(IF(VLOOKUP($E99,'Country Indicator Data'!$B$4:$N$300,9,FALSE)&gt;Q$3,5,IF(VLOOKUP($E99,'Country Indicator Data'!$B$4:$N$300,9,FALSE)&lt;Q$4,0,5-(LOG(Q$3)-LOG(VLOOKUP($E99,'Country Indicator Data'!$B$4:$N$300,9,FALSE)))/(LOG(Q$3)-LOG(Q$4))*5)),1))))</f>
        <v>x</v>
      </c>
      <c r="R99" s="256">
        <f t="shared" si="30"/>
        <v>3</v>
      </c>
      <c r="S99" s="256">
        <f>IF(B99="Regional crisis",((IF(VLOOKUP($C99,'Regional Crises'!$B$1:$R$66,17,FALSE)="x","x",ROUND(IF(VLOOKUP($C99,'Regional Crises'!$B$1:$R$66,17,FALSE)&gt;S$3,0,IF(VLOOKUP($C99,'Regional Crises'!$B$1:$R$66,17,FALSE)&lt;S$4,5,(S$3-VLOOKUP($C99,'Regional Crises'!$B$1:$R$66,17,FALSE))/(S$3-S$4)*5)),1)))),(IF(VLOOKUP($E99,'Country Indicator Data'!$B$4:$N$300,13,FALSE)="x","x",ROUND(IF(VLOOKUP($E99,'Country Indicator Data'!$B$4:$N$300,13,FALSE)&gt;S$3,0,IF(VLOOKUP($E99,'Country Indicator Data'!$B$4:$N$300,13,FALSE)&lt;S$4,5,(S$3-VLOOKUP($E99,'Country Indicator Data'!$B$4:$N$300,13,FALSE))/(S$3-S$4)*5)),1))))</f>
        <v>3.2</v>
      </c>
      <c r="T99" s="256">
        <f>IF(B99="Regional crisis",((IF(VLOOKUP($C99,'Regional Crises'!$B$1:$R$66,14,FALSE)="x","x",ROUND(IF(VLOOKUP($C99,'Regional Crises'!$B$1:$R$66,14,FALSE)&gt;T$3,0,IF(VLOOKUP($C99,'Regional Crises'!$B$1:$R$66,14,FALSE)&lt;T$4,5,(T$3-VLOOKUP($C99,'Regional Crises'!$B$1:$R$66,14,FALSE))/(T$3-T$4)*5)),1)))),(IF(VLOOKUP($E99,'Country Indicator Data'!$B$4:$N$300,10,FALSE)="x","x",ROUND(IF(VLOOKUP($E99,'Country Indicator Data'!$B$4:$N$300,10,FALSE)&gt;T$3,0,IF(VLOOKUP($E99,'Country Indicator Data'!$B$4:$N$300,10,FALSE)&lt;T$4,5,(T$3-VLOOKUP($E99,'Country Indicator Data'!$B$4:$N$300,10,FALSE))/(T$3-T$4)*5)),1))))</f>
        <v>3</v>
      </c>
      <c r="U99" s="256">
        <f>IF(B99="Regional crisis",((IF(VLOOKUP($C99,'Regional Crises'!$B$1:$R$66,15,FALSE)="x","x",ROUND(IF(VLOOKUP($C99,'Regional Crises'!$B$1:$R$66,15,FALSE)&gt;U$3,0,IF(VLOOKUP($C99,'Regional Crises'!$B$1:$R$66,15,FALSE)&lt;U$4,5,(U$3-VLOOKUP($C99,'Regional Crises'!$B$1:$R$66,15,FALSE))/(U$3-U$4)*5)),1)))),(IF(VLOOKUP($E99,'Country Indicator Data'!$B$4:$N$300,11,FALSE)="x","x",ROUND(IF(VLOOKUP($E99,'Country Indicator Data'!$B$4:$N$300,11,FALSE)&gt;U$3,0,IF(VLOOKUP($E99,'Country Indicator Data'!$B$4:$N$300,11,FALSE)&lt;U$4,5,(U$3-VLOOKUP($E99,'Country Indicator Data'!$B$4:$N$300,11,FALSE))/(U$3-U$4)*5)),1))))</f>
        <v>1.9</v>
      </c>
      <c r="V99" s="256">
        <f>IF(B99="Regional crisis",((IF(VLOOKUP($C99,'Regional Crises'!$B$1:$R$66,16,FALSE)="x","x",ROUND(IF(VLOOKUP($C99,'Regional Crises'!$B$1:$R$66,16,FALSE)&gt;V$3,0,IF(VLOOKUP($C99,'Regional Crises'!$B$1:$R$66,16,FALSE)&lt;V$4,5,(V$3-VLOOKUP($C99,'Regional Crises'!$B$1:$R$66,16,FALSE))/(V$3-V$4)*5)),1)))),(IF(VLOOKUP($E99,'Country Indicator Data'!$B$4:$N$300,12,FALSE)="x","x",ROUND(IF(VLOOKUP($E99,'Country Indicator Data'!$B$4:$N$300,12,FALSE)&gt;V$3,0,IF(VLOOKUP($E99,'Country Indicator Data'!$B$4:$N$300,12,FALSE)&lt;V$4,5,(V$3-VLOOKUP($E99,'Country Indicator Data'!$B$4:$N$300,12,FALSE))/(V$3-V$4)*5)),1))))</f>
        <v>1.4</v>
      </c>
      <c r="W99" s="256">
        <f t="shared" si="31"/>
        <v>2.4</v>
      </c>
      <c r="X99" s="256">
        <f t="shared" si="32"/>
        <v>2.7</v>
      </c>
      <c r="Y99" s="263">
        <f>IF('Core Indicators'!FC96="x","x",IF('Core Indicators'!FC96&gt;=5,5,IF('Core Indicators'!FC96&gt;=4,4,IF('Core Indicators'!FC96&gt;=3,3,IF('Core Indicators'!FC96&gt;=2,2,IF('Core Indicators'!FC96&gt;=1,1,0))))))</f>
        <v>2</v>
      </c>
      <c r="Z99" s="256">
        <f t="shared" si="33"/>
        <v>2</v>
      </c>
      <c r="AA99" s="263">
        <f>'Crisis Indicator Data'!Y96</f>
        <v>0</v>
      </c>
      <c r="AB99" s="263">
        <f>'Crisis Indicator Data'!Z96</f>
        <v>0</v>
      </c>
      <c r="AC99" s="263">
        <f>'Crisis Indicator Data'!AA96</f>
        <v>0</v>
      </c>
      <c r="AD99" s="263">
        <f>'Crisis Indicator Data'!AB96</f>
        <v>0</v>
      </c>
      <c r="AE99" s="263">
        <f t="shared" si="34"/>
        <v>0</v>
      </c>
      <c r="AF99" s="263">
        <f>'Crisis Indicator Data'!AC96</f>
        <v>0</v>
      </c>
      <c r="AG99" s="263">
        <f>'Crisis Indicator Data'!AD96</f>
        <v>1</v>
      </c>
      <c r="AH99" s="263">
        <f t="shared" si="35"/>
        <v>1</v>
      </c>
      <c r="AI99" s="263">
        <f>'Crisis Indicator Data'!AE96</f>
        <v>0</v>
      </c>
      <c r="AJ99" s="263">
        <f>'Crisis Indicator Data'!AF96</f>
        <v>1</v>
      </c>
      <c r="AK99" s="263">
        <f>'Crisis Indicator Data'!AG96</f>
        <v>2</v>
      </c>
      <c r="AL99" s="263">
        <f t="shared" si="36"/>
        <v>3</v>
      </c>
      <c r="AM99" s="256">
        <f t="shared" si="37"/>
        <v>1</v>
      </c>
      <c r="AN99" s="256">
        <f t="shared" si="38"/>
        <v>1.5</v>
      </c>
    </row>
    <row r="100" spans="1:40" ht="13.5" customHeight="1" x14ac:dyDescent="0.35">
      <c r="A100" s="150" t="str">
        <f>'Crisis Indicator Data'!A97</f>
        <v>Multiple crises in the Philippines</v>
      </c>
      <c r="B100" s="151" t="str">
        <f>'Crisis Indicator Data'!B97</f>
        <v>Multiple crises country</v>
      </c>
      <c r="C100" s="151" t="str">
        <f>'Crisis Indicator Data'!C97</f>
        <v>PHL001</v>
      </c>
      <c r="D100" s="151" t="str">
        <f>'Crisis Indicator Data'!D97</f>
        <v>Philippines</v>
      </c>
      <c r="E100" s="152" t="str">
        <f>'Crisis Indicator Data'!E97</f>
        <v>PHL</v>
      </c>
      <c r="F100" s="256">
        <f>IF(B100="Regional crisis",(IF(VLOOKUP($C100,'Regional Crises'!$B$1:$R$66,7,FALSE)="x","x",ROUND(IF(VLOOKUP($C100,'Regional Crises'!$B$1:$R$66,7,FALSE)&gt;$F$3,5,IF(VLOOKUP($C100,'Regional Crises'!$B$1:$R$66,7,FALSE)&lt;F$4,0,($F$3-VLOOKUP($C100,'Regional Crises'!$B$1:$R$66,7,FALSE))/($F$3-$F$4)*5)),1))),IF(VLOOKUP($E100,'Country Indicator Data'!$B$4:$N$300,3,FALSE)="x","x",ROUND(IF(VLOOKUP($E100,'Country Indicator Data'!$B$4:$N$300,3,FALSE)&gt;$F$3,5,IF(VLOOKUP($E100,'Country Indicator Data'!$B$4:$N$300,3,FALSE)&lt;$F$4,0,($F$3-VLOOKUP($E100,'Country Indicator Data'!$B$4:$N$300,3,FALSE))/($F$3-$F$4)*5)),1)))</f>
        <v>1.8</v>
      </c>
      <c r="G100" s="256">
        <f>IF(B100="Regional crisis",(IF(VLOOKUP($C100,'Regional Crises'!$B$1:$R$66,9,FALSE)="x","x",ROUND(IF(VLOOKUP($C100,'Regional Crises'!$B$1:$R$66,9,FALSE)&gt;G$3,5,IF(VLOOKUP($C100,'Regional Crises'!$B$1:$R$66,9,FALSE)&lt;G$4,0,(G$3-VLOOKUP($C100,'Regional Crises'!$B$1:$R$66,9,FALSE))/(G$3-G$4)*5)),1))),IF(VLOOKUP($E100,'Country Indicator Data'!$B$4:$N$300,5,FALSE)="x","x",ROUND(IF(VLOOKUP($E100,'Country Indicator Data'!$B$4:$N$300,5,FALSE)&gt;G$3,5,IF(VLOOKUP($E100,'Country Indicator Data'!$B$4:$N$300,5,FALSE)&lt;G$4,0,(G$3-VLOOKUP($E100,'Country Indicator Data'!$B$4:$N$300,5,FALSE))/(G$3-G$4)*5)),1)))</f>
        <v>2.1</v>
      </c>
      <c r="H100" s="256">
        <f t="shared" si="26"/>
        <v>1.9500000000000002</v>
      </c>
      <c r="I100" s="256">
        <f>IF(B100="Regional crisis",(IF(VLOOKUP($C100,'Regional Crises'!$B$1:$R$66,6,FALSE)="x","x",ROUND(IF(VLOOKUP($C100,'Regional Crises'!$B$1:$R$66,6,FALSE)&gt;I$3,5,IF(VLOOKUP($C100,'Regional Crises'!$B$1:$R$66,6,FALSE)&lt;I$4,0,5-(I$3-VLOOKUP($C100,'Regional Crises'!$B$1:$R$66,6,FALSE))/(I$3-I$4)*5)),1))),IF(VLOOKUP($E100,'Country Indicator Data'!$B$4:$N$300,2,FALSE)="x","x",ROUND(IF(VLOOKUP($E100,'Country Indicator Data'!$B$4:$N$300,2,FALSE)&gt;I$3,5,IF(VLOOKUP($E100,'Country Indicator Data'!$B$4:$N$300,2,FALSE)&lt;I$4,0,5-(I$3-VLOOKUP($E100,'Country Indicator Data'!$B$4:$N$300,2,FALSE))/(I$3-I$4)*5)),1)))</f>
        <v>1.3</v>
      </c>
      <c r="J100" s="256">
        <f>IF(B100="Regional crisis",(IF(VLOOKUP($C100,'Regional Crises'!$B$1:$R$66,8,FALSE)="x","x",ROUND(IF(VLOOKUP($C100,'Regional Crises'!$B$1:$R$66,8,FALSE)&gt;J$3,5,IF(VLOOKUP($C100,'Regional Crises'!$B$1:$R$66,8,FALSE)&lt;J$4,0,5-(J$3-VLOOKUP($C100,'Regional Crises'!$B$1:$R$66,8,FALSE))/(J$3-J$4)*5)),1))),IF(VLOOKUP($E100,'Country Indicator Data'!$B$4:$N$300,4,FALSE)="x","x",ROUND(IF(VLOOKUP($E100,'Country Indicator Data'!$B$4:$N$300,4,FALSE)&gt;J$3,5,IF(VLOOKUP($E100,'Country Indicator Data'!$B$4:$N$300,4,FALSE)&lt;J$4,0,5-(J$3-VLOOKUP($E100,'Country Indicator Data'!$B$4:$N$300,4,FALSE))/(J$3-J$4)*5)),1)))</f>
        <v>1.4</v>
      </c>
      <c r="K100" s="256">
        <f t="shared" si="27"/>
        <v>1.35</v>
      </c>
      <c r="L100" s="256">
        <f>IF(B100="Regional crisis",(IF(VLOOKUP($C100,'Regional Crises'!$B$1:$R$66,10,FALSE)="x","x",ROUND(IF(VLOOKUP($C100,'Regional Crises'!$B$1:$R$66,10,FALSE)&gt;L$3,5,IF(VLOOKUP($C100,'Regional Crises'!$B$1:$R$66,10,FALSE)&lt;L$4,0,5-(L$3-VLOOKUP($C100,'Regional Crises'!$B$1:$R$66,10,FALSE))/(L$3-L$4)*5)),1))),IF(VLOOKUP($E100,'Country Indicator Data'!$B$4:$N$300,6,FALSE)="x","x",ROUND(IF(VLOOKUP($E100,'Country Indicator Data'!$B$4:$N$300,6,FALSE)&gt;L$3,5,IF(VLOOKUP($E100,'Country Indicator Data'!$B$4:$N$300,6,FALSE)&lt;L$4,0,5-(L$3-VLOOKUP($E100,'Country Indicator Data'!$B$4:$N$300,6,FALSE))/(L$3-L$4)*5)),1)))</f>
        <v>2.8</v>
      </c>
      <c r="M100" s="256">
        <f>IF(B100="Regional crisis",(IF(VLOOKUP($C100,'Regional Crises'!$B$1:$R$66,11,FALSE)="x","x",ROUND(IF(VLOOKUP($C100,'Regional Crises'!$B$1:$R$66,11,FALSE)&gt;M$3,5,IF(VLOOKUP($C100,'Regional Crises'!$B$1:$R$66,11,FALSE)&lt;M$4,0,5-(M$3-VLOOKUP($C100,'Regional Crises'!$B$1:$R$66,11,FALSE))/(M$3-M$4)*5)),1))),IF(VLOOKUP($E100,'Country Indicator Data'!$B$4:$N$300,7,FALSE)="x","x",ROUND(IF(VLOOKUP($E100,'Country Indicator Data'!$B$4:$N$300,7,FALSE)&gt;M$3,5,IF(VLOOKUP($E100,'Country Indicator Data'!$B$4:$N$300,7,FALSE)&lt;M$4,0,5-(M$3-VLOOKUP($E100,'Country Indicator Data'!$B$4:$N$300,7,FALSE))/(M$3-M$4)*5)),1)))</f>
        <v>2.2000000000000002</v>
      </c>
      <c r="N100" s="256">
        <f t="shared" si="28"/>
        <v>2.5</v>
      </c>
      <c r="O100" s="256">
        <f t="shared" si="29"/>
        <v>1.9333333333333336</v>
      </c>
      <c r="P100" s="256">
        <f>IF(B100="Regional crisis",VLOOKUP(C100,'Regional Crises'!$B$1:$R$69,12,FALSE),VLOOKUP(E100,'Country Indicator Data'!$B$4:$I$300,8,FALSE))</f>
        <v>4</v>
      </c>
      <c r="Q100" s="256">
        <f>IF($B100="Regional crisis",((IF(VLOOKUP($C100,'Regional Crises'!$B$1:$R$66,13,FALSE)="x","x",ROUND(IF(VLOOKUP($C100,'Regional Crises'!$B$1:$R$66,13,FALSE)&gt;Q$3,5,IF(VLOOKUP($C100,'Regional Crises'!$B$1:$R$66,13,FALSE)&lt;Q$4,0,5-(LOG(Q$3)-LOG(VLOOKUP($C100,'Regional Crises'!$B$1:$R$66,13,FALSE)))/(LOG(Q$3)-LOG(Q$4))*5)),1)))),(IF(VLOOKUP($E100,'Country Indicator Data'!$B$4:$N$300,9,FALSE)="x","x",ROUND(IF(VLOOKUP($E100,'Country Indicator Data'!$B$4:$N$300,9,FALSE)&gt;Q$3,5,IF(VLOOKUP($E100,'Country Indicator Data'!$B$4:$N$300,9,FALSE)&lt;Q$4,0,5-(LOG(Q$3)-LOG(VLOOKUP($E100,'Country Indicator Data'!$B$4:$N$300,9,FALSE)))/(LOG(Q$3)-LOG(Q$4))*5)),1))))</f>
        <v>3.9</v>
      </c>
      <c r="R100" s="256">
        <f t="shared" si="30"/>
        <v>3.95</v>
      </c>
      <c r="S100" s="256">
        <f>IF(B100="Regional crisis",((IF(VLOOKUP($C100,'Regional Crises'!$B$1:$R$66,17,FALSE)="x","x",ROUND(IF(VLOOKUP($C100,'Regional Crises'!$B$1:$R$66,17,FALSE)&gt;S$3,0,IF(VLOOKUP($C100,'Regional Crises'!$B$1:$R$66,17,FALSE)&lt;S$4,5,(S$3-VLOOKUP($C100,'Regional Crises'!$B$1:$R$66,17,FALSE))/(S$3-S$4)*5)),1)))),(IF(VLOOKUP($E100,'Country Indicator Data'!$B$4:$N$300,13,FALSE)="x","x",ROUND(IF(VLOOKUP($E100,'Country Indicator Data'!$B$4:$N$300,13,FALSE)&gt;S$3,0,IF(VLOOKUP($E100,'Country Indicator Data'!$B$4:$N$300,13,FALSE)&lt;S$4,5,(S$3-VLOOKUP($E100,'Country Indicator Data'!$B$4:$N$300,13,FALSE))/(S$3-S$4)*5)),1))))</f>
        <v>3.3</v>
      </c>
      <c r="T100" s="256">
        <f>IF(B100="Regional crisis",((IF(VLOOKUP($C100,'Regional Crises'!$B$1:$R$66,14,FALSE)="x","x",ROUND(IF(VLOOKUP($C100,'Regional Crises'!$B$1:$R$66,14,FALSE)&gt;T$3,0,IF(VLOOKUP($C100,'Regional Crises'!$B$1:$R$66,14,FALSE)&lt;T$4,5,(T$3-VLOOKUP($C100,'Regional Crises'!$B$1:$R$66,14,FALSE))/(T$3-T$4)*5)),1)))),(IF(VLOOKUP($E100,'Country Indicator Data'!$B$4:$N$300,10,FALSE)="x","x",ROUND(IF(VLOOKUP($E100,'Country Indicator Data'!$B$4:$N$300,10,FALSE)&gt;T$3,0,IF(VLOOKUP($E100,'Country Indicator Data'!$B$4:$N$300,10,FALSE)&lt;T$4,5,(T$3-VLOOKUP($E100,'Country Indicator Data'!$B$4:$N$300,10,FALSE))/(T$3-T$4)*5)),1))))</f>
        <v>3</v>
      </c>
      <c r="U100" s="256">
        <f>IF(B100="Regional crisis",((IF(VLOOKUP($C100,'Regional Crises'!$B$1:$R$66,15,FALSE)="x","x",ROUND(IF(VLOOKUP($C100,'Regional Crises'!$B$1:$R$66,15,FALSE)&gt;U$3,0,IF(VLOOKUP($C100,'Regional Crises'!$B$1:$R$66,15,FALSE)&lt;U$4,5,(U$3-VLOOKUP($C100,'Regional Crises'!$B$1:$R$66,15,FALSE))/(U$3-U$4)*5)),1)))),(IF(VLOOKUP($E100,'Country Indicator Data'!$B$4:$N$300,11,FALSE)="x","x",ROUND(IF(VLOOKUP($E100,'Country Indicator Data'!$B$4:$N$300,11,FALSE)&gt;U$3,0,IF(VLOOKUP($E100,'Country Indicator Data'!$B$4:$N$300,11,FALSE)&lt;U$4,5,(U$3-VLOOKUP($E100,'Country Indicator Data'!$B$4:$N$300,11,FALSE))/(U$3-U$4)*5)),1))))</f>
        <v>2.6</v>
      </c>
      <c r="V100" s="256">
        <f>IF(B100="Regional crisis",((IF(VLOOKUP($C100,'Regional Crises'!$B$1:$R$66,16,FALSE)="x","x",ROUND(IF(VLOOKUP($C100,'Regional Crises'!$B$1:$R$66,16,FALSE)&gt;V$3,0,IF(VLOOKUP($C100,'Regional Crises'!$B$1:$R$66,16,FALSE)&lt;V$4,5,(V$3-VLOOKUP($C100,'Regional Crises'!$B$1:$R$66,16,FALSE))/(V$3-V$4)*5)),1)))),(IF(VLOOKUP($E100,'Country Indicator Data'!$B$4:$N$300,12,FALSE)="x","x",ROUND(IF(VLOOKUP($E100,'Country Indicator Data'!$B$4:$N$300,12,FALSE)&gt;V$3,0,IF(VLOOKUP($E100,'Country Indicator Data'!$B$4:$N$300,12,FALSE)&lt;V$4,5,(V$3-VLOOKUP($E100,'Country Indicator Data'!$B$4:$N$300,12,FALSE))/(V$3-V$4)*5)),1))))</f>
        <v>2.1</v>
      </c>
      <c r="W100" s="256">
        <f t="shared" si="31"/>
        <v>2.8</v>
      </c>
      <c r="X100" s="256">
        <f t="shared" si="32"/>
        <v>2.9</v>
      </c>
      <c r="Y100" s="263">
        <f>IF('Core Indicators'!FC97="x","x",IF('Core Indicators'!FC97&gt;=5,5,IF('Core Indicators'!FC97&gt;=4,4,IF('Core Indicators'!FC97&gt;=3,3,IF('Core Indicators'!FC97&gt;=2,2,IF('Core Indicators'!FC97&gt;=1,1,0))))))</f>
        <v>4</v>
      </c>
      <c r="Z100" s="256">
        <f t="shared" si="33"/>
        <v>4</v>
      </c>
      <c r="AA100" s="263">
        <f>'Crisis Indicator Data'!Y97</f>
        <v>0</v>
      </c>
      <c r="AB100" s="263">
        <f>'Crisis Indicator Data'!Z97</f>
        <v>1</v>
      </c>
      <c r="AC100" s="263">
        <f>'Crisis Indicator Data'!AA97</f>
        <v>0</v>
      </c>
      <c r="AD100" s="263">
        <f>'Crisis Indicator Data'!AB97</f>
        <v>0</v>
      </c>
      <c r="AE100" s="263">
        <f t="shared" si="34"/>
        <v>1</v>
      </c>
      <c r="AF100" s="263">
        <f>'Crisis Indicator Data'!AC97</f>
        <v>0</v>
      </c>
      <c r="AG100" s="263">
        <f>'Crisis Indicator Data'!AD97</f>
        <v>1</v>
      </c>
      <c r="AH100" s="263">
        <f t="shared" si="35"/>
        <v>1</v>
      </c>
      <c r="AI100" s="263">
        <f>'Crisis Indicator Data'!AE97</f>
        <v>0</v>
      </c>
      <c r="AJ100" s="263">
        <f>'Crisis Indicator Data'!AF97</f>
        <v>0</v>
      </c>
      <c r="AK100" s="263">
        <f>'Crisis Indicator Data'!AG97</f>
        <v>3</v>
      </c>
      <c r="AL100" s="263">
        <f t="shared" si="36"/>
        <v>3</v>
      </c>
      <c r="AM100" s="256">
        <f t="shared" si="37"/>
        <v>2</v>
      </c>
      <c r="AN100" s="256">
        <f t="shared" si="38"/>
        <v>3</v>
      </c>
    </row>
    <row r="101" spans="1:40" ht="13.5" customHeight="1" x14ac:dyDescent="0.35">
      <c r="A101" s="150" t="str">
        <f>'Crisis Indicator Data'!A98</f>
        <v>Mindanao conflict</v>
      </c>
      <c r="B101" s="151" t="str">
        <f>'Crisis Indicator Data'!B98</f>
        <v>Conflict</v>
      </c>
      <c r="C101" s="151" t="str">
        <f>'Crisis Indicator Data'!C98</f>
        <v>PHL003</v>
      </c>
      <c r="D101" s="151" t="str">
        <f>'Crisis Indicator Data'!D98</f>
        <v>Philippines</v>
      </c>
      <c r="E101" s="152" t="str">
        <f>'Crisis Indicator Data'!E98</f>
        <v>PHL</v>
      </c>
      <c r="F101" s="256">
        <f>IF(B101="Regional crisis",(IF(VLOOKUP($C101,'Regional Crises'!$B$1:$R$66,7,FALSE)="x","x",ROUND(IF(VLOOKUP($C101,'Regional Crises'!$B$1:$R$66,7,FALSE)&gt;$F$3,5,IF(VLOOKUP($C101,'Regional Crises'!$B$1:$R$66,7,FALSE)&lt;F$4,0,($F$3-VLOOKUP($C101,'Regional Crises'!$B$1:$R$66,7,FALSE))/($F$3-$F$4)*5)),1))),IF(VLOOKUP($E101,'Country Indicator Data'!$B$4:$N$300,3,FALSE)="x","x",ROUND(IF(VLOOKUP($E101,'Country Indicator Data'!$B$4:$N$300,3,FALSE)&gt;$F$3,5,IF(VLOOKUP($E101,'Country Indicator Data'!$B$4:$N$300,3,FALSE)&lt;$F$4,0,($F$3-VLOOKUP($E101,'Country Indicator Data'!$B$4:$N$300,3,FALSE))/($F$3-$F$4)*5)),1)))</f>
        <v>1.8</v>
      </c>
      <c r="G101" s="256">
        <f>IF(B101="Regional crisis",(IF(VLOOKUP($C101,'Regional Crises'!$B$1:$R$66,9,FALSE)="x","x",ROUND(IF(VLOOKUP($C101,'Regional Crises'!$B$1:$R$66,9,FALSE)&gt;G$3,5,IF(VLOOKUP($C101,'Regional Crises'!$B$1:$R$66,9,FALSE)&lt;G$4,0,(G$3-VLOOKUP($C101,'Regional Crises'!$B$1:$R$66,9,FALSE))/(G$3-G$4)*5)),1))),IF(VLOOKUP($E101,'Country Indicator Data'!$B$4:$N$300,5,FALSE)="x","x",ROUND(IF(VLOOKUP($E101,'Country Indicator Data'!$B$4:$N$300,5,FALSE)&gt;G$3,5,IF(VLOOKUP($E101,'Country Indicator Data'!$B$4:$N$300,5,FALSE)&lt;G$4,0,(G$3-VLOOKUP($E101,'Country Indicator Data'!$B$4:$N$300,5,FALSE))/(G$3-G$4)*5)),1)))</f>
        <v>2.1</v>
      </c>
      <c r="H101" s="256">
        <f t="shared" si="26"/>
        <v>1.9500000000000002</v>
      </c>
      <c r="I101" s="256">
        <f>IF(B101="Regional crisis",(IF(VLOOKUP($C101,'Regional Crises'!$B$1:$R$66,6,FALSE)="x","x",ROUND(IF(VLOOKUP($C101,'Regional Crises'!$B$1:$R$66,6,FALSE)&gt;I$3,5,IF(VLOOKUP($C101,'Regional Crises'!$B$1:$R$66,6,FALSE)&lt;I$4,0,5-(I$3-VLOOKUP($C101,'Regional Crises'!$B$1:$R$66,6,FALSE))/(I$3-I$4)*5)),1))),IF(VLOOKUP($E101,'Country Indicator Data'!$B$4:$N$300,2,FALSE)="x","x",ROUND(IF(VLOOKUP($E101,'Country Indicator Data'!$B$4:$N$300,2,FALSE)&gt;I$3,5,IF(VLOOKUP($E101,'Country Indicator Data'!$B$4:$N$300,2,FALSE)&lt;I$4,0,5-(I$3-VLOOKUP($E101,'Country Indicator Data'!$B$4:$N$300,2,FALSE))/(I$3-I$4)*5)),1)))</f>
        <v>1.3</v>
      </c>
      <c r="J101" s="256">
        <f>IF(B101="Regional crisis",(IF(VLOOKUP($C101,'Regional Crises'!$B$1:$R$66,8,FALSE)="x","x",ROUND(IF(VLOOKUP($C101,'Regional Crises'!$B$1:$R$66,8,FALSE)&gt;J$3,5,IF(VLOOKUP($C101,'Regional Crises'!$B$1:$R$66,8,FALSE)&lt;J$4,0,5-(J$3-VLOOKUP($C101,'Regional Crises'!$B$1:$R$66,8,FALSE))/(J$3-J$4)*5)),1))),IF(VLOOKUP($E101,'Country Indicator Data'!$B$4:$N$300,4,FALSE)="x","x",ROUND(IF(VLOOKUP($E101,'Country Indicator Data'!$B$4:$N$300,4,FALSE)&gt;J$3,5,IF(VLOOKUP($E101,'Country Indicator Data'!$B$4:$N$300,4,FALSE)&lt;J$4,0,5-(J$3-VLOOKUP($E101,'Country Indicator Data'!$B$4:$N$300,4,FALSE))/(J$3-J$4)*5)),1)))</f>
        <v>1.4</v>
      </c>
      <c r="K101" s="256">
        <f t="shared" si="27"/>
        <v>1.35</v>
      </c>
      <c r="L101" s="256">
        <f>IF(B101="Regional crisis",(IF(VLOOKUP($C101,'Regional Crises'!$B$1:$R$66,10,FALSE)="x","x",ROUND(IF(VLOOKUP($C101,'Regional Crises'!$B$1:$R$66,10,FALSE)&gt;L$3,5,IF(VLOOKUP($C101,'Regional Crises'!$B$1:$R$66,10,FALSE)&lt;L$4,0,5-(L$3-VLOOKUP($C101,'Regional Crises'!$B$1:$R$66,10,FALSE))/(L$3-L$4)*5)),1))),IF(VLOOKUP($E101,'Country Indicator Data'!$B$4:$N$300,6,FALSE)="x","x",ROUND(IF(VLOOKUP($E101,'Country Indicator Data'!$B$4:$N$300,6,FALSE)&gt;L$3,5,IF(VLOOKUP($E101,'Country Indicator Data'!$B$4:$N$300,6,FALSE)&lt;L$4,0,5-(L$3-VLOOKUP($E101,'Country Indicator Data'!$B$4:$N$300,6,FALSE))/(L$3-L$4)*5)),1)))</f>
        <v>2.8</v>
      </c>
      <c r="M101" s="256">
        <f>IF(B101="Regional crisis",(IF(VLOOKUP($C101,'Regional Crises'!$B$1:$R$66,11,FALSE)="x","x",ROUND(IF(VLOOKUP($C101,'Regional Crises'!$B$1:$R$66,11,FALSE)&gt;M$3,5,IF(VLOOKUP($C101,'Regional Crises'!$B$1:$R$66,11,FALSE)&lt;M$4,0,5-(M$3-VLOOKUP($C101,'Regional Crises'!$B$1:$R$66,11,FALSE))/(M$3-M$4)*5)),1))),IF(VLOOKUP($E101,'Country Indicator Data'!$B$4:$N$300,7,FALSE)="x","x",ROUND(IF(VLOOKUP($E101,'Country Indicator Data'!$B$4:$N$300,7,FALSE)&gt;M$3,5,IF(VLOOKUP($E101,'Country Indicator Data'!$B$4:$N$300,7,FALSE)&lt;M$4,0,5-(M$3-VLOOKUP($E101,'Country Indicator Data'!$B$4:$N$300,7,FALSE))/(M$3-M$4)*5)),1)))</f>
        <v>2.2000000000000002</v>
      </c>
      <c r="N101" s="256">
        <f t="shared" si="28"/>
        <v>2.5</v>
      </c>
      <c r="O101" s="256">
        <f t="shared" si="29"/>
        <v>1.9333333333333336</v>
      </c>
      <c r="P101" s="256">
        <f>IF(B101="Regional crisis",VLOOKUP(C101,'Regional Crises'!$B$1:$R$69,12,FALSE),VLOOKUP(E101,'Country Indicator Data'!$B$4:$I$300,8,FALSE))</f>
        <v>4</v>
      </c>
      <c r="Q101" s="256">
        <f>IF($B101="Regional crisis",((IF(VLOOKUP($C101,'Regional Crises'!$B$1:$R$66,13,FALSE)="x","x",ROUND(IF(VLOOKUP($C101,'Regional Crises'!$B$1:$R$66,13,FALSE)&gt;Q$3,5,IF(VLOOKUP($C101,'Regional Crises'!$B$1:$R$66,13,FALSE)&lt;Q$4,0,5-(LOG(Q$3)-LOG(VLOOKUP($C101,'Regional Crises'!$B$1:$R$66,13,FALSE)))/(LOG(Q$3)-LOG(Q$4))*5)),1)))),(IF(VLOOKUP($E101,'Country Indicator Data'!$B$4:$N$300,9,FALSE)="x","x",ROUND(IF(VLOOKUP($E101,'Country Indicator Data'!$B$4:$N$300,9,FALSE)&gt;Q$3,5,IF(VLOOKUP($E101,'Country Indicator Data'!$B$4:$N$300,9,FALSE)&lt;Q$4,0,5-(LOG(Q$3)-LOG(VLOOKUP($E101,'Country Indicator Data'!$B$4:$N$300,9,FALSE)))/(LOG(Q$3)-LOG(Q$4))*5)),1))))</f>
        <v>3.9</v>
      </c>
      <c r="R101" s="256">
        <f t="shared" si="30"/>
        <v>3.95</v>
      </c>
      <c r="S101" s="256">
        <f>IF(B101="Regional crisis",((IF(VLOOKUP($C101,'Regional Crises'!$B$1:$R$66,17,FALSE)="x","x",ROUND(IF(VLOOKUP($C101,'Regional Crises'!$B$1:$R$66,17,FALSE)&gt;S$3,0,IF(VLOOKUP($C101,'Regional Crises'!$B$1:$R$66,17,FALSE)&lt;S$4,5,(S$3-VLOOKUP($C101,'Regional Crises'!$B$1:$R$66,17,FALSE))/(S$3-S$4)*5)),1)))),(IF(VLOOKUP($E101,'Country Indicator Data'!$B$4:$N$300,13,FALSE)="x","x",ROUND(IF(VLOOKUP($E101,'Country Indicator Data'!$B$4:$N$300,13,FALSE)&gt;S$3,0,IF(VLOOKUP($E101,'Country Indicator Data'!$B$4:$N$300,13,FALSE)&lt;S$4,5,(S$3-VLOOKUP($E101,'Country Indicator Data'!$B$4:$N$300,13,FALSE))/(S$3-S$4)*5)),1))))</f>
        <v>3.3</v>
      </c>
      <c r="T101" s="256">
        <f>IF(B101="Regional crisis",((IF(VLOOKUP($C101,'Regional Crises'!$B$1:$R$66,14,FALSE)="x","x",ROUND(IF(VLOOKUP($C101,'Regional Crises'!$B$1:$R$66,14,FALSE)&gt;T$3,0,IF(VLOOKUP($C101,'Regional Crises'!$B$1:$R$66,14,FALSE)&lt;T$4,5,(T$3-VLOOKUP($C101,'Regional Crises'!$B$1:$R$66,14,FALSE))/(T$3-T$4)*5)),1)))),(IF(VLOOKUP($E101,'Country Indicator Data'!$B$4:$N$300,10,FALSE)="x","x",ROUND(IF(VLOOKUP($E101,'Country Indicator Data'!$B$4:$N$300,10,FALSE)&gt;T$3,0,IF(VLOOKUP($E101,'Country Indicator Data'!$B$4:$N$300,10,FALSE)&lt;T$4,5,(T$3-VLOOKUP($E101,'Country Indicator Data'!$B$4:$N$300,10,FALSE))/(T$3-T$4)*5)),1))))</f>
        <v>3</v>
      </c>
      <c r="U101" s="256">
        <f>IF(B101="Regional crisis",((IF(VLOOKUP($C101,'Regional Crises'!$B$1:$R$66,15,FALSE)="x","x",ROUND(IF(VLOOKUP($C101,'Regional Crises'!$B$1:$R$66,15,FALSE)&gt;U$3,0,IF(VLOOKUP($C101,'Regional Crises'!$B$1:$R$66,15,FALSE)&lt;U$4,5,(U$3-VLOOKUP($C101,'Regional Crises'!$B$1:$R$66,15,FALSE))/(U$3-U$4)*5)),1)))),(IF(VLOOKUP($E101,'Country Indicator Data'!$B$4:$N$300,11,FALSE)="x","x",ROUND(IF(VLOOKUP($E101,'Country Indicator Data'!$B$4:$N$300,11,FALSE)&gt;U$3,0,IF(VLOOKUP($E101,'Country Indicator Data'!$B$4:$N$300,11,FALSE)&lt;U$4,5,(U$3-VLOOKUP($E101,'Country Indicator Data'!$B$4:$N$300,11,FALSE))/(U$3-U$4)*5)),1))))</f>
        <v>2.6</v>
      </c>
      <c r="V101" s="256">
        <f>IF(B101="Regional crisis",((IF(VLOOKUP($C101,'Regional Crises'!$B$1:$R$66,16,FALSE)="x","x",ROUND(IF(VLOOKUP($C101,'Regional Crises'!$B$1:$R$66,16,FALSE)&gt;V$3,0,IF(VLOOKUP($C101,'Regional Crises'!$B$1:$R$66,16,FALSE)&lt;V$4,5,(V$3-VLOOKUP($C101,'Regional Crises'!$B$1:$R$66,16,FALSE))/(V$3-V$4)*5)),1)))),(IF(VLOOKUP($E101,'Country Indicator Data'!$B$4:$N$300,12,FALSE)="x","x",ROUND(IF(VLOOKUP($E101,'Country Indicator Data'!$B$4:$N$300,12,FALSE)&gt;V$3,0,IF(VLOOKUP($E101,'Country Indicator Data'!$B$4:$N$300,12,FALSE)&lt;V$4,5,(V$3-VLOOKUP($E101,'Country Indicator Data'!$B$4:$N$300,12,FALSE))/(V$3-V$4)*5)),1))))</f>
        <v>2.1</v>
      </c>
      <c r="W101" s="256">
        <f t="shared" si="31"/>
        <v>2.8</v>
      </c>
      <c r="X101" s="256">
        <f t="shared" si="32"/>
        <v>2.9</v>
      </c>
      <c r="Y101" s="263">
        <f>IF('Core Indicators'!FC98="x","x",IF('Core Indicators'!FC98&gt;=5,5,IF('Core Indicators'!FC98&gt;=4,4,IF('Core Indicators'!FC98&gt;=3,3,IF('Core Indicators'!FC98&gt;=2,2,IF('Core Indicators'!FC98&gt;=1,1,0))))))</f>
        <v>4</v>
      </c>
      <c r="Z101" s="256">
        <f t="shared" si="33"/>
        <v>4</v>
      </c>
      <c r="AA101" s="263">
        <f>'Crisis Indicator Data'!Y98</f>
        <v>0</v>
      </c>
      <c r="AB101" s="263">
        <f>'Crisis Indicator Data'!Z98</f>
        <v>1</v>
      </c>
      <c r="AC101" s="263">
        <f>'Crisis Indicator Data'!AA98</f>
        <v>0</v>
      </c>
      <c r="AD101" s="263">
        <f>'Crisis Indicator Data'!AB98</f>
        <v>0</v>
      </c>
      <c r="AE101" s="263">
        <f t="shared" si="34"/>
        <v>1</v>
      </c>
      <c r="AF101" s="263">
        <f>'Crisis Indicator Data'!AC98</f>
        <v>0</v>
      </c>
      <c r="AG101" s="263">
        <f>'Crisis Indicator Data'!AD98</f>
        <v>1</v>
      </c>
      <c r="AH101" s="263">
        <f t="shared" si="35"/>
        <v>1</v>
      </c>
      <c r="AI101" s="263">
        <f>'Crisis Indicator Data'!AE98</f>
        <v>0</v>
      </c>
      <c r="AJ101" s="263">
        <f>'Crisis Indicator Data'!AF98</f>
        <v>0</v>
      </c>
      <c r="AK101" s="263">
        <f>'Crisis Indicator Data'!AG98</f>
        <v>0</v>
      </c>
      <c r="AL101" s="263">
        <f t="shared" si="36"/>
        <v>0</v>
      </c>
      <c r="AM101" s="256">
        <f t="shared" si="37"/>
        <v>1</v>
      </c>
      <c r="AN101" s="256">
        <f t="shared" si="38"/>
        <v>2.5</v>
      </c>
    </row>
    <row r="102" spans="1:40" ht="13.5" customHeight="1" x14ac:dyDescent="0.35">
      <c r="A102" s="150" t="str">
        <f>'Crisis Indicator Data'!A99</f>
        <v>Typhoon RAI</v>
      </c>
      <c r="B102" s="151" t="str">
        <f>'Crisis Indicator Data'!B99</f>
        <v>Tropical cyclone</v>
      </c>
      <c r="C102" s="151" t="str">
        <f>'Crisis Indicator Data'!C99</f>
        <v>PHL010</v>
      </c>
      <c r="D102" s="151" t="str">
        <f>'Crisis Indicator Data'!D99</f>
        <v>Philippines</v>
      </c>
      <c r="E102" s="152" t="str">
        <f>'Crisis Indicator Data'!E99</f>
        <v>PHL</v>
      </c>
      <c r="F102" s="256">
        <f>IF(B102="Regional crisis",(IF(VLOOKUP($C102,'Regional Crises'!$B$1:$R$66,7,FALSE)="x","x",ROUND(IF(VLOOKUP($C102,'Regional Crises'!$B$1:$R$66,7,FALSE)&gt;$F$3,5,IF(VLOOKUP($C102,'Regional Crises'!$B$1:$R$66,7,FALSE)&lt;F$4,0,($F$3-VLOOKUP($C102,'Regional Crises'!$B$1:$R$66,7,FALSE))/($F$3-$F$4)*5)),1))),IF(VLOOKUP($E102,'Country Indicator Data'!$B$4:$N$300,3,FALSE)="x","x",ROUND(IF(VLOOKUP($E102,'Country Indicator Data'!$B$4:$N$300,3,FALSE)&gt;$F$3,5,IF(VLOOKUP($E102,'Country Indicator Data'!$B$4:$N$300,3,FALSE)&lt;$F$4,0,($F$3-VLOOKUP($E102,'Country Indicator Data'!$B$4:$N$300,3,FALSE))/($F$3-$F$4)*5)),1)))</f>
        <v>1.8</v>
      </c>
      <c r="G102" s="256">
        <f>IF(B102="Regional crisis",(IF(VLOOKUP($C102,'Regional Crises'!$B$1:$R$66,9,FALSE)="x","x",ROUND(IF(VLOOKUP($C102,'Regional Crises'!$B$1:$R$66,9,FALSE)&gt;G$3,5,IF(VLOOKUP($C102,'Regional Crises'!$B$1:$R$66,9,FALSE)&lt;G$4,0,(G$3-VLOOKUP($C102,'Regional Crises'!$B$1:$R$66,9,FALSE))/(G$3-G$4)*5)),1))),IF(VLOOKUP($E102,'Country Indicator Data'!$B$4:$N$300,5,FALSE)="x","x",ROUND(IF(VLOOKUP($E102,'Country Indicator Data'!$B$4:$N$300,5,FALSE)&gt;G$3,5,IF(VLOOKUP($E102,'Country Indicator Data'!$B$4:$N$300,5,FALSE)&lt;G$4,0,(G$3-VLOOKUP($E102,'Country Indicator Data'!$B$4:$N$300,5,FALSE))/(G$3-G$4)*5)),1)))</f>
        <v>2.1</v>
      </c>
      <c r="H102" s="256">
        <f t="shared" ref="H102:H133" si="39">IF(AND(F102="x",G102="x"),"x",AVERAGE(F102,G102))</f>
        <v>1.9500000000000002</v>
      </c>
      <c r="I102" s="256">
        <f>IF(B102="Regional crisis",(IF(VLOOKUP($C102,'Regional Crises'!$B$1:$R$66,6,FALSE)="x","x",ROUND(IF(VLOOKUP($C102,'Regional Crises'!$B$1:$R$66,6,FALSE)&gt;I$3,5,IF(VLOOKUP($C102,'Regional Crises'!$B$1:$R$66,6,FALSE)&lt;I$4,0,5-(I$3-VLOOKUP($C102,'Regional Crises'!$B$1:$R$66,6,FALSE))/(I$3-I$4)*5)),1))),IF(VLOOKUP($E102,'Country Indicator Data'!$B$4:$N$300,2,FALSE)="x","x",ROUND(IF(VLOOKUP($E102,'Country Indicator Data'!$B$4:$N$300,2,FALSE)&gt;I$3,5,IF(VLOOKUP($E102,'Country Indicator Data'!$B$4:$N$300,2,FALSE)&lt;I$4,0,5-(I$3-VLOOKUP($E102,'Country Indicator Data'!$B$4:$N$300,2,FALSE))/(I$3-I$4)*5)),1)))</f>
        <v>1.3</v>
      </c>
      <c r="J102" s="256">
        <f>IF(B102="Regional crisis",(IF(VLOOKUP($C102,'Regional Crises'!$B$1:$R$66,8,FALSE)="x","x",ROUND(IF(VLOOKUP($C102,'Regional Crises'!$B$1:$R$66,8,FALSE)&gt;J$3,5,IF(VLOOKUP($C102,'Regional Crises'!$B$1:$R$66,8,FALSE)&lt;J$4,0,5-(J$3-VLOOKUP($C102,'Regional Crises'!$B$1:$R$66,8,FALSE))/(J$3-J$4)*5)),1))),IF(VLOOKUP($E102,'Country Indicator Data'!$B$4:$N$300,4,FALSE)="x","x",ROUND(IF(VLOOKUP($E102,'Country Indicator Data'!$B$4:$N$300,4,FALSE)&gt;J$3,5,IF(VLOOKUP($E102,'Country Indicator Data'!$B$4:$N$300,4,FALSE)&lt;J$4,0,5-(J$3-VLOOKUP($E102,'Country Indicator Data'!$B$4:$N$300,4,FALSE))/(J$3-J$4)*5)),1)))</f>
        <v>1.4</v>
      </c>
      <c r="K102" s="256">
        <f t="shared" ref="K102:K133" si="40">IF(AND(I102="x",J102="x"),"x",AVERAGE(I102,J102))</f>
        <v>1.35</v>
      </c>
      <c r="L102" s="256">
        <f>IF(B102="Regional crisis",(IF(VLOOKUP($C102,'Regional Crises'!$B$1:$R$66,10,FALSE)="x","x",ROUND(IF(VLOOKUP($C102,'Regional Crises'!$B$1:$R$66,10,FALSE)&gt;L$3,5,IF(VLOOKUP($C102,'Regional Crises'!$B$1:$R$66,10,FALSE)&lt;L$4,0,5-(L$3-VLOOKUP($C102,'Regional Crises'!$B$1:$R$66,10,FALSE))/(L$3-L$4)*5)),1))),IF(VLOOKUP($E102,'Country Indicator Data'!$B$4:$N$300,6,FALSE)="x","x",ROUND(IF(VLOOKUP($E102,'Country Indicator Data'!$B$4:$N$300,6,FALSE)&gt;L$3,5,IF(VLOOKUP($E102,'Country Indicator Data'!$B$4:$N$300,6,FALSE)&lt;L$4,0,5-(L$3-VLOOKUP($E102,'Country Indicator Data'!$B$4:$N$300,6,FALSE))/(L$3-L$4)*5)),1)))</f>
        <v>2.8</v>
      </c>
      <c r="M102" s="256">
        <f>IF(B102="Regional crisis",(IF(VLOOKUP($C102,'Regional Crises'!$B$1:$R$66,11,FALSE)="x","x",ROUND(IF(VLOOKUP($C102,'Regional Crises'!$B$1:$R$66,11,FALSE)&gt;M$3,5,IF(VLOOKUP($C102,'Regional Crises'!$B$1:$R$66,11,FALSE)&lt;M$4,0,5-(M$3-VLOOKUP($C102,'Regional Crises'!$B$1:$R$66,11,FALSE))/(M$3-M$4)*5)),1))),IF(VLOOKUP($E102,'Country Indicator Data'!$B$4:$N$300,7,FALSE)="x","x",ROUND(IF(VLOOKUP($E102,'Country Indicator Data'!$B$4:$N$300,7,FALSE)&gt;M$3,5,IF(VLOOKUP($E102,'Country Indicator Data'!$B$4:$N$300,7,FALSE)&lt;M$4,0,5-(M$3-VLOOKUP($E102,'Country Indicator Data'!$B$4:$N$300,7,FALSE))/(M$3-M$4)*5)),1)))</f>
        <v>2.2000000000000002</v>
      </c>
      <c r="N102" s="256">
        <f t="shared" ref="N102:N133" si="41">IF(AND(L102="x",M102="x"),"x",AVERAGE(L102,M102))</f>
        <v>2.5</v>
      </c>
      <c r="O102" s="256">
        <f t="shared" ref="O102:O133" si="42">AVERAGE(H102,K102,N102)</f>
        <v>1.9333333333333336</v>
      </c>
      <c r="P102" s="256">
        <f>IF(B102="Regional crisis",VLOOKUP(C102,'Regional Crises'!$B$1:$R$69,12,FALSE),VLOOKUP(E102,'Country Indicator Data'!$B$4:$I$300,8,FALSE))</f>
        <v>4</v>
      </c>
      <c r="Q102" s="256">
        <f>IF($B102="Regional crisis",((IF(VLOOKUP($C102,'Regional Crises'!$B$1:$R$66,13,FALSE)="x","x",ROUND(IF(VLOOKUP($C102,'Regional Crises'!$B$1:$R$66,13,FALSE)&gt;Q$3,5,IF(VLOOKUP($C102,'Regional Crises'!$B$1:$R$66,13,FALSE)&lt;Q$4,0,5-(LOG(Q$3)-LOG(VLOOKUP($C102,'Regional Crises'!$B$1:$R$66,13,FALSE)))/(LOG(Q$3)-LOG(Q$4))*5)),1)))),(IF(VLOOKUP($E102,'Country Indicator Data'!$B$4:$N$300,9,FALSE)="x","x",ROUND(IF(VLOOKUP($E102,'Country Indicator Data'!$B$4:$N$300,9,FALSE)&gt;Q$3,5,IF(VLOOKUP($E102,'Country Indicator Data'!$B$4:$N$300,9,FALSE)&lt;Q$4,0,5-(LOG(Q$3)-LOG(VLOOKUP($E102,'Country Indicator Data'!$B$4:$N$300,9,FALSE)))/(LOG(Q$3)-LOG(Q$4))*5)),1))))</f>
        <v>3.9</v>
      </c>
      <c r="R102" s="256">
        <f t="shared" ref="R102:R133" si="43">AVERAGE(P102:Q102)</f>
        <v>3.95</v>
      </c>
      <c r="S102" s="256">
        <f>IF(B102="Regional crisis",((IF(VLOOKUP($C102,'Regional Crises'!$B$1:$R$66,17,FALSE)="x","x",ROUND(IF(VLOOKUP($C102,'Regional Crises'!$B$1:$R$66,17,FALSE)&gt;S$3,0,IF(VLOOKUP($C102,'Regional Crises'!$B$1:$R$66,17,FALSE)&lt;S$4,5,(S$3-VLOOKUP($C102,'Regional Crises'!$B$1:$R$66,17,FALSE))/(S$3-S$4)*5)),1)))),(IF(VLOOKUP($E102,'Country Indicator Data'!$B$4:$N$300,13,FALSE)="x","x",ROUND(IF(VLOOKUP($E102,'Country Indicator Data'!$B$4:$N$300,13,FALSE)&gt;S$3,0,IF(VLOOKUP($E102,'Country Indicator Data'!$B$4:$N$300,13,FALSE)&lt;S$4,5,(S$3-VLOOKUP($E102,'Country Indicator Data'!$B$4:$N$300,13,FALSE))/(S$3-S$4)*5)),1))))</f>
        <v>3.3</v>
      </c>
      <c r="T102" s="256">
        <f>IF(B102="Regional crisis",((IF(VLOOKUP($C102,'Regional Crises'!$B$1:$R$66,14,FALSE)="x","x",ROUND(IF(VLOOKUP($C102,'Regional Crises'!$B$1:$R$66,14,FALSE)&gt;T$3,0,IF(VLOOKUP($C102,'Regional Crises'!$B$1:$R$66,14,FALSE)&lt;T$4,5,(T$3-VLOOKUP($C102,'Regional Crises'!$B$1:$R$66,14,FALSE))/(T$3-T$4)*5)),1)))),(IF(VLOOKUP($E102,'Country Indicator Data'!$B$4:$N$300,10,FALSE)="x","x",ROUND(IF(VLOOKUP($E102,'Country Indicator Data'!$B$4:$N$300,10,FALSE)&gt;T$3,0,IF(VLOOKUP($E102,'Country Indicator Data'!$B$4:$N$300,10,FALSE)&lt;T$4,5,(T$3-VLOOKUP($E102,'Country Indicator Data'!$B$4:$N$300,10,FALSE))/(T$3-T$4)*5)),1))))</f>
        <v>3</v>
      </c>
      <c r="U102" s="256">
        <f>IF(B102="Regional crisis",((IF(VLOOKUP($C102,'Regional Crises'!$B$1:$R$66,15,FALSE)="x","x",ROUND(IF(VLOOKUP($C102,'Regional Crises'!$B$1:$R$66,15,FALSE)&gt;U$3,0,IF(VLOOKUP($C102,'Regional Crises'!$B$1:$R$66,15,FALSE)&lt;U$4,5,(U$3-VLOOKUP($C102,'Regional Crises'!$B$1:$R$66,15,FALSE))/(U$3-U$4)*5)),1)))),(IF(VLOOKUP($E102,'Country Indicator Data'!$B$4:$N$300,11,FALSE)="x","x",ROUND(IF(VLOOKUP($E102,'Country Indicator Data'!$B$4:$N$300,11,FALSE)&gt;U$3,0,IF(VLOOKUP($E102,'Country Indicator Data'!$B$4:$N$300,11,FALSE)&lt;U$4,5,(U$3-VLOOKUP($E102,'Country Indicator Data'!$B$4:$N$300,11,FALSE))/(U$3-U$4)*5)),1))))</f>
        <v>2.6</v>
      </c>
      <c r="V102" s="256">
        <f>IF(B102="Regional crisis",((IF(VLOOKUP($C102,'Regional Crises'!$B$1:$R$66,16,FALSE)="x","x",ROUND(IF(VLOOKUP($C102,'Regional Crises'!$B$1:$R$66,16,FALSE)&gt;V$3,0,IF(VLOOKUP($C102,'Regional Crises'!$B$1:$R$66,16,FALSE)&lt;V$4,5,(V$3-VLOOKUP($C102,'Regional Crises'!$B$1:$R$66,16,FALSE))/(V$3-V$4)*5)),1)))),(IF(VLOOKUP($E102,'Country Indicator Data'!$B$4:$N$300,12,FALSE)="x","x",ROUND(IF(VLOOKUP($E102,'Country Indicator Data'!$B$4:$N$300,12,FALSE)&gt;V$3,0,IF(VLOOKUP($E102,'Country Indicator Data'!$B$4:$N$300,12,FALSE)&lt;V$4,5,(V$3-VLOOKUP($E102,'Country Indicator Data'!$B$4:$N$300,12,FALSE))/(V$3-V$4)*5)),1))))</f>
        <v>2.1</v>
      </c>
      <c r="W102" s="256">
        <f t="shared" ref="W102:W133" si="44">IF(AND(S102="x",V102="x"),"x",ROUND(AVERAGE(S102,V102,T102,U102),1))</f>
        <v>2.8</v>
      </c>
      <c r="X102" s="256">
        <f t="shared" ref="X102:X133" si="45">ROUND(AVERAGE(O102,W102,R102),1)</f>
        <v>2.9</v>
      </c>
      <c r="Y102" s="263">
        <f>IF('Core Indicators'!FC99="x","x",IF('Core Indicators'!FC99&gt;=5,5,IF('Core Indicators'!FC99&gt;=4,4,IF('Core Indicators'!FC99&gt;=3,3,IF('Core Indicators'!FC99&gt;=2,2,IF('Core Indicators'!FC99&gt;=1,1,0))))))</f>
        <v>4</v>
      </c>
      <c r="Z102" s="256">
        <f t="shared" ref="Z102:Z133" si="46">Y102</f>
        <v>4</v>
      </c>
      <c r="AA102" s="263">
        <f>'Crisis Indicator Data'!Y99</f>
        <v>0</v>
      </c>
      <c r="AB102" s="263">
        <f>'Crisis Indicator Data'!Z99</f>
        <v>0</v>
      </c>
      <c r="AC102" s="263">
        <f>'Crisis Indicator Data'!AA99</f>
        <v>0</v>
      </c>
      <c r="AD102" s="263">
        <f>'Crisis Indicator Data'!AB99</f>
        <v>0</v>
      </c>
      <c r="AE102" s="263">
        <f t="shared" ref="AE102:AE133" si="47">IF(SUM(AA102:AD102)=0,0,IF(SUM(AA102,AB102,AC102,AD102)&lt;2,1,IF(SUM(AA102:AD102)&lt;6,2,IF(SUM(AA102:AD102)&lt;8,3,IF(SUM(AA102:AD102)&lt;10,4,5)))))</f>
        <v>0</v>
      </c>
      <c r="AF102" s="263">
        <f>'Crisis Indicator Data'!AC99</f>
        <v>0</v>
      </c>
      <c r="AG102" s="263">
        <f>'Crisis Indicator Data'!AD99</f>
        <v>1</v>
      </c>
      <c r="AH102" s="263">
        <f t="shared" ref="AH102:AH133" si="48">IF(SUM(AF102:AG102)=0,0,IF(SUM(AF102,AG102)=1,1,IF(SUM(AF102:AG102)&lt;3,2,IF(SUM(AF102:AG102)&lt;4,3,IF(SUM(AF102:AG102)&lt;5,4,5)))))</f>
        <v>1</v>
      </c>
      <c r="AI102" s="263">
        <f>'Crisis Indicator Data'!AE99</f>
        <v>0</v>
      </c>
      <c r="AJ102" s="263">
        <f>'Crisis Indicator Data'!AF99</f>
        <v>0</v>
      </c>
      <c r="AK102" s="263">
        <f>'Crisis Indicator Data'!AG99</f>
        <v>3</v>
      </c>
      <c r="AL102" s="263">
        <f t="shared" ref="AL102:AL133" si="49">IF(SUM(AI102:AK102)=0,0,IF(SUM(AI102:AK102)=1,1,IF(SUM(AI102:AK102)&lt;3,2,IF(SUM(AI102:AK102)&lt;5,3,IF(SUM(AI102:AK102)&lt;7,4,5)))))</f>
        <v>3</v>
      </c>
      <c r="AM102" s="256">
        <f t="shared" ref="AM102:AM133" si="50">IF(AA102=3,5,ROUND(AVERAGE(AE102,AH102,AL102),0))</f>
        <v>1</v>
      </c>
      <c r="AN102" s="256">
        <f t="shared" ref="AN102:AN133" si="51">IF(AND(Z102="x",AM102="x"),"x",ROUND(AVERAGE(Z102,AM102),1))</f>
        <v>2.5</v>
      </c>
    </row>
    <row r="103" spans="1:40" ht="13.5" customHeight="1" x14ac:dyDescent="0.35">
      <c r="A103" s="150" t="str">
        <f>'Crisis Indicator Data'!A100</f>
        <v>Displacement from Ukraine conflict in Poland</v>
      </c>
      <c r="B103" s="151" t="str">
        <f>'Crisis Indicator Data'!B100</f>
        <v>International displacement</v>
      </c>
      <c r="C103" s="151" t="str">
        <f>'Crisis Indicator Data'!C100</f>
        <v>POL002</v>
      </c>
      <c r="D103" s="151" t="str">
        <f>'Crisis Indicator Data'!D100</f>
        <v>Poland</v>
      </c>
      <c r="E103" s="152" t="str">
        <f>'Crisis Indicator Data'!E100</f>
        <v>POL</v>
      </c>
      <c r="F103" s="256">
        <f>IF(B103="Regional crisis",(IF(VLOOKUP($C103,'Regional Crises'!$B$1:$R$66,7,FALSE)="x","x",ROUND(IF(VLOOKUP($C103,'Regional Crises'!$B$1:$R$66,7,FALSE)&gt;$F$3,5,IF(VLOOKUP($C103,'Regional Crises'!$B$1:$R$66,7,FALSE)&lt;F$4,0,($F$3-VLOOKUP($C103,'Regional Crises'!$B$1:$R$66,7,FALSE))/($F$3-$F$4)*5)),1))),IF(VLOOKUP($E103,'Country Indicator Data'!$B$4:$N$300,3,FALSE)="x","x",ROUND(IF(VLOOKUP($E103,'Country Indicator Data'!$B$4:$N$300,3,FALSE)&gt;$F$3,5,IF(VLOOKUP($E103,'Country Indicator Data'!$B$4:$N$300,3,FALSE)&lt;$F$4,0,($F$3-VLOOKUP($E103,'Country Indicator Data'!$B$4:$N$300,3,FALSE))/($F$3-$F$4)*5)),1)))</f>
        <v>0.7</v>
      </c>
      <c r="G103" s="256">
        <f>IF(B103="Regional crisis",(IF(VLOOKUP($C103,'Regional Crises'!$B$1:$R$66,9,FALSE)="x","x",ROUND(IF(VLOOKUP($C103,'Regional Crises'!$B$1:$R$66,9,FALSE)&gt;G$3,5,IF(VLOOKUP($C103,'Regional Crises'!$B$1:$R$66,9,FALSE)&lt;G$4,0,(G$3-VLOOKUP($C103,'Regional Crises'!$B$1:$R$66,9,FALSE))/(G$3-G$4)*5)),1))),IF(VLOOKUP($E103,'Country Indicator Data'!$B$4:$N$300,5,FALSE)="x","x",ROUND(IF(VLOOKUP($E103,'Country Indicator Data'!$B$4:$N$300,5,FALSE)&gt;G$3,5,IF(VLOOKUP($E103,'Country Indicator Data'!$B$4:$N$300,5,FALSE)&lt;G$4,0,(G$3-VLOOKUP($E103,'Country Indicator Data'!$B$4:$N$300,5,FALSE))/(G$3-G$4)*5)),1)))</f>
        <v>1</v>
      </c>
      <c r="H103" s="256">
        <f t="shared" si="39"/>
        <v>0.85</v>
      </c>
      <c r="I103" s="256">
        <f>IF(B103="Regional crisis",(IF(VLOOKUP($C103,'Regional Crises'!$B$1:$R$66,6,FALSE)="x","x",ROUND(IF(VLOOKUP($C103,'Regional Crises'!$B$1:$R$66,6,FALSE)&gt;I$3,5,IF(VLOOKUP($C103,'Regional Crises'!$B$1:$R$66,6,FALSE)&lt;I$4,0,5-(I$3-VLOOKUP($C103,'Regional Crises'!$B$1:$R$66,6,FALSE))/(I$3-I$4)*5)),1))),IF(VLOOKUP($E103,'Country Indicator Data'!$B$4:$N$300,2,FALSE)="x","x",ROUND(IF(VLOOKUP($E103,'Country Indicator Data'!$B$4:$N$300,2,FALSE)&gt;I$3,5,IF(VLOOKUP($E103,'Country Indicator Data'!$B$4:$N$300,2,FALSE)&lt;I$4,0,5-(I$3-VLOOKUP($E103,'Country Indicator Data'!$B$4:$N$300,2,FALSE))/(I$3-I$4)*5)),1)))</f>
        <v>0.4</v>
      </c>
      <c r="J103" s="256">
        <f>IF(B103="Regional crisis",(IF(VLOOKUP($C103,'Regional Crises'!$B$1:$R$66,8,FALSE)="x","x",ROUND(IF(VLOOKUP($C103,'Regional Crises'!$B$1:$R$66,8,FALSE)&gt;J$3,5,IF(VLOOKUP($C103,'Regional Crises'!$B$1:$R$66,8,FALSE)&lt;J$4,0,5-(J$3-VLOOKUP($C103,'Regional Crises'!$B$1:$R$66,8,FALSE))/(J$3-J$4)*5)),1))),IF(VLOOKUP($E103,'Country Indicator Data'!$B$4:$N$300,4,FALSE)="x","x",ROUND(IF(VLOOKUP($E103,'Country Indicator Data'!$B$4:$N$300,4,FALSE)&gt;J$3,5,IF(VLOOKUP($E103,'Country Indicator Data'!$B$4:$N$300,4,FALSE)&lt;J$4,0,5-(J$3-VLOOKUP($E103,'Country Indicator Data'!$B$4:$N$300,4,FALSE))/(J$3-J$4)*5)),1)))</f>
        <v>0.1</v>
      </c>
      <c r="K103" s="256">
        <f t="shared" si="40"/>
        <v>0.25</v>
      </c>
      <c r="L103" s="256">
        <f>IF(B103="Regional crisis",(IF(VLOOKUP($C103,'Regional Crises'!$B$1:$R$66,10,FALSE)="x","x",ROUND(IF(VLOOKUP($C103,'Regional Crises'!$B$1:$R$66,10,FALSE)&gt;L$3,5,IF(VLOOKUP($C103,'Regional Crises'!$B$1:$R$66,10,FALSE)&lt;L$4,0,5-(L$3-VLOOKUP($C103,'Regional Crises'!$B$1:$R$66,10,FALSE))/(L$3-L$4)*5)),1))),IF(VLOOKUP($E103,'Country Indicator Data'!$B$4:$N$300,6,FALSE)="x","x",ROUND(IF(VLOOKUP($E103,'Country Indicator Data'!$B$4:$N$300,6,FALSE)&gt;L$3,5,IF(VLOOKUP($E103,'Country Indicator Data'!$B$4:$N$300,6,FALSE)&lt;L$4,0,5-(L$3-VLOOKUP($E103,'Country Indicator Data'!$B$4:$N$300,6,FALSE))/(L$3-L$4)*5)),1)))</f>
        <v>0.8</v>
      </c>
      <c r="M103" s="256">
        <f>IF(B103="Regional crisis",(IF(VLOOKUP($C103,'Regional Crises'!$B$1:$R$66,11,FALSE)="x","x",ROUND(IF(VLOOKUP($C103,'Regional Crises'!$B$1:$R$66,11,FALSE)&gt;M$3,5,IF(VLOOKUP($C103,'Regional Crises'!$B$1:$R$66,11,FALSE)&lt;M$4,0,5-(M$3-VLOOKUP($C103,'Regional Crises'!$B$1:$R$66,11,FALSE))/(M$3-M$4)*5)),1))),IF(VLOOKUP($E103,'Country Indicator Data'!$B$4:$N$300,7,FALSE)="x","x",ROUND(IF(VLOOKUP($E103,'Country Indicator Data'!$B$4:$N$300,7,FALSE)&gt;M$3,5,IF(VLOOKUP($E103,'Country Indicator Data'!$B$4:$N$300,7,FALSE)&lt;M$4,0,5-(M$3-VLOOKUP($E103,'Country Indicator Data'!$B$4:$N$300,7,FALSE))/(M$3-M$4)*5)),1)))</f>
        <v>0.7</v>
      </c>
      <c r="N103" s="256">
        <f t="shared" si="41"/>
        <v>0.75</v>
      </c>
      <c r="O103" s="256">
        <f t="shared" si="42"/>
        <v>0.6166666666666667</v>
      </c>
      <c r="P103" s="256">
        <f>IF(B103="Regional crisis",VLOOKUP(C103,'Regional Crises'!$B$1:$R$69,12,FALSE),VLOOKUP(E103,'Country Indicator Data'!$B$4:$I$300,8,FALSE))</f>
        <v>0</v>
      </c>
      <c r="Q103" s="256">
        <f>IF($B103="Regional crisis",((IF(VLOOKUP($C103,'Regional Crises'!$B$1:$R$66,13,FALSE)="x","x",ROUND(IF(VLOOKUP($C103,'Regional Crises'!$B$1:$R$66,13,FALSE)&gt;Q$3,5,IF(VLOOKUP($C103,'Regional Crises'!$B$1:$R$66,13,FALSE)&lt;Q$4,0,5-(LOG(Q$3)-LOG(VLOOKUP($C103,'Regional Crises'!$B$1:$R$66,13,FALSE)))/(LOG(Q$3)-LOG(Q$4))*5)),1)))),(IF(VLOOKUP($E103,'Country Indicator Data'!$B$4:$N$300,9,FALSE)="x","x",ROUND(IF(VLOOKUP($E103,'Country Indicator Data'!$B$4:$N$300,9,FALSE)&gt;Q$3,5,IF(VLOOKUP($E103,'Country Indicator Data'!$B$4:$N$300,9,FALSE)&lt;Q$4,0,5-(LOG(Q$3)-LOG(VLOOKUP($E103,'Country Indicator Data'!$B$4:$N$300,9,FALSE)))/(LOG(Q$3)-LOG(Q$4))*5)),1))))</f>
        <v>1.4</v>
      </c>
      <c r="R103" s="256">
        <f t="shared" si="43"/>
        <v>0.7</v>
      </c>
      <c r="S103" s="256">
        <f>IF(B103="Regional crisis",((IF(VLOOKUP($C103,'Regional Crises'!$B$1:$R$66,17,FALSE)="x","x",ROUND(IF(VLOOKUP($C103,'Regional Crises'!$B$1:$R$66,17,FALSE)&gt;S$3,0,IF(VLOOKUP($C103,'Regional Crises'!$B$1:$R$66,17,FALSE)&lt;S$4,5,(S$3-VLOOKUP($C103,'Regional Crises'!$B$1:$R$66,17,FALSE))/(S$3-S$4)*5)),1)))),(IF(VLOOKUP($E103,'Country Indicator Data'!$B$4:$N$300,13,FALSE)="x","x",ROUND(IF(VLOOKUP($E103,'Country Indicator Data'!$B$4:$N$300,13,FALSE)&gt;S$3,0,IF(VLOOKUP($E103,'Country Indicator Data'!$B$4:$N$300,13,FALSE)&lt;S$4,5,(S$3-VLOOKUP($E103,'Country Indicator Data'!$B$4:$N$300,13,FALSE))/(S$3-S$4)*5)),1))))</f>
        <v>2.1</v>
      </c>
      <c r="T103" s="256">
        <f>IF(B103="Regional crisis",((IF(VLOOKUP($C103,'Regional Crises'!$B$1:$R$66,14,FALSE)="x","x",ROUND(IF(VLOOKUP($C103,'Regional Crises'!$B$1:$R$66,14,FALSE)&gt;T$3,0,IF(VLOOKUP($C103,'Regional Crises'!$B$1:$R$66,14,FALSE)&lt;T$4,5,(T$3-VLOOKUP($C103,'Regional Crises'!$B$1:$R$66,14,FALSE))/(T$3-T$4)*5)),1)))),(IF(VLOOKUP($E103,'Country Indicator Data'!$B$4:$N$300,10,FALSE)="x","x",ROUND(IF(VLOOKUP($E103,'Country Indicator Data'!$B$4:$N$300,10,FALSE)&gt;T$3,0,IF(VLOOKUP($E103,'Country Indicator Data'!$B$4:$N$300,10,FALSE)&lt;T$4,5,(T$3-VLOOKUP($E103,'Country Indicator Data'!$B$4:$N$300,10,FALSE))/(T$3-T$4)*5)),1))))</f>
        <v>2</v>
      </c>
      <c r="U103" s="256">
        <f>IF(B103="Regional crisis",((IF(VLOOKUP($C103,'Regional Crises'!$B$1:$R$66,15,FALSE)="x","x",ROUND(IF(VLOOKUP($C103,'Regional Crises'!$B$1:$R$66,15,FALSE)&gt;U$3,0,IF(VLOOKUP($C103,'Regional Crises'!$B$1:$R$66,15,FALSE)&lt;U$4,5,(U$3-VLOOKUP($C103,'Regional Crises'!$B$1:$R$66,15,FALSE))/(U$3-U$4)*5)),1)))),(IF(VLOOKUP($E103,'Country Indicator Data'!$B$4:$N$300,11,FALSE)="x","x",ROUND(IF(VLOOKUP($E103,'Country Indicator Data'!$B$4:$N$300,11,FALSE)&gt;U$3,0,IF(VLOOKUP($E103,'Country Indicator Data'!$B$4:$N$300,11,FALSE)&lt;U$4,5,(U$3-VLOOKUP($E103,'Country Indicator Data'!$B$4:$N$300,11,FALSE))/(U$3-U$4)*5)),1))))</f>
        <v>1.6</v>
      </c>
      <c r="V103" s="256">
        <f>IF(B103="Regional crisis",((IF(VLOOKUP($C103,'Regional Crises'!$B$1:$R$66,16,FALSE)="x","x",ROUND(IF(VLOOKUP($C103,'Regional Crises'!$B$1:$R$66,16,FALSE)&gt;V$3,0,IF(VLOOKUP($C103,'Regional Crises'!$B$1:$R$66,16,FALSE)&lt;V$4,5,(V$3-VLOOKUP($C103,'Regional Crises'!$B$1:$R$66,16,FALSE))/(V$3-V$4)*5)),1)))),(IF(VLOOKUP($E103,'Country Indicator Data'!$B$4:$N$300,12,FALSE)="x","x",ROUND(IF(VLOOKUP($E103,'Country Indicator Data'!$B$4:$N$300,12,FALSE)&gt;V$3,0,IF(VLOOKUP($E103,'Country Indicator Data'!$B$4:$N$300,12,FALSE)&lt;V$4,5,(V$3-VLOOKUP($E103,'Country Indicator Data'!$B$4:$N$300,12,FALSE))/(V$3-V$4)*5)),1))))</f>
        <v>0.8</v>
      </c>
      <c r="W103" s="256">
        <f t="shared" si="44"/>
        <v>1.6</v>
      </c>
      <c r="X103" s="256">
        <f t="shared" si="45"/>
        <v>1</v>
      </c>
      <c r="Y103" s="263">
        <f>IF('Core Indicators'!FC100="x","x",IF('Core Indicators'!FC100&gt;=5,5,IF('Core Indicators'!FC100&gt;=4,4,IF('Core Indicators'!FC100&gt;=3,3,IF('Core Indicators'!FC100&gt;=2,2,IF('Core Indicators'!FC100&gt;=1,1,0))))))</f>
        <v>2</v>
      </c>
      <c r="Z103" s="256">
        <f t="shared" si="46"/>
        <v>2</v>
      </c>
      <c r="AA103" s="263">
        <f>'Crisis Indicator Data'!Y100</f>
        <v>0</v>
      </c>
      <c r="AB103" s="263">
        <f>'Crisis Indicator Data'!Z100</f>
        <v>0</v>
      </c>
      <c r="AC103" s="263">
        <f>'Crisis Indicator Data'!AA100</f>
        <v>1</v>
      </c>
      <c r="AD103" s="263">
        <f>'Crisis Indicator Data'!AB100</f>
        <v>0</v>
      </c>
      <c r="AE103" s="263">
        <f t="shared" si="47"/>
        <v>1</v>
      </c>
      <c r="AF103" s="263">
        <f>'Crisis Indicator Data'!AC100</f>
        <v>0</v>
      </c>
      <c r="AG103" s="263">
        <f>'Crisis Indicator Data'!AD100</f>
        <v>0</v>
      </c>
      <c r="AH103" s="263">
        <f t="shared" si="48"/>
        <v>0</v>
      </c>
      <c r="AI103" s="263">
        <f>'Crisis Indicator Data'!AE100</f>
        <v>0</v>
      </c>
      <c r="AJ103" s="263">
        <f>'Crisis Indicator Data'!AF100</f>
        <v>0</v>
      </c>
      <c r="AK103" s="263">
        <f>'Crisis Indicator Data'!AG100</f>
        <v>0</v>
      </c>
      <c r="AL103" s="263">
        <f t="shared" si="49"/>
        <v>0</v>
      </c>
      <c r="AM103" s="256">
        <f t="shared" si="50"/>
        <v>0</v>
      </c>
      <c r="AN103" s="256">
        <f t="shared" si="51"/>
        <v>1</v>
      </c>
    </row>
    <row r="104" spans="1:40" ht="13.5" customHeight="1" x14ac:dyDescent="0.35">
      <c r="A104" s="150" t="str">
        <f>'Crisis Indicator Data'!A101</f>
        <v>Complex crisis in DPRK</v>
      </c>
      <c r="B104" s="151" t="str">
        <f>'Crisis Indicator Data'!B101</f>
        <v>Complex crisis</v>
      </c>
      <c r="C104" s="151" t="str">
        <f>'Crisis Indicator Data'!C101</f>
        <v>PRK001</v>
      </c>
      <c r="D104" s="151" t="str">
        <f>'Crisis Indicator Data'!D101</f>
        <v>DPRK</v>
      </c>
      <c r="E104" s="152" t="str">
        <f>'Crisis Indicator Data'!E101</f>
        <v>PRK</v>
      </c>
      <c r="F104" s="256">
        <f>IF(B104="Regional crisis",(IF(VLOOKUP($C104,'Regional Crises'!$B$1:$R$66,7,FALSE)="x","x",ROUND(IF(VLOOKUP($C104,'Regional Crises'!$B$1:$R$66,7,FALSE)&gt;$F$3,5,IF(VLOOKUP($C104,'Regional Crises'!$B$1:$R$66,7,FALSE)&lt;F$4,0,($F$3-VLOOKUP($C104,'Regional Crises'!$B$1:$R$66,7,FALSE))/($F$3-$F$4)*5)),1))),IF(VLOOKUP($E104,'Country Indicator Data'!$B$4:$N$300,3,FALSE)="x","x",ROUND(IF(VLOOKUP($E104,'Country Indicator Data'!$B$4:$N$300,3,FALSE)&gt;$F$3,5,IF(VLOOKUP($E104,'Country Indicator Data'!$B$4:$N$300,3,FALSE)&lt;$F$4,0,($F$3-VLOOKUP($E104,'Country Indicator Data'!$B$4:$N$300,3,FALSE))/($F$3-$F$4)*5)),1)))</f>
        <v>5</v>
      </c>
      <c r="G104" s="256">
        <f>IF(B104="Regional crisis",(IF(VLOOKUP($C104,'Regional Crises'!$B$1:$R$66,9,FALSE)="x","x",ROUND(IF(VLOOKUP($C104,'Regional Crises'!$B$1:$R$66,9,FALSE)&gt;G$3,5,IF(VLOOKUP($C104,'Regional Crises'!$B$1:$R$66,9,FALSE)&lt;G$4,0,(G$3-VLOOKUP($C104,'Regional Crises'!$B$1:$R$66,9,FALSE))/(G$3-G$4)*5)),1))),IF(VLOOKUP($E104,'Country Indicator Data'!$B$4:$N$300,5,FALSE)="x","x",ROUND(IF(VLOOKUP($E104,'Country Indicator Data'!$B$4:$N$300,5,FALSE)&gt;G$3,5,IF(VLOOKUP($E104,'Country Indicator Data'!$B$4:$N$300,5,FALSE)&lt;G$4,0,(G$3-VLOOKUP($E104,'Country Indicator Data'!$B$4:$N$300,5,FALSE))/(G$3-G$4)*5)),1)))</f>
        <v>3.7</v>
      </c>
      <c r="H104" s="256">
        <f t="shared" si="39"/>
        <v>4.3499999999999996</v>
      </c>
      <c r="I104" s="256">
        <f>IF(B104="Regional crisis",(IF(VLOOKUP($C104,'Regional Crises'!$B$1:$R$66,6,FALSE)="x","x",ROUND(IF(VLOOKUP($C104,'Regional Crises'!$B$1:$R$66,6,FALSE)&gt;I$3,5,IF(VLOOKUP($C104,'Regional Crises'!$B$1:$R$66,6,FALSE)&lt;I$4,0,5-(I$3-VLOOKUP($C104,'Regional Crises'!$B$1:$R$66,6,FALSE))/(I$3-I$4)*5)),1))),IF(VLOOKUP($E104,'Country Indicator Data'!$B$4:$N$300,2,FALSE)="x","x",ROUND(IF(VLOOKUP($E104,'Country Indicator Data'!$B$4:$N$300,2,FALSE)&gt;I$3,5,IF(VLOOKUP($E104,'Country Indicator Data'!$B$4:$N$300,2,FALSE)&lt;I$4,0,5-(I$3-VLOOKUP($E104,'Country Indicator Data'!$B$4:$N$300,2,FALSE))/(I$3-I$4)*5)),1)))</f>
        <v>0</v>
      </c>
      <c r="J104" s="256">
        <f>IF(B104="Regional crisis",(IF(VLOOKUP($C104,'Regional Crises'!$B$1:$R$66,8,FALSE)="x","x",ROUND(IF(VLOOKUP($C104,'Regional Crises'!$B$1:$R$66,8,FALSE)&gt;J$3,5,IF(VLOOKUP($C104,'Regional Crises'!$B$1:$R$66,8,FALSE)&lt;J$4,0,5-(J$3-VLOOKUP($C104,'Regional Crises'!$B$1:$R$66,8,FALSE))/(J$3-J$4)*5)),1))),IF(VLOOKUP($E104,'Country Indicator Data'!$B$4:$N$300,4,FALSE)="x","x",ROUND(IF(VLOOKUP($E104,'Country Indicator Data'!$B$4:$N$300,4,FALSE)&gt;J$3,5,IF(VLOOKUP($E104,'Country Indicator Data'!$B$4:$N$300,4,FALSE)&lt;J$4,0,5-(J$3-VLOOKUP($E104,'Country Indicator Data'!$B$4:$N$300,4,FALSE))/(J$3-J$4)*5)),1)))</f>
        <v>0</v>
      </c>
      <c r="K104" s="256">
        <f t="shared" si="40"/>
        <v>0</v>
      </c>
      <c r="L104" s="256" t="str">
        <f>IF(B104="Regional crisis",(IF(VLOOKUP($C104,'Regional Crises'!$B$1:$R$66,10,FALSE)="x","x",ROUND(IF(VLOOKUP($C104,'Regional Crises'!$B$1:$R$66,10,FALSE)&gt;L$3,5,IF(VLOOKUP($C104,'Regional Crises'!$B$1:$R$66,10,FALSE)&lt;L$4,0,5-(L$3-VLOOKUP($C104,'Regional Crises'!$B$1:$R$66,10,FALSE))/(L$3-L$4)*5)),1))),IF(VLOOKUP($E104,'Country Indicator Data'!$B$4:$N$300,6,FALSE)="x","x",ROUND(IF(VLOOKUP($E104,'Country Indicator Data'!$B$4:$N$300,6,FALSE)&gt;L$3,5,IF(VLOOKUP($E104,'Country Indicator Data'!$B$4:$N$300,6,FALSE)&lt;L$4,0,5-(L$3-VLOOKUP($E104,'Country Indicator Data'!$B$4:$N$300,6,FALSE))/(L$3-L$4)*5)),1)))</f>
        <v>x</v>
      </c>
      <c r="M104" s="256" t="str">
        <f>IF(B104="Regional crisis",(IF(VLOOKUP($C104,'Regional Crises'!$B$1:$R$66,11,FALSE)="x","x",ROUND(IF(VLOOKUP($C104,'Regional Crises'!$B$1:$R$66,11,FALSE)&gt;M$3,5,IF(VLOOKUP($C104,'Regional Crises'!$B$1:$R$66,11,FALSE)&lt;M$4,0,5-(M$3-VLOOKUP($C104,'Regional Crises'!$B$1:$R$66,11,FALSE))/(M$3-M$4)*5)),1))),IF(VLOOKUP($E104,'Country Indicator Data'!$B$4:$N$300,7,FALSE)="x","x",ROUND(IF(VLOOKUP($E104,'Country Indicator Data'!$B$4:$N$300,7,FALSE)&gt;M$3,5,IF(VLOOKUP($E104,'Country Indicator Data'!$B$4:$N$300,7,FALSE)&lt;M$4,0,5-(M$3-VLOOKUP($E104,'Country Indicator Data'!$B$4:$N$300,7,FALSE))/(M$3-M$4)*5)),1)))</f>
        <v>x</v>
      </c>
      <c r="N104" s="256" t="str">
        <f t="shared" si="41"/>
        <v>x</v>
      </c>
      <c r="O104" s="256">
        <f t="shared" si="42"/>
        <v>2.1749999999999998</v>
      </c>
      <c r="P104" s="256">
        <f>IF(B104="Regional crisis",VLOOKUP(C104,'Regional Crises'!$B$1:$R$69,12,FALSE),VLOOKUP(E104,'Country Indicator Data'!$B$4:$I$300,8,FALSE))</f>
        <v>1</v>
      </c>
      <c r="Q104" s="256">
        <f>IF($B104="Regional crisis",((IF(VLOOKUP($C104,'Regional Crises'!$B$1:$R$66,13,FALSE)="x","x",ROUND(IF(VLOOKUP($C104,'Regional Crises'!$B$1:$R$66,13,FALSE)&gt;Q$3,5,IF(VLOOKUP($C104,'Regional Crises'!$B$1:$R$66,13,FALSE)&lt;Q$4,0,5-(LOG(Q$3)-LOG(VLOOKUP($C104,'Regional Crises'!$B$1:$R$66,13,FALSE)))/(LOG(Q$3)-LOG(Q$4))*5)),1)))),(IF(VLOOKUP($E104,'Country Indicator Data'!$B$4:$N$300,9,FALSE)="x","x",ROUND(IF(VLOOKUP($E104,'Country Indicator Data'!$B$4:$N$300,9,FALSE)&gt;Q$3,5,IF(VLOOKUP($E104,'Country Indicator Data'!$B$4:$N$300,9,FALSE)&lt;Q$4,0,5-(LOG(Q$3)-LOG(VLOOKUP($E104,'Country Indicator Data'!$B$4:$N$300,9,FALSE)))/(LOG(Q$3)-LOG(Q$4))*5)),1))))</f>
        <v>1.9</v>
      </c>
      <c r="R104" s="256">
        <f t="shared" si="43"/>
        <v>1.45</v>
      </c>
      <c r="S104" s="256">
        <f>IF(B104="Regional crisis",((IF(VLOOKUP($C104,'Regional Crises'!$B$1:$R$66,17,FALSE)="x","x",ROUND(IF(VLOOKUP($C104,'Regional Crises'!$B$1:$R$66,17,FALSE)&gt;S$3,0,IF(VLOOKUP($C104,'Regional Crises'!$B$1:$R$66,17,FALSE)&lt;S$4,5,(S$3-VLOOKUP($C104,'Regional Crises'!$B$1:$R$66,17,FALSE))/(S$3-S$4)*5)),1)))),(IF(VLOOKUP($E104,'Country Indicator Data'!$B$4:$N$300,13,FALSE)="x","x",ROUND(IF(VLOOKUP($E104,'Country Indicator Data'!$B$4:$N$300,13,FALSE)&gt;S$3,0,IF(VLOOKUP($E104,'Country Indicator Data'!$B$4:$N$300,13,FALSE)&lt;S$4,5,(S$3-VLOOKUP($E104,'Country Indicator Data'!$B$4:$N$300,13,FALSE))/(S$3-S$4)*5)),1))))</f>
        <v>4.2</v>
      </c>
      <c r="T104" s="256">
        <f>IF(B104="Regional crisis",((IF(VLOOKUP($C104,'Regional Crises'!$B$1:$R$66,14,FALSE)="x","x",ROUND(IF(VLOOKUP($C104,'Regional Crises'!$B$1:$R$66,14,FALSE)&gt;T$3,0,IF(VLOOKUP($C104,'Regional Crises'!$B$1:$R$66,14,FALSE)&lt;T$4,5,(T$3-VLOOKUP($C104,'Regional Crises'!$B$1:$R$66,14,FALSE))/(T$3-T$4)*5)),1)))),(IF(VLOOKUP($E104,'Country Indicator Data'!$B$4:$N$300,10,FALSE)="x","x",ROUND(IF(VLOOKUP($E104,'Country Indicator Data'!$B$4:$N$300,10,FALSE)&gt;T$3,0,IF(VLOOKUP($E104,'Country Indicator Data'!$B$4:$N$300,10,FALSE)&lt;T$4,5,(T$3-VLOOKUP($E104,'Country Indicator Data'!$B$4:$N$300,10,FALSE))/(T$3-T$4)*5)),1))))</f>
        <v>4.2</v>
      </c>
      <c r="U104" s="256">
        <f>IF(B104="Regional crisis",((IF(VLOOKUP($C104,'Regional Crises'!$B$1:$R$66,15,FALSE)="x","x",ROUND(IF(VLOOKUP($C104,'Regional Crises'!$B$1:$R$66,15,FALSE)&gt;U$3,0,IF(VLOOKUP($C104,'Regional Crises'!$B$1:$R$66,15,FALSE)&lt;U$4,5,(U$3-VLOOKUP($C104,'Regional Crises'!$B$1:$R$66,15,FALSE))/(U$3-U$4)*5)),1)))),(IF(VLOOKUP($E104,'Country Indicator Data'!$B$4:$N$300,11,FALSE)="x","x",ROUND(IF(VLOOKUP($E104,'Country Indicator Data'!$B$4:$N$300,11,FALSE)&gt;U$3,0,IF(VLOOKUP($E104,'Country Indicator Data'!$B$4:$N$300,11,FALSE)&lt;U$4,5,(U$3-VLOOKUP($E104,'Country Indicator Data'!$B$4:$N$300,11,FALSE))/(U$3-U$4)*5)),1))))</f>
        <v>4.4000000000000004</v>
      </c>
      <c r="V104" s="256">
        <f>IF(B104="Regional crisis",((IF(VLOOKUP($C104,'Regional Crises'!$B$1:$R$66,16,FALSE)="x","x",ROUND(IF(VLOOKUP($C104,'Regional Crises'!$B$1:$R$66,16,FALSE)&gt;V$3,0,IF(VLOOKUP($C104,'Regional Crises'!$B$1:$R$66,16,FALSE)&lt;V$4,5,(V$3-VLOOKUP($C104,'Regional Crises'!$B$1:$R$66,16,FALSE))/(V$3-V$4)*5)),1)))),(IF(VLOOKUP($E104,'Country Indicator Data'!$B$4:$N$300,12,FALSE)="x","x",ROUND(IF(VLOOKUP($E104,'Country Indicator Data'!$B$4:$N$300,12,FALSE)&gt;V$3,0,IF(VLOOKUP($E104,'Country Indicator Data'!$B$4:$N$300,12,FALSE)&lt;V$4,5,(V$3-VLOOKUP($E104,'Country Indicator Data'!$B$4:$N$300,12,FALSE))/(V$3-V$4)*5)),1))))</f>
        <v>4.9000000000000004</v>
      </c>
      <c r="W104" s="256">
        <f t="shared" si="44"/>
        <v>4.4000000000000004</v>
      </c>
      <c r="X104" s="256">
        <f t="shared" si="45"/>
        <v>2.7</v>
      </c>
      <c r="Y104" s="263">
        <f>IF('Core Indicators'!FC101="x","x",IF('Core Indicators'!FC101&gt;=5,5,IF('Core Indicators'!FC101&gt;=4,4,IF('Core Indicators'!FC101&gt;=3,3,IF('Core Indicators'!FC101&gt;=2,2,IF('Core Indicators'!FC101&gt;=1,1,0))))))</f>
        <v>1</v>
      </c>
      <c r="Z104" s="256">
        <f t="shared" si="46"/>
        <v>1</v>
      </c>
      <c r="AA104" s="263">
        <f>'Crisis Indicator Data'!Y101</f>
        <v>2</v>
      </c>
      <c r="AB104" s="263">
        <f>'Crisis Indicator Data'!Z101</f>
        <v>2</v>
      </c>
      <c r="AC104" s="263">
        <f>'Crisis Indicator Data'!AA101</f>
        <v>2</v>
      </c>
      <c r="AD104" s="263">
        <f>'Crisis Indicator Data'!AB101</f>
        <v>0</v>
      </c>
      <c r="AE104" s="263">
        <f t="shared" si="47"/>
        <v>3</v>
      </c>
      <c r="AF104" s="263">
        <f>'Crisis Indicator Data'!AC101</f>
        <v>2</v>
      </c>
      <c r="AG104" s="263">
        <f>'Crisis Indicator Data'!AD101</f>
        <v>3</v>
      </c>
      <c r="AH104" s="263">
        <f t="shared" si="48"/>
        <v>5</v>
      </c>
      <c r="AI104" s="263">
        <f>'Crisis Indicator Data'!AE101</f>
        <v>0</v>
      </c>
      <c r="AJ104" s="263">
        <f>'Crisis Indicator Data'!AF101</f>
        <v>0</v>
      </c>
      <c r="AK104" s="263">
        <f>'Crisis Indicator Data'!AG101</f>
        <v>3</v>
      </c>
      <c r="AL104" s="263">
        <f t="shared" si="49"/>
        <v>3</v>
      </c>
      <c r="AM104" s="256">
        <f t="shared" si="50"/>
        <v>4</v>
      </c>
      <c r="AN104" s="256">
        <f t="shared" si="51"/>
        <v>2.5</v>
      </c>
    </row>
    <row r="105" spans="1:40" ht="13.5" customHeight="1" x14ac:dyDescent="0.35">
      <c r="A105" s="150" t="str">
        <f>'Crisis Indicator Data'!A102</f>
        <v>Conflict in Palestine</v>
      </c>
      <c r="B105" s="151" t="str">
        <f>'Crisis Indicator Data'!B102</f>
        <v>Conflict</v>
      </c>
      <c r="C105" s="151" t="str">
        <f>'Crisis Indicator Data'!C102</f>
        <v>PSE002</v>
      </c>
      <c r="D105" s="151" t="str">
        <f>'Crisis Indicator Data'!D102</f>
        <v>Palestine</v>
      </c>
      <c r="E105" s="152" t="str">
        <f>'Crisis Indicator Data'!E102</f>
        <v>PSE</v>
      </c>
      <c r="F105" s="256" t="str">
        <f>IF(B105="Regional crisis",(IF(VLOOKUP($C105,'Regional Crises'!$B$1:$R$66,7,FALSE)="x","x",ROUND(IF(VLOOKUP($C105,'Regional Crises'!$B$1:$R$66,7,FALSE)&gt;$F$3,5,IF(VLOOKUP($C105,'Regional Crises'!$B$1:$R$66,7,FALSE)&lt;F$4,0,($F$3-VLOOKUP($C105,'Regional Crises'!$B$1:$R$66,7,FALSE))/($F$3-$F$4)*5)),1))),IF(VLOOKUP($E105,'Country Indicator Data'!$B$4:$N$300,3,FALSE)="x","x",ROUND(IF(VLOOKUP($E105,'Country Indicator Data'!$B$4:$N$300,3,FALSE)&gt;$F$3,5,IF(VLOOKUP($E105,'Country Indicator Data'!$B$4:$N$300,3,FALSE)&lt;$F$4,0,($F$3-VLOOKUP($E105,'Country Indicator Data'!$B$4:$N$300,3,FALSE))/($F$3-$F$4)*5)),1)))</f>
        <v>x</v>
      </c>
      <c r="G105" s="256" t="str">
        <f>IF(B105="Regional crisis",(IF(VLOOKUP($C105,'Regional Crises'!$B$1:$R$66,9,FALSE)="x","x",ROUND(IF(VLOOKUP($C105,'Regional Crises'!$B$1:$R$66,9,FALSE)&gt;G$3,5,IF(VLOOKUP($C105,'Regional Crises'!$B$1:$R$66,9,FALSE)&lt;G$4,0,(G$3-VLOOKUP($C105,'Regional Crises'!$B$1:$R$66,9,FALSE))/(G$3-G$4)*5)),1))),IF(VLOOKUP($E105,'Country Indicator Data'!$B$4:$N$300,5,FALSE)="x","x",ROUND(IF(VLOOKUP($E105,'Country Indicator Data'!$B$4:$N$300,5,FALSE)&gt;G$3,5,IF(VLOOKUP($E105,'Country Indicator Data'!$B$4:$N$300,5,FALSE)&lt;G$4,0,(G$3-VLOOKUP($E105,'Country Indicator Data'!$B$4:$N$300,5,FALSE))/(G$3-G$4)*5)),1)))</f>
        <v>x</v>
      </c>
      <c r="H105" s="256" t="str">
        <f t="shared" si="39"/>
        <v>x</v>
      </c>
      <c r="I105" s="256">
        <f>IF(B105="Regional crisis",(IF(VLOOKUP($C105,'Regional Crises'!$B$1:$R$66,6,FALSE)="x","x",ROUND(IF(VLOOKUP($C105,'Regional Crises'!$B$1:$R$66,6,FALSE)&gt;I$3,5,IF(VLOOKUP($C105,'Regional Crises'!$B$1:$R$66,6,FALSE)&lt;I$4,0,5-(I$3-VLOOKUP($C105,'Regional Crises'!$B$1:$R$66,6,FALSE))/(I$3-I$4)*5)),1))),IF(VLOOKUP($E105,'Country Indicator Data'!$B$4:$N$300,2,FALSE)="x","x",ROUND(IF(VLOOKUP($E105,'Country Indicator Data'!$B$4:$N$300,2,FALSE)&gt;I$3,5,IF(VLOOKUP($E105,'Country Indicator Data'!$B$4:$N$300,2,FALSE)&lt;I$4,0,5-(I$3-VLOOKUP($E105,'Country Indicator Data'!$B$4:$N$300,2,FALSE))/(I$3-I$4)*5)),1)))</f>
        <v>0</v>
      </c>
      <c r="J105" s="256">
        <f>IF(B105="Regional crisis",(IF(VLOOKUP($C105,'Regional Crises'!$B$1:$R$66,8,FALSE)="x","x",ROUND(IF(VLOOKUP($C105,'Regional Crises'!$B$1:$R$66,8,FALSE)&gt;J$3,5,IF(VLOOKUP($C105,'Regional Crises'!$B$1:$R$66,8,FALSE)&lt;J$4,0,5-(J$3-VLOOKUP($C105,'Regional Crises'!$B$1:$R$66,8,FALSE))/(J$3-J$4)*5)),1))),IF(VLOOKUP($E105,'Country Indicator Data'!$B$4:$N$300,4,FALSE)="x","x",ROUND(IF(VLOOKUP($E105,'Country Indicator Data'!$B$4:$N$300,4,FALSE)&gt;J$3,5,IF(VLOOKUP($E105,'Country Indicator Data'!$B$4:$N$300,4,FALSE)&lt;J$4,0,5-(J$3-VLOOKUP($E105,'Country Indicator Data'!$B$4:$N$300,4,FALSE))/(J$3-J$4)*5)),1)))</f>
        <v>0</v>
      </c>
      <c r="K105" s="256">
        <f t="shared" si="40"/>
        <v>0</v>
      </c>
      <c r="L105" s="256" t="str">
        <f>IF(B105="Regional crisis",(IF(VLOOKUP($C105,'Regional Crises'!$B$1:$R$66,10,FALSE)="x","x",ROUND(IF(VLOOKUP($C105,'Regional Crises'!$B$1:$R$66,10,FALSE)&gt;L$3,5,IF(VLOOKUP($C105,'Regional Crises'!$B$1:$R$66,10,FALSE)&lt;L$4,0,5-(L$3-VLOOKUP($C105,'Regional Crises'!$B$1:$R$66,10,FALSE))/(L$3-L$4)*5)),1))),IF(VLOOKUP($E105,'Country Indicator Data'!$B$4:$N$300,6,FALSE)="x","x",ROUND(IF(VLOOKUP($E105,'Country Indicator Data'!$B$4:$N$300,6,FALSE)&gt;L$3,5,IF(VLOOKUP($E105,'Country Indicator Data'!$B$4:$N$300,6,FALSE)&lt;L$4,0,5-(L$3-VLOOKUP($E105,'Country Indicator Data'!$B$4:$N$300,6,FALSE))/(L$3-L$4)*5)),1)))</f>
        <v>x</v>
      </c>
      <c r="M105" s="256">
        <f>IF(B105="Regional crisis",(IF(VLOOKUP($C105,'Regional Crises'!$B$1:$R$66,11,FALSE)="x","x",ROUND(IF(VLOOKUP($C105,'Regional Crises'!$B$1:$R$66,11,FALSE)&gt;M$3,5,IF(VLOOKUP($C105,'Regional Crises'!$B$1:$R$66,11,FALSE)&lt;M$4,0,5-(M$3-VLOOKUP($C105,'Regional Crises'!$B$1:$R$66,11,FALSE))/(M$3-M$4)*5)),1))),IF(VLOOKUP($E105,'Country Indicator Data'!$B$4:$N$300,7,FALSE)="x","x",ROUND(IF(VLOOKUP($E105,'Country Indicator Data'!$B$4:$N$300,7,FALSE)&gt;M$3,5,IF(VLOOKUP($E105,'Country Indicator Data'!$B$4:$N$300,7,FALSE)&lt;M$4,0,5-(M$3-VLOOKUP($E105,'Country Indicator Data'!$B$4:$N$300,7,FALSE))/(M$3-M$4)*5)),1)))</f>
        <v>1.1000000000000001</v>
      </c>
      <c r="N105" s="256">
        <f t="shared" si="41"/>
        <v>1.1000000000000001</v>
      </c>
      <c r="O105" s="256">
        <f t="shared" si="42"/>
        <v>0.55000000000000004</v>
      </c>
      <c r="P105" s="256">
        <f>IF(B105="Regional crisis",VLOOKUP(C105,'Regional Crises'!$B$1:$R$69,12,FALSE),VLOOKUP(E105,'Country Indicator Data'!$B$4:$I$300,8,FALSE))</f>
        <v>2</v>
      </c>
      <c r="Q105" s="256">
        <f>IF($B105="Regional crisis",((IF(VLOOKUP($C105,'Regional Crises'!$B$1:$R$66,13,FALSE)="x","x",ROUND(IF(VLOOKUP($C105,'Regional Crises'!$B$1:$R$66,13,FALSE)&gt;Q$3,5,IF(VLOOKUP($C105,'Regional Crises'!$B$1:$R$66,13,FALSE)&lt;Q$4,0,5-(LOG(Q$3)-LOG(VLOOKUP($C105,'Regional Crises'!$B$1:$R$66,13,FALSE)))/(LOG(Q$3)-LOG(Q$4))*5)),1)))),(IF(VLOOKUP($E105,'Country Indicator Data'!$B$4:$N$300,9,FALSE)="x","x",ROUND(IF(VLOOKUP($E105,'Country Indicator Data'!$B$4:$N$300,9,FALSE)&gt;Q$3,5,IF(VLOOKUP($E105,'Country Indicator Data'!$B$4:$N$300,9,FALSE)&lt;Q$4,0,5-(LOG(Q$3)-LOG(VLOOKUP($E105,'Country Indicator Data'!$B$4:$N$300,9,FALSE)))/(LOG(Q$3)-LOG(Q$4))*5)),1))))</f>
        <v>2.5</v>
      </c>
      <c r="R105" s="256">
        <f t="shared" si="43"/>
        <v>2.25</v>
      </c>
      <c r="S105" s="256" t="str">
        <f>IF(B105="Regional crisis",((IF(VLOOKUP($C105,'Regional Crises'!$B$1:$R$66,17,FALSE)="x","x",ROUND(IF(VLOOKUP($C105,'Regional Crises'!$B$1:$R$66,17,FALSE)&gt;S$3,0,IF(VLOOKUP($C105,'Regional Crises'!$B$1:$R$66,17,FALSE)&lt;S$4,5,(S$3-VLOOKUP($C105,'Regional Crises'!$B$1:$R$66,17,FALSE))/(S$3-S$4)*5)),1)))),(IF(VLOOKUP($E105,'Country Indicator Data'!$B$4:$N$300,13,FALSE)="x","x",ROUND(IF(VLOOKUP($E105,'Country Indicator Data'!$B$4:$N$300,13,FALSE)&gt;S$3,0,IF(VLOOKUP($E105,'Country Indicator Data'!$B$4:$N$300,13,FALSE)&lt;S$4,5,(S$3-VLOOKUP($E105,'Country Indicator Data'!$B$4:$N$300,13,FALSE))/(S$3-S$4)*5)),1))))</f>
        <v>x</v>
      </c>
      <c r="T105" s="256">
        <f>IF(B105="Regional crisis",((IF(VLOOKUP($C105,'Regional Crises'!$B$1:$R$66,14,FALSE)="x","x",ROUND(IF(VLOOKUP($C105,'Regional Crises'!$B$1:$R$66,14,FALSE)&gt;T$3,0,IF(VLOOKUP($C105,'Regional Crises'!$B$1:$R$66,14,FALSE)&lt;T$4,5,(T$3-VLOOKUP($C105,'Regional Crises'!$B$1:$R$66,14,FALSE))/(T$3-T$4)*5)),1)))),(IF(VLOOKUP($E105,'Country Indicator Data'!$B$4:$N$300,10,FALSE)="x","x",ROUND(IF(VLOOKUP($E105,'Country Indicator Data'!$B$4:$N$300,10,FALSE)&gt;T$3,0,IF(VLOOKUP($E105,'Country Indicator Data'!$B$4:$N$300,10,FALSE)&lt;T$4,5,(T$3-VLOOKUP($E105,'Country Indicator Data'!$B$4:$N$300,10,FALSE))/(T$3-T$4)*5)),1))))</f>
        <v>3</v>
      </c>
      <c r="U105" s="256" t="str">
        <f>IF(B105="Regional crisis",((IF(VLOOKUP($C105,'Regional Crises'!$B$1:$R$66,15,FALSE)="x","x",ROUND(IF(VLOOKUP($C105,'Regional Crises'!$B$1:$R$66,15,FALSE)&gt;U$3,0,IF(VLOOKUP($C105,'Regional Crises'!$B$1:$R$66,15,FALSE)&lt;U$4,5,(U$3-VLOOKUP($C105,'Regional Crises'!$B$1:$R$66,15,FALSE))/(U$3-U$4)*5)),1)))),(IF(VLOOKUP($E105,'Country Indicator Data'!$B$4:$N$300,11,FALSE)="x","x",ROUND(IF(VLOOKUP($E105,'Country Indicator Data'!$B$4:$N$300,11,FALSE)&gt;U$3,0,IF(VLOOKUP($E105,'Country Indicator Data'!$B$4:$N$300,11,FALSE)&lt;U$4,5,(U$3-VLOOKUP($E105,'Country Indicator Data'!$B$4:$N$300,11,FALSE))/(U$3-U$4)*5)),1))))</f>
        <v>x</v>
      </c>
      <c r="V105" s="256">
        <f>IF(B105="Regional crisis",((IF(VLOOKUP($C105,'Regional Crises'!$B$1:$R$66,16,FALSE)="x","x",ROUND(IF(VLOOKUP($C105,'Regional Crises'!$B$1:$R$66,16,FALSE)&gt;V$3,0,IF(VLOOKUP($C105,'Regional Crises'!$B$1:$R$66,16,FALSE)&lt;V$4,5,(V$3-VLOOKUP($C105,'Regional Crises'!$B$1:$R$66,16,FALSE))/(V$3-V$4)*5)),1)))),(IF(VLOOKUP($E105,'Country Indicator Data'!$B$4:$N$300,12,FALSE)="x","x",ROUND(IF(VLOOKUP($E105,'Country Indicator Data'!$B$4:$N$300,12,FALSE)&gt;V$3,0,IF(VLOOKUP($E105,'Country Indicator Data'!$B$4:$N$300,12,FALSE)&lt;V$4,5,(V$3-VLOOKUP($E105,'Country Indicator Data'!$B$4:$N$300,12,FALSE))/(V$3-V$4)*5)),1))))</f>
        <v>4.5</v>
      </c>
      <c r="W105" s="256">
        <f t="shared" si="44"/>
        <v>3.8</v>
      </c>
      <c r="X105" s="256">
        <f t="shared" si="45"/>
        <v>2.2000000000000002</v>
      </c>
      <c r="Y105" s="263">
        <f>IF('Core Indicators'!FC102="x","x",IF('Core Indicators'!FC102&gt;=5,5,IF('Core Indicators'!FC102&gt;=4,4,IF('Core Indicators'!FC102&gt;=3,3,IF('Core Indicators'!FC102&gt;=2,2,IF('Core Indicators'!FC102&gt;=1,1,0))))))</f>
        <v>4</v>
      </c>
      <c r="Z105" s="256">
        <f t="shared" si="46"/>
        <v>4</v>
      </c>
      <c r="AA105" s="263">
        <f>'Crisis Indicator Data'!Y102</f>
        <v>2</v>
      </c>
      <c r="AB105" s="263">
        <f>'Crisis Indicator Data'!Z102</f>
        <v>3</v>
      </c>
      <c r="AC105" s="263">
        <f>'Crisis Indicator Data'!AA102</f>
        <v>3</v>
      </c>
      <c r="AD105" s="263">
        <f>'Crisis Indicator Data'!AB102</f>
        <v>0</v>
      </c>
      <c r="AE105" s="263">
        <f t="shared" si="47"/>
        <v>4</v>
      </c>
      <c r="AF105" s="263">
        <f>'Crisis Indicator Data'!AC102</f>
        <v>2</v>
      </c>
      <c r="AG105" s="263">
        <f>'Crisis Indicator Data'!AD102</f>
        <v>3</v>
      </c>
      <c r="AH105" s="263">
        <f t="shared" si="48"/>
        <v>5</v>
      </c>
      <c r="AI105" s="263">
        <f>'Crisis Indicator Data'!AE102</f>
        <v>3</v>
      </c>
      <c r="AJ105" s="263">
        <f>'Crisis Indicator Data'!AF102</f>
        <v>2</v>
      </c>
      <c r="AK105" s="263">
        <f>'Crisis Indicator Data'!AG102</f>
        <v>3</v>
      </c>
      <c r="AL105" s="263">
        <f t="shared" si="49"/>
        <v>5</v>
      </c>
      <c r="AM105" s="256">
        <f t="shared" si="50"/>
        <v>5</v>
      </c>
      <c r="AN105" s="256">
        <f t="shared" si="51"/>
        <v>4.5</v>
      </c>
    </row>
    <row r="106" spans="1:40" ht="13.5" customHeight="1" x14ac:dyDescent="0.35">
      <c r="A106" s="150" t="str">
        <f>'Crisis Indicator Data'!A103</f>
        <v>Regional Boko Haram Crisis</v>
      </c>
      <c r="B106" s="151" t="str">
        <f>'Crisis Indicator Data'!B103</f>
        <v>Regional crisis</v>
      </c>
      <c r="C106" s="151" t="str">
        <f>'Crisis Indicator Data'!C103</f>
        <v>REG001</v>
      </c>
      <c r="D106" s="151" t="str">
        <f>'Crisis Indicator Data'!D103</f>
        <v>Nigeria,Niger,Chad,Cameroon</v>
      </c>
      <c r="E106" s="152" t="str">
        <f>'Crisis Indicator Data'!E103</f>
        <v>NGA,NER,TCD,CMR</v>
      </c>
      <c r="F106" s="256">
        <f>IF(B106="Regional crisis",(IF(VLOOKUP($C106,'Regional Crises'!$B$1:$R$66,7,FALSE)="x","x",ROUND(IF(VLOOKUP($C106,'Regional Crises'!$B$1:$R$66,7,FALSE)&gt;$F$3,5,IF(VLOOKUP($C106,'Regional Crises'!$B$1:$R$66,7,FALSE)&lt;F$4,0,($F$3-VLOOKUP($C106,'Regional Crises'!$B$1:$R$66,7,FALSE))/($F$3-$F$4)*5)),1))),IF(VLOOKUP($E106,'Country Indicator Data'!$B$4:$N$300,3,FALSE)="x","x",ROUND(IF(VLOOKUP($E106,'Country Indicator Data'!$B$4:$N$300,3,FALSE)&gt;$F$3,5,IF(VLOOKUP($E106,'Country Indicator Data'!$B$4:$N$300,3,FALSE)&lt;$F$4,0,($F$3-VLOOKUP($E106,'Country Indicator Data'!$B$4:$N$300,3,FALSE))/($F$3-$F$4)*5)),1)))</f>
        <v>2.8</v>
      </c>
      <c r="G106" s="256">
        <f>IF(B106="Regional crisis",(IF(VLOOKUP($C106,'Regional Crises'!$B$1:$R$66,9,FALSE)="x","x",ROUND(IF(VLOOKUP($C106,'Regional Crises'!$B$1:$R$66,9,FALSE)&gt;G$3,5,IF(VLOOKUP($C106,'Regional Crises'!$B$1:$R$66,9,FALSE)&lt;G$4,0,(G$3-VLOOKUP($C106,'Regional Crises'!$B$1:$R$66,9,FALSE))/(G$3-G$4)*5)),1))),IF(VLOOKUP($E106,'Country Indicator Data'!$B$4:$N$300,5,FALSE)="x","x",ROUND(IF(VLOOKUP($E106,'Country Indicator Data'!$B$4:$N$300,5,FALSE)&gt;G$3,5,IF(VLOOKUP($E106,'Country Indicator Data'!$B$4:$N$300,5,FALSE)&lt;G$4,0,(G$3-VLOOKUP($E106,'Country Indicator Data'!$B$4:$N$300,5,FALSE))/(G$3-G$4)*5)),1)))</f>
        <v>2.7</v>
      </c>
      <c r="H106" s="256">
        <f t="shared" si="39"/>
        <v>2.75</v>
      </c>
      <c r="I106" s="256">
        <f>IF(B106="Regional crisis",(IF(VLOOKUP($C106,'Regional Crises'!$B$1:$R$66,6,FALSE)="x","x",ROUND(IF(VLOOKUP($C106,'Regional Crises'!$B$1:$R$66,6,FALSE)&gt;I$3,5,IF(VLOOKUP($C106,'Regional Crises'!$B$1:$R$66,6,FALSE)&lt;I$4,0,5-(I$3-VLOOKUP($C106,'Regional Crises'!$B$1:$R$66,6,FALSE))/(I$3-I$4)*5)),1))),IF(VLOOKUP($E106,'Country Indicator Data'!$B$4:$N$300,2,FALSE)="x","x",ROUND(IF(VLOOKUP($E106,'Country Indicator Data'!$B$4:$N$300,2,FALSE)&gt;I$3,5,IF(VLOOKUP($E106,'Country Indicator Data'!$B$4:$N$300,2,FALSE)&lt;I$4,0,5-(I$3-VLOOKUP($E106,'Country Indicator Data'!$B$4:$N$300,2,FALSE))/(I$3-I$4)*5)),1)))</f>
        <v>4</v>
      </c>
      <c r="J106" s="256">
        <f>IF(B106="Regional crisis",(IF(VLOOKUP($C106,'Regional Crises'!$B$1:$R$66,8,FALSE)="x","x",ROUND(IF(VLOOKUP($C106,'Regional Crises'!$B$1:$R$66,8,FALSE)&gt;J$3,5,IF(VLOOKUP($C106,'Regional Crises'!$B$1:$R$66,8,FALSE)&lt;J$4,0,5-(J$3-VLOOKUP($C106,'Regional Crises'!$B$1:$R$66,8,FALSE))/(J$3-J$4)*5)),1))),IF(VLOOKUP($E106,'Country Indicator Data'!$B$4:$N$300,4,FALSE)="x","x",ROUND(IF(VLOOKUP($E106,'Country Indicator Data'!$B$4:$N$300,4,FALSE)&gt;J$3,5,IF(VLOOKUP($E106,'Country Indicator Data'!$B$4:$N$300,4,FALSE)&lt;J$4,0,5-(J$3-VLOOKUP($E106,'Country Indicator Data'!$B$4:$N$300,4,FALSE))/(J$3-J$4)*5)),1)))</f>
        <v>0.8</v>
      </c>
      <c r="K106" s="256">
        <f t="shared" si="40"/>
        <v>2.4</v>
      </c>
      <c r="L106" s="256">
        <f>IF(B106="Regional crisis",(IF(VLOOKUP($C106,'Regional Crises'!$B$1:$R$66,10,FALSE)="x","x",ROUND(IF(VLOOKUP($C106,'Regional Crises'!$B$1:$R$66,10,FALSE)&gt;L$3,5,IF(VLOOKUP($C106,'Regional Crises'!$B$1:$R$66,10,FALSE)&lt;L$4,0,5-(L$3-VLOOKUP($C106,'Regional Crises'!$B$1:$R$66,10,FALSE))/(L$3-L$4)*5)),1))),IF(VLOOKUP($E106,'Country Indicator Data'!$B$4:$N$300,6,FALSE)="x","x",ROUND(IF(VLOOKUP($E106,'Country Indicator Data'!$B$4:$N$300,6,FALSE)&gt;L$3,5,IF(VLOOKUP($E106,'Country Indicator Data'!$B$4:$N$300,6,FALSE)&lt;L$4,0,5-(L$3-VLOOKUP($E106,'Country Indicator Data'!$B$4:$N$300,6,FALSE))/(L$3-L$4)*5)),1)))</f>
        <v>4.3</v>
      </c>
      <c r="M106" s="256">
        <f>IF(B106="Regional crisis",(IF(VLOOKUP($C106,'Regional Crises'!$B$1:$R$66,11,FALSE)="x","x",ROUND(IF(VLOOKUP($C106,'Regional Crises'!$B$1:$R$66,11,FALSE)&gt;M$3,5,IF(VLOOKUP($C106,'Regional Crises'!$B$1:$R$66,11,FALSE)&lt;M$4,0,5-(M$3-VLOOKUP($C106,'Regional Crises'!$B$1:$R$66,11,FALSE))/(M$3-M$4)*5)),1))),IF(VLOOKUP($E106,'Country Indicator Data'!$B$4:$N$300,7,FALSE)="x","x",ROUND(IF(VLOOKUP($E106,'Country Indicator Data'!$B$4:$N$300,7,FALSE)&gt;M$3,5,IF(VLOOKUP($E106,'Country Indicator Data'!$B$4:$N$300,7,FALSE)&lt;M$4,0,5-(M$3-VLOOKUP($E106,'Country Indicator Data'!$B$4:$N$300,7,FALSE))/(M$3-M$4)*5)),1)))</f>
        <v>1.9</v>
      </c>
      <c r="N106" s="256">
        <f t="shared" si="41"/>
        <v>3.0999999999999996</v>
      </c>
      <c r="O106" s="256">
        <f t="shared" si="42"/>
        <v>2.75</v>
      </c>
      <c r="P106" s="256">
        <f>IF(B106="Regional crisis",VLOOKUP(C106,'Regional Crises'!$B$1:$R$69,12,FALSE),VLOOKUP(E106,'Country Indicator Data'!$B$4:$I$300,8,FALSE))</f>
        <v>4.5</v>
      </c>
      <c r="Q106" s="256">
        <f>IF($B106="Regional crisis",((IF(VLOOKUP($C106,'Regional Crises'!$B$1:$R$66,13,FALSE)="x","x",ROUND(IF(VLOOKUP($C106,'Regional Crises'!$B$1:$R$66,13,FALSE)&gt;Q$3,5,IF(VLOOKUP($C106,'Regional Crises'!$B$1:$R$66,13,FALSE)&lt;Q$4,0,5-(LOG(Q$3)-LOG(VLOOKUP($C106,'Regional Crises'!$B$1:$R$66,13,FALSE)))/(LOG(Q$3)-LOG(Q$4))*5)),1)))),(IF(VLOOKUP($E106,'Country Indicator Data'!$B$4:$N$300,9,FALSE)="x","x",ROUND(IF(VLOOKUP($E106,'Country Indicator Data'!$B$4:$N$300,9,FALSE)&gt;Q$3,5,IF(VLOOKUP($E106,'Country Indicator Data'!$B$4:$N$300,9,FALSE)&lt;Q$4,0,5-(LOG(Q$3)-LOG(VLOOKUP($E106,'Country Indicator Data'!$B$4:$N$300,9,FALSE)))/(LOG(Q$3)-LOG(Q$4))*5)),1))))</f>
        <v>5</v>
      </c>
      <c r="R106" s="256">
        <f t="shared" si="43"/>
        <v>4.75</v>
      </c>
      <c r="S106" s="256">
        <f>IF(B106="Regional crisis",((IF(VLOOKUP($C106,'Regional Crises'!$B$1:$R$66,17,FALSE)="x","x",ROUND(IF(VLOOKUP($C106,'Regional Crises'!$B$1:$R$66,17,FALSE)&gt;S$3,0,IF(VLOOKUP($C106,'Regional Crises'!$B$1:$R$66,17,FALSE)&lt;S$4,5,(S$3-VLOOKUP($C106,'Regional Crises'!$B$1:$R$66,17,FALSE))/(S$3-S$4)*5)),1)))),(IF(VLOOKUP($E106,'Country Indicator Data'!$B$4:$N$300,13,FALSE)="x","x",ROUND(IF(VLOOKUP($E106,'Country Indicator Data'!$B$4:$N$300,13,FALSE)&gt;S$3,0,IF(VLOOKUP($E106,'Country Indicator Data'!$B$4:$N$300,13,FALSE)&lt;S$4,5,(S$3-VLOOKUP($E106,'Country Indicator Data'!$B$4:$N$300,13,FALSE))/(S$3-S$4)*5)),1))))</f>
        <v>3.7</v>
      </c>
      <c r="T106" s="256">
        <f>IF(B106="Regional crisis",((IF(VLOOKUP($C106,'Regional Crises'!$B$1:$R$66,14,FALSE)="x","x",ROUND(IF(VLOOKUP($C106,'Regional Crises'!$B$1:$R$66,14,FALSE)&gt;T$3,0,IF(VLOOKUP($C106,'Regional Crises'!$B$1:$R$66,14,FALSE)&lt;T$4,5,(T$3-VLOOKUP($C106,'Regional Crises'!$B$1:$R$66,14,FALSE))/(T$3-T$4)*5)),1)))),(IF(VLOOKUP($E106,'Country Indicator Data'!$B$4:$N$300,10,FALSE)="x","x",ROUND(IF(VLOOKUP($E106,'Country Indicator Data'!$B$4:$N$300,10,FALSE)&gt;T$3,0,IF(VLOOKUP($E106,'Country Indicator Data'!$B$4:$N$300,10,FALSE)&lt;T$4,5,(T$3-VLOOKUP($E106,'Country Indicator Data'!$B$4:$N$300,10,FALSE))/(T$3-T$4)*5)),1))))</f>
        <v>3.5</v>
      </c>
      <c r="U106" s="256">
        <f>IF(B106="Regional crisis",((IF(VLOOKUP($C106,'Regional Crises'!$B$1:$R$66,15,FALSE)="x","x",ROUND(IF(VLOOKUP($C106,'Regional Crises'!$B$1:$R$66,15,FALSE)&gt;U$3,0,IF(VLOOKUP($C106,'Regional Crises'!$B$1:$R$66,15,FALSE)&lt;U$4,5,(U$3-VLOOKUP($C106,'Regional Crises'!$B$1:$R$66,15,FALSE))/(U$3-U$4)*5)),1)))),(IF(VLOOKUP($E106,'Country Indicator Data'!$B$4:$N$300,11,FALSE)="x","x",ROUND(IF(VLOOKUP($E106,'Country Indicator Data'!$B$4:$N$300,11,FALSE)&gt;U$3,0,IF(VLOOKUP($E106,'Country Indicator Data'!$B$4:$N$300,11,FALSE)&lt;U$4,5,(U$3-VLOOKUP($E106,'Country Indicator Data'!$B$4:$N$300,11,FALSE))/(U$3-U$4)*5)),1))))</f>
        <v>3</v>
      </c>
      <c r="V106" s="256">
        <f>IF(B106="Regional crisis",((IF(VLOOKUP($C106,'Regional Crises'!$B$1:$R$66,16,FALSE)="x","x",ROUND(IF(VLOOKUP($C106,'Regional Crises'!$B$1:$R$66,16,FALSE)&gt;V$3,0,IF(VLOOKUP($C106,'Regional Crises'!$B$1:$R$66,16,FALSE)&lt;V$4,5,(V$3-VLOOKUP($C106,'Regional Crises'!$B$1:$R$66,16,FALSE))/(V$3-V$4)*5)),1)))),(IF(VLOOKUP($E106,'Country Indicator Data'!$B$4:$N$300,12,FALSE)="x","x",ROUND(IF(VLOOKUP($E106,'Country Indicator Data'!$B$4:$N$300,12,FALSE)&gt;V$3,0,IF(VLOOKUP($E106,'Country Indicator Data'!$B$4:$N$300,12,FALSE)&lt;V$4,5,(V$3-VLOOKUP($E106,'Country Indicator Data'!$B$4:$N$300,12,FALSE))/(V$3-V$4)*5)),1))))</f>
        <v>3.4</v>
      </c>
      <c r="W106" s="256">
        <f t="shared" si="44"/>
        <v>3.4</v>
      </c>
      <c r="X106" s="256">
        <f t="shared" si="45"/>
        <v>3.6</v>
      </c>
      <c r="Y106" s="263">
        <f>IF('Core Indicators'!FC103="x","x",IF('Core Indicators'!FC103&gt;=5,5,IF('Core Indicators'!FC103&gt;=4,4,IF('Core Indicators'!FC103&gt;=3,3,IF('Core Indicators'!FC103&gt;=2,2,IF('Core Indicators'!FC103&gt;=1,1,0))))))</f>
        <v>5</v>
      </c>
      <c r="Z106" s="256">
        <f t="shared" si="46"/>
        <v>5</v>
      </c>
      <c r="AA106" s="263">
        <f>'Crisis Indicator Data'!Y103</f>
        <v>1</v>
      </c>
      <c r="AB106" s="263">
        <f>'Crisis Indicator Data'!Z103</f>
        <v>3</v>
      </c>
      <c r="AC106" s="263">
        <f>'Crisis Indicator Data'!AA103</f>
        <v>1</v>
      </c>
      <c r="AD106" s="263">
        <f>'Crisis Indicator Data'!AB103</f>
        <v>0</v>
      </c>
      <c r="AE106" s="263">
        <f t="shared" si="47"/>
        <v>2</v>
      </c>
      <c r="AF106" s="263">
        <f>'Crisis Indicator Data'!AC103</f>
        <v>2</v>
      </c>
      <c r="AG106" s="263">
        <f>'Crisis Indicator Data'!AD103</f>
        <v>3</v>
      </c>
      <c r="AH106" s="263">
        <f t="shared" si="48"/>
        <v>5</v>
      </c>
      <c r="AI106" s="263">
        <f>'Crisis Indicator Data'!AE103</f>
        <v>3</v>
      </c>
      <c r="AJ106" s="263">
        <f>'Crisis Indicator Data'!AF103</f>
        <v>3</v>
      </c>
      <c r="AK106" s="263">
        <f>'Crisis Indicator Data'!AG103</f>
        <v>3</v>
      </c>
      <c r="AL106" s="263">
        <f t="shared" si="49"/>
        <v>5</v>
      </c>
      <c r="AM106" s="256">
        <f t="shared" si="50"/>
        <v>4</v>
      </c>
      <c r="AN106" s="256">
        <f t="shared" si="51"/>
        <v>4.5</v>
      </c>
    </row>
    <row r="107" spans="1:40" ht="13.5" customHeight="1" x14ac:dyDescent="0.35">
      <c r="A107" s="150" t="str">
        <f>'Crisis Indicator Data'!A104</f>
        <v>Venezuela Regional Crisis</v>
      </c>
      <c r="B107" s="151" t="str">
        <f>'Crisis Indicator Data'!B104</f>
        <v>Regional crisis</v>
      </c>
      <c r="C107" s="151" t="str">
        <f>'Crisis Indicator Data'!C104</f>
        <v>REG002</v>
      </c>
      <c r="D107" s="151" t="str">
        <f>'Crisis Indicator Data'!D104</f>
        <v>Venezuela,Brazil,Colombia,Ecuador,Peru,Trinidad and Tobago,Chile,Dominican Republic,Panama</v>
      </c>
      <c r="E107" s="152" t="str">
        <f>'Crisis Indicator Data'!E104</f>
        <v>VEN,BRA,COL,ECU,PER,TTO,CHL,DOM,PAN</v>
      </c>
      <c r="F107" s="256">
        <f>IF(B107="Regional crisis",(IF(VLOOKUP($C107,'Regional Crises'!$B$1:$R$66,7,FALSE)="x","x",ROUND(IF(VLOOKUP($C107,'Regional Crises'!$B$1:$R$66,7,FALSE)&gt;$F$3,5,IF(VLOOKUP($C107,'Regional Crises'!$B$1:$R$66,7,FALSE)&lt;F$4,0,($F$3-VLOOKUP($C107,'Regional Crises'!$B$1:$R$66,7,FALSE))/($F$3-$F$4)*5)),1))),IF(VLOOKUP($E107,'Country Indicator Data'!$B$4:$N$300,3,FALSE)="x","x",ROUND(IF(VLOOKUP($E107,'Country Indicator Data'!$B$4:$N$300,3,FALSE)&gt;$F$3,5,IF(VLOOKUP($E107,'Country Indicator Data'!$B$4:$N$300,3,FALSE)&lt;$F$4,0,($F$3-VLOOKUP($E107,'Country Indicator Data'!$B$4:$N$300,3,FALSE))/($F$3-$F$4)*5)),1)))</f>
        <v>1.4</v>
      </c>
      <c r="G107" s="256">
        <f>IF(B107="Regional crisis",(IF(VLOOKUP($C107,'Regional Crises'!$B$1:$R$66,9,FALSE)="x","x",ROUND(IF(VLOOKUP($C107,'Regional Crises'!$B$1:$R$66,9,FALSE)&gt;G$3,5,IF(VLOOKUP($C107,'Regional Crises'!$B$1:$R$66,9,FALSE)&lt;G$4,0,(G$3-VLOOKUP($C107,'Regional Crises'!$B$1:$R$66,9,FALSE))/(G$3-G$4)*5)),1))),IF(VLOOKUP($E107,'Country Indicator Data'!$B$4:$N$300,5,FALSE)="x","x",ROUND(IF(VLOOKUP($E107,'Country Indicator Data'!$B$4:$N$300,5,FALSE)&gt;G$3,5,IF(VLOOKUP($E107,'Country Indicator Data'!$B$4:$N$300,5,FALSE)&lt;G$4,0,(G$3-VLOOKUP($E107,'Country Indicator Data'!$B$4:$N$300,5,FALSE))/(G$3-G$4)*5)),1)))</f>
        <v>1.5</v>
      </c>
      <c r="H107" s="256">
        <f t="shared" si="39"/>
        <v>1.45</v>
      </c>
      <c r="I107" s="256">
        <f>IF(B107="Regional crisis",(IF(VLOOKUP($C107,'Regional Crises'!$B$1:$R$66,6,FALSE)="x","x",ROUND(IF(VLOOKUP($C107,'Regional Crises'!$B$1:$R$66,6,FALSE)&gt;I$3,5,IF(VLOOKUP($C107,'Regional Crises'!$B$1:$R$66,6,FALSE)&lt;I$4,0,5-(I$3-VLOOKUP($C107,'Regional Crises'!$B$1:$R$66,6,FALSE))/(I$3-I$4)*5)),1))),IF(VLOOKUP($E107,'Country Indicator Data'!$B$4:$N$300,2,FALSE)="x","x",ROUND(IF(VLOOKUP($E107,'Country Indicator Data'!$B$4:$N$300,2,FALSE)&gt;I$3,5,IF(VLOOKUP($E107,'Country Indicator Data'!$B$4:$N$300,2,FALSE)&lt;I$4,0,5-(I$3-VLOOKUP($E107,'Country Indicator Data'!$B$4:$N$300,2,FALSE))/(I$3-I$4)*5)),1)))</f>
        <v>1.9</v>
      </c>
      <c r="J107" s="256">
        <f>IF(B107="Regional crisis",(IF(VLOOKUP($C107,'Regional Crises'!$B$1:$R$66,8,FALSE)="x","x",ROUND(IF(VLOOKUP($C107,'Regional Crises'!$B$1:$R$66,8,FALSE)&gt;J$3,5,IF(VLOOKUP($C107,'Regional Crises'!$B$1:$R$66,8,FALSE)&lt;J$4,0,5-(J$3-VLOOKUP($C107,'Regional Crises'!$B$1:$R$66,8,FALSE))/(J$3-J$4)*5)),1))),IF(VLOOKUP($E107,'Country Indicator Data'!$B$4:$N$300,4,FALSE)="x","x",ROUND(IF(VLOOKUP($E107,'Country Indicator Data'!$B$4:$N$300,4,FALSE)&gt;J$3,5,IF(VLOOKUP($E107,'Country Indicator Data'!$B$4:$N$300,4,FALSE)&lt;J$4,0,5-(J$3-VLOOKUP($E107,'Country Indicator Data'!$B$4:$N$300,4,FALSE))/(J$3-J$4)*5)),1)))</f>
        <v>2</v>
      </c>
      <c r="K107" s="256">
        <f t="shared" si="40"/>
        <v>1.95</v>
      </c>
      <c r="L107" s="256">
        <f>IF(B107="Regional crisis",(IF(VLOOKUP($C107,'Regional Crises'!$B$1:$R$66,10,FALSE)="x","x",ROUND(IF(VLOOKUP($C107,'Regional Crises'!$B$1:$R$66,10,FALSE)&gt;L$3,5,IF(VLOOKUP($C107,'Regional Crises'!$B$1:$R$66,10,FALSE)&lt;L$4,0,5-(L$3-VLOOKUP($C107,'Regional Crises'!$B$1:$R$66,10,FALSE))/(L$3-L$4)*5)),1))),IF(VLOOKUP($E107,'Country Indicator Data'!$B$4:$N$300,6,FALSE)="x","x",ROUND(IF(VLOOKUP($E107,'Country Indicator Data'!$B$4:$N$300,6,FALSE)&gt;L$3,5,IF(VLOOKUP($E107,'Country Indicator Data'!$B$4:$N$300,6,FALSE)&lt;L$4,0,5-(L$3-VLOOKUP($E107,'Country Indicator Data'!$B$4:$N$300,6,FALSE))/(L$3-L$4)*5)),1)))</f>
        <v>2.6</v>
      </c>
      <c r="M107" s="256">
        <f>IF(B107="Regional crisis",(IF(VLOOKUP($C107,'Regional Crises'!$B$1:$R$66,11,FALSE)="x","x",ROUND(IF(VLOOKUP($C107,'Regional Crises'!$B$1:$R$66,11,FALSE)&gt;M$3,5,IF(VLOOKUP($C107,'Regional Crises'!$B$1:$R$66,11,FALSE)&lt;M$4,0,5-(M$3-VLOOKUP($C107,'Regional Crises'!$B$1:$R$66,11,FALSE))/(M$3-M$4)*5)),1))),IF(VLOOKUP($E107,'Country Indicator Data'!$B$4:$N$300,7,FALSE)="x","x",ROUND(IF(VLOOKUP($E107,'Country Indicator Data'!$B$4:$N$300,7,FALSE)&gt;M$3,5,IF(VLOOKUP($E107,'Country Indicator Data'!$B$4:$N$300,7,FALSE)&lt;M$4,0,5-(M$3-VLOOKUP($E107,'Country Indicator Data'!$B$4:$N$300,7,FALSE))/(M$3-M$4)*5)),1)))</f>
        <v>2.6</v>
      </c>
      <c r="N107" s="256">
        <f t="shared" si="41"/>
        <v>2.6</v>
      </c>
      <c r="O107" s="256">
        <f t="shared" si="42"/>
        <v>2</v>
      </c>
      <c r="P107" s="256">
        <f>IF(B107="Regional crisis",VLOOKUP(C107,'Regional Crises'!$B$1:$R$69,12,FALSE),VLOOKUP(E107,'Country Indicator Data'!$B$4:$I$300,8,FALSE))</f>
        <v>2.3333333333333335</v>
      </c>
      <c r="Q107" s="256">
        <f>IF($B107="Regional crisis",((IF(VLOOKUP($C107,'Regional Crises'!$B$1:$R$66,13,FALSE)="x","x",ROUND(IF(VLOOKUP($C107,'Regional Crises'!$B$1:$R$66,13,FALSE)&gt;Q$3,5,IF(VLOOKUP($C107,'Regional Crises'!$B$1:$R$66,13,FALSE)&lt;Q$4,0,5-(LOG(Q$3)-LOG(VLOOKUP($C107,'Regional Crises'!$B$1:$R$66,13,FALSE)))/(LOG(Q$3)-LOG(Q$4))*5)),1)))),(IF(VLOOKUP($E107,'Country Indicator Data'!$B$4:$N$300,9,FALSE)="x","x",ROUND(IF(VLOOKUP($E107,'Country Indicator Data'!$B$4:$N$300,9,FALSE)&gt;Q$3,5,IF(VLOOKUP($E107,'Country Indicator Data'!$B$4:$N$300,9,FALSE)&lt;Q$4,0,5-(LOG(Q$3)-LOG(VLOOKUP($E107,'Country Indicator Data'!$B$4:$N$300,9,FALSE)))/(LOG(Q$3)-LOG(Q$4))*5)),1))))</f>
        <v>5</v>
      </c>
      <c r="R107" s="256">
        <f t="shared" si="43"/>
        <v>3.666666666666667</v>
      </c>
      <c r="S107" s="256">
        <f>IF(B107="Regional crisis",((IF(VLOOKUP($C107,'Regional Crises'!$B$1:$R$66,17,FALSE)="x","x",ROUND(IF(VLOOKUP($C107,'Regional Crises'!$B$1:$R$66,17,FALSE)&gt;S$3,0,IF(VLOOKUP($C107,'Regional Crises'!$B$1:$R$66,17,FALSE)&lt;S$4,5,(S$3-VLOOKUP($C107,'Regional Crises'!$B$1:$R$66,17,FALSE))/(S$3-S$4)*5)),1)))),(IF(VLOOKUP($E107,'Country Indicator Data'!$B$4:$N$300,13,FALSE)="x","x",ROUND(IF(VLOOKUP($E107,'Country Indicator Data'!$B$4:$N$300,13,FALSE)&gt;S$3,0,IF(VLOOKUP($E107,'Country Indicator Data'!$B$4:$N$300,13,FALSE)&lt;S$4,5,(S$3-VLOOKUP($E107,'Country Indicator Data'!$B$4:$N$300,13,FALSE))/(S$3-S$4)*5)),1))))</f>
        <v>3.2</v>
      </c>
      <c r="T107" s="256">
        <f>IF(B107="Regional crisis",((IF(VLOOKUP($C107,'Regional Crises'!$B$1:$R$66,14,FALSE)="x","x",ROUND(IF(VLOOKUP($C107,'Regional Crises'!$B$1:$R$66,14,FALSE)&gt;T$3,0,IF(VLOOKUP($C107,'Regional Crises'!$B$1:$R$66,14,FALSE)&lt;T$4,5,(T$3-VLOOKUP($C107,'Regional Crises'!$B$1:$R$66,14,FALSE))/(T$3-T$4)*5)),1)))),(IF(VLOOKUP($E107,'Country Indicator Data'!$B$4:$N$300,10,FALSE)="x","x",ROUND(IF(VLOOKUP($E107,'Country Indicator Data'!$B$4:$N$300,10,FALSE)&gt;T$3,0,IF(VLOOKUP($E107,'Country Indicator Data'!$B$4:$N$300,10,FALSE)&lt;T$4,5,(T$3-VLOOKUP($E107,'Country Indicator Data'!$B$4:$N$300,10,FALSE))/(T$3-T$4)*5)),1))))</f>
        <v>2.9</v>
      </c>
      <c r="U107" s="256">
        <f>IF(B107="Regional crisis",((IF(VLOOKUP($C107,'Regional Crises'!$B$1:$R$66,15,FALSE)="x","x",ROUND(IF(VLOOKUP($C107,'Regional Crises'!$B$1:$R$66,15,FALSE)&gt;U$3,0,IF(VLOOKUP($C107,'Regional Crises'!$B$1:$R$66,15,FALSE)&lt;U$4,5,(U$3-VLOOKUP($C107,'Regional Crises'!$B$1:$R$66,15,FALSE))/(U$3-U$4)*5)),1)))),(IF(VLOOKUP($E107,'Country Indicator Data'!$B$4:$N$300,11,FALSE)="x","x",ROUND(IF(VLOOKUP($E107,'Country Indicator Data'!$B$4:$N$300,11,FALSE)&gt;U$3,0,IF(VLOOKUP($E107,'Country Indicator Data'!$B$4:$N$300,11,FALSE)&lt;U$4,5,(U$3-VLOOKUP($E107,'Country Indicator Data'!$B$4:$N$300,11,FALSE))/(U$3-U$4)*5)),1))))</f>
        <v>1.9</v>
      </c>
      <c r="V107" s="256">
        <f>IF(B107="Regional crisis",((IF(VLOOKUP($C107,'Regional Crises'!$B$1:$R$66,16,FALSE)="x","x",ROUND(IF(VLOOKUP($C107,'Regional Crises'!$B$1:$R$66,16,FALSE)&gt;V$3,0,IF(VLOOKUP($C107,'Regional Crises'!$B$1:$R$66,16,FALSE)&lt;V$4,5,(V$3-VLOOKUP($C107,'Regional Crises'!$B$1:$R$66,16,FALSE))/(V$3-V$4)*5)),1)))),(IF(VLOOKUP($E107,'Country Indicator Data'!$B$4:$N$300,12,FALSE)="x","x",ROUND(IF(VLOOKUP($E107,'Country Indicator Data'!$B$4:$N$300,12,FALSE)&gt;V$3,0,IF(VLOOKUP($E107,'Country Indicator Data'!$B$4:$N$300,12,FALSE)&lt;V$4,5,(V$3-VLOOKUP($E107,'Country Indicator Data'!$B$4:$N$300,12,FALSE))/(V$3-V$4)*5)),1))))</f>
        <v>1.6</v>
      </c>
      <c r="W107" s="256">
        <f t="shared" si="44"/>
        <v>2.4</v>
      </c>
      <c r="X107" s="256">
        <f t="shared" si="45"/>
        <v>2.7</v>
      </c>
      <c r="Y107" s="263">
        <f>IF('Core Indicators'!FC104="x","x",IF('Core Indicators'!FC104&gt;=5,5,IF('Core Indicators'!FC104&gt;=4,4,IF('Core Indicators'!FC104&gt;=3,3,IF('Core Indicators'!FC104&gt;=2,2,IF('Core Indicators'!FC104&gt;=1,1,0))))))</f>
        <v>4</v>
      </c>
      <c r="Z107" s="256">
        <f t="shared" si="46"/>
        <v>4</v>
      </c>
      <c r="AA107" s="263">
        <f>'Crisis Indicator Data'!Y104</f>
        <v>3</v>
      </c>
      <c r="AB107" s="263">
        <f>'Crisis Indicator Data'!Z104</f>
        <v>2</v>
      </c>
      <c r="AC107" s="263">
        <f>'Crisis Indicator Data'!AA104</f>
        <v>3</v>
      </c>
      <c r="AD107" s="263">
        <f>'Crisis Indicator Data'!AB104</f>
        <v>1</v>
      </c>
      <c r="AE107" s="263">
        <f t="shared" si="47"/>
        <v>4</v>
      </c>
      <c r="AF107" s="263">
        <f>'Crisis Indicator Data'!AC104</f>
        <v>3</v>
      </c>
      <c r="AG107" s="263">
        <f>'Crisis Indicator Data'!AD104</f>
        <v>3</v>
      </c>
      <c r="AH107" s="263">
        <f t="shared" si="48"/>
        <v>5</v>
      </c>
      <c r="AI107" s="263">
        <f>'Crisis Indicator Data'!AE104</f>
        <v>3</v>
      </c>
      <c r="AJ107" s="263">
        <f>'Crisis Indicator Data'!AF104</f>
        <v>2</v>
      </c>
      <c r="AK107" s="263">
        <f>'Crisis Indicator Data'!AG104</f>
        <v>3</v>
      </c>
      <c r="AL107" s="263">
        <f t="shared" si="49"/>
        <v>5</v>
      </c>
      <c r="AM107" s="256">
        <f t="shared" si="50"/>
        <v>5</v>
      </c>
      <c r="AN107" s="256">
        <f t="shared" si="51"/>
        <v>4.5</v>
      </c>
    </row>
    <row r="108" spans="1:40" ht="13.5" customHeight="1" x14ac:dyDescent="0.35">
      <c r="A108" s="150" t="str">
        <f>'Crisis Indicator Data'!A105</f>
        <v>Regional Kashmir conflict</v>
      </c>
      <c r="B108" s="151" t="str">
        <f>'Crisis Indicator Data'!B105</f>
        <v>Regional crisis</v>
      </c>
      <c r="C108" s="151" t="str">
        <f>'Crisis Indicator Data'!C105</f>
        <v>REG003</v>
      </c>
      <c r="D108" s="151" t="str">
        <f>'Crisis Indicator Data'!D105</f>
        <v>India,Pakistan</v>
      </c>
      <c r="E108" s="152" t="str">
        <f>'Crisis Indicator Data'!E105</f>
        <v>IND,PAK</v>
      </c>
      <c r="F108" s="256">
        <f>IF(B108="Regional crisis",(IF(VLOOKUP($C108,'Regional Crises'!$B$1:$R$66,7,FALSE)="x","x",ROUND(IF(VLOOKUP($C108,'Regional Crises'!$B$1:$R$66,7,FALSE)&gt;$F$3,5,IF(VLOOKUP($C108,'Regional Crises'!$B$1:$R$66,7,FALSE)&lt;F$4,0,($F$3-VLOOKUP($C108,'Regional Crises'!$B$1:$R$66,7,FALSE))/($F$3-$F$4)*5)),1))),IF(VLOOKUP($E108,'Country Indicator Data'!$B$4:$N$300,3,FALSE)="x","x",ROUND(IF(VLOOKUP($E108,'Country Indicator Data'!$B$4:$N$300,3,FALSE)&gt;$F$3,5,IF(VLOOKUP($E108,'Country Indicator Data'!$B$4:$N$300,3,FALSE)&lt;$F$4,0,($F$3-VLOOKUP($E108,'Country Indicator Data'!$B$4:$N$300,3,FALSE))/($F$3-$F$4)*5)),1)))</f>
        <v>3.2</v>
      </c>
      <c r="G108" s="256">
        <f>IF(B108="Regional crisis",(IF(VLOOKUP($C108,'Regional Crises'!$B$1:$R$66,9,FALSE)="x","x",ROUND(IF(VLOOKUP($C108,'Regional Crises'!$B$1:$R$66,9,FALSE)&gt;G$3,5,IF(VLOOKUP($C108,'Regional Crises'!$B$1:$R$66,9,FALSE)&lt;G$4,0,(G$3-VLOOKUP($C108,'Regional Crises'!$B$1:$R$66,9,FALSE))/(G$3-G$4)*5)),1))),IF(VLOOKUP($E108,'Country Indicator Data'!$B$4:$N$300,5,FALSE)="x","x",ROUND(IF(VLOOKUP($E108,'Country Indicator Data'!$B$4:$N$300,5,FALSE)&gt;G$3,5,IF(VLOOKUP($E108,'Country Indicator Data'!$B$4:$N$300,5,FALSE)&lt;G$4,0,(G$3-VLOOKUP($E108,'Country Indicator Data'!$B$4:$N$300,5,FALSE))/(G$3-G$4)*5)),1)))</f>
        <v>2.2999999999999998</v>
      </c>
      <c r="H108" s="256">
        <f t="shared" si="39"/>
        <v>2.75</v>
      </c>
      <c r="I108" s="256">
        <f>IF(B108="Regional crisis",(IF(VLOOKUP($C108,'Regional Crises'!$B$1:$R$66,6,FALSE)="x","x",ROUND(IF(VLOOKUP($C108,'Regional Crises'!$B$1:$R$66,6,FALSE)&gt;I$3,5,IF(VLOOKUP($C108,'Regional Crises'!$B$1:$R$66,6,FALSE)&lt;I$4,0,5-(I$3-VLOOKUP($C108,'Regional Crises'!$B$1:$R$66,6,FALSE))/(I$3-I$4)*5)),1))),IF(VLOOKUP($E108,'Country Indicator Data'!$B$4:$N$300,2,FALSE)="x","x",ROUND(IF(VLOOKUP($E108,'Country Indicator Data'!$B$4:$N$300,2,FALSE)&gt;I$3,5,IF(VLOOKUP($E108,'Country Indicator Data'!$B$4:$N$300,2,FALSE)&lt;I$4,0,5-(I$3-VLOOKUP($E108,'Country Indicator Data'!$B$4:$N$300,2,FALSE))/(I$3-I$4)*5)),1)))</f>
        <v>3.8</v>
      </c>
      <c r="J108" s="256">
        <f>IF(B108="Regional crisis",(IF(VLOOKUP($C108,'Regional Crises'!$B$1:$R$66,8,FALSE)="x","x",ROUND(IF(VLOOKUP($C108,'Regional Crises'!$B$1:$R$66,8,FALSE)&gt;J$3,5,IF(VLOOKUP($C108,'Regional Crises'!$B$1:$R$66,8,FALSE)&lt;J$4,0,5-(J$3-VLOOKUP($C108,'Regional Crises'!$B$1:$R$66,8,FALSE))/(J$3-J$4)*5)),1))),IF(VLOOKUP($E108,'Country Indicator Data'!$B$4:$N$300,4,FALSE)="x","x",ROUND(IF(VLOOKUP($E108,'Country Indicator Data'!$B$4:$N$300,4,FALSE)&gt;J$3,5,IF(VLOOKUP($E108,'Country Indicator Data'!$B$4:$N$300,4,FALSE)&lt;J$4,0,5-(J$3-VLOOKUP($E108,'Country Indicator Data'!$B$4:$N$300,4,FALSE))/(J$3-J$4)*5)),1)))</f>
        <v>0.8</v>
      </c>
      <c r="K108" s="256">
        <f t="shared" si="40"/>
        <v>2.2999999999999998</v>
      </c>
      <c r="L108" s="256">
        <f>IF(B108="Regional crisis",(IF(VLOOKUP($C108,'Regional Crises'!$B$1:$R$66,10,FALSE)="x","x",ROUND(IF(VLOOKUP($C108,'Regional Crises'!$B$1:$R$66,10,FALSE)&gt;L$3,5,IF(VLOOKUP($C108,'Regional Crises'!$B$1:$R$66,10,FALSE)&lt;L$4,0,5-(L$3-VLOOKUP($C108,'Regional Crises'!$B$1:$R$66,10,FALSE))/(L$3-L$4)*5)),1))),IF(VLOOKUP($E108,'Country Indicator Data'!$B$4:$N$300,6,FALSE)="x","x",ROUND(IF(VLOOKUP($E108,'Country Indicator Data'!$B$4:$N$300,6,FALSE)&gt;L$3,5,IF(VLOOKUP($E108,'Country Indicator Data'!$B$4:$N$300,6,FALSE)&lt;L$4,0,5-(L$3-VLOOKUP($E108,'Country Indicator Data'!$B$4:$N$300,6,FALSE))/(L$3-L$4)*5)),1)))</f>
        <v>3.5</v>
      </c>
      <c r="M108" s="256">
        <f>IF(B108="Regional crisis",(IF(VLOOKUP($C108,'Regional Crises'!$B$1:$R$66,11,FALSE)="x","x",ROUND(IF(VLOOKUP($C108,'Regional Crises'!$B$1:$R$66,11,FALSE)&gt;M$3,5,IF(VLOOKUP($C108,'Regional Crises'!$B$1:$R$66,11,FALSE)&lt;M$4,0,5-(M$3-VLOOKUP($C108,'Regional Crises'!$B$1:$R$66,11,FALSE))/(M$3-M$4)*5)),1))),IF(VLOOKUP($E108,'Country Indicator Data'!$B$4:$N$300,7,FALSE)="x","x",ROUND(IF(VLOOKUP($E108,'Country Indicator Data'!$B$4:$N$300,7,FALSE)&gt;M$3,5,IF(VLOOKUP($E108,'Country Indicator Data'!$B$4:$N$300,7,FALSE)&lt;M$4,0,5-(M$3-VLOOKUP($E108,'Country Indicator Data'!$B$4:$N$300,7,FALSE))/(M$3-M$4)*5)),1)))</f>
        <v>1.1000000000000001</v>
      </c>
      <c r="N108" s="256">
        <f t="shared" si="41"/>
        <v>2.2999999999999998</v>
      </c>
      <c r="O108" s="256">
        <f t="shared" si="42"/>
        <v>2.4499999999999997</v>
      </c>
      <c r="P108" s="256">
        <f>IF(B108="Regional crisis",VLOOKUP(C108,'Regional Crises'!$B$1:$R$69,12,FALSE),VLOOKUP(E108,'Country Indicator Data'!$B$4:$I$300,8,FALSE))</f>
        <v>3</v>
      </c>
      <c r="Q108" s="256">
        <f>IF($B108="Regional crisis",((IF(VLOOKUP($C108,'Regional Crises'!$B$1:$R$66,13,FALSE)="x","x",ROUND(IF(VLOOKUP($C108,'Regional Crises'!$B$1:$R$66,13,FALSE)&gt;Q$3,5,IF(VLOOKUP($C108,'Regional Crises'!$B$1:$R$66,13,FALSE)&lt;Q$4,0,5-(LOG(Q$3)-LOG(VLOOKUP($C108,'Regional Crises'!$B$1:$R$66,13,FALSE)))/(LOG(Q$3)-LOG(Q$4))*5)),1)))),(IF(VLOOKUP($E108,'Country Indicator Data'!$B$4:$N$300,9,FALSE)="x","x",ROUND(IF(VLOOKUP($E108,'Country Indicator Data'!$B$4:$N$300,9,FALSE)&gt;Q$3,5,IF(VLOOKUP($E108,'Country Indicator Data'!$B$4:$N$300,9,FALSE)&lt;Q$4,0,5-(LOG(Q$3)-LOG(VLOOKUP($E108,'Country Indicator Data'!$B$4:$N$300,9,FALSE)))/(LOG(Q$3)-LOG(Q$4))*5)),1))))</f>
        <v>3.3</v>
      </c>
      <c r="R108" s="256">
        <f t="shared" si="43"/>
        <v>3.15</v>
      </c>
      <c r="S108" s="256">
        <f>IF(B108="Regional crisis",((IF(VLOOKUP($C108,'Regional Crises'!$B$1:$R$66,17,FALSE)="x","x",ROUND(IF(VLOOKUP($C108,'Regional Crises'!$B$1:$R$66,17,FALSE)&gt;S$3,0,IF(VLOOKUP($C108,'Regional Crises'!$B$1:$R$66,17,FALSE)&lt;S$4,5,(S$3-VLOOKUP($C108,'Regional Crises'!$B$1:$R$66,17,FALSE))/(S$3-S$4)*5)),1)))),(IF(VLOOKUP($E108,'Country Indicator Data'!$B$4:$N$300,13,FALSE)="x","x",ROUND(IF(VLOOKUP($E108,'Country Indicator Data'!$B$4:$N$300,13,FALSE)&gt;S$3,0,IF(VLOOKUP($E108,'Country Indicator Data'!$B$4:$N$300,13,FALSE)&lt;S$4,5,(S$3-VLOOKUP($E108,'Country Indicator Data'!$B$4:$N$300,13,FALSE))/(S$3-S$4)*5)),1))))</f>
        <v>3.2</v>
      </c>
      <c r="T108" s="256">
        <f>IF(B108="Regional crisis",((IF(VLOOKUP($C108,'Regional Crises'!$B$1:$R$66,14,FALSE)="x","x",ROUND(IF(VLOOKUP($C108,'Regional Crises'!$B$1:$R$66,14,FALSE)&gt;T$3,0,IF(VLOOKUP($C108,'Regional Crises'!$B$1:$R$66,14,FALSE)&lt;T$4,5,(T$3-VLOOKUP($C108,'Regional Crises'!$B$1:$R$66,14,FALSE))/(T$3-T$4)*5)),1)))),(IF(VLOOKUP($E108,'Country Indicator Data'!$B$4:$N$300,10,FALSE)="x","x",ROUND(IF(VLOOKUP($E108,'Country Indicator Data'!$B$4:$N$300,10,FALSE)&gt;T$3,0,IF(VLOOKUP($E108,'Country Indicator Data'!$B$4:$N$300,10,FALSE)&lt;T$4,5,(T$3-VLOOKUP($E108,'Country Indicator Data'!$B$4:$N$300,10,FALSE))/(T$3-T$4)*5)),1))))</f>
        <v>2.8</v>
      </c>
      <c r="U108" s="256">
        <f>IF(B108="Regional crisis",((IF(VLOOKUP($C108,'Regional Crises'!$B$1:$R$66,15,FALSE)="x","x",ROUND(IF(VLOOKUP($C108,'Regional Crises'!$B$1:$R$66,15,FALSE)&gt;U$3,0,IF(VLOOKUP($C108,'Regional Crises'!$B$1:$R$66,15,FALSE)&lt;U$4,5,(U$3-VLOOKUP($C108,'Regional Crises'!$B$1:$R$66,15,FALSE))/(U$3-U$4)*5)),1)))),(IF(VLOOKUP($E108,'Country Indicator Data'!$B$4:$N$300,11,FALSE)="x","x",ROUND(IF(VLOOKUP($E108,'Country Indicator Data'!$B$4:$N$300,11,FALSE)&gt;U$3,0,IF(VLOOKUP($E108,'Country Indicator Data'!$B$4:$N$300,11,FALSE)&lt;U$4,5,(U$3-VLOOKUP($E108,'Country Indicator Data'!$B$4:$N$300,11,FALSE))/(U$3-U$4)*5)),1))))</f>
        <v>2.4</v>
      </c>
      <c r="V108" s="256">
        <f>IF(B108="Regional crisis",((IF(VLOOKUP($C108,'Regional Crises'!$B$1:$R$66,16,FALSE)="x","x",ROUND(IF(VLOOKUP($C108,'Regional Crises'!$B$1:$R$66,16,FALSE)&gt;V$3,0,IF(VLOOKUP($C108,'Regional Crises'!$B$1:$R$66,16,FALSE)&lt;V$4,5,(V$3-VLOOKUP($C108,'Regional Crises'!$B$1:$R$66,16,FALSE))/(V$3-V$4)*5)),1)))),(IF(VLOOKUP($E108,'Country Indicator Data'!$B$4:$N$300,12,FALSE)="x","x",ROUND(IF(VLOOKUP($E108,'Country Indicator Data'!$B$4:$N$300,12,FALSE)&gt;V$3,0,IF(VLOOKUP($E108,'Country Indicator Data'!$B$4:$N$300,12,FALSE)&lt;V$4,5,(V$3-VLOOKUP($E108,'Country Indicator Data'!$B$4:$N$300,12,FALSE))/(V$3-V$4)*5)),1))))</f>
        <v>2.2999999999999998</v>
      </c>
      <c r="W108" s="256">
        <f t="shared" si="44"/>
        <v>2.7</v>
      </c>
      <c r="X108" s="256">
        <f t="shared" si="45"/>
        <v>2.8</v>
      </c>
      <c r="Y108" s="263">
        <f>IF('Core Indicators'!FC105="x","x",IF('Core Indicators'!FC105&gt;=5,5,IF('Core Indicators'!FC105&gt;=4,4,IF('Core Indicators'!FC105&gt;=3,3,IF('Core Indicators'!FC105&gt;=2,2,IF('Core Indicators'!FC105&gt;=1,1,0))))))</f>
        <v>3</v>
      </c>
      <c r="Z108" s="256">
        <f t="shared" si="46"/>
        <v>3</v>
      </c>
      <c r="AA108" s="263">
        <f>'Crisis Indicator Data'!Y105</f>
        <v>2</v>
      </c>
      <c r="AB108" s="263">
        <f>'Crisis Indicator Data'!Z105</f>
        <v>1</v>
      </c>
      <c r="AC108" s="263">
        <f>'Crisis Indicator Data'!AA105</f>
        <v>2</v>
      </c>
      <c r="AD108" s="263">
        <f>'Crisis Indicator Data'!AB105</f>
        <v>0</v>
      </c>
      <c r="AE108" s="263">
        <f t="shared" si="47"/>
        <v>2</v>
      </c>
      <c r="AF108" s="263">
        <f>'Crisis Indicator Data'!AC105</f>
        <v>0</v>
      </c>
      <c r="AG108" s="263">
        <f>'Crisis Indicator Data'!AD105</f>
        <v>2</v>
      </c>
      <c r="AH108" s="263">
        <f t="shared" si="48"/>
        <v>2</v>
      </c>
      <c r="AI108" s="263">
        <f>'Crisis Indicator Data'!AE105</f>
        <v>1</v>
      </c>
      <c r="AJ108" s="263">
        <f>'Crisis Indicator Data'!AF105</f>
        <v>1</v>
      </c>
      <c r="AK108" s="263">
        <f>'Crisis Indicator Data'!AG105</f>
        <v>1</v>
      </c>
      <c r="AL108" s="263">
        <f t="shared" si="49"/>
        <v>3</v>
      </c>
      <c r="AM108" s="256">
        <f t="shared" si="50"/>
        <v>2</v>
      </c>
      <c r="AN108" s="256">
        <f t="shared" si="51"/>
        <v>2.5</v>
      </c>
    </row>
    <row r="109" spans="1:40" ht="13.5" customHeight="1" x14ac:dyDescent="0.35">
      <c r="A109" s="150" t="str">
        <f>'Crisis Indicator Data'!A106</f>
        <v>Syrian Regional Crisis</v>
      </c>
      <c r="B109" s="151" t="str">
        <f>'Crisis Indicator Data'!B106</f>
        <v>Regional crisis</v>
      </c>
      <c r="C109" s="151" t="str">
        <f>'Crisis Indicator Data'!C106</f>
        <v>REG004</v>
      </c>
      <c r="D109" s="151" t="str">
        <f>'Crisis Indicator Data'!D106</f>
        <v>Syria,Turkey,Iraq,Egypt,Jordan,Lebanon</v>
      </c>
      <c r="E109" s="152" t="str">
        <f>'Crisis Indicator Data'!E106</f>
        <v>SYR,TUR,IRQ,EGY,JOR,LBN</v>
      </c>
      <c r="F109" s="256">
        <f>IF(B109="Regional crisis",(IF(VLOOKUP($C109,'Regional Crises'!$B$1:$R$66,7,FALSE)="x","x",ROUND(IF(VLOOKUP($C109,'Regional Crises'!$B$1:$R$66,7,FALSE)&gt;$F$3,5,IF(VLOOKUP($C109,'Regional Crises'!$B$1:$R$66,7,FALSE)&lt;F$4,0,($F$3-VLOOKUP($C109,'Regional Crises'!$B$1:$R$66,7,FALSE))/($F$3-$F$4)*5)),1))),IF(VLOOKUP($E109,'Country Indicator Data'!$B$4:$N$300,3,FALSE)="x","x",ROUND(IF(VLOOKUP($E109,'Country Indicator Data'!$B$4:$N$300,3,FALSE)&gt;$F$3,5,IF(VLOOKUP($E109,'Country Indicator Data'!$B$4:$N$300,3,FALSE)&lt;$F$4,0,($F$3-VLOOKUP($E109,'Country Indicator Data'!$B$4:$N$300,3,FALSE))/($F$3-$F$4)*5)),1)))</f>
        <v>3.8</v>
      </c>
      <c r="G109" s="256">
        <f>IF(B109="Regional crisis",(IF(VLOOKUP($C109,'Regional Crises'!$B$1:$R$66,9,FALSE)="x","x",ROUND(IF(VLOOKUP($C109,'Regional Crises'!$B$1:$R$66,9,FALSE)&gt;G$3,5,IF(VLOOKUP($C109,'Regional Crises'!$B$1:$R$66,9,FALSE)&lt;G$4,0,(G$3-VLOOKUP($C109,'Regional Crises'!$B$1:$R$66,9,FALSE))/(G$3-G$4)*5)),1))),IF(VLOOKUP($E109,'Country Indicator Data'!$B$4:$N$300,5,FALSE)="x","x",ROUND(IF(VLOOKUP($E109,'Country Indicator Data'!$B$4:$N$300,5,FALSE)&gt;G$3,5,IF(VLOOKUP($E109,'Country Indicator Data'!$B$4:$N$300,5,FALSE)&lt;G$4,0,(G$3-VLOOKUP($E109,'Country Indicator Data'!$B$4:$N$300,5,FALSE))/(G$3-G$4)*5)),1)))</f>
        <v>3</v>
      </c>
      <c r="H109" s="256">
        <f t="shared" si="39"/>
        <v>3.4</v>
      </c>
      <c r="I109" s="256">
        <f>IF(B109="Regional crisis",(IF(VLOOKUP($C109,'Regional Crises'!$B$1:$R$66,6,FALSE)="x","x",ROUND(IF(VLOOKUP($C109,'Regional Crises'!$B$1:$R$66,6,FALSE)&gt;I$3,5,IF(VLOOKUP($C109,'Regional Crises'!$B$1:$R$66,6,FALSE)&lt;I$4,0,5-(I$3-VLOOKUP($C109,'Regional Crises'!$B$1:$R$66,6,FALSE))/(I$3-I$4)*5)),1))),IF(VLOOKUP($E109,'Country Indicator Data'!$B$4:$N$300,2,FALSE)="x","x",ROUND(IF(VLOOKUP($E109,'Country Indicator Data'!$B$4:$N$300,2,FALSE)&gt;I$3,5,IF(VLOOKUP($E109,'Country Indicator Data'!$B$4:$N$300,2,FALSE)&lt;I$4,0,5-(I$3-VLOOKUP($E109,'Country Indicator Data'!$B$4:$N$300,2,FALSE))/(I$3-I$4)*5)),1)))</f>
        <v>2.5</v>
      </c>
      <c r="J109" s="256">
        <f>IF(B109="Regional crisis",(IF(VLOOKUP($C109,'Regional Crises'!$B$1:$R$66,8,FALSE)="x","x",ROUND(IF(VLOOKUP($C109,'Regional Crises'!$B$1:$R$66,8,FALSE)&gt;J$3,5,IF(VLOOKUP($C109,'Regional Crises'!$B$1:$R$66,8,FALSE)&lt;J$4,0,5-(J$3-VLOOKUP($C109,'Regional Crises'!$B$1:$R$66,8,FALSE))/(J$3-J$4)*5)),1))),IF(VLOOKUP($E109,'Country Indicator Data'!$B$4:$N$300,4,FALSE)="x","x",ROUND(IF(VLOOKUP($E109,'Country Indicator Data'!$B$4:$N$300,4,FALSE)&gt;J$3,5,IF(VLOOKUP($E109,'Country Indicator Data'!$B$4:$N$300,4,FALSE)&lt;J$4,0,5-(J$3-VLOOKUP($E109,'Country Indicator Data'!$B$4:$N$300,4,FALSE))/(J$3-J$4)*5)),1)))</f>
        <v>3.3</v>
      </c>
      <c r="K109" s="256">
        <f t="shared" si="40"/>
        <v>2.9</v>
      </c>
      <c r="L109" s="256">
        <f>IF(B109="Regional crisis",(IF(VLOOKUP($C109,'Regional Crises'!$B$1:$R$66,10,FALSE)="x","x",ROUND(IF(VLOOKUP($C109,'Regional Crises'!$B$1:$R$66,10,FALSE)&gt;L$3,5,IF(VLOOKUP($C109,'Regional Crises'!$B$1:$R$66,10,FALSE)&lt;L$4,0,5-(L$3-VLOOKUP($C109,'Regional Crises'!$B$1:$R$66,10,FALSE))/(L$3-L$4)*5)),1))),IF(VLOOKUP($E109,'Country Indicator Data'!$B$4:$N$300,6,FALSE)="x","x",ROUND(IF(VLOOKUP($E109,'Country Indicator Data'!$B$4:$N$300,6,FALSE)&gt;L$3,5,IF(VLOOKUP($E109,'Country Indicator Data'!$B$4:$N$300,6,FALSE)&lt;L$4,0,5-(L$3-VLOOKUP($E109,'Country Indicator Data'!$B$4:$N$300,6,FALSE))/(L$3-L$4)*5)),1)))</f>
        <v>3</v>
      </c>
      <c r="M109" s="256">
        <f>IF(B109="Regional crisis",(IF(VLOOKUP($C109,'Regional Crises'!$B$1:$R$66,11,FALSE)="x","x",ROUND(IF(VLOOKUP($C109,'Regional Crises'!$B$1:$R$66,11,FALSE)&gt;M$3,5,IF(VLOOKUP($C109,'Regional Crises'!$B$1:$R$66,11,FALSE)&lt;M$4,0,5-(M$3-VLOOKUP($C109,'Regional Crises'!$B$1:$R$66,11,FALSE))/(M$3-M$4)*5)),1))),IF(VLOOKUP($E109,'Country Indicator Data'!$B$4:$N$300,7,FALSE)="x","x",ROUND(IF(VLOOKUP($E109,'Country Indicator Data'!$B$4:$N$300,7,FALSE)&gt;M$3,5,IF(VLOOKUP($E109,'Country Indicator Data'!$B$4:$N$300,7,FALSE)&lt;M$4,0,5-(M$3-VLOOKUP($E109,'Country Indicator Data'!$B$4:$N$300,7,FALSE))/(M$3-M$4)*5)),1)))</f>
        <v>1.2</v>
      </c>
      <c r="N109" s="256">
        <f t="shared" si="41"/>
        <v>2.1</v>
      </c>
      <c r="O109" s="256">
        <f t="shared" si="42"/>
        <v>2.8000000000000003</v>
      </c>
      <c r="P109" s="256">
        <f>IF(B109="Regional crisis",VLOOKUP(C109,'Regional Crises'!$B$1:$R$69,12,FALSE),VLOOKUP(E109,'Country Indicator Data'!$B$4:$I$300,8,FALSE))</f>
        <v>3.8333333333333335</v>
      </c>
      <c r="Q109" s="256">
        <f>IF($B109="Regional crisis",((IF(VLOOKUP($C109,'Regional Crises'!$B$1:$R$66,13,FALSE)="x","x",ROUND(IF(VLOOKUP($C109,'Regional Crises'!$B$1:$R$66,13,FALSE)&gt;Q$3,5,IF(VLOOKUP($C109,'Regional Crises'!$B$1:$R$66,13,FALSE)&lt;Q$4,0,5-(LOG(Q$3)-LOG(VLOOKUP($C109,'Regional Crises'!$B$1:$R$66,13,FALSE)))/(LOG(Q$3)-LOG(Q$4))*5)),1)))),(IF(VLOOKUP($E109,'Country Indicator Data'!$B$4:$N$300,9,FALSE)="x","x",ROUND(IF(VLOOKUP($E109,'Country Indicator Data'!$B$4:$N$300,9,FALSE)&gt;Q$3,5,IF(VLOOKUP($E109,'Country Indicator Data'!$B$4:$N$300,9,FALSE)&lt;Q$4,0,5-(LOG(Q$3)-LOG(VLOOKUP($E109,'Country Indicator Data'!$B$4:$N$300,9,FALSE)))/(LOG(Q$3)-LOG(Q$4))*5)),1))))</f>
        <v>4.9000000000000004</v>
      </c>
      <c r="R109" s="256">
        <f t="shared" si="43"/>
        <v>4.3666666666666671</v>
      </c>
      <c r="S109" s="256">
        <f>IF(B109="Regional crisis",((IF(VLOOKUP($C109,'Regional Crises'!$B$1:$R$66,17,FALSE)="x","x",ROUND(IF(VLOOKUP($C109,'Regional Crises'!$B$1:$R$66,17,FALSE)&gt;S$3,0,IF(VLOOKUP($C109,'Regional Crises'!$B$1:$R$66,17,FALSE)&lt;S$4,5,(S$3-VLOOKUP($C109,'Regional Crises'!$B$1:$R$66,17,FALSE))/(S$3-S$4)*5)),1)))),(IF(VLOOKUP($E109,'Country Indicator Data'!$B$4:$N$300,13,FALSE)="x","x",ROUND(IF(VLOOKUP($E109,'Country Indicator Data'!$B$4:$N$300,13,FALSE)&gt;S$3,0,IF(VLOOKUP($E109,'Country Indicator Data'!$B$4:$N$300,13,FALSE)&lt;S$4,5,(S$3-VLOOKUP($E109,'Country Indicator Data'!$B$4:$N$300,13,FALSE))/(S$3-S$4)*5)),1))))</f>
        <v>3.5</v>
      </c>
      <c r="T109" s="256">
        <f>IF(B109="Regional crisis",((IF(VLOOKUP($C109,'Regional Crises'!$B$1:$R$66,14,FALSE)="x","x",ROUND(IF(VLOOKUP($C109,'Regional Crises'!$B$1:$R$66,14,FALSE)&gt;T$3,0,IF(VLOOKUP($C109,'Regional Crises'!$B$1:$R$66,14,FALSE)&lt;T$4,5,(T$3-VLOOKUP($C109,'Regional Crises'!$B$1:$R$66,14,FALSE))/(T$3-T$4)*5)),1)))),(IF(VLOOKUP($E109,'Country Indicator Data'!$B$4:$N$300,10,FALSE)="x","x",ROUND(IF(VLOOKUP($E109,'Country Indicator Data'!$B$4:$N$300,10,FALSE)&gt;T$3,0,IF(VLOOKUP($E109,'Country Indicator Data'!$B$4:$N$300,10,FALSE)&lt;T$4,5,(T$3-VLOOKUP($E109,'Country Indicator Data'!$B$4:$N$300,10,FALSE))/(T$3-T$4)*5)),1))))</f>
        <v>3.4</v>
      </c>
      <c r="U109" s="256">
        <f>IF(B109="Regional crisis",((IF(VLOOKUP($C109,'Regional Crises'!$B$1:$R$66,15,FALSE)="x","x",ROUND(IF(VLOOKUP($C109,'Regional Crises'!$B$1:$R$66,15,FALSE)&gt;U$3,0,IF(VLOOKUP($C109,'Regional Crises'!$B$1:$R$66,15,FALSE)&lt;U$4,5,(U$3-VLOOKUP($C109,'Regional Crises'!$B$1:$R$66,15,FALSE))/(U$3-U$4)*5)),1)))),(IF(VLOOKUP($E109,'Country Indicator Data'!$B$4:$N$300,11,FALSE)="x","x",ROUND(IF(VLOOKUP($E109,'Country Indicator Data'!$B$4:$N$300,11,FALSE)&gt;U$3,0,IF(VLOOKUP($E109,'Country Indicator Data'!$B$4:$N$300,11,FALSE)&lt;U$4,5,(U$3-VLOOKUP($E109,'Country Indicator Data'!$B$4:$N$300,11,FALSE))/(U$3-U$4)*5)),1))))</f>
        <v>3.3</v>
      </c>
      <c r="V109" s="256">
        <f>IF(B109="Regional crisis",((IF(VLOOKUP($C109,'Regional Crises'!$B$1:$R$66,16,FALSE)="x","x",ROUND(IF(VLOOKUP($C109,'Regional Crises'!$B$1:$R$66,16,FALSE)&gt;V$3,0,IF(VLOOKUP($C109,'Regional Crises'!$B$1:$R$66,16,FALSE)&lt;V$4,5,(V$3-VLOOKUP($C109,'Regional Crises'!$B$1:$R$66,16,FALSE))/(V$3-V$4)*5)),1)))),(IF(VLOOKUP($E109,'Country Indicator Data'!$B$4:$N$300,12,FALSE)="x","x",ROUND(IF(VLOOKUP($E109,'Country Indicator Data'!$B$4:$N$300,12,FALSE)&gt;V$3,0,IF(VLOOKUP($E109,'Country Indicator Data'!$B$4:$N$300,12,FALSE)&lt;V$4,5,(V$3-VLOOKUP($E109,'Country Indicator Data'!$B$4:$N$300,12,FALSE))/(V$3-V$4)*5)),1))))</f>
        <v>3.6</v>
      </c>
      <c r="W109" s="256">
        <f t="shared" si="44"/>
        <v>3.5</v>
      </c>
      <c r="X109" s="256">
        <f t="shared" si="45"/>
        <v>3.6</v>
      </c>
      <c r="Y109" s="263">
        <f>IF('Core Indicators'!FC106="x","x",IF('Core Indicators'!FC106&gt;=5,5,IF('Core Indicators'!FC106&gt;=4,4,IF('Core Indicators'!FC106&gt;=3,3,IF('Core Indicators'!FC106&gt;=2,2,IF('Core Indicators'!FC106&gt;=1,1,0))))))</f>
        <v>5</v>
      </c>
      <c r="Z109" s="256">
        <f t="shared" si="46"/>
        <v>5</v>
      </c>
      <c r="AA109" s="263">
        <f>'Crisis Indicator Data'!Y106</f>
        <v>1</v>
      </c>
      <c r="AB109" s="263">
        <f>'Crisis Indicator Data'!Z106</f>
        <v>3</v>
      </c>
      <c r="AC109" s="263">
        <f>'Crisis Indicator Data'!AA106</f>
        <v>2</v>
      </c>
      <c r="AD109" s="263">
        <f>'Crisis Indicator Data'!AB106</f>
        <v>3</v>
      </c>
      <c r="AE109" s="263">
        <f t="shared" si="47"/>
        <v>4</v>
      </c>
      <c r="AF109" s="263">
        <f>'Crisis Indicator Data'!AC106</f>
        <v>2</v>
      </c>
      <c r="AG109" s="263">
        <f>'Crisis Indicator Data'!AD106</f>
        <v>3</v>
      </c>
      <c r="AH109" s="263">
        <f t="shared" si="48"/>
        <v>5</v>
      </c>
      <c r="AI109" s="263">
        <f>'Crisis Indicator Data'!AE106</f>
        <v>3</v>
      </c>
      <c r="AJ109" s="263">
        <f>'Crisis Indicator Data'!AF106</f>
        <v>3</v>
      </c>
      <c r="AK109" s="263">
        <f>'Crisis Indicator Data'!AG106</f>
        <v>3</v>
      </c>
      <c r="AL109" s="263">
        <f t="shared" si="49"/>
        <v>5</v>
      </c>
      <c r="AM109" s="256">
        <f t="shared" si="50"/>
        <v>5</v>
      </c>
      <c r="AN109" s="256">
        <f t="shared" si="51"/>
        <v>5</v>
      </c>
    </row>
    <row r="110" spans="1:40" ht="13.5" customHeight="1" x14ac:dyDescent="0.35">
      <c r="A110" s="150" t="str">
        <f>'Crisis Indicator Data'!A107</f>
        <v xml:space="preserve">Eastern Mediterranean Route </v>
      </c>
      <c r="B110" s="151" t="str">
        <f>'Crisis Indicator Data'!B107</f>
        <v>Regional crisis</v>
      </c>
      <c r="C110" s="151" t="str">
        <f>'Crisis Indicator Data'!C107</f>
        <v>REG006</v>
      </c>
      <c r="D110" s="151" t="str">
        <f>'Crisis Indicator Data'!D107</f>
        <v>Turkey,Greece</v>
      </c>
      <c r="E110" s="152" t="str">
        <f>'Crisis Indicator Data'!E107</f>
        <v>TUR,GRC</v>
      </c>
      <c r="F110" s="256">
        <f>IF(B110="Regional crisis",(IF(VLOOKUP($C110,'Regional Crises'!$B$1:$R$66,7,FALSE)="x","x",ROUND(IF(VLOOKUP($C110,'Regional Crises'!$B$1:$R$66,7,FALSE)&gt;$F$3,5,IF(VLOOKUP($C110,'Regional Crises'!$B$1:$R$66,7,FALSE)&lt;F$4,0,($F$3-VLOOKUP($C110,'Regional Crises'!$B$1:$R$66,7,FALSE))/($F$3-$F$4)*5)),1))),IF(VLOOKUP($E110,'Country Indicator Data'!$B$4:$N$300,3,FALSE)="x","x",ROUND(IF(VLOOKUP($E110,'Country Indicator Data'!$B$4:$N$300,3,FALSE)&gt;$F$3,5,IF(VLOOKUP($E110,'Country Indicator Data'!$B$4:$N$300,3,FALSE)&lt;$F$4,0,($F$3-VLOOKUP($E110,'Country Indicator Data'!$B$4:$N$300,3,FALSE))/($F$3-$F$4)*5)),1)))</f>
        <v>2.1</v>
      </c>
      <c r="G110" s="256">
        <f>IF(B110="Regional crisis",(IF(VLOOKUP($C110,'Regional Crises'!$B$1:$R$66,9,FALSE)="x","x",ROUND(IF(VLOOKUP($C110,'Regional Crises'!$B$1:$R$66,9,FALSE)&gt;G$3,5,IF(VLOOKUP($C110,'Regional Crises'!$B$1:$R$66,9,FALSE)&lt;G$4,0,(G$3-VLOOKUP($C110,'Regional Crises'!$B$1:$R$66,9,FALSE))/(G$3-G$4)*5)),1))),IF(VLOOKUP($E110,'Country Indicator Data'!$B$4:$N$300,5,FALSE)="x","x",ROUND(IF(VLOOKUP($E110,'Country Indicator Data'!$B$4:$N$300,5,FALSE)&gt;G$3,5,IF(VLOOKUP($E110,'Country Indicator Data'!$B$4:$N$300,5,FALSE)&lt;G$4,0,(G$3-VLOOKUP($E110,'Country Indicator Data'!$B$4:$N$300,5,FALSE))/(G$3-G$4)*5)),1)))</f>
        <v>2.5</v>
      </c>
      <c r="H110" s="256">
        <f t="shared" si="39"/>
        <v>2.2999999999999998</v>
      </c>
      <c r="I110" s="256">
        <f>IF(B110="Regional crisis",(IF(VLOOKUP($C110,'Regional Crises'!$B$1:$R$66,6,FALSE)="x","x",ROUND(IF(VLOOKUP($C110,'Regional Crises'!$B$1:$R$66,6,FALSE)&gt;I$3,5,IF(VLOOKUP($C110,'Regional Crises'!$B$1:$R$66,6,FALSE)&lt;I$4,0,5-(I$3-VLOOKUP($C110,'Regional Crises'!$B$1:$R$66,6,FALSE))/(I$3-I$4)*5)),1))),IF(VLOOKUP($E110,'Country Indicator Data'!$B$4:$N$300,2,FALSE)="x","x",ROUND(IF(VLOOKUP($E110,'Country Indicator Data'!$B$4:$N$300,2,FALSE)&gt;I$3,5,IF(VLOOKUP($E110,'Country Indicator Data'!$B$4:$N$300,2,FALSE)&lt;I$4,0,5-(I$3-VLOOKUP($E110,'Country Indicator Data'!$B$4:$N$300,2,FALSE))/(I$3-I$4)*5)),1)))</f>
        <v>1.2</v>
      </c>
      <c r="J110" s="256">
        <f>IF(B110="Regional crisis",(IF(VLOOKUP($C110,'Regional Crises'!$B$1:$R$66,8,FALSE)="x","x",ROUND(IF(VLOOKUP($C110,'Regional Crises'!$B$1:$R$66,8,FALSE)&gt;J$3,5,IF(VLOOKUP($C110,'Regional Crises'!$B$1:$R$66,8,FALSE)&lt;J$4,0,5-(J$3-VLOOKUP($C110,'Regional Crises'!$B$1:$R$66,8,FALSE))/(J$3-J$4)*5)),1))),IF(VLOOKUP($E110,'Country Indicator Data'!$B$4:$N$300,4,FALSE)="x","x",ROUND(IF(VLOOKUP($E110,'Country Indicator Data'!$B$4:$N$300,4,FALSE)&gt;J$3,5,IF(VLOOKUP($E110,'Country Indicator Data'!$B$4:$N$300,4,FALSE)&lt;J$4,0,5-(J$3-VLOOKUP($E110,'Country Indicator Data'!$B$4:$N$300,4,FALSE))/(J$3-J$4)*5)),1)))</f>
        <v>1.8</v>
      </c>
      <c r="K110" s="256">
        <f t="shared" si="40"/>
        <v>1.5</v>
      </c>
      <c r="L110" s="256">
        <f>IF(B110="Regional crisis",(IF(VLOOKUP($C110,'Regional Crises'!$B$1:$R$66,10,FALSE)="x","x",ROUND(IF(VLOOKUP($C110,'Regional Crises'!$B$1:$R$66,10,FALSE)&gt;L$3,5,IF(VLOOKUP($C110,'Regional Crises'!$B$1:$R$66,10,FALSE)&lt;L$4,0,5-(L$3-VLOOKUP($C110,'Regional Crises'!$B$1:$R$66,10,FALSE))/(L$3-L$4)*5)),1))),IF(VLOOKUP($E110,'Country Indicator Data'!$B$4:$N$300,6,FALSE)="x","x",ROUND(IF(VLOOKUP($E110,'Country Indicator Data'!$B$4:$N$300,6,FALSE)&gt;L$3,5,IF(VLOOKUP($E110,'Country Indicator Data'!$B$4:$N$300,6,FALSE)&lt;L$4,0,5-(L$3-VLOOKUP($E110,'Country Indicator Data'!$B$4:$N$300,6,FALSE))/(L$3-L$4)*5)),1)))</f>
        <v>1.4</v>
      </c>
      <c r="M110" s="256">
        <f>IF(B110="Regional crisis",(IF(VLOOKUP($C110,'Regional Crises'!$B$1:$R$66,11,FALSE)="x","x",ROUND(IF(VLOOKUP($C110,'Regional Crises'!$B$1:$R$66,11,FALSE)&gt;M$3,5,IF(VLOOKUP($C110,'Regional Crises'!$B$1:$R$66,11,FALSE)&lt;M$4,0,5-(M$3-VLOOKUP($C110,'Regional Crises'!$B$1:$R$66,11,FALSE))/(M$3-M$4)*5)),1))),IF(VLOOKUP($E110,'Country Indicator Data'!$B$4:$N$300,7,FALSE)="x","x",ROUND(IF(VLOOKUP($E110,'Country Indicator Data'!$B$4:$N$300,7,FALSE)&gt;M$3,5,IF(VLOOKUP($E110,'Country Indicator Data'!$B$4:$N$300,7,FALSE)&lt;M$4,0,5-(M$3-VLOOKUP($E110,'Country Indicator Data'!$B$4:$N$300,7,FALSE))/(M$3-M$4)*5)),1)))</f>
        <v>1.6</v>
      </c>
      <c r="N110" s="256">
        <f t="shared" si="41"/>
        <v>1.5</v>
      </c>
      <c r="O110" s="256">
        <f t="shared" si="42"/>
        <v>1.7666666666666666</v>
      </c>
      <c r="P110" s="256">
        <f>IF(B110="Regional crisis",VLOOKUP(C110,'Regional Crises'!$B$1:$R$69,12,FALSE),VLOOKUP(E110,'Country Indicator Data'!$B$4:$I$300,8,FALSE))</f>
        <v>3.5</v>
      </c>
      <c r="Q110" s="256">
        <f>IF($B110="Regional crisis",((IF(VLOOKUP($C110,'Regional Crises'!$B$1:$R$66,13,FALSE)="x","x",ROUND(IF(VLOOKUP($C110,'Regional Crises'!$B$1:$R$66,13,FALSE)&gt;Q$3,5,IF(VLOOKUP($C110,'Regional Crises'!$B$1:$R$66,13,FALSE)&lt;Q$4,0,5-(LOG(Q$3)-LOG(VLOOKUP($C110,'Regional Crises'!$B$1:$R$66,13,FALSE)))/(LOG(Q$3)-LOG(Q$4))*5)),1)))),(IF(VLOOKUP($E110,'Country Indicator Data'!$B$4:$N$300,9,FALSE)="x","x",ROUND(IF(VLOOKUP($E110,'Country Indicator Data'!$B$4:$N$300,9,FALSE)&gt;Q$3,5,IF(VLOOKUP($E110,'Country Indicator Data'!$B$4:$N$300,9,FALSE)&lt;Q$4,0,5-(LOG(Q$3)-LOG(VLOOKUP($E110,'Country Indicator Data'!$B$4:$N$300,9,FALSE)))/(LOG(Q$3)-LOG(Q$4))*5)),1))))</f>
        <v>3.2</v>
      </c>
      <c r="R110" s="256">
        <f t="shared" si="43"/>
        <v>3.35</v>
      </c>
      <c r="S110" s="256">
        <f>IF(B110="Regional crisis",((IF(VLOOKUP($C110,'Regional Crises'!$B$1:$R$66,17,FALSE)="x","x",ROUND(IF(VLOOKUP($C110,'Regional Crises'!$B$1:$R$66,17,FALSE)&gt;S$3,0,IF(VLOOKUP($C110,'Regional Crises'!$B$1:$R$66,17,FALSE)&lt;S$4,5,(S$3-VLOOKUP($C110,'Regional Crises'!$B$1:$R$66,17,FALSE))/(S$3-S$4)*5)),1)))),(IF(VLOOKUP($E110,'Country Indicator Data'!$B$4:$N$300,13,FALSE)="x","x",ROUND(IF(VLOOKUP($E110,'Country Indicator Data'!$B$4:$N$300,13,FALSE)&gt;S$3,0,IF(VLOOKUP($E110,'Country Indicator Data'!$B$4:$N$300,13,FALSE)&lt;S$4,5,(S$3-VLOOKUP($E110,'Country Indicator Data'!$B$4:$N$300,13,FALSE))/(S$3-S$4)*5)),1))))</f>
        <v>2.8</v>
      </c>
      <c r="T110" s="256">
        <f>IF(B110="Regional crisis",((IF(VLOOKUP($C110,'Regional Crises'!$B$1:$R$66,14,FALSE)="x","x",ROUND(IF(VLOOKUP($C110,'Regional Crises'!$B$1:$R$66,14,FALSE)&gt;T$3,0,IF(VLOOKUP($C110,'Regional Crises'!$B$1:$R$66,14,FALSE)&lt;T$4,5,(T$3-VLOOKUP($C110,'Regional Crises'!$B$1:$R$66,14,FALSE))/(T$3-T$4)*5)),1)))),(IF(VLOOKUP($E110,'Country Indicator Data'!$B$4:$N$300,10,FALSE)="x","x",ROUND(IF(VLOOKUP($E110,'Country Indicator Data'!$B$4:$N$300,10,FALSE)&gt;T$3,0,IF(VLOOKUP($E110,'Country Indicator Data'!$B$4:$N$300,10,FALSE)&lt;T$4,5,(T$3-VLOOKUP($E110,'Country Indicator Data'!$B$4:$N$300,10,FALSE))/(T$3-T$4)*5)),1))))</f>
        <v>2.5</v>
      </c>
      <c r="U110" s="256">
        <f>IF(B110="Regional crisis",((IF(VLOOKUP($C110,'Regional Crises'!$B$1:$R$66,15,FALSE)="x","x",ROUND(IF(VLOOKUP($C110,'Regional Crises'!$B$1:$R$66,15,FALSE)&gt;U$3,0,IF(VLOOKUP($C110,'Regional Crises'!$B$1:$R$66,15,FALSE)&lt;U$4,5,(U$3-VLOOKUP($C110,'Regional Crises'!$B$1:$R$66,15,FALSE))/(U$3-U$4)*5)),1)))),(IF(VLOOKUP($E110,'Country Indicator Data'!$B$4:$N$300,11,FALSE)="x","x",ROUND(IF(VLOOKUP($E110,'Country Indicator Data'!$B$4:$N$300,11,FALSE)&gt;U$3,0,IF(VLOOKUP($E110,'Country Indicator Data'!$B$4:$N$300,11,FALSE)&lt;U$4,5,(U$3-VLOOKUP($E110,'Country Indicator Data'!$B$4:$N$300,11,FALSE))/(U$3-U$4)*5)),1))))</f>
        <v>3.3</v>
      </c>
      <c r="V110" s="256">
        <f>IF(B110="Regional crisis",((IF(VLOOKUP($C110,'Regional Crises'!$B$1:$R$66,16,FALSE)="x","x",ROUND(IF(VLOOKUP($C110,'Regional Crises'!$B$1:$R$66,16,FALSE)&gt;V$3,0,IF(VLOOKUP($C110,'Regional Crises'!$B$1:$R$66,16,FALSE)&lt;V$4,5,(V$3-VLOOKUP($C110,'Regional Crises'!$B$1:$R$66,16,FALSE))/(V$3-V$4)*5)),1)))),(IF(VLOOKUP($E110,'Country Indicator Data'!$B$4:$N$300,12,FALSE)="x","x",ROUND(IF(VLOOKUP($E110,'Country Indicator Data'!$B$4:$N$300,12,FALSE)&gt;V$3,0,IF(VLOOKUP($E110,'Country Indicator Data'!$B$4:$N$300,12,FALSE)&lt;V$4,5,(V$3-VLOOKUP($E110,'Country Indicator Data'!$B$4:$N$300,12,FALSE))/(V$3-V$4)*5)),1))))</f>
        <v>2</v>
      </c>
      <c r="W110" s="256">
        <f t="shared" si="44"/>
        <v>2.7</v>
      </c>
      <c r="X110" s="256">
        <f t="shared" si="45"/>
        <v>2.6</v>
      </c>
      <c r="Y110" s="263">
        <f>IF('Core Indicators'!FC107="x","x",IF('Core Indicators'!FC107&gt;=5,5,IF('Core Indicators'!FC107&gt;=4,4,IF('Core Indicators'!FC107&gt;=3,3,IF('Core Indicators'!FC107&gt;=2,2,IF('Core Indicators'!FC107&gt;=1,1,0))))))</f>
        <v>2</v>
      </c>
      <c r="Z110" s="256">
        <f t="shared" si="46"/>
        <v>2</v>
      </c>
      <c r="AA110" s="263">
        <f>'Crisis Indicator Data'!Y107</f>
        <v>1</v>
      </c>
      <c r="AB110" s="263">
        <f>'Crisis Indicator Data'!Z107</f>
        <v>2</v>
      </c>
      <c r="AC110" s="263">
        <f>'Crisis Indicator Data'!AA107</f>
        <v>2</v>
      </c>
      <c r="AD110" s="263">
        <f>'Crisis Indicator Data'!AB107</f>
        <v>0</v>
      </c>
      <c r="AE110" s="263">
        <f t="shared" si="47"/>
        <v>2</v>
      </c>
      <c r="AF110" s="263">
        <f>'Crisis Indicator Data'!AC107</f>
        <v>2</v>
      </c>
      <c r="AG110" s="263">
        <f>'Crisis Indicator Data'!AD107</f>
        <v>3</v>
      </c>
      <c r="AH110" s="263">
        <f t="shared" si="48"/>
        <v>5</v>
      </c>
      <c r="AI110" s="263">
        <f>'Crisis Indicator Data'!AE107</f>
        <v>1</v>
      </c>
      <c r="AJ110" s="263">
        <f>'Crisis Indicator Data'!AF107</f>
        <v>3</v>
      </c>
      <c r="AK110" s="263">
        <f>'Crisis Indicator Data'!AG107</f>
        <v>1</v>
      </c>
      <c r="AL110" s="263">
        <f t="shared" si="49"/>
        <v>4</v>
      </c>
      <c r="AM110" s="256">
        <f t="shared" si="50"/>
        <v>4</v>
      </c>
      <c r="AN110" s="256">
        <f t="shared" si="51"/>
        <v>3</v>
      </c>
    </row>
    <row r="111" spans="1:40" ht="13.5" customHeight="1" x14ac:dyDescent="0.35">
      <c r="A111" s="150" t="str">
        <f>'Crisis Indicator Data'!A108</f>
        <v>Central Mediterranean Route</v>
      </c>
      <c r="B111" s="151" t="str">
        <f>'Crisis Indicator Data'!B108</f>
        <v>Regional crisis</v>
      </c>
      <c r="C111" s="151" t="str">
        <f>'Crisis Indicator Data'!C108</f>
        <v>REG007</v>
      </c>
      <c r="D111" s="151" t="str">
        <f>'Crisis Indicator Data'!D108</f>
        <v>Algeria,Tunisia,Libya,Italy</v>
      </c>
      <c r="E111" s="152" t="str">
        <f>'Crisis Indicator Data'!E108</f>
        <v>DZA,TUN,LBY,ITA</v>
      </c>
      <c r="F111" s="256">
        <f>IF(B111="Regional crisis",(IF(VLOOKUP($C111,'Regional Crises'!$B$1:$R$66,7,FALSE)="x","x",ROUND(IF(VLOOKUP($C111,'Regional Crises'!$B$1:$R$66,7,FALSE)&gt;$F$3,5,IF(VLOOKUP($C111,'Regional Crises'!$B$1:$R$66,7,FALSE)&lt;F$4,0,($F$3-VLOOKUP($C111,'Regional Crises'!$B$1:$R$66,7,FALSE))/($F$3-$F$4)*5)),1))),IF(VLOOKUP($E111,'Country Indicator Data'!$B$4:$N$300,3,FALSE)="x","x",ROUND(IF(VLOOKUP($E111,'Country Indicator Data'!$B$4:$N$300,3,FALSE)&gt;$F$3,5,IF(VLOOKUP($E111,'Country Indicator Data'!$B$4:$N$300,3,FALSE)&lt;$F$4,0,($F$3-VLOOKUP($E111,'Country Indicator Data'!$B$4:$N$300,3,FALSE))/($F$3-$F$4)*5)),1)))</f>
        <v>2.9</v>
      </c>
      <c r="G111" s="256">
        <f>IF(B111="Regional crisis",(IF(VLOOKUP($C111,'Regional Crises'!$B$1:$R$66,9,FALSE)="x","x",ROUND(IF(VLOOKUP($C111,'Regional Crises'!$B$1:$R$66,9,FALSE)&gt;G$3,5,IF(VLOOKUP($C111,'Regional Crises'!$B$1:$R$66,9,FALSE)&lt;G$4,0,(G$3-VLOOKUP($C111,'Regional Crises'!$B$1:$R$66,9,FALSE))/(G$3-G$4)*5)),1))),IF(VLOOKUP($E111,'Country Indicator Data'!$B$4:$N$300,5,FALSE)="x","x",ROUND(IF(VLOOKUP($E111,'Country Indicator Data'!$B$4:$N$300,5,FALSE)&gt;G$3,5,IF(VLOOKUP($E111,'Country Indicator Data'!$B$4:$N$300,5,FALSE)&lt;G$4,0,(G$3-VLOOKUP($E111,'Country Indicator Data'!$B$4:$N$300,5,FALSE))/(G$3-G$4)*5)),1)))</f>
        <v>2.7</v>
      </c>
      <c r="H111" s="256">
        <f t="shared" si="39"/>
        <v>2.8</v>
      </c>
      <c r="I111" s="256">
        <f>IF(B111="Regional crisis",(IF(VLOOKUP($C111,'Regional Crises'!$B$1:$R$66,6,FALSE)="x","x",ROUND(IF(VLOOKUP($C111,'Regional Crises'!$B$1:$R$66,6,FALSE)&gt;I$3,5,IF(VLOOKUP($C111,'Regional Crises'!$B$1:$R$66,6,FALSE)&lt;I$4,0,5-(I$3-VLOOKUP($C111,'Regional Crises'!$B$1:$R$66,6,FALSE))/(I$3-I$4)*5)),1))),IF(VLOOKUP($E111,'Country Indicator Data'!$B$4:$N$300,2,FALSE)="x","x",ROUND(IF(VLOOKUP($E111,'Country Indicator Data'!$B$4:$N$300,2,FALSE)&gt;I$3,5,IF(VLOOKUP($E111,'Country Indicator Data'!$B$4:$N$300,2,FALSE)&lt;I$4,0,5-(I$3-VLOOKUP($E111,'Country Indicator Data'!$B$4:$N$300,2,FALSE))/(I$3-I$4)*5)),1)))</f>
        <v>1.1000000000000001</v>
      </c>
      <c r="J111" s="256">
        <f>IF(B111="Regional crisis",(IF(VLOOKUP($C111,'Regional Crises'!$B$1:$R$66,8,FALSE)="x","x",ROUND(IF(VLOOKUP($C111,'Regional Crises'!$B$1:$R$66,8,FALSE)&gt;J$3,5,IF(VLOOKUP($C111,'Regional Crises'!$B$1:$R$66,8,FALSE)&lt;J$4,0,5-(J$3-VLOOKUP($C111,'Regional Crises'!$B$1:$R$66,8,FALSE))/(J$3-J$4)*5)),1))),IF(VLOOKUP($E111,'Country Indicator Data'!$B$4:$N$300,4,FALSE)="x","x",ROUND(IF(VLOOKUP($E111,'Country Indicator Data'!$B$4:$N$300,4,FALSE)&gt;J$3,5,IF(VLOOKUP($E111,'Country Indicator Data'!$B$4:$N$300,4,FALSE)&lt;J$4,0,5-(J$3-VLOOKUP($E111,'Country Indicator Data'!$B$4:$N$300,4,FALSE))/(J$3-J$4)*5)),1)))</f>
        <v>0.7</v>
      </c>
      <c r="K111" s="256">
        <f t="shared" si="40"/>
        <v>0.9</v>
      </c>
      <c r="L111" s="256">
        <f>IF(B111="Regional crisis",(IF(VLOOKUP($C111,'Regional Crises'!$B$1:$R$66,10,FALSE)="x","x",ROUND(IF(VLOOKUP($C111,'Regional Crises'!$B$1:$R$66,10,FALSE)&gt;L$3,5,IF(VLOOKUP($C111,'Regional Crises'!$B$1:$R$66,10,FALSE)&lt;L$4,0,5-(L$3-VLOOKUP($C111,'Regional Crises'!$B$1:$R$66,10,FALSE))/(L$3-L$4)*5)),1))),IF(VLOOKUP($E111,'Country Indicator Data'!$B$4:$N$300,6,FALSE)="x","x",ROUND(IF(VLOOKUP($E111,'Country Indicator Data'!$B$4:$N$300,6,FALSE)&gt;L$3,5,IF(VLOOKUP($E111,'Country Indicator Data'!$B$4:$N$300,6,FALSE)&lt;L$4,0,5-(L$3-VLOOKUP($E111,'Country Indicator Data'!$B$4:$N$300,6,FALSE))/(L$3-L$4)*5)),1)))</f>
        <v>1.6</v>
      </c>
      <c r="M111" s="256">
        <f>IF(B111="Regional crisis",(IF(VLOOKUP($C111,'Regional Crises'!$B$1:$R$66,11,FALSE)="x","x",ROUND(IF(VLOOKUP($C111,'Regional Crises'!$B$1:$R$66,11,FALSE)&gt;M$3,5,IF(VLOOKUP($C111,'Regional Crises'!$B$1:$R$66,11,FALSE)&lt;M$4,0,5-(M$3-VLOOKUP($C111,'Regional Crises'!$B$1:$R$66,11,FALSE))/(M$3-M$4)*5)),1))),IF(VLOOKUP($E111,'Country Indicator Data'!$B$4:$N$300,7,FALSE)="x","x",ROUND(IF(VLOOKUP($E111,'Country Indicator Data'!$B$4:$N$300,7,FALSE)&gt;M$3,5,IF(VLOOKUP($E111,'Country Indicator Data'!$B$4:$N$300,7,FALSE)&lt;M$4,0,5-(M$3-VLOOKUP($E111,'Country Indicator Data'!$B$4:$N$300,7,FALSE))/(M$3-M$4)*5)),1)))</f>
        <v>0.9</v>
      </c>
      <c r="N111" s="256">
        <f t="shared" si="41"/>
        <v>1.25</v>
      </c>
      <c r="O111" s="256">
        <f t="shared" si="42"/>
        <v>1.6499999999999997</v>
      </c>
      <c r="P111" s="256">
        <f>IF(B111="Regional crisis",VLOOKUP(C111,'Regional Crises'!$B$1:$R$69,12,FALSE),VLOOKUP(E111,'Country Indicator Data'!$B$4:$I$300,8,FALSE))</f>
        <v>2.25</v>
      </c>
      <c r="Q111" s="256">
        <f>IF($B111="Regional crisis",((IF(VLOOKUP($C111,'Regional Crises'!$B$1:$R$66,13,FALSE)="x","x",ROUND(IF(VLOOKUP($C111,'Regional Crises'!$B$1:$R$66,13,FALSE)&gt;Q$3,5,IF(VLOOKUP($C111,'Regional Crises'!$B$1:$R$66,13,FALSE)&lt;Q$4,0,5-(LOG(Q$3)-LOG(VLOOKUP($C111,'Regional Crises'!$B$1:$R$66,13,FALSE)))/(LOG(Q$3)-LOG(Q$4))*5)),1)))),(IF(VLOOKUP($E111,'Country Indicator Data'!$B$4:$N$300,9,FALSE)="x","x",ROUND(IF(VLOOKUP($E111,'Country Indicator Data'!$B$4:$N$300,9,FALSE)&gt;Q$3,5,IF(VLOOKUP($E111,'Country Indicator Data'!$B$4:$N$300,9,FALSE)&lt;Q$4,0,5-(LOG(Q$3)-LOG(VLOOKUP($E111,'Country Indicator Data'!$B$4:$N$300,9,FALSE)))/(LOG(Q$3)-LOG(Q$4))*5)),1))))</f>
        <v>4</v>
      </c>
      <c r="R111" s="256">
        <f t="shared" si="43"/>
        <v>3.125</v>
      </c>
      <c r="S111" s="256">
        <f>IF(B111="Regional crisis",((IF(VLOOKUP($C111,'Regional Crises'!$B$1:$R$66,17,FALSE)="x","x",ROUND(IF(VLOOKUP($C111,'Regional Crises'!$B$1:$R$66,17,FALSE)&gt;S$3,0,IF(VLOOKUP($C111,'Regional Crises'!$B$1:$R$66,17,FALSE)&lt;S$4,5,(S$3-VLOOKUP($C111,'Regional Crises'!$B$1:$R$66,17,FALSE))/(S$3-S$4)*5)),1)))),(IF(VLOOKUP($E111,'Country Indicator Data'!$B$4:$N$300,13,FALSE)="x","x",ROUND(IF(VLOOKUP($E111,'Country Indicator Data'!$B$4:$N$300,13,FALSE)&gt;S$3,0,IF(VLOOKUP($E111,'Country Indicator Data'!$B$4:$N$300,13,FALSE)&lt;S$4,5,(S$3-VLOOKUP($E111,'Country Indicator Data'!$B$4:$N$300,13,FALSE))/(S$3-S$4)*5)),1))))</f>
        <v>3.1</v>
      </c>
      <c r="T111" s="256">
        <f>IF(B111="Regional crisis",((IF(VLOOKUP($C111,'Regional Crises'!$B$1:$R$66,14,FALSE)="x","x",ROUND(IF(VLOOKUP($C111,'Regional Crises'!$B$1:$R$66,14,FALSE)&gt;T$3,0,IF(VLOOKUP($C111,'Regional Crises'!$B$1:$R$66,14,FALSE)&lt;T$4,5,(T$3-VLOOKUP($C111,'Regional Crises'!$B$1:$R$66,14,FALSE))/(T$3-T$4)*5)),1)))),(IF(VLOOKUP($E111,'Country Indicator Data'!$B$4:$N$300,10,FALSE)="x","x",ROUND(IF(VLOOKUP($E111,'Country Indicator Data'!$B$4:$N$300,10,FALSE)&gt;T$3,0,IF(VLOOKUP($E111,'Country Indicator Data'!$B$4:$N$300,10,FALSE)&lt;T$4,5,(T$3-VLOOKUP($E111,'Country Indicator Data'!$B$4:$N$300,10,FALSE))/(T$3-T$4)*5)),1))))</f>
        <v>3.1</v>
      </c>
      <c r="U111" s="256">
        <f>IF(B111="Regional crisis",((IF(VLOOKUP($C111,'Regional Crises'!$B$1:$R$66,15,FALSE)="x","x",ROUND(IF(VLOOKUP($C111,'Regional Crises'!$B$1:$R$66,15,FALSE)&gt;U$3,0,IF(VLOOKUP($C111,'Regional Crises'!$B$1:$R$66,15,FALSE)&lt;U$4,5,(U$3-VLOOKUP($C111,'Regional Crises'!$B$1:$R$66,15,FALSE))/(U$3-U$4)*5)),1)))),(IF(VLOOKUP($E111,'Country Indicator Data'!$B$4:$N$300,11,FALSE)="x","x",ROUND(IF(VLOOKUP($E111,'Country Indicator Data'!$B$4:$N$300,11,FALSE)&gt;U$3,0,IF(VLOOKUP($E111,'Country Indicator Data'!$B$4:$N$300,11,FALSE)&lt;U$4,5,(U$3-VLOOKUP($E111,'Country Indicator Data'!$B$4:$N$300,11,FALSE))/(U$3-U$4)*5)),1))))</f>
        <v>2.9</v>
      </c>
      <c r="V111" s="256">
        <f>IF(B111="Regional crisis",((IF(VLOOKUP($C111,'Regional Crises'!$B$1:$R$66,16,FALSE)="x","x",ROUND(IF(VLOOKUP($C111,'Regional Crises'!$B$1:$R$66,16,FALSE)&gt;V$3,0,IF(VLOOKUP($C111,'Regional Crises'!$B$1:$R$66,16,FALSE)&lt;V$4,5,(V$3-VLOOKUP($C111,'Regional Crises'!$B$1:$R$66,16,FALSE))/(V$3-V$4)*5)),1)))),(IF(VLOOKUP($E111,'Country Indicator Data'!$B$4:$N$300,12,FALSE)="x","x",ROUND(IF(VLOOKUP($E111,'Country Indicator Data'!$B$4:$N$300,12,FALSE)&gt;V$3,0,IF(VLOOKUP($E111,'Country Indicator Data'!$B$4:$N$300,12,FALSE)&lt;V$4,5,(V$3-VLOOKUP($E111,'Country Indicator Data'!$B$4:$N$300,12,FALSE))/(V$3-V$4)*5)),1))))</f>
        <v>2.5</v>
      </c>
      <c r="W111" s="256">
        <f t="shared" si="44"/>
        <v>2.9</v>
      </c>
      <c r="X111" s="256">
        <f t="shared" si="45"/>
        <v>2.6</v>
      </c>
      <c r="Y111" s="263">
        <f>IF('Core Indicators'!FC108="x","x",IF('Core Indicators'!FC108&gt;=5,5,IF('Core Indicators'!FC108&gt;=4,4,IF('Core Indicators'!FC108&gt;=3,3,IF('Core Indicators'!FC108&gt;=2,2,IF('Core Indicators'!FC108&gt;=1,1,0))))))</f>
        <v>2</v>
      </c>
      <c r="Z111" s="256">
        <f t="shared" si="46"/>
        <v>2</v>
      </c>
      <c r="AA111" s="263">
        <f>'Crisis Indicator Data'!Y108</f>
        <v>1</v>
      </c>
      <c r="AB111" s="263">
        <f>'Crisis Indicator Data'!Z108</f>
        <v>3</v>
      </c>
      <c r="AC111" s="263">
        <f>'Crisis Indicator Data'!AA108</f>
        <v>2</v>
      </c>
      <c r="AD111" s="263">
        <f>'Crisis Indicator Data'!AB108</f>
        <v>0</v>
      </c>
      <c r="AE111" s="263">
        <f t="shared" si="47"/>
        <v>3</v>
      </c>
      <c r="AF111" s="263">
        <f>'Crisis Indicator Data'!AC108</f>
        <v>2</v>
      </c>
      <c r="AG111" s="263">
        <f>'Crisis Indicator Data'!AD108</f>
        <v>2</v>
      </c>
      <c r="AH111" s="263">
        <f t="shared" si="48"/>
        <v>4</v>
      </c>
      <c r="AI111" s="263">
        <f>'Crisis Indicator Data'!AE108</f>
        <v>1</v>
      </c>
      <c r="AJ111" s="263">
        <f>'Crisis Indicator Data'!AF108</f>
        <v>1</v>
      </c>
      <c r="AK111" s="263">
        <f>'Crisis Indicator Data'!AG108</f>
        <v>1</v>
      </c>
      <c r="AL111" s="263">
        <f t="shared" si="49"/>
        <v>3</v>
      </c>
      <c r="AM111" s="256">
        <f t="shared" si="50"/>
        <v>3</v>
      </c>
      <c r="AN111" s="256">
        <f t="shared" si="51"/>
        <v>2.5</v>
      </c>
    </row>
    <row r="112" spans="1:40" ht="13.5" customHeight="1" x14ac:dyDescent="0.35">
      <c r="A112" s="150" t="str">
        <f>'Crisis Indicator Data'!A109</f>
        <v>Western Mediterranean Route</v>
      </c>
      <c r="B112" s="151" t="str">
        <f>'Crisis Indicator Data'!B109</f>
        <v>Regional crisis</v>
      </c>
      <c r="C112" s="151" t="str">
        <f>'Crisis Indicator Data'!C109</f>
        <v>REG008</v>
      </c>
      <c r="D112" s="151" t="str">
        <f>'Crisis Indicator Data'!D109</f>
        <v>Algeria,Morocco,Spain</v>
      </c>
      <c r="E112" s="152" t="str">
        <f>'Crisis Indicator Data'!E109</f>
        <v>DZA,MAR,ESP</v>
      </c>
      <c r="F112" s="256">
        <f>IF(B112="Regional crisis",(IF(VLOOKUP($C112,'Regional Crises'!$B$1:$R$66,7,FALSE)="x","x",ROUND(IF(VLOOKUP($C112,'Regional Crises'!$B$1:$R$66,7,FALSE)&gt;$F$3,5,IF(VLOOKUP($C112,'Regional Crises'!$B$1:$R$66,7,FALSE)&lt;F$4,0,($F$3-VLOOKUP($C112,'Regional Crises'!$B$1:$R$66,7,FALSE))/($F$3-$F$4)*5)),1))),IF(VLOOKUP($E112,'Country Indicator Data'!$B$4:$N$300,3,FALSE)="x","x",ROUND(IF(VLOOKUP($E112,'Country Indicator Data'!$B$4:$N$300,3,FALSE)&gt;$F$3,5,IF(VLOOKUP($E112,'Country Indicator Data'!$B$4:$N$300,3,FALSE)&lt;$F$4,0,($F$3-VLOOKUP($E112,'Country Indicator Data'!$B$4:$N$300,3,FALSE))/($F$3-$F$4)*5)),1)))</f>
        <v>2.7</v>
      </c>
      <c r="G112" s="256">
        <f>IF(B112="Regional crisis",(IF(VLOOKUP($C112,'Regional Crises'!$B$1:$R$66,9,FALSE)="x","x",ROUND(IF(VLOOKUP($C112,'Regional Crises'!$B$1:$R$66,9,FALSE)&gt;G$3,5,IF(VLOOKUP($C112,'Regional Crises'!$B$1:$R$66,9,FALSE)&lt;G$4,0,(G$3-VLOOKUP($C112,'Regional Crises'!$B$1:$R$66,9,FALSE))/(G$3-G$4)*5)),1))),IF(VLOOKUP($E112,'Country Indicator Data'!$B$4:$N$300,5,FALSE)="x","x",ROUND(IF(VLOOKUP($E112,'Country Indicator Data'!$B$4:$N$300,5,FALSE)&gt;G$3,5,IF(VLOOKUP($E112,'Country Indicator Data'!$B$4:$N$300,5,FALSE)&lt;G$4,0,(G$3-VLOOKUP($E112,'Country Indicator Data'!$B$4:$N$300,5,FALSE))/(G$3-G$4)*5)),1)))</f>
        <v>2.9</v>
      </c>
      <c r="H112" s="256">
        <f t="shared" si="39"/>
        <v>2.8</v>
      </c>
      <c r="I112" s="256">
        <f>IF(B112="Regional crisis",(IF(VLOOKUP($C112,'Regional Crises'!$B$1:$R$66,6,FALSE)="x","x",ROUND(IF(VLOOKUP($C112,'Regional Crises'!$B$1:$R$66,6,FALSE)&gt;I$3,5,IF(VLOOKUP($C112,'Regional Crises'!$B$1:$R$66,6,FALSE)&lt;I$4,0,5-(I$3-VLOOKUP($C112,'Regional Crises'!$B$1:$R$66,6,FALSE))/(I$3-I$4)*5)),1))),IF(VLOOKUP($E112,'Country Indicator Data'!$B$4:$N$300,2,FALSE)="x","x",ROUND(IF(VLOOKUP($E112,'Country Indicator Data'!$B$4:$N$300,2,FALSE)&gt;I$3,5,IF(VLOOKUP($E112,'Country Indicator Data'!$B$4:$N$300,2,FALSE)&lt;I$4,0,5-(I$3-VLOOKUP($E112,'Country Indicator Data'!$B$4:$N$300,2,FALSE))/(I$3-I$4)*5)),1)))</f>
        <v>2.2999999999999998</v>
      </c>
      <c r="J112" s="256">
        <f>IF(B112="Regional crisis",(IF(VLOOKUP($C112,'Regional Crises'!$B$1:$R$66,8,FALSE)="x","x",ROUND(IF(VLOOKUP($C112,'Regional Crises'!$B$1:$R$66,8,FALSE)&gt;J$3,5,IF(VLOOKUP($C112,'Regional Crises'!$B$1:$R$66,8,FALSE)&lt;J$4,0,5-(J$3-VLOOKUP($C112,'Regional Crises'!$B$1:$R$66,8,FALSE))/(J$3-J$4)*5)),1))),IF(VLOOKUP($E112,'Country Indicator Data'!$B$4:$N$300,4,FALSE)="x","x",ROUND(IF(VLOOKUP($E112,'Country Indicator Data'!$B$4:$N$300,4,FALSE)&gt;J$3,5,IF(VLOOKUP($E112,'Country Indicator Data'!$B$4:$N$300,4,FALSE)&lt;J$4,0,5-(J$3-VLOOKUP($E112,'Country Indicator Data'!$B$4:$N$300,4,FALSE))/(J$3-J$4)*5)),1)))</f>
        <v>3.2</v>
      </c>
      <c r="K112" s="256">
        <f t="shared" si="40"/>
        <v>2.75</v>
      </c>
      <c r="L112" s="256">
        <f>IF(B112="Regional crisis",(IF(VLOOKUP($C112,'Regional Crises'!$B$1:$R$66,10,FALSE)="x","x",ROUND(IF(VLOOKUP($C112,'Regional Crises'!$B$1:$R$66,10,FALSE)&gt;L$3,5,IF(VLOOKUP($C112,'Regional Crises'!$B$1:$R$66,10,FALSE)&lt;L$4,0,5-(L$3-VLOOKUP($C112,'Regional Crises'!$B$1:$R$66,10,FALSE))/(L$3-L$4)*5)),1))),IF(VLOOKUP($E112,'Country Indicator Data'!$B$4:$N$300,6,FALSE)="x","x",ROUND(IF(VLOOKUP($E112,'Country Indicator Data'!$B$4:$N$300,6,FALSE)&gt;L$3,5,IF(VLOOKUP($E112,'Country Indicator Data'!$B$4:$N$300,6,FALSE)&lt;L$4,0,5-(L$3-VLOOKUP($E112,'Country Indicator Data'!$B$4:$N$300,6,FALSE))/(L$3-L$4)*5)),1)))</f>
        <v>2.2000000000000002</v>
      </c>
      <c r="M112" s="256">
        <f>IF(B112="Regional crisis",(IF(VLOOKUP($C112,'Regional Crises'!$B$1:$R$66,11,FALSE)="x","x",ROUND(IF(VLOOKUP($C112,'Regional Crises'!$B$1:$R$66,11,FALSE)&gt;M$3,5,IF(VLOOKUP($C112,'Regional Crises'!$B$1:$R$66,11,FALSE)&lt;M$4,0,5-(M$3-VLOOKUP($C112,'Regional Crises'!$B$1:$R$66,11,FALSE))/(M$3-M$4)*5)),1))),IF(VLOOKUP($E112,'Country Indicator Data'!$B$4:$N$300,7,FALSE)="x","x",ROUND(IF(VLOOKUP($E112,'Country Indicator Data'!$B$4:$N$300,7,FALSE)&gt;M$3,5,IF(VLOOKUP($E112,'Country Indicator Data'!$B$4:$N$300,7,FALSE)&lt;M$4,0,5-(M$3-VLOOKUP($E112,'Country Indicator Data'!$B$4:$N$300,7,FALSE))/(M$3-M$4)*5)),1)))</f>
        <v>1.1000000000000001</v>
      </c>
      <c r="N112" s="256">
        <f t="shared" si="41"/>
        <v>1.6500000000000001</v>
      </c>
      <c r="O112" s="256">
        <f t="shared" si="42"/>
        <v>2.4</v>
      </c>
      <c r="P112" s="256">
        <f>IF(B112="Regional crisis",VLOOKUP(C112,'Regional Crises'!$B$1:$R$69,12,FALSE),VLOOKUP(E112,'Country Indicator Data'!$B$4:$I$300,8,FALSE))</f>
        <v>2.3333333333333335</v>
      </c>
      <c r="Q112" s="256">
        <f>IF($B112="Regional crisis",((IF(VLOOKUP($C112,'Regional Crises'!$B$1:$R$66,13,FALSE)="x","x",ROUND(IF(VLOOKUP($C112,'Regional Crises'!$B$1:$R$66,13,FALSE)&gt;Q$3,5,IF(VLOOKUP($C112,'Regional Crises'!$B$1:$R$66,13,FALSE)&lt;Q$4,0,5-(LOG(Q$3)-LOG(VLOOKUP($C112,'Regional Crises'!$B$1:$R$66,13,FALSE)))/(LOG(Q$3)-LOG(Q$4))*5)),1)))),(IF(VLOOKUP($E112,'Country Indicator Data'!$B$4:$N$300,9,FALSE)="x","x",ROUND(IF(VLOOKUP($E112,'Country Indicator Data'!$B$4:$N$300,9,FALSE)&gt;Q$3,5,IF(VLOOKUP($E112,'Country Indicator Data'!$B$4:$N$300,9,FALSE)&lt;Q$4,0,5-(LOG(Q$3)-LOG(VLOOKUP($E112,'Country Indicator Data'!$B$4:$N$300,9,FALSE)))/(LOG(Q$3)-LOG(Q$4))*5)),1))))</f>
        <v>3.2</v>
      </c>
      <c r="R112" s="256">
        <f t="shared" si="43"/>
        <v>2.7666666666666666</v>
      </c>
      <c r="S112" s="256">
        <f>IF(B112="Regional crisis",((IF(VLOOKUP($C112,'Regional Crises'!$B$1:$R$66,17,FALSE)="x","x",ROUND(IF(VLOOKUP($C112,'Regional Crises'!$B$1:$R$66,17,FALSE)&gt;S$3,0,IF(VLOOKUP($C112,'Regional Crises'!$B$1:$R$66,17,FALSE)&lt;S$4,5,(S$3-VLOOKUP($C112,'Regional Crises'!$B$1:$R$66,17,FALSE))/(S$3-S$4)*5)),1)))),(IF(VLOOKUP($E112,'Country Indicator Data'!$B$4:$N$300,13,FALSE)="x","x",ROUND(IF(VLOOKUP($E112,'Country Indicator Data'!$B$4:$N$300,13,FALSE)&gt;S$3,0,IF(VLOOKUP($E112,'Country Indicator Data'!$B$4:$N$300,13,FALSE)&lt;S$4,5,(S$3-VLOOKUP($E112,'Country Indicator Data'!$B$4:$N$300,13,FALSE))/(S$3-S$4)*5)),1))))</f>
        <v>2.7</v>
      </c>
      <c r="T112" s="256">
        <f>IF(B112="Regional crisis",((IF(VLOOKUP($C112,'Regional Crises'!$B$1:$R$66,14,FALSE)="x","x",ROUND(IF(VLOOKUP($C112,'Regional Crises'!$B$1:$R$66,14,FALSE)&gt;T$3,0,IF(VLOOKUP($C112,'Regional Crises'!$B$1:$R$66,14,FALSE)&lt;T$4,5,(T$3-VLOOKUP($C112,'Regional Crises'!$B$1:$R$66,14,FALSE))/(T$3-T$4)*5)),1)))),(IF(VLOOKUP($E112,'Country Indicator Data'!$B$4:$N$300,10,FALSE)="x","x",ROUND(IF(VLOOKUP($E112,'Country Indicator Data'!$B$4:$N$300,10,FALSE)&gt;T$3,0,IF(VLOOKUP($E112,'Country Indicator Data'!$B$4:$N$300,10,FALSE)&lt;T$4,5,(T$3-VLOOKUP($E112,'Country Indicator Data'!$B$4:$N$300,10,FALSE))/(T$3-T$4)*5)),1))))</f>
        <v>2.5</v>
      </c>
      <c r="U112" s="256">
        <f>IF(B112="Regional crisis",((IF(VLOOKUP($C112,'Regional Crises'!$B$1:$R$66,15,FALSE)="x","x",ROUND(IF(VLOOKUP($C112,'Regional Crises'!$B$1:$R$66,15,FALSE)&gt;U$3,0,IF(VLOOKUP($C112,'Regional Crises'!$B$1:$R$66,15,FALSE)&lt;U$4,5,(U$3-VLOOKUP($C112,'Regional Crises'!$B$1:$R$66,15,FALSE))/(U$3-U$4)*5)),1)))),(IF(VLOOKUP($E112,'Country Indicator Data'!$B$4:$N$300,11,FALSE)="x","x",ROUND(IF(VLOOKUP($E112,'Country Indicator Data'!$B$4:$N$300,11,FALSE)&gt;U$3,0,IF(VLOOKUP($E112,'Country Indicator Data'!$B$4:$N$300,11,FALSE)&lt;U$4,5,(U$3-VLOOKUP($E112,'Country Indicator Data'!$B$4:$N$300,11,FALSE))/(U$3-U$4)*5)),1))))</f>
        <v>3.1</v>
      </c>
      <c r="V112" s="256">
        <f>IF(B112="Regional crisis",((IF(VLOOKUP($C112,'Regional Crises'!$B$1:$R$66,16,FALSE)="x","x",ROUND(IF(VLOOKUP($C112,'Regional Crises'!$B$1:$R$66,16,FALSE)&gt;V$3,0,IF(VLOOKUP($C112,'Regional Crises'!$B$1:$R$66,16,FALSE)&lt;V$4,5,(V$3-VLOOKUP($C112,'Regional Crises'!$B$1:$R$66,16,FALSE))/(V$3-V$4)*5)),1)))),(IF(VLOOKUP($E112,'Country Indicator Data'!$B$4:$N$300,12,FALSE)="x","x",ROUND(IF(VLOOKUP($E112,'Country Indicator Data'!$B$4:$N$300,12,FALSE)&gt;V$3,0,IF(VLOOKUP($E112,'Country Indicator Data'!$B$4:$N$300,12,FALSE)&lt;V$4,5,(V$3-VLOOKUP($E112,'Country Indicator Data'!$B$4:$N$300,12,FALSE))/(V$3-V$4)*5)),1))))</f>
        <v>2.2999999999999998</v>
      </c>
      <c r="W112" s="256">
        <f t="shared" si="44"/>
        <v>2.7</v>
      </c>
      <c r="X112" s="256">
        <f t="shared" si="45"/>
        <v>2.6</v>
      </c>
      <c r="Y112" s="263">
        <f>IF('Core Indicators'!FC109="x","x",IF('Core Indicators'!FC109&gt;=5,5,IF('Core Indicators'!FC109&gt;=4,4,IF('Core Indicators'!FC109&gt;=3,3,IF('Core Indicators'!FC109&gt;=2,2,IF('Core Indicators'!FC109&gt;=1,1,0))))))</f>
        <v>2</v>
      </c>
      <c r="Z112" s="256">
        <f t="shared" si="46"/>
        <v>2</v>
      </c>
      <c r="AA112" s="263">
        <f>'Crisis Indicator Data'!Y109</f>
        <v>2</v>
      </c>
      <c r="AB112" s="263">
        <f>'Crisis Indicator Data'!Z109</f>
        <v>2</v>
      </c>
      <c r="AC112" s="263">
        <f>'Crisis Indicator Data'!AA109</f>
        <v>2</v>
      </c>
      <c r="AD112" s="263">
        <f>'Crisis Indicator Data'!AB109</f>
        <v>0</v>
      </c>
      <c r="AE112" s="263">
        <f t="shared" si="47"/>
        <v>3</v>
      </c>
      <c r="AF112" s="263">
        <f>'Crisis Indicator Data'!AC109</f>
        <v>1</v>
      </c>
      <c r="AG112" s="263">
        <f>'Crisis Indicator Data'!AD109</f>
        <v>2</v>
      </c>
      <c r="AH112" s="263">
        <f t="shared" si="48"/>
        <v>3</v>
      </c>
      <c r="AI112" s="263">
        <f>'Crisis Indicator Data'!AE109</f>
        <v>0</v>
      </c>
      <c r="AJ112" s="263">
        <f>'Crisis Indicator Data'!AF109</f>
        <v>1</v>
      </c>
      <c r="AK112" s="263">
        <f>'Crisis Indicator Data'!AG109</f>
        <v>1</v>
      </c>
      <c r="AL112" s="263">
        <f t="shared" si="49"/>
        <v>2</v>
      </c>
      <c r="AM112" s="256">
        <f t="shared" si="50"/>
        <v>3</v>
      </c>
      <c r="AN112" s="256">
        <f t="shared" si="51"/>
        <v>2.5</v>
      </c>
    </row>
    <row r="113" spans="1:40" ht="13.5" customHeight="1" x14ac:dyDescent="0.35">
      <c r="A113" s="150" t="str">
        <f>'Crisis Indicator Data'!A110</f>
        <v>Rohingya Regional Crisis</v>
      </c>
      <c r="B113" s="151" t="str">
        <f>'Crisis Indicator Data'!B110</f>
        <v>Regional crisis</v>
      </c>
      <c r="C113" s="151" t="str">
        <f>'Crisis Indicator Data'!C110</f>
        <v>REG011</v>
      </c>
      <c r="D113" s="151" t="str">
        <f>'Crisis Indicator Data'!D110</f>
        <v>Bangladesh,Myanmar</v>
      </c>
      <c r="E113" s="152" t="str">
        <f>'Crisis Indicator Data'!E110</f>
        <v>BGD,MMR</v>
      </c>
      <c r="F113" s="256">
        <f>IF(B113="Regional crisis",(IF(VLOOKUP($C113,'Regional Crises'!$B$1:$R$66,7,FALSE)="x","x",ROUND(IF(VLOOKUP($C113,'Regional Crises'!$B$1:$R$66,7,FALSE)&gt;$F$3,5,IF(VLOOKUP($C113,'Regional Crises'!$B$1:$R$66,7,FALSE)&lt;F$4,0,($F$3-VLOOKUP($C113,'Regional Crises'!$B$1:$R$66,7,FALSE))/($F$3-$F$4)*5)),1))),IF(VLOOKUP($E113,'Country Indicator Data'!$B$4:$N$300,3,FALSE)="x","x",ROUND(IF(VLOOKUP($E113,'Country Indicator Data'!$B$4:$N$300,3,FALSE)&gt;$F$3,5,IF(VLOOKUP($E113,'Country Indicator Data'!$B$4:$N$300,3,FALSE)&lt;$F$4,0,($F$3-VLOOKUP($E113,'Country Indicator Data'!$B$4:$N$300,3,FALSE))/($F$3-$F$4)*5)),1)))</f>
        <v>3.8</v>
      </c>
      <c r="G113" s="256">
        <f>IF(B113="Regional crisis",(IF(VLOOKUP($C113,'Regional Crises'!$B$1:$R$66,9,FALSE)="x","x",ROUND(IF(VLOOKUP($C113,'Regional Crises'!$B$1:$R$66,9,FALSE)&gt;G$3,5,IF(VLOOKUP($C113,'Regional Crises'!$B$1:$R$66,9,FALSE)&lt;G$4,0,(G$3-VLOOKUP($C113,'Regional Crises'!$B$1:$R$66,9,FALSE))/(G$3-G$4)*5)),1))),IF(VLOOKUP($E113,'Country Indicator Data'!$B$4:$N$300,5,FALSE)="x","x",ROUND(IF(VLOOKUP($E113,'Country Indicator Data'!$B$4:$N$300,5,FALSE)&gt;G$3,5,IF(VLOOKUP($E113,'Country Indicator Data'!$B$4:$N$300,5,FALSE)&lt;G$4,0,(G$3-VLOOKUP($E113,'Country Indicator Data'!$B$4:$N$300,5,FALSE))/(G$3-G$4)*5)),1)))</f>
        <v>3.1</v>
      </c>
      <c r="H113" s="256">
        <f t="shared" si="39"/>
        <v>3.45</v>
      </c>
      <c r="I113" s="256">
        <f>IF(B113="Regional crisis",(IF(VLOOKUP($C113,'Regional Crises'!$B$1:$R$66,6,FALSE)="x","x",ROUND(IF(VLOOKUP($C113,'Regional Crises'!$B$1:$R$66,6,FALSE)&gt;I$3,5,IF(VLOOKUP($C113,'Regional Crises'!$B$1:$R$66,6,FALSE)&lt;I$4,0,5-(I$3-VLOOKUP($C113,'Regional Crises'!$B$1:$R$66,6,FALSE))/(I$3-I$4)*5)),1))),IF(VLOOKUP($E113,'Country Indicator Data'!$B$4:$N$300,2,FALSE)="x","x",ROUND(IF(VLOOKUP($E113,'Country Indicator Data'!$B$4:$N$300,2,FALSE)&gt;I$3,5,IF(VLOOKUP($E113,'Country Indicator Data'!$B$4:$N$300,2,FALSE)&lt;I$4,0,5-(I$3-VLOOKUP($E113,'Country Indicator Data'!$B$4:$N$300,2,FALSE))/(I$3-I$4)*5)),1)))</f>
        <v>1.8</v>
      </c>
      <c r="J113" s="256">
        <f>IF(B113="Regional crisis",(IF(VLOOKUP($C113,'Regional Crises'!$B$1:$R$66,8,FALSE)="x","x",ROUND(IF(VLOOKUP($C113,'Regional Crises'!$B$1:$R$66,8,FALSE)&gt;J$3,5,IF(VLOOKUP($C113,'Regional Crises'!$B$1:$R$66,8,FALSE)&lt;J$4,0,5-(J$3-VLOOKUP($C113,'Regional Crises'!$B$1:$R$66,8,FALSE))/(J$3-J$4)*5)),1))),IF(VLOOKUP($E113,'Country Indicator Data'!$B$4:$N$300,4,FALSE)="x","x",ROUND(IF(VLOOKUP($E113,'Country Indicator Data'!$B$4:$N$300,4,FALSE)&gt;J$3,5,IF(VLOOKUP($E113,'Country Indicator Data'!$B$4:$N$300,4,FALSE)&lt;J$4,0,5-(J$3-VLOOKUP($E113,'Country Indicator Data'!$B$4:$N$300,4,FALSE))/(J$3-J$4)*5)),1)))</f>
        <v>2.1</v>
      </c>
      <c r="K113" s="256">
        <f t="shared" si="40"/>
        <v>1.9500000000000002</v>
      </c>
      <c r="L113" s="256">
        <f>IF(B113="Regional crisis",(IF(VLOOKUP($C113,'Regional Crises'!$B$1:$R$66,10,FALSE)="x","x",ROUND(IF(VLOOKUP($C113,'Regional Crises'!$B$1:$R$66,10,FALSE)&gt;L$3,5,IF(VLOOKUP($C113,'Regional Crises'!$B$1:$R$66,10,FALSE)&lt;L$4,0,5-(L$3-VLOOKUP($C113,'Regional Crises'!$B$1:$R$66,10,FALSE))/(L$3-L$4)*5)),1))),IF(VLOOKUP($E113,'Country Indicator Data'!$B$4:$N$300,6,FALSE)="x","x",ROUND(IF(VLOOKUP($E113,'Country Indicator Data'!$B$4:$N$300,6,FALSE)&gt;L$3,5,IF(VLOOKUP($E113,'Country Indicator Data'!$B$4:$N$300,6,FALSE)&lt;L$4,0,5-(L$3-VLOOKUP($E113,'Country Indicator Data'!$B$4:$N$300,6,FALSE))/(L$3-L$4)*5)),1)))</f>
        <v>3.3</v>
      </c>
      <c r="M113" s="256">
        <f>IF(B113="Regional crisis",(IF(VLOOKUP($C113,'Regional Crises'!$B$1:$R$66,11,FALSE)="x","x",ROUND(IF(VLOOKUP($C113,'Regional Crises'!$B$1:$R$66,11,FALSE)&gt;M$3,5,IF(VLOOKUP($C113,'Regional Crises'!$B$1:$R$66,11,FALSE)&lt;M$4,0,5-(M$3-VLOOKUP($C113,'Regional Crises'!$B$1:$R$66,11,FALSE))/(M$3-M$4)*5)),1))),IF(VLOOKUP($E113,'Country Indicator Data'!$B$4:$N$300,7,FALSE)="x","x",ROUND(IF(VLOOKUP($E113,'Country Indicator Data'!$B$4:$N$300,7,FALSE)&gt;M$3,5,IF(VLOOKUP($E113,'Country Indicator Data'!$B$4:$N$300,7,FALSE)&lt;M$4,0,5-(M$3-VLOOKUP($E113,'Country Indicator Data'!$B$4:$N$300,7,FALSE))/(M$3-M$4)*5)),1)))</f>
        <v>0.8</v>
      </c>
      <c r="N113" s="256">
        <f t="shared" si="41"/>
        <v>2.0499999999999998</v>
      </c>
      <c r="O113" s="256">
        <f t="shared" si="42"/>
        <v>2.4833333333333334</v>
      </c>
      <c r="P113" s="256">
        <f>IF(B113="Regional crisis",VLOOKUP(C113,'Regional Crises'!$B$1:$R$69,12,FALSE),VLOOKUP(E113,'Country Indicator Data'!$B$4:$I$300,8,FALSE))</f>
        <v>4</v>
      </c>
      <c r="Q113" s="256">
        <f>IF($B113="Regional crisis",((IF(VLOOKUP($C113,'Regional Crises'!$B$1:$R$66,13,FALSE)="x","x",ROUND(IF(VLOOKUP($C113,'Regional Crises'!$B$1:$R$66,13,FALSE)&gt;Q$3,5,IF(VLOOKUP($C113,'Regional Crises'!$B$1:$R$66,13,FALSE)&lt;Q$4,0,5-(LOG(Q$3)-LOG(VLOOKUP($C113,'Regional Crises'!$B$1:$R$66,13,FALSE)))/(LOG(Q$3)-LOG(Q$4))*5)),1)))),(IF(VLOOKUP($E113,'Country Indicator Data'!$B$4:$N$300,9,FALSE)="x","x",ROUND(IF(VLOOKUP($E113,'Country Indicator Data'!$B$4:$N$300,9,FALSE)&gt;Q$3,5,IF(VLOOKUP($E113,'Country Indicator Data'!$B$4:$N$300,9,FALSE)&lt;Q$4,0,5-(LOG(Q$3)-LOG(VLOOKUP($E113,'Country Indicator Data'!$B$4:$N$300,9,FALSE)))/(LOG(Q$3)-LOG(Q$4))*5)),1))))</f>
        <v>5</v>
      </c>
      <c r="R113" s="256">
        <f t="shared" si="43"/>
        <v>4.5</v>
      </c>
      <c r="S113" s="256">
        <f>IF(B113="Regional crisis",((IF(VLOOKUP($C113,'Regional Crises'!$B$1:$R$66,17,FALSE)="x","x",ROUND(IF(VLOOKUP($C113,'Regional Crises'!$B$1:$R$66,17,FALSE)&gt;S$3,0,IF(VLOOKUP($C113,'Regional Crises'!$B$1:$R$66,17,FALSE)&lt;S$4,5,(S$3-VLOOKUP($C113,'Regional Crises'!$B$1:$R$66,17,FALSE))/(S$3-S$4)*5)),1)))),(IF(VLOOKUP($E113,'Country Indicator Data'!$B$4:$N$300,13,FALSE)="x","x",ROUND(IF(VLOOKUP($E113,'Country Indicator Data'!$B$4:$N$300,13,FALSE)&gt;S$3,0,IF(VLOOKUP($E113,'Country Indicator Data'!$B$4:$N$300,13,FALSE)&lt;S$4,5,(S$3-VLOOKUP($E113,'Country Indicator Data'!$B$4:$N$300,13,FALSE))/(S$3-S$4)*5)),1))))</f>
        <v>3.6</v>
      </c>
      <c r="T113" s="256">
        <f>IF(B113="Regional crisis",((IF(VLOOKUP($C113,'Regional Crises'!$B$1:$R$66,14,FALSE)="x","x",ROUND(IF(VLOOKUP($C113,'Regional Crises'!$B$1:$R$66,14,FALSE)&gt;T$3,0,IF(VLOOKUP($C113,'Regional Crises'!$B$1:$R$66,14,FALSE)&lt;T$4,5,(T$3-VLOOKUP($C113,'Regional Crises'!$B$1:$R$66,14,FALSE))/(T$3-T$4)*5)),1)))),(IF(VLOOKUP($E113,'Country Indicator Data'!$B$4:$N$300,10,FALSE)="x","x",ROUND(IF(VLOOKUP($E113,'Country Indicator Data'!$B$4:$N$300,10,FALSE)&gt;T$3,0,IF(VLOOKUP($E113,'Country Indicator Data'!$B$4:$N$300,10,FALSE)&lt;T$4,5,(T$3-VLOOKUP($E113,'Country Indicator Data'!$B$4:$N$300,10,FALSE))/(T$3-T$4)*5)),1))))</f>
        <v>3.3</v>
      </c>
      <c r="U113" s="256">
        <f>IF(B113="Regional crisis",((IF(VLOOKUP($C113,'Regional Crises'!$B$1:$R$66,15,FALSE)="x","x",ROUND(IF(VLOOKUP($C113,'Regional Crises'!$B$1:$R$66,15,FALSE)&gt;U$3,0,IF(VLOOKUP($C113,'Regional Crises'!$B$1:$R$66,15,FALSE)&lt;U$4,5,(U$3-VLOOKUP($C113,'Regional Crises'!$B$1:$R$66,15,FALSE))/(U$3-U$4)*5)),1)))),(IF(VLOOKUP($E113,'Country Indicator Data'!$B$4:$N$300,11,FALSE)="x","x",ROUND(IF(VLOOKUP($E113,'Country Indicator Data'!$B$4:$N$300,11,FALSE)&gt;U$3,0,IF(VLOOKUP($E113,'Country Indicator Data'!$B$4:$N$300,11,FALSE)&lt;U$4,5,(U$3-VLOOKUP($E113,'Country Indicator Data'!$B$4:$N$300,11,FALSE))/(U$3-U$4)*5)),1))))</f>
        <v>3.4</v>
      </c>
      <c r="V113" s="256">
        <f>IF(B113="Regional crisis",((IF(VLOOKUP($C113,'Regional Crises'!$B$1:$R$66,16,FALSE)="x","x",ROUND(IF(VLOOKUP($C113,'Regional Crises'!$B$1:$R$66,16,FALSE)&gt;V$3,0,IF(VLOOKUP($C113,'Regional Crises'!$B$1:$R$66,16,FALSE)&lt;V$4,5,(V$3-VLOOKUP($C113,'Regional Crises'!$B$1:$R$66,16,FALSE))/(V$3-V$4)*5)),1)))),(IF(VLOOKUP($E113,'Country Indicator Data'!$B$4:$N$300,12,FALSE)="x","x",ROUND(IF(VLOOKUP($E113,'Country Indicator Data'!$B$4:$N$300,12,FALSE)&gt;V$3,0,IF(VLOOKUP($E113,'Country Indicator Data'!$B$4:$N$300,12,FALSE)&lt;V$4,5,(V$3-VLOOKUP($E113,'Country Indicator Data'!$B$4:$N$300,12,FALSE))/(V$3-V$4)*5)),1))))</f>
        <v>3.3</v>
      </c>
      <c r="W113" s="256">
        <f t="shared" si="44"/>
        <v>3.4</v>
      </c>
      <c r="X113" s="256">
        <f t="shared" si="45"/>
        <v>3.5</v>
      </c>
      <c r="Y113" s="263">
        <f>IF('Core Indicators'!FC110="x","x",IF('Core Indicators'!FC110&gt;=5,5,IF('Core Indicators'!FC110&gt;=4,4,IF('Core Indicators'!FC110&gt;=3,3,IF('Core Indicators'!FC110&gt;=2,2,IF('Core Indicators'!FC110&gt;=1,1,0))))))</f>
        <v>4</v>
      </c>
      <c r="Z113" s="256">
        <f t="shared" si="46"/>
        <v>4</v>
      </c>
      <c r="AA113" s="263">
        <f>'Crisis Indicator Data'!Y110</f>
        <v>2</v>
      </c>
      <c r="AB113" s="263">
        <f>'Crisis Indicator Data'!Z110</f>
        <v>2</v>
      </c>
      <c r="AC113" s="263">
        <f>'Crisis Indicator Data'!AA110</f>
        <v>2</v>
      </c>
      <c r="AD113" s="263">
        <f>'Crisis Indicator Data'!AB110</f>
        <v>3</v>
      </c>
      <c r="AE113" s="263">
        <f t="shared" si="47"/>
        <v>4</v>
      </c>
      <c r="AF113" s="263">
        <f>'Crisis Indicator Data'!AC110</f>
        <v>3</v>
      </c>
      <c r="AG113" s="263">
        <f>'Crisis Indicator Data'!AD110</f>
        <v>3</v>
      </c>
      <c r="AH113" s="263">
        <f t="shared" si="48"/>
        <v>5</v>
      </c>
      <c r="AI113" s="263">
        <f>'Crisis Indicator Data'!AE110</f>
        <v>3</v>
      </c>
      <c r="AJ113" s="263">
        <f>'Crisis Indicator Data'!AF110</f>
        <v>1</v>
      </c>
      <c r="AK113" s="263">
        <f>'Crisis Indicator Data'!AG110</f>
        <v>3</v>
      </c>
      <c r="AL113" s="263">
        <f t="shared" si="49"/>
        <v>5</v>
      </c>
      <c r="AM113" s="256">
        <f t="shared" si="50"/>
        <v>5</v>
      </c>
      <c r="AN113" s="256">
        <f t="shared" si="51"/>
        <v>4.5</v>
      </c>
    </row>
    <row r="114" spans="1:40" ht="13.5" customHeight="1" x14ac:dyDescent="0.35">
      <c r="A114" s="150" t="str">
        <f>'Crisis Indicator Data'!A111</f>
        <v>Southern Africa Regional Food Security Crisis</v>
      </c>
      <c r="B114" s="151" t="str">
        <f>'Crisis Indicator Data'!B111</f>
        <v>Regional crisis</v>
      </c>
      <c r="C114" s="151" t="str">
        <f>'Crisis Indicator Data'!C111</f>
        <v>REG012</v>
      </c>
      <c r="D114" s="151" t="str">
        <f>'Crisis Indicator Data'!D111</f>
        <v>Lesotho,Madagascar,Malawi,Namibia,Eswatini,Zambia,Zimbabwe,Tanzania</v>
      </c>
      <c r="E114" s="152" t="str">
        <f>'Crisis Indicator Data'!E111</f>
        <v>LSO,MDG,MWI,NAM,SWZ,ZMB,ZWE,TZA</v>
      </c>
      <c r="F114" s="256">
        <f>IF(B114="Regional crisis",(IF(VLOOKUP($C114,'Regional Crises'!$B$1:$R$66,7,FALSE)="x","x",ROUND(IF(VLOOKUP($C114,'Regional Crises'!$B$1:$R$66,7,FALSE)&gt;$F$3,5,IF(VLOOKUP($C114,'Regional Crises'!$B$1:$R$66,7,FALSE)&lt;F$4,0,($F$3-VLOOKUP($C114,'Regional Crises'!$B$1:$R$66,7,FALSE))/($F$3-$F$4)*5)),1))),IF(VLOOKUP($E114,'Country Indicator Data'!$B$4:$N$300,3,FALSE)="x","x",ROUND(IF(VLOOKUP($E114,'Country Indicator Data'!$B$4:$N$300,3,FALSE)&gt;$F$3,5,IF(VLOOKUP($E114,'Country Indicator Data'!$B$4:$N$300,3,FALSE)&lt;$F$4,0,($F$3-VLOOKUP($E114,'Country Indicator Data'!$B$4:$N$300,3,FALSE))/($F$3-$F$4)*5)),1)))</f>
        <v>2.4</v>
      </c>
      <c r="G114" s="256">
        <f>IF(B114="Regional crisis",(IF(VLOOKUP($C114,'Regional Crises'!$B$1:$R$66,9,FALSE)="x","x",ROUND(IF(VLOOKUP($C114,'Regional Crises'!$B$1:$R$66,9,FALSE)&gt;G$3,5,IF(VLOOKUP($C114,'Regional Crises'!$B$1:$R$66,9,FALSE)&lt;G$4,0,(G$3-VLOOKUP($C114,'Regional Crises'!$B$1:$R$66,9,FALSE))/(G$3-G$4)*5)),1))),IF(VLOOKUP($E114,'Country Indicator Data'!$B$4:$N$300,5,FALSE)="x","x",ROUND(IF(VLOOKUP($E114,'Country Indicator Data'!$B$4:$N$300,5,FALSE)&gt;G$3,5,IF(VLOOKUP($E114,'Country Indicator Data'!$B$4:$N$300,5,FALSE)&lt;G$4,0,(G$3-VLOOKUP($E114,'Country Indicator Data'!$B$4:$N$300,5,FALSE))/(G$3-G$4)*5)),1)))</f>
        <v>2.2000000000000002</v>
      </c>
      <c r="H114" s="256">
        <f t="shared" si="39"/>
        <v>2.2999999999999998</v>
      </c>
      <c r="I114" s="256">
        <f>IF(B114="Regional crisis",(IF(VLOOKUP($C114,'Regional Crises'!$B$1:$R$66,6,FALSE)="x","x",ROUND(IF(VLOOKUP($C114,'Regional Crises'!$B$1:$R$66,6,FALSE)&gt;I$3,5,IF(VLOOKUP($C114,'Regional Crises'!$B$1:$R$66,6,FALSE)&lt;I$4,0,5-(I$3-VLOOKUP($C114,'Regional Crises'!$B$1:$R$66,6,FALSE))/(I$3-I$4)*5)),1))),IF(VLOOKUP($E114,'Country Indicator Data'!$B$4:$N$300,2,FALSE)="x","x",ROUND(IF(VLOOKUP($E114,'Country Indicator Data'!$B$4:$N$300,2,FALSE)&gt;I$3,5,IF(VLOOKUP($E114,'Country Indicator Data'!$B$4:$N$300,2,FALSE)&lt;I$4,0,5-(I$3-VLOOKUP($E114,'Country Indicator Data'!$B$4:$N$300,2,FALSE))/(I$3-I$4)*5)),1)))</f>
        <v>2.2000000000000002</v>
      </c>
      <c r="J114" s="256">
        <f>IF(B114="Regional crisis",(IF(VLOOKUP($C114,'Regional Crises'!$B$1:$R$66,8,FALSE)="x","x",ROUND(IF(VLOOKUP($C114,'Regional Crises'!$B$1:$R$66,8,FALSE)&gt;J$3,5,IF(VLOOKUP($C114,'Regional Crises'!$B$1:$R$66,8,FALSE)&lt;J$4,0,5-(J$3-VLOOKUP($C114,'Regional Crises'!$B$1:$R$66,8,FALSE))/(J$3-J$4)*5)),1))),IF(VLOOKUP($E114,'Country Indicator Data'!$B$4:$N$300,4,FALSE)="x","x",ROUND(IF(VLOOKUP($E114,'Country Indicator Data'!$B$4:$N$300,4,FALSE)&gt;J$3,5,IF(VLOOKUP($E114,'Country Indicator Data'!$B$4:$N$300,4,FALSE)&lt;J$4,0,5-(J$3-VLOOKUP($E114,'Country Indicator Data'!$B$4:$N$300,4,FALSE))/(J$3-J$4)*5)),1)))</f>
        <v>0.2</v>
      </c>
      <c r="K114" s="256">
        <f t="shared" si="40"/>
        <v>1.2000000000000002</v>
      </c>
      <c r="L114" s="256">
        <f>IF(B114="Regional crisis",(IF(VLOOKUP($C114,'Regional Crises'!$B$1:$R$66,10,FALSE)="x","x",ROUND(IF(VLOOKUP($C114,'Regional Crises'!$B$1:$R$66,10,FALSE)&gt;L$3,5,IF(VLOOKUP($C114,'Regional Crises'!$B$1:$R$66,10,FALSE)&lt;L$4,0,5-(L$3-VLOOKUP($C114,'Regional Crises'!$B$1:$R$66,10,FALSE))/(L$3-L$4)*5)),1))),IF(VLOOKUP($E114,'Country Indicator Data'!$B$4:$N$300,6,FALSE)="x","x",ROUND(IF(VLOOKUP($E114,'Country Indicator Data'!$B$4:$N$300,6,FALSE)&gt;L$3,5,IF(VLOOKUP($E114,'Country Indicator Data'!$B$4:$N$300,6,FALSE)&lt;L$4,0,5-(L$3-VLOOKUP($E114,'Country Indicator Data'!$B$4:$N$300,6,FALSE))/(L$3-L$4)*5)),1)))</f>
        <v>3.6</v>
      </c>
      <c r="M114" s="256">
        <f>IF(B114="Regional crisis",(IF(VLOOKUP($C114,'Regional Crises'!$B$1:$R$66,11,FALSE)="x","x",ROUND(IF(VLOOKUP($C114,'Regional Crises'!$B$1:$R$66,11,FALSE)&gt;M$3,5,IF(VLOOKUP($C114,'Regional Crises'!$B$1:$R$66,11,FALSE)&lt;M$4,0,5-(M$3-VLOOKUP($C114,'Regional Crises'!$B$1:$R$66,11,FALSE))/(M$3-M$4)*5)),1))),IF(VLOOKUP($E114,'Country Indicator Data'!$B$4:$N$300,7,FALSE)="x","x",ROUND(IF(VLOOKUP($E114,'Country Indicator Data'!$B$4:$N$300,7,FALSE)&gt;M$3,5,IF(VLOOKUP($E114,'Country Indicator Data'!$B$4:$N$300,7,FALSE)&lt;M$4,0,5-(M$3-VLOOKUP($E114,'Country Indicator Data'!$B$4:$N$300,7,FALSE))/(M$3-M$4)*5)),1)))</f>
        <v>3</v>
      </c>
      <c r="N114" s="256">
        <f t="shared" si="41"/>
        <v>3.3</v>
      </c>
      <c r="O114" s="256">
        <f t="shared" si="42"/>
        <v>2.2666666666666666</v>
      </c>
      <c r="P114" s="256">
        <f>IF(B114="Regional crisis",VLOOKUP(C114,'Regional Crises'!$B$1:$R$69,12,FALSE),VLOOKUP(E114,'Country Indicator Data'!$B$4:$I$300,8,FALSE))</f>
        <v>0.875</v>
      </c>
      <c r="Q114" s="256">
        <f>IF($B114="Regional crisis",((IF(VLOOKUP($C114,'Regional Crises'!$B$1:$R$66,13,FALSE)="x","x",ROUND(IF(VLOOKUP($C114,'Regional Crises'!$B$1:$R$66,13,FALSE)&gt;Q$3,5,IF(VLOOKUP($C114,'Regional Crises'!$B$1:$R$66,13,FALSE)&lt;Q$4,0,5-(LOG(Q$3)-LOG(VLOOKUP($C114,'Regional Crises'!$B$1:$R$66,13,FALSE)))/(LOG(Q$3)-LOG(Q$4))*5)),1)))),(IF(VLOOKUP($E114,'Country Indicator Data'!$B$4:$N$300,9,FALSE)="x","x",ROUND(IF(VLOOKUP($E114,'Country Indicator Data'!$B$4:$N$300,9,FALSE)&gt;Q$3,5,IF(VLOOKUP($E114,'Country Indicator Data'!$B$4:$N$300,9,FALSE)&lt;Q$4,0,5-(LOG(Q$3)-LOG(VLOOKUP($E114,'Country Indicator Data'!$B$4:$N$300,9,FALSE)))/(LOG(Q$3)-LOG(Q$4))*5)),1))))</f>
        <v>4</v>
      </c>
      <c r="R114" s="256">
        <f t="shared" si="43"/>
        <v>2.4375</v>
      </c>
      <c r="S114" s="256">
        <f>IF(B114="Regional crisis",((IF(VLOOKUP($C114,'Regional Crises'!$B$1:$R$66,17,FALSE)="x","x",ROUND(IF(VLOOKUP($C114,'Regional Crises'!$B$1:$R$66,17,FALSE)&gt;S$3,0,IF(VLOOKUP($C114,'Regional Crises'!$B$1:$R$66,17,FALSE)&lt;S$4,5,(S$3-VLOOKUP($C114,'Regional Crises'!$B$1:$R$66,17,FALSE))/(S$3-S$4)*5)),1)))),(IF(VLOOKUP($E114,'Country Indicator Data'!$B$4:$N$300,13,FALSE)="x","x",ROUND(IF(VLOOKUP($E114,'Country Indicator Data'!$B$4:$N$300,13,FALSE)&gt;S$3,0,IF(VLOOKUP($E114,'Country Indicator Data'!$B$4:$N$300,13,FALSE)&lt;S$4,5,(S$3-VLOOKUP($E114,'Country Indicator Data'!$B$4:$N$300,13,FALSE))/(S$3-S$4)*5)),1))))</f>
        <v>3.3</v>
      </c>
      <c r="T114" s="256">
        <f>IF(B114="Regional crisis",((IF(VLOOKUP($C114,'Regional Crises'!$B$1:$R$66,14,FALSE)="x","x",ROUND(IF(VLOOKUP($C114,'Regional Crises'!$B$1:$R$66,14,FALSE)&gt;T$3,0,IF(VLOOKUP($C114,'Regional Crises'!$B$1:$R$66,14,FALSE)&lt;T$4,5,(T$3-VLOOKUP($C114,'Regional Crises'!$B$1:$R$66,14,FALSE))/(T$3-T$4)*5)),1)))),(IF(VLOOKUP($E114,'Country Indicator Data'!$B$4:$N$300,10,FALSE)="x","x",ROUND(IF(VLOOKUP($E114,'Country Indicator Data'!$B$4:$N$300,10,FALSE)&gt;T$3,0,IF(VLOOKUP($E114,'Country Indicator Data'!$B$4:$N$300,10,FALSE)&lt;T$4,5,(T$3-VLOOKUP($E114,'Country Indicator Data'!$B$4:$N$300,10,FALSE))/(T$3-T$4)*5)),1))))</f>
        <v>3</v>
      </c>
      <c r="U114" s="256">
        <f>IF(B114="Regional crisis",((IF(VLOOKUP($C114,'Regional Crises'!$B$1:$R$66,15,FALSE)="x","x",ROUND(IF(VLOOKUP($C114,'Regional Crises'!$B$1:$R$66,15,FALSE)&gt;U$3,0,IF(VLOOKUP($C114,'Regional Crises'!$B$1:$R$66,15,FALSE)&lt;U$4,5,(U$3-VLOOKUP($C114,'Regional Crises'!$B$1:$R$66,15,FALSE))/(U$3-U$4)*5)),1)))),(IF(VLOOKUP($E114,'Country Indicator Data'!$B$4:$N$300,11,FALSE)="x","x",ROUND(IF(VLOOKUP($E114,'Country Indicator Data'!$B$4:$N$300,11,FALSE)&gt;U$3,0,IF(VLOOKUP($E114,'Country Indicator Data'!$B$4:$N$300,11,FALSE)&lt;U$4,5,(U$3-VLOOKUP($E114,'Country Indicator Data'!$B$4:$N$300,11,FALSE))/(U$3-U$4)*5)),1))))</f>
        <v>2.7</v>
      </c>
      <c r="V114" s="256">
        <f>IF(B114="Regional crisis",((IF(VLOOKUP($C114,'Regional Crises'!$B$1:$R$66,16,FALSE)="x","x",ROUND(IF(VLOOKUP($C114,'Regional Crises'!$B$1:$R$66,16,FALSE)&gt;V$3,0,IF(VLOOKUP($C114,'Regional Crises'!$B$1:$R$66,16,FALSE)&lt;V$4,5,(V$3-VLOOKUP($C114,'Regional Crises'!$B$1:$R$66,16,FALSE))/(V$3-V$4)*5)),1)))),(IF(VLOOKUP($E114,'Country Indicator Data'!$B$4:$N$300,12,FALSE)="x","x",ROUND(IF(VLOOKUP($E114,'Country Indicator Data'!$B$4:$N$300,12,FALSE)&gt;V$3,0,IF(VLOOKUP($E114,'Country Indicator Data'!$B$4:$N$300,12,FALSE)&lt;V$4,5,(V$3-VLOOKUP($E114,'Country Indicator Data'!$B$4:$N$300,12,FALSE))/(V$3-V$4)*5)),1))))</f>
        <v>2.5</v>
      </c>
      <c r="W114" s="256">
        <f t="shared" si="44"/>
        <v>2.9</v>
      </c>
      <c r="X114" s="256">
        <f t="shared" si="45"/>
        <v>2.5</v>
      </c>
      <c r="Y114" s="263">
        <f>IF('Core Indicators'!FC111="x","x",IF('Core Indicators'!FC111&gt;=5,5,IF('Core Indicators'!FC111&gt;=4,4,IF('Core Indicators'!FC111&gt;=3,3,IF('Core Indicators'!FC111&gt;=2,2,IF('Core Indicators'!FC111&gt;=1,1,0))))))</f>
        <v>3</v>
      </c>
      <c r="Z114" s="256">
        <f t="shared" si="46"/>
        <v>3</v>
      </c>
      <c r="AA114" s="263">
        <f>'Crisis Indicator Data'!Y111</f>
        <v>2</v>
      </c>
      <c r="AB114" s="263">
        <f>'Crisis Indicator Data'!Z111</f>
        <v>1</v>
      </c>
      <c r="AC114" s="263">
        <f>'Crisis Indicator Data'!AA111</f>
        <v>1</v>
      </c>
      <c r="AD114" s="263">
        <f>'Crisis Indicator Data'!AB111</f>
        <v>0</v>
      </c>
      <c r="AE114" s="263">
        <f t="shared" si="47"/>
        <v>2</v>
      </c>
      <c r="AF114" s="263">
        <f>'Crisis Indicator Data'!AC111</f>
        <v>0</v>
      </c>
      <c r="AG114" s="263">
        <f>'Crisis Indicator Data'!AD111</f>
        <v>2</v>
      </c>
      <c r="AH114" s="263">
        <f t="shared" si="48"/>
        <v>2</v>
      </c>
      <c r="AI114" s="263">
        <f>'Crisis Indicator Data'!AE111</f>
        <v>0</v>
      </c>
      <c r="AJ114" s="263">
        <f>'Crisis Indicator Data'!AF111</f>
        <v>2</v>
      </c>
      <c r="AK114" s="263">
        <f>'Crisis Indicator Data'!AG111</f>
        <v>3</v>
      </c>
      <c r="AL114" s="263">
        <f t="shared" si="49"/>
        <v>4</v>
      </c>
      <c r="AM114" s="256">
        <f t="shared" si="50"/>
        <v>3</v>
      </c>
      <c r="AN114" s="256">
        <f t="shared" si="51"/>
        <v>3</v>
      </c>
    </row>
    <row r="115" spans="1:40" ht="13.5" customHeight="1" x14ac:dyDescent="0.35">
      <c r="A115" s="150" t="str">
        <f>'Crisis Indicator Data'!A112</f>
        <v>Nagorno-Karabakh Conflict</v>
      </c>
      <c r="B115" s="151" t="str">
        <f>'Crisis Indicator Data'!B112</f>
        <v>Regional crisis</v>
      </c>
      <c r="C115" s="151" t="str">
        <f>'Crisis Indicator Data'!C112</f>
        <v>REG013</v>
      </c>
      <c r="D115" s="151" t="str">
        <f>'Crisis Indicator Data'!D112</f>
        <v>Armenia,Azerbaijan</v>
      </c>
      <c r="E115" s="152" t="str">
        <f>'Crisis Indicator Data'!E112</f>
        <v>ARM,AZE</v>
      </c>
      <c r="F115" s="256">
        <f>IF(B115="Regional crisis",(IF(VLOOKUP($C115,'Regional Crises'!$B$1:$R$66,7,FALSE)="x","x",ROUND(IF(VLOOKUP($C115,'Regional Crises'!$B$1:$R$66,7,FALSE)&gt;$F$3,5,IF(VLOOKUP($C115,'Regional Crises'!$B$1:$R$66,7,FALSE)&lt;F$4,0,($F$3-VLOOKUP($C115,'Regional Crises'!$B$1:$R$66,7,FALSE))/($F$3-$F$4)*5)),1))),IF(VLOOKUP($E115,'Country Indicator Data'!$B$4:$N$300,3,FALSE)="x","x",ROUND(IF(VLOOKUP($E115,'Country Indicator Data'!$B$4:$N$300,3,FALSE)&gt;$F$3,5,IF(VLOOKUP($E115,'Country Indicator Data'!$B$4:$N$300,3,FALSE)&lt;$F$4,0,($F$3-VLOOKUP($E115,'Country Indicator Data'!$B$4:$N$300,3,FALSE))/($F$3-$F$4)*5)),1)))</f>
        <v>3.2</v>
      </c>
      <c r="G115" s="256">
        <f>IF(B115="Regional crisis",(IF(VLOOKUP($C115,'Regional Crises'!$B$1:$R$66,9,FALSE)="x","x",ROUND(IF(VLOOKUP($C115,'Regional Crises'!$B$1:$R$66,9,FALSE)&gt;G$3,5,IF(VLOOKUP($C115,'Regional Crises'!$B$1:$R$66,9,FALSE)&lt;G$4,0,(G$3-VLOOKUP($C115,'Regional Crises'!$B$1:$R$66,9,FALSE))/(G$3-G$4)*5)),1))),IF(VLOOKUP($E115,'Country Indicator Data'!$B$4:$N$300,5,FALSE)="x","x",ROUND(IF(VLOOKUP($E115,'Country Indicator Data'!$B$4:$N$300,5,FALSE)&gt;G$3,5,IF(VLOOKUP($E115,'Country Indicator Data'!$B$4:$N$300,5,FALSE)&lt;G$4,0,(G$3-VLOOKUP($E115,'Country Indicator Data'!$B$4:$N$300,5,FALSE))/(G$3-G$4)*5)),1)))</f>
        <v>2.4</v>
      </c>
      <c r="H115" s="256">
        <f t="shared" si="39"/>
        <v>2.8</v>
      </c>
      <c r="I115" s="256">
        <f>IF(B115="Regional crisis",(IF(VLOOKUP($C115,'Regional Crises'!$B$1:$R$66,6,FALSE)="x","x",ROUND(IF(VLOOKUP($C115,'Regional Crises'!$B$1:$R$66,6,FALSE)&gt;I$3,5,IF(VLOOKUP($C115,'Regional Crises'!$B$1:$R$66,6,FALSE)&lt;I$4,0,5-(I$3-VLOOKUP($C115,'Regional Crises'!$B$1:$R$66,6,FALSE))/(I$3-I$4)*5)),1))),IF(VLOOKUP($E115,'Country Indicator Data'!$B$4:$N$300,2,FALSE)="x","x",ROUND(IF(VLOOKUP($E115,'Country Indicator Data'!$B$4:$N$300,2,FALSE)&gt;I$3,5,IF(VLOOKUP($E115,'Country Indicator Data'!$B$4:$N$300,2,FALSE)&lt;I$4,0,5-(I$3-VLOOKUP($E115,'Country Indicator Data'!$B$4:$N$300,2,FALSE))/(I$3-I$4)*5)),1)))</f>
        <v>0.5</v>
      </c>
      <c r="J115" s="256">
        <f>IF(B115="Regional crisis",(IF(VLOOKUP($C115,'Regional Crises'!$B$1:$R$66,8,FALSE)="x","x",ROUND(IF(VLOOKUP($C115,'Regional Crises'!$B$1:$R$66,8,FALSE)&gt;J$3,5,IF(VLOOKUP($C115,'Regional Crises'!$B$1:$R$66,8,FALSE)&lt;J$4,0,5-(J$3-VLOOKUP($C115,'Regional Crises'!$B$1:$R$66,8,FALSE))/(J$3-J$4)*5)),1))),IF(VLOOKUP($E115,'Country Indicator Data'!$B$4:$N$300,4,FALSE)="x","x",ROUND(IF(VLOOKUP($E115,'Country Indicator Data'!$B$4:$N$300,4,FALSE)&gt;J$3,5,IF(VLOOKUP($E115,'Country Indicator Data'!$B$4:$N$300,4,FALSE)&lt;J$4,0,5-(J$3-VLOOKUP($E115,'Country Indicator Data'!$B$4:$N$300,4,FALSE))/(J$3-J$4)*5)),1)))</f>
        <v>0.4</v>
      </c>
      <c r="K115" s="256">
        <f t="shared" si="40"/>
        <v>0.45</v>
      </c>
      <c r="L115" s="256">
        <f>IF(B115="Regional crisis",(IF(VLOOKUP($C115,'Regional Crises'!$B$1:$R$66,10,FALSE)="x","x",ROUND(IF(VLOOKUP($C115,'Regional Crises'!$B$1:$R$66,10,FALSE)&gt;L$3,5,IF(VLOOKUP($C115,'Regional Crises'!$B$1:$R$66,10,FALSE)&lt;L$4,0,5-(L$3-VLOOKUP($C115,'Regional Crises'!$B$1:$R$66,10,FALSE))/(L$3-L$4)*5)),1))),IF(VLOOKUP($E115,'Country Indicator Data'!$B$4:$N$300,6,FALSE)="x","x",ROUND(IF(VLOOKUP($E115,'Country Indicator Data'!$B$4:$N$300,6,FALSE)&gt;L$3,5,IF(VLOOKUP($E115,'Country Indicator Data'!$B$4:$N$300,6,FALSE)&lt;L$4,0,5-(L$3-VLOOKUP($E115,'Country Indicator Data'!$B$4:$N$300,6,FALSE))/(L$3-L$4)*5)),1)))</f>
        <v>1.9</v>
      </c>
      <c r="M115" s="256">
        <f>IF(B115="Regional crisis",(IF(VLOOKUP($C115,'Regional Crises'!$B$1:$R$66,11,FALSE)="x","x",ROUND(IF(VLOOKUP($C115,'Regional Crises'!$B$1:$R$66,11,FALSE)&gt;M$3,5,IF(VLOOKUP($C115,'Regional Crises'!$B$1:$R$66,11,FALSE)&lt;M$4,0,5-(M$3-VLOOKUP($C115,'Regional Crises'!$B$1:$R$66,11,FALSE))/(M$3-M$4)*5)),1))),IF(VLOOKUP($E115,'Country Indicator Data'!$B$4:$N$300,7,FALSE)="x","x",ROUND(IF(VLOOKUP($E115,'Country Indicator Data'!$B$4:$N$300,7,FALSE)&gt;M$3,5,IF(VLOOKUP($E115,'Country Indicator Data'!$B$4:$N$300,7,FALSE)&lt;M$4,0,5-(M$3-VLOOKUP($E115,'Country Indicator Data'!$B$4:$N$300,7,FALSE))/(M$3-M$4)*5)),1)))</f>
        <v>0.4</v>
      </c>
      <c r="N115" s="256">
        <f t="shared" si="41"/>
        <v>1.1499999999999999</v>
      </c>
      <c r="O115" s="256">
        <f t="shared" si="42"/>
        <v>1.4666666666666668</v>
      </c>
      <c r="P115" s="256">
        <f>IF(B115="Regional crisis",VLOOKUP(C115,'Regional Crises'!$B$1:$R$69,12,FALSE),VLOOKUP(E115,'Country Indicator Data'!$B$4:$I$300,8,FALSE))</f>
        <v>3</v>
      </c>
      <c r="Q115" s="256">
        <f>IF($B115="Regional crisis",((IF(VLOOKUP($C115,'Regional Crises'!$B$1:$R$66,13,FALSE)="x","x",ROUND(IF(VLOOKUP($C115,'Regional Crises'!$B$1:$R$66,13,FALSE)&gt;Q$3,5,IF(VLOOKUP($C115,'Regional Crises'!$B$1:$R$66,13,FALSE)&lt;Q$4,0,5-(LOG(Q$3)-LOG(VLOOKUP($C115,'Regional Crises'!$B$1:$R$66,13,FALSE)))/(LOG(Q$3)-LOG(Q$4))*5)),1)))),(IF(VLOOKUP($E115,'Country Indicator Data'!$B$4:$N$300,9,FALSE)="x","x",ROUND(IF(VLOOKUP($E115,'Country Indicator Data'!$B$4:$N$300,9,FALSE)&gt;Q$3,5,IF(VLOOKUP($E115,'Country Indicator Data'!$B$4:$N$300,9,FALSE)&lt;Q$4,0,5-(LOG(Q$3)-LOG(VLOOKUP($E115,'Country Indicator Data'!$B$4:$N$300,9,FALSE)))/(LOG(Q$3)-LOG(Q$4))*5)),1))))</f>
        <v>3.1</v>
      </c>
      <c r="R115" s="256">
        <f t="shared" si="43"/>
        <v>3.05</v>
      </c>
      <c r="S115" s="256">
        <f>IF(B115="Regional crisis",((IF(VLOOKUP($C115,'Regional Crises'!$B$1:$R$66,17,FALSE)="x","x",ROUND(IF(VLOOKUP($C115,'Regional Crises'!$B$1:$R$66,17,FALSE)&gt;S$3,0,IF(VLOOKUP($C115,'Regional Crises'!$B$1:$R$66,17,FALSE)&lt;S$4,5,(S$3-VLOOKUP($C115,'Regional Crises'!$B$1:$R$66,17,FALSE))/(S$3-S$4)*5)),1)))),(IF(VLOOKUP($E115,'Country Indicator Data'!$B$4:$N$300,13,FALSE)="x","x",ROUND(IF(VLOOKUP($E115,'Country Indicator Data'!$B$4:$N$300,13,FALSE)&gt;S$3,0,IF(VLOOKUP($E115,'Country Indicator Data'!$B$4:$N$300,13,FALSE)&lt;S$4,5,(S$3-VLOOKUP($E115,'Country Indicator Data'!$B$4:$N$300,13,FALSE))/(S$3-S$4)*5)),1))))</f>
        <v>3.2</v>
      </c>
      <c r="T115" s="256">
        <f>IF(B115="Regional crisis",((IF(VLOOKUP($C115,'Regional Crises'!$B$1:$R$66,14,FALSE)="x","x",ROUND(IF(VLOOKUP($C115,'Regional Crises'!$B$1:$R$66,14,FALSE)&gt;T$3,0,IF(VLOOKUP($C115,'Regional Crises'!$B$1:$R$66,14,FALSE)&lt;T$4,5,(T$3-VLOOKUP($C115,'Regional Crises'!$B$1:$R$66,14,FALSE))/(T$3-T$4)*5)),1)))),(IF(VLOOKUP($E115,'Country Indicator Data'!$B$4:$N$300,10,FALSE)="x","x",ROUND(IF(VLOOKUP($E115,'Country Indicator Data'!$B$4:$N$300,10,FALSE)&gt;T$3,0,IF(VLOOKUP($E115,'Country Indicator Data'!$B$4:$N$300,10,FALSE)&lt;T$4,5,(T$3-VLOOKUP($E115,'Country Indicator Data'!$B$4:$N$300,10,FALSE))/(T$3-T$4)*5)),1))))</f>
        <v>2.9</v>
      </c>
      <c r="U115" s="256">
        <f>IF(B115="Regional crisis",((IF(VLOOKUP($C115,'Regional Crises'!$B$1:$R$66,15,FALSE)="x","x",ROUND(IF(VLOOKUP($C115,'Regional Crises'!$B$1:$R$66,15,FALSE)&gt;U$3,0,IF(VLOOKUP($C115,'Regional Crises'!$B$1:$R$66,15,FALSE)&lt;U$4,5,(U$3-VLOOKUP($C115,'Regional Crises'!$B$1:$R$66,15,FALSE))/(U$3-U$4)*5)),1)))),(IF(VLOOKUP($E115,'Country Indicator Data'!$B$4:$N$300,11,FALSE)="x","x",ROUND(IF(VLOOKUP($E115,'Country Indicator Data'!$B$4:$N$300,11,FALSE)&gt;U$3,0,IF(VLOOKUP($E115,'Country Indicator Data'!$B$4:$N$300,11,FALSE)&lt;U$4,5,(U$3-VLOOKUP($E115,'Country Indicator Data'!$B$4:$N$300,11,FALSE))/(U$3-U$4)*5)),1))))</f>
        <v>2.8</v>
      </c>
      <c r="V115" s="256">
        <f>IF(B115="Regional crisis",((IF(VLOOKUP($C115,'Regional Crises'!$B$1:$R$66,16,FALSE)="x","x",ROUND(IF(VLOOKUP($C115,'Regional Crises'!$B$1:$R$66,16,FALSE)&gt;V$3,0,IF(VLOOKUP($C115,'Regional Crises'!$B$1:$R$66,16,FALSE)&lt;V$4,5,(V$3-VLOOKUP($C115,'Regional Crises'!$B$1:$R$66,16,FALSE))/(V$3-V$4)*5)),1)))),(IF(VLOOKUP($E115,'Country Indicator Data'!$B$4:$N$300,12,FALSE)="x","x",ROUND(IF(VLOOKUP($E115,'Country Indicator Data'!$B$4:$N$300,12,FALSE)&gt;V$3,0,IF(VLOOKUP($E115,'Country Indicator Data'!$B$4:$N$300,12,FALSE)&lt;V$4,5,(V$3-VLOOKUP($E115,'Country Indicator Data'!$B$4:$N$300,12,FALSE))/(V$3-V$4)*5)),1))))</f>
        <v>3.4</v>
      </c>
      <c r="W115" s="256">
        <f t="shared" si="44"/>
        <v>3.1</v>
      </c>
      <c r="X115" s="256">
        <f t="shared" si="45"/>
        <v>2.5</v>
      </c>
      <c r="Y115" s="263">
        <f>IF('Core Indicators'!FC112="x","x",IF('Core Indicators'!FC112&gt;=5,5,IF('Core Indicators'!FC112&gt;=4,4,IF('Core Indicators'!FC112&gt;=3,3,IF('Core Indicators'!FC112&gt;=2,2,IF('Core Indicators'!FC112&gt;=1,1,0))))))</f>
        <v>3</v>
      </c>
      <c r="Z115" s="256">
        <f t="shared" si="46"/>
        <v>3</v>
      </c>
      <c r="AA115" s="263">
        <f>'Crisis Indicator Data'!Y112</f>
        <v>1</v>
      </c>
      <c r="AB115" s="263">
        <f>'Crisis Indicator Data'!Z112</f>
        <v>0</v>
      </c>
      <c r="AC115" s="263">
        <f>'Crisis Indicator Data'!AA112</f>
        <v>1</v>
      </c>
      <c r="AD115" s="263">
        <f>'Crisis Indicator Data'!AB112</f>
        <v>0</v>
      </c>
      <c r="AE115" s="263">
        <f t="shared" si="47"/>
        <v>2</v>
      </c>
      <c r="AF115" s="263">
        <f>'Crisis Indicator Data'!AC112</f>
        <v>0</v>
      </c>
      <c r="AG115" s="263">
        <f>'Crisis Indicator Data'!AD112</f>
        <v>0</v>
      </c>
      <c r="AH115" s="263">
        <f t="shared" si="48"/>
        <v>0</v>
      </c>
      <c r="AI115" s="263">
        <f>'Crisis Indicator Data'!AE112</f>
        <v>1</v>
      </c>
      <c r="AJ115" s="263">
        <f>'Crisis Indicator Data'!AF112</f>
        <v>2</v>
      </c>
      <c r="AK115" s="263">
        <f>'Crisis Indicator Data'!AG112</f>
        <v>1</v>
      </c>
      <c r="AL115" s="263">
        <f t="shared" si="49"/>
        <v>3</v>
      </c>
      <c r="AM115" s="256">
        <f t="shared" si="50"/>
        <v>2</v>
      </c>
      <c r="AN115" s="256">
        <f t="shared" si="51"/>
        <v>2.5</v>
      </c>
    </row>
    <row r="116" spans="1:40" ht="13.5" customHeight="1" x14ac:dyDescent="0.35">
      <c r="A116" s="150" t="str">
        <f>'Crisis Indicator Data'!A113</f>
        <v>Eastern Africa Regional Drought Crisis</v>
      </c>
      <c r="B116" s="151" t="str">
        <f>'Crisis Indicator Data'!B113</f>
        <v>Regional crisis</v>
      </c>
      <c r="C116" s="151" t="str">
        <f>'Crisis Indicator Data'!C113</f>
        <v>REG014</v>
      </c>
      <c r="D116" s="151" t="str">
        <f>'Crisis Indicator Data'!D113</f>
        <v>Ethiopia,Somalia,Kenya</v>
      </c>
      <c r="E116" s="152" t="str">
        <f>'Crisis Indicator Data'!E113</f>
        <v>ETH,SOM,KEN</v>
      </c>
      <c r="F116" s="256">
        <f>IF(B116="Regional crisis",(IF(VLOOKUP($C116,'Regional Crises'!$B$1:$R$66,7,FALSE)="x","x",ROUND(IF(VLOOKUP($C116,'Regional Crises'!$B$1:$R$66,7,FALSE)&gt;$F$3,5,IF(VLOOKUP($C116,'Regional Crises'!$B$1:$R$66,7,FALSE)&lt;F$4,0,($F$3-VLOOKUP($C116,'Regional Crises'!$B$1:$R$66,7,FALSE))/($F$3-$F$4)*5)),1))),IF(VLOOKUP($E116,'Country Indicator Data'!$B$4:$N$300,3,FALSE)="x","x",ROUND(IF(VLOOKUP($E116,'Country Indicator Data'!$B$4:$N$300,3,FALSE)&gt;$F$3,5,IF(VLOOKUP($E116,'Country Indicator Data'!$B$4:$N$300,3,FALSE)&lt;$F$4,0,($F$3-VLOOKUP($E116,'Country Indicator Data'!$B$4:$N$300,3,FALSE))/($F$3-$F$4)*5)),1)))</f>
        <v>3.8</v>
      </c>
      <c r="G116" s="256">
        <f>IF(B116="Regional crisis",(IF(VLOOKUP($C116,'Regional Crises'!$B$1:$R$66,9,FALSE)="x","x",ROUND(IF(VLOOKUP($C116,'Regional Crises'!$B$1:$R$66,9,FALSE)&gt;G$3,5,IF(VLOOKUP($C116,'Regional Crises'!$B$1:$R$66,9,FALSE)&lt;G$4,0,(G$3-VLOOKUP($C116,'Regional Crises'!$B$1:$R$66,9,FALSE))/(G$3-G$4)*5)),1))),IF(VLOOKUP($E116,'Country Indicator Data'!$B$4:$N$300,5,FALSE)="x","x",ROUND(IF(VLOOKUP($E116,'Country Indicator Data'!$B$4:$N$300,5,FALSE)&gt;G$3,5,IF(VLOOKUP($E116,'Country Indicator Data'!$B$4:$N$300,5,FALSE)&lt;G$4,0,(G$3-VLOOKUP($E116,'Country Indicator Data'!$B$4:$N$300,5,FALSE))/(G$3-G$4)*5)),1)))</f>
        <v>3.3</v>
      </c>
      <c r="H116" s="256">
        <f t="shared" si="39"/>
        <v>3.55</v>
      </c>
      <c r="I116" s="256">
        <f>IF(B116="Regional crisis",(IF(VLOOKUP($C116,'Regional Crises'!$B$1:$R$66,6,FALSE)="x","x",ROUND(IF(VLOOKUP($C116,'Regional Crises'!$B$1:$R$66,6,FALSE)&gt;I$3,5,IF(VLOOKUP($C116,'Regional Crises'!$B$1:$R$66,6,FALSE)&lt;I$4,0,5-(I$3-VLOOKUP($C116,'Regional Crises'!$B$1:$R$66,6,FALSE))/(I$3-I$4)*5)),1))),IF(VLOOKUP($E116,'Country Indicator Data'!$B$4:$N$300,2,FALSE)="x","x",ROUND(IF(VLOOKUP($E116,'Country Indicator Data'!$B$4:$N$300,2,FALSE)&gt;I$3,5,IF(VLOOKUP($E116,'Country Indicator Data'!$B$4:$N$300,2,FALSE)&lt;I$4,0,5-(I$3-VLOOKUP($E116,'Country Indicator Data'!$B$4:$N$300,2,FALSE))/(I$3-I$4)*5)),1)))</f>
        <v>2.7</v>
      </c>
      <c r="J116" s="256">
        <f>IF(B116="Regional crisis",(IF(VLOOKUP($C116,'Regional Crises'!$B$1:$R$66,8,FALSE)="x","x",ROUND(IF(VLOOKUP($C116,'Regional Crises'!$B$1:$R$66,8,FALSE)&gt;J$3,5,IF(VLOOKUP($C116,'Regional Crises'!$B$1:$R$66,8,FALSE)&lt;J$4,0,5-(J$3-VLOOKUP($C116,'Regional Crises'!$B$1:$R$66,8,FALSE))/(J$3-J$4)*5)),1))),IF(VLOOKUP($E116,'Country Indicator Data'!$B$4:$N$300,4,FALSE)="x","x",ROUND(IF(VLOOKUP($E116,'Country Indicator Data'!$B$4:$N$300,4,FALSE)&gt;J$3,5,IF(VLOOKUP($E116,'Country Indicator Data'!$B$4:$N$300,4,FALSE)&lt;J$4,0,5-(J$3-VLOOKUP($E116,'Country Indicator Data'!$B$4:$N$300,4,FALSE))/(J$3-J$4)*5)),1)))</f>
        <v>1.2</v>
      </c>
      <c r="K116" s="256">
        <f t="shared" si="40"/>
        <v>1.9500000000000002</v>
      </c>
      <c r="L116" s="256">
        <f>IF(B116="Regional crisis",(IF(VLOOKUP($C116,'Regional Crises'!$B$1:$R$66,10,FALSE)="x","x",ROUND(IF(VLOOKUP($C116,'Regional Crises'!$B$1:$R$66,10,FALSE)&gt;L$3,5,IF(VLOOKUP($C116,'Regional Crises'!$B$1:$R$66,10,FALSE)&lt;L$4,0,5-(L$3-VLOOKUP($C116,'Regional Crises'!$B$1:$R$66,10,FALSE))/(L$3-L$4)*5)),1))),IF(VLOOKUP($E116,'Country Indicator Data'!$B$4:$N$300,6,FALSE)="x","x",ROUND(IF(VLOOKUP($E116,'Country Indicator Data'!$B$4:$N$300,6,FALSE)&gt;L$3,5,IF(VLOOKUP($E116,'Country Indicator Data'!$B$4:$N$300,6,FALSE)&lt;L$4,0,5-(L$3-VLOOKUP($E116,'Country Indicator Data'!$B$4:$N$300,6,FALSE))/(L$3-L$4)*5)),1)))</f>
        <v>3.5</v>
      </c>
      <c r="M116" s="256">
        <f>IF(B116="Regional crisis",(IF(VLOOKUP($C116,'Regional Crises'!$B$1:$R$66,11,FALSE)="x","x",ROUND(IF(VLOOKUP($C116,'Regional Crises'!$B$1:$R$66,11,FALSE)&gt;M$3,5,IF(VLOOKUP($C116,'Regional Crises'!$B$1:$R$66,11,FALSE)&lt;M$4,0,5-(M$3-VLOOKUP($C116,'Regional Crises'!$B$1:$R$66,11,FALSE))/(M$3-M$4)*5)),1))),IF(VLOOKUP($E116,'Country Indicator Data'!$B$4:$N$300,7,FALSE)="x","x",ROUND(IF(VLOOKUP($E116,'Country Indicator Data'!$B$4:$N$300,7,FALSE)&gt;M$3,5,IF(VLOOKUP($E116,'Country Indicator Data'!$B$4:$N$300,7,FALSE)&lt;M$4,0,5-(M$3-VLOOKUP($E116,'Country Indicator Data'!$B$4:$N$300,7,FALSE))/(M$3-M$4)*5)),1)))</f>
        <v>1.6</v>
      </c>
      <c r="N116" s="256">
        <f t="shared" si="41"/>
        <v>2.5499999999999998</v>
      </c>
      <c r="O116" s="256">
        <f t="shared" si="42"/>
        <v>2.6833333333333336</v>
      </c>
      <c r="P116" s="256">
        <f>IF(B116="Regional crisis",VLOOKUP(C116,'Regional Crises'!$B$1:$R$69,12,FALSE),VLOOKUP(E116,'Country Indicator Data'!$B$4:$I$300,8,FALSE))</f>
        <v>5</v>
      </c>
      <c r="Q116" s="256">
        <f>IF($B116="Regional crisis",((IF(VLOOKUP($C116,'Regional Crises'!$B$1:$R$66,13,FALSE)="x","x",ROUND(IF(VLOOKUP($C116,'Regional Crises'!$B$1:$R$66,13,FALSE)&gt;Q$3,5,IF(VLOOKUP($C116,'Regional Crises'!$B$1:$R$66,13,FALSE)&lt;Q$4,0,5-(LOG(Q$3)-LOG(VLOOKUP($C116,'Regional Crises'!$B$1:$R$66,13,FALSE)))/(LOG(Q$3)-LOG(Q$4))*5)),1)))),(IF(VLOOKUP($E116,'Country Indicator Data'!$B$4:$N$300,9,FALSE)="x","x",ROUND(IF(VLOOKUP($E116,'Country Indicator Data'!$B$4:$N$300,9,FALSE)&gt;Q$3,5,IF(VLOOKUP($E116,'Country Indicator Data'!$B$4:$N$300,9,FALSE)&lt;Q$4,0,5-(LOG(Q$3)-LOG(VLOOKUP($E116,'Country Indicator Data'!$B$4:$N$300,9,FALSE)))/(LOG(Q$3)-LOG(Q$4))*5)),1))))</f>
        <v>5</v>
      </c>
      <c r="R116" s="256">
        <f t="shared" si="43"/>
        <v>5</v>
      </c>
      <c r="S116" s="256">
        <f>IF(B116="Regional crisis",((IF(VLOOKUP($C116,'Regional Crises'!$B$1:$R$66,17,FALSE)="x","x",ROUND(IF(VLOOKUP($C116,'Regional Crises'!$B$1:$R$66,17,FALSE)&gt;S$3,0,IF(VLOOKUP($C116,'Regional Crises'!$B$1:$R$66,17,FALSE)&lt;S$4,5,(S$3-VLOOKUP($C116,'Regional Crises'!$B$1:$R$66,17,FALSE))/(S$3-S$4)*5)),1)))),(IF(VLOOKUP($E116,'Country Indicator Data'!$B$4:$N$300,13,FALSE)="x","x",ROUND(IF(VLOOKUP($E116,'Country Indicator Data'!$B$4:$N$300,13,FALSE)&gt;S$3,0,IF(VLOOKUP($E116,'Country Indicator Data'!$B$4:$N$300,13,FALSE)&lt;S$4,5,(S$3-VLOOKUP($E116,'Country Indicator Data'!$B$4:$N$300,13,FALSE))/(S$3-S$4)*5)),1))))</f>
        <v>3.8</v>
      </c>
      <c r="T116" s="256">
        <f>IF(B116="Regional crisis",((IF(VLOOKUP($C116,'Regional Crises'!$B$1:$R$66,14,FALSE)="x","x",ROUND(IF(VLOOKUP($C116,'Regional Crises'!$B$1:$R$66,14,FALSE)&gt;T$3,0,IF(VLOOKUP($C116,'Regional Crises'!$B$1:$R$66,14,FALSE)&lt;T$4,5,(T$3-VLOOKUP($C116,'Regional Crises'!$B$1:$R$66,14,FALSE))/(T$3-T$4)*5)),1)))),(IF(VLOOKUP($E116,'Country Indicator Data'!$B$4:$N$300,10,FALSE)="x","x",ROUND(IF(VLOOKUP($E116,'Country Indicator Data'!$B$4:$N$300,10,FALSE)&gt;T$3,0,IF(VLOOKUP($E116,'Country Indicator Data'!$B$4:$N$300,10,FALSE)&lt;T$4,5,(T$3-VLOOKUP($E116,'Country Indicator Data'!$B$4:$N$300,10,FALSE))/(T$3-T$4)*5)),1))))</f>
        <v>3.6</v>
      </c>
      <c r="U116" s="256">
        <f>IF(B116="Regional crisis",((IF(VLOOKUP($C116,'Regional Crises'!$B$1:$R$66,15,FALSE)="x","x",ROUND(IF(VLOOKUP($C116,'Regional Crises'!$B$1:$R$66,15,FALSE)&gt;U$3,0,IF(VLOOKUP($C116,'Regional Crises'!$B$1:$R$66,15,FALSE)&lt;U$4,5,(U$3-VLOOKUP($C116,'Regional Crises'!$B$1:$R$66,15,FALSE))/(U$3-U$4)*5)),1)))),(IF(VLOOKUP($E116,'Country Indicator Data'!$B$4:$N$300,11,FALSE)="x","x",ROUND(IF(VLOOKUP($E116,'Country Indicator Data'!$B$4:$N$300,11,FALSE)&gt;U$3,0,IF(VLOOKUP($E116,'Country Indicator Data'!$B$4:$N$300,11,FALSE)&lt;U$4,5,(U$3-VLOOKUP($E116,'Country Indicator Data'!$B$4:$N$300,11,FALSE))/(U$3-U$4)*5)),1))))</f>
        <v>3.4</v>
      </c>
      <c r="V116" s="256">
        <f>IF(B116="Regional crisis",((IF(VLOOKUP($C116,'Regional Crises'!$B$1:$R$66,16,FALSE)="x","x",ROUND(IF(VLOOKUP($C116,'Regional Crises'!$B$1:$R$66,16,FALSE)&gt;V$3,0,IF(VLOOKUP($C116,'Regional Crises'!$B$1:$R$66,16,FALSE)&lt;V$4,5,(V$3-VLOOKUP($C116,'Regional Crises'!$B$1:$R$66,16,FALSE))/(V$3-V$4)*5)),1)))),(IF(VLOOKUP($E116,'Country Indicator Data'!$B$4:$N$300,12,FALSE)="x","x",ROUND(IF(VLOOKUP($E116,'Country Indicator Data'!$B$4:$N$300,12,FALSE)&gt;V$3,0,IF(VLOOKUP($E116,'Country Indicator Data'!$B$4:$N$300,12,FALSE)&lt;V$4,5,(V$3-VLOOKUP($E116,'Country Indicator Data'!$B$4:$N$300,12,FALSE))/(V$3-V$4)*5)),1))))</f>
        <v>3.7</v>
      </c>
      <c r="W116" s="256">
        <f t="shared" si="44"/>
        <v>3.6</v>
      </c>
      <c r="X116" s="256">
        <f t="shared" si="45"/>
        <v>3.8</v>
      </c>
      <c r="Y116" s="263">
        <f>IF('Core Indicators'!FC113="x","x",IF('Core Indicators'!FC113&gt;=5,5,IF('Core Indicators'!FC113&gt;=4,4,IF('Core Indicators'!FC113&gt;=3,3,IF('Core Indicators'!FC113&gt;=2,2,IF('Core Indicators'!FC113&gt;=1,1,0))))))</f>
        <v>5</v>
      </c>
      <c r="Z116" s="256">
        <f t="shared" si="46"/>
        <v>5</v>
      </c>
      <c r="AA116" s="263">
        <f>'Crisis Indicator Data'!Y113</f>
        <v>2</v>
      </c>
      <c r="AB116" s="263">
        <f>'Crisis Indicator Data'!Z113</f>
        <v>3</v>
      </c>
      <c r="AC116" s="263">
        <f>'Crisis Indicator Data'!AA113</f>
        <v>3</v>
      </c>
      <c r="AD116" s="263">
        <f>'Crisis Indicator Data'!AB113</f>
        <v>3</v>
      </c>
      <c r="AE116" s="263">
        <f t="shared" si="47"/>
        <v>5</v>
      </c>
      <c r="AF116" s="263">
        <f>'Crisis Indicator Data'!AC113</f>
        <v>0</v>
      </c>
      <c r="AG116" s="263">
        <f>'Crisis Indicator Data'!AD113</f>
        <v>3</v>
      </c>
      <c r="AH116" s="263">
        <f t="shared" si="48"/>
        <v>3</v>
      </c>
      <c r="AI116" s="263">
        <f>'Crisis Indicator Data'!AE113</f>
        <v>3</v>
      </c>
      <c r="AJ116" s="263">
        <f>'Crisis Indicator Data'!AF113</f>
        <v>3</v>
      </c>
      <c r="AK116" s="263">
        <f>'Crisis Indicator Data'!AG113</f>
        <v>3</v>
      </c>
      <c r="AL116" s="263">
        <f t="shared" si="49"/>
        <v>5</v>
      </c>
      <c r="AM116" s="256">
        <f t="shared" si="50"/>
        <v>4</v>
      </c>
      <c r="AN116" s="256">
        <f t="shared" si="51"/>
        <v>4.5</v>
      </c>
    </row>
    <row r="117" spans="1:40" ht="13.5" customHeight="1" x14ac:dyDescent="0.35">
      <c r="A117" s="150" t="str">
        <f>'Crisis Indicator Data'!A114</f>
        <v>Displacement from Ukraine conflict in Romania</v>
      </c>
      <c r="B117" s="151" t="str">
        <f>'Crisis Indicator Data'!B114</f>
        <v>International displacement</v>
      </c>
      <c r="C117" s="151" t="str">
        <f>'Crisis Indicator Data'!C114</f>
        <v>ROU002</v>
      </c>
      <c r="D117" s="151" t="str">
        <f>'Crisis Indicator Data'!D114</f>
        <v>Romania</v>
      </c>
      <c r="E117" s="152" t="str">
        <f>'Crisis Indicator Data'!E114</f>
        <v>ROU</v>
      </c>
      <c r="F117" s="256">
        <f>IF(B117="Regional crisis",(IF(VLOOKUP($C117,'Regional Crises'!$B$1:$R$66,7,FALSE)="x","x",ROUND(IF(VLOOKUP($C117,'Regional Crises'!$B$1:$R$66,7,FALSE)&gt;$F$3,5,IF(VLOOKUP($C117,'Regional Crises'!$B$1:$R$66,7,FALSE)&lt;F$4,0,($F$3-VLOOKUP($C117,'Regional Crises'!$B$1:$R$66,7,FALSE))/($F$3-$F$4)*5)),1))),IF(VLOOKUP($E117,'Country Indicator Data'!$B$4:$N$300,3,FALSE)="x","x",ROUND(IF(VLOOKUP($E117,'Country Indicator Data'!$B$4:$N$300,3,FALSE)&gt;$F$3,5,IF(VLOOKUP($E117,'Country Indicator Data'!$B$4:$N$300,3,FALSE)&lt;$F$4,0,($F$3-VLOOKUP($E117,'Country Indicator Data'!$B$4:$N$300,3,FALSE))/($F$3-$F$4)*5)),1)))</f>
        <v>2.1</v>
      </c>
      <c r="G117" s="256">
        <f>IF(B117="Regional crisis",(IF(VLOOKUP($C117,'Regional Crises'!$B$1:$R$66,9,FALSE)="x","x",ROUND(IF(VLOOKUP($C117,'Regional Crises'!$B$1:$R$66,9,FALSE)&gt;G$3,5,IF(VLOOKUP($C117,'Regional Crises'!$B$1:$R$66,9,FALSE)&lt;G$4,0,(G$3-VLOOKUP($C117,'Regional Crises'!$B$1:$R$66,9,FALSE))/(G$3-G$4)*5)),1))),IF(VLOOKUP($E117,'Country Indicator Data'!$B$4:$N$300,5,FALSE)="x","x",ROUND(IF(VLOOKUP($E117,'Country Indicator Data'!$B$4:$N$300,5,FALSE)&gt;G$3,5,IF(VLOOKUP($E117,'Country Indicator Data'!$B$4:$N$300,5,FALSE)&lt;G$4,0,(G$3-VLOOKUP($E117,'Country Indicator Data'!$B$4:$N$300,5,FALSE))/(G$3-G$4)*5)),1)))</f>
        <v>1.2</v>
      </c>
      <c r="H117" s="256">
        <f t="shared" si="39"/>
        <v>1.65</v>
      </c>
      <c r="I117" s="256">
        <f>IF(B117="Regional crisis",(IF(VLOOKUP($C117,'Regional Crises'!$B$1:$R$66,6,FALSE)="x","x",ROUND(IF(VLOOKUP($C117,'Regional Crises'!$B$1:$R$66,6,FALSE)&gt;I$3,5,IF(VLOOKUP($C117,'Regional Crises'!$B$1:$R$66,6,FALSE)&lt;I$4,0,5-(I$3-VLOOKUP($C117,'Regional Crises'!$B$1:$R$66,6,FALSE))/(I$3-I$4)*5)),1))),IF(VLOOKUP($E117,'Country Indicator Data'!$B$4:$N$300,2,FALSE)="x","x",ROUND(IF(VLOOKUP($E117,'Country Indicator Data'!$B$4:$N$300,2,FALSE)&gt;I$3,5,IF(VLOOKUP($E117,'Country Indicator Data'!$B$4:$N$300,2,FALSE)&lt;I$4,0,5-(I$3-VLOOKUP($E117,'Country Indicator Data'!$B$4:$N$300,2,FALSE))/(I$3-I$4)*5)),1)))</f>
        <v>1.5</v>
      </c>
      <c r="J117" s="256">
        <f>IF(B117="Regional crisis",(IF(VLOOKUP($C117,'Regional Crises'!$B$1:$R$66,8,FALSE)="x","x",ROUND(IF(VLOOKUP($C117,'Regional Crises'!$B$1:$R$66,8,FALSE)&gt;J$3,5,IF(VLOOKUP($C117,'Regional Crises'!$B$1:$R$66,8,FALSE)&lt;J$4,0,5-(J$3-VLOOKUP($C117,'Regional Crises'!$B$1:$R$66,8,FALSE))/(J$3-J$4)*5)),1))),IF(VLOOKUP($E117,'Country Indicator Data'!$B$4:$N$300,4,FALSE)="x","x",ROUND(IF(VLOOKUP($E117,'Country Indicator Data'!$B$4:$N$300,4,FALSE)&gt;J$3,5,IF(VLOOKUP($E117,'Country Indicator Data'!$B$4:$N$300,4,FALSE)&lt;J$4,0,5-(J$3-VLOOKUP($E117,'Country Indicator Data'!$B$4:$N$300,4,FALSE))/(J$3-J$4)*5)),1)))</f>
        <v>0.3</v>
      </c>
      <c r="K117" s="256">
        <f t="shared" si="40"/>
        <v>0.9</v>
      </c>
      <c r="L117" s="256">
        <f>IF(B117="Regional crisis",(IF(VLOOKUP($C117,'Regional Crises'!$B$1:$R$66,10,FALSE)="x","x",ROUND(IF(VLOOKUP($C117,'Regional Crises'!$B$1:$R$66,10,FALSE)&gt;L$3,5,IF(VLOOKUP($C117,'Regional Crises'!$B$1:$R$66,10,FALSE)&lt;L$4,0,5-(L$3-VLOOKUP($C117,'Regional Crises'!$B$1:$R$66,10,FALSE))/(L$3-L$4)*5)),1))),IF(VLOOKUP($E117,'Country Indicator Data'!$B$4:$N$300,6,FALSE)="x","x",ROUND(IF(VLOOKUP($E117,'Country Indicator Data'!$B$4:$N$300,6,FALSE)&gt;L$3,5,IF(VLOOKUP($E117,'Country Indicator Data'!$B$4:$N$300,6,FALSE)&lt;L$4,0,5-(L$3-VLOOKUP($E117,'Country Indicator Data'!$B$4:$N$300,6,FALSE))/(L$3-L$4)*5)),1)))</f>
        <v>2.1</v>
      </c>
      <c r="M117" s="256">
        <f>IF(B117="Regional crisis",(IF(VLOOKUP($C117,'Regional Crises'!$B$1:$R$66,11,FALSE)="x","x",ROUND(IF(VLOOKUP($C117,'Regional Crises'!$B$1:$R$66,11,FALSE)&gt;M$3,5,IF(VLOOKUP($C117,'Regional Crises'!$B$1:$R$66,11,FALSE)&lt;M$4,0,5-(M$3-VLOOKUP($C117,'Regional Crises'!$B$1:$R$66,11,FALSE))/(M$3-M$4)*5)),1))),IF(VLOOKUP($E117,'Country Indicator Data'!$B$4:$N$300,7,FALSE)="x","x",ROUND(IF(VLOOKUP($E117,'Country Indicator Data'!$B$4:$N$300,7,FALSE)&gt;M$3,5,IF(VLOOKUP($E117,'Country Indicator Data'!$B$4:$N$300,7,FALSE)&lt;M$4,0,5-(M$3-VLOOKUP($E117,'Country Indicator Data'!$B$4:$N$300,7,FALSE))/(M$3-M$4)*5)),1)))</f>
        <v>1.4</v>
      </c>
      <c r="N117" s="256">
        <f t="shared" si="41"/>
        <v>1.75</v>
      </c>
      <c r="O117" s="256">
        <f t="shared" si="42"/>
        <v>1.4333333333333333</v>
      </c>
      <c r="P117" s="256">
        <f>IF(B117="Regional crisis",VLOOKUP(C117,'Regional Crises'!$B$1:$R$69,12,FALSE),VLOOKUP(E117,'Country Indicator Data'!$B$4:$I$300,8,FALSE))</f>
        <v>1</v>
      </c>
      <c r="Q117" s="256">
        <f>IF($B117="Regional crisis",((IF(VLOOKUP($C117,'Regional Crises'!$B$1:$R$66,13,FALSE)="x","x",ROUND(IF(VLOOKUP($C117,'Regional Crises'!$B$1:$R$66,13,FALSE)&gt;Q$3,5,IF(VLOOKUP($C117,'Regional Crises'!$B$1:$R$66,13,FALSE)&lt;Q$4,0,5-(LOG(Q$3)-LOG(VLOOKUP($C117,'Regional Crises'!$B$1:$R$66,13,FALSE)))/(LOG(Q$3)-LOG(Q$4))*5)),1)))),(IF(VLOOKUP($E117,'Country Indicator Data'!$B$4:$N$300,9,FALSE)="x","x",ROUND(IF(VLOOKUP($E117,'Country Indicator Data'!$B$4:$N$300,9,FALSE)&gt;Q$3,5,IF(VLOOKUP($E117,'Country Indicator Data'!$B$4:$N$300,9,FALSE)&lt;Q$4,0,5-(LOG(Q$3)-LOG(VLOOKUP($E117,'Country Indicator Data'!$B$4:$N$300,9,FALSE)))/(LOG(Q$3)-LOG(Q$4))*5)),1))))</f>
        <v>0</v>
      </c>
      <c r="R117" s="256">
        <f t="shared" si="43"/>
        <v>0.5</v>
      </c>
      <c r="S117" s="256">
        <f>IF(B117="Regional crisis",((IF(VLOOKUP($C117,'Regional Crises'!$B$1:$R$66,17,FALSE)="x","x",ROUND(IF(VLOOKUP($C117,'Regional Crises'!$B$1:$R$66,17,FALSE)&gt;S$3,0,IF(VLOOKUP($C117,'Regional Crises'!$B$1:$R$66,17,FALSE)&lt;S$4,5,(S$3-VLOOKUP($C117,'Regional Crises'!$B$1:$R$66,17,FALSE))/(S$3-S$4)*5)),1)))),(IF(VLOOKUP($E117,'Country Indicator Data'!$B$4:$N$300,13,FALSE)="x","x",ROUND(IF(VLOOKUP($E117,'Country Indicator Data'!$B$4:$N$300,13,FALSE)&gt;S$3,0,IF(VLOOKUP($E117,'Country Indicator Data'!$B$4:$N$300,13,FALSE)&lt;S$4,5,(S$3-VLOOKUP($E117,'Country Indicator Data'!$B$4:$N$300,13,FALSE))/(S$3-S$4)*5)),1))))</f>
        <v>2.8</v>
      </c>
      <c r="T117" s="256">
        <f>IF(B117="Regional crisis",((IF(VLOOKUP($C117,'Regional Crises'!$B$1:$R$66,14,FALSE)="x","x",ROUND(IF(VLOOKUP($C117,'Regional Crises'!$B$1:$R$66,14,FALSE)&gt;T$3,0,IF(VLOOKUP($C117,'Regional Crises'!$B$1:$R$66,14,FALSE)&lt;T$4,5,(T$3-VLOOKUP($C117,'Regional Crises'!$B$1:$R$66,14,FALSE))/(T$3-T$4)*5)),1)))),(IF(VLOOKUP($E117,'Country Indicator Data'!$B$4:$N$300,10,FALSE)="x","x",ROUND(IF(VLOOKUP($E117,'Country Indicator Data'!$B$4:$N$300,10,FALSE)&gt;T$3,0,IF(VLOOKUP($E117,'Country Indicator Data'!$B$4:$N$300,10,FALSE)&lt;T$4,5,(T$3-VLOOKUP($E117,'Country Indicator Data'!$B$4:$N$300,10,FALSE))/(T$3-T$4)*5)),1))))</f>
        <v>2.1</v>
      </c>
      <c r="U117" s="256">
        <f>IF(B117="Regional crisis",((IF(VLOOKUP($C117,'Regional Crises'!$B$1:$R$66,15,FALSE)="x","x",ROUND(IF(VLOOKUP($C117,'Regional Crises'!$B$1:$R$66,15,FALSE)&gt;U$3,0,IF(VLOOKUP($C117,'Regional Crises'!$B$1:$R$66,15,FALSE)&lt;U$4,5,(U$3-VLOOKUP($C117,'Regional Crises'!$B$1:$R$66,15,FALSE))/(U$3-U$4)*5)),1)))),(IF(VLOOKUP($E117,'Country Indicator Data'!$B$4:$N$300,11,FALSE)="x","x",ROUND(IF(VLOOKUP($E117,'Country Indicator Data'!$B$4:$N$300,11,FALSE)&gt;U$3,0,IF(VLOOKUP($E117,'Country Indicator Data'!$B$4:$N$300,11,FALSE)&lt;U$4,5,(U$3-VLOOKUP($E117,'Country Indicator Data'!$B$4:$N$300,11,FALSE))/(U$3-U$4)*5)),1))))</f>
        <v>1.6</v>
      </c>
      <c r="V117" s="256">
        <f>IF(B117="Regional crisis",((IF(VLOOKUP($C117,'Regional Crises'!$B$1:$R$66,16,FALSE)="x","x",ROUND(IF(VLOOKUP($C117,'Regional Crises'!$B$1:$R$66,16,FALSE)&gt;V$3,0,IF(VLOOKUP($C117,'Regional Crises'!$B$1:$R$66,16,FALSE)&lt;V$4,5,(V$3-VLOOKUP($C117,'Regional Crises'!$B$1:$R$66,16,FALSE))/(V$3-V$4)*5)),1)))),(IF(VLOOKUP($E117,'Country Indicator Data'!$B$4:$N$300,12,FALSE)="x","x",ROUND(IF(VLOOKUP($E117,'Country Indicator Data'!$B$4:$N$300,12,FALSE)&gt;V$3,0,IF(VLOOKUP($E117,'Country Indicator Data'!$B$4:$N$300,12,FALSE)&lt;V$4,5,(V$3-VLOOKUP($E117,'Country Indicator Data'!$B$4:$N$300,12,FALSE))/(V$3-V$4)*5)),1))))</f>
        <v>0.9</v>
      </c>
      <c r="W117" s="256">
        <f t="shared" si="44"/>
        <v>1.9</v>
      </c>
      <c r="X117" s="256">
        <f t="shared" si="45"/>
        <v>1.3</v>
      </c>
      <c r="Y117" s="263">
        <f>IF('Core Indicators'!FC114="x","x",IF('Core Indicators'!FC114&gt;=5,5,IF('Core Indicators'!FC114&gt;=4,4,IF('Core Indicators'!FC114&gt;=3,3,IF('Core Indicators'!FC114&gt;=2,2,IF('Core Indicators'!FC114&gt;=1,1,0))))))</f>
        <v>2</v>
      </c>
      <c r="Z117" s="256">
        <f t="shared" si="46"/>
        <v>2</v>
      </c>
      <c r="AA117" s="263">
        <f>'Crisis Indicator Data'!Y114</f>
        <v>0</v>
      </c>
      <c r="AB117" s="263">
        <f>'Crisis Indicator Data'!Z114</f>
        <v>0</v>
      </c>
      <c r="AC117" s="263">
        <f>'Crisis Indicator Data'!AA114</f>
        <v>0</v>
      </c>
      <c r="AD117" s="263">
        <f>'Crisis Indicator Data'!AB114</f>
        <v>0</v>
      </c>
      <c r="AE117" s="263">
        <f t="shared" si="47"/>
        <v>0</v>
      </c>
      <c r="AF117" s="263">
        <f>'Crisis Indicator Data'!AC114</f>
        <v>0</v>
      </c>
      <c r="AG117" s="263">
        <f>'Crisis Indicator Data'!AD114</f>
        <v>0</v>
      </c>
      <c r="AH117" s="263">
        <f t="shared" si="48"/>
        <v>0</v>
      </c>
      <c r="AI117" s="263">
        <f>'Crisis Indicator Data'!AE114</f>
        <v>0</v>
      </c>
      <c r="AJ117" s="263">
        <f>'Crisis Indicator Data'!AF114</f>
        <v>0</v>
      </c>
      <c r="AK117" s="263">
        <f>'Crisis Indicator Data'!AG114</f>
        <v>0</v>
      </c>
      <c r="AL117" s="263">
        <f t="shared" si="49"/>
        <v>0</v>
      </c>
      <c r="AM117" s="256">
        <f t="shared" si="50"/>
        <v>0</v>
      </c>
      <c r="AN117" s="256">
        <f t="shared" si="51"/>
        <v>1</v>
      </c>
    </row>
    <row r="118" spans="1:40" ht="13.5" customHeight="1" x14ac:dyDescent="0.35">
      <c r="A118" s="150" t="str">
        <f>'Crisis Indicator Data'!A115</f>
        <v>Burundi and DRC refugees in Rwanda</v>
      </c>
      <c r="B118" s="151" t="str">
        <f>'Crisis Indicator Data'!B115</f>
        <v>International displacement</v>
      </c>
      <c r="C118" s="151" t="str">
        <f>'Crisis Indicator Data'!C115</f>
        <v>RWA002</v>
      </c>
      <c r="D118" s="151" t="str">
        <f>'Crisis Indicator Data'!D115</f>
        <v>Rwanda</v>
      </c>
      <c r="E118" s="152" t="str">
        <f>'Crisis Indicator Data'!E115</f>
        <v>RWA</v>
      </c>
      <c r="F118" s="256">
        <f>IF(B118="Regional crisis",(IF(VLOOKUP($C118,'Regional Crises'!$B$1:$R$66,7,FALSE)="x","x",ROUND(IF(VLOOKUP($C118,'Regional Crises'!$B$1:$R$66,7,FALSE)&gt;$F$3,5,IF(VLOOKUP($C118,'Regional Crises'!$B$1:$R$66,7,FALSE)&lt;F$4,0,($F$3-VLOOKUP($C118,'Regional Crises'!$B$1:$R$66,7,FALSE))/($F$3-$F$4)*5)),1))),IF(VLOOKUP($E118,'Country Indicator Data'!$B$4:$N$300,3,FALSE)="x","x",ROUND(IF(VLOOKUP($E118,'Country Indicator Data'!$B$4:$N$300,3,FALSE)&gt;$F$3,5,IF(VLOOKUP($E118,'Country Indicator Data'!$B$4:$N$300,3,FALSE)&lt;$F$4,0,($F$3-VLOOKUP($E118,'Country Indicator Data'!$B$4:$N$300,3,FALSE))/($F$3-$F$4)*5)),1)))</f>
        <v>3.2</v>
      </c>
      <c r="G118" s="256">
        <f>IF(B118="Regional crisis",(IF(VLOOKUP($C118,'Regional Crises'!$B$1:$R$66,9,FALSE)="x","x",ROUND(IF(VLOOKUP($C118,'Regional Crises'!$B$1:$R$66,9,FALSE)&gt;G$3,5,IF(VLOOKUP($C118,'Regional Crises'!$B$1:$R$66,9,FALSE)&lt;G$4,0,(G$3-VLOOKUP($C118,'Regional Crises'!$B$1:$R$66,9,FALSE))/(G$3-G$4)*5)),1))),IF(VLOOKUP($E118,'Country Indicator Data'!$B$4:$N$300,5,FALSE)="x","x",ROUND(IF(VLOOKUP($E118,'Country Indicator Data'!$B$4:$N$300,5,FALSE)&gt;G$3,5,IF(VLOOKUP($E118,'Country Indicator Data'!$B$4:$N$300,5,FALSE)&lt;G$4,0,(G$3-VLOOKUP($E118,'Country Indicator Data'!$B$4:$N$300,5,FALSE))/(G$3-G$4)*5)),1)))</f>
        <v>3</v>
      </c>
      <c r="H118" s="256">
        <f t="shared" si="39"/>
        <v>3.1</v>
      </c>
      <c r="I118" s="256">
        <f>IF(B118="Regional crisis",(IF(VLOOKUP($C118,'Regional Crises'!$B$1:$R$66,6,FALSE)="x","x",ROUND(IF(VLOOKUP($C118,'Regional Crises'!$B$1:$R$66,6,FALSE)&gt;I$3,5,IF(VLOOKUP($C118,'Regional Crises'!$B$1:$R$66,6,FALSE)&lt;I$4,0,5-(I$3-VLOOKUP($C118,'Regional Crises'!$B$1:$R$66,6,FALSE))/(I$3-I$4)*5)),1))),IF(VLOOKUP($E118,'Country Indicator Data'!$B$4:$N$300,2,FALSE)="x","x",ROUND(IF(VLOOKUP($E118,'Country Indicator Data'!$B$4:$N$300,2,FALSE)&gt;I$3,5,IF(VLOOKUP($E118,'Country Indicator Data'!$B$4:$N$300,2,FALSE)&lt;I$4,0,5-(I$3-VLOOKUP($E118,'Country Indicator Data'!$B$4:$N$300,2,FALSE))/(I$3-I$4)*5)),1)))</f>
        <v>1.4</v>
      </c>
      <c r="J118" s="256">
        <f>IF(B118="Regional crisis",(IF(VLOOKUP($C118,'Regional Crises'!$B$1:$R$66,8,FALSE)="x","x",ROUND(IF(VLOOKUP($C118,'Regional Crises'!$B$1:$R$66,8,FALSE)&gt;J$3,5,IF(VLOOKUP($C118,'Regional Crises'!$B$1:$R$66,8,FALSE)&lt;J$4,0,5-(J$3-VLOOKUP($C118,'Regional Crises'!$B$1:$R$66,8,FALSE))/(J$3-J$4)*5)),1))),IF(VLOOKUP($E118,'Country Indicator Data'!$B$4:$N$300,4,FALSE)="x","x",ROUND(IF(VLOOKUP($E118,'Country Indicator Data'!$B$4:$N$300,4,FALSE)&gt;J$3,5,IF(VLOOKUP($E118,'Country Indicator Data'!$B$4:$N$300,4,FALSE)&lt;J$4,0,5-(J$3-VLOOKUP($E118,'Country Indicator Data'!$B$4:$N$300,4,FALSE))/(J$3-J$4)*5)),1)))</f>
        <v>5</v>
      </c>
      <c r="K118" s="256">
        <f t="shared" si="40"/>
        <v>3.2</v>
      </c>
      <c r="L118" s="256">
        <f>IF(B118="Regional crisis",(IF(VLOOKUP($C118,'Regional Crises'!$B$1:$R$66,10,FALSE)="x","x",ROUND(IF(VLOOKUP($C118,'Regional Crises'!$B$1:$R$66,10,FALSE)&gt;L$3,5,IF(VLOOKUP($C118,'Regional Crises'!$B$1:$R$66,10,FALSE)&lt;L$4,0,5-(L$3-VLOOKUP($C118,'Regional Crises'!$B$1:$R$66,10,FALSE))/(L$3-L$4)*5)),1))),IF(VLOOKUP($E118,'Country Indicator Data'!$B$4:$N$300,6,FALSE)="x","x",ROUND(IF(VLOOKUP($E118,'Country Indicator Data'!$B$4:$N$300,6,FALSE)&gt;L$3,5,IF(VLOOKUP($E118,'Country Indicator Data'!$B$4:$N$300,6,FALSE)&lt;L$4,0,5-(L$3-VLOOKUP($E118,'Country Indicator Data'!$B$4:$N$300,6,FALSE))/(L$3-L$4)*5)),1)))</f>
        <v>2.7</v>
      </c>
      <c r="M118" s="256">
        <f>IF(B118="Regional crisis",(IF(VLOOKUP($C118,'Regional Crises'!$B$1:$R$66,11,FALSE)="x","x",ROUND(IF(VLOOKUP($C118,'Regional Crises'!$B$1:$R$66,11,FALSE)&gt;M$3,5,IF(VLOOKUP($C118,'Regional Crises'!$B$1:$R$66,11,FALSE)&lt;M$4,0,5-(M$3-VLOOKUP($C118,'Regional Crises'!$B$1:$R$66,11,FALSE))/(M$3-M$4)*5)),1))),IF(VLOOKUP($E118,'Country Indicator Data'!$B$4:$N$300,7,FALSE)="x","x",ROUND(IF(VLOOKUP($E118,'Country Indicator Data'!$B$4:$N$300,7,FALSE)&gt;M$3,5,IF(VLOOKUP($E118,'Country Indicator Data'!$B$4:$N$300,7,FALSE)&lt;M$4,0,5-(M$3-VLOOKUP($E118,'Country Indicator Data'!$B$4:$N$300,7,FALSE))/(M$3-M$4)*5)),1)))</f>
        <v>2.2999999999999998</v>
      </c>
      <c r="N118" s="256">
        <f t="shared" si="41"/>
        <v>2.5</v>
      </c>
      <c r="O118" s="256">
        <f t="shared" si="42"/>
        <v>2.9333333333333336</v>
      </c>
      <c r="P118" s="256">
        <f>IF(B118="Regional crisis",VLOOKUP(C118,'Regional Crises'!$B$1:$R$69,12,FALSE),VLOOKUP(E118,'Country Indicator Data'!$B$4:$I$300,8,FALSE))</f>
        <v>3</v>
      </c>
      <c r="Q118" s="256" t="str">
        <f>IF($B118="Regional crisis",((IF(VLOOKUP($C118,'Regional Crises'!$B$1:$R$66,13,FALSE)="x","x",ROUND(IF(VLOOKUP($C118,'Regional Crises'!$B$1:$R$66,13,FALSE)&gt;Q$3,5,IF(VLOOKUP($C118,'Regional Crises'!$B$1:$R$66,13,FALSE)&lt;Q$4,0,5-(LOG(Q$3)-LOG(VLOOKUP($C118,'Regional Crises'!$B$1:$R$66,13,FALSE)))/(LOG(Q$3)-LOG(Q$4))*5)),1)))),(IF(VLOOKUP($E118,'Country Indicator Data'!$B$4:$N$300,9,FALSE)="x","x",ROUND(IF(VLOOKUP($E118,'Country Indicator Data'!$B$4:$N$300,9,FALSE)&gt;Q$3,5,IF(VLOOKUP($E118,'Country Indicator Data'!$B$4:$N$300,9,FALSE)&lt;Q$4,0,5-(LOG(Q$3)-LOG(VLOOKUP($E118,'Country Indicator Data'!$B$4:$N$300,9,FALSE)))/(LOG(Q$3)-LOG(Q$4))*5)),1))))</f>
        <v>x</v>
      </c>
      <c r="R118" s="256">
        <f t="shared" si="43"/>
        <v>3</v>
      </c>
      <c r="S118" s="256">
        <f>IF(B118="Regional crisis",((IF(VLOOKUP($C118,'Regional Crises'!$B$1:$R$66,17,FALSE)="x","x",ROUND(IF(VLOOKUP($C118,'Regional Crises'!$B$1:$R$66,17,FALSE)&gt;S$3,0,IF(VLOOKUP($C118,'Regional Crises'!$B$1:$R$66,17,FALSE)&lt;S$4,5,(S$3-VLOOKUP($C118,'Regional Crises'!$B$1:$R$66,17,FALSE))/(S$3-S$4)*5)),1)))),(IF(VLOOKUP($E118,'Country Indicator Data'!$B$4:$N$300,13,FALSE)="x","x",ROUND(IF(VLOOKUP($E118,'Country Indicator Data'!$B$4:$N$300,13,FALSE)&gt;S$3,0,IF(VLOOKUP($E118,'Country Indicator Data'!$B$4:$N$300,13,FALSE)&lt;S$4,5,(S$3-VLOOKUP($E118,'Country Indicator Data'!$B$4:$N$300,13,FALSE))/(S$3-S$4)*5)),1))))</f>
        <v>2.4</v>
      </c>
      <c r="T118" s="256">
        <f>IF(B118="Regional crisis",((IF(VLOOKUP($C118,'Regional Crises'!$B$1:$R$66,14,FALSE)="x","x",ROUND(IF(VLOOKUP($C118,'Regional Crises'!$B$1:$R$66,14,FALSE)&gt;T$3,0,IF(VLOOKUP($C118,'Regional Crises'!$B$1:$R$66,14,FALSE)&lt;T$4,5,(T$3-VLOOKUP($C118,'Regional Crises'!$B$1:$R$66,14,FALSE))/(T$3-T$4)*5)),1)))),(IF(VLOOKUP($E118,'Country Indicator Data'!$B$4:$N$300,10,FALSE)="x","x",ROUND(IF(VLOOKUP($E118,'Country Indicator Data'!$B$4:$N$300,10,FALSE)&gt;T$3,0,IF(VLOOKUP($E118,'Country Indicator Data'!$B$4:$N$300,10,FALSE)&lt;T$4,5,(T$3-VLOOKUP($E118,'Country Indicator Data'!$B$4:$N$300,10,FALSE))/(T$3-T$4)*5)),1))))</f>
        <v>2.4</v>
      </c>
      <c r="U118" s="256">
        <f>IF(B118="Regional crisis",((IF(VLOOKUP($C118,'Regional Crises'!$B$1:$R$66,15,FALSE)="x","x",ROUND(IF(VLOOKUP($C118,'Regional Crises'!$B$1:$R$66,15,FALSE)&gt;U$3,0,IF(VLOOKUP($C118,'Regional Crises'!$B$1:$R$66,15,FALSE)&lt;U$4,5,(U$3-VLOOKUP($C118,'Regional Crises'!$B$1:$R$66,15,FALSE))/(U$3-U$4)*5)),1)))),(IF(VLOOKUP($E118,'Country Indicator Data'!$B$4:$N$300,11,FALSE)="x","x",ROUND(IF(VLOOKUP($E118,'Country Indicator Data'!$B$4:$N$300,11,FALSE)&gt;U$3,0,IF(VLOOKUP($E118,'Country Indicator Data'!$B$4:$N$300,11,FALSE)&lt;U$4,5,(U$3-VLOOKUP($E118,'Country Indicator Data'!$B$4:$N$300,11,FALSE))/(U$3-U$4)*5)),1))))</f>
        <v>3.1</v>
      </c>
      <c r="V118" s="256">
        <f>IF(B118="Regional crisis",((IF(VLOOKUP($C118,'Regional Crises'!$B$1:$R$66,16,FALSE)="x","x",ROUND(IF(VLOOKUP($C118,'Regional Crises'!$B$1:$R$66,16,FALSE)&gt;V$3,0,IF(VLOOKUP($C118,'Regional Crises'!$B$1:$R$66,16,FALSE)&lt;V$4,5,(V$3-VLOOKUP($C118,'Regional Crises'!$B$1:$R$66,16,FALSE))/(V$3-V$4)*5)),1)))),(IF(VLOOKUP($E118,'Country Indicator Data'!$B$4:$N$300,12,FALSE)="x","x",ROUND(IF(VLOOKUP($E118,'Country Indicator Data'!$B$4:$N$300,12,FALSE)&gt;V$3,0,IF(VLOOKUP($E118,'Country Indicator Data'!$B$4:$N$300,12,FALSE)&lt;V$4,5,(V$3-VLOOKUP($E118,'Country Indicator Data'!$B$4:$N$300,12,FALSE))/(V$3-V$4)*5)),1))))</f>
        <v>3.9</v>
      </c>
      <c r="W118" s="256">
        <f t="shared" si="44"/>
        <v>3</v>
      </c>
      <c r="X118" s="256">
        <f t="shared" si="45"/>
        <v>3</v>
      </c>
      <c r="Y118" s="263">
        <f>IF('Core Indicators'!FC115="x","x",IF('Core Indicators'!FC115&gt;=5,5,IF('Core Indicators'!FC115&gt;=4,4,IF('Core Indicators'!FC115&gt;=3,3,IF('Core Indicators'!FC115&gt;=2,2,IF('Core Indicators'!FC115&gt;=1,1,0))))))</f>
        <v>2</v>
      </c>
      <c r="Z118" s="256">
        <f t="shared" si="46"/>
        <v>2</v>
      </c>
      <c r="AA118" s="263">
        <f>'Crisis Indicator Data'!Y115</f>
        <v>1</v>
      </c>
      <c r="AB118" s="263">
        <f>'Crisis Indicator Data'!Z115</f>
        <v>0</v>
      </c>
      <c r="AC118" s="263">
        <f>'Crisis Indicator Data'!AA115</f>
        <v>0</v>
      </c>
      <c r="AD118" s="263">
        <f>'Crisis Indicator Data'!AB115</f>
        <v>0</v>
      </c>
      <c r="AE118" s="263">
        <f t="shared" si="47"/>
        <v>1</v>
      </c>
      <c r="AF118" s="263">
        <f>'Crisis Indicator Data'!AC115</f>
        <v>0</v>
      </c>
      <c r="AG118" s="263">
        <f>'Crisis Indicator Data'!AD115</f>
        <v>1</v>
      </c>
      <c r="AH118" s="263">
        <f t="shared" si="48"/>
        <v>1</v>
      </c>
      <c r="AI118" s="263">
        <f>'Crisis Indicator Data'!AE115</f>
        <v>0</v>
      </c>
      <c r="AJ118" s="263">
        <f>'Crisis Indicator Data'!AF115</f>
        <v>0</v>
      </c>
      <c r="AK118" s="263">
        <f>'Crisis Indicator Data'!AG115</f>
        <v>1</v>
      </c>
      <c r="AL118" s="263">
        <f t="shared" si="49"/>
        <v>1</v>
      </c>
      <c r="AM118" s="256">
        <f t="shared" si="50"/>
        <v>1</v>
      </c>
      <c r="AN118" s="256">
        <f t="shared" si="51"/>
        <v>1.5</v>
      </c>
    </row>
    <row r="119" spans="1:40" ht="13.5" customHeight="1" x14ac:dyDescent="0.35">
      <c r="A119" s="150" t="str">
        <f>'Crisis Indicator Data'!A116</f>
        <v>Complex crisis in Sudan</v>
      </c>
      <c r="B119" s="151" t="str">
        <f>'Crisis Indicator Data'!B116</f>
        <v>Multiple crises country</v>
      </c>
      <c r="C119" s="151" t="str">
        <f>'Crisis Indicator Data'!C116</f>
        <v>SDN001</v>
      </c>
      <c r="D119" s="151" t="str">
        <f>'Crisis Indicator Data'!D116</f>
        <v>Sudan</v>
      </c>
      <c r="E119" s="152" t="str">
        <f>'Crisis Indicator Data'!E116</f>
        <v>SDN</v>
      </c>
      <c r="F119" s="256">
        <f>IF(B119="Regional crisis",(IF(VLOOKUP($C119,'Regional Crises'!$B$1:$R$66,7,FALSE)="x","x",ROUND(IF(VLOOKUP($C119,'Regional Crises'!$B$1:$R$66,7,FALSE)&gt;$F$3,5,IF(VLOOKUP($C119,'Regional Crises'!$B$1:$R$66,7,FALSE)&lt;F$4,0,($F$3-VLOOKUP($C119,'Regional Crises'!$B$1:$R$66,7,FALSE))/($F$3-$F$4)*5)),1))),IF(VLOOKUP($E119,'Country Indicator Data'!$B$4:$N$300,3,FALSE)="x","x",ROUND(IF(VLOOKUP($E119,'Country Indicator Data'!$B$4:$N$300,3,FALSE)&gt;$F$3,5,IF(VLOOKUP($E119,'Country Indicator Data'!$B$4:$N$300,3,FALSE)&lt;$F$4,0,($F$3-VLOOKUP($E119,'Country Indicator Data'!$B$4:$N$300,3,FALSE))/($F$3-$F$4)*5)),1)))</f>
        <v>3.6</v>
      </c>
      <c r="G119" s="256">
        <f>IF(B119="Regional crisis",(IF(VLOOKUP($C119,'Regional Crises'!$B$1:$R$66,9,FALSE)="x","x",ROUND(IF(VLOOKUP($C119,'Regional Crises'!$B$1:$R$66,9,FALSE)&gt;G$3,5,IF(VLOOKUP($C119,'Regional Crises'!$B$1:$R$66,9,FALSE)&lt;G$4,0,(G$3-VLOOKUP($C119,'Regional Crises'!$B$1:$R$66,9,FALSE))/(G$3-G$4)*5)),1))),IF(VLOOKUP($E119,'Country Indicator Data'!$B$4:$N$300,5,FALSE)="x","x",ROUND(IF(VLOOKUP($E119,'Country Indicator Data'!$B$4:$N$300,5,FALSE)&gt;G$3,5,IF(VLOOKUP($E119,'Country Indicator Data'!$B$4:$N$300,5,FALSE)&lt;G$4,0,(G$3-VLOOKUP($E119,'Country Indicator Data'!$B$4:$N$300,5,FALSE))/(G$3-G$4)*5)),1)))</f>
        <v>4</v>
      </c>
      <c r="H119" s="256">
        <f t="shared" si="39"/>
        <v>3.8</v>
      </c>
      <c r="I119" s="256">
        <f>IF(B119="Regional crisis",(IF(VLOOKUP($C119,'Regional Crises'!$B$1:$R$66,6,FALSE)="x","x",ROUND(IF(VLOOKUP($C119,'Regional Crises'!$B$1:$R$66,6,FALSE)&gt;I$3,5,IF(VLOOKUP($C119,'Regional Crises'!$B$1:$R$66,6,FALSE)&lt;I$4,0,5-(I$3-VLOOKUP($C119,'Regional Crises'!$B$1:$R$66,6,FALSE))/(I$3-I$4)*5)),1))),IF(VLOOKUP($E119,'Country Indicator Data'!$B$4:$N$300,2,FALSE)="x","x",ROUND(IF(VLOOKUP($E119,'Country Indicator Data'!$B$4:$N$300,2,FALSE)&gt;I$3,5,IF(VLOOKUP($E119,'Country Indicator Data'!$B$4:$N$300,2,FALSE)&lt;I$4,0,5-(I$3-VLOOKUP($E119,'Country Indicator Data'!$B$4:$N$300,2,FALSE))/(I$3-I$4)*5)),1)))</f>
        <v>4</v>
      </c>
      <c r="J119" s="256">
        <f>IF(B119="Regional crisis",(IF(VLOOKUP($C119,'Regional Crises'!$B$1:$R$66,8,FALSE)="x","x",ROUND(IF(VLOOKUP($C119,'Regional Crises'!$B$1:$R$66,8,FALSE)&gt;J$3,5,IF(VLOOKUP($C119,'Regional Crises'!$B$1:$R$66,8,FALSE)&lt;J$4,0,5-(J$3-VLOOKUP($C119,'Regional Crises'!$B$1:$R$66,8,FALSE))/(J$3-J$4)*5)),1))),IF(VLOOKUP($E119,'Country Indicator Data'!$B$4:$N$300,4,FALSE)="x","x",ROUND(IF(VLOOKUP($E119,'Country Indicator Data'!$B$4:$N$300,4,FALSE)&gt;J$3,5,IF(VLOOKUP($E119,'Country Indicator Data'!$B$4:$N$300,4,FALSE)&lt;J$4,0,5-(J$3-VLOOKUP($E119,'Country Indicator Data'!$B$4:$N$300,4,FALSE))/(J$3-J$4)*5)),1)))</f>
        <v>5</v>
      </c>
      <c r="K119" s="256">
        <f t="shared" si="40"/>
        <v>4.5</v>
      </c>
      <c r="L119" s="256">
        <f>IF(B119="Regional crisis",(IF(VLOOKUP($C119,'Regional Crises'!$B$1:$R$66,10,FALSE)="x","x",ROUND(IF(VLOOKUP($C119,'Regional Crises'!$B$1:$R$66,10,FALSE)&gt;L$3,5,IF(VLOOKUP($C119,'Regional Crises'!$B$1:$R$66,10,FALSE)&lt;L$4,0,5-(L$3-VLOOKUP($C119,'Regional Crises'!$B$1:$R$66,10,FALSE))/(L$3-L$4)*5)),1))),IF(VLOOKUP($E119,'Country Indicator Data'!$B$4:$N$300,6,FALSE)="x","x",ROUND(IF(VLOOKUP($E119,'Country Indicator Data'!$B$4:$N$300,6,FALSE)&gt;L$3,5,IF(VLOOKUP($E119,'Country Indicator Data'!$B$4:$N$300,6,FALSE)&lt;L$4,0,5-(L$3-VLOOKUP($E119,'Country Indicator Data'!$B$4:$N$300,6,FALSE))/(L$3-L$4)*5)),1)))</f>
        <v>3.7</v>
      </c>
      <c r="M119" s="256">
        <f>IF(B119="Regional crisis",(IF(VLOOKUP($C119,'Regional Crises'!$B$1:$R$66,11,FALSE)="x","x",ROUND(IF(VLOOKUP($C119,'Regional Crises'!$B$1:$R$66,11,FALSE)&gt;M$3,5,IF(VLOOKUP($C119,'Regional Crises'!$B$1:$R$66,11,FALSE)&lt;M$4,0,5-(M$3-VLOOKUP($C119,'Regional Crises'!$B$1:$R$66,11,FALSE))/(M$3-M$4)*5)),1))),IF(VLOOKUP($E119,'Country Indicator Data'!$B$4:$N$300,7,FALSE)="x","x",ROUND(IF(VLOOKUP($E119,'Country Indicator Data'!$B$4:$N$300,7,FALSE)&gt;M$3,5,IF(VLOOKUP($E119,'Country Indicator Data'!$B$4:$N$300,7,FALSE)&lt;M$4,0,5-(M$3-VLOOKUP($E119,'Country Indicator Data'!$B$4:$N$300,7,FALSE))/(M$3-M$4)*5)),1)))</f>
        <v>1.2</v>
      </c>
      <c r="N119" s="256">
        <f t="shared" si="41"/>
        <v>2.4500000000000002</v>
      </c>
      <c r="O119" s="256">
        <f t="shared" si="42"/>
        <v>3.5833333333333335</v>
      </c>
      <c r="P119" s="256">
        <f>IF(B119="Regional crisis",VLOOKUP(C119,'Regional Crises'!$B$1:$R$69,12,FALSE),VLOOKUP(E119,'Country Indicator Data'!$B$4:$I$300,8,FALSE))</f>
        <v>5</v>
      </c>
      <c r="Q119" s="256">
        <f>IF($B119="Regional crisis",((IF(VLOOKUP($C119,'Regional Crises'!$B$1:$R$66,13,FALSE)="x","x",ROUND(IF(VLOOKUP($C119,'Regional Crises'!$B$1:$R$66,13,FALSE)&gt;Q$3,5,IF(VLOOKUP($C119,'Regional Crises'!$B$1:$R$66,13,FALSE)&lt;Q$4,0,5-(LOG(Q$3)-LOG(VLOOKUP($C119,'Regional Crises'!$B$1:$R$66,13,FALSE)))/(LOG(Q$3)-LOG(Q$4))*5)),1)))),(IF(VLOOKUP($E119,'Country Indicator Data'!$B$4:$N$300,9,FALSE)="x","x",ROUND(IF(VLOOKUP($E119,'Country Indicator Data'!$B$4:$N$300,9,FALSE)&gt;Q$3,5,IF(VLOOKUP($E119,'Country Indicator Data'!$B$4:$N$300,9,FALSE)&lt;Q$4,0,5-(LOG(Q$3)-LOG(VLOOKUP($E119,'Country Indicator Data'!$B$4:$N$300,9,FALSE)))/(LOG(Q$3)-LOG(Q$4))*5)),1))))</f>
        <v>4.3</v>
      </c>
      <c r="R119" s="256">
        <f t="shared" si="43"/>
        <v>4.6500000000000004</v>
      </c>
      <c r="S119" s="256">
        <f>IF(B119="Regional crisis",((IF(VLOOKUP($C119,'Regional Crises'!$B$1:$R$66,17,FALSE)="x","x",ROUND(IF(VLOOKUP($C119,'Regional Crises'!$B$1:$R$66,17,FALSE)&gt;S$3,0,IF(VLOOKUP($C119,'Regional Crises'!$B$1:$R$66,17,FALSE)&lt;S$4,5,(S$3-VLOOKUP($C119,'Regional Crises'!$B$1:$R$66,17,FALSE))/(S$3-S$4)*5)),1)))),(IF(VLOOKUP($E119,'Country Indicator Data'!$B$4:$N$300,13,FALSE)="x","x",ROUND(IF(VLOOKUP($E119,'Country Indicator Data'!$B$4:$N$300,13,FALSE)&gt;S$3,0,IF(VLOOKUP($E119,'Country Indicator Data'!$B$4:$N$300,13,FALSE)&lt;S$4,5,(S$3-VLOOKUP($E119,'Country Indicator Data'!$B$4:$N$300,13,FALSE))/(S$3-S$4)*5)),1))))</f>
        <v>4.2</v>
      </c>
      <c r="T119" s="256">
        <f>IF(B119="Regional crisis",((IF(VLOOKUP($C119,'Regional Crises'!$B$1:$R$66,14,FALSE)="x","x",ROUND(IF(VLOOKUP($C119,'Regional Crises'!$B$1:$R$66,14,FALSE)&gt;T$3,0,IF(VLOOKUP($C119,'Regional Crises'!$B$1:$R$66,14,FALSE)&lt;T$4,5,(T$3-VLOOKUP($C119,'Regional Crises'!$B$1:$R$66,14,FALSE))/(T$3-T$4)*5)),1)))),(IF(VLOOKUP($E119,'Country Indicator Data'!$B$4:$N$300,10,FALSE)="x","x",ROUND(IF(VLOOKUP($E119,'Country Indicator Data'!$B$4:$N$300,10,FALSE)&gt;T$3,0,IF(VLOOKUP($E119,'Country Indicator Data'!$B$4:$N$300,10,FALSE)&lt;T$4,5,(T$3-VLOOKUP($E119,'Country Indicator Data'!$B$4:$N$300,10,FALSE))/(T$3-T$4)*5)),1))))</f>
        <v>3.6</v>
      </c>
      <c r="U119" s="256">
        <f>IF(B119="Regional crisis",((IF(VLOOKUP($C119,'Regional Crises'!$B$1:$R$66,15,FALSE)="x","x",ROUND(IF(VLOOKUP($C119,'Regional Crises'!$B$1:$R$66,15,FALSE)&gt;U$3,0,IF(VLOOKUP($C119,'Regional Crises'!$B$1:$R$66,15,FALSE)&lt;U$4,5,(U$3-VLOOKUP($C119,'Regional Crises'!$B$1:$R$66,15,FALSE))/(U$3-U$4)*5)),1)))),(IF(VLOOKUP($E119,'Country Indicator Data'!$B$4:$N$300,11,FALSE)="x","x",ROUND(IF(VLOOKUP($E119,'Country Indicator Data'!$B$4:$N$300,11,FALSE)&gt;U$3,0,IF(VLOOKUP($E119,'Country Indicator Data'!$B$4:$N$300,11,FALSE)&lt;U$4,5,(U$3-VLOOKUP($E119,'Country Indicator Data'!$B$4:$N$300,11,FALSE))/(U$3-U$4)*5)),1))))</f>
        <v>4.5</v>
      </c>
      <c r="V119" s="256">
        <f>IF(B119="Regional crisis",((IF(VLOOKUP($C119,'Regional Crises'!$B$1:$R$66,16,FALSE)="x","x",ROUND(IF(VLOOKUP($C119,'Regional Crises'!$B$1:$R$66,16,FALSE)&gt;V$3,0,IF(VLOOKUP($C119,'Regional Crises'!$B$1:$R$66,16,FALSE)&lt;V$4,5,(V$3-VLOOKUP($C119,'Regional Crises'!$B$1:$R$66,16,FALSE))/(V$3-V$4)*5)),1)))),(IF(VLOOKUP($E119,'Country Indicator Data'!$B$4:$N$300,12,FALSE)="x","x",ROUND(IF(VLOOKUP($E119,'Country Indicator Data'!$B$4:$N$300,12,FALSE)&gt;V$3,0,IF(VLOOKUP($E119,'Country Indicator Data'!$B$4:$N$300,12,FALSE)&lt;V$4,5,(V$3-VLOOKUP($E119,'Country Indicator Data'!$B$4:$N$300,12,FALSE))/(V$3-V$4)*5)),1))))</f>
        <v>4.4000000000000004</v>
      </c>
      <c r="W119" s="256">
        <f t="shared" si="44"/>
        <v>4.2</v>
      </c>
      <c r="X119" s="256">
        <f t="shared" si="45"/>
        <v>4.0999999999999996</v>
      </c>
      <c r="Y119" s="263">
        <f>IF('Core Indicators'!FC116="x","x",IF('Core Indicators'!FC116&gt;=5,5,IF('Core Indicators'!FC116&gt;=4,4,IF('Core Indicators'!FC116&gt;=3,3,IF('Core Indicators'!FC116&gt;=2,2,IF('Core Indicators'!FC116&gt;=1,1,0))))))</f>
        <v>5</v>
      </c>
      <c r="Z119" s="256">
        <f t="shared" si="46"/>
        <v>5</v>
      </c>
      <c r="AA119" s="263">
        <f>'Crisis Indicator Data'!Y116</f>
        <v>2</v>
      </c>
      <c r="AB119" s="263">
        <f>'Crisis Indicator Data'!Z116</f>
        <v>2</v>
      </c>
      <c r="AC119" s="263">
        <f>'Crisis Indicator Data'!AA116</f>
        <v>1</v>
      </c>
      <c r="AD119" s="263">
        <f>'Crisis Indicator Data'!AB116</f>
        <v>0</v>
      </c>
      <c r="AE119" s="263">
        <f t="shared" si="47"/>
        <v>2</v>
      </c>
      <c r="AF119" s="263">
        <f>'Crisis Indicator Data'!AC116</f>
        <v>1</v>
      </c>
      <c r="AG119" s="263">
        <f>'Crisis Indicator Data'!AD116</f>
        <v>2</v>
      </c>
      <c r="AH119" s="263">
        <f t="shared" si="48"/>
        <v>3</v>
      </c>
      <c r="AI119" s="263">
        <f>'Crisis Indicator Data'!AE116</f>
        <v>3</v>
      </c>
      <c r="AJ119" s="263">
        <f>'Crisis Indicator Data'!AF116</f>
        <v>1</v>
      </c>
      <c r="AK119" s="263">
        <f>'Crisis Indicator Data'!AG116</f>
        <v>3</v>
      </c>
      <c r="AL119" s="263">
        <f t="shared" si="49"/>
        <v>5</v>
      </c>
      <c r="AM119" s="256">
        <f t="shared" si="50"/>
        <v>3</v>
      </c>
      <c r="AN119" s="256">
        <f t="shared" si="51"/>
        <v>4</v>
      </c>
    </row>
    <row r="120" spans="1:40" ht="13.5" customHeight="1" x14ac:dyDescent="0.35">
      <c r="A120" s="150" t="str">
        <f>'Crisis Indicator Data'!A117</f>
        <v>Refugees in Sudan</v>
      </c>
      <c r="B120" s="151" t="str">
        <f>'Crisis Indicator Data'!B117</f>
        <v>International displacement</v>
      </c>
      <c r="C120" s="151" t="str">
        <f>'Crisis Indicator Data'!C117</f>
        <v>SDN005</v>
      </c>
      <c r="D120" s="151" t="str">
        <f>'Crisis Indicator Data'!D117</f>
        <v>Sudan</v>
      </c>
      <c r="E120" s="152" t="str">
        <f>'Crisis Indicator Data'!E117</f>
        <v>SDN</v>
      </c>
      <c r="F120" s="256">
        <f>IF(B120="Regional crisis",(IF(VLOOKUP($C120,'Regional Crises'!$B$1:$R$66,7,FALSE)="x","x",ROUND(IF(VLOOKUP($C120,'Regional Crises'!$B$1:$R$66,7,FALSE)&gt;$F$3,5,IF(VLOOKUP($C120,'Regional Crises'!$B$1:$R$66,7,FALSE)&lt;F$4,0,($F$3-VLOOKUP($C120,'Regional Crises'!$B$1:$R$66,7,FALSE))/($F$3-$F$4)*5)),1))),IF(VLOOKUP($E120,'Country Indicator Data'!$B$4:$N$300,3,FALSE)="x","x",ROUND(IF(VLOOKUP($E120,'Country Indicator Data'!$B$4:$N$300,3,FALSE)&gt;$F$3,5,IF(VLOOKUP($E120,'Country Indicator Data'!$B$4:$N$300,3,FALSE)&lt;$F$4,0,($F$3-VLOOKUP($E120,'Country Indicator Data'!$B$4:$N$300,3,FALSE))/($F$3-$F$4)*5)),1)))</f>
        <v>3.6</v>
      </c>
      <c r="G120" s="256">
        <f>IF(B120="Regional crisis",(IF(VLOOKUP($C120,'Regional Crises'!$B$1:$R$66,9,FALSE)="x","x",ROUND(IF(VLOOKUP($C120,'Regional Crises'!$B$1:$R$66,9,FALSE)&gt;G$3,5,IF(VLOOKUP($C120,'Regional Crises'!$B$1:$R$66,9,FALSE)&lt;G$4,0,(G$3-VLOOKUP($C120,'Regional Crises'!$B$1:$R$66,9,FALSE))/(G$3-G$4)*5)),1))),IF(VLOOKUP($E120,'Country Indicator Data'!$B$4:$N$300,5,FALSE)="x","x",ROUND(IF(VLOOKUP($E120,'Country Indicator Data'!$B$4:$N$300,5,FALSE)&gt;G$3,5,IF(VLOOKUP($E120,'Country Indicator Data'!$B$4:$N$300,5,FALSE)&lt;G$4,0,(G$3-VLOOKUP($E120,'Country Indicator Data'!$B$4:$N$300,5,FALSE))/(G$3-G$4)*5)),1)))</f>
        <v>4</v>
      </c>
      <c r="H120" s="256">
        <f t="shared" si="39"/>
        <v>3.8</v>
      </c>
      <c r="I120" s="256">
        <f>IF(B120="Regional crisis",(IF(VLOOKUP($C120,'Regional Crises'!$B$1:$R$66,6,FALSE)="x","x",ROUND(IF(VLOOKUP($C120,'Regional Crises'!$B$1:$R$66,6,FALSE)&gt;I$3,5,IF(VLOOKUP($C120,'Regional Crises'!$B$1:$R$66,6,FALSE)&lt;I$4,0,5-(I$3-VLOOKUP($C120,'Regional Crises'!$B$1:$R$66,6,FALSE))/(I$3-I$4)*5)),1))),IF(VLOOKUP($E120,'Country Indicator Data'!$B$4:$N$300,2,FALSE)="x","x",ROUND(IF(VLOOKUP($E120,'Country Indicator Data'!$B$4:$N$300,2,FALSE)&gt;I$3,5,IF(VLOOKUP($E120,'Country Indicator Data'!$B$4:$N$300,2,FALSE)&lt;I$4,0,5-(I$3-VLOOKUP($E120,'Country Indicator Data'!$B$4:$N$300,2,FALSE))/(I$3-I$4)*5)),1)))</f>
        <v>4</v>
      </c>
      <c r="J120" s="256">
        <f>IF(B120="Regional crisis",(IF(VLOOKUP($C120,'Regional Crises'!$B$1:$R$66,8,FALSE)="x","x",ROUND(IF(VLOOKUP($C120,'Regional Crises'!$B$1:$R$66,8,FALSE)&gt;J$3,5,IF(VLOOKUP($C120,'Regional Crises'!$B$1:$R$66,8,FALSE)&lt;J$4,0,5-(J$3-VLOOKUP($C120,'Regional Crises'!$B$1:$R$66,8,FALSE))/(J$3-J$4)*5)),1))),IF(VLOOKUP($E120,'Country Indicator Data'!$B$4:$N$300,4,FALSE)="x","x",ROUND(IF(VLOOKUP($E120,'Country Indicator Data'!$B$4:$N$300,4,FALSE)&gt;J$3,5,IF(VLOOKUP($E120,'Country Indicator Data'!$B$4:$N$300,4,FALSE)&lt;J$4,0,5-(J$3-VLOOKUP($E120,'Country Indicator Data'!$B$4:$N$300,4,FALSE))/(J$3-J$4)*5)),1)))</f>
        <v>5</v>
      </c>
      <c r="K120" s="256">
        <f t="shared" si="40"/>
        <v>4.5</v>
      </c>
      <c r="L120" s="256">
        <f>IF(B120="Regional crisis",(IF(VLOOKUP($C120,'Regional Crises'!$B$1:$R$66,10,FALSE)="x","x",ROUND(IF(VLOOKUP($C120,'Regional Crises'!$B$1:$R$66,10,FALSE)&gt;L$3,5,IF(VLOOKUP($C120,'Regional Crises'!$B$1:$R$66,10,FALSE)&lt;L$4,0,5-(L$3-VLOOKUP($C120,'Regional Crises'!$B$1:$R$66,10,FALSE))/(L$3-L$4)*5)),1))),IF(VLOOKUP($E120,'Country Indicator Data'!$B$4:$N$300,6,FALSE)="x","x",ROUND(IF(VLOOKUP($E120,'Country Indicator Data'!$B$4:$N$300,6,FALSE)&gt;L$3,5,IF(VLOOKUP($E120,'Country Indicator Data'!$B$4:$N$300,6,FALSE)&lt;L$4,0,5-(L$3-VLOOKUP($E120,'Country Indicator Data'!$B$4:$N$300,6,FALSE))/(L$3-L$4)*5)),1)))</f>
        <v>3.7</v>
      </c>
      <c r="M120" s="256">
        <f>IF(B120="Regional crisis",(IF(VLOOKUP($C120,'Regional Crises'!$B$1:$R$66,11,FALSE)="x","x",ROUND(IF(VLOOKUP($C120,'Regional Crises'!$B$1:$R$66,11,FALSE)&gt;M$3,5,IF(VLOOKUP($C120,'Regional Crises'!$B$1:$R$66,11,FALSE)&lt;M$4,0,5-(M$3-VLOOKUP($C120,'Regional Crises'!$B$1:$R$66,11,FALSE))/(M$3-M$4)*5)),1))),IF(VLOOKUP($E120,'Country Indicator Data'!$B$4:$N$300,7,FALSE)="x","x",ROUND(IF(VLOOKUP($E120,'Country Indicator Data'!$B$4:$N$300,7,FALSE)&gt;M$3,5,IF(VLOOKUP($E120,'Country Indicator Data'!$B$4:$N$300,7,FALSE)&lt;M$4,0,5-(M$3-VLOOKUP($E120,'Country Indicator Data'!$B$4:$N$300,7,FALSE))/(M$3-M$4)*5)),1)))</f>
        <v>1.2</v>
      </c>
      <c r="N120" s="256">
        <f t="shared" si="41"/>
        <v>2.4500000000000002</v>
      </c>
      <c r="O120" s="256">
        <f t="shared" si="42"/>
        <v>3.5833333333333335</v>
      </c>
      <c r="P120" s="256">
        <f>IF(B120="Regional crisis",VLOOKUP(C120,'Regional Crises'!$B$1:$R$69,12,FALSE),VLOOKUP(E120,'Country Indicator Data'!$B$4:$I$300,8,FALSE))</f>
        <v>5</v>
      </c>
      <c r="Q120" s="256">
        <f>IF($B120="Regional crisis",((IF(VLOOKUP($C120,'Regional Crises'!$B$1:$R$66,13,FALSE)="x","x",ROUND(IF(VLOOKUP($C120,'Regional Crises'!$B$1:$R$66,13,FALSE)&gt;Q$3,5,IF(VLOOKUP($C120,'Regional Crises'!$B$1:$R$66,13,FALSE)&lt;Q$4,0,5-(LOG(Q$3)-LOG(VLOOKUP($C120,'Regional Crises'!$B$1:$R$66,13,FALSE)))/(LOG(Q$3)-LOG(Q$4))*5)),1)))),(IF(VLOOKUP($E120,'Country Indicator Data'!$B$4:$N$300,9,FALSE)="x","x",ROUND(IF(VLOOKUP($E120,'Country Indicator Data'!$B$4:$N$300,9,FALSE)&gt;Q$3,5,IF(VLOOKUP($E120,'Country Indicator Data'!$B$4:$N$300,9,FALSE)&lt;Q$4,0,5-(LOG(Q$3)-LOG(VLOOKUP($E120,'Country Indicator Data'!$B$4:$N$300,9,FALSE)))/(LOG(Q$3)-LOG(Q$4))*5)),1))))</f>
        <v>4.3</v>
      </c>
      <c r="R120" s="256">
        <f t="shared" si="43"/>
        <v>4.6500000000000004</v>
      </c>
      <c r="S120" s="256">
        <f>IF(B120="Regional crisis",((IF(VLOOKUP($C120,'Regional Crises'!$B$1:$R$66,17,FALSE)="x","x",ROUND(IF(VLOOKUP($C120,'Regional Crises'!$B$1:$R$66,17,FALSE)&gt;S$3,0,IF(VLOOKUP($C120,'Regional Crises'!$B$1:$R$66,17,FALSE)&lt;S$4,5,(S$3-VLOOKUP($C120,'Regional Crises'!$B$1:$R$66,17,FALSE))/(S$3-S$4)*5)),1)))),(IF(VLOOKUP($E120,'Country Indicator Data'!$B$4:$N$300,13,FALSE)="x","x",ROUND(IF(VLOOKUP($E120,'Country Indicator Data'!$B$4:$N$300,13,FALSE)&gt;S$3,0,IF(VLOOKUP($E120,'Country Indicator Data'!$B$4:$N$300,13,FALSE)&lt;S$4,5,(S$3-VLOOKUP($E120,'Country Indicator Data'!$B$4:$N$300,13,FALSE))/(S$3-S$4)*5)),1))))</f>
        <v>4.2</v>
      </c>
      <c r="T120" s="256">
        <f>IF(B120="Regional crisis",((IF(VLOOKUP($C120,'Regional Crises'!$B$1:$R$66,14,FALSE)="x","x",ROUND(IF(VLOOKUP($C120,'Regional Crises'!$B$1:$R$66,14,FALSE)&gt;T$3,0,IF(VLOOKUP($C120,'Regional Crises'!$B$1:$R$66,14,FALSE)&lt;T$4,5,(T$3-VLOOKUP($C120,'Regional Crises'!$B$1:$R$66,14,FALSE))/(T$3-T$4)*5)),1)))),(IF(VLOOKUP($E120,'Country Indicator Data'!$B$4:$N$300,10,FALSE)="x","x",ROUND(IF(VLOOKUP($E120,'Country Indicator Data'!$B$4:$N$300,10,FALSE)&gt;T$3,0,IF(VLOOKUP($E120,'Country Indicator Data'!$B$4:$N$300,10,FALSE)&lt;T$4,5,(T$3-VLOOKUP($E120,'Country Indicator Data'!$B$4:$N$300,10,FALSE))/(T$3-T$4)*5)),1))))</f>
        <v>3.6</v>
      </c>
      <c r="U120" s="256">
        <f>IF(B120="Regional crisis",((IF(VLOOKUP($C120,'Regional Crises'!$B$1:$R$66,15,FALSE)="x","x",ROUND(IF(VLOOKUP($C120,'Regional Crises'!$B$1:$R$66,15,FALSE)&gt;U$3,0,IF(VLOOKUP($C120,'Regional Crises'!$B$1:$R$66,15,FALSE)&lt;U$4,5,(U$3-VLOOKUP($C120,'Regional Crises'!$B$1:$R$66,15,FALSE))/(U$3-U$4)*5)),1)))),(IF(VLOOKUP($E120,'Country Indicator Data'!$B$4:$N$300,11,FALSE)="x","x",ROUND(IF(VLOOKUP($E120,'Country Indicator Data'!$B$4:$N$300,11,FALSE)&gt;U$3,0,IF(VLOOKUP($E120,'Country Indicator Data'!$B$4:$N$300,11,FALSE)&lt;U$4,5,(U$3-VLOOKUP($E120,'Country Indicator Data'!$B$4:$N$300,11,FALSE))/(U$3-U$4)*5)),1))))</f>
        <v>4.5</v>
      </c>
      <c r="V120" s="256">
        <f>IF(B120="Regional crisis",((IF(VLOOKUP($C120,'Regional Crises'!$B$1:$R$66,16,FALSE)="x","x",ROUND(IF(VLOOKUP($C120,'Regional Crises'!$B$1:$R$66,16,FALSE)&gt;V$3,0,IF(VLOOKUP($C120,'Regional Crises'!$B$1:$R$66,16,FALSE)&lt;V$4,5,(V$3-VLOOKUP($C120,'Regional Crises'!$B$1:$R$66,16,FALSE))/(V$3-V$4)*5)),1)))),(IF(VLOOKUP($E120,'Country Indicator Data'!$B$4:$N$300,12,FALSE)="x","x",ROUND(IF(VLOOKUP($E120,'Country Indicator Data'!$B$4:$N$300,12,FALSE)&gt;V$3,0,IF(VLOOKUP($E120,'Country Indicator Data'!$B$4:$N$300,12,FALSE)&lt;V$4,5,(V$3-VLOOKUP($E120,'Country Indicator Data'!$B$4:$N$300,12,FALSE))/(V$3-V$4)*5)),1))))</f>
        <v>4.4000000000000004</v>
      </c>
      <c r="W120" s="256">
        <f t="shared" si="44"/>
        <v>4.2</v>
      </c>
      <c r="X120" s="256">
        <f t="shared" si="45"/>
        <v>4.0999999999999996</v>
      </c>
      <c r="Y120" s="263">
        <f>IF('Core Indicators'!FC117="x","x",IF('Core Indicators'!FC117&gt;=5,5,IF('Core Indicators'!FC117&gt;=4,4,IF('Core Indicators'!FC117&gt;=3,3,IF('Core Indicators'!FC117&gt;=2,2,IF('Core Indicators'!FC117&gt;=1,1,0))))))</f>
        <v>2</v>
      </c>
      <c r="Z120" s="256">
        <f t="shared" si="46"/>
        <v>2</v>
      </c>
      <c r="AA120" s="263">
        <f>'Crisis Indicator Data'!Y117</f>
        <v>2</v>
      </c>
      <c r="AB120" s="263">
        <f>'Crisis Indicator Data'!Z117</f>
        <v>1</v>
      </c>
      <c r="AC120" s="263">
        <f>'Crisis Indicator Data'!AA117</f>
        <v>0</v>
      </c>
      <c r="AD120" s="263">
        <f>'Crisis Indicator Data'!AB117</f>
        <v>0</v>
      </c>
      <c r="AE120" s="263">
        <f t="shared" si="47"/>
        <v>2</v>
      </c>
      <c r="AF120" s="263">
        <f>'Crisis Indicator Data'!AC117</f>
        <v>0</v>
      </c>
      <c r="AG120" s="263">
        <f>'Crisis Indicator Data'!AD117</f>
        <v>1</v>
      </c>
      <c r="AH120" s="263">
        <f t="shared" si="48"/>
        <v>1</v>
      </c>
      <c r="AI120" s="263">
        <f>'Crisis Indicator Data'!AE117</f>
        <v>0</v>
      </c>
      <c r="AJ120" s="263">
        <f>'Crisis Indicator Data'!AF117</f>
        <v>1</v>
      </c>
      <c r="AK120" s="263">
        <f>'Crisis Indicator Data'!AG117</f>
        <v>3</v>
      </c>
      <c r="AL120" s="263">
        <f t="shared" si="49"/>
        <v>3</v>
      </c>
      <c r="AM120" s="256">
        <f t="shared" si="50"/>
        <v>2</v>
      </c>
      <c r="AN120" s="256">
        <f t="shared" si="51"/>
        <v>2</v>
      </c>
    </row>
    <row r="121" spans="1:40" ht="13.5" customHeight="1" x14ac:dyDescent="0.35">
      <c r="A121" s="150" t="str">
        <f>'Crisis Indicator Data'!A118</f>
        <v>Refugees from Ethiopia</v>
      </c>
      <c r="B121" s="151" t="str">
        <f>'Crisis Indicator Data'!B118</f>
        <v>International displacement</v>
      </c>
      <c r="C121" s="151" t="str">
        <f>'Crisis Indicator Data'!C118</f>
        <v>SDN007</v>
      </c>
      <c r="D121" s="151" t="str">
        <f>'Crisis Indicator Data'!D118</f>
        <v>Sudan</v>
      </c>
      <c r="E121" s="152" t="str">
        <f>'Crisis Indicator Data'!E118</f>
        <v>SDN</v>
      </c>
      <c r="F121" s="256">
        <f>IF(B121="Regional crisis",(IF(VLOOKUP($C121,'Regional Crises'!$B$1:$R$66,7,FALSE)="x","x",ROUND(IF(VLOOKUP($C121,'Regional Crises'!$B$1:$R$66,7,FALSE)&gt;$F$3,5,IF(VLOOKUP($C121,'Regional Crises'!$B$1:$R$66,7,FALSE)&lt;F$4,0,($F$3-VLOOKUP($C121,'Regional Crises'!$B$1:$R$66,7,FALSE))/($F$3-$F$4)*5)),1))),IF(VLOOKUP($E121,'Country Indicator Data'!$B$4:$N$300,3,FALSE)="x","x",ROUND(IF(VLOOKUP($E121,'Country Indicator Data'!$B$4:$N$300,3,FALSE)&gt;$F$3,5,IF(VLOOKUP($E121,'Country Indicator Data'!$B$4:$N$300,3,FALSE)&lt;$F$4,0,($F$3-VLOOKUP($E121,'Country Indicator Data'!$B$4:$N$300,3,FALSE))/($F$3-$F$4)*5)),1)))</f>
        <v>3.6</v>
      </c>
      <c r="G121" s="256">
        <f>IF(B121="Regional crisis",(IF(VLOOKUP($C121,'Regional Crises'!$B$1:$R$66,9,FALSE)="x","x",ROUND(IF(VLOOKUP($C121,'Regional Crises'!$B$1:$R$66,9,FALSE)&gt;G$3,5,IF(VLOOKUP($C121,'Regional Crises'!$B$1:$R$66,9,FALSE)&lt;G$4,0,(G$3-VLOOKUP($C121,'Regional Crises'!$B$1:$R$66,9,FALSE))/(G$3-G$4)*5)),1))),IF(VLOOKUP($E121,'Country Indicator Data'!$B$4:$N$300,5,FALSE)="x","x",ROUND(IF(VLOOKUP($E121,'Country Indicator Data'!$B$4:$N$300,5,FALSE)&gt;G$3,5,IF(VLOOKUP($E121,'Country Indicator Data'!$B$4:$N$300,5,FALSE)&lt;G$4,0,(G$3-VLOOKUP($E121,'Country Indicator Data'!$B$4:$N$300,5,FALSE))/(G$3-G$4)*5)),1)))</f>
        <v>4</v>
      </c>
      <c r="H121" s="256">
        <f t="shared" si="39"/>
        <v>3.8</v>
      </c>
      <c r="I121" s="256">
        <f>IF(B121="Regional crisis",(IF(VLOOKUP($C121,'Regional Crises'!$B$1:$R$66,6,FALSE)="x","x",ROUND(IF(VLOOKUP($C121,'Regional Crises'!$B$1:$R$66,6,FALSE)&gt;I$3,5,IF(VLOOKUP($C121,'Regional Crises'!$B$1:$R$66,6,FALSE)&lt;I$4,0,5-(I$3-VLOOKUP($C121,'Regional Crises'!$B$1:$R$66,6,FALSE))/(I$3-I$4)*5)),1))),IF(VLOOKUP($E121,'Country Indicator Data'!$B$4:$N$300,2,FALSE)="x","x",ROUND(IF(VLOOKUP($E121,'Country Indicator Data'!$B$4:$N$300,2,FALSE)&gt;I$3,5,IF(VLOOKUP($E121,'Country Indicator Data'!$B$4:$N$300,2,FALSE)&lt;I$4,0,5-(I$3-VLOOKUP($E121,'Country Indicator Data'!$B$4:$N$300,2,FALSE))/(I$3-I$4)*5)),1)))</f>
        <v>4</v>
      </c>
      <c r="J121" s="256">
        <f>IF(B121="Regional crisis",(IF(VLOOKUP($C121,'Regional Crises'!$B$1:$R$66,8,FALSE)="x","x",ROUND(IF(VLOOKUP($C121,'Regional Crises'!$B$1:$R$66,8,FALSE)&gt;J$3,5,IF(VLOOKUP($C121,'Regional Crises'!$B$1:$R$66,8,FALSE)&lt;J$4,0,5-(J$3-VLOOKUP($C121,'Regional Crises'!$B$1:$R$66,8,FALSE))/(J$3-J$4)*5)),1))),IF(VLOOKUP($E121,'Country Indicator Data'!$B$4:$N$300,4,FALSE)="x","x",ROUND(IF(VLOOKUP($E121,'Country Indicator Data'!$B$4:$N$300,4,FALSE)&gt;J$3,5,IF(VLOOKUP($E121,'Country Indicator Data'!$B$4:$N$300,4,FALSE)&lt;J$4,0,5-(J$3-VLOOKUP($E121,'Country Indicator Data'!$B$4:$N$300,4,FALSE))/(J$3-J$4)*5)),1)))</f>
        <v>5</v>
      </c>
      <c r="K121" s="256">
        <f t="shared" si="40"/>
        <v>4.5</v>
      </c>
      <c r="L121" s="256">
        <f>IF(B121="Regional crisis",(IF(VLOOKUP($C121,'Regional Crises'!$B$1:$R$66,10,FALSE)="x","x",ROUND(IF(VLOOKUP($C121,'Regional Crises'!$B$1:$R$66,10,FALSE)&gt;L$3,5,IF(VLOOKUP($C121,'Regional Crises'!$B$1:$R$66,10,FALSE)&lt;L$4,0,5-(L$3-VLOOKUP($C121,'Regional Crises'!$B$1:$R$66,10,FALSE))/(L$3-L$4)*5)),1))),IF(VLOOKUP($E121,'Country Indicator Data'!$B$4:$N$300,6,FALSE)="x","x",ROUND(IF(VLOOKUP($E121,'Country Indicator Data'!$B$4:$N$300,6,FALSE)&gt;L$3,5,IF(VLOOKUP($E121,'Country Indicator Data'!$B$4:$N$300,6,FALSE)&lt;L$4,0,5-(L$3-VLOOKUP($E121,'Country Indicator Data'!$B$4:$N$300,6,FALSE))/(L$3-L$4)*5)),1)))</f>
        <v>3.7</v>
      </c>
      <c r="M121" s="256">
        <f>IF(B121="Regional crisis",(IF(VLOOKUP($C121,'Regional Crises'!$B$1:$R$66,11,FALSE)="x","x",ROUND(IF(VLOOKUP($C121,'Regional Crises'!$B$1:$R$66,11,FALSE)&gt;M$3,5,IF(VLOOKUP($C121,'Regional Crises'!$B$1:$R$66,11,FALSE)&lt;M$4,0,5-(M$3-VLOOKUP($C121,'Regional Crises'!$B$1:$R$66,11,FALSE))/(M$3-M$4)*5)),1))),IF(VLOOKUP($E121,'Country Indicator Data'!$B$4:$N$300,7,FALSE)="x","x",ROUND(IF(VLOOKUP($E121,'Country Indicator Data'!$B$4:$N$300,7,FALSE)&gt;M$3,5,IF(VLOOKUP($E121,'Country Indicator Data'!$B$4:$N$300,7,FALSE)&lt;M$4,0,5-(M$3-VLOOKUP($E121,'Country Indicator Data'!$B$4:$N$300,7,FALSE))/(M$3-M$4)*5)),1)))</f>
        <v>1.2</v>
      </c>
      <c r="N121" s="256">
        <f t="shared" si="41"/>
        <v>2.4500000000000002</v>
      </c>
      <c r="O121" s="256">
        <f t="shared" si="42"/>
        <v>3.5833333333333335</v>
      </c>
      <c r="P121" s="256">
        <f>IF(B121="Regional crisis",VLOOKUP(C121,'Regional Crises'!$B$1:$R$69,12,FALSE),VLOOKUP(E121,'Country Indicator Data'!$B$4:$I$300,8,FALSE))</f>
        <v>5</v>
      </c>
      <c r="Q121" s="256">
        <f>IF($B121="Regional crisis",((IF(VLOOKUP($C121,'Regional Crises'!$B$1:$R$66,13,FALSE)="x","x",ROUND(IF(VLOOKUP($C121,'Regional Crises'!$B$1:$R$66,13,FALSE)&gt;Q$3,5,IF(VLOOKUP($C121,'Regional Crises'!$B$1:$R$66,13,FALSE)&lt;Q$4,0,5-(LOG(Q$3)-LOG(VLOOKUP($C121,'Regional Crises'!$B$1:$R$66,13,FALSE)))/(LOG(Q$3)-LOG(Q$4))*5)),1)))),(IF(VLOOKUP($E121,'Country Indicator Data'!$B$4:$N$300,9,FALSE)="x","x",ROUND(IF(VLOOKUP($E121,'Country Indicator Data'!$B$4:$N$300,9,FALSE)&gt;Q$3,5,IF(VLOOKUP($E121,'Country Indicator Data'!$B$4:$N$300,9,FALSE)&lt;Q$4,0,5-(LOG(Q$3)-LOG(VLOOKUP($E121,'Country Indicator Data'!$B$4:$N$300,9,FALSE)))/(LOG(Q$3)-LOG(Q$4))*5)),1))))</f>
        <v>4.3</v>
      </c>
      <c r="R121" s="256">
        <f t="shared" si="43"/>
        <v>4.6500000000000004</v>
      </c>
      <c r="S121" s="256">
        <f>IF(B121="Regional crisis",((IF(VLOOKUP($C121,'Regional Crises'!$B$1:$R$66,17,FALSE)="x","x",ROUND(IF(VLOOKUP($C121,'Regional Crises'!$B$1:$R$66,17,FALSE)&gt;S$3,0,IF(VLOOKUP($C121,'Regional Crises'!$B$1:$R$66,17,FALSE)&lt;S$4,5,(S$3-VLOOKUP($C121,'Regional Crises'!$B$1:$R$66,17,FALSE))/(S$3-S$4)*5)),1)))),(IF(VLOOKUP($E121,'Country Indicator Data'!$B$4:$N$300,13,FALSE)="x","x",ROUND(IF(VLOOKUP($E121,'Country Indicator Data'!$B$4:$N$300,13,FALSE)&gt;S$3,0,IF(VLOOKUP($E121,'Country Indicator Data'!$B$4:$N$300,13,FALSE)&lt;S$4,5,(S$3-VLOOKUP($E121,'Country Indicator Data'!$B$4:$N$300,13,FALSE))/(S$3-S$4)*5)),1))))</f>
        <v>4.2</v>
      </c>
      <c r="T121" s="256">
        <f>IF(B121="Regional crisis",((IF(VLOOKUP($C121,'Regional Crises'!$B$1:$R$66,14,FALSE)="x","x",ROUND(IF(VLOOKUP($C121,'Regional Crises'!$B$1:$R$66,14,FALSE)&gt;T$3,0,IF(VLOOKUP($C121,'Regional Crises'!$B$1:$R$66,14,FALSE)&lt;T$4,5,(T$3-VLOOKUP($C121,'Regional Crises'!$B$1:$R$66,14,FALSE))/(T$3-T$4)*5)),1)))),(IF(VLOOKUP($E121,'Country Indicator Data'!$B$4:$N$300,10,FALSE)="x","x",ROUND(IF(VLOOKUP($E121,'Country Indicator Data'!$B$4:$N$300,10,FALSE)&gt;T$3,0,IF(VLOOKUP($E121,'Country Indicator Data'!$B$4:$N$300,10,FALSE)&lt;T$4,5,(T$3-VLOOKUP($E121,'Country Indicator Data'!$B$4:$N$300,10,FALSE))/(T$3-T$4)*5)),1))))</f>
        <v>3.6</v>
      </c>
      <c r="U121" s="256">
        <f>IF(B121="Regional crisis",((IF(VLOOKUP($C121,'Regional Crises'!$B$1:$R$66,15,FALSE)="x","x",ROUND(IF(VLOOKUP($C121,'Regional Crises'!$B$1:$R$66,15,FALSE)&gt;U$3,0,IF(VLOOKUP($C121,'Regional Crises'!$B$1:$R$66,15,FALSE)&lt;U$4,5,(U$3-VLOOKUP($C121,'Regional Crises'!$B$1:$R$66,15,FALSE))/(U$3-U$4)*5)),1)))),(IF(VLOOKUP($E121,'Country Indicator Data'!$B$4:$N$300,11,FALSE)="x","x",ROUND(IF(VLOOKUP($E121,'Country Indicator Data'!$B$4:$N$300,11,FALSE)&gt;U$3,0,IF(VLOOKUP($E121,'Country Indicator Data'!$B$4:$N$300,11,FALSE)&lt;U$4,5,(U$3-VLOOKUP($E121,'Country Indicator Data'!$B$4:$N$300,11,FALSE))/(U$3-U$4)*5)),1))))</f>
        <v>4.5</v>
      </c>
      <c r="V121" s="256">
        <f>IF(B121="Regional crisis",((IF(VLOOKUP($C121,'Regional Crises'!$B$1:$R$66,16,FALSE)="x","x",ROUND(IF(VLOOKUP($C121,'Regional Crises'!$B$1:$R$66,16,FALSE)&gt;V$3,0,IF(VLOOKUP($C121,'Regional Crises'!$B$1:$R$66,16,FALSE)&lt;V$4,5,(V$3-VLOOKUP($C121,'Regional Crises'!$B$1:$R$66,16,FALSE))/(V$3-V$4)*5)),1)))),(IF(VLOOKUP($E121,'Country Indicator Data'!$B$4:$N$300,12,FALSE)="x","x",ROUND(IF(VLOOKUP($E121,'Country Indicator Data'!$B$4:$N$300,12,FALSE)&gt;V$3,0,IF(VLOOKUP($E121,'Country Indicator Data'!$B$4:$N$300,12,FALSE)&lt;V$4,5,(V$3-VLOOKUP($E121,'Country Indicator Data'!$B$4:$N$300,12,FALSE))/(V$3-V$4)*5)),1))))</f>
        <v>4.4000000000000004</v>
      </c>
      <c r="W121" s="256">
        <f t="shared" si="44"/>
        <v>4.2</v>
      </c>
      <c r="X121" s="256">
        <f t="shared" si="45"/>
        <v>4.0999999999999996</v>
      </c>
      <c r="Y121" s="263">
        <f>IF('Core Indicators'!FC118="x","x",IF('Core Indicators'!FC118&gt;=5,5,IF('Core Indicators'!FC118&gt;=4,4,IF('Core Indicators'!FC118&gt;=3,3,IF('Core Indicators'!FC118&gt;=2,2,IF('Core Indicators'!FC118&gt;=1,1,0))))))</f>
        <v>2</v>
      </c>
      <c r="Z121" s="256">
        <f t="shared" si="46"/>
        <v>2</v>
      </c>
      <c r="AA121" s="263">
        <f>'Crisis Indicator Data'!Y118</f>
        <v>2</v>
      </c>
      <c r="AB121" s="263">
        <f>'Crisis Indicator Data'!Z118</f>
        <v>1</v>
      </c>
      <c r="AC121" s="263">
        <f>'Crisis Indicator Data'!AA118</f>
        <v>0</v>
      </c>
      <c r="AD121" s="263">
        <f>'Crisis Indicator Data'!AB118</f>
        <v>0</v>
      </c>
      <c r="AE121" s="263">
        <f t="shared" si="47"/>
        <v>2</v>
      </c>
      <c r="AF121" s="263">
        <f>'Crisis Indicator Data'!AC118</f>
        <v>0</v>
      </c>
      <c r="AG121" s="263">
        <f>'Crisis Indicator Data'!AD118</f>
        <v>1</v>
      </c>
      <c r="AH121" s="263">
        <f t="shared" si="48"/>
        <v>1</v>
      </c>
      <c r="AI121" s="263">
        <f>'Crisis Indicator Data'!AE118</f>
        <v>0</v>
      </c>
      <c r="AJ121" s="263">
        <f>'Crisis Indicator Data'!AF118</f>
        <v>1</v>
      </c>
      <c r="AK121" s="263">
        <f>'Crisis Indicator Data'!AG118</f>
        <v>3</v>
      </c>
      <c r="AL121" s="263">
        <f t="shared" si="49"/>
        <v>3</v>
      </c>
      <c r="AM121" s="256">
        <f t="shared" si="50"/>
        <v>2</v>
      </c>
      <c r="AN121" s="256">
        <f t="shared" si="51"/>
        <v>2</v>
      </c>
    </row>
    <row r="122" spans="1:40" ht="13.5" customHeight="1" x14ac:dyDescent="0.35">
      <c r="A122" s="150" t="str">
        <f>'Crisis Indicator Data'!A119</f>
        <v>Violence West-Darfur</v>
      </c>
      <c r="B122" s="151" t="str">
        <f>'Crisis Indicator Data'!B119</f>
        <v>Other type of violence</v>
      </c>
      <c r="C122" s="151" t="str">
        <f>'Crisis Indicator Data'!C119</f>
        <v>SDN008</v>
      </c>
      <c r="D122" s="151" t="str">
        <f>'Crisis Indicator Data'!D119</f>
        <v>Sudan</v>
      </c>
      <c r="E122" s="152" t="str">
        <f>'Crisis Indicator Data'!E119</f>
        <v>SDN</v>
      </c>
      <c r="F122" s="256">
        <f>IF(B122="Regional crisis",(IF(VLOOKUP($C122,'Regional Crises'!$B$1:$R$66,7,FALSE)="x","x",ROUND(IF(VLOOKUP($C122,'Regional Crises'!$B$1:$R$66,7,FALSE)&gt;$F$3,5,IF(VLOOKUP($C122,'Regional Crises'!$B$1:$R$66,7,FALSE)&lt;F$4,0,($F$3-VLOOKUP($C122,'Regional Crises'!$B$1:$R$66,7,FALSE))/($F$3-$F$4)*5)),1))),IF(VLOOKUP($E122,'Country Indicator Data'!$B$4:$N$300,3,FALSE)="x","x",ROUND(IF(VLOOKUP($E122,'Country Indicator Data'!$B$4:$N$300,3,FALSE)&gt;$F$3,5,IF(VLOOKUP($E122,'Country Indicator Data'!$B$4:$N$300,3,FALSE)&lt;$F$4,0,($F$3-VLOOKUP($E122,'Country Indicator Data'!$B$4:$N$300,3,FALSE))/($F$3-$F$4)*5)),1)))</f>
        <v>3.6</v>
      </c>
      <c r="G122" s="256">
        <f>IF(B122="Regional crisis",(IF(VLOOKUP($C122,'Regional Crises'!$B$1:$R$66,9,FALSE)="x","x",ROUND(IF(VLOOKUP($C122,'Regional Crises'!$B$1:$R$66,9,FALSE)&gt;G$3,5,IF(VLOOKUP($C122,'Regional Crises'!$B$1:$R$66,9,FALSE)&lt;G$4,0,(G$3-VLOOKUP($C122,'Regional Crises'!$B$1:$R$66,9,FALSE))/(G$3-G$4)*5)),1))),IF(VLOOKUP($E122,'Country Indicator Data'!$B$4:$N$300,5,FALSE)="x","x",ROUND(IF(VLOOKUP($E122,'Country Indicator Data'!$B$4:$N$300,5,FALSE)&gt;G$3,5,IF(VLOOKUP($E122,'Country Indicator Data'!$B$4:$N$300,5,FALSE)&lt;G$4,0,(G$3-VLOOKUP($E122,'Country Indicator Data'!$B$4:$N$300,5,FALSE))/(G$3-G$4)*5)),1)))</f>
        <v>4</v>
      </c>
      <c r="H122" s="256">
        <f t="shared" si="39"/>
        <v>3.8</v>
      </c>
      <c r="I122" s="256">
        <f>IF(B122="Regional crisis",(IF(VLOOKUP($C122,'Regional Crises'!$B$1:$R$66,6,FALSE)="x","x",ROUND(IF(VLOOKUP($C122,'Regional Crises'!$B$1:$R$66,6,FALSE)&gt;I$3,5,IF(VLOOKUP($C122,'Regional Crises'!$B$1:$R$66,6,FALSE)&lt;I$4,0,5-(I$3-VLOOKUP($C122,'Regional Crises'!$B$1:$R$66,6,FALSE))/(I$3-I$4)*5)),1))),IF(VLOOKUP($E122,'Country Indicator Data'!$B$4:$N$300,2,FALSE)="x","x",ROUND(IF(VLOOKUP($E122,'Country Indicator Data'!$B$4:$N$300,2,FALSE)&gt;I$3,5,IF(VLOOKUP($E122,'Country Indicator Data'!$B$4:$N$300,2,FALSE)&lt;I$4,0,5-(I$3-VLOOKUP($E122,'Country Indicator Data'!$B$4:$N$300,2,FALSE))/(I$3-I$4)*5)),1)))</f>
        <v>4</v>
      </c>
      <c r="J122" s="256">
        <f>IF(B122="Regional crisis",(IF(VLOOKUP($C122,'Regional Crises'!$B$1:$R$66,8,FALSE)="x","x",ROUND(IF(VLOOKUP($C122,'Regional Crises'!$B$1:$R$66,8,FALSE)&gt;J$3,5,IF(VLOOKUP($C122,'Regional Crises'!$B$1:$R$66,8,FALSE)&lt;J$4,0,5-(J$3-VLOOKUP($C122,'Regional Crises'!$B$1:$R$66,8,FALSE))/(J$3-J$4)*5)),1))),IF(VLOOKUP($E122,'Country Indicator Data'!$B$4:$N$300,4,FALSE)="x","x",ROUND(IF(VLOOKUP($E122,'Country Indicator Data'!$B$4:$N$300,4,FALSE)&gt;J$3,5,IF(VLOOKUP($E122,'Country Indicator Data'!$B$4:$N$300,4,FALSE)&lt;J$4,0,5-(J$3-VLOOKUP($E122,'Country Indicator Data'!$B$4:$N$300,4,FALSE))/(J$3-J$4)*5)),1)))</f>
        <v>5</v>
      </c>
      <c r="K122" s="256">
        <f t="shared" si="40"/>
        <v>4.5</v>
      </c>
      <c r="L122" s="256">
        <f>IF(B122="Regional crisis",(IF(VLOOKUP($C122,'Regional Crises'!$B$1:$R$66,10,FALSE)="x","x",ROUND(IF(VLOOKUP($C122,'Regional Crises'!$B$1:$R$66,10,FALSE)&gt;L$3,5,IF(VLOOKUP($C122,'Regional Crises'!$B$1:$R$66,10,FALSE)&lt;L$4,0,5-(L$3-VLOOKUP($C122,'Regional Crises'!$B$1:$R$66,10,FALSE))/(L$3-L$4)*5)),1))),IF(VLOOKUP($E122,'Country Indicator Data'!$B$4:$N$300,6,FALSE)="x","x",ROUND(IF(VLOOKUP($E122,'Country Indicator Data'!$B$4:$N$300,6,FALSE)&gt;L$3,5,IF(VLOOKUP($E122,'Country Indicator Data'!$B$4:$N$300,6,FALSE)&lt;L$4,0,5-(L$3-VLOOKUP($E122,'Country Indicator Data'!$B$4:$N$300,6,FALSE))/(L$3-L$4)*5)),1)))</f>
        <v>3.7</v>
      </c>
      <c r="M122" s="256">
        <f>IF(B122="Regional crisis",(IF(VLOOKUP($C122,'Regional Crises'!$B$1:$R$66,11,FALSE)="x","x",ROUND(IF(VLOOKUP($C122,'Regional Crises'!$B$1:$R$66,11,FALSE)&gt;M$3,5,IF(VLOOKUP($C122,'Regional Crises'!$B$1:$R$66,11,FALSE)&lt;M$4,0,5-(M$3-VLOOKUP($C122,'Regional Crises'!$B$1:$R$66,11,FALSE))/(M$3-M$4)*5)),1))),IF(VLOOKUP($E122,'Country Indicator Data'!$B$4:$N$300,7,FALSE)="x","x",ROUND(IF(VLOOKUP($E122,'Country Indicator Data'!$B$4:$N$300,7,FALSE)&gt;M$3,5,IF(VLOOKUP($E122,'Country Indicator Data'!$B$4:$N$300,7,FALSE)&lt;M$4,0,5-(M$3-VLOOKUP($E122,'Country Indicator Data'!$B$4:$N$300,7,FALSE))/(M$3-M$4)*5)),1)))</f>
        <v>1.2</v>
      </c>
      <c r="N122" s="256">
        <f t="shared" si="41"/>
        <v>2.4500000000000002</v>
      </c>
      <c r="O122" s="256">
        <f t="shared" si="42"/>
        <v>3.5833333333333335</v>
      </c>
      <c r="P122" s="256">
        <f>IF(B122="Regional crisis",VLOOKUP(C122,'Regional Crises'!$B$1:$R$69,12,FALSE),VLOOKUP(E122,'Country Indicator Data'!$B$4:$I$300,8,FALSE))</f>
        <v>5</v>
      </c>
      <c r="Q122" s="256">
        <f>IF($B122="Regional crisis",((IF(VLOOKUP($C122,'Regional Crises'!$B$1:$R$66,13,FALSE)="x","x",ROUND(IF(VLOOKUP($C122,'Regional Crises'!$B$1:$R$66,13,FALSE)&gt;Q$3,5,IF(VLOOKUP($C122,'Regional Crises'!$B$1:$R$66,13,FALSE)&lt;Q$4,0,5-(LOG(Q$3)-LOG(VLOOKUP($C122,'Regional Crises'!$B$1:$R$66,13,FALSE)))/(LOG(Q$3)-LOG(Q$4))*5)),1)))),(IF(VLOOKUP($E122,'Country Indicator Data'!$B$4:$N$300,9,FALSE)="x","x",ROUND(IF(VLOOKUP($E122,'Country Indicator Data'!$B$4:$N$300,9,FALSE)&gt;Q$3,5,IF(VLOOKUP($E122,'Country Indicator Data'!$B$4:$N$300,9,FALSE)&lt;Q$4,0,5-(LOG(Q$3)-LOG(VLOOKUP($E122,'Country Indicator Data'!$B$4:$N$300,9,FALSE)))/(LOG(Q$3)-LOG(Q$4))*5)),1))))</f>
        <v>4.3</v>
      </c>
      <c r="R122" s="256">
        <f t="shared" si="43"/>
        <v>4.6500000000000004</v>
      </c>
      <c r="S122" s="256">
        <f>IF(B122="Regional crisis",((IF(VLOOKUP($C122,'Regional Crises'!$B$1:$R$66,17,FALSE)="x","x",ROUND(IF(VLOOKUP($C122,'Regional Crises'!$B$1:$R$66,17,FALSE)&gt;S$3,0,IF(VLOOKUP($C122,'Regional Crises'!$B$1:$R$66,17,FALSE)&lt;S$4,5,(S$3-VLOOKUP($C122,'Regional Crises'!$B$1:$R$66,17,FALSE))/(S$3-S$4)*5)),1)))),(IF(VLOOKUP($E122,'Country Indicator Data'!$B$4:$N$300,13,FALSE)="x","x",ROUND(IF(VLOOKUP($E122,'Country Indicator Data'!$B$4:$N$300,13,FALSE)&gt;S$3,0,IF(VLOOKUP($E122,'Country Indicator Data'!$B$4:$N$300,13,FALSE)&lt;S$4,5,(S$3-VLOOKUP($E122,'Country Indicator Data'!$B$4:$N$300,13,FALSE))/(S$3-S$4)*5)),1))))</f>
        <v>4.2</v>
      </c>
      <c r="T122" s="256">
        <f>IF(B122="Regional crisis",((IF(VLOOKUP($C122,'Regional Crises'!$B$1:$R$66,14,FALSE)="x","x",ROUND(IF(VLOOKUP($C122,'Regional Crises'!$B$1:$R$66,14,FALSE)&gt;T$3,0,IF(VLOOKUP($C122,'Regional Crises'!$B$1:$R$66,14,FALSE)&lt;T$4,5,(T$3-VLOOKUP($C122,'Regional Crises'!$B$1:$R$66,14,FALSE))/(T$3-T$4)*5)),1)))),(IF(VLOOKUP($E122,'Country Indicator Data'!$B$4:$N$300,10,FALSE)="x","x",ROUND(IF(VLOOKUP($E122,'Country Indicator Data'!$B$4:$N$300,10,FALSE)&gt;T$3,0,IF(VLOOKUP($E122,'Country Indicator Data'!$B$4:$N$300,10,FALSE)&lt;T$4,5,(T$3-VLOOKUP($E122,'Country Indicator Data'!$B$4:$N$300,10,FALSE))/(T$3-T$4)*5)),1))))</f>
        <v>3.6</v>
      </c>
      <c r="U122" s="256">
        <f>IF(B122="Regional crisis",((IF(VLOOKUP($C122,'Regional Crises'!$B$1:$R$66,15,FALSE)="x","x",ROUND(IF(VLOOKUP($C122,'Regional Crises'!$B$1:$R$66,15,FALSE)&gt;U$3,0,IF(VLOOKUP($C122,'Regional Crises'!$B$1:$R$66,15,FALSE)&lt;U$4,5,(U$3-VLOOKUP($C122,'Regional Crises'!$B$1:$R$66,15,FALSE))/(U$3-U$4)*5)),1)))),(IF(VLOOKUP($E122,'Country Indicator Data'!$B$4:$N$300,11,FALSE)="x","x",ROUND(IF(VLOOKUP($E122,'Country Indicator Data'!$B$4:$N$300,11,FALSE)&gt;U$3,0,IF(VLOOKUP($E122,'Country Indicator Data'!$B$4:$N$300,11,FALSE)&lt;U$4,5,(U$3-VLOOKUP($E122,'Country Indicator Data'!$B$4:$N$300,11,FALSE))/(U$3-U$4)*5)),1))))</f>
        <v>4.5</v>
      </c>
      <c r="V122" s="256">
        <f>IF(B122="Regional crisis",((IF(VLOOKUP($C122,'Regional Crises'!$B$1:$R$66,16,FALSE)="x","x",ROUND(IF(VLOOKUP($C122,'Regional Crises'!$B$1:$R$66,16,FALSE)&gt;V$3,0,IF(VLOOKUP($C122,'Regional Crises'!$B$1:$R$66,16,FALSE)&lt;V$4,5,(V$3-VLOOKUP($C122,'Regional Crises'!$B$1:$R$66,16,FALSE))/(V$3-V$4)*5)),1)))),(IF(VLOOKUP($E122,'Country Indicator Data'!$B$4:$N$300,12,FALSE)="x","x",ROUND(IF(VLOOKUP($E122,'Country Indicator Data'!$B$4:$N$300,12,FALSE)&gt;V$3,0,IF(VLOOKUP($E122,'Country Indicator Data'!$B$4:$N$300,12,FALSE)&lt;V$4,5,(V$3-VLOOKUP($E122,'Country Indicator Data'!$B$4:$N$300,12,FALSE))/(V$3-V$4)*5)),1))))</f>
        <v>4.4000000000000004</v>
      </c>
      <c r="W122" s="256">
        <f t="shared" si="44"/>
        <v>4.2</v>
      </c>
      <c r="X122" s="256">
        <f t="shared" si="45"/>
        <v>4.0999999999999996</v>
      </c>
      <c r="Y122" s="263">
        <f>IF('Core Indicators'!FC119="x","x",IF('Core Indicators'!FC119&gt;=5,5,IF('Core Indicators'!FC119&gt;=4,4,IF('Core Indicators'!FC119&gt;=3,3,IF('Core Indicators'!FC119&gt;=2,2,IF('Core Indicators'!FC119&gt;=1,1,0))))))</f>
        <v>2</v>
      </c>
      <c r="Z122" s="256">
        <f t="shared" si="46"/>
        <v>2</v>
      </c>
      <c r="AA122" s="263">
        <f>'Crisis Indicator Data'!Y119</f>
        <v>2</v>
      </c>
      <c r="AB122" s="263">
        <f>'Crisis Indicator Data'!Z119</f>
        <v>2</v>
      </c>
      <c r="AC122" s="263">
        <f>'Crisis Indicator Data'!AA119</f>
        <v>1</v>
      </c>
      <c r="AD122" s="263">
        <f>'Crisis Indicator Data'!AB119</f>
        <v>0</v>
      </c>
      <c r="AE122" s="263">
        <f t="shared" si="47"/>
        <v>2</v>
      </c>
      <c r="AF122" s="263">
        <f>'Crisis Indicator Data'!AC119</f>
        <v>1</v>
      </c>
      <c r="AG122" s="263">
        <f>'Crisis Indicator Data'!AD119</f>
        <v>2</v>
      </c>
      <c r="AH122" s="263">
        <f t="shared" si="48"/>
        <v>3</v>
      </c>
      <c r="AI122" s="263">
        <f>'Crisis Indicator Data'!AE119</f>
        <v>1</v>
      </c>
      <c r="AJ122" s="263">
        <f>'Crisis Indicator Data'!AF119</f>
        <v>1</v>
      </c>
      <c r="AK122" s="263">
        <f>'Crisis Indicator Data'!AG119</f>
        <v>3</v>
      </c>
      <c r="AL122" s="263">
        <f t="shared" si="49"/>
        <v>4</v>
      </c>
      <c r="AM122" s="256">
        <f t="shared" si="50"/>
        <v>3</v>
      </c>
      <c r="AN122" s="256">
        <f t="shared" si="51"/>
        <v>2.5</v>
      </c>
    </row>
    <row r="123" spans="1:40" ht="13.5" customHeight="1" x14ac:dyDescent="0.35">
      <c r="A123" s="150" t="str">
        <f>'Crisis Indicator Data'!A120</f>
        <v>Drought in Senegal</v>
      </c>
      <c r="B123" s="151" t="str">
        <f>'Crisis Indicator Data'!B120</f>
        <v>Drought</v>
      </c>
      <c r="C123" s="151" t="str">
        <f>'Crisis Indicator Data'!C120</f>
        <v>SEN002</v>
      </c>
      <c r="D123" s="151" t="str">
        <f>'Crisis Indicator Data'!D120</f>
        <v>Senegal</v>
      </c>
      <c r="E123" s="152" t="str">
        <f>'Crisis Indicator Data'!E120</f>
        <v>SEN</v>
      </c>
      <c r="F123" s="256">
        <f>IF(B123="Regional crisis",(IF(VLOOKUP($C123,'Regional Crises'!$B$1:$R$66,7,FALSE)="x","x",ROUND(IF(VLOOKUP($C123,'Regional Crises'!$B$1:$R$66,7,FALSE)&gt;$F$3,5,IF(VLOOKUP($C123,'Regional Crises'!$B$1:$R$66,7,FALSE)&lt;F$4,0,($F$3-VLOOKUP($C123,'Regional Crises'!$B$1:$R$66,7,FALSE))/($F$3-$F$4)*5)),1))),IF(VLOOKUP($E123,'Country Indicator Data'!$B$4:$N$300,3,FALSE)="x","x",ROUND(IF(VLOOKUP($E123,'Country Indicator Data'!$B$4:$N$300,3,FALSE)&gt;$F$3,5,IF(VLOOKUP($E123,'Country Indicator Data'!$B$4:$N$300,3,FALSE)&lt;$F$4,0,($F$3-VLOOKUP($E123,'Country Indicator Data'!$B$4:$N$300,3,FALSE))/($F$3-$F$4)*5)),1)))</f>
        <v>1.8</v>
      </c>
      <c r="G123" s="256">
        <f>IF(B123="Regional crisis",(IF(VLOOKUP($C123,'Regional Crises'!$B$1:$R$66,9,FALSE)="x","x",ROUND(IF(VLOOKUP($C123,'Regional Crises'!$B$1:$R$66,9,FALSE)&gt;G$3,5,IF(VLOOKUP($C123,'Regional Crises'!$B$1:$R$66,9,FALSE)&lt;G$4,0,(G$3-VLOOKUP($C123,'Regional Crises'!$B$1:$R$66,9,FALSE))/(G$3-G$4)*5)),1))),IF(VLOOKUP($E123,'Country Indicator Data'!$B$4:$N$300,5,FALSE)="x","x",ROUND(IF(VLOOKUP($E123,'Country Indicator Data'!$B$4:$N$300,5,FALSE)&gt;G$3,5,IF(VLOOKUP($E123,'Country Indicator Data'!$B$4:$N$300,5,FALSE)&lt;G$4,0,(G$3-VLOOKUP($E123,'Country Indicator Data'!$B$4:$N$300,5,FALSE))/(G$3-G$4)*5)),1)))</f>
        <v>1.5</v>
      </c>
      <c r="H123" s="256">
        <f t="shared" si="39"/>
        <v>1.65</v>
      </c>
      <c r="I123" s="256">
        <f>IF(B123="Regional crisis",(IF(VLOOKUP($C123,'Regional Crises'!$B$1:$R$66,6,FALSE)="x","x",ROUND(IF(VLOOKUP($C123,'Regional Crises'!$B$1:$R$66,6,FALSE)&gt;I$3,5,IF(VLOOKUP($C123,'Regional Crises'!$B$1:$R$66,6,FALSE)&lt;I$4,0,5-(I$3-VLOOKUP($C123,'Regional Crises'!$B$1:$R$66,6,FALSE))/(I$3-I$4)*5)),1))),IF(VLOOKUP($E123,'Country Indicator Data'!$B$4:$N$300,2,FALSE)="x","x",ROUND(IF(VLOOKUP($E123,'Country Indicator Data'!$B$4:$N$300,2,FALSE)&gt;I$3,5,IF(VLOOKUP($E123,'Country Indicator Data'!$B$4:$N$300,2,FALSE)&lt;I$4,0,5-(I$3-VLOOKUP($E123,'Country Indicator Data'!$B$4:$N$300,2,FALSE))/(I$3-I$4)*5)),1)))</f>
        <v>3.6</v>
      </c>
      <c r="J123" s="256">
        <f>IF(B123="Regional crisis",(IF(VLOOKUP($C123,'Regional Crises'!$B$1:$R$66,8,FALSE)="x","x",ROUND(IF(VLOOKUP($C123,'Regional Crises'!$B$1:$R$66,8,FALSE)&gt;J$3,5,IF(VLOOKUP($C123,'Regional Crises'!$B$1:$R$66,8,FALSE)&lt;J$4,0,5-(J$3-VLOOKUP($C123,'Regional Crises'!$B$1:$R$66,8,FALSE))/(J$3-J$4)*5)),1))),IF(VLOOKUP($E123,'Country Indicator Data'!$B$4:$N$300,4,FALSE)="x","x",ROUND(IF(VLOOKUP($E123,'Country Indicator Data'!$B$4:$N$300,4,FALSE)&gt;J$3,5,IF(VLOOKUP($E123,'Country Indicator Data'!$B$4:$N$300,4,FALSE)&lt;J$4,0,5-(J$3-VLOOKUP($E123,'Country Indicator Data'!$B$4:$N$300,4,FALSE))/(J$3-J$4)*5)),1)))</f>
        <v>0</v>
      </c>
      <c r="K123" s="256">
        <f t="shared" si="40"/>
        <v>1.8</v>
      </c>
      <c r="L123" s="256">
        <f>IF(B123="Regional crisis",(IF(VLOOKUP($C123,'Regional Crises'!$B$1:$R$66,10,FALSE)="x","x",ROUND(IF(VLOOKUP($C123,'Regional Crises'!$B$1:$R$66,10,FALSE)&gt;L$3,5,IF(VLOOKUP($C123,'Regional Crises'!$B$1:$R$66,10,FALSE)&lt;L$4,0,5-(L$3-VLOOKUP($C123,'Regional Crises'!$B$1:$R$66,10,FALSE))/(L$3-L$4)*5)),1))),IF(VLOOKUP($E123,'Country Indicator Data'!$B$4:$N$300,6,FALSE)="x","x",ROUND(IF(VLOOKUP($E123,'Country Indicator Data'!$B$4:$N$300,6,FALSE)&gt;L$3,5,IF(VLOOKUP($E123,'Country Indicator Data'!$B$4:$N$300,6,FALSE)&lt;L$4,0,5-(L$3-VLOOKUP($E123,'Country Indicator Data'!$B$4:$N$300,6,FALSE))/(L$3-L$4)*5)),1)))</f>
        <v>3.5</v>
      </c>
      <c r="M123" s="256">
        <f>IF(B123="Regional crisis",(IF(VLOOKUP($C123,'Regional Crises'!$B$1:$R$66,11,FALSE)="x","x",ROUND(IF(VLOOKUP($C123,'Regional Crises'!$B$1:$R$66,11,FALSE)&gt;M$3,5,IF(VLOOKUP($C123,'Regional Crises'!$B$1:$R$66,11,FALSE)&lt;M$4,0,5-(M$3-VLOOKUP($C123,'Regional Crises'!$B$1:$R$66,11,FALSE))/(M$3-M$4)*5)),1))),IF(VLOOKUP($E123,'Country Indicator Data'!$B$4:$N$300,7,FALSE)="x","x",ROUND(IF(VLOOKUP($E123,'Country Indicator Data'!$B$4:$N$300,7,FALSE)&gt;M$3,5,IF(VLOOKUP($E123,'Country Indicator Data'!$B$4:$N$300,7,FALSE)&lt;M$4,0,5-(M$3-VLOOKUP($E123,'Country Indicator Data'!$B$4:$N$300,7,FALSE))/(M$3-M$4)*5)),1)))</f>
        <v>1.9</v>
      </c>
      <c r="N123" s="256">
        <f t="shared" si="41"/>
        <v>2.7</v>
      </c>
      <c r="O123" s="256">
        <f t="shared" si="42"/>
        <v>2.0500000000000003</v>
      </c>
      <c r="P123" s="256">
        <f>IF(B123="Regional crisis",VLOOKUP(C123,'Regional Crises'!$B$1:$R$69,12,FALSE),VLOOKUP(E123,'Country Indicator Data'!$B$4:$I$300,8,FALSE))</f>
        <v>3</v>
      </c>
      <c r="Q123" s="256">
        <f>IF($B123="Regional crisis",((IF(VLOOKUP($C123,'Regional Crises'!$B$1:$R$66,13,FALSE)="x","x",ROUND(IF(VLOOKUP($C123,'Regional Crises'!$B$1:$R$66,13,FALSE)&gt;Q$3,5,IF(VLOOKUP($C123,'Regional Crises'!$B$1:$R$66,13,FALSE)&lt;Q$4,0,5-(LOG(Q$3)-LOG(VLOOKUP($C123,'Regional Crises'!$B$1:$R$66,13,FALSE)))/(LOG(Q$3)-LOG(Q$4))*5)),1)))),(IF(VLOOKUP($E123,'Country Indicator Data'!$B$4:$N$300,9,FALSE)="x","x",ROUND(IF(VLOOKUP($E123,'Country Indicator Data'!$B$4:$N$300,9,FALSE)&gt;Q$3,5,IF(VLOOKUP($E123,'Country Indicator Data'!$B$4:$N$300,9,FALSE)&lt;Q$4,0,5-(LOG(Q$3)-LOG(VLOOKUP($E123,'Country Indicator Data'!$B$4:$N$300,9,FALSE)))/(LOG(Q$3)-LOG(Q$4))*5)),1))))</f>
        <v>0</v>
      </c>
      <c r="R123" s="256">
        <f t="shared" si="43"/>
        <v>1.5</v>
      </c>
      <c r="S123" s="256">
        <f>IF(B123="Regional crisis",((IF(VLOOKUP($C123,'Regional Crises'!$B$1:$R$66,17,FALSE)="x","x",ROUND(IF(VLOOKUP($C123,'Regional Crises'!$B$1:$R$66,17,FALSE)&gt;S$3,0,IF(VLOOKUP($C123,'Regional Crises'!$B$1:$R$66,17,FALSE)&lt;S$4,5,(S$3-VLOOKUP($C123,'Regional Crises'!$B$1:$R$66,17,FALSE))/(S$3-S$4)*5)),1)))),(IF(VLOOKUP($E123,'Country Indicator Data'!$B$4:$N$300,13,FALSE)="x","x",ROUND(IF(VLOOKUP($E123,'Country Indicator Data'!$B$4:$N$300,13,FALSE)&gt;S$3,0,IF(VLOOKUP($E123,'Country Indicator Data'!$B$4:$N$300,13,FALSE)&lt;S$4,5,(S$3-VLOOKUP($E123,'Country Indicator Data'!$B$4:$N$300,13,FALSE))/(S$3-S$4)*5)),1))))</f>
        <v>2.8</v>
      </c>
      <c r="T123" s="256">
        <f>IF(B123="Regional crisis",((IF(VLOOKUP($C123,'Regional Crises'!$B$1:$R$66,14,FALSE)="x","x",ROUND(IF(VLOOKUP($C123,'Regional Crises'!$B$1:$R$66,14,FALSE)&gt;T$3,0,IF(VLOOKUP($C123,'Regional Crises'!$B$1:$R$66,14,FALSE)&lt;T$4,5,(T$3-VLOOKUP($C123,'Regional Crises'!$B$1:$R$66,14,FALSE))/(T$3-T$4)*5)),1)))),(IF(VLOOKUP($E123,'Country Indicator Data'!$B$4:$N$300,10,FALSE)="x","x",ROUND(IF(VLOOKUP($E123,'Country Indicator Data'!$B$4:$N$300,10,FALSE)&gt;T$3,0,IF(VLOOKUP($E123,'Country Indicator Data'!$B$4:$N$300,10,FALSE)&lt;T$4,5,(T$3-VLOOKUP($E123,'Country Indicator Data'!$B$4:$N$300,10,FALSE))/(T$3-T$4)*5)),1))))</f>
        <v>2.7</v>
      </c>
      <c r="U123" s="256">
        <f>IF(B123="Regional crisis",((IF(VLOOKUP($C123,'Regional Crises'!$B$1:$R$66,15,FALSE)="x","x",ROUND(IF(VLOOKUP($C123,'Regional Crises'!$B$1:$R$66,15,FALSE)&gt;U$3,0,IF(VLOOKUP($C123,'Regional Crises'!$B$1:$R$66,15,FALSE)&lt;U$4,5,(U$3-VLOOKUP($C123,'Regional Crises'!$B$1:$R$66,15,FALSE))/(U$3-U$4)*5)),1)))),(IF(VLOOKUP($E123,'Country Indicator Data'!$B$4:$N$300,11,FALSE)="x","x",ROUND(IF(VLOOKUP($E123,'Country Indicator Data'!$B$4:$N$300,11,FALSE)&gt;U$3,0,IF(VLOOKUP($E123,'Country Indicator Data'!$B$4:$N$300,11,FALSE)&lt;U$4,5,(U$3-VLOOKUP($E123,'Country Indicator Data'!$B$4:$N$300,11,FALSE))/(U$3-U$4)*5)),1))))</f>
        <v>2</v>
      </c>
      <c r="V123" s="256">
        <f>IF(B123="Regional crisis",((IF(VLOOKUP($C123,'Regional Crises'!$B$1:$R$66,16,FALSE)="x","x",ROUND(IF(VLOOKUP($C123,'Regional Crises'!$B$1:$R$66,16,FALSE)&gt;V$3,0,IF(VLOOKUP($C123,'Regional Crises'!$B$1:$R$66,16,FALSE)&lt;V$4,5,(V$3-VLOOKUP($C123,'Regional Crises'!$B$1:$R$66,16,FALSE))/(V$3-V$4)*5)),1)))),(IF(VLOOKUP($E123,'Country Indicator Data'!$B$4:$N$300,12,FALSE)="x","x",ROUND(IF(VLOOKUP($E123,'Country Indicator Data'!$B$4:$N$300,12,FALSE)&gt;V$3,0,IF(VLOOKUP($E123,'Country Indicator Data'!$B$4:$N$300,12,FALSE)&lt;V$4,5,(V$3-VLOOKUP($E123,'Country Indicator Data'!$B$4:$N$300,12,FALSE))/(V$3-V$4)*5)),1))))</f>
        <v>1.5</v>
      </c>
      <c r="W123" s="256">
        <f t="shared" si="44"/>
        <v>2.2999999999999998</v>
      </c>
      <c r="X123" s="256">
        <f t="shared" si="45"/>
        <v>2</v>
      </c>
      <c r="Y123" s="263">
        <f>IF('Core Indicators'!FC120="x","x",IF('Core Indicators'!FC120&gt;=5,5,IF('Core Indicators'!FC120&gt;=4,4,IF('Core Indicators'!FC120&gt;=3,3,IF('Core Indicators'!FC120&gt;=2,2,IF('Core Indicators'!FC120&gt;=1,1,0))))))</f>
        <v>4</v>
      </c>
      <c r="Z123" s="256">
        <f t="shared" si="46"/>
        <v>4</v>
      </c>
      <c r="AA123" s="263">
        <f>'Crisis Indicator Data'!Y120</f>
        <v>0</v>
      </c>
      <c r="AB123" s="263">
        <f>'Crisis Indicator Data'!Z120</f>
        <v>0</v>
      </c>
      <c r="AC123" s="263">
        <f>'Crisis Indicator Data'!AA120</f>
        <v>0</v>
      </c>
      <c r="AD123" s="263">
        <f>'Crisis Indicator Data'!AB120</f>
        <v>0</v>
      </c>
      <c r="AE123" s="263">
        <f t="shared" si="47"/>
        <v>0</v>
      </c>
      <c r="AF123" s="263">
        <f>'Crisis Indicator Data'!AC120</f>
        <v>0</v>
      </c>
      <c r="AG123" s="263">
        <f>'Crisis Indicator Data'!AD120</f>
        <v>1</v>
      </c>
      <c r="AH123" s="263">
        <f t="shared" si="48"/>
        <v>1</v>
      </c>
      <c r="AI123" s="263">
        <f>'Crisis Indicator Data'!AE120</f>
        <v>0</v>
      </c>
      <c r="AJ123" s="263">
        <f>'Crisis Indicator Data'!AF120</f>
        <v>1</v>
      </c>
      <c r="AK123" s="263">
        <f>'Crisis Indicator Data'!AG120</f>
        <v>0</v>
      </c>
      <c r="AL123" s="263">
        <f t="shared" si="49"/>
        <v>1</v>
      </c>
      <c r="AM123" s="256">
        <f t="shared" si="50"/>
        <v>1</v>
      </c>
      <c r="AN123" s="256">
        <f t="shared" si="51"/>
        <v>2.5</v>
      </c>
    </row>
    <row r="124" spans="1:40" ht="13.5" customHeight="1" x14ac:dyDescent="0.35">
      <c r="A124" s="150" t="str">
        <f>'Crisis Indicator Data'!A121</f>
        <v>Complex crisis in El Salvador</v>
      </c>
      <c r="B124" s="151" t="str">
        <f>'Crisis Indicator Data'!B121</f>
        <v>Complex crisis</v>
      </c>
      <c r="C124" s="151" t="str">
        <f>'Crisis Indicator Data'!C121</f>
        <v>SLV001</v>
      </c>
      <c r="D124" s="151" t="str">
        <f>'Crisis Indicator Data'!D121</f>
        <v>El Salvador</v>
      </c>
      <c r="E124" s="152" t="str">
        <f>'Crisis Indicator Data'!E121</f>
        <v>SLV</v>
      </c>
      <c r="F124" s="256">
        <f>IF(B124="Regional crisis",(IF(VLOOKUP($C124,'Regional Crises'!$B$1:$R$66,7,FALSE)="x","x",ROUND(IF(VLOOKUP($C124,'Regional Crises'!$B$1:$R$66,7,FALSE)&gt;$F$3,5,IF(VLOOKUP($C124,'Regional Crises'!$B$1:$R$66,7,FALSE)&lt;F$4,0,($F$3-VLOOKUP($C124,'Regional Crises'!$B$1:$R$66,7,FALSE))/($F$3-$F$4)*5)),1))),IF(VLOOKUP($E124,'Country Indicator Data'!$B$4:$N$300,3,FALSE)="x","x",ROUND(IF(VLOOKUP($E124,'Country Indicator Data'!$B$4:$N$300,3,FALSE)&gt;$F$3,5,IF(VLOOKUP($E124,'Country Indicator Data'!$B$4:$N$300,3,FALSE)&lt;$F$4,0,($F$3-VLOOKUP($E124,'Country Indicator Data'!$B$4:$N$300,3,FALSE))/($F$3-$F$4)*5)),1)))</f>
        <v>0.7</v>
      </c>
      <c r="G124" s="256">
        <f>IF(B124="Regional crisis",(IF(VLOOKUP($C124,'Regional Crises'!$B$1:$R$66,9,FALSE)="x","x",ROUND(IF(VLOOKUP($C124,'Regional Crises'!$B$1:$R$66,9,FALSE)&gt;G$3,5,IF(VLOOKUP($C124,'Regional Crises'!$B$1:$R$66,9,FALSE)&lt;G$4,0,(G$3-VLOOKUP($C124,'Regional Crises'!$B$1:$R$66,9,FALSE))/(G$3-G$4)*5)),1))),IF(VLOOKUP($E124,'Country Indicator Data'!$B$4:$N$300,5,FALSE)="x","x",ROUND(IF(VLOOKUP($E124,'Country Indicator Data'!$B$4:$N$300,5,FALSE)&gt;G$3,5,IF(VLOOKUP($E124,'Country Indicator Data'!$B$4:$N$300,5,FALSE)&lt;G$4,0,(G$3-VLOOKUP($E124,'Country Indicator Data'!$B$4:$N$300,5,FALSE))/(G$3-G$4)*5)),1)))</f>
        <v>1.4</v>
      </c>
      <c r="H124" s="256">
        <f t="shared" si="39"/>
        <v>1.0499999999999998</v>
      </c>
      <c r="I124" s="256">
        <f>IF(B124="Regional crisis",(IF(VLOOKUP($C124,'Regional Crises'!$B$1:$R$66,6,FALSE)="x","x",ROUND(IF(VLOOKUP($C124,'Regional Crises'!$B$1:$R$66,6,FALSE)&gt;I$3,5,IF(VLOOKUP($C124,'Regional Crises'!$B$1:$R$66,6,FALSE)&lt;I$4,0,5-(I$3-VLOOKUP($C124,'Regional Crises'!$B$1:$R$66,6,FALSE))/(I$3-I$4)*5)),1))),IF(VLOOKUP($E124,'Country Indicator Data'!$B$4:$N$300,2,FALSE)="x","x",ROUND(IF(VLOOKUP($E124,'Country Indicator Data'!$B$4:$N$300,2,FALSE)&gt;I$3,5,IF(VLOOKUP($E124,'Country Indicator Data'!$B$4:$N$300,2,FALSE)&lt;I$4,0,5-(I$3-VLOOKUP($E124,'Country Indicator Data'!$B$4:$N$300,2,FALSE))/(I$3-I$4)*5)),1)))</f>
        <v>0.9</v>
      </c>
      <c r="J124" s="256">
        <f>IF(B124="Regional crisis",(IF(VLOOKUP($C124,'Regional Crises'!$B$1:$R$66,8,FALSE)="x","x",ROUND(IF(VLOOKUP($C124,'Regional Crises'!$B$1:$R$66,8,FALSE)&gt;J$3,5,IF(VLOOKUP($C124,'Regional Crises'!$B$1:$R$66,8,FALSE)&lt;J$4,0,5-(J$3-VLOOKUP($C124,'Regional Crises'!$B$1:$R$66,8,FALSE))/(J$3-J$4)*5)),1))),IF(VLOOKUP($E124,'Country Indicator Data'!$B$4:$N$300,4,FALSE)="x","x",ROUND(IF(VLOOKUP($E124,'Country Indicator Data'!$B$4:$N$300,4,FALSE)&gt;J$3,5,IF(VLOOKUP($E124,'Country Indicator Data'!$B$4:$N$300,4,FALSE)&lt;J$4,0,5-(J$3-VLOOKUP($E124,'Country Indicator Data'!$B$4:$N$300,4,FALSE))/(J$3-J$4)*5)),1)))</f>
        <v>0</v>
      </c>
      <c r="K124" s="256">
        <f t="shared" si="40"/>
        <v>0.45</v>
      </c>
      <c r="L124" s="256">
        <f>IF(B124="Regional crisis",(IF(VLOOKUP($C124,'Regional Crises'!$B$1:$R$66,10,FALSE)="x","x",ROUND(IF(VLOOKUP($C124,'Regional Crises'!$B$1:$R$66,10,FALSE)&gt;L$3,5,IF(VLOOKUP($C124,'Regional Crises'!$B$1:$R$66,10,FALSE)&lt;L$4,0,5-(L$3-VLOOKUP($C124,'Regional Crises'!$B$1:$R$66,10,FALSE))/(L$3-L$4)*5)),1))),IF(VLOOKUP($E124,'Country Indicator Data'!$B$4:$N$300,6,FALSE)="x","x",ROUND(IF(VLOOKUP($E124,'Country Indicator Data'!$B$4:$N$300,6,FALSE)&gt;L$3,5,IF(VLOOKUP($E124,'Country Indicator Data'!$B$4:$N$300,6,FALSE)&lt;L$4,0,5-(L$3-VLOOKUP($E124,'Country Indicator Data'!$B$4:$N$300,6,FALSE))/(L$3-L$4)*5)),1)))</f>
        <v>2.6</v>
      </c>
      <c r="M124" s="256">
        <f>IF(B124="Regional crisis",(IF(VLOOKUP($C124,'Regional Crises'!$B$1:$R$66,11,FALSE)="x","x",ROUND(IF(VLOOKUP($C124,'Regional Crises'!$B$1:$R$66,11,FALSE)&gt;M$3,5,IF(VLOOKUP($C124,'Regional Crises'!$B$1:$R$66,11,FALSE)&lt;M$4,0,5-(M$3-VLOOKUP($C124,'Regional Crises'!$B$1:$R$66,11,FALSE))/(M$3-M$4)*5)),1))),IF(VLOOKUP($E124,'Country Indicator Data'!$B$4:$N$300,7,FALSE)="x","x",ROUND(IF(VLOOKUP($E124,'Country Indicator Data'!$B$4:$N$300,7,FALSE)&gt;M$3,5,IF(VLOOKUP($E124,'Country Indicator Data'!$B$4:$N$300,7,FALSE)&lt;M$4,0,5-(M$3-VLOOKUP($E124,'Country Indicator Data'!$B$4:$N$300,7,FALSE))/(M$3-M$4)*5)),1)))</f>
        <v>1.7</v>
      </c>
      <c r="N124" s="256">
        <f t="shared" si="41"/>
        <v>2.15</v>
      </c>
      <c r="O124" s="256">
        <f t="shared" si="42"/>
        <v>1.2166666666666666</v>
      </c>
      <c r="P124" s="256">
        <f>IF(B124="Regional crisis",VLOOKUP(C124,'Regional Crises'!$B$1:$R$69,12,FALSE),VLOOKUP(E124,'Country Indicator Data'!$B$4:$I$300,8,FALSE))</f>
        <v>3</v>
      </c>
      <c r="Q124" s="256">
        <f>IF($B124="Regional crisis",((IF(VLOOKUP($C124,'Regional Crises'!$B$1:$R$66,13,FALSE)="x","x",ROUND(IF(VLOOKUP($C124,'Regional Crises'!$B$1:$R$66,13,FALSE)&gt;Q$3,5,IF(VLOOKUP($C124,'Regional Crises'!$B$1:$R$66,13,FALSE)&lt;Q$4,0,5-(LOG(Q$3)-LOG(VLOOKUP($C124,'Regional Crises'!$B$1:$R$66,13,FALSE)))/(LOG(Q$3)-LOG(Q$4))*5)),1)))),(IF(VLOOKUP($E124,'Country Indicator Data'!$B$4:$N$300,9,FALSE)="x","x",ROUND(IF(VLOOKUP($E124,'Country Indicator Data'!$B$4:$N$300,9,FALSE)&gt;Q$3,5,IF(VLOOKUP($E124,'Country Indicator Data'!$B$4:$N$300,9,FALSE)&lt;Q$4,0,5-(LOG(Q$3)-LOG(VLOOKUP($E124,'Country Indicator Data'!$B$4:$N$300,9,FALSE)))/(LOG(Q$3)-LOG(Q$4))*5)),1))))</f>
        <v>4.3</v>
      </c>
      <c r="R124" s="256">
        <f t="shared" si="43"/>
        <v>3.65</v>
      </c>
      <c r="S124" s="256">
        <f>IF(B124="Regional crisis",((IF(VLOOKUP($C124,'Regional Crises'!$B$1:$R$66,17,FALSE)="x","x",ROUND(IF(VLOOKUP($C124,'Regional Crises'!$B$1:$R$66,17,FALSE)&gt;S$3,0,IF(VLOOKUP($C124,'Regional Crises'!$B$1:$R$66,17,FALSE)&lt;S$4,5,(S$3-VLOOKUP($C124,'Regional Crises'!$B$1:$R$66,17,FALSE))/(S$3-S$4)*5)),1)))),(IF(VLOOKUP($E124,'Country Indicator Data'!$B$4:$N$300,13,FALSE)="x","x",ROUND(IF(VLOOKUP($E124,'Country Indicator Data'!$B$4:$N$300,13,FALSE)&gt;S$3,0,IF(VLOOKUP($E124,'Country Indicator Data'!$B$4:$N$300,13,FALSE)&lt;S$4,5,(S$3-VLOOKUP($E124,'Country Indicator Data'!$B$4:$N$300,13,FALSE))/(S$3-S$4)*5)),1))))</f>
        <v>3.3</v>
      </c>
      <c r="T124" s="256">
        <f>IF(B124="Regional crisis",((IF(VLOOKUP($C124,'Regional Crises'!$B$1:$R$66,14,FALSE)="x","x",ROUND(IF(VLOOKUP($C124,'Regional Crises'!$B$1:$R$66,14,FALSE)&gt;T$3,0,IF(VLOOKUP($C124,'Regional Crises'!$B$1:$R$66,14,FALSE)&lt;T$4,5,(T$3-VLOOKUP($C124,'Regional Crises'!$B$1:$R$66,14,FALSE))/(T$3-T$4)*5)),1)))),(IF(VLOOKUP($E124,'Country Indicator Data'!$B$4:$N$300,10,FALSE)="x","x",ROUND(IF(VLOOKUP($E124,'Country Indicator Data'!$B$4:$N$300,10,FALSE)&gt;T$3,0,IF(VLOOKUP($E124,'Country Indicator Data'!$B$4:$N$300,10,FALSE)&lt;T$4,5,(T$3-VLOOKUP($E124,'Country Indicator Data'!$B$4:$N$300,10,FALSE))/(T$3-T$4)*5)),1))))</f>
        <v>3.3</v>
      </c>
      <c r="U124" s="256">
        <f>IF(B124="Regional crisis",((IF(VLOOKUP($C124,'Regional Crises'!$B$1:$R$66,15,FALSE)="x","x",ROUND(IF(VLOOKUP($C124,'Regional Crises'!$B$1:$R$66,15,FALSE)&gt;U$3,0,IF(VLOOKUP($C124,'Regional Crises'!$B$1:$R$66,15,FALSE)&lt;U$4,5,(U$3-VLOOKUP($C124,'Regional Crises'!$B$1:$R$66,15,FALSE))/(U$3-U$4)*5)),1)))),(IF(VLOOKUP($E124,'Country Indicator Data'!$B$4:$N$300,11,FALSE)="x","x",ROUND(IF(VLOOKUP($E124,'Country Indicator Data'!$B$4:$N$300,11,FALSE)&gt;U$3,0,IF(VLOOKUP($E124,'Country Indicator Data'!$B$4:$N$300,11,FALSE)&lt;U$4,5,(U$3-VLOOKUP($E124,'Country Indicator Data'!$B$4:$N$300,11,FALSE))/(U$3-U$4)*5)),1))))</f>
        <v>2</v>
      </c>
      <c r="V124" s="256">
        <f>IF(B124="Regional crisis",((IF(VLOOKUP($C124,'Regional Crises'!$B$1:$R$66,16,FALSE)="x","x",ROUND(IF(VLOOKUP($C124,'Regional Crises'!$B$1:$R$66,16,FALSE)&gt;V$3,0,IF(VLOOKUP($C124,'Regional Crises'!$B$1:$R$66,16,FALSE)&lt;V$4,5,(V$3-VLOOKUP($C124,'Regional Crises'!$B$1:$R$66,16,FALSE))/(V$3-V$4)*5)),1)))),(IF(VLOOKUP($E124,'Country Indicator Data'!$B$4:$N$300,12,FALSE)="x","x",ROUND(IF(VLOOKUP($E124,'Country Indicator Data'!$B$4:$N$300,12,FALSE)&gt;V$3,0,IF(VLOOKUP($E124,'Country Indicator Data'!$B$4:$N$300,12,FALSE)&lt;V$4,5,(V$3-VLOOKUP($E124,'Country Indicator Data'!$B$4:$N$300,12,FALSE))/(V$3-V$4)*5)),1))))</f>
        <v>1.7</v>
      </c>
      <c r="W124" s="256">
        <f t="shared" si="44"/>
        <v>2.6</v>
      </c>
      <c r="X124" s="256">
        <f t="shared" si="45"/>
        <v>2.5</v>
      </c>
      <c r="Y124" s="263">
        <f>IF('Core Indicators'!FC121="x","x",IF('Core Indicators'!FC121&gt;=5,5,IF('Core Indicators'!FC121&gt;=4,4,IF('Core Indicators'!FC121&gt;=3,3,IF('Core Indicators'!FC121&gt;=2,2,IF('Core Indicators'!FC121&gt;=1,1,0))))))</f>
        <v>3</v>
      </c>
      <c r="Z124" s="256">
        <f t="shared" si="46"/>
        <v>3</v>
      </c>
      <c r="AA124" s="263">
        <f>'Crisis Indicator Data'!Y121</f>
        <v>0</v>
      </c>
      <c r="AB124" s="263">
        <f>'Crisis Indicator Data'!Z121</f>
        <v>3</v>
      </c>
      <c r="AC124" s="263">
        <f>'Crisis Indicator Data'!AA121</f>
        <v>0</v>
      </c>
      <c r="AD124" s="263">
        <f>'Crisis Indicator Data'!AB121</f>
        <v>0</v>
      </c>
      <c r="AE124" s="263">
        <f t="shared" si="47"/>
        <v>2</v>
      </c>
      <c r="AF124" s="263">
        <f>'Crisis Indicator Data'!AC121</f>
        <v>0</v>
      </c>
      <c r="AG124" s="263">
        <f>'Crisis Indicator Data'!AD121</f>
        <v>2</v>
      </c>
      <c r="AH124" s="263">
        <f t="shared" si="48"/>
        <v>2</v>
      </c>
      <c r="AI124" s="263">
        <f>'Crisis Indicator Data'!AE121</f>
        <v>3</v>
      </c>
      <c r="AJ124" s="263">
        <f>'Crisis Indicator Data'!AF121</f>
        <v>0</v>
      </c>
      <c r="AK124" s="263">
        <f>'Crisis Indicator Data'!AG121</f>
        <v>1</v>
      </c>
      <c r="AL124" s="263">
        <f t="shared" si="49"/>
        <v>3</v>
      </c>
      <c r="AM124" s="256">
        <f t="shared" si="50"/>
        <v>2</v>
      </c>
      <c r="AN124" s="256">
        <f t="shared" si="51"/>
        <v>2.5</v>
      </c>
    </row>
    <row r="125" spans="1:40" ht="13.5" customHeight="1" x14ac:dyDescent="0.35">
      <c r="A125" s="150" t="str">
        <f>'Crisis Indicator Data'!A122</f>
        <v>Complex crisis in Somalia</v>
      </c>
      <c r="B125" s="151" t="str">
        <f>'Crisis Indicator Data'!B122</f>
        <v>Complex crisis</v>
      </c>
      <c r="C125" s="151" t="str">
        <f>'Crisis Indicator Data'!C122</f>
        <v>SOM001</v>
      </c>
      <c r="D125" s="151" t="str">
        <f>'Crisis Indicator Data'!D122</f>
        <v>Somalia</v>
      </c>
      <c r="E125" s="152" t="str">
        <f>'Crisis Indicator Data'!E122</f>
        <v>SOM</v>
      </c>
      <c r="F125" s="256" t="str">
        <f>IF(B125="Regional crisis",(IF(VLOOKUP($C125,'Regional Crises'!$B$1:$R$66,7,FALSE)="x","x",ROUND(IF(VLOOKUP($C125,'Regional Crises'!$B$1:$R$66,7,FALSE)&gt;$F$3,5,IF(VLOOKUP($C125,'Regional Crises'!$B$1:$R$66,7,FALSE)&lt;F$4,0,($F$3-VLOOKUP($C125,'Regional Crises'!$B$1:$R$66,7,FALSE))/($F$3-$F$4)*5)),1))),IF(VLOOKUP($E125,'Country Indicator Data'!$B$4:$N$300,3,FALSE)="x","x",ROUND(IF(VLOOKUP($E125,'Country Indicator Data'!$B$4:$N$300,3,FALSE)&gt;$F$3,5,IF(VLOOKUP($E125,'Country Indicator Data'!$B$4:$N$300,3,FALSE)&lt;$F$4,0,($F$3-VLOOKUP($E125,'Country Indicator Data'!$B$4:$N$300,3,FALSE))/($F$3-$F$4)*5)),1)))</f>
        <v>x</v>
      </c>
      <c r="G125" s="256">
        <f>IF(B125="Regional crisis",(IF(VLOOKUP($C125,'Regional Crises'!$B$1:$R$66,9,FALSE)="x","x",ROUND(IF(VLOOKUP($C125,'Regional Crises'!$B$1:$R$66,9,FALSE)&gt;G$3,5,IF(VLOOKUP($C125,'Regional Crises'!$B$1:$R$66,9,FALSE)&lt;G$4,0,(G$3-VLOOKUP($C125,'Regional Crises'!$B$1:$R$66,9,FALSE))/(G$3-G$4)*5)),1))),IF(VLOOKUP($E125,'Country Indicator Data'!$B$4:$N$300,5,FALSE)="x","x",ROUND(IF(VLOOKUP($E125,'Country Indicator Data'!$B$4:$N$300,5,FALSE)&gt;G$3,5,IF(VLOOKUP($E125,'Country Indicator Data'!$B$4:$N$300,5,FALSE)&lt;G$4,0,(G$3-VLOOKUP($E125,'Country Indicator Data'!$B$4:$N$300,5,FALSE))/(G$3-G$4)*5)),1)))</f>
        <v>4.3</v>
      </c>
      <c r="H125" s="256">
        <f t="shared" si="39"/>
        <v>4.3</v>
      </c>
      <c r="I125" s="256">
        <f>IF(B125="Regional crisis",(IF(VLOOKUP($C125,'Regional Crises'!$B$1:$R$66,6,FALSE)="x","x",ROUND(IF(VLOOKUP($C125,'Regional Crises'!$B$1:$R$66,6,FALSE)&gt;I$3,5,IF(VLOOKUP($C125,'Regional Crises'!$B$1:$R$66,6,FALSE)&lt;I$4,0,5-(I$3-VLOOKUP($C125,'Regional Crises'!$B$1:$R$66,6,FALSE))/(I$3-I$4)*5)),1))),IF(VLOOKUP($E125,'Country Indicator Data'!$B$4:$N$300,2,FALSE)="x","x",ROUND(IF(VLOOKUP($E125,'Country Indicator Data'!$B$4:$N$300,2,FALSE)&gt;I$3,5,IF(VLOOKUP($E125,'Country Indicator Data'!$B$4:$N$300,2,FALSE)&lt;I$4,0,5-(I$3-VLOOKUP($E125,'Country Indicator Data'!$B$4:$N$300,2,FALSE))/(I$3-I$4)*5)),1)))</f>
        <v>0</v>
      </c>
      <c r="J125" s="256">
        <f>IF(B125="Regional crisis",(IF(VLOOKUP($C125,'Regional Crises'!$B$1:$R$66,8,FALSE)="x","x",ROUND(IF(VLOOKUP($C125,'Regional Crises'!$B$1:$R$66,8,FALSE)&gt;J$3,5,IF(VLOOKUP($C125,'Regional Crises'!$B$1:$R$66,8,FALSE)&lt;J$4,0,5-(J$3-VLOOKUP($C125,'Regional Crises'!$B$1:$R$66,8,FALSE))/(J$3-J$4)*5)),1))),IF(VLOOKUP($E125,'Country Indicator Data'!$B$4:$N$300,4,FALSE)="x","x",ROUND(IF(VLOOKUP($E125,'Country Indicator Data'!$B$4:$N$300,4,FALSE)&gt;J$3,5,IF(VLOOKUP($E125,'Country Indicator Data'!$B$4:$N$300,4,FALSE)&lt;J$4,0,5-(J$3-VLOOKUP($E125,'Country Indicator Data'!$B$4:$N$300,4,FALSE))/(J$3-J$4)*5)),1)))</f>
        <v>0</v>
      </c>
      <c r="K125" s="256">
        <f t="shared" si="40"/>
        <v>0</v>
      </c>
      <c r="L125" s="256" t="str">
        <f>IF(B125="Regional crisis",(IF(VLOOKUP($C125,'Regional Crises'!$B$1:$R$66,10,FALSE)="x","x",ROUND(IF(VLOOKUP($C125,'Regional Crises'!$B$1:$R$66,10,FALSE)&gt;L$3,5,IF(VLOOKUP($C125,'Regional Crises'!$B$1:$R$66,10,FALSE)&lt;L$4,0,5-(L$3-VLOOKUP($C125,'Regional Crises'!$B$1:$R$66,10,FALSE))/(L$3-L$4)*5)),1))),IF(VLOOKUP($E125,'Country Indicator Data'!$B$4:$N$300,6,FALSE)="x","x",ROUND(IF(VLOOKUP($E125,'Country Indicator Data'!$B$4:$N$300,6,FALSE)&gt;L$3,5,IF(VLOOKUP($E125,'Country Indicator Data'!$B$4:$N$300,6,FALSE)&lt;L$4,0,5-(L$3-VLOOKUP($E125,'Country Indicator Data'!$B$4:$N$300,6,FALSE))/(L$3-L$4)*5)),1)))</f>
        <v>x</v>
      </c>
      <c r="M125" s="256">
        <f>IF(B125="Regional crisis",(IF(VLOOKUP($C125,'Regional Crises'!$B$1:$R$66,11,FALSE)="x","x",ROUND(IF(VLOOKUP($C125,'Regional Crises'!$B$1:$R$66,11,FALSE)&gt;M$3,5,IF(VLOOKUP($C125,'Regional Crises'!$B$1:$R$66,11,FALSE)&lt;M$4,0,5-(M$3-VLOOKUP($C125,'Regional Crises'!$B$1:$R$66,11,FALSE))/(M$3-M$4)*5)),1))),IF(VLOOKUP($E125,'Country Indicator Data'!$B$4:$N$300,7,FALSE)="x","x",ROUND(IF(VLOOKUP($E125,'Country Indicator Data'!$B$4:$N$300,7,FALSE)&gt;M$3,5,IF(VLOOKUP($E125,'Country Indicator Data'!$B$4:$N$300,7,FALSE)&lt;M$4,0,5-(M$3-VLOOKUP($E125,'Country Indicator Data'!$B$4:$N$300,7,FALSE))/(M$3-M$4)*5)),1)))</f>
        <v>1.5</v>
      </c>
      <c r="N125" s="256">
        <f t="shared" si="41"/>
        <v>1.5</v>
      </c>
      <c r="O125" s="256">
        <f t="shared" si="42"/>
        <v>1.9333333333333333</v>
      </c>
      <c r="P125" s="256">
        <f>IF(B125="Regional crisis",VLOOKUP(C125,'Regional Crises'!$B$1:$R$69,12,FALSE),VLOOKUP(E125,'Country Indicator Data'!$B$4:$I$300,8,FALSE))</f>
        <v>5</v>
      </c>
      <c r="Q125" s="256">
        <f>IF($B125="Regional crisis",((IF(VLOOKUP($C125,'Regional Crises'!$B$1:$R$66,13,FALSE)="x","x",ROUND(IF(VLOOKUP($C125,'Regional Crises'!$B$1:$R$66,13,FALSE)&gt;Q$3,5,IF(VLOOKUP($C125,'Regional Crises'!$B$1:$R$66,13,FALSE)&lt;Q$4,0,5-(LOG(Q$3)-LOG(VLOOKUP($C125,'Regional Crises'!$B$1:$R$66,13,FALSE)))/(LOG(Q$3)-LOG(Q$4))*5)),1)))),(IF(VLOOKUP($E125,'Country Indicator Data'!$B$4:$N$300,9,FALSE)="x","x",ROUND(IF(VLOOKUP($E125,'Country Indicator Data'!$B$4:$N$300,9,FALSE)&gt;Q$3,5,IF(VLOOKUP($E125,'Country Indicator Data'!$B$4:$N$300,9,FALSE)&lt;Q$4,0,5-(LOG(Q$3)-LOG(VLOOKUP($E125,'Country Indicator Data'!$B$4:$N$300,9,FALSE)))/(LOG(Q$3)-LOG(Q$4))*5)),1))))</f>
        <v>4.7</v>
      </c>
      <c r="R125" s="256">
        <f t="shared" si="43"/>
        <v>4.8499999999999996</v>
      </c>
      <c r="S125" s="256">
        <f>IF(B125="Regional crisis",((IF(VLOOKUP($C125,'Regional Crises'!$B$1:$R$66,17,FALSE)="x","x",ROUND(IF(VLOOKUP($C125,'Regional Crises'!$B$1:$R$66,17,FALSE)&gt;S$3,0,IF(VLOOKUP($C125,'Regional Crises'!$B$1:$R$66,17,FALSE)&lt;S$4,5,(S$3-VLOOKUP($C125,'Regional Crises'!$B$1:$R$66,17,FALSE))/(S$3-S$4)*5)),1)))),(IF(VLOOKUP($E125,'Country Indicator Data'!$B$4:$N$300,13,FALSE)="x","x",ROUND(IF(VLOOKUP($E125,'Country Indicator Data'!$B$4:$N$300,13,FALSE)&gt;S$3,0,IF(VLOOKUP($E125,'Country Indicator Data'!$B$4:$N$300,13,FALSE)&lt;S$4,5,(S$3-VLOOKUP($E125,'Country Indicator Data'!$B$4:$N$300,13,FALSE))/(S$3-S$4)*5)),1))))</f>
        <v>4.5999999999999996</v>
      </c>
      <c r="T125" s="256">
        <f>IF(B125="Regional crisis",((IF(VLOOKUP($C125,'Regional Crises'!$B$1:$R$66,14,FALSE)="x","x",ROUND(IF(VLOOKUP($C125,'Regional Crises'!$B$1:$R$66,14,FALSE)&gt;T$3,0,IF(VLOOKUP($C125,'Regional Crises'!$B$1:$R$66,14,FALSE)&lt;T$4,5,(T$3-VLOOKUP($C125,'Regional Crises'!$B$1:$R$66,14,FALSE))/(T$3-T$4)*5)),1)))),(IF(VLOOKUP($E125,'Country Indicator Data'!$B$4:$N$300,10,FALSE)="x","x",ROUND(IF(VLOOKUP($E125,'Country Indicator Data'!$B$4:$N$300,10,FALSE)&gt;T$3,0,IF(VLOOKUP($E125,'Country Indicator Data'!$B$4:$N$300,10,FALSE)&lt;T$4,5,(T$3-VLOOKUP($E125,'Country Indicator Data'!$B$4:$N$300,10,FALSE))/(T$3-T$4)*5)),1))))</f>
        <v>4.9000000000000004</v>
      </c>
      <c r="U125" s="256">
        <f>IF(B125="Regional crisis",((IF(VLOOKUP($C125,'Regional Crises'!$B$1:$R$66,15,FALSE)="x","x",ROUND(IF(VLOOKUP($C125,'Regional Crises'!$B$1:$R$66,15,FALSE)&gt;U$3,0,IF(VLOOKUP($C125,'Regional Crises'!$B$1:$R$66,15,FALSE)&lt;U$4,5,(U$3-VLOOKUP($C125,'Regional Crises'!$B$1:$R$66,15,FALSE))/(U$3-U$4)*5)),1)))),(IF(VLOOKUP($E125,'Country Indicator Data'!$B$4:$N$300,11,FALSE)="x","x",ROUND(IF(VLOOKUP($E125,'Country Indicator Data'!$B$4:$N$300,11,FALSE)&gt;U$3,0,IF(VLOOKUP($E125,'Country Indicator Data'!$B$4:$N$300,11,FALSE)&lt;U$4,5,(U$3-VLOOKUP($E125,'Country Indicator Data'!$B$4:$N$300,11,FALSE))/(U$3-U$4)*5)),1))))</f>
        <v>4.5</v>
      </c>
      <c r="V125" s="256">
        <f>IF(B125="Regional crisis",((IF(VLOOKUP($C125,'Regional Crises'!$B$1:$R$66,16,FALSE)="x","x",ROUND(IF(VLOOKUP($C125,'Regional Crises'!$B$1:$R$66,16,FALSE)&gt;V$3,0,IF(VLOOKUP($C125,'Regional Crises'!$B$1:$R$66,16,FALSE)&lt;V$4,5,(V$3-VLOOKUP($C125,'Regional Crises'!$B$1:$R$66,16,FALSE))/(V$3-V$4)*5)),1)))),(IF(VLOOKUP($E125,'Country Indicator Data'!$B$4:$N$300,12,FALSE)="x","x",ROUND(IF(VLOOKUP($E125,'Country Indicator Data'!$B$4:$N$300,12,FALSE)&gt;V$3,0,IF(VLOOKUP($E125,'Country Indicator Data'!$B$4:$N$300,12,FALSE)&lt;V$4,5,(V$3-VLOOKUP($E125,'Country Indicator Data'!$B$4:$N$300,12,FALSE))/(V$3-V$4)*5)),1))))</f>
        <v>4.7</v>
      </c>
      <c r="W125" s="256">
        <f t="shared" si="44"/>
        <v>4.7</v>
      </c>
      <c r="X125" s="256">
        <f t="shared" si="45"/>
        <v>3.8</v>
      </c>
      <c r="Y125" s="263">
        <f>IF('Core Indicators'!FC122="x","x",IF('Core Indicators'!FC122&gt;=5,5,IF('Core Indicators'!FC122&gt;=4,4,IF('Core Indicators'!FC122&gt;=3,3,IF('Core Indicators'!FC122&gt;=2,2,IF('Core Indicators'!FC122&gt;=1,1,0))))))</f>
        <v>5</v>
      </c>
      <c r="Z125" s="256">
        <f t="shared" si="46"/>
        <v>5</v>
      </c>
      <c r="AA125" s="263">
        <f>'Crisis Indicator Data'!Y122</f>
        <v>0</v>
      </c>
      <c r="AB125" s="263">
        <f>'Crisis Indicator Data'!Z122</f>
        <v>3</v>
      </c>
      <c r="AC125" s="263">
        <f>'Crisis Indicator Data'!AA122</f>
        <v>3</v>
      </c>
      <c r="AD125" s="263">
        <f>'Crisis Indicator Data'!AB122</f>
        <v>3</v>
      </c>
      <c r="AE125" s="263">
        <f t="shared" si="47"/>
        <v>4</v>
      </c>
      <c r="AF125" s="263">
        <f>'Crisis Indicator Data'!AC122</f>
        <v>2</v>
      </c>
      <c r="AG125" s="263">
        <f>'Crisis Indicator Data'!AD122</f>
        <v>3</v>
      </c>
      <c r="AH125" s="263">
        <f t="shared" si="48"/>
        <v>5</v>
      </c>
      <c r="AI125" s="263">
        <f>'Crisis Indicator Data'!AE122</f>
        <v>2</v>
      </c>
      <c r="AJ125" s="263">
        <f>'Crisis Indicator Data'!AF122</f>
        <v>1</v>
      </c>
      <c r="AK125" s="263">
        <f>'Crisis Indicator Data'!AG122</f>
        <v>2</v>
      </c>
      <c r="AL125" s="263">
        <f t="shared" si="49"/>
        <v>4</v>
      </c>
      <c r="AM125" s="256">
        <f t="shared" si="50"/>
        <v>4</v>
      </c>
      <c r="AN125" s="256">
        <f t="shared" si="51"/>
        <v>4.5</v>
      </c>
    </row>
    <row r="126" spans="1:40" ht="13.5" customHeight="1" x14ac:dyDescent="0.35">
      <c r="A126" s="150" t="str">
        <f>'Crisis Indicator Data'!A123</f>
        <v>Mixed Migration Flows in Somalia</v>
      </c>
      <c r="B126" s="151" t="str">
        <f>'Crisis Indicator Data'!B123</f>
        <v>International displacement</v>
      </c>
      <c r="C126" s="151" t="str">
        <f>'Crisis Indicator Data'!C123</f>
        <v>SOM002</v>
      </c>
      <c r="D126" s="151" t="str">
        <f>'Crisis Indicator Data'!D123</f>
        <v>Somalia</v>
      </c>
      <c r="E126" s="152" t="str">
        <f>'Crisis Indicator Data'!E123</f>
        <v>SOM</v>
      </c>
      <c r="F126" s="256" t="str">
        <f>IF(B126="Regional crisis",(IF(VLOOKUP($C126,'Regional Crises'!$B$1:$R$66,7,FALSE)="x","x",ROUND(IF(VLOOKUP($C126,'Regional Crises'!$B$1:$R$66,7,FALSE)&gt;$F$3,5,IF(VLOOKUP($C126,'Regional Crises'!$B$1:$R$66,7,FALSE)&lt;F$4,0,($F$3-VLOOKUP($C126,'Regional Crises'!$B$1:$R$66,7,FALSE))/($F$3-$F$4)*5)),1))),IF(VLOOKUP($E126,'Country Indicator Data'!$B$4:$N$300,3,FALSE)="x","x",ROUND(IF(VLOOKUP($E126,'Country Indicator Data'!$B$4:$N$300,3,FALSE)&gt;$F$3,5,IF(VLOOKUP($E126,'Country Indicator Data'!$B$4:$N$300,3,FALSE)&lt;$F$4,0,($F$3-VLOOKUP($E126,'Country Indicator Data'!$B$4:$N$300,3,FALSE))/($F$3-$F$4)*5)),1)))</f>
        <v>x</v>
      </c>
      <c r="G126" s="256">
        <f>IF(B126="Regional crisis",(IF(VLOOKUP($C126,'Regional Crises'!$B$1:$R$66,9,FALSE)="x","x",ROUND(IF(VLOOKUP($C126,'Regional Crises'!$B$1:$R$66,9,FALSE)&gt;G$3,5,IF(VLOOKUP($C126,'Regional Crises'!$B$1:$R$66,9,FALSE)&lt;G$4,0,(G$3-VLOOKUP($C126,'Regional Crises'!$B$1:$R$66,9,FALSE))/(G$3-G$4)*5)),1))),IF(VLOOKUP($E126,'Country Indicator Data'!$B$4:$N$300,5,FALSE)="x","x",ROUND(IF(VLOOKUP($E126,'Country Indicator Data'!$B$4:$N$300,5,FALSE)&gt;G$3,5,IF(VLOOKUP($E126,'Country Indicator Data'!$B$4:$N$300,5,FALSE)&lt;G$4,0,(G$3-VLOOKUP($E126,'Country Indicator Data'!$B$4:$N$300,5,FALSE))/(G$3-G$4)*5)),1)))</f>
        <v>4.3</v>
      </c>
      <c r="H126" s="256">
        <f t="shared" si="39"/>
        <v>4.3</v>
      </c>
      <c r="I126" s="256">
        <f>IF(B126="Regional crisis",(IF(VLOOKUP($C126,'Regional Crises'!$B$1:$R$66,6,FALSE)="x","x",ROUND(IF(VLOOKUP($C126,'Regional Crises'!$B$1:$R$66,6,FALSE)&gt;I$3,5,IF(VLOOKUP($C126,'Regional Crises'!$B$1:$R$66,6,FALSE)&lt;I$4,0,5-(I$3-VLOOKUP($C126,'Regional Crises'!$B$1:$R$66,6,FALSE))/(I$3-I$4)*5)),1))),IF(VLOOKUP($E126,'Country Indicator Data'!$B$4:$N$300,2,FALSE)="x","x",ROUND(IF(VLOOKUP($E126,'Country Indicator Data'!$B$4:$N$300,2,FALSE)&gt;I$3,5,IF(VLOOKUP($E126,'Country Indicator Data'!$B$4:$N$300,2,FALSE)&lt;I$4,0,5-(I$3-VLOOKUP($E126,'Country Indicator Data'!$B$4:$N$300,2,FALSE))/(I$3-I$4)*5)),1)))</f>
        <v>0</v>
      </c>
      <c r="J126" s="256">
        <f>IF(B126="Regional crisis",(IF(VLOOKUP($C126,'Regional Crises'!$B$1:$R$66,8,FALSE)="x","x",ROUND(IF(VLOOKUP($C126,'Regional Crises'!$B$1:$R$66,8,FALSE)&gt;J$3,5,IF(VLOOKUP($C126,'Regional Crises'!$B$1:$R$66,8,FALSE)&lt;J$4,0,5-(J$3-VLOOKUP($C126,'Regional Crises'!$B$1:$R$66,8,FALSE))/(J$3-J$4)*5)),1))),IF(VLOOKUP($E126,'Country Indicator Data'!$B$4:$N$300,4,FALSE)="x","x",ROUND(IF(VLOOKUP($E126,'Country Indicator Data'!$B$4:$N$300,4,FALSE)&gt;J$3,5,IF(VLOOKUP($E126,'Country Indicator Data'!$B$4:$N$300,4,FALSE)&lt;J$4,0,5-(J$3-VLOOKUP($E126,'Country Indicator Data'!$B$4:$N$300,4,FALSE))/(J$3-J$4)*5)),1)))</f>
        <v>0</v>
      </c>
      <c r="K126" s="256">
        <f t="shared" si="40"/>
        <v>0</v>
      </c>
      <c r="L126" s="256" t="str">
        <f>IF(B126="Regional crisis",(IF(VLOOKUP($C126,'Regional Crises'!$B$1:$R$66,10,FALSE)="x","x",ROUND(IF(VLOOKUP($C126,'Regional Crises'!$B$1:$R$66,10,FALSE)&gt;L$3,5,IF(VLOOKUP($C126,'Regional Crises'!$B$1:$R$66,10,FALSE)&lt;L$4,0,5-(L$3-VLOOKUP($C126,'Regional Crises'!$B$1:$R$66,10,FALSE))/(L$3-L$4)*5)),1))),IF(VLOOKUP($E126,'Country Indicator Data'!$B$4:$N$300,6,FALSE)="x","x",ROUND(IF(VLOOKUP($E126,'Country Indicator Data'!$B$4:$N$300,6,FALSE)&gt;L$3,5,IF(VLOOKUP($E126,'Country Indicator Data'!$B$4:$N$300,6,FALSE)&lt;L$4,0,5-(L$3-VLOOKUP($E126,'Country Indicator Data'!$B$4:$N$300,6,FALSE))/(L$3-L$4)*5)),1)))</f>
        <v>x</v>
      </c>
      <c r="M126" s="256">
        <f>IF(B126="Regional crisis",(IF(VLOOKUP($C126,'Regional Crises'!$B$1:$R$66,11,FALSE)="x","x",ROUND(IF(VLOOKUP($C126,'Regional Crises'!$B$1:$R$66,11,FALSE)&gt;M$3,5,IF(VLOOKUP($C126,'Regional Crises'!$B$1:$R$66,11,FALSE)&lt;M$4,0,5-(M$3-VLOOKUP($C126,'Regional Crises'!$B$1:$R$66,11,FALSE))/(M$3-M$4)*5)),1))),IF(VLOOKUP($E126,'Country Indicator Data'!$B$4:$N$300,7,FALSE)="x","x",ROUND(IF(VLOOKUP($E126,'Country Indicator Data'!$B$4:$N$300,7,FALSE)&gt;M$3,5,IF(VLOOKUP($E126,'Country Indicator Data'!$B$4:$N$300,7,FALSE)&lt;M$4,0,5-(M$3-VLOOKUP($E126,'Country Indicator Data'!$B$4:$N$300,7,FALSE))/(M$3-M$4)*5)),1)))</f>
        <v>1.5</v>
      </c>
      <c r="N126" s="256">
        <f t="shared" si="41"/>
        <v>1.5</v>
      </c>
      <c r="O126" s="256">
        <f t="shared" si="42"/>
        <v>1.9333333333333333</v>
      </c>
      <c r="P126" s="256">
        <f>IF(B126="Regional crisis",VLOOKUP(C126,'Regional Crises'!$B$1:$R$69,12,FALSE),VLOOKUP(E126,'Country Indicator Data'!$B$4:$I$300,8,FALSE))</f>
        <v>5</v>
      </c>
      <c r="Q126" s="256">
        <f>IF($B126="Regional crisis",((IF(VLOOKUP($C126,'Regional Crises'!$B$1:$R$66,13,FALSE)="x","x",ROUND(IF(VLOOKUP($C126,'Regional Crises'!$B$1:$R$66,13,FALSE)&gt;Q$3,5,IF(VLOOKUP($C126,'Regional Crises'!$B$1:$R$66,13,FALSE)&lt;Q$4,0,5-(LOG(Q$3)-LOG(VLOOKUP($C126,'Regional Crises'!$B$1:$R$66,13,FALSE)))/(LOG(Q$3)-LOG(Q$4))*5)),1)))),(IF(VLOOKUP($E126,'Country Indicator Data'!$B$4:$N$300,9,FALSE)="x","x",ROUND(IF(VLOOKUP($E126,'Country Indicator Data'!$B$4:$N$300,9,FALSE)&gt;Q$3,5,IF(VLOOKUP($E126,'Country Indicator Data'!$B$4:$N$300,9,FALSE)&lt;Q$4,0,5-(LOG(Q$3)-LOG(VLOOKUP($E126,'Country Indicator Data'!$B$4:$N$300,9,FALSE)))/(LOG(Q$3)-LOG(Q$4))*5)),1))))</f>
        <v>4.7</v>
      </c>
      <c r="R126" s="256">
        <f t="shared" si="43"/>
        <v>4.8499999999999996</v>
      </c>
      <c r="S126" s="256">
        <f>IF(B126="Regional crisis",((IF(VLOOKUP($C126,'Regional Crises'!$B$1:$R$66,17,FALSE)="x","x",ROUND(IF(VLOOKUP($C126,'Regional Crises'!$B$1:$R$66,17,FALSE)&gt;S$3,0,IF(VLOOKUP($C126,'Regional Crises'!$B$1:$R$66,17,FALSE)&lt;S$4,5,(S$3-VLOOKUP($C126,'Regional Crises'!$B$1:$R$66,17,FALSE))/(S$3-S$4)*5)),1)))),(IF(VLOOKUP($E126,'Country Indicator Data'!$B$4:$N$300,13,FALSE)="x","x",ROUND(IF(VLOOKUP($E126,'Country Indicator Data'!$B$4:$N$300,13,FALSE)&gt;S$3,0,IF(VLOOKUP($E126,'Country Indicator Data'!$B$4:$N$300,13,FALSE)&lt;S$4,5,(S$3-VLOOKUP($E126,'Country Indicator Data'!$B$4:$N$300,13,FALSE))/(S$3-S$4)*5)),1))))</f>
        <v>4.5999999999999996</v>
      </c>
      <c r="T126" s="256">
        <f>IF(B126="Regional crisis",((IF(VLOOKUP($C126,'Regional Crises'!$B$1:$R$66,14,FALSE)="x","x",ROUND(IF(VLOOKUP($C126,'Regional Crises'!$B$1:$R$66,14,FALSE)&gt;T$3,0,IF(VLOOKUP($C126,'Regional Crises'!$B$1:$R$66,14,FALSE)&lt;T$4,5,(T$3-VLOOKUP($C126,'Regional Crises'!$B$1:$R$66,14,FALSE))/(T$3-T$4)*5)),1)))),(IF(VLOOKUP($E126,'Country Indicator Data'!$B$4:$N$300,10,FALSE)="x","x",ROUND(IF(VLOOKUP($E126,'Country Indicator Data'!$B$4:$N$300,10,FALSE)&gt;T$3,0,IF(VLOOKUP($E126,'Country Indicator Data'!$B$4:$N$300,10,FALSE)&lt;T$4,5,(T$3-VLOOKUP($E126,'Country Indicator Data'!$B$4:$N$300,10,FALSE))/(T$3-T$4)*5)),1))))</f>
        <v>4.9000000000000004</v>
      </c>
      <c r="U126" s="256">
        <f>IF(B126="Regional crisis",((IF(VLOOKUP($C126,'Regional Crises'!$B$1:$R$66,15,FALSE)="x","x",ROUND(IF(VLOOKUP($C126,'Regional Crises'!$B$1:$R$66,15,FALSE)&gt;U$3,0,IF(VLOOKUP($C126,'Regional Crises'!$B$1:$R$66,15,FALSE)&lt;U$4,5,(U$3-VLOOKUP($C126,'Regional Crises'!$B$1:$R$66,15,FALSE))/(U$3-U$4)*5)),1)))),(IF(VLOOKUP($E126,'Country Indicator Data'!$B$4:$N$300,11,FALSE)="x","x",ROUND(IF(VLOOKUP($E126,'Country Indicator Data'!$B$4:$N$300,11,FALSE)&gt;U$3,0,IF(VLOOKUP($E126,'Country Indicator Data'!$B$4:$N$300,11,FALSE)&lt;U$4,5,(U$3-VLOOKUP($E126,'Country Indicator Data'!$B$4:$N$300,11,FALSE))/(U$3-U$4)*5)),1))))</f>
        <v>4.5</v>
      </c>
      <c r="V126" s="256">
        <f>IF(B126="Regional crisis",((IF(VLOOKUP($C126,'Regional Crises'!$B$1:$R$66,16,FALSE)="x","x",ROUND(IF(VLOOKUP($C126,'Regional Crises'!$B$1:$R$66,16,FALSE)&gt;V$3,0,IF(VLOOKUP($C126,'Regional Crises'!$B$1:$R$66,16,FALSE)&lt;V$4,5,(V$3-VLOOKUP($C126,'Regional Crises'!$B$1:$R$66,16,FALSE))/(V$3-V$4)*5)),1)))),(IF(VLOOKUP($E126,'Country Indicator Data'!$B$4:$N$300,12,FALSE)="x","x",ROUND(IF(VLOOKUP($E126,'Country Indicator Data'!$B$4:$N$300,12,FALSE)&gt;V$3,0,IF(VLOOKUP($E126,'Country Indicator Data'!$B$4:$N$300,12,FALSE)&lt;V$4,5,(V$3-VLOOKUP($E126,'Country Indicator Data'!$B$4:$N$300,12,FALSE))/(V$3-V$4)*5)),1))))</f>
        <v>4.7</v>
      </c>
      <c r="W126" s="256">
        <f t="shared" si="44"/>
        <v>4.7</v>
      </c>
      <c r="X126" s="256">
        <f t="shared" si="45"/>
        <v>3.8</v>
      </c>
      <c r="Y126" s="263">
        <f>IF('Core Indicators'!FC123="x","x",IF('Core Indicators'!FC123&gt;=5,5,IF('Core Indicators'!FC123&gt;=4,4,IF('Core Indicators'!FC123&gt;=3,3,IF('Core Indicators'!FC123&gt;=2,2,IF('Core Indicators'!FC123&gt;=1,1,0))))))</f>
        <v>1</v>
      </c>
      <c r="Z126" s="256">
        <f t="shared" si="46"/>
        <v>1</v>
      </c>
      <c r="AA126" s="263">
        <f>'Crisis Indicator Data'!Y123</f>
        <v>0</v>
      </c>
      <c r="AB126" s="263">
        <f>'Crisis Indicator Data'!Z123</f>
        <v>3</v>
      </c>
      <c r="AC126" s="263">
        <f>'Crisis Indicator Data'!AA123</f>
        <v>3</v>
      </c>
      <c r="AD126" s="263">
        <f>'Crisis Indicator Data'!AB123</f>
        <v>1</v>
      </c>
      <c r="AE126" s="263">
        <f t="shared" si="47"/>
        <v>3</v>
      </c>
      <c r="AF126" s="263">
        <f>'Crisis Indicator Data'!AC123</f>
        <v>2</v>
      </c>
      <c r="AG126" s="263">
        <f>'Crisis Indicator Data'!AD123</f>
        <v>3</v>
      </c>
      <c r="AH126" s="263">
        <f t="shared" si="48"/>
        <v>5</v>
      </c>
      <c r="AI126" s="263">
        <f>'Crisis Indicator Data'!AE123</f>
        <v>2</v>
      </c>
      <c r="AJ126" s="263">
        <f>'Crisis Indicator Data'!AF123</f>
        <v>1</v>
      </c>
      <c r="AK126" s="263">
        <f>'Crisis Indicator Data'!AG123</f>
        <v>2</v>
      </c>
      <c r="AL126" s="263">
        <f t="shared" si="49"/>
        <v>4</v>
      </c>
      <c r="AM126" s="256">
        <f t="shared" si="50"/>
        <v>4</v>
      </c>
      <c r="AN126" s="256">
        <f t="shared" si="51"/>
        <v>2.5</v>
      </c>
    </row>
    <row r="127" spans="1:40" ht="13.5" customHeight="1" x14ac:dyDescent="0.35">
      <c r="A127" s="150" t="str">
        <f>'Crisis Indicator Data'!A124</f>
        <v>Complex crisis in South Sudan</v>
      </c>
      <c r="B127" s="151" t="str">
        <f>'Crisis Indicator Data'!B124</f>
        <v>Complex crisis</v>
      </c>
      <c r="C127" s="151" t="str">
        <f>'Crisis Indicator Data'!C124</f>
        <v>SSD001</v>
      </c>
      <c r="D127" s="151" t="str">
        <f>'Crisis Indicator Data'!D124</f>
        <v>South Sudan</v>
      </c>
      <c r="E127" s="152" t="str">
        <f>'Crisis Indicator Data'!E124</f>
        <v>SSD</v>
      </c>
      <c r="F127" s="256">
        <f>IF(B127="Regional crisis",(IF(VLOOKUP($C127,'Regional Crises'!$B$1:$R$66,7,FALSE)="x","x",ROUND(IF(VLOOKUP($C127,'Regional Crises'!$B$1:$R$66,7,FALSE)&gt;$F$3,5,IF(VLOOKUP($C127,'Regional Crises'!$B$1:$R$66,7,FALSE)&lt;F$4,0,($F$3-VLOOKUP($C127,'Regional Crises'!$B$1:$R$66,7,FALSE))/($F$3-$F$4)*5)),1))),IF(VLOOKUP($E127,'Country Indicator Data'!$B$4:$N$300,3,FALSE)="x","x",ROUND(IF(VLOOKUP($E127,'Country Indicator Data'!$B$4:$N$300,3,FALSE)&gt;$F$3,5,IF(VLOOKUP($E127,'Country Indicator Data'!$B$4:$N$300,3,FALSE)&lt;$F$4,0,($F$3-VLOOKUP($E127,'Country Indicator Data'!$B$4:$N$300,3,FALSE))/($F$3-$F$4)*5)),1)))</f>
        <v>1.4</v>
      </c>
      <c r="G127" s="256">
        <f>IF(B127="Regional crisis",(IF(VLOOKUP($C127,'Regional Crises'!$B$1:$R$66,9,FALSE)="x","x",ROUND(IF(VLOOKUP($C127,'Regional Crises'!$B$1:$R$66,9,FALSE)&gt;G$3,5,IF(VLOOKUP($C127,'Regional Crises'!$B$1:$R$66,9,FALSE)&lt;G$4,0,(G$3-VLOOKUP($C127,'Regional Crises'!$B$1:$R$66,9,FALSE))/(G$3-G$4)*5)),1))),IF(VLOOKUP($E127,'Country Indicator Data'!$B$4:$N$300,5,FALSE)="x","x",ROUND(IF(VLOOKUP($E127,'Country Indicator Data'!$B$4:$N$300,5,FALSE)&gt;G$3,5,IF(VLOOKUP($E127,'Country Indicator Data'!$B$4:$N$300,5,FALSE)&lt;G$4,0,(G$3-VLOOKUP($E127,'Country Indicator Data'!$B$4:$N$300,5,FALSE))/(G$3-G$4)*5)),1)))</f>
        <v>3.7</v>
      </c>
      <c r="H127" s="256">
        <f t="shared" si="39"/>
        <v>2.5499999999999998</v>
      </c>
      <c r="I127" s="256">
        <f>IF(B127="Regional crisis",(IF(VLOOKUP($C127,'Regional Crises'!$B$1:$R$66,6,FALSE)="x","x",ROUND(IF(VLOOKUP($C127,'Regional Crises'!$B$1:$R$66,6,FALSE)&gt;I$3,5,IF(VLOOKUP($C127,'Regional Crises'!$B$1:$R$66,6,FALSE)&lt;I$4,0,5-(I$3-VLOOKUP($C127,'Regional Crises'!$B$1:$R$66,6,FALSE))/(I$3-I$4)*5)),1))),IF(VLOOKUP($E127,'Country Indicator Data'!$B$4:$N$300,2,FALSE)="x","x",ROUND(IF(VLOOKUP($E127,'Country Indicator Data'!$B$4:$N$300,2,FALSE)&gt;I$3,5,IF(VLOOKUP($E127,'Country Indicator Data'!$B$4:$N$300,2,FALSE)&lt;I$4,0,5-(I$3-VLOOKUP($E127,'Country Indicator Data'!$B$4:$N$300,2,FALSE))/(I$3-I$4)*5)),1)))</f>
        <v>3.9</v>
      </c>
      <c r="J127" s="256">
        <f>IF(B127="Regional crisis",(IF(VLOOKUP($C127,'Regional Crises'!$B$1:$R$66,8,FALSE)="x","x",ROUND(IF(VLOOKUP($C127,'Regional Crises'!$B$1:$R$66,8,FALSE)&gt;J$3,5,IF(VLOOKUP($C127,'Regional Crises'!$B$1:$R$66,8,FALSE)&lt;J$4,0,5-(J$3-VLOOKUP($C127,'Regional Crises'!$B$1:$R$66,8,FALSE))/(J$3-J$4)*5)),1))),IF(VLOOKUP($E127,'Country Indicator Data'!$B$4:$N$300,4,FALSE)="x","x",ROUND(IF(VLOOKUP($E127,'Country Indicator Data'!$B$4:$N$300,4,FALSE)&gt;J$3,5,IF(VLOOKUP($E127,'Country Indicator Data'!$B$4:$N$300,4,FALSE)&lt;J$4,0,5-(J$3-VLOOKUP($E127,'Country Indicator Data'!$B$4:$N$300,4,FALSE))/(J$3-J$4)*5)),1)))</f>
        <v>0</v>
      </c>
      <c r="K127" s="256">
        <f t="shared" si="40"/>
        <v>1.95</v>
      </c>
      <c r="L127" s="256" t="str">
        <f>IF(B127="Regional crisis",(IF(VLOOKUP($C127,'Regional Crises'!$B$1:$R$66,10,FALSE)="x","x",ROUND(IF(VLOOKUP($C127,'Regional Crises'!$B$1:$R$66,10,FALSE)&gt;L$3,5,IF(VLOOKUP($C127,'Regional Crises'!$B$1:$R$66,10,FALSE)&lt;L$4,0,5-(L$3-VLOOKUP($C127,'Regional Crises'!$B$1:$R$66,10,FALSE))/(L$3-L$4)*5)),1))),IF(VLOOKUP($E127,'Country Indicator Data'!$B$4:$N$300,6,FALSE)="x","x",ROUND(IF(VLOOKUP($E127,'Country Indicator Data'!$B$4:$N$300,6,FALSE)&gt;L$3,5,IF(VLOOKUP($E127,'Country Indicator Data'!$B$4:$N$300,6,FALSE)&lt;L$4,0,5-(L$3-VLOOKUP($E127,'Country Indicator Data'!$B$4:$N$300,6,FALSE))/(L$3-L$4)*5)),1)))</f>
        <v>x</v>
      </c>
      <c r="M127" s="256">
        <f>IF(B127="Regional crisis",(IF(VLOOKUP($C127,'Regional Crises'!$B$1:$R$66,11,FALSE)="x","x",ROUND(IF(VLOOKUP($C127,'Regional Crises'!$B$1:$R$66,11,FALSE)&gt;M$3,5,IF(VLOOKUP($C127,'Regional Crises'!$B$1:$R$66,11,FALSE)&lt;M$4,0,5-(M$3-VLOOKUP($C127,'Regional Crises'!$B$1:$R$66,11,FALSE))/(M$3-M$4)*5)),1))),IF(VLOOKUP($E127,'Country Indicator Data'!$B$4:$N$300,7,FALSE)="x","x",ROUND(IF(VLOOKUP($E127,'Country Indicator Data'!$B$4:$N$300,7,FALSE)&gt;M$3,5,IF(VLOOKUP($E127,'Country Indicator Data'!$B$4:$N$300,7,FALSE)&lt;M$4,0,5-(M$3-VLOOKUP($E127,'Country Indicator Data'!$B$4:$N$300,7,FALSE))/(M$3-M$4)*5)),1)))</f>
        <v>2.4</v>
      </c>
      <c r="N127" s="256">
        <f t="shared" si="41"/>
        <v>2.4</v>
      </c>
      <c r="O127" s="256">
        <f t="shared" si="42"/>
        <v>2.3000000000000003</v>
      </c>
      <c r="P127" s="256">
        <f>IF(B127="Regional crisis",VLOOKUP(C127,'Regional Crises'!$B$1:$R$69,12,FALSE),VLOOKUP(E127,'Country Indicator Data'!$B$4:$I$300,8,FALSE))</f>
        <v>5</v>
      </c>
      <c r="Q127" s="256">
        <f>IF($B127="Regional crisis",((IF(VLOOKUP($C127,'Regional Crises'!$B$1:$R$66,13,FALSE)="x","x",ROUND(IF(VLOOKUP($C127,'Regional Crises'!$B$1:$R$66,13,FALSE)&gt;Q$3,5,IF(VLOOKUP($C127,'Regional Crises'!$B$1:$R$66,13,FALSE)&lt;Q$4,0,5-(LOG(Q$3)-LOG(VLOOKUP($C127,'Regional Crises'!$B$1:$R$66,13,FALSE)))/(LOG(Q$3)-LOG(Q$4))*5)),1)))),(IF(VLOOKUP($E127,'Country Indicator Data'!$B$4:$N$300,9,FALSE)="x","x",ROUND(IF(VLOOKUP($E127,'Country Indicator Data'!$B$4:$N$300,9,FALSE)&gt;Q$3,5,IF(VLOOKUP($E127,'Country Indicator Data'!$B$4:$N$300,9,FALSE)&lt;Q$4,0,5-(LOG(Q$3)-LOG(VLOOKUP($E127,'Country Indicator Data'!$B$4:$N$300,9,FALSE)))/(LOG(Q$3)-LOG(Q$4))*5)),1))))</f>
        <v>4.2</v>
      </c>
      <c r="R127" s="256">
        <f t="shared" si="43"/>
        <v>4.5999999999999996</v>
      </c>
      <c r="S127" s="256">
        <f>IF(B127="Regional crisis",((IF(VLOOKUP($C127,'Regional Crises'!$B$1:$R$66,17,FALSE)="x","x",ROUND(IF(VLOOKUP($C127,'Regional Crises'!$B$1:$R$66,17,FALSE)&gt;S$3,0,IF(VLOOKUP($C127,'Regional Crises'!$B$1:$R$66,17,FALSE)&lt;S$4,5,(S$3-VLOOKUP($C127,'Regional Crises'!$B$1:$R$66,17,FALSE))/(S$3-S$4)*5)),1)))),(IF(VLOOKUP($E127,'Country Indicator Data'!$B$4:$N$300,13,FALSE)="x","x",ROUND(IF(VLOOKUP($E127,'Country Indicator Data'!$B$4:$N$300,13,FALSE)&gt;S$3,0,IF(VLOOKUP($E127,'Country Indicator Data'!$B$4:$N$300,13,FALSE)&lt;S$4,5,(S$3-VLOOKUP($E127,'Country Indicator Data'!$B$4:$N$300,13,FALSE))/(S$3-S$4)*5)),1))))</f>
        <v>4.4000000000000004</v>
      </c>
      <c r="T127" s="256">
        <f>IF(B127="Regional crisis",((IF(VLOOKUP($C127,'Regional Crises'!$B$1:$R$66,14,FALSE)="x","x",ROUND(IF(VLOOKUP($C127,'Regional Crises'!$B$1:$R$66,14,FALSE)&gt;T$3,0,IF(VLOOKUP($C127,'Regional Crises'!$B$1:$R$66,14,FALSE)&lt;T$4,5,(T$3-VLOOKUP($C127,'Regional Crises'!$B$1:$R$66,14,FALSE))/(T$3-T$4)*5)),1)))),(IF(VLOOKUP($E127,'Country Indicator Data'!$B$4:$N$300,10,FALSE)="x","x",ROUND(IF(VLOOKUP($E127,'Country Indicator Data'!$B$4:$N$300,10,FALSE)&gt;T$3,0,IF(VLOOKUP($E127,'Country Indicator Data'!$B$4:$N$300,10,FALSE)&lt;T$4,5,(T$3-VLOOKUP($E127,'Country Indicator Data'!$B$4:$N$300,10,FALSE))/(T$3-T$4)*5)),1))))</f>
        <v>4.5</v>
      </c>
      <c r="U127" s="256">
        <f>IF(B127="Regional crisis",((IF(VLOOKUP($C127,'Regional Crises'!$B$1:$R$66,15,FALSE)="x","x",ROUND(IF(VLOOKUP($C127,'Regional Crises'!$B$1:$R$66,15,FALSE)&gt;U$3,0,IF(VLOOKUP($C127,'Regional Crises'!$B$1:$R$66,15,FALSE)&lt;U$4,5,(U$3-VLOOKUP($C127,'Regional Crises'!$B$1:$R$66,15,FALSE))/(U$3-U$4)*5)),1)))),(IF(VLOOKUP($E127,'Country Indicator Data'!$B$4:$N$300,11,FALSE)="x","x",ROUND(IF(VLOOKUP($E127,'Country Indicator Data'!$B$4:$N$300,11,FALSE)&gt;U$3,0,IF(VLOOKUP($E127,'Country Indicator Data'!$B$4:$N$300,11,FALSE)&lt;U$4,5,(U$3-VLOOKUP($E127,'Country Indicator Data'!$B$4:$N$300,11,FALSE))/(U$3-U$4)*5)),1))))</f>
        <v>3.9</v>
      </c>
      <c r="V127" s="256">
        <f>IF(B127="Regional crisis",((IF(VLOOKUP($C127,'Regional Crises'!$B$1:$R$66,16,FALSE)="x","x",ROUND(IF(VLOOKUP($C127,'Regional Crises'!$B$1:$R$66,16,FALSE)&gt;V$3,0,IF(VLOOKUP($C127,'Regional Crises'!$B$1:$R$66,16,FALSE)&lt;V$4,5,(V$3-VLOOKUP($C127,'Regional Crises'!$B$1:$R$66,16,FALSE))/(V$3-V$4)*5)),1)))),(IF(VLOOKUP($E127,'Country Indicator Data'!$B$4:$N$300,12,FALSE)="x","x",ROUND(IF(VLOOKUP($E127,'Country Indicator Data'!$B$4:$N$300,12,FALSE)&gt;V$3,0,IF(VLOOKUP($E127,'Country Indicator Data'!$B$4:$N$300,12,FALSE)&lt;V$4,5,(V$3-VLOOKUP($E127,'Country Indicator Data'!$B$4:$N$300,12,FALSE))/(V$3-V$4)*5)),1))))</f>
        <v>5</v>
      </c>
      <c r="W127" s="256">
        <f t="shared" si="44"/>
        <v>4.5</v>
      </c>
      <c r="X127" s="256">
        <f t="shared" si="45"/>
        <v>3.8</v>
      </c>
      <c r="Y127" s="263">
        <f>IF('Core Indicators'!FC124="x","x",IF('Core Indicators'!FC124&gt;=5,5,IF('Core Indicators'!FC124&gt;=4,4,IF('Core Indicators'!FC124&gt;=3,3,IF('Core Indicators'!FC124&gt;=2,2,IF('Core Indicators'!FC124&gt;=1,1,0))))))</f>
        <v>5</v>
      </c>
      <c r="Z127" s="256">
        <f t="shared" si="46"/>
        <v>5</v>
      </c>
      <c r="AA127" s="263">
        <f>'Crisis Indicator Data'!Y124</f>
        <v>1</v>
      </c>
      <c r="AB127" s="263">
        <f>'Crisis Indicator Data'!Z124</f>
        <v>3</v>
      </c>
      <c r="AC127" s="263">
        <f>'Crisis Indicator Data'!AA124</f>
        <v>2</v>
      </c>
      <c r="AD127" s="263">
        <f>'Crisis Indicator Data'!AB124</f>
        <v>3</v>
      </c>
      <c r="AE127" s="263">
        <f t="shared" si="47"/>
        <v>4</v>
      </c>
      <c r="AF127" s="263">
        <f>'Crisis Indicator Data'!AC124</f>
        <v>0</v>
      </c>
      <c r="AG127" s="263">
        <f>'Crisis Indicator Data'!AD124</f>
        <v>2</v>
      </c>
      <c r="AH127" s="263">
        <f t="shared" si="48"/>
        <v>2</v>
      </c>
      <c r="AI127" s="263">
        <f>'Crisis Indicator Data'!AE124</f>
        <v>3</v>
      </c>
      <c r="AJ127" s="263">
        <f>'Crisis Indicator Data'!AF124</f>
        <v>3</v>
      </c>
      <c r="AK127" s="263">
        <f>'Crisis Indicator Data'!AG124</f>
        <v>3</v>
      </c>
      <c r="AL127" s="263">
        <f t="shared" si="49"/>
        <v>5</v>
      </c>
      <c r="AM127" s="256">
        <f t="shared" si="50"/>
        <v>4</v>
      </c>
      <c r="AN127" s="256">
        <f t="shared" si="51"/>
        <v>4.5</v>
      </c>
    </row>
    <row r="128" spans="1:40" ht="13.5" customHeight="1" x14ac:dyDescent="0.35">
      <c r="A128" s="150" t="str">
        <f>'Crisis Indicator Data'!A125</f>
        <v>Displacement from Ukraine conflict in Slovakia</v>
      </c>
      <c r="B128" s="151" t="str">
        <f>'Crisis Indicator Data'!B125</f>
        <v>International displacement</v>
      </c>
      <c r="C128" s="151" t="str">
        <f>'Crisis Indicator Data'!C125</f>
        <v>SVK002</v>
      </c>
      <c r="D128" s="151" t="str">
        <f>'Crisis Indicator Data'!D125</f>
        <v>Slovakia</v>
      </c>
      <c r="E128" s="152" t="str">
        <f>'Crisis Indicator Data'!E125</f>
        <v>SVK</v>
      </c>
      <c r="F128" s="256">
        <f>IF(B128="Regional crisis",(IF(VLOOKUP($C128,'Regional Crises'!$B$1:$R$66,7,FALSE)="x","x",ROUND(IF(VLOOKUP($C128,'Regional Crises'!$B$1:$R$66,7,FALSE)&gt;$F$3,5,IF(VLOOKUP($C128,'Regional Crises'!$B$1:$R$66,7,FALSE)&lt;F$4,0,($F$3-VLOOKUP($C128,'Regional Crises'!$B$1:$R$66,7,FALSE))/($F$3-$F$4)*5)),1))),IF(VLOOKUP($E128,'Country Indicator Data'!$B$4:$N$300,3,FALSE)="x","x",ROUND(IF(VLOOKUP($E128,'Country Indicator Data'!$B$4:$N$300,3,FALSE)&gt;$F$3,5,IF(VLOOKUP($E128,'Country Indicator Data'!$B$4:$N$300,3,FALSE)&lt;$F$4,0,($F$3-VLOOKUP($E128,'Country Indicator Data'!$B$4:$N$300,3,FALSE))/($F$3-$F$4)*5)),1)))</f>
        <v>1.4</v>
      </c>
      <c r="G128" s="256">
        <f>IF(B128="Regional crisis",(IF(VLOOKUP($C128,'Regional Crises'!$B$1:$R$66,9,FALSE)="x","x",ROUND(IF(VLOOKUP($C128,'Regional Crises'!$B$1:$R$66,9,FALSE)&gt;G$3,5,IF(VLOOKUP($C128,'Regional Crises'!$B$1:$R$66,9,FALSE)&lt;G$4,0,(G$3-VLOOKUP($C128,'Regional Crises'!$B$1:$R$66,9,FALSE))/(G$3-G$4)*5)),1))),IF(VLOOKUP($E128,'Country Indicator Data'!$B$4:$N$300,5,FALSE)="x","x",ROUND(IF(VLOOKUP($E128,'Country Indicator Data'!$B$4:$N$300,5,FALSE)&gt;G$3,5,IF(VLOOKUP($E128,'Country Indicator Data'!$B$4:$N$300,5,FALSE)&lt;G$4,0,(G$3-VLOOKUP($E128,'Country Indicator Data'!$B$4:$N$300,5,FALSE))/(G$3-G$4)*5)),1)))</f>
        <v>0.7</v>
      </c>
      <c r="H128" s="256">
        <f t="shared" si="39"/>
        <v>1.0499999999999998</v>
      </c>
      <c r="I128" s="256">
        <f>IF(B128="Regional crisis",(IF(VLOOKUP($C128,'Regional Crises'!$B$1:$R$66,6,FALSE)="x","x",ROUND(IF(VLOOKUP($C128,'Regional Crises'!$B$1:$R$66,6,FALSE)&gt;I$3,5,IF(VLOOKUP($C128,'Regional Crises'!$B$1:$R$66,6,FALSE)&lt;I$4,0,5-(I$3-VLOOKUP($C128,'Regional Crises'!$B$1:$R$66,6,FALSE))/(I$3-I$4)*5)),1))),IF(VLOOKUP($E128,'Country Indicator Data'!$B$4:$N$300,2,FALSE)="x","x",ROUND(IF(VLOOKUP($E128,'Country Indicator Data'!$B$4:$N$300,2,FALSE)&gt;I$3,5,IF(VLOOKUP($E128,'Country Indicator Data'!$B$4:$N$300,2,FALSE)&lt;I$4,0,5-(I$3-VLOOKUP($E128,'Country Indicator Data'!$B$4:$N$300,2,FALSE))/(I$3-I$4)*5)),1)))</f>
        <v>1.7</v>
      </c>
      <c r="J128" s="256">
        <f>IF(B128="Regional crisis",(IF(VLOOKUP($C128,'Regional Crises'!$B$1:$R$66,8,FALSE)="x","x",ROUND(IF(VLOOKUP($C128,'Regional Crises'!$B$1:$R$66,8,FALSE)&gt;J$3,5,IF(VLOOKUP($C128,'Regional Crises'!$B$1:$R$66,8,FALSE)&lt;J$4,0,5-(J$3-VLOOKUP($C128,'Regional Crises'!$B$1:$R$66,8,FALSE))/(J$3-J$4)*5)),1))),IF(VLOOKUP($E128,'Country Indicator Data'!$B$4:$N$300,4,FALSE)="x","x",ROUND(IF(VLOOKUP($E128,'Country Indicator Data'!$B$4:$N$300,4,FALSE)&gt;J$3,5,IF(VLOOKUP($E128,'Country Indicator Data'!$B$4:$N$300,4,FALSE)&lt;J$4,0,5-(J$3-VLOOKUP($E128,'Country Indicator Data'!$B$4:$N$300,4,FALSE))/(J$3-J$4)*5)),1)))</f>
        <v>1.9</v>
      </c>
      <c r="K128" s="256">
        <f t="shared" si="40"/>
        <v>1.7999999999999998</v>
      </c>
      <c r="L128" s="256">
        <f>IF(B128="Regional crisis",(IF(VLOOKUP($C128,'Regional Crises'!$B$1:$R$66,10,FALSE)="x","x",ROUND(IF(VLOOKUP($C128,'Regional Crises'!$B$1:$R$66,10,FALSE)&gt;L$3,5,IF(VLOOKUP($C128,'Regional Crises'!$B$1:$R$66,10,FALSE)&lt;L$4,0,5-(L$3-VLOOKUP($C128,'Regional Crises'!$B$1:$R$66,10,FALSE))/(L$3-L$4)*5)),1))),IF(VLOOKUP($E128,'Country Indicator Data'!$B$4:$N$300,6,FALSE)="x","x",ROUND(IF(VLOOKUP($E128,'Country Indicator Data'!$B$4:$N$300,6,FALSE)&gt;L$3,5,IF(VLOOKUP($E128,'Country Indicator Data'!$B$4:$N$300,6,FALSE)&lt;L$4,0,5-(L$3-VLOOKUP($E128,'Country Indicator Data'!$B$4:$N$300,6,FALSE))/(L$3-L$4)*5)),1)))</f>
        <v>1.3</v>
      </c>
      <c r="M128" s="256">
        <f>IF(B128="Regional crisis",(IF(VLOOKUP($C128,'Regional Crises'!$B$1:$R$66,11,FALSE)="x","x",ROUND(IF(VLOOKUP($C128,'Regional Crises'!$B$1:$R$66,11,FALSE)&gt;M$3,5,IF(VLOOKUP($C128,'Regional Crises'!$B$1:$R$66,11,FALSE)&lt;M$4,0,5-(M$3-VLOOKUP($C128,'Regional Crises'!$B$1:$R$66,11,FALSE))/(M$3-M$4)*5)),1))),IF(VLOOKUP($E128,'Country Indicator Data'!$B$4:$N$300,7,FALSE)="x","x",ROUND(IF(VLOOKUP($E128,'Country Indicator Data'!$B$4:$N$300,7,FALSE)&gt;M$3,5,IF(VLOOKUP($E128,'Country Indicator Data'!$B$4:$N$300,7,FALSE)&lt;M$4,0,5-(M$3-VLOOKUP($E128,'Country Indicator Data'!$B$4:$N$300,7,FALSE))/(M$3-M$4)*5)),1)))</f>
        <v>0</v>
      </c>
      <c r="N128" s="256">
        <f t="shared" si="41"/>
        <v>0.65</v>
      </c>
      <c r="O128" s="256">
        <f t="shared" si="42"/>
        <v>1.1666666666666665</v>
      </c>
      <c r="P128" s="256">
        <f>IF(B128="Regional crisis",VLOOKUP(C128,'Regional Crises'!$B$1:$R$69,12,FALSE),VLOOKUP(E128,'Country Indicator Data'!$B$4:$I$300,8,FALSE))</f>
        <v>1</v>
      </c>
      <c r="Q128" s="256">
        <f>IF($B128="Regional crisis",((IF(VLOOKUP($C128,'Regional Crises'!$B$1:$R$66,13,FALSE)="x","x",ROUND(IF(VLOOKUP($C128,'Regional Crises'!$B$1:$R$66,13,FALSE)&gt;Q$3,5,IF(VLOOKUP($C128,'Regional Crises'!$B$1:$R$66,13,FALSE)&lt;Q$4,0,5-(LOG(Q$3)-LOG(VLOOKUP($C128,'Regional Crises'!$B$1:$R$66,13,FALSE)))/(LOG(Q$3)-LOG(Q$4))*5)),1)))),(IF(VLOOKUP($E128,'Country Indicator Data'!$B$4:$N$300,9,FALSE)="x","x",ROUND(IF(VLOOKUP($E128,'Country Indicator Data'!$B$4:$N$300,9,FALSE)&gt;Q$3,5,IF(VLOOKUP($E128,'Country Indicator Data'!$B$4:$N$300,9,FALSE)&lt;Q$4,0,5-(LOG(Q$3)-LOG(VLOOKUP($E128,'Country Indicator Data'!$B$4:$N$300,9,FALSE)))/(LOG(Q$3)-LOG(Q$4))*5)),1))))</f>
        <v>0</v>
      </c>
      <c r="R128" s="256">
        <f t="shared" si="43"/>
        <v>0.5</v>
      </c>
      <c r="S128" s="256">
        <f>IF(B128="Regional crisis",((IF(VLOOKUP($C128,'Regional Crises'!$B$1:$R$66,17,FALSE)="x","x",ROUND(IF(VLOOKUP($C128,'Regional Crises'!$B$1:$R$66,17,FALSE)&gt;S$3,0,IF(VLOOKUP($C128,'Regional Crises'!$B$1:$R$66,17,FALSE)&lt;S$4,5,(S$3-VLOOKUP($C128,'Regional Crises'!$B$1:$R$66,17,FALSE))/(S$3-S$4)*5)),1)))),(IF(VLOOKUP($E128,'Country Indicator Data'!$B$4:$N$300,13,FALSE)="x","x",ROUND(IF(VLOOKUP($E128,'Country Indicator Data'!$B$4:$N$300,13,FALSE)&gt;S$3,0,IF(VLOOKUP($E128,'Country Indicator Data'!$B$4:$N$300,13,FALSE)&lt;S$4,5,(S$3-VLOOKUP($E128,'Country Indicator Data'!$B$4:$N$300,13,FALSE))/(S$3-S$4)*5)),1))))</f>
        <v>2.5</v>
      </c>
      <c r="T128" s="256">
        <f>IF(B128="Regional crisis",((IF(VLOOKUP($C128,'Regional Crises'!$B$1:$R$66,14,FALSE)="x","x",ROUND(IF(VLOOKUP($C128,'Regional Crises'!$B$1:$R$66,14,FALSE)&gt;T$3,0,IF(VLOOKUP($C128,'Regional Crises'!$B$1:$R$66,14,FALSE)&lt;T$4,5,(T$3-VLOOKUP($C128,'Regional Crises'!$B$1:$R$66,14,FALSE))/(T$3-T$4)*5)),1)))),(IF(VLOOKUP($E128,'Country Indicator Data'!$B$4:$N$300,10,FALSE)="x","x",ROUND(IF(VLOOKUP($E128,'Country Indicator Data'!$B$4:$N$300,10,FALSE)&gt;T$3,0,IF(VLOOKUP($E128,'Country Indicator Data'!$B$4:$N$300,10,FALSE)&lt;T$4,5,(T$3-VLOOKUP($E128,'Country Indicator Data'!$B$4:$N$300,10,FALSE))/(T$3-T$4)*5)),1))))</f>
        <v>1.9</v>
      </c>
      <c r="U128" s="256">
        <f>IF(B128="Regional crisis",((IF(VLOOKUP($C128,'Regional Crises'!$B$1:$R$66,15,FALSE)="x","x",ROUND(IF(VLOOKUP($C128,'Regional Crises'!$B$1:$R$66,15,FALSE)&gt;U$3,0,IF(VLOOKUP($C128,'Regional Crises'!$B$1:$R$66,15,FALSE)&lt;U$4,5,(U$3-VLOOKUP($C128,'Regional Crises'!$B$1:$R$66,15,FALSE))/(U$3-U$4)*5)),1)))),(IF(VLOOKUP($E128,'Country Indicator Data'!$B$4:$N$300,11,FALSE)="x","x",ROUND(IF(VLOOKUP($E128,'Country Indicator Data'!$B$4:$N$300,11,FALSE)&gt;U$3,0,IF(VLOOKUP($E128,'Country Indicator Data'!$B$4:$N$300,11,FALSE)&lt;U$4,5,(U$3-VLOOKUP($E128,'Country Indicator Data'!$B$4:$N$300,11,FALSE))/(U$3-U$4)*5)),1))))</f>
        <v>1</v>
      </c>
      <c r="V128" s="256">
        <f>IF(B128="Regional crisis",((IF(VLOOKUP($C128,'Regional Crises'!$B$1:$R$66,16,FALSE)="x","x",ROUND(IF(VLOOKUP($C128,'Regional Crises'!$B$1:$R$66,16,FALSE)&gt;V$3,0,IF(VLOOKUP($C128,'Regional Crises'!$B$1:$R$66,16,FALSE)&lt;V$4,5,(V$3-VLOOKUP($C128,'Regional Crises'!$B$1:$R$66,16,FALSE))/(V$3-V$4)*5)),1)))),(IF(VLOOKUP($E128,'Country Indicator Data'!$B$4:$N$300,12,FALSE)="x","x",ROUND(IF(VLOOKUP($E128,'Country Indicator Data'!$B$4:$N$300,12,FALSE)&gt;V$3,0,IF(VLOOKUP($E128,'Country Indicator Data'!$B$4:$N$300,12,FALSE)&lt;V$4,5,(V$3-VLOOKUP($E128,'Country Indicator Data'!$B$4:$N$300,12,FALSE))/(V$3-V$4)*5)),1))))</f>
        <v>0.6</v>
      </c>
      <c r="W128" s="256">
        <f t="shared" si="44"/>
        <v>1.5</v>
      </c>
      <c r="X128" s="256">
        <f t="shared" si="45"/>
        <v>1.1000000000000001</v>
      </c>
      <c r="Y128" s="263">
        <f>IF('Core Indicators'!FC125="x","x",IF('Core Indicators'!FC125&gt;=5,5,IF('Core Indicators'!FC125&gt;=4,4,IF('Core Indicators'!FC125&gt;=3,3,IF('Core Indicators'!FC125&gt;=2,2,IF('Core Indicators'!FC125&gt;=1,1,0))))))</f>
        <v>2</v>
      </c>
      <c r="Z128" s="256">
        <f t="shared" si="46"/>
        <v>2</v>
      </c>
      <c r="AA128" s="263">
        <f>'Crisis Indicator Data'!Y125</f>
        <v>0</v>
      </c>
      <c r="AB128" s="263">
        <f>'Crisis Indicator Data'!Z125</f>
        <v>0</v>
      </c>
      <c r="AC128" s="263">
        <f>'Crisis Indicator Data'!AA125</f>
        <v>0</v>
      </c>
      <c r="AD128" s="263">
        <f>'Crisis Indicator Data'!AB125</f>
        <v>0</v>
      </c>
      <c r="AE128" s="263">
        <f t="shared" si="47"/>
        <v>0</v>
      </c>
      <c r="AF128" s="263">
        <f>'Crisis Indicator Data'!AC125</f>
        <v>0</v>
      </c>
      <c r="AG128" s="263">
        <f>'Crisis Indicator Data'!AD125</f>
        <v>0</v>
      </c>
      <c r="AH128" s="263">
        <f t="shared" si="48"/>
        <v>0</v>
      </c>
      <c r="AI128" s="263">
        <f>'Crisis Indicator Data'!AE125</f>
        <v>0</v>
      </c>
      <c r="AJ128" s="263">
        <f>'Crisis Indicator Data'!AF125</f>
        <v>0</v>
      </c>
      <c r="AK128" s="263">
        <f>'Crisis Indicator Data'!AG125</f>
        <v>0</v>
      </c>
      <c r="AL128" s="263">
        <f t="shared" si="49"/>
        <v>0</v>
      </c>
      <c r="AM128" s="256">
        <f t="shared" si="50"/>
        <v>0</v>
      </c>
      <c r="AN128" s="256">
        <f t="shared" si="51"/>
        <v>1</v>
      </c>
    </row>
    <row r="129" spans="1:40" ht="13.5" customHeight="1" x14ac:dyDescent="0.35">
      <c r="A129" s="150" t="str">
        <f>'Crisis Indicator Data'!A126</f>
        <v>Food Security Crisis in Eswatini</v>
      </c>
      <c r="B129" s="151" t="str">
        <f>'Crisis Indicator Data'!B126</f>
        <v>Food Security</v>
      </c>
      <c r="C129" s="151" t="str">
        <f>'Crisis Indicator Data'!C126</f>
        <v>SWZ001</v>
      </c>
      <c r="D129" s="151" t="str">
        <f>'Crisis Indicator Data'!D126</f>
        <v>Eswatini</v>
      </c>
      <c r="E129" s="152" t="str">
        <f>'Crisis Indicator Data'!E126</f>
        <v>SWZ</v>
      </c>
      <c r="F129" s="256">
        <f>IF(B129="Regional crisis",(IF(VLOOKUP($C129,'Regional Crises'!$B$1:$R$66,7,FALSE)="x","x",ROUND(IF(VLOOKUP($C129,'Regional Crises'!$B$1:$R$66,7,FALSE)&gt;$F$3,5,IF(VLOOKUP($C129,'Regional Crises'!$B$1:$R$66,7,FALSE)&lt;F$4,0,($F$3-VLOOKUP($C129,'Regional Crises'!$B$1:$R$66,7,FALSE))/($F$3-$F$4)*5)),1))),IF(VLOOKUP($E129,'Country Indicator Data'!$B$4:$N$300,3,FALSE)="x","x",ROUND(IF(VLOOKUP($E129,'Country Indicator Data'!$B$4:$N$300,3,FALSE)&gt;$F$3,5,IF(VLOOKUP($E129,'Country Indicator Data'!$B$4:$N$300,3,FALSE)&lt;$F$4,0,($F$3-VLOOKUP($E129,'Country Indicator Data'!$B$4:$N$300,3,FALSE))/($F$3-$F$4)*5)),1)))</f>
        <v>3.2</v>
      </c>
      <c r="G129" s="256">
        <f>IF(B129="Regional crisis",(IF(VLOOKUP($C129,'Regional Crises'!$B$1:$R$66,9,FALSE)="x","x",ROUND(IF(VLOOKUP($C129,'Regional Crises'!$B$1:$R$66,9,FALSE)&gt;G$3,5,IF(VLOOKUP($C129,'Regional Crises'!$B$1:$R$66,9,FALSE)&lt;G$4,0,(G$3-VLOOKUP($C129,'Regional Crises'!$B$1:$R$66,9,FALSE))/(G$3-G$4)*5)),1))),IF(VLOOKUP($E129,'Country Indicator Data'!$B$4:$N$300,5,FALSE)="x","x",ROUND(IF(VLOOKUP($E129,'Country Indicator Data'!$B$4:$N$300,5,FALSE)&gt;G$3,5,IF(VLOOKUP($E129,'Country Indicator Data'!$B$4:$N$300,5,FALSE)&lt;G$4,0,(G$3-VLOOKUP($E129,'Country Indicator Data'!$B$4:$N$300,5,FALSE))/(G$3-G$4)*5)),1)))</f>
        <v>3.2</v>
      </c>
      <c r="H129" s="256">
        <f t="shared" si="39"/>
        <v>3.2</v>
      </c>
      <c r="I129" s="256">
        <f>IF(B129="Regional crisis",(IF(VLOOKUP($C129,'Regional Crises'!$B$1:$R$66,6,FALSE)="x","x",ROUND(IF(VLOOKUP($C129,'Regional Crises'!$B$1:$R$66,6,FALSE)&gt;I$3,5,IF(VLOOKUP($C129,'Regional Crises'!$B$1:$R$66,6,FALSE)&lt;I$4,0,5-(I$3-VLOOKUP($C129,'Regional Crises'!$B$1:$R$66,6,FALSE))/(I$3-I$4)*5)),1))),IF(VLOOKUP($E129,'Country Indicator Data'!$B$4:$N$300,2,FALSE)="x","x",ROUND(IF(VLOOKUP($E129,'Country Indicator Data'!$B$4:$N$300,2,FALSE)&gt;I$3,5,IF(VLOOKUP($E129,'Country Indicator Data'!$B$4:$N$300,2,FALSE)&lt;I$4,0,5-(I$3-VLOOKUP($E129,'Country Indicator Data'!$B$4:$N$300,2,FALSE))/(I$3-I$4)*5)),1)))</f>
        <v>0</v>
      </c>
      <c r="J129" s="256">
        <f>IF(B129="Regional crisis",(IF(VLOOKUP($C129,'Regional Crises'!$B$1:$R$66,8,FALSE)="x","x",ROUND(IF(VLOOKUP($C129,'Regional Crises'!$B$1:$R$66,8,FALSE)&gt;J$3,5,IF(VLOOKUP($C129,'Regional Crises'!$B$1:$R$66,8,FALSE)&lt;J$4,0,5-(J$3-VLOOKUP($C129,'Regional Crises'!$B$1:$R$66,8,FALSE))/(J$3-J$4)*5)),1))),IF(VLOOKUP($E129,'Country Indicator Data'!$B$4:$N$300,4,FALSE)="x","x",ROUND(IF(VLOOKUP($E129,'Country Indicator Data'!$B$4:$N$300,4,FALSE)&gt;J$3,5,IF(VLOOKUP($E129,'Country Indicator Data'!$B$4:$N$300,4,FALSE)&lt;J$4,0,5-(J$3-VLOOKUP($E129,'Country Indicator Data'!$B$4:$N$300,4,FALSE))/(J$3-J$4)*5)),1)))</f>
        <v>0</v>
      </c>
      <c r="K129" s="256">
        <f t="shared" si="40"/>
        <v>0</v>
      </c>
      <c r="L129" s="256">
        <f>IF(B129="Regional crisis",(IF(VLOOKUP($C129,'Regional Crises'!$B$1:$R$66,10,FALSE)="x","x",ROUND(IF(VLOOKUP($C129,'Regional Crises'!$B$1:$R$66,10,FALSE)&gt;L$3,5,IF(VLOOKUP($C129,'Regional Crises'!$B$1:$R$66,10,FALSE)&lt;L$4,0,5-(L$3-VLOOKUP($C129,'Regional Crises'!$B$1:$R$66,10,FALSE))/(L$3-L$4)*5)),1))),IF(VLOOKUP($E129,'Country Indicator Data'!$B$4:$N$300,6,FALSE)="x","x",ROUND(IF(VLOOKUP($E129,'Country Indicator Data'!$B$4:$N$300,6,FALSE)&gt;L$3,5,IF(VLOOKUP($E129,'Country Indicator Data'!$B$4:$N$300,6,FALSE)&lt;L$4,0,5-(L$3-VLOOKUP($E129,'Country Indicator Data'!$B$4:$N$300,6,FALSE))/(L$3-L$4)*5)),1)))</f>
        <v>3.9</v>
      </c>
      <c r="M129" s="256">
        <f>IF(B129="Regional crisis",(IF(VLOOKUP($C129,'Regional Crises'!$B$1:$R$66,11,FALSE)="x","x",ROUND(IF(VLOOKUP($C129,'Regional Crises'!$B$1:$R$66,11,FALSE)&gt;M$3,5,IF(VLOOKUP($C129,'Regional Crises'!$B$1:$R$66,11,FALSE)&lt;M$4,0,5-(M$3-VLOOKUP($C129,'Regional Crises'!$B$1:$R$66,11,FALSE))/(M$3-M$4)*5)),1))),IF(VLOOKUP($E129,'Country Indicator Data'!$B$4:$N$300,7,FALSE)="x","x",ROUND(IF(VLOOKUP($E129,'Country Indicator Data'!$B$4:$N$300,7,FALSE)&gt;M$3,5,IF(VLOOKUP($E129,'Country Indicator Data'!$B$4:$N$300,7,FALSE)&lt;M$4,0,5-(M$3-VLOOKUP($E129,'Country Indicator Data'!$B$4:$N$300,7,FALSE))/(M$3-M$4)*5)),1)))</f>
        <v>3.7</v>
      </c>
      <c r="N129" s="256">
        <f t="shared" si="41"/>
        <v>3.8</v>
      </c>
      <c r="O129" s="256">
        <f t="shared" si="42"/>
        <v>2.3333333333333335</v>
      </c>
      <c r="P129" s="256">
        <f>IF(B129="Regional crisis",VLOOKUP(C129,'Regional Crises'!$B$1:$R$69,12,FALSE),VLOOKUP(E129,'Country Indicator Data'!$B$4:$I$300,8,FALSE))</f>
        <v>3</v>
      </c>
      <c r="Q129" s="256">
        <f>IF($B129="Regional crisis",((IF(VLOOKUP($C129,'Regional Crises'!$B$1:$R$66,13,FALSE)="x","x",ROUND(IF(VLOOKUP($C129,'Regional Crises'!$B$1:$R$66,13,FALSE)&gt;Q$3,5,IF(VLOOKUP($C129,'Regional Crises'!$B$1:$R$66,13,FALSE)&lt;Q$4,0,5-(LOG(Q$3)-LOG(VLOOKUP($C129,'Regional Crises'!$B$1:$R$66,13,FALSE)))/(LOG(Q$3)-LOG(Q$4))*5)),1)))),(IF(VLOOKUP($E129,'Country Indicator Data'!$B$4:$N$300,9,FALSE)="x","x",ROUND(IF(VLOOKUP($E129,'Country Indicator Data'!$B$4:$N$300,9,FALSE)&gt;Q$3,5,IF(VLOOKUP($E129,'Country Indicator Data'!$B$4:$N$300,9,FALSE)&lt;Q$4,0,5-(LOG(Q$3)-LOG(VLOOKUP($E129,'Country Indicator Data'!$B$4:$N$300,9,FALSE)))/(LOG(Q$3)-LOG(Q$4))*5)),1))))</f>
        <v>1.1000000000000001</v>
      </c>
      <c r="R129" s="256">
        <f t="shared" si="43"/>
        <v>2.0499999999999998</v>
      </c>
      <c r="S129" s="256">
        <f>IF(B129="Regional crisis",((IF(VLOOKUP($C129,'Regional Crises'!$B$1:$R$66,17,FALSE)="x","x",ROUND(IF(VLOOKUP($C129,'Regional Crises'!$B$1:$R$66,17,FALSE)&gt;S$3,0,IF(VLOOKUP($C129,'Regional Crises'!$B$1:$R$66,17,FALSE)&lt;S$4,5,(S$3-VLOOKUP($C129,'Regional Crises'!$B$1:$R$66,17,FALSE))/(S$3-S$4)*5)),1)))),(IF(VLOOKUP($E129,'Country Indicator Data'!$B$4:$N$300,13,FALSE)="x","x",ROUND(IF(VLOOKUP($E129,'Country Indicator Data'!$B$4:$N$300,13,FALSE)&gt;S$3,0,IF(VLOOKUP($E129,'Country Indicator Data'!$B$4:$N$300,13,FALSE)&lt;S$4,5,(S$3-VLOOKUP($E129,'Country Indicator Data'!$B$4:$N$300,13,FALSE))/(S$3-S$4)*5)),1))))</f>
        <v>3.3</v>
      </c>
      <c r="T129" s="256">
        <f>IF(B129="Regional crisis",((IF(VLOOKUP($C129,'Regional Crises'!$B$1:$R$66,14,FALSE)="x","x",ROUND(IF(VLOOKUP($C129,'Regional Crises'!$B$1:$R$66,14,FALSE)&gt;T$3,0,IF(VLOOKUP($C129,'Regional Crises'!$B$1:$R$66,14,FALSE)&lt;T$4,5,(T$3-VLOOKUP($C129,'Regional Crises'!$B$1:$R$66,14,FALSE))/(T$3-T$4)*5)),1)))),(IF(VLOOKUP($E129,'Country Indicator Data'!$B$4:$N$300,10,FALSE)="x","x",ROUND(IF(VLOOKUP($E129,'Country Indicator Data'!$B$4:$N$300,10,FALSE)&gt;T$3,0,IF(VLOOKUP($E129,'Country Indicator Data'!$B$4:$N$300,10,FALSE)&lt;T$4,5,(T$3-VLOOKUP($E129,'Country Indicator Data'!$B$4:$N$300,10,FALSE))/(T$3-T$4)*5)),1))))</f>
        <v>3</v>
      </c>
      <c r="U129" s="256">
        <f>IF(B129="Regional crisis",((IF(VLOOKUP($C129,'Regional Crises'!$B$1:$R$66,15,FALSE)="x","x",ROUND(IF(VLOOKUP($C129,'Regional Crises'!$B$1:$R$66,15,FALSE)&gt;U$3,0,IF(VLOOKUP($C129,'Regional Crises'!$B$1:$R$66,15,FALSE)&lt;U$4,5,(U$3-VLOOKUP($C129,'Regional Crises'!$B$1:$R$66,15,FALSE))/(U$3-U$4)*5)),1)))),(IF(VLOOKUP($E129,'Country Indicator Data'!$B$4:$N$300,11,FALSE)="x","x",ROUND(IF(VLOOKUP($E129,'Country Indicator Data'!$B$4:$N$300,11,FALSE)&gt;U$3,0,IF(VLOOKUP($E129,'Country Indicator Data'!$B$4:$N$300,11,FALSE)&lt;U$4,5,(U$3-VLOOKUP($E129,'Country Indicator Data'!$B$4:$N$300,11,FALSE))/(U$3-U$4)*5)),1))))</f>
        <v>3.8</v>
      </c>
      <c r="V129" s="256">
        <f>IF(B129="Regional crisis",((IF(VLOOKUP($C129,'Regional Crises'!$B$1:$R$66,16,FALSE)="x","x",ROUND(IF(VLOOKUP($C129,'Regional Crises'!$B$1:$R$66,16,FALSE)&gt;V$3,0,IF(VLOOKUP($C129,'Regional Crises'!$B$1:$R$66,16,FALSE)&lt;V$4,5,(V$3-VLOOKUP($C129,'Regional Crises'!$B$1:$R$66,16,FALSE))/(V$3-V$4)*5)),1)))),(IF(VLOOKUP($E129,'Country Indicator Data'!$B$4:$N$300,12,FALSE)="x","x",ROUND(IF(VLOOKUP($E129,'Country Indicator Data'!$B$4:$N$300,12,FALSE)&gt;V$3,0,IF(VLOOKUP($E129,'Country Indicator Data'!$B$4:$N$300,12,FALSE)&lt;V$4,5,(V$3-VLOOKUP($E129,'Country Indicator Data'!$B$4:$N$300,12,FALSE))/(V$3-V$4)*5)),1))))</f>
        <v>4.0999999999999996</v>
      </c>
      <c r="W129" s="256">
        <f t="shared" si="44"/>
        <v>3.6</v>
      </c>
      <c r="X129" s="256">
        <f t="shared" si="45"/>
        <v>2.7</v>
      </c>
      <c r="Y129" s="263">
        <f>IF('Core Indicators'!FC126="x","x",IF('Core Indicators'!FC126&gt;=5,5,IF('Core Indicators'!FC126&gt;=4,4,IF('Core Indicators'!FC126&gt;=3,3,IF('Core Indicators'!FC126&gt;=2,2,IF('Core Indicators'!FC126&gt;=1,1,0))))))</f>
        <v>1</v>
      </c>
      <c r="Z129" s="256">
        <f t="shared" si="46"/>
        <v>1</v>
      </c>
      <c r="AA129" s="263">
        <f>'Crisis Indicator Data'!Y126</f>
        <v>0</v>
      </c>
      <c r="AB129" s="263">
        <f>'Crisis Indicator Data'!Z126</f>
        <v>0</v>
      </c>
      <c r="AC129" s="263">
        <f>'Crisis Indicator Data'!AA126</f>
        <v>0</v>
      </c>
      <c r="AD129" s="263">
        <f>'Crisis Indicator Data'!AB126</f>
        <v>0</v>
      </c>
      <c r="AE129" s="263">
        <f t="shared" si="47"/>
        <v>0</v>
      </c>
      <c r="AF129" s="263">
        <f>'Crisis Indicator Data'!AC126</f>
        <v>0</v>
      </c>
      <c r="AG129" s="263">
        <f>'Crisis Indicator Data'!AD126</f>
        <v>2</v>
      </c>
      <c r="AH129" s="263">
        <f t="shared" si="48"/>
        <v>2</v>
      </c>
      <c r="AI129" s="263">
        <f>'Crisis Indicator Data'!AE126</f>
        <v>2</v>
      </c>
      <c r="AJ129" s="263">
        <f>'Crisis Indicator Data'!AF126</f>
        <v>0</v>
      </c>
      <c r="AK129" s="263">
        <f>'Crisis Indicator Data'!AG126</f>
        <v>1</v>
      </c>
      <c r="AL129" s="263">
        <f t="shared" si="49"/>
        <v>3</v>
      </c>
      <c r="AM129" s="256">
        <f t="shared" si="50"/>
        <v>2</v>
      </c>
      <c r="AN129" s="256">
        <f t="shared" si="51"/>
        <v>1.5</v>
      </c>
    </row>
    <row r="130" spans="1:40" ht="13.5" customHeight="1" x14ac:dyDescent="0.35">
      <c r="A130" s="150" t="str">
        <f>'Crisis Indicator Data'!A127</f>
        <v>Syrian conflict</v>
      </c>
      <c r="B130" s="151" t="str">
        <f>'Crisis Indicator Data'!B127</f>
        <v>Complex crisis</v>
      </c>
      <c r="C130" s="151" t="str">
        <f>'Crisis Indicator Data'!C127</f>
        <v>SYR001</v>
      </c>
      <c r="D130" s="151" t="str">
        <f>'Crisis Indicator Data'!D127</f>
        <v>Syria</v>
      </c>
      <c r="E130" s="152" t="str">
        <f>'Crisis Indicator Data'!E127</f>
        <v>SYR</v>
      </c>
      <c r="F130" s="256">
        <f>IF(B130="Regional crisis",(IF(VLOOKUP($C130,'Regional Crises'!$B$1:$R$66,7,FALSE)="x","x",ROUND(IF(VLOOKUP($C130,'Regional Crises'!$B$1:$R$66,7,FALSE)&gt;$F$3,5,IF(VLOOKUP($C130,'Regional Crises'!$B$1:$R$66,7,FALSE)&lt;F$4,0,($F$3-VLOOKUP($C130,'Regional Crises'!$B$1:$R$66,7,FALSE))/($F$3-$F$4)*5)),1))),IF(VLOOKUP($E130,'Country Indicator Data'!$B$4:$N$300,3,FALSE)="x","x",ROUND(IF(VLOOKUP($E130,'Country Indicator Data'!$B$4:$N$300,3,FALSE)&gt;$F$3,5,IF(VLOOKUP($E130,'Country Indicator Data'!$B$4:$N$300,3,FALSE)&lt;$F$4,0,($F$3-VLOOKUP($E130,'Country Indicator Data'!$B$4:$N$300,3,FALSE))/($F$3-$F$4)*5)),1)))</f>
        <v>4.5999999999999996</v>
      </c>
      <c r="G130" s="256">
        <f>IF(B130="Regional crisis",(IF(VLOOKUP($C130,'Regional Crises'!$B$1:$R$66,9,FALSE)="x","x",ROUND(IF(VLOOKUP($C130,'Regional Crises'!$B$1:$R$66,9,FALSE)&gt;G$3,5,IF(VLOOKUP($C130,'Regional Crises'!$B$1:$R$66,9,FALSE)&lt;G$4,0,(G$3-VLOOKUP($C130,'Regional Crises'!$B$1:$R$66,9,FALSE))/(G$3-G$4)*5)),1))),IF(VLOOKUP($E130,'Country Indicator Data'!$B$4:$N$300,5,FALSE)="x","x",ROUND(IF(VLOOKUP($E130,'Country Indicator Data'!$B$4:$N$300,5,FALSE)&gt;G$3,5,IF(VLOOKUP($E130,'Country Indicator Data'!$B$4:$N$300,5,FALSE)&lt;G$4,0,(G$3-VLOOKUP($E130,'Country Indicator Data'!$B$4:$N$300,5,FALSE))/(G$3-G$4)*5)),1)))</f>
        <v>4.0999999999999996</v>
      </c>
      <c r="H130" s="256">
        <f t="shared" si="39"/>
        <v>4.3499999999999996</v>
      </c>
      <c r="I130" s="256">
        <f>IF(B130="Regional crisis",(IF(VLOOKUP($C130,'Regional Crises'!$B$1:$R$66,6,FALSE)="x","x",ROUND(IF(VLOOKUP($C130,'Regional Crises'!$B$1:$R$66,6,FALSE)&gt;I$3,5,IF(VLOOKUP($C130,'Regional Crises'!$B$1:$R$66,6,FALSE)&lt;I$4,0,5-(I$3-VLOOKUP($C130,'Regional Crises'!$B$1:$R$66,6,FALSE))/(I$3-I$4)*5)),1))),IF(VLOOKUP($E130,'Country Indicator Data'!$B$4:$N$300,2,FALSE)="x","x",ROUND(IF(VLOOKUP($E130,'Country Indicator Data'!$B$4:$N$300,2,FALSE)&gt;I$3,5,IF(VLOOKUP($E130,'Country Indicator Data'!$B$4:$N$300,2,FALSE)&lt;I$4,0,5-(I$3-VLOOKUP($E130,'Country Indicator Data'!$B$4:$N$300,2,FALSE))/(I$3-I$4)*5)),1)))</f>
        <v>2.7</v>
      </c>
      <c r="J130" s="256">
        <f>IF(B130="Regional crisis",(IF(VLOOKUP($C130,'Regional Crises'!$B$1:$R$66,8,FALSE)="x","x",ROUND(IF(VLOOKUP($C130,'Regional Crises'!$B$1:$R$66,8,FALSE)&gt;J$3,5,IF(VLOOKUP($C130,'Regional Crises'!$B$1:$R$66,8,FALSE)&lt;J$4,0,5-(J$3-VLOOKUP($C130,'Regional Crises'!$B$1:$R$66,8,FALSE))/(J$3-J$4)*5)),1))),IF(VLOOKUP($E130,'Country Indicator Data'!$B$4:$N$300,4,FALSE)="x","x",ROUND(IF(VLOOKUP($E130,'Country Indicator Data'!$B$4:$N$300,4,FALSE)&gt;J$3,5,IF(VLOOKUP($E130,'Country Indicator Data'!$B$4:$N$300,4,FALSE)&lt;J$4,0,5-(J$3-VLOOKUP($E130,'Country Indicator Data'!$B$4:$N$300,4,FALSE))/(J$3-J$4)*5)),1)))</f>
        <v>5</v>
      </c>
      <c r="K130" s="256">
        <f t="shared" si="40"/>
        <v>3.85</v>
      </c>
      <c r="L130" s="256">
        <f>IF(B130="Regional crisis",(IF(VLOOKUP($C130,'Regional Crises'!$B$1:$R$66,10,FALSE)="x","x",ROUND(IF(VLOOKUP($C130,'Regional Crises'!$B$1:$R$66,10,FALSE)&gt;L$3,5,IF(VLOOKUP($C130,'Regional Crises'!$B$1:$R$66,10,FALSE)&lt;L$4,0,5-(L$3-VLOOKUP($C130,'Regional Crises'!$B$1:$R$66,10,FALSE))/(L$3-L$4)*5)),1))),IF(VLOOKUP($E130,'Country Indicator Data'!$B$4:$N$300,6,FALSE)="x","x",ROUND(IF(VLOOKUP($E130,'Country Indicator Data'!$B$4:$N$300,6,FALSE)&gt;L$3,5,IF(VLOOKUP($E130,'Country Indicator Data'!$B$4:$N$300,6,FALSE)&lt;L$4,0,5-(L$3-VLOOKUP($E130,'Country Indicator Data'!$B$4:$N$300,6,FALSE))/(L$3-L$4)*5)),1)))</f>
        <v>3.6</v>
      </c>
      <c r="M130" s="256">
        <f>IF(B130="Regional crisis",(IF(VLOOKUP($C130,'Regional Crises'!$B$1:$R$66,11,FALSE)="x","x",ROUND(IF(VLOOKUP($C130,'Regional Crises'!$B$1:$R$66,11,FALSE)&gt;M$3,5,IF(VLOOKUP($C130,'Regional Crises'!$B$1:$R$66,11,FALSE)&lt;M$4,0,5-(M$3-VLOOKUP($C130,'Regional Crises'!$B$1:$R$66,11,FALSE))/(M$3-M$4)*5)),1))),IF(VLOOKUP($E130,'Country Indicator Data'!$B$4:$N$300,7,FALSE)="x","x",ROUND(IF(VLOOKUP($E130,'Country Indicator Data'!$B$4:$N$300,7,FALSE)&gt;M$3,5,IF(VLOOKUP($E130,'Country Indicator Data'!$B$4:$N$300,7,FALSE)&lt;M$4,0,5-(M$3-VLOOKUP($E130,'Country Indicator Data'!$B$4:$N$300,7,FALSE))/(M$3-M$4)*5)),1)))</f>
        <v>1.6</v>
      </c>
      <c r="N130" s="256">
        <f t="shared" si="41"/>
        <v>2.6</v>
      </c>
      <c r="O130" s="256">
        <f t="shared" si="42"/>
        <v>3.5999999999999996</v>
      </c>
      <c r="P130" s="256">
        <f>IF(B130="Regional crisis",VLOOKUP(C130,'Regional Crises'!$B$1:$R$69,12,FALSE),VLOOKUP(E130,'Country Indicator Data'!$B$4:$I$300,8,FALSE))</f>
        <v>5</v>
      </c>
      <c r="Q130" s="256">
        <f>IF($B130="Regional crisis",((IF(VLOOKUP($C130,'Regional Crises'!$B$1:$R$66,13,FALSE)="x","x",ROUND(IF(VLOOKUP($C130,'Regional Crises'!$B$1:$R$66,13,FALSE)&gt;Q$3,5,IF(VLOOKUP($C130,'Regional Crises'!$B$1:$R$66,13,FALSE)&lt;Q$4,0,5-(LOG(Q$3)-LOG(VLOOKUP($C130,'Regional Crises'!$B$1:$R$66,13,FALSE)))/(LOG(Q$3)-LOG(Q$4))*5)),1)))),(IF(VLOOKUP($E130,'Country Indicator Data'!$B$4:$N$300,9,FALSE)="x","x",ROUND(IF(VLOOKUP($E130,'Country Indicator Data'!$B$4:$N$300,9,FALSE)&gt;Q$3,5,IF(VLOOKUP($E130,'Country Indicator Data'!$B$4:$N$300,9,FALSE)&lt;Q$4,0,5-(LOG(Q$3)-LOG(VLOOKUP($E130,'Country Indicator Data'!$B$4:$N$300,9,FALSE)))/(LOG(Q$3)-LOG(Q$4))*5)),1))))</f>
        <v>4.9000000000000004</v>
      </c>
      <c r="R130" s="256">
        <f t="shared" si="43"/>
        <v>4.95</v>
      </c>
      <c r="S130" s="256">
        <f>IF(B130="Regional crisis",((IF(VLOOKUP($C130,'Regional Crises'!$B$1:$R$66,17,FALSE)="x","x",ROUND(IF(VLOOKUP($C130,'Regional Crises'!$B$1:$R$66,17,FALSE)&gt;S$3,0,IF(VLOOKUP($C130,'Regional Crises'!$B$1:$R$66,17,FALSE)&lt;S$4,5,(S$3-VLOOKUP($C130,'Regional Crises'!$B$1:$R$66,17,FALSE))/(S$3-S$4)*5)),1)))),(IF(VLOOKUP($E130,'Country Indicator Data'!$B$4:$N$300,13,FALSE)="x","x",ROUND(IF(VLOOKUP($E130,'Country Indicator Data'!$B$4:$N$300,13,FALSE)&gt;S$3,0,IF(VLOOKUP($E130,'Country Indicator Data'!$B$4:$N$300,13,FALSE)&lt;S$4,5,(S$3-VLOOKUP($E130,'Country Indicator Data'!$B$4:$N$300,13,FALSE))/(S$3-S$4)*5)),1))))</f>
        <v>4.4000000000000004</v>
      </c>
      <c r="T130" s="256">
        <f>IF(B130="Regional crisis",((IF(VLOOKUP($C130,'Regional Crises'!$B$1:$R$66,14,FALSE)="x","x",ROUND(IF(VLOOKUP($C130,'Regional Crises'!$B$1:$R$66,14,FALSE)&gt;T$3,0,IF(VLOOKUP($C130,'Regional Crises'!$B$1:$R$66,14,FALSE)&lt;T$4,5,(T$3-VLOOKUP($C130,'Regional Crises'!$B$1:$R$66,14,FALSE))/(T$3-T$4)*5)),1)))),(IF(VLOOKUP($E130,'Country Indicator Data'!$B$4:$N$300,10,FALSE)="x","x",ROUND(IF(VLOOKUP($E130,'Country Indicator Data'!$B$4:$N$300,10,FALSE)&gt;T$3,0,IF(VLOOKUP($E130,'Country Indicator Data'!$B$4:$N$300,10,FALSE)&lt;T$4,5,(T$3-VLOOKUP($E130,'Country Indicator Data'!$B$4:$N$300,10,FALSE))/(T$3-T$4)*5)),1))))</f>
        <v>4.5999999999999996</v>
      </c>
      <c r="U130" s="256">
        <f>IF(B130="Regional crisis",((IF(VLOOKUP($C130,'Regional Crises'!$B$1:$R$66,15,FALSE)="x","x",ROUND(IF(VLOOKUP($C130,'Regional Crises'!$B$1:$R$66,15,FALSE)&gt;U$3,0,IF(VLOOKUP($C130,'Regional Crises'!$B$1:$R$66,15,FALSE)&lt;U$4,5,(U$3-VLOOKUP($C130,'Regional Crises'!$B$1:$R$66,15,FALSE))/(U$3-U$4)*5)),1)))),(IF(VLOOKUP($E130,'Country Indicator Data'!$B$4:$N$300,11,FALSE)="x","x",ROUND(IF(VLOOKUP($E130,'Country Indicator Data'!$B$4:$N$300,11,FALSE)&gt;U$3,0,IF(VLOOKUP($E130,'Country Indicator Data'!$B$4:$N$300,11,FALSE)&lt;U$4,5,(U$3-VLOOKUP($E130,'Country Indicator Data'!$B$4:$N$300,11,FALSE))/(U$3-U$4)*5)),1))))</f>
        <v>4.3</v>
      </c>
      <c r="V130" s="256">
        <f>IF(B130="Regional crisis",((IF(VLOOKUP($C130,'Regional Crises'!$B$1:$R$66,16,FALSE)="x","x",ROUND(IF(VLOOKUP($C130,'Regional Crises'!$B$1:$R$66,16,FALSE)&gt;V$3,0,IF(VLOOKUP($C130,'Regional Crises'!$B$1:$R$66,16,FALSE)&lt;V$4,5,(V$3-VLOOKUP($C130,'Regional Crises'!$B$1:$R$66,16,FALSE))/(V$3-V$4)*5)),1)))),(IF(VLOOKUP($E130,'Country Indicator Data'!$B$4:$N$300,12,FALSE)="x","x",ROUND(IF(VLOOKUP($E130,'Country Indicator Data'!$B$4:$N$300,12,FALSE)&gt;V$3,0,IF(VLOOKUP($E130,'Country Indicator Data'!$B$4:$N$300,12,FALSE)&lt;V$4,5,(V$3-VLOOKUP($E130,'Country Indicator Data'!$B$4:$N$300,12,FALSE))/(V$3-V$4)*5)),1))))</f>
        <v>5</v>
      </c>
      <c r="W130" s="256">
        <f t="shared" si="44"/>
        <v>4.5999999999999996</v>
      </c>
      <c r="X130" s="256">
        <f t="shared" si="45"/>
        <v>4.4000000000000004</v>
      </c>
      <c r="Y130" s="263">
        <f>IF('Core Indicators'!FC127="x","x",IF('Core Indicators'!FC127&gt;=5,5,IF('Core Indicators'!FC127&gt;=4,4,IF('Core Indicators'!FC127&gt;=3,3,IF('Core Indicators'!FC127&gt;=2,2,IF('Core Indicators'!FC127&gt;=1,1,0))))))</f>
        <v>5</v>
      </c>
      <c r="Z130" s="256">
        <f t="shared" si="46"/>
        <v>5</v>
      </c>
      <c r="AA130" s="263">
        <f>'Crisis Indicator Data'!Y127</f>
        <v>1</v>
      </c>
      <c r="AB130" s="263">
        <f>'Crisis Indicator Data'!Z127</f>
        <v>3</v>
      </c>
      <c r="AC130" s="263">
        <f>'Crisis Indicator Data'!AA127</f>
        <v>2</v>
      </c>
      <c r="AD130" s="263">
        <f>'Crisis Indicator Data'!AB127</f>
        <v>3</v>
      </c>
      <c r="AE130" s="263">
        <f t="shared" si="47"/>
        <v>4</v>
      </c>
      <c r="AF130" s="263">
        <f>'Crisis Indicator Data'!AC127</f>
        <v>2</v>
      </c>
      <c r="AG130" s="263">
        <f>'Crisis Indicator Data'!AD127</f>
        <v>3</v>
      </c>
      <c r="AH130" s="263">
        <f t="shared" si="48"/>
        <v>5</v>
      </c>
      <c r="AI130" s="263">
        <f>'Crisis Indicator Data'!AE127</f>
        <v>3</v>
      </c>
      <c r="AJ130" s="263">
        <f>'Crisis Indicator Data'!AF127</f>
        <v>2</v>
      </c>
      <c r="AK130" s="263">
        <f>'Crisis Indicator Data'!AG127</f>
        <v>3</v>
      </c>
      <c r="AL130" s="263">
        <f t="shared" si="49"/>
        <v>5</v>
      </c>
      <c r="AM130" s="256">
        <f t="shared" si="50"/>
        <v>5</v>
      </c>
      <c r="AN130" s="256">
        <f t="shared" si="51"/>
        <v>5</v>
      </c>
    </row>
    <row r="131" spans="1:40" ht="13.5" customHeight="1" x14ac:dyDescent="0.35">
      <c r="A131" s="150" t="str">
        <f>'Crisis Indicator Data'!A128</f>
        <v>Complex crisis in Chad</v>
      </c>
      <c r="B131" s="151" t="str">
        <f>'Crisis Indicator Data'!B128</f>
        <v>Multiple crises country</v>
      </c>
      <c r="C131" s="151" t="str">
        <f>'Crisis Indicator Data'!C128</f>
        <v>TCD001</v>
      </c>
      <c r="D131" s="151" t="str">
        <f>'Crisis Indicator Data'!D128</f>
        <v>Chad</v>
      </c>
      <c r="E131" s="152" t="str">
        <f>'Crisis Indicator Data'!E128</f>
        <v>TCD</v>
      </c>
      <c r="F131" s="256">
        <f>IF(B131="Regional crisis",(IF(VLOOKUP($C131,'Regional Crises'!$B$1:$R$66,7,FALSE)="x","x",ROUND(IF(VLOOKUP($C131,'Regional Crises'!$B$1:$R$66,7,FALSE)&gt;$F$3,5,IF(VLOOKUP($C131,'Regional Crises'!$B$1:$R$66,7,FALSE)&lt;F$4,0,($F$3-VLOOKUP($C131,'Regional Crises'!$B$1:$R$66,7,FALSE))/($F$3-$F$4)*5)),1))),IF(VLOOKUP($E131,'Country Indicator Data'!$B$4:$N$300,3,FALSE)="x","x",ROUND(IF(VLOOKUP($E131,'Country Indicator Data'!$B$4:$N$300,3,FALSE)&gt;$F$3,5,IF(VLOOKUP($E131,'Country Indicator Data'!$B$4:$N$300,3,FALSE)&lt;$F$4,0,($F$3-VLOOKUP($E131,'Country Indicator Data'!$B$4:$N$300,3,FALSE))/($F$3-$F$4)*5)),1)))</f>
        <v>1.8</v>
      </c>
      <c r="G131" s="256">
        <f>IF(B131="Regional crisis",(IF(VLOOKUP($C131,'Regional Crises'!$B$1:$R$66,9,FALSE)="x","x",ROUND(IF(VLOOKUP($C131,'Regional Crises'!$B$1:$R$66,9,FALSE)&gt;G$3,5,IF(VLOOKUP($C131,'Regional Crises'!$B$1:$R$66,9,FALSE)&lt;G$4,0,(G$3-VLOOKUP($C131,'Regional Crises'!$B$1:$R$66,9,FALSE))/(G$3-G$4)*5)),1))),IF(VLOOKUP($E131,'Country Indicator Data'!$B$4:$N$300,5,FALSE)="x","x",ROUND(IF(VLOOKUP($E131,'Country Indicator Data'!$B$4:$N$300,5,FALSE)&gt;G$3,5,IF(VLOOKUP($E131,'Country Indicator Data'!$B$4:$N$300,5,FALSE)&lt;G$4,0,(G$3-VLOOKUP($E131,'Country Indicator Data'!$B$4:$N$300,5,FALSE))/(G$3-G$4)*5)),1)))</f>
        <v>3.5</v>
      </c>
      <c r="H131" s="256">
        <f t="shared" si="39"/>
        <v>2.65</v>
      </c>
      <c r="I131" s="256">
        <f>IF(B131="Regional crisis",(IF(VLOOKUP($C131,'Regional Crises'!$B$1:$R$66,6,FALSE)="x","x",ROUND(IF(VLOOKUP($C131,'Regional Crises'!$B$1:$R$66,6,FALSE)&gt;I$3,5,IF(VLOOKUP($C131,'Regional Crises'!$B$1:$R$66,6,FALSE)&lt;I$4,0,5-(I$3-VLOOKUP($C131,'Regional Crises'!$B$1:$R$66,6,FALSE))/(I$3-I$4)*5)),1))),IF(VLOOKUP($E131,'Country Indicator Data'!$B$4:$N$300,2,FALSE)="x","x",ROUND(IF(VLOOKUP($E131,'Country Indicator Data'!$B$4:$N$300,2,FALSE)&gt;I$3,5,IF(VLOOKUP($E131,'Country Indicator Data'!$B$4:$N$300,2,FALSE)&lt;I$4,0,5-(I$3-VLOOKUP($E131,'Country Indicator Data'!$B$4:$N$300,2,FALSE))/(I$3-I$4)*5)),1)))</f>
        <v>4.5999999999999996</v>
      </c>
      <c r="J131" s="256">
        <f>IF(B131="Regional crisis",(IF(VLOOKUP($C131,'Regional Crises'!$B$1:$R$66,8,FALSE)="x","x",ROUND(IF(VLOOKUP($C131,'Regional Crises'!$B$1:$R$66,8,FALSE)&gt;J$3,5,IF(VLOOKUP($C131,'Regional Crises'!$B$1:$R$66,8,FALSE)&lt;J$4,0,5-(J$3-VLOOKUP($C131,'Regional Crises'!$B$1:$R$66,8,FALSE))/(J$3-J$4)*5)),1))),IF(VLOOKUP($E131,'Country Indicator Data'!$B$4:$N$300,4,FALSE)="x","x",ROUND(IF(VLOOKUP($E131,'Country Indicator Data'!$B$4:$N$300,4,FALSE)&gt;J$3,5,IF(VLOOKUP($E131,'Country Indicator Data'!$B$4:$N$300,4,FALSE)&lt;J$4,0,5-(J$3-VLOOKUP($E131,'Country Indicator Data'!$B$4:$N$300,4,FALSE))/(J$3-J$4)*5)),1)))</f>
        <v>1.9</v>
      </c>
      <c r="K131" s="256">
        <f t="shared" si="40"/>
        <v>3.25</v>
      </c>
      <c r="L131" s="256">
        <f>IF(B131="Regional crisis",(IF(VLOOKUP($C131,'Regional Crises'!$B$1:$R$66,10,FALSE)="x","x",ROUND(IF(VLOOKUP($C131,'Regional Crises'!$B$1:$R$66,10,FALSE)&gt;L$3,5,IF(VLOOKUP($C131,'Regional Crises'!$B$1:$R$66,10,FALSE)&lt;L$4,0,5-(L$3-VLOOKUP($C131,'Regional Crises'!$B$1:$R$66,10,FALSE))/(L$3-L$4)*5)),1))),IF(VLOOKUP($E131,'Country Indicator Data'!$B$4:$N$300,6,FALSE)="x","x",ROUND(IF(VLOOKUP($E131,'Country Indicator Data'!$B$4:$N$300,6,FALSE)&gt;L$3,5,IF(VLOOKUP($E131,'Country Indicator Data'!$B$4:$N$300,6,FALSE)&lt;L$4,0,5-(L$3-VLOOKUP($E131,'Country Indicator Data'!$B$4:$N$300,6,FALSE))/(L$3-L$4)*5)),1)))</f>
        <v>4.7</v>
      </c>
      <c r="M131" s="256">
        <f>IF(B131="Regional crisis",(IF(VLOOKUP($C131,'Regional Crises'!$B$1:$R$66,11,FALSE)="x","x",ROUND(IF(VLOOKUP($C131,'Regional Crises'!$B$1:$R$66,11,FALSE)&gt;M$3,5,IF(VLOOKUP($C131,'Regional Crises'!$B$1:$R$66,11,FALSE)&lt;M$4,0,5-(M$3-VLOOKUP($C131,'Regional Crises'!$B$1:$R$66,11,FALSE))/(M$3-M$4)*5)),1))),IF(VLOOKUP($E131,'Country Indicator Data'!$B$4:$N$300,7,FALSE)="x","x",ROUND(IF(VLOOKUP($E131,'Country Indicator Data'!$B$4:$N$300,7,FALSE)&gt;M$3,5,IF(VLOOKUP($E131,'Country Indicator Data'!$B$4:$N$300,7,FALSE)&lt;M$4,0,5-(M$3-VLOOKUP($E131,'Country Indicator Data'!$B$4:$N$300,7,FALSE))/(M$3-M$4)*5)),1)))</f>
        <v>2.2999999999999998</v>
      </c>
      <c r="N131" s="256">
        <f t="shared" si="41"/>
        <v>3.5</v>
      </c>
      <c r="O131" s="256">
        <f t="shared" si="42"/>
        <v>3.1333333333333333</v>
      </c>
      <c r="P131" s="256">
        <f>IF(B131="Regional crisis",VLOOKUP(C131,'Regional Crises'!$B$1:$R$69,12,FALSE),VLOOKUP(E131,'Country Indicator Data'!$B$4:$I$300,8,FALSE))</f>
        <v>5</v>
      </c>
      <c r="Q131" s="256">
        <f>IF($B131="Regional crisis",((IF(VLOOKUP($C131,'Regional Crises'!$B$1:$R$66,13,FALSE)="x","x",ROUND(IF(VLOOKUP($C131,'Regional Crises'!$B$1:$R$66,13,FALSE)&gt;Q$3,5,IF(VLOOKUP($C131,'Regional Crises'!$B$1:$R$66,13,FALSE)&lt;Q$4,0,5-(LOG(Q$3)-LOG(VLOOKUP($C131,'Regional Crises'!$B$1:$R$66,13,FALSE)))/(LOG(Q$3)-LOG(Q$4))*5)),1)))),(IF(VLOOKUP($E131,'Country Indicator Data'!$B$4:$N$300,9,FALSE)="x","x",ROUND(IF(VLOOKUP($E131,'Country Indicator Data'!$B$4:$N$300,9,FALSE)&gt;Q$3,5,IF(VLOOKUP($E131,'Country Indicator Data'!$B$4:$N$300,9,FALSE)&lt;Q$4,0,5-(LOG(Q$3)-LOG(VLOOKUP($E131,'Country Indicator Data'!$B$4:$N$300,9,FALSE)))/(LOG(Q$3)-LOG(Q$4))*5)),1))))</f>
        <v>3.4</v>
      </c>
      <c r="R131" s="256">
        <f t="shared" si="43"/>
        <v>4.2</v>
      </c>
      <c r="S131" s="256">
        <f>IF(B131="Regional crisis",((IF(VLOOKUP($C131,'Regional Crises'!$B$1:$R$66,17,FALSE)="x","x",ROUND(IF(VLOOKUP($C131,'Regional Crises'!$B$1:$R$66,17,FALSE)&gt;S$3,0,IF(VLOOKUP($C131,'Regional Crises'!$B$1:$R$66,17,FALSE)&lt;S$4,5,(S$3-VLOOKUP($C131,'Regional Crises'!$B$1:$R$66,17,FALSE))/(S$3-S$4)*5)),1)))),(IF(VLOOKUP($E131,'Country Indicator Data'!$B$4:$N$300,13,FALSE)="x","x",ROUND(IF(VLOOKUP($E131,'Country Indicator Data'!$B$4:$N$300,13,FALSE)&gt;S$3,0,IF(VLOOKUP($E131,'Country Indicator Data'!$B$4:$N$300,13,FALSE)&lt;S$4,5,(S$3-VLOOKUP($E131,'Country Indicator Data'!$B$4:$N$300,13,FALSE))/(S$3-S$4)*5)),1))))</f>
        <v>4</v>
      </c>
      <c r="T131" s="256">
        <f>IF(B131="Regional crisis",((IF(VLOOKUP($C131,'Regional Crises'!$B$1:$R$66,14,FALSE)="x","x",ROUND(IF(VLOOKUP($C131,'Regional Crises'!$B$1:$R$66,14,FALSE)&gt;T$3,0,IF(VLOOKUP($C131,'Regional Crises'!$B$1:$R$66,14,FALSE)&lt;T$4,5,(T$3-VLOOKUP($C131,'Regional Crises'!$B$1:$R$66,14,FALSE))/(T$3-T$4)*5)),1)))),(IF(VLOOKUP($E131,'Country Indicator Data'!$B$4:$N$300,10,FALSE)="x","x",ROUND(IF(VLOOKUP($E131,'Country Indicator Data'!$B$4:$N$300,10,FALSE)&gt;T$3,0,IF(VLOOKUP($E131,'Country Indicator Data'!$B$4:$N$300,10,FALSE)&lt;T$4,5,(T$3-VLOOKUP($E131,'Country Indicator Data'!$B$4:$N$300,10,FALSE))/(T$3-T$4)*5)),1))))</f>
        <v>3.8</v>
      </c>
      <c r="U131" s="256">
        <f>IF(B131="Regional crisis",((IF(VLOOKUP($C131,'Regional Crises'!$B$1:$R$66,15,FALSE)="x","x",ROUND(IF(VLOOKUP($C131,'Regional Crises'!$B$1:$R$66,15,FALSE)&gt;U$3,0,IF(VLOOKUP($C131,'Regional Crises'!$B$1:$R$66,15,FALSE)&lt;U$4,5,(U$3-VLOOKUP($C131,'Regional Crises'!$B$1:$R$66,15,FALSE))/(U$3-U$4)*5)),1)))),(IF(VLOOKUP($E131,'Country Indicator Data'!$B$4:$N$300,11,FALSE)="x","x",ROUND(IF(VLOOKUP($E131,'Country Indicator Data'!$B$4:$N$300,11,FALSE)&gt;U$3,0,IF(VLOOKUP($E131,'Country Indicator Data'!$B$4:$N$300,11,FALSE)&lt;U$4,5,(U$3-VLOOKUP($E131,'Country Indicator Data'!$B$4:$N$300,11,FALSE))/(U$3-U$4)*5)),1))))</f>
        <v>4.0999999999999996</v>
      </c>
      <c r="V131" s="256">
        <f>IF(B131="Regional crisis",((IF(VLOOKUP($C131,'Regional Crises'!$B$1:$R$66,16,FALSE)="x","x",ROUND(IF(VLOOKUP($C131,'Regional Crises'!$B$1:$R$66,16,FALSE)&gt;V$3,0,IF(VLOOKUP($C131,'Regional Crises'!$B$1:$R$66,16,FALSE)&lt;V$4,5,(V$3-VLOOKUP($C131,'Regional Crises'!$B$1:$R$66,16,FALSE))/(V$3-V$4)*5)),1)))),(IF(VLOOKUP($E131,'Country Indicator Data'!$B$4:$N$300,12,FALSE)="x","x",ROUND(IF(VLOOKUP($E131,'Country Indicator Data'!$B$4:$N$300,12,FALSE)&gt;V$3,0,IF(VLOOKUP($E131,'Country Indicator Data'!$B$4:$N$300,12,FALSE)&lt;V$4,5,(V$3-VLOOKUP($E131,'Country Indicator Data'!$B$4:$N$300,12,FALSE))/(V$3-V$4)*5)),1))))</f>
        <v>4.2</v>
      </c>
      <c r="W131" s="256">
        <f t="shared" si="44"/>
        <v>4</v>
      </c>
      <c r="X131" s="256">
        <f t="shared" si="45"/>
        <v>3.8</v>
      </c>
      <c r="Y131" s="263">
        <f>IF('Core Indicators'!FC128="x","x",IF('Core Indicators'!FC128&gt;=5,5,IF('Core Indicators'!FC128&gt;=4,4,IF('Core Indicators'!FC128&gt;=3,3,IF('Core Indicators'!FC128&gt;=2,2,IF('Core Indicators'!FC128&gt;=1,1,0))))))</f>
        <v>5</v>
      </c>
      <c r="Z131" s="256">
        <f t="shared" si="46"/>
        <v>5</v>
      </c>
      <c r="AA131" s="263">
        <f>'Crisis Indicator Data'!Y128</f>
        <v>1</v>
      </c>
      <c r="AB131" s="263">
        <f>'Crisis Indicator Data'!Z128</f>
        <v>3</v>
      </c>
      <c r="AC131" s="263">
        <f>'Crisis Indicator Data'!AA128</f>
        <v>1</v>
      </c>
      <c r="AD131" s="263">
        <f>'Crisis Indicator Data'!AB128</f>
        <v>0</v>
      </c>
      <c r="AE131" s="263">
        <f t="shared" si="47"/>
        <v>2</v>
      </c>
      <c r="AF131" s="263">
        <f>'Crisis Indicator Data'!AC128</f>
        <v>0</v>
      </c>
      <c r="AG131" s="263">
        <f>'Crisis Indicator Data'!AD128</f>
        <v>2</v>
      </c>
      <c r="AH131" s="263">
        <f t="shared" si="48"/>
        <v>2</v>
      </c>
      <c r="AI131" s="263">
        <f>'Crisis Indicator Data'!AE128</f>
        <v>3</v>
      </c>
      <c r="AJ131" s="263">
        <f>'Crisis Indicator Data'!AF128</f>
        <v>2</v>
      </c>
      <c r="AK131" s="263">
        <f>'Crisis Indicator Data'!AG128</f>
        <v>3</v>
      </c>
      <c r="AL131" s="263">
        <f t="shared" si="49"/>
        <v>5</v>
      </c>
      <c r="AM131" s="256">
        <f t="shared" si="50"/>
        <v>3</v>
      </c>
      <c r="AN131" s="256">
        <f t="shared" si="51"/>
        <v>4</v>
      </c>
    </row>
    <row r="132" spans="1:40" ht="13.5" customHeight="1" x14ac:dyDescent="0.35">
      <c r="A132" s="150" t="str">
        <f>'Crisis Indicator Data'!A129</f>
        <v>Boko Haram in Chad</v>
      </c>
      <c r="B132" s="151" t="str">
        <f>'Crisis Indicator Data'!B129</f>
        <v>Conflict</v>
      </c>
      <c r="C132" s="151" t="str">
        <f>'Crisis Indicator Data'!C129</f>
        <v>TCD003</v>
      </c>
      <c r="D132" s="151" t="str">
        <f>'Crisis Indicator Data'!D129</f>
        <v>Chad</v>
      </c>
      <c r="E132" s="152" t="str">
        <f>'Crisis Indicator Data'!E129</f>
        <v>TCD</v>
      </c>
      <c r="F132" s="256">
        <f>IF(B132="Regional crisis",(IF(VLOOKUP($C132,'Regional Crises'!$B$1:$R$66,7,FALSE)="x","x",ROUND(IF(VLOOKUP($C132,'Regional Crises'!$B$1:$R$66,7,FALSE)&gt;$F$3,5,IF(VLOOKUP($C132,'Regional Crises'!$B$1:$R$66,7,FALSE)&lt;F$4,0,($F$3-VLOOKUP($C132,'Regional Crises'!$B$1:$R$66,7,FALSE))/($F$3-$F$4)*5)),1))),IF(VLOOKUP($E132,'Country Indicator Data'!$B$4:$N$300,3,FALSE)="x","x",ROUND(IF(VLOOKUP($E132,'Country Indicator Data'!$B$4:$N$300,3,FALSE)&gt;$F$3,5,IF(VLOOKUP($E132,'Country Indicator Data'!$B$4:$N$300,3,FALSE)&lt;$F$4,0,($F$3-VLOOKUP($E132,'Country Indicator Data'!$B$4:$N$300,3,FALSE))/($F$3-$F$4)*5)),1)))</f>
        <v>1.8</v>
      </c>
      <c r="G132" s="256">
        <f>IF(B132="Regional crisis",(IF(VLOOKUP($C132,'Regional Crises'!$B$1:$R$66,9,FALSE)="x","x",ROUND(IF(VLOOKUP($C132,'Regional Crises'!$B$1:$R$66,9,FALSE)&gt;G$3,5,IF(VLOOKUP($C132,'Regional Crises'!$B$1:$R$66,9,FALSE)&lt;G$4,0,(G$3-VLOOKUP($C132,'Regional Crises'!$B$1:$R$66,9,FALSE))/(G$3-G$4)*5)),1))),IF(VLOOKUP($E132,'Country Indicator Data'!$B$4:$N$300,5,FALSE)="x","x",ROUND(IF(VLOOKUP($E132,'Country Indicator Data'!$B$4:$N$300,5,FALSE)&gt;G$3,5,IF(VLOOKUP($E132,'Country Indicator Data'!$B$4:$N$300,5,FALSE)&lt;G$4,0,(G$3-VLOOKUP($E132,'Country Indicator Data'!$B$4:$N$300,5,FALSE))/(G$3-G$4)*5)),1)))</f>
        <v>3.5</v>
      </c>
      <c r="H132" s="256">
        <f t="shared" si="39"/>
        <v>2.65</v>
      </c>
      <c r="I132" s="256">
        <f>IF(B132="Regional crisis",(IF(VLOOKUP($C132,'Regional Crises'!$B$1:$R$66,6,FALSE)="x","x",ROUND(IF(VLOOKUP($C132,'Regional Crises'!$B$1:$R$66,6,FALSE)&gt;I$3,5,IF(VLOOKUP($C132,'Regional Crises'!$B$1:$R$66,6,FALSE)&lt;I$4,0,5-(I$3-VLOOKUP($C132,'Regional Crises'!$B$1:$R$66,6,FALSE))/(I$3-I$4)*5)),1))),IF(VLOOKUP($E132,'Country Indicator Data'!$B$4:$N$300,2,FALSE)="x","x",ROUND(IF(VLOOKUP($E132,'Country Indicator Data'!$B$4:$N$300,2,FALSE)&gt;I$3,5,IF(VLOOKUP($E132,'Country Indicator Data'!$B$4:$N$300,2,FALSE)&lt;I$4,0,5-(I$3-VLOOKUP($E132,'Country Indicator Data'!$B$4:$N$300,2,FALSE))/(I$3-I$4)*5)),1)))</f>
        <v>4.5999999999999996</v>
      </c>
      <c r="J132" s="256">
        <f>IF(B132="Regional crisis",(IF(VLOOKUP($C132,'Regional Crises'!$B$1:$R$66,8,FALSE)="x","x",ROUND(IF(VLOOKUP($C132,'Regional Crises'!$B$1:$R$66,8,FALSE)&gt;J$3,5,IF(VLOOKUP($C132,'Regional Crises'!$B$1:$R$66,8,FALSE)&lt;J$4,0,5-(J$3-VLOOKUP($C132,'Regional Crises'!$B$1:$R$66,8,FALSE))/(J$3-J$4)*5)),1))),IF(VLOOKUP($E132,'Country Indicator Data'!$B$4:$N$300,4,FALSE)="x","x",ROUND(IF(VLOOKUP($E132,'Country Indicator Data'!$B$4:$N$300,4,FALSE)&gt;J$3,5,IF(VLOOKUP($E132,'Country Indicator Data'!$B$4:$N$300,4,FALSE)&lt;J$4,0,5-(J$3-VLOOKUP($E132,'Country Indicator Data'!$B$4:$N$300,4,FALSE))/(J$3-J$4)*5)),1)))</f>
        <v>1.9</v>
      </c>
      <c r="K132" s="256">
        <f t="shared" si="40"/>
        <v>3.25</v>
      </c>
      <c r="L132" s="256">
        <f>IF(B132="Regional crisis",(IF(VLOOKUP($C132,'Regional Crises'!$B$1:$R$66,10,FALSE)="x","x",ROUND(IF(VLOOKUP($C132,'Regional Crises'!$B$1:$R$66,10,FALSE)&gt;L$3,5,IF(VLOOKUP($C132,'Regional Crises'!$B$1:$R$66,10,FALSE)&lt;L$4,0,5-(L$3-VLOOKUP($C132,'Regional Crises'!$B$1:$R$66,10,FALSE))/(L$3-L$4)*5)),1))),IF(VLOOKUP($E132,'Country Indicator Data'!$B$4:$N$300,6,FALSE)="x","x",ROUND(IF(VLOOKUP($E132,'Country Indicator Data'!$B$4:$N$300,6,FALSE)&gt;L$3,5,IF(VLOOKUP($E132,'Country Indicator Data'!$B$4:$N$300,6,FALSE)&lt;L$4,0,5-(L$3-VLOOKUP($E132,'Country Indicator Data'!$B$4:$N$300,6,FALSE))/(L$3-L$4)*5)),1)))</f>
        <v>4.7</v>
      </c>
      <c r="M132" s="256">
        <f>IF(B132="Regional crisis",(IF(VLOOKUP($C132,'Regional Crises'!$B$1:$R$66,11,FALSE)="x","x",ROUND(IF(VLOOKUP($C132,'Regional Crises'!$B$1:$R$66,11,FALSE)&gt;M$3,5,IF(VLOOKUP($C132,'Regional Crises'!$B$1:$R$66,11,FALSE)&lt;M$4,0,5-(M$3-VLOOKUP($C132,'Regional Crises'!$B$1:$R$66,11,FALSE))/(M$3-M$4)*5)),1))),IF(VLOOKUP($E132,'Country Indicator Data'!$B$4:$N$300,7,FALSE)="x","x",ROUND(IF(VLOOKUP($E132,'Country Indicator Data'!$B$4:$N$300,7,FALSE)&gt;M$3,5,IF(VLOOKUP($E132,'Country Indicator Data'!$B$4:$N$300,7,FALSE)&lt;M$4,0,5-(M$3-VLOOKUP($E132,'Country Indicator Data'!$B$4:$N$300,7,FALSE))/(M$3-M$4)*5)),1)))</f>
        <v>2.2999999999999998</v>
      </c>
      <c r="N132" s="256">
        <f t="shared" si="41"/>
        <v>3.5</v>
      </c>
      <c r="O132" s="256">
        <f t="shared" si="42"/>
        <v>3.1333333333333333</v>
      </c>
      <c r="P132" s="256">
        <f>IF(B132="Regional crisis",VLOOKUP(C132,'Regional Crises'!$B$1:$R$69,12,FALSE),VLOOKUP(E132,'Country Indicator Data'!$B$4:$I$300,8,FALSE))</f>
        <v>5</v>
      </c>
      <c r="Q132" s="256">
        <f>IF($B132="Regional crisis",((IF(VLOOKUP($C132,'Regional Crises'!$B$1:$R$66,13,FALSE)="x","x",ROUND(IF(VLOOKUP($C132,'Regional Crises'!$B$1:$R$66,13,FALSE)&gt;Q$3,5,IF(VLOOKUP($C132,'Regional Crises'!$B$1:$R$66,13,FALSE)&lt;Q$4,0,5-(LOG(Q$3)-LOG(VLOOKUP($C132,'Regional Crises'!$B$1:$R$66,13,FALSE)))/(LOG(Q$3)-LOG(Q$4))*5)),1)))),(IF(VLOOKUP($E132,'Country Indicator Data'!$B$4:$N$300,9,FALSE)="x","x",ROUND(IF(VLOOKUP($E132,'Country Indicator Data'!$B$4:$N$300,9,FALSE)&gt;Q$3,5,IF(VLOOKUP($E132,'Country Indicator Data'!$B$4:$N$300,9,FALSE)&lt;Q$4,0,5-(LOG(Q$3)-LOG(VLOOKUP($E132,'Country Indicator Data'!$B$4:$N$300,9,FALSE)))/(LOG(Q$3)-LOG(Q$4))*5)),1))))</f>
        <v>3.4</v>
      </c>
      <c r="R132" s="256">
        <f t="shared" si="43"/>
        <v>4.2</v>
      </c>
      <c r="S132" s="256">
        <f>IF(B132="Regional crisis",((IF(VLOOKUP($C132,'Regional Crises'!$B$1:$R$66,17,FALSE)="x","x",ROUND(IF(VLOOKUP($C132,'Regional Crises'!$B$1:$R$66,17,FALSE)&gt;S$3,0,IF(VLOOKUP($C132,'Regional Crises'!$B$1:$R$66,17,FALSE)&lt;S$4,5,(S$3-VLOOKUP($C132,'Regional Crises'!$B$1:$R$66,17,FALSE))/(S$3-S$4)*5)),1)))),(IF(VLOOKUP($E132,'Country Indicator Data'!$B$4:$N$300,13,FALSE)="x","x",ROUND(IF(VLOOKUP($E132,'Country Indicator Data'!$B$4:$N$300,13,FALSE)&gt;S$3,0,IF(VLOOKUP($E132,'Country Indicator Data'!$B$4:$N$300,13,FALSE)&lt;S$4,5,(S$3-VLOOKUP($E132,'Country Indicator Data'!$B$4:$N$300,13,FALSE))/(S$3-S$4)*5)),1))))</f>
        <v>4</v>
      </c>
      <c r="T132" s="256">
        <f>IF(B132="Regional crisis",((IF(VLOOKUP($C132,'Regional Crises'!$B$1:$R$66,14,FALSE)="x","x",ROUND(IF(VLOOKUP($C132,'Regional Crises'!$B$1:$R$66,14,FALSE)&gt;T$3,0,IF(VLOOKUP($C132,'Regional Crises'!$B$1:$R$66,14,FALSE)&lt;T$4,5,(T$3-VLOOKUP($C132,'Regional Crises'!$B$1:$R$66,14,FALSE))/(T$3-T$4)*5)),1)))),(IF(VLOOKUP($E132,'Country Indicator Data'!$B$4:$N$300,10,FALSE)="x","x",ROUND(IF(VLOOKUP($E132,'Country Indicator Data'!$B$4:$N$300,10,FALSE)&gt;T$3,0,IF(VLOOKUP($E132,'Country Indicator Data'!$B$4:$N$300,10,FALSE)&lt;T$4,5,(T$3-VLOOKUP($E132,'Country Indicator Data'!$B$4:$N$300,10,FALSE))/(T$3-T$4)*5)),1))))</f>
        <v>3.8</v>
      </c>
      <c r="U132" s="256">
        <f>IF(B132="Regional crisis",((IF(VLOOKUP($C132,'Regional Crises'!$B$1:$R$66,15,FALSE)="x","x",ROUND(IF(VLOOKUP($C132,'Regional Crises'!$B$1:$R$66,15,FALSE)&gt;U$3,0,IF(VLOOKUP($C132,'Regional Crises'!$B$1:$R$66,15,FALSE)&lt;U$4,5,(U$3-VLOOKUP($C132,'Regional Crises'!$B$1:$R$66,15,FALSE))/(U$3-U$4)*5)),1)))),(IF(VLOOKUP($E132,'Country Indicator Data'!$B$4:$N$300,11,FALSE)="x","x",ROUND(IF(VLOOKUP($E132,'Country Indicator Data'!$B$4:$N$300,11,FALSE)&gt;U$3,0,IF(VLOOKUP($E132,'Country Indicator Data'!$B$4:$N$300,11,FALSE)&lt;U$4,5,(U$3-VLOOKUP($E132,'Country Indicator Data'!$B$4:$N$300,11,FALSE))/(U$3-U$4)*5)),1))))</f>
        <v>4.0999999999999996</v>
      </c>
      <c r="V132" s="256">
        <f>IF(B132="Regional crisis",((IF(VLOOKUP($C132,'Regional Crises'!$B$1:$R$66,16,FALSE)="x","x",ROUND(IF(VLOOKUP($C132,'Regional Crises'!$B$1:$R$66,16,FALSE)&gt;V$3,0,IF(VLOOKUP($C132,'Regional Crises'!$B$1:$R$66,16,FALSE)&lt;V$4,5,(V$3-VLOOKUP($C132,'Regional Crises'!$B$1:$R$66,16,FALSE))/(V$3-V$4)*5)),1)))),(IF(VLOOKUP($E132,'Country Indicator Data'!$B$4:$N$300,12,FALSE)="x","x",ROUND(IF(VLOOKUP($E132,'Country Indicator Data'!$B$4:$N$300,12,FALSE)&gt;V$3,0,IF(VLOOKUP($E132,'Country Indicator Data'!$B$4:$N$300,12,FALSE)&lt;V$4,5,(V$3-VLOOKUP($E132,'Country Indicator Data'!$B$4:$N$300,12,FALSE))/(V$3-V$4)*5)),1))))</f>
        <v>4.2</v>
      </c>
      <c r="W132" s="256">
        <f t="shared" si="44"/>
        <v>4</v>
      </c>
      <c r="X132" s="256">
        <f t="shared" si="45"/>
        <v>3.8</v>
      </c>
      <c r="Y132" s="263">
        <f>IF('Core Indicators'!FC129="x","x",IF('Core Indicators'!FC129&gt;=5,5,IF('Core Indicators'!FC129&gt;=4,4,IF('Core Indicators'!FC129&gt;=3,3,IF('Core Indicators'!FC129&gt;=2,2,IF('Core Indicators'!FC129&gt;=1,1,0))))))</f>
        <v>5</v>
      </c>
      <c r="Z132" s="256">
        <f t="shared" si="46"/>
        <v>5</v>
      </c>
      <c r="AA132" s="263">
        <f>'Crisis Indicator Data'!Y129</f>
        <v>1</v>
      </c>
      <c r="AB132" s="263">
        <f>'Crisis Indicator Data'!Z129</f>
        <v>3</v>
      </c>
      <c r="AC132" s="263">
        <f>'Crisis Indicator Data'!AA129</f>
        <v>1</v>
      </c>
      <c r="AD132" s="263">
        <f>'Crisis Indicator Data'!AB129</f>
        <v>0</v>
      </c>
      <c r="AE132" s="263">
        <f t="shared" si="47"/>
        <v>2</v>
      </c>
      <c r="AF132" s="263">
        <f>'Crisis Indicator Data'!AC129</f>
        <v>0</v>
      </c>
      <c r="AG132" s="263">
        <f>'Crisis Indicator Data'!AD129</f>
        <v>2</v>
      </c>
      <c r="AH132" s="263">
        <f t="shared" si="48"/>
        <v>2</v>
      </c>
      <c r="AI132" s="263">
        <f>'Crisis Indicator Data'!AE129</f>
        <v>3</v>
      </c>
      <c r="AJ132" s="263">
        <f>'Crisis Indicator Data'!AF129</f>
        <v>0</v>
      </c>
      <c r="AK132" s="263">
        <f>'Crisis Indicator Data'!AG129</f>
        <v>3</v>
      </c>
      <c r="AL132" s="263">
        <f t="shared" si="49"/>
        <v>4</v>
      </c>
      <c r="AM132" s="256">
        <f t="shared" si="50"/>
        <v>3</v>
      </c>
      <c r="AN132" s="256">
        <f t="shared" si="51"/>
        <v>4</v>
      </c>
    </row>
    <row r="133" spans="1:40" ht="13.5" customHeight="1" x14ac:dyDescent="0.35">
      <c r="A133" s="150" t="str">
        <f>'Crisis Indicator Data'!A130</f>
        <v>CAR refugees in Chad</v>
      </c>
      <c r="B133" s="151" t="str">
        <f>'Crisis Indicator Data'!B130</f>
        <v>International displacement</v>
      </c>
      <c r="C133" s="151" t="str">
        <f>'Crisis Indicator Data'!C130</f>
        <v>TCD004</v>
      </c>
      <c r="D133" s="151" t="str">
        <f>'Crisis Indicator Data'!D130</f>
        <v>Chad</v>
      </c>
      <c r="E133" s="152" t="str">
        <f>'Crisis Indicator Data'!E130</f>
        <v>TCD</v>
      </c>
      <c r="F133" s="256">
        <f>IF(B133="Regional crisis",(IF(VLOOKUP($C133,'Regional Crises'!$B$1:$R$66,7,FALSE)="x","x",ROUND(IF(VLOOKUP($C133,'Regional Crises'!$B$1:$R$66,7,FALSE)&gt;$F$3,5,IF(VLOOKUP($C133,'Regional Crises'!$B$1:$R$66,7,FALSE)&lt;F$4,0,($F$3-VLOOKUP($C133,'Regional Crises'!$B$1:$R$66,7,FALSE))/($F$3-$F$4)*5)),1))),IF(VLOOKUP($E133,'Country Indicator Data'!$B$4:$N$300,3,FALSE)="x","x",ROUND(IF(VLOOKUP($E133,'Country Indicator Data'!$B$4:$N$300,3,FALSE)&gt;$F$3,5,IF(VLOOKUP($E133,'Country Indicator Data'!$B$4:$N$300,3,FALSE)&lt;$F$4,0,($F$3-VLOOKUP($E133,'Country Indicator Data'!$B$4:$N$300,3,FALSE))/($F$3-$F$4)*5)),1)))</f>
        <v>1.8</v>
      </c>
      <c r="G133" s="256">
        <f>IF(B133="Regional crisis",(IF(VLOOKUP($C133,'Regional Crises'!$B$1:$R$66,9,FALSE)="x","x",ROUND(IF(VLOOKUP($C133,'Regional Crises'!$B$1:$R$66,9,FALSE)&gt;G$3,5,IF(VLOOKUP($C133,'Regional Crises'!$B$1:$R$66,9,FALSE)&lt;G$4,0,(G$3-VLOOKUP($C133,'Regional Crises'!$B$1:$R$66,9,FALSE))/(G$3-G$4)*5)),1))),IF(VLOOKUP($E133,'Country Indicator Data'!$B$4:$N$300,5,FALSE)="x","x",ROUND(IF(VLOOKUP($E133,'Country Indicator Data'!$B$4:$N$300,5,FALSE)&gt;G$3,5,IF(VLOOKUP($E133,'Country Indicator Data'!$B$4:$N$300,5,FALSE)&lt;G$4,0,(G$3-VLOOKUP($E133,'Country Indicator Data'!$B$4:$N$300,5,FALSE))/(G$3-G$4)*5)),1)))</f>
        <v>3.5</v>
      </c>
      <c r="H133" s="256">
        <f t="shared" si="39"/>
        <v>2.65</v>
      </c>
      <c r="I133" s="256">
        <f>IF(B133="Regional crisis",(IF(VLOOKUP($C133,'Regional Crises'!$B$1:$R$66,6,FALSE)="x","x",ROUND(IF(VLOOKUP($C133,'Regional Crises'!$B$1:$R$66,6,FALSE)&gt;I$3,5,IF(VLOOKUP($C133,'Regional Crises'!$B$1:$R$66,6,FALSE)&lt;I$4,0,5-(I$3-VLOOKUP($C133,'Regional Crises'!$B$1:$R$66,6,FALSE))/(I$3-I$4)*5)),1))),IF(VLOOKUP($E133,'Country Indicator Data'!$B$4:$N$300,2,FALSE)="x","x",ROUND(IF(VLOOKUP($E133,'Country Indicator Data'!$B$4:$N$300,2,FALSE)&gt;I$3,5,IF(VLOOKUP($E133,'Country Indicator Data'!$B$4:$N$300,2,FALSE)&lt;I$4,0,5-(I$3-VLOOKUP($E133,'Country Indicator Data'!$B$4:$N$300,2,FALSE))/(I$3-I$4)*5)),1)))</f>
        <v>4.5999999999999996</v>
      </c>
      <c r="J133" s="256">
        <f>IF(B133="Regional crisis",(IF(VLOOKUP($C133,'Regional Crises'!$B$1:$R$66,8,FALSE)="x","x",ROUND(IF(VLOOKUP($C133,'Regional Crises'!$B$1:$R$66,8,FALSE)&gt;J$3,5,IF(VLOOKUP($C133,'Regional Crises'!$B$1:$R$66,8,FALSE)&lt;J$4,0,5-(J$3-VLOOKUP($C133,'Regional Crises'!$B$1:$R$66,8,FALSE))/(J$3-J$4)*5)),1))),IF(VLOOKUP($E133,'Country Indicator Data'!$B$4:$N$300,4,FALSE)="x","x",ROUND(IF(VLOOKUP($E133,'Country Indicator Data'!$B$4:$N$300,4,FALSE)&gt;J$3,5,IF(VLOOKUP($E133,'Country Indicator Data'!$B$4:$N$300,4,FALSE)&lt;J$4,0,5-(J$3-VLOOKUP($E133,'Country Indicator Data'!$B$4:$N$300,4,FALSE))/(J$3-J$4)*5)),1)))</f>
        <v>1.9</v>
      </c>
      <c r="K133" s="256">
        <f t="shared" si="40"/>
        <v>3.25</v>
      </c>
      <c r="L133" s="256">
        <f>IF(B133="Regional crisis",(IF(VLOOKUP($C133,'Regional Crises'!$B$1:$R$66,10,FALSE)="x","x",ROUND(IF(VLOOKUP($C133,'Regional Crises'!$B$1:$R$66,10,FALSE)&gt;L$3,5,IF(VLOOKUP($C133,'Regional Crises'!$B$1:$R$66,10,FALSE)&lt;L$4,0,5-(L$3-VLOOKUP($C133,'Regional Crises'!$B$1:$R$66,10,FALSE))/(L$3-L$4)*5)),1))),IF(VLOOKUP($E133,'Country Indicator Data'!$B$4:$N$300,6,FALSE)="x","x",ROUND(IF(VLOOKUP($E133,'Country Indicator Data'!$B$4:$N$300,6,FALSE)&gt;L$3,5,IF(VLOOKUP($E133,'Country Indicator Data'!$B$4:$N$300,6,FALSE)&lt;L$4,0,5-(L$3-VLOOKUP($E133,'Country Indicator Data'!$B$4:$N$300,6,FALSE))/(L$3-L$4)*5)),1)))</f>
        <v>4.7</v>
      </c>
      <c r="M133" s="256">
        <f>IF(B133="Regional crisis",(IF(VLOOKUP($C133,'Regional Crises'!$B$1:$R$66,11,FALSE)="x","x",ROUND(IF(VLOOKUP($C133,'Regional Crises'!$B$1:$R$66,11,FALSE)&gt;M$3,5,IF(VLOOKUP($C133,'Regional Crises'!$B$1:$R$66,11,FALSE)&lt;M$4,0,5-(M$3-VLOOKUP($C133,'Regional Crises'!$B$1:$R$66,11,FALSE))/(M$3-M$4)*5)),1))),IF(VLOOKUP($E133,'Country Indicator Data'!$B$4:$N$300,7,FALSE)="x","x",ROUND(IF(VLOOKUP($E133,'Country Indicator Data'!$B$4:$N$300,7,FALSE)&gt;M$3,5,IF(VLOOKUP($E133,'Country Indicator Data'!$B$4:$N$300,7,FALSE)&lt;M$4,0,5-(M$3-VLOOKUP($E133,'Country Indicator Data'!$B$4:$N$300,7,FALSE))/(M$3-M$4)*5)),1)))</f>
        <v>2.2999999999999998</v>
      </c>
      <c r="N133" s="256">
        <f t="shared" si="41"/>
        <v>3.5</v>
      </c>
      <c r="O133" s="256">
        <f t="shared" si="42"/>
        <v>3.1333333333333333</v>
      </c>
      <c r="P133" s="256">
        <f>IF(B133="Regional crisis",VLOOKUP(C133,'Regional Crises'!$B$1:$R$69,12,FALSE),VLOOKUP(E133,'Country Indicator Data'!$B$4:$I$300,8,FALSE))</f>
        <v>5</v>
      </c>
      <c r="Q133" s="256">
        <f>IF($B133="Regional crisis",((IF(VLOOKUP($C133,'Regional Crises'!$B$1:$R$66,13,FALSE)="x","x",ROUND(IF(VLOOKUP($C133,'Regional Crises'!$B$1:$R$66,13,FALSE)&gt;Q$3,5,IF(VLOOKUP($C133,'Regional Crises'!$B$1:$R$66,13,FALSE)&lt;Q$4,0,5-(LOG(Q$3)-LOG(VLOOKUP($C133,'Regional Crises'!$B$1:$R$66,13,FALSE)))/(LOG(Q$3)-LOG(Q$4))*5)),1)))),(IF(VLOOKUP($E133,'Country Indicator Data'!$B$4:$N$300,9,FALSE)="x","x",ROUND(IF(VLOOKUP($E133,'Country Indicator Data'!$B$4:$N$300,9,FALSE)&gt;Q$3,5,IF(VLOOKUP($E133,'Country Indicator Data'!$B$4:$N$300,9,FALSE)&lt;Q$4,0,5-(LOG(Q$3)-LOG(VLOOKUP($E133,'Country Indicator Data'!$B$4:$N$300,9,FALSE)))/(LOG(Q$3)-LOG(Q$4))*5)),1))))</f>
        <v>3.4</v>
      </c>
      <c r="R133" s="256">
        <f t="shared" si="43"/>
        <v>4.2</v>
      </c>
      <c r="S133" s="256">
        <f>IF(B133="Regional crisis",((IF(VLOOKUP($C133,'Regional Crises'!$B$1:$R$66,17,FALSE)="x","x",ROUND(IF(VLOOKUP($C133,'Regional Crises'!$B$1:$R$66,17,FALSE)&gt;S$3,0,IF(VLOOKUP($C133,'Regional Crises'!$B$1:$R$66,17,FALSE)&lt;S$4,5,(S$3-VLOOKUP($C133,'Regional Crises'!$B$1:$R$66,17,FALSE))/(S$3-S$4)*5)),1)))),(IF(VLOOKUP($E133,'Country Indicator Data'!$B$4:$N$300,13,FALSE)="x","x",ROUND(IF(VLOOKUP($E133,'Country Indicator Data'!$B$4:$N$300,13,FALSE)&gt;S$3,0,IF(VLOOKUP($E133,'Country Indicator Data'!$B$4:$N$300,13,FALSE)&lt;S$4,5,(S$3-VLOOKUP($E133,'Country Indicator Data'!$B$4:$N$300,13,FALSE))/(S$3-S$4)*5)),1))))</f>
        <v>4</v>
      </c>
      <c r="T133" s="256">
        <f>IF(B133="Regional crisis",((IF(VLOOKUP($C133,'Regional Crises'!$B$1:$R$66,14,FALSE)="x","x",ROUND(IF(VLOOKUP($C133,'Regional Crises'!$B$1:$R$66,14,FALSE)&gt;T$3,0,IF(VLOOKUP($C133,'Regional Crises'!$B$1:$R$66,14,FALSE)&lt;T$4,5,(T$3-VLOOKUP($C133,'Regional Crises'!$B$1:$R$66,14,FALSE))/(T$3-T$4)*5)),1)))),(IF(VLOOKUP($E133,'Country Indicator Data'!$B$4:$N$300,10,FALSE)="x","x",ROUND(IF(VLOOKUP($E133,'Country Indicator Data'!$B$4:$N$300,10,FALSE)&gt;T$3,0,IF(VLOOKUP($E133,'Country Indicator Data'!$B$4:$N$300,10,FALSE)&lt;T$4,5,(T$3-VLOOKUP($E133,'Country Indicator Data'!$B$4:$N$300,10,FALSE))/(T$3-T$4)*5)),1))))</f>
        <v>3.8</v>
      </c>
      <c r="U133" s="256">
        <f>IF(B133="Regional crisis",((IF(VLOOKUP($C133,'Regional Crises'!$B$1:$R$66,15,FALSE)="x","x",ROUND(IF(VLOOKUP($C133,'Regional Crises'!$B$1:$R$66,15,FALSE)&gt;U$3,0,IF(VLOOKUP($C133,'Regional Crises'!$B$1:$R$66,15,FALSE)&lt;U$4,5,(U$3-VLOOKUP($C133,'Regional Crises'!$B$1:$R$66,15,FALSE))/(U$3-U$4)*5)),1)))),(IF(VLOOKUP($E133,'Country Indicator Data'!$B$4:$N$300,11,FALSE)="x","x",ROUND(IF(VLOOKUP($E133,'Country Indicator Data'!$B$4:$N$300,11,FALSE)&gt;U$3,0,IF(VLOOKUP($E133,'Country Indicator Data'!$B$4:$N$300,11,FALSE)&lt;U$4,5,(U$3-VLOOKUP($E133,'Country Indicator Data'!$B$4:$N$300,11,FALSE))/(U$3-U$4)*5)),1))))</f>
        <v>4.0999999999999996</v>
      </c>
      <c r="V133" s="256">
        <f>IF(B133="Regional crisis",((IF(VLOOKUP($C133,'Regional Crises'!$B$1:$R$66,16,FALSE)="x","x",ROUND(IF(VLOOKUP($C133,'Regional Crises'!$B$1:$R$66,16,FALSE)&gt;V$3,0,IF(VLOOKUP($C133,'Regional Crises'!$B$1:$R$66,16,FALSE)&lt;V$4,5,(V$3-VLOOKUP($C133,'Regional Crises'!$B$1:$R$66,16,FALSE))/(V$3-V$4)*5)),1)))),(IF(VLOOKUP($E133,'Country Indicator Data'!$B$4:$N$300,12,FALSE)="x","x",ROUND(IF(VLOOKUP($E133,'Country Indicator Data'!$B$4:$N$300,12,FALSE)&gt;V$3,0,IF(VLOOKUP($E133,'Country Indicator Data'!$B$4:$N$300,12,FALSE)&lt;V$4,5,(V$3-VLOOKUP($E133,'Country Indicator Data'!$B$4:$N$300,12,FALSE))/(V$3-V$4)*5)),1))))</f>
        <v>4.2</v>
      </c>
      <c r="W133" s="256">
        <f t="shared" si="44"/>
        <v>4</v>
      </c>
      <c r="X133" s="256">
        <f t="shared" si="45"/>
        <v>3.8</v>
      </c>
      <c r="Y133" s="263">
        <f>IF('Core Indicators'!FC130="x","x",IF('Core Indicators'!FC130&gt;=5,5,IF('Core Indicators'!FC130&gt;=4,4,IF('Core Indicators'!FC130&gt;=3,3,IF('Core Indicators'!FC130&gt;=2,2,IF('Core Indicators'!FC130&gt;=1,1,0))))))</f>
        <v>3</v>
      </c>
      <c r="Z133" s="256">
        <f t="shared" si="46"/>
        <v>3</v>
      </c>
      <c r="AA133" s="263">
        <f>'Crisis Indicator Data'!Y130</f>
        <v>1</v>
      </c>
      <c r="AB133" s="263">
        <f>'Crisis Indicator Data'!Z130</f>
        <v>2</v>
      </c>
      <c r="AC133" s="263">
        <f>'Crisis Indicator Data'!AA130</f>
        <v>1</v>
      </c>
      <c r="AD133" s="263">
        <f>'Crisis Indicator Data'!AB130</f>
        <v>0</v>
      </c>
      <c r="AE133" s="263">
        <f t="shared" si="47"/>
        <v>2</v>
      </c>
      <c r="AF133" s="263">
        <f>'Crisis Indicator Data'!AC130</f>
        <v>0</v>
      </c>
      <c r="AG133" s="263">
        <f>'Crisis Indicator Data'!AD130</f>
        <v>2</v>
      </c>
      <c r="AH133" s="263">
        <f t="shared" si="48"/>
        <v>2</v>
      </c>
      <c r="AI133" s="263">
        <f>'Crisis Indicator Data'!AE130</f>
        <v>0</v>
      </c>
      <c r="AJ133" s="263">
        <f>'Crisis Indicator Data'!AF130</f>
        <v>0</v>
      </c>
      <c r="AK133" s="263">
        <f>'Crisis Indicator Data'!AG130</f>
        <v>2</v>
      </c>
      <c r="AL133" s="263">
        <f t="shared" si="49"/>
        <v>2</v>
      </c>
      <c r="AM133" s="256">
        <f t="shared" si="50"/>
        <v>2</v>
      </c>
      <c r="AN133" s="256">
        <f t="shared" si="51"/>
        <v>2.5</v>
      </c>
    </row>
    <row r="134" spans="1:40" ht="13.5" customHeight="1" x14ac:dyDescent="0.35">
      <c r="A134" s="150" t="str">
        <f>'Crisis Indicator Data'!A131</f>
        <v>Darfur refugees in Chad</v>
      </c>
      <c r="B134" s="151" t="str">
        <f>'Crisis Indicator Data'!B131</f>
        <v>International displacement</v>
      </c>
      <c r="C134" s="151" t="str">
        <f>'Crisis Indicator Data'!C131</f>
        <v>TCD005</v>
      </c>
      <c r="D134" s="151" t="str">
        <f>'Crisis Indicator Data'!D131</f>
        <v>Chad</v>
      </c>
      <c r="E134" s="152" t="str">
        <f>'Crisis Indicator Data'!E131</f>
        <v>TCD</v>
      </c>
      <c r="F134" s="256">
        <f>IF(B134="Regional crisis",(IF(VLOOKUP($C134,'Regional Crises'!$B$1:$R$66,7,FALSE)="x","x",ROUND(IF(VLOOKUP($C134,'Regional Crises'!$B$1:$R$66,7,FALSE)&gt;$F$3,5,IF(VLOOKUP($C134,'Regional Crises'!$B$1:$R$66,7,FALSE)&lt;F$4,0,($F$3-VLOOKUP($C134,'Regional Crises'!$B$1:$R$66,7,FALSE))/($F$3-$F$4)*5)),1))),IF(VLOOKUP($E134,'Country Indicator Data'!$B$4:$N$300,3,FALSE)="x","x",ROUND(IF(VLOOKUP($E134,'Country Indicator Data'!$B$4:$N$300,3,FALSE)&gt;$F$3,5,IF(VLOOKUP($E134,'Country Indicator Data'!$B$4:$N$300,3,FALSE)&lt;$F$4,0,($F$3-VLOOKUP($E134,'Country Indicator Data'!$B$4:$N$300,3,FALSE))/($F$3-$F$4)*5)),1)))</f>
        <v>1.8</v>
      </c>
      <c r="G134" s="256">
        <f>IF(B134="Regional crisis",(IF(VLOOKUP($C134,'Regional Crises'!$B$1:$R$66,9,FALSE)="x","x",ROUND(IF(VLOOKUP($C134,'Regional Crises'!$B$1:$R$66,9,FALSE)&gt;G$3,5,IF(VLOOKUP($C134,'Regional Crises'!$B$1:$R$66,9,FALSE)&lt;G$4,0,(G$3-VLOOKUP($C134,'Regional Crises'!$B$1:$R$66,9,FALSE))/(G$3-G$4)*5)),1))),IF(VLOOKUP($E134,'Country Indicator Data'!$B$4:$N$300,5,FALSE)="x","x",ROUND(IF(VLOOKUP($E134,'Country Indicator Data'!$B$4:$N$300,5,FALSE)&gt;G$3,5,IF(VLOOKUP($E134,'Country Indicator Data'!$B$4:$N$300,5,FALSE)&lt;G$4,0,(G$3-VLOOKUP($E134,'Country Indicator Data'!$B$4:$N$300,5,FALSE))/(G$3-G$4)*5)),1)))</f>
        <v>3.5</v>
      </c>
      <c r="H134" s="256">
        <f t="shared" ref="H134:H155" si="52">IF(AND(F134="x",G134="x"),"x",AVERAGE(F134,G134))</f>
        <v>2.65</v>
      </c>
      <c r="I134" s="256">
        <f>IF(B134="Regional crisis",(IF(VLOOKUP($C134,'Regional Crises'!$B$1:$R$66,6,FALSE)="x","x",ROUND(IF(VLOOKUP($C134,'Regional Crises'!$B$1:$R$66,6,FALSE)&gt;I$3,5,IF(VLOOKUP($C134,'Regional Crises'!$B$1:$R$66,6,FALSE)&lt;I$4,0,5-(I$3-VLOOKUP($C134,'Regional Crises'!$B$1:$R$66,6,FALSE))/(I$3-I$4)*5)),1))),IF(VLOOKUP($E134,'Country Indicator Data'!$B$4:$N$300,2,FALSE)="x","x",ROUND(IF(VLOOKUP($E134,'Country Indicator Data'!$B$4:$N$300,2,FALSE)&gt;I$3,5,IF(VLOOKUP($E134,'Country Indicator Data'!$B$4:$N$300,2,FALSE)&lt;I$4,0,5-(I$3-VLOOKUP($E134,'Country Indicator Data'!$B$4:$N$300,2,FALSE))/(I$3-I$4)*5)),1)))</f>
        <v>4.5999999999999996</v>
      </c>
      <c r="J134" s="256">
        <f>IF(B134="Regional crisis",(IF(VLOOKUP($C134,'Regional Crises'!$B$1:$R$66,8,FALSE)="x","x",ROUND(IF(VLOOKUP($C134,'Regional Crises'!$B$1:$R$66,8,FALSE)&gt;J$3,5,IF(VLOOKUP($C134,'Regional Crises'!$B$1:$R$66,8,FALSE)&lt;J$4,0,5-(J$3-VLOOKUP($C134,'Regional Crises'!$B$1:$R$66,8,FALSE))/(J$3-J$4)*5)),1))),IF(VLOOKUP($E134,'Country Indicator Data'!$B$4:$N$300,4,FALSE)="x","x",ROUND(IF(VLOOKUP($E134,'Country Indicator Data'!$B$4:$N$300,4,FALSE)&gt;J$3,5,IF(VLOOKUP($E134,'Country Indicator Data'!$B$4:$N$300,4,FALSE)&lt;J$4,0,5-(J$3-VLOOKUP($E134,'Country Indicator Data'!$B$4:$N$300,4,FALSE))/(J$3-J$4)*5)),1)))</f>
        <v>1.9</v>
      </c>
      <c r="K134" s="256">
        <f t="shared" ref="K134:K155" si="53">IF(AND(I134="x",J134="x"),"x",AVERAGE(I134,J134))</f>
        <v>3.25</v>
      </c>
      <c r="L134" s="256">
        <f>IF(B134="Regional crisis",(IF(VLOOKUP($C134,'Regional Crises'!$B$1:$R$66,10,FALSE)="x","x",ROUND(IF(VLOOKUP($C134,'Regional Crises'!$B$1:$R$66,10,FALSE)&gt;L$3,5,IF(VLOOKUP($C134,'Regional Crises'!$B$1:$R$66,10,FALSE)&lt;L$4,0,5-(L$3-VLOOKUP($C134,'Regional Crises'!$B$1:$R$66,10,FALSE))/(L$3-L$4)*5)),1))),IF(VLOOKUP($E134,'Country Indicator Data'!$B$4:$N$300,6,FALSE)="x","x",ROUND(IF(VLOOKUP($E134,'Country Indicator Data'!$B$4:$N$300,6,FALSE)&gt;L$3,5,IF(VLOOKUP($E134,'Country Indicator Data'!$B$4:$N$300,6,FALSE)&lt;L$4,0,5-(L$3-VLOOKUP($E134,'Country Indicator Data'!$B$4:$N$300,6,FALSE))/(L$3-L$4)*5)),1)))</f>
        <v>4.7</v>
      </c>
      <c r="M134" s="256">
        <f>IF(B134="Regional crisis",(IF(VLOOKUP($C134,'Regional Crises'!$B$1:$R$66,11,FALSE)="x","x",ROUND(IF(VLOOKUP($C134,'Regional Crises'!$B$1:$R$66,11,FALSE)&gt;M$3,5,IF(VLOOKUP($C134,'Regional Crises'!$B$1:$R$66,11,FALSE)&lt;M$4,0,5-(M$3-VLOOKUP($C134,'Regional Crises'!$B$1:$R$66,11,FALSE))/(M$3-M$4)*5)),1))),IF(VLOOKUP($E134,'Country Indicator Data'!$B$4:$N$300,7,FALSE)="x","x",ROUND(IF(VLOOKUP($E134,'Country Indicator Data'!$B$4:$N$300,7,FALSE)&gt;M$3,5,IF(VLOOKUP($E134,'Country Indicator Data'!$B$4:$N$300,7,FALSE)&lt;M$4,0,5-(M$3-VLOOKUP($E134,'Country Indicator Data'!$B$4:$N$300,7,FALSE))/(M$3-M$4)*5)),1)))</f>
        <v>2.2999999999999998</v>
      </c>
      <c r="N134" s="256">
        <f t="shared" ref="N134:N155" si="54">IF(AND(L134="x",M134="x"),"x",AVERAGE(L134,M134))</f>
        <v>3.5</v>
      </c>
      <c r="O134" s="256">
        <f t="shared" ref="O134:O155" si="55">AVERAGE(H134,K134,N134)</f>
        <v>3.1333333333333333</v>
      </c>
      <c r="P134" s="256">
        <f>IF(B134="Regional crisis",VLOOKUP(C134,'Regional Crises'!$B$1:$R$69,12,FALSE),VLOOKUP(E134,'Country Indicator Data'!$B$4:$I$300,8,FALSE))</f>
        <v>5</v>
      </c>
      <c r="Q134" s="256">
        <f>IF($B134="Regional crisis",((IF(VLOOKUP($C134,'Regional Crises'!$B$1:$R$66,13,FALSE)="x","x",ROUND(IF(VLOOKUP($C134,'Regional Crises'!$B$1:$R$66,13,FALSE)&gt;Q$3,5,IF(VLOOKUP($C134,'Regional Crises'!$B$1:$R$66,13,FALSE)&lt;Q$4,0,5-(LOG(Q$3)-LOG(VLOOKUP($C134,'Regional Crises'!$B$1:$R$66,13,FALSE)))/(LOG(Q$3)-LOG(Q$4))*5)),1)))),(IF(VLOOKUP($E134,'Country Indicator Data'!$B$4:$N$300,9,FALSE)="x","x",ROUND(IF(VLOOKUP($E134,'Country Indicator Data'!$B$4:$N$300,9,FALSE)&gt;Q$3,5,IF(VLOOKUP($E134,'Country Indicator Data'!$B$4:$N$300,9,FALSE)&lt;Q$4,0,5-(LOG(Q$3)-LOG(VLOOKUP($E134,'Country Indicator Data'!$B$4:$N$300,9,FALSE)))/(LOG(Q$3)-LOG(Q$4))*5)),1))))</f>
        <v>3.4</v>
      </c>
      <c r="R134" s="256">
        <f t="shared" ref="R134:R155" si="56">AVERAGE(P134:Q134)</f>
        <v>4.2</v>
      </c>
      <c r="S134" s="256">
        <f>IF(B134="Regional crisis",((IF(VLOOKUP($C134,'Regional Crises'!$B$1:$R$66,17,FALSE)="x","x",ROUND(IF(VLOOKUP($C134,'Regional Crises'!$B$1:$R$66,17,FALSE)&gt;S$3,0,IF(VLOOKUP($C134,'Regional Crises'!$B$1:$R$66,17,FALSE)&lt;S$4,5,(S$3-VLOOKUP($C134,'Regional Crises'!$B$1:$R$66,17,FALSE))/(S$3-S$4)*5)),1)))),(IF(VLOOKUP($E134,'Country Indicator Data'!$B$4:$N$300,13,FALSE)="x","x",ROUND(IF(VLOOKUP($E134,'Country Indicator Data'!$B$4:$N$300,13,FALSE)&gt;S$3,0,IF(VLOOKUP($E134,'Country Indicator Data'!$B$4:$N$300,13,FALSE)&lt;S$4,5,(S$3-VLOOKUP($E134,'Country Indicator Data'!$B$4:$N$300,13,FALSE))/(S$3-S$4)*5)),1))))</f>
        <v>4</v>
      </c>
      <c r="T134" s="256">
        <f>IF(B134="Regional crisis",((IF(VLOOKUP($C134,'Regional Crises'!$B$1:$R$66,14,FALSE)="x","x",ROUND(IF(VLOOKUP($C134,'Regional Crises'!$B$1:$R$66,14,FALSE)&gt;T$3,0,IF(VLOOKUP($C134,'Regional Crises'!$B$1:$R$66,14,FALSE)&lt;T$4,5,(T$3-VLOOKUP($C134,'Regional Crises'!$B$1:$R$66,14,FALSE))/(T$3-T$4)*5)),1)))),(IF(VLOOKUP($E134,'Country Indicator Data'!$B$4:$N$300,10,FALSE)="x","x",ROUND(IF(VLOOKUP($E134,'Country Indicator Data'!$B$4:$N$300,10,FALSE)&gt;T$3,0,IF(VLOOKUP($E134,'Country Indicator Data'!$B$4:$N$300,10,FALSE)&lt;T$4,5,(T$3-VLOOKUP($E134,'Country Indicator Data'!$B$4:$N$300,10,FALSE))/(T$3-T$4)*5)),1))))</f>
        <v>3.8</v>
      </c>
      <c r="U134" s="256">
        <f>IF(B134="Regional crisis",((IF(VLOOKUP($C134,'Regional Crises'!$B$1:$R$66,15,FALSE)="x","x",ROUND(IF(VLOOKUP($C134,'Regional Crises'!$B$1:$R$66,15,FALSE)&gt;U$3,0,IF(VLOOKUP($C134,'Regional Crises'!$B$1:$R$66,15,FALSE)&lt;U$4,5,(U$3-VLOOKUP($C134,'Regional Crises'!$B$1:$R$66,15,FALSE))/(U$3-U$4)*5)),1)))),(IF(VLOOKUP($E134,'Country Indicator Data'!$B$4:$N$300,11,FALSE)="x","x",ROUND(IF(VLOOKUP($E134,'Country Indicator Data'!$B$4:$N$300,11,FALSE)&gt;U$3,0,IF(VLOOKUP($E134,'Country Indicator Data'!$B$4:$N$300,11,FALSE)&lt;U$4,5,(U$3-VLOOKUP($E134,'Country Indicator Data'!$B$4:$N$300,11,FALSE))/(U$3-U$4)*5)),1))))</f>
        <v>4.0999999999999996</v>
      </c>
      <c r="V134" s="256">
        <f>IF(B134="Regional crisis",((IF(VLOOKUP($C134,'Regional Crises'!$B$1:$R$66,16,FALSE)="x","x",ROUND(IF(VLOOKUP($C134,'Regional Crises'!$B$1:$R$66,16,FALSE)&gt;V$3,0,IF(VLOOKUP($C134,'Regional Crises'!$B$1:$R$66,16,FALSE)&lt;V$4,5,(V$3-VLOOKUP($C134,'Regional Crises'!$B$1:$R$66,16,FALSE))/(V$3-V$4)*5)),1)))),(IF(VLOOKUP($E134,'Country Indicator Data'!$B$4:$N$300,12,FALSE)="x","x",ROUND(IF(VLOOKUP($E134,'Country Indicator Data'!$B$4:$N$300,12,FALSE)&gt;V$3,0,IF(VLOOKUP($E134,'Country Indicator Data'!$B$4:$N$300,12,FALSE)&lt;V$4,5,(V$3-VLOOKUP($E134,'Country Indicator Data'!$B$4:$N$300,12,FALSE))/(V$3-V$4)*5)),1))))</f>
        <v>4.2</v>
      </c>
      <c r="W134" s="256">
        <f t="shared" ref="W134:W155" si="57">IF(AND(S134="x",V134="x"),"x",ROUND(AVERAGE(S134,V134,T134,U134),1))</f>
        <v>4</v>
      </c>
      <c r="X134" s="256">
        <f t="shared" ref="X134:X155" si="58">ROUND(AVERAGE(O134,W134,R134),1)</f>
        <v>3.8</v>
      </c>
      <c r="Y134" s="263">
        <f>IF('Core Indicators'!FC131="x","x",IF('Core Indicators'!FC131&gt;=5,5,IF('Core Indicators'!FC131&gt;=4,4,IF('Core Indicators'!FC131&gt;=3,3,IF('Core Indicators'!FC131&gt;=2,2,IF('Core Indicators'!FC131&gt;=1,1,0))))))</f>
        <v>2</v>
      </c>
      <c r="Z134" s="256">
        <f t="shared" ref="Z134:Z155" si="59">Y134</f>
        <v>2</v>
      </c>
      <c r="AA134" s="263">
        <f>'Crisis Indicator Data'!Y131</f>
        <v>1</v>
      </c>
      <c r="AB134" s="263">
        <f>'Crisis Indicator Data'!Z131</f>
        <v>2</v>
      </c>
      <c r="AC134" s="263">
        <f>'Crisis Indicator Data'!AA131</f>
        <v>1</v>
      </c>
      <c r="AD134" s="263">
        <f>'Crisis Indicator Data'!AB131</f>
        <v>0</v>
      </c>
      <c r="AE134" s="263">
        <f t="shared" ref="AE134:AE155" si="60">IF(SUM(AA134:AD134)=0,0,IF(SUM(AA134,AB134,AC134,AD134)&lt;2,1,IF(SUM(AA134:AD134)&lt;6,2,IF(SUM(AA134:AD134)&lt;8,3,IF(SUM(AA134:AD134)&lt;10,4,5)))))</f>
        <v>2</v>
      </c>
      <c r="AF134" s="263">
        <f>'Crisis Indicator Data'!AC131</f>
        <v>0</v>
      </c>
      <c r="AG134" s="263">
        <f>'Crisis Indicator Data'!AD131</f>
        <v>2</v>
      </c>
      <c r="AH134" s="263">
        <f t="shared" ref="AH134:AH155" si="61">IF(SUM(AF134:AG134)=0,0,IF(SUM(AF134,AG134)=1,1,IF(SUM(AF134:AG134)&lt;3,2,IF(SUM(AF134:AG134)&lt;4,3,IF(SUM(AF134:AG134)&lt;5,4,5)))))</f>
        <v>2</v>
      </c>
      <c r="AI134" s="263">
        <f>'Crisis Indicator Data'!AE131</f>
        <v>0</v>
      </c>
      <c r="AJ134" s="263">
        <f>'Crisis Indicator Data'!AF131</f>
        <v>0</v>
      </c>
      <c r="AK134" s="263">
        <f>'Crisis Indicator Data'!AG131</f>
        <v>1</v>
      </c>
      <c r="AL134" s="263">
        <f t="shared" ref="AL134:AL155" si="62">IF(SUM(AI134:AK134)=0,0,IF(SUM(AI134:AK134)=1,1,IF(SUM(AI134:AK134)&lt;3,2,IF(SUM(AI134:AK134)&lt;5,3,IF(SUM(AI134:AK134)&lt;7,4,5)))))</f>
        <v>1</v>
      </c>
      <c r="AM134" s="256">
        <f t="shared" ref="AM134:AM155" si="63">IF(AA134=3,5,ROUND(AVERAGE(AE134,AH134,AL134),0))</f>
        <v>2</v>
      </c>
      <c r="AN134" s="256">
        <f t="shared" ref="AN134:AN155" si="64">IF(AND(Z134="x",AM134="x"),"x",ROUND(AVERAGE(Z134,AM134),1))</f>
        <v>2</v>
      </c>
    </row>
    <row r="135" spans="1:40" ht="13.5" customHeight="1" x14ac:dyDescent="0.35">
      <c r="A135" s="150" t="str">
        <f>'Crisis Indicator Data'!A132</f>
        <v>Tibesti Conflict in Chad</v>
      </c>
      <c r="B135" s="151" t="str">
        <f>'Crisis Indicator Data'!B132</f>
        <v>Conflict</v>
      </c>
      <c r="C135" s="151" t="str">
        <f>'Crisis Indicator Data'!C132</f>
        <v>TCD006</v>
      </c>
      <c r="D135" s="151" t="str">
        <f>'Crisis Indicator Data'!D132</f>
        <v>Chad</v>
      </c>
      <c r="E135" s="152" t="str">
        <f>'Crisis Indicator Data'!E132</f>
        <v>TCD</v>
      </c>
      <c r="F135" s="256">
        <f>IF(B135="Regional crisis",(IF(VLOOKUP($C135,'Regional Crises'!$B$1:$R$66,7,FALSE)="x","x",ROUND(IF(VLOOKUP($C135,'Regional Crises'!$B$1:$R$66,7,FALSE)&gt;$F$3,5,IF(VLOOKUP($C135,'Regional Crises'!$B$1:$R$66,7,FALSE)&lt;F$4,0,($F$3-VLOOKUP($C135,'Regional Crises'!$B$1:$R$66,7,FALSE))/($F$3-$F$4)*5)),1))),IF(VLOOKUP($E135,'Country Indicator Data'!$B$4:$N$300,3,FALSE)="x","x",ROUND(IF(VLOOKUP($E135,'Country Indicator Data'!$B$4:$N$300,3,FALSE)&gt;$F$3,5,IF(VLOOKUP($E135,'Country Indicator Data'!$B$4:$N$300,3,FALSE)&lt;$F$4,0,($F$3-VLOOKUP($E135,'Country Indicator Data'!$B$4:$N$300,3,FALSE))/($F$3-$F$4)*5)),1)))</f>
        <v>1.8</v>
      </c>
      <c r="G135" s="256">
        <f>IF(B135="Regional crisis",(IF(VLOOKUP($C135,'Regional Crises'!$B$1:$R$66,9,FALSE)="x","x",ROUND(IF(VLOOKUP($C135,'Regional Crises'!$B$1:$R$66,9,FALSE)&gt;G$3,5,IF(VLOOKUP($C135,'Regional Crises'!$B$1:$R$66,9,FALSE)&lt;G$4,0,(G$3-VLOOKUP($C135,'Regional Crises'!$B$1:$R$66,9,FALSE))/(G$3-G$4)*5)),1))),IF(VLOOKUP($E135,'Country Indicator Data'!$B$4:$N$300,5,FALSE)="x","x",ROUND(IF(VLOOKUP($E135,'Country Indicator Data'!$B$4:$N$300,5,FALSE)&gt;G$3,5,IF(VLOOKUP($E135,'Country Indicator Data'!$B$4:$N$300,5,FALSE)&lt;G$4,0,(G$3-VLOOKUP($E135,'Country Indicator Data'!$B$4:$N$300,5,FALSE))/(G$3-G$4)*5)),1)))</f>
        <v>3.5</v>
      </c>
      <c r="H135" s="256">
        <f t="shared" si="52"/>
        <v>2.65</v>
      </c>
      <c r="I135" s="256">
        <f>IF(B135="Regional crisis",(IF(VLOOKUP($C135,'Regional Crises'!$B$1:$R$66,6,FALSE)="x","x",ROUND(IF(VLOOKUP($C135,'Regional Crises'!$B$1:$R$66,6,FALSE)&gt;I$3,5,IF(VLOOKUP($C135,'Regional Crises'!$B$1:$R$66,6,FALSE)&lt;I$4,0,5-(I$3-VLOOKUP($C135,'Regional Crises'!$B$1:$R$66,6,FALSE))/(I$3-I$4)*5)),1))),IF(VLOOKUP($E135,'Country Indicator Data'!$B$4:$N$300,2,FALSE)="x","x",ROUND(IF(VLOOKUP($E135,'Country Indicator Data'!$B$4:$N$300,2,FALSE)&gt;I$3,5,IF(VLOOKUP($E135,'Country Indicator Data'!$B$4:$N$300,2,FALSE)&lt;I$4,0,5-(I$3-VLOOKUP($E135,'Country Indicator Data'!$B$4:$N$300,2,FALSE))/(I$3-I$4)*5)),1)))</f>
        <v>4.5999999999999996</v>
      </c>
      <c r="J135" s="256">
        <f>IF(B135="Regional crisis",(IF(VLOOKUP($C135,'Regional Crises'!$B$1:$R$66,8,FALSE)="x","x",ROUND(IF(VLOOKUP($C135,'Regional Crises'!$B$1:$R$66,8,FALSE)&gt;J$3,5,IF(VLOOKUP($C135,'Regional Crises'!$B$1:$R$66,8,FALSE)&lt;J$4,0,5-(J$3-VLOOKUP($C135,'Regional Crises'!$B$1:$R$66,8,FALSE))/(J$3-J$4)*5)),1))),IF(VLOOKUP($E135,'Country Indicator Data'!$B$4:$N$300,4,FALSE)="x","x",ROUND(IF(VLOOKUP($E135,'Country Indicator Data'!$B$4:$N$300,4,FALSE)&gt;J$3,5,IF(VLOOKUP($E135,'Country Indicator Data'!$B$4:$N$300,4,FALSE)&lt;J$4,0,5-(J$3-VLOOKUP($E135,'Country Indicator Data'!$B$4:$N$300,4,FALSE))/(J$3-J$4)*5)),1)))</f>
        <v>1.9</v>
      </c>
      <c r="K135" s="256">
        <f t="shared" si="53"/>
        <v>3.25</v>
      </c>
      <c r="L135" s="256">
        <f>IF(B135="Regional crisis",(IF(VLOOKUP($C135,'Regional Crises'!$B$1:$R$66,10,FALSE)="x","x",ROUND(IF(VLOOKUP($C135,'Regional Crises'!$B$1:$R$66,10,FALSE)&gt;L$3,5,IF(VLOOKUP($C135,'Regional Crises'!$B$1:$R$66,10,FALSE)&lt;L$4,0,5-(L$3-VLOOKUP($C135,'Regional Crises'!$B$1:$R$66,10,FALSE))/(L$3-L$4)*5)),1))),IF(VLOOKUP($E135,'Country Indicator Data'!$B$4:$N$300,6,FALSE)="x","x",ROUND(IF(VLOOKUP($E135,'Country Indicator Data'!$B$4:$N$300,6,FALSE)&gt;L$3,5,IF(VLOOKUP($E135,'Country Indicator Data'!$B$4:$N$300,6,FALSE)&lt;L$4,0,5-(L$3-VLOOKUP($E135,'Country Indicator Data'!$B$4:$N$300,6,FALSE))/(L$3-L$4)*5)),1)))</f>
        <v>4.7</v>
      </c>
      <c r="M135" s="256">
        <f>IF(B135="Regional crisis",(IF(VLOOKUP($C135,'Regional Crises'!$B$1:$R$66,11,FALSE)="x","x",ROUND(IF(VLOOKUP($C135,'Regional Crises'!$B$1:$R$66,11,FALSE)&gt;M$3,5,IF(VLOOKUP($C135,'Regional Crises'!$B$1:$R$66,11,FALSE)&lt;M$4,0,5-(M$3-VLOOKUP($C135,'Regional Crises'!$B$1:$R$66,11,FALSE))/(M$3-M$4)*5)),1))),IF(VLOOKUP($E135,'Country Indicator Data'!$B$4:$N$300,7,FALSE)="x","x",ROUND(IF(VLOOKUP($E135,'Country Indicator Data'!$B$4:$N$300,7,FALSE)&gt;M$3,5,IF(VLOOKUP($E135,'Country Indicator Data'!$B$4:$N$300,7,FALSE)&lt;M$4,0,5-(M$3-VLOOKUP($E135,'Country Indicator Data'!$B$4:$N$300,7,FALSE))/(M$3-M$4)*5)),1)))</f>
        <v>2.2999999999999998</v>
      </c>
      <c r="N135" s="256">
        <f t="shared" si="54"/>
        <v>3.5</v>
      </c>
      <c r="O135" s="256">
        <f t="shared" si="55"/>
        <v>3.1333333333333333</v>
      </c>
      <c r="P135" s="256">
        <f>IF(B135="Regional crisis",VLOOKUP(C135,'Regional Crises'!$B$1:$R$69,12,FALSE),VLOOKUP(E135,'Country Indicator Data'!$B$4:$I$300,8,FALSE))</f>
        <v>5</v>
      </c>
      <c r="Q135" s="256">
        <f>IF($B135="Regional crisis",((IF(VLOOKUP($C135,'Regional Crises'!$B$1:$R$66,13,FALSE)="x","x",ROUND(IF(VLOOKUP($C135,'Regional Crises'!$B$1:$R$66,13,FALSE)&gt;Q$3,5,IF(VLOOKUP($C135,'Regional Crises'!$B$1:$R$66,13,FALSE)&lt;Q$4,0,5-(LOG(Q$3)-LOG(VLOOKUP($C135,'Regional Crises'!$B$1:$R$66,13,FALSE)))/(LOG(Q$3)-LOG(Q$4))*5)),1)))),(IF(VLOOKUP($E135,'Country Indicator Data'!$B$4:$N$300,9,FALSE)="x","x",ROUND(IF(VLOOKUP($E135,'Country Indicator Data'!$B$4:$N$300,9,FALSE)&gt;Q$3,5,IF(VLOOKUP($E135,'Country Indicator Data'!$B$4:$N$300,9,FALSE)&lt;Q$4,0,5-(LOG(Q$3)-LOG(VLOOKUP($E135,'Country Indicator Data'!$B$4:$N$300,9,FALSE)))/(LOG(Q$3)-LOG(Q$4))*5)),1))))</f>
        <v>3.4</v>
      </c>
      <c r="R135" s="256">
        <f t="shared" si="56"/>
        <v>4.2</v>
      </c>
      <c r="S135" s="256">
        <f>IF(B135="Regional crisis",((IF(VLOOKUP($C135,'Regional Crises'!$B$1:$R$66,17,FALSE)="x","x",ROUND(IF(VLOOKUP($C135,'Regional Crises'!$B$1:$R$66,17,FALSE)&gt;S$3,0,IF(VLOOKUP($C135,'Regional Crises'!$B$1:$R$66,17,FALSE)&lt;S$4,5,(S$3-VLOOKUP($C135,'Regional Crises'!$B$1:$R$66,17,FALSE))/(S$3-S$4)*5)),1)))),(IF(VLOOKUP($E135,'Country Indicator Data'!$B$4:$N$300,13,FALSE)="x","x",ROUND(IF(VLOOKUP($E135,'Country Indicator Data'!$B$4:$N$300,13,FALSE)&gt;S$3,0,IF(VLOOKUP($E135,'Country Indicator Data'!$B$4:$N$300,13,FALSE)&lt;S$4,5,(S$3-VLOOKUP($E135,'Country Indicator Data'!$B$4:$N$300,13,FALSE))/(S$3-S$4)*5)),1))))</f>
        <v>4</v>
      </c>
      <c r="T135" s="256">
        <f>IF(B135="Regional crisis",((IF(VLOOKUP($C135,'Regional Crises'!$B$1:$R$66,14,FALSE)="x","x",ROUND(IF(VLOOKUP($C135,'Regional Crises'!$B$1:$R$66,14,FALSE)&gt;T$3,0,IF(VLOOKUP($C135,'Regional Crises'!$B$1:$R$66,14,FALSE)&lt;T$4,5,(T$3-VLOOKUP($C135,'Regional Crises'!$B$1:$R$66,14,FALSE))/(T$3-T$4)*5)),1)))),(IF(VLOOKUP($E135,'Country Indicator Data'!$B$4:$N$300,10,FALSE)="x","x",ROUND(IF(VLOOKUP($E135,'Country Indicator Data'!$B$4:$N$300,10,FALSE)&gt;T$3,0,IF(VLOOKUP($E135,'Country Indicator Data'!$B$4:$N$300,10,FALSE)&lt;T$4,5,(T$3-VLOOKUP($E135,'Country Indicator Data'!$B$4:$N$300,10,FALSE))/(T$3-T$4)*5)),1))))</f>
        <v>3.8</v>
      </c>
      <c r="U135" s="256">
        <f>IF(B135="Regional crisis",((IF(VLOOKUP($C135,'Regional Crises'!$B$1:$R$66,15,FALSE)="x","x",ROUND(IF(VLOOKUP($C135,'Regional Crises'!$B$1:$R$66,15,FALSE)&gt;U$3,0,IF(VLOOKUP($C135,'Regional Crises'!$B$1:$R$66,15,FALSE)&lt;U$4,5,(U$3-VLOOKUP($C135,'Regional Crises'!$B$1:$R$66,15,FALSE))/(U$3-U$4)*5)),1)))),(IF(VLOOKUP($E135,'Country Indicator Data'!$B$4:$N$300,11,FALSE)="x","x",ROUND(IF(VLOOKUP($E135,'Country Indicator Data'!$B$4:$N$300,11,FALSE)&gt;U$3,0,IF(VLOOKUP($E135,'Country Indicator Data'!$B$4:$N$300,11,FALSE)&lt;U$4,5,(U$3-VLOOKUP($E135,'Country Indicator Data'!$B$4:$N$300,11,FALSE))/(U$3-U$4)*5)),1))))</f>
        <v>4.0999999999999996</v>
      </c>
      <c r="V135" s="256">
        <f>IF(B135="Regional crisis",((IF(VLOOKUP($C135,'Regional Crises'!$B$1:$R$66,16,FALSE)="x","x",ROUND(IF(VLOOKUP($C135,'Regional Crises'!$B$1:$R$66,16,FALSE)&gt;V$3,0,IF(VLOOKUP($C135,'Regional Crises'!$B$1:$R$66,16,FALSE)&lt;V$4,5,(V$3-VLOOKUP($C135,'Regional Crises'!$B$1:$R$66,16,FALSE))/(V$3-V$4)*5)),1)))),(IF(VLOOKUP($E135,'Country Indicator Data'!$B$4:$N$300,12,FALSE)="x","x",ROUND(IF(VLOOKUP($E135,'Country Indicator Data'!$B$4:$N$300,12,FALSE)&gt;V$3,0,IF(VLOOKUP($E135,'Country Indicator Data'!$B$4:$N$300,12,FALSE)&lt;V$4,5,(V$3-VLOOKUP($E135,'Country Indicator Data'!$B$4:$N$300,12,FALSE))/(V$3-V$4)*5)),1))))</f>
        <v>4.2</v>
      </c>
      <c r="W135" s="256">
        <f t="shared" si="57"/>
        <v>4</v>
      </c>
      <c r="X135" s="256">
        <f t="shared" si="58"/>
        <v>3.8</v>
      </c>
      <c r="Y135" s="263">
        <f>IF('Core Indicators'!FC132="x","x",IF('Core Indicators'!FC132&gt;=5,5,IF('Core Indicators'!FC132&gt;=4,4,IF('Core Indicators'!FC132&gt;=3,3,IF('Core Indicators'!FC132&gt;=2,2,IF('Core Indicators'!FC132&gt;=1,1,0))))))</f>
        <v>3</v>
      </c>
      <c r="Z135" s="256">
        <f t="shared" si="59"/>
        <v>3</v>
      </c>
      <c r="AA135" s="263">
        <f>'Crisis Indicator Data'!Y132</f>
        <v>1</v>
      </c>
      <c r="AB135" s="263">
        <f>'Crisis Indicator Data'!Z132</f>
        <v>2</v>
      </c>
      <c r="AC135" s="263">
        <f>'Crisis Indicator Data'!AA132</f>
        <v>1</v>
      </c>
      <c r="AD135" s="263">
        <f>'Crisis Indicator Data'!AB132</f>
        <v>0</v>
      </c>
      <c r="AE135" s="263">
        <f t="shared" si="60"/>
        <v>2</v>
      </c>
      <c r="AF135" s="263">
        <f>'Crisis Indicator Data'!AC132</f>
        <v>0</v>
      </c>
      <c r="AG135" s="263">
        <f>'Crisis Indicator Data'!AD132</f>
        <v>2</v>
      </c>
      <c r="AH135" s="263">
        <f t="shared" si="61"/>
        <v>2</v>
      </c>
      <c r="AI135" s="263">
        <f>'Crisis Indicator Data'!AE132</f>
        <v>0</v>
      </c>
      <c r="AJ135" s="263">
        <f>'Crisis Indicator Data'!AF132</f>
        <v>0</v>
      </c>
      <c r="AK135" s="263">
        <f>'Crisis Indicator Data'!AG132</f>
        <v>2</v>
      </c>
      <c r="AL135" s="263">
        <f t="shared" si="62"/>
        <v>2</v>
      </c>
      <c r="AM135" s="256">
        <f t="shared" si="63"/>
        <v>2</v>
      </c>
      <c r="AN135" s="256">
        <f t="shared" si="64"/>
        <v>2.5</v>
      </c>
    </row>
    <row r="136" spans="1:40" ht="13.5" customHeight="1" x14ac:dyDescent="0.35">
      <c r="A136" s="150" t="str">
        <f>'Crisis Indicator Data'!A133</f>
        <v>Multiple situations in Thailand</v>
      </c>
      <c r="B136" s="151" t="str">
        <f>'Crisis Indicator Data'!B133</f>
        <v>Multiple crises country</v>
      </c>
      <c r="C136" s="151" t="str">
        <f>'Crisis Indicator Data'!C133</f>
        <v>THA001</v>
      </c>
      <c r="D136" s="151" t="str">
        <f>'Crisis Indicator Data'!D133</f>
        <v>Thailand</v>
      </c>
      <c r="E136" s="152" t="str">
        <f>'Crisis Indicator Data'!E133</f>
        <v>THA</v>
      </c>
      <c r="F136" s="256">
        <f>IF(B136="Regional crisis",(IF(VLOOKUP($C136,'Regional Crises'!$B$1:$R$66,7,FALSE)="x","x",ROUND(IF(VLOOKUP($C136,'Regional Crises'!$B$1:$R$66,7,FALSE)&gt;$F$3,5,IF(VLOOKUP($C136,'Regional Crises'!$B$1:$R$66,7,FALSE)&lt;F$4,0,($F$3-VLOOKUP($C136,'Regional Crises'!$B$1:$R$66,7,FALSE))/($F$3-$F$4)*5)),1))),IF(VLOOKUP($E136,'Country Indicator Data'!$B$4:$N$300,3,FALSE)="x","x",ROUND(IF(VLOOKUP($E136,'Country Indicator Data'!$B$4:$N$300,3,FALSE)&gt;$F$3,5,IF(VLOOKUP($E136,'Country Indicator Data'!$B$4:$N$300,3,FALSE)&lt;$F$4,0,($F$3-VLOOKUP($E136,'Country Indicator Data'!$B$4:$N$300,3,FALSE))/($F$3-$F$4)*5)),1)))</f>
        <v>2.1</v>
      </c>
      <c r="G136" s="256">
        <f>IF(B136="Regional crisis",(IF(VLOOKUP($C136,'Regional Crises'!$B$1:$R$66,9,FALSE)="x","x",ROUND(IF(VLOOKUP($C136,'Regional Crises'!$B$1:$R$66,9,FALSE)&gt;G$3,5,IF(VLOOKUP($C136,'Regional Crises'!$B$1:$R$66,9,FALSE)&lt;G$4,0,(G$3-VLOOKUP($C136,'Regional Crises'!$B$1:$R$66,9,FALSE))/(G$3-G$4)*5)),1))),IF(VLOOKUP($E136,'Country Indicator Data'!$B$4:$N$300,5,FALSE)="x","x",ROUND(IF(VLOOKUP($E136,'Country Indicator Data'!$B$4:$N$300,5,FALSE)&gt;G$3,5,IF(VLOOKUP($E136,'Country Indicator Data'!$B$4:$N$300,5,FALSE)&lt;G$4,0,(G$3-VLOOKUP($E136,'Country Indicator Data'!$B$4:$N$300,5,FALSE))/(G$3-G$4)*5)),1)))</f>
        <v>3.4</v>
      </c>
      <c r="H136" s="256">
        <f t="shared" si="52"/>
        <v>2.75</v>
      </c>
      <c r="I136" s="256">
        <f>IF(B136="Regional crisis",(IF(VLOOKUP($C136,'Regional Crises'!$B$1:$R$66,6,FALSE)="x","x",ROUND(IF(VLOOKUP($C136,'Regional Crises'!$B$1:$R$66,6,FALSE)&gt;I$3,5,IF(VLOOKUP($C136,'Regional Crises'!$B$1:$R$66,6,FALSE)&lt;I$4,0,5-(I$3-VLOOKUP($C136,'Regional Crises'!$B$1:$R$66,6,FALSE))/(I$3-I$4)*5)),1))),IF(VLOOKUP($E136,'Country Indicator Data'!$B$4:$N$300,2,FALSE)="x","x",ROUND(IF(VLOOKUP($E136,'Country Indicator Data'!$B$4:$N$300,2,FALSE)&gt;I$3,5,IF(VLOOKUP($E136,'Country Indicator Data'!$B$4:$N$300,2,FALSE)&lt;I$4,0,5-(I$3-VLOOKUP($E136,'Country Indicator Data'!$B$4:$N$300,2,FALSE))/(I$3-I$4)*5)),1)))</f>
        <v>1.6</v>
      </c>
      <c r="J136" s="256">
        <f>IF(B136="Regional crisis",(IF(VLOOKUP($C136,'Regional Crises'!$B$1:$R$66,8,FALSE)="x","x",ROUND(IF(VLOOKUP($C136,'Regional Crises'!$B$1:$R$66,8,FALSE)&gt;J$3,5,IF(VLOOKUP($C136,'Regional Crises'!$B$1:$R$66,8,FALSE)&lt;J$4,0,5-(J$3-VLOOKUP($C136,'Regional Crises'!$B$1:$R$66,8,FALSE))/(J$3-J$4)*5)),1))),IF(VLOOKUP($E136,'Country Indicator Data'!$B$4:$N$300,4,FALSE)="x","x",ROUND(IF(VLOOKUP($E136,'Country Indicator Data'!$B$4:$N$300,4,FALSE)&gt;J$3,5,IF(VLOOKUP($E136,'Country Indicator Data'!$B$4:$N$300,4,FALSE)&lt;J$4,0,5-(J$3-VLOOKUP($E136,'Country Indicator Data'!$B$4:$N$300,4,FALSE))/(J$3-J$4)*5)),1)))</f>
        <v>0.5</v>
      </c>
      <c r="K136" s="256">
        <f t="shared" si="53"/>
        <v>1.05</v>
      </c>
      <c r="L136" s="256">
        <f>IF(B136="Regional crisis",(IF(VLOOKUP($C136,'Regional Crises'!$B$1:$R$66,10,FALSE)="x","x",ROUND(IF(VLOOKUP($C136,'Regional Crises'!$B$1:$R$66,10,FALSE)&gt;L$3,5,IF(VLOOKUP($C136,'Regional Crises'!$B$1:$R$66,10,FALSE)&lt;L$4,0,5-(L$3-VLOOKUP($C136,'Regional Crises'!$B$1:$R$66,10,FALSE))/(L$3-L$4)*5)),1))),IF(VLOOKUP($E136,'Country Indicator Data'!$B$4:$N$300,6,FALSE)="x","x",ROUND(IF(VLOOKUP($E136,'Country Indicator Data'!$B$4:$N$300,6,FALSE)&gt;L$3,5,IF(VLOOKUP($E136,'Country Indicator Data'!$B$4:$N$300,6,FALSE)&lt;L$4,0,5-(L$3-VLOOKUP($E136,'Country Indicator Data'!$B$4:$N$300,6,FALSE))/(L$3-L$4)*5)),1)))</f>
        <v>2.5</v>
      </c>
      <c r="M136" s="256">
        <f>IF(B136="Regional crisis",(IF(VLOOKUP($C136,'Regional Crises'!$B$1:$R$66,11,FALSE)="x","x",ROUND(IF(VLOOKUP($C136,'Regional Crises'!$B$1:$R$66,11,FALSE)&gt;M$3,5,IF(VLOOKUP($C136,'Regional Crises'!$B$1:$R$66,11,FALSE)&lt;M$4,0,5-(M$3-VLOOKUP($C136,'Regional Crises'!$B$1:$R$66,11,FALSE))/(M$3-M$4)*5)),1))),IF(VLOOKUP($E136,'Country Indicator Data'!$B$4:$N$300,7,FALSE)="x","x",ROUND(IF(VLOOKUP($E136,'Country Indicator Data'!$B$4:$N$300,7,FALSE)&gt;M$3,5,IF(VLOOKUP($E136,'Country Indicator Data'!$B$4:$N$300,7,FALSE)&lt;M$4,0,5-(M$3-VLOOKUP($E136,'Country Indicator Data'!$B$4:$N$300,7,FALSE))/(M$3-M$4)*5)),1)))</f>
        <v>1.2</v>
      </c>
      <c r="N136" s="256">
        <f t="shared" si="54"/>
        <v>1.85</v>
      </c>
      <c r="O136" s="256">
        <f t="shared" si="55"/>
        <v>1.8833333333333335</v>
      </c>
      <c r="P136" s="256">
        <f>IF(B136="Regional crisis",VLOOKUP(C136,'Regional Crises'!$B$1:$R$69,12,FALSE),VLOOKUP(E136,'Country Indicator Data'!$B$4:$I$300,8,FALSE))</f>
        <v>3</v>
      </c>
      <c r="Q136" s="256">
        <f>IF($B136="Regional crisis",((IF(VLOOKUP($C136,'Regional Crises'!$B$1:$R$66,13,FALSE)="x","x",ROUND(IF(VLOOKUP($C136,'Regional Crises'!$B$1:$R$66,13,FALSE)&gt;Q$3,5,IF(VLOOKUP($C136,'Regional Crises'!$B$1:$R$66,13,FALSE)&lt;Q$4,0,5-(LOG(Q$3)-LOG(VLOOKUP($C136,'Regional Crises'!$B$1:$R$66,13,FALSE)))/(LOG(Q$3)-LOG(Q$4))*5)),1)))),(IF(VLOOKUP($E136,'Country Indicator Data'!$B$4:$N$300,9,FALSE)="x","x",ROUND(IF(VLOOKUP($E136,'Country Indicator Data'!$B$4:$N$300,9,FALSE)&gt;Q$3,5,IF(VLOOKUP($E136,'Country Indicator Data'!$B$4:$N$300,9,FALSE)&lt;Q$4,0,5-(LOG(Q$3)-LOG(VLOOKUP($E136,'Country Indicator Data'!$B$4:$N$300,9,FALSE)))/(LOG(Q$3)-LOG(Q$4))*5)),1))))</f>
        <v>1.8</v>
      </c>
      <c r="R136" s="256">
        <f t="shared" si="56"/>
        <v>2.4</v>
      </c>
      <c r="S136" s="256">
        <f>IF(B136="Regional crisis",((IF(VLOOKUP($C136,'Regional Crises'!$B$1:$R$66,17,FALSE)="x","x",ROUND(IF(VLOOKUP($C136,'Regional Crises'!$B$1:$R$66,17,FALSE)&gt;S$3,0,IF(VLOOKUP($C136,'Regional Crises'!$B$1:$R$66,17,FALSE)&lt;S$4,5,(S$3-VLOOKUP($C136,'Regional Crises'!$B$1:$R$66,17,FALSE))/(S$3-S$4)*5)),1)))),(IF(VLOOKUP($E136,'Country Indicator Data'!$B$4:$N$300,13,FALSE)="x","x",ROUND(IF(VLOOKUP($E136,'Country Indicator Data'!$B$4:$N$300,13,FALSE)&gt;S$3,0,IF(VLOOKUP($E136,'Country Indicator Data'!$B$4:$N$300,13,FALSE)&lt;S$4,5,(S$3-VLOOKUP($E136,'Country Indicator Data'!$B$4:$N$300,13,FALSE))/(S$3-S$4)*5)),1))))</f>
        <v>3.2</v>
      </c>
      <c r="T136" s="256">
        <f>IF(B136="Regional crisis",((IF(VLOOKUP($C136,'Regional Crises'!$B$1:$R$66,14,FALSE)="x","x",ROUND(IF(VLOOKUP($C136,'Regional Crises'!$B$1:$R$66,14,FALSE)&gt;T$3,0,IF(VLOOKUP($C136,'Regional Crises'!$B$1:$R$66,14,FALSE)&lt;T$4,5,(T$3-VLOOKUP($C136,'Regional Crises'!$B$1:$R$66,14,FALSE))/(T$3-T$4)*5)),1)))),(IF(VLOOKUP($E136,'Country Indicator Data'!$B$4:$N$300,10,FALSE)="x","x",ROUND(IF(VLOOKUP($E136,'Country Indicator Data'!$B$4:$N$300,10,FALSE)&gt;T$3,0,IF(VLOOKUP($E136,'Country Indicator Data'!$B$4:$N$300,10,FALSE)&lt;T$4,5,(T$3-VLOOKUP($E136,'Country Indicator Data'!$B$4:$N$300,10,FALSE))/(T$3-T$4)*5)),1))))</f>
        <v>2.4</v>
      </c>
      <c r="U136" s="256">
        <f>IF(B136="Regional crisis",((IF(VLOOKUP($C136,'Regional Crises'!$B$1:$R$66,15,FALSE)="x","x",ROUND(IF(VLOOKUP($C136,'Regional Crises'!$B$1:$R$66,15,FALSE)&gt;U$3,0,IF(VLOOKUP($C136,'Regional Crises'!$B$1:$R$66,15,FALSE)&lt;U$4,5,(U$3-VLOOKUP($C136,'Regional Crises'!$B$1:$R$66,15,FALSE))/(U$3-U$4)*5)),1)))),(IF(VLOOKUP($E136,'Country Indicator Data'!$B$4:$N$300,11,FALSE)="x","x",ROUND(IF(VLOOKUP($E136,'Country Indicator Data'!$B$4:$N$300,11,FALSE)&gt;U$3,0,IF(VLOOKUP($E136,'Country Indicator Data'!$B$4:$N$300,11,FALSE)&lt;U$4,5,(U$3-VLOOKUP($E136,'Country Indicator Data'!$B$4:$N$300,11,FALSE))/(U$3-U$4)*5)),1))))</f>
        <v>3.4</v>
      </c>
      <c r="V136" s="256">
        <f>IF(B136="Regional crisis",((IF(VLOOKUP($C136,'Regional Crises'!$B$1:$R$66,16,FALSE)="x","x",ROUND(IF(VLOOKUP($C136,'Regional Crises'!$B$1:$R$66,16,FALSE)&gt;V$3,0,IF(VLOOKUP($C136,'Regional Crises'!$B$1:$R$66,16,FALSE)&lt;V$4,5,(V$3-VLOOKUP($C136,'Regional Crises'!$B$1:$R$66,16,FALSE))/(V$3-V$4)*5)),1)))),(IF(VLOOKUP($E136,'Country Indicator Data'!$B$4:$N$300,12,FALSE)="x","x",ROUND(IF(VLOOKUP($E136,'Country Indicator Data'!$B$4:$N$300,12,FALSE)&gt;V$3,0,IF(VLOOKUP($E136,'Country Indicator Data'!$B$4:$N$300,12,FALSE)&lt;V$4,5,(V$3-VLOOKUP($E136,'Country Indicator Data'!$B$4:$N$300,12,FALSE))/(V$3-V$4)*5)),1))))</f>
        <v>3.4</v>
      </c>
      <c r="W136" s="256">
        <f t="shared" si="57"/>
        <v>3.1</v>
      </c>
      <c r="X136" s="256">
        <f t="shared" si="58"/>
        <v>2.5</v>
      </c>
      <c r="Y136" s="263">
        <f>IF('Core Indicators'!FC133="x","x",IF('Core Indicators'!FC133&gt;=5,5,IF('Core Indicators'!FC133&gt;=4,4,IF('Core Indicators'!FC133&gt;=3,3,IF('Core Indicators'!FC133&gt;=2,2,IF('Core Indicators'!FC133&gt;=1,1,0))))))</f>
        <v>2</v>
      </c>
      <c r="Z136" s="256">
        <f t="shared" si="59"/>
        <v>2</v>
      </c>
      <c r="AA136" s="263">
        <f>'Crisis Indicator Data'!Y133</f>
        <v>0</v>
      </c>
      <c r="AB136" s="263">
        <f>'Crisis Indicator Data'!Z133</f>
        <v>1</v>
      </c>
      <c r="AC136" s="263">
        <f>'Crisis Indicator Data'!AA133</f>
        <v>1</v>
      </c>
      <c r="AD136" s="263">
        <f>'Crisis Indicator Data'!AB133</f>
        <v>0</v>
      </c>
      <c r="AE136" s="263">
        <f t="shared" si="60"/>
        <v>2</v>
      </c>
      <c r="AF136" s="263">
        <f>'Crisis Indicator Data'!AC133</f>
        <v>2</v>
      </c>
      <c r="AG136" s="263">
        <f>'Crisis Indicator Data'!AD133</f>
        <v>2</v>
      </c>
      <c r="AH136" s="263">
        <f t="shared" si="61"/>
        <v>4</v>
      </c>
      <c r="AI136" s="263">
        <f>'Crisis Indicator Data'!AE133</f>
        <v>1</v>
      </c>
      <c r="AJ136" s="263">
        <f>'Crisis Indicator Data'!AF133</f>
        <v>3</v>
      </c>
      <c r="AK136" s="263">
        <f>'Crisis Indicator Data'!AG133</f>
        <v>1</v>
      </c>
      <c r="AL136" s="263">
        <f t="shared" si="62"/>
        <v>4</v>
      </c>
      <c r="AM136" s="256">
        <f t="shared" si="63"/>
        <v>3</v>
      </c>
      <c r="AN136" s="256">
        <f t="shared" si="64"/>
        <v>2.5</v>
      </c>
    </row>
    <row r="137" spans="1:40" ht="13.5" customHeight="1" x14ac:dyDescent="0.35">
      <c r="A137" s="150" t="str">
        <f>'Crisis Indicator Data'!A134</f>
        <v xml:space="preserve">Conflict in southern Thailand </v>
      </c>
      <c r="B137" s="151" t="str">
        <f>'Crisis Indicator Data'!B134</f>
        <v>Conflict</v>
      </c>
      <c r="C137" s="151" t="str">
        <f>'Crisis Indicator Data'!C134</f>
        <v>THA002</v>
      </c>
      <c r="D137" s="151" t="str">
        <f>'Crisis Indicator Data'!D134</f>
        <v>Thailand</v>
      </c>
      <c r="E137" s="152" t="str">
        <f>'Crisis Indicator Data'!E134</f>
        <v>THA</v>
      </c>
      <c r="F137" s="256">
        <f>IF(B137="Regional crisis",(IF(VLOOKUP($C137,'Regional Crises'!$B$1:$R$66,7,FALSE)="x","x",ROUND(IF(VLOOKUP($C137,'Regional Crises'!$B$1:$R$66,7,FALSE)&gt;$F$3,5,IF(VLOOKUP($C137,'Regional Crises'!$B$1:$R$66,7,FALSE)&lt;F$4,0,($F$3-VLOOKUP($C137,'Regional Crises'!$B$1:$R$66,7,FALSE))/($F$3-$F$4)*5)),1))),IF(VLOOKUP($E137,'Country Indicator Data'!$B$4:$N$300,3,FALSE)="x","x",ROUND(IF(VLOOKUP($E137,'Country Indicator Data'!$B$4:$N$300,3,FALSE)&gt;$F$3,5,IF(VLOOKUP($E137,'Country Indicator Data'!$B$4:$N$300,3,FALSE)&lt;$F$4,0,($F$3-VLOOKUP($E137,'Country Indicator Data'!$B$4:$N$300,3,FALSE))/($F$3-$F$4)*5)),1)))</f>
        <v>2.1</v>
      </c>
      <c r="G137" s="256">
        <f>IF(B137="Regional crisis",(IF(VLOOKUP($C137,'Regional Crises'!$B$1:$R$66,9,FALSE)="x","x",ROUND(IF(VLOOKUP($C137,'Regional Crises'!$B$1:$R$66,9,FALSE)&gt;G$3,5,IF(VLOOKUP($C137,'Regional Crises'!$B$1:$R$66,9,FALSE)&lt;G$4,0,(G$3-VLOOKUP($C137,'Regional Crises'!$B$1:$R$66,9,FALSE))/(G$3-G$4)*5)),1))),IF(VLOOKUP($E137,'Country Indicator Data'!$B$4:$N$300,5,FALSE)="x","x",ROUND(IF(VLOOKUP($E137,'Country Indicator Data'!$B$4:$N$300,5,FALSE)&gt;G$3,5,IF(VLOOKUP($E137,'Country Indicator Data'!$B$4:$N$300,5,FALSE)&lt;G$4,0,(G$3-VLOOKUP($E137,'Country Indicator Data'!$B$4:$N$300,5,FALSE))/(G$3-G$4)*5)),1)))</f>
        <v>3.4</v>
      </c>
      <c r="H137" s="256">
        <f t="shared" si="52"/>
        <v>2.75</v>
      </c>
      <c r="I137" s="256">
        <f>IF(B137="Regional crisis",(IF(VLOOKUP($C137,'Regional Crises'!$B$1:$R$66,6,FALSE)="x","x",ROUND(IF(VLOOKUP($C137,'Regional Crises'!$B$1:$R$66,6,FALSE)&gt;I$3,5,IF(VLOOKUP($C137,'Regional Crises'!$B$1:$R$66,6,FALSE)&lt;I$4,0,5-(I$3-VLOOKUP($C137,'Regional Crises'!$B$1:$R$66,6,FALSE))/(I$3-I$4)*5)),1))),IF(VLOOKUP($E137,'Country Indicator Data'!$B$4:$N$300,2,FALSE)="x","x",ROUND(IF(VLOOKUP($E137,'Country Indicator Data'!$B$4:$N$300,2,FALSE)&gt;I$3,5,IF(VLOOKUP($E137,'Country Indicator Data'!$B$4:$N$300,2,FALSE)&lt;I$4,0,5-(I$3-VLOOKUP($E137,'Country Indicator Data'!$B$4:$N$300,2,FALSE))/(I$3-I$4)*5)),1)))</f>
        <v>1.6</v>
      </c>
      <c r="J137" s="256">
        <f>IF(B137="Regional crisis",(IF(VLOOKUP($C137,'Regional Crises'!$B$1:$R$66,8,FALSE)="x","x",ROUND(IF(VLOOKUP($C137,'Regional Crises'!$B$1:$R$66,8,FALSE)&gt;J$3,5,IF(VLOOKUP($C137,'Regional Crises'!$B$1:$R$66,8,FALSE)&lt;J$4,0,5-(J$3-VLOOKUP($C137,'Regional Crises'!$B$1:$R$66,8,FALSE))/(J$3-J$4)*5)),1))),IF(VLOOKUP($E137,'Country Indicator Data'!$B$4:$N$300,4,FALSE)="x","x",ROUND(IF(VLOOKUP($E137,'Country Indicator Data'!$B$4:$N$300,4,FALSE)&gt;J$3,5,IF(VLOOKUP($E137,'Country Indicator Data'!$B$4:$N$300,4,FALSE)&lt;J$4,0,5-(J$3-VLOOKUP($E137,'Country Indicator Data'!$B$4:$N$300,4,FALSE))/(J$3-J$4)*5)),1)))</f>
        <v>0.5</v>
      </c>
      <c r="K137" s="256">
        <f t="shared" si="53"/>
        <v>1.05</v>
      </c>
      <c r="L137" s="256">
        <f>IF(B137="Regional crisis",(IF(VLOOKUP($C137,'Regional Crises'!$B$1:$R$66,10,FALSE)="x","x",ROUND(IF(VLOOKUP($C137,'Regional Crises'!$B$1:$R$66,10,FALSE)&gt;L$3,5,IF(VLOOKUP($C137,'Regional Crises'!$B$1:$R$66,10,FALSE)&lt;L$4,0,5-(L$3-VLOOKUP($C137,'Regional Crises'!$B$1:$R$66,10,FALSE))/(L$3-L$4)*5)),1))),IF(VLOOKUP($E137,'Country Indicator Data'!$B$4:$N$300,6,FALSE)="x","x",ROUND(IF(VLOOKUP($E137,'Country Indicator Data'!$B$4:$N$300,6,FALSE)&gt;L$3,5,IF(VLOOKUP($E137,'Country Indicator Data'!$B$4:$N$300,6,FALSE)&lt;L$4,0,5-(L$3-VLOOKUP($E137,'Country Indicator Data'!$B$4:$N$300,6,FALSE))/(L$3-L$4)*5)),1)))</f>
        <v>2.5</v>
      </c>
      <c r="M137" s="256">
        <f>IF(B137="Regional crisis",(IF(VLOOKUP($C137,'Regional Crises'!$B$1:$R$66,11,FALSE)="x","x",ROUND(IF(VLOOKUP($C137,'Regional Crises'!$B$1:$R$66,11,FALSE)&gt;M$3,5,IF(VLOOKUP($C137,'Regional Crises'!$B$1:$R$66,11,FALSE)&lt;M$4,0,5-(M$3-VLOOKUP($C137,'Regional Crises'!$B$1:$R$66,11,FALSE))/(M$3-M$4)*5)),1))),IF(VLOOKUP($E137,'Country Indicator Data'!$B$4:$N$300,7,FALSE)="x","x",ROUND(IF(VLOOKUP($E137,'Country Indicator Data'!$B$4:$N$300,7,FALSE)&gt;M$3,5,IF(VLOOKUP($E137,'Country Indicator Data'!$B$4:$N$300,7,FALSE)&lt;M$4,0,5-(M$3-VLOOKUP($E137,'Country Indicator Data'!$B$4:$N$300,7,FALSE))/(M$3-M$4)*5)),1)))</f>
        <v>1.2</v>
      </c>
      <c r="N137" s="256">
        <f t="shared" si="54"/>
        <v>1.85</v>
      </c>
      <c r="O137" s="256">
        <f t="shared" si="55"/>
        <v>1.8833333333333335</v>
      </c>
      <c r="P137" s="256">
        <f>IF(B137="Regional crisis",VLOOKUP(C137,'Regional Crises'!$B$1:$R$69,12,FALSE),VLOOKUP(E137,'Country Indicator Data'!$B$4:$I$300,8,FALSE))</f>
        <v>3</v>
      </c>
      <c r="Q137" s="256">
        <f>IF($B137="Regional crisis",((IF(VLOOKUP($C137,'Regional Crises'!$B$1:$R$66,13,FALSE)="x","x",ROUND(IF(VLOOKUP($C137,'Regional Crises'!$B$1:$R$66,13,FALSE)&gt;Q$3,5,IF(VLOOKUP($C137,'Regional Crises'!$B$1:$R$66,13,FALSE)&lt;Q$4,0,5-(LOG(Q$3)-LOG(VLOOKUP($C137,'Regional Crises'!$B$1:$R$66,13,FALSE)))/(LOG(Q$3)-LOG(Q$4))*5)),1)))),(IF(VLOOKUP($E137,'Country Indicator Data'!$B$4:$N$300,9,FALSE)="x","x",ROUND(IF(VLOOKUP($E137,'Country Indicator Data'!$B$4:$N$300,9,FALSE)&gt;Q$3,5,IF(VLOOKUP($E137,'Country Indicator Data'!$B$4:$N$300,9,FALSE)&lt;Q$4,0,5-(LOG(Q$3)-LOG(VLOOKUP($E137,'Country Indicator Data'!$B$4:$N$300,9,FALSE)))/(LOG(Q$3)-LOG(Q$4))*5)),1))))</f>
        <v>1.8</v>
      </c>
      <c r="R137" s="256">
        <f t="shared" si="56"/>
        <v>2.4</v>
      </c>
      <c r="S137" s="256">
        <f>IF(B137="Regional crisis",((IF(VLOOKUP($C137,'Regional Crises'!$B$1:$R$66,17,FALSE)="x","x",ROUND(IF(VLOOKUP($C137,'Regional Crises'!$B$1:$R$66,17,FALSE)&gt;S$3,0,IF(VLOOKUP($C137,'Regional Crises'!$B$1:$R$66,17,FALSE)&lt;S$4,5,(S$3-VLOOKUP($C137,'Regional Crises'!$B$1:$R$66,17,FALSE))/(S$3-S$4)*5)),1)))),(IF(VLOOKUP($E137,'Country Indicator Data'!$B$4:$N$300,13,FALSE)="x","x",ROUND(IF(VLOOKUP($E137,'Country Indicator Data'!$B$4:$N$300,13,FALSE)&gt;S$3,0,IF(VLOOKUP($E137,'Country Indicator Data'!$B$4:$N$300,13,FALSE)&lt;S$4,5,(S$3-VLOOKUP($E137,'Country Indicator Data'!$B$4:$N$300,13,FALSE))/(S$3-S$4)*5)),1))))</f>
        <v>3.2</v>
      </c>
      <c r="T137" s="256">
        <f>IF(B137="Regional crisis",((IF(VLOOKUP($C137,'Regional Crises'!$B$1:$R$66,14,FALSE)="x","x",ROUND(IF(VLOOKUP($C137,'Regional Crises'!$B$1:$R$66,14,FALSE)&gt;T$3,0,IF(VLOOKUP($C137,'Regional Crises'!$B$1:$R$66,14,FALSE)&lt;T$4,5,(T$3-VLOOKUP($C137,'Regional Crises'!$B$1:$R$66,14,FALSE))/(T$3-T$4)*5)),1)))),(IF(VLOOKUP($E137,'Country Indicator Data'!$B$4:$N$300,10,FALSE)="x","x",ROUND(IF(VLOOKUP($E137,'Country Indicator Data'!$B$4:$N$300,10,FALSE)&gt;T$3,0,IF(VLOOKUP($E137,'Country Indicator Data'!$B$4:$N$300,10,FALSE)&lt;T$4,5,(T$3-VLOOKUP($E137,'Country Indicator Data'!$B$4:$N$300,10,FALSE))/(T$3-T$4)*5)),1))))</f>
        <v>2.4</v>
      </c>
      <c r="U137" s="256">
        <f>IF(B137="Regional crisis",((IF(VLOOKUP($C137,'Regional Crises'!$B$1:$R$66,15,FALSE)="x","x",ROUND(IF(VLOOKUP($C137,'Regional Crises'!$B$1:$R$66,15,FALSE)&gt;U$3,0,IF(VLOOKUP($C137,'Regional Crises'!$B$1:$R$66,15,FALSE)&lt;U$4,5,(U$3-VLOOKUP($C137,'Regional Crises'!$B$1:$R$66,15,FALSE))/(U$3-U$4)*5)),1)))),(IF(VLOOKUP($E137,'Country Indicator Data'!$B$4:$N$300,11,FALSE)="x","x",ROUND(IF(VLOOKUP($E137,'Country Indicator Data'!$B$4:$N$300,11,FALSE)&gt;U$3,0,IF(VLOOKUP($E137,'Country Indicator Data'!$B$4:$N$300,11,FALSE)&lt;U$4,5,(U$3-VLOOKUP($E137,'Country Indicator Data'!$B$4:$N$300,11,FALSE))/(U$3-U$4)*5)),1))))</f>
        <v>3.4</v>
      </c>
      <c r="V137" s="256">
        <f>IF(B137="Regional crisis",((IF(VLOOKUP($C137,'Regional Crises'!$B$1:$R$66,16,FALSE)="x","x",ROUND(IF(VLOOKUP($C137,'Regional Crises'!$B$1:$R$66,16,FALSE)&gt;V$3,0,IF(VLOOKUP($C137,'Regional Crises'!$B$1:$R$66,16,FALSE)&lt;V$4,5,(V$3-VLOOKUP($C137,'Regional Crises'!$B$1:$R$66,16,FALSE))/(V$3-V$4)*5)),1)))),(IF(VLOOKUP($E137,'Country Indicator Data'!$B$4:$N$300,12,FALSE)="x","x",ROUND(IF(VLOOKUP($E137,'Country Indicator Data'!$B$4:$N$300,12,FALSE)&gt;V$3,0,IF(VLOOKUP($E137,'Country Indicator Data'!$B$4:$N$300,12,FALSE)&lt;V$4,5,(V$3-VLOOKUP($E137,'Country Indicator Data'!$B$4:$N$300,12,FALSE))/(V$3-V$4)*5)),1))))</f>
        <v>3.4</v>
      </c>
      <c r="W137" s="256">
        <f t="shared" si="57"/>
        <v>3.1</v>
      </c>
      <c r="X137" s="256">
        <f t="shared" si="58"/>
        <v>2.5</v>
      </c>
      <c r="Y137" s="263">
        <f>IF('Core Indicators'!FC134="x","x",IF('Core Indicators'!FC134&gt;=5,5,IF('Core Indicators'!FC134&gt;=4,4,IF('Core Indicators'!FC134&gt;=3,3,IF('Core Indicators'!FC134&gt;=2,2,IF('Core Indicators'!FC134&gt;=1,1,0))))))</f>
        <v>1</v>
      </c>
      <c r="Z137" s="256">
        <f t="shared" si="59"/>
        <v>1</v>
      </c>
      <c r="AA137" s="263">
        <f>'Crisis Indicator Data'!Y134</f>
        <v>0</v>
      </c>
      <c r="AB137" s="263">
        <f>'Crisis Indicator Data'!Z134</f>
        <v>1</v>
      </c>
      <c r="AC137" s="263">
        <f>'Crisis Indicator Data'!AA134</f>
        <v>0</v>
      </c>
      <c r="AD137" s="263">
        <f>'Crisis Indicator Data'!AB134</f>
        <v>0</v>
      </c>
      <c r="AE137" s="263">
        <f t="shared" si="60"/>
        <v>1</v>
      </c>
      <c r="AF137" s="263">
        <f>'Crisis Indicator Data'!AC134</f>
        <v>2</v>
      </c>
      <c r="AG137" s="263">
        <f>'Crisis Indicator Data'!AD134</f>
        <v>0</v>
      </c>
      <c r="AH137" s="263">
        <f t="shared" si="61"/>
        <v>2</v>
      </c>
      <c r="AI137" s="263">
        <f>'Crisis Indicator Data'!AE134</f>
        <v>1</v>
      </c>
      <c r="AJ137" s="263">
        <f>'Crisis Indicator Data'!AF134</f>
        <v>3</v>
      </c>
      <c r="AK137" s="263">
        <f>'Crisis Indicator Data'!AG134</f>
        <v>0</v>
      </c>
      <c r="AL137" s="263">
        <f t="shared" si="62"/>
        <v>3</v>
      </c>
      <c r="AM137" s="256">
        <f t="shared" si="63"/>
        <v>2</v>
      </c>
      <c r="AN137" s="256">
        <f t="shared" si="64"/>
        <v>1.5</v>
      </c>
    </row>
    <row r="138" spans="1:40" ht="13.5" customHeight="1" x14ac:dyDescent="0.35">
      <c r="A138" s="150" t="str">
        <f>'Crisis Indicator Data'!A135</f>
        <v>Myanmar refugees in Thailand</v>
      </c>
      <c r="B138" s="151" t="str">
        <f>'Crisis Indicator Data'!B135</f>
        <v>International displacement</v>
      </c>
      <c r="C138" s="151" t="str">
        <f>'Crisis Indicator Data'!C135</f>
        <v>THA003</v>
      </c>
      <c r="D138" s="151" t="str">
        <f>'Crisis Indicator Data'!D135</f>
        <v>Thailand</v>
      </c>
      <c r="E138" s="152" t="str">
        <f>'Crisis Indicator Data'!E135</f>
        <v>THA</v>
      </c>
      <c r="F138" s="256">
        <f>IF(B138="Regional crisis",(IF(VLOOKUP($C138,'Regional Crises'!$B$1:$R$66,7,FALSE)="x","x",ROUND(IF(VLOOKUP($C138,'Regional Crises'!$B$1:$R$66,7,FALSE)&gt;$F$3,5,IF(VLOOKUP($C138,'Regional Crises'!$B$1:$R$66,7,FALSE)&lt;F$4,0,($F$3-VLOOKUP($C138,'Regional Crises'!$B$1:$R$66,7,FALSE))/($F$3-$F$4)*5)),1))),IF(VLOOKUP($E138,'Country Indicator Data'!$B$4:$N$300,3,FALSE)="x","x",ROUND(IF(VLOOKUP($E138,'Country Indicator Data'!$B$4:$N$300,3,FALSE)&gt;$F$3,5,IF(VLOOKUP($E138,'Country Indicator Data'!$B$4:$N$300,3,FALSE)&lt;$F$4,0,($F$3-VLOOKUP($E138,'Country Indicator Data'!$B$4:$N$300,3,FALSE))/($F$3-$F$4)*5)),1)))</f>
        <v>2.1</v>
      </c>
      <c r="G138" s="256">
        <f>IF(B138="Regional crisis",(IF(VLOOKUP($C138,'Regional Crises'!$B$1:$R$66,9,FALSE)="x","x",ROUND(IF(VLOOKUP($C138,'Regional Crises'!$B$1:$R$66,9,FALSE)&gt;G$3,5,IF(VLOOKUP($C138,'Regional Crises'!$B$1:$R$66,9,FALSE)&lt;G$4,0,(G$3-VLOOKUP($C138,'Regional Crises'!$B$1:$R$66,9,FALSE))/(G$3-G$4)*5)),1))),IF(VLOOKUP($E138,'Country Indicator Data'!$B$4:$N$300,5,FALSE)="x","x",ROUND(IF(VLOOKUP($E138,'Country Indicator Data'!$B$4:$N$300,5,FALSE)&gt;G$3,5,IF(VLOOKUP($E138,'Country Indicator Data'!$B$4:$N$300,5,FALSE)&lt;G$4,0,(G$3-VLOOKUP($E138,'Country Indicator Data'!$B$4:$N$300,5,FALSE))/(G$3-G$4)*5)),1)))</f>
        <v>3.4</v>
      </c>
      <c r="H138" s="256">
        <f t="shared" si="52"/>
        <v>2.75</v>
      </c>
      <c r="I138" s="256">
        <f>IF(B138="Regional crisis",(IF(VLOOKUP($C138,'Regional Crises'!$B$1:$R$66,6,FALSE)="x","x",ROUND(IF(VLOOKUP($C138,'Regional Crises'!$B$1:$R$66,6,FALSE)&gt;I$3,5,IF(VLOOKUP($C138,'Regional Crises'!$B$1:$R$66,6,FALSE)&lt;I$4,0,5-(I$3-VLOOKUP($C138,'Regional Crises'!$B$1:$R$66,6,FALSE))/(I$3-I$4)*5)),1))),IF(VLOOKUP($E138,'Country Indicator Data'!$B$4:$N$300,2,FALSE)="x","x",ROUND(IF(VLOOKUP($E138,'Country Indicator Data'!$B$4:$N$300,2,FALSE)&gt;I$3,5,IF(VLOOKUP($E138,'Country Indicator Data'!$B$4:$N$300,2,FALSE)&lt;I$4,0,5-(I$3-VLOOKUP($E138,'Country Indicator Data'!$B$4:$N$300,2,FALSE))/(I$3-I$4)*5)),1)))</f>
        <v>1.6</v>
      </c>
      <c r="J138" s="256">
        <f>IF(B138="Regional crisis",(IF(VLOOKUP($C138,'Regional Crises'!$B$1:$R$66,8,FALSE)="x","x",ROUND(IF(VLOOKUP($C138,'Regional Crises'!$B$1:$R$66,8,FALSE)&gt;J$3,5,IF(VLOOKUP($C138,'Regional Crises'!$B$1:$R$66,8,FALSE)&lt;J$4,0,5-(J$3-VLOOKUP($C138,'Regional Crises'!$B$1:$R$66,8,FALSE))/(J$3-J$4)*5)),1))),IF(VLOOKUP($E138,'Country Indicator Data'!$B$4:$N$300,4,FALSE)="x","x",ROUND(IF(VLOOKUP($E138,'Country Indicator Data'!$B$4:$N$300,4,FALSE)&gt;J$3,5,IF(VLOOKUP($E138,'Country Indicator Data'!$B$4:$N$300,4,FALSE)&lt;J$4,0,5-(J$3-VLOOKUP($E138,'Country Indicator Data'!$B$4:$N$300,4,FALSE))/(J$3-J$4)*5)),1)))</f>
        <v>0.5</v>
      </c>
      <c r="K138" s="256">
        <f t="shared" si="53"/>
        <v>1.05</v>
      </c>
      <c r="L138" s="256">
        <f>IF(B138="Regional crisis",(IF(VLOOKUP($C138,'Regional Crises'!$B$1:$R$66,10,FALSE)="x","x",ROUND(IF(VLOOKUP($C138,'Regional Crises'!$B$1:$R$66,10,FALSE)&gt;L$3,5,IF(VLOOKUP($C138,'Regional Crises'!$B$1:$R$66,10,FALSE)&lt;L$4,0,5-(L$3-VLOOKUP($C138,'Regional Crises'!$B$1:$R$66,10,FALSE))/(L$3-L$4)*5)),1))),IF(VLOOKUP($E138,'Country Indicator Data'!$B$4:$N$300,6,FALSE)="x","x",ROUND(IF(VLOOKUP($E138,'Country Indicator Data'!$B$4:$N$300,6,FALSE)&gt;L$3,5,IF(VLOOKUP($E138,'Country Indicator Data'!$B$4:$N$300,6,FALSE)&lt;L$4,0,5-(L$3-VLOOKUP($E138,'Country Indicator Data'!$B$4:$N$300,6,FALSE))/(L$3-L$4)*5)),1)))</f>
        <v>2.5</v>
      </c>
      <c r="M138" s="256">
        <f>IF(B138="Regional crisis",(IF(VLOOKUP($C138,'Regional Crises'!$B$1:$R$66,11,FALSE)="x","x",ROUND(IF(VLOOKUP($C138,'Regional Crises'!$B$1:$R$66,11,FALSE)&gt;M$3,5,IF(VLOOKUP($C138,'Regional Crises'!$B$1:$R$66,11,FALSE)&lt;M$4,0,5-(M$3-VLOOKUP($C138,'Regional Crises'!$B$1:$R$66,11,FALSE))/(M$3-M$4)*5)),1))),IF(VLOOKUP($E138,'Country Indicator Data'!$B$4:$N$300,7,FALSE)="x","x",ROUND(IF(VLOOKUP($E138,'Country Indicator Data'!$B$4:$N$300,7,FALSE)&gt;M$3,5,IF(VLOOKUP($E138,'Country Indicator Data'!$B$4:$N$300,7,FALSE)&lt;M$4,0,5-(M$3-VLOOKUP($E138,'Country Indicator Data'!$B$4:$N$300,7,FALSE))/(M$3-M$4)*5)),1)))</f>
        <v>1.2</v>
      </c>
      <c r="N138" s="256">
        <f t="shared" si="54"/>
        <v>1.85</v>
      </c>
      <c r="O138" s="256">
        <f t="shared" si="55"/>
        <v>1.8833333333333335</v>
      </c>
      <c r="P138" s="256">
        <f>IF(B138="Regional crisis",VLOOKUP(C138,'Regional Crises'!$B$1:$R$69,12,FALSE),VLOOKUP(E138,'Country Indicator Data'!$B$4:$I$300,8,FALSE))</f>
        <v>3</v>
      </c>
      <c r="Q138" s="256">
        <f>IF($B138="Regional crisis",((IF(VLOOKUP($C138,'Regional Crises'!$B$1:$R$66,13,FALSE)="x","x",ROUND(IF(VLOOKUP($C138,'Regional Crises'!$B$1:$R$66,13,FALSE)&gt;Q$3,5,IF(VLOOKUP($C138,'Regional Crises'!$B$1:$R$66,13,FALSE)&lt;Q$4,0,5-(LOG(Q$3)-LOG(VLOOKUP($C138,'Regional Crises'!$B$1:$R$66,13,FALSE)))/(LOG(Q$3)-LOG(Q$4))*5)),1)))),(IF(VLOOKUP($E138,'Country Indicator Data'!$B$4:$N$300,9,FALSE)="x","x",ROUND(IF(VLOOKUP($E138,'Country Indicator Data'!$B$4:$N$300,9,FALSE)&gt;Q$3,5,IF(VLOOKUP($E138,'Country Indicator Data'!$B$4:$N$300,9,FALSE)&lt;Q$4,0,5-(LOG(Q$3)-LOG(VLOOKUP($E138,'Country Indicator Data'!$B$4:$N$300,9,FALSE)))/(LOG(Q$3)-LOG(Q$4))*5)),1))))</f>
        <v>1.8</v>
      </c>
      <c r="R138" s="256">
        <f t="shared" si="56"/>
        <v>2.4</v>
      </c>
      <c r="S138" s="256">
        <f>IF(B138="Regional crisis",((IF(VLOOKUP($C138,'Regional Crises'!$B$1:$R$66,17,FALSE)="x","x",ROUND(IF(VLOOKUP($C138,'Regional Crises'!$B$1:$R$66,17,FALSE)&gt;S$3,0,IF(VLOOKUP($C138,'Regional Crises'!$B$1:$R$66,17,FALSE)&lt;S$4,5,(S$3-VLOOKUP($C138,'Regional Crises'!$B$1:$R$66,17,FALSE))/(S$3-S$4)*5)),1)))),(IF(VLOOKUP($E138,'Country Indicator Data'!$B$4:$N$300,13,FALSE)="x","x",ROUND(IF(VLOOKUP($E138,'Country Indicator Data'!$B$4:$N$300,13,FALSE)&gt;S$3,0,IF(VLOOKUP($E138,'Country Indicator Data'!$B$4:$N$300,13,FALSE)&lt;S$4,5,(S$3-VLOOKUP($E138,'Country Indicator Data'!$B$4:$N$300,13,FALSE))/(S$3-S$4)*5)),1))))</f>
        <v>3.2</v>
      </c>
      <c r="T138" s="256">
        <f>IF(B138="Regional crisis",((IF(VLOOKUP($C138,'Regional Crises'!$B$1:$R$66,14,FALSE)="x","x",ROUND(IF(VLOOKUP($C138,'Regional Crises'!$B$1:$R$66,14,FALSE)&gt;T$3,0,IF(VLOOKUP($C138,'Regional Crises'!$B$1:$R$66,14,FALSE)&lt;T$4,5,(T$3-VLOOKUP($C138,'Regional Crises'!$B$1:$R$66,14,FALSE))/(T$3-T$4)*5)),1)))),(IF(VLOOKUP($E138,'Country Indicator Data'!$B$4:$N$300,10,FALSE)="x","x",ROUND(IF(VLOOKUP($E138,'Country Indicator Data'!$B$4:$N$300,10,FALSE)&gt;T$3,0,IF(VLOOKUP($E138,'Country Indicator Data'!$B$4:$N$300,10,FALSE)&lt;T$4,5,(T$3-VLOOKUP($E138,'Country Indicator Data'!$B$4:$N$300,10,FALSE))/(T$3-T$4)*5)),1))))</f>
        <v>2.4</v>
      </c>
      <c r="U138" s="256">
        <f>IF(B138="Regional crisis",((IF(VLOOKUP($C138,'Regional Crises'!$B$1:$R$66,15,FALSE)="x","x",ROUND(IF(VLOOKUP($C138,'Regional Crises'!$B$1:$R$66,15,FALSE)&gt;U$3,0,IF(VLOOKUP($C138,'Regional Crises'!$B$1:$R$66,15,FALSE)&lt;U$4,5,(U$3-VLOOKUP($C138,'Regional Crises'!$B$1:$R$66,15,FALSE))/(U$3-U$4)*5)),1)))),(IF(VLOOKUP($E138,'Country Indicator Data'!$B$4:$N$300,11,FALSE)="x","x",ROUND(IF(VLOOKUP($E138,'Country Indicator Data'!$B$4:$N$300,11,FALSE)&gt;U$3,0,IF(VLOOKUP($E138,'Country Indicator Data'!$B$4:$N$300,11,FALSE)&lt;U$4,5,(U$3-VLOOKUP($E138,'Country Indicator Data'!$B$4:$N$300,11,FALSE))/(U$3-U$4)*5)),1))))</f>
        <v>3.4</v>
      </c>
      <c r="V138" s="256">
        <f>IF(B138="Regional crisis",((IF(VLOOKUP($C138,'Regional Crises'!$B$1:$R$66,16,FALSE)="x","x",ROUND(IF(VLOOKUP($C138,'Regional Crises'!$B$1:$R$66,16,FALSE)&gt;V$3,0,IF(VLOOKUP($C138,'Regional Crises'!$B$1:$R$66,16,FALSE)&lt;V$4,5,(V$3-VLOOKUP($C138,'Regional Crises'!$B$1:$R$66,16,FALSE))/(V$3-V$4)*5)),1)))),(IF(VLOOKUP($E138,'Country Indicator Data'!$B$4:$N$300,12,FALSE)="x","x",ROUND(IF(VLOOKUP($E138,'Country Indicator Data'!$B$4:$N$300,12,FALSE)&gt;V$3,0,IF(VLOOKUP($E138,'Country Indicator Data'!$B$4:$N$300,12,FALSE)&lt;V$4,5,(V$3-VLOOKUP($E138,'Country Indicator Data'!$B$4:$N$300,12,FALSE))/(V$3-V$4)*5)),1))))</f>
        <v>3.4</v>
      </c>
      <c r="W138" s="256">
        <f t="shared" si="57"/>
        <v>3.1</v>
      </c>
      <c r="X138" s="256">
        <f t="shared" si="58"/>
        <v>2.5</v>
      </c>
      <c r="Y138" s="263">
        <f>IF('Core Indicators'!FC135="x","x",IF('Core Indicators'!FC135&gt;=5,5,IF('Core Indicators'!FC135&gt;=4,4,IF('Core Indicators'!FC135&gt;=3,3,IF('Core Indicators'!FC135&gt;=2,2,IF('Core Indicators'!FC135&gt;=1,1,0))))))</f>
        <v>1</v>
      </c>
      <c r="Z138" s="256">
        <f t="shared" si="59"/>
        <v>1</v>
      </c>
      <c r="AA138" s="263">
        <f>'Crisis Indicator Data'!Y135</f>
        <v>1</v>
      </c>
      <c r="AB138" s="263">
        <f>'Crisis Indicator Data'!Z135</f>
        <v>0</v>
      </c>
      <c r="AC138" s="263">
        <f>'Crisis Indicator Data'!AA135</f>
        <v>1</v>
      </c>
      <c r="AD138" s="263">
        <f>'Crisis Indicator Data'!AB135</f>
        <v>0</v>
      </c>
      <c r="AE138" s="263">
        <f t="shared" si="60"/>
        <v>2</v>
      </c>
      <c r="AF138" s="263">
        <f>'Crisis Indicator Data'!AC135</f>
        <v>0</v>
      </c>
      <c r="AG138" s="263">
        <f>'Crisis Indicator Data'!AD135</f>
        <v>2</v>
      </c>
      <c r="AH138" s="263">
        <f t="shared" si="61"/>
        <v>2</v>
      </c>
      <c r="AI138" s="263">
        <f>'Crisis Indicator Data'!AE135</f>
        <v>0</v>
      </c>
      <c r="AJ138" s="263">
        <f>'Crisis Indicator Data'!AF135</f>
        <v>3</v>
      </c>
      <c r="AK138" s="263">
        <f>'Crisis Indicator Data'!AG135</f>
        <v>1</v>
      </c>
      <c r="AL138" s="263">
        <f t="shared" si="62"/>
        <v>3</v>
      </c>
      <c r="AM138" s="256">
        <f t="shared" si="63"/>
        <v>2</v>
      </c>
      <c r="AN138" s="256">
        <f t="shared" si="64"/>
        <v>1.5</v>
      </c>
    </row>
    <row r="139" spans="1:40" ht="13.5" customHeight="1" x14ac:dyDescent="0.35">
      <c r="A139" s="150" t="str">
        <f>'Crisis Indicator Data'!A136</f>
        <v>Tonga Volcano Eruption</v>
      </c>
      <c r="B139" s="151" t="str">
        <f>'Crisis Indicator Data'!B136</f>
        <v>Volcano</v>
      </c>
      <c r="C139" s="151" t="str">
        <f>'Crisis Indicator Data'!C136</f>
        <v>TON002</v>
      </c>
      <c r="D139" s="151" t="str">
        <f>'Crisis Indicator Data'!D136</f>
        <v>Tonga</v>
      </c>
      <c r="E139" s="152" t="str">
        <f>'Crisis Indicator Data'!E136</f>
        <v>TON</v>
      </c>
      <c r="F139" s="256">
        <f>IF(B139="Regional crisis",(IF(VLOOKUP($C139,'Regional Crises'!$B$1:$R$66,7,FALSE)="x","x",ROUND(IF(VLOOKUP($C139,'Regional Crises'!$B$1:$R$66,7,FALSE)&gt;$F$3,5,IF(VLOOKUP($C139,'Regional Crises'!$B$1:$R$66,7,FALSE)&lt;F$4,0,($F$3-VLOOKUP($C139,'Regional Crises'!$B$1:$R$66,7,FALSE))/($F$3-$F$4)*5)),1))),IF(VLOOKUP($E139,'Country Indicator Data'!$B$4:$N$300,3,FALSE)="x","x",ROUND(IF(VLOOKUP($E139,'Country Indicator Data'!$B$4:$N$300,3,FALSE)&gt;$F$3,5,IF(VLOOKUP($E139,'Country Indicator Data'!$B$4:$N$300,3,FALSE)&lt;$F$4,0,($F$3-VLOOKUP($E139,'Country Indicator Data'!$B$4:$N$300,3,FALSE))/($F$3-$F$4)*5)),1)))</f>
        <v>1.1000000000000001</v>
      </c>
      <c r="G139" s="256" t="str">
        <f>IF(B139="Regional crisis",(IF(VLOOKUP($C139,'Regional Crises'!$B$1:$R$66,9,FALSE)="x","x",ROUND(IF(VLOOKUP($C139,'Regional Crises'!$B$1:$R$66,9,FALSE)&gt;G$3,5,IF(VLOOKUP($C139,'Regional Crises'!$B$1:$R$66,9,FALSE)&lt;G$4,0,(G$3-VLOOKUP($C139,'Regional Crises'!$B$1:$R$66,9,FALSE))/(G$3-G$4)*5)),1))),IF(VLOOKUP($E139,'Country Indicator Data'!$B$4:$N$300,5,FALSE)="x","x",ROUND(IF(VLOOKUP($E139,'Country Indicator Data'!$B$4:$N$300,5,FALSE)&gt;G$3,5,IF(VLOOKUP($E139,'Country Indicator Data'!$B$4:$N$300,5,FALSE)&lt;G$4,0,(G$3-VLOOKUP($E139,'Country Indicator Data'!$B$4:$N$300,5,FALSE))/(G$3-G$4)*5)),1)))</f>
        <v>x</v>
      </c>
      <c r="H139" s="256">
        <f t="shared" si="52"/>
        <v>1.1000000000000001</v>
      </c>
      <c r="I139" s="256">
        <f>IF(B139="Regional crisis",(IF(VLOOKUP($C139,'Regional Crises'!$B$1:$R$66,6,FALSE)="x","x",ROUND(IF(VLOOKUP($C139,'Regional Crises'!$B$1:$R$66,6,FALSE)&gt;I$3,5,IF(VLOOKUP($C139,'Regional Crises'!$B$1:$R$66,6,FALSE)&lt;I$4,0,5-(I$3-VLOOKUP($C139,'Regional Crises'!$B$1:$R$66,6,FALSE))/(I$3-I$4)*5)),1))),IF(VLOOKUP($E139,'Country Indicator Data'!$B$4:$N$300,2,FALSE)="x","x",ROUND(IF(VLOOKUP($E139,'Country Indicator Data'!$B$4:$N$300,2,FALSE)&gt;I$3,5,IF(VLOOKUP($E139,'Country Indicator Data'!$B$4:$N$300,2,FALSE)&lt;I$4,0,5-(I$3-VLOOKUP($E139,'Country Indicator Data'!$B$4:$N$300,2,FALSE))/(I$3-I$4)*5)),1)))</f>
        <v>0</v>
      </c>
      <c r="J139" s="256">
        <f>IF(B139="Regional crisis",(IF(VLOOKUP($C139,'Regional Crises'!$B$1:$R$66,8,FALSE)="x","x",ROUND(IF(VLOOKUP($C139,'Regional Crises'!$B$1:$R$66,8,FALSE)&gt;J$3,5,IF(VLOOKUP($C139,'Regional Crises'!$B$1:$R$66,8,FALSE)&lt;J$4,0,5-(J$3-VLOOKUP($C139,'Regional Crises'!$B$1:$R$66,8,FALSE))/(J$3-J$4)*5)),1))),IF(VLOOKUP($E139,'Country Indicator Data'!$B$4:$N$300,4,FALSE)="x","x",ROUND(IF(VLOOKUP($E139,'Country Indicator Data'!$B$4:$N$300,4,FALSE)&gt;J$3,5,IF(VLOOKUP($E139,'Country Indicator Data'!$B$4:$N$300,4,FALSE)&lt;J$4,0,5-(J$3-VLOOKUP($E139,'Country Indicator Data'!$B$4:$N$300,4,FALSE))/(J$3-J$4)*5)),1)))</f>
        <v>0</v>
      </c>
      <c r="K139" s="256">
        <f t="shared" si="53"/>
        <v>0</v>
      </c>
      <c r="L139" s="256">
        <f>IF(B139="Regional crisis",(IF(VLOOKUP($C139,'Regional Crises'!$B$1:$R$66,10,FALSE)="x","x",ROUND(IF(VLOOKUP($C139,'Regional Crises'!$B$1:$R$66,10,FALSE)&gt;L$3,5,IF(VLOOKUP($C139,'Regional Crises'!$B$1:$R$66,10,FALSE)&lt;L$4,0,5-(L$3-VLOOKUP($C139,'Regional Crises'!$B$1:$R$66,10,FALSE))/(L$3-L$4)*5)),1))),IF(VLOOKUP($E139,'Country Indicator Data'!$B$4:$N$300,6,FALSE)="x","x",ROUND(IF(VLOOKUP($E139,'Country Indicator Data'!$B$4:$N$300,6,FALSE)&gt;L$3,5,IF(VLOOKUP($E139,'Country Indicator Data'!$B$4:$N$300,6,FALSE)&lt;L$4,0,5-(L$3-VLOOKUP($E139,'Country Indicator Data'!$B$4:$N$300,6,FALSE))/(L$3-L$4)*5)),1)))</f>
        <v>2.8</v>
      </c>
      <c r="M139" s="256">
        <f>IF(B139="Regional crisis",(IF(VLOOKUP($C139,'Regional Crises'!$B$1:$R$66,11,FALSE)="x","x",ROUND(IF(VLOOKUP($C139,'Regional Crises'!$B$1:$R$66,11,FALSE)&gt;M$3,5,IF(VLOOKUP($C139,'Regional Crises'!$B$1:$R$66,11,FALSE)&lt;M$4,0,5-(M$3-VLOOKUP($C139,'Regional Crises'!$B$1:$R$66,11,FALSE))/(M$3-M$4)*5)),1))),IF(VLOOKUP($E139,'Country Indicator Data'!$B$4:$N$300,7,FALSE)="x","x",ROUND(IF(VLOOKUP($E139,'Country Indicator Data'!$B$4:$N$300,7,FALSE)&gt;M$3,5,IF(VLOOKUP($E139,'Country Indicator Data'!$B$4:$N$300,7,FALSE)&lt;M$4,0,5-(M$3-VLOOKUP($E139,'Country Indicator Data'!$B$4:$N$300,7,FALSE))/(M$3-M$4)*5)),1)))</f>
        <v>1.6</v>
      </c>
      <c r="N139" s="256">
        <f t="shared" si="54"/>
        <v>2.2000000000000002</v>
      </c>
      <c r="O139" s="256">
        <f t="shared" si="55"/>
        <v>1.1000000000000001</v>
      </c>
      <c r="P139" s="256">
        <f>IF(B139="Regional crisis",VLOOKUP(C139,'Regional Crises'!$B$1:$R$69,12,FALSE),VLOOKUP(E139,'Country Indicator Data'!$B$4:$I$300,8,FALSE))</f>
        <v>0</v>
      </c>
      <c r="Q139" s="256">
        <f>IF($B139="Regional crisis",((IF(VLOOKUP($C139,'Regional Crises'!$B$1:$R$66,13,FALSE)="x","x",ROUND(IF(VLOOKUP($C139,'Regional Crises'!$B$1:$R$66,13,FALSE)&gt;Q$3,5,IF(VLOOKUP($C139,'Regional Crises'!$B$1:$R$66,13,FALSE)&lt;Q$4,0,5-(LOG(Q$3)-LOG(VLOOKUP($C139,'Regional Crises'!$B$1:$R$66,13,FALSE)))/(LOG(Q$3)-LOG(Q$4))*5)),1)))),(IF(VLOOKUP($E139,'Country Indicator Data'!$B$4:$N$300,9,FALSE)="x","x",ROUND(IF(VLOOKUP($E139,'Country Indicator Data'!$B$4:$N$300,9,FALSE)&gt;Q$3,5,IF(VLOOKUP($E139,'Country Indicator Data'!$B$4:$N$300,9,FALSE)&lt;Q$4,0,5-(LOG(Q$3)-LOG(VLOOKUP($E139,'Country Indicator Data'!$B$4:$N$300,9,FALSE)))/(LOG(Q$3)-LOG(Q$4))*5)),1))))</f>
        <v>0.9</v>
      </c>
      <c r="R139" s="256">
        <f t="shared" si="56"/>
        <v>0.45</v>
      </c>
      <c r="S139" s="256" t="str">
        <f>IF(B139="Regional crisis",((IF(VLOOKUP($C139,'Regional Crises'!$B$1:$R$66,17,FALSE)="x","x",ROUND(IF(VLOOKUP($C139,'Regional Crises'!$B$1:$R$66,17,FALSE)&gt;S$3,0,IF(VLOOKUP($C139,'Regional Crises'!$B$1:$R$66,17,FALSE)&lt;S$4,5,(S$3-VLOOKUP($C139,'Regional Crises'!$B$1:$R$66,17,FALSE))/(S$3-S$4)*5)),1)))),(IF(VLOOKUP($E139,'Country Indicator Data'!$B$4:$N$300,13,FALSE)="x","x",ROUND(IF(VLOOKUP($E139,'Country Indicator Data'!$B$4:$N$300,13,FALSE)&gt;S$3,0,IF(VLOOKUP($E139,'Country Indicator Data'!$B$4:$N$300,13,FALSE)&lt;S$4,5,(S$3-VLOOKUP($E139,'Country Indicator Data'!$B$4:$N$300,13,FALSE))/(S$3-S$4)*5)),1))))</f>
        <v>x</v>
      </c>
      <c r="T139" s="256">
        <f>IF(B139="Regional crisis",((IF(VLOOKUP($C139,'Regional Crises'!$B$1:$R$66,14,FALSE)="x","x",ROUND(IF(VLOOKUP($C139,'Regional Crises'!$B$1:$R$66,14,FALSE)&gt;T$3,0,IF(VLOOKUP($C139,'Regional Crises'!$B$1:$R$66,14,FALSE)&lt;T$4,5,(T$3-VLOOKUP($C139,'Regional Crises'!$B$1:$R$66,14,FALSE))/(T$3-T$4)*5)),1)))),(IF(VLOOKUP($E139,'Country Indicator Data'!$B$4:$N$300,10,FALSE)="x","x",ROUND(IF(VLOOKUP($E139,'Country Indicator Data'!$B$4:$N$300,10,FALSE)&gt;T$3,0,IF(VLOOKUP($E139,'Country Indicator Data'!$B$4:$N$300,10,FALSE)&lt;T$4,5,(T$3-VLOOKUP($E139,'Country Indicator Data'!$B$4:$N$300,10,FALSE))/(T$3-T$4)*5)),1))))</f>
        <v>2</v>
      </c>
      <c r="U139" s="256" t="str">
        <f>IF(B139="Regional crisis",((IF(VLOOKUP($C139,'Regional Crises'!$B$1:$R$66,15,FALSE)="x","x",ROUND(IF(VLOOKUP($C139,'Regional Crises'!$B$1:$R$66,15,FALSE)&gt;U$3,0,IF(VLOOKUP($C139,'Regional Crises'!$B$1:$R$66,15,FALSE)&lt;U$4,5,(U$3-VLOOKUP($C139,'Regional Crises'!$B$1:$R$66,15,FALSE))/(U$3-U$4)*5)),1)))),(IF(VLOOKUP($E139,'Country Indicator Data'!$B$4:$N$300,11,FALSE)="x","x",ROUND(IF(VLOOKUP($E139,'Country Indicator Data'!$B$4:$N$300,11,FALSE)&gt;U$3,0,IF(VLOOKUP($E139,'Country Indicator Data'!$B$4:$N$300,11,FALSE)&lt;U$4,5,(U$3-VLOOKUP($E139,'Country Indicator Data'!$B$4:$N$300,11,FALSE))/(U$3-U$4)*5)),1))))</f>
        <v>x</v>
      </c>
      <c r="V139" s="256">
        <f>IF(B139="Regional crisis",((IF(VLOOKUP($C139,'Regional Crises'!$B$1:$R$66,16,FALSE)="x","x",ROUND(IF(VLOOKUP($C139,'Regional Crises'!$B$1:$R$66,16,FALSE)&gt;V$3,0,IF(VLOOKUP($C139,'Regional Crises'!$B$1:$R$66,16,FALSE)&lt;V$4,5,(V$3-VLOOKUP($C139,'Regional Crises'!$B$1:$R$66,16,FALSE))/(V$3-V$4)*5)),1)))),(IF(VLOOKUP($E139,'Country Indicator Data'!$B$4:$N$300,12,FALSE)="x","x",ROUND(IF(VLOOKUP($E139,'Country Indicator Data'!$B$4:$N$300,12,FALSE)&gt;V$3,0,IF(VLOOKUP($E139,'Country Indicator Data'!$B$4:$N$300,12,FALSE)&lt;V$4,5,(V$3-VLOOKUP($E139,'Country Indicator Data'!$B$4:$N$300,12,FALSE))/(V$3-V$4)*5)),1))))</f>
        <v>1.1000000000000001</v>
      </c>
      <c r="W139" s="256">
        <f t="shared" si="57"/>
        <v>1.6</v>
      </c>
      <c r="X139" s="256">
        <f t="shared" si="58"/>
        <v>1.1000000000000001</v>
      </c>
      <c r="Y139" s="263">
        <f>IF('Core Indicators'!FC136="x","x",IF('Core Indicators'!FC136&gt;=5,5,IF('Core Indicators'!FC136&gt;=4,4,IF('Core Indicators'!FC136&gt;=3,3,IF('Core Indicators'!FC136&gt;=2,2,IF('Core Indicators'!FC136&gt;=1,1,0))))))</f>
        <v>1</v>
      </c>
      <c r="Z139" s="256">
        <f t="shared" si="59"/>
        <v>1</v>
      </c>
      <c r="AA139" s="263">
        <f>'Crisis Indicator Data'!Y136</f>
        <v>1</v>
      </c>
      <c r="AB139" s="263">
        <f>'Crisis Indicator Data'!Z136</f>
        <v>0</v>
      </c>
      <c r="AC139" s="263">
        <f>'Crisis Indicator Data'!AA136</f>
        <v>0</v>
      </c>
      <c r="AD139" s="263">
        <f>'Crisis Indicator Data'!AB136</f>
        <v>0</v>
      </c>
      <c r="AE139" s="263">
        <f t="shared" si="60"/>
        <v>1</v>
      </c>
      <c r="AF139" s="263">
        <f>'Crisis Indicator Data'!AC136</f>
        <v>0</v>
      </c>
      <c r="AG139" s="263">
        <f>'Crisis Indicator Data'!AD136</f>
        <v>2</v>
      </c>
      <c r="AH139" s="263">
        <f t="shared" si="61"/>
        <v>2</v>
      </c>
      <c r="AI139" s="263">
        <f>'Crisis Indicator Data'!AE136</f>
        <v>0</v>
      </c>
      <c r="AJ139" s="263">
        <f>'Crisis Indicator Data'!AF136</f>
        <v>0</v>
      </c>
      <c r="AK139" s="263">
        <f>'Crisis Indicator Data'!AG136</f>
        <v>3</v>
      </c>
      <c r="AL139" s="263">
        <f t="shared" si="62"/>
        <v>3</v>
      </c>
      <c r="AM139" s="256">
        <f t="shared" si="63"/>
        <v>2</v>
      </c>
      <c r="AN139" s="256">
        <f t="shared" si="64"/>
        <v>1.5</v>
      </c>
    </row>
    <row r="140" spans="1:40" ht="13.5" customHeight="1" x14ac:dyDescent="0.35">
      <c r="A140" s="150" t="str">
        <f>'Crisis Indicator Data'!A137</f>
        <v>Venezuelan refugees in Trinidad and Tobago</v>
      </c>
      <c r="B140" s="151" t="str">
        <f>'Crisis Indicator Data'!B137</f>
        <v>International displacement</v>
      </c>
      <c r="C140" s="151" t="str">
        <f>'Crisis Indicator Data'!C137</f>
        <v>TTO002</v>
      </c>
      <c r="D140" s="151" t="str">
        <f>'Crisis Indicator Data'!D137</f>
        <v>Trinidad and Tobago</v>
      </c>
      <c r="E140" s="152" t="str">
        <f>'Crisis Indicator Data'!E137</f>
        <v>TTO</v>
      </c>
      <c r="F140" s="256">
        <f>IF(B140="Regional crisis",(IF(VLOOKUP($C140,'Regional Crises'!$B$1:$R$66,7,FALSE)="x","x",ROUND(IF(VLOOKUP($C140,'Regional Crises'!$B$1:$R$66,7,FALSE)&gt;$F$3,5,IF(VLOOKUP($C140,'Regional Crises'!$B$1:$R$66,7,FALSE)&lt;F$4,0,($F$3-VLOOKUP($C140,'Regional Crises'!$B$1:$R$66,7,FALSE))/($F$3-$F$4)*5)),1))),IF(VLOOKUP($E140,'Country Indicator Data'!$B$4:$N$300,3,FALSE)="x","x",ROUND(IF(VLOOKUP($E140,'Country Indicator Data'!$B$4:$N$300,3,FALSE)&gt;$F$3,5,IF(VLOOKUP($E140,'Country Indicator Data'!$B$4:$N$300,3,FALSE)&lt;$F$4,0,($F$3-VLOOKUP($E140,'Country Indicator Data'!$B$4:$N$300,3,FALSE))/($F$3-$F$4)*5)),1)))</f>
        <v>0.7</v>
      </c>
      <c r="G140" s="256">
        <f>IF(B140="Regional crisis",(IF(VLOOKUP($C140,'Regional Crises'!$B$1:$R$66,9,FALSE)="x","x",ROUND(IF(VLOOKUP($C140,'Regional Crises'!$B$1:$R$66,9,FALSE)&gt;G$3,5,IF(VLOOKUP($C140,'Regional Crises'!$B$1:$R$66,9,FALSE)&lt;G$4,0,(G$3-VLOOKUP($C140,'Regional Crises'!$B$1:$R$66,9,FALSE))/(G$3-G$4)*5)),1))),IF(VLOOKUP($E140,'Country Indicator Data'!$B$4:$N$300,5,FALSE)="x","x",ROUND(IF(VLOOKUP($E140,'Country Indicator Data'!$B$4:$N$300,5,FALSE)&gt;G$3,5,IF(VLOOKUP($E140,'Country Indicator Data'!$B$4:$N$300,5,FALSE)&lt;G$4,0,(G$3-VLOOKUP($E140,'Country Indicator Data'!$B$4:$N$300,5,FALSE))/(G$3-G$4)*5)),1)))</f>
        <v>0.8</v>
      </c>
      <c r="H140" s="256">
        <f t="shared" si="52"/>
        <v>0.75</v>
      </c>
      <c r="I140" s="256">
        <f>IF(B140="Regional crisis",(IF(VLOOKUP($C140,'Regional Crises'!$B$1:$R$66,6,FALSE)="x","x",ROUND(IF(VLOOKUP($C140,'Regional Crises'!$B$1:$R$66,6,FALSE)&gt;I$3,5,IF(VLOOKUP($C140,'Regional Crises'!$B$1:$R$66,6,FALSE)&lt;I$4,0,5-(I$3-VLOOKUP($C140,'Regional Crises'!$B$1:$R$66,6,FALSE))/(I$3-I$4)*5)),1))),IF(VLOOKUP($E140,'Country Indicator Data'!$B$4:$N$300,2,FALSE)="x","x",ROUND(IF(VLOOKUP($E140,'Country Indicator Data'!$B$4:$N$300,2,FALSE)&gt;I$3,5,IF(VLOOKUP($E140,'Country Indicator Data'!$B$4:$N$300,2,FALSE)&lt;I$4,0,5-(I$3-VLOOKUP($E140,'Country Indicator Data'!$B$4:$N$300,2,FALSE))/(I$3-I$4)*5)),1)))</f>
        <v>3.8</v>
      </c>
      <c r="J140" s="256">
        <f>IF(B140="Regional crisis",(IF(VLOOKUP($C140,'Regional Crises'!$B$1:$R$66,8,FALSE)="x","x",ROUND(IF(VLOOKUP($C140,'Regional Crises'!$B$1:$R$66,8,FALSE)&gt;J$3,5,IF(VLOOKUP($C140,'Regional Crises'!$B$1:$R$66,8,FALSE)&lt;J$4,0,5-(J$3-VLOOKUP($C140,'Regional Crises'!$B$1:$R$66,8,FALSE))/(J$3-J$4)*5)),1))),IF(VLOOKUP($E140,'Country Indicator Data'!$B$4:$N$300,4,FALSE)="x","x",ROUND(IF(VLOOKUP($E140,'Country Indicator Data'!$B$4:$N$300,4,FALSE)&gt;J$3,5,IF(VLOOKUP($E140,'Country Indicator Data'!$B$4:$N$300,4,FALSE)&lt;J$4,0,5-(J$3-VLOOKUP($E140,'Country Indicator Data'!$B$4:$N$300,4,FALSE))/(J$3-J$4)*5)),1)))</f>
        <v>4</v>
      </c>
      <c r="K140" s="256">
        <f t="shared" si="53"/>
        <v>3.9</v>
      </c>
      <c r="L140" s="256">
        <f>IF(B140="Regional crisis",(IF(VLOOKUP($C140,'Regional Crises'!$B$1:$R$66,10,FALSE)="x","x",ROUND(IF(VLOOKUP($C140,'Regional Crises'!$B$1:$R$66,10,FALSE)&gt;L$3,5,IF(VLOOKUP($C140,'Regional Crises'!$B$1:$R$66,10,FALSE)&lt;L$4,0,5-(L$3-VLOOKUP($C140,'Regional Crises'!$B$1:$R$66,10,FALSE))/(L$3-L$4)*5)),1))),IF(VLOOKUP($E140,'Country Indicator Data'!$B$4:$N$300,6,FALSE)="x","x",ROUND(IF(VLOOKUP($E140,'Country Indicator Data'!$B$4:$N$300,6,FALSE)&gt;L$3,5,IF(VLOOKUP($E140,'Country Indicator Data'!$B$4:$N$300,6,FALSE)&lt;L$4,0,5-(L$3-VLOOKUP($E140,'Country Indicator Data'!$B$4:$N$300,6,FALSE))/(L$3-L$4)*5)),1)))</f>
        <v>2.2000000000000002</v>
      </c>
      <c r="M140" s="256">
        <f>IF(B140="Regional crisis",(IF(VLOOKUP($C140,'Regional Crises'!$B$1:$R$66,11,FALSE)="x","x",ROUND(IF(VLOOKUP($C140,'Regional Crises'!$B$1:$R$66,11,FALSE)&gt;M$3,5,IF(VLOOKUP($C140,'Regional Crises'!$B$1:$R$66,11,FALSE)&lt;M$4,0,5-(M$3-VLOOKUP($C140,'Regional Crises'!$B$1:$R$66,11,FALSE))/(M$3-M$4)*5)),1))),IF(VLOOKUP($E140,'Country Indicator Data'!$B$4:$N$300,7,FALSE)="x","x",ROUND(IF(VLOOKUP($E140,'Country Indicator Data'!$B$4:$N$300,7,FALSE)&gt;M$3,5,IF(VLOOKUP($E140,'Country Indicator Data'!$B$4:$N$300,7,FALSE)&lt;M$4,0,5-(M$3-VLOOKUP($E140,'Country Indicator Data'!$B$4:$N$300,7,FALSE))/(M$3-M$4)*5)),1)))</f>
        <v>1.9</v>
      </c>
      <c r="N140" s="256">
        <f t="shared" si="54"/>
        <v>2.0499999999999998</v>
      </c>
      <c r="O140" s="256">
        <f t="shared" si="55"/>
        <v>2.2333333333333334</v>
      </c>
      <c r="P140" s="256">
        <f>IF(B140="Regional crisis",VLOOKUP(C140,'Regional Crises'!$B$1:$R$69,12,FALSE),VLOOKUP(E140,'Country Indicator Data'!$B$4:$I$300,8,FALSE))</f>
        <v>0</v>
      </c>
      <c r="Q140" s="256">
        <f>IF($B140="Regional crisis",((IF(VLOOKUP($C140,'Regional Crises'!$B$1:$R$66,13,FALSE)="x","x",ROUND(IF(VLOOKUP($C140,'Regional Crises'!$B$1:$R$66,13,FALSE)&gt;Q$3,5,IF(VLOOKUP($C140,'Regional Crises'!$B$1:$R$66,13,FALSE)&lt;Q$4,0,5-(LOG(Q$3)-LOG(VLOOKUP($C140,'Regional Crises'!$B$1:$R$66,13,FALSE)))/(LOG(Q$3)-LOG(Q$4))*5)),1)))),(IF(VLOOKUP($E140,'Country Indicator Data'!$B$4:$N$300,9,FALSE)="x","x",ROUND(IF(VLOOKUP($E140,'Country Indicator Data'!$B$4:$N$300,9,FALSE)&gt;Q$3,5,IF(VLOOKUP($E140,'Country Indicator Data'!$B$4:$N$300,9,FALSE)&lt;Q$4,0,5-(LOG(Q$3)-LOG(VLOOKUP($E140,'Country Indicator Data'!$B$4:$N$300,9,FALSE)))/(LOG(Q$3)-LOG(Q$4))*5)),1))))</f>
        <v>2.6</v>
      </c>
      <c r="R140" s="256">
        <f t="shared" si="56"/>
        <v>1.3</v>
      </c>
      <c r="S140" s="256">
        <f>IF(B140="Regional crisis",((IF(VLOOKUP($C140,'Regional Crises'!$B$1:$R$66,17,FALSE)="x","x",ROUND(IF(VLOOKUP($C140,'Regional Crises'!$B$1:$R$66,17,FALSE)&gt;S$3,0,IF(VLOOKUP($C140,'Regional Crises'!$B$1:$R$66,17,FALSE)&lt;S$4,5,(S$3-VLOOKUP($C140,'Regional Crises'!$B$1:$R$66,17,FALSE))/(S$3-S$4)*5)),1)))),(IF(VLOOKUP($E140,'Country Indicator Data'!$B$4:$N$300,13,FALSE)="x","x",ROUND(IF(VLOOKUP($E140,'Country Indicator Data'!$B$4:$N$300,13,FALSE)&gt;S$3,0,IF(VLOOKUP($E140,'Country Indicator Data'!$B$4:$N$300,13,FALSE)&lt;S$4,5,(S$3-VLOOKUP($E140,'Country Indicator Data'!$B$4:$N$300,13,FALSE))/(S$3-S$4)*5)),1))))</f>
        <v>3</v>
      </c>
      <c r="T140" s="256">
        <f>IF(B140="Regional crisis",((IF(VLOOKUP($C140,'Regional Crises'!$B$1:$R$66,14,FALSE)="x","x",ROUND(IF(VLOOKUP($C140,'Regional Crises'!$B$1:$R$66,14,FALSE)&gt;T$3,0,IF(VLOOKUP($C140,'Regional Crises'!$B$1:$R$66,14,FALSE)&lt;T$4,5,(T$3-VLOOKUP($C140,'Regional Crises'!$B$1:$R$66,14,FALSE))/(T$3-T$4)*5)),1)))),(IF(VLOOKUP($E140,'Country Indicator Data'!$B$4:$N$300,10,FALSE)="x","x",ROUND(IF(VLOOKUP($E140,'Country Indicator Data'!$B$4:$N$300,10,FALSE)&gt;T$3,0,IF(VLOOKUP($E140,'Country Indicator Data'!$B$4:$N$300,10,FALSE)&lt;T$4,5,(T$3-VLOOKUP($E140,'Country Indicator Data'!$B$4:$N$300,10,FALSE))/(T$3-T$4)*5)),1))))</f>
        <v>2.6</v>
      </c>
      <c r="U140" s="256">
        <f>IF(B140="Regional crisis",((IF(VLOOKUP($C140,'Regional Crises'!$B$1:$R$66,15,FALSE)="x","x",ROUND(IF(VLOOKUP($C140,'Regional Crises'!$B$1:$R$66,15,FALSE)&gt;U$3,0,IF(VLOOKUP($C140,'Regional Crises'!$B$1:$R$66,15,FALSE)&lt;U$4,5,(U$3-VLOOKUP($C140,'Regional Crises'!$B$1:$R$66,15,FALSE))/(U$3-U$4)*5)),1)))),(IF(VLOOKUP($E140,'Country Indicator Data'!$B$4:$N$300,11,FALSE)="x","x",ROUND(IF(VLOOKUP($E140,'Country Indicator Data'!$B$4:$N$300,11,FALSE)&gt;U$3,0,IF(VLOOKUP($E140,'Country Indicator Data'!$B$4:$N$300,11,FALSE)&lt;U$4,5,(U$3-VLOOKUP($E140,'Country Indicator Data'!$B$4:$N$300,11,FALSE))/(U$3-U$4)*5)),1))))</f>
        <v>1.4</v>
      </c>
      <c r="V140" s="256">
        <f>IF(B140="Regional crisis",((IF(VLOOKUP($C140,'Regional Crises'!$B$1:$R$66,16,FALSE)="x","x",ROUND(IF(VLOOKUP($C140,'Regional Crises'!$B$1:$R$66,16,FALSE)&gt;V$3,0,IF(VLOOKUP($C140,'Regional Crises'!$B$1:$R$66,16,FALSE)&lt;V$4,5,(V$3-VLOOKUP($C140,'Regional Crises'!$B$1:$R$66,16,FALSE))/(V$3-V$4)*5)),1)))),(IF(VLOOKUP($E140,'Country Indicator Data'!$B$4:$N$300,12,FALSE)="x","x",ROUND(IF(VLOOKUP($E140,'Country Indicator Data'!$B$4:$N$300,12,FALSE)&gt;V$3,0,IF(VLOOKUP($E140,'Country Indicator Data'!$B$4:$N$300,12,FALSE)&lt;V$4,5,(V$3-VLOOKUP($E140,'Country Indicator Data'!$B$4:$N$300,12,FALSE))/(V$3-V$4)*5)),1))))</f>
        <v>0.9</v>
      </c>
      <c r="W140" s="256">
        <f t="shared" si="57"/>
        <v>2</v>
      </c>
      <c r="X140" s="256">
        <f t="shared" si="58"/>
        <v>1.8</v>
      </c>
      <c r="Y140" s="263">
        <f>IF('Core Indicators'!FC137="x","x",IF('Core Indicators'!FC137&gt;=5,5,IF('Core Indicators'!FC137&gt;=4,4,IF('Core Indicators'!FC137&gt;=3,3,IF('Core Indicators'!FC137&gt;=2,2,IF('Core Indicators'!FC137&gt;=1,1,0))))))</f>
        <v>2</v>
      </c>
      <c r="Z140" s="256">
        <f t="shared" si="59"/>
        <v>2</v>
      </c>
      <c r="AA140" s="263">
        <f>'Crisis Indicator Data'!Y137</f>
        <v>0</v>
      </c>
      <c r="AB140" s="263">
        <f>'Crisis Indicator Data'!Z137</f>
        <v>1</v>
      </c>
      <c r="AC140" s="263">
        <f>'Crisis Indicator Data'!AA137</f>
        <v>0</v>
      </c>
      <c r="AD140" s="263">
        <f>'Crisis Indicator Data'!AB137</f>
        <v>0</v>
      </c>
      <c r="AE140" s="263">
        <f t="shared" si="60"/>
        <v>1</v>
      </c>
      <c r="AF140" s="263">
        <f>'Crisis Indicator Data'!AC137</f>
        <v>2</v>
      </c>
      <c r="AG140" s="263">
        <f>'Crisis Indicator Data'!AD137</f>
        <v>3</v>
      </c>
      <c r="AH140" s="263">
        <f t="shared" si="61"/>
        <v>5</v>
      </c>
      <c r="AI140" s="263">
        <f>'Crisis Indicator Data'!AE137</f>
        <v>0</v>
      </c>
      <c r="AJ140" s="263">
        <f>'Crisis Indicator Data'!AF137</f>
        <v>0</v>
      </c>
      <c r="AK140" s="263">
        <f>'Crisis Indicator Data'!AG137</f>
        <v>1</v>
      </c>
      <c r="AL140" s="263">
        <f t="shared" si="62"/>
        <v>1</v>
      </c>
      <c r="AM140" s="256">
        <f t="shared" si="63"/>
        <v>2</v>
      </c>
      <c r="AN140" s="256">
        <f t="shared" si="64"/>
        <v>2</v>
      </c>
    </row>
    <row r="141" spans="1:40" ht="13.5" customHeight="1" x14ac:dyDescent="0.35">
      <c r="A141" s="150" t="str">
        <f>'Crisis Indicator Data'!A138</f>
        <v>Mixed migration flows in Tunisia</v>
      </c>
      <c r="B141" s="151" t="str">
        <f>'Crisis Indicator Data'!B138</f>
        <v>International displacement</v>
      </c>
      <c r="C141" s="151" t="str">
        <f>'Crisis Indicator Data'!C138</f>
        <v>TUN002</v>
      </c>
      <c r="D141" s="151" t="str">
        <f>'Crisis Indicator Data'!D138</f>
        <v>Tunisia</v>
      </c>
      <c r="E141" s="152" t="str">
        <f>'Crisis Indicator Data'!E138</f>
        <v>TUN</v>
      </c>
      <c r="F141" s="256">
        <f>IF(B141="Regional crisis",(IF(VLOOKUP($C141,'Regional Crises'!$B$1:$R$66,7,FALSE)="x","x",ROUND(IF(VLOOKUP($C141,'Regional Crises'!$B$1:$R$66,7,FALSE)&gt;$F$3,5,IF(VLOOKUP($C141,'Regional Crises'!$B$1:$R$66,7,FALSE)&lt;F$4,0,($F$3-VLOOKUP($C141,'Regional Crises'!$B$1:$R$66,7,FALSE))/($F$3-$F$4)*5)),1))),IF(VLOOKUP($E141,'Country Indicator Data'!$B$4:$N$300,3,FALSE)="x","x",ROUND(IF(VLOOKUP($E141,'Country Indicator Data'!$B$4:$N$300,3,FALSE)&gt;$F$3,5,IF(VLOOKUP($E141,'Country Indicator Data'!$B$4:$N$300,3,FALSE)&lt;$F$4,0,($F$3-VLOOKUP($E141,'Country Indicator Data'!$B$4:$N$300,3,FALSE))/($F$3-$F$4)*5)),1)))</f>
        <v>2.5</v>
      </c>
      <c r="G141" s="256">
        <f>IF(B141="Regional crisis",(IF(VLOOKUP($C141,'Regional Crises'!$B$1:$R$66,9,FALSE)="x","x",ROUND(IF(VLOOKUP($C141,'Regional Crises'!$B$1:$R$66,9,FALSE)&gt;G$3,5,IF(VLOOKUP($C141,'Regional Crises'!$B$1:$R$66,9,FALSE)&lt;G$4,0,(G$3-VLOOKUP($C141,'Regional Crises'!$B$1:$R$66,9,FALSE))/(G$3-G$4)*5)),1))),IF(VLOOKUP($E141,'Country Indicator Data'!$B$4:$N$300,5,FALSE)="x","x",ROUND(IF(VLOOKUP($E141,'Country Indicator Data'!$B$4:$N$300,5,FALSE)&gt;G$3,5,IF(VLOOKUP($E141,'Country Indicator Data'!$B$4:$N$300,5,FALSE)&lt;G$4,0,(G$3-VLOOKUP($E141,'Country Indicator Data'!$B$4:$N$300,5,FALSE))/(G$3-G$4)*5)),1)))</f>
        <v>1.7</v>
      </c>
      <c r="H141" s="256">
        <f t="shared" si="52"/>
        <v>2.1</v>
      </c>
      <c r="I141" s="256">
        <f>IF(B141="Regional crisis",(IF(VLOOKUP($C141,'Regional Crises'!$B$1:$R$66,6,FALSE)="x","x",ROUND(IF(VLOOKUP($C141,'Regional Crises'!$B$1:$R$66,6,FALSE)&gt;I$3,5,IF(VLOOKUP($C141,'Regional Crises'!$B$1:$R$66,6,FALSE)&lt;I$4,0,5-(I$3-VLOOKUP($C141,'Regional Crises'!$B$1:$R$66,6,FALSE))/(I$3-I$4)*5)),1))),IF(VLOOKUP($E141,'Country Indicator Data'!$B$4:$N$300,2,FALSE)="x","x",ROUND(IF(VLOOKUP($E141,'Country Indicator Data'!$B$4:$N$300,2,FALSE)&gt;I$3,5,IF(VLOOKUP($E141,'Country Indicator Data'!$B$4:$N$300,2,FALSE)&lt;I$4,0,5-(I$3-VLOOKUP($E141,'Country Indicator Data'!$B$4:$N$300,2,FALSE))/(I$3-I$4)*5)),1)))</f>
        <v>0.2</v>
      </c>
      <c r="J141" s="256">
        <f>IF(B141="Regional crisis",(IF(VLOOKUP($C141,'Regional Crises'!$B$1:$R$66,8,FALSE)="x","x",ROUND(IF(VLOOKUP($C141,'Regional Crises'!$B$1:$R$66,8,FALSE)&gt;J$3,5,IF(VLOOKUP($C141,'Regional Crises'!$B$1:$R$66,8,FALSE)&lt;J$4,0,5-(J$3-VLOOKUP($C141,'Regional Crises'!$B$1:$R$66,8,FALSE))/(J$3-J$4)*5)),1))),IF(VLOOKUP($E141,'Country Indicator Data'!$B$4:$N$300,4,FALSE)="x","x",ROUND(IF(VLOOKUP($E141,'Country Indicator Data'!$B$4:$N$300,4,FALSE)&gt;J$3,5,IF(VLOOKUP($E141,'Country Indicator Data'!$B$4:$N$300,4,FALSE)&lt;J$4,0,5-(J$3-VLOOKUP($E141,'Country Indicator Data'!$B$4:$N$300,4,FALSE))/(J$3-J$4)*5)),1)))</f>
        <v>0</v>
      </c>
      <c r="K141" s="256">
        <f t="shared" si="53"/>
        <v>0.1</v>
      </c>
      <c r="L141" s="256">
        <f>IF(B141="Regional crisis",(IF(VLOOKUP($C141,'Regional Crises'!$B$1:$R$66,10,FALSE)="x","x",ROUND(IF(VLOOKUP($C141,'Regional Crises'!$B$1:$R$66,10,FALSE)&gt;L$3,5,IF(VLOOKUP($C141,'Regional Crises'!$B$1:$R$66,10,FALSE)&lt;L$4,0,5-(L$3-VLOOKUP($C141,'Regional Crises'!$B$1:$R$66,10,FALSE))/(L$3-L$4)*5)),1))),IF(VLOOKUP($E141,'Country Indicator Data'!$B$4:$N$300,6,FALSE)="x","x",ROUND(IF(VLOOKUP($E141,'Country Indicator Data'!$B$4:$N$300,6,FALSE)&gt;L$3,5,IF(VLOOKUP($E141,'Country Indicator Data'!$B$4:$N$300,6,FALSE)&lt;L$4,0,5-(L$3-VLOOKUP($E141,'Country Indicator Data'!$B$4:$N$300,6,FALSE))/(L$3-L$4)*5)),1)))</f>
        <v>2</v>
      </c>
      <c r="M141" s="256">
        <f>IF(B141="Regional crisis",(IF(VLOOKUP($C141,'Regional Crises'!$B$1:$R$66,11,FALSE)="x","x",ROUND(IF(VLOOKUP($C141,'Regional Crises'!$B$1:$R$66,11,FALSE)&gt;M$3,5,IF(VLOOKUP($C141,'Regional Crises'!$B$1:$R$66,11,FALSE)&lt;M$4,0,5-(M$3-VLOOKUP($C141,'Regional Crises'!$B$1:$R$66,11,FALSE))/(M$3-M$4)*5)),1))),IF(VLOOKUP($E141,'Country Indicator Data'!$B$4:$N$300,7,FALSE)="x","x",ROUND(IF(VLOOKUP($E141,'Country Indicator Data'!$B$4:$N$300,7,FALSE)&gt;M$3,5,IF(VLOOKUP($E141,'Country Indicator Data'!$B$4:$N$300,7,FALSE)&lt;M$4,0,5-(M$3-VLOOKUP($E141,'Country Indicator Data'!$B$4:$N$300,7,FALSE))/(M$3-M$4)*5)),1)))</f>
        <v>1</v>
      </c>
      <c r="N141" s="256">
        <f t="shared" si="54"/>
        <v>1.5</v>
      </c>
      <c r="O141" s="256">
        <f t="shared" si="55"/>
        <v>1.2333333333333334</v>
      </c>
      <c r="P141" s="256">
        <f>IF(B141="Regional crisis",VLOOKUP(C141,'Regional Crises'!$B$1:$R$69,12,FALSE),VLOOKUP(E141,'Country Indicator Data'!$B$4:$I$300,8,FALSE))</f>
        <v>3</v>
      </c>
      <c r="Q141" s="256">
        <f>IF($B141="Regional crisis",((IF(VLOOKUP($C141,'Regional Crises'!$B$1:$R$66,13,FALSE)="x","x",ROUND(IF(VLOOKUP($C141,'Regional Crises'!$B$1:$R$66,13,FALSE)&gt;Q$3,5,IF(VLOOKUP($C141,'Regional Crises'!$B$1:$R$66,13,FALSE)&lt;Q$4,0,5-(LOG(Q$3)-LOG(VLOOKUP($C141,'Regional Crises'!$B$1:$R$66,13,FALSE)))/(LOG(Q$3)-LOG(Q$4))*5)),1)))),(IF(VLOOKUP($E141,'Country Indicator Data'!$B$4:$N$300,9,FALSE)="x","x",ROUND(IF(VLOOKUP($E141,'Country Indicator Data'!$B$4:$N$300,9,FALSE)&gt;Q$3,5,IF(VLOOKUP($E141,'Country Indicator Data'!$B$4:$N$300,9,FALSE)&lt;Q$4,0,5-(LOG(Q$3)-LOG(VLOOKUP($E141,'Country Indicator Data'!$B$4:$N$300,9,FALSE)))/(LOG(Q$3)-LOG(Q$4))*5)),1))))</f>
        <v>2.2000000000000002</v>
      </c>
      <c r="R141" s="256">
        <f t="shared" si="56"/>
        <v>2.6</v>
      </c>
      <c r="S141" s="256">
        <f>IF(B141="Regional crisis",((IF(VLOOKUP($C141,'Regional Crises'!$B$1:$R$66,17,FALSE)="x","x",ROUND(IF(VLOOKUP($C141,'Regional Crises'!$B$1:$R$66,17,FALSE)&gt;S$3,0,IF(VLOOKUP($C141,'Regional Crises'!$B$1:$R$66,17,FALSE)&lt;S$4,5,(S$3-VLOOKUP($C141,'Regional Crises'!$B$1:$R$66,17,FALSE))/(S$3-S$4)*5)),1)))),(IF(VLOOKUP($E141,'Country Indicator Data'!$B$4:$N$300,13,FALSE)="x","x",ROUND(IF(VLOOKUP($E141,'Country Indicator Data'!$B$4:$N$300,13,FALSE)&gt;S$3,0,IF(VLOOKUP($E141,'Country Indicator Data'!$B$4:$N$300,13,FALSE)&lt;S$4,5,(S$3-VLOOKUP($E141,'Country Indicator Data'!$B$4:$N$300,13,FALSE))/(S$3-S$4)*5)),1))))</f>
        <v>2.9</v>
      </c>
      <c r="T141" s="256">
        <f>IF(B141="Regional crisis",((IF(VLOOKUP($C141,'Regional Crises'!$B$1:$R$66,14,FALSE)="x","x",ROUND(IF(VLOOKUP($C141,'Regional Crises'!$B$1:$R$66,14,FALSE)&gt;T$3,0,IF(VLOOKUP($C141,'Regional Crises'!$B$1:$R$66,14,FALSE)&lt;T$4,5,(T$3-VLOOKUP($C141,'Regional Crises'!$B$1:$R$66,14,FALSE))/(T$3-T$4)*5)),1)))),(IF(VLOOKUP($E141,'Country Indicator Data'!$B$4:$N$300,10,FALSE)="x","x",ROUND(IF(VLOOKUP($E141,'Country Indicator Data'!$B$4:$N$300,10,FALSE)&gt;T$3,0,IF(VLOOKUP($E141,'Country Indicator Data'!$B$4:$N$300,10,FALSE)&lt;T$4,5,(T$3-VLOOKUP($E141,'Country Indicator Data'!$B$4:$N$300,10,FALSE))/(T$3-T$4)*5)),1))))</f>
        <v>2.4</v>
      </c>
      <c r="U141" s="256">
        <f>IF(B141="Regional crisis",((IF(VLOOKUP($C141,'Regional Crises'!$B$1:$R$66,15,FALSE)="x","x",ROUND(IF(VLOOKUP($C141,'Regional Crises'!$B$1:$R$66,15,FALSE)&gt;U$3,0,IF(VLOOKUP($C141,'Regional Crises'!$B$1:$R$66,15,FALSE)&lt;U$4,5,(U$3-VLOOKUP($C141,'Regional Crises'!$B$1:$R$66,15,FALSE))/(U$3-U$4)*5)),1)))),(IF(VLOOKUP($E141,'Country Indicator Data'!$B$4:$N$300,11,FALSE)="x","x",ROUND(IF(VLOOKUP($E141,'Country Indicator Data'!$B$4:$N$300,11,FALSE)&gt;U$3,0,IF(VLOOKUP($E141,'Country Indicator Data'!$B$4:$N$300,11,FALSE)&lt;U$4,5,(U$3-VLOOKUP($E141,'Country Indicator Data'!$B$4:$N$300,11,FALSE))/(U$3-U$4)*5)),1))))</f>
        <v>2.2999999999999998</v>
      </c>
      <c r="V141" s="256">
        <f>IF(B141="Regional crisis",((IF(VLOOKUP($C141,'Regional Crises'!$B$1:$R$66,16,FALSE)="x","x",ROUND(IF(VLOOKUP($C141,'Regional Crises'!$B$1:$R$66,16,FALSE)&gt;V$3,0,IF(VLOOKUP($C141,'Regional Crises'!$B$1:$R$66,16,FALSE)&lt;V$4,5,(V$3-VLOOKUP($C141,'Regional Crises'!$B$1:$R$66,16,FALSE))/(V$3-V$4)*5)),1)))),(IF(VLOOKUP($E141,'Country Indicator Data'!$B$4:$N$300,12,FALSE)="x","x",ROUND(IF(VLOOKUP($E141,'Country Indicator Data'!$B$4:$N$300,12,FALSE)&gt;V$3,0,IF(VLOOKUP($E141,'Country Indicator Data'!$B$4:$N$300,12,FALSE)&lt;V$4,5,(V$3-VLOOKUP($E141,'Country Indicator Data'!$B$4:$N$300,12,FALSE))/(V$3-V$4)*5)),1))))</f>
        <v>1.5</v>
      </c>
      <c r="W141" s="256">
        <f t="shared" si="57"/>
        <v>2.2999999999999998</v>
      </c>
      <c r="X141" s="256">
        <f t="shared" si="58"/>
        <v>2</v>
      </c>
      <c r="Y141" s="263">
        <f>IF('Core Indicators'!FC138="x","x",IF('Core Indicators'!FC138&gt;=5,5,IF('Core Indicators'!FC138&gt;=4,4,IF('Core Indicators'!FC138&gt;=3,3,IF('Core Indicators'!FC138&gt;=2,2,IF('Core Indicators'!FC138&gt;=1,1,0))))))</f>
        <v>1</v>
      </c>
      <c r="Z141" s="256">
        <f t="shared" si="59"/>
        <v>1</v>
      </c>
      <c r="AA141" s="263">
        <f>'Crisis Indicator Data'!Y138</f>
        <v>0</v>
      </c>
      <c r="AB141" s="263">
        <f>'Crisis Indicator Data'!Z138</f>
        <v>0</v>
      </c>
      <c r="AC141" s="263">
        <f>'Crisis Indicator Data'!AA138</f>
        <v>0</v>
      </c>
      <c r="AD141" s="263">
        <f>'Crisis Indicator Data'!AB138</f>
        <v>0</v>
      </c>
      <c r="AE141" s="263">
        <f t="shared" si="60"/>
        <v>0</v>
      </c>
      <c r="AF141" s="263">
        <f>'Crisis Indicator Data'!AC138</f>
        <v>0</v>
      </c>
      <c r="AG141" s="263">
        <f>'Crisis Indicator Data'!AD138</f>
        <v>0</v>
      </c>
      <c r="AH141" s="263">
        <f t="shared" si="61"/>
        <v>0</v>
      </c>
      <c r="AI141" s="263">
        <f>'Crisis Indicator Data'!AE138</f>
        <v>0</v>
      </c>
      <c r="AJ141" s="263">
        <f>'Crisis Indicator Data'!AF138</f>
        <v>1</v>
      </c>
      <c r="AK141" s="263">
        <f>'Crisis Indicator Data'!AG138</f>
        <v>0</v>
      </c>
      <c r="AL141" s="263">
        <f t="shared" si="62"/>
        <v>1</v>
      </c>
      <c r="AM141" s="256">
        <f t="shared" si="63"/>
        <v>0</v>
      </c>
      <c r="AN141" s="256">
        <f t="shared" si="64"/>
        <v>0.5</v>
      </c>
    </row>
    <row r="142" spans="1:40" ht="13.5" customHeight="1" x14ac:dyDescent="0.35">
      <c r="A142" s="150" t="str">
        <f>'Crisis Indicator Data'!A139</f>
        <v>Complex situation in Turkey</v>
      </c>
      <c r="B142" s="151" t="str">
        <f>'Crisis Indicator Data'!B139</f>
        <v>Multiple crises country</v>
      </c>
      <c r="C142" s="151" t="str">
        <f>'Crisis Indicator Data'!C139</f>
        <v>TUR001</v>
      </c>
      <c r="D142" s="151" t="str">
        <f>'Crisis Indicator Data'!D139</f>
        <v>Turkey</v>
      </c>
      <c r="E142" s="152" t="str">
        <f>'Crisis Indicator Data'!E139</f>
        <v>TUR</v>
      </c>
      <c r="F142" s="256">
        <f>IF(B142="Regional crisis",(IF(VLOOKUP($C142,'Regional Crises'!$B$1:$R$66,7,FALSE)="x","x",ROUND(IF(VLOOKUP($C142,'Regional Crises'!$B$1:$R$66,7,FALSE)&gt;$F$3,5,IF(VLOOKUP($C142,'Regional Crises'!$B$1:$R$66,7,FALSE)&lt;F$4,0,($F$3-VLOOKUP($C142,'Regional Crises'!$B$1:$R$66,7,FALSE))/($F$3-$F$4)*5)),1))),IF(VLOOKUP($E142,'Country Indicator Data'!$B$4:$N$300,3,FALSE)="x","x",ROUND(IF(VLOOKUP($E142,'Country Indicator Data'!$B$4:$N$300,3,FALSE)&gt;$F$3,5,IF(VLOOKUP($E142,'Country Indicator Data'!$B$4:$N$300,3,FALSE)&lt;$F$4,0,($F$3-VLOOKUP($E142,'Country Indicator Data'!$B$4:$N$300,3,FALSE))/($F$3-$F$4)*5)),1)))</f>
        <v>2.5</v>
      </c>
      <c r="G142" s="256">
        <f>IF(B142="Regional crisis",(IF(VLOOKUP($C142,'Regional Crises'!$B$1:$R$66,9,FALSE)="x","x",ROUND(IF(VLOOKUP($C142,'Regional Crises'!$B$1:$R$66,9,FALSE)&gt;G$3,5,IF(VLOOKUP($C142,'Regional Crises'!$B$1:$R$66,9,FALSE)&lt;G$4,0,(G$3-VLOOKUP($C142,'Regional Crises'!$B$1:$R$66,9,FALSE))/(G$3-G$4)*5)),1))),IF(VLOOKUP($E142,'Country Indicator Data'!$B$4:$N$300,5,FALSE)="x","x",ROUND(IF(VLOOKUP($E142,'Country Indicator Data'!$B$4:$N$300,5,FALSE)&gt;G$3,5,IF(VLOOKUP($E142,'Country Indicator Data'!$B$4:$N$300,5,FALSE)&lt;G$4,0,(G$3-VLOOKUP($E142,'Country Indicator Data'!$B$4:$N$300,5,FALSE))/(G$3-G$4)*5)),1)))</f>
        <v>2.5</v>
      </c>
      <c r="H142" s="256">
        <f t="shared" si="52"/>
        <v>2.5</v>
      </c>
      <c r="I142" s="256">
        <f>IF(B142="Regional crisis",(IF(VLOOKUP($C142,'Regional Crises'!$B$1:$R$66,6,FALSE)="x","x",ROUND(IF(VLOOKUP($C142,'Regional Crises'!$B$1:$R$66,6,FALSE)&gt;I$3,5,IF(VLOOKUP($C142,'Regional Crises'!$B$1:$R$66,6,FALSE)&lt;I$4,0,5-(I$3-VLOOKUP($C142,'Regional Crises'!$B$1:$R$66,6,FALSE))/(I$3-I$4)*5)),1))),IF(VLOOKUP($E142,'Country Indicator Data'!$B$4:$N$300,2,FALSE)="x","x",ROUND(IF(VLOOKUP($E142,'Country Indicator Data'!$B$4:$N$300,2,FALSE)&gt;I$3,5,IF(VLOOKUP($E142,'Country Indicator Data'!$B$4:$N$300,2,FALSE)&lt;I$4,0,5-(I$3-VLOOKUP($E142,'Country Indicator Data'!$B$4:$N$300,2,FALSE))/(I$3-I$4)*5)),1)))</f>
        <v>2</v>
      </c>
      <c r="J142" s="256">
        <f>IF(B142="Regional crisis",(IF(VLOOKUP($C142,'Regional Crises'!$B$1:$R$66,8,FALSE)="x","x",ROUND(IF(VLOOKUP($C142,'Regional Crises'!$B$1:$R$66,8,FALSE)&gt;J$3,5,IF(VLOOKUP($C142,'Regional Crises'!$B$1:$R$66,8,FALSE)&lt;J$4,0,5-(J$3-VLOOKUP($C142,'Regional Crises'!$B$1:$R$66,8,FALSE))/(J$3-J$4)*5)),1))),IF(VLOOKUP($E142,'Country Indicator Data'!$B$4:$N$300,4,FALSE)="x","x",ROUND(IF(VLOOKUP($E142,'Country Indicator Data'!$B$4:$N$300,4,FALSE)&gt;J$3,5,IF(VLOOKUP($E142,'Country Indicator Data'!$B$4:$N$300,4,FALSE)&lt;J$4,0,5-(J$3-VLOOKUP($E142,'Country Indicator Data'!$B$4:$N$300,4,FALSE))/(J$3-J$4)*5)),1)))</f>
        <v>3.4</v>
      </c>
      <c r="K142" s="256">
        <f t="shared" si="53"/>
        <v>2.7</v>
      </c>
      <c r="L142" s="256">
        <f>IF(B142="Regional crisis",(IF(VLOOKUP($C142,'Regional Crises'!$B$1:$R$66,10,FALSE)="x","x",ROUND(IF(VLOOKUP($C142,'Regional Crises'!$B$1:$R$66,10,FALSE)&gt;L$3,5,IF(VLOOKUP($C142,'Regional Crises'!$B$1:$R$66,10,FALSE)&lt;L$4,0,5-(L$3-VLOOKUP($C142,'Regional Crises'!$B$1:$R$66,10,FALSE))/(L$3-L$4)*5)),1))),IF(VLOOKUP($E142,'Country Indicator Data'!$B$4:$N$300,6,FALSE)="x","x",ROUND(IF(VLOOKUP($E142,'Country Indicator Data'!$B$4:$N$300,6,FALSE)&gt;L$3,5,IF(VLOOKUP($E142,'Country Indicator Data'!$B$4:$N$300,6,FALSE)&lt;L$4,0,5-(L$3-VLOOKUP($E142,'Country Indicator Data'!$B$4:$N$300,6,FALSE))/(L$3-L$4)*5)),1)))</f>
        <v>2</v>
      </c>
      <c r="M142" s="256">
        <f>IF(B142="Regional crisis",(IF(VLOOKUP($C142,'Regional Crises'!$B$1:$R$66,11,FALSE)="x","x",ROUND(IF(VLOOKUP($C142,'Regional Crises'!$B$1:$R$66,11,FALSE)&gt;M$3,5,IF(VLOOKUP($C142,'Regional Crises'!$B$1:$R$66,11,FALSE)&lt;M$4,0,5-(M$3-VLOOKUP($C142,'Regional Crises'!$B$1:$R$66,11,FALSE))/(M$3-M$4)*5)),1))),IF(VLOOKUP($E142,'Country Indicator Data'!$B$4:$N$300,7,FALSE)="x","x",ROUND(IF(VLOOKUP($E142,'Country Indicator Data'!$B$4:$N$300,7,FALSE)&gt;M$3,5,IF(VLOOKUP($E142,'Country Indicator Data'!$B$4:$N$300,7,FALSE)&lt;M$4,0,5-(M$3-VLOOKUP($E142,'Country Indicator Data'!$B$4:$N$300,7,FALSE))/(M$3-M$4)*5)),1)))</f>
        <v>2.1</v>
      </c>
      <c r="N142" s="256">
        <f t="shared" si="54"/>
        <v>2.0499999999999998</v>
      </c>
      <c r="O142" s="256">
        <f t="shared" si="55"/>
        <v>2.4166666666666665</v>
      </c>
      <c r="P142" s="256">
        <f>IF(B142="Regional crisis",VLOOKUP(C142,'Regional Crises'!$B$1:$R$69,12,FALSE),VLOOKUP(E142,'Country Indicator Data'!$B$4:$I$300,8,FALSE))</f>
        <v>4</v>
      </c>
      <c r="Q142" s="256">
        <f>IF($B142="Regional crisis",((IF(VLOOKUP($C142,'Regional Crises'!$B$1:$R$66,13,FALSE)="x","x",ROUND(IF(VLOOKUP($C142,'Regional Crises'!$B$1:$R$66,13,FALSE)&gt;Q$3,5,IF(VLOOKUP($C142,'Regional Crises'!$B$1:$R$66,13,FALSE)&lt;Q$4,0,5-(LOG(Q$3)-LOG(VLOOKUP($C142,'Regional Crises'!$B$1:$R$66,13,FALSE)))/(LOG(Q$3)-LOG(Q$4))*5)),1)))),(IF(VLOOKUP($E142,'Country Indicator Data'!$B$4:$N$300,9,FALSE)="x","x",ROUND(IF(VLOOKUP($E142,'Country Indicator Data'!$B$4:$N$300,9,FALSE)&gt;Q$3,5,IF(VLOOKUP($E142,'Country Indicator Data'!$B$4:$N$300,9,FALSE)&lt;Q$4,0,5-(LOG(Q$3)-LOG(VLOOKUP($E142,'Country Indicator Data'!$B$4:$N$300,9,FALSE)))/(LOG(Q$3)-LOG(Q$4))*5)),1))))</f>
        <v>2.8</v>
      </c>
      <c r="R142" s="256">
        <f t="shared" si="56"/>
        <v>3.4</v>
      </c>
      <c r="S142" s="256">
        <f>IF(B142="Regional crisis",((IF(VLOOKUP($C142,'Regional Crises'!$B$1:$R$66,17,FALSE)="x","x",ROUND(IF(VLOOKUP($C142,'Regional Crises'!$B$1:$R$66,17,FALSE)&gt;S$3,0,IF(VLOOKUP($C142,'Regional Crises'!$B$1:$R$66,17,FALSE)&lt;S$4,5,(S$3-VLOOKUP($C142,'Regional Crises'!$B$1:$R$66,17,FALSE))/(S$3-S$4)*5)),1)))),(IF(VLOOKUP($E142,'Country Indicator Data'!$B$4:$N$300,13,FALSE)="x","x",ROUND(IF(VLOOKUP($E142,'Country Indicator Data'!$B$4:$N$300,13,FALSE)&gt;S$3,0,IF(VLOOKUP($E142,'Country Indicator Data'!$B$4:$N$300,13,FALSE)&lt;S$4,5,(S$3-VLOOKUP($E142,'Country Indicator Data'!$B$4:$N$300,13,FALSE))/(S$3-S$4)*5)),1))))</f>
        <v>3.1</v>
      </c>
      <c r="T142" s="256">
        <f>IF(B142="Regional crisis",((IF(VLOOKUP($C142,'Regional Crises'!$B$1:$R$66,14,FALSE)="x","x",ROUND(IF(VLOOKUP($C142,'Regional Crises'!$B$1:$R$66,14,FALSE)&gt;T$3,0,IF(VLOOKUP($C142,'Regional Crises'!$B$1:$R$66,14,FALSE)&lt;T$4,5,(T$3-VLOOKUP($C142,'Regional Crises'!$B$1:$R$66,14,FALSE))/(T$3-T$4)*5)),1)))),(IF(VLOOKUP($E142,'Country Indicator Data'!$B$4:$N$300,10,FALSE)="x","x",ROUND(IF(VLOOKUP($E142,'Country Indicator Data'!$B$4:$N$300,10,FALSE)&gt;T$3,0,IF(VLOOKUP($E142,'Country Indicator Data'!$B$4:$N$300,10,FALSE)&lt;T$4,5,(T$3-VLOOKUP($E142,'Country Indicator Data'!$B$4:$N$300,10,FALSE))/(T$3-T$4)*5)),1))))</f>
        <v>2.8</v>
      </c>
      <c r="U142" s="256">
        <f>IF(B142="Regional crisis",((IF(VLOOKUP($C142,'Regional Crises'!$B$1:$R$66,15,FALSE)="x","x",ROUND(IF(VLOOKUP($C142,'Regional Crises'!$B$1:$R$66,15,FALSE)&gt;U$3,0,IF(VLOOKUP($C142,'Regional Crises'!$B$1:$R$66,15,FALSE)&lt;U$4,5,(U$3-VLOOKUP($C142,'Regional Crises'!$B$1:$R$66,15,FALSE))/(U$3-U$4)*5)),1)))),(IF(VLOOKUP($E142,'Country Indicator Data'!$B$4:$N$300,11,FALSE)="x","x",ROUND(IF(VLOOKUP($E142,'Country Indicator Data'!$B$4:$N$300,11,FALSE)&gt;U$3,0,IF(VLOOKUP($E142,'Country Indicator Data'!$B$4:$N$300,11,FALSE)&lt;U$4,5,(U$3-VLOOKUP($E142,'Country Indicator Data'!$B$4:$N$300,11,FALSE))/(U$3-U$4)*5)),1))))</f>
        <v>3.3</v>
      </c>
      <c r="V142" s="256">
        <f>IF(B142="Regional crisis",((IF(VLOOKUP($C142,'Regional Crises'!$B$1:$R$66,16,FALSE)="x","x",ROUND(IF(VLOOKUP($C142,'Regional Crises'!$B$1:$R$66,16,FALSE)&gt;V$3,0,IF(VLOOKUP($C142,'Regional Crises'!$B$1:$R$66,16,FALSE)&lt;V$4,5,(V$3-VLOOKUP($C142,'Regional Crises'!$B$1:$R$66,16,FALSE))/(V$3-V$4)*5)),1)))),(IF(VLOOKUP($E142,'Country Indicator Data'!$B$4:$N$300,12,FALSE)="x","x",ROUND(IF(VLOOKUP($E142,'Country Indicator Data'!$B$4:$N$300,12,FALSE)&gt;V$3,0,IF(VLOOKUP($E142,'Country Indicator Data'!$B$4:$N$300,12,FALSE)&lt;V$4,5,(V$3-VLOOKUP($E142,'Country Indicator Data'!$B$4:$N$300,12,FALSE))/(V$3-V$4)*5)),1))))</f>
        <v>3.4</v>
      </c>
      <c r="W142" s="256">
        <f t="shared" si="57"/>
        <v>3.2</v>
      </c>
      <c r="X142" s="256">
        <f t="shared" si="58"/>
        <v>3</v>
      </c>
      <c r="Y142" s="263">
        <f>IF('Core Indicators'!FC139="x","x",IF('Core Indicators'!FC139&gt;=5,5,IF('Core Indicators'!FC139&gt;=4,4,IF('Core Indicators'!FC139&gt;=3,3,IF('Core Indicators'!FC139&gt;=2,2,IF('Core Indicators'!FC139&gt;=1,1,0))))))</f>
        <v>4</v>
      </c>
      <c r="Z142" s="256">
        <f t="shared" si="59"/>
        <v>4</v>
      </c>
      <c r="AA142" s="263">
        <f>'Crisis Indicator Data'!Y139</f>
        <v>1</v>
      </c>
      <c r="AB142" s="263">
        <f>'Crisis Indicator Data'!Z139</f>
        <v>1</v>
      </c>
      <c r="AC142" s="263">
        <f>'Crisis Indicator Data'!AA139</f>
        <v>1</v>
      </c>
      <c r="AD142" s="263">
        <f>'Crisis Indicator Data'!AB139</f>
        <v>0</v>
      </c>
      <c r="AE142" s="263">
        <f t="shared" si="60"/>
        <v>2</v>
      </c>
      <c r="AF142" s="263">
        <f>'Crisis Indicator Data'!AC139</f>
        <v>2</v>
      </c>
      <c r="AG142" s="263">
        <f>'Crisis Indicator Data'!AD139</f>
        <v>3</v>
      </c>
      <c r="AH142" s="263">
        <f t="shared" si="61"/>
        <v>5</v>
      </c>
      <c r="AI142" s="263">
        <f>'Crisis Indicator Data'!AE139</f>
        <v>0</v>
      </c>
      <c r="AJ142" s="263">
        <f>'Crisis Indicator Data'!AF139</f>
        <v>3</v>
      </c>
      <c r="AK142" s="263">
        <f>'Crisis Indicator Data'!AG139</f>
        <v>1</v>
      </c>
      <c r="AL142" s="263">
        <f t="shared" si="62"/>
        <v>3</v>
      </c>
      <c r="AM142" s="256">
        <f t="shared" si="63"/>
        <v>3</v>
      </c>
      <c r="AN142" s="256">
        <f t="shared" si="64"/>
        <v>3.5</v>
      </c>
    </row>
    <row r="143" spans="1:40" x14ac:dyDescent="0.35">
      <c r="A143" s="150" t="str">
        <f>'Crisis Indicator Data'!A140</f>
        <v>Syrian Refugees in Turkey</v>
      </c>
      <c r="B143" s="151" t="str">
        <f>'Crisis Indicator Data'!B140</f>
        <v>International displacement</v>
      </c>
      <c r="C143" s="151" t="str">
        <f>'Crisis Indicator Data'!C140</f>
        <v>TUR002</v>
      </c>
      <c r="D143" s="151" t="str">
        <f>'Crisis Indicator Data'!D140</f>
        <v>Turkey</v>
      </c>
      <c r="E143" s="152" t="str">
        <f>'Crisis Indicator Data'!E140</f>
        <v>TUR</v>
      </c>
      <c r="F143" s="256">
        <f>IF(B143="Regional crisis",(IF(VLOOKUP($C143,'Regional Crises'!$B$1:$R$66,7,FALSE)="x","x",ROUND(IF(VLOOKUP($C143,'Regional Crises'!$B$1:$R$66,7,FALSE)&gt;$F$3,5,IF(VLOOKUP($C143,'Regional Crises'!$B$1:$R$66,7,FALSE)&lt;F$4,0,($F$3-VLOOKUP($C143,'Regional Crises'!$B$1:$R$66,7,FALSE))/($F$3-$F$4)*5)),1))),IF(VLOOKUP($E143,'Country Indicator Data'!$B$4:$N$300,3,FALSE)="x","x",ROUND(IF(VLOOKUP($E143,'Country Indicator Data'!$B$4:$N$300,3,FALSE)&gt;$F$3,5,IF(VLOOKUP($E143,'Country Indicator Data'!$B$4:$N$300,3,FALSE)&lt;$F$4,0,($F$3-VLOOKUP($E143,'Country Indicator Data'!$B$4:$N$300,3,FALSE))/($F$3-$F$4)*5)),1)))</f>
        <v>2.5</v>
      </c>
      <c r="G143" s="256">
        <f>IF(B143="Regional crisis",(IF(VLOOKUP($C143,'Regional Crises'!$B$1:$R$66,9,FALSE)="x","x",ROUND(IF(VLOOKUP($C143,'Regional Crises'!$B$1:$R$66,9,FALSE)&gt;G$3,5,IF(VLOOKUP($C143,'Regional Crises'!$B$1:$R$66,9,FALSE)&lt;G$4,0,(G$3-VLOOKUP($C143,'Regional Crises'!$B$1:$R$66,9,FALSE))/(G$3-G$4)*5)),1))),IF(VLOOKUP($E143,'Country Indicator Data'!$B$4:$N$300,5,FALSE)="x","x",ROUND(IF(VLOOKUP($E143,'Country Indicator Data'!$B$4:$N$300,5,FALSE)&gt;G$3,5,IF(VLOOKUP($E143,'Country Indicator Data'!$B$4:$N$300,5,FALSE)&lt;G$4,0,(G$3-VLOOKUP($E143,'Country Indicator Data'!$B$4:$N$300,5,FALSE))/(G$3-G$4)*5)),1)))</f>
        <v>2.5</v>
      </c>
      <c r="H143" s="256">
        <f t="shared" si="52"/>
        <v>2.5</v>
      </c>
      <c r="I143" s="256">
        <f>IF(B143="Regional crisis",(IF(VLOOKUP($C143,'Regional Crises'!$B$1:$R$66,6,FALSE)="x","x",ROUND(IF(VLOOKUP($C143,'Regional Crises'!$B$1:$R$66,6,FALSE)&gt;I$3,5,IF(VLOOKUP($C143,'Regional Crises'!$B$1:$R$66,6,FALSE)&lt;I$4,0,5-(I$3-VLOOKUP($C143,'Regional Crises'!$B$1:$R$66,6,FALSE))/(I$3-I$4)*5)),1))),IF(VLOOKUP($E143,'Country Indicator Data'!$B$4:$N$300,2,FALSE)="x","x",ROUND(IF(VLOOKUP($E143,'Country Indicator Data'!$B$4:$N$300,2,FALSE)&gt;I$3,5,IF(VLOOKUP($E143,'Country Indicator Data'!$B$4:$N$300,2,FALSE)&lt;I$4,0,5-(I$3-VLOOKUP($E143,'Country Indicator Data'!$B$4:$N$300,2,FALSE))/(I$3-I$4)*5)),1)))</f>
        <v>2</v>
      </c>
      <c r="J143" s="256">
        <f>IF(B143="Regional crisis",(IF(VLOOKUP($C143,'Regional Crises'!$B$1:$R$66,8,FALSE)="x","x",ROUND(IF(VLOOKUP($C143,'Regional Crises'!$B$1:$R$66,8,FALSE)&gt;J$3,5,IF(VLOOKUP($C143,'Regional Crises'!$B$1:$R$66,8,FALSE)&lt;J$4,0,5-(J$3-VLOOKUP($C143,'Regional Crises'!$B$1:$R$66,8,FALSE))/(J$3-J$4)*5)),1))),IF(VLOOKUP($E143,'Country Indicator Data'!$B$4:$N$300,4,FALSE)="x","x",ROUND(IF(VLOOKUP($E143,'Country Indicator Data'!$B$4:$N$300,4,FALSE)&gt;J$3,5,IF(VLOOKUP($E143,'Country Indicator Data'!$B$4:$N$300,4,FALSE)&lt;J$4,0,5-(J$3-VLOOKUP($E143,'Country Indicator Data'!$B$4:$N$300,4,FALSE))/(J$3-J$4)*5)),1)))</f>
        <v>3.4</v>
      </c>
      <c r="K143" s="256">
        <f t="shared" si="53"/>
        <v>2.7</v>
      </c>
      <c r="L143" s="256">
        <f>IF(B143="Regional crisis",(IF(VLOOKUP($C143,'Regional Crises'!$B$1:$R$66,10,FALSE)="x","x",ROUND(IF(VLOOKUP($C143,'Regional Crises'!$B$1:$R$66,10,FALSE)&gt;L$3,5,IF(VLOOKUP($C143,'Regional Crises'!$B$1:$R$66,10,FALSE)&lt;L$4,0,5-(L$3-VLOOKUP($C143,'Regional Crises'!$B$1:$R$66,10,FALSE))/(L$3-L$4)*5)),1))),IF(VLOOKUP($E143,'Country Indicator Data'!$B$4:$N$300,6,FALSE)="x","x",ROUND(IF(VLOOKUP($E143,'Country Indicator Data'!$B$4:$N$300,6,FALSE)&gt;L$3,5,IF(VLOOKUP($E143,'Country Indicator Data'!$B$4:$N$300,6,FALSE)&lt;L$4,0,5-(L$3-VLOOKUP($E143,'Country Indicator Data'!$B$4:$N$300,6,FALSE))/(L$3-L$4)*5)),1)))</f>
        <v>2</v>
      </c>
      <c r="M143" s="256">
        <f>IF(B143="Regional crisis",(IF(VLOOKUP($C143,'Regional Crises'!$B$1:$R$66,11,FALSE)="x","x",ROUND(IF(VLOOKUP($C143,'Regional Crises'!$B$1:$R$66,11,FALSE)&gt;M$3,5,IF(VLOOKUP($C143,'Regional Crises'!$B$1:$R$66,11,FALSE)&lt;M$4,0,5-(M$3-VLOOKUP($C143,'Regional Crises'!$B$1:$R$66,11,FALSE))/(M$3-M$4)*5)),1))),IF(VLOOKUP($E143,'Country Indicator Data'!$B$4:$N$300,7,FALSE)="x","x",ROUND(IF(VLOOKUP($E143,'Country Indicator Data'!$B$4:$N$300,7,FALSE)&gt;M$3,5,IF(VLOOKUP($E143,'Country Indicator Data'!$B$4:$N$300,7,FALSE)&lt;M$4,0,5-(M$3-VLOOKUP($E143,'Country Indicator Data'!$B$4:$N$300,7,FALSE))/(M$3-M$4)*5)),1)))</f>
        <v>2.1</v>
      </c>
      <c r="N143" s="256">
        <f t="shared" si="54"/>
        <v>2.0499999999999998</v>
      </c>
      <c r="O143" s="256">
        <f t="shared" si="55"/>
        <v>2.4166666666666665</v>
      </c>
      <c r="P143" s="256">
        <f>IF(B143="Regional crisis",VLOOKUP(C143,'Regional Crises'!$B$1:$R$69,12,FALSE),VLOOKUP(E143,'Country Indicator Data'!$B$4:$I$300,8,FALSE))</f>
        <v>4</v>
      </c>
      <c r="Q143" s="256">
        <f>IF($B143="Regional crisis",((IF(VLOOKUP($C143,'Regional Crises'!$B$1:$R$66,13,FALSE)="x","x",ROUND(IF(VLOOKUP($C143,'Regional Crises'!$B$1:$R$66,13,FALSE)&gt;Q$3,5,IF(VLOOKUP($C143,'Regional Crises'!$B$1:$R$66,13,FALSE)&lt;Q$4,0,5-(LOG(Q$3)-LOG(VLOOKUP($C143,'Regional Crises'!$B$1:$R$66,13,FALSE)))/(LOG(Q$3)-LOG(Q$4))*5)),1)))),(IF(VLOOKUP($E143,'Country Indicator Data'!$B$4:$N$300,9,FALSE)="x","x",ROUND(IF(VLOOKUP($E143,'Country Indicator Data'!$B$4:$N$300,9,FALSE)&gt;Q$3,5,IF(VLOOKUP($E143,'Country Indicator Data'!$B$4:$N$300,9,FALSE)&lt;Q$4,0,5-(LOG(Q$3)-LOG(VLOOKUP($E143,'Country Indicator Data'!$B$4:$N$300,9,FALSE)))/(LOG(Q$3)-LOG(Q$4))*5)),1))))</f>
        <v>2.8</v>
      </c>
      <c r="R143" s="256">
        <f t="shared" si="56"/>
        <v>3.4</v>
      </c>
      <c r="S143" s="256">
        <f>IF(B143="Regional crisis",((IF(VLOOKUP($C143,'Regional Crises'!$B$1:$R$66,17,FALSE)="x","x",ROUND(IF(VLOOKUP($C143,'Regional Crises'!$B$1:$R$66,17,FALSE)&gt;S$3,0,IF(VLOOKUP($C143,'Regional Crises'!$B$1:$R$66,17,FALSE)&lt;S$4,5,(S$3-VLOOKUP($C143,'Regional Crises'!$B$1:$R$66,17,FALSE))/(S$3-S$4)*5)),1)))),(IF(VLOOKUP($E143,'Country Indicator Data'!$B$4:$N$300,13,FALSE)="x","x",ROUND(IF(VLOOKUP($E143,'Country Indicator Data'!$B$4:$N$300,13,FALSE)&gt;S$3,0,IF(VLOOKUP($E143,'Country Indicator Data'!$B$4:$N$300,13,FALSE)&lt;S$4,5,(S$3-VLOOKUP($E143,'Country Indicator Data'!$B$4:$N$300,13,FALSE))/(S$3-S$4)*5)),1))))</f>
        <v>3.1</v>
      </c>
      <c r="T143" s="256">
        <f>IF(B143="Regional crisis",((IF(VLOOKUP($C143,'Regional Crises'!$B$1:$R$66,14,FALSE)="x","x",ROUND(IF(VLOOKUP($C143,'Regional Crises'!$B$1:$R$66,14,FALSE)&gt;T$3,0,IF(VLOOKUP($C143,'Regional Crises'!$B$1:$R$66,14,FALSE)&lt;T$4,5,(T$3-VLOOKUP($C143,'Regional Crises'!$B$1:$R$66,14,FALSE))/(T$3-T$4)*5)),1)))),(IF(VLOOKUP($E143,'Country Indicator Data'!$B$4:$N$300,10,FALSE)="x","x",ROUND(IF(VLOOKUP($E143,'Country Indicator Data'!$B$4:$N$300,10,FALSE)&gt;T$3,0,IF(VLOOKUP($E143,'Country Indicator Data'!$B$4:$N$300,10,FALSE)&lt;T$4,5,(T$3-VLOOKUP($E143,'Country Indicator Data'!$B$4:$N$300,10,FALSE))/(T$3-T$4)*5)),1))))</f>
        <v>2.8</v>
      </c>
      <c r="U143" s="256">
        <f>IF(B143="Regional crisis",((IF(VLOOKUP($C143,'Regional Crises'!$B$1:$R$66,15,FALSE)="x","x",ROUND(IF(VLOOKUP($C143,'Regional Crises'!$B$1:$R$66,15,FALSE)&gt;U$3,0,IF(VLOOKUP($C143,'Regional Crises'!$B$1:$R$66,15,FALSE)&lt;U$4,5,(U$3-VLOOKUP($C143,'Regional Crises'!$B$1:$R$66,15,FALSE))/(U$3-U$4)*5)),1)))),(IF(VLOOKUP($E143,'Country Indicator Data'!$B$4:$N$300,11,FALSE)="x","x",ROUND(IF(VLOOKUP($E143,'Country Indicator Data'!$B$4:$N$300,11,FALSE)&gt;U$3,0,IF(VLOOKUP($E143,'Country Indicator Data'!$B$4:$N$300,11,FALSE)&lt;U$4,5,(U$3-VLOOKUP($E143,'Country Indicator Data'!$B$4:$N$300,11,FALSE))/(U$3-U$4)*5)),1))))</f>
        <v>3.3</v>
      </c>
      <c r="V143" s="256">
        <f>IF(B143="Regional crisis",((IF(VLOOKUP($C143,'Regional Crises'!$B$1:$R$66,16,FALSE)="x","x",ROUND(IF(VLOOKUP($C143,'Regional Crises'!$B$1:$R$66,16,FALSE)&gt;V$3,0,IF(VLOOKUP($C143,'Regional Crises'!$B$1:$R$66,16,FALSE)&lt;V$4,5,(V$3-VLOOKUP($C143,'Regional Crises'!$B$1:$R$66,16,FALSE))/(V$3-V$4)*5)),1)))),(IF(VLOOKUP($E143,'Country Indicator Data'!$B$4:$N$300,12,FALSE)="x","x",ROUND(IF(VLOOKUP($E143,'Country Indicator Data'!$B$4:$N$300,12,FALSE)&gt;V$3,0,IF(VLOOKUP($E143,'Country Indicator Data'!$B$4:$N$300,12,FALSE)&lt;V$4,5,(V$3-VLOOKUP($E143,'Country Indicator Data'!$B$4:$N$300,12,FALSE))/(V$3-V$4)*5)),1))))</f>
        <v>3.4</v>
      </c>
      <c r="W143" s="256">
        <f t="shared" si="57"/>
        <v>3.2</v>
      </c>
      <c r="X143" s="256">
        <f t="shared" si="58"/>
        <v>3</v>
      </c>
      <c r="Y143" s="263">
        <f>IF('Core Indicators'!FC140="x","x",IF('Core Indicators'!FC140&gt;=5,5,IF('Core Indicators'!FC140&gt;=4,4,IF('Core Indicators'!FC140&gt;=3,3,IF('Core Indicators'!FC140&gt;=2,2,IF('Core Indicators'!FC140&gt;=1,1,0))))))</f>
        <v>2</v>
      </c>
      <c r="Z143" s="256">
        <f t="shared" si="59"/>
        <v>2</v>
      </c>
      <c r="AA143" s="263">
        <f>'Crisis Indicator Data'!Y140</f>
        <v>1</v>
      </c>
      <c r="AB143" s="263">
        <f>'Crisis Indicator Data'!Z140</f>
        <v>0</v>
      </c>
      <c r="AC143" s="263">
        <f>'Crisis Indicator Data'!AA140</f>
        <v>1</v>
      </c>
      <c r="AD143" s="263">
        <f>'Crisis Indicator Data'!AB140</f>
        <v>0</v>
      </c>
      <c r="AE143" s="263">
        <f t="shared" si="60"/>
        <v>2</v>
      </c>
      <c r="AF143" s="263">
        <f>'Crisis Indicator Data'!AC140</f>
        <v>2</v>
      </c>
      <c r="AG143" s="263">
        <f>'Crisis Indicator Data'!AD140</f>
        <v>3</v>
      </c>
      <c r="AH143" s="263">
        <f t="shared" si="61"/>
        <v>5</v>
      </c>
      <c r="AI143" s="263">
        <f>'Crisis Indicator Data'!AE140</f>
        <v>0</v>
      </c>
      <c r="AJ143" s="263">
        <f>'Crisis Indicator Data'!AF140</f>
        <v>3</v>
      </c>
      <c r="AK143" s="263">
        <f>'Crisis Indicator Data'!AG140</f>
        <v>1</v>
      </c>
      <c r="AL143" s="263">
        <f t="shared" si="62"/>
        <v>3</v>
      </c>
      <c r="AM143" s="256">
        <f t="shared" si="63"/>
        <v>3</v>
      </c>
      <c r="AN143" s="256">
        <f t="shared" si="64"/>
        <v>2.5</v>
      </c>
    </row>
    <row r="144" spans="1:40" x14ac:dyDescent="0.35">
      <c r="A144" s="153" t="str">
        <f>'Crisis Indicator Data'!A141</f>
        <v>Mixed Migration Flows in Turkey</v>
      </c>
      <c r="B144" s="154" t="str">
        <f>'Crisis Indicator Data'!B141</f>
        <v>International displacement</v>
      </c>
      <c r="C144" s="154" t="str">
        <f>'Crisis Indicator Data'!C141</f>
        <v>TUR003</v>
      </c>
      <c r="D144" s="154" t="str">
        <f>'Crisis Indicator Data'!D141</f>
        <v>Turkey</v>
      </c>
      <c r="E144" s="155" t="str">
        <f>'Crisis Indicator Data'!E141</f>
        <v>TUR</v>
      </c>
      <c r="F144" s="256">
        <f>IF(B144="Regional crisis",(IF(VLOOKUP($C144,'Regional Crises'!$B$1:$R$66,7,FALSE)="x","x",ROUND(IF(VLOOKUP($C144,'Regional Crises'!$B$1:$R$66,7,FALSE)&gt;$F$3,5,IF(VLOOKUP($C144,'Regional Crises'!$B$1:$R$66,7,FALSE)&lt;F$4,0,($F$3-VLOOKUP($C144,'Regional Crises'!$B$1:$R$66,7,FALSE))/($F$3-$F$4)*5)),1))),IF(VLOOKUP($E144,'Country Indicator Data'!$B$4:$N$300,3,FALSE)="x","x",ROUND(IF(VLOOKUP($E144,'Country Indicator Data'!$B$4:$N$300,3,FALSE)&gt;$F$3,5,IF(VLOOKUP($E144,'Country Indicator Data'!$B$4:$N$300,3,FALSE)&lt;$F$4,0,($F$3-VLOOKUP($E144,'Country Indicator Data'!$B$4:$N$300,3,FALSE))/($F$3-$F$4)*5)),1)))</f>
        <v>2.5</v>
      </c>
      <c r="G144" s="256">
        <f>IF(B144="Regional crisis",(IF(VLOOKUP($C144,'Regional Crises'!$B$1:$R$66,9,FALSE)="x","x",ROUND(IF(VLOOKUP($C144,'Regional Crises'!$B$1:$R$66,9,FALSE)&gt;G$3,5,IF(VLOOKUP($C144,'Regional Crises'!$B$1:$R$66,9,FALSE)&lt;G$4,0,(G$3-VLOOKUP($C144,'Regional Crises'!$B$1:$R$66,9,FALSE))/(G$3-G$4)*5)),1))),IF(VLOOKUP($E144,'Country Indicator Data'!$B$4:$N$300,5,FALSE)="x","x",ROUND(IF(VLOOKUP($E144,'Country Indicator Data'!$B$4:$N$300,5,FALSE)&gt;G$3,5,IF(VLOOKUP($E144,'Country Indicator Data'!$B$4:$N$300,5,FALSE)&lt;G$4,0,(G$3-VLOOKUP($E144,'Country Indicator Data'!$B$4:$N$300,5,FALSE))/(G$3-G$4)*5)),1)))</f>
        <v>2.5</v>
      </c>
      <c r="H144" s="256">
        <f t="shared" si="52"/>
        <v>2.5</v>
      </c>
      <c r="I144" s="256">
        <f>IF(B144="Regional crisis",(IF(VLOOKUP($C144,'Regional Crises'!$B$1:$R$66,6,FALSE)="x","x",ROUND(IF(VLOOKUP($C144,'Regional Crises'!$B$1:$R$66,6,FALSE)&gt;I$3,5,IF(VLOOKUP($C144,'Regional Crises'!$B$1:$R$66,6,FALSE)&lt;I$4,0,5-(I$3-VLOOKUP($C144,'Regional Crises'!$B$1:$R$66,6,FALSE))/(I$3-I$4)*5)),1))),IF(VLOOKUP($E144,'Country Indicator Data'!$B$4:$N$300,2,FALSE)="x","x",ROUND(IF(VLOOKUP($E144,'Country Indicator Data'!$B$4:$N$300,2,FALSE)&gt;I$3,5,IF(VLOOKUP($E144,'Country Indicator Data'!$B$4:$N$300,2,FALSE)&lt;I$4,0,5-(I$3-VLOOKUP($E144,'Country Indicator Data'!$B$4:$N$300,2,FALSE))/(I$3-I$4)*5)),1)))</f>
        <v>2</v>
      </c>
      <c r="J144" s="256">
        <f>IF(B144="Regional crisis",(IF(VLOOKUP($C144,'Regional Crises'!$B$1:$R$66,8,FALSE)="x","x",ROUND(IF(VLOOKUP($C144,'Regional Crises'!$B$1:$R$66,8,FALSE)&gt;J$3,5,IF(VLOOKUP($C144,'Regional Crises'!$B$1:$R$66,8,FALSE)&lt;J$4,0,5-(J$3-VLOOKUP($C144,'Regional Crises'!$B$1:$R$66,8,FALSE))/(J$3-J$4)*5)),1))),IF(VLOOKUP($E144,'Country Indicator Data'!$B$4:$N$300,4,FALSE)="x","x",ROUND(IF(VLOOKUP($E144,'Country Indicator Data'!$B$4:$N$300,4,FALSE)&gt;J$3,5,IF(VLOOKUP($E144,'Country Indicator Data'!$B$4:$N$300,4,FALSE)&lt;J$4,0,5-(J$3-VLOOKUP($E144,'Country Indicator Data'!$B$4:$N$300,4,FALSE))/(J$3-J$4)*5)),1)))</f>
        <v>3.4</v>
      </c>
      <c r="K144" s="256">
        <f t="shared" si="53"/>
        <v>2.7</v>
      </c>
      <c r="L144" s="256">
        <f>IF(B144="Regional crisis",(IF(VLOOKUP($C144,'Regional Crises'!$B$1:$R$66,10,FALSE)="x","x",ROUND(IF(VLOOKUP($C144,'Regional Crises'!$B$1:$R$66,10,FALSE)&gt;L$3,5,IF(VLOOKUP($C144,'Regional Crises'!$B$1:$R$66,10,FALSE)&lt;L$4,0,5-(L$3-VLOOKUP($C144,'Regional Crises'!$B$1:$R$66,10,FALSE))/(L$3-L$4)*5)),1))),IF(VLOOKUP($E144,'Country Indicator Data'!$B$4:$N$300,6,FALSE)="x","x",ROUND(IF(VLOOKUP($E144,'Country Indicator Data'!$B$4:$N$300,6,FALSE)&gt;L$3,5,IF(VLOOKUP($E144,'Country Indicator Data'!$B$4:$N$300,6,FALSE)&lt;L$4,0,5-(L$3-VLOOKUP($E144,'Country Indicator Data'!$B$4:$N$300,6,FALSE))/(L$3-L$4)*5)),1)))</f>
        <v>2</v>
      </c>
      <c r="M144" s="256">
        <f>IF(B144="Regional crisis",(IF(VLOOKUP($C144,'Regional Crises'!$B$1:$R$66,11,FALSE)="x","x",ROUND(IF(VLOOKUP($C144,'Regional Crises'!$B$1:$R$66,11,FALSE)&gt;M$3,5,IF(VLOOKUP($C144,'Regional Crises'!$B$1:$R$66,11,FALSE)&lt;M$4,0,5-(M$3-VLOOKUP($C144,'Regional Crises'!$B$1:$R$66,11,FALSE))/(M$3-M$4)*5)),1))),IF(VLOOKUP($E144,'Country Indicator Data'!$B$4:$N$300,7,FALSE)="x","x",ROUND(IF(VLOOKUP($E144,'Country Indicator Data'!$B$4:$N$300,7,FALSE)&gt;M$3,5,IF(VLOOKUP($E144,'Country Indicator Data'!$B$4:$N$300,7,FALSE)&lt;M$4,0,5-(M$3-VLOOKUP($E144,'Country Indicator Data'!$B$4:$N$300,7,FALSE))/(M$3-M$4)*5)),1)))</f>
        <v>2.1</v>
      </c>
      <c r="N144" s="256">
        <f t="shared" si="54"/>
        <v>2.0499999999999998</v>
      </c>
      <c r="O144" s="256">
        <f t="shared" si="55"/>
        <v>2.4166666666666665</v>
      </c>
      <c r="P144" s="256">
        <f>IF(B144="Regional crisis",VLOOKUP(C144,'Regional Crises'!$B$1:$R$69,12,FALSE),VLOOKUP(E144,'Country Indicator Data'!$B$4:$I$300,8,FALSE))</f>
        <v>4</v>
      </c>
      <c r="Q144" s="256">
        <f>IF($B144="Regional crisis",((IF(VLOOKUP($C144,'Regional Crises'!$B$1:$R$66,13,FALSE)="x","x",ROUND(IF(VLOOKUP($C144,'Regional Crises'!$B$1:$R$66,13,FALSE)&gt;Q$3,5,IF(VLOOKUP($C144,'Regional Crises'!$B$1:$R$66,13,FALSE)&lt;Q$4,0,5-(LOG(Q$3)-LOG(VLOOKUP($C144,'Regional Crises'!$B$1:$R$66,13,FALSE)))/(LOG(Q$3)-LOG(Q$4))*5)),1)))),(IF(VLOOKUP($E144,'Country Indicator Data'!$B$4:$N$300,9,FALSE)="x","x",ROUND(IF(VLOOKUP($E144,'Country Indicator Data'!$B$4:$N$300,9,FALSE)&gt;Q$3,5,IF(VLOOKUP($E144,'Country Indicator Data'!$B$4:$N$300,9,FALSE)&lt;Q$4,0,5-(LOG(Q$3)-LOG(VLOOKUP($E144,'Country Indicator Data'!$B$4:$N$300,9,FALSE)))/(LOG(Q$3)-LOG(Q$4))*5)),1))))</f>
        <v>2.8</v>
      </c>
      <c r="R144" s="256">
        <f t="shared" si="56"/>
        <v>3.4</v>
      </c>
      <c r="S144" s="256">
        <f>IF(B144="Regional crisis",((IF(VLOOKUP($C144,'Regional Crises'!$B$1:$R$66,17,FALSE)="x","x",ROUND(IF(VLOOKUP($C144,'Regional Crises'!$B$1:$R$66,17,FALSE)&gt;S$3,0,IF(VLOOKUP($C144,'Regional Crises'!$B$1:$R$66,17,FALSE)&lt;S$4,5,(S$3-VLOOKUP($C144,'Regional Crises'!$B$1:$R$66,17,FALSE))/(S$3-S$4)*5)),1)))),(IF(VLOOKUP($E144,'Country Indicator Data'!$B$4:$N$300,13,FALSE)="x","x",ROUND(IF(VLOOKUP($E144,'Country Indicator Data'!$B$4:$N$300,13,FALSE)&gt;S$3,0,IF(VLOOKUP($E144,'Country Indicator Data'!$B$4:$N$300,13,FALSE)&lt;S$4,5,(S$3-VLOOKUP($E144,'Country Indicator Data'!$B$4:$N$300,13,FALSE))/(S$3-S$4)*5)),1))))</f>
        <v>3.1</v>
      </c>
      <c r="T144" s="256">
        <f>IF(B144="Regional crisis",((IF(VLOOKUP($C144,'Regional Crises'!$B$1:$R$66,14,FALSE)="x","x",ROUND(IF(VLOOKUP($C144,'Regional Crises'!$B$1:$R$66,14,FALSE)&gt;T$3,0,IF(VLOOKUP($C144,'Regional Crises'!$B$1:$R$66,14,FALSE)&lt;T$4,5,(T$3-VLOOKUP($C144,'Regional Crises'!$B$1:$R$66,14,FALSE))/(T$3-T$4)*5)),1)))),(IF(VLOOKUP($E144,'Country Indicator Data'!$B$4:$N$300,10,FALSE)="x","x",ROUND(IF(VLOOKUP($E144,'Country Indicator Data'!$B$4:$N$300,10,FALSE)&gt;T$3,0,IF(VLOOKUP($E144,'Country Indicator Data'!$B$4:$N$300,10,FALSE)&lt;T$4,5,(T$3-VLOOKUP($E144,'Country Indicator Data'!$B$4:$N$300,10,FALSE))/(T$3-T$4)*5)),1))))</f>
        <v>2.8</v>
      </c>
      <c r="U144" s="256">
        <f>IF(B144="Regional crisis",((IF(VLOOKUP($C144,'Regional Crises'!$B$1:$R$66,15,FALSE)="x","x",ROUND(IF(VLOOKUP($C144,'Regional Crises'!$B$1:$R$66,15,FALSE)&gt;U$3,0,IF(VLOOKUP($C144,'Regional Crises'!$B$1:$R$66,15,FALSE)&lt;U$4,5,(U$3-VLOOKUP($C144,'Regional Crises'!$B$1:$R$66,15,FALSE))/(U$3-U$4)*5)),1)))),(IF(VLOOKUP($E144,'Country Indicator Data'!$B$4:$N$300,11,FALSE)="x","x",ROUND(IF(VLOOKUP($E144,'Country Indicator Data'!$B$4:$N$300,11,FALSE)&gt;U$3,0,IF(VLOOKUP($E144,'Country Indicator Data'!$B$4:$N$300,11,FALSE)&lt;U$4,5,(U$3-VLOOKUP($E144,'Country Indicator Data'!$B$4:$N$300,11,FALSE))/(U$3-U$4)*5)),1))))</f>
        <v>3.3</v>
      </c>
      <c r="V144" s="256">
        <f>IF(B144="Regional crisis",((IF(VLOOKUP($C144,'Regional Crises'!$B$1:$R$66,16,FALSE)="x","x",ROUND(IF(VLOOKUP($C144,'Regional Crises'!$B$1:$R$66,16,FALSE)&gt;V$3,0,IF(VLOOKUP($C144,'Regional Crises'!$B$1:$R$66,16,FALSE)&lt;V$4,5,(V$3-VLOOKUP($C144,'Regional Crises'!$B$1:$R$66,16,FALSE))/(V$3-V$4)*5)),1)))),(IF(VLOOKUP($E144,'Country Indicator Data'!$B$4:$N$300,12,FALSE)="x","x",ROUND(IF(VLOOKUP($E144,'Country Indicator Data'!$B$4:$N$300,12,FALSE)&gt;V$3,0,IF(VLOOKUP($E144,'Country Indicator Data'!$B$4:$N$300,12,FALSE)&lt;V$4,5,(V$3-VLOOKUP($E144,'Country Indicator Data'!$B$4:$N$300,12,FALSE))/(V$3-V$4)*5)),1))))</f>
        <v>3.4</v>
      </c>
      <c r="W144" s="256">
        <f t="shared" si="57"/>
        <v>3.2</v>
      </c>
      <c r="X144" s="256">
        <f t="shared" si="58"/>
        <v>3</v>
      </c>
      <c r="Y144" s="263">
        <f>IF('Core Indicators'!FC141="x","x",IF('Core Indicators'!FC141&gt;=5,5,IF('Core Indicators'!FC141&gt;=4,4,IF('Core Indicators'!FC141&gt;=3,3,IF('Core Indicators'!FC141&gt;=2,2,IF('Core Indicators'!FC141&gt;=1,1,0))))))</f>
        <v>2</v>
      </c>
      <c r="Z144" s="256">
        <f t="shared" si="59"/>
        <v>2</v>
      </c>
      <c r="AA144" s="263">
        <f>'Crisis Indicator Data'!Y141</f>
        <v>1</v>
      </c>
      <c r="AB144" s="263">
        <f>'Crisis Indicator Data'!Z141</f>
        <v>0</v>
      </c>
      <c r="AC144" s="263">
        <f>'Crisis Indicator Data'!AA141</f>
        <v>1</v>
      </c>
      <c r="AD144" s="263">
        <f>'Crisis Indicator Data'!AB141</f>
        <v>0</v>
      </c>
      <c r="AE144" s="263">
        <f t="shared" si="60"/>
        <v>2</v>
      </c>
      <c r="AF144" s="263">
        <f>'Crisis Indicator Data'!AC141</f>
        <v>2</v>
      </c>
      <c r="AG144" s="263">
        <f>'Crisis Indicator Data'!AD141</f>
        <v>3</v>
      </c>
      <c r="AH144" s="263">
        <f t="shared" si="61"/>
        <v>5</v>
      </c>
      <c r="AI144" s="263">
        <f>'Crisis Indicator Data'!AE141</f>
        <v>0</v>
      </c>
      <c r="AJ144" s="263">
        <f>'Crisis Indicator Data'!AF141</f>
        <v>3</v>
      </c>
      <c r="AK144" s="263">
        <f>'Crisis Indicator Data'!AG141</f>
        <v>1</v>
      </c>
      <c r="AL144" s="263">
        <f t="shared" si="62"/>
        <v>3</v>
      </c>
      <c r="AM144" s="256">
        <f t="shared" si="63"/>
        <v>3</v>
      </c>
      <c r="AN144" s="256">
        <f t="shared" si="64"/>
        <v>2.5</v>
      </c>
    </row>
    <row r="145" spans="1:40" x14ac:dyDescent="0.35">
      <c r="A145" s="153" t="str">
        <f>'Crisis Indicator Data'!A142</f>
        <v>Kurdish Conflict</v>
      </c>
      <c r="B145" s="154" t="str">
        <f>'Crisis Indicator Data'!B142</f>
        <v>Conflict</v>
      </c>
      <c r="C145" s="154" t="str">
        <f>'Crisis Indicator Data'!C142</f>
        <v>TUR004</v>
      </c>
      <c r="D145" s="154" t="str">
        <f>'Crisis Indicator Data'!D142</f>
        <v>Turkey</v>
      </c>
      <c r="E145" s="155" t="str">
        <f>'Crisis Indicator Data'!E142</f>
        <v>TUR</v>
      </c>
      <c r="F145" s="256">
        <f>IF(B145="Regional crisis",(IF(VLOOKUP($C145,'Regional Crises'!$B$1:$R$66,7,FALSE)="x","x",ROUND(IF(VLOOKUP($C145,'Regional Crises'!$B$1:$R$66,7,FALSE)&gt;$F$3,5,IF(VLOOKUP($C145,'Regional Crises'!$B$1:$R$66,7,FALSE)&lt;F$4,0,($F$3-VLOOKUP($C145,'Regional Crises'!$B$1:$R$66,7,FALSE))/($F$3-$F$4)*5)),1))),IF(VLOOKUP($E145,'Country Indicator Data'!$B$4:$N$300,3,FALSE)="x","x",ROUND(IF(VLOOKUP($E145,'Country Indicator Data'!$B$4:$N$300,3,FALSE)&gt;$F$3,5,IF(VLOOKUP($E145,'Country Indicator Data'!$B$4:$N$300,3,FALSE)&lt;$F$4,0,($F$3-VLOOKUP($E145,'Country Indicator Data'!$B$4:$N$300,3,FALSE))/($F$3-$F$4)*5)),1)))</f>
        <v>2.5</v>
      </c>
      <c r="G145" s="256">
        <f>IF(B145="Regional crisis",(IF(VLOOKUP($C145,'Regional Crises'!$B$1:$R$66,9,FALSE)="x","x",ROUND(IF(VLOOKUP($C145,'Regional Crises'!$B$1:$R$66,9,FALSE)&gt;G$3,5,IF(VLOOKUP($C145,'Regional Crises'!$B$1:$R$66,9,FALSE)&lt;G$4,0,(G$3-VLOOKUP($C145,'Regional Crises'!$B$1:$R$66,9,FALSE))/(G$3-G$4)*5)),1))),IF(VLOOKUP($E145,'Country Indicator Data'!$B$4:$N$300,5,FALSE)="x","x",ROUND(IF(VLOOKUP($E145,'Country Indicator Data'!$B$4:$N$300,5,FALSE)&gt;G$3,5,IF(VLOOKUP($E145,'Country Indicator Data'!$B$4:$N$300,5,FALSE)&lt;G$4,0,(G$3-VLOOKUP($E145,'Country Indicator Data'!$B$4:$N$300,5,FALSE))/(G$3-G$4)*5)),1)))</f>
        <v>2.5</v>
      </c>
      <c r="H145" s="256">
        <f t="shared" si="52"/>
        <v>2.5</v>
      </c>
      <c r="I145" s="256">
        <f>IF(B145="Regional crisis",(IF(VLOOKUP($C145,'Regional Crises'!$B$1:$R$66,6,FALSE)="x","x",ROUND(IF(VLOOKUP($C145,'Regional Crises'!$B$1:$R$66,6,FALSE)&gt;I$3,5,IF(VLOOKUP($C145,'Regional Crises'!$B$1:$R$66,6,FALSE)&lt;I$4,0,5-(I$3-VLOOKUP($C145,'Regional Crises'!$B$1:$R$66,6,FALSE))/(I$3-I$4)*5)),1))),IF(VLOOKUP($E145,'Country Indicator Data'!$B$4:$N$300,2,FALSE)="x","x",ROUND(IF(VLOOKUP($E145,'Country Indicator Data'!$B$4:$N$300,2,FALSE)&gt;I$3,5,IF(VLOOKUP($E145,'Country Indicator Data'!$B$4:$N$300,2,FALSE)&lt;I$4,0,5-(I$3-VLOOKUP($E145,'Country Indicator Data'!$B$4:$N$300,2,FALSE))/(I$3-I$4)*5)),1)))</f>
        <v>2</v>
      </c>
      <c r="J145" s="256">
        <f>IF(B145="Regional crisis",(IF(VLOOKUP($C145,'Regional Crises'!$B$1:$R$66,8,FALSE)="x","x",ROUND(IF(VLOOKUP($C145,'Regional Crises'!$B$1:$R$66,8,FALSE)&gt;J$3,5,IF(VLOOKUP($C145,'Regional Crises'!$B$1:$R$66,8,FALSE)&lt;J$4,0,5-(J$3-VLOOKUP($C145,'Regional Crises'!$B$1:$R$66,8,FALSE))/(J$3-J$4)*5)),1))),IF(VLOOKUP($E145,'Country Indicator Data'!$B$4:$N$300,4,FALSE)="x","x",ROUND(IF(VLOOKUP($E145,'Country Indicator Data'!$B$4:$N$300,4,FALSE)&gt;J$3,5,IF(VLOOKUP($E145,'Country Indicator Data'!$B$4:$N$300,4,FALSE)&lt;J$4,0,5-(J$3-VLOOKUP($E145,'Country Indicator Data'!$B$4:$N$300,4,FALSE))/(J$3-J$4)*5)),1)))</f>
        <v>3.4</v>
      </c>
      <c r="K145" s="256">
        <f t="shared" si="53"/>
        <v>2.7</v>
      </c>
      <c r="L145" s="256">
        <f>IF(B145="Regional crisis",(IF(VLOOKUP($C145,'Regional Crises'!$B$1:$R$66,10,FALSE)="x","x",ROUND(IF(VLOOKUP($C145,'Regional Crises'!$B$1:$R$66,10,FALSE)&gt;L$3,5,IF(VLOOKUP($C145,'Regional Crises'!$B$1:$R$66,10,FALSE)&lt;L$4,0,5-(L$3-VLOOKUP($C145,'Regional Crises'!$B$1:$R$66,10,FALSE))/(L$3-L$4)*5)),1))),IF(VLOOKUP($E145,'Country Indicator Data'!$B$4:$N$300,6,FALSE)="x","x",ROUND(IF(VLOOKUP($E145,'Country Indicator Data'!$B$4:$N$300,6,FALSE)&gt;L$3,5,IF(VLOOKUP($E145,'Country Indicator Data'!$B$4:$N$300,6,FALSE)&lt;L$4,0,5-(L$3-VLOOKUP($E145,'Country Indicator Data'!$B$4:$N$300,6,FALSE))/(L$3-L$4)*5)),1)))</f>
        <v>2</v>
      </c>
      <c r="M145" s="256">
        <f>IF(B145="Regional crisis",(IF(VLOOKUP($C145,'Regional Crises'!$B$1:$R$66,11,FALSE)="x","x",ROUND(IF(VLOOKUP($C145,'Regional Crises'!$B$1:$R$66,11,FALSE)&gt;M$3,5,IF(VLOOKUP($C145,'Regional Crises'!$B$1:$R$66,11,FALSE)&lt;M$4,0,5-(M$3-VLOOKUP($C145,'Regional Crises'!$B$1:$R$66,11,FALSE))/(M$3-M$4)*5)),1))),IF(VLOOKUP($E145,'Country Indicator Data'!$B$4:$N$300,7,FALSE)="x","x",ROUND(IF(VLOOKUP($E145,'Country Indicator Data'!$B$4:$N$300,7,FALSE)&gt;M$3,5,IF(VLOOKUP($E145,'Country Indicator Data'!$B$4:$N$300,7,FALSE)&lt;M$4,0,5-(M$3-VLOOKUP($E145,'Country Indicator Data'!$B$4:$N$300,7,FALSE))/(M$3-M$4)*5)),1)))</f>
        <v>2.1</v>
      </c>
      <c r="N145" s="256">
        <f t="shared" si="54"/>
        <v>2.0499999999999998</v>
      </c>
      <c r="O145" s="256">
        <f t="shared" si="55"/>
        <v>2.4166666666666665</v>
      </c>
      <c r="P145" s="256">
        <f>IF(B145="Regional crisis",VLOOKUP(C145,'Regional Crises'!$B$1:$R$69,12,FALSE),VLOOKUP(E145,'Country Indicator Data'!$B$4:$I$300,8,FALSE))</f>
        <v>4</v>
      </c>
      <c r="Q145" s="256">
        <f>IF($B145="Regional crisis",((IF(VLOOKUP($C145,'Regional Crises'!$B$1:$R$66,13,FALSE)="x","x",ROUND(IF(VLOOKUP($C145,'Regional Crises'!$B$1:$R$66,13,FALSE)&gt;Q$3,5,IF(VLOOKUP($C145,'Regional Crises'!$B$1:$R$66,13,FALSE)&lt;Q$4,0,5-(LOG(Q$3)-LOG(VLOOKUP($C145,'Regional Crises'!$B$1:$R$66,13,FALSE)))/(LOG(Q$3)-LOG(Q$4))*5)),1)))),(IF(VLOOKUP($E145,'Country Indicator Data'!$B$4:$N$300,9,FALSE)="x","x",ROUND(IF(VLOOKUP($E145,'Country Indicator Data'!$B$4:$N$300,9,FALSE)&gt;Q$3,5,IF(VLOOKUP($E145,'Country Indicator Data'!$B$4:$N$300,9,FALSE)&lt;Q$4,0,5-(LOG(Q$3)-LOG(VLOOKUP($E145,'Country Indicator Data'!$B$4:$N$300,9,FALSE)))/(LOG(Q$3)-LOG(Q$4))*5)),1))))</f>
        <v>2.8</v>
      </c>
      <c r="R145" s="256">
        <f t="shared" si="56"/>
        <v>3.4</v>
      </c>
      <c r="S145" s="256">
        <f>IF(B145="Regional crisis",((IF(VLOOKUP($C145,'Regional Crises'!$B$1:$R$66,17,FALSE)="x","x",ROUND(IF(VLOOKUP($C145,'Regional Crises'!$B$1:$R$66,17,FALSE)&gt;S$3,0,IF(VLOOKUP($C145,'Regional Crises'!$B$1:$R$66,17,FALSE)&lt;S$4,5,(S$3-VLOOKUP($C145,'Regional Crises'!$B$1:$R$66,17,FALSE))/(S$3-S$4)*5)),1)))),(IF(VLOOKUP($E145,'Country Indicator Data'!$B$4:$N$300,13,FALSE)="x","x",ROUND(IF(VLOOKUP($E145,'Country Indicator Data'!$B$4:$N$300,13,FALSE)&gt;S$3,0,IF(VLOOKUP($E145,'Country Indicator Data'!$B$4:$N$300,13,FALSE)&lt;S$4,5,(S$3-VLOOKUP($E145,'Country Indicator Data'!$B$4:$N$300,13,FALSE))/(S$3-S$4)*5)),1))))</f>
        <v>3.1</v>
      </c>
      <c r="T145" s="256">
        <f>IF(B145="Regional crisis",((IF(VLOOKUP($C145,'Regional Crises'!$B$1:$R$66,14,FALSE)="x","x",ROUND(IF(VLOOKUP($C145,'Regional Crises'!$B$1:$R$66,14,FALSE)&gt;T$3,0,IF(VLOOKUP($C145,'Regional Crises'!$B$1:$R$66,14,FALSE)&lt;T$4,5,(T$3-VLOOKUP($C145,'Regional Crises'!$B$1:$R$66,14,FALSE))/(T$3-T$4)*5)),1)))),(IF(VLOOKUP($E145,'Country Indicator Data'!$B$4:$N$300,10,FALSE)="x","x",ROUND(IF(VLOOKUP($E145,'Country Indicator Data'!$B$4:$N$300,10,FALSE)&gt;T$3,0,IF(VLOOKUP($E145,'Country Indicator Data'!$B$4:$N$300,10,FALSE)&lt;T$4,5,(T$3-VLOOKUP($E145,'Country Indicator Data'!$B$4:$N$300,10,FALSE))/(T$3-T$4)*5)),1))))</f>
        <v>2.8</v>
      </c>
      <c r="U145" s="256">
        <f>IF(B145="Regional crisis",((IF(VLOOKUP($C145,'Regional Crises'!$B$1:$R$66,15,FALSE)="x","x",ROUND(IF(VLOOKUP($C145,'Regional Crises'!$B$1:$R$66,15,FALSE)&gt;U$3,0,IF(VLOOKUP($C145,'Regional Crises'!$B$1:$R$66,15,FALSE)&lt;U$4,5,(U$3-VLOOKUP($C145,'Regional Crises'!$B$1:$R$66,15,FALSE))/(U$3-U$4)*5)),1)))),(IF(VLOOKUP($E145,'Country Indicator Data'!$B$4:$N$300,11,FALSE)="x","x",ROUND(IF(VLOOKUP($E145,'Country Indicator Data'!$B$4:$N$300,11,FALSE)&gt;U$3,0,IF(VLOOKUP($E145,'Country Indicator Data'!$B$4:$N$300,11,FALSE)&lt;U$4,5,(U$3-VLOOKUP($E145,'Country Indicator Data'!$B$4:$N$300,11,FALSE))/(U$3-U$4)*5)),1))))</f>
        <v>3.3</v>
      </c>
      <c r="V145" s="256">
        <f>IF(B145="Regional crisis",((IF(VLOOKUP($C145,'Regional Crises'!$B$1:$R$66,16,FALSE)="x","x",ROUND(IF(VLOOKUP($C145,'Regional Crises'!$B$1:$R$66,16,FALSE)&gt;V$3,0,IF(VLOOKUP($C145,'Regional Crises'!$B$1:$R$66,16,FALSE)&lt;V$4,5,(V$3-VLOOKUP($C145,'Regional Crises'!$B$1:$R$66,16,FALSE))/(V$3-V$4)*5)),1)))),(IF(VLOOKUP($E145,'Country Indicator Data'!$B$4:$N$300,12,FALSE)="x","x",ROUND(IF(VLOOKUP($E145,'Country Indicator Data'!$B$4:$N$300,12,FALSE)&gt;V$3,0,IF(VLOOKUP($E145,'Country Indicator Data'!$B$4:$N$300,12,FALSE)&lt;V$4,5,(V$3-VLOOKUP($E145,'Country Indicator Data'!$B$4:$N$300,12,FALSE))/(V$3-V$4)*5)),1))))</f>
        <v>3.4</v>
      </c>
      <c r="W145" s="256">
        <f t="shared" si="57"/>
        <v>3.2</v>
      </c>
      <c r="X145" s="256">
        <f t="shared" si="58"/>
        <v>3</v>
      </c>
      <c r="Y145" s="263">
        <f>IF('Core Indicators'!FC142="x","x",IF('Core Indicators'!FC142&gt;=5,5,IF('Core Indicators'!FC142&gt;=4,4,IF('Core Indicators'!FC142&gt;=3,3,IF('Core Indicators'!FC142&gt;=2,2,IF('Core Indicators'!FC142&gt;=1,1,0))))))</f>
        <v>3</v>
      </c>
      <c r="Z145" s="256">
        <f t="shared" si="59"/>
        <v>3</v>
      </c>
      <c r="AA145" s="263">
        <f>'Crisis Indicator Data'!Y142</f>
        <v>1</v>
      </c>
      <c r="AB145" s="263">
        <f>'Crisis Indicator Data'!Z142</f>
        <v>1</v>
      </c>
      <c r="AC145" s="263">
        <f>'Crisis Indicator Data'!AA142</f>
        <v>1</v>
      </c>
      <c r="AD145" s="263">
        <f>'Crisis Indicator Data'!AB142</f>
        <v>0</v>
      </c>
      <c r="AE145" s="263">
        <f t="shared" si="60"/>
        <v>2</v>
      </c>
      <c r="AF145" s="263">
        <f>'Crisis Indicator Data'!AC142</f>
        <v>0</v>
      </c>
      <c r="AG145" s="263">
        <f>'Crisis Indicator Data'!AD142</f>
        <v>0</v>
      </c>
      <c r="AH145" s="263">
        <f t="shared" si="61"/>
        <v>0</v>
      </c>
      <c r="AI145" s="263">
        <f>'Crisis Indicator Data'!AE142</f>
        <v>0</v>
      </c>
      <c r="AJ145" s="263">
        <f>'Crisis Indicator Data'!AF142</f>
        <v>3</v>
      </c>
      <c r="AK145" s="263">
        <f>'Crisis Indicator Data'!AG142</f>
        <v>0</v>
      </c>
      <c r="AL145" s="263">
        <f t="shared" si="62"/>
        <v>3</v>
      </c>
      <c r="AM145" s="256">
        <f t="shared" si="63"/>
        <v>2</v>
      </c>
      <c r="AN145" s="256">
        <f t="shared" si="64"/>
        <v>2.5</v>
      </c>
    </row>
    <row r="146" spans="1:40" x14ac:dyDescent="0.35">
      <c r="A146" s="153" t="str">
        <f>'Crisis Indicator Data'!A143</f>
        <v>Multiple Crises in Tanzania</v>
      </c>
      <c r="B146" s="154" t="str">
        <f>'Crisis Indicator Data'!B143</f>
        <v>Multiple crises country</v>
      </c>
      <c r="C146" s="154" t="str">
        <f>'Crisis Indicator Data'!C143</f>
        <v>TZA001</v>
      </c>
      <c r="D146" s="154" t="str">
        <f>'Crisis Indicator Data'!D143</f>
        <v>Tanzania</v>
      </c>
      <c r="E146" s="155" t="str">
        <f>'Crisis Indicator Data'!E143</f>
        <v>TZA</v>
      </c>
      <c r="F146" s="256">
        <f>IF(B146="Regional crisis",(IF(VLOOKUP($C146,'Regional Crises'!$B$1:$R$66,7,FALSE)="x","x",ROUND(IF(VLOOKUP($C146,'Regional Crises'!$B$1:$R$66,7,FALSE)&gt;$F$3,5,IF(VLOOKUP($C146,'Regional Crises'!$B$1:$R$66,7,FALSE)&lt;F$4,0,($F$3-VLOOKUP($C146,'Regional Crises'!$B$1:$R$66,7,FALSE))/($F$3-$F$4)*5)),1))),IF(VLOOKUP($E146,'Country Indicator Data'!$B$4:$N$300,3,FALSE)="x","x",ROUND(IF(VLOOKUP($E146,'Country Indicator Data'!$B$4:$N$300,3,FALSE)&gt;$F$3,5,IF(VLOOKUP($E146,'Country Indicator Data'!$B$4:$N$300,3,FALSE)&lt;$F$4,0,($F$3-VLOOKUP($E146,'Country Indicator Data'!$B$4:$N$300,3,FALSE))/($F$3-$F$4)*5)),1)))</f>
        <v>2.5</v>
      </c>
      <c r="G146" s="256">
        <f>IF(B146="Regional crisis",(IF(VLOOKUP($C146,'Regional Crises'!$B$1:$R$66,9,FALSE)="x","x",ROUND(IF(VLOOKUP($C146,'Regional Crises'!$B$1:$R$66,9,FALSE)&gt;G$3,5,IF(VLOOKUP($C146,'Regional Crises'!$B$1:$R$66,9,FALSE)&lt;G$4,0,(G$3-VLOOKUP($C146,'Regional Crises'!$B$1:$R$66,9,FALSE))/(G$3-G$4)*5)),1))),IF(VLOOKUP($E146,'Country Indicator Data'!$B$4:$N$300,5,FALSE)="x","x",ROUND(IF(VLOOKUP($E146,'Country Indicator Data'!$B$4:$N$300,5,FALSE)&gt;G$3,5,IF(VLOOKUP($E146,'Country Indicator Data'!$B$4:$N$300,5,FALSE)&lt;G$4,0,(G$3-VLOOKUP($E146,'Country Indicator Data'!$B$4:$N$300,5,FALSE))/(G$3-G$4)*5)),1)))</f>
        <v>2</v>
      </c>
      <c r="H146" s="256">
        <f t="shared" si="52"/>
        <v>2.25</v>
      </c>
      <c r="I146" s="256">
        <f>IF(B146="Regional crisis",(IF(VLOOKUP($C146,'Regional Crises'!$B$1:$R$66,6,FALSE)="x","x",ROUND(IF(VLOOKUP($C146,'Regional Crises'!$B$1:$R$66,6,FALSE)&gt;I$3,5,IF(VLOOKUP($C146,'Regional Crises'!$B$1:$R$66,6,FALSE)&lt;I$4,0,5-(I$3-VLOOKUP($C146,'Regional Crises'!$B$1:$R$66,6,FALSE))/(I$3-I$4)*5)),1))),IF(VLOOKUP($E146,'Country Indicator Data'!$B$4:$N$300,2,FALSE)="x","x",ROUND(IF(VLOOKUP($E146,'Country Indicator Data'!$B$4:$N$300,2,FALSE)&gt;I$3,5,IF(VLOOKUP($E146,'Country Indicator Data'!$B$4:$N$300,2,FALSE)&lt;I$4,0,5-(I$3-VLOOKUP($E146,'Country Indicator Data'!$B$4:$N$300,2,FALSE))/(I$3-I$4)*5)),1)))</f>
        <v>2.5</v>
      </c>
      <c r="J146" s="256">
        <f>IF(B146="Regional crisis",(IF(VLOOKUP($C146,'Regional Crises'!$B$1:$R$66,8,FALSE)="x","x",ROUND(IF(VLOOKUP($C146,'Regional Crises'!$B$1:$R$66,8,FALSE)&gt;J$3,5,IF(VLOOKUP($C146,'Regional Crises'!$B$1:$R$66,8,FALSE)&lt;J$4,0,5-(J$3-VLOOKUP($C146,'Regional Crises'!$B$1:$R$66,8,FALSE))/(J$3-J$4)*5)),1))),IF(VLOOKUP($E146,'Country Indicator Data'!$B$4:$N$300,4,FALSE)="x","x",ROUND(IF(VLOOKUP($E146,'Country Indicator Data'!$B$4:$N$300,4,FALSE)&gt;J$3,5,IF(VLOOKUP($E146,'Country Indicator Data'!$B$4:$N$300,4,FALSE)&lt;J$4,0,5-(J$3-VLOOKUP($E146,'Country Indicator Data'!$B$4:$N$300,4,FALSE))/(J$3-J$4)*5)),1)))</f>
        <v>0</v>
      </c>
      <c r="K146" s="256">
        <f t="shared" si="53"/>
        <v>1.25</v>
      </c>
      <c r="L146" s="256">
        <f>IF(B146="Regional crisis",(IF(VLOOKUP($C146,'Regional Crises'!$B$1:$R$66,10,FALSE)="x","x",ROUND(IF(VLOOKUP($C146,'Regional Crises'!$B$1:$R$66,10,FALSE)&gt;L$3,5,IF(VLOOKUP($C146,'Regional Crises'!$B$1:$R$66,10,FALSE)&lt;L$4,0,5-(L$3-VLOOKUP($C146,'Regional Crises'!$B$1:$R$66,10,FALSE))/(L$3-L$4)*5)),1))),IF(VLOOKUP($E146,'Country Indicator Data'!$B$4:$N$300,6,FALSE)="x","x",ROUND(IF(VLOOKUP($E146,'Country Indicator Data'!$B$4:$N$300,6,FALSE)&gt;L$3,5,IF(VLOOKUP($E146,'Country Indicator Data'!$B$4:$N$300,6,FALSE)&lt;L$4,0,5-(L$3-VLOOKUP($E146,'Country Indicator Data'!$B$4:$N$300,6,FALSE))/(L$3-L$4)*5)),1)))</f>
        <v>3.6</v>
      </c>
      <c r="M146" s="256">
        <f>IF(B146="Regional crisis",(IF(VLOOKUP($C146,'Regional Crises'!$B$1:$R$66,11,FALSE)="x","x",ROUND(IF(VLOOKUP($C146,'Regional Crises'!$B$1:$R$66,11,FALSE)&gt;M$3,5,IF(VLOOKUP($C146,'Regional Crises'!$B$1:$R$66,11,FALSE)&lt;M$4,0,5-(M$3-VLOOKUP($C146,'Regional Crises'!$B$1:$R$66,11,FALSE))/(M$3-M$4)*5)),1))),IF(VLOOKUP($E146,'Country Indicator Data'!$B$4:$N$300,7,FALSE)="x","x",ROUND(IF(VLOOKUP($E146,'Country Indicator Data'!$B$4:$N$300,7,FALSE)&gt;M$3,5,IF(VLOOKUP($E146,'Country Indicator Data'!$B$4:$N$300,7,FALSE)&lt;M$4,0,5-(M$3-VLOOKUP($E146,'Country Indicator Data'!$B$4:$N$300,7,FALSE))/(M$3-M$4)*5)),1)))</f>
        <v>1.9</v>
      </c>
      <c r="N146" s="256">
        <f t="shared" si="54"/>
        <v>2.75</v>
      </c>
      <c r="O146" s="256">
        <f t="shared" si="55"/>
        <v>2.0833333333333335</v>
      </c>
      <c r="P146" s="256">
        <f>IF(B146="Regional crisis",VLOOKUP(C146,'Regional Crises'!$B$1:$R$69,12,FALSE),VLOOKUP(E146,'Country Indicator Data'!$B$4:$I$300,8,FALSE))</f>
        <v>1</v>
      </c>
      <c r="Q146" s="256">
        <f>IF($B146="Regional crisis",((IF(VLOOKUP($C146,'Regional Crises'!$B$1:$R$66,13,FALSE)="x","x",ROUND(IF(VLOOKUP($C146,'Regional Crises'!$B$1:$R$66,13,FALSE)&gt;Q$3,5,IF(VLOOKUP($C146,'Regional Crises'!$B$1:$R$66,13,FALSE)&lt;Q$4,0,5-(LOG(Q$3)-LOG(VLOOKUP($C146,'Regional Crises'!$B$1:$R$66,13,FALSE)))/(LOG(Q$3)-LOG(Q$4))*5)),1)))),(IF(VLOOKUP($E146,'Country Indicator Data'!$B$4:$N$300,9,FALSE)="x","x",ROUND(IF(VLOOKUP($E146,'Country Indicator Data'!$B$4:$N$300,9,FALSE)&gt;Q$3,5,IF(VLOOKUP($E146,'Country Indicator Data'!$B$4:$N$300,9,FALSE)&lt;Q$4,0,5-(LOG(Q$3)-LOG(VLOOKUP($E146,'Country Indicator Data'!$B$4:$N$300,9,FALSE)))/(LOG(Q$3)-LOG(Q$4))*5)),1))))</f>
        <v>2.2000000000000002</v>
      </c>
      <c r="R146" s="256">
        <f t="shared" si="56"/>
        <v>1.6</v>
      </c>
      <c r="S146" s="256">
        <f>IF(B146="Regional crisis",((IF(VLOOKUP($C146,'Regional Crises'!$B$1:$R$66,17,FALSE)="x","x",ROUND(IF(VLOOKUP($C146,'Regional Crises'!$B$1:$R$66,17,FALSE)&gt;S$3,0,IF(VLOOKUP($C146,'Regional Crises'!$B$1:$R$66,17,FALSE)&lt;S$4,5,(S$3-VLOOKUP($C146,'Regional Crises'!$B$1:$R$66,17,FALSE))/(S$3-S$4)*5)),1)))),(IF(VLOOKUP($E146,'Country Indicator Data'!$B$4:$N$300,13,FALSE)="x","x",ROUND(IF(VLOOKUP($E146,'Country Indicator Data'!$B$4:$N$300,13,FALSE)&gt;S$3,0,IF(VLOOKUP($E146,'Country Indicator Data'!$B$4:$N$300,13,FALSE)&lt;S$4,5,(S$3-VLOOKUP($E146,'Country Indicator Data'!$B$4:$N$300,13,FALSE))/(S$3-S$4)*5)),1))))</f>
        <v>3.2</v>
      </c>
      <c r="T146" s="256">
        <f>IF(B146="Regional crisis",((IF(VLOOKUP($C146,'Regional Crises'!$B$1:$R$66,14,FALSE)="x","x",ROUND(IF(VLOOKUP($C146,'Regional Crises'!$B$1:$R$66,14,FALSE)&gt;T$3,0,IF(VLOOKUP($C146,'Regional Crises'!$B$1:$R$66,14,FALSE)&lt;T$4,5,(T$3-VLOOKUP($C146,'Regional Crises'!$B$1:$R$66,14,FALSE))/(T$3-T$4)*5)),1)))),(IF(VLOOKUP($E146,'Country Indicator Data'!$B$4:$N$300,10,FALSE)="x","x",ROUND(IF(VLOOKUP($E146,'Country Indicator Data'!$B$4:$N$300,10,FALSE)&gt;T$3,0,IF(VLOOKUP($E146,'Country Indicator Data'!$B$4:$N$300,10,FALSE)&lt;T$4,5,(T$3-VLOOKUP($E146,'Country Indicator Data'!$B$4:$N$300,10,FALSE))/(T$3-T$4)*5)),1))))</f>
        <v>3.1</v>
      </c>
      <c r="U146" s="256">
        <f>IF(B146="Regional crisis",((IF(VLOOKUP($C146,'Regional Crises'!$B$1:$R$66,15,FALSE)="x","x",ROUND(IF(VLOOKUP($C146,'Regional Crises'!$B$1:$R$66,15,FALSE)&gt;U$3,0,IF(VLOOKUP($C146,'Regional Crises'!$B$1:$R$66,15,FALSE)&lt;U$4,5,(U$3-VLOOKUP($C146,'Regional Crises'!$B$1:$R$66,15,FALSE))/(U$3-U$4)*5)),1)))),(IF(VLOOKUP($E146,'Country Indicator Data'!$B$4:$N$300,11,FALSE)="x","x",ROUND(IF(VLOOKUP($E146,'Country Indicator Data'!$B$4:$N$300,11,FALSE)&gt;U$3,0,IF(VLOOKUP($E146,'Country Indicator Data'!$B$4:$N$300,11,FALSE)&lt;U$4,5,(U$3-VLOOKUP($E146,'Country Indicator Data'!$B$4:$N$300,11,FALSE))/(U$3-U$4)*5)),1))))</f>
        <v>2.5</v>
      </c>
      <c r="V146" s="256">
        <f>IF(B146="Regional crisis",((IF(VLOOKUP($C146,'Regional Crises'!$B$1:$R$66,16,FALSE)="x","x",ROUND(IF(VLOOKUP($C146,'Regional Crises'!$B$1:$R$66,16,FALSE)&gt;V$3,0,IF(VLOOKUP($C146,'Regional Crises'!$B$1:$R$66,16,FALSE)&lt;V$4,5,(V$3-VLOOKUP($C146,'Regional Crises'!$B$1:$R$66,16,FALSE))/(V$3-V$4)*5)),1)))),(IF(VLOOKUP($E146,'Country Indicator Data'!$B$4:$N$300,12,FALSE)="x","x",ROUND(IF(VLOOKUP($E146,'Country Indicator Data'!$B$4:$N$300,12,FALSE)&gt;V$3,0,IF(VLOOKUP($E146,'Country Indicator Data'!$B$4:$N$300,12,FALSE)&lt;V$4,5,(V$3-VLOOKUP($E146,'Country Indicator Data'!$B$4:$N$300,12,FALSE))/(V$3-V$4)*5)),1))))</f>
        <v>3</v>
      </c>
      <c r="W146" s="256">
        <f t="shared" si="57"/>
        <v>3</v>
      </c>
      <c r="X146" s="256">
        <f t="shared" si="58"/>
        <v>2.2000000000000002</v>
      </c>
      <c r="Y146" s="263" t="str">
        <f>IF('Core Indicators'!FC143="x","x",IF('Core Indicators'!FC143&gt;=5,5,IF('Core Indicators'!FC143&gt;=4,4,IF('Core Indicators'!FC143&gt;=3,3,IF('Core Indicators'!FC143&gt;=2,2,IF('Core Indicators'!FC143&gt;=1,1,0))))))</f>
        <v>x</v>
      </c>
      <c r="Z146" s="256" t="str">
        <f t="shared" si="59"/>
        <v>x</v>
      </c>
      <c r="AA146" s="263">
        <f>'Crisis Indicator Data'!Y143</f>
        <v>0</v>
      </c>
      <c r="AB146" s="263">
        <f>'Crisis Indicator Data'!Z143</f>
        <v>1</v>
      </c>
      <c r="AC146" s="263">
        <f>'Crisis Indicator Data'!AA143</f>
        <v>0</v>
      </c>
      <c r="AD146" s="263">
        <f>'Crisis Indicator Data'!AB143</f>
        <v>0</v>
      </c>
      <c r="AE146" s="263">
        <f t="shared" si="60"/>
        <v>1</v>
      </c>
      <c r="AF146" s="263">
        <f>'Crisis Indicator Data'!AC143</f>
        <v>0</v>
      </c>
      <c r="AG146" s="263">
        <f>'Crisis Indicator Data'!AD143</f>
        <v>1</v>
      </c>
      <c r="AH146" s="263">
        <f t="shared" si="61"/>
        <v>1</v>
      </c>
      <c r="AI146" s="263">
        <f>'Crisis Indicator Data'!AE143</f>
        <v>0</v>
      </c>
      <c r="AJ146" s="263">
        <f>'Crisis Indicator Data'!AF143</f>
        <v>0</v>
      </c>
      <c r="AK146" s="263">
        <f>'Crisis Indicator Data'!AG143</f>
        <v>0</v>
      </c>
      <c r="AL146" s="263">
        <f t="shared" si="62"/>
        <v>0</v>
      </c>
      <c r="AM146" s="256">
        <f t="shared" si="63"/>
        <v>1</v>
      </c>
      <c r="AN146" s="256">
        <f t="shared" si="64"/>
        <v>1</v>
      </c>
    </row>
    <row r="147" spans="1:40" x14ac:dyDescent="0.35">
      <c r="A147" s="153" t="str">
        <f>'Crisis Indicator Data'!A144</f>
        <v>International Displacement in Tanzania</v>
      </c>
      <c r="B147" s="154" t="str">
        <f>'Crisis Indicator Data'!B144</f>
        <v>International displacement</v>
      </c>
      <c r="C147" s="154" t="str">
        <f>'Crisis Indicator Data'!C144</f>
        <v>TZA002</v>
      </c>
      <c r="D147" s="154" t="str">
        <f>'Crisis Indicator Data'!D144</f>
        <v>Tanzania</v>
      </c>
      <c r="E147" s="155" t="str">
        <f>'Crisis Indicator Data'!E144</f>
        <v>TZA</v>
      </c>
      <c r="F147" s="256">
        <f>IF(B147="Regional crisis",(IF(VLOOKUP($C147,'Regional Crises'!$B$1:$R$66,7,FALSE)="x","x",ROUND(IF(VLOOKUP($C147,'Regional Crises'!$B$1:$R$66,7,FALSE)&gt;$F$3,5,IF(VLOOKUP($C147,'Regional Crises'!$B$1:$R$66,7,FALSE)&lt;F$4,0,($F$3-VLOOKUP($C147,'Regional Crises'!$B$1:$R$66,7,FALSE))/($F$3-$F$4)*5)),1))),IF(VLOOKUP($E147,'Country Indicator Data'!$B$4:$N$300,3,FALSE)="x","x",ROUND(IF(VLOOKUP($E147,'Country Indicator Data'!$B$4:$N$300,3,FALSE)&gt;$F$3,5,IF(VLOOKUP($E147,'Country Indicator Data'!$B$4:$N$300,3,FALSE)&lt;$F$4,0,($F$3-VLOOKUP($E147,'Country Indicator Data'!$B$4:$N$300,3,FALSE))/($F$3-$F$4)*5)),1)))</f>
        <v>2.5</v>
      </c>
      <c r="G147" s="256">
        <f>IF(B147="Regional crisis",(IF(VLOOKUP($C147,'Regional Crises'!$B$1:$R$66,9,FALSE)="x","x",ROUND(IF(VLOOKUP($C147,'Regional Crises'!$B$1:$R$66,9,FALSE)&gt;G$3,5,IF(VLOOKUP($C147,'Regional Crises'!$B$1:$R$66,9,FALSE)&lt;G$4,0,(G$3-VLOOKUP($C147,'Regional Crises'!$B$1:$R$66,9,FALSE))/(G$3-G$4)*5)),1))),IF(VLOOKUP($E147,'Country Indicator Data'!$B$4:$N$300,5,FALSE)="x","x",ROUND(IF(VLOOKUP($E147,'Country Indicator Data'!$B$4:$N$300,5,FALSE)&gt;G$3,5,IF(VLOOKUP($E147,'Country Indicator Data'!$B$4:$N$300,5,FALSE)&lt;G$4,0,(G$3-VLOOKUP($E147,'Country Indicator Data'!$B$4:$N$300,5,FALSE))/(G$3-G$4)*5)),1)))</f>
        <v>2</v>
      </c>
      <c r="H147" s="256">
        <f t="shared" si="52"/>
        <v>2.25</v>
      </c>
      <c r="I147" s="256">
        <f>IF(B147="Regional crisis",(IF(VLOOKUP($C147,'Regional Crises'!$B$1:$R$66,6,FALSE)="x","x",ROUND(IF(VLOOKUP($C147,'Regional Crises'!$B$1:$R$66,6,FALSE)&gt;I$3,5,IF(VLOOKUP($C147,'Regional Crises'!$B$1:$R$66,6,FALSE)&lt;I$4,0,5-(I$3-VLOOKUP($C147,'Regional Crises'!$B$1:$R$66,6,FALSE))/(I$3-I$4)*5)),1))),IF(VLOOKUP($E147,'Country Indicator Data'!$B$4:$N$300,2,FALSE)="x","x",ROUND(IF(VLOOKUP($E147,'Country Indicator Data'!$B$4:$N$300,2,FALSE)&gt;I$3,5,IF(VLOOKUP($E147,'Country Indicator Data'!$B$4:$N$300,2,FALSE)&lt;I$4,0,5-(I$3-VLOOKUP($E147,'Country Indicator Data'!$B$4:$N$300,2,FALSE))/(I$3-I$4)*5)),1)))</f>
        <v>2.5</v>
      </c>
      <c r="J147" s="256">
        <f>IF(B147="Regional crisis",(IF(VLOOKUP($C147,'Regional Crises'!$B$1:$R$66,8,FALSE)="x","x",ROUND(IF(VLOOKUP($C147,'Regional Crises'!$B$1:$R$66,8,FALSE)&gt;J$3,5,IF(VLOOKUP($C147,'Regional Crises'!$B$1:$R$66,8,FALSE)&lt;J$4,0,5-(J$3-VLOOKUP($C147,'Regional Crises'!$B$1:$R$66,8,FALSE))/(J$3-J$4)*5)),1))),IF(VLOOKUP($E147,'Country Indicator Data'!$B$4:$N$300,4,FALSE)="x","x",ROUND(IF(VLOOKUP($E147,'Country Indicator Data'!$B$4:$N$300,4,FALSE)&gt;J$3,5,IF(VLOOKUP($E147,'Country Indicator Data'!$B$4:$N$300,4,FALSE)&lt;J$4,0,5-(J$3-VLOOKUP($E147,'Country Indicator Data'!$B$4:$N$300,4,FALSE))/(J$3-J$4)*5)),1)))</f>
        <v>0</v>
      </c>
      <c r="K147" s="256">
        <f t="shared" si="53"/>
        <v>1.25</v>
      </c>
      <c r="L147" s="256">
        <f>IF(B147="Regional crisis",(IF(VLOOKUP($C147,'Regional Crises'!$B$1:$R$66,10,FALSE)="x","x",ROUND(IF(VLOOKUP($C147,'Regional Crises'!$B$1:$R$66,10,FALSE)&gt;L$3,5,IF(VLOOKUP($C147,'Regional Crises'!$B$1:$R$66,10,FALSE)&lt;L$4,0,5-(L$3-VLOOKUP($C147,'Regional Crises'!$B$1:$R$66,10,FALSE))/(L$3-L$4)*5)),1))),IF(VLOOKUP($E147,'Country Indicator Data'!$B$4:$N$300,6,FALSE)="x","x",ROUND(IF(VLOOKUP($E147,'Country Indicator Data'!$B$4:$N$300,6,FALSE)&gt;L$3,5,IF(VLOOKUP($E147,'Country Indicator Data'!$B$4:$N$300,6,FALSE)&lt;L$4,0,5-(L$3-VLOOKUP($E147,'Country Indicator Data'!$B$4:$N$300,6,FALSE))/(L$3-L$4)*5)),1)))</f>
        <v>3.6</v>
      </c>
      <c r="M147" s="256">
        <f>IF(B147="Regional crisis",(IF(VLOOKUP($C147,'Regional Crises'!$B$1:$R$66,11,FALSE)="x","x",ROUND(IF(VLOOKUP($C147,'Regional Crises'!$B$1:$R$66,11,FALSE)&gt;M$3,5,IF(VLOOKUP($C147,'Regional Crises'!$B$1:$R$66,11,FALSE)&lt;M$4,0,5-(M$3-VLOOKUP($C147,'Regional Crises'!$B$1:$R$66,11,FALSE))/(M$3-M$4)*5)),1))),IF(VLOOKUP($E147,'Country Indicator Data'!$B$4:$N$300,7,FALSE)="x","x",ROUND(IF(VLOOKUP($E147,'Country Indicator Data'!$B$4:$N$300,7,FALSE)&gt;M$3,5,IF(VLOOKUP($E147,'Country Indicator Data'!$B$4:$N$300,7,FALSE)&lt;M$4,0,5-(M$3-VLOOKUP($E147,'Country Indicator Data'!$B$4:$N$300,7,FALSE))/(M$3-M$4)*5)),1)))</f>
        <v>1.9</v>
      </c>
      <c r="N147" s="256">
        <f t="shared" si="54"/>
        <v>2.75</v>
      </c>
      <c r="O147" s="256">
        <f t="shared" si="55"/>
        <v>2.0833333333333335</v>
      </c>
      <c r="P147" s="256">
        <f>IF(B147="Regional crisis",VLOOKUP(C147,'Regional Crises'!$B$1:$R$69,12,FALSE),VLOOKUP(E147,'Country Indicator Data'!$B$4:$I$300,8,FALSE))</f>
        <v>1</v>
      </c>
      <c r="Q147" s="256">
        <f>IF($B147="Regional crisis",((IF(VLOOKUP($C147,'Regional Crises'!$B$1:$R$66,13,FALSE)="x","x",ROUND(IF(VLOOKUP($C147,'Regional Crises'!$B$1:$R$66,13,FALSE)&gt;Q$3,5,IF(VLOOKUP($C147,'Regional Crises'!$B$1:$R$66,13,FALSE)&lt;Q$4,0,5-(LOG(Q$3)-LOG(VLOOKUP($C147,'Regional Crises'!$B$1:$R$66,13,FALSE)))/(LOG(Q$3)-LOG(Q$4))*5)),1)))),(IF(VLOOKUP($E147,'Country Indicator Data'!$B$4:$N$300,9,FALSE)="x","x",ROUND(IF(VLOOKUP($E147,'Country Indicator Data'!$B$4:$N$300,9,FALSE)&gt;Q$3,5,IF(VLOOKUP($E147,'Country Indicator Data'!$B$4:$N$300,9,FALSE)&lt;Q$4,0,5-(LOG(Q$3)-LOG(VLOOKUP($E147,'Country Indicator Data'!$B$4:$N$300,9,FALSE)))/(LOG(Q$3)-LOG(Q$4))*5)),1))))</f>
        <v>2.2000000000000002</v>
      </c>
      <c r="R147" s="256">
        <f t="shared" si="56"/>
        <v>1.6</v>
      </c>
      <c r="S147" s="256">
        <f>IF(B147="Regional crisis",((IF(VLOOKUP($C147,'Regional Crises'!$B$1:$R$66,17,FALSE)="x","x",ROUND(IF(VLOOKUP($C147,'Regional Crises'!$B$1:$R$66,17,FALSE)&gt;S$3,0,IF(VLOOKUP($C147,'Regional Crises'!$B$1:$R$66,17,FALSE)&lt;S$4,5,(S$3-VLOOKUP($C147,'Regional Crises'!$B$1:$R$66,17,FALSE))/(S$3-S$4)*5)),1)))),(IF(VLOOKUP($E147,'Country Indicator Data'!$B$4:$N$300,13,FALSE)="x","x",ROUND(IF(VLOOKUP($E147,'Country Indicator Data'!$B$4:$N$300,13,FALSE)&gt;S$3,0,IF(VLOOKUP($E147,'Country Indicator Data'!$B$4:$N$300,13,FALSE)&lt;S$4,5,(S$3-VLOOKUP($E147,'Country Indicator Data'!$B$4:$N$300,13,FALSE))/(S$3-S$4)*5)),1))))</f>
        <v>3.2</v>
      </c>
      <c r="T147" s="256">
        <f>IF(B147="Regional crisis",((IF(VLOOKUP($C147,'Regional Crises'!$B$1:$R$66,14,FALSE)="x","x",ROUND(IF(VLOOKUP($C147,'Regional Crises'!$B$1:$R$66,14,FALSE)&gt;T$3,0,IF(VLOOKUP($C147,'Regional Crises'!$B$1:$R$66,14,FALSE)&lt;T$4,5,(T$3-VLOOKUP($C147,'Regional Crises'!$B$1:$R$66,14,FALSE))/(T$3-T$4)*5)),1)))),(IF(VLOOKUP($E147,'Country Indicator Data'!$B$4:$N$300,10,FALSE)="x","x",ROUND(IF(VLOOKUP($E147,'Country Indicator Data'!$B$4:$N$300,10,FALSE)&gt;T$3,0,IF(VLOOKUP($E147,'Country Indicator Data'!$B$4:$N$300,10,FALSE)&lt;T$4,5,(T$3-VLOOKUP($E147,'Country Indicator Data'!$B$4:$N$300,10,FALSE))/(T$3-T$4)*5)),1))))</f>
        <v>3.1</v>
      </c>
      <c r="U147" s="256">
        <f>IF(B147="Regional crisis",((IF(VLOOKUP($C147,'Regional Crises'!$B$1:$R$66,15,FALSE)="x","x",ROUND(IF(VLOOKUP($C147,'Regional Crises'!$B$1:$R$66,15,FALSE)&gt;U$3,0,IF(VLOOKUP($C147,'Regional Crises'!$B$1:$R$66,15,FALSE)&lt;U$4,5,(U$3-VLOOKUP($C147,'Regional Crises'!$B$1:$R$66,15,FALSE))/(U$3-U$4)*5)),1)))),(IF(VLOOKUP($E147,'Country Indicator Data'!$B$4:$N$300,11,FALSE)="x","x",ROUND(IF(VLOOKUP($E147,'Country Indicator Data'!$B$4:$N$300,11,FALSE)&gt;U$3,0,IF(VLOOKUP($E147,'Country Indicator Data'!$B$4:$N$300,11,FALSE)&lt;U$4,5,(U$3-VLOOKUP($E147,'Country Indicator Data'!$B$4:$N$300,11,FALSE))/(U$3-U$4)*5)),1))))</f>
        <v>2.5</v>
      </c>
      <c r="V147" s="256">
        <f>IF(B147="Regional crisis",((IF(VLOOKUP($C147,'Regional Crises'!$B$1:$R$66,16,FALSE)="x","x",ROUND(IF(VLOOKUP($C147,'Regional Crises'!$B$1:$R$66,16,FALSE)&gt;V$3,0,IF(VLOOKUP($C147,'Regional Crises'!$B$1:$R$66,16,FALSE)&lt;V$4,5,(V$3-VLOOKUP($C147,'Regional Crises'!$B$1:$R$66,16,FALSE))/(V$3-V$4)*5)),1)))),(IF(VLOOKUP($E147,'Country Indicator Data'!$B$4:$N$300,12,FALSE)="x","x",ROUND(IF(VLOOKUP($E147,'Country Indicator Data'!$B$4:$N$300,12,FALSE)&gt;V$3,0,IF(VLOOKUP($E147,'Country Indicator Data'!$B$4:$N$300,12,FALSE)&lt;V$4,5,(V$3-VLOOKUP($E147,'Country Indicator Data'!$B$4:$N$300,12,FALSE))/(V$3-V$4)*5)),1))))</f>
        <v>3</v>
      </c>
      <c r="W147" s="256">
        <f t="shared" si="57"/>
        <v>3</v>
      </c>
      <c r="X147" s="256">
        <f t="shared" si="58"/>
        <v>2.2000000000000002</v>
      </c>
      <c r="Y147" s="263">
        <f>IF('Core Indicators'!FC144="x","x",IF('Core Indicators'!FC144&gt;=5,5,IF('Core Indicators'!FC144&gt;=4,4,IF('Core Indicators'!FC144&gt;=3,3,IF('Core Indicators'!FC144&gt;=2,2,IF('Core Indicators'!FC144&gt;=1,1,0))))))</f>
        <v>2</v>
      </c>
      <c r="Z147" s="256">
        <f t="shared" si="59"/>
        <v>2</v>
      </c>
      <c r="AA147" s="263">
        <f>'Crisis Indicator Data'!Y144</f>
        <v>0</v>
      </c>
      <c r="AB147" s="263">
        <f>'Crisis Indicator Data'!Z144</f>
        <v>1</v>
      </c>
      <c r="AC147" s="263">
        <f>'Crisis Indicator Data'!AA144</f>
        <v>0</v>
      </c>
      <c r="AD147" s="263">
        <f>'Crisis Indicator Data'!AB144</f>
        <v>0</v>
      </c>
      <c r="AE147" s="263">
        <f t="shared" si="60"/>
        <v>1</v>
      </c>
      <c r="AF147" s="263">
        <f>'Crisis Indicator Data'!AC144</f>
        <v>0</v>
      </c>
      <c r="AG147" s="263">
        <f>'Crisis Indicator Data'!AD144</f>
        <v>1</v>
      </c>
      <c r="AH147" s="263">
        <f t="shared" si="61"/>
        <v>1</v>
      </c>
      <c r="AI147" s="263">
        <f>'Crisis Indicator Data'!AE144</f>
        <v>0</v>
      </c>
      <c r="AJ147" s="263">
        <f>'Crisis Indicator Data'!AF144</f>
        <v>0</v>
      </c>
      <c r="AK147" s="263">
        <f>'Crisis Indicator Data'!AG144</f>
        <v>0</v>
      </c>
      <c r="AL147" s="263">
        <f t="shared" si="62"/>
        <v>0</v>
      </c>
      <c r="AM147" s="256">
        <f t="shared" si="63"/>
        <v>1</v>
      </c>
      <c r="AN147" s="256">
        <f t="shared" si="64"/>
        <v>1.5</v>
      </c>
    </row>
    <row r="148" spans="1:40" x14ac:dyDescent="0.35">
      <c r="A148" s="153" t="str">
        <f>'Crisis Indicator Data'!A145</f>
        <v>Food Security Crisis in North-East Tanzania</v>
      </c>
      <c r="B148" s="154" t="str">
        <f>'Crisis Indicator Data'!B145</f>
        <v>Food Security</v>
      </c>
      <c r="C148" s="154" t="str">
        <f>'Crisis Indicator Data'!C145</f>
        <v>TZA003</v>
      </c>
      <c r="D148" s="154" t="str">
        <f>'Crisis Indicator Data'!D145</f>
        <v>Tanzania</v>
      </c>
      <c r="E148" s="155" t="str">
        <f>'Crisis Indicator Data'!E145</f>
        <v>TZA</v>
      </c>
      <c r="F148" s="256">
        <f>IF(B148="Regional crisis",(IF(VLOOKUP($C148,'Regional Crises'!$B$1:$R$66,7,FALSE)="x","x",ROUND(IF(VLOOKUP($C148,'Regional Crises'!$B$1:$R$66,7,FALSE)&gt;$F$3,5,IF(VLOOKUP($C148,'Regional Crises'!$B$1:$R$66,7,FALSE)&lt;F$4,0,($F$3-VLOOKUP($C148,'Regional Crises'!$B$1:$R$66,7,FALSE))/($F$3-$F$4)*5)),1))),IF(VLOOKUP($E148,'Country Indicator Data'!$B$4:$N$300,3,FALSE)="x","x",ROUND(IF(VLOOKUP($E148,'Country Indicator Data'!$B$4:$N$300,3,FALSE)&gt;$F$3,5,IF(VLOOKUP($E148,'Country Indicator Data'!$B$4:$N$300,3,FALSE)&lt;$F$4,0,($F$3-VLOOKUP($E148,'Country Indicator Data'!$B$4:$N$300,3,FALSE))/($F$3-$F$4)*5)),1)))</f>
        <v>2.5</v>
      </c>
      <c r="G148" s="256">
        <f>IF(B148="Regional crisis",(IF(VLOOKUP($C148,'Regional Crises'!$B$1:$R$66,9,FALSE)="x","x",ROUND(IF(VLOOKUP($C148,'Regional Crises'!$B$1:$R$66,9,FALSE)&gt;G$3,5,IF(VLOOKUP($C148,'Regional Crises'!$B$1:$R$66,9,FALSE)&lt;G$4,0,(G$3-VLOOKUP($C148,'Regional Crises'!$B$1:$R$66,9,FALSE))/(G$3-G$4)*5)),1))),IF(VLOOKUP($E148,'Country Indicator Data'!$B$4:$N$300,5,FALSE)="x","x",ROUND(IF(VLOOKUP($E148,'Country Indicator Data'!$B$4:$N$300,5,FALSE)&gt;G$3,5,IF(VLOOKUP($E148,'Country Indicator Data'!$B$4:$N$300,5,FALSE)&lt;G$4,0,(G$3-VLOOKUP($E148,'Country Indicator Data'!$B$4:$N$300,5,FALSE))/(G$3-G$4)*5)),1)))</f>
        <v>2</v>
      </c>
      <c r="H148" s="256">
        <f t="shared" si="52"/>
        <v>2.25</v>
      </c>
      <c r="I148" s="256">
        <f>IF(B148="Regional crisis",(IF(VLOOKUP($C148,'Regional Crises'!$B$1:$R$66,6,FALSE)="x","x",ROUND(IF(VLOOKUP($C148,'Regional Crises'!$B$1:$R$66,6,FALSE)&gt;I$3,5,IF(VLOOKUP($C148,'Regional Crises'!$B$1:$R$66,6,FALSE)&lt;I$4,0,5-(I$3-VLOOKUP($C148,'Regional Crises'!$B$1:$R$66,6,FALSE))/(I$3-I$4)*5)),1))),IF(VLOOKUP($E148,'Country Indicator Data'!$B$4:$N$300,2,FALSE)="x","x",ROUND(IF(VLOOKUP($E148,'Country Indicator Data'!$B$4:$N$300,2,FALSE)&gt;I$3,5,IF(VLOOKUP($E148,'Country Indicator Data'!$B$4:$N$300,2,FALSE)&lt;I$4,0,5-(I$3-VLOOKUP($E148,'Country Indicator Data'!$B$4:$N$300,2,FALSE))/(I$3-I$4)*5)),1)))</f>
        <v>2.5</v>
      </c>
      <c r="J148" s="256">
        <f>IF(B148="Regional crisis",(IF(VLOOKUP($C148,'Regional Crises'!$B$1:$R$66,8,FALSE)="x","x",ROUND(IF(VLOOKUP($C148,'Regional Crises'!$B$1:$R$66,8,FALSE)&gt;J$3,5,IF(VLOOKUP($C148,'Regional Crises'!$B$1:$R$66,8,FALSE)&lt;J$4,0,5-(J$3-VLOOKUP($C148,'Regional Crises'!$B$1:$R$66,8,FALSE))/(J$3-J$4)*5)),1))),IF(VLOOKUP($E148,'Country Indicator Data'!$B$4:$N$300,4,FALSE)="x","x",ROUND(IF(VLOOKUP($E148,'Country Indicator Data'!$B$4:$N$300,4,FALSE)&gt;J$3,5,IF(VLOOKUP($E148,'Country Indicator Data'!$B$4:$N$300,4,FALSE)&lt;J$4,0,5-(J$3-VLOOKUP($E148,'Country Indicator Data'!$B$4:$N$300,4,FALSE))/(J$3-J$4)*5)),1)))</f>
        <v>0</v>
      </c>
      <c r="K148" s="256">
        <f t="shared" si="53"/>
        <v>1.25</v>
      </c>
      <c r="L148" s="256">
        <f>IF(B148="Regional crisis",(IF(VLOOKUP($C148,'Regional Crises'!$B$1:$R$66,10,FALSE)="x","x",ROUND(IF(VLOOKUP($C148,'Regional Crises'!$B$1:$R$66,10,FALSE)&gt;L$3,5,IF(VLOOKUP($C148,'Regional Crises'!$B$1:$R$66,10,FALSE)&lt;L$4,0,5-(L$3-VLOOKUP($C148,'Regional Crises'!$B$1:$R$66,10,FALSE))/(L$3-L$4)*5)),1))),IF(VLOOKUP($E148,'Country Indicator Data'!$B$4:$N$300,6,FALSE)="x","x",ROUND(IF(VLOOKUP($E148,'Country Indicator Data'!$B$4:$N$300,6,FALSE)&gt;L$3,5,IF(VLOOKUP($E148,'Country Indicator Data'!$B$4:$N$300,6,FALSE)&lt;L$4,0,5-(L$3-VLOOKUP($E148,'Country Indicator Data'!$B$4:$N$300,6,FALSE))/(L$3-L$4)*5)),1)))</f>
        <v>3.6</v>
      </c>
      <c r="M148" s="256">
        <f>IF(B148="Regional crisis",(IF(VLOOKUP($C148,'Regional Crises'!$B$1:$R$66,11,FALSE)="x","x",ROUND(IF(VLOOKUP($C148,'Regional Crises'!$B$1:$R$66,11,FALSE)&gt;M$3,5,IF(VLOOKUP($C148,'Regional Crises'!$B$1:$R$66,11,FALSE)&lt;M$4,0,5-(M$3-VLOOKUP($C148,'Regional Crises'!$B$1:$R$66,11,FALSE))/(M$3-M$4)*5)),1))),IF(VLOOKUP($E148,'Country Indicator Data'!$B$4:$N$300,7,FALSE)="x","x",ROUND(IF(VLOOKUP($E148,'Country Indicator Data'!$B$4:$N$300,7,FALSE)&gt;M$3,5,IF(VLOOKUP($E148,'Country Indicator Data'!$B$4:$N$300,7,FALSE)&lt;M$4,0,5-(M$3-VLOOKUP($E148,'Country Indicator Data'!$B$4:$N$300,7,FALSE))/(M$3-M$4)*5)),1)))</f>
        <v>1.9</v>
      </c>
      <c r="N148" s="256">
        <f t="shared" si="54"/>
        <v>2.75</v>
      </c>
      <c r="O148" s="256">
        <f t="shared" si="55"/>
        <v>2.0833333333333335</v>
      </c>
      <c r="P148" s="256">
        <f>IF(B148="Regional crisis",VLOOKUP(C148,'Regional Crises'!$B$1:$R$69,12,FALSE),VLOOKUP(E148,'Country Indicator Data'!$B$4:$I$300,8,FALSE))</f>
        <v>1</v>
      </c>
      <c r="Q148" s="256">
        <f>IF($B148="Regional crisis",((IF(VLOOKUP($C148,'Regional Crises'!$B$1:$R$66,13,FALSE)="x","x",ROUND(IF(VLOOKUP($C148,'Regional Crises'!$B$1:$R$66,13,FALSE)&gt;Q$3,5,IF(VLOOKUP($C148,'Regional Crises'!$B$1:$R$66,13,FALSE)&lt;Q$4,0,5-(LOG(Q$3)-LOG(VLOOKUP($C148,'Regional Crises'!$B$1:$R$66,13,FALSE)))/(LOG(Q$3)-LOG(Q$4))*5)),1)))),(IF(VLOOKUP($E148,'Country Indicator Data'!$B$4:$N$300,9,FALSE)="x","x",ROUND(IF(VLOOKUP($E148,'Country Indicator Data'!$B$4:$N$300,9,FALSE)&gt;Q$3,5,IF(VLOOKUP($E148,'Country Indicator Data'!$B$4:$N$300,9,FALSE)&lt;Q$4,0,5-(LOG(Q$3)-LOG(VLOOKUP($E148,'Country Indicator Data'!$B$4:$N$300,9,FALSE)))/(LOG(Q$3)-LOG(Q$4))*5)),1))))</f>
        <v>2.2000000000000002</v>
      </c>
      <c r="R148" s="256">
        <f t="shared" si="56"/>
        <v>1.6</v>
      </c>
      <c r="S148" s="256">
        <f>IF(B148="Regional crisis",((IF(VLOOKUP($C148,'Regional Crises'!$B$1:$R$66,17,FALSE)="x","x",ROUND(IF(VLOOKUP($C148,'Regional Crises'!$B$1:$R$66,17,FALSE)&gt;S$3,0,IF(VLOOKUP($C148,'Regional Crises'!$B$1:$R$66,17,FALSE)&lt;S$4,5,(S$3-VLOOKUP($C148,'Regional Crises'!$B$1:$R$66,17,FALSE))/(S$3-S$4)*5)),1)))),(IF(VLOOKUP($E148,'Country Indicator Data'!$B$4:$N$300,13,FALSE)="x","x",ROUND(IF(VLOOKUP($E148,'Country Indicator Data'!$B$4:$N$300,13,FALSE)&gt;S$3,0,IF(VLOOKUP($E148,'Country Indicator Data'!$B$4:$N$300,13,FALSE)&lt;S$4,5,(S$3-VLOOKUP($E148,'Country Indicator Data'!$B$4:$N$300,13,FALSE))/(S$3-S$4)*5)),1))))</f>
        <v>3.2</v>
      </c>
      <c r="T148" s="256">
        <f>IF(B148="Regional crisis",((IF(VLOOKUP($C148,'Regional Crises'!$B$1:$R$66,14,FALSE)="x","x",ROUND(IF(VLOOKUP($C148,'Regional Crises'!$B$1:$R$66,14,FALSE)&gt;T$3,0,IF(VLOOKUP($C148,'Regional Crises'!$B$1:$R$66,14,FALSE)&lt;T$4,5,(T$3-VLOOKUP($C148,'Regional Crises'!$B$1:$R$66,14,FALSE))/(T$3-T$4)*5)),1)))),(IF(VLOOKUP($E148,'Country Indicator Data'!$B$4:$N$300,10,FALSE)="x","x",ROUND(IF(VLOOKUP($E148,'Country Indicator Data'!$B$4:$N$300,10,FALSE)&gt;T$3,0,IF(VLOOKUP($E148,'Country Indicator Data'!$B$4:$N$300,10,FALSE)&lt;T$4,5,(T$3-VLOOKUP($E148,'Country Indicator Data'!$B$4:$N$300,10,FALSE))/(T$3-T$4)*5)),1))))</f>
        <v>3.1</v>
      </c>
      <c r="U148" s="256">
        <f>IF(B148="Regional crisis",((IF(VLOOKUP($C148,'Regional Crises'!$B$1:$R$66,15,FALSE)="x","x",ROUND(IF(VLOOKUP($C148,'Regional Crises'!$B$1:$R$66,15,FALSE)&gt;U$3,0,IF(VLOOKUP($C148,'Regional Crises'!$B$1:$R$66,15,FALSE)&lt;U$4,5,(U$3-VLOOKUP($C148,'Regional Crises'!$B$1:$R$66,15,FALSE))/(U$3-U$4)*5)),1)))),(IF(VLOOKUP($E148,'Country Indicator Data'!$B$4:$N$300,11,FALSE)="x","x",ROUND(IF(VLOOKUP($E148,'Country Indicator Data'!$B$4:$N$300,11,FALSE)&gt;U$3,0,IF(VLOOKUP($E148,'Country Indicator Data'!$B$4:$N$300,11,FALSE)&lt;U$4,5,(U$3-VLOOKUP($E148,'Country Indicator Data'!$B$4:$N$300,11,FALSE))/(U$3-U$4)*5)),1))))</f>
        <v>2.5</v>
      </c>
      <c r="V148" s="256">
        <f>IF(B148="Regional crisis",((IF(VLOOKUP($C148,'Regional Crises'!$B$1:$R$66,16,FALSE)="x","x",ROUND(IF(VLOOKUP($C148,'Regional Crises'!$B$1:$R$66,16,FALSE)&gt;V$3,0,IF(VLOOKUP($C148,'Regional Crises'!$B$1:$R$66,16,FALSE)&lt;V$4,5,(V$3-VLOOKUP($C148,'Regional Crises'!$B$1:$R$66,16,FALSE))/(V$3-V$4)*5)),1)))),(IF(VLOOKUP($E148,'Country Indicator Data'!$B$4:$N$300,12,FALSE)="x","x",ROUND(IF(VLOOKUP($E148,'Country Indicator Data'!$B$4:$N$300,12,FALSE)&gt;V$3,0,IF(VLOOKUP($E148,'Country Indicator Data'!$B$4:$N$300,12,FALSE)&lt;V$4,5,(V$3-VLOOKUP($E148,'Country Indicator Data'!$B$4:$N$300,12,FALSE))/(V$3-V$4)*5)),1))))</f>
        <v>3</v>
      </c>
      <c r="W148" s="256">
        <f t="shared" si="57"/>
        <v>3</v>
      </c>
      <c r="X148" s="256">
        <f t="shared" si="58"/>
        <v>2.2000000000000002</v>
      </c>
      <c r="Y148" s="263">
        <f>IF('Core Indicators'!FC145="x","x",IF('Core Indicators'!FC145&gt;=5,5,IF('Core Indicators'!FC145&gt;=4,4,IF('Core Indicators'!FC145&gt;=3,3,IF('Core Indicators'!FC145&gt;=2,2,IF('Core Indicators'!FC145&gt;=1,1,0))))))</f>
        <v>2</v>
      </c>
      <c r="Z148" s="256">
        <f t="shared" si="59"/>
        <v>2</v>
      </c>
      <c r="AA148" s="263">
        <f>'Crisis Indicator Data'!Y145</f>
        <v>0</v>
      </c>
      <c r="AB148" s="263">
        <f>'Crisis Indicator Data'!Z145</f>
        <v>1</v>
      </c>
      <c r="AC148" s="263">
        <f>'Crisis Indicator Data'!AA145</f>
        <v>0</v>
      </c>
      <c r="AD148" s="263">
        <f>'Crisis Indicator Data'!AB145</f>
        <v>0</v>
      </c>
      <c r="AE148" s="263">
        <f t="shared" si="60"/>
        <v>1</v>
      </c>
      <c r="AF148" s="263">
        <f>'Crisis Indicator Data'!AC145</f>
        <v>0</v>
      </c>
      <c r="AG148" s="263">
        <f>'Crisis Indicator Data'!AD145</f>
        <v>1</v>
      </c>
      <c r="AH148" s="263">
        <f t="shared" si="61"/>
        <v>1</v>
      </c>
      <c r="AI148" s="263">
        <f>'Crisis Indicator Data'!AE145</f>
        <v>0</v>
      </c>
      <c r="AJ148" s="263">
        <f>'Crisis Indicator Data'!AF145</f>
        <v>0</v>
      </c>
      <c r="AK148" s="263">
        <f>'Crisis Indicator Data'!AG145</f>
        <v>0</v>
      </c>
      <c r="AL148" s="263">
        <f t="shared" si="62"/>
        <v>0</v>
      </c>
      <c r="AM148" s="256">
        <f t="shared" si="63"/>
        <v>1</v>
      </c>
      <c r="AN148" s="256">
        <f t="shared" si="64"/>
        <v>1.5</v>
      </c>
    </row>
    <row r="149" spans="1:40" x14ac:dyDescent="0.35">
      <c r="A149" s="153" t="str">
        <f>'Crisis Indicator Data'!A146</f>
        <v>International Displacement in Uganda</v>
      </c>
      <c r="B149" s="154" t="str">
        <f>'Crisis Indicator Data'!B146</f>
        <v>International displacement</v>
      </c>
      <c r="C149" s="154" t="str">
        <f>'Crisis Indicator Data'!C146</f>
        <v>UGA005</v>
      </c>
      <c r="D149" s="154" t="str">
        <f>'Crisis Indicator Data'!D146</f>
        <v>Uganda</v>
      </c>
      <c r="E149" s="155" t="str">
        <f>'Crisis Indicator Data'!E146</f>
        <v>UGA</v>
      </c>
      <c r="F149" s="256">
        <f>IF(B149="Regional crisis",(IF(VLOOKUP($C149,'Regional Crises'!$B$1:$R$66,7,FALSE)="x","x",ROUND(IF(VLOOKUP($C149,'Regional Crises'!$B$1:$R$66,7,FALSE)&gt;$F$3,5,IF(VLOOKUP($C149,'Regional Crises'!$B$1:$R$66,7,FALSE)&lt;F$4,0,($F$3-VLOOKUP($C149,'Regional Crises'!$B$1:$R$66,7,FALSE))/($F$3-$F$4)*5)),1))),IF(VLOOKUP($E149,'Country Indicator Data'!$B$4:$N$300,3,FALSE)="x","x",ROUND(IF(VLOOKUP($E149,'Country Indicator Data'!$B$4:$N$300,3,FALSE)&gt;$F$3,5,IF(VLOOKUP($E149,'Country Indicator Data'!$B$4:$N$300,3,FALSE)&lt;$F$4,0,($F$3-VLOOKUP($E149,'Country Indicator Data'!$B$4:$N$300,3,FALSE))/($F$3-$F$4)*5)),1)))</f>
        <v>2.5</v>
      </c>
      <c r="G149" s="256">
        <f>IF(B149="Regional crisis",(IF(VLOOKUP($C149,'Regional Crises'!$B$1:$R$66,9,FALSE)="x","x",ROUND(IF(VLOOKUP($C149,'Regional Crises'!$B$1:$R$66,9,FALSE)&gt;G$3,5,IF(VLOOKUP($C149,'Regional Crises'!$B$1:$R$66,9,FALSE)&lt;G$4,0,(G$3-VLOOKUP($C149,'Regional Crises'!$B$1:$R$66,9,FALSE))/(G$3-G$4)*5)),1))),IF(VLOOKUP($E149,'Country Indicator Data'!$B$4:$N$300,5,FALSE)="x","x",ROUND(IF(VLOOKUP($E149,'Country Indicator Data'!$B$4:$N$300,5,FALSE)&gt;G$3,5,IF(VLOOKUP($E149,'Country Indicator Data'!$B$4:$N$300,5,FALSE)&lt;G$4,0,(G$3-VLOOKUP($E149,'Country Indicator Data'!$B$4:$N$300,5,FALSE))/(G$3-G$4)*5)),1)))</f>
        <v>2.4</v>
      </c>
      <c r="H149" s="256">
        <f t="shared" si="52"/>
        <v>2.4500000000000002</v>
      </c>
      <c r="I149" s="256">
        <f>IF(B149="Regional crisis",(IF(VLOOKUP($C149,'Regional Crises'!$B$1:$R$66,6,FALSE)="x","x",ROUND(IF(VLOOKUP($C149,'Regional Crises'!$B$1:$R$66,6,FALSE)&gt;I$3,5,IF(VLOOKUP($C149,'Regional Crises'!$B$1:$R$66,6,FALSE)&lt;I$4,0,5-(I$3-VLOOKUP($C149,'Regional Crises'!$B$1:$R$66,6,FALSE))/(I$3-I$4)*5)),1))),IF(VLOOKUP($E149,'Country Indicator Data'!$B$4:$N$300,2,FALSE)="x","x",ROUND(IF(VLOOKUP($E149,'Country Indicator Data'!$B$4:$N$300,2,FALSE)&gt;I$3,5,IF(VLOOKUP($E149,'Country Indicator Data'!$B$4:$N$300,2,FALSE)&lt;I$4,0,5-(I$3-VLOOKUP($E149,'Country Indicator Data'!$B$4:$N$300,2,FALSE))/(I$3-I$4)*5)),1)))</f>
        <v>4.5999999999999996</v>
      </c>
      <c r="J149" s="256">
        <f>IF(B149="Regional crisis",(IF(VLOOKUP($C149,'Regional Crises'!$B$1:$R$66,8,FALSE)="x","x",ROUND(IF(VLOOKUP($C149,'Regional Crises'!$B$1:$R$66,8,FALSE)&gt;J$3,5,IF(VLOOKUP($C149,'Regional Crises'!$B$1:$R$66,8,FALSE)&lt;J$4,0,5-(J$3-VLOOKUP($C149,'Regional Crises'!$B$1:$R$66,8,FALSE))/(J$3-J$4)*5)),1))),IF(VLOOKUP($E149,'Country Indicator Data'!$B$4:$N$300,4,FALSE)="x","x",ROUND(IF(VLOOKUP($E149,'Country Indicator Data'!$B$4:$N$300,4,FALSE)&gt;J$3,5,IF(VLOOKUP($E149,'Country Indicator Data'!$B$4:$N$300,4,FALSE)&lt;J$4,0,5-(J$3-VLOOKUP($E149,'Country Indicator Data'!$B$4:$N$300,4,FALSE))/(J$3-J$4)*5)),1)))</f>
        <v>2.4</v>
      </c>
      <c r="K149" s="256">
        <f t="shared" si="53"/>
        <v>3.5</v>
      </c>
      <c r="L149" s="256">
        <f>IF(B149="Regional crisis",(IF(VLOOKUP($C149,'Regional Crises'!$B$1:$R$66,10,FALSE)="x","x",ROUND(IF(VLOOKUP($C149,'Regional Crises'!$B$1:$R$66,10,FALSE)&gt;L$3,5,IF(VLOOKUP($C149,'Regional Crises'!$B$1:$R$66,10,FALSE)&lt;L$4,0,5-(L$3-VLOOKUP($C149,'Regional Crises'!$B$1:$R$66,10,FALSE))/(L$3-L$4)*5)),1))),IF(VLOOKUP($E149,'Country Indicator Data'!$B$4:$N$300,6,FALSE)="x","x",ROUND(IF(VLOOKUP($E149,'Country Indicator Data'!$B$4:$N$300,6,FALSE)&gt;L$3,5,IF(VLOOKUP($E149,'Country Indicator Data'!$B$4:$N$300,6,FALSE)&lt;L$4,0,5-(L$3-VLOOKUP($E149,'Country Indicator Data'!$B$4:$N$300,6,FALSE))/(L$3-L$4)*5)),1)))</f>
        <v>3.5</v>
      </c>
      <c r="M149" s="256">
        <f>IF(B149="Regional crisis",(IF(VLOOKUP($C149,'Regional Crises'!$B$1:$R$66,11,FALSE)="x","x",ROUND(IF(VLOOKUP($C149,'Regional Crises'!$B$1:$R$66,11,FALSE)&gt;M$3,5,IF(VLOOKUP($C149,'Regional Crises'!$B$1:$R$66,11,FALSE)&lt;M$4,0,5-(M$3-VLOOKUP($C149,'Regional Crises'!$B$1:$R$66,11,FALSE))/(M$3-M$4)*5)),1))),IF(VLOOKUP($E149,'Country Indicator Data'!$B$4:$N$300,7,FALSE)="x","x",ROUND(IF(VLOOKUP($E149,'Country Indicator Data'!$B$4:$N$300,7,FALSE)&gt;M$3,5,IF(VLOOKUP($E149,'Country Indicator Data'!$B$4:$N$300,7,FALSE)&lt;M$4,0,5-(M$3-VLOOKUP($E149,'Country Indicator Data'!$B$4:$N$300,7,FALSE))/(M$3-M$4)*5)),1)))</f>
        <v>2.2000000000000002</v>
      </c>
      <c r="N149" s="256">
        <f t="shared" si="54"/>
        <v>2.85</v>
      </c>
      <c r="O149" s="256">
        <f t="shared" si="55"/>
        <v>2.9333333333333336</v>
      </c>
      <c r="P149" s="256">
        <f>IF(B149="Regional crisis",VLOOKUP(C149,'Regional Crises'!$B$1:$R$69,12,FALSE),VLOOKUP(E149,'Country Indicator Data'!$B$4:$I$300,8,FALSE))</f>
        <v>5</v>
      </c>
      <c r="Q149" s="256">
        <f>IF($B149="Regional crisis",((IF(VLOOKUP($C149,'Regional Crises'!$B$1:$R$66,13,FALSE)="x","x",ROUND(IF(VLOOKUP($C149,'Regional Crises'!$B$1:$R$66,13,FALSE)&gt;Q$3,5,IF(VLOOKUP($C149,'Regional Crises'!$B$1:$R$66,13,FALSE)&lt;Q$4,0,5-(LOG(Q$3)-LOG(VLOOKUP($C149,'Regional Crises'!$B$1:$R$66,13,FALSE)))/(LOG(Q$3)-LOG(Q$4))*5)),1)))),(IF(VLOOKUP($E149,'Country Indicator Data'!$B$4:$N$300,9,FALSE)="x","x",ROUND(IF(VLOOKUP($E149,'Country Indicator Data'!$B$4:$N$300,9,FALSE)&gt;Q$3,5,IF(VLOOKUP($E149,'Country Indicator Data'!$B$4:$N$300,9,FALSE)&lt;Q$4,0,5-(LOG(Q$3)-LOG(VLOOKUP($E149,'Country Indicator Data'!$B$4:$N$300,9,FALSE)))/(LOG(Q$3)-LOG(Q$4))*5)),1))))</f>
        <v>3.1</v>
      </c>
      <c r="R149" s="256">
        <f t="shared" si="56"/>
        <v>4.05</v>
      </c>
      <c r="S149" s="256">
        <f>IF(B149="Regional crisis",((IF(VLOOKUP($C149,'Regional Crises'!$B$1:$R$66,17,FALSE)="x","x",ROUND(IF(VLOOKUP($C149,'Regional Crises'!$B$1:$R$66,17,FALSE)&gt;S$3,0,IF(VLOOKUP($C149,'Regional Crises'!$B$1:$R$66,17,FALSE)&lt;S$4,5,(S$3-VLOOKUP($C149,'Regional Crises'!$B$1:$R$66,17,FALSE))/(S$3-S$4)*5)),1)))),(IF(VLOOKUP($E149,'Country Indicator Data'!$B$4:$N$300,13,FALSE)="x","x",ROUND(IF(VLOOKUP($E149,'Country Indicator Data'!$B$4:$N$300,13,FALSE)&gt;S$3,0,IF(VLOOKUP($E149,'Country Indicator Data'!$B$4:$N$300,13,FALSE)&lt;S$4,5,(S$3-VLOOKUP($E149,'Country Indicator Data'!$B$4:$N$300,13,FALSE))/(S$3-S$4)*5)),1))))</f>
        <v>3.6</v>
      </c>
      <c r="T149" s="256">
        <f>IF(B149="Regional crisis",((IF(VLOOKUP($C149,'Regional Crises'!$B$1:$R$66,14,FALSE)="x","x",ROUND(IF(VLOOKUP($C149,'Regional Crises'!$B$1:$R$66,14,FALSE)&gt;T$3,0,IF(VLOOKUP($C149,'Regional Crises'!$B$1:$R$66,14,FALSE)&lt;T$4,5,(T$3-VLOOKUP($C149,'Regional Crises'!$B$1:$R$66,14,FALSE))/(T$3-T$4)*5)),1)))),(IF(VLOOKUP($E149,'Country Indicator Data'!$B$4:$N$300,10,FALSE)="x","x",ROUND(IF(VLOOKUP($E149,'Country Indicator Data'!$B$4:$N$300,10,FALSE)&gt;T$3,0,IF(VLOOKUP($E149,'Country Indicator Data'!$B$4:$N$300,10,FALSE)&lt;T$4,5,(T$3-VLOOKUP($E149,'Country Indicator Data'!$B$4:$N$300,10,FALSE))/(T$3-T$4)*5)),1))))</f>
        <v>2.8</v>
      </c>
      <c r="U149" s="256">
        <f>IF(B149="Regional crisis",((IF(VLOOKUP($C149,'Regional Crises'!$B$1:$R$66,15,FALSE)="x","x",ROUND(IF(VLOOKUP($C149,'Regional Crises'!$B$1:$R$66,15,FALSE)&gt;U$3,0,IF(VLOOKUP($C149,'Regional Crises'!$B$1:$R$66,15,FALSE)&lt;U$4,5,(U$3-VLOOKUP($C149,'Regional Crises'!$B$1:$R$66,15,FALSE))/(U$3-U$4)*5)),1)))),(IF(VLOOKUP($E149,'Country Indicator Data'!$B$4:$N$300,11,FALSE)="x","x",ROUND(IF(VLOOKUP($E149,'Country Indicator Data'!$B$4:$N$300,11,FALSE)&gt;U$3,0,IF(VLOOKUP($E149,'Country Indicator Data'!$B$4:$N$300,11,FALSE)&lt;U$4,5,(U$3-VLOOKUP($E149,'Country Indicator Data'!$B$4:$N$300,11,FALSE))/(U$3-U$4)*5)),1))))</f>
        <v>2.4</v>
      </c>
      <c r="V149" s="256">
        <f>IF(B149="Regional crisis",((IF(VLOOKUP($C149,'Regional Crises'!$B$1:$R$66,16,FALSE)="x","x",ROUND(IF(VLOOKUP($C149,'Regional Crises'!$B$1:$R$66,16,FALSE)&gt;V$3,0,IF(VLOOKUP($C149,'Regional Crises'!$B$1:$R$66,16,FALSE)&lt;V$4,5,(V$3-VLOOKUP($C149,'Regional Crises'!$B$1:$R$66,16,FALSE))/(V$3-V$4)*5)),1)))),(IF(VLOOKUP($E149,'Country Indicator Data'!$B$4:$N$300,12,FALSE)="x","x",ROUND(IF(VLOOKUP($E149,'Country Indicator Data'!$B$4:$N$300,12,FALSE)&gt;V$3,0,IF(VLOOKUP($E149,'Country Indicator Data'!$B$4:$N$300,12,FALSE)&lt;V$4,5,(V$3-VLOOKUP($E149,'Country Indicator Data'!$B$4:$N$300,12,FALSE))/(V$3-V$4)*5)),1))))</f>
        <v>3.3</v>
      </c>
      <c r="W149" s="256">
        <f t="shared" si="57"/>
        <v>3</v>
      </c>
      <c r="X149" s="256">
        <f t="shared" si="58"/>
        <v>3.3</v>
      </c>
      <c r="Y149" s="263">
        <f>IF('Core Indicators'!FC146="x","x",IF('Core Indicators'!FC146&gt;=5,5,IF('Core Indicators'!FC146&gt;=4,4,IF('Core Indicators'!FC146&gt;=3,3,IF('Core Indicators'!FC146&gt;=2,2,IF('Core Indicators'!FC146&gt;=1,1,0))))))</f>
        <v>2</v>
      </c>
      <c r="Z149" s="256">
        <f t="shared" si="59"/>
        <v>2</v>
      </c>
      <c r="AA149" s="263">
        <f>'Crisis Indicator Data'!Y146</f>
        <v>2</v>
      </c>
      <c r="AB149" s="263">
        <f>'Crisis Indicator Data'!Z146</f>
        <v>1</v>
      </c>
      <c r="AC149" s="263">
        <f>'Crisis Indicator Data'!AA146</f>
        <v>1</v>
      </c>
      <c r="AD149" s="263">
        <f>'Crisis Indicator Data'!AB146</f>
        <v>0</v>
      </c>
      <c r="AE149" s="263">
        <f t="shared" si="60"/>
        <v>2</v>
      </c>
      <c r="AF149" s="263">
        <f>'Crisis Indicator Data'!AC146</f>
        <v>0</v>
      </c>
      <c r="AG149" s="263">
        <f>'Crisis Indicator Data'!AD146</f>
        <v>2</v>
      </c>
      <c r="AH149" s="263">
        <f t="shared" si="61"/>
        <v>2</v>
      </c>
      <c r="AI149" s="263">
        <f>'Crisis Indicator Data'!AE146</f>
        <v>0</v>
      </c>
      <c r="AJ149" s="263">
        <f>'Crisis Indicator Data'!AF146</f>
        <v>0</v>
      </c>
      <c r="AK149" s="263">
        <f>'Crisis Indicator Data'!AG146</f>
        <v>2</v>
      </c>
      <c r="AL149" s="263">
        <f t="shared" si="62"/>
        <v>2</v>
      </c>
      <c r="AM149" s="256">
        <f t="shared" si="63"/>
        <v>2</v>
      </c>
      <c r="AN149" s="256">
        <f t="shared" si="64"/>
        <v>2</v>
      </c>
    </row>
    <row r="150" spans="1:40" x14ac:dyDescent="0.35">
      <c r="A150" s="153" t="str">
        <f>'Crisis Indicator Data'!A147</f>
        <v>Conflict in Ukraine</v>
      </c>
      <c r="B150" s="154" t="str">
        <f>'Crisis Indicator Data'!B147</f>
        <v>Conflict</v>
      </c>
      <c r="C150" s="154" t="str">
        <f>'Crisis Indicator Data'!C147</f>
        <v>UKR002</v>
      </c>
      <c r="D150" s="154" t="str">
        <f>'Crisis Indicator Data'!D147</f>
        <v>Ukraine</v>
      </c>
      <c r="E150" s="155" t="str">
        <f>'Crisis Indicator Data'!E147</f>
        <v>UKR</v>
      </c>
      <c r="F150" s="256">
        <f>IF(B150="Regional crisis",(IF(VLOOKUP($C150,'Regional Crises'!$B$1:$R$66,7,FALSE)="x","x",ROUND(IF(VLOOKUP($C150,'Regional Crises'!$B$1:$R$66,7,FALSE)&gt;$F$3,5,IF(VLOOKUP($C150,'Regional Crises'!$B$1:$R$66,7,FALSE)&lt;F$4,0,($F$3-VLOOKUP($C150,'Regional Crises'!$B$1:$R$66,7,FALSE))/($F$3-$F$4)*5)),1))),IF(VLOOKUP($E150,'Country Indicator Data'!$B$4:$N$300,3,FALSE)="x","x",ROUND(IF(VLOOKUP($E150,'Country Indicator Data'!$B$4:$N$300,3,FALSE)&gt;$F$3,5,IF(VLOOKUP($E150,'Country Indicator Data'!$B$4:$N$300,3,FALSE)&lt;$F$4,0,($F$3-VLOOKUP($E150,'Country Indicator Data'!$B$4:$N$300,3,FALSE))/($F$3-$F$4)*5)),1)))</f>
        <v>1.4</v>
      </c>
      <c r="G150" s="256">
        <f>IF(B150="Regional crisis",(IF(VLOOKUP($C150,'Regional Crises'!$B$1:$R$66,9,FALSE)="x","x",ROUND(IF(VLOOKUP($C150,'Regional Crises'!$B$1:$R$66,9,FALSE)&gt;G$3,5,IF(VLOOKUP($C150,'Regional Crises'!$B$1:$R$66,9,FALSE)&lt;G$4,0,(G$3-VLOOKUP($C150,'Regional Crises'!$B$1:$R$66,9,FALSE))/(G$3-G$4)*5)),1))),IF(VLOOKUP($E150,'Country Indicator Data'!$B$4:$N$300,5,FALSE)="x","x",ROUND(IF(VLOOKUP($E150,'Country Indicator Data'!$B$4:$N$300,5,FALSE)&gt;G$3,5,IF(VLOOKUP($E150,'Country Indicator Data'!$B$4:$N$300,5,FALSE)&lt;G$4,0,(G$3-VLOOKUP($E150,'Country Indicator Data'!$B$4:$N$300,5,FALSE))/(G$3-G$4)*5)),1)))</f>
        <v>1.6</v>
      </c>
      <c r="H150" s="256">
        <f t="shared" si="52"/>
        <v>1.5</v>
      </c>
      <c r="I150" s="256">
        <f>IF(B150="Regional crisis",(IF(VLOOKUP($C150,'Regional Crises'!$B$1:$R$66,6,FALSE)="x","x",ROUND(IF(VLOOKUP($C150,'Regional Crises'!$B$1:$R$66,6,FALSE)&gt;I$3,5,IF(VLOOKUP($C150,'Regional Crises'!$B$1:$R$66,6,FALSE)&lt;I$4,0,5-(I$3-VLOOKUP($C150,'Regional Crises'!$B$1:$R$66,6,FALSE))/(I$3-I$4)*5)),1))),IF(VLOOKUP($E150,'Country Indicator Data'!$B$4:$N$300,2,FALSE)="x","x",ROUND(IF(VLOOKUP($E150,'Country Indicator Data'!$B$4:$N$300,2,FALSE)&gt;I$3,5,IF(VLOOKUP($E150,'Country Indicator Data'!$B$4:$N$300,2,FALSE)&lt;I$4,0,5-(I$3-VLOOKUP($E150,'Country Indicator Data'!$B$4:$N$300,2,FALSE))/(I$3-I$4)*5)),1)))</f>
        <v>1.6</v>
      </c>
      <c r="J150" s="256">
        <f>IF(B150="Regional crisis",(IF(VLOOKUP($C150,'Regional Crises'!$B$1:$R$66,8,FALSE)="x","x",ROUND(IF(VLOOKUP($C150,'Regional Crises'!$B$1:$R$66,8,FALSE)&gt;J$3,5,IF(VLOOKUP($C150,'Regional Crises'!$B$1:$R$66,8,FALSE)&lt;J$4,0,5-(J$3-VLOOKUP($C150,'Regional Crises'!$B$1:$R$66,8,FALSE))/(J$3-J$4)*5)),1))),IF(VLOOKUP($E150,'Country Indicator Data'!$B$4:$N$300,4,FALSE)="x","x",ROUND(IF(VLOOKUP($E150,'Country Indicator Data'!$B$4:$N$300,4,FALSE)&gt;J$3,5,IF(VLOOKUP($E150,'Country Indicator Data'!$B$4:$N$300,4,FALSE)&lt;J$4,0,5-(J$3-VLOOKUP($E150,'Country Indicator Data'!$B$4:$N$300,4,FALSE))/(J$3-J$4)*5)),1)))</f>
        <v>0.2</v>
      </c>
      <c r="K150" s="256">
        <f t="shared" si="53"/>
        <v>0.9</v>
      </c>
      <c r="L150" s="256">
        <f>IF(B150="Regional crisis",(IF(VLOOKUP($C150,'Regional Crises'!$B$1:$R$66,10,FALSE)="x","x",ROUND(IF(VLOOKUP($C150,'Regional Crises'!$B$1:$R$66,10,FALSE)&gt;L$3,5,IF(VLOOKUP($C150,'Regional Crises'!$B$1:$R$66,10,FALSE)&lt;L$4,0,5-(L$3-VLOOKUP($C150,'Regional Crises'!$B$1:$R$66,10,FALSE))/(L$3-L$4)*5)),1))),IF(VLOOKUP($E150,'Country Indicator Data'!$B$4:$N$300,6,FALSE)="x","x",ROUND(IF(VLOOKUP($E150,'Country Indicator Data'!$B$4:$N$300,6,FALSE)&gt;L$3,5,IF(VLOOKUP($E150,'Country Indicator Data'!$B$4:$N$300,6,FALSE)&lt;L$4,0,5-(L$3-VLOOKUP($E150,'Country Indicator Data'!$B$4:$N$300,6,FALSE))/(L$3-L$4)*5)),1)))</f>
        <v>1.9</v>
      </c>
      <c r="M150" s="256">
        <f>IF(B150="Regional crisis",(IF(VLOOKUP($C150,'Regional Crises'!$B$1:$R$66,11,FALSE)="x","x",ROUND(IF(VLOOKUP($C150,'Regional Crises'!$B$1:$R$66,11,FALSE)&gt;M$3,5,IF(VLOOKUP($C150,'Regional Crises'!$B$1:$R$66,11,FALSE)&lt;M$4,0,5-(M$3-VLOOKUP($C150,'Regional Crises'!$B$1:$R$66,11,FALSE))/(M$3-M$4)*5)),1))),IF(VLOOKUP($E150,'Country Indicator Data'!$B$4:$N$300,7,FALSE)="x","x",ROUND(IF(VLOOKUP($E150,'Country Indicator Data'!$B$4:$N$300,7,FALSE)&gt;M$3,5,IF(VLOOKUP($E150,'Country Indicator Data'!$B$4:$N$300,7,FALSE)&lt;M$4,0,5-(M$3-VLOOKUP($E150,'Country Indicator Data'!$B$4:$N$300,7,FALSE))/(M$3-M$4)*5)),1)))</f>
        <v>0.2</v>
      </c>
      <c r="N150" s="256">
        <f t="shared" si="54"/>
        <v>1.05</v>
      </c>
      <c r="O150" s="256">
        <f t="shared" si="55"/>
        <v>1.1500000000000001</v>
      </c>
      <c r="P150" s="256">
        <f>IF(B150="Regional crisis",VLOOKUP(C150,'Regional Crises'!$B$1:$R$69,12,FALSE),VLOOKUP(E150,'Country Indicator Data'!$B$4:$I$300,8,FALSE))</f>
        <v>3</v>
      </c>
      <c r="Q150" s="256">
        <f>IF($B150="Regional crisis",((IF(VLOOKUP($C150,'Regional Crises'!$B$1:$R$66,13,FALSE)="x","x",ROUND(IF(VLOOKUP($C150,'Regional Crises'!$B$1:$R$66,13,FALSE)&gt;Q$3,5,IF(VLOOKUP($C150,'Regional Crises'!$B$1:$R$66,13,FALSE)&lt;Q$4,0,5-(LOG(Q$3)-LOG(VLOOKUP($C150,'Regional Crises'!$B$1:$R$66,13,FALSE)))/(LOG(Q$3)-LOG(Q$4))*5)),1)))),(IF(VLOOKUP($E150,'Country Indicator Data'!$B$4:$N$300,9,FALSE)="x","x",ROUND(IF(VLOOKUP($E150,'Country Indicator Data'!$B$4:$N$300,9,FALSE)&gt;Q$3,5,IF(VLOOKUP($E150,'Country Indicator Data'!$B$4:$N$300,9,FALSE)&lt;Q$4,0,5-(LOG(Q$3)-LOG(VLOOKUP($E150,'Country Indicator Data'!$B$4:$N$300,9,FALSE)))/(LOG(Q$3)-LOG(Q$4))*5)),1))))</f>
        <v>4.9000000000000004</v>
      </c>
      <c r="R150" s="256">
        <f t="shared" si="56"/>
        <v>3.95</v>
      </c>
      <c r="S150" s="256">
        <f>IF(B150="Regional crisis",((IF(VLOOKUP($C150,'Regional Crises'!$B$1:$R$66,17,FALSE)="x","x",ROUND(IF(VLOOKUP($C150,'Regional Crises'!$B$1:$R$66,17,FALSE)&gt;S$3,0,IF(VLOOKUP($C150,'Regional Crises'!$B$1:$R$66,17,FALSE)&lt;S$4,5,(S$3-VLOOKUP($C150,'Regional Crises'!$B$1:$R$66,17,FALSE))/(S$3-S$4)*5)),1)))),(IF(VLOOKUP($E150,'Country Indicator Data'!$B$4:$N$300,13,FALSE)="x","x",ROUND(IF(VLOOKUP($E150,'Country Indicator Data'!$B$4:$N$300,13,FALSE)&gt;S$3,0,IF(VLOOKUP($E150,'Country Indicator Data'!$B$4:$N$300,13,FALSE)&lt;S$4,5,(S$3-VLOOKUP($E150,'Country Indicator Data'!$B$4:$N$300,13,FALSE))/(S$3-S$4)*5)),1))))</f>
        <v>3.5</v>
      </c>
      <c r="T150" s="256">
        <f>IF(B150="Regional crisis",((IF(VLOOKUP($C150,'Regional Crises'!$B$1:$R$66,14,FALSE)="x","x",ROUND(IF(VLOOKUP($C150,'Regional Crises'!$B$1:$R$66,14,FALSE)&gt;T$3,0,IF(VLOOKUP($C150,'Regional Crises'!$B$1:$R$66,14,FALSE)&lt;T$4,5,(T$3-VLOOKUP($C150,'Regional Crises'!$B$1:$R$66,14,FALSE))/(T$3-T$4)*5)),1)))),(IF(VLOOKUP($E150,'Country Indicator Data'!$B$4:$N$300,10,FALSE)="x","x",ROUND(IF(VLOOKUP($E150,'Country Indicator Data'!$B$4:$N$300,10,FALSE)&gt;T$3,0,IF(VLOOKUP($E150,'Country Indicator Data'!$B$4:$N$300,10,FALSE)&lt;T$4,5,(T$3-VLOOKUP($E150,'Country Indicator Data'!$B$4:$N$300,10,FALSE))/(T$3-T$4)*5)),1))))</f>
        <v>3.2</v>
      </c>
      <c r="U150" s="256">
        <f>IF(B150="Regional crisis",((IF(VLOOKUP($C150,'Regional Crises'!$B$1:$R$66,15,FALSE)="x","x",ROUND(IF(VLOOKUP($C150,'Regional Crises'!$B$1:$R$66,15,FALSE)&gt;U$3,0,IF(VLOOKUP($C150,'Regional Crises'!$B$1:$R$66,15,FALSE)&lt;U$4,5,(U$3-VLOOKUP($C150,'Regional Crises'!$B$1:$R$66,15,FALSE))/(U$3-U$4)*5)),1)))),(IF(VLOOKUP($E150,'Country Indicator Data'!$B$4:$N$300,11,FALSE)="x","x",ROUND(IF(VLOOKUP($E150,'Country Indicator Data'!$B$4:$N$300,11,FALSE)&gt;U$3,0,IF(VLOOKUP($E150,'Country Indicator Data'!$B$4:$N$300,11,FALSE)&lt;U$4,5,(U$3-VLOOKUP($E150,'Country Indicator Data'!$B$4:$N$300,11,FALSE))/(U$3-U$4)*5)),1))))</f>
        <v>1.9</v>
      </c>
      <c r="V150" s="256">
        <f>IF(B150="Regional crisis",((IF(VLOOKUP($C150,'Regional Crises'!$B$1:$R$66,16,FALSE)="x","x",ROUND(IF(VLOOKUP($C150,'Regional Crises'!$B$1:$R$66,16,FALSE)&gt;V$3,0,IF(VLOOKUP($C150,'Regional Crises'!$B$1:$R$66,16,FALSE)&lt;V$4,5,(V$3-VLOOKUP($C150,'Regional Crises'!$B$1:$R$66,16,FALSE))/(V$3-V$4)*5)),1)))),(IF(VLOOKUP($E150,'Country Indicator Data'!$B$4:$N$300,12,FALSE)="x","x",ROUND(IF(VLOOKUP($E150,'Country Indicator Data'!$B$4:$N$300,12,FALSE)&gt;V$3,0,IF(VLOOKUP($E150,'Country Indicator Data'!$B$4:$N$300,12,FALSE)&lt;V$4,5,(V$3-VLOOKUP($E150,'Country Indicator Data'!$B$4:$N$300,12,FALSE))/(V$3-V$4)*5)),1))))</f>
        <v>1.9</v>
      </c>
      <c r="W150" s="256">
        <f t="shared" si="57"/>
        <v>2.6</v>
      </c>
      <c r="X150" s="256">
        <f t="shared" si="58"/>
        <v>2.6</v>
      </c>
      <c r="Y150" s="263">
        <f>IF('Core Indicators'!FC147="x","x",IF('Core Indicators'!FC147&gt;=5,5,IF('Core Indicators'!FC147&gt;=4,4,IF('Core Indicators'!FC147&gt;=3,3,IF('Core Indicators'!FC147&gt;=2,2,IF('Core Indicators'!FC147&gt;=1,1,0))))))</f>
        <v>3</v>
      </c>
      <c r="Z150" s="256">
        <f t="shared" si="59"/>
        <v>3</v>
      </c>
      <c r="AA150" s="263">
        <f>'Crisis Indicator Data'!Y147</f>
        <v>1</v>
      </c>
      <c r="AB150" s="263">
        <f>'Crisis Indicator Data'!Z147</f>
        <v>3</v>
      </c>
      <c r="AC150" s="263">
        <f>'Crisis Indicator Data'!AA147</f>
        <v>2</v>
      </c>
      <c r="AD150" s="263">
        <f>'Crisis Indicator Data'!AB147</f>
        <v>0</v>
      </c>
      <c r="AE150" s="263">
        <f t="shared" si="60"/>
        <v>3</v>
      </c>
      <c r="AF150" s="263">
        <f>'Crisis Indicator Data'!AC147</f>
        <v>2</v>
      </c>
      <c r="AG150" s="263">
        <f>'Crisis Indicator Data'!AD147</f>
        <v>2</v>
      </c>
      <c r="AH150" s="263">
        <f t="shared" si="61"/>
        <v>4</v>
      </c>
      <c r="AI150" s="263">
        <f>'Crisis Indicator Data'!AE147</f>
        <v>2</v>
      </c>
      <c r="AJ150" s="263">
        <f>'Crisis Indicator Data'!AF147</f>
        <v>3</v>
      </c>
      <c r="AK150" s="263">
        <f>'Crisis Indicator Data'!AG147</f>
        <v>1</v>
      </c>
      <c r="AL150" s="263">
        <f t="shared" si="62"/>
        <v>4</v>
      </c>
      <c r="AM150" s="256">
        <f t="shared" si="63"/>
        <v>4</v>
      </c>
      <c r="AN150" s="256">
        <f t="shared" si="64"/>
        <v>3.5</v>
      </c>
    </row>
    <row r="151" spans="1:40" x14ac:dyDescent="0.35">
      <c r="A151" s="153" t="str">
        <f>'Crisis Indicator Data'!A148</f>
        <v>Complex crisis in Venezuela</v>
      </c>
      <c r="B151" s="154" t="str">
        <f>'Crisis Indicator Data'!B148</f>
        <v>Complex crisis</v>
      </c>
      <c r="C151" s="154" t="str">
        <f>'Crisis Indicator Data'!C148</f>
        <v>VEN001</v>
      </c>
      <c r="D151" s="154" t="str">
        <f>'Crisis Indicator Data'!D148</f>
        <v>Venezuela</v>
      </c>
      <c r="E151" s="155" t="str">
        <f>'Crisis Indicator Data'!E148</f>
        <v>VEN</v>
      </c>
      <c r="F151" s="256">
        <f>IF(B151="Regional crisis",(IF(VLOOKUP($C151,'Regional Crises'!$B$1:$R$66,7,FALSE)="x","x",ROUND(IF(VLOOKUP($C151,'Regional Crises'!$B$1:$R$66,7,FALSE)&gt;$F$3,5,IF(VLOOKUP($C151,'Regional Crises'!$B$1:$R$66,7,FALSE)&lt;F$4,0,($F$3-VLOOKUP($C151,'Regional Crises'!$B$1:$R$66,7,FALSE))/($F$3-$F$4)*5)),1))),IF(VLOOKUP($E151,'Country Indicator Data'!$B$4:$N$300,3,FALSE)="x","x",ROUND(IF(VLOOKUP($E151,'Country Indicator Data'!$B$4:$N$300,3,FALSE)&gt;$F$3,5,IF(VLOOKUP($E151,'Country Indicator Data'!$B$4:$N$300,3,FALSE)&lt;$F$4,0,($F$3-VLOOKUP($E151,'Country Indicator Data'!$B$4:$N$300,3,FALSE))/($F$3-$F$4)*5)),1)))</f>
        <v>2.5</v>
      </c>
      <c r="G151" s="256">
        <f>IF(B151="Regional crisis",(IF(VLOOKUP($C151,'Regional Crises'!$B$1:$R$66,9,FALSE)="x","x",ROUND(IF(VLOOKUP($C151,'Regional Crises'!$B$1:$R$66,9,FALSE)&gt;G$3,5,IF(VLOOKUP($C151,'Regional Crises'!$B$1:$R$66,9,FALSE)&lt;G$4,0,(G$3-VLOOKUP($C151,'Regional Crises'!$B$1:$R$66,9,FALSE))/(G$3-G$4)*5)),1))),IF(VLOOKUP($E151,'Country Indicator Data'!$B$4:$N$300,5,FALSE)="x","x",ROUND(IF(VLOOKUP($E151,'Country Indicator Data'!$B$4:$N$300,5,FALSE)&gt;G$3,5,IF(VLOOKUP($E151,'Country Indicator Data'!$B$4:$N$300,5,FALSE)&lt;G$4,0,(G$3-VLOOKUP($E151,'Country Indicator Data'!$B$4:$N$300,5,FALSE))/(G$3-G$4)*5)),1)))</f>
        <v>3.5</v>
      </c>
      <c r="H151" s="256">
        <f t="shared" si="52"/>
        <v>3</v>
      </c>
      <c r="I151" s="256">
        <f>IF(B151="Regional crisis",(IF(VLOOKUP($C151,'Regional Crises'!$B$1:$R$66,6,FALSE)="x","x",ROUND(IF(VLOOKUP($C151,'Regional Crises'!$B$1:$R$66,6,FALSE)&gt;I$3,5,IF(VLOOKUP($C151,'Regional Crises'!$B$1:$R$66,6,FALSE)&lt;I$4,0,5-(I$3-VLOOKUP($C151,'Regional Crises'!$B$1:$R$66,6,FALSE))/(I$3-I$4)*5)),1))),IF(VLOOKUP($E151,'Country Indicator Data'!$B$4:$N$300,2,FALSE)="x","x",ROUND(IF(VLOOKUP($E151,'Country Indicator Data'!$B$4:$N$300,2,FALSE)&gt;I$3,5,IF(VLOOKUP($E151,'Country Indicator Data'!$B$4:$N$300,2,FALSE)&lt;I$4,0,5-(I$3-VLOOKUP($E151,'Country Indicator Data'!$B$4:$N$300,2,FALSE))/(I$3-I$4)*5)),1)))</f>
        <v>1.3</v>
      </c>
      <c r="J151" s="256">
        <f>IF(B151="Regional crisis",(IF(VLOOKUP($C151,'Regional Crises'!$B$1:$R$66,8,FALSE)="x","x",ROUND(IF(VLOOKUP($C151,'Regional Crises'!$B$1:$R$66,8,FALSE)&gt;J$3,5,IF(VLOOKUP($C151,'Regional Crises'!$B$1:$R$66,8,FALSE)&lt;J$4,0,5-(J$3-VLOOKUP($C151,'Regional Crises'!$B$1:$R$66,8,FALSE))/(J$3-J$4)*5)),1))),IF(VLOOKUP($E151,'Country Indicator Data'!$B$4:$N$300,4,FALSE)="x","x",ROUND(IF(VLOOKUP($E151,'Country Indicator Data'!$B$4:$N$300,4,FALSE)&gt;J$3,5,IF(VLOOKUP($E151,'Country Indicator Data'!$B$4:$N$300,4,FALSE)&lt;J$4,0,5-(J$3-VLOOKUP($E151,'Country Indicator Data'!$B$4:$N$300,4,FALSE))/(J$3-J$4)*5)),1)))</f>
        <v>1.2</v>
      </c>
      <c r="K151" s="256">
        <f t="shared" si="53"/>
        <v>1.25</v>
      </c>
      <c r="L151" s="256">
        <f>IF(B151="Regional crisis",(IF(VLOOKUP($C151,'Regional Crises'!$B$1:$R$66,10,FALSE)="x","x",ROUND(IF(VLOOKUP($C151,'Regional Crises'!$B$1:$R$66,10,FALSE)&gt;L$3,5,IF(VLOOKUP($C151,'Regional Crises'!$B$1:$R$66,10,FALSE)&lt;L$4,0,5-(L$3-VLOOKUP($C151,'Regional Crises'!$B$1:$R$66,10,FALSE))/(L$3-L$4)*5)),1))),IF(VLOOKUP($E151,'Country Indicator Data'!$B$4:$N$300,6,FALSE)="x","x",ROUND(IF(VLOOKUP($E151,'Country Indicator Data'!$B$4:$N$300,6,FALSE)&gt;L$3,5,IF(VLOOKUP($E151,'Country Indicator Data'!$B$4:$N$300,6,FALSE)&lt;L$4,0,5-(L$3-VLOOKUP($E151,'Country Indicator Data'!$B$4:$N$300,6,FALSE))/(L$3-L$4)*5)),1)))</f>
        <v>3.1</v>
      </c>
      <c r="M151" s="256">
        <f>IF(B151="Regional crisis",(IF(VLOOKUP($C151,'Regional Crises'!$B$1:$R$66,11,FALSE)="x","x",ROUND(IF(VLOOKUP($C151,'Regional Crises'!$B$1:$R$66,11,FALSE)&gt;M$3,5,IF(VLOOKUP($C151,'Regional Crises'!$B$1:$R$66,11,FALSE)&lt;M$4,0,5-(M$3-VLOOKUP($C151,'Regional Crises'!$B$1:$R$66,11,FALSE))/(M$3-M$4)*5)),1))),IF(VLOOKUP($E151,'Country Indicator Data'!$B$4:$N$300,7,FALSE)="x","x",ROUND(IF(VLOOKUP($E151,'Country Indicator Data'!$B$4:$N$300,7,FALSE)&gt;M$3,5,IF(VLOOKUP($E151,'Country Indicator Data'!$B$4:$N$300,7,FALSE)&lt;M$4,0,5-(M$3-VLOOKUP($E151,'Country Indicator Data'!$B$4:$N$300,7,FALSE))/(M$3-M$4)*5)),1)))</f>
        <v>2.5</v>
      </c>
      <c r="N151" s="256">
        <f t="shared" si="54"/>
        <v>2.8</v>
      </c>
      <c r="O151" s="256">
        <f t="shared" si="55"/>
        <v>2.35</v>
      </c>
      <c r="P151" s="256">
        <f>IF(B151="Regional crisis",VLOOKUP(C151,'Regional Crises'!$B$1:$R$69,12,FALSE),VLOOKUP(E151,'Country Indicator Data'!$B$4:$I$300,8,FALSE))</f>
        <v>4</v>
      </c>
      <c r="Q151" s="256">
        <f>IF($B151="Regional crisis",((IF(VLOOKUP($C151,'Regional Crises'!$B$1:$R$66,13,FALSE)="x","x",ROUND(IF(VLOOKUP($C151,'Regional Crises'!$B$1:$R$66,13,FALSE)&gt;Q$3,5,IF(VLOOKUP($C151,'Regional Crises'!$B$1:$R$66,13,FALSE)&lt;Q$4,0,5-(LOG(Q$3)-LOG(VLOOKUP($C151,'Regional Crises'!$B$1:$R$66,13,FALSE)))/(LOG(Q$3)-LOG(Q$4))*5)),1)))),(IF(VLOOKUP($E151,'Country Indicator Data'!$B$4:$N$300,9,FALSE)="x","x",ROUND(IF(VLOOKUP($E151,'Country Indicator Data'!$B$4:$N$300,9,FALSE)&gt;Q$3,5,IF(VLOOKUP($E151,'Country Indicator Data'!$B$4:$N$300,9,FALSE)&lt;Q$4,0,5-(LOG(Q$3)-LOG(VLOOKUP($E151,'Country Indicator Data'!$B$4:$N$300,9,FALSE)))/(LOG(Q$3)-LOG(Q$4))*5)),1))))</f>
        <v>5</v>
      </c>
      <c r="R151" s="256">
        <f t="shared" si="56"/>
        <v>4.5</v>
      </c>
      <c r="S151" s="256">
        <f>IF(B151="Regional crisis",((IF(VLOOKUP($C151,'Regional Crises'!$B$1:$R$66,17,FALSE)="x","x",ROUND(IF(VLOOKUP($C151,'Regional Crises'!$B$1:$R$66,17,FALSE)&gt;S$3,0,IF(VLOOKUP($C151,'Regional Crises'!$B$1:$R$66,17,FALSE)&lt;S$4,5,(S$3-VLOOKUP($C151,'Regional Crises'!$B$1:$R$66,17,FALSE))/(S$3-S$4)*5)),1)))),(IF(VLOOKUP($E151,'Country Indicator Data'!$B$4:$N$300,13,FALSE)="x","x",ROUND(IF(VLOOKUP($E151,'Country Indicator Data'!$B$4:$N$300,13,FALSE)&gt;S$3,0,IF(VLOOKUP($E151,'Country Indicator Data'!$B$4:$N$300,13,FALSE)&lt;S$4,5,(S$3-VLOOKUP($E151,'Country Indicator Data'!$B$4:$N$300,13,FALSE))/(S$3-S$4)*5)),1))))</f>
        <v>4.2</v>
      </c>
      <c r="T151" s="256">
        <f>IF(B151="Regional crisis",((IF(VLOOKUP($C151,'Regional Crises'!$B$1:$R$66,14,FALSE)="x","x",ROUND(IF(VLOOKUP($C151,'Regional Crises'!$B$1:$R$66,14,FALSE)&gt;T$3,0,IF(VLOOKUP($C151,'Regional Crises'!$B$1:$R$66,14,FALSE)&lt;T$4,5,(T$3-VLOOKUP($C151,'Regional Crises'!$B$1:$R$66,14,FALSE))/(T$3-T$4)*5)),1)))),(IF(VLOOKUP($E151,'Country Indicator Data'!$B$4:$N$300,10,FALSE)="x","x",ROUND(IF(VLOOKUP($E151,'Country Indicator Data'!$B$4:$N$300,10,FALSE)&gt;T$3,0,IF(VLOOKUP($E151,'Country Indicator Data'!$B$4:$N$300,10,FALSE)&lt;T$4,5,(T$3-VLOOKUP($E151,'Country Indicator Data'!$B$4:$N$300,10,FALSE))/(T$3-T$4)*5)),1))))</f>
        <v>4.8</v>
      </c>
      <c r="U151" s="256">
        <f>IF(B151="Regional crisis",((IF(VLOOKUP($C151,'Regional Crises'!$B$1:$R$66,15,FALSE)="x","x",ROUND(IF(VLOOKUP($C151,'Regional Crises'!$B$1:$R$66,15,FALSE)&gt;U$3,0,IF(VLOOKUP($C151,'Regional Crises'!$B$1:$R$66,15,FALSE)&lt;U$4,5,(U$3-VLOOKUP($C151,'Regional Crises'!$B$1:$R$66,15,FALSE))/(U$3-U$4)*5)),1)))),(IF(VLOOKUP($E151,'Country Indicator Data'!$B$4:$N$300,11,FALSE)="x","x",ROUND(IF(VLOOKUP($E151,'Country Indicator Data'!$B$4:$N$300,11,FALSE)&gt;U$3,0,IF(VLOOKUP($E151,'Country Indicator Data'!$B$4:$N$300,11,FALSE)&lt;U$4,5,(U$3-VLOOKUP($E151,'Country Indicator Data'!$B$4:$N$300,11,FALSE))/(U$3-U$4)*5)),1))))</f>
        <v>4.0999999999999996</v>
      </c>
      <c r="V151" s="256">
        <f>IF(B151="Regional crisis",((IF(VLOOKUP($C151,'Regional Crises'!$B$1:$R$66,16,FALSE)="x","x",ROUND(IF(VLOOKUP($C151,'Regional Crises'!$B$1:$R$66,16,FALSE)&gt;V$3,0,IF(VLOOKUP($C151,'Regional Crises'!$B$1:$R$66,16,FALSE)&lt;V$4,5,(V$3-VLOOKUP($C151,'Regional Crises'!$B$1:$R$66,16,FALSE))/(V$3-V$4)*5)),1)))),(IF(VLOOKUP($E151,'Country Indicator Data'!$B$4:$N$300,12,FALSE)="x","x",ROUND(IF(VLOOKUP($E151,'Country Indicator Data'!$B$4:$N$300,12,FALSE)&gt;V$3,0,IF(VLOOKUP($E151,'Country Indicator Data'!$B$4:$N$300,12,FALSE)&lt;V$4,5,(V$3-VLOOKUP($E151,'Country Indicator Data'!$B$4:$N$300,12,FALSE))/(V$3-V$4)*5)),1))))</f>
        <v>4.2</v>
      </c>
      <c r="W151" s="256">
        <f t="shared" si="57"/>
        <v>4.3</v>
      </c>
      <c r="X151" s="256">
        <f t="shared" si="58"/>
        <v>3.7</v>
      </c>
      <c r="Y151" s="263">
        <f>IF('Core Indicators'!FC148="x","x",IF('Core Indicators'!FC148&gt;=5,5,IF('Core Indicators'!FC148&gt;=4,4,IF('Core Indicators'!FC148&gt;=3,3,IF('Core Indicators'!FC148&gt;=2,2,IF('Core Indicators'!FC148&gt;=1,1,0))))))</f>
        <v>2</v>
      </c>
      <c r="Z151" s="256">
        <f t="shared" si="59"/>
        <v>2</v>
      </c>
      <c r="AA151" s="263">
        <f>'Crisis Indicator Data'!Y148</f>
        <v>3</v>
      </c>
      <c r="AB151" s="263">
        <f>'Crisis Indicator Data'!Z148</f>
        <v>3</v>
      </c>
      <c r="AC151" s="263">
        <f>'Crisis Indicator Data'!AA148</f>
        <v>3</v>
      </c>
      <c r="AD151" s="263">
        <f>'Crisis Indicator Data'!AB148</f>
        <v>1</v>
      </c>
      <c r="AE151" s="263">
        <f t="shared" si="60"/>
        <v>5</v>
      </c>
      <c r="AF151" s="263">
        <f>'Crisis Indicator Data'!AC148</f>
        <v>3</v>
      </c>
      <c r="AG151" s="263">
        <f>'Crisis Indicator Data'!AD148</f>
        <v>3</v>
      </c>
      <c r="AH151" s="263">
        <f t="shared" si="61"/>
        <v>5</v>
      </c>
      <c r="AI151" s="263">
        <f>'Crisis Indicator Data'!AE148</f>
        <v>3</v>
      </c>
      <c r="AJ151" s="263">
        <f>'Crisis Indicator Data'!AF148</f>
        <v>0</v>
      </c>
      <c r="AK151" s="263">
        <f>'Crisis Indicator Data'!AG148</f>
        <v>3</v>
      </c>
      <c r="AL151" s="263">
        <f t="shared" si="62"/>
        <v>4</v>
      </c>
      <c r="AM151" s="256">
        <f t="shared" si="63"/>
        <v>5</v>
      </c>
      <c r="AN151" s="256">
        <f t="shared" si="64"/>
        <v>3.5</v>
      </c>
    </row>
    <row r="152" spans="1:40" x14ac:dyDescent="0.35">
      <c r="A152" s="153" t="str">
        <f>'Crisis Indicator Data'!A149</f>
        <v>Conflict in Yemen</v>
      </c>
      <c r="B152" s="154" t="str">
        <f>'Crisis Indicator Data'!B149</f>
        <v>Complex crisis</v>
      </c>
      <c r="C152" s="154" t="str">
        <f>'Crisis Indicator Data'!C149</f>
        <v>YEM001</v>
      </c>
      <c r="D152" s="154" t="str">
        <f>'Crisis Indicator Data'!D149</f>
        <v>Yemen</v>
      </c>
      <c r="E152" s="155" t="str">
        <f>'Crisis Indicator Data'!E149</f>
        <v>YEM</v>
      </c>
      <c r="F152" s="256">
        <f>IF(B152="Regional crisis",(IF(VLOOKUP($C152,'Regional Crises'!$B$1:$R$66,7,FALSE)="x","x",ROUND(IF(VLOOKUP($C152,'Regional Crises'!$B$1:$R$66,7,FALSE)&gt;$F$3,5,IF(VLOOKUP($C152,'Regional Crises'!$B$1:$R$66,7,FALSE)&lt;F$4,0,($F$3-VLOOKUP($C152,'Regional Crises'!$B$1:$R$66,7,FALSE))/($F$3-$F$4)*5)),1))),IF(VLOOKUP($E152,'Country Indicator Data'!$B$4:$N$300,3,FALSE)="x","x",ROUND(IF(VLOOKUP($E152,'Country Indicator Data'!$B$4:$N$300,3,FALSE)&gt;$F$3,5,IF(VLOOKUP($E152,'Country Indicator Data'!$B$4:$N$300,3,FALSE)&lt;$F$4,0,($F$3-VLOOKUP($E152,'Country Indicator Data'!$B$4:$N$300,3,FALSE))/($F$3-$F$4)*5)),1)))</f>
        <v>4.3</v>
      </c>
      <c r="G152" s="256">
        <f>IF(B152="Regional crisis",(IF(VLOOKUP($C152,'Regional Crises'!$B$1:$R$66,9,FALSE)="x","x",ROUND(IF(VLOOKUP($C152,'Regional Crises'!$B$1:$R$66,9,FALSE)&gt;G$3,5,IF(VLOOKUP($C152,'Regional Crises'!$B$1:$R$66,9,FALSE)&lt;G$4,0,(G$3-VLOOKUP($C152,'Regional Crises'!$B$1:$R$66,9,FALSE))/(G$3-G$4)*5)),1))),IF(VLOOKUP($E152,'Country Indicator Data'!$B$4:$N$300,5,FALSE)="x","x",ROUND(IF(VLOOKUP($E152,'Country Indicator Data'!$B$4:$N$300,5,FALSE)&gt;G$3,5,IF(VLOOKUP($E152,'Country Indicator Data'!$B$4:$N$300,5,FALSE)&lt;G$4,0,(G$3-VLOOKUP($E152,'Country Indicator Data'!$B$4:$N$300,5,FALSE))/(G$3-G$4)*5)),1)))</f>
        <v>4.3</v>
      </c>
      <c r="H152" s="256">
        <f t="shared" si="52"/>
        <v>4.3</v>
      </c>
      <c r="I152" s="256">
        <f>IF(B152="Regional crisis",(IF(VLOOKUP($C152,'Regional Crises'!$B$1:$R$66,6,FALSE)="x","x",ROUND(IF(VLOOKUP($C152,'Regional Crises'!$B$1:$R$66,6,FALSE)&gt;I$3,5,IF(VLOOKUP($C152,'Regional Crises'!$B$1:$R$66,6,FALSE)&lt;I$4,0,5-(I$3-VLOOKUP($C152,'Regional Crises'!$B$1:$R$66,6,FALSE))/(I$3-I$4)*5)),1))),IF(VLOOKUP($E152,'Country Indicator Data'!$B$4:$N$300,2,FALSE)="x","x",ROUND(IF(VLOOKUP($E152,'Country Indicator Data'!$B$4:$N$300,2,FALSE)&gt;I$3,5,IF(VLOOKUP($E152,'Country Indicator Data'!$B$4:$N$300,2,FALSE)&lt;I$4,0,5-(I$3-VLOOKUP($E152,'Country Indicator Data'!$B$4:$N$300,2,FALSE))/(I$3-I$4)*5)),1)))</f>
        <v>3.1</v>
      </c>
      <c r="J152" s="256">
        <f>IF(B152="Regional crisis",(IF(VLOOKUP($C152,'Regional Crises'!$B$1:$R$66,8,FALSE)="x","x",ROUND(IF(VLOOKUP($C152,'Regional Crises'!$B$1:$R$66,8,FALSE)&gt;J$3,5,IF(VLOOKUP($C152,'Regional Crises'!$B$1:$R$66,8,FALSE)&lt;J$4,0,5-(J$3-VLOOKUP($C152,'Regional Crises'!$B$1:$R$66,8,FALSE))/(J$3-J$4)*5)),1))),IF(VLOOKUP($E152,'Country Indicator Data'!$B$4:$N$300,4,FALSE)="x","x",ROUND(IF(VLOOKUP($E152,'Country Indicator Data'!$B$4:$N$300,4,FALSE)&gt;J$3,5,IF(VLOOKUP($E152,'Country Indicator Data'!$B$4:$N$300,4,FALSE)&lt;J$4,0,5-(J$3-VLOOKUP($E152,'Country Indicator Data'!$B$4:$N$300,4,FALSE))/(J$3-J$4)*5)),1)))</f>
        <v>0</v>
      </c>
      <c r="K152" s="256">
        <f t="shared" si="53"/>
        <v>1.55</v>
      </c>
      <c r="L152" s="256">
        <f>IF(B152="Regional crisis",(IF(VLOOKUP($C152,'Regional Crises'!$B$1:$R$66,10,FALSE)="x","x",ROUND(IF(VLOOKUP($C152,'Regional Crises'!$B$1:$R$66,10,FALSE)&gt;L$3,5,IF(VLOOKUP($C152,'Regional Crises'!$B$1:$R$66,10,FALSE)&lt;L$4,0,5-(L$3-VLOOKUP($C152,'Regional Crises'!$B$1:$R$66,10,FALSE))/(L$3-L$4)*5)),1))),IF(VLOOKUP($E152,'Country Indicator Data'!$B$4:$N$300,6,FALSE)="x","x",ROUND(IF(VLOOKUP($E152,'Country Indicator Data'!$B$4:$N$300,6,FALSE)&gt;L$3,5,IF(VLOOKUP($E152,'Country Indicator Data'!$B$4:$N$300,6,FALSE)&lt;L$4,0,5-(L$3-VLOOKUP($E152,'Country Indicator Data'!$B$4:$N$300,6,FALSE))/(L$3-L$4)*5)),1)))</f>
        <v>5</v>
      </c>
      <c r="M152" s="256">
        <f>IF(B152="Regional crisis",(IF(VLOOKUP($C152,'Regional Crises'!$B$1:$R$66,11,FALSE)="x","x",ROUND(IF(VLOOKUP($C152,'Regional Crises'!$B$1:$R$66,11,FALSE)&gt;M$3,5,IF(VLOOKUP($C152,'Regional Crises'!$B$1:$R$66,11,FALSE)&lt;M$4,0,5-(M$3-VLOOKUP($C152,'Regional Crises'!$B$1:$R$66,11,FALSE))/(M$3-M$4)*5)),1))),IF(VLOOKUP($E152,'Country Indicator Data'!$B$4:$N$300,7,FALSE)="x","x",ROUND(IF(VLOOKUP($E152,'Country Indicator Data'!$B$4:$N$300,7,FALSE)&gt;M$3,5,IF(VLOOKUP($E152,'Country Indicator Data'!$B$4:$N$300,7,FALSE)&lt;M$4,0,5-(M$3-VLOOKUP($E152,'Country Indicator Data'!$B$4:$N$300,7,FALSE))/(M$3-M$4)*5)),1)))</f>
        <v>1.5</v>
      </c>
      <c r="N152" s="256">
        <f t="shared" si="54"/>
        <v>3.25</v>
      </c>
      <c r="O152" s="256">
        <f t="shared" si="55"/>
        <v>3.0333333333333332</v>
      </c>
      <c r="P152" s="256">
        <f>IF(B152="Regional crisis",VLOOKUP(C152,'Regional Crises'!$B$1:$R$69,12,FALSE),VLOOKUP(E152,'Country Indicator Data'!$B$4:$I$300,8,FALSE))</f>
        <v>5</v>
      </c>
      <c r="Q152" s="256">
        <f>IF($B152="Regional crisis",((IF(VLOOKUP($C152,'Regional Crises'!$B$1:$R$66,13,FALSE)="x","x",ROUND(IF(VLOOKUP($C152,'Regional Crises'!$B$1:$R$66,13,FALSE)&gt;Q$3,5,IF(VLOOKUP($C152,'Regional Crises'!$B$1:$R$66,13,FALSE)&lt;Q$4,0,5-(LOG(Q$3)-LOG(VLOOKUP($C152,'Regional Crises'!$B$1:$R$66,13,FALSE)))/(LOG(Q$3)-LOG(Q$4))*5)),1)))),(IF(VLOOKUP($E152,'Country Indicator Data'!$B$4:$N$300,9,FALSE)="x","x",ROUND(IF(VLOOKUP($E152,'Country Indicator Data'!$B$4:$N$300,9,FALSE)&gt;Q$3,5,IF(VLOOKUP($E152,'Country Indicator Data'!$B$4:$N$300,9,FALSE)&lt;Q$4,0,5-(LOG(Q$3)-LOG(VLOOKUP($E152,'Country Indicator Data'!$B$4:$N$300,9,FALSE)))/(LOG(Q$3)-LOG(Q$4))*5)),1))))</f>
        <v>3.6</v>
      </c>
      <c r="R152" s="256">
        <f t="shared" si="56"/>
        <v>4.3</v>
      </c>
      <c r="S152" s="256">
        <f>IF(B152="Regional crisis",((IF(VLOOKUP($C152,'Regional Crises'!$B$1:$R$66,17,FALSE)="x","x",ROUND(IF(VLOOKUP($C152,'Regional Crises'!$B$1:$R$66,17,FALSE)&gt;S$3,0,IF(VLOOKUP($C152,'Regional Crises'!$B$1:$R$66,17,FALSE)&lt;S$4,5,(S$3-VLOOKUP($C152,'Regional Crises'!$B$1:$R$66,17,FALSE))/(S$3-S$4)*5)),1)))),(IF(VLOOKUP($E152,'Country Indicator Data'!$B$4:$N$300,13,FALSE)="x","x",ROUND(IF(VLOOKUP($E152,'Country Indicator Data'!$B$4:$N$300,13,FALSE)&gt;S$3,0,IF(VLOOKUP($E152,'Country Indicator Data'!$B$4:$N$300,13,FALSE)&lt;S$4,5,(S$3-VLOOKUP($E152,'Country Indicator Data'!$B$4:$N$300,13,FALSE))/(S$3-S$4)*5)),1))))</f>
        <v>4.3</v>
      </c>
      <c r="T152" s="256">
        <f>IF(B152="Regional crisis",((IF(VLOOKUP($C152,'Regional Crises'!$B$1:$R$66,14,FALSE)="x","x",ROUND(IF(VLOOKUP($C152,'Regional Crises'!$B$1:$R$66,14,FALSE)&gt;T$3,0,IF(VLOOKUP($C152,'Regional Crises'!$B$1:$R$66,14,FALSE)&lt;T$4,5,(T$3-VLOOKUP($C152,'Regional Crises'!$B$1:$R$66,14,FALSE))/(T$3-T$4)*5)),1)))),(IF(VLOOKUP($E152,'Country Indicator Data'!$B$4:$N$300,10,FALSE)="x","x",ROUND(IF(VLOOKUP($E152,'Country Indicator Data'!$B$4:$N$300,10,FALSE)&gt;T$3,0,IF(VLOOKUP($E152,'Country Indicator Data'!$B$4:$N$300,10,FALSE)&lt;T$4,5,(T$3-VLOOKUP($E152,'Country Indicator Data'!$B$4:$N$300,10,FALSE))/(T$3-T$4)*5)),1))))</f>
        <v>4.3</v>
      </c>
      <c r="U152" s="256">
        <f>IF(B152="Regional crisis",((IF(VLOOKUP($C152,'Regional Crises'!$B$1:$R$66,15,FALSE)="x","x",ROUND(IF(VLOOKUP($C152,'Regional Crises'!$B$1:$R$66,15,FALSE)&gt;U$3,0,IF(VLOOKUP($C152,'Regional Crises'!$B$1:$R$66,15,FALSE)&lt;U$4,5,(U$3-VLOOKUP($C152,'Regional Crises'!$B$1:$R$66,15,FALSE))/(U$3-U$4)*5)),1)))),(IF(VLOOKUP($E152,'Country Indicator Data'!$B$4:$N$300,11,FALSE)="x","x",ROUND(IF(VLOOKUP($E152,'Country Indicator Data'!$B$4:$N$300,11,FALSE)&gt;U$3,0,IF(VLOOKUP($E152,'Country Indicator Data'!$B$4:$N$300,11,FALSE)&lt;U$4,5,(U$3-VLOOKUP($E152,'Country Indicator Data'!$B$4:$N$300,11,FALSE))/(U$3-U$4)*5)),1))))</f>
        <v>4.4000000000000004</v>
      </c>
      <c r="V152" s="256">
        <f>IF(B152="Regional crisis",((IF(VLOOKUP($C152,'Regional Crises'!$B$1:$R$66,16,FALSE)="x","x",ROUND(IF(VLOOKUP($C152,'Regional Crises'!$B$1:$R$66,16,FALSE)&gt;V$3,0,IF(VLOOKUP($C152,'Regional Crises'!$B$1:$R$66,16,FALSE)&lt;V$4,5,(V$3-VLOOKUP($C152,'Regional Crises'!$B$1:$R$66,16,FALSE))/(V$3-V$4)*5)),1)))),(IF(VLOOKUP($E152,'Country Indicator Data'!$B$4:$N$300,12,FALSE)="x","x",ROUND(IF(VLOOKUP($E152,'Country Indicator Data'!$B$4:$N$300,12,FALSE)&gt;V$3,0,IF(VLOOKUP($E152,'Country Indicator Data'!$B$4:$N$300,12,FALSE)&lt;V$4,5,(V$3-VLOOKUP($E152,'Country Indicator Data'!$B$4:$N$300,12,FALSE))/(V$3-V$4)*5)),1))))</f>
        <v>4.5</v>
      </c>
      <c r="W152" s="256">
        <f t="shared" si="57"/>
        <v>4.4000000000000004</v>
      </c>
      <c r="X152" s="256">
        <f t="shared" si="58"/>
        <v>3.9</v>
      </c>
      <c r="Y152" s="263">
        <f>IF('Core Indicators'!FC149="x","x",IF('Core Indicators'!FC149&gt;=5,5,IF('Core Indicators'!FC149&gt;=4,4,IF('Core Indicators'!FC149&gt;=3,3,IF('Core Indicators'!FC149&gt;=2,2,IF('Core Indicators'!FC149&gt;=1,1,0))))))</f>
        <v>5</v>
      </c>
      <c r="Z152" s="256">
        <f t="shared" si="59"/>
        <v>5</v>
      </c>
      <c r="AA152" s="263">
        <f>'Crisis Indicator Data'!Y149</f>
        <v>2</v>
      </c>
      <c r="AB152" s="263">
        <f>'Crisis Indicator Data'!Z149</f>
        <v>3</v>
      </c>
      <c r="AC152" s="263">
        <f>'Crisis Indicator Data'!AA149</f>
        <v>3</v>
      </c>
      <c r="AD152" s="263">
        <f>'Crisis Indicator Data'!AB149</f>
        <v>0</v>
      </c>
      <c r="AE152" s="263">
        <f t="shared" si="60"/>
        <v>4</v>
      </c>
      <c r="AF152" s="263">
        <f>'Crisis Indicator Data'!AC149</f>
        <v>3</v>
      </c>
      <c r="AG152" s="263">
        <f>'Crisis Indicator Data'!AD149</f>
        <v>3</v>
      </c>
      <c r="AH152" s="263">
        <f t="shared" si="61"/>
        <v>5</v>
      </c>
      <c r="AI152" s="263">
        <f>'Crisis Indicator Data'!AE149</f>
        <v>2</v>
      </c>
      <c r="AJ152" s="263">
        <f>'Crisis Indicator Data'!AF149</f>
        <v>1</v>
      </c>
      <c r="AK152" s="263">
        <f>'Crisis Indicator Data'!AG149</f>
        <v>3</v>
      </c>
      <c r="AL152" s="263">
        <f t="shared" si="62"/>
        <v>4</v>
      </c>
      <c r="AM152" s="256">
        <f t="shared" si="63"/>
        <v>4</v>
      </c>
      <c r="AN152" s="256">
        <f t="shared" si="64"/>
        <v>4.5</v>
      </c>
    </row>
    <row r="153" spans="1:40" x14ac:dyDescent="0.35">
      <c r="A153" s="153" t="str">
        <f>'Crisis Indicator Data'!A150</f>
        <v>Mixed migration flows in Yemen</v>
      </c>
      <c r="B153" s="154" t="str">
        <f>'Crisis Indicator Data'!B150</f>
        <v>International displacement</v>
      </c>
      <c r="C153" s="154" t="str">
        <f>'Crisis Indicator Data'!C150</f>
        <v>YEM002</v>
      </c>
      <c r="D153" s="154" t="str">
        <f>'Crisis Indicator Data'!D150</f>
        <v>Yemen</v>
      </c>
      <c r="E153" s="155" t="str">
        <f>'Crisis Indicator Data'!E150</f>
        <v>YEM</v>
      </c>
      <c r="F153" s="256">
        <f>IF(B153="Regional crisis",(IF(VLOOKUP($C153,'Regional Crises'!$B$1:$R$66,7,FALSE)="x","x",ROUND(IF(VLOOKUP($C153,'Regional Crises'!$B$1:$R$66,7,FALSE)&gt;$F$3,5,IF(VLOOKUP($C153,'Regional Crises'!$B$1:$R$66,7,FALSE)&lt;F$4,0,($F$3-VLOOKUP($C153,'Regional Crises'!$B$1:$R$66,7,FALSE))/($F$3-$F$4)*5)),1))),IF(VLOOKUP($E153,'Country Indicator Data'!$B$4:$N$300,3,FALSE)="x","x",ROUND(IF(VLOOKUP($E153,'Country Indicator Data'!$B$4:$N$300,3,FALSE)&gt;$F$3,5,IF(VLOOKUP($E153,'Country Indicator Data'!$B$4:$N$300,3,FALSE)&lt;$F$4,0,($F$3-VLOOKUP($E153,'Country Indicator Data'!$B$4:$N$300,3,FALSE))/($F$3-$F$4)*5)),1)))</f>
        <v>4.3</v>
      </c>
      <c r="G153" s="256">
        <f>IF(B153="Regional crisis",(IF(VLOOKUP($C153,'Regional Crises'!$B$1:$R$66,9,FALSE)="x","x",ROUND(IF(VLOOKUP($C153,'Regional Crises'!$B$1:$R$66,9,FALSE)&gt;G$3,5,IF(VLOOKUP($C153,'Regional Crises'!$B$1:$R$66,9,FALSE)&lt;G$4,0,(G$3-VLOOKUP($C153,'Regional Crises'!$B$1:$R$66,9,FALSE))/(G$3-G$4)*5)),1))),IF(VLOOKUP($E153,'Country Indicator Data'!$B$4:$N$300,5,FALSE)="x","x",ROUND(IF(VLOOKUP($E153,'Country Indicator Data'!$B$4:$N$300,5,FALSE)&gt;G$3,5,IF(VLOOKUP($E153,'Country Indicator Data'!$B$4:$N$300,5,FALSE)&lt;G$4,0,(G$3-VLOOKUP($E153,'Country Indicator Data'!$B$4:$N$300,5,FALSE))/(G$3-G$4)*5)),1)))</f>
        <v>4.3</v>
      </c>
      <c r="H153" s="256">
        <f t="shared" si="52"/>
        <v>4.3</v>
      </c>
      <c r="I153" s="256">
        <f>IF(B153="Regional crisis",(IF(VLOOKUP($C153,'Regional Crises'!$B$1:$R$66,6,FALSE)="x","x",ROUND(IF(VLOOKUP($C153,'Regional Crises'!$B$1:$R$66,6,FALSE)&gt;I$3,5,IF(VLOOKUP($C153,'Regional Crises'!$B$1:$R$66,6,FALSE)&lt;I$4,0,5-(I$3-VLOOKUP($C153,'Regional Crises'!$B$1:$R$66,6,FALSE))/(I$3-I$4)*5)),1))),IF(VLOOKUP($E153,'Country Indicator Data'!$B$4:$N$300,2,FALSE)="x","x",ROUND(IF(VLOOKUP($E153,'Country Indicator Data'!$B$4:$N$300,2,FALSE)&gt;I$3,5,IF(VLOOKUP($E153,'Country Indicator Data'!$B$4:$N$300,2,FALSE)&lt;I$4,0,5-(I$3-VLOOKUP($E153,'Country Indicator Data'!$B$4:$N$300,2,FALSE))/(I$3-I$4)*5)),1)))</f>
        <v>3.1</v>
      </c>
      <c r="J153" s="256">
        <f>IF(B153="Regional crisis",(IF(VLOOKUP($C153,'Regional Crises'!$B$1:$R$66,8,FALSE)="x","x",ROUND(IF(VLOOKUP($C153,'Regional Crises'!$B$1:$R$66,8,FALSE)&gt;J$3,5,IF(VLOOKUP($C153,'Regional Crises'!$B$1:$R$66,8,FALSE)&lt;J$4,0,5-(J$3-VLOOKUP($C153,'Regional Crises'!$B$1:$R$66,8,FALSE))/(J$3-J$4)*5)),1))),IF(VLOOKUP($E153,'Country Indicator Data'!$B$4:$N$300,4,FALSE)="x","x",ROUND(IF(VLOOKUP($E153,'Country Indicator Data'!$B$4:$N$300,4,FALSE)&gt;J$3,5,IF(VLOOKUP($E153,'Country Indicator Data'!$B$4:$N$300,4,FALSE)&lt;J$4,0,5-(J$3-VLOOKUP($E153,'Country Indicator Data'!$B$4:$N$300,4,FALSE))/(J$3-J$4)*5)),1)))</f>
        <v>0</v>
      </c>
      <c r="K153" s="256">
        <f t="shared" si="53"/>
        <v>1.55</v>
      </c>
      <c r="L153" s="256">
        <f>IF(B153="Regional crisis",(IF(VLOOKUP($C153,'Regional Crises'!$B$1:$R$66,10,FALSE)="x","x",ROUND(IF(VLOOKUP($C153,'Regional Crises'!$B$1:$R$66,10,FALSE)&gt;L$3,5,IF(VLOOKUP($C153,'Regional Crises'!$B$1:$R$66,10,FALSE)&lt;L$4,0,5-(L$3-VLOOKUP($C153,'Regional Crises'!$B$1:$R$66,10,FALSE))/(L$3-L$4)*5)),1))),IF(VLOOKUP($E153,'Country Indicator Data'!$B$4:$N$300,6,FALSE)="x","x",ROUND(IF(VLOOKUP($E153,'Country Indicator Data'!$B$4:$N$300,6,FALSE)&gt;L$3,5,IF(VLOOKUP($E153,'Country Indicator Data'!$B$4:$N$300,6,FALSE)&lt;L$4,0,5-(L$3-VLOOKUP($E153,'Country Indicator Data'!$B$4:$N$300,6,FALSE))/(L$3-L$4)*5)),1)))</f>
        <v>5</v>
      </c>
      <c r="M153" s="256">
        <f>IF(B153="Regional crisis",(IF(VLOOKUP($C153,'Regional Crises'!$B$1:$R$66,11,FALSE)="x","x",ROUND(IF(VLOOKUP($C153,'Regional Crises'!$B$1:$R$66,11,FALSE)&gt;M$3,5,IF(VLOOKUP($C153,'Regional Crises'!$B$1:$R$66,11,FALSE)&lt;M$4,0,5-(M$3-VLOOKUP($C153,'Regional Crises'!$B$1:$R$66,11,FALSE))/(M$3-M$4)*5)),1))),IF(VLOOKUP($E153,'Country Indicator Data'!$B$4:$N$300,7,FALSE)="x","x",ROUND(IF(VLOOKUP($E153,'Country Indicator Data'!$B$4:$N$300,7,FALSE)&gt;M$3,5,IF(VLOOKUP($E153,'Country Indicator Data'!$B$4:$N$300,7,FALSE)&lt;M$4,0,5-(M$3-VLOOKUP($E153,'Country Indicator Data'!$B$4:$N$300,7,FALSE))/(M$3-M$4)*5)),1)))</f>
        <v>1.5</v>
      </c>
      <c r="N153" s="256">
        <f t="shared" si="54"/>
        <v>3.25</v>
      </c>
      <c r="O153" s="256">
        <f t="shared" si="55"/>
        <v>3.0333333333333332</v>
      </c>
      <c r="P153" s="256">
        <f>IF(B153="Regional crisis",VLOOKUP(C153,'Regional Crises'!$B$1:$R$69,12,FALSE),VLOOKUP(E153,'Country Indicator Data'!$B$4:$I$300,8,FALSE))</f>
        <v>5</v>
      </c>
      <c r="Q153" s="256">
        <f>IF($B153="Regional crisis",((IF(VLOOKUP($C153,'Regional Crises'!$B$1:$R$66,13,FALSE)="x","x",ROUND(IF(VLOOKUP($C153,'Regional Crises'!$B$1:$R$66,13,FALSE)&gt;Q$3,5,IF(VLOOKUP($C153,'Regional Crises'!$B$1:$R$66,13,FALSE)&lt;Q$4,0,5-(LOG(Q$3)-LOG(VLOOKUP($C153,'Regional Crises'!$B$1:$R$66,13,FALSE)))/(LOG(Q$3)-LOG(Q$4))*5)),1)))),(IF(VLOOKUP($E153,'Country Indicator Data'!$B$4:$N$300,9,FALSE)="x","x",ROUND(IF(VLOOKUP($E153,'Country Indicator Data'!$B$4:$N$300,9,FALSE)&gt;Q$3,5,IF(VLOOKUP($E153,'Country Indicator Data'!$B$4:$N$300,9,FALSE)&lt;Q$4,0,5-(LOG(Q$3)-LOG(VLOOKUP($E153,'Country Indicator Data'!$B$4:$N$300,9,FALSE)))/(LOG(Q$3)-LOG(Q$4))*5)),1))))</f>
        <v>3.6</v>
      </c>
      <c r="R153" s="256">
        <f t="shared" si="56"/>
        <v>4.3</v>
      </c>
      <c r="S153" s="256">
        <f>IF(B153="Regional crisis",((IF(VLOOKUP($C153,'Regional Crises'!$B$1:$R$66,17,FALSE)="x","x",ROUND(IF(VLOOKUP($C153,'Regional Crises'!$B$1:$R$66,17,FALSE)&gt;S$3,0,IF(VLOOKUP($C153,'Regional Crises'!$B$1:$R$66,17,FALSE)&lt;S$4,5,(S$3-VLOOKUP($C153,'Regional Crises'!$B$1:$R$66,17,FALSE))/(S$3-S$4)*5)),1)))),(IF(VLOOKUP($E153,'Country Indicator Data'!$B$4:$N$300,13,FALSE)="x","x",ROUND(IF(VLOOKUP($E153,'Country Indicator Data'!$B$4:$N$300,13,FALSE)&gt;S$3,0,IF(VLOOKUP($E153,'Country Indicator Data'!$B$4:$N$300,13,FALSE)&lt;S$4,5,(S$3-VLOOKUP($E153,'Country Indicator Data'!$B$4:$N$300,13,FALSE))/(S$3-S$4)*5)),1))))</f>
        <v>4.3</v>
      </c>
      <c r="T153" s="256">
        <f>IF(B153="Regional crisis",((IF(VLOOKUP($C153,'Regional Crises'!$B$1:$R$66,14,FALSE)="x","x",ROUND(IF(VLOOKUP($C153,'Regional Crises'!$B$1:$R$66,14,FALSE)&gt;T$3,0,IF(VLOOKUP($C153,'Regional Crises'!$B$1:$R$66,14,FALSE)&lt;T$4,5,(T$3-VLOOKUP($C153,'Regional Crises'!$B$1:$R$66,14,FALSE))/(T$3-T$4)*5)),1)))),(IF(VLOOKUP($E153,'Country Indicator Data'!$B$4:$N$300,10,FALSE)="x","x",ROUND(IF(VLOOKUP($E153,'Country Indicator Data'!$B$4:$N$300,10,FALSE)&gt;T$3,0,IF(VLOOKUP($E153,'Country Indicator Data'!$B$4:$N$300,10,FALSE)&lt;T$4,5,(T$3-VLOOKUP($E153,'Country Indicator Data'!$B$4:$N$300,10,FALSE))/(T$3-T$4)*5)),1))))</f>
        <v>4.3</v>
      </c>
      <c r="U153" s="256">
        <f>IF(B153="Regional crisis",((IF(VLOOKUP($C153,'Regional Crises'!$B$1:$R$66,15,FALSE)="x","x",ROUND(IF(VLOOKUP($C153,'Regional Crises'!$B$1:$R$66,15,FALSE)&gt;U$3,0,IF(VLOOKUP($C153,'Regional Crises'!$B$1:$R$66,15,FALSE)&lt;U$4,5,(U$3-VLOOKUP($C153,'Regional Crises'!$B$1:$R$66,15,FALSE))/(U$3-U$4)*5)),1)))),(IF(VLOOKUP($E153,'Country Indicator Data'!$B$4:$N$300,11,FALSE)="x","x",ROUND(IF(VLOOKUP($E153,'Country Indicator Data'!$B$4:$N$300,11,FALSE)&gt;U$3,0,IF(VLOOKUP($E153,'Country Indicator Data'!$B$4:$N$300,11,FALSE)&lt;U$4,5,(U$3-VLOOKUP($E153,'Country Indicator Data'!$B$4:$N$300,11,FALSE))/(U$3-U$4)*5)),1))))</f>
        <v>4.4000000000000004</v>
      </c>
      <c r="V153" s="256">
        <f>IF(B153="Regional crisis",((IF(VLOOKUP($C153,'Regional Crises'!$B$1:$R$66,16,FALSE)="x","x",ROUND(IF(VLOOKUP($C153,'Regional Crises'!$B$1:$R$66,16,FALSE)&gt;V$3,0,IF(VLOOKUP($C153,'Regional Crises'!$B$1:$R$66,16,FALSE)&lt;V$4,5,(V$3-VLOOKUP($C153,'Regional Crises'!$B$1:$R$66,16,FALSE))/(V$3-V$4)*5)),1)))),(IF(VLOOKUP($E153,'Country Indicator Data'!$B$4:$N$300,12,FALSE)="x","x",ROUND(IF(VLOOKUP($E153,'Country Indicator Data'!$B$4:$N$300,12,FALSE)&gt;V$3,0,IF(VLOOKUP($E153,'Country Indicator Data'!$B$4:$N$300,12,FALSE)&lt;V$4,5,(V$3-VLOOKUP($E153,'Country Indicator Data'!$B$4:$N$300,12,FALSE))/(V$3-V$4)*5)),1))))</f>
        <v>4.5</v>
      </c>
      <c r="W153" s="256">
        <f t="shared" si="57"/>
        <v>4.4000000000000004</v>
      </c>
      <c r="X153" s="256">
        <f t="shared" si="58"/>
        <v>3.9</v>
      </c>
      <c r="Y153" s="263">
        <f>IF('Core Indicators'!FC150="x","x",IF('Core Indicators'!FC150&gt;=5,5,IF('Core Indicators'!FC150&gt;=4,4,IF('Core Indicators'!FC150&gt;=3,3,IF('Core Indicators'!FC150&gt;=2,2,IF('Core Indicators'!FC150&gt;=1,1,0))))))</f>
        <v>2</v>
      </c>
      <c r="Z153" s="256">
        <f t="shared" si="59"/>
        <v>2</v>
      </c>
      <c r="AA153" s="263">
        <f>'Crisis Indicator Data'!Y150</f>
        <v>2</v>
      </c>
      <c r="AB153" s="263">
        <f>'Crisis Indicator Data'!Z150</f>
        <v>3</v>
      </c>
      <c r="AC153" s="263">
        <f>'Crisis Indicator Data'!AA150</f>
        <v>3</v>
      </c>
      <c r="AD153" s="263">
        <f>'Crisis Indicator Data'!AB150</f>
        <v>0</v>
      </c>
      <c r="AE153" s="263">
        <f t="shared" si="60"/>
        <v>4</v>
      </c>
      <c r="AF153" s="263">
        <f>'Crisis Indicator Data'!AC150</f>
        <v>3</v>
      </c>
      <c r="AG153" s="263">
        <f>'Crisis Indicator Data'!AD150</f>
        <v>3</v>
      </c>
      <c r="AH153" s="263">
        <f t="shared" si="61"/>
        <v>5</v>
      </c>
      <c r="AI153" s="263">
        <f>'Crisis Indicator Data'!AE150</f>
        <v>2</v>
      </c>
      <c r="AJ153" s="263">
        <f>'Crisis Indicator Data'!AF150</f>
        <v>1</v>
      </c>
      <c r="AK153" s="263">
        <f>'Crisis Indicator Data'!AG150</f>
        <v>3</v>
      </c>
      <c r="AL153" s="263">
        <f t="shared" si="62"/>
        <v>4</v>
      </c>
      <c r="AM153" s="256">
        <f t="shared" si="63"/>
        <v>4</v>
      </c>
      <c r="AN153" s="256">
        <f t="shared" si="64"/>
        <v>3</v>
      </c>
    </row>
    <row r="154" spans="1:40" x14ac:dyDescent="0.35">
      <c r="A154" s="153" t="str">
        <f>'Crisis Indicator Data'!A151</f>
        <v>Drought in Zambia</v>
      </c>
      <c r="B154" s="154" t="str">
        <f>'Crisis Indicator Data'!B151</f>
        <v>Drought</v>
      </c>
      <c r="C154" s="154" t="str">
        <f>'Crisis Indicator Data'!C151</f>
        <v>ZMB002</v>
      </c>
      <c r="D154" s="154" t="str">
        <f>'Crisis Indicator Data'!D151</f>
        <v>Zambia</v>
      </c>
      <c r="E154" s="155" t="str">
        <f>'Crisis Indicator Data'!E151</f>
        <v>ZMB</v>
      </c>
      <c r="F154" s="256">
        <f>IF(B154="Regional crisis",(IF(VLOOKUP($C154,'Regional Crises'!$B$1:$R$66,7,FALSE)="x","x",ROUND(IF(VLOOKUP($C154,'Regional Crises'!$B$1:$R$66,7,FALSE)&gt;$F$3,5,IF(VLOOKUP($C154,'Regional Crises'!$B$1:$R$66,7,FALSE)&lt;F$4,0,($F$3-VLOOKUP($C154,'Regional Crises'!$B$1:$R$66,7,FALSE))/($F$3-$F$4)*5)),1))),IF(VLOOKUP($E154,'Country Indicator Data'!$B$4:$N$300,3,FALSE)="x","x",ROUND(IF(VLOOKUP($E154,'Country Indicator Data'!$B$4:$N$300,3,FALSE)&gt;$F$3,5,IF(VLOOKUP($E154,'Country Indicator Data'!$B$4:$N$300,3,FALSE)&lt;$F$4,0,($F$3-VLOOKUP($E154,'Country Indicator Data'!$B$4:$N$300,3,FALSE))/($F$3-$F$4)*5)),1)))</f>
        <v>2.1</v>
      </c>
      <c r="G154" s="256">
        <f>IF(B154="Regional crisis",(IF(VLOOKUP($C154,'Regional Crises'!$B$1:$R$66,9,FALSE)="x","x",ROUND(IF(VLOOKUP($C154,'Regional Crises'!$B$1:$R$66,9,FALSE)&gt;G$3,5,IF(VLOOKUP($C154,'Regional Crises'!$B$1:$R$66,9,FALSE)&lt;G$4,0,(G$3-VLOOKUP($C154,'Regional Crises'!$B$1:$R$66,9,FALSE))/(G$3-G$4)*5)),1))),IF(VLOOKUP($E154,'Country Indicator Data'!$B$4:$N$300,5,FALSE)="x","x",ROUND(IF(VLOOKUP($E154,'Country Indicator Data'!$B$4:$N$300,5,FALSE)&gt;G$3,5,IF(VLOOKUP($E154,'Country Indicator Data'!$B$4:$N$300,5,FALSE)&lt;G$4,0,(G$3-VLOOKUP($E154,'Country Indicator Data'!$B$4:$N$300,5,FALSE))/(G$3-G$4)*5)),1)))</f>
        <v>2.1</v>
      </c>
      <c r="H154" s="256">
        <f t="shared" si="52"/>
        <v>2.1</v>
      </c>
      <c r="I154" s="256">
        <f>IF(B154="Regional crisis",(IF(VLOOKUP($C154,'Regional Crises'!$B$1:$R$66,6,FALSE)="x","x",ROUND(IF(VLOOKUP($C154,'Regional Crises'!$B$1:$R$66,6,FALSE)&gt;I$3,5,IF(VLOOKUP($C154,'Regional Crises'!$B$1:$R$66,6,FALSE)&lt;I$4,0,5-(I$3-VLOOKUP($C154,'Regional Crises'!$B$1:$R$66,6,FALSE))/(I$3-I$4)*5)),1))),IF(VLOOKUP($E154,'Country Indicator Data'!$B$4:$N$300,2,FALSE)="x","x",ROUND(IF(VLOOKUP($E154,'Country Indicator Data'!$B$4:$N$300,2,FALSE)&gt;I$3,5,IF(VLOOKUP($E154,'Country Indicator Data'!$B$4:$N$300,2,FALSE)&lt;I$4,0,5-(I$3-VLOOKUP($E154,'Country Indicator Data'!$B$4:$N$300,2,FALSE))/(I$3-I$4)*5)),1)))</f>
        <v>3.5</v>
      </c>
      <c r="J154" s="256">
        <f>IF(B154="Regional crisis",(IF(VLOOKUP($C154,'Regional Crises'!$B$1:$R$66,8,FALSE)="x","x",ROUND(IF(VLOOKUP($C154,'Regional Crises'!$B$1:$R$66,8,FALSE)&gt;J$3,5,IF(VLOOKUP($C154,'Regional Crises'!$B$1:$R$66,8,FALSE)&lt;J$4,0,5-(J$3-VLOOKUP($C154,'Regional Crises'!$B$1:$R$66,8,FALSE))/(J$3-J$4)*5)),1))),IF(VLOOKUP($E154,'Country Indicator Data'!$B$4:$N$300,4,FALSE)="x","x",ROUND(IF(VLOOKUP($E154,'Country Indicator Data'!$B$4:$N$300,4,FALSE)&gt;J$3,5,IF(VLOOKUP($E154,'Country Indicator Data'!$B$4:$N$300,4,FALSE)&lt;J$4,0,5-(J$3-VLOOKUP($E154,'Country Indicator Data'!$B$4:$N$300,4,FALSE))/(J$3-J$4)*5)),1)))</f>
        <v>0</v>
      </c>
      <c r="K154" s="256">
        <f t="shared" si="53"/>
        <v>1.75</v>
      </c>
      <c r="L154" s="256">
        <f>IF(B154="Regional crisis",(IF(VLOOKUP($C154,'Regional Crises'!$B$1:$R$66,10,FALSE)="x","x",ROUND(IF(VLOOKUP($C154,'Regional Crises'!$B$1:$R$66,10,FALSE)&gt;L$3,5,IF(VLOOKUP($C154,'Regional Crises'!$B$1:$R$66,10,FALSE)&lt;L$4,0,5-(L$3-VLOOKUP($C154,'Regional Crises'!$B$1:$R$66,10,FALSE))/(L$3-L$4)*5)),1))),IF(VLOOKUP($E154,'Country Indicator Data'!$B$4:$N$300,6,FALSE)="x","x",ROUND(IF(VLOOKUP($E154,'Country Indicator Data'!$B$4:$N$300,6,FALSE)&gt;L$3,5,IF(VLOOKUP($E154,'Country Indicator Data'!$B$4:$N$300,6,FALSE)&lt;L$4,0,5-(L$3-VLOOKUP($E154,'Country Indicator Data'!$B$4:$N$300,6,FALSE))/(L$3-L$4)*5)),1)))</f>
        <v>3.6</v>
      </c>
      <c r="M154" s="256">
        <f>IF(B154="Regional crisis",(IF(VLOOKUP($C154,'Regional Crises'!$B$1:$R$66,11,FALSE)="x","x",ROUND(IF(VLOOKUP($C154,'Regional Crises'!$B$1:$R$66,11,FALSE)&gt;M$3,5,IF(VLOOKUP($C154,'Regional Crises'!$B$1:$R$66,11,FALSE)&lt;M$4,0,5-(M$3-VLOOKUP($C154,'Regional Crises'!$B$1:$R$66,11,FALSE))/(M$3-M$4)*5)),1))),IF(VLOOKUP($E154,'Country Indicator Data'!$B$4:$N$300,7,FALSE)="x","x",ROUND(IF(VLOOKUP($E154,'Country Indicator Data'!$B$4:$N$300,7,FALSE)&gt;M$3,5,IF(VLOOKUP($E154,'Country Indicator Data'!$B$4:$N$300,7,FALSE)&lt;M$4,0,5-(M$3-VLOOKUP($E154,'Country Indicator Data'!$B$4:$N$300,7,FALSE))/(M$3-M$4)*5)),1)))</f>
        <v>4</v>
      </c>
      <c r="N154" s="256">
        <f t="shared" si="54"/>
        <v>3.8</v>
      </c>
      <c r="O154" s="256">
        <f t="shared" si="55"/>
        <v>2.5500000000000003</v>
      </c>
      <c r="P154" s="256">
        <f>IF(B154="Regional crisis",VLOOKUP(C154,'Regional Crises'!$B$1:$R$69,12,FALSE),VLOOKUP(E154,'Country Indicator Data'!$B$4:$I$300,8,FALSE))</f>
        <v>0</v>
      </c>
      <c r="Q154" s="256">
        <f>IF($B154="Regional crisis",((IF(VLOOKUP($C154,'Regional Crises'!$B$1:$R$66,13,FALSE)="x","x",ROUND(IF(VLOOKUP($C154,'Regional Crises'!$B$1:$R$66,13,FALSE)&gt;Q$3,5,IF(VLOOKUP($C154,'Regional Crises'!$B$1:$R$66,13,FALSE)&lt;Q$4,0,5-(LOG(Q$3)-LOG(VLOOKUP($C154,'Regional Crises'!$B$1:$R$66,13,FALSE)))/(LOG(Q$3)-LOG(Q$4))*5)),1)))),(IF(VLOOKUP($E154,'Country Indicator Data'!$B$4:$N$300,9,FALSE)="x","x",ROUND(IF(VLOOKUP($E154,'Country Indicator Data'!$B$4:$N$300,9,FALSE)&gt;Q$3,5,IF(VLOOKUP($E154,'Country Indicator Data'!$B$4:$N$300,9,FALSE)&lt;Q$4,0,5-(LOG(Q$3)-LOG(VLOOKUP($E154,'Country Indicator Data'!$B$4:$N$300,9,FALSE)))/(LOG(Q$3)-LOG(Q$4))*5)),1))))</f>
        <v>1.2</v>
      </c>
      <c r="R154" s="256">
        <f t="shared" si="56"/>
        <v>0.6</v>
      </c>
      <c r="S154" s="256">
        <f>IF(B154="Regional crisis",((IF(VLOOKUP($C154,'Regional Crises'!$B$1:$R$66,17,FALSE)="x","x",ROUND(IF(VLOOKUP($C154,'Regional Crises'!$B$1:$R$66,17,FALSE)&gt;S$3,0,IF(VLOOKUP($C154,'Regional Crises'!$B$1:$R$66,17,FALSE)&lt;S$4,5,(S$3-VLOOKUP($C154,'Regional Crises'!$B$1:$R$66,17,FALSE))/(S$3-S$4)*5)),1)))),(IF(VLOOKUP($E154,'Country Indicator Data'!$B$4:$N$300,13,FALSE)="x","x",ROUND(IF(VLOOKUP($E154,'Country Indicator Data'!$B$4:$N$300,13,FALSE)&gt;S$3,0,IF(VLOOKUP($E154,'Country Indicator Data'!$B$4:$N$300,13,FALSE)&lt;S$4,5,(S$3-VLOOKUP($E154,'Country Indicator Data'!$B$4:$N$300,13,FALSE))/(S$3-S$4)*5)),1))))</f>
        <v>3.3</v>
      </c>
      <c r="T154" s="256">
        <f>IF(B154="Regional crisis",((IF(VLOOKUP($C154,'Regional Crises'!$B$1:$R$66,14,FALSE)="x","x",ROUND(IF(VLOOKUP($C154,'Regional Crises'!$B$1:$R$66,14,FALSE)&gt;T$3,0,IF(VLOOKUP($C154,'Regional Crises'!$B$1:$R$66,14,FALSE)&lt;T$4,5,(T$3-VLOOKUP($C154,'Regional Crises'!$B$1:$R$66,14,FALSE))/(T$3-T$4)*5)),1)))),(IF(VLOOKUP($E154,'Country Indicator Data'!$B$4:$N$300,10,FALSE)="x","x",ROUND(IF(VLOOKUP($E154,'Country Indicator Data'!$B$4:$N$300,10,FALSE)&gt;T$3,0,IF(VLOOKUP($E154,'Country Indicator Data'!$B$4:$N$300,10,FALSE)&lt;T$4,5,(T$3-VLOOKUP($E154,'Country Indicator Data'!$B$4:$N$300,10,FALSE))/(T$3-T$4)*5)),1))))</f>
        <v>3</v>
      </c>
      <c r="U154" s="256">
        <f>IF(B154="Regional crisis",((IF(VLOOKUP($C154,'Regional Crises'!$B$1:$R$66,15,FALSE)="x","x",ROUND(IF(VLOOKUP($C154,'Regional Crises'!$B$1:$R$66,15,FALSE)&gt;U$3,0,IF(VLOOKUP($C154,'Regional Crises'!$B$1:$R$66,15,FALSE)&lt;U$4,5,(U$3-VLOOKUP($C154,'Regional Crises'!$B$1:$R$66,15,FALSE))/(U$3-U$4)*5)),1)))),(IF(VLOOKUP($E154,'Country Indicator Data'!$B$4:$N$300,11,FALSE)="x","x",ROUND(IF(VLOOKUP($E154,'Country Indicator Data'!$B$4:$N$300,11,FALSE)&gt;U$3,0,IF(VLOOKUP($E154,'Country Indicator Data'!$B$4:$N$300,11,FALSE)&lt;U$4,5,(U$3-VLOOKUP($E154,'Country Indicator Data'!$B$4:$N$300,11,FALSE))/(U$3-U$4)*5)),1))))</f>
        <v>2.9</v>
      </c>
      <c r="V154" s="256">
        <f>IF(B154="Regional crisis",((IF(VLOOKUP($C154,'Regional Crises'!$B$1:$R$66,16,FALSE)="x","x",ROUND(IF(VLOOKUP($C154,'Regional Crises'!$B$1:$R$66,16,FALSE)&gt;V$3,0,IF(VLOOKUP($C154,'Regional Crises'!$B$1:$R$66,16,FALSE)&lt;V$4,5,(V$3-VLOOKUP($C154,'Regional Crises'!$B$1:$R$66,16,FALSE))/(V$3-V$4)*5)),1)))),(IF(VLOOKUP($E154,'Country Indicator Data'!$B$4:$N$300,12,FALSE)="x","x",ROUND(IF(VLOOKUP($E154,'Country Indicator Data'!$B$4:$N$300,12,FALSE)&gt;V$3,0,IF(VLOOKUP($E154,'Country Indicator Data'!$B$4:$N$300,12,FALSE)&lt;V$4,5,(V$3-VLOOKUP($E154,'Country Indicator Data'!$B$4:$N$300,12,FALSE))/(V$3-V$4)*5)),1))))</f>
        <v>2.2999999999999998</v>
      </c>
      <c r="W154" s="256">
        <f t="shared" si="57"/>
        <v>2.9</v>
      </c>
      <c r="X154" s="256">
        <f t="shared" si="58"/>
        <v>2</v>
      </c>
      <c r="Y154" s="263">
        <f>IF('Core Indicators'!FC151="x","x",IF('Core Indicators'!FC151&gt;=5,5,IF('Core Indicators'!FC151&gt;=4,4,IF('Core Indicators'!FC151&gt;=3,3,IF('Core Indicators'!FC151&gt;=2,2,IF('Core Indicators'!FC151&gt;=1,1,0))))))</f>
        <v>3</v>
      </c>
      <c r="Z154" s="256">
        <f t="shared" si="59"/>
        <v>3</v>
      </c>
      <c r="AA154" s="263">
        <f>'Crisis Indicator Data'!Y151</f>
        <v>0</v>
      </c>
      <c r="AB154" s="263">
        <f>'Crisis Indicator Data'!Z151</f>
        <v>0</v>
      </c>
      <c r="AC154" s="263">
        <f>'Crisis Indicator Data'!AA151</f>
        <v>0</v>
      </c>
      <c r="AD154" s="263">
        <f>'Crisis Indicator Data'!AB151</f>
        <v>0</v>
      </c>
      <c r="AE154" s="263">
        <f t="shared" si="60"/>
        <v>0</v>
      </c>
      <c r="AF154" s="263">
        <f>'Crisis Indicator Data'!AC151</f>
        <v>0</v>
      </c>
      <c r="AG154" s="263">
        <f>'Crisis Indicator Data'!AD151</f>
        <v>0</v>
      </c>
      <c r="AH154" s="263">
        <f t="shared" si="61"/>
        <v>0</v>
      </c>
      <c r="AI154" s="263">
        <f>'Crisis Indicator Data'!AE151</f>
        <v>0</v>
      </c>
      <c r="AJ154" s="263">
        <f>'Crisis Indicator Data'!AF151</f>
        <v>0</v>
      </c>
      <c r="AK154" s="263">
        <f>'Crisis Indicator Data'!AG151</f>
        <v>2</v>
      </c>
      <c r="AL154" s="263">
        <f t="shared" si="62"/>
        <v>2</v>
      </c>
      <c r="AM154" s="256">
        <f t="shared" si="63"/>
        <v>1</v>
      </c>
      <c r="AN154" s="256">
        <f t="shared" si="64"/>
        <v>2</v>
      </c>
    </row>
    <row r="155" spans="1:40" x14ac:dyDescent="0.35">
      <c r="A155" s="153" t="str">
        <f>'Crisis Indicator Data'!A152</f>
        <v>Complex crisis in Zimbabwe</v>
      </c>
      <c r="B155" s="154" t="str">
        <f>'Crisis Indicator Data'!B152</f>
        <v>Complex crisis</v>
      </c>
      <c r="C155" s="154" t="str">
        <f>'Crisis Indicator Data'!C152</f>
        <v>ZWE001</v>
      </c>
      <c r="D155" s="154" t="str">
        <f>'Crisis Indicator Data'!D152</f>
        <v>Zimbabwe</v>
      </c>
      <c r="E155" s="155" t="str">
        <f>'Crisis Indicator Data'!E152</f>
        <v>ZWE</v>
      </c>
      <c r="F155" s="256">
        <f>IF(B155="Regional crisis",(IF(VLOOKUP($C155,'Regional Crises'!$B$1:$R$66,7,FALSE)="x","x",ROUND(IF(VLOOKUP($C155,'Regional Crises'!$B$1:$R$66,7,FALSE)&gt;$F$3,5,IF(VLOOKUP($C155,'Regional Crises'!$B$1:$R$66,7,FALSE)&lt;F$4,0,($F$3-VLOOKUP($C155,'Regional Crises'!$B$1:$R$66,7,FALSE))/($F$3-$F$4)*5)),1))),IF(VLOOKUP($E155,'Country Indicator Data'!$B$4:$N$300,3,FALSE)="x","x",ROUND(IF(VLOOKUP($E155,'Country Indicator Data'!$B$4:$N$300,3,FALSE)&gt;$F$3,5,IF(VLOOKUP($E155,'Country Indicator Data'!$B$4:$N$300,3,FALSE)&lt;$F$4,0,($F$3-VLOOKUP($E155,'Country Indicator Data'!$B$4:$N$300,3,FALSE))/($F$3-$F$4)*5)),1)))</f>
        <v>5</v>
      </c>
      <c r="G155" s="256">
        <f>IF(B155="Regional crisis",(IF(VLOOKUP($C155,'Regional Crises'!$B$1:$R$66,9,FALSE)="x","x",ROUND(IF(VLOOKUP($C155,'Regional Crises'!$B$1:$R$66,9,FALSE)&gt;G$3,5,IF(VLOOKUP($C155,'Regional Crises'!$B$1:$R$66,9,FALSE)&lt;G$4,0,(G$3-VLOOKUP($C155,'Regional Crises'!$B$1:$R$66,9,FALSE))/(G$3-G$4)*5)),1))),IF(VLOOKUP($E155,'Country Indicator Data'!$B$4:$N$300,5,FALSE)="x","x",ROUND(IF(VLOOKUP($E155,'Country Indicator Data'!$B$4:$N$300,5,FALSE)&gt;G$3,5,IF(VLOOKUP($E155,'Country Indicator Data'!$B$4:$N$300,5,FALSE)&lt;G$4,0,(G$3-VLOOKUP($E155,'Country Indicator Data'!$B$4:$N$300,5,FALSE))/(G$3-G$4)*5)),1)))</f>
        <v>2.8</v>
      </c>
      <c r="H155" s="256">
        <f t="shared" si="52"/>
        <v>3.9</v>
      </c>
      <c r="I155" s="256">
        <f>IF(B155="Regional crisis",(IF(VLOOKUP($C155,'Regional Crises'!$B$1:$R$66,6,FALSE)="x","x",ROUND(IF(VLOOKUP($C155,'Regional Crises'!$B$1:$R$66,6,FALSE)&gt;I$3,5,IF(VLOOKUP($C155,'Regional Crises'!$B$1:$R$66,6,FALSE)&lt;I$4,0,5-(I$3-VLOOKUP($C155,'Regional Crises'!$B$1:$R$66,6,FALSE))/(I$3-I$4)*5)),1))),IF(VLOOKUP($E155,'Country Indicator Data'!$B$4:$N$300,2,FALSE)="x","x",ROUND(IF(VLOOKUP($E155,'Country Indicator Data'!$B$4:$N$300,2,FALSE)&gt;I$3,5,IF(VLOOKUP($E155,'Country Indicator Data'!$B$4:$N$300,2,FALSE)&lt;I$4,0,5-(I$3-VLOOKUP($E155,'Country Indicator Data'!$B$4:$N$300,2,FALSE))/(I$3-I$4)*5)),1)))</f>
        <v>1.5</v>
      </c>
      <c r="J155" s="256">
        <f>IF(B155="Regional crisis",(IF(VLOOKUP($C155,'Regional Crises'!$B$1:$R$66,8,FALSE)="x","x",ROUND(IF(VLOOKUP($C155,'Regional Crises'!$B$1:$R$66,8,FALSE)&gt;J$3,5,IF(VLOOKUP($C155,'Regional Crises'!$B$1:$R$66,8,FALSE)&lt;J$4,0,5-(J$3-VLOOKUP($C155,'Regional Crises'!$B$1:$R$66,8,FALSE))/(J$3-J$4)*5)),1))),IF(VLOOKUP($E155,'Country Indicator Data'!$B$4:$N$300,4,FALSE)="x","x",ROUND(IF(VLOOKUP($E155,'Country Indicator Data'!$B$4:$N$300,4,FALSE)&gt;J$3,5,IF(VLOOKUP($E155,'Country Indicator Data'!$B$4:$N$300,4,FALSE)&lt;J$4,0,5-(J$3-VLOOKUP($E155,'Country Indicator Data'!$B$4:$N$300,4,FALSE))/(J$3-J$4)*5)),1)))</f>
        <v>0.3</v>
      </c>
      <c r="K155" s="256">
        <f t="shared" si="53"/>
        <v>0.9</v>
      </c>
      <c r="L155" s="256">
        <f>IF(B155="Regional crisis",(IF(VLOOKUP($C155,'Regional Crises'!$B$1:$R$66,10,FALSE)="x","x",ROUND(IF(VLOOKUP($C155,'Regional Crises'!$B$1:$R$66,10,FALSE)&gt;L$3,5,IF(VLOOKUP($C155,'Regional Crises'!$B$1:$R$66,10,FALSE)&lt;L$4,0,5-(L$3-VLOOKUP($C155,'Regional Crises'!$B$1:$R$66,10,FALSE))/(L$3-L$4)*5)),1))),IF(VLOOKUP($E155,'Country Indicator Data'!$B$4:$N$300,6,FALSE)="x","x",ROUND(IF(VLOOKUP($E155,'Country Indicator Data'!$B$4:$N$300,6,FALSE)&gt;L$3,5,IF(VLOOKUP($E155,'Country Indicator Data'!$B$4:$N$300,6,FALSE)&lt;L$4,0,5-(L$3-VLOOKUP($E155,'Country Indicator Data'!$B$4:$N$300,6,FALSE))/(L$3-L$4)*5)),1)))</f>
        <v>3.5</v>
      </c>
      <c r="M155" s="256">
        <f>IF(B155="Regional crisis",(IF(VLOOKUP($C155,'Regional Crises'!$B$1:$R$66,11,FALSE)="x","x",ROUND(IF(VLOOKUP($C155,'Regional Crises'!$B$1:$R$66,11,FALSE)&gt;M$3,5,IF(VLOOKUP($C155,'Regional Crises'!$B$1:$R$66,11,FALSE)&lt;M$4,0,5-(M$3-VLOOKUP($C155,'Regional Crises'!$B$1:$R$66,11,FALSE))/(M$3-M$4)*5)),1))),IF(VLOOKUP($E155,'Country Indicator Data'!$B$4:$N$300,7,FALSE)="x","x",ROUND(IF(VLOOKUP($E155,'Country Indicator Data'!$B$4:$N$300,7,FALSE)&gt;M$3,5,IF(VLOOKUP($E155,'Country Indicator Data'!$B$4:$N$300,7,FALSE)&lt;M$4,0,5-(M$3-VLOOKUP($E155,'Country Indicator Data'!$B$4:$N$300,7,FALSE))/(M$3-M$4)*5)),1)))</f>
        <v>3.2</v>
      </c>
      <c r="N155" s="256">
        <f t="shared" si="54"/>
        <v>3.35</v>
      </c>
      <c r="O155" s="256">
        <f t="shared" si="55"/>
        <v>2.7166666666666668</v>
      </c>
      <c r="P155" s="256">
        <f>IF(B155="Regional crisis",VLOOKUP(C155,'Regional Crises'!$B$1:$R$69,12,FALSE),VLOOKUP(E155,'Country Indicator Data'!$B$4:$I$300,8,FALSE))</f>
        <v>3</v>
      </c>
      <c r="Q155" s="256">
        <f>IF($B155="Regional crisis",((IF(VLOOKUP($C155,'Regional Crises'!$B$1:$R$66,13,FALSE)="x","x",ROUND(IF(VLOOKUP($C155,'Regional Crises'!$B$1:$R$66,13,FALSE)&gt;Q$3,5,IF(VLOOKUP($C155,'Regional Crises'!$B$1:$R$66,13,FALSE)&lt;Q$4,0,5-(LOG(Q$3)-LOG(VLOOKUP($C155,'Regional Crises'!$B$1:$R$66,13,FALSE)))/(LOG(Q$3)-LOG(Q$4))*5)),1)))),(IF(VLOOKUP($E155,'Country Indicator Data'!$B$4:$N$300,9,FALSE)="x","x",ROUND(IF(VLOOKUP($E155,'Country Indicator Data'!$B$4:$N$300,9,FALSE)&gt;Q$3,5,IF(VLOOKUP($E155,'Country Indicator Data'!$B$4:$N$300,9,FALSE)&lt;Q$4,0,5-(LOG(Q$3)-LOG(VLOOKUP($E155,'Country Indicator Data'!$B$4:$N$300,9,FALSE)))/(LOG(Q$3)-LOG(Q$4))*5)),1))))</f>
        <v>1.8</v>
      </c>
      <c r="R155" s="256">
        <f t="shared" si="56"/>
        <v>2.4</v>
      </c>
      <c r="S155" s="256">
        <f>IF(B155="Regional crisis",((IF(VLOOKUP($C155,'Regional Crises'!$B$1:$R$66,17,FALSE)="x","x",ROUND(IF(VLOOKUP($C155,'Regional Crises'!$B$1:$R$66,17,FALSE)&gt;S$3,0,IF(VLOOKUP($C155,'Regional Crises'!$B$1:$R$66,17,FALSE)&lt;S$4,5,(S$3-VLOOKUP($C155,'Regional Crises'!$B$1:$R$66,17,FALSE))/(S$3-S$4)*5)),1)))),(IF(VLOOKUP($E155,'Country Indicator Data'!$B$4:$N$300,13,FALSE)="x","x",ROUND(IF(VLOOKUP($E155,'Country Indicator Data'!$B$4:$N$300,13,FALSE)&gt;S$3,0,IF(VLOOKUP($E155,'Country Indicator Data'!$B$4:$N$300,13,FALSE)&lt;S$4,5,(S$3-VLOOKUP($E155,'Country Indicator Data'!$B$4:$N$300,13,FALSE))/(S$3-S$4)*5)),1))))</f>
        <v>3.8</v>
      </c>
      <c r="T155" s="256">
        <f>IF(B155="Regional crisis",((IF(VLOOKUP($C155,'Regional Crises'!$B$1:$R$66,14,FALSE)="x","x",ROUND(IF(VLOOKUP($C155,'Regional Crises'!$B$1:$R$66,14,FALSE)&gt;T$3,0,IF(VLOOKUP($C155,'Regional Crises'!$B$1:$R$66,14,FALSE)&lt;T$4,5,(T$3-VLOOKUP($C155,'Regional Crises'!$B$1:$R$66,14,FALSE))/(T$3-T$4)*5)),1)))),(IF(VLOOKUP($E155,'Country Indicator Data'!$B$4:$N$300,10,FALSE)="x","x",ROUND(IF(VLOOKUP($E155,'Country Indicator Data'!$B$4:$N$300,10,FALSE)&gt;T$3,0,IF(VLOOKUP($E155,'Country Indicator Data'!$B$4:$N$300,10,FALSE)&lt;T$4,5,(T$3-VLOOKUP($E155,'Country Indicator Data'!$B$4:$N$300,10,FALSE))/(T$3-T$4)*5)),1))))</f>
        <v>3.8</v>
      </c>
      <c r="U155" s="256">
        <f>IF(B155="Regional crisis",((IF(VLOOKUP($C155,'Regional Crises'!$B$1:$R$66,15,FALSE)="x","x",ROUND(IF(VLOOKUP($C155,'Regional Crises'!$B$1:$R$66,15,FALSE)&gt;U$3,0,IF(VLOOKUP($C155,'Regional Crises'!$B$1:$R$66,15,FALSE)&lt;U$4,5,(U$3-VLOOKUP($C155,'Regional Crises'!$B$1:$R$66,15,FALSE))/(U$3-U$4)*5)),1)))),(IF(VLOOKUP($E155,'Country Indicator Data'!$B$4:$N$300,11,FALSE)="x","x",ROUND(IF(VLOOKUP($E155,'Country Indicator Data'!$B$4:$N$300,11,FALSE)&gt;U$3,0,IF(VLOOKUP($E155,'Country Indicator Data'!$B$4:$N$300,11,FALSE)&lt;U$4,5,(U$3-VLOOKUP($E155,'Country Indicator Data'!$B$4:$N$300,11,FALSE))/(U$3-U$4)*5)),1))))</f>
        <v>3.4</v>
      </c>
      <c r="V155" s="256">
        <f>IF(B155="Regional crisis",((IF(VLOOKUP($C155,'Regional Crises'!$B$1:$R$66,16,FALSE)="x","x",ROUND(IF(VLOOKUP($C155,'Regional Crises'!$B$1:$R$66,16,FALSE)&gt;V$3,0,IF(VLOOKUP($C155,'Regional Crises'!$B$1:$R$66,16,FALSE)&lt;V$4,5,(V$3-VLOOKUP($C155,'Regional Crises'!$B$1:$R$66,16,FALSE))/(V$3-V$4)*5)),1)))),(IF(VLOOKUP($E155,'Country Indicator Data'!$B$4:$N$300,12,FALSE)="x","x",ROUND(IF(VLOOKUP($E155,'Country Indicator Data'!$B$4:$N$300,12,FALSE)&gt;V$3,0,IF(VLOOKUP($E155,'Country Indicator Data'!$B$4:$N$300,12,FALSE)&lt;V$4,5,(V$3-VLOOKUP($E155,'Country Indicator Data'!$B$4:$N$300,12,FALSE))/(V$3-V$4)*5)),1))))</f>
        <v>3.6</v>
      </c>
      <c r="W155" s="256">
        <f t="shared" si="57"/>
        <v>3.7</v>
      </c>
      <c r="X155" s="256">
        <f t="shared" si="58"/>
        <v>2.9</v>
      </c>
      <c r="Y155" s="263">
        <f>IF('Core Indicators'!FC152="x","x",IF('Core Indicators'!FC152&gt;=5,5,IF('Core Indicators'!FC152&gt;=4,4,IF('Core Indicators'!FC152&gt;=3,3,IF('Core Indicators'!FC152&gt;=2,2,IF('Core Indicators'!FC152&gt;=1,1,0))))))</f>
        <v>4</v>
      </c>
      <c r="Z155" s="256">
        <f t="shared" si="59"/>
        <v>4</v>
      </c>
      <c r="AA155" s="263">
        <f>'Crisis Indicator Data'!Y152</f>
        <v>2</v>
      </c>
      <c r="AB155" s="263">
        <f>'Crisis Indicator Data'!Z152</f>
        <v>1</v>
      </c>
      <c r="AC155" s="263">
        <f>'Crisis Indicator Data'!AA152</f>
        <v>1</v>
      </c>
      <c r="AD155" s="263">
        <f>'Crisis Indicator Data'!AB152</f>
        <v>0</v>
      </c>
      <c r="AE155" s="263">
        <f t="shared" si="60"/>
        <v>2</v>
      </c>
      <c r="AF155" s="263">
        <f>'Crisis Indicator Data'!AC152</f>
        <v>0</v>
      </c>
      <c r="AG155" s="263">
        <f>'Crisis Indicator Data'!AD152</f>
        <v>2</v>
      </c>
      <c r="AH155" s="263">
        <f t="shared" si="61"/>
        <v>2</v>
      </c>
      <c r="AI155" s="263">
        <f>'Crisis Indicator Data'!AE152</f>
        <v>0</v>
      </c>
      <c r="AJ155" s="263">
        <f>'Crisis Indicator Data'!AF152</f>
        <v>2</v>
      </c>
      <c r="AK155" s="263">
        <f>'Crisis Indicator Data'!AG152</f>
        <v>2</v>
      </c>
      <c r="AL155" s="263">
        <f t="shared" si="62"/>
        <v>3</v>
      </c>
      <c r="AM155" s="256">
        <f t="shared" si="63"/>
        <v>2</v>
      </c>
      <c r="AN155" s="256">
        <f t="shared" si="64"/>
        <v>3</v>
      </c>
    </row>
  </sheetData>
  <mergeCells count="1">
    <mergeCell ref="A1:AN1"/>
  </mergeCells>
  <conditionalFormatting sqref="AN6:AN250">
    <cfRule type="cellIs" dxfId="358" priority="107" stopIfTrue="1" operator="between">
      <formula>4</formula>
      <formula>5</formula>
    </cfRule>
    <cfRule type="cellIs" dxfId="357" priority="108" stopIfTrue="1" operator="between">
      <formula>3</formula>
      <formula>4</formula>
    </cfRule>
    <cfRule type="cellIs" dxfId="356" priority="109" stopIfTrue="1" operator="between">
      <formula>2</formula>
      <formula>3</formula>
    </cfRule>
    <cfRule type="cellIs" dxfId="355" priority="110" stopIfTrue="1" operator="between">
      <formula>1</formula>
      <formula>2</formula>
    </cfRule>
    <cfRule type="cellIs" dxfId="354" priority="111" stopIfTrue="1" operator="between">
      <formula>0</formula>
      <formula>1</formula>
    </cfRule>
  </conditionalFormatting>
  <conditionalFormatting sqref="AM6:AM250">
    <cfRule type="cellIs" dxfId="353" priority="102" stopIfTrue="1" operator="between">
      <formula>4</formula>
      <formula>5</formula>
    </cfRule>
    <cfRule type="cellIs" dxfId="352" priority="103" stopIfTrue="1" operator="between">
      <formula>3</formula>
      <formula>4</formula>
    </cfRule>
    <cfRule type="cellIs" dxfId="351" priority="104" stopIfTrue="1" operator="between">
      <formula>2</formula>
      <formula>3</formula>
    </cfRule>
    <cfRule type="cellIs" dxfId="350" priority="105" stopIfTrue="1" operator="between">
      <formula>1</formula>
      <formula>2</formula>
    </cfRule>
    <cfRule type="cellIs" dxfId="349" priority="106" stopIfTrue="1" operator="between">
      <formula>0</formula>
      <formula>1</formula>
    </cfRule>
  </conditionalFormatting>
  <conditionalFormatting sqref="Z6:Z250">
    <cfRule type="cellIs" dxfId="348" priority="97" stopIfTrue="1" operator="between">
      <formula>4</formula>
      <formula>5</formula>
    </cfRule>
    <cfRule type="cellIs" dxfId="347" priority="98" stopIfTrue="1" operator="between">
      <formula>3</formula>
      <formula>4</formula>
    </cfRule>
    <cfRule type="cellIs" dxfId="346" priority="99" stopIfTrue="1" operator="between">
      <formula>2</formula>
      <formula>3</formula>
    </cfRule>
    <cfRule type="cellIs" dxfId="345" priority="100" stopIfTrue="1" operator="between">
      <formula>1</formula>
      <formula>2</formula>
    </cfRule>
    <cfRule type="cellIs" dxfId="344" priority="101" stopIfTrue="1" operator="between">
      <formula>0</formula>
      <formula>1</formula>
    </cfRule>
  </conditionalFormatting>
  <conditionalFormatting sqref="X6:X250">
    <cfRule type="cellIs" dxfId="343" priority="92" stopIfTrue="1" operator="between">
      <formula>4</formula>
      <formula>5</formula>
    </cfRule>
    <cfRule type="cellIs" dxfId="342" priority="93" stopIfTrue="1" operator="between">
      <formula>3</formula>
      <formula>4</formula>
    </cfRule>
    <cfRule type="cellIs" dxfId="341" priority="94" stopIfTrue="1" operator="between">
      <formula>2</formula>
      <formula>3</formula>
    </cfRule>
    <cfRule type="cellIs" dxfId="340" priority="95" stopIfTrue="1" operator="between">
      <formula>1</formula>
      <formula>2</formula>
    </cfRule>
    <cfRule type="cellIs" dxfId="339" priority="96" stopIfTrue="1" operator="between">
      <formula>0</formula>
      <formula>1</formula>
    </cfRule>
  </conditionalFormatting>
  <conditionalFormatting sqref="W6:W250">
    <cfRule type="cellIs" dxfId="338" priority="87" stopIfTrue="1" operator="between">
      <formula>4</formula>
      <formula>5</formula>
    </cfRule>
    <cfRule type="cellIs" dxfId="337" priority="88" stopIfTrue="1" operator="between">
      <formula>3</formula>
      <formula>4</formula>
    </cfRule>
    <cfRule type="cellIs" dxfId="336" priority="89" stopIfTrue="1" operator="between">
      <formula>2</formula>
      <formula>3</formula>
    </cfRule>
    <cfRule type="cellIs" dxfId="335" priority="90" stopIfTrue="1" operator="between">
      <formula>1</formula>
      <formula>2</formula>
    </cfRule>
    <cfRule type="cellIs" dxfId="334" priority="91" stopIfTrue="1" operator="between">
      <formula>0</formula>
      <formula>1</formula>
    </cfRule>
  </conditionalFormatting>
  <conditionalFormatting sqref="V6:V250">
    <cfRule type="cellIs" dxfId="333" priority="82" stopIfTrue="1" operator="between">
      <formula>4</formula>
      <formula>5</formula>
    </cfRule>
    <cfRule type="cellIs" dxfId="332" priority="83" stopIfTrue="1" operator="between">
      <formula>3</formula>
      <formula>4</formula>
    </cfRule>
    <cfRule type="cellIs" dxfId="331" priority="84" stopIfTrue="1" operator="between">
      <formula>2</formula>
      <formula>3</formula>
    </cfRule>
    <cfRule type="cellIs" dxfId="330" priority="85" stopIfTrue="1" operator="between">
      <formula>1</formula>
      <formula>2</formula>
    </cfRule>
    <cfRule type="cellIs" dxfId="329" priority="86" stopIfTrue="1" operator="between">
      <formula>0</formula>
      <formula>1</formula>
    </cfRule>
  </conditionalFormatting>
  <conditionalFormatting sqref="U6:U250">
    <cfRule type="cellIs" dxfId="328" priority="77" stopIfTrue="1" operator="between">
      <formula>4</formula>
      <formula>5</formula>
    </cfRule>
    <cfRule type="cellIs" dxfId="327" priority="78" stopIfTrue="1" operator="between">
      <formula>3</formula>
      <formula>4</formula>
    </cfRule>
    <cfRule type="cellIs" dxfId="326" priority="79" stopIfTrue="1" operator="between">
      <formula>2</formula>
      <formula>3</formula>
    </cfRule>
    <cfRule type="cellIs" dxfId="325" priority="80" stopIfTrue="1" operator="between">
      <formula>1</formula>
      <formula>2</formula>
    </cfRule>
    <cfRule type="cellIs" dxfId="324" priority="81" stopIfTrue="1" operator="between">
      <formula>0</formula>
      <formula>1</formula>
    </cfRule>
  </conditionalFormatting>
  <conditionalFormatting sqref="T6:T250">
    <cfRule type="cellIs" dxfId="323" priority="72" stopIfTrue="1" operator="between">
      <formula>4</formula>
      <formula>5</formula>
    </cfRule>
    <cfRule type="cellIs" dxfId="322" priority="73" stopIfTrue="1" operator="between">
      <formula>3</formula>
      <formula>4</formula>
    </cfRule>
    <cfRule type="cellIs" dxfId="321" priority="74" stopIfTrue="1" operator="between">
      <formula>2</formula>
      <formula>3</formula>
    </cfRule>
    <cfRule type="cellIs" dxfId="320" priority="75" stopIfTrue="1" operator="between">
      <formula>1</formula>
      <formula>2</formula>
    </cfRule>
    <cfRule type="cellIs" dxfId="319" priority="76" stopIfTrue="1" operator="between">
      <formula>0</formula>
      <formula>1</formula>
    </cfRule>
  </conditionalFormatting>
  <conditionalFormatting sqref="S6:S250">
    <cfRule type="cellIs" dxfId="318" priority="67" stopIfTrue="1" operator="between">
      <formula>4</formula>
      <formula>5</formula>
    </cfRule>
    <cfRule type="cellIs" dxfId="317" priority="68" stopIfTrue="1" operator="between">
      <formula>3</formula>
      <formula>4</formula>
    </cfRule>
    <cfRule type="cellIs" dxfId="316" priority="69" stopIfTrue="1" operator="between">
      <formula>2</formula>
      <formula>3</formula>
    </cfRule>
    <cfRule type="cellIs" dxfId="315" priority="70" stopIfTrue="1" operator="between">
      <formula>1</formula>
      <formula>2</formula>
    </cfRule>
    <cfRule type="cellIs" dxfId="314" priority="71" stopIfTrue="1" operator="between">
      <formula>0</formula>
      <formula>1</formula>
    </cfRule>
  </conditionalFormatting>
  <conditionalFormatting sqref="R6:R250">
    <cfRule type="cellIs" dxfId="313" priority="62" stopIfTrue="1" operator="between">
      <formula>4</formula>
      <formula>5</formula>
    </cfRule>
    <cfRule type="cellIs" dxfId="312" priority="63" stopIfTrue="1" operator="between">
      <formula>3</formula>
      <formula>4</formula>
    </cfRule>
    <cfRule type="cellIs" dxfId="311" priority="64" stopIfTrue="1" operator="between">
      <formula>2</formula>
      <formula>3</formula>
    </cfRule>
    <cfRule type="cellIs" dxfId="310" priority="65" stopIfTrue="1" operator="between">
      <formula>1</formula>
      <formula>2</formula>
    </cfRule>
    <cfRule type="cellIs" dxfId="309" priority="66" stopIfTrue="1" operator="between">
      <formula>0</formula>
      <formula>1</formula>
    </cfRule>
  </conditionalFormatting>
  <conditionalFormatting sqref="Q6:Q250">
    <cfRule type="cellIs" dxfId="308" priority="57" stopIfTrue="1" operator="between">
      <formula>4</formula>
      <formula>5</formula>
    </cfRule>
    <cfRule type="cellIs" dxfId="307" priority="58" stopIfTrue="1" operator="between">
      <formula>3</formula>
      <formula>4</formula>
    </cfRule>
    <cfRule type="cellIs" dxfId="306" priority="59" stopIfTrue="1" operator="between">
      <formula>2</formula>
      <formula>3</formula>
    </cfRule>
    <cfRule type="cellIs" dxfId="305" priority="60" stopIfTrue="1" operator="between">
      <formula>1</formula>
      <formula>2</formula>
    </cfRule>
    <cfRule type="cellIs" dxfId="304" priority="61" stopIfTrue="1" operator="between">
      <formula>0</formula>
      <formula>1</formula>
    </cfRule>
  </conditionalFormatting>
  <conditionalFormatting sqref="P6:P250">
    <cfRule type="cellIs" dxfId="303" priority="52" stopIfTrue="1" operator="between">
      <formula>4</formula>
      <formula>5</formula>
    </cfRule>
    <cfRule type="cellIs" dxfId="302" priority="53" stopIfTrue="1" operator="between">
      <formula>3</formula>
      <formula>4</formula>
    </cfRule>
    <cfRule type="cellIs" dxfId="301" priority="54" stopIfTrue="1" operator="between">
      <formula>2</formula>
      <formula>3</formula>
    </cfRule>
    <cfRule type="cellIs" dxfId="300" priority="55" stopIfTrue="1" operator="between">
      <formula>1</formula>
      <formula>2</formula>
    </cfRule>
    <cfRule type="cellIs" dxfId="299" priority="56" stopIfTrue="1" operator="between">
      <formula>0</formula>
      <formula>1</formula>
    </cfRule>
  </conditionalFormatting>
  <conditionalFormatting sqref="O6:O250">
    <cfRule type="cellIs" dxfId="298" priority="47" stopIfTrue="1" operator="between">
      <formula>4</formula>
      <formula>5</formula>
    </cfRule>
    <cfRule type="cellIs" dxfId="297" priority="48" stopIfTrue="1" operator="between">
      <formula>3</formula>
      <formula>4</formula>
    </cfRule>
    <cfRule type="cellIs" dxfId="296" priority="49" stopIfTrue="1" operator="between">
      <formula>2</formula>
      <formula>3</formula>
    </cfRule>
    <cfRule type="cellIs" dxfId="295" priority="50" stopIfTrue="1" operator="between">
      <formula>1</formula>
      <formula>2</formula>
    </cfRule>
    <cfRule type="cellIs" dxfId="294" priority="51" stopIfTrue="1" operator="between">
      <formula>0</formula>
      <formula>1</formula>
    </cfRule>
  </conditionalFormatting>
  <conditionalFormatting sqref="N6:N250">
    <cfRule type="cellIs" dxfId="293" priority="42" stopIfTrue="1" operator="between">
      <formula>4</formula>
      <formula>5</formula>
    </cfRule>
    <cfRule type="cellIs" dxfId="292" priority="43" stopIfTrue="1" operator="between">
      <formula>3</formula>
      <formula>4</formula>
    </cfRule>
    <cfRule type="cellIs" dxfId="291" priority="44" stopIfTrue="1" operator="between">
      <formula>2</formula>
      <formula>3</formula>
    </cfRule>
    <cfRule type="cellIs" dxfId="290" priority="45" stopIfTrue="1" operator="between">
      <formula>1</formula>
      <formula>2</formula>
    </cfRule>
    <cfRule type="cellIs" dxfId="289" priority="46" stopIfTrue="1" operator="between">
      <formula>0</formula>
      <formula>1</formula>
    </cfRule>
  </conditionalFormatting>
  <conditionalFormatting sqref="M6:M250">
    <cfRule type="cellIs" dxfId="288" priority="37" stopIfTrue="1" operator="between">
      <formula>4</formula>
      <formula>5</formula>
    </cfRule>
    <cfRule type="cellIs" dxfId="287" priority="38" stopIfTrue="1" operator="between">
      <formula>3</formula>
      <formula>4</formula>
    </cfRule>
    <cfRule type="cellIs" dxfId="286" priority="39" stopIfTrue="1" operator="between">
      <formula>2</formula>
      <formula>3</formula>
    </cfRule>
    <cfRule type="cellIs" dxfId="285" priority="40" stopIfTrue="1" operator="between">
      <formula>1</formula>
      <formula>2</formula>
    </cfRule>
    <cfRule type="cellIs" dxfId="284" priority="41" stopIfTrue="1" operator="between">
      <formula>0</formula>
      <formula>1</formula>
    </cfRule>
  </conditionalFormatting>
  <conditionalFormatting sqref="L6:L250">
    <cfRule type="cellIs" dxfId="283" priority="32" stopIfTrue="1" operator="between">
      <formula>4</formula>
      <formula>5</formula>
    </cfRule>
    <cfRule type="cellIs" dxfId="282" priority="33" stopIfTrue="1" operator="between">
      <formula>3</formula>
      <formula>4</formula>
    </cfRule>
    <cfRule type="cellIs" dxfId="281" priority="34" stopIfTrue="1" operator="between">
      <formula>2</formula>
      <formula>3</formula>
    </cfRule>
    <cfRule type="cellIs" dxfId="280" priority="35" stopIfTrue="1" operator="between">
      <formula>1</formula>
      <formula>2</formula>
    </cfRule>
    <cfRule type="cellIs" dxfId="279" priority="36" stopIfTrue="1" operator="between">
      <formula>0</formula>
      <formula>1</formula>
    </cfRule>
  </conditionalFormatting>
  <conditionalFormatting sqref="K6:K250">
    <cfRule type="cellIs" dxfId="278" priority="27" stopIfTrue="1" operator="between">
      <formula>4</formula>
      <formula>5</formula>
    </cfRule>
    <cfRule type="cellIs" dxfId="277" priority="28" stopIfTrue="1" operator="between">
      <formula>3</formula>
      <formula>4</formula>
    </cfRule>
    <cfRule type="cellIs" dxfId="276" priority="29" stopIfTrue="1" operator="between">
      <formula>2</formula>
      <formula>3</formula>
    </cfRule>
    <cfRule type="cellIs" dxfId="275" priority="30" stopIfTrue="1" operator="between">
      <formula>1</formula>
      <formula>2</formula>
    </cfRule>
    <cfRule type="cellIs" dxfId="274" priority="31" stopIfTrue="1" operator="between">
      <formula>0</formula>
      <formula>1</formula>
    </cfRule>
  </conditionalFormatting>
  <conditionalFormatting sqref="J6:J250">
    <cfRule type="cellIs" dxfId="273" priority="22" stopIfTrue="1" operator="between">
      <formula>4</formula>
      <formula>5</formula>
    </cfRule>
    <cfRule type="cellIs" dxfId="272" priority="23" stopIfTrue="1" operator="between">
      <formula>3</formula>
      <formula>4</formula>
    </cfRule>
    <cfRule type="cellIs" dxfId="271" priority="24" stopIfTrue="1" operator="between">
      <formula>2</formula>
      <formula>3</formula>
    </cfRule>
    <cfRule type="cellIs" dxfId="270" priority="25" stopIfTrue="1" operator="between">
      <formula>1</formula>
      <formula>2</formula>
    </cfRule>
    <cfRule type="cellIs" dxfId="269" priority="26" stopIfTrue="1" operator="between">
      <formula>0</formula>
      <formula>1</formula>
    </cfRule>
  </conditionalFormatting>
  <conditionalFormatting sqref="I6:I250">
    <cfRule type="cellIs" dxfId="268" priority="17" stopIfTrue="1" operator="between">
      <formula>4</formula>
      <formula>5</formula>
    </cfRule>
    <cfRule type="cellIs" dxfId="267" priority="18" stopIfTrue="1" operator="between">
      <formula>3</formula>
      <formula>4</formula>
    </cfRule>
    <cfRule type="cellIs" dxfId="266" priority="19" stopIfTrue="1" operator="between">
      <formula>2</formula>
      <formula>3</formula>
    </cfRule>
    <cfRule type="cellIs" dxfId="265" priority="20" stopIfTrue="1" operator="between">
      <formula>1</formula>
      <formula>2</formula>
    </cfRule>
    <cfRule type="cellIs" dxfId="264" priority="21" stopIfTrue="1" operator="between">
      <formula>0</formula>
      <formula>1</formula>
    </cfRule>
  </conditionalFormatting>
  <conditionalFormatting sqref="H6:H250">
    <cfRule type="cellIs" dxfId="263" priority="12" stopIfTrue="1" operator="between">
      <formula>4</formula>
      <formula>5</formula>
    </cfRule>
    <cfRule type="cellIs" dxfId="262" priority="13" stopIfTrue="1" operator="between">
      <formula>3</formula>
      <formula>4</formula>
    </cfRule>
    <cfRule type="cellIs" dxfId="261" priority="14" stopIfTrue="1" operator="between">
      <formula>2</formula>
      <formula>3</formula>
    </cfRule>
    <cfRule type="cellIs" dxfId="260" priority="15" stopIfTrue="1" operator="between">
      <formula>1</formula>
      <formula>2</formula>
    </cfRule>
    <cfRule type="cellIs" dxfId="259" priority="16" stopIfTrue="1" operator="between">
      <formula>0</formula>
      <formula>1</formula>
    </cfRule>
  </conditionalFormatting>
  <conditionalFormatting sqref="G6:G250">
    <cfRule type="cellIs" dxfId="258" priority="7" stopIfTrue="1" operator="between">
      <formula>4</formula>
      <formula>5</formula>
    </cfRule>
    <cfRule type="cellIs" dxfId="257" priority="8" stopIfTrue="1" operator="between">
      <formula>3</formula>
      <formula>4</formula>
    </cfRule>
    <cfRule type="cellIs" dxfId="256" priority="9" stopIfTrue="1" operator="between">
      <formula>2</formula>
      <formula>3</formula>
    </cfRule>
    <cfRule type="cellIs" dxfId="255" priority="10" stopIfTrue="1" operator="between">
      <formula>1</formula>
      <formula>2</formula>
    </cfRule>
    <cfRule type="cellIs" dxfId="254" priority="11" stopIfTrue="1" operator="between">
      <formula>0</formula>
      <formula>1</formula>
    </cfRule>
  </conditionalFormatting>
  <conditionalFormatting sqref="F6:F250">
    <cfRule type="cellIs" dxfId="253" priority="2" stopIfTrue="1" operator="between">
      <formula>4</formula>
      <formula>5</formula>
    </cfRule>
    <cfRule type="cellIs" dxfId="252" priority="3" stopIfTrue="1" operator="between">
      <formula>3</formula>
      <formula>4</formula>
    </cfRule>
    <cfRule type="cellIs" dxfId="251" priority="4" stopIfTrue="1" operator="between">
      <formula>2</formula>
      <formula>3</formula>
    </cfRule>
    <cfRule type="cellIs" dxfId="250" priority="5" stopIfTrue="1" operator="between">
      <formula>1</formula>
      <formula>2</formula>
    </cfRule>
    <cfRule type="cellIs" dxfId="249" priority="6" stopIfTrue="1" operator="between">
      <formula>0</formula>
      <formula>1</formula>
    </cfRule>
  </conditionalFormatting>
  <conditionalFormatting sqref="A2:AN250">
    <cfRule type="containsBlanks" priority="1" stopIfTrue="1">
      <formula>LEN(TRIM(A2))=0</formula>
    </cfRule>
  </conditionalFormatting>
  <pageMargins left="0.7" right="0.7" top="0.75" bottom="0.75" header="0.3" footer="0.3"/>
  <pageSetup paperSize="9" orientation="portrait"/>
  <drawing r:id="rId1"/>
  <picture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0" tint="-0.499984740745262"/>
  </sheetPr>
  <dimension ref="A1:IT152"/>
  <sheetViews>
    <sheetView workbookViewId="0">
      <selection activeCell="A2" sqref="A2"/>
    </sheetView>
  </sheetViews>
  <sheetFormatPr defaultColWidth="9.453125" defaultRowHeight="14.5" x14ac:dyDescent="0.35"/>
  <cols>
    <col min="1" max="1" width="36.453125" style="217" customWidth="1"/>
    <col min="2" max="2" width="28.453125" style="217" customWidth="1"/>
    <col min="3" max="3" width="9.54296875" style="217" bestFit="1" customWidth="1"/>
    <col min="5" max="5" width="9.54296875" style="217" bestFit="1" customWidth="1"/>
    <col min="6" max="6" width="22.54296875" style="217" hidden="1" customWidth="1"/>
    <col min="7" max="7" width="12.54296875" style="217" bestFit="1" customWidth="1"/>
    <col min="10" max="10" width="17.7265625" style="217" hidden="1" customWidth="1"/>
    <col min="11" max="11" width="11.54296875" style="217" bestFit="1" customWidth="1"/>
    <col min="13" max="13" width="11.453125" style="51" bestFit="1" customWidth="1"/>
    <col min="14" max="14" width="16.7265625" style="217" customWidth="1"/>
    <col min="15" max="15" width="10.54296875" style="217" bestFit="1" customWidth="1"/>
    <col min="16" max="16" width="9.54296875" style="217" bestFit="1" customWidth="1"/>
    <col min="18" max="18" width="19.453125" style="217" hidden="1" customWidth="1"/>
    <col min="19" max="19" width="11.54296875" style="217" bestFit="1" customWidth="1"/>
    <col min="20" max="20" width="9.54296875" style="217" bestFit="1" customWidth="1"/>
    <col min="21" max="21" width="11.453125" style="51" bestFit="1" customWidth="1"/>
    <col min="22" max="22" width="18.453125" style="217" hidden="1" customWidth="1"/>
    <col min="23" max="23" width="12.453125" style="217" bestFit="1" customWidth="1"/>
    <col min="25" max="25" width="10" style="217" bestFit="1" customWidth="1"/>
    <col min="26" max="26" width="19.453125" style="217" hidden="1" customWidth="1"/>
    <col min="27" max="27" width="11.54296875" style="217" bestFit="1" customWidth="1"/>
    <col min="29" max="29" width="11.453125" style="51" bestFit="1" customWidth="1"/>
    <col min="30" max="30" width="31.453125" style="217" hidden="1" customWidth="1"/>
    <col min="31" max="31" width="11.54296875" style="217" bestFit="1" customWidth="1"/>
    <col min="32" max="33" width="9.54296875" style="217" bestFit="1" customWidth="1"/>
    <col min="34" max="34" width="19.453125" style="217" hidden="1" customWidth="1"/>
    <col min="35" max="35" width="11.54296875" style="217" bestFit="1" customWidth="1"/>
    <col min="36" max="36" width="11.453125" style="217" customWidth="1"/>
    <col min="37" max="37" width="10.453125" style="51" customWidth="1"/>
    <col min="38" max="38" width="0.453125" style="217" customWidth="1"/>
    <col min="39" max="40" width="9.54296875" style="217" bestFit="1" customWidth="1"/>
    <col min="41" max="41" width="10" style="217" bestFit="1" customWidth="1"/>
    <col min="42" max="42" width="19.453125" style="217" hidden="1" customWidth="1"/>
    <col min="43" max="43" width="11.54296875" style="217" bestFit="1" customWidth="1"/>
    <col min="44" max="44" width="9.54296875" style="217" bestFit="1" customWidth="1"/>
    <col min="45" max="45" width="11.54296875" style="217" bestFit="1" customWidth="1"/>
    <col min="46" max="46" width="0.54296875" style="217" hidden="1" customWidth="1"/>
    <col min="47" max="49" width="0" style="217" hidden="1"/>
    <col min="50" max="50" width="19.453125" style="217" hidden="1" customWidth="1"/>
    <col min="51" max="51" width="11.453125" style="217" hidden="1" customWidth="1"/>
    <col min="52" max="52" width="0" style="217" hidden="1"/>
    <col min="53" max="53" width="11.54296875" style="50" hidden="1" customWidth="1"/>
    <col min="54" max="54" width="37.453125" style="217" hidden="1" customWidth="1"/>
    <col min="55" max="56" width="0" style="217" hidden="1"/>
    <col min="57" max="57" width="10" style="217" hidden="1" customWidth="1"/>
    <col min="58" max="58" width="19.453125" style="217" hidden="1" customWidth="1"/>
    <col min="59" max="60" width="11.453125" style="217" hidden="1" customWidth="1"/>
    <col min="61" max="61" width="11.54296875" style="218" hidden="1" customWidth="1"/>
    <col min="62" max="62" width="27.453125" style="217" bestFit="1" customWidth="1"/>
    <col min="63" max="64" width="9.54296875" style="217" bestFit="1" customWidth="1"/>
    <col min="65" max="65" width="10.453125" style="217" bestFit="1" customWidth="1"/>
    <col min="66" max="66" width="15.453125" style="217" hidden="1" customWidth="1"/>
    <col min="67" max="68" width="9.54296875" style="217" bestFit="1" customWidth="1"/>
    <col min="69" max="69" width="11.54296875" style="50" bestFit="1" customWidth="1"/>
    <col min="70" max="70" width="33.453125" style="217" hidden="1" customWidth="1"/>
    <col min="71" max="72" width="0" style="217" hidden="1"/>
    <col min="73" max="73" width="10" style="217" hidden="1" customWidth="1"/>
    <col min="74" max="74" width="15.453125" style="217" hidden="1" customWidth="1"/>
    <col min="75" max="76" width="0" style="217" hidden="1"/>
    <col min="77" max="77" width="11.54296875" style="217" hidden="1" customWidth="1"/>
    <col min="78" max="78" width="31.453125" style="217" hidden="1" customWidth="1"/>
    <col min="79" max="81" width="0" style="217" hidden="1"/>
    <col min="82" max="82" width="15.453125" style="217" hidden="1" customWidth="1"/>
    <col min="83" max="84" width="0" style="217" hidden="1"/>
    <col min="85" max="85" width="11.54296875" style="50" hidden="1" customWidth="1"/>
    <col min="86" max="92" width="0" style="217" hidden="1"/>
    <col min="93" max="93" width="9.453125" style="218" hidden="1" customWidth="1"/>
    <col min="94" max="100" width="0" style="217" hidden="1"/>
    <col min="101" max="101" width="11" style="218" hidden="1" customWidth="1"/>
    <col min="102" max="102" width="0" style="217" hidden="1"/>
    <col min="103" max="103" width="10.54296875" style="217" bestFit="1" customWidth="1"/>
    <col min="104" max="104" width="19.453125" style="217" customWidth="1"/>
    <col min="106" max="106" width="15" style="217" hidden="1" customWidth="1"/>
    <col min="107" max="107" width="23.453125" style="217" customWidth="1"/>
    <col min="108" max="108" width="9.54296875" style="217" bestFit="1" customWidth="1"/>
    <col min="109" max="109" width="11.453125" style="50" bestFit="1" customWidth="1"/>
    <col min="110" max="110" width="14.54296875" style="217" hidden="1" customWidth="1"/>
    <col min="111" max="111" width="11.453125" style="217" bestFit="1" customWidth="1"/>
    <col min="112" max="112" width="9.54296875" style="217" bestFit="1" customWidth="1"/>
    <col min="114" max="114" width="0" style="217" hidden="1"/>
    <col min="115" max="116" width="9.54296875" style="217" bestFit="1" customWidth="1"/>
    <col min="117" max="117" width="11.54296875" style="218" bestFit="1" customWidth="1"/>
    <col min="118" max="118" width="0.54296875" style="217" customWidth="1"/>
    <col min="119" max="119" width="13.54296875" style="217" bestFit="1" customWidth="1"/>
    <col min="120" max="120" width="9.54296875" style="217" bestFit="1" customWidth="1"/>
    <col min="122" max="122" width="0" style="217" hidden="1"/>
    <col min="123" max="123" width="11.54296875" style="217" bestFit="1" customWidth="1"/>
    <col min="124" max="124" width="9.54296875" style="217" bestFit="1" customWidth="1"/>
    <col min="125" max="125" width="11.54296875" style="50" bestFit="1" customWidth="1"/>
    <col min="126" max="126" width="0" style="217" hidden="1"/>
    <col min="127" max="128" width="9.54296875" style="217" bestFit="1" customWidth="1"/>
    <col min="130" max="130" width="0" style="217" hidden="1"/>
    <col min="131" max="132" width="9.54296875" style="217" bestFit="1" customWidth="1"/>
    <col min="133" max="133" width="11.54296875" style="218" bestFit="1" customWidth="1"/>
    <col min="134" max="134" width="43.453125" style="217" hidden="1" customWidth="1"/>
    <col min="135" max="135" width="11" style="217" customWidth="1"/>
    <col min="136" max="136" width="9.54296875" style="217" bestFit="1" customWidth="1"/>
    <col min="138" max="138" width="0" style="217" hidden="1"/>
    <col min="139" max="140" width="9.453125" style="217" customWidth="1"/>
    <col min="141" max="141" width="11.54296875" style="50" bestFit="1" customWidth="1"/>
    <col min="142" max="142" width="0" style="217" hidden="1"/>
    <col min="143" max="144" width="23.54296875" style="217" customWidth="1"/>
    <col min="146" max="146" width="0" style="217" hidden="1"/>
    <col min="147" max="148" width="9.54296875" style="217" bestFit="1" customWidth="1"/>
    <col min="149" max="149" width="11.54296875" style="218" customWidth="1"/>
    <col min="150" max="150" width="43.54296875" style="217" hidden="1" customWidth="1"/>
    <col min="151" max="153" width="9.54296875" style="217" bestFit="1" customWidth="1"/>
    <col min="154" max="154" width="0" style="217" hidden="1"/>
    <col min="155" max="156" width="9.54296875" style="217" bestFit="1" customWidth="1"/>
    <col min="157" max="157" width="11.54296875" style="50" bestFit="1" customWidth="1"/>
    <col min="158" max="158" width="0" style="217" hidden="1"/>
    <col min="159" max="161" width="9.54296875" style="217" bestFit="1" customWidth="1"/>
    <col min="162" max="162" width="0" style="217" hidden="1"/>
    <col min="163" max="164" width="9.54296875" style="217" bestFit="1" customWidth="1"/>
    <col min="165" max="165" width="11.54296875" style="50" bestFit="1" customWidth="1"/>
    <col min="166" max="166" width="0" style="217" hidden="1"/>
    <col min="167" max="167" width="9.54296875" style="217" hidden="1" bestFit="1" customWidth="1"/>
    <col min="168" max="168" width="0" style="217" hidden="1"/>
    <col min="169" max="172" width="13" style="217" hidden="1" customWidth="1"/>
    <col min="173" max="173" width="11.54296875" style="50" hidden="1" customWidth="1"/>
    <col min="174" max="174" width="0" style="217" hidden="1"/>
    <col min="175" max="180" width="13" style="217" hidden="1" customWidth="1"/>
    <col min="181" max="181" width="11.54296875" style="218" hidden="1" customWidth="1"/>
    <col min="182" max="182" width="0" style="217" hidden="1"/>
    <col min="183" max="183" width="9.54296875" style="217" hidden="1" bestFit="1" customWidth="1"/>
    <col min="184" max="185" width="13" style="217" hidden="1" customWidth="1"/>
    <col min="186" max="186" width="0" style="217" hidden="1"/>
    <col min="187" max="187" width="9.54296875" style="217" hidden="1" bestFit="1" customWidth="1"/>
    <col min="188" max="188" width="13" style="217" hidden="1" customWidth="1"/>
    <col min="189" max="189" width="11.54296875" style="50" hidden="1" bestFit="1" customWidth="1"/>
    <col min="190" max="190" width="0" style="217" hidden="1"/>
    <col min="191" max="191" width="9.54296875" style="217" hidden="1" bestFit="1" customWidth="1"/>
    <col min="192" max="193" width="13" style="217" hidden="1" customWidth="1"/>
    <col min="194" max="194" width="0" style="217" hidden="1"/>
    <col min="195" max="195" width="9.54296875" style="217" hidden="1" bestFit="1" customWidth="1"/>
    <col min="196" max="196" width="13" style="217" hidden="1" customWidth="1"/>
    <col min="197" max="197" width="11.54296875" style="218" hidden="1" bestFit="1" customWidth="1"/>
    <col min="198" max="198" width="0" style="217" hidden="1"/>
    <col min="199" max="199" width="9.54296875" style="217" hidden="1" bestFit="1" customWidth="1"/>
    <col min="200" max="200" width="13" style="217" hidden="1" customWidth="1"/>
    <col min="201" max="201" width="9.54296875" style="217" hidden="1" bestFit="1" customWidth="1"/>
    <col min="202" max="202" width="0" style="217" hidden="1"/>
    <col min="203" max="203" width="9.54296875" style="217" hidden="1" bestFit="1" customWidth="1"/>
    <col min="204" max="204" width="13" style="217" hidden="1" customWidth="1"/>
    <col min="205" max="205" width="11.54296875" style="50" hidden="1" bestFit="1" customWidth="1"/>
    <col min="206" max="206" width="0" style="217" hidden="1"/>
    <col min="207" max="207" width="9.54296875" style="217" hidden="1" bestFit="1" customWidth="1"/>
    <col min="208" max="209" width="13" style="217" hidden="1" customWidth="1"/>
    <col min="210" max="210" width="0" style="217" hidden="1"/>
    <col min="211" max="211" width="9.54296875" style="217" hidden="1" bestFit="1" customWidth="1"/>
    <col min="212" max="212" width="13" style="217" hidden="1" customWidth="1"/>
    <col min="213" max="213" width="11.54296875" style="218" hidden="1" bestFit="1" customWidth="1"/>
    <col min="214" max="214" width="0" style="217" hidden="1"/>
    <col min="215" max="215" width="9.54296875" style="217" hidden="1" bestFit="1" customWidth="1"/>
    <col min="216" max="217" width="13" style="217" hidden="1" customWidth="1"/>
    <col min="218" max="218" width="0" style="217" hidden="1"/>
    <col min="219" max="219" width="9.54296875" style="217" hidden="1" bestFit="1" customWidth="1"/>
    <col min="220" max="220" width="13" style="217" hidden="1" customWidth="1"/>
    <col min="221" max="221" width="11.54296875" style="50" hidden="1" bestFit="1" customWidth="1"/>
    <col min="222" max="222" width="0" style="217" hidden="1"/>
    <col min="223" max="223" width="9.54296875" style="217" hidden="1" bestFit="1" customWidth="1"/>
    <col min="224" max="225" width="13" style="217" hidden="1" customWidth="1"/>
    <col min="226" max="226" width="0" style="217" hidden="1"/>
    <col min="227" max="227" width="9.54296875" style="217" hidden="1" bestFit="1" customWidth="1"/>
    <col min="228" max="228" width="13" style="217" hidden="1" customWidth="1"/>
    <col min="229" max="229" width="11.54296875" style="218" hidden="1" bestFit="1" customWidth="1"/>
    <col min="230" max="230" width="0" style="217" hidden="1"/>
    <col min="231" max="231" width="9.54296875" style="217" hidden="1" bestFit="1" customWidth="1"/>
    <col min="232" max="233" width="13" style="217" hidden="1" customWidth="1"/>
    <col min="234" max="234" width="0" style="217" hidden="1"/>
    <col min="235" max="235" width="9.54296875" style="217" hidden="1" bestFit="1" customWidth="1"/>
    <col min="236" max="236" width="13" style="217" hidden="1" customWidth="1"/>
    <col min="237" max="237" width="11.54296875" style="50" hidden="1" bestFit="1" customWidth="1"/>
    <col min="238" max="238" width="33" style="217" hidden="1" customWidth="1"/>
    <col min="239" max="239" width="9.54296875" style="217" hidden="1" bestFit="1" customWidth="1"/>
    <col min="240" max="241" width="13" style="217" hidden="1" customWidth="1"/>
    <col min="242" max="242" width="0" style="217" hidden="1"/>
    <col min="243" max="243" width="9.54296875" style="217" hidden="1" bestFit="1" customWidth="1"/>
    <col min="244" max="244" width="13" style="217" hidden="1" customWidth="1"/>
    <col min="245" max="245" width="11.54296875" style="218" hidden="1" bestFit="1" customWidth="1"/>
    <col min="246" max="246" width="0" style="217" hidden="1"/>
    <col min="247" max="247" width="9.54296875" style="217" hidden="1" bestFit="1" customWidth="1"/>
    <col min="248" max="249" width="13" style="217" hidden="1" customWidth="1"/>
    <col min="250" max="250" width="0" style="217" hidden="1"/>
    <col min="251" max="251" width="9.54296875" style="217" hidden="1" bestFit="1" customWidth="1"/>
    <col min="252" max="252" width="13" style="217" hidden="1" customWidth="1"/>
    <col min="253" max="253" width="11.54296875" style="50" hidden="1" bestFit="1" customWidth="1"/>
    <col min="254" max="254" width="13" style="217" hidden="1" customWidth="1"/>
  </cols>
  <sheetData>
    <row r="1" spans="1:253" s="187" customFormat="1" ht="13" customHeight="1" x14ac:dyDescent="0.35">
      <c r="A1" s="167" t="s">
        <v>0</v>
      </c>
      <c r="B1" s="167" t="s">
        <v>7855</v>
      </c>
      <c r="C1" s="167" t="s">
        <v>1</v>
      </c>
      <c r="D1" s="167" t="s">
        <v>2</v>
      </c>
      <c r="E1" s="167" t="s">
        <v>8484</v>
      </c>
      <c r="F1" s="309" t="s">
        <v>875</v>
      </c>
      <c r="G1" s="308"/>
      <c r="H1" s="308"/>
      <c r="I1" s="308"/>
      <c r="J1" s="308"/>
      <c r="K1" s="308"/>
      <c r="L1" s="308"/>
      <c r="M1" s="308"/>
      <c r="N1" s="307" t="s">
        <v>242</v>
      </c>
      <c r="O1" s="308"/>
      <c r="P1" s="308"/>
      <c r="Q1" s="308"/>
      <c r="R1" s="308"/>
      <c r="S1" s="308"/>
      <c r="T1" s="308"/>
      <c r="U1" s="308"/>
      <c r="V1" s="309" t="s">
        <v>784</v>
      </c>
      <c r="W1" s="308"/>
      <c r="X1" s="308"/>
      <c r="Y1" s="308"/>
      <c r="Z1" s="308"/>
      <c r="AA1" s="308"/>
      <c r="AB1" s="308"/>
      <c r="AC1" s="308"/>
      <c r="AD1" s="307" t="s">
        <v>779</v>
      </c>
      <c r="AE1" s="308"/>
      <c r="AF1" s="308"/>
      <c r="AG1" s="308"/>
      <c r="AH1" s="308"/>
      <c r="AI1" s="308"/>
      <c r="AJ1" s="308"/>
      <c r="AK1" s="308"/>
      <c r="AL1" s="309" t="s">
        <v>682</v>
      </c>
      <c r="AM1" s="308"/>
      <c r="AN1" s="308"/>
      <c r="AO1" s="308"/>
      <c r="AP1" s="308"/>
      <c r="AQ1" s="308"/>
      <c r="AR1" s="308"/>
      <c r="AS1" s="308"/>
      <c r="AT1" s="312" t="s">
        <v>61</v>
      </c>
      <c r="AU1" s="308"/>
      <c r="AV1" s="308"/>
      <c r="AW1" s="308"/>
      <c r="AX1" s="308"/>
      <c r="AY1" s="308"/>
      <c r="AZ1" s="308"/>
      <c r="BA1" s="308"/>
      <c r="BB1" s="309" t="s">
        <v>59</v>
      </c>
      <c r="BC1" s="308"/>
      <c r="BD1" s="308"/>
      <c r="BE1" s="308"/>
      <c r="BF1" s="308"/>
      <c r="BG1" s="308"/>
      <c r="BH1" s="308"/>
      <c r="BI1" s="308"/>
      <c r="BJ1" s="307" t="s">
        <v>57</v>
      </c>
      <c r="BK1" s="308"/>
      <c r="BL1" s="308"/>
      <c r="BM1" s="308"/>
      <c r="BN1" s="308"/>
      <c r="BO1" s="308"/>
      <c r="BP1" s="308"/>
      <c r="BQ1" s="308"/>
      <c r="BR1" s="309" t="s">
        <v>16</v>
      </c>
      <c r="BS1" s="308"/>
      <c r="BT1" s="308"/>
      <c r="BU1" s="308"/>
      <c r="BV1" s="308"/>
      <c r="BW1" s="308"/>
      <c r="BX1" s="308"/>
      <c r="BY1" s="308"/>
      <c r="BZ1" s="312" t="s">
        <v>21</v>
      </c>
      <c r="CA1" s="308"/>
      <c r="CB1" s="308"/>
      <c r="CC1" s="308"/>
      <c r="CD1" s="308"/>
      <c r="CE1" s="308"/>
      <c r="CF1" s="308"/>
      <c r="CG1" s="308"/>
      <c r="CH1" s="313" t="s">
        <v>7856</v>
      </c>
      <c r="CI1" s="308"/>
      <c r="CJ1" s="308"/>
      <c r="CK1" s="308"/>
      <c r="CL1" s="308"/>
      <c r="CM1" s="308"/>
      <c r="CN1" s="308"/>
      <c r="CO1" s="308"/>
      <c r="CP1" s="309" t="s">
        <v>28</v>
      </c>
      <c r="CQ1" s="308"/>
      <c r="CR1" s="308"/>
      <c r="CS1" s="308"/>
      <c r="CT1" s="308"/>
      <c r="CU1" s="308"/>
      <c r="CV1" s="308"/>
      <c r="CW1" s="308"/>
      <c r="CX1" s="311" t="s">
        <v>702</v>
      </c>
      <c r="CY1" s="308"/>
      <c r="CZ1" s="308"/>
      <c r="DA1" s="308"/>
      <c r="DB1" s="308"/>
      <c r="DC1" s="308"/>
      <c r="DD1" s="308"/>
      <c r="DE1" s="308"/>
      <c r="DF1" s="310" t="s">
        <v>696</v>
      </c>
      <c r="DG1" s="308"/>
      <c r="DH1" s="308"/>
      <c r="DI1" s="308"/>
      <c r="DJ1" s="308"/>
      <c r="DK1" s="308"/>
      <c r="DL1" s="308"/>
      <c r="DM1" s="308"/>
      <c r="DN1" s="311" t="s">
        <v>706</v>
      </c>
      <c r="DO1" s="308"/>
      <c r="DP1" s="308"/>
      <c r="DQ1" s="308"/>
      <c r="DR1" s="308"/>
      <c r="DS1" s="308"/>
      <c r="DT1" s="308"/>
      <c r="DU1" s="308"/>
      <c r="DV1" s="310" t="s">
        <v>698</v>
      </c>
      <c r="DW1" s="308"/>
      <c r="DX1" s="308"/>
      <c r="DY1" s="308"/>
      <c r="DZ1" s="308"/>
      <c r="EA1" s="308"/>
      <c r="EB1" s="308"/>
      <c r="EC1" s="308"/>
      <c r="ED1" s="168"/>
      <c r="EE1" s="314" t="s">
        <v>704</v>
      </c>
      <c r="EF1" s="308"/>
      <c r="EG1" s="308"/>
      <c r="EH1" s="308"/>
      <c r="EI1" s="308"/>
      <c r="EJ1" s="308"/>
      <c r="EK1" s="315"/>
      <c r="EL1" s="169"/>
      <c r="EM1" s="310" t="s">
        <v>692</v>
      </c>
      <c r="EN1" s="308"/>
      <c r="EO1" s="308"/>
      <c r="EP1" s="308"/>
      <c r="EQ1" s="308"/>
      <c r="ER1" s="308"/>
      <c r="ES1" s="308"/>
      <c r="ET1" s="316" t="s">
        <v>55</v>
      </c>
      <c r="EU1" s="308"/>
      <c r="EV1" s="308"/>
      <c r="EW1" s="308"/>
      <c r="EX1" s="308"/>
      <c r="EY1" s="308"/>
      <c r="EZ1" s="308"/>
      <c r="FA1" s="308"/>
      <c r="FB1" s="317" t="s">
        <v>24</v>
      </c>
      <c r="FC1" s="308"/>
      <c r="FD1" s="308"/>
      <c r="FE1" s="308"/>
      <c r="FF1" s="308"/>
      <c r="FG1" s="308"/>
      <c r="FH1" s="308"/>
      <c r="FI1" s="308"/>
      <c r="FJ1" s="316" t="s">
        <v>30</v>
      </c>
      <c r="FK1" s="308"/>
      <c r="FL1" s="308"/>
      <c r="FM1" s="308"/>
      <c r="FN1" s="308"/>
      <c r="FO1" s="308"/>
      <c r="FP1" s="308"/>
      <c r="FQ1" s="308"/>
      <c r="FR1" s="317" t="s">
        <v>32</v>
      </c>
      <c r="FS1" s="308"/>
      <c r="FT1" s="308"/>
      <c r="FU1" s="308"/>
      <c r="FV1" s="308"/>
      <c r="FW1" s="308"/>
      <c r="FX1" s="308"/>
      <c r="FY1" s="308"/>
      <c r="FZ1" s="316" t="s">
        <v>3006</v>
      </c>
      <c r="GA1" s="308"/>
      <c r="GB1" s="308"/>
      <c r="GC1" s="308"/>
      <c r="GD1" s="308"/>
      <c r="GE1" s="308"/>
      <c r="GF1" s="308"/>
      <c r="GG1" s="308"/>
      <c r="GH1" s="317" t="s">
        <v>3016</v>
      </c>
      <c r="GI1" s="308"/>
      <c r="GJ1" s="308"/>
      <c r="GK1" s="308"/>
      <c r="GL1" s="308"/>
      <c r="GM1" s="308"/>
      <c r="GN1" s="308"/>
      <c r="GO1" s="308"/>
      <c r="GP1" s="316" t="s">
        <v>3008</v>
      </c>
      <c r="GQ1" s="308"/>
      <c r="GR1" s="308"/>
      <c r="GS1" s="308"/>
      <c r="GT1" s="308"/>
      <c r="GU1" s="308"/>
      <c r="GV1" s="308"/>
      <c r="GW1" s="308"/>
      <c r="GX1" s="317" t="s">
        <v>2483</v>
      </c>
      <c r="GY1" s="308"/>
      <c r="GZ1" s="308"/>
      <c r="HA1" s="308"/>
      <c r="HB1" s="308"/>
      <c r="HC1" s="308"/>
      <c r="HD1" s="308"/>
      <c r="HE1" s="308"/>
      <c r="HF1" s="316" t="s">
        <v>3004</v>
      </c>
      <c r="HG1" s="308"/>
      <c r="HH1" s="308"/>
      <c r="HI1" s="308"/>
      <c r="HJ1" s="308"/>
      <c r="HK1" s="308"/>
      <c r="HL1" s="308"/>
      <c r="HM1" s="308"/>
      <c r="HN1" s="317" t="s">
        <v>3014</v>
      </c>
      <c r="HO1" s="308"/>
      <c r="HP1" s="308"/>
      <c r="HQ1" s="308"/>
      <c r="HR1" s="308"/>
      <c r="HS1" s="308"/>
      <c r="HT1" s="308"/>
      <c r="HU1" s="308"/>
      <c r="HV1" s="316" t="s">
        <v>3010</v>
      </c>
      <c r="HW1" s="308"/>
      <c r="HX1" s="308"/>
      <c r="HY1" s="308"/>
      <c r="HZ1" s="308"/>
      <c r="IA1" s="308"/>
      <c r="IB1" s="308"/>
      <c r="IC1" s="308"/>
      <c r="ID1" s="317" t="s">
        <v>3027</v>
      </c>
      <c r="IE1" s="308"/>
      <c r="IF1" s="308"/>
      <c r="IG1" s="308"/>
      <c r="IH1" s="308"/>
      <c r="II1" s="308"/>
      <c r="IJ1" s="308"/>
      <c r="IK1" s="308"/>
      <c r="IL1" s="316" t="s">
        <v>3012</v>
      </c>
      <c r="IM1" s="308"/>
      <c r="IN1" s="308"/>
      <c r="IO1" s="308"/>
      <c r="IP1" s="308"/>
      <c r="IQ1" s="308"/>
      <c r="IR1" s="308"/>
      <c r="IS1" s="308"/>
    </row>
    <row r="2" spans="1:253" s="187" customFormat="1" ht="13" customHeight="1" x14ac:dyDescent="0.3">
      <c r="A2" s="170">
        <v>0</v>
      </c>
      <c r="B2" s="170"/>
      <c r="C2" s="170">
        <v>0</v>
      </c>
      <c r="D2" s="170"/>
      <c r="E2" s="170">
        <v>0</v>
      </c>
      <c r="F2" s="228" t="s">
        <v>7857</v>
      </c>
      <c r="G2" s="228" t="s">
        <v>4</v>
      </c>
      <c r="H2" s="228" t="s">
        <v>7858</v>
      </c>
      <c r="I2" s="228" t="s">
        <v>6</v>
      </c>
      <c r="J2" s="228" t="s">
        <v>7</v>
      </c>
      <c r="K2" s="228" t="s">
        <v>9</v>
      </c>
      <c r="L2" s="228" t="s">
        <v>8</v>
      </c>
      <c r="M2" s="171" t="s">
        <v>7859</v>
      </c>
      <c r="N2" s="172" t="s">
        <v>7860</v>
      </c>
      <c r="O2" s="172" t="s">
        <v>4</v>
      </c>
      <c r="P2" s="172" t="s">
        <v>7858</v>
      </c>
      <c r="Q2" s="172" t="s">
        <v>6</v>
      </c>
      <c r="R2" s="172" t="s">
        <v>7</v>
      </c>
      <c r="S2" s="172" t="s">
        <v>9</v>
      </c>
      <c r="T2" s="172" t="s">
        <v>8</v>
      </c>
      <c r="U2" s="173" t="s">
        <v>7859</v>
      </c>
      <c r="V2" s="228" t="s">
        <v>7861</v>
      </c>
      <c r="W2" s="228" t="s">
        <v>4</v>
      </c>
      <c r="X2" s="228" t="s">
        <v>7858</v>
      </c>
      <c r="Y2" s="228" t="s">
        <v>6</v>
      </c>
      <c r="Z2" s="228" t="s">
        <v>7</v>
      </c>
      <c r="AA2" s="228" t="s">
        <v>9</v>
      </c>
      <c r="AB2" s="228" t="s">
        <v>8</v>
      </c>
      <c r="AC2" s="171" t="s">
        <v>7859</v>
      </c>
      <c r="AD2" s="172" t="s">
        <v>7862</v>
      </c>
      <c r="AE2" s="172" t="s">
        <v>4</v>
      </c>
      <c r="AF2" s="172" t="s">
        <v>7858</v>
      </c>
      <c r="AG2" s="172" t="s">
        <v>6</v>
      </c>
      <c r="AH2" s="172" t="s">
        <v>7</v>
      </c>
      <c r="AI2" s="172" t="s">
        <v>9</v>
      </c>
      <c r="AJ2" s="172" t="s">
        <v>8</v>
      </c>
      <c r="AK2" s="173" t="s">
        <v>7859</v>
      </c>
      <c r="AL2" s="228" t="s">
        <v>7863</v>
      </c>
      <c r="AM2" s="228" t="s">
        <v>4</v>
      </c>
      <c r="AN2" s="228" t="s">
        <v>7858</v>
      </c>
      <c r="AO2" s="228" t="s">
        <v>6</v>
      </c>
      <c r="AP2" s="228" t="s">
        <v>7</v>
      </c>
      <c r="AQ2" s="228" t="s">
        <v>9</v>
      </c>
      <c r="AR2" s="228" t="s">
        <v>8</v>
      </c>
      <c r="AS2" s="228" t="s">
        <v>7859</v>
      </c>
      <c r="AT2" s="174" t="s">
        <v>7864</v>
      </c>
      <c r="AU2" s="174" t="s">
        <v>4</v>
      </c>
      <c r="AV2" s="174" t="s">
        <v>7858</v>
      </c>
      <c r="AW2" s="174" t="s">
        <v>6</v>
      </c>
      <c r="AX2" s="174" t="s">
        <v>7</v>
      </c>
      <c r="AY2" s="174" t="s">
        <v>9</v>
      </c>
      <c r="AZ2" s="174" t="s">
        <v>8</v>
      </c>
      <c r="BA2" s="175" t="s">
        <v>7859</v>
      </c>
      <c r="BB2" s="228" t="s">
        <v>7865</v>
      </c>
      <c r="BC2" s="228" t="s">
        <v>4</v>
      </c>
      <c r="BD2" s="228" t="s">
        <v>7858</v>
      </c>
      <c r="BE2" s="228" t="s">
        <v>6</v>
      </c>
      <c r="BF2" s="228" t="s">
        <v>7</v>
      </c>
      <c r="BG2" s="228" t="s">
        <v>9</v>
      </c>
      <c r="BH2" s="228" t="s">
        <v>8</v>
      </c>
      <c r="BI2" s="228" t="s">
        <v>7859</v>
      </c>
      <c r="BJ2" s="172" t="s">
        <v>7866</v>
      </c>
      <c r="BK2" s="172" t="s">
        <v>4</v>
      </c>
      <c r="BL2" s="172" t="s">
        <v>7858</v>
      </c>
      <c r="BM2" s="172" t="s">
        <v>6</v>
      </c>
      <c r="BN2" s="172" t="s">
        <v>7</v>
      </c>
      <c r="BO2" s="172" t="s">
        <v>9</v>
      </c>
      <c r="BP2" s="172" t="s">
        <v>8</v>
      </c>
      <c r="BQ2" s="173" t="s">
        <v>7859</v>
      </c>
      <c r="BR2" s="228" t="s">
        <v>7867</v>
      </c>
      <c r="BS2" s="228" t="s">
        <v>4</v>
      </c>
      <c r="BT2" s="228" t="s">
        <v>7858</v>
      </c>
      <c r="BU2" s="228" t="s">
        <v>6</v>
      </c>
      <c r="BV2" s="228" t="s">
        <v>7</v>
      </c>
      <c r="BW2" s="228" t="s">
        <v>9</v>
      </c>
      <c r="BX2" s="228" t="s">
        <v>8</v>
      </c>
      <c r="BY2" s="228" t="s">
        <v>7859</v>
      </c>
      <c r="BZ2" s="174" t="s">
        <v>7868</v>
      </c>
      <c r="CA2" s="174" t="s">
        <v>4</v>
      </c>
      <c r="CB2" s="174" t="s">
        <v>7858</v>
      </c>
      <c r="CC2" s="174" t="s">
        <v>6</v>
      </c>
      <c r="CD2" s="174" t="s">
        <v>7</v>
      </c>
      <c r="CE2" s="174" t="s">
        <v>9</v>
      </c>
      <c r="CF2" s="174" t="s">
        <v>8</v>
      </c>
      <c r="CG2" s="175" t="s">
        <v>7859</v>
      </c>
      <c r="CH2" s="231" t="s">
        <v>7869</v>
      </c>
      <c r="CI2" s="231" t="s">
        <v>4</v>
      </c>
      <c r="CJ2" s="231" t="s">
        <v>7858</v>
      </c>
      <c r="CK2" s="231" t="s">
        <v>6</v>
      </c>
      <c r="CL2" s="231" t="s">
        <v>7</v>
      </c>
      <c r="CM2" s="231" t="s">
        <v>9</v>
      </c>
      <c r="CN2" s="231" t="s">
        <v>8</v>
      </c>
      <c r="CO2" s="231" t="s">
        <v>7859</v>
      </c>
      <c r="CP2" s="228" t="s">
        <v>7870</v>
      </c>
      <c r="CQ2" s="228" t="s">
        <v>4</v>
      </c>
      <c r="CR2" s="228" t="s">
        <v>7858</v>
      </c>
      <c r="CS2" s="228" t="s">
        <v>6</v>
      </c>
      <c r="CT2" s="228" t="s">
        <v>7</v>
      </c>
      <c r="CU2" s="228" t="s">
        <v>9</v>
      </c>
      <c r="CV2" s="228" t="s">
        <v>8</v>
      </c>
      <c r="CW2" s="228" t="s">
        <v>7859</v>
      </c>
      <c r="CX2" s="230" t="s">
        <v>7871</v>
      </c>
      <c r="CY2" s="230" t="s">
        <v>4</v>
      </c>
      <c r="CZ2" s="230" t="s">
        <v>7858</v>
      </c>
      <c r="DA2" s="230" t="s">
        <v>6</v>
      </c>
      <c r="DB2" s="230" t="s">
        <v>7</v>
      </c>
      <c r="DC2" s="230" t="s">
        <v>9</v>
      </c>
      <c r="DD2" s="230" t="s">
        <v>8</v>
      </c>
      <c r="DE2" s="232" t="s">
        <v>7859</v>
      </c>
      <c r="DF2" s="229" t="s">
        <v>7872</v>
      </c>
      <c r="DG2" s="229" t="s">
        <v>4</v>
      </c>
      <c r="DH2" s="229" t="s">
        <v>7858</v>
      </c>
      <c r="DI2" s="229" t="s">
        <v>6</v>
      </c>
      <c r="DJ2" s="229" t="s">
        <v>7</v>
      </c>
      <c r="DK2" s="229" t="s">
        <v>9</v>
      </c>
      <c r="DL2" s="229" t="s">
        <v>8</v>
      </c>
      <c r="DM2" s="229" t="s">
        <v>7859</v>
      </c>
      <c r="DN2" s="230" t="s">
        <v>7873</v>
      </c>
      <c r="DO2" s="230" t="s">
        <v>4</v>
      </c>
      <c r="DP2" s="230" t="s">
        <v>7858</v>
      </c>
      <c r="DQ2" s="230" t="s">
        <v>6</v>
      </c>
      <c r="DR2" s="230" t="s">
        <v>7</v>
      </c>
      <c r="DS2" s="230" t="s">
        <v>9</v>
      </c>
      <c r="DT2" s="230" t="s">
        <v>8</v>
      </c>
      <c r="DU2" s="232" t="s">
        <v>7859</v>
      </c>
      <c r="DV2" s="229" t="s">
        <v>7874</v>
      </c>
      <c r="DW2" s="229" t="s">
        <v>4</v>
      </c>
      <c r="DX2" s="229" t="s">
        <v>7858</v>
      </c>
      <c r="DY2" s="229" t="s">
        <v>6</v>
      </c>
      <c r="DZ2" s="229" t="s">
        <v>7</v>
      </c>
      <c r="EA2" s="229" t="s">
        <v>9</v>
      </c>
      <c r="EB2" s="229" t="s">
        <v>8</v>
      </c>
      <c r="EC2" s="229" t="s">
        <v>7859</v>
      </c>
      <c r="ED2" s="176" t="s">
        <v>7875</v>
      </c>
      <c r="EE2" s="230" t="s">
        <v>4</v>
      </c>
      <c r="EF2" s="230" t="s">
        <v>7858</v>
      </c>
      <c r="EG2" s="230" t="s">
        <v>6</v>
      </c>
      <c r="EH2" s="230" t="s">
        <v>7</v>
      </c>
      <c r="EI2" s="230" t="s">
        <v>9</v>
      </c>
      <c r="EJ2" s="230" t="s">
        <v>8</v>
      </c>
      <c r="EK2" s="232" t="s">
        <v>7859</v>
      </c>
      <c r="EL2" s="169" t="s">
        <v>7876</v>
      </c>
      <c r="EM2" s="229" t="s">
        <v>4</v>
      </c>
      <c r="EN2" s="229" t="s">
        <v>7858</v>
      </c>
      <c r="EO2" s="229" t="s">
        <v>6</v>
      </c>
      <c r="EP2" s="229" t="s">
        <v>7</v>
      </c>
      <c r="EQ2" s="229" t="s">
        <v>9</v>
      </c>
      <c r="ER2" s="229" t="s">
        <v>8</v>
      </c>
      <c r="ES2" s="229" t="s">
        <v>7859</v>
      </c>
      <c r="ET2" s="233" t="s">
        <v>7877</v>
      </c>
      <c r="EU2" s="233" t="s">
        <v>4</v>
      </c>
      <c r="EV2" s="233" t="s">
        <v>7858</v>
      </c>
      <c r="EW2" s="233" t="s">
        <v>6</v>
      </c>
      <c r="EX2" s="233" t="s">
        <v>7</v>
      </c>
      <c r="EY2" s="233" t="s">
        <v>9</v>
      </c>
      <c r="EZ2" s="233" t="s">
        <v>8</v>
      </c>
      <c r="FA2" s="177" t="s">
        <v>7859</v>
      </c>
      <c r="FB2" s="234" t="s">
        <v>7878</v>
      </c>
      <c r="FC2" s="234" t="s">
        <v>4</v>
      </c>
      <c r="FD2" s="234" t="s">
        <v>7858</v>
      </c>
      <c r="FE2" s="234" t="s">
        <v>6</v>
      </c>
      <c r="FF2" s="234" t="s">
        <v>7</v>
      </c>
      <c r="FG2" s="234" t="s">
        <v>9</v>
      </c>
      <c r="FH2" s="234" t="s">
        <v>8</v>
      </c>
      <c r="FI2" s="178" t="s">
        <v>7859</v>
      </c>
      <c r="FJ2" s="233" t="s">
        <v>7879</v>
      </c>
      <c r="FK2" s="233" t="s">
        <v>4</v>
      </c>
      <c r="FL2" s="233" t="s">
        <v>7858</v>
      </c>
      <c r="FM2" s="233" t="s">
        <v>6</v>
      </c>
      <c r="FN2" s="233" t="s">
        <v>7</v>
      </c>
      <c r="FO2" s="233" t="s">
        <v>9</v>
      </c>
      <c r="FP2" s="233" t="s">
        <v>8</v>
      </c>
      <c r="FQ2" s="179" t="s">
        <v>7859</v>
      </c>
      <c r="FR2" s="234" t="s">
        <v>7880</v>
      </c>
      <c r="FS2" s="234" t="s">
        <v>4</v>
      </c>
      <c r="FT2" s="234" t="s">
        <v>7858</v>
      </c>
      <c r="FU2" s="234" t="s">
        <v>6</v>
      </c>
      <c r="FV2" s="234" t="s">
        <v>7</v>
      </c>
      <c r="FW2" s="234" t="s">
        <v>9</v>
      </c>
      <c r="FX2" s="234" t="s">
        <v>8</v>
      </c>
      <c r="FY2" s="234" t="s">
        <v>7859</v>
      </c>
      <c r="FZ2" s="233" t="s">
        <v>7881</v>
      </c>
      <c r="GA2" s="233" t="s">
        <v>4</v>
      </c>
      <c r="GB2" s="233" t="s">
        <v>7858</v>
      </c>
      <c r="GC2" s="233" t="s">
        <v>6</v>
      </c>
      <c r="GD2" s="233" t="s">
        <v>7</v>
      </c>
      <c r="GE2" s="233" t="s">
        <v>9</v>
      </c>
      <c r="GF2" s="233" t="s">
        <v>8</v>
      </c>
      <c r="GG2" s="177" t="s">
        <v>7859</v>
      </c>
      <c r="GH2" s="234" t="s">
        <v>7882</v>
      </c>
      <c r="GI2" s="234" t="s">
        <v>4</v>
      </c>
      <c r="GJ2" s="234" t="s">
        <v>7858</v>
      </c>
      <c r="GK2" s="234" t="s">
        <v>6</v>
      </c>
      <c r="GL2" s="234" t="s">
        <v>7</v>
      </c>
      <c r="GM2" s="234" t="s">
        <v>9</v>
      </c>
      <c r="GN2" s="234" t="s">
        <v>8</v>
      </c>
      <c r="GO2" s="234" t="s">
        <v>7859</v>
      </c>
      <c r="GP2" s="233" t="s">
        <v>7883</v>
      </c>
      <c r="GQ2" s="233" t="s">
        <v>4</v>
      </c>
      <c r="GR2" s="233" t="s">
        <v>7858</v>
      </c>
      <c r="GS2" s="233" t="s">
        <v>6</v>
      </c>
      <c r="GT2" s="233" t="s">
        <v>7</v>
      </c>
      <c r="GU2" s="233" t="s">
        <v>9</v>
      </c>
      <c r="GV2" s="233" t="s">
        <v>8</v>
      </c>
      <c r="GW2" s="177" t="s">
        <v>7859</v>
      </c>
      <c r="GX2" s="234" t="s">
        <v>7884</v>
      </c>
      <c r="GY2" s="234" t="s">
        <v>4</v>
      </c>
      <c r="GZ2" s="234" t="s">
        <v>7858</v>
      </c>
      <c r="HA2" s="234" t="s">
        <v>6</v>
      </c>
      <c r="HB2" s="234" t="s">
        <v>7</v>
      </c>
      <c r="HC2" s="234" t="s">
        <v>9</v>
      </c>
      <c r="HD2" s="234" t="s">
        <v>8</v>
      </c>
      <c r="HE2" s="234" t="s">
        <v>7859</v>
      </c>
      <c r="HF2" s="233" t="s">
        <v>7885</v>
      </c>
      <c r="HG2" s="233" t="s">
        <v>4</v>
      </c>
      <c r="HH2" s="233" t="s">
        <v>7858</v>
      </c>
      <c r="HI2" s="233" t="s">
        <v>6</v>
      </c>
      <c r="HJ2" s="233" t="s">
        <v>7</v>
      </c>
      <c r="HK2" s="233" t="s">
        <v>9</v>
      </c>
      <c r="HL2" s="233" t="s">
        <v>8</v>
      </c>
      <c r="HM2" s="177" t="s">
        <v>7859</v>
      </c>
      <c r="HN2" s="234" t="s">
        <v>7886</v>
      </c>
      <c r="HO2" s="234" t="s">
        <v>4</v>
      </c>
      <c r="HP2" s="234" t="s">
        <v>7858</v>
      </c>
      <c r="HQ2" s="234" t="s">
        <v>6</v>
      </c>
      <c r="HR2" s="234" t="s">
        <v>7</v>
      </c>
      <c r="HS2" s="234" t="s">
        <v>9</v>
      </c>
      <c r="HT2" s="234" t="s">
        <v>8</v>
      </c>
      <c r="HU2" s="234" t="s">
        <v>7859</v>
      </c>
      <c r="HV2" s="233" t="s">
        <v>7887</v>
      </c>
      <c r="HW2" s="233" t="s">
        <v>4</v>
      </c>
      <c r="HX2" s="233" t="s">
        <v>7858</v>
      </c>
      <c r="HY2" s="233" t="s">
        <v>6</v>
      </c>
      <c r="HZ2" s="233" t="s">
        <v>7</v>
      </c>
      <c r="IA2" s="233" t="s">
        <v>9</v>
      </c>
      <c r="IB2" s="233" t="s">
        <v>8</v>
      </c>
      <c r="IC2" s="177" t="s">
        <v>7859</v>
      </c>
      <c r="ID2" s="234" t="s">
        <v>7888</v>
      </c>
      <c r="IE2" s="234" t="s">
        <v>4</v>
      </c>
      <c r="IF2" s="234" t="s">
        <v>7858</v>
      </c>
      <c r="IG2" s="234" t="s">
        <v>6</v>
      </c>
      <c r="IH2" s="234" t="s">
        <v>7</v>
      </c>
      <c r="II2" s="234" t="s">
        <v>9</v>
      </c>
      <c r="IJ2" s="234" t="s">
        <v>8</v>
      </c>
      <c r="IK2" s="234" t="s">
        <v>7859</v>
      </c>
      <c r="IL2" s="233" t="s">
        <v>7889</v>
      </c>
      <c r="IM2" s="233" t="s">
        <v>4</v>
      </c>
      <c r="IN2" s="233" t="s">
        <v>7858</v>
      </c>
      <c r="IO2" s="233" t="s">
        <v>6</v>
      </c>
      <c r="IP2" s="233" t="s">
        <v>7</v>
      </c>
      <c r="IQ2" s="233" t="s">
        <v>7890</v>
      </c>
      <c r="IR2" s="233" t="s">
        <v>8</v>
      </c>
      <c r="IS2" s="177" t="s">
        <v>7859</v>
      </c>
    </row>
    <row r="3" spans="1:253" s="187" customFormat="1" ht="13" customHeight="1" x14ac:dyDescent="0.25">
      <c r="A3" s="187" t="s">
        <v>102</v>
      </c>
      <c r="B3" s="187" t="s">
        <v>8495</v>
      </c>
      <c r="C3" s="187" t="s">
        <v>103</v>
      </c>
      <c r="D3" s="187" t="s">
        <v>104</v>
      </c>
      <c r="E3" s="187" t="s">
        <v>7938</v>
      </c>
      <c r="F3" s="187" t="s">
        <v>4605</v>
      </c>
      <c r="G3" s="180">
        <v>41800000</v>
      </c>
      <c r="H3" s="181" t="s">
        <v>4602</v>
      </c>
      <c r="I3" s="181" t="s">
        <v>22</v>
      </c>
      <c r="J3" s="181">
        <v>3</v>
      </c>
      <c r="K3" s="181" t="s">
        <v>4604</v>
      </c>
      <c r="L3" s="181" t="s">
        <v>4603</v>
      </c>
      <c r="M3" s="182">
        <v>44571</v>
      </c>
      <c r="N3" s="188" t="s">
        <v>4609</v>
      </c>
      <c r="O3" s="183">
        <v>652867</v>
      </c>
      <c r="P3" s="183" t="s">
        <v>4606</v>
      </c>
      <c r="Q3" s="183" t="s">
        <v>50</v>
      </c>
      <c r="R3" s="183">
        <v>1</v>
      </c>
      <c r="S3" s="183" t="s">
        <v>4608</v>
      </c>
      <c r="T3" s="183" t="s">
        <v>4607</v>
      </c>
      <c r="U3" s="184">
        <v>44571</v>
      </c>
      <c r="V3" s="188" t="s">
        <v>4611</v>
      </c>
      <c r="W3" s="181">
        <v>41800000</v>
      </c>
      <c r="X3" s="181" t="s">
        <v>4602</v>
      </c>
      <c r="Y3" s="181" t="s">
        <v>22</v>
      </c>
      <c r="Z3" s="181">
        <v>3</v>
      </c>
      <c r="AA3" s="181" t="s">
        <v>4610</v>
      </c>
      <c r="AB3" s="181" t="s">
        <v>4603</v>
      </c>
      <c r="AC3" s="182">
        <v>44571</v>
      </c>
      <c r="AD3" s="188" t="s">
        <v>4613</v>
      </c>
      <c r="AE3" s="189">
        <v>35900000</v>
      </c>
      <c r="AF3" s="189" t="s">
        <v>4602</v>
      </c>
      <c r="AG3" s="189" t="s">
        <v>22</v>
      </c>
      <c r="AH3" s="189">
        <v>3</v>
      </c>
      <c r="AI3" s="189" t="s">
        <v>4612</v>
      </c>
      <c r="AJ3" s="189" t="s">
        <v>4603</v>
      </c>
      <c r="AK3" s="190">
        <v>44571</v>
      </c>
      <c r="AL3" s="188" t="s">
        <v>7538</v>
      </c>
      <c r="AM3" s="181">
        <v>12311000</v>
      </c>
      <c r="AN3" s="181" t="s">
        <v>7535</v>
      </c>
      <c r="AO3" s="181" t="s">
        <v>22</v>
      </c>
      <c r="AP3" s="181">
        <v>3</v>
      </c>
      <c r="AQ3" s="181" t="s">
        <v>7537</v>
      </c>
      <c r="AR3" s="181" t="s">
        <v>7536</v>
      </c>
      <c r="AS3" s="182">
        <v>44712</v>
      </c>
      <c r="AT3" s="189" t="s">
        <v>1364</v>
      </c>
      <c r="AU3" s="189" t="s">
        <v>17</v>
      </c>
      <c r="AV3" s="189" t="s">
        <v>17</v>
      </c>
      <c r="AW3" s="189" t="s">
        <v>17</v>
      </c>
      <c r="AX3" s="189" t="s">
        <v>17</v>
      </c>
      <c r="AY3" s="189" t="s">
        <v>17</v>
      </c>
      <c r="AZ3" s="189" t="s">
        <v>17</v>
      </c>
      <c r="BA3" s="190">
        <v>43815</v>
      </c>
      <c r="BB3" s="188" t="s">
        <v>110</v>
      </c>
      <c r="BC3" s="181" t="s">
        <v>17</v>
      </c>
      <c r="BD3" s="181">
        <v>0</v>
      </c>
      <c r="BE3" s="181" t="s">
        <v>17</v>
      </c>
      <c r="BF3" s="181" t="s">
        <v>17</v>
      </c>
      <c r="BG3" s="181">
        <v>0</v>
      </c>
      <c r="BH3" s="181">
        <v>0</v>
      </c>
      <c r="BI3" s="182">
        <v>43495</v>
      </c>
      <c r="BJ3" s="189" t="s">
        <v>7542</v>
      </c>
      <c r="BK3" s="189">
        <v>1732</v>
      </c>
      <c r="BL3" s="189" t="s">
        <v>7539</v>
      </c>
      <c r="BM3" s="189" t="s">
        <v>22</v>
      </c>
      <c r="BN3" s="189">
        <v>3</v>
      </c>
      <c r="BO3" s="189" t="s">
        <v>7541</v>
      </c>
      <c r="BP3" s="189" t="s">
        <v>7540</v>
      </c>
      <c r="BQ3" s="190">
        <v>44712</v>
      </c>
      <c r="BR3" s="188" t="s">
        <v>105</v>
      </c>
      <c r="BS3" s="181" t="s">
        <v>17</v>
      </c>
      <c r="BT3" s="181">
        <v>0</v>
      </c>
      <c r="BU3" s="181" t="s">
        <v>17</v>
      </c>
      <c r="BV3" s="181" t="s">
        <v>17</v>
      </c>
      <c r="BW3" s="181">
        <v>0</v>
      </c>
      <c r="BX3" s="181">
        <v>0</v>
      </c>
      <c r="BY3" s="182">
        <v>43495</v>
      </c>
      <c r="BZ3" s="189" t="s">
        <v>801</v>
      </c>
      <c r="CA3" s="189" t="s">
        <v>17</v>
      </c>
      <c r="CB3" s="189" t="s">
        <v>17</v>
      </c>
      <c r="CC3" s="189" t="s">
        <v>17</v>
      </c>
      <c r="CD3" s="189" t="s">
        <v>17</v>
      </c>
      <c r="CE3" s="189" t="s">
        <v>17</v>
      </c>
      <c r="CF3" s="189" t="s">
        <v>17</v>
      </c>
      <c r="CG3" s="190">
        <v>43514</v>
      </c>
      <c r="CH3" s="188" t="s">
        <v>9019</v>
      </c>
      <c r="CI3" s="189" t="e">
        <v>#N/A</v>
      </c>
      <c r="CJ3" s="189" t="e">
        <v>#N/A</v>
      </c>
      <c r="CK3" s="189" t="e">
        <v>#N/A</v>
      </c>
      <c r="CL3" s="189" t="e">
        <v>#N/A</v>
      </c>
      <c r="CM3" s="189" t="e">
        <v>#N/A</v>
      </c>
      <c r="CN3" s="189" t="e">
        <v>#N/A</v>
      </c>
      <c r="CO3" s="195" t="e">
        <v>#N/A</v>
      </c>
      <c r="CP3" s="189" t="s">
        <v>109</v>
      </c>
      <c r="CQ3" s="181">
        <v>13114</v>
      </c>
      <c r="CR3" s="181" t="s">
        <v>106</v>
      </c>
      <c r="CS3" s="181" t="s">
        <v>25</v>
      </c>
      <c r="CT3" s="181">
        <v>2</v>
      </c>
      <c r="CU3" s="181" t="s">
        <v>108</v>
      </c>
      <c r="CV3" s="181" t="s">
        <v>107</v>
      </c>
      <c r="CW3" s="182">
        <v>43495</v>
      </c>
      <c r="CX3" s="189" t="s">
        <v>6325</v>
      </c>
      <c r="CY3" s="189">
        <v>24420000</v>
      </c>
      <c r="CZ3" s="189" t="s">
        <v>4602</v>
      </c>
      <c r="DA3" s="189" t="s">
        <v>25</v>
      </c>
      <c r="DB3" s="189">
        <v>2</v>
      </c>
      <c r="DC3" s="189" t="s">
        <v>6324</v>
      </c>
      <c r="DD3" s="189" t="s">
        <v>4603</v>
      </c>
      <c r="DE3" s="195">
        <v>44657</v>
      </c>
      <c r="DF3" s="191" t="s">
        <v>7544</v>
      </c>
      <c r="DG3" s="181">
        <v>5880000</v>
      </c>
      <c r="DH3" s="181" t="s">
        <v>4602</v>
      </c>
      <c r="DI3" s="181" t="s">
        <v>25</v>
      </c>
      <c r="DJ3" s="181">
        <v>2</v>
      </c>
      <c r="DK3" s="181" t="s">
        <v>6324</v>
      </c>
      <c r="DL3" s="181" t="s">
        <v>4603</v>
      </c>
      <c r="DM3" s="182">
        <v>44657</v>
      </c>
      <c r="DN3" s="189" t="s">
        <v>6326</v>
      </c>
      <c r="DO3" s="189">
        <v>11500000</v>
      </c>
      <c r="DP3" s="189" t="s">
        <v>4602</v>
      </c>
      <c r="DQ3" s="189" t="s">
        <v>25</v>
      </c>
      <c r="DR3" s="189">
        <v>2</v>
      </c>
      <c r="DS3" s="189" t="s">
        <v>6324</v>
      </c>
      <c r="DT3" s="189" t="s">
        <v>4603</v>
      </c>
      <c r="DU3" s="190">
        <v>44657</v>
      </c>
      <c r="DV3" s="188" t="s">
        <v>6327</v>
      </c>
      <c r="DW3" s="181">
        <v>15100000</v>
      </c>
      <c r="DX3" s="181" t="s">
        <v>4602</v>
      </c>
      <c r="DY3" s="181" t="s">
        <v>25</v>
      </c>
      <c r="DZ3" s="181">
        <v>2</v>
      </c>
      <c r="EA3" s="181" t="s">
        <v>6324</v>
      </c>
      <c r="EB3" s="181" t="s">
        <v>4603</v>
      </c>
      <c r="EC3" s="182">
        <v>44657</v>
      </c>
      <c r="ED3" s="189" t="s">
        <v>6328</v>
      </c>
      <c r="EE3" s="189">
        <v>9300000</v>
      </c>
      <c r="EF3" s="189" t="s">
        <v>4602</v>
      </c>
      <c r="EG3" s="189" t="s">
        <v>25</v>
      </c>
      <c r="EH3" s="189">
        <v>2</v>
      </c>
      <c r="EI3" s="189" t="s">
        <v>6324</v>
      </c>
      <c r="EJ3" s="189" t="s">
        <v>4603</v>
      </c>
      <c r="EK3" s="190">
        <v>44657</v>
      </c>
      <c r="EL3" s="188" t="s">
        <v>7548</v>
      </c>
      <c r="EM3" s="181">
        <v>20000</v>
      </c>
      <c r="EN3" s="181" t="s">
        <v>7545</v>
      </c>
      <c r="EO3" s="181" t="s">
        <v>25</v>
      </c>
      <c r="EP3" s="181">
        <v>2</v>
      </c>
      <c r="EQ3" s="181" t="s">
        <v>7547</v>
      </c>
      <c r="ER3" s="181" t="s">
        <v>7546</v>
      </c>
      <c r="ES3" s="182">
        <v>44712</v>
      </c>
      <c r="ET3" s="189" t="s">
        <v>7543</v>
      </c>
      <c r="EU3" s="189">
        <v>1732</v>
      </c>
      <c r="EV3" s="189" t="s">
        <v>7539</v>
      </c>
      <c r="EW3" s="189" t="s">
        <v>22</v>
      </c>
      <c r="EX3" s="189">
        <v>3</v>
      </c>
      <c r="EY3" s="189" t="s">
        <v>7541</v>
      </c>
      <c r="EZ3" s="189" t="s">
        <v>7540</v>
      </c>
      <c r="FA3" s="190">
        <v>44712</v>
      </c>
      <c r="FB3" s="188" t="s">
        <v>2028</v>
      </c>
      <c r="FC3" s="181">
        <v>5</v>
      </c>
      <c r="FD3" s="181" t="s">
        <v>2025</v>
      </c>
      <c r="FE3" s="181" t="s">
        <v>25</v>
      </c>
      <c r="FF3" s="181">
        <v>2</v>
      </c>
      <c r="FG3" s="181" t="s">
        <v>2027</v>
      </c>
      <c r="FH3" s="181" t="s">
        <v>2026</v>
      </c>
      <c r="FI3" s="182">
        <v>44223</v>
      </c>
      <c r="FJ3" s="188" t="s">
        <v>111</v>
      </c>
      <c r="FK3" s="189" t="s">
        <v>17</v>
      </c>
      <c r="FL3" s="189">
        <v>0</v>
      </c>
      <c r="FM3" s="189" t="s">
        <v>17</v>
      </c>
      <c r="FN3" s="189" t="s">
        <v>17</v>
      </c>
      <c r="FO3" s="189">
        <v>0</v>
      </c>
      <c r="FP3" s="189">
        <v>0</v>
      </c>
      <c r="FQ3" s="190">
        <v>43495</v>
      </c>
      <c r="FR3" s="188" t="s">
        <v>112</v>
      </c>
      <c r="FS3" s="181" t="s">
        <v>17</v>
      </c>
      <c r="FT3" s="181">
        <v>0</v>
      </c>
      <c r="FU3" s="181" t="s">
        <v>17</v>
      </c>
      <c r="FV3" s="181" t="s">
        <v>17</v>
      </c>
      <c r="FW3" s="181">
        <v>0</v>
      </c>
      <c r="FX3" s="181">
        <v>0</v>
      </c>
      <c r="FY3" s="182">
        <v>43495</v>
      </c>
      <c r="FZ3" s="189" t="s">
        <v>3040</v>
      </c>
      <c r="GA3" s="189">
        <v>1</v>
      </c>
      <c r="GB3" s="189" t="s">
        <v>2484</v>
      </c>
      <c r="GC3" s="189" t="s">
        <v>25</v>
      </c>
      <c r="GD3" s="189">
        <v>2</v>
      </c>
      <c r="GE3" s="189" t="s">
        <v>17</v>
      </c>
      <c r="GF3" s="189" t="s">
        <v>17</v>
      </c>
      <c r="GG3" s="190">
        <v>44489</v>
      </c>
      <c r="GH3" s="188" t="s">
        <v>3046</v>
      </c>
      <c r="GI3" s="181">
        <v>2</v>
      </c>
      <c r="GJ3" s="181" t="s">
        <v>2484</v>
      </c>
      <c r="GK3" s="181" t="s">
        <v>25</v>
      </c>
      <c r="GL3" s="181">
        <v>2</v>
      </c>
      <c r="GM3" s="181" t="s">
        <v>17</v>
      </c>
      <c r="GN3" s="181" t="s">
        <v>17</v>
      </c>
      <c r="GO3" s="182">
        <v>44489</v>
      </c>
      <c r="GP3" s="189" t="s">
        <v>3041</v>
      </c>
      <c r="GQ3" s="189">
        <v>2</v>
      </c>
      <c r="GR3" s="189" t="s">
        <v>2484</v>
      </c>
      <c r="GS3" s="189" t="s">
        <v>25</v>
      </c>
      <c r="GT3" s="189">
        <v>2</v>
      </c>
      <c r="GU3" s="189" t="s">
        <v>17</v>
      </c>
      <c r="GV3" s="189" t="s">
        <v>17</v>
      </c>
      <c r="GW3" s="190">
        <v>44489</v>
      </c>
      <c r="GX3" s="188" t="s">
        <v>3047</v>
      </c>
      <c r="GY3" s="181">
        <v>3</v>
      </c>
      <c r="GZ3" s="181" t="s">
        <v>2484</v>
      </c>
      <c r="HA3" s="181" t="s">
        <v>25</v>
      </c>
      <c r="HB3" s="181">
        <v>2</v>
      </c>
      <c r="HC3" s="181" t="s">
        <v>17</v>
      </c>
      <c r="HD3" s="181" t="s">
        <v>17</v>
      </c>
      <c r="HE3" s="182">
        <v>44489</v>
      </c>
      <c r="HF3" s="189" t="s">
        <v>3039</v>
      </c>
      <c r="HG3" s="189">
        <v>2</v>
      </c>
      <c r="HH3" s="189" t="s">
        <v>2484</v>
      </c>
      <c r="HI3" s="189" t="s">
        <v>25</v>
      </c>
      <c r="HJ3" s="189">
        <v>2</v>
      </c>
      <c r="HK3" s="189" t="s">
        <v>17</v>
      </c>
      <c r="HL3" s="189" t="s">
        <v>17</v>
      </c>
      <c r="HM3" s="190">
        <v>44489</v>
      </c>
      <c r="HN3" s="188" t="s">
        <v>3045</v>
      </c>
      <c r="HO3" s="181">
        <v>3</v>
      </c>
      <c r="HP3" s="181" t="s">
        <v>2484</v>
      </c>
      <c r="HQ3" s="181" t="s">
        <v>25</v>
      </c>
      <c r="HR3" s="181">
        <v>2</v>
      </c>
      <c r="HS3" s="181" t="s">
        <v>17</v>
      </c>
      <c r="HT3" s="181" t="s">
        <v>17</v>
      </c>
      <c r="HU3" s="182">
        <v>44489</v>
      </c>
      <c r="HV3" s="189" t="s">
        <v>3042</v>
      </c>
      <c r="HW3" s="189">
        <v>3</v>
      </c>
      <c r="HX3" s="189" t="s">
        <v>2484</v>
      </c>
      <c r="HY3" s="189" t="s">
        <v>25</v>
      </c>
      <c r="HZ3" s="189">
        <v>2</v>
      </c>
      <c r="IA3" s="189" t="s">
        <v>17</v>
      </c>
      <c r="IB3" s="189" t="s">
        <v>17</v>
      </c>
      <c r="IC3" s="190">
        <v>44489</v>
      </c>
      <c r="ID3" s="188" t="s">
        <v>3044</v>
      </c>
      <c r="IE3" s="181">
        <v>3</v>
      </c>
      <c r="IF3" s="181" t="s">
        <v>2484</v>
      </c>
      <c r="IG3" s="181" t="s">
        <v>25</v>
      </c>
      <c r="IH3" s="181">
        <v>2</v>
      </c>
      <c r="II3" s="181" t="s">
        <v>17</v>
      </c>
      <c r="IJ3" s="181" t="s">
        <v>17</v>
      </c>
      <c r="IK3" s="182">
        <v>44489</v>
      </c>
      <c r="IL3" s="189" t="s">
        <v>3043</v>
      </c>
      <c r="IM3" s="189">
        <v>3</v>
      </c>
      <c r="IN3" s="189" t="s">
        <v>2484</v>
      </c>
      <c r="IO3" s="189" t="s">
        <v>25</v>
      </c>
      <c r="IP3" s="189">
        <v>2</v>
      </c>
      <c r="IQ3" s="189" t="s">
        <v>17</v>
      </c>
      <c r="IR3" s="189" t="s">
        <v>17</v>
      </c>
      <c r="IS3" s="190">
        <v>44489</v>
      </c>
    </row>
    <row r="4" spans="1:253" s="187" customFormat="1" ht="13" customHeight="1" x14ac:dyDescent="0.25">
      <c r="A4" s="187" t="s">
        <v>4360</v>
      </c>
      <c r="B4" s="187" t="s">
        <v>8501</v>
      </c>
      <c r="C4" s="187" t="s">
        <v>4361</v>
      </c>
      <c r="D4" s="187" t="s">
        <v>4362</v>
      </c>
      <c r="E4" s="187" t="s">
        <v>7939</v>
      </c>
      <c r="F4" s="187" t="s">
        <v>4366</v>
      </c>
      <c r="G4" s="180">
        <v>32866000</v>
      </c>
      <c r="H4" s="181" t="s">
        <v>4363</v>
      </c>
      <c r="I4" s="181" t="s">
        <v>50</v>
      </c>
      <c r="J4" s="181">
        <v>1</v>
      </c>
      <c r="K4" s="181" t="s">
        <v>4365</v>
      </c>
      <c r="L4" s="181" t="s">
        <v>4364</v>
      </c>
      <c r="M4" s="182">
        <v>44546</v>
      </c>
      <c r="N4" s="191" t="s">
        <v>4370</v>
      </c>
      <c r="O4" s="183">
        <v>212514</v>
      </c>
      <c r="P4" s="183" t="s">
        <v>4367</v>
      </c>
      <c r="Q4" s="183" t="s">
        <v>25</v>
      </c>
      <c r="R4" s="183">
        <v>2</v>
      </c>
      <c r="S4" s="183" t="s">
        <v>4369</v>
      </c>
      <c r="T4" s="183" t="s">
        <v>4368</v>
      </c>
      <c r="U4" s="184">
        <v>44546</v>
      </c>
      <c r="V4" s="191" t="s">
        <v>4374</v>
      </c>
      <c r="W4" s="181">
        <v>2727000</v>
      </c>
      <c r="X4" s="181" t="s">
        <v>4371</v>
      </c>
      <c r="Y4" s="181" t="s">
        <v>50</v>
      </c>
      <c r="Z4" s="181">
        <v>1</v>
      </c>
      <c r="AA4" s="181" t="s">
        <v>4373</v>
      </c>
      <c r="AB4" s="181" t="s">
        <v>4372</v>
      </c>
      <c r="AC4" s="182">
        <v>44546</v>
      </c>
      <c r="AD4" s="191" t="s">
        <v>4376</v>
      </c>
      <c r="AE4" s="189">
        <v>2187000</v>
      </c>
      <c r="AF4" s="189" t="s">
        <v>4371</v>
      </c>
      <c r="AG4" s="189" t="s">
        <v>50</v>
      </c>
      <c r="AH4" s="189">
        <v>1</v>
      </c>
      <c r="AI4" s="189" t="s">
        <v>4375</v>
      </c>
      <c r="AJ4" s="189" t="s">
        <v>4372</v>
      </c>
      <c r="AK4" s="190">
        <v>44546</v>
      </c>
      <c r="AL4" s="191" t="s">
        <v>4380</v>
      </c>
      <c r="AM4" s="181">
        <v>3000</v>
      </c>
      <c r="AN4" s="181" t="s">
        <v>4377</v>
      </c>
      <c r="AO4" s="181" t="s">
        <v>25</v>
      </c>
      <c r="AP4" s="181">
        <v>2</v>
      </c>
      <c r="AQ4" s="181" t="s">
        <v>4379</v>
      </c>
      <c r="AR4" s="181" t="s">
        <v>4378</v>
      </c>
      <c r="AS4" s="182">
        <v>44546</v>
      </c>
      <c r="AT4" s="192" t="s">
        <v>9020</v>
      </c>
      <c r="AU4" s="189" t="e">
        <v>#N/A</v>
      </c>
      <c r="AV4" s="189" t="e">
        <v>#N/A</v>
      </c>
      <c r="AW4" s="189" t="e">
        <v>#N/A</v>
      </c>
      <c r="AX4" s="189" t="e">
        <v>#N/A</v>
      </c>
      <c r="AY4" s="189" t="e">
        <v>#N/A</v>
      </c>
      <c r="AZ4" s="189" t="e">
        <v>#N/A</v>
      </c>
      <c r="BA4" s="190" t="e">
        <v>#N/A</v>
      </c>
      <c r="BB4" s="191" t="s">
        <v>9021</v>
      </c>
      <c r="BC4" s="181" t="e">
        <v>#N/A</v>
      </c>
      <c r="BD4" s="181" t="e">
        <v>#N/A</v>
      </c>
      <c r="BE4" s="181" t="e">
        <v>#N/A</v>
      </c>
      <c r="BF4" s="181" t="e">
        <v>#N/A</v>
      </c>
      <c r="BG4" s="181" t="e">
        <v>#N/A</v>
      </c>
      <c r="BH4" s="181" t="e">
        <v>#N/A</v>
      </c>
      <c r="BI4" s="182" t="e">
        <v>#N/A</v>
      </c>
      <c r="BJ4" s="192" t="s">
        <v>4383</v>
      </c>
      <c r="BK4" s="192">
        <v>0</v>
      </c>
      <c r="BL4" s="192" t="s">
        <v>4381</v>
      </c>
      <c r="BM4" s="192" t="s">
        <v>50</v>
      </c>
      <c r="BN4" s="192">
        <v>1</v>
      </c>
      <c r="BO4" s="192" t="s">
        <v>4382</v>
      </c>
      <c r="BP4" s="189" t="s">
        <v>2316</v>
      </c>
      <c r="BQ4" s="193">
        <v>44546</v>
      </c>
      <c r="BR4" s="191" t="s">
        <v>9022</v>
      </c>
      <c r="BS4" s="185" t="e">
        <v>#N/A</v>
      </c>
      <c r="BT4" s="185" t="e">
        <v>#N/A</v>
      </c>
      <c r="BU4" s="185" t="e">
        <v>#N/A</v>
      </c>
      <c r="BV4" s="185" t="e">
        <v>#N/A</v>
      </c>
      <c r="BW4" s="185" t="e">
        <v>#N/A</v>
      </c>
      <c r="BX4" s="185" t="e">
        <v>#N/A</v>
      </c>
      <c r="BY4" s="182" t="e">
        <v>#N/A</v>
      </c>
      <c r="BZ4" s="192" t="s">
        <v>9023</v>
      </c>
      <c r="CA4" s="192" t="e">
        <v>#N/A</v>
      </c>
      <c r="CB4" s="192" t="e">
        <v>#N/A</v>
      </c>
      <c r="CC4" s="192" t="e">
        <v>#N/A</v>
      </c>
      <c r="CD4" s="192" t="e">
        <v>#N/A</v>
      </c>
      <c r="CE4" s="192" t="e">
        <v>#N/A</v>
      </c>
      <c r="CF4" s="192" t="e">
        <v>#N/A</v>
      </c>
      <c r="CG4" s="193" t="e">
        <v>#N/A</v>
      </c>
      <c r="CH4" s="191" t="s">
        <v>9024</v>
      </c>
      <c r="CI4" s="192" t="e">
        <v>#N/A</v>
      </c>
      <c r="CJ4" s="192" t="e">
        <v>#N/A</v>
      </c>
      <c r="CK4" s="192" t="e">
        <v>#N/A</v>
      </c>
      <c r="CL4" s="192" t="e">
        <v>#N/A</v>
      </c>
      <c r="CM4" s="192" t="e">
        <v>#N/A</v>
      </c>
      <c r="CN4" s="192" t="e">
        <v>#N/A</v>
      </c>
      <c r="CO4" s="194" t="e">
        <v>#N/A</v>
      </c>
      <c r="CP4" s="192" t="s">
        <v>9025</v>
      </c>
      <c r="CQ4" s="185" t="e">
        <v>#N/A</v>
      </c>
      <c r="CR4" s="185" t="e">
        <v>#N/A</v>
      </c>
      <c r="CS4" s="185" t="e">
        <v>#N/A</v>
      </c>
      <c r="CT4" s="185" t="e">
        <v>#N/A</v>
      </c>
      <c r="CU4" s="185" t="e">
        <v>#N/A</v>
      </c>
      <c r="CV4" s="185" t="e">
        <v>#N/A</v>
      </c>
      <c r="CW4" s="182" t="e">
        <v>#N/A</v>
      </c>
      <c r="CX4" s="192" t="s">
        <v>4384</v>
      </c>
      <c r="CY4" s="189">
        <v>1350000</v>
      </c>
      <c r="CZ4" s="189" t="s">
        <v>4371</v>
      </c>
      <c r="DA4" s="189" t="s">
        <v>50</v>
      </c>
      <c r="DB4" s="189">
        <v>1</v>
      </c>
      <c r="DC4" s="189" t="s">
        <v>2474</v>
      </c>
      <c r="DD4" s="189" t="s">
        <v>4372</v>
      </c>
      <c r="DE4" s="195">
        <v>44546</v>
      </c>
      <c r="DF4" s="191" t="s">
        <v>4385</v>
      </c>
      <c r="DG4" s="181">
        <v>540000</v>
      </c>
      <c r="DH4" s="185" t="s">
        <v>4371</v>
      </c>
      <c r="DI4" s="185" t="s">
        <v>50</v>
      </c>
      <c r="DJ4" s="185">
        <v>1</v>
      </c>
      <c r="DK4" s="185" t="s">
        <v>2474</v>
      </c>
      <c r="DL4" s="185" t="s">
        <v>4372</v>
      </c>
      <c r="DM4" s="182">
        <v>44546</v>
      </c>
      <c r="DN4" s="192" t="s">
        <v>4386</v>
      </c>
      <c r="DO4" s="189">
        <v>837000</v>
      </c>
      <c r="DP4" s="192" t="s">
        <v>4371</v>
      </c>
      <c r="DQ4" s="192" t="s">
        <v>50</v>
      </c>
      <c r="DR4" s="192">
        <v>1</v>
      </c>
      <c r="DS4" s="192" t="s">
        <v>2474</v>
      </c>
      <c r="DT4" s="192" t="s">
        <v>4372</v>
      </c>
      <c r="DU4" s="193">
        <v>44546</v>
      </c>
      <c r="DV4" s="191" t="s">
        <v>4387</v>
      </c>
      <c r="DW4" s="181">
        <v>1026000</v>
      </c>
      <c r="DX4" s="185" t="s">
        <v>4371</v>
      </c>
      <c r="DY4" s="185" t="s">
        <v>50</v>
      </c>
      <c r="DZ4" s="185">
        <v>1</v>
      </c>
      <c r="EA4" s="185" t="s">
        <v>2474</v>
      </c>
      <c r="EB4" s="185" t="s">
        <v>4372</v>
      </c>
      <c r="EC4" s="182">
        <v>44546</v>
      </c>
      <c r="ED4" s="192" t="s">
        <v>4388</v>
      </c>
      <c r="EE4" s="189">
        <v>324000</v>
      </c>
      <c r="EF4" s="192" t="s">
        <v>4371</v>
      </c>
      <c r="EG4" s="192" t="s">
        <v>50</v>
      </c>
      <c r="EH4" s="192">
        <v>1</v>
      </c>
      <c r="EI4" s="192" t="s">
        <v>2474</v>
      </c>
      <c r="EJ4" s="192" t="s">
        <v>4372</v>
      </c>
      <c r="EK4" s="193">
        <v>44546</v>
      </c>
      <c r="EL4" s="191" t="s">
        <v>4389</v>
      </c>
      <c r="EM4" s="181">
        <v>0</v>
      </c>
      <c r="EN4" s="185" t="s">
        <v>4371</v>
      </c>
      <c r="EO4" s="185" t="s">
        <v>50</v>
      </c>
      <c r="EP4" s="185">
        <v>1</v>
      </c>
      <c r="EQ4" s="185" t="s">
        <v>2474</v>
      </c>
      <c r="ER4" s="185" t="s">
        <v>4372</v>
      </c>
      <c r="ES4" s="182">
        <v>44546</v>
      </c>
      <c r="ET4" s="192" t="s">
        <v>4452</v>
      </c>
      <c r="EU4" s="192">
        <v>4</v>
      </c>
      <c r="EV4" s="192" t="s">
        <v>4450</v>
      </c>
      <c r="EW4" s="192" t="s">
        <v>50</v>
      </c>
      <c r="EX4" s="192">
        <v>1</v>
      </c>
      <c r="EY4" s="192" t="s">
        <v>4451</v>
      </c>
      <c r="EZ4" s="192" t="s">
        <v>2316</v>
      </c>
      <c r="FA4" s="193">
        <v>44550</v>
      </c>
      <c r="FB4" s="191" t="s">
        <v>4449</v>
      </c>
      <c r="FC4" s="185">
        <v>3</v>
      </c>
      <c r="FD4" s="185" t="s">
        <v>4377</v>
      </c>
      <c r="FE4" s="185" t="s">
        <v>25</v>
      </c>
      <c r="FF4" s="185">
        <v>2</v>
      </c>
      <c r="FG4" s="185" t="s">
        <v>4448</v>
      </c>
      <c r="FH4" s="185" t="s">
        <v>4378</v>
      </c>
      <c r="FI4" s="182">
        <v>44550</v>
      </c>
      <c r="FJ4" s="191" t="s">
        <v>9026</v>
      </c>
      <c r="FK4" s="192" t="e">
        <v>#N/A</v>
      </c>
      <c r="FL4" s="192" t="e">
        <v>#N/A</v>
      </c>
      <c r="FM4" s="192" t="e">
        <v>#N/A</v>
      </c>
      <c r="FN4" s="192" t="e">
        <v>#N/A</v>
      </c>
      <c r="FO4" s="192" t="e">
        <v>#N/A</v>
      </c>
      <c r="FP4" s="189" t="e">
        <v>#N/A</v>
      </c>
      <c r="FQ4" s="190" t="e">
        <v>#N/A</v>
      </c>
      <c r="FR4" s="191" t="s">
        <v>9027</v>
      </c>
      <c r="FS4" s="185" t="e">
        <v>#N/A</v>
      </c>
      <c r="FT4" s="185" t="e">
        <v>#N/A</v>
      </c>
      <c r="FU4" s="185" t="e">
        <v>#N/A</v>
      </c>
      <c r="FV4" s="185" t="e">
        <v>#N/A</v>
      </c>
      <c r="FW4" s="185" t="e">
        <v>#N/A</v>
      </c>
      <c r="FX4" s="185" t="e">
        <v>#N/A</v>
      </c>
      <c r="FY4" s="182" t="e">
        <v>#N/A</v>
      </c>
      <c r="FZ4" s="192" t="s">
        <v>4391</v>
      </c>
      <c r="GA4" s="192">
        <v>1</v>
      </c>
      <c r="GB4" s="192" t="s">
        <v>2484</v>
      </c>
      <c r="GC4" s="192" t="s">
        <v>25</v>
      </c>
      <c r="GD4" s="192">
        <v>2</v>
      </c>
      <c r="GE4" s="192" t="s">
        <v>17</v>
      </c>
      <c r="GF4" s="192" t="s">
        <v>17</v>
      </c>
      <c r="GG4" s="193">
        <v>44546</v>
      </c>
      <c r="GH4" s="191" t="s">
        <v>4397</v>
      </c>
      <c r="GI4" s="185">
        <v>0</v>
      </c>
      <c r="GJ4" s="185" t="s">
        <v>2484</v>
      </c>
      <c r="GK4" s="185" t="s">
        <v>25</v>
      </c>
      <c r="GL4" s="185">
        <v>2</v>
      </c>
      <c r="GM4" s="185" t="s">
        <v>17</v>
      </c>
      <c r="GN4" s="185" t="s">
        <v>17</v>
      </c>
      <c r="GO4" s="182">
        <v>44546</v>
      </c>
      <c r="GP4" s="192" t="s">
        <v>4392</v>
      </c>
      <c r="GQ4" s="192">
        <v>0</v>
      </c>
      <c r="GR4" s="192" t="s">
        <v>2484</v>
      </c>
      <c r="GS4" s="192" t="s">
        <v>25</v>
      </c>
      <c r="GT4" s="192">
        <v>2</v>
      </c>
      <c r="GU4" s="192" t="s">
        <v>17</v>
      </c>
      <c r="GV4" s="192" t="s">
        <v>17</v>
      </c>
      <c r="GW4" s="193">
        <v>44546</v>
      </c>
      <c r="GX4" s="191" t="s">
        <v>4398</v>
      </c>
      <c r="GY4" s="185">
        <v>0</v>
      </c>
      <c r="GZ4" s="185" t="s">
        <v>2484</v>
      </c>
      <c r="HA4" s="185" t="s">
        <v>25</v>
      </c>
      <c r="HB4" s="185">
        <v>2</v>
      </c>
      <c r="HC4" s="185" t="s">
        <v>17</v>
      </c>
      <c r="HD4" s="185" t="s">
        <v>17</v>
      </c>
      <c r="HE4" s="182">
        <v>44546</v>
      </c>
      <c r="HF4" s="192" t="s">
        <v>4390</v>
      </c>
      <c r="HG4" s="192">
        <v>0</v>
      </c>
      <c r="HH4" s="192" t="s">
        <v>2484</v>
      </c>
      <c r="HI4" s="192" t="s">
        <v>25</v>
      </c>
      <c r="HJ4" s="192">
        <v>2</v>
      </c>
      <c r="HK4" s="192" t="s">
        <v>17</v>
      </c>
      <c r="HL4" s="192" t="s">
        <v>17</v>
      </c>
      <c r="HM4" s="193">
        <v>44546</v>
      </c>
      <c r="HN4" s="191" t="s">
        <v>4396</v>
      </c>
      <c r="HO4" s="185">
        <v>0</v>
      </c>
      <c r="HP4" s="185" t="s">
        <v>2484</v>
      </c>
      <c r="HQ4" s="185" t="s">
        <v>25</v>
      </c>
      <c r="HR4" s="185">
        <v>2</v>
      </c>
      <c r="HS4" s="185" t="s">
        <v>17</v>
      </c>
      <c r="HT4" s="185" t="s">
        <v>17</v>
      </c>
      <c r="HU4" s="182">
        <v>44546</v>
      </c>
      <c r="HV4" s="192" t="s">
        <v>4393</v>
      </c>
      <c r="HW4" s="192">
        <v>0</v>
      </c>
      <c r="HX4" s="192" t="s">
        <v>2484</v>
      </c>
      <c r="HY4" s="192" t="s">
        <v>25</v>
      </c>
      <c r="HZ4" s="192">
        <v>2</v>
      </c>
      <c r="IA4" s="192" t="s">
        <v>17</v>
      </c>
      <c r="IB4" s="192" t="s">
        <v>17</v>
      </c>
      <c r="IC4" s="193">
        <v>44546</v>
      </c>
      <c r="ID4" s="191" t="s">
        <v>4395</v>
      </c>
      <c r="IE4" s="185">
        <v>2</v>
      </c>
      <c r="IF4" s="185" t="s">
        <v>2484</v>
      </c>
      <c r="IG4" s="185" t="s">
        <v>25</v>
      </c>
      <c r="IH4" s="185">
        <v>2</v>
      </c>
      <c r="II4" s="185" t="s">
        <v>17</v>
      </c>
      <c r="IJ4" s="185" t="s">
        <v>17</v>
      </c>
      <c r="IK4" s="182">
        <v>44546</v>
      </c>
      <c r="IL4" s="192" t="s">
        <v>4394</v>
      </c>
      <c r="IM4" s="192">
        <v>0</v>
      </c>
      <c r="IN4" s="192" t="s">
        <v>2484</v>
      </c>
      <c r="IO4" s="192" t="s">
        <v>25</v>
      </c>
      <c r="IP4" s="192">
        <v>2</v>
      </c>
      <c r="IQ4" s="192" t="s">
        <v>17</v>
      </c>
      <c r="IR4" s="192" t="s">
        <v>17</v>
      </c>
      <c r="IS4" s="193">
        <v>44546</v>
      </c>
    </row>
    <row r="5" spans="1:253" s="187" customFormat="1" ht="13" customHeight="1" x14ac:dyDescent="0.25">
      <c r="A5" s="187" t="s">
        <v>1835</v>
      </c>
      <c r="B5" s="187" t="s">
        <v>8509</v>
      </c>
      <c r="C5" s="187" t="s">
        <v>1836</v>
      </c>
      <c r="D5" s="187" t="s">
        <v>1837</v>
      </c>
      <c r="E5" s="187" t="s">
        <v>7946</v>
      </c>
      <c r="F5" s="187" t="s">
        <v>2395</v>
      </c>
      <c r="G5" s="180">
        <v>3024000</v>
      </c>
      <c r="H5" s="181" t="s">
        <v>2392</v>
      </c>
      <c r="I5" s="181" t="s">
        <v>25</v>
      </c>
      <c r="J5" s="181">
        <v>2</v>
      </c>
      <c r="K5" s="181" t="s">
        <v>2394</v>
      </c>
      <c r="L5" s="181" t="s">
        <v>2393</v>
      </c>
      <c r="M5" s="182">
        <v>44312</v>
      </c>
      <c r="N5" s="191" t="s">
        <v>1897</v>
      </c>
      <c r="O5" s="183">
        <v>28203</v>
      </c>
      <c r="P5" s="183" t="s">
        <v>1783</v>
      </c>
      <c r="Q5" s="183" t="s">
        <v>50</v>
      </c>
      <c r="R5" s="183">
        <v>1</v>
      </c>
      <c r="S5" s="183" t="s">
        <v>1896</v>
      </c>
      <c r="T5" s="183" t="s">
        <v>1895</v>
      </c>
      <c r="U5" s="184">
        <v>44160</v>
      </c>
      <c r="V5" s="191" t="s">
        <v>2396</v>
      </c>
      <c r="W5" s="181">
        <v>3024000</v>
      </c>
      <c r="X5" s="181" t="s">
        <v>2392</v>
      </c>
      <c r="Y5" s="181" t="s">
        <v>25</v>
      </c>
      <c r="Z5" s="181">
        <v>2</v>
      </c>
      <c r="AA5" s="181" t="s">
        <v>2394</v>
      </c>
      <c r="AB5" s="181" t="s">
        <v>2393</v>
      </c>
      <c r="AC5" s="182">
        <v>44312</v>
      </c>
      <c r="AD5" s="191" t="s">
        <v>2400</v>
      </c>
      <c r="AE5" s="189">
        <v>84000</v>
      </c>
      <c r="AF5" s="189" t="s">
        <v>2397</v>
      </c>
      <c r="AG5" s="189" t="s">
        <v>25</v>
      </c>
      <c r="AH5" s="189">
        <v>2</v>
      </c>
      <c r="AI5" s="189" t="s">
        <v>2399</v>
      </c>
      <c r="AJ5" s="189" t="s">
        <v>2398</v>
      </c>
      <c r="AK5" s="190">
        <v>44312</v>
      </c>
      <c r="AL5" s="191" t="s">
        <v>2404</v>
      </c>
      <c r="AM5" s="181">
        <v>66000</v>
      </c>
      <c r="AN5" s="181" t="s">
        <v>2401</v>
      </c>
      <c r="AO5" s="181" t="s">
        <v>25</v>
      </c>
      <c r="AP5" s="181">
        <v>2</v>
      </c>
      <c r="AQ5" s="181" t="s">
        <v>2403</v>
      </c>
      <c r="AR5" s="181" t="s">
        <v>2402</v>
      </c>
      <c r="AS5" s="182">
        <v>44312</v>
      </c>
      <c r="AT5" s="192" t="s">
        <v>1842</v>
      </c>
      <c r="AU5" s="189" t="s">
        <v>17</v>
      </c>
      <c r="AV5" s="189" t="s">
        <v>17</v>
      </c>
      <c r="AW5" s="189" t="s">
        <v>17</v>
      </c>
      <c r="AX5" s="189" t="s">
        <v>17</v>
      </c>
      <c r="AY5" s="189" t="s">
        <v>17</v>
      </c>
      <c r="AZ5" s="189" t="s">
        <v>17</v>
      </c>
      <c r="BA5" s="190">
        <v>44139</v>
      </c>
      <c r="BB5" s="191" t="s">
        <v>1841</v>
      </c>
      <c r="BC5" s="181" t="s">
        <v>17</v>
      </c>
      <c r="BD5" s="181" t="s">
        <v>17</v>
      </c>
      <c r="BE5" s="181" t="s">
        <v>17</v>
      </c>
      <c r="BF5" s="181" t="s">
        <v>17</v>
      </c>
      <c r="BG5" s="181" t="s">
        <v>17</v>
      </c>
      <c r="BH5" s="181" t="s">
        <v>17</v>
      </c>
      <c r="BI5" s="182">
        <v>44139</v>
      </c>
      <c r="BJ5" s="192" t="s">
        <v>2727</v>
      </c>
      <c r="BK5" s="192">
        <v>1</v>
      </c>
      <c r="BL5" s="192" t="s">
        <v>2724</v>
      </c>
      <c r="BM5" s="192" t="s">
        <v>25</v>
      </c>
      <c r="BN5" s="192">
        <v>2</v>
      </c>
      <c r="BO5" s="192" t="s">
        <v>2726</v>
      </c>
      <c r="BP5" s="189" t="s">
        <v>2725</v>
      </c>
      <c r="BQ5" s="193">
        <v>44413</v>
      </c>
      <c r="BR5" s="191" t="s">
        <v>1838</v>
      </c>
      <c r="BS5" s="185" t="s">
        <v>17</v>
      </c>
      <c r="BT5" s="185" t="s">
        <v>17</v>
      </c>
      <c r="BU5" s="185" t="s">
        <v>17</v>
      </c>
      <c r="BV5" s="185" t="s">
        <v>17</v>
      </c>
      <c r="BW5" s="185" t="s">
        <v>17</v>
      </c>
      <c r="BX5" s="185" t="s">
        <v>17</v>
      </c>
      <c r="BY5" s="182">
        <v>44139</v>
      </c>
      <c r="BZ5" s="192" t="s">
        <v>1839</v>
      </c>
      <c r="CA5" s="192" t="s">
        <v>17</v>
      </c>
      <c r="CB5" s="192" t="s">
        <v>17</v>
      </c>
      <c r="CC5" s="192" t="s">
        <v>17</v>
      </c>
      <c r="CD5" s="192" t="s">
        <v>17</v>
      </c>
      <c r="CE5" s="192" t="s">
        <v>17</v>
      </c>
      <c r="CF5" s="192" t="s">
        <v>17</v>
      </c>
      <c r="CG5" s="193">
        <v>44139</v>
      </c>
      <c r="CH5" s="191" t="s">
        <v>9028</v>
      </c>
      <c r="CI5" s="192" t="e">
        <v>#N/A</v>
      </c>
      <c r="CJ5" s="192" t="e">
        <v>#N/A</v>
      </c>
      <c r="CK5" s="192" t="e">
        <v>#N/A</v>
      </c>
      <c r="CL5" s="192" t="e">
        <v>#N/A</v>
      </c>
      <c r="CM5" s="192" t="e">
        <v>#N/A</v>
      </c>
      <c r="CN5" s="192" t="e">
        <v>#N/A</v>
      </c>
      <c r="CO5" s="194" t="e">
        <v>#N/A</v>
      </c>
      <c r="CP5" s="192" t="s">
        <v>1840</v>
      </c>
      <c r="CQ5" s="185" t="s">
        <v>17</v>
      </c>
      <c r="CR5" s="185" t="s">
        <v>17</v>
      </c>
      <c r="CS5" s="185" t="s">
        <v>17</v>
      </c>
      <c r="CT5" s="185" t="s">
        <v>17</v>
      </c>
      <c r="CU5" s="185" t="s">
        <v>17</v>
      </c>
      <c r="CV5" s="185" t="s">
        <v>17</v>
      </c>
      <c r="CW5" s="182">
        <v>44139</v>
      </c>
      <c r="CX5" s="192" t="s">
        <v>2406</v>
      </c>
      <c r="CY5" s="189">
        <v>66000</v>
      </c>
      <c r="CZ5" s="189" t="s">
        <v>2397</v>
      </c>
      <c r="DA5" s="189" t="s">
        <v>25</v>
      </c>
      <c r="DB5" s="189">
        <v>2</v>
      </c>
      <c r="DC5" s="189" t="s">
        <v>2405</v>
      </c>
      <c r="DD5" s="189" t="s">
        <v>2398</v>
      </c>
      <c r="DE5" s="195">
        <v>44312</v>
      </c>
      <c r="DF5" s="191" t="s">
        <v>2407</v>
      </c>
      <c r="DG5" s="181">
        <v>2874000</v>
      </c>
      <c r="DH5" s="185" t="s">
        <v>2397</v>
      </c>
      <c r="DI5" s="185" t="s">
        <v>25</v>
      </c>
      <c r="DJ5" s="185">
        <v>2</v>
      </c>
      <c r="DK5" s="185" t="s">
        <v>2405</v>
      </c>
      <c r="DL5" s="185" t="s">
        <v>2398</v>
      </c>
      <c r="DM5" s="182">
        <v>44312</v>
      </c>
      <c r="DN5" s="192" t="s">
        <v>2408</v>
      </c>
      <c r="DO5" s="189">
        <v>18000</v>
      </c>
      <c r="DP5" s="192" t="s">
        <v>2397</v>
      </c>
      <c r="DQ5" s="192" t="s">
        <v>25</v>
      </c>
      <c r="DR5" s="192">
        <v>2</v>
      </c>
      <c r="DS5" s="192" t="s">
        <v>2405</v>
      </c>
      <c r="DT5" s="192" t="s">
        <v>2398</v>
      </c>
      <c r="DU5" s="193">
        <v>44312</v>
      </c>
      <c r="DV5" s="191" t="s">
        <v>2409</v>
      </c>
      <c r="DW5" s="181">
        <v>66000</v>
      </c>
      <c r="DX5" s="185" t="s">
        <v>2397</v>
      </c>
      <c r="DY5" s="185" t="s">
        <v>25</v>
      </c>
      <c r="DZ5" s="185">
        <v>2</v>
      </c>
      <c r="EA5" s="185" t="s">
        <v>2405</v>
      </c>
      <c r="EB5" s="185" t="s">
        <v>2398</v>
      </c>
      <c r="EC5" s="182">
        <v>44312</v>
      </c>
      <c r="ED5" s="192" t="s">
        <v>2054</v>
      </c>
      <c r="EE5" s="189">
        <v>0</v>
      </c>
      <c r="EF5" s="192" t="s">
        <v>2051</v>
      </c>
      <c r="EG5" s="192" t="s">
        <v>25</v>
      </c>
      <c r="EH5" s="192">
        <v>2</v>
      </c>
      <c r="EI5" s="192" t="s">
        <v>2053</v>
      </c>
      <c r="EJ5" s="192" t="s">
        <v>2052</v>
      </c>
      <c r="EK5" s="193">
        <v>44223</v>
      </c>
      <c r="EL5" s="191" t="s">
        <v>2055</v>
      </c>
      <c r="EM5" s="181">
        <v>0</v>
      </c>
      <c r="EN5" s="185" t="s">
        <v>2051</v>
      </c>
      <c r="EO5" s="185" t="s">
        <v>25</v>
      </c>
      <c r="EP5" s="185">
        <v>2</v>
      </c>
      <c r="EQ5" s="185" t="s">
        <v>2053</v>
      </c>
      <c r="ER5" s="185" t="s">
        <v>2052</v>
      </c>
      <c r="ES5" s="182">
        <v>44223</v>
      </c>
      <c r="ET5" s="192" t="s">
        <v>2731</v>
      </c>
      <c r="EU5" s="192">
        <v>1</v>
      </c>
      <c r="EV5" s="192" t="s">
        <v>2728</v>
      </c>
      <c r="EW5" s="192" t="s">
        <v>25</v>
      </c>
      <c r="EX5" s="192">
        <v>2</v>
      </c>
      <c r="EY5" s="192" t="s">
        <v>2730</v>
      </c>
      <c r="EZ5" s="192" t="s">
        <v>2729</v>
      </c>
      <c r="FA5" s="193">
        <v>44413</v>
      </c>
      <c r="FB5" s="191" t="s">
        <v>2059</v>
      </c>
      <c r="FC5" s="185">
        <v>2</v>
      </c>
      <c r="FD5" s="185" t="s">
        <v>2056</v>
      </c>
      <c r="FE5" s="185" t="s">
        <v>25</v>
      </c>
      <c r="FF5" s="185">
        <v>2</v>
      </c>
      <c r="FG5" s="185" t="s">
        <v>2058</v>
      </c>
      <c r="FH5" s="185" t="s">
        <v>2057</v>
      </c>
      <c r="FI5" s="182">
        <v>44223</v>
      </c>
      <c r="FJ5" s="191" t="s">
        <v>1843</v>
      </c>
      <c r="FK5" s="192" t="s">
        <v>17</v>
      </c>
      <c r="FL5" s="192" t="s">
        <v>17</v>
      </c>
      <c r="FM5" s="192" t="s">
        <v>17</v>
      </c>
      <c r="FN5" s="192" t="s">
        <v>17</v>
      </c>
      <c r="FO5" s="192" t="s">
        <v>17</v>
      </c>
      <c r="FP5" s="189" t="s">
        <v>17</v>
      </c>
      <c r="FQ5" s="190">
        <v>44139</v>
      </c>
      <c r="FR5" s="191" t="s">
        <v>1844</v>
      </c>
      <c r="FS5" s="185" t="s">
        <v>17</v>
      </c>
      <c r="FT5" s="185" t="s">
        <v>17</v>
      </c>
      <c r="FU5" s="185" t="s">
        <v>17</v>
      </c>
      <c r="FV5" s="185" t="s">
        <v>17</v>
      </c>
      <c r="FW5" s="185" t="s">
        <v>17</v>
      </c>
      <c r="FX5" s="185" t="s">
        <v>17</v>
      </c>
      <c r="FY5" s="182">
        <v>44139</v>
      </c>
      <c r="FZ5" s="192" t="s">
        <v>3478</v>
      </c>
      <c r="GA5" s="192">
        <v>0</v>
      </c>
      <c r="GB5" s="192" t="s">
        <v>2484</v>
      </c>
      <c r="GC5" s="192" t="s">
        <v>25</v>
      </c>
      <c r="GD5" s="192">
        <v>2</v>
      </c>
      <c r="GE5" s="192" t="s">
        <v>17</v>
      </c>
      <c r="GF5" s="192" t="s">
        <v>17</v>
      </c>
      <c r="GG5" s="193">
        <v>44496</v>
      </c>
      <c r="GH5" s="191" t="s">
        <v>3484</v>
      </c>
      <c r="GI5" s="185">
        <v>0</v>
      </c>
      <c r="GJ5" s="185" t="s">
        <v>2484</v>
      </c>
      <c r="GK5" s="185" t="s">
        <v>25</v>
      </c>
      <c r="GL5" s="185">
        <v>2</v>
      </c>
      <c r="GM5" s="185" t="s">
        <v>17</v>
      </c>
      <c r="GN5" s="185" t="s">
        <v>17</v>
      </c>
      <c r="GO5" s="182">
        <v>44496</v>
      </c>
      <c r="GP5" s="192" t="s">
        <v>3479</v>
      </c>
      <c r="GQ5" s="192">
        <v>0</v>
      </c>
      <c r="GR5" s="192" t="s">
        <v>2484</v>
      </c>
      <c r="GS5" s="192" t="s">
        <v>25</v>
      </c>
      <c r="GT5" s="192">
        <v>2</v>
      </c>
      <c r="GU5" s="192" t="s">
        <v>17</v>
      </c>
      <c r="GV5" s="192" t="s">
        <v>17</v>
      </c>
      <c r="GW5" s="193">
        <v>44496</v>
      </c>
      <c r="GX5" s="191" t="s">
        <v>3485</v>
      </c>
      <c r="GY5" s="185">
        <v>0</v>
      </c>
      <c r="GZ5" s="185" t="s">
        <v>2484</v>
      </c>
      <c r="HA5" s="185" t="s">
        <v>25</v>
      </c>
      <c r="HB5" s="185">
        <v>2</v>
      </c>
      <c r="HC5" s="185" t="s">
        <v>17</v>
      </c>
      <c r="HD5" s="185" t="s">
        <v>17</v>
      </c>
      <c r="HE5" s="182">
        <v>44496</v>
      </c>
      <c r="HF5" s="192" t="s">
        <v>3477</v>
      </c>
      <c r="HG5" s="192">
        <v>0</v>
      </c>
      <c r="HH5" s="192" t="s">
        <v>2484</v>
      </c>
      <c r="HI5" s="192" t="s">
        <v>25</v>
      </c>
      <c r="HJ5" s="192">
        <v>2</v>
      </c>
      <c r="HK5" s="192" t="s">
        <v>17</v>
      </c>
      <c r="HL5" s="192" t="s">
        <v>17</v>
      </c>
      <c r="HM5" s="193">
        <v>44496</v>
      </c>
      <c r="HN5" s="191" t="s">
        <v>3483</v>
      </c>
      <c r="HO5" s="185">
        <v>0</v>
      </c>
      <c r="HP5" s="185" t="s">
        <v>2484</v>
      </c>
      <c r="HQ5" s="185" t="s">
        <v>25</v>
      </c>
      <c r="HR5" s="185">
        <v>2</v>
      </c>
      <c r="HS5" s="185" t="s">
        <v>17</v>
      </c>
      <c r="HT5" s="185" t="s">
        <v>17</v>
      </c>
      <c r="HU5" s="182">
        <v>44496</v>
      </c>
      <c r="HV5" s="192" t="s">
        <v>3480</v>
      </c>
      <c r="HW5" s="192">
        <v>0</v>
      </c>
      <c r="HX5" s="192" t="s">
        <v>2484</v>
      </c>
      <c r="HY5" s="192" t="s">
        <v>25</v>
      </c>
      <c r="HZ5" s="192">
        <v>2</v>
      </c>
      <c r="IA5" s="192" t="s">
        <v>17</v>
      </c>
      <c r="IB5" s="192" t="s">
        <v>17</v>
      </c>
      <c r="IC5" s="193">
        <v>44496</v>
      </c>
      <c r="ID5" s="191" t="s">
        <v>3482</v>
      </c>
      <c r="IE5" s="185">
        <v>1</v>
      </c>
      <c r="IF5" s="185" t="s">
        <v>2484</v>
      </c>
      <c r="IG5" s="185" t="s">
        <v>25</v>
      </c>
      <c r="IH5" s="185">
        <v>2</v>
      </c>
      <c r="II5" s="185" t="s">
        <v>17</v>
      </c>
      <c r="IJ5" s="185" t="s">
        <v>17</v>
      </c>
      <c r="IK5" s="182">
        <v>44496</v>
      </c>
      <c r="IL5" s="192" t="s">
        <v>3481</v>
      </c>
      <c r="IM5" s="192">
        <v>0</v>
      </c>
      <c r="IN5" s="192" t="s">
        <v>2484</v>
      </c>
      <c r="IO5" s="192" t="s">
        <v>25</v>
      </c>
      <c r="IP5" s="192">
        <v>2</v>
      </c>
      <c r="IQ5" s="192" t="s">
        <v>17</v>
      </c>
      <c r="IR5" s="192" t="s">
        <v>17</v>
      </c>
      <c r="IS5" s="193">
        <v>44496</v>
      </c>
    </row>
    <row r="6" spans="1:253" s="187" customFormat="1" ht="13" customHeight="1" x14ac:dyDescent="0.25">
      <c r="A6" s="187" t="s">
        <v>1845</v>
      </c>
      <c r="B6" s="187" t="s">
        <v>8509</v>
      </c>
      <c r="C6" s="187" t="s">
        <v>1846</v>
      </c>
      <c r="D6" s="187" t="s">
        <v>1847</v>
      </c>
      <c r="E6" s="187" t="s">
        <v>7953</v>
      </c>
      <c r="F6" s="187" t="s">
        <v>6867</v>
      </c>
      <c r="G6" s="180">
        <v>10040000</v>
      </c>
      <c r="H6" s="181" t="s">
        <v>6864</v>
      </c>
      <c r="I6" s="181" t="s">
        <v>25</v>
      </c>
      <c r="J6" s="181">
        <v>2</v>
      </c>
      <c r="K6" s="181" t="s">
        <v>6866</v>
      </c>
      <c r="L6" s="181" t="s">
        <v>6865</v>
      </c>
      <c r="M6" s="182">
        <v>44683</v>
      </c>
      <c r="N6" s="191" t="s">
        <v>1860</v>
      </c>
      <c r="O6" s="183">
        <v>31560</v>
      </c>
      <c r="P6" s="183" t="s">
        <v>1857</v>
      </c>
      <c r="Q6" s="183" t="s">
        <v>50</v>
      </c>
      <c r="R6" s="183">
        <v>1</v>
      </c>
      <c r="S6" s="183" t="s">
        <v>1859</v>
      </c>
      <c r="T6" s="183" t="s">
        <v>1858</v>
      </c>
      <c r="U6" s="184">
        <v>44139</v>
      </c>
      <c r="V6" s="191" t="s">
        <v>1934</v>
      </c>
      <c r="W6" s="181">
        <v>5874000</v>
      </c>
      <c r="X6" s="181" t="s">
        <v>1929</v>
      </c>
      <c r="Y6" s="181" t="s">
        <v>22</v>
      </c>
      <c r="Z6" s="181">
        <v>3</v>
      </c>
      <c r="AA6" s="181" t="s">
        <v>1933</v>
      </c>
      <c r="AB6" s="181" t="s">
        <v>1930</v>
      </c>
      <c r="AC6" s="182">
        <v>44182</v>
      </c>
      <c r="AD6" s="191" t="s">
        <v>1932</v>
      </c>
      <c r="AE6" s="189">
        <v>5874000</v>
      </c>
      <c r="AF6" s="189" t="s">
        <v>1929</v>
      </c>
      <c r="AG6" s="189" t="s">
        <v>22</v>
      </c>
      <c r="AH6" s="189">
        <v>3</v>
      </c>
      <c r="AI6" s="189" t="s">
        <v>1931</v>
      </c>
      <c r="AJ6" s="189" t="s">
        <v>1930</v>
      </c>
      <c r="AK6" s="190">
        <v>44182</v>
      </c>
      <c r="AL6" s="191" t="s">
        <v>2256</v>
      </c>
      <c r="AM6" s="181">
        <v>91000</v>
      </c>
      <c r="AN6" s="181" t="s">
        <v>2253</v>
      </c>
      <c r="AO6" s="181" t="s">
        <v>25</v>
      </c>
      <c r="AP6" s="181">
        <v>2</v>
      </c>
      <c r="AQ6" s="181" t="s">
        <v>2255</v>
      </c>
      <c r="AR6" s="181" t="s">
        <v>2254</v>
      </c>
      <c r="AS6" s="182">
        <v>44269</v>
      </c>
      <c r="AT6" s="192" t="s">
        <v>1856</v>
      </c>
      <c r="AU6" s="189" t="s">
        <v>17</v>
      </c>
      <c r="AV6" s="189" t="s">
        <v>17</v>
      </c>
      <c r="AW6" s="189" t="s">
        <v>17</v>
      </c>
      <c r="AX6" s="189" t="s">
        <v>17</v>
      </c>
      <c r="AY6" s="189" t="s">
        <v>17</v>
      </c>
      <c r="AZ6" s="189" t="s">
        <v>17</v>
      </c>
      <c r="BA6" s="190">
        <v>44139</v>
      </c>
      <c r="BB6" s="191" t="s">
        <v>1855</v>
      </c>
      <c r="BC6" s="181" t="s">
        <v>17</v>
      </c>
      <c r="BD6" s="181" t="s">
        <v>17</v>
      </c>
      <c r="BE6" s="181" t="s">
        <v>17</v>
      </c>
      <c r="BF6" s="181" t="s">
        <v>17</v>
      </c>
      <c r="BG6" s="181" t="s">
        <v>17</v>
      </c>
      <c r="BH6" s="181" t="s">
        <v>17</v>
      </c>
      <c r="BI6" s="182">
        <v>44139</v>
      </c>
      <c r="BJ6" s="192" t="s">
        <v>7161</v>
      </c>
      <c r="BK6" s="192">
        <v>7</v>
      </c>
      <c r="BL6" s="192" t="s">
        <v>7159</v>
      </c>
      <c r="BM6" s="192" t="s">
        <v>25</v>
      </c>
      <c r="BN6" s="192">
        <v>2</v>
      </c>
      <c r="BO6" s="192" t="s">
        <v>7160</v>
      </c>
      <c r="BP6" s="189" t="s">
        <v>2316</v>
      </c>
      <c r="BQ6" s="193">
        <v>44700</v>
      </c>
      <c r="BR6" s="191" t="s">
        <v>1848</v>
      </c>
      <c r="BS6" s="185" t="s">
        <v>17</v>
      </c>
      <c r="BT6" s="185" t="s">
        <v>17</v>
      </c>
      <c r="BU6" s="185" t="s">
        <v>17</v>
      </c>
      <c r="BV6" s="185" t="s">
        <v>17</v>
      </c>
      <c r="BW6" s="185" t="s">
        <v>17</v>
      </c>
      <c r="BX6" s="185" t="s">
        <v>17</v>
      </c>
      <c r="BY6" s="182">
        <v>44139</v>
      </c>
      <c r="BZ6" s="192" t="s">
        <v>1849</v>
      </c>
      <c r="CA6" s="192" t="s">
        <v>17</v>
      </c>
      <c r="CB6" s="192" t="s">
        <v>17</v>
      </c>
      <c r="CC6" s="192" t="s">
        <v>17</v>
      </c>
      <c r="CD6" s="192" t="s">
        <v>17</v>
      </c>
      <c r="CE6" s="192" t="s">
        <v>17</v>
      </c>
      <c r="CF6" s="192" t="s">
        <v>17</v>
      </c>
      <c r="CG6" s="193">
        <v>44139</v>
      </c>
      <c r="CH6" s="191" t="s">
        <v>9029</v>
      </c>
      <c r="CI6" s="192" t="e">
        <v>#N/A</v>
      </c>
      <c r="CJ6" s="192" t="e">
        <v>#N/A</v>
      </c>
      <c r="CK6" s="192" t="e">
        <v>#N/A</v>
      </c>
      <c r="CL6" s="192" t="e">
        <v>#N/A</v>
      </c>
      <c r="CM6" s="192" t="e">
        <v>#N/A</v>
      </c>
      <c r="CN6" s="192" t="e">
        <v>#N/A</v>
      </c>
      <c r="CO6" s="194" t="e">
        <v>#N/A</v>
      </c>
      <c r="CP6" s="192" t="s">
        <v>1852</v>
      </c>
      <c r="CQ6" s="185" t="s">
        <v>17</v>
      </c>
      <c r="CR6" s="185" t="s">
        <v>17</v>
      </c>
      <c r="CS6" s="185" t="s">
        <v>17</v>
      </c>
      <c r="CT6" s="185" t="s">
        <v>17</v>
      </c>
      <c r="CU6" s="185" t="s">
        <v>17</v>
      </c>
      <c r="CV6" s="185" t="s">
        <v>17</v>
      </c>
      <c r="CW6" s="182">
        <v>44139</v>
      </c>
      <c r="CX6" s="192" t="s">
        <v>1865</v>
      </c>
      <c r="CY6" s="189" t="s">
        <v>17</v>
      </c>
      <c r="CZ6" s="189" t="s">
        <v>17</v>
      </c>
      <c r="DA6" s="189" t="s">
        <v>17</v>
      </c>
      <c r="DB6" s="189" t="s">
        <v>17</v>
      </c>
      <c r="DC6" s="189" t="s">
        <v>1853</v>
      </c>
      <c r="DD6" s="189" t="s">
        <v>17</v>
      </c>
      <c r="DE6" s="195">
        <v>44139</v>
      </c>
      <c r="DF6" s="191" t="s">
        <v>1861</v>
      </c>
      <c r="DG6" s="181" t="s">
        <v>17</v>
      </c>
      <c r="DH6" s="185" t="s">
        <v>17</v>
      </c>
      <c r="DI6" s="185" t="s">
        <v>17</v>
      </c>
      <c r="DJ6" s="185" t="s">
        <v>17</v>
      </c>
      <c r="DK6" s="185" t="s">
        <v>1853</v>
      </c>
      <c r="DL6" s="185" t="s">
        <v>17</v>
      </c>
      <c r="DM6" s="182">
        <v>44139</v>
      </c>
      <c r="DN6" s="192" t="s">
        <v>1867</v>
      </c>
      <c r="DO6" s="189" t="s">
        <v>17</v>
      </c>
      <c r="DP6" s="192" t="s">
        <v>17</v>
      </c>
      <c r="DQ6" s="192" t="s">
        <v>17</v>
      </c>
      <c r="DR6" s="192" t="s">
        <v>17</v>
      </c>
      <c r="DS6" s="192" t="s">
        <v>1853</v>
      </c>
      <c r="DT6" s="192" t="s">
        <v>17</v>
      </c>
      <c r="DU6" s="193">
        <v>44139</v>
      </c>
      <c r="DV6" s="191" t="s">
        <v>1862</v>
      </c>
      <c r="DW6" s="181" t="s">
        <v>17</v>
      </c>
      <c r="DX6" s="185" t="s">
        <v>17</v>
      </c>
      <c r="DY6" s="185" t="s">
        <v>17</v>
      </c>
      <c r="DZ6" s="185" t="s">
        <v>17</v>
      </c>
      <c r="EA6" s="185" t="s">
        <v>1853</v>
      </c>
      <c r="EB6" s="185" t="s">
        <v>17</v>
      </c>
      <c r="EC6" s="182">
        <v>44139</v>
      </c>
      <c r="ED6" s="192" t="s">
        <v>1866</v>
      </c>
      <c r="EE6" s="189" t="s">
        <v>17</v>
      </c>
      <c r="EF6" s="192" t="s">
        <v>17</v>
      </c>
      <c r="EG6" s="192" t="s">
        <v>17</v>
      </c>
      <c r="EH6" s="192" t="s">
        <v>17</v>
      </c>
      <c r="EI6" s="192" t="s">
        <v>1853</v>
      </c>
      <c r="EJ6" s="192" t="s">
        <v>17</v>
      </c>
      <c r="EK6" s="193">
        <v>44139</v>
      </c>
      <c r="EL6" s="191" t="s">
        <v>1854</v>
      </c>
      <c r="EM6" s="181" t="s">
        <v>17</v>
      </c>
      <c r="EN6" s="185" t="s">
        <v>17</v>
      </c>
      <c r="EO6" s="185" t="s">
        <v>17</v>
      </c>
      <c r="EP6" s="185" t="s">
        <v>17</v>
      </c>
      <c r="EQ6" s="185" t="s">
        <v>1853</v>
      </c>
      <c r="ER6" s="185" t="s">
        <v>17</v>
      </c>
      <c r="ES6" s="182">
        <v>44139</v>
      </c>
      <c r="ET6" s="192" t="s">
        <v>7162</v>
      </c>
      <c r="EU6" s="192">
        <v>7</v>
      </c>
      <c r="EV6" s="192" t="s">
        <v>7159</v>
      </c>
      <c r="EW6" s="192" t="s">
        <v>25</v>
      </c>
      <c r="EX6" s="192">
        <v>2</v>
      </c>
      <c r="EY6" s="192" t="s">
        <v>7160</v>
      </c>
      <c r="EZ6" s="192" t="s">
        <v>2316</v>
      </c>
      <c r="FA6" s="193">
        <v>44700</v>
      </c>
      <c r="FB6" s="191" t="s">
        <v>1851</v>
      </c>
      <c r="FC6" s="185">
        <v>3</v>
      </c>
      <c r="FD6" s="185" t="s">
        <v>17</v>
      </c>
      <c r="FE6" s="185" t="s">
        <v>17</v>
      </c>
      <c r="FF6" s="185" t="s">
        <v>17</v>
      </c>
      <c r="FG6" s="185" t="s">
        <v>1850</v>
      </c>
      <c r="FH6" s="185" t="s">
        <v>17</v>
      </c>
      <c r="FI6" s="182">
        <v>44139</v>
      </c>
      <c r="FJ6" s="191" t="s">
        <v>1863</v>
      </c>
      <c r="FK6" s="192" t="s">
        <v>17</v>
      </c>
      <c r="FL6" s="192" t="s">
        <v>17</v>
      </c>
      <c r="FM6" s="192" t="s">
        <v>17</v>
      </c>
      <c r="FN6" s="192" t="s">
        <v>17</v>
      </c>
      <c r="FO6" s="192" t="s">
        <v>17</v>
      </c>
      <c r="FP6" s="189" t="s">
        <v>17</v>
      </c>
      <c r="FQ6" s="190">
        <v>44139</v>
      </c>
      <c r="FR6" s="191" t="s">
        <v>1864</v>
      </c>
      <c r="FS6" s="185" t="s">
        <v>17</v>
      </c>
      <c r="FT6" s="185" t="s">
        <v>17</v>
      </c>
      <c r="FU6" s="185" t="s">
        <v>17</v>
      </c>
      <c r="FV6" s="185" t="s">
        <v>17</v>
      </c>
      <c r="FW6" s="185" t="s">
        <v>17</v>
      </c>
      <c r="FX6" s="185" t="s">
        <v>17</v>
      </c>
      <c r="FY6" s="182">
        <v>44139</v>
      </c>
      <c r="FZ6" s="192" t="s">
        <v>3487</v>
      </c>
      <c r="GA6" s="192">
        <v>1</v>
      </c>
      <c r="GB6" s="192" t="s">
        <v>2484</v>
      </c>
      <c r="GC6" s="192" t="s">
        <v>25</v>
      </c>
      <c r="GD6" s="192">
        <v>2</v>
      </c>
      <c r="GE6" s="192" t="s">
        <v>17</v>
      </c>
      <c r="GF6" s="192" t="s">
        <v>17</v>
      </c>
      <c r="GG6" s="193">
        <v>44496</v>
      </c>
      <c r="GH6" s="191" t="s">
        <v>3493</v>
      </c>
      <c r="GI6" s="185">
        <v>0</v>
      </c>
      <c r="GJ6" s="185" t="s">
        <v>2484</v>
      </c>
      <c r="GK6" s="185" t="s">
        <v>25</v>
      </c>
      <c r="GL6" s="185">
        <v>2</v>
      </c>
      <c r="GM6" s="185" t="s">
        <v>17</v>
      </c>
      <c r="GN6" s="185" t="s">
        <v>17</v>
      </c>
      <c r="GO6" s="182">
        <v>44496</v>
      </c>
      <c r="GP6" s="192" t="s">
        <v>3488</v>
      </c>
      <c r="GQ6" s="192">
        <v>1</v>
      </c>
      <c r="GR6" s="192" t="s">
        <v>2484</v>
      </c>
      <c r="GS6" s="192" t="s">
        <v>25</v>
      </c>
      <c r="GT6" s="192">
        <v>2</v>
      </c>
      <c r="GU6" s="192" t="s">
        <v>17</v>
      </c>
      <c r="GV6" s="192" t="s">
        <v>17</v>
      </c>
      <c r="GW6" s="193">
        <v>44496</v>
      </c>
      <c r="GX6" s="191" t="s">
        <v>3494</v>
      </c>
      <c r="GY6" s="185">
        <v>0</v>
      </c>
      <c r="GZ6" s="185" t="s">
        <v>2484</v>
      </c>
      <c r="HA6" s="185" t="s">
        <v>25</v>
      </c>
      <c r="HB6" s="185">
        <v>2</v>
      </c>
      <c r="HC6" s="185" t="s">
        <v>17</v>
      </c>
      <c r="HD6" s="185" t="s">
        <v>17</v>
      </c>
      <c r="HE6" s="182">
        <v>44496</v>
      </c>
      <c r="HF6" s="192" t="s">
        <v>3486</v>
      </c>
      <c r="HG6" s="192">
        <v>0</v>
      </c>
      <c r="HH6" s="192" t="s">
        <v>2484</v>
      </c>
      <c r="HI6" s="192" t="s">
        <v>25</v>
      </c>
      <c r="HJ6" s="192">
        <v>2</v>
      </c>
      <c r="HK6" s="192" t="s">
        <v>17</v>
      </c>
      <c r="HL6" s="192" t="s">
        <v>17</v>
      </c>
      <c r="HM6" s="193">
        <v>44496</v>
      </c>
      <c r="HN6" s="191" t="s">
        <v>3492</v>
      </c>
      <c r="HO6" s="185">
        <v>0</v>
      </c>
      <c r="HP6" s="185" t="s">
        <v>2484</v>
      </c>
      <c r="HQ6" s="185" t="s">
        <v>25</v>
      </c>
      <c r="HR6" s="185">
        <v>2</v>
      </c>
      <c r="HS6" s="185" t="s">
        <v>17</v>
      </c>
      <c r="HT6" s="185" t="s">
        <v>17</v>
      </c>
      <c r="HU6" s="182">
        <v>44496</v>
      </c>
      <c r="HV6" s="192" t="s">
        <v>3489</v>
      </c>
      <c r="HW6" s="192">
        <v>1</v>
      </c>
      <c r="HX6" s="192" t="s">
        <v>2484</v>
      </c>
      <c r="HY6" s="192" t="s">
        <v>25</v>
      </c>
      <c r="HZ6" s="192">
        <v>2</v>
      </c>
      <c r="IA6" s="192" t="s">
        <v>17</v>
      </c>
      <c r="IB6" s="192" t="s">
        <v>17</v>
      </c>
      <c r="IC6" s="193">
        <v>44496</v>
      </c>
      <c r="ID6" s="191" t="s">
        <v>3491</v>
      </c>
      <c r="IE6" s="185">
        <v>2</v>
      </c>
      <c r="IF6" s="185" t="s">
        <v>2484</v>
      </c>
      <c r="IG6" s="185" t="s">
        <v>25</v>
      </c>
      <c r="IH6" s="185">
        <v>2</v>
      </c>
      <c r="II6" s="185" t="s">
        <v>17</v>
      </c>
      <c r="IJ6" s="185" t="s">
        <v>17</v>
      </c>
      <c r="IK6" s="182">
        <v>44496</v>
      </c>
      <c r="IL6" s="192" t="s">
        <v>3490</v>
      </c>
      <c r="IM6" s="192">
        <v>1</v>
      </c>
      <c r="IN6" s="192" t="s">
        <v>2484</v>
      </c>
      <c r="IO6" s="192" t="s">
        <v>25</v>
      </c>
      <c r="IP6" s="192">
        <v>2</v>
      </c>
      <c r="IQ6" s="192" t="s">
        <v>17</v>
      </c>
      <c r="IR6" s="192" t="s">
        <v>17</v>
      </c>
      <c r="IS6" s="193">
        <v>44496</v>
      </c>
    </row>
    <row r="7" spans="1:253" s="187" customFormat="1" ht="13" customHeight="1" x14ac:dyDescent="0.25">
      <c r="A7" s="187" t="s">
        <v>804</v>
      </c>
      <c r="B7" s="187" t="s">
        <v>8495</v>
      </c>
      <c r="C7" s="187" t="s">
        <v>805</v>
      </c>
      <c r="D7" s="187" t="s">
        <v>806</v>
      </c>
      <c r="E7" s="187" t="s">
        <v>7954</v>
      </c>
      <c r="F7" s="187" t="s">
        <v>7400</v>
      </c>
      <c r="G7" s="180">
        <v>13000000</v>
      </c>
      <c r="H7" s="181" t="s">
        <v>7397</v>
      </c>
      <c r="I7" s="181" t="s">
        <v>25</v>
      </c>
      <c r="J7" s="181">
        <v>2</v>
      </c>
      <c r="K7" s="181" t="s">
        <v>7399</v>
      </c>
      <c r="L7" s="181" t="s">
        <v>7398</v>
      </c>
      <c r="M7" s="182">
        <v>44711</v>
      </c>
      <c r="N7" s="191" t="s">
        <v>7404</v>
      </c>
      <c r="O7" s="183">
        <v>25680</v>
      </c>
      <c r="P7" s="183" t="s">
        <v>7401</v>
      </c>
      <c r="Q7" s="183" t="s">
        <v>25</v>
      </c>
      <c r="R7" s="183">
        <v>2</v>
      </c>
      <c r="S7" s="183" t="s">
        <v>7403</v>
      </c>
      <c r="T7" s="183" t="s">
        <v>7402</v>
      </c>
      <c r="U7" s="184">
        <v>44711</v>
      </c>
      <c r="V7" s="191" t="s">
        <v>7406</v>
      </c>
      <c r="W7" s="181">
        <v>13000000</v>
      </c>
      <c r="X7" s="181" t="s">
        <v>6057</v>
      </c>
      <c r="Y7" s="181" t="s">
        <v>25</v>
      </c>
      <c r="Z7" s="181">
        <v>2</v>
      </c>
      <c r="AA7" s="181" t="s">
        <v>7405</v>
      </c>
      <c r="AB7" s="181" t="s">
        <v>7398</v>
      </c>
      <c r="AC7" s="182">
        <v>44711</v>
      </c>
      <c r="AD7" s="191" t="s">
        <v>7407</v>
      </c>
      <c r="AE7" s="189">
        <v>13000000</v>
      </c>
      <c r="AF7" s="189" t="s">
        <v>6057</v>
      </c>
      <c r="AG7" s="189" t="s">
        <v>25</v>
      </c>
      <c r="AH7" s="189">
        <v>2</v>
      </c>
      <c r="AI7" s="189" t="s">
        <v>7405</v>
      </c>
      <c r="AJ7" s="189" t="s">
        <v>7398</v>
      </c>
      <c r="AK7" s="190">
        <v>44711</v>
      </c>
      <c r="AL7" s="191" t="s">
        <v>7411</v>
      </c>
      <c r="AM7" s="181">
        <v>678000</v>
      </c>
      <c r="AN7" s="181" t="s">
        <v>7408</v>
      </c>
      <c r="AO7" s="181" t="s">
        <v>25</v>
      </c>
      <c r="AP7" s="181">
        <v>2</v>
      </c>
      <c r="AQ7" s="181" t="s">
        <v>7410</v>
      </c>
      <c r="AR7" s="181" t="s">
        <v>7409</v>
      </c>
      <c r="AS7" s="182">
        <v>44711</v>
      </c>
      <c r="AT7" s="192" t="s">
        <v>7413</v>
      </c>
      <c r="AU7" s="189" t="s">
        <v>17</v>
      </c>
      <c r="AV7" s="189" t="s">
        <v>1196</v>
      </c>
      <c r="AW7" s="189" t="s">
        <v>17</v>
      </c>
      <c r="AX7" s="189" t="s">
        <v>17</v>
      </c>
      <c r="AY7" s="189" t="s">
        <v>7412</v>
      </c>
      <c r="AZ7" s="189" t="s">
        <v>1196</v>
      </c>
      <c r="BA7" s="190">
        <v>44711</v>
      </c>
      <c r="BB7" s="191" t="s">
        <v>7431</v>
      </c>
      <c r="BC7" s="181" t="s">
        <v>17</v>
      </c>
      <c r="BD7" s="181" t="s">
        <v>17</v>
      </c>
      <c r="BE7" s="181" t="s">
        <v>17</v>
      </c>
      <c r="BF7" s="181" t="s">
        <v>17</v>
      </c>
      <c r="BG7" s="181" t="s">
        <v>7430</v>
      </c>
      <c r="BH7" s="181" t="s">
        <v>17</v>
      </c>
      <c r="BI7" s="182">
        <v>44711</v>
      </c>
      <c r="BJ7" s="192" t="s">
        <v>7417</v>
      </c>
      <c r="BK7" s="192">
        <v>124</v>
      </c>
      <c r="BL7" s="192" t="s">
        <v>7414</v>
      </c>
      <c r="BM7" s="192" t="s">
        <v>25</v>
      </c>
      <c r="BN7" s="192">
        <v>2</v>
      </c>
      <c r="BO7" s="192" t="s">
        <v>7416</v>
      </c>
      <c r="BP7" s="189" t="s">
        <v>7415</v>
      </c>
      <c r="BQ7" s="193">
        <v>44711</v>
      </c>
      <c r="BR7" s="191" t="s">
        <v>808</v>
      </c>
      <c r="BS7" s="185" t="s">
        <v>17</v>
      </c>
      <c r="BT7" s="185">
        <v>0</v>
      </c>
      <c r="BU7" s="185" t="s">
        <v>25</v>
      </c>
      <c r="BV7" s="185">
        <v>2</v>
      </c>
      <c r="BW7" s="185" t="s">
        <v>807</v>
      </c>
      <c r="BX7" s="185">
        <v>0</v>
      </c>
      <c r="BY7" s="182">
        <v>43523</v>
      </c>
      <c r="BZ7" s="192" t="s">
        <v>809</v>
      </c>
      <c r="CA7" s="192" t="s">
        <v>17</v>
      </c>
      <c r="CB7" s="192" t="s">
        <v>17</v>
      </c>
      <c r="CC7" s="192" t="s">
        <v>17</v>
      </c>
      <c r="CD7" s="192" t="s">
        <v>17</v>
      </c>
      <c r="CE7" s="192" t="s">
        <v>807</v>
      </c>
      <c r="CF7" s="192" t="s">
        <v>17</v>
      </c>
      <c r="CG7" s="193">
        <v>43523</v>
      </c>
      <c r="CH7" s="191" t="s">
        <v>9030</v>
      </c>
      <c r="CI7" s="192" t="e">
        <v>#N/A</v>
      </c>
      <c r="CJ7" s="192" t="e">
        <v>#N/A</v>
      </c>
      <c r="CK7" s="192" t="e">
        <v>#N/A</v>
      </c>
      <c r="CL7" s="192" t="e">
        <v>#N/A</v>
      </c>
      <c r="CM7" s="192" t="e">
        <v>#N/A</v>
      </c>
      <c r="CN7" s="192" t="e">
        <v>#N/A</v>
      </c>
      <c r="CO7" s="194" t="e">
        <v>#N/A</v>
      </c>
      <c r="CP7" s="192" t="s">
        <v>813</v>
      </c>
      <c r="CQ7" s="185">
        <v>444</v>
      </c>
      <c r="CR7" s="185" t="s">
        <v>810</v>
      </c>
      <c r="CS7" s="185" t="s">
        <v>25</v>
      </c>
      <c r="CT7" s="185">
        <v>2</v>
      </c>
      <c r="CU7" s="185" t="s">
        <v>812</v>
      </c>
      <c r="CV7" s="185" t="s">
        <v>811</v>
      </c>
      <c r="CW7" s="182">
        <v>43523</v>
      </c>
      <c r="CX7" s="192" t="s">
        <v>7420</v>
      </c>
      <c r="CY7" s="189">
        <v>1800000</v>
      </c>
      <c r="CZ7" s="189" t="s">
        <v>6057</v>
      </c>
      <c r="DA7" s="189" t="s">
        <v>25</v>
      </c>
      <c r="DB7" s="189">
        <v>2</v>
      </c>
      <c r="DC7" s="189" t="s">
        <v>7421</v>
      </c>
      <c r="DD7" s="189" t="s">
        <v>7398</v>
      </c>
      <c r="DE7" s="195">
        <v>44711</v>
      </c>
      <c r="DF7" s="191" t="s">
        <v>7422</v>
      </c>
      <c r="DG7" s="181">
        <v>0</v>
      </c>
      <c r="DH7" s="185" t="s">
        <v>6057</v>
      </c>
      <c r="DI7" s="185" t="s">
        <v>25</v>
      </c>
      <c r="DJ7" s="185">
        <v>2</v>
      </c>
      <c r="DK7" s="185" t="s">
        <v>7421</v>
      </c>
      <c r="DL7" s="185" t="s">
        <v>7398</v>
      </c>
      <c r="DM7" s="182">
        <v>44711</v>
      </c>
      <c r="DN7" s="192" t="s">
        <v>7423</v>
      </c>
      <c r="DO7" s="189">
        <v>11200000</v>
      </c>
      <c r="DP7" s="192" t="s">
        <v>6057</v>
      </c>
      <c r="DQ7" s="192" t="s">
        <v>25</v>
      </c>
      <c r="DR7" s="192">
        <v>2</v>
      </c>
      <c r="DS7" s="192" t="s">
        <v>7421</v>
      </c>
      <c r="DT7" s="192" t="s">
        <v>7398</v>
      </c>
      <c r="DU7" s="193">
        <v>44711</v>
      </c>
      <c r="DV7" s="191" t="s">
        <v>7424</v>
      </c>
      <c r="DW7" s="181">
        <v>1692000</v>
      </c>
      <c r="DX7" s="185" t="s">
        <v>6057</v>
      </c>
      <c r="DY7" s="185" t="s">
        <v>25</v>
      </c>
      <c r="DZ7" s="185">
        <v>2</v>
      </c>
      <c r="EA7" s="185" t="s">
        <v>7421</v>
      </c>
      <c r="EB7" s="185" t="s">
        <v>7398</v>
      </c>
      <c r="EC7" s="182">
        <v>44711</v>
      </c>
      <c r="ED7" s="192" t="s">
        <v>7425</v>
      </c>
      <c r="EE7" s="189">
        <v>108000</v>
      </c>
      <c r="EF7" s="192" t="s">
        <v>6057</v>
      </c>
      <c r="EG7" s="192" t="s">
        <v>25</v>
      </c>
      <c r="EH7" s="192">
        <v>2</v>
      </c>
      <c r="EI7" s="192" t="s">
        <v>7421</v>
      </c>
      <c r="EJ7" s="192" t="s">
        <v>7398</v>
      </c>
      <c r="EK7" s="193">
        <v>44711</v>
      </c>
      <c r="EL7" s="191" t="s">
        <v>7426</v>
      </c>
      <c r="EM7" s="181">
        <v>0</v>
      </c>
      <c r="EN7" s="185" t="s">
        <v>6057</v>
      </c>
      <c r="EO7" s="185" t="s">
        <v>25</v>
      </c>
      <c r="EP7" s="185">
        <v>2</v>
      </c>
      <c r="EQ7" s="185" t="s">
        <v>7421</v>
      </c>
      <c r="ER7" s="185" t="s">
        <v>7398</v>
      </c>
      <c r="ES7" s="182">
        <v>44711</v>
      </c>
      <c r="ET7" s="192" t="s">
        <v>7418</v>
      </c>
      <c r="EU7" s="192">
        <v>124</v>
      </c>
      <c r="EV7" s="192" t="s">
        <v>7414</v>
      </c>
      <c r="EW7" s="192" t="s">
        <v>25</v>
      </c>
      <c r="EX7" s="192">
        <v>2</v>
      </c>
      <c r="EY7" s="192" t="s">
        <v>7416</v>
      </c>
      <c r="EZ7" s="192" t="s">
        <v>7415</v>
      </c>
      <c r="FA7" s="193">
        <v>44711</v>
      </c>
      <c r="FB7" s="191" t="s">
        <v>7429</v>
      </c>
      <c r="FC7" s="185">
        <v>5</v>
      </c>
      <c r="FD7" s="185" t="s">
        <v>6057</v>
      </c>
      <c r="FE7" s="185" t="s">
        <v>50</v>
      </c>
      <c r="FF7" s="185">
        <v>1</v>
      </c>
      <c r="FG7" s="185" t="s">
        <v>7428</v>
      </c>
      <c r="FH7" s="185" t="s">
        <v>7427</v>
      </c>
      <c r="FI7" s="182">
        <v>44711</v>
      </c>
      <c r="FJ7" s="191" t="s">
        <v>814</v>
      </c>
      <c r="FK7" s="192" t="s">
        <v>17</v>
      </c>
      <c r="FL7" s="192">
        <v>0</v>
      </c>
      <c r="FM7" s="192" t="s">
        <v>25</v>
      </c>
      <c r="FN7" s="192">
        <v>2</v>
      </c>
      <c r="FO7" s="192">
        <v>0</v>
      </c>
      <c r="FP7" s="189">
        <v>0</v>
      </c>
      <c r="FQ7" s="190">
        <v>43523</v>
      </c>
      <c r="FR7" s="191" t="s">
        <v>815</v>
      </c>
      <c r="FS7" s="185" t="s">
        <v>17</v>
      </c>
      <c r="FT7" s="185">
        <v>0</v>
      </c>
      <c r="FU7" s="185" t="s">
        <v>25</v>
      </c>
      <c r="FV7" s="185">
        <v>2</v>
      </c>
      <c r="FW7" s="185">
        <v>0</v>
      </c>
      <c r="FX7" s="185">
        <v>0</v>
      </c>
      <c r="FY7" s="182">
        <v>43523</v>
      </c>
      <c r="FZ7" s="192" t="s">
        <v>3846</v>
      </c>
      <c r="GA7" s="192">
        <v>0</v>
      </c>
      <c r="GB7" s="192" t="s">
        <v>2484</v>
      </c>
      <c r="GC7" s="192" t="s">
        <v>25</v>
      </c>
      <c r="GD7" s="192">
        <v>2</v>
      </c>
      <c r="GE7" s="192" t="s">
        <v>17</v>
      </c>
      <c r="GF7" s="192" t="s">
        <v>17</v>
      </c>
      <c r="GG7" s="193">
        <v>44498</v>
      </c>
      <c r="GH7" s="191" t="s">
        <v>3852</v>
      </c>
      <c r="GI7" s="185">
        <v>1</v>
      </c>
      <c r="GJ7" s="185" t="s">
        <v>2484</v>
      </c>
      <c r="GK7" s="185" t="s">
        <v>25</v>
      </c>
      <c r="GL7" s="185">
        <v>2</v>
      </c>
      <c r="GM7" s="185" t="s">
        <v>17</v>
      </c>
      <c r="GN7" s="185" t="s">
        <v>17</v>
      </c>
      <c r="GO7" s="182">
        <v>44498</v>
      </c>
      <c r="GP7" s="192" t="s">
        <v>3847</v>
      </c>
      <c r="GQ7" s="192">
        <v>2</v>
      </c>
      <c r="GR7" s="192" t="s">
        <v>2484</v>
      </c>
      <c r="GS7" s="192" t="s">
        <v>25</v>
      </c>
      <c r="GT7" s="192">
        <v>2</v>
      </c>
      <c r="GU7" s="192" t="s">
        <v>17</v>
      </c>
      <c r="GV7" s="192" t="s">
        <v>17</v>
      </c>
      <c r="GW7" s="193">
        <v>44498</v>
      </c>
      <c r="GX7" s="191" t="s">
        <v>3853</v>
      </c>
      <c r="GY7" s="185">
        <v>0</v>
      </c>
      <c r="GZ7" s="185" t="s">
        <v>2484</v>
      </c>
      <c r="HA7" s="185" t="s">
        <v>25</v>
      </c>
      <c r="HB7" s="185">
        <v>2</v>
      </c>
      <c r="HC7" s="185" t="s">
        <v>17</v>
      </c>
      <c r="HD7" s="185" t="s">
        <v>17</v>
      </c>
      <c r="HE7" s="182">
        <v>44498</v>
      </c>
      <c r="HF7" s="192" t="s">
        <v>3845</v>
      </c>
      <c r="HG7" s="192">
        <v>2</v>
      </c>
      <c r="HH7" s="192" t="s">
        <v>2484</v>
      </c>
      <c r="HI7" s="192" t="s">
        <v>25</v>
      </c>
      <c r="HJ7" s="192">
        <v>2</v>
      </c>
      <c r="HK7" s="192" t="s">
        <v>17</v>
      </c>
      <c r="HL7" s="192" t="s">
        <v>17</v>
      </c>
      <c r="HM7" s="193">
        <v>44498</v>
      </c>
      <c r="HN7" s="191" t="s">
        <v>3851</v>
      </c>
      <c r="HO7" s="185">
        <v>1</v>
      </c>
      <c r="HP7" s="185" t="s">
        <v>2484</v>
      </c>
      <c r="HQ7" s="185" t="s">
        <v>25</v>
      </c>
      <c r="HR7" s="185">
        <v>2</v>
      </c>
      <c r="HS7" s="185" t="s">
        <v>17</v>
      </c>
      <c r="HT7" s="185" t="s">
        <v>17</v>
      </c>
      <c r="HU7" s="182">
        <v>44498</v>
      </c>
      <c r="HV7" s="192" t="s">
        <v>3848</v>
      </c>
      <c r="HW7" s="192">
        <v>0</v>
      </c>
      <c r="HX7" s="192" t="s">
        <v>2484</v>
      </c>
      <c r="HY7" s="192" t="s">
        <v>25</v>
      </c>
      <c r="HZ7" s="192">
        <v>2</v>
      </c>
      <c r="IA7" s="192" t="s">
        <v>17</v>
      </c>
      <c r="IB7" s="192" t="s">
        <v>17</v>
      </c>
      <c r="IC7" s="193">
        <v>44498</v>
      </c>
      <c r="ID7" s="191" t="s">
        <v>3850</v>
      </c>
      <c r="IE7" s="185">
        <v>0</v>
      </c>
      <c r="IF7" s="185" t="s">
        <v>2484</v>
      </c>
      <c r="IG7" s="185" t="s">
        <v>25</v>
      </c>
      <c r="IH7" s="185">
        <v>2</v>
      </c>
      <c r="II7" s="185" t="s">
        <v>17</v>
      </c>
      <c r="IJ7" s="185" t="s">
        <v>17</v>
      </c>
      <c r="IK7" s="182">
        <v>44498</v>
      </c>
      <c r="IL7" s="192" t="s">
        <v>3849</v>
      </c>
      <c r="IM7" s="192">
        <v>2</v>
      </c>
      <c r="IN7" s="192" t="s">
        <v>2484</v>
      </c>
      <c r="IO7" s="192" t="s">
        <v>25</v>
      </c>
      <c r="IP7" s="192">
        <v>2</v>
      </c>
      <c r="IQ7" s="192" t="s">
        <v>17</v>
      </c>
      <c r="IR7" s="192" t="s">
        <v>17</v>
      </c>
      <c r="IS7" s="193">
        <v>44498</v>
      </c>
    </row>
    <row r="8" spans="1:253" s="187" customFormat="1" ht="13" customHeight="1" x14ac:dyDescent="0.25">
      <c r="A8" s="187" t="s">
        <v>495</v>
      </c>
      <c r="B8" s="187" t="s">
        <v>8509</v>
      </c>
      <c r="C8" s="187" t="s">
        <v>496</v>
      </c>
      <c r="D8" s="187" t="s">
        <v>497</v>
      </c>
      <c r="E8" s="187" t="s">
        <v>7959</v>
      </c>
      <c r="F8" s="187" t="s">
        <v>2293</v>
      </c>
      <c r="G8" s="180">
        <v>21135000</v>
      </c>
      <c r="H8" s="181" t="s">
        <v>2290</v>
      </c>
      <c r="I8" s="181" t="s">
        <v>25</v>
      </c>
      <c r="J8" s="181">
        <v>2</v>
      </c>
      <c r="K8" s="181" t="s">
        <v>2292</v>
      </c>
      <c r="L8" s="181" t="s">
        <v>2291</v>
      </c>
      <c r="M8" s="182">
        <v>44278</v>
      </c>
      <c r="N8" s="191" t="s">
        <v>2655</v>
      </c>
      <c r="O8" s="183">
        <v>166445</v>
      </c>
      <c r="P8" s="183" t="s">
        <v>2652</v>
      </c>
      <c r="Q8" s="183" t="s">
        <v>50</v>
      </c>
      <c r="R8" s="183">
        <v>1</v>
      </c>
      <c r="S8" s="183" t="s">
        <v>2654</v>
      </c>
      <c r="T8" s="183" t="s">
        <v>2653</v>
      </c>
      <c r="U8" s="184">
        <v>44377</v>
      </c>
      <c r="V8" s="191" t="s">
        <v>2659</v>
      </c>
      <c r="W8" s="181">
        <v>3523000</v>
      </c>
      <c r="X8" s="181" t="s">
        <v>2656</v>
      </c>
      <c r="Y8" s="181" t="s">
        <v>50</v>
      </c>
      <c r="Z8" s="181">
        <v>1</v>
      </c>
      <c r="AA8" s="181" t="s">
        <v>2658</v>
      </c>
      <c r="AB8" s="181" t="s">
        <v>2657</v>
      </c>
      <c r="AC8" s="182">
        <v>44377</v>
      </c>
      <c r="AD8" s="191" t="s">
        <v>2661</v>
      </c>
      <c r="AE8" s="189">
        <v>3442000</v>
      </c>
      <c r="AF8" s="189" t="s">
        <v>2656</v>
      </c>
      <c r="AG8" s="189" t="s">
        <v>50</v>
      </c>
      <c r="AH8" s="189">
        <v>1</v>
      </c>
      <c r="AI8" s="189" t="s">
        <v>2660</v>
      </c>
      <c r="AJ8" s="189" t="s">
        <v>2657</v>
      </c>
      <c r="AK8" s="190">
        <v>44377</v>
      </c>
      <c r="AL8" s="191" t="s">
        <v>5481</v>
      </c>
      <c r="AM8" s="181">
        <v>1615000</v>
      </c>
      <c r="AN8" s="181" t="s">
        <v>5459</v>
      </c>
      <c r="AO8" s="181" t="s">
        <v>50</v>
      </c>
      <c r="AP8" s="181">
        <v>1</v>
      </c>
      <c r="AQ8" s="181" t="s">
        <v>5480</v>
      </c>
      <c r="AR8" s="181" t="s">
        <v>5479</v>
      </c>
      <c r="AS8" s="182">
        <v>44620</v>
      </c>
      <c r="AT8" s="192" t="s">
        <v>504</v>
      </c>
      <c r="AU8" s="189" t="s">
        <v>17</v>
      </c>
      <c r="AV8" s="189">
        <v>0</v>
      </c>
      <c r="AW8" s="189" t="s">
        <v>17</v>
      </c>
      <c r="AX8" s="189" t="s">
        <v>17</v>
      </c>
      <c r="AY8" s="189">
        <v>0</v>
      </c>
      <c r="AZ8" s="189">
        <v>0</v>
      </c>
      <c r="BA8" s="190">
        <v>43511</v>
      </c>
      <c r="BB8" s="191" t="s">
        <v>503</v>
      </c>
      <c r="BC8" s="181" t="s">
        <v>17</v>
      </c>
      <c r="BD8" s="181">
        <v>0</v>
      </c>
      <c r="BE8" s="181" t="s">
        <v>17</v>
      </c>
      <c r="BF8" s="181" t="s">
        <v>17</v>
      </c>
      <c r="BG8" s="181">
        <v>0</v>
      </c>
      <c r="BH8" s="181">
        <v>0</v>
      </c>
      <c r="BI8" s="182">
        <v>43511</v>
      </c>
      <c r="BJ8" s="192" t="s">
        <v>5482</v>
      </c>
      <c r="BK8" s="192">
        <v>1627</v>
      </c>
      <c r="BL8" s="192" t="s">
        <v>5466</v>
      </c>
      <c r="BM8" s="192" t="s">
        <v>50</v>
      </c>
      <c r="BN8" s="192">
        <v>1</v>
      </c>
      <c r="BO8" s="192" t="s">
        <v>5467</v>
      </c>
      <c r="BP8" s="189" t="s">
        <v>2316</v>
      </c>
      <c r="BQ8" s="193">
        <v>44620</v>
      </c>
      <c r="BR8" s="191" t="s">
        <v>498</v>
      </c>
      <c r="BS8" s="185" t="s">
        <v>17</v>
      </c>
      <c r="BT8" s="185">
        <v>0</v>
      </c>
      <c r="BU8" s="185" t="s">
        <v>17</v>
      </c>
      <c r="BV8" s="185" t="s">
        <v>17</v>
      </c>
      <c r="BW8" s="185">
        <v>0</v>
      </c>
      <c r="BX8" s="185">
        <v>0</v>
      </c>
      <c r="BY8" s="182">
        <v>43511</v>
      </c>
      <c r="BZ8" s="192" t="s">
        <v>499</v>
      </c>
      <c r="CA8" s="192" t="s">
        <v>17</v>
      </c>
      <c r="CB8" s="192">
        <v>0</v>
      </c>
      <c r="CC8" s="192" t="s">
        <v>17</v>
      </c>
      <c r="CD8" s="192" t="s">
        <v>17</v>
      </c>
      <c r="CE8" s="192">
        <v>0</v>
      </c>
      <c r="CF8" s="192">
        <v>0</v>
      </c>
      <c r="CG8" s="193">
        <v>43511</v>
      </c>
      <c r="CH8" s="191" t="s">
        <v>9031</v>
      </c>
      <c r="CI8" s="192" t="e">
        <v>#N/A</v>
      </c>
      <c r="CJ8" s="192" t="e">
        <v>#N/A</v>
      </c>
      <c r="CK8" s="192" t="e">
        <v>#N/A</v>
      </c>
      <c r="CL8" s="192" t="e">
        <v>#N/A</v>
      </c>
      <c r="CM8" s="192" t="e">
        <v>#N/A</v>
      </c>
      <c r="CN8" s="192" t="e">
        <v>#N/A</v>
      </c>
      <c r="CO8" s="194" t="e">
        <v>#N/A</v>
      </c>
      <c r="CP8" s="192" t="s">
        <v>502</v>
      </c>
      <c r="CQ8" s="185" t="s">
        <v>17</v>
      </c>
      <c r="CR8" s="185">
        <v>0</v>
      </c>
      <c r="CS8" s="185" t="s">
        <v>25</v>
      </c>
      <c r="CT8" s="185">
        <v>2</v>
      </c>
      <c r="CU8" s="185">
        <v>0</v>
      </c>
      <c r="CV8" s="185">
        <v>0</v>
      </c>
      <c r="CW8" s="182">
        <v>43511</v>
      </c>
      <c r="CX8" s="192" t="s">
        <v>2662</v>
      </c>
      <c r="CY8" s="189">
        <v>1442000</v>
      </c>
      <c r="CZ8" s="189" t="s">
        <v>2656</v>
      </c>
      <c r="DA8" s="189" t="s">
        <v>50</v>
      </c>
      <c r="DB8" s="189">
        <v>1</v>
      </c>
      <c r="DC8" s="189" t="s">
        <v>2474</v>
      </c>
      <c r="DD8" s="189" t="s">
        <v>2657</v>
      </c>
      <c r="DE8" s="195">
        <v>44377</v>
      </c>
      <c r="DF8" s="191" t="s">
        <v>2663</v>
      </c>
      <c r="DG8" s="181">
        <v>81000</v>
      </c>
      <c r="DH8" s="185" t="s">
        <v>2656</v>
      </c>
      <c r="DI8" s="185" t="s">
        <v>50</v>
      </c>
      <c r="DJ8" s="185">
        <v>1</v>
      </c>
      <c r="DK8" s="185" t="s">
        <v>2474</v>
      </c>
      <c r="DL8" s="185" t="s">
        <v>2657</v>
      </c>
      <c r="DM8" s="182">
        <v>44377</v>
      </c>
      <c r="DN8" s="192" t="s">
        <v>2664</v>
      </c>
      <c r="DO8" s="189">
        <v>2000000</v>
      </c>
      <c r="DP8" s="192" t="s">
        <v>2656</v>
      </c>
      <c r="DQ8" s="192" t="s">
        <v>50</v>
      </c>
      <c r="DR8" s="192">
        <v>1</v>
      </c>
      <c r="DS8" s="192" t="s">
        <v>2474</v>
      </c>
      <c r="DT8" s="192" t="s">
        <v>2657</v>
      </c>
      <c r="DU8" s="193">
        <v>44377</v>
      </c>
      <c r="DV8" s="191" t="s">
        <v>2665</v>
      </c>
      <c r="DW8" s="181">
        <v>983000</v>
      </c>
      <c r="DX8" s="185" t="s">
        <v>2656</v>
      </c>
      <c r="DY8" s="185" t="s">
        <v>50</v>
      </c>
      <c r="DZ8" s="185">
        <v>1</v>
      </c>
      <c r="EA8" s="185" t="s">
        <v>2474</v>
      </c>
      <c r="EB8" s="185" t="s">
        <v>2657</v>
      </c>
      <c r="EC8" s="182">
        <v>44377</v>
      </c>
      <c r="ED8" s="192" t="s">
        <v>2666</v>
      </c>
      <c r="EE8" s="189">
        <v>175000</v>
      </c>
      <c r="EF8" s="192" t="s">
        <v>2656</v>
      </c>
      <c r="EG8" s="192" t="s">
        <v>50</v>
      </c>
      <c r="EH8" s="192">
        <v>1</v>
      </c>
      <c r="EI8" s="192" t="s">
        <v>2474</v>
      </c>
      <c r="EJ8" s="192" t="s">
        <v>2657</v>
      </c>
      <c r="EK8" s="193">
        <v>44377</v>
      </c>
      <c r="EL8" s="191" t="s">
        <v>2667</v>
      </c>
      <c r="EM8" s="181">
        <v>284000</v>
      </c>
      <c r="EN8" s="185" t="s">
        <v>2656</v>
      </c>
      <c r="EO8" s="185" t="s">
        <v>50</v>
      </c>
      <c r="EP8" s="185">
        <v>1</v>
      </c>
      <c r="EQ8" s="185" t="s">
        <v>2474</v>
      </c>
      <c r="ER8" s="185" t="s">
        <v>2657</v>
      </c>
      <c r="ES8" s="182">
        <v>44377</v>
      </c>
      <c r="ET8" s="192" t="s">
        <v>2297</v>
      </c>
      <c r="EU8" s="192">
        <v>566</v>
      </c>
      <c r="EV8" s="192" t="s">
        <v>2294</v>
      </c>
      <c r="EW8" s="192" t="s">
        <v>25</v>
      </c>
      <c r="EX8" s="192">
        <v>2</v>
      </c>
      <c r="EY8" s="192" t="s">
        <v>2296</v>
      </c>
      <c r="EZ8" s="192" t="s">
        <v>2295</v>
      </c>
      <c r="FA8" s="193">
        <v>44278</v>
      </c>
      <c r="FB8" s="191" t="s">
        <v>501</v>
      </c>
      <c r="FC8" s="185">
        <v>4</v>
      </c>
      <c r="FD8" s="185">
        <v>0</v>
      </c>
      <c r="FE8" s="185" t="s">
        <v>25</v>
      </c>
      <c r="FF8" s="185">
        <v>2</v>
      </c>
      <c r="FG8" s="185" t="s">
        <v>500</v>
      </c>
      <c r="FH8" s="185">
        <v>0</v>
      </c>
      <c r="FI8" s="182">
        <v>43511</v>
      </c>
      <c r="FJ8" s="191" t="s">
        <v>1671</v>
      </c>
      <c r="FK8" s="192" t="s">
        <v>17</v>
      </c>
      <c r="FL8" s="192" t="s">
        <v>17</v>
      </c>
      <c r="FM8" s="192" t="s">
        <v>17</v>
      </c>
      <c r="FN8" s="192" t="s">
        <v>17</v>
      </c>
      <c r="FO8" s="192" t="s">
        <v>1670</v>
      </c>
      <c r="FP8" s="189" t="s">
        <v>17</v>
      </c>
      <c r="FQ8" s="190">
        <v>44001</v>
      </c>
      <c r="FR8" s="191" t="s">
        <v>1672</v>
      </c>
      <c r="FS8" s="185" t="s">
        <v>17</v>
      </c>
      <c r="FT8" s="185" t="s">
        <v>17</v>
      </c>
      <c r="FU8" s="185" t="s">
        <v>17</v>
      </c>
      <c r="FV8" s="185" t="s">
        <v>17</v>
      </c>
      <c r="FW8" s="185" t="s">
        <v>1670</v>
      </c>
      <c r="FX8" s="185" t="s">
        <v>17</v>
      </c>
      <c r="FY8" s="182">
        <v>44001</v>
      </c>
      <c r="FZ8" s="192" t="s">
        <v>3495</v>
      </c>
      <c r="GA8" s="192">
        <v>1</v>
      </c>
      <c r="GB8" s="192" t="s">
        <v>2484</v>
      </c>
      <c r="GC8" s="192" t="s">
        <v>25</v>
      </c>
      <c r="GD8" s="192">
        <v>2</v>
      </c>
      <c r="GE8" s="192" t="s">
        <v>17</v>
      </c>
      <c r="GF8" s="192" t="s">
        <v>17</v>
      </c>
      <c r="GG8" s="193">
        <v>44496</v>
      </c>
      <c r="GH8" s="191" t="s">
        <v>3501</v>
      </c>
      <c r="GI8" s="185">
        <v>3</v>
      </c>
      <c r="GJ8" s="185" t="s">
        <v>2484</v>
      </c>
      <c r="GK8" s="185" t="s">
        <v>25</v>
      </c>
      <c r="GL8" s="185">
        <v>2</v>
      </c>
      <c r="GM8" s="185" t="s">
        <v>17</v>
      </c>
      <c r="GN8" s="185" t="s">
        <v>17</v>
      </c>
      <c r="GO8" s="182">
        <v>44496</v>
      </c>
      <c r="GP8" s="192" t="s">
        <v>3496</v>
      </c>
      <c r="GQ8" s="192">
        <v>3</v>
      </c>
      <c r="GR8" s="192" t="s">
        <v>2484</v>
      </c>
      <c r="GS8" s="192" t="s">
        <v>25</v>
      </c>
      <c r="GT8" s="192">
        <v>2</v>
      </c>
      <c r="GU8" s="192" t="s">
        <v>17</v>
      </c>
      <c r="GV8" s="192" t="s">
        <v>17</v>
      </c>
      <c r="GW8" s="193">
        <v>44496</v>
      </c>
      <c r="GX8" s="191" t="s">
        <v>3502</v>
      </c>
      <c r="GY8" s="185">
        <v>0</v>
      </c>
      <c r="GZ8" s="185" t="s">
        <v>2484</v>
      </c>
      <c r="HA8" s="185" t="s">
        <v>25</v>
      </c>
      <c r="HB8" s="185">
        <v>2</v>
      </c>
      <c r="HC8" s="185" t="s">
        <v>17</v>
      </c>
      <c r="HD8" s="185" t="s">
        <v>17</v>
      </c>
      <c r="HE8" s="182">
        <v>44496</v>
      </c>
      <c r="HF8" s="192" t="s">
        <v>3438</v>
      </c>
      <c r="HG8" s="192">
        <v>0</v>
      </c>
      <c r="HH8" s="192" t="s">
        <v>2484</v>
      </c>
      <c r="HI8" s="192" t="s">
        <v>25</v>
      </c>
      <c r="HJ8" s="192">
        <v>2</v>
      </c>
      <c r="HK8" s="192" t="s">
        <v>17</v>
      </c>
      <c r="HL8" s="192" t="s">
        <v>17</v>
      </c>
      <c r="HM8" s="193">
        <v>44495</v>
      </c>
      <c r="HN8" s="191" t="s">
        <v>3500</v>
      </c>
      <c r="HO8" s="185">
        <v>3</v>
      </c>
      <c r="HP8" s="185" t="s">
        <v>2484</v>
      </c>
      <c r="HQ8" s="185" t="s">
        <v>25</v>
      </c>
      <c r="HR8" s="185">
        <v>2</v>
      </c>
      <c r="HS8" s="185" t="s">
        <v>17</v>
      </c>
      <c r="HT8" s="185" t="s">
        <v>17</v>
      </c>
      <c r="HU8" s="182">
        <v>44496</v>
      </c>
      <c r="HV8" s="192" t="s">
        <v>3497</v>
      </c>
      <c r="HW8" s="192">
        <v>2</v>
      </c>
      <c r="HX8" s="192" t="s">
        <v>2484</v>
      </c>
      <c r="HY8" s="192" t="s">
        <v>25</v>
      </c>
      <c r="HZ8" s="192">
        <v>2</v>
      </c>
      <c r="IA8" s="192" t="s">
        <v>17</v>
      </c>
      <c r="IB8" s="192" t="s">
        <v>17</v>
      </c>
      <c r="IC8" s="193">
        <v>44496</v>
      </c>
      <c r="ID8" s="191" t="s">
        <v>3499</v>
      </c>
      <c r="IE8" s="185">
        <v>1</v>
      </c>
      <c r="IF8" s="185" t="s">
        <v>2484</v>
      </c>
      <c r="IG8" s="185" t="s">
        <v>25</v>
      </c>
      <c r="IH8" s="185">
        <v>2</v>
      </c>
      <c r="II8" s="185" t="s">
        <v>17</v>
      </c>
      <c r="IJ8" s="185" t="s">
        <v>17</v>
      </c>
      <c r="IK8" s="182">
        <v>44496</v>
      </c>
      <c r="IL8" s="192" t="s">
        <v>3498</v>
      </c>
      <c r="IM8" s="192">
        <v>3</v>
      </c>
      <c r="IN8" s="192" t="s">
        <v>2484</v>
      </c>
      <c r="IO8" s="192" t="s">
        <v>25</v>
      </c>
      <c r="IP8" s="192">
        <v>2</v>
      </c>
      <c r="IQ8" s="192" t="s">
        <v>17</v>
      </c>
      <c r="IR8" s="192" t="s">
        <v>17</v>
      </c>
      <c r="IS8" s="193">
        <v>44496</v>
      </c>
    </row>
    <row r="9" spans="1:253" s="187" customFormat="1" ht="13" customHeight="1" x14ac:dyDescent="0.25">
      <c r="A9" s="187" t="s">
        <v>174</v>
      </c>
      <c r="B9" s="187" t="s">
        <v>8521</v>
      </c>
      <c r="C9" s="187" t="s">
        <v>175</v>
      </c>
      <c r="D9" s="187" t="s">
        <v>176</v>
      </c>
      <c r="E9" s="187" t="s">
        <v>7960</v>
      </c>
      <c r="F9" s="187" t="s">
        <v>6831</v>
      </c>
      <c r="G9" s="180">
        <v>164344000</v>
      </c>
      <c r="H9" s="181" t="s">
        <v>6829</v>
      </c>
      <c r="I9" s="181" t="s">
        <v>50</v>
      </c>
      <c r="J9" s="181">
        <v>1</v>
      </c>
      <c r="K9" s="181" t="s">
        <v>6830</v>
      </c>
      <c r="L9" s="181">
        <v>0</v>
      </c>
      <c r="M9" s="182">
        <v>44683</v>
      </c>
      <c r="N9" s="191" t="s">
        <v>6834</v>
      </c>
      <c r="O9" s="183">
        <v>730.46</v>
      </c>
      <c r="P9" s="183" t="s">
        <v>6832</v>
      </c>
      <c r="Q9" s="183" t="s">
        <v>50</v>
      </c>
      <c r="R9" s="183">
        <v>1</v>
      </c>
      <c r="S9" s="183" t="s">
        <v>6833</v>
      </c>
      <c r="T9" s="183">
        <v>0</v>
      </c>
      <c r="U9" s="184">
        <v>44683</v>
      </c>
      <c r="V9" s="191" t="s">
        <v>7589</v>
      </c>
      <c r="W9" s="181">
        <v>1466000</v>
      </c>
      <c r="X9" s="181" t="s">
        <v>7586</v>
      </c>
      <c r="Y9" s="181" t="s">
        <v>25</v>
      </c>
      <c r="Z9" s="181">
        <v>2</v>
      </c>
      <c r="AA9" s="181" t="s">
        <v>7588</v>
      </c>
      <c r="AB9" s="181" t="s">
        <v>7587</v>
      </c>
      <c r="AC9" s="182">
        <v>44712</v>
      </c>
      <c r="AD9" s="191" t="s">
        <v>7591</v>
      </c>
      <c r="AE9" s="189">
        <v>1466000</v>
      </c>
      <c r="AF9" s="189" t="s">
        <v>7586</v>
      </c>
      <c r="AG9" s="189" t="s">
        <v>25</v>
      </c>
      <c r="AH9" s="189">
        <v>2</v>
      </c>
      <c r="AI9" s="189" t="s">
        <v>7590</v>
      </c>
      <c r="AJ9" s="189" t="s">
        <v>7587</v>
      </c>
      <c r="AK9" s="190">
        <v>44712</v>
      </c>
      <c r="AL9" s="191" t="s">
        <v>7595</v>
      </c>
      <c r="AM9" s="181">
        <v>925000</v>
      </c>
      <c r="AN9" s="181" t="s">
        <v>7592</v>
      </c>
      <c r="AO9" s="181" t="s">
        <v>50</v>
      </c>
      <c r="AP9" s="181">
        <v>1</v>
      </c>
      <c r="AQ9" s="181" t="s">
        <v>7594</v>
      </c>
      <c r="AR9" s="181" t="s">
        <v>7593</v>
      </c>
      <c r="AS9" s="182">
        <v>44712</v>
      </c>
      <c r="AT9" s="192" t="s">
        <v>6835</v>
      </c>
      <c r="AU9" s="189">
        <v>0</v>
      </c>
      <c r="AV9" s="189" t="s">
        <v>17</v>
      </c>
      <c r="AW9" s="189" t="s">
        <v>22</v>
      </c>
      <c r="AX9" s="189">
        <v>3</v>
      </c>
      <c r="AY9" s="189" t="s">
        <v>18</v>
      </c>
      <c r="AZ9" s="189" t="s">
        <v>17</v>
      </c>
      <c r="BA9" s="190">
        <v>44683</v>
      </c>
      <c r="BB9" s="191" t="s">
        <v>2432</v>
      </c>
      <c r="BC9" s="181">
        <v>0</v>
      </c>
      <c r="BD9" s="181" t="s">
        <v>17</v>
      </c>
      <c r="BE9" s="181" t="s">
        <v>17</v>
      </c>
      <c r="BF9" s="181" t="s">
        <v>17</v>
      </c>
      <c r="BG9" s="181" t="s">
        <v>17</v>
      </c>
      <c r="BH9" s="181" t="s">
        <v>17</v>
      </c>
      <c r="BI9" s="182">
        <v>44334</v>
      </c>
      <c r="BJ9" s="192" t="s">
        <v>7597</v>
      </c>
      <c r="BK9" s="192">
        <v>5</v>
      </c>
      <c r="BL9" s="192" t="s">
        <v>7159</v>
      </c>
      <c r="BM9" s="192" t="s">
        <v>25</v>
      </c>
      <c r="BN9" s="192">
        <v>2</v>
      </c>
      <c r="BO9" s="192" t="s">
        <v>7596</v>
      </c>
      <c r="BP9" s="189" t="s">
        <v>1773</v>
      </c>
      <c r="BQ9" s="193">
        <v>44712</v>
      </c>
      <c r="BR9" s="191" t="s">
        <v>1064</v>
      </c>
      <c r="BS9" s="185" t="s">
        <v>17</v>
      </c>
      <c r="BT9" s="185" t="s">
        <v>17</v>
      </c>
      <c r="BU9" s="185" t="s">
        <v>17</v>
      </c>
      <c r="BV9" s="185" t="s">
        <v>17</v>
      </c>
      <c r="BW9" s="185" t="s">
        <v>17</v>
      </c>
      <c r="BX9" s="185" t="s">
        <v>17</v>
      </c>
      <c r="BY9" s="182">
        <v>43608</v>
      </c>
      <c r="BZ9" s="192" t="s">
        <v>1065</v>
      </c>
      <c r="CA9" s="192" t="s">
        <v>17</v>
      </c>
      <c r="CB9" s="192" t="s">
        <v>17</v>
      </c>
      <c r="CC9" s="192" t="s">
        <v>17</v>
      </c>
      <c r="CD9" s="192" t="s">
        <v>17</v>
      </c>
      <c r="CE9" s="192" t="s">
        <v>17</v>
      </c>
      <c r="CF9" s="192" t="s">
        <v>17</v>
      </c>
      <c r="CG9" s="193">
        <v>43608</v>
      </c>
      <c r="CH9" s="191" t="s">
        <v>9032</v>
      </c>
      <c r="CI9" s="192" t="e">
        <v>#N/A</v>
      </c>
      <c r="CJ9" s="192" t="e">
        <v>#N/A</v>
      </c>
      <c r="CK9" s="192" t="e">
        <v>#N/A</v>
      </c>
      <c r="CL9" s="192" t="e">
        <v>#N/A</v>
      </c>
      <c r="CM9" s="192" t="e">
        <v>#N/A</v>
      </c>
      <c r="CN9" s="192" t="e">
        <v>#N/A</v>
      </c>
      <c r="CO9" s="194" t="e">
        <v>#N/A</v>
      </c>
      <c r="CP9" s="192" t="s">
        <v>1436</v>
      </c>
      <c r="CQ9" s="185" t="s">
        <v>17</v>
      </c>
      <c r="CR9" s="185" t="s">
        <v>17</v>
      </c>
      <c r="CS9" s="185" t="s">
        <v>17</v>
      </c>
      <c r="CT9" s="185" t="s">
        <v>17</v>
      </c>
      <c r="CU9" s="185" t="s">
        <v>17</v>
      </c>
      <c r="CV9" s="185" t="s">
        <v>17</v>
      </c>
      <c r="CW9" s="182">
        <v>43860</v>
      </c>
      <c r="CX9" s="192" t="s">
        <v>7600</v>
      </c>
      <c r="CY9" s="189">
        <v>1466000</v>
      </c>
      <c r="CZ9" s="189" t="s">
        <v>7586</v>
      </c>
      <c r="DA9" s="189" t="s">
        <v>25</v>
      </c>
      <c r="DB9" s="189">
        <v>2</v>
      </c>
      <c r="DC9" s="189" t="s">
        <v>7601</v>
      </c>
      <c r="DD9" s="189" t="s">
        <v>7587</v>
      </c>
      <c r="DE9" s="195">
        <v>44712</v>
      </c>
      <c r="DF9" s="191" t="s">
        <v>6839</v>
      </c>
      <c r="DG9" s="181">
        <v>4000</v>
      </c>
      <c r="DH9" s="185" t="s">
        <v>6836</v>
      </c>
      <c r="DI9" s="185" t="s">
        <v>25</v>
      </c>
      <c r="DJ9" s="185">
        <v>2</v>
      </c>
      <c r="DK9" s="185" t="s">
        <v>6838</v>
      </c>
      <c r="DL9" s="185" t="s">
        <v>6837</v>
      </c>
      <c r="DM9" s="182">
        <v>44683</v>
      </c>
      <c r="DN9" s="192" t="s">
        <v>5720</v>
      </c>
      <c r="DO9" s="189">
        <v>39000</v>
      </c>
      <c r="DP9" s="192" t="s">
        <v>5717</v>
      </c>
      <c r="DQ9" s="192" t="s">
        <v>25</v>
      </c>
      <c r="DR9" s="192">
        <v>2</v>
      </c>
      <c r="DS9" s="192" t="s">
        <v>5719</v>
      </c>
      <c r="DT9" s="192" t="s">
        <v>5718</v>
      </c>
      <c r="DU9" s="193">
        <v>44635</v>
      </c>
      <c r="DV9" s="191" t="s">
        <v>7602</v>
      </c>
      <c r="DW9" s="181">
        <v>1466000</v>
      </c>
      <c r="DX9" s="185" t="s">
        <v>7586</v>
      </c>
      <c r="DY9" s="185" t="s">
        <v>25</v>
      </c>
      <c r="DZ9" s="185">
        <v>2</v>
      </c>
      <c r="EA9" s="185" t="s">
        <v>7601</v>
      </c>
      <c r="EB9" s="185" t="s">
        <v>7587</v>
      </c>
      <c r="EC9" s="182">
        <v>44712</v>
      </c>
      <c r="ED9" s="192" t="s">
        <v>2915</v>
      </c>
      <c r="EE9" s="189">
        <v>0</v>
      </c>
      <c r="EF9" s="192" t="s">
        <v>2912</v>
      </c>
      <c r="EG9" s="192" t="s">
        <v>25</v>
      </c>
      <c r="EH9" s="192">
        <v>2</v>
      </c>
      <c r="EI9" s="192" t="s">
        <v>2914</v>
      </c>
      <c r="EJ9" s="192" t="s">
        <v>2913</v>
      </c>
      <c r="EK9" s="193">
        <v>44466</v>
      </c>
      <c r="EL9" s="191" t="s">
        <v>2916</v>
      </c>
      <c r="EM9" s="181">
        <v>0</v>
      </c>
      <c r="EN9" s="185" t="s">
        <v>2912</v>
      </c>
      <c r="EO9" s="185" t="s">
        <v>25</v>
      </c>
      <c r="EP9" s="185">
        <v>2</v>
      </c>
      <c r="EQ9" s="185" t="s">
        <v>2914</v>
      </c>
      <c r="ER9" s="185" t="s">
        <v>2913</v>
      </c>
      <c r="ES9" s="182">
        <v>44466</v>
      </c>
      <c r="ET9" s="192" t="s">
        <v>7598</v>
      </c>
      <c r="EU9" s="192">
        <v>5</v>
      </c>
      <c r="EV9" s="192" t="s">
        <v>7159</v>
      </c>
      <c r="EW9" s="192" t="s">
        <v>25</v>
      </c>
      <c r="EX9" s="192">
        <v>2</v>
      </c>
      <c r="EY9" s="192" t="s">
        <v>7596</v>
      </c>
      <c r="EZ9" s="192" t="s">
        <v>1773</v>
      </c>
      <c r="FA9" s="193">
        <v>44712</v>
      </c>
      <c r="FB9" s="191" t="s">
        <v>1540</v>
      </c>
      <c r="FC9" s="185">
        <v>3</v>
      </c>
      <c r="FD9" s="185" t="s">
        <v>1537</v>
      </c>
      <c r="FE9" s="185" t="s">
        <v>50</v>
      </c>
      <c r="FF9" s="185">
        <v>1</v>
      </c>
      <c r="FG9" s="185" t="s">
        <v>1539</v>
      </c>
      <c r="FH9" s="185" t="s">
        <v>1538</v>
      </c>
      <c r="FI9" s="182">
        <v>43920</v>
      </c>
      <c r="FJ9" s="191" t="s">
        <v>178</v>
      </c>
      <c r="FK9" s="192">
        <v>0</v>
      </c>
      <c r="FL9" s="192">
        <v>0</v>
      </c>
      <c r="FM9" s="192" t="s">
        <v>25</v>
      </c>
      <c r="FN9" s="192">
        <v>2</v>
      </c>
      <c r="FO9" s="192" t="s">
        <v>177</v>
      </c>
      <c r="FP9" s="189">
        <v>0</v>
      </c>
      <c r="FQ9" s="190">
        <v>43503</v>
      </c>
      <c r="FR9" s="191" t="s">
        <v>180</v>
      </c>
      <c r="FS9" s="185">
        <v>0</v>
      </c>
      <c r="FT9" s="185" t="s">
        <v>179</v>
      </c>
      <c r="FU9" s="185" t="s">
        <v>25</v>
      </c>
      <c r="FV9" s="185">
        <v>2</v>
      </c>
      <c r="FW9" s="185" t="s">
        <v>177</v>
      </c>
      <c r="FX9" s="185">
        <v>0</v>
      </c>
      <c r="FY9" s="182">
        <v>43503</v>
      </c>
      <c r="FZ9" s="192" t="s">
        <v>3293</v>
      </c>
      <c r="GA9" s="192">
        <v>2</v>
      </c>
      <c r="GB9" s="192" t="s">
        <v>2484</v>
      </c>
      <c r="GC9" s="192" t="s">
        <v>25</v>
      </c>
      <c r="GD9" s="192">
        <v>2</v>
      </c>
      <c r="GE9" s="192" t="s">
        <v>17</v>
      </c>
      <c r="GF9" s="192" t="s">
        <v>17</v>
      </c>
      <c r="GG9" s="193">
        <v>44493</v>
      </c>
      <c r="GH9" s="191" t="s">
        <v>3298</v>
      </c>
      <c r="GI9" s="185">
        <v>1</v>
      </c>
      <c r="GJ9" s="185" t="s">
        <v>2484</v>
      </c>
      <c r="GK9" s="185" t="s">
        <v>25</v>
      </c>
      <c r="GL9" s="185">
        <v>2</v>
      </c>
      <c r="GM9" s="185" t="s">
        <v>17</v>
      </c>
      <c r="GN9" s="185" t="s">
        <v>17</v>
      </c>
      <c r="GO9" s="182">
        <v>44493</v>
      </c>
      <c r="GP9" s="192" t="s">
        <v>3294</v>
      </c>
      <c r="GQ9" s="192">
        <v>2</v>
      </c>
      <c r="GR9" s="192" t="s">
        <v>2484</v>
      </c>
      <c r="GS9" s="192" t="s">
        <v>25</v>
      </c>
      <c r="GT9" s="192">
        <v>2</v>
      </c>
      <c r="GU9" s="192" t="s">
        <v>17</v>
      </c>
      <c r="GV9" s="192" t="s">
        <v>17</v>
      </c>
      <c r="GW9" s="193">
        <v>44493</v>
      </c>
      <c r="GX9" s="191" t="s">
        <v>2485</v>
      </c>
      <c r="GY9" s="185">
        <v>0</v>
      </c>
      <c r="GZ9" s="185" t="s">
        <v>2484</v>
      </c>
      <c r="HA9" s="185" t="s">
        <v>25</v>
      </c>
      <c r="HB9" s="185">
        <v>2</v>
      </c>
      <c r="HC9" s="185" t="s">
        <v>17</v>
      </c>
      <c r="HD9" s="185" t="s">
        <v>17</v>
      </c>
      <c r="HE9" s="182">
        <v>44355</v>
      </c>
      <c r="HF9" s="192" t="s">
        <v>3048</v>
      </c>
      <c r="HG9" s="192">
        <v>1</v>
      </c>
      <c r="HH9" s="192" t="s">
        <v>2484</v>
      </c>
      <c r="HI9" s="192" t="s">
        <v>25</v>
      </c>
      <c r="HJ9" s="192">
        <v>2</v>
      </c>
      <c r="HK9" s="192" t="s">
        <v>17</v>
      </c>
      <c r="HL9" s="192" t="s">
        <v>17</v>
      </c>
      <c r="HM9" s="193">
        <v>44489</v>
      </c>
      <c r="HN9" s="191" t="s">
        <v>3049</v>
      </c>
      <c r="HO9" s="185">
        <v>2</v>
      </c>
      <c r="HP9" s="185" t="s">
        <v>2484</v>
      </c>
      <c r="HQ9" s="185" t="s">
        <v>25</v>
      </c>
      <c r="HR9" s="185">
        <v>2</v>
      </c>
      <c r="HS9" s="185" t="s">
        <v>17</v>
      </c>
      <c r="HT9" s="185" t="s">
        <v>17</v>
      </c>
      <c r="HU9" s="182">
        <v>44489</v>
      </c>
      <c r="HV9" s="192" t="s">
        <v>3295</v>
      </c>
      <c r="HW9" s="192">
        <v>1</v>
      </c>
      <c r="HX9" s="192" t="s">
        <v>2484</v>
      </c>
      <c r="HY9" s="192" t="s">
        <v>25</v>
      </c>
      <c r="HZ9" s="192">
        <v>2</v>
      </c>
      <c r="IA9" s="192" t="s">
        <v>17</v>
      </c>
      <c r="IB9" s="192" t="s">
        <v>17</v>
      </c>
      <c r="IC9" s="193">
        <v>44493</v>
      </c>
      <c r="ID9" s="191" t="s">
        <v>3297</v>
      </c>
      <c r="IE9" s="185">
        <v>0</v>
      </c>
      <c r="IF9" s="185" t="s">
        <v>2484</v>
      </c>
      <c r="IG9" s="185" t="s">
        <v>25</v>
      </c>
      <c r="IH9" s="185">
        <v>2</v>
      </c>
      <c r="II9" s="185" t="s">
        <v>17</v>
      </c>
      <c r="IJ9" s="185" t="s">
        <v>17</v>
      </c>
      <c r="IK9" s="182">
        <v>44493</v>
      </c>
      <c r="IL9" s="192" t="s">
        <v>3296</v>
      </c>
      <c r="IM9" s="192">
        <v>3</v>
      </c>
      <c r="IN9" s="192" t="s">
        <v>2484</v>
      </c>
      <c r="IO9" s="192" t="s">
        <v>25</v>
      </c>
      <c r="IP9" s="192">
        <v>2</v>
      </c>
      <c r="IQ9" s="192" t="s">
        <v>17</v>
      </c>
      <c r="IR9" s="192" t="s">
        <v>17</v>
      </c>
      <c r="IS9" s="193">
        <v>44493</v>
      </c>
    </row>
    <row r="10" spans="1:253" s="187" customFormat="1" ht="13" customHeight="1" x14ac:dyDescent="0.25">
      <c r="A10" s="187" t="s">
        <v>4580</v>
      </c>
      <c r="B10" s="187" t="s">
        <v>8527</v>
      </c>
      <c r="C10" s="187" t="s">
        <v>4581</v>
      </c>
      <c r="D10" s="187" t="s">
        <v>507</v>
      </c>
      <c r="E10" s="187" t="s">
        <v>7975</v>
      </c>
      <c r="F10" s="187" t="s">
        <v>5221</v>
      </c>
      <c r="G10" s="180">
        <v>208495000</v>
      </c>
      <c r="H10" s="181" t="s">
        <v>5218</v>
      </c>
      <c r="I10" s="181" t="s">
        <v>50</v>
      </c>
      <c r="J10" s="181">
        <v>1</v>
      </c>
      <c r="K10" s="181" t="s">
        <v>5220</v>
      </c>
      <c r="L10" s="181" t="s">
        <v>5219</v>
      </c>
      <c r="M10" s="182">
        <v>44614</v>
      </c>
      <c r="N10" s="191" t="s">
        <v>5225</v>
      </c>
      <c r="O10" s="183">
        <v>1421248</v>
      </c>
      <c r="P10" s="183" t="s">
        <v>5222</v>
      </c>
      <c r="Q10" s="183" t="s">
        <v>25</v>
      </c>
      <c r="R10" s="183">
        <v>2</v>
      </c>
      <c r="S10" s="183" t="s">
        <v>5224</v>
      </c>
      <c r="T10" s="183" t="s">
        <v>5223</v>
      </c>
      <c r="U10" s="184">
        <v>44614</v>
      </c>
      <c r="V10" s="191" t="s">
        <v>5229</v>
      </c>
      <c r="W10" s="181">
        <v>53422000</v>
      </c>
      <c r="X10" s="181" t="s">
        <v>5226</v>
      </c>
      <c r="Y10" s="181" t="s">
        <v>25</v>
      </c>
      <c r="Z10" s="181">
        <v>2</v>
      </c>
      <c r="AA10" s="181" t="s">
        <v>5228</v>
      </c>
      <c r="AB10" s="181" t="s">
        <v>5227</v>
      </c>
      <c r="AC10" s="182">
        <v>44614</v>
      </c>
      <c r="AD10" s="191" t="s">
        <v>5233</v>
      </c>
      <c r="AE10" s="189">
        <v>1357000</v>
      </c>
      <c r="AF10" s="189" t="s">
        <v>5230</v>
      </c>
      <c r="AG10" s="189" t="s">
        <v>25</v>
      </c>
      <c r="AH10" s="189">
        <v>2</v>
      </c>
      <c r="AI10" s="189" t="s">
        <v>5232</v>
      </c>
      <c r="AJ10" s="189" t="s">
        <v>5231</v>
      </c>
      <c r="AK10" s="190">
        <v>44614</v>
      </c>
      <c r="AL10" s="191" t="s">
        <v>5257</v>
      </c>
      <c r="AM10" s="181">
        <v>0</v>
      </c>
      <c r="AN10" s="181" t="s">
        <v>5254</v>
      </c>
      <c r="AO10" s="181" t="s">
        <v>25</v>
      </c>
      <c r="AP10" s="181">
        <v>2</v>
      </c>
      <c r="AQ10" s="181" t="s">
        <v>5256</v>
      </c>
      <c r="AR10" s="181" t="s">
        <v>5255</v>
      </c>
      <c r="AS10" s="182">
        <v>44614</v>
      </c>
      <c r="AT10" s="192" t="s">
        <v>5251</v>
      </c>
      <c r="AU10" s="189">
        <v>717</v>
      </c>
      <c r="AV10" s="189" t="s">
        <v>5248</v>
      </c>
      <c r="AW10" s="189" t="s">
        <v>25</v>
      </c>
      <c r="AX10" s="189">
        <v>2</v>
      </c>
      <c r="AY10" s="189" t="s">
        <v>5250</v>
      </c>
      <c r="AZ10" s="189" t="s">
        <v>5249</v>
      </c>
      <c r="BA10" s="190">
        <v>44614</v>
      </c>
      <c r="BB10" s="191" t="s">
        <v>9033</v>
      </c>
      <c r="BC10" s="181" t="e">
        <v>#N/A</v>
      </c>
      <c r="BD10" s="181" t="e">
        <v>#N/A</v>
      </c>
      <c r="BE10" s="181" t="e">
        <v>#N/A</v>
      </c>
      <c r="BF10" s="181" t="e">
        <v>#N/A</v>
      </c>
      <c r="BG10" s="181" t="e">
        <v>#N/A</v>
      </c>
      <c r="BH10" s="181" t="e">
        <v>#N/A</v>
      </c>
      <c r="BI10" s="182" t="e">
        <v>#N/A</v>
      </c>
      <c r="BJ10" s="192" t="s">
        <v>5253</v>
      </c>
      <c r="BK10" s="192">
        <v>212</v>
      </c>
      <c r="BL10" s="192" t="s">
        <v>5248</v>
      </c>
      <c r="BM10" s="192" t="s">
        <v>25</v>
      </c>
      <c r="BN10" s="192">
        <v>2</v>
      </c>
      <c r="BO10" s="192" t="s">
        <v>5252</v>
      </c>
      <c r="BP10" s="189" t="s">
        <v>5249</v>
      </c>
      <c r="BQ10" s="193">
        <v>44614</v>
      </c>
      <c r="BR10" s="191" t="s">
        <v>9034</v>
      </c>
      <c r="BS10" s="185" t="e">
        <v>#N/A</v>
      </c>
      <c r="BT10" s="185" t="e">
        <v>#N/A</v>
      </c>
      <c r="BU10" s="185" t="e">
        <v>#N/A</v>
      </c>
      <c r="BV10" s="185" t="e">
        <v>#N/A</v>
      </c>
      <c r="BW10" s="185" t="e">
        <v>#N/A</v>
      </c>
      <c r="BX10" s="185" t="e">
        <v>#N/A</v>
      </c>
      <c r="BY10" s="182" t="e">
        <v>#N/A</v>
      </c>
      <c r="BZ10" s="192" t="s">
        <v>9035</v>
      </c>
      <c r="CA10" s="192" t="e">
        <v>#N/A</v>
      </c>
      <c r="CB10" s="192" t="e">
        <v>#N/A</v>
      </c>
      <c r="CC10" s="192" t="e">
        <v>#N/A</v>
      </c>
      <c r="CD10" s="192" t="e">
        <v>#N/A</v>
      </c>
      <c r="CE10" s="192" t="e">
        <v>#N/A</v>
      </c>
      <c r="CF10" s="192" t="e">
        <v>#N/A</v>
      </c>
      <c r="CG10" s="193" t="e">
        <v>#N/A</v>
      </c>
      <c r="CH10" s="191" t="s">
        <v>9036</v>
      </c>
      <c r="CI10" s="192" t="e">
        <v>#N/A</v>
      </c>
      <c r="CJ10" s="192" t="e">
        <v>#N/A</v>
      </c>
      <c r="CK10" s="192" t="e">
        <v>#N/A</v>
      </c>
      <c r="CL10" s="192" t="e">
        <v>#N/A</v>
      </c>
      <c r="CM10" s="192" t="e">
        <v>#N/A</v>
      </c>
      <c r="CN10" s="192" t="e">
        <v>#N/A</v>
      </c>
      <c r="CO10" s="194" t="e">
        <v>#N/A</v>
      </c>
      <c r="CP10" s="192" t="s">
        <v>9037</v>
      </c>
      <c r="CQ10" s="185" t="e">
        <v>#N/A</v>
      </c>
      <c r="CR10" s="185" t="e">
        <v>#N/A</v>
      </c>
      <c r="CS10" s="185" t="e">
        <v>#N/A</v>
      </c>
      <c r="CT10" s="185" t="e">
        <v>#N/A</v>
      </c>
      <c r="CU10" s="185" t="e">
        <v>#N/A</v>
      </c>
      <c r="CV10" s="185" t="e">
        <v>#N/A</v>
      </c>
      <c r="CW10" s="182" t="e">
        <v>#N/A</v>
      </c>
      <c r="CX10" s="192" t="s">
        <v>5237</v>
      </c>
      <c r="CY10" s="189">
        <v>478000</v>
      </c>
      <c r="CZ10" s="189" t="s">
        <v>5244</v>
      </c>
      <c r="DA10" s="189" t="s">
        <v>25</v>
      </c>
      <c r="DB10" s="189">
        <v>2</v>
      </c>
      <c r="DC10" s="189" t="s">
        <v>5236</v>
      </c>
      <c r="DD10" s="189" t="s">
        <v>5235</v>
      </c>
      <c r="DE10" s="195">
        <v>44614</v>
      </c>
      <c r="DF10" s="191" t="s">
        <v>5241</v>
      </c>
      <c r="DG10" s="181">
        <v>52065000</v>
      </c>
      <c r="DH10" s="185" t="s">
        <v>5238</v>
      </c>
      <c r="DI10" s="185" t="s">
        <v>22</v>
      </c>
      <c r="DJ10" s="185">
        <v>3</v>
      </c>
      <c r="DK10" s="185" t="s">
        <v>5240</v>
      </c>
      <c r="DL10" s="185" t="s">
        <v>5239</v>
      </c>
      <c r="DM10" s="182">
        <v>44614</v>
      </c>
      <c r="DN10" s="192" t="s">
        <v>5243</v>
      </c>
      <c r="DO10" s="189">
        <v>879000</v>
      </c>
      <c r="DP10" s="192" t="s">
        <v>5238</v>
      </c>
      <c r="DQ10" s="192" t="s">
        <v>22</v>
      </c>
      <c r="DR10" s="192">
        <v>3</v>
      </c>
      <c r="DS10" s="192" t="s">
        <v>5242</v>
      </c>
      <c r="DT10" s="192" t="s">
        <v>5239</v>
      </c>
      <c r="DU10" s="193">
        <v>44614</v>
      </c>
      <c r="DV10" s="191" t="s">
        <v>5245</v>
      </c>
      <c r="DW10" s="181">
        <v>478000</v>
      </c>
      <c r="DX10" s="185" t="s">
        <v>5244</v>
      </c>
      <c r="DY10" s="185" t="s">
        <v>25</v>
      </c>
      <c r="DZ10" s="185">
        <v>2</v>
      </c>
      <c r="EA10" s="185" t="s">
        <v>5236</v>
      </c>
      <c r="EB10" s="185" t="s">
        <v>5235</v>
      </c>
      <c r="EC10" s="182">
        <v>44614</v>
      </c>
      <c r="ED10" s="192" t="s">
        <v>5246</v>
      </c>
      <c r="EE10" s="189">
        <v>0</v>
      </c>
      <c r="EF10" s="192" t="s">
        <v>2046</v>
      </c>
      <c r="EG10" s="192" t="s">
        <v>22</v>
      </c>
      <c r="EH10" s="192">
        <v>3</v>
      </c>
      <c r="EI10" s="192" t="s">
        <v>5153</v>
      </c>
      <c r="EJ10" s="192" t="s">
        <v>17</v>
      </c>
      <c r="EK10" s="193">
        <v>44614</v>
      </c>
      <c r="EL10" s="191" t="s">
        <v>5247</v>
      </c>
      <c r="EM10" s="181">
        <v>0</v>
      </c>
      <c r="EN10" s="185" t="s">
        <v>2046</v>
      </c>
      <c r="EO10" s="185" t="s">
        <v>22</v>
      </c>
      <c r="EP10" s="185">
        <v>3</v>
      </c>
      <c r="EQ10" s="185" t="s">
        <v>5153</v>
      </c>
      <c r="ER10" s="185" t="s">
        <v>17</v>
      </c>
      <c r="ES10" s="182">
        <v>44614</v>
      </c>
      <c r="ET10" s="192" t="s">
        <v>5261</v>
      </c>
      <c r="EU10" s="192">
        <v>212</v>
      </c>
      <c r="EV10" s="192" t="s">
        <v>5248</v>
      </c>
      <c r="EW10" s="192" t="s">
        <v>25</v>
      </c>
      <c r="EX10" s="192">
        <v>2</v>
      </c>
      <c r="EY10" s="192" t="s">
        <v>5260</v>
      </c>
      <c r="EZ10" s="192" t="s">
        <v>5249</v>
      </c>
      <c r="FA10" s="193">
        <v>44614</v>
      </c>
      <c r="FB10" s="191" t="s">
        <v>5259</v>
      </c>
      <c r="FC10" s="185">
        <v>2</v>
      </c>
      <c r="FD10" s="185">
        <v>0</v>
      </c>
      <c r="FE10" s="185" t="s">
        <v>25</v>
      </c>
      <c r="FF10" s="185">
        <v>2</v>
      </c>
      <c r="FG10" s="185" t="s">
        <v>5258</v>
      </c>
      <c r="FH10" s="185">
        <v>0</v>
      </c>
      <c r="FI10" s="182">
        <v>44614</v>
      </c>
      <c r="FJ10" s="191" t="s">
        <v>9038</v>
      </c>
      <c r="FK10" s="192" t="e">
        <v>#N/A</v>
      </c>
      <c r="FL10" s="192" t="e">
        <v>#N/A</v>
      </c>
      <c r="FM10" s="192" t="e">
        <v>#N/A</v>
      </c>
      <c r="FN10" s="192" t="e">
        <v>#N/A</v>
      </c>
      <c r="FO10" s="192" t="e">
        <v>#N/A</v>
      </c>
      <c r="FP10" s="189" t="e">
        <v>#N/A</v>
      </c>
      <c r="FQ10" s="190" t="e">
        <v>#N/A</v>
      </c>
      <c r="FR10" s="191" t="s">
        <v>9039</v>
      </c>
      <c r="FS10" s="185" t="e">
        <v>#N/A</v>
      </c>
      <c r="FT10" s="185" t="e">
        <v>#N/A</v>
      </c>
      <c r="FU10" s="185" t="e">
        <v>#N/A</v>
      </c>
      <c r="FV10" s="185" t="e">
        <v>#N/A</v>
      </c>
      <c r="FW10" s="185" t="e">
        <v>#N/A</v>
      </c>
      <c r="FX10" s="185" t="e">
        <v>#N/A</v>
      </c>
      <c r="FY10" s="182" t="e">
        <v>#N/A</v>
      </c>
      <c r="FZ10" s="192" t="s">
        <v>4583</v>
      </c>
      <c r="GA10" s="192">
        <v>0</v>
      </c>
      <c r="GB10" s="192" t="s">
        <v>2484</v>
      </c>
      <c r="GC10" s="192" t="s">
        <v>25</v>
      </c>
      <c r="GD10" s="192">
        <v>2</v>
      </c>
      <c r="GE10" s="192" t="s">
        <v>17</v>
      </c>
      <c r="GF10" s="192" t="s">
        <v>17</v>
      </c>
      <c r="GG10" s="193">
        <v>44568</v>
      </c>
      <c r="GH10" s="191" t="s">
        <v>4589</v>
      </c>
      <c r="GI10" s="185">
        <v>2</v>
      </c>
      <c r="GJ10" s="185" t="s">
        <v>2484</v>
      </c>
      <c r="GK10" s="185" t="s">
        <v>25</v>
      </c>
      <c r="GL10" s="185">
        <v>2</v>
      </c>
      <c r="GM10" s="185" t="s">
        <v>17</v>
      </c>
      <c r="GN10" s="185" t="s">
        <v>17</v>
      </c>
      <c r="GO10" s="182">
        <v>44568</v>
      </c>
      <c r="GP10" s="192" t="s">
        <v>4584</v>
      </c>
      <c r="GQ10" s="192">
        <v>1</v>
      </c>
      <c r="GR10" s="192" t="s">
        <v>2484</v>
      </c>
      <c r="GS10" s="192" t="s">
        <v>25</v>
      </c>
      <c r="GT10" s="192">
        <v>2</v>
      </c>
      <c r="GU10" s="192" t="s">
        <v>17</v>
      </c>
      <c r="GV10" s="192" t="s">
        <v>17</v>
      </c>
      <c r="GW10" s="193">
        <v>44568</v>
      </c>
      <c r="GX10" s="191" t="s">
        <v>4590</v>
      </c>
      <c r="GY10" s="185">
        <v>0</v>
      </c>
      <c r="GZ10" s="185" t="s">
        <v>2484</v>
      </c>
      <c r="HA10" s="185" t="s">
        <v>25</v>
      </c>
      <c r="HB10" s="185">
        <v>2</v>
      </c>
      <c r="HC10" s="185" t="s">
        <v>17</v>
      </c>
      <c r="HD10" s="185" t="s">
        <v>17</v>
      </c>
      <c r="HE10" s="182">
        <v>44568</v>
      </c>
      <c r="HF10" s="192" t="s">
        <v>4582</v>
      </c>
      <c r="HG10" s="192">
        <v>0</v>
      </c>
      <c r="HH10" s="192" t="s">
        <v>2484</v>
      </c>
      <c r="HI10" s="192" t="s">
        <v>25</v>
      </c>
      <c r="HJ10" s="192">
        <v>2</v>
      </c>
      <c r="HK10" s="192" t="s">
        <v>17</v>
      </c>
      <c r="HL10" s="192" t="s">
        <v>17</v>
      </c>
      <c r="HM10" s="193">
        <v>44568</v>
      </c>
      <c r="HN10" s="191" t="s">
        <v>4588</v>
      </c>
      <c r="HO10" s="185">
        <v>1</v>
      </c>
      <c r="HP10" s="185" t="s">
        <v>2484</v>
      </c>
      <c r="HQ10" s="185" t="s">
        <v>25</v>
      </c>
      <c r="HR10" s="185">
        <v>2</v>
      </c>
      <c r="HS10" s="185" t="s">
        <v>17</v>
      </c>
      <c r="HT10" s="185" t="s">
        <v>17</v>
      </c>
      <c r="HU10" s="182">
        <v>44568</v>
      </c>
      <c r="HV10" s="192" t="s">
        <v>4585</v>
      </c>
      <c r="HW10" s="192">
        <v>0</v>
      </c>
      <c r="HX10" s="192" t="s">
        <v>2484</v>
      </c>
      <c r="HY10" s="192" t="s">
        <v>25</v>
      </c>
      <c r="HZ10" s="192">
        <v>2</v>
      </c>
      <c r="IA10" s="192" t="s">
        <v>17</v>
      </c>
      <c r="IB10" s="192" t="s">
        <v>17</v>
      </c>
      <c r="IC10" s="193">
        <v>44568</v>
      </c>
      <c r="ID10" s="191" t="s">
        <v>4587</v>
      </c>
      <c r="IE10" s="185">
        <v>0</v>
      </c>
      <c r="IF10" s="185" t="s">
        <v>2484</v>
      </c>
      <c r="IG10" s="185" t="s">
        <v>25</v>
      </c>
      <c r="IH10" s="185">
        <v>2</v>
      </c>
      <c r="II10" s="185" t="s">
        <v>17</v>
      </c>
      <c r="IJ10" s="185" t="s">
        <v>17</v>
      </c>
      <c r="IK10" s="182">
        <v>44568</v>
      </c>
      <c r="IL10" s="192" t="s">
        <v>4586</v>
      </c>
      <c r="IM10" s="192">
        <v>3</v>
      </c>
      <c r="IN10" s="192" t="s">
        <v>2484</v>
      </c>
      <c r="IO10" s="192" t="s">
        <v>25</v>
      </c>
      <c r="IP10" s="192">
        <v>2</v>
      </c>
      <c r="IQ10" s="192" t="s">
        <v>17</v>
      </c>
      <c r="IR10" s="192" t="s">
        <v>17</v>
      </c>
      <c r="IS10" s="193">
        <v>44568</v>
      </c>
    </row>
    <row r="11" spans="1:253" s="187" customFormat="1" ht="13" customHeight="1" x14ac:dyDescent="0.25">
      <c r="A11" s="187" t="s">
        <v>505</v>
      </c>
      <c r="B11" s="187" t="s">
        <v>8521</v>
      </c>
      <c r="C11" s="187" t="s">
        <v>506</v>
      </c>
      <c r="D11" s="187" t="s">
        <v>507</v>
      </c>
      <c r="E11" s="187" t="s">
        <v>7975</v>
      </c>
      <c r="F11" s="187" t="s">
        <v>1291</v>
      </c>
      <c r="G11" s="180">
        <v>210147000</v>
      </c>
      <c r="H11" s="181" t="s">
        <v>1288</v>
      </c>
      <c r="I11" s="181" t="s">
        <v>25</v>
      </c>
      <c r="J11" s="181">
        <v>2</v>
      </c>
      <c r="K11" s="181" t="s">
        <v>1290</v>
      </c>
      <c r="L11" s="181" t="s">
        <v>1289</v>
      </c>
      <c r="M11" s="182">
        <v>43798</v>
      </c>
      <c r="N11" s="191" t="s">
        <v>1287</v>
      </c>
      <c r="O11" s="183">
        <v>224274</v>
      </c>
      <c r="P11" s="183" t="s">
        <v>1284</v>
      </c>
      <c r="Q11" s="183" t="s">
        <v>25</v>
      </c>
      <c r="R11" s="183">
        <v>2</v>
      </c>
      <c r="S11" s="183" t="s">
        <v>1286</v>
      </c>
      <c r="T11" s="183" t="s">
        <v>1285</v>
      </c>
      <c r="U11" s="184">
        <v>43798</v>
      </c>
      <c r="V11" s="191" t="s">
        <v>5059</v>
      </c>
      <c r="W11" s="181">
        <v>653000</v>
      </c>
      <c r="X11" s="181" t="s">
        <v>5056</v>
      </c>
      <c r="Y11" s="181" t="s">
        <v>25</v>
      </c>
      <c r="Z11" s="181">
        <v>2</v>
      </c>
      <c r="AA11" s="181" t="s">
        <v>5058</v>
      </c>
      <c r="AB11" s="181" t="s">
        <v>5057</v>
      </c>
      <c r="AC11" s="182">
        <v>44609</v>
      </c>
      <c r="AD11" s="191" t="s">
        <v>5063</v>
      </c>
      <c r="AE11" s="189">
        <v>381000</v>
      </c>
      <c r="AF11" s="189" t="s">
        <v>5060</v>
      </c>
      <c r="AG11" s="189" t="s">
        <v>22</v>
      </c>
      <c r="AH11" s="189">
        <v>3</v>
      </c>
      <c r="AI11" s="189" t="s">
        <v>5062</v>
      </c>
      <c r="AJ11" s="189" t="s">
        <v>5061</v>
      </c>
      <c r="AK11" s="190">
        <v>44609</v>
      </c>
      <c r="AL11" s="191" t="s">
        <v>5382</v>
      </c>
      <c r="AM11" s="181">
        <v>305000</v>
      </c>
      <c r="AN11" s="181" t="s">
        <v>5379</v>
      </c>
      <c r="AO11" s="181" t="s">
        <v>25</v>
      </c>
      <c r="AP11" s="181">
        <v>2</v>
      </c>
      <c r="AQ11" s="181" t="s">
        <v>5381</v>
      </c>
      <c r="AR11" s="181" t="s">
        <v>5380</v>
      </c>
      <c r="AS11" s="182">
        <v>44615</v>
      </c>
      <c r="AT11" s="192" t="s">
        <v>512</v>
      </c>
      <c r="AU11" s="189" t="s">
        <v>17</v>
      </c>
      <c r="AV11" s="189">
        <v>0</v>
      </c>
      <c r="AW11" s="189" t="s">
        <v>25</v>
      </c>
      <c r="AX11" s="189">
        <v>2</v>
      </c>
      <c r="AY11" s="189" t="s">
        <v>510</v>
      </c>
      <c r="AZ11" s="189">
        <v>0</v>
      </c>
      <c r="BA11" s="190">
        <v>43511</v>
      </c>
      <c r="BB11" s="191" t="s">
        <v>511</v>
      </c>
      <c r="BC11" s="181" t="s">
        <v>17</v>
      </c>
      <c r="BD11" s="181">
        <v>0</v>
      </c>
      <c r="BE11" s="181" t="s">
        <v>25</v>
      </c>
      <c r="BF11" s="181">
        <v>2</v>
      </c>
      <c r="BG11" s="181" t="s">
        <v>510</v>
      </c>
      <c r="BH11" s="181">
        <v>0</v>
      </c>
      <c r="BI11" s="182">
        <v>43511</v>
      </c>
      <c r="BJ11" s="192" t="s">
        <v>1796</v>
      </c>
      <c r="BK11" s="192">
        <v>0</v>
      </c>
      <c r="BL11" s="192" t="s">
        <v>1793</v>
      </c>
      <c r="BM11" s="192" t="s">
        <v>22</v>
      </c>
      <c r="BN11" s="192">
        <v>3</v>
      </c>
      <c r="BO11" s="192" t="s">
        <v>1794</v>
      </c>
      <c r="BP11" s="189" t="s">
        <v>1690</v>
      </c>
      <c r="BQ11" s="193">
        <v>44110</v>
      </c>
      <c r="BR11" s="191" t="s">
        <v>1438</v>
      </c>
      <c r="BS11" s="185" t="s">
        <v>17</v>
      </c>
      <c r="BT11" s="185" t="s">
        <v>17</v>
      </c>
      <c r="BU11" s="185" t="s">
        <v>17</v>
      </c>
      <c r="BV11" s="185" t="s">
        <v>17</v>
      </c>
      <c r="BW11" s="185" t="s">
        <v>1437</v>
      </c>
      <c r="BX11" s="185" t="s">
        <v>17</v>
      </c>
      <c r="BY11" s="182">
        <v>43867</v>
      </c>
      <c r="BZ11" s="192" t="s">
        <v>1439</v>
      </c>
      <c r="CA11" s="192" t="s">
        <v>17</v>
      </c>
      <c r="CB11" s="192" t="s">
        <v>17</v>
      </c>
      <c r="CC11" s="192" t="s">
        <v>17</v>
      </c>
      <c r="CD11" s="192" t="s">
        <v>17</v>
      </c>
      <c r="CE11" s="192" t="s">
        <v>1437</v>
      </c>
      <c r="CF11" s="192" t="s">
        <v>17</v>
      </c>
      <c r="CG11" s="193">
        <v>43867</v>
      </c>
      <c r="CH11" s="191" t="s">
        <v>9040</v>
      </c>
      <c r="CI11" s="192" t="e">
        <v>#N/A</v>
      </c>
      <c r="CJ11" s="192" t="e">
        <v>#N/A</v>
      </c>
      <c r="CK11" s="192" t="e">
        <v>#N/A</v>
      </c>
      <c r="CL11" s="192" t="e">
        <v>#N/A</v>
      </c>
      <c r="CM11" s="192" t="e">
        <v>#N/A</v>
      </c>
      <c r="CN11" s="192" t="e">
        <v>#N/A</v>
      </c>
      <c r="CO11" s="194" t="e">
        <v>#N/A</v>
      </c>
      <c r="CP11" s="192" t="s">
        <v>1440</v>
      </c>
      <c r="CQ11" s="185" t="s">
        <v>17</v>
      </c>
      <c r="CR11" s="185" t="s">
        <v>17</v>
      </c>
      <c r="CS11" s="185" t="s">
        <v>17</v>
      </c>
      <c r="CT11" s="185" t="s">
        <v>17</v>
      </c>
      <c r="CU11" s="185" t="s">
        <v>1437</v>
      </c>
      <c r="CV11" s="185" t="s">
        <v>17</v>
      </c>
      <c r="CW11" s="182">
        <v>43867</v>
      </c>
      <c r="CX11" s="192" t="s">
        <v>5065</v>
      </c>
      <c r="CY11" s="189">
        <v>312000</v>
      </c>
      <c r="CZ11" s="189" t="s">
        <v>5060</v>
      </c>
      <c r="DA11" s="189" t="s">
        <v>25</v>
      </c>
      <c r="DB11" s="189">
        <v>2</v>
      </c>
      <c r="DC11" s="189" t="s">
        <v>5064</v>
      </c>
      <c r="DD11" s="189" t="s">
        <v>5061</v>
      </c>
      <c r="DE11" s="195">
        <v>44609</v>
      </c>
      <c r="DF11" s="191" t="s">
        <v>5067</v>
      </c>
      <c r="DG11" s="181">
        <v>272000</v>
      </c>
      <c r="DH11" s="185" t="s">
        <v>5060</v>
      </c>
      <c r="DI11" s="185" t="s">
        <v>25</v>
      </c>
      <c r="DJ11" s="185">
        <v>2</v>
      </c>
      <c r="DK11" s="185" t="s">
        <v>5066</v>
      </c>
      <c r="DL11" s="185" t="s">
        <v>5061</v>
      </c>
      <c r="DM11" s="182">
        <v>44609</v>
      </c>
      <c r="DN11" s="192" t="s">
        <v>5069</v>
      </c>
      <c r="DO11" s="189">
        <v>69000</v>
      </c>
      <c r="DP11" s="192" t="s">
        <v>5060</v>
      </c>
      <c r="DQ11" s="192" t="s">
        <v>25</v>
      </c>
      <c r="DR11" s="192">
        <v>2</v>
      </c>
      <c r="DS11" s="192" t="s">
        <v>5068</v>
      </c>
      <c r="DT11" s="192" t="s">
        <v>5061</v>
      </c>
      <c r="DU11" s="193">
        <v>44609</v>
      </c>
      <c r="DV11" s="191" t="s">
        <v>5070</v>
      </c>
      <c r="DW11" s="181">
        <v>312000</v>
      </c>
      <c r="DX11" s="185" t="s">
        <v>5060</v>
      </c>
      <c r="DY11" s="185" t="s">
        <v>25</v>
      </c>
      <c r="DZ11" s="185">
        <v>2</v>
      </c>
      <c r="EA11" s="185" t="s">
        <v>5064</v>
      </c>
      <c r="EB11" s="185" t="s">
        <v>5061</v>
      </c>
      <c r="EC11" s="182">
        <v>44609</v>
      </c>
      <c r="ED11" s="192" t="s">
        <v>5072</v>
      </c>
      <c r="EE11" s="189">
        <v>0</v>
      </c>
      <c r="EF11" s="192" t="s">
        <v>2046</v>
      </c>
      <c r="EG11" s="192" t="s">
        <v>22</v>
      </c>
      <c r="EH11" s="192">
        <v>3</v>
      </c>
      <c r="EI11" s="192" t="s">
        <v>5071</v>
      </c>
      <c r="EJ11" s="192" t="s">
        <v>17</v>
      </c>
      <c r="EK11" s="193">
        <v>44609</v>
      </c>
      <c r="EL11" s="191" t="s">
        <v>5073</v>
      </c>
      <c r="EM11" s="181">
        <v>0</v>
      </c>
      <c r="EN11" s="185" t="s">
        <v>17</v>
      </c>
      <c r="EO11" s="185" t="s">
        <v>22</v>
      </c>
      <c r="EP11" s="185">
        <v>3</v>
      </c>
      <c r="EQ11" s="185" t="s">
        <v>5071</v>
      </c>
      <c r="ER11" s="185" t="s">
        <v>17</v>
      </c>
      <c r="ES11" s="182">
        <v>44609</v>
      </c>
      <c r="ET11" s="192" t="s">
        <v>1795</v>
      </c>
      <c r="EU11" s="192">
        <v>0</v>
      </c>
      <c r="EV11" s="192" t="s">
        <v>1793</v>
      </c>
      <c r="EW11" s="192" t="s">
        <v>22</v>
      </c>
      <c r="EX11" s="192">
        <v>3</v>
      </c>
      <c r="EY11" s="192" t="s">
        <v>1794</v>
      </c>
      <c r="EZ11" s="192" t="s">
        <v>1690</v>
      </c>
      <c r="FA11" s="193">
        <v>44110</v>
      </c>
      <c r="FB11" s="191" t="s">
        <v>509</v>
      </c>
      <c r="FC11" s="185">
        <v>2</v>
      </c>
      <c r="FD11" s="185">
        <v>0</v>
      </c>
      <c r="FE11" s="185" t="s">
        <v>25</v>
      </c>
      <c r="FF11" s="185">
        <v>2</v>
      </c>
      <c r="FG11" s="185" t="s">
        <v>508</v>
      </c>
      <c r="FH11" s="185">
        <v>0</v>
      </c>
      <c r="FI11" s="182">
        <v>43511</v>
      </c>
      <c r="FJ11" s="191" t="s">
        <v>513</v>
      </c>
      <c r="FK11" s="192" t="s">
        <v>17</v>
      </c>
      <c r="FL11" s="192">
        <v>0</v>
      </c>
      <c r="FM11" s="192" t="s">
        <v>25</v>
      </c>
      <c r="FN11" s="192">
        <v>2</v>
      </c>
      <c r="FO11" s="192">
        <v>0</v>
      </c>
      <c r="FP11" s="189">
        <v>0</v>
      </c>
      <c r="FQ11" s="190">
        <v>43511</v>
      </c>
      <c r="FR11" s="191" t="s">
        <v>514</v>
      </c>
      <c r="FS11" s="185" t="s">
        <v>17</v>
      </c>
      <c r="FT11" s="185">
        <v>0</v>
      </c>
      <c r="FU11" s="185" t="s">
        <v>25</v>
      </c>
      <c r="FV11" s="185">
        <v>2</v>
      </c>
      <c r="FW11" s="185">
        <v>0</v>
      </c>
      <c r="FX11" s="185">
        <v>0</v>
      </c>
      <c r="FY11" s="182">
        <v>43511</v>
      </c>
      <c r="FZ11" s="192" t="s">
        <v>3747</v>
      </c>
      <c r="GA11" s="192">
        <v>0</v>
      </c>
      <c r="GB11" s="192" t="s">
        <v>2484</v>
      </c>
      <c r="GC11" s="192" t="s">
        <v>25</v>
      </c>
      <c r="GD11" s="192">
        <v>2</v>
      </c>
      <c r="GE11" s="192" t="s">
        <v>17</v>
      </c>
      <c r="GF11" s="192" t="s">
        <v>17</v>
      </c>
      <c r="GG11" s="193">
        <v>44497</v>
      </c>
      <c r="GH11" s="191" t="s">
        <v>3753</v>
      </c>
      <c r="GI11" s="185">
        <v>1</v>
      </c>
      <c r="GJ11" s="185" t="s">
        <v>2484</v>
      </c>
      <c r="GK11" s="185" t="s">
        <v>25</v>
      </c>
      <c r="GL11" s="185">
        <v>2</v>
      </c>
      <c r="GM11" s="185" t="s">
        <v>17</v>
      </c>
      <c r="GN11" s="185" t="s">
        <v>17</v>
      </c>
      <c r="GO11" s="182">
        <v>44497</v>
      </c>
      <c r="GP11" s="192" t="s">
        <v>3748</v>
      </c>
      <c r="GQ11" s="192">
        <v>1</v>
      </c>
      <c r="GR11" s="192" t="s">
        <v>2484</v>
      </c>
      <c r="GS11" s="192" t="s">
        <v>25</v>
      </c>
      <c r="GT11" s="192">
        <v>2</v>
      </c>
      <c r="GU11" s="192" t="s">
        <v>17</v>
      </c>
      <c r="GV11" s="192" t="s">
        <v>17</v>
      </c>
      <c r="GW11" s="193">
        <v>44497</v>
      </c>
      <c r="GX11" s="191" t="s">
        <v>3754</v>
      </c>
      <c r="GY11" s="185">
        <v>0</v>
      </c>
      <c r="GZ11" s="185" t="s">
        <v>2484</v>
      </c>
      <c r="HA11" s="185" t="s">
        <v>25</v>
      </c>
      <c r="HB11" s="185">
        <v>2</v>
      </c>
      <c r="HC11" s="185" t="s">
        <v>17</v>
      </c>
      <c r="HD11" s="185" t="s">
        <v>17</v>
      </c>
      <c r="HE11" s="182">
        <v>44497</v>
      </c>
      <c r="HF11" s="192" t="s">
        <v>3746</v>
      </c>
      <c r="HG11" s="192">
        <v>0</v>
      </c>
      <c r="HH11" s="192" t="s">
        <v>2484</v>
      </c>
      <c r="HI11" s="192" t="s">
        <v>25</v>
      </c>
      <c r="HJ11" s="192">
        <v>2</v>
      </c>
      <c r="HK11" s="192" t="s">
        <v>17</v>
      </c>
      <c r="HL11" s="192" t="s">
        <v>17</v>
      </c>
      <c r="HM11" s="193">
        <v>44497</v>
      </c>
      <c r="HN11" s="191" t="s">
        <v>3752</v>
      </c>
      <c r="HO11" s="185">
        <v>1</v>
      </c>
      <c r="HP11" s="185" t="s">
        <v>2484</v>
      </c>
      <c r="HQ11" s="185" t="s">
        <v>25</v>
      </c>
      <c r="HR11" s="185">
        <v>2</v>
      </c>
      <c r="HS11" s="185" t="s">
        <v>17</v>
      </c>
      <c r="HT11" s="185" t="s">
        <v>17</v>
      </c>
      <c r="HU11" s="182">
        <v>44497</v>
      </c>
      <c r="HV11" s="192" t="s">
        <v>3749</v>
      </c>
      <c r="HW11" s="192">
        <v>0</v>
      </c>
      <c r="HX11" s="192" t="s">
        <v>2484</v>
      </c>
      <c r="HY11" s="192" t="s">
        <v>25</v>
      </c>
      <c r="HZ11" s="192">
        <v>2</v>
      </c>
      <c r="IA11" s="192" t="s">
        <v>17</v>
      </c>
      <c r="IB11" s="192" t="s">
        <v>17</v>
      </c>
      <c r="IC11" s="193">
        <v>44497</v>
      </c>
      <c r="ID11" s="191" t="s">
        <v>3751</v>
      </c>
      <c r="IE11" s="185">
        <v>0</v>
      </c>
      <c r="IF11" s="185" t="s">
        <v>2484</v>
      </c>
      <c r="IG11" s="185" t="s">
        <v>25</v>
      </c>
      <c r="IH11" s="185">
        <v>2</v>
      </c>
      <c r="II11" s="185" t="s">
        <v>17</v>
      </c>
      <c r="IJ11" s="185" t="s">
        <v>17</v>
      </c>
      <c r="IK11" s="182">
        <v>44497</v>
      </c>
      <c r="IL11" s="192" t="s">
        <v>3750</v>
      </c>
      <c r="IM11" s="192">
        <v>0</v>
      </c>
      <c r="IN11" s="192" t="s">
        <v>2484</v>
      </c>
      <c r="IO11" s="192" t="s">
        <v>25</v>
      </c>
      <c r="IP11" s="192">
        <v>2</v>
      </c>
      <c r="IQ11" s="192" t="s">
        <v>17</v>
      </c>
      <c r="IR11" s="192" t="s">
        <v>17</v>
      </c>
      <c r="IS11" s="193">
        <v>44497</v>
      </c>
    </row>
    <row r="12" spans="1:253" s="187" customFormat="1" ht="13" customHeight="1" x14ac:dyDescent="0.25">
      <c r="A12" s="187" t="s">
        <v>4591</v>
      </c>
      <c r="B12" s="187" t="s">
        <v>8536</v>
      </c>
      <c r="C12" s="187" t="s">
        <v>4592</v>
      </c>
      <c r="D12" s="187" t="s">
        <v>507</v>
      </c>
      <c r="E12" s="187" t="s">
        <v>7975</v>
      </c>
      <c r="F12" s="187" t="s">
        <v>5262</v>
      </c>
      <c r="G12" s="180">
        <v>208495000</v>
      </c>
      <c r="H12" s="181" t="s">
        <v>5218</v>
      </c>
      <c r="I12" s="181" t="s">
        <v>50</v>
      </c>
      <c r="J12" s="181">
        <v>1</v>
      </c>
      <c r="K12" s="181" t="s">
        <v>5220</v>
      </c>
      <c r="L12" s="181" t="s">
        <v>5219</v>
      </c>
      <c r="M12" s="182">
        <v>44614</v>
      </c>
      <c r="N12" s="191" t="s">
        <v>5266</v>
      </c>
      <c r="O12" s="183">
        <v>1197523</v>
      </c>
      <c r="P12" s="183" t="s">
        <v>5263</v>
      </c>
      <c r="Q12" s="183" t="s">
        <v>50</v>
      </c>
      <c r="R12" s="183">
        <v>1</v>
      </c>
      <c r="S12" s="183" t="s">
        <v>5265</v>
      </c>
      <c r="T12" s="183" t="s">
        <v>5264</v>
      </c>
      <c r="U12" s="184">
        <v>44614</v>
      </c>
      <c r="V12" s="191" t="s">
        <v>5270</v>
      </c>
      <c r="W12" s="181">
        <v>52770000</v>
      </c>
      <c r="X12" s="181" t="s">
        <v>5267</v>
      </c>
      <c r="Y12" s="181" t="s">
        <v>25</v>
      </c>
      <c r="Z12" s="181">
        <v>2</v>
      </c>
      <c r="AA12" s="181" t="s">
        <v>5269</v>
      </c>
      <c r="AB12" s="181" t="s">
        <v>5268</v>
      </c>
      <c r="AC12" s="182">
        <v>44614</v>
      </c>
      <c r="AD12" s="191" t="s">
        <v>5274</v>
      </c>
      <c r="AE12" s="189">
        <v>953000</v>
      </c>
      <c r="AF12" s="189" t="s">
        <v>5271</v>
      </c>
      <c r="AG12" s="189" t="s">
        <v>25</v>
      </c>
      <c r="AH12" s="189">
        <v>2</v>
      </c>
      <c r="AI12" s="189" t="s">
        <v>5273</v>
      </c>
      <c r="AJ12" s="189" t="s">
        <v>5272</v>
      </c>
      <c r="AK12" s="190">
        <v>44614</v>
      </c>
      <c r="AL12" s="191" t="s">
        <v>5292</v>
      </c>
      <c r="AM12" s="181">
        <v>99000</v>
      </c>
      <c r="AN12" s="181" t="s">
        <v>5254</v>
      </c>
      <c r="AO12" s="181" t="s">
        <v>25</v>
      </c>
      <c r="AP12" s="181">
        <v>2</v>
      </c>
      <c r="AQ12" s="181" t="s">
        <v>5291</v>
      </c>
      <c r="AR12" s="181" t="s">
        <v>5276</v>
      </c>
      <c r="AS12" s="182">
        <v>44614</v>
      </c>
      <c r="AT12" s="192" t="s">
        <v>5288</v>
      </c>
      <c r="AU12" s="189">
        <v>717</v>
      </c>
      <c r="AV12" s="189" t="s">
        <v>5248</v>
      </c>
      <c r="AW12" s="189" t="s">
        <v>25</v>
      </c>
      <c r="AX12" s="189">
        <v>2</v>
      </c>
      <c r="AY12" s="189" t="s">
        <v>5287</v>
      </c>
      <c r="AZ12" s="189" t="s">
        <v>5286</v>
      </c>
      <c r="BA12" s="190">
        <v>44614</v>
      </c>
      <c r="BB12" s="191" t="s">
        <v>9041</v>
      </c>
      <c r="BC12" s="181" t="e">
        <v>#N/A</v>
      </c>
      <c r="BD12" s="181" t="e">
        <v>#N/A</v>
      </c>
      <c r="BE12" s="181" t="e">
        <v>#N/A</v>
      </c>
      <c r="BF12" s="181" t="e">
        <v>#N/A</v>
      </c>
      <c r="BG12" s="181" t="e">
        <v>#N/A</v>
      </c>
      <c r="BH12" s="181" t="e">
        <v>#N/A</v>
      </c>
      <c r="BI12" s="182" t="e">
        <v>#N/A</v>
      </c>
      <c r="BJ12" s="192" t="s">
        <v>5290</v>
      </c>
      <c r="BK12" s="192">
        <v>212</v>
      </c>
      <c r="BL12" s="192" t="s">
        <v>5248</v>
      </c>
      <c r="BM12" s="192" t="s">
        <v>25</v>
      </c>
      <c r="BN12" s="192">
        <v>2</v>
      </c>
      <c r="BO12" s="192" t="s">
        <v>5289</v>
      </c>
      <c r="BP12" s="189" t="s">
        <v>5286</v>
      </c>
      <c r="BQ12" s="193">
        <v>44614</v>
      </c>
      <c r="BR12" s="191" t="s">
        <v>9042</v>
      </c>
      <c r="BS12" s="185" t="e">
        <v>#N/A</v>
      </c>
      <c r="BT12" s="185" t="e">
        <v>#N/A</v>
      </c>
      <c r="BU12" s="185" t="e">
        <v>#N/A</v>
      </c>
      <c r="BV12" s="185" t="e">
        <v>#N/A</v>
      </c>
      <c r="BW12" s="185" t="e">
        <v>#N/A</v>
      </c>
      <c r="BX12" s="185" t="e">
        <v>#N/A</v>
      </c>
      <c r="BY12" s="182" t="e">
        <v>#N/A</v>
      </c>
      <c r="BZ12" s="192" t="s">
        <v>9043</v>
      </c>
      <c r="CA12" s="192" t="e">
        <v>#N/A</v>
      </c>
      <c r="CB12" s="192" t="e">
        <v>#N/A</v>
      </c>
      <c r="CC12" s="192" t="e">
        <v>#N/A</v>
      </c>
      <c r="CD12" s="192" t="e">
        <v>#N/A</v>
      </c>
      <c r="CE12" s="192" t="e">
        <v>#N/A</v>
      </c>
      <c r="CF12" s="192" t="e">
        <v>#N/A</v>
      </c>
      <c r="CG12" s="193" t="e">
        <v>#N/A</v>
      </c>
      <c r="CH12" s="191" t="s">
        <v>9044</v>
      </c>
      <c r="CI12" s="192" t="e">
        <v>#N/A</v>
      </c>
      <c r="CJ12" s="192" t="e">
        <v>#N/A</v>
      </c>
      <c r="CK12" s="192" t="e">
        <v>#N/A</v>
      </c>
      <c r="CL12" s="192" t="e">
        <v>#N/A</v>
      </c>
      <c r="CM12" s="192" t="e">
        <v>#N/A</v>
      </c>
      <c r="CN12" s="192" t="e">
        <v>#N/A</v>
      </c>
      <c r="CO12" s="194" t="e">
        <v>#N/A</v>
      </c>
      <c r="CP12" s="192" t="s">
        <v>9045</v>
      </c>
      <c r="CQ12" s="185" t="e">
        <v>#N/A</v>
      </c>
      <c r="CR12" s="185" t="e">
        <v>#N/A</v>
      </c>
      <c r="CS12" s="185" t="e">
        <v>#N/A</v>
      </c>
      <c r="CT12" s="185" t="e">
        <v>#N/A</v>
      </c>
      <c r="CU12" s="185" t="e">
        <v>#N/A</v>
      </c>
      <c r="CV12" s="185" t="e">
        <v>#N/A</v>
      </c>
      <c r="CW12" s="182" t="e">
        <v>#N/A</v>
      </c>
      <c r="CX12" s="192" t="s">
        <v>5278</v>
      </c>
      <c r="CY12" s="189">
        <v>99000</v>
      </c>
      <c r="CZ12" s="189" t="s">
        <v>5275</v>
      </c>
      <c r="DA12" s="189" t="s">
        <v>22</v>
      </c>
      <c r="DB12" s="189">
        <v>3</v>
      </c>
      <c r="DC12" s="189" t="s">
        <v>5277</v>
      </c>
      <c r="DD12" s="189" t="s">
        <v>5276</v>
      </c>
      <c r="DE12" s="195">
        <v>44614</v>
      </c>
      <c r="DF12" s="191" t="s">
        <v>5280</v>
      </c>
      <c r="DG12" s="181">
        <v>51816000</v>
      </c>
      <c r="DH12" s="185" t="s">
        <v>5275</v>
      </c>
      <c r="DI12" s="185" t="s">
        <v>22</v>
      </c>
      <c r="DJ12" s="185">
        <v>3</v>
      </c>
      <c r="DK12" s="185" t="s">
        <v>5279</v>
      </c>
      <c r="DL12" s="185" t="s">
        <v>5276</v>
      </c>
      <c r="DM12" s="182">
        <v>44614</v>
      </c>
      <c r="DN12" s="192" t="s">
        <v>5282</v>
      </c>
      <c r="DO12" s="189">
        <v>854000</v>
      </c>
      <c r="DP12" s="192" t="s">
        <v>5275</v>
      </c>
      <c r="DQ12" s="192" t="s">
        <v>22</v>
      </c>
      <c r="DR12" s="192">
        <v>3</v>
      </c>
      <c r="DS12" s="192" t="s">
        <v>5281</v>
      </c>
      <c r="DT12" s="192" t="s">
        <v>5276</v>
      </c>
      <c r="DU12" s="193">
        <v>44614</v>
      </c>
      <c r="DV12" s="191" t="s">
        <v>5283</v>
      </c>
      <c r="DW12" s="181">
        <v>99000</v>
      </c>
      <c r="DX12" s="185" t="s">
        <v>5275</v>
      </c>
      <c r="DY12" s="185" t="s">
        <v>22</v>
      </c>
      <c r="DZ12" s="185">
        <v>3</v>
      </c>
      <c r="EA12" s="185" t="s">
        <v>5277</v>
      </c>
      <c r="EB12" s="185" t="s">
        <v>5276</v>
      </c>
      <c r="EC12" s="182">
        <v>44614</v>
      </c>
      <c r="ED12" s="192" t="s">
        <v>5284</v>
      </c>
      <c r="EE12" s="189">
        <v>0</v>
      </c>
      <c r="EF12" s="192" t="s">
        <v>17</v>
      </c>
      <c r="EG12" s="192" t="s">
        <v>22</v>
      </c>
      <c r="EH12" s="192">
        <v>3</v>
      </c>
      <c r="EI12" s="192" t="s">
        <v>5153</v>
      </c>
      <c r="EJ12" s="192" t="s">
        <v>17</v>
      </c>
      <c r="EK12" s="193">
        <v>44614</v>
      </c>
      <c r="EL12" s="191" t="s">
        <v>5285</v>
      </c>
      <c r="EM12" s="181">
        <v>0</v>
      </c>
      <c r="EN12" s="185" t="s">
        <v>17</v>
      </c>
      <c r="EO12" s="185" t="s">
        <v>22</v>
      </c>
      <c r="EP12" s="185">
        <v>3</v>
      </c>
      <c r="EQ12" s="185" t="s">
        <v>5153</v>
      </c>
      <c r="ER12" s="185" t="s">
        <v>17</v>
      </c>
      <c r="ES12" s="182">
        <v>44614</v>
      </c>
      <c r="ET12" s="192" t="s">
        <v>5295</v>
      </c>
      <c r="EU12" s="192">
        <v>212</v>
      </c>
      <c r="EV12" s="192" t="s">
        <v>5248</v>
      </c>
      <c r="EW12" s="192" t="s">
        <v>25</v>
      </c>
      <c r="EX12" s="192">
        <v>2</v>
      </c>
      <c r="EY12" s="192" t="s">
        <v>5260</v>
      </c>
      <c r="EZ12" s="192" t="s">
        <v>5249</v>
      </c>
      <c r="FA12" s="193">
        <v>44614</v>
      </c>
      <c r="FB12" s="191" t="s">
        <v>5294</v>
      </c>
      <c r="FC12" s="185">
        <v>2</v>
      </c>
      <c r="FD12" s="185">
        <v>0</v>
      </c>
      <c r="FE12" s="185" t="s">
        <v>22</v>
      </c>
      <c r="FF12" s="185">
        <v>3</v>
      </c>
      <c r="FG12" s="185" t="s">
        <v>5293</v>
      </c>
      <c r="FH12" s="185">
        <v>0</v>
      </c>
      <c r="FI12" s="182">
        <v>44614</v>
      </c>
      <c r="FJ12" s="191" t="s">
        <v>9046</v>
      </c>
      <c r="FK12" s="192" t="e">
        <v>#N/A</v>
      </c>
      <c r="FL12" s="192" t="e">
        <v>#N/A</v>
      </c>
      <c r="FM12" s="192" t="e">
        <v>#N/A</v>
      </c>
      <c r="FN12" s="192" t="e">
        <v>#N/A</v>
      </c>
      <c r="FO12" s="192" t="e">
        <v>#N/A</v>
      </c>
      <c r="FP12" s="189" t="e">
        <v>#N/A</v>
      </c>
      <c r="FQ12" s="190" t="e">
        <v>#N/A</v>
      </c>
      <c r="FR12" s="191" t="s">
        <v>9047</v>
      </c>
      <c r="FS12" s="185" t="e">
        <v>#N/A</v>
      </c>
      <c r="FT12" s="185" t="e">
        <v>#N/A</v>
      </c>
      <c r="FU12" s="185" t="e">
        <v>#N/A</v>
      </c>
      <c r="FV12" s="185" t="e">
        <v>#N/A</v>
      </c>
      <c r="FW12" s="185" t="e">
        <v>#N/A</v>
      </c>
      <c r="FX12" s="185" t="e">
        <v>#N/A</v>
      </c>
      <c r="FY12" s="182" t="e">
        <v>#N/A</v>
      </c>
      <c r="FZ12" s="192" t="s">
        <v>4594</v>
      </c>
      <c r="GA12" s="192">
        <v>0</v>
      </c>
      <c r="GB12" s="192" t="s">
        <v>2484</v>
      </c>
      <c r="GC12" s="192" t="s">
        <v>25</v>
      </c>
      <c r="GD12" s="192">
        <v>2</v>
      </c>
      <c r="GE12" s="192" t="s">
        <v>17</v>
      </c>
      <c r="GF12" s="192" t="s">
        <v>17</v>
      </c>
      <c r="GG12" s="193">
        <v>44568</v>
      </c>
      <c r="GH12" s="191" t="s">
        <v>4600</v>
      </c>
      <c r="GI12" s="185">
        <v>2</v>
      </c>
      <c r="GJ12" s="185" t="s">
        <v>2484</v>
      </c>
      <c r="GK12" s="185" t="s">
        <v>25</v>
      </c>
      <c r="GL12" s="185">
        <v>2</v>
      </c>
      <c r="GM12" s="185" t="s">
        <v>17</v>
      </c>
      <c r="GN12" s="185" t="s">
        <v>17</v>
      </c>
      <c r="GO12" s="182">
        <v>44568</v>
      </c>
      <c r="GP12" s="192" t="s">
        <v>4595</v>
      </c>
      <c r="GQ12" s="192">
        <v>0</v>
      </c>
      <c r="GR12" s="192" t="s">
        <v>2484</v>
      </c>
      <c r="GS12" s="192" t="s">
        <v>25</v>
      </c>
      <c r="GT12" s="192">
        <v>2</v>
      </c>
      <c r="GU12" s="192" t="s">
        <v>17</v>
      </c>
      <c r="GV12" s="192" t="s">
        <v>17</v>
      </c>
      <c r="GW12" s="193">
        <v>44568</v>
      </c>
      <c r="GX12" s="191" t="s">
        <v>4601</v>
      </c>
      <c r="GY12" s="185">
        <v>0</v>
      </c>
      <c r="GZ12" s="185" t="s">
        <v>2484</v>
      </c>
      <c r="HA12" s="185" t="s">
        <v>25</v>
      </c>
      <c r="HB12" s="185">
        <v>2</v>
      </c>
      <c r="HC12" s="185" t="s">
        <v>17</v>
      </c>
      <c r="HD12" s="185" t="s">
        <v>17</v>
      </c>
      <c r="HE12" s="182">
        <v>44568</v>
      </c>
      <c r="HF12" s="192" t="s">
        <v>4593</v>
      </c>
      <c r="HG12" s="192">
        <v>0</v>
      </c>
      <c r="HH12" s="192" t="s">
        <v>2484</v>
      </c>
      <c r="HI12" s="192" t="s">
        <v>25</v>
      </c>
      <c r="HJ12" s="192">
        <v>2</v>
      </c>
      <c r="HK12" s="192" t="s">
        <v>17</v>
      </c>
      <c r="HL12" s="192" t="s">
        <v>17</v>
      </c>
      <c r="HM12" s="193">
        <v>44568</v>
      </c>
      <c r="HN12" s="191" t="s">
        <v>4599</v>
      </c>
      <c r="HO12" s="185">
        <v>2</v>
      </c>
      <c r="HP12" s="185" t="s">
        <v>2484</v>
      </c>
      <c r="HQ12" s="185" t="s">
        <v>25</v>
      </c>
      <c r="HR12" s="185">
        <v>2</v>
      </c>
      <c r="HS12" s="185" t="s">
        <v>17</v>
      </c>
      <c r="HT12" s="185" t="s">
        <v>17</v>
      </c>
      <c r="HU12" s="182">
        <v>44568</v>
      </c>
      <c r="HV12" s="192" t="s">
        <v>4596</v>
      </c>
      <c r="HW12" s="192">
        <v>0</v>
      </c>
      <c r="HX12" s="192" t="s">
        <v>2484</v>
      </c>
      <c r="HY12" s="192" t="s">
        <v>25</v>
      </c>
      <c r="HZ12" s="192">
        <v>2</v>
      </c>
      <c r="IA12" s="192" t="s">
        <v>17</v>
      </c>
      <c r="IB12" s="192" t="s">
        <v>17</v>
      </c>
      <c r="IC12" s="193">
        <v>44568</v>
      </c>
      <c r="ID12" s="191" t="s">
        <v>4598</v>
      </c>
      <c r="IE12" s="185">
        <v>0</v>
      </c>
      <c r="IF12" s="185" t="s">
        <v>2484</v>
      </c>
      <c r="IG12" s="185" t="s">
        <v>25</v>
      </c>
      <c r="IH12" s="185">
        <v>2</v>
      </c>
      <c r="II12" s="185" t="s">
        <v>17</v>
      </c>
      <c r="IJ12" s="185" t="s">
        <v>17</v>
      </c>
      <c r="IK12" s="182">
        <v>44568</v>
      </c>
      <c r="IL12" s="192" t="s">
        <v>4597</v>
      </c>
      <c r="IM12" s="192">
        <v>3</v>
      </c>
      <c r="IN12" s="192" t="s">
        <v>2484</v>
      </c>
      <c r="IO12" s="192" t="s">
        <v>25</v>
      </c>
      <c r="IP12" s="192">
        <v>2</v>
      </c>
      <c r="IQ12" s="192" t="s">
        <v>17</v>
      </c>
      <c r="IR12" s="192" t="s">
        <v>17</v>
      </c>
      <c r="IS12" s="193">
        <v>44568</v>
      </c>
    </row>
    <row r="13" spans="1:253" s="187" customFormat="1" ht="13" customHeight="1" x14ac:dyDescent="0.25">
      <c r="A13" s="187" t="s">
        <v>234</v>
      </c>
      <c r="B13" s="187" t="s">
        <v>8495</v>
      </c>
      <c r="C13" s="187" t="s">
        <v>235</v>
      </c>
      <c r="D13" s="187" t="s">
        <v>236</v>
      </c>
      <c r="E13" s="187" t="s">
        <v>7984</v>
      </c>
      <c r="F13" s="187" t="s">
        <v>7675</v>
      </c>
      <c r="G13" s="180">
        <v>4900000</v>
      </c>
      <c r="H13" s="181" t="s">
        <v>7672</v>
      </c>
      <c r="I13" s="181" t="s">
        <v>25</v>
      </c>
      <c r="J13" s="181">
        <v>2</v>
      </c>
      <c r="K13" s="181" t="s">
        <v>7674</v>
      </c>
      <c r="L13" s="181" t="s">
        <v>7673</v>
      </c>
      <c r="M13" s="182">
        <v>44712</v>
      </c>
      <c r="N13" s="191" t="s">
        <v>246</v>
      </c>
      <c r="O13" s="183">
        <v>623000</v>
      </c>
      <c r="P13" s="183" t="s">
        <v>243</v>
      </c>
      <c r="Q13" s="183" t="s">
        <v>50</v>
      </c>
      <c r="R13" s="183">
        <v>1</v>
      </c>
      <c r="S13" s="183" t="s">
        <v>245</v>
      </c>
      <c r="T13" s="183" t="s">
        <v>244</v>
      </c>
      <c r="U13" s="184">
        <v>43508</v>
      </c>
      <c r="V13" s="191" t="s">
        <v>1942</v>
      </c>
      <c r="W13" s="181">
        <v>4900000</v>
      </c>
      <c r="X13" s="181" t="s">
        <v>1821</v>
      </c>
      <c r="Y13" s="181" t="s">
        <v>22</v>
      </c>
      <c r="Z13" s="181">
        <v>3</v>
      </c>
      <c r="AA13" s="181" t="s">
        <v>1941</v>
      </c>
      <c r="AB13" s="181" t="s">
        <v>1822</v>
      </c>
      <c r="AC13" s="182">
        <v>44187</v>
      </c>
      <c r="AD13" s="191" t="s">
        <v>1940</v>
      </c>
      <c r="AE13" s="189">
        <v>4900000</v>
      </c>
      <c r="AF13" s="189" t="s">
        <v>1821</v>
      </c>
      <c r="AG13" s="189" t="s">
        <v>22</v>
      </c>
      <c r="AH13" s="189">
        <v>3</v>
      </c>
      <c r="AI13" s="189" t="s">
        <v>1939</v>
      </c>
      <c r="AJ13" s="189" t="s">
        <v>1822</v>
      </c>
      <c r="AK13" s="190">
        <v>44187</v>
      </c>
      <c r="AL13" s="191" t="s">
        <v>7678</v>
      </c>
      <c r="AM13" s="181">
        <v>1814000</v>
      </c>
      <c r="AN13" s="181" t="s">
        <v>7676</v>
      </c>
      <c r="AO13" s="181" t="s">
        <v>25</v>
      </c>
      <c r="AP13" s="181">
        <v>2</v>
      </c>
      <c r="AQ13" s="181" t="s">
        <v>7677</v>
      </c>
      <c r="AR13" s="181" t="s">
        <v>7673</v>
      </c>
      <c r="AS13" s="182">
        <v>44712</v>
      </c>
      <c r="AT13" s="192" t="s">
        <v>241</v>
      </c>
      <c r="AU13" s="189" t="s">
        <v>17</v>
      </c>
      <c r="AV13" s="189">
        <v>0</v>
      </c>
      <c r="AW13" s="189" t="s">
        <v>17</v>
      </c>
      <c r="AX13" s="189" t="s">
        <v>17</v>
      </c>
      <c r="AY13" s="189" t="s">
        <v>237</v>
      </c>
      <c r="AZ13" s="189">
        <v>0</v>
      </c>
      <c r="BA13" s="190">
        <v>43508</v>
      </c>
      <c r="BB13" s="191" t="s">
        <v>803</v>
      </c>
      <c r="BC13" s="181" t="s">
        <v>17</v>
      </c>
      <c r="BD13" s="181">
        <v>0</v>
      </c>
      <c r="BE13" s="181" t="s">
        <v>25</v>
      </c>
      <c r="BF13" s="181">
        <v>2</v>
      </c>
      <c r="BG13" s="181" t="s">
        <v>802</v>
      </c>
      <c r="BH13" s="181">
        <v>0</v>
      </c>
      <c r="BI13" s="182">
        <v>43522</v>
      </c>
      <c r="BJ13" s="192" t="s">
        <v>7681</v>
      </c>
      <c r="BK13" s="192">
        <v>775</v>
      </c>
      <c r="BL13" s="192" t="s">
        <v>7679</v>
      </c>
      <c r="BM13" s="192" t="s">
        <v>25</v>
      </c>
      <c r="BN13" s="192">
        <v>2</v>
      </c>
      <c r="BO13" s="192" t="s">
        <v>7680</v>
      </c>
      <c r="BP13" s="189" t="s">
        <v>649</v>
      </c>
      <c r="BQ13" s="193">
        <v>44712</v>
      </c>
      <c r="BR13" s="191" t="s">
        <v>238</v>
      </c>
      <c r="BS13" s="185" t="s">
        <v>17</v>
      </c>
      <c r="BT13" s="185">
        <v>0</v>
      </c>
      <c r="BU13" s="185" t="s">
        <v>17</v>
      </c>
      <c r="BV13" s="185" t="s">
        <v>17</v>
      </c>
      <c r="BW13" s="185" t="s">
        <v>237</v>
      </c>
      <c r="BX13" s="185">
        <v>0</v>
      </c>
      <c r="BY13" s="182">
        <v>43508</v>
      </c>
      <c r="BZ13" s="192" t="s">
        <v>239</v>
      </c>
      <c r="CA13" s="192" t="s">
        <v>17</v>
      </c>
      <c r="CB13" s="192">
        <v>0</v>
      </c>
      <c r="CC13" s="192" t="s">
        <v>17</v>
      </c>
      <c r="CD13" s="192" t="s">
        <v>17</v>
      </c>
      <c r="CE13" s="192" t="s">
        <v>237</v>
      </c>
      <c r="CF13" s="192">
        <v>0</v>
      </c>
      <c r="CG13" s="193">
        <v>43508</v>
      </c>
      <c r="CH13" s="191" t="s">
        <v>9048</v>
      </c>
      <c r="CI13" s="192" t="e">
        <v>#N/A</v>
      </c>
      <c r="CJ13" s="192" t="e">
        <v>#N/A</v>
      </c>
      <c r="CK13" s="192" t="e">
        <v>#N/A</v>
      </c>
      <c r="CL13" s="192" t="e">
        <v>#N/A</v>
      </c>
      <c r="CM13" s="192" t="e">
        <v>#N/A</v>
      </c>
      <c r="CN13" s="192" t="e">
        <v>#N/A</v>
      </c>
      <c r="CO13" s="194" t="e">
        <v>#N/A</v>
      </c>
      <c r="CP13" s="192" t="s">
        <v>240</v>
      </c>
      <c r="CQ13" s="185" t="s">
        <v>17</v>
      </c>
      <c r="CR13" s="185">
        <v>0</v>
      </c>
      <c r="CS13" s="185" t="s">
        <v>17</v>
      </c>
      <c r="CT13" s="185" t="s">
        <v>17</v>
      </c>
      <c r="CU13" s="185" t="s">
        <v>237</v>
      </c>
      <c r="CV13" s="185">
        <v>0</v>
      </c>
      <c r="CW13" s="182">
        <v>43508</v>
      </c>
      <c r="CX13" s="192" t="s">
        <v>7685</v>
      </c>
      <c r="CY13" s="189">
        <v>3100000</v>
      </c>
      <c r="CZ13" s="189" t="s">
        <v>1821</v>
      </c>
      <c r="DA13" s="189" t="s">
        <v>22</v>
      </c>
      <c r="DB13" s="189">
        <v>3</v>
      </c>
      <c r="DC13" s="189" t="s">
        <v>1823</v>
      </c>
      <c r="DD13" s="189" t="s">
        <v>1822</v>
      </c>
      <c r="DE13" s="195">
        <v>44131</v>
      </c>
      <c r="DF13" s="191" t="s">
        <v>1825</v>
      </c>
      <c r="DG13" s="181">
        <v>0</v>
      </c>
      <c r="DH13" s="185" t="s">
        <v>1821</v>
      </c>
      <c r="DI13" s="185" t="s">
        <v>22</v>
      </c>
      <c r="DJ13" s="185">
        <v>3</v>
      </c>
      <c r="DK13" s="185" t="s">
        <v>1823</v>
      </c>
      <c r="DL13" s="185" t="s">
        <v>1822</v>
      </c>
      <c r="DM13" s="182">
        <v>44131</v>
      </c>
      <c r="DN13" s="192" t="s">
        <v>1827</v>
      </c>
      <c r="DO13" s="189">
        <v>2100000</v>
      </c>
      <c r="DP13" s="192" t="s">
        <v>1821</v>
      </c>
      <c r="DQ13" s="192" t="s">
        <v>22</v>
      </c>
      <c r="DR13" s="192">
        <v>3</v>
      </c>
      <c r="DS13" s="192" t="s">
        <v>1823</v>
      </c>
      <c r="DT13" s="192" t="s">
        <v>1822</v>
      </c>
      <c r="DU13" s="193">
        <v>44131</v>
      </c>
      <c r="DV13" s="191" t="s">
        <v>1826</v>
      </c>
      <c r="DW13" s="181">
        <v>900000</v>
      </c>
      <c r="DX13" s="185" t="s">
        <v>1821</v>
      </c>
      <c r="DY13" s="185" t="s">
        <v>22</v>
      </c>
      <c r="DZ13" s="185">
        <v>3</v>
      </c>
      <c r="EA13" s="185" t="s">
        <v>1823</v>
      </c>
      <c r="EB13" s="185" t="s">
        <v>1822</v>
      </c>
      <c r="EC13" s="182">
        <v>44131</v>
      </c>
      <c r="ED13" s="192" t="s">
        <v>7686</v>
      </c>
      <c r="EE13" s="189">
        <v>2200000</v>
      </c>
      <c r="EF13" s="192" t="s">
        <v>7672</v>
      </c>
      <c r="EG13" s="192" t="s">
        <v>25</v>
      </c>
      <c r="EH13" s="192">
        <v>2</v>
      </c>
      <c r="EI13" s="192" t="s">
        <v>1823</v>
      </c>
      <c r="EJ13" s="192" t="s">
        <v>7673</v>
      </c>
      <c r="EK13" s="193">
        <v>44712</v>
      </c>
      <c r="EL13" s="191" t="s">
        <v>1824</v>
      </c>
      <c r="EM13" s="181">
        <v>0</v>
      </c>
      <c r="EN13" s="185" t="s">
        <v>1821</v>
      </c>
      <c r="EO13" s="185" t="s">
        <v>22</v>
      </c>
      <c r="EP13" s="185">
        <v>3</v>
      </c>
      <c r="EQ13" s="185" t="s">
        <v>1823</v>
      </c>
      <c r="ER13" s="185" t="s">
        <v>1822</v>
      </c>
      <c r="ES13" s="182">
        <v>44131</v>
      </c>
      <c r="ET13" s="192" t="s">
        <v>7683</v>
      </c>
      <c r="EU13" s="192">
        <v>1020</v>
      </c>
      <c r="EV13" s="192" t="s">
        <v>7679</v>
      </c>
      <c r="EW13" s="192" t="s">
        <v>25</v>
      </c>
      <c r="EX13" s="192">
        <v>2</v>
      </c>
      <c r="EY13" s="192" t="s">
        <v>7682</v>
      </c>
      <c r="EZ13" s="192" t="s">
        <v>649</v>
      </c>
      <c r="FA13" s="193">
        <v>44712</v>
      </c>
      <c r="FB13" s="191" t="s">
        <v>1544</v>
      </c>
      <c r="FC13" s="185">
        <v>5</v>
      </c>
      <c r="FD13" s="185" t="s">
        <v>1541</v>
      </c>
      <c r="FE13" s="185" t="s">
        <v>25</v>
      </c>
      <c r="FF13" s="185">
        <v>2</v>
      </c>
      <c r="FG13" s="185" t="s">
        <v>1543</v>
      </c>
      <c r="FH13" s="185" t="s">
        <v>1542</v>
      </c>
      <c r="FI13" s="182">
        <v>43920</v>
      </c>
      <c r="FJ13" s="191" t="s">
        <v>247</v>
      </c>
      <c r="FK13" s="192" t="s">
        <v>17</v>
      </c>
      <c r="FL13" s="192">
        <v>0</v>
      </c>
      <c r="FM13" s="192" t="s">
        <v>17</v>
      </c>
      <c r="FN13" s="192" t="s">
        <v>17</v>
      </c>
      <c r="FO13" s="192" t="s">
        <v>237</v>
      </c>
      <c r="FP13" s="189">
        <v>0</v>
      </c>
      <c r="FQ13" s="190">
        <v>43508</v>
      </c>
      <c r="FR13" s="191" t="s">
        <v>248</v>
      </c>
      <c r="FS13" s="185" t="s">
        <v>17</v>
      </c>
      <c r="FT13" s="185">
        <v>0</v>
      </c>
      <c r="FU13" s="185" t="s">
        <v>17</v>
      </c>
      <c r="FV13" s="185" t="s">
        <v>17</v>
      </c>
      <c r="FW13" s="185" t="s">
        <v>237</v>
      </c>
      <c r="FX13" s="185">
        <v>0</v>
      </c>
      <c r="FY13" s="182">
        <v>43508</v>
      </c>
      <c r="FZ13" s="192" t="s">
        <v>3504</v>
      </c>
      <c r="GA13" s="192">
        <v>1</v>
      </c>
      <c r="GB13" s="192" t="s">
        <v>2484</v>
      </c>
      <c r="GC13" s="192" t="s">
        <v>25</v>
      </c>
      <c r="GD13" s="192">
        <v>2</v>
      </c>
      <c r="GE13" s="192" t="s">
        <v>17</v>
      </c>
      <c r="GF13" s="192" t="s">
        <v>17</v>
      </c>
      <c r="GG13" s="193">
        <v>44496</v>
      </c>
      <c r="GH13" s="191" t="s">
        <v>3510</v>
      </c>
      <c r="GI13" s="185">
        <v>3</v>
      </c>
      <c r="GJ13" s="185" t="s">
        <v>2484</v>
      </c>
      <c r="GK13" s="185" t="s">
        <v>25</v>
      </c>
      <c r="GL13" s="185">
        <v>2</v>
      </c>
      <c r="GM13" s="185" t="s">
        <v>17</v>
      </c>
      <c r="GN13" s="185" t="s">
        <v>17</v>
      </c>
      <c r="GO13" s="182">
        <v>44496</v>
      </c>
      <c r="GP13" s="192" t="s">
        <v>3505</v>
      </c>
      <c r="GQ13" s="192">
        <v>2</v>
      </c>
      <c r="GR13" s="192" t="s">
        <v>2484</v>
      </c>
      <c r="GS13" s="192" t="s">
        <v>25</v>
      </c>
      <c r="GT13" s="192">
        <v>2</v>
      </c>
      <c r="GU13" s="192" t="s">
        <v>17</v>
      </c>
      <c r="GV13" s="192" t="s">
        <v>17</v>
      </c>
      <c r="GW13" s="193">
        <v>44496</v>
      </c>
      <c r="GX13" s="191" t="s">
        <v>3511</v>
      </c>
      <c r="GY13" s="185">
        <v>3</v>
      </c>
      <c r="GZ13" s="185" t="s">
        <v>2484</v>
      </c>
      <c r="HA13" s="185" t="s">
        <v>25</v>
      </c>
      <c r="HB13" s="185">
        <v>2</v>
      </c>
      <c r="HC13" s="185" t="s">
        <v>17</v>
      </c>
      <c r="HD13" s="185" t="s">
        <v>17</v>
      </c>
      <c r="HE13" s="182">
        <v>44496</v>
      </c>
      <c r="HF13" s="192" t="s">
        <v>3503</v>
      </c>
      <c r="HG13" s="192">
        <v>0</v>
      </c>
      <c r="HH13" s="192" t="s">
        <v>2484</v>
      </c>
      <c r="HI13" s="192" t="s">
        <v>25</v>
      </c>
      <c r="HJ13" s="192">
        <v>2</v>
      </c>
      <c r="HK13" s="192" t="s">
        <v>17</v>
      </c>
      <c r="HL13" s="192" t="s">
        <v>17</v>
      </c>
      <c r="HM13" s="193">
        <v>44496</v>
      </c>
      <c r="HN13" s="191" t="s">
        <v>3509</v>
      </c>
      <c r="HO13" s="185">
        <v>3</v>
      </c>
      <c r="HP13" s="185" t="s">
        <v>2484</v>
      </c>
      <c r="HQ13" s="185" t="s">
        <v>25</v>
      </c>
      <c r="HR13" s="185">
        <v>2</v>
      </c>
      <c r="HS13" s="185" t="s">
        <v>17</v>
      </c>
      <c r="HT13" s="185" t="s">
        <v>17</v>
      </c>
      <c r="HU13" s="182">
        <v>44496</v>
      </c>
      <c r="HV13" s="192" t="s">
        <v>3506</v>
      </c>
      <c r="HW13" s="192">
        <v>3</v>
      </c>
      <c r="HX13" s="192" t="s">
        <v>2484</v>
      </c>
      <c r="HY13" s="192" t="s">
        <v>25</v>
      </c>
      <c r="HZ13" s="192">
        <v>2</v>
      </c>
      <c r="IA13" s="192" t="s">
        <v>17</v>
      </c>
      <c r="IB13" s="192" t="s">
        <v>17</v>
      </c>
      <c r="IC13" s="193">
        <v>44496</v>
      </c>
      <c r="ID13" s="191" t="s">
        <v>3508</v>
      </c>
      <c r="IE13" s="185">
        <v>0</v>
      </c>
      <c r="IF13" s="185" t="s">
        <v>2484</v>
      </c>
      <c r="IG13" s="185" t="s">
        <v>25</v>
      </c>
      <c r="IH13" s="185">
        <v>2</v>
      </c>
      <c r="II13" s="185" t="s">
        <v>17</v>
      </c>
      <c r="IJ13" s="185" t="s">
        <v>17</v>
      </c>
      <c r="IK13" s="182">
        <v>44496</v>
      </c>
      <c r="IL13" s="192" t="s">
        <v>3507</v>
      </c>
      <c r="IM13" s="192">
        <v>3</v>
      </c>
      <c r="IN13" s="192" t="s">
        <v>2484</v>
      </c>
      <c r="IO13" s="192" t="s">
        <v>25</v>
      </c>
      <c r="IP13" s="192">
        <v>2</v>
      </c>
      <c r="IQ13" s="192" t="s">
        <v>17</v>
      </c>
      <c r="IR13" s="192" t="s">
        <v>17</v>
      </c>
      <c r="IS13" s="193">
        <v>44496</v>
      </c>
    </row>
    <row r="14" spans="1:253" s="187" customFormat="1" ht="13" customHeight="1" x14ac:dyDescent="0.25">
      <c r="A14" s="187" t="s">
        <v>5132</v>
      </c>
      <c r="B14" s="187" t="s">
        <v>8521</v>
      </c>
      <c r="C14" s="187" t="s">
        <v>5133</v>
      </c>
      <c r="D14" s="187" t="s">
        <v>5134</v>
      </c>
      <c r="E14" s="187" t="s">
        <v>7989</v>
      </c>
      <c r="F14" s="187" t="s">
        <v>5137</v>
      </c>
      <c r="G14" s="180">
        <v>19100000</v>
      </c>
      <c r="H14" s="181" t="s">
        <v>5135</v>
      </c>
      <c r="I14" s="181" t="s">
        <v>50</v>
      </c>
      <c r="J14" s="181">
        <v>1</v>
      </c>
      <c r="K14" s="181" t="s">
        <v>2280</v>
      </c>
      <c r="L14" s="181" t="s">
        <v>5136</v>
      </c>
      <c r="M14" s="182">
        <v>44610</v>
      </c>
      <c r="N14" s="191" t="s">
        <v>5141</v>
      </c>
      <c r="O14" s="183">
        <v>46424</v>
      </c>
      <c r="P14" s="183" t="s">
        <v>5138</v>
      </c>
      <c r="Q14" s="183" t="s">
        <v>25</v>
      </c>
      <c r="R14" s="183">
        <v>2</v>
      </c>
      <c r="S14" s="183" t="s">
        <v>5140</v>
      </c>
      <c r="T14" s="183" t="s">
        <v>5139</v>
      </c>
      <c r="U14" s="184">
        <v>44610</v>
      </c>
      <c r="V14" s="191" t="s">
        <v>5145</v>
      </c>
      <c r="W14" s="181">
        <v>10976000</v>
      </c>
      <c r="X14" s="181" t="s">
        <v>5142</v>
      </c>
      <c r="Y14" s="181" t="s">
        <v>25</v>
      </c>
      <c r="Z14" s="181">
        <v>2</v>
      </c>
      <c r="AA14" s="181" t="s">
        <v>5144</v>
      </c>
      <c r="AB14" s="181" t="s">
        <v>5143</v>
      </c>
      <c r="AC14" s="182">
        <v>44610</v>
      </c>
      <c r="AD14" s="191" t="s">
        <v>5148</v>
      </c>
      <c r="AE14" s="189">
        <v>616000</v>
      </c>
      <c r="AF14" s="189" t="s">
        <v>5146</v>
      </c>
      <c r="AG14" s="189" t="s">
        <v>25</v>
      </c>
      <c r="AH14" s="189">
        <v>2</v>
      </c>
      <c r="AI14" s="189" t="s">
        <v>5062</v>
      </c>
      <c r="AJ14" s="189" t="s">
        <v>5147</v>
      </c>
      <c r="AK14" s="190">
        <v>44610</v>
      </c>
      <c r="AL14" s="191" t="s">
        <v>5152</v>
      </c>
      <c r="AM14" s="181">
        <v>452000</v>
      </c>
      <c r="AN14" s="181" t="s">
        <v>5149</v>
      </c>
      <c r="AO14" s="181" t="s">
        <v>25</v>
      </c>
      <c r="AP14" s="181">
        <v>2</v>
      </c>
      <c r="AQ14" s="181" t="s">
        <v>5151</v>
      </c>
      <c r="AR14" s="181" t="s">
        <v>5150</v>
      </c>
      <c r="AS14" s="182">
        <v>44610</v>
      </c>
      <c r="AT14" s="192" t="s">
        <v>5155</v>
      </c>
      <c r="AU14" s="189" t="s">
        <v>17</v>
      </c>
      <c r="AV14" s="189" t="s">
        <v>2046</v>
      </c>
      <c r="AW14" s="189" t="s">
        <v>17</v>
      </c>
      <c r="AX14" s="189" t="s">
        <v>17</v>
      </c>
      <c r="AY14" s="189" t="s">
        <v>5153</v>
      </c>
      <c r="AZ14" s="189" t="s">
        <v>17</v>
      </c>
      <c r="BA14" s="190">
        <v>44610</v>
      </c>
      <c r="BB14" s="191" t="s">
        <v>5154</v>
      </c>
      <c r="BC14" s="181" t="s">
        <v>17</v>
      </c>
      <c r="BD14" s="181" t="s">
        <v>17</v>
      </c>
      <c r="BE14" s="181" t="s">
        <v>17</v>
      </c>
      <c r="BF14" s="181" t="s">
        <v>17</v>
      </c>
      <c r="BG14" s="181" t="s">
        <v>5153</v>
      </c>
      <c r="BH14" s="181" t="s">
        <v>17</v>
      </c>
      <c r="BI14" s="182">
        <v>44610</v>
      </c>
      <c r="BJ14" s="192" t="s">
        <v>5159</v>
      </c>
      <c r="BK14" s="192">
        <v>14</v>
      </c>
      <c r="BL14" s="192" t="s">
        <v>5156</v>
      </c>
      <c r="BM14" s="192" t="s">
        <v>22</v>
      </c>
      <c r="BN14" s="192">
        <v>3</v>
      </c>
      <c r="BO14" s="192" t="s">
        <v>5158</v>
      </c>
      <c r="BP14" s="189" t="s">
        <v>5157</v>
      </c>
      <c r="BQ14" s="193">
        <v>44610</v>
      </c>
      <c r="BR14" s="191" t="s">
        <v>9049</v>
      </c>
      <c r="BS14" s="185" t="e">
        <v>#N/A</v>
      </c>
      <c r="BT14" s="185" t="e">
        <v>#N/A</v>
      </c>
      <c r="BU14" s="185" t="e">
        <v>#N/A</v>
      </c>
      <c r="BV14" s="185" t="e">
        <v>#N/A</v>
      </c>
      <c r="BW14" s="185" t="e">
        <v>#N/A</v>
      </c>
      <c r="BX14" s="185" t="e">
        <v>#N/A</v>
      </c>
      <c r="BY14" s="182" t="e">
        <v>#N/A</v>
      </c>
      <c r="BZ14" s="192" t="s">
        <v>9050</v>
      </c>
      <c r="CA14" s="192" t="e">
        <v>#N/A</v>
      </c>
      <c r="CB14" s="192" t="e">
        <v>#N/A</v>
      </c>
      <c r="CC14" s="192" t="e">
        <v>#N/A</v>
      </c>
      <c r="CD14" s="192" t="e">
        <v>#N/A</v>
      </c>
      <c r="CE14" s="192" t="e">
        <v>#N/A</v>
      </c>
      <c r="CF14" s="192" t="e">
        <v>#N/A</v>
      </c>
      <c r="CG14" s="193" t="e">
        <v>#N/A</v>
      </c>
      <c r="CH14" s="191" t="s">
        <v>9051</v>
      </c>
      <c r="CI14" s="192" t="e">
        <v>#N/A</v>
      </c>
      <c r="CJ14" s="192" t="e">
        <v>#N/A</v>
      </c>
      <c r="CK14" s="192" t="e">
        <v>#N/A</v>
      </c>
      <c r="CL14" s="192" t="e">
        <v>#N/A</v>
      </c>
      <c r="CM14" s="192" t="e">
        <v>#N/A</v>
      </c>
      <c r="CN14" s="192" t="e">
        <v>#N/A</v>
      </c>
      <c r="CO14" s="194" t="e">
        <v>#N/A</v>
      </c>
      <c r="CP14" s="192" t="s">
        <v>9052</v>
      </c>
      <c r="CQ14" s="185" t="e">
        <v>#N/A</v>
      </c>
      <c r="CR14" s="185" t="e">
        <v>#N/A</v>
      </c>
      <c r="CS14" s="185" t="e">
        <v>#N/A</v>
      </c>
      <c r="CT14" s="185" t="e">
        <v>#N/A</v>
      </c>
      <c r="CU14" s="185" t="e">
        <v>#N/A</v>
      </c>
      <c r="CV14" s="185" t="e">
        <v>#N/A</v>
      </c>
      <c r="CW14" s="182" t="e">
        <v>#N/A</v>
      </c>
      <c r="CX14" s="192" t="s">
        <v>5162</v>
      </c>
      <c r="CY14" s="189">
        <v>481000</v>
      </c>
      <c r="CZ14" s="189" t="s">
        <v>5083</v>
      </c>
      <c r="DA14" s="189" t="s">
        <v>25</v>
      </c>
      <c r="DB14" s="189">
        <v>2</v>
      </c>
      <c r="DC14" s="189" t="s">
        <v>5086</v>
      </c>
      <c r="DD14" s="189" t="s">
        <v>5061</v>
      </c>
      <c r="DE14" s="195">
        <v>44610</v>
      </c>
      <c r="DF14" s="191" t="s">
        <v>5163</v>
      </c>
      <c r="DG14" s="181">
        <v>10359000</v>
      </c>
      <c r="DH14" s="185" t="s">
        <v>5083</v>
      </c>
      <c r="DI14" s="185" t="s">
        <v>25</v>
      </c>
      <c r="DJ14" s="185">
        <v>2</v>
      </c>
      <c r="DK14" s="185" t="s">
        <v>5066</v>
      </c>
      <c r="DL14" s="185" t="s">
        <v>5061</v>
      </c>
      <c r="DM14" s="182">
        <v>44610</v>
      </c>
      <c r="DN14" s="192" t="s">
        <v>5164</v>
      </c>
      <c r="DO14" s="189">
        <v>135000</v>
      </c>
      <c r="DP14" s="192" t="s">
        <v>5083</v>
      </c>
      <c r="DQ14" s="192" t="s">
        <v>25</v>
      </c>
      <c r="DR14" s="192">
        <v>2</v>
      </c>
      <c r="DS14" s="192" t="s">
        <v>5084</v>
      </c>
      <c r="DT14" s="192" t="s">
        <v>5061</v>
      </c>
      <c r="DU14" s="193">
        <v>44610</v>
      </c>
      <c r="DV14" s="191" t="s">
        <v>5165</v>
      </c>
      <c r="DW14" s="181">
        <v>481000</v>
      </c>
      <c r="DX14" s="185" t="s">
        <v>5083</v>
      </c>
      <c r="DY14" s="185" t="s">
        <v>25</v>
      </c>
      <c r="DZ14" s="185">
        <v>2</v>
      </c>
      <c r="EA14" s="185" t="s">
        <v>5086</v>
      </c>
      <c r="EB14" s="185" t="s">
        <v>5061</v>
      </c>
      <c r="EC14" s="182">
        <v>44610</v>
      </c>
      <c r="ED14" s="192" t="s">
        <v>5167</v>
      </c>
      <c r="EE14" s="189">
        <v>0</v>
      </c>
      <c r="EF14" s="192" t="s">
        <v>17</v>
      </c>
      <c r="EG14" s="192" t="s">
        <v>17</v>
      </c>
      <c r="EH14" s="192" t="s">
        <v>17</v>
      </c>
      <c r="EI14" s="192" t="s">
        <v>5166</v>
      </c>
      <c r="EJ14" s="192" t="s">
        <v>17</v>
      </c>
      <c r="EK14" s="193">
        <v>44610</v>
      </c>
      <c r="EL14" s="191" t="s">
        <v>5168</v>
      </c>
      <c r="EM14" s="181">
        <v>0</v>
      </c>
      <c r="EN14" s="185" t="s">
        <v>17</v>
      </c>
      <c r="EO14" s="185" t="s">
        <v>17</v>
      </c>
      <c r="EP14" s="185" t="s">
        <v>17</v>
      </c>
      <c r="EQ14" s="185" t="s">
        <v>5166</v>
      </c>
      <c r="ER14" s="185" t="s">
        <v>17</v>
      </c>
      <c r="ES14" s="182">
        <v>44610</v>
      </c>
      <c r="ET14" s="192" t="s">
        <v>5160</v>
      </c>
      <c r="EU14" s="192">
        <v>14</v>
      </c>
      <c r="EV14" s="192" t="s">
        <v>5156</v>
      </c>
      <c r="EW14" s="192" t="s">
        <v>22</v>
      </c>
      <c r="EX14" s="192">
        <v>3</v>
      </c>
      <c r="EY14" s="192" t="s">
        <v>5158</v>
      </c>
      <c r="EZ14" s="192" t="s">
        <v>5157</v>
      </c>
      <c r="FA14" s="193">
        <v>44610</v>
      </c>
      <c r="FB14" s="191" t="s">
        <v>5207</v>
      </c>
      <c r="FC14" s="185">
        <v>2</v>
      </c>
      <c r="FD14" s="185" t="s">
        <v>5083</v>
      </c>
      <c r="FE14" s="185" t="s">
        <v>25</v>
      </c>
      <c r="FF14" s="185">
        <v>2</v>
      </c>
      <c r="FG14" s="185" t="s">
        <v>5206</v>
      </c>
      <c r="FH14" s="185" t="s">
        <v>5061</v>
      </c>
      <c r="FI14" s="182">
        <v>44613</v>
      </c>
      <c r="FJ14" s="191" t="s">
        <v>9053</v>
      </c>
      <c r="FK14" s="192" t="e">
        <v>#N/A</v>
      </c>
      <c r="FL14" s="192" t="e">
        <v>#N/A</v>
      </c>
      <c r="FM14" s="192" t="e">
        <v>#N/A</v>
      </c>
      <c r="FN14" s="192" t="e">
        <v>#N/A</v>
      </c>
      <c r="FO14" s="192" t="e">
        <v>#N/A</v>
      </c>
      <c r="FP14" s="189" t="e">
        <v>#N/A</v>
      </c>
      <c r="FQ14" s="190" t="e">
        <v>#N/A</v>
      </c>
      <c r="FR14" s="191" t="s">
        <v>9054</v>
      </c>
      <c r="FS14" s="185" t="e">
        <v>#N/A</v>
      </c>
      <c r="FT14" s="185" t="e">
        <v>#N/A</v>
      </c>
      <c r="FU14" s="185" t="e">
        <v>#N/A</v>
      </c>
      <c r="FV14" s="185" t="e">
        <v>#N/A</v>
      </c>
      <c r="FW14" s="185" t="e">
        <v>#N/A</v>
      </c>
      <c r="FX14" s="185" t="e">
        <v>#N/A</v>
      </c>
      <c r="FY14" s="182" t="e">
        <v>#N/A</v>
      </c>
      <c r="FZ14" s="192" t="s">
        <v>5170</v>
      </c>
      <c r="GA14" s="192">
        <v>0</v>
      </c>
      <c r="GB14" s="192" t="s">
        <v>2484</v>
      </c>
      <c r="GC14" s="192" t="s">
        <v>25</v>
      </c>
      <c r="GD14" s="192">
        <v>2</v>
      </c>
      <c r="GE14" s="192" t="s">
        <v>17</v>
      </c>
      <c r="GF14" s="192" t="s">
        <v>17</v>
      </c>
      <c r="GG14" s="193">
        <v>44610</v>
      </c>
      <c r="GH14" s="191" t="s">
        <v>5176</v>
      </c>
      <c r="GI14" s="185">
        <v>0</v>
      </c>
      <c r="GJ14" s="185" t="s">
        <v>2484</v>
      </c>
      <c r="GK14" s="185" t="s">
        <v>25</v>
      </c>
      <c r="GL14" s="185">
        <v>2</v>
      </c>
      <c r="GM14" s="185" t="s">
        <v>17</v>
      </c>
      <c r="GN14" s="185" t="s">
        <v>17</v>
      </c>
      <c r="GO14" s="182">
        <v>44610</v>
      </c>
      <c r="GP14" s="192" t="s">
        <v>5171</v>
      </c>
      <c r="GQ14" s="192">
        <v>0</v>
      </c>
      <c r="GR14" s="192" t="s">
        <v>2484</v>
      </c>
      <c r="GS14" s="192" t="s">
        <v>25</v>
      </c>
      <c r="GT14" s="192">
        <v>2</v>
      </c>
      <c r="GU14" s="192" t="s">
        <v>17</v>
      </c>
      <c r="GV14" s="192" t="s">
        <v>17</v>
      </c>
      <c r="GW14" s="193">
        <v>44610</v>
      </c>
      <c r="GX14" s="191" t="s">
        <v>5177</v>
      </c>
      <c r="GY14" s="185">
        <v>0</v>
      </c>
      <c r="GZ14" s="185" t="s">
        <v>2484</v>
      </c>
      <c r="HA14" s="185" t="s">
        <v>25</v>
      </c>
      <c r="HB14" s="185">
        <v>2</v>
      </c>
      <c r="HC14" s="185" t="s">
        <v>17</v>
      </c>
      <c r="HD14" s="185" t="s">
        <v>17</v>
      </c>
      <c r="HE14" s="182">
        <v>44610</v>
      </c>
      <c r="HF14" s="192" t="s">
        <v>5169</v>
      </c>
      <c r="HG14" s="192">
        <v>0</v>
      </c>
      <c r="HH14" s="192" t="s">
        <v>2484</v>
      </c>
      <c r="HI14" s="192" t="s">
        <v>25</v>
      </c>
      <c r="HJ14" s="192">
        <v>2</v>
      </c>
      <c r="HK14" s="192" t="s">
        <v>17</v>
      </c>
      <c r="HL14" s="192" t="s">
        <v>17</v>
      </c>
      <c r="HM14" s="193">
        <v>44610</v>
      </c>
      <c r="HN14" s="191" t="s">
        <v>5175</v>
      </c>
      <c r="HO14" s="185">
        <v>2</v>
      </c>
      <c r="HP14" s="185" t="s">
        <v>2484</v>
      </c>
      <c r="HQ14" s="185" t="s">
        <v>25</v>
      </c>
      <c r="HR14" s="185">
        <v>2</v>
      </c>
      <c r="HS14" s="185" t="s">
        <v>17</v>
      </c>
      <c r="HT14" s="185" t="s">
        <v>17</v>
      </c>
      <c r="HU14" s="182">
        <v>44610</v>
      </c>
      <c r="HV14" s="192" t="s">
        <v>5172</v>
      </c>
      <c r="HW14" s="192">
        <v>0</v>
      </c>
      <c r="HX14" s="192" t="s">
        <v>2484</v>
      </c>
      <c r="HY14" s="192" t="s">
        <v>25</v>
      </c>
      <c r="HZ14" s="192">
        <v>2</v>
      </c>
      <c r="IA14" s="192" t="s">
        <v>17</v>
      </c>
      <c r="IB14" s="192" t="s">
        <v>17</v>
      </c>
      <c r="IC14" s="193">
        <v>44610</v>
      </c>
      <c r="ID14" s="191" t="s">
        <v>5174</v>
      </c>
      <c r="IE14" s="185">
        <v>0</v>
      </c>
      <c r="IF14" s="185" t="s">
        <v>2484</v>
      </c>
      <c r="IG14" s="185" t="s">
        <v>25</v>
      </c>
      <c r="IH14" s="185">
        <v>2</v>
      </c>
      <c r="II14" s="185" t="s">
        <v>17</v>
      </c>
      <c r="IJ14" s="185" t="s">
        <v>17</v>
      </c>
      <c r="IK14" s="182">
        <v>44610</v>
      </c>
      <c r="IL14" s="192" t="s">
        <v>5173</v>
      </c>
      <c r="IM14" s="192">
        <v>1</v>
      </c>
      <c r="IN14" s="192" t="s">
        <v>2484</v>
      </c>
      <c r="IO14" s="192" t="s">
        <v>25</v>
      </c>
      <c r="IP14" s="192">
        <v>2</v>
      </c>
      <c r="IQ14" s="192" t="s">
        <v>17</v>
      </c>
      <c r="IR14" s="192" t="s">
        <v>17</v>
      </c>
      <c r="IS14" s="193">
        <v>44610</v>
      </c>
    </row>
    <row r="15" spans="1:253" s="187" customFormat="1" ht="13" customHeight="1" x14ac:dyDescent="0.25">
      <c r="A15" s="187" t="s">
        <v>290</v>
      </c>
      <c r="B15" s="187" t="s">
        <v>8527</v>
      </c>
      <c r="C15" s="187" t="s">
        <v>291</v>
      </c>
      <c r="D15" s="187" t="s">
        <v>292</v>
      </c>
      <c r="E15" s="187" t="s">
        <v>7994</v>
      </c>
      <c r="F15" s="187" t="s">
        <v>1917</v>
      </c>
      <c r="G15" s="180">
        <v>25876000</v>
      </c>
      <c r="H15" s="181" t="s">
        <v>1806</v>
      </c>
      <c r="I15" s="181" t="s">
        <v>25</v>
      </c>
      <c r="J15" s="181">
        <v>2</v>
      </c>
      <c r="K15" s="181" t="s">
        <v>1916</v>
      </c>
      <c r="L15" s="181" t="s">
        <v>1915</v>
      </c>
      <c r="M15" s="182">
        <v>44165</v>
      </c>
      <c r="N15" s="191" t="s">
        <v>2466</v>
      </c>
      <c r="O15" s="183">
        <v>440640</v>
      </c>
      <c r="P15" s="183" t="s">
        <v>2463</v>
      </c>
      <c r="Q15" s="183" t="s">
        <v>50</v>
      </c>
      <c r="R15" s="183">
        <v>1</v>
      </c>
      <c r="S15" s="183" t="s">
        <v>2465</v>
      </c>
      <c r="T15" s="183" t="s">
        <v>2464</v>
      </c>
      <c r="U15" s="184">
        <v>44346</v>
      </c>
      <c r="V15" s="191" t="s">
        <v>2468</v>
      </c>
      <c r="W15" s="181">
        <v>25876000</v>
      </c>
      <c r="X15" s="181" t="s">
        <v>2463</v>
      </c>
      <c r="Y15" s="181" t="s">
        <v>50</v>
      </c>
      <c r="Z15" s="181">
        <v>1</v>
      </c>
      <c r="AA15" s="181" t="s">
        <v>2467</v>
      </c>
      <c r="AB15" s="181" t="s">
        <v>2464</v>
      </c>
      <c r="AC15" s="182">
        <v>44346</v>
      </c>
      <c r="AD15" s="191" t="s">
        <v>2472</v>
      </c>
      <c r="AE15" s="189">
        <v>4343000</v>
      </c>
      <c r="AF15" s="189" t="s">
        <v>2469</v>
      </c>
      <c r="AG15" s="189" t="s">
        <v>50</v>
      </c>
      <c r="AH15" s="189">
        <v>1</v>
      </c>
      <c r="AI15" s="189" t="s">
        <v>2471</v>
      </c>
      <c r="AJ15" s="189" t="s">
        <v>2470</v>
      </c>
      <c r="AK15" s="190">
        <v>44346</v>
      </c>
      <c r="AL15" s="191" t="s">
        <v>4296</v>
      </c>
      <c r="AM15" s="181">
        <v>2009000</v>
      </c>
      <c r="AN15" s="181" t="s">
        <v>4293</v>
      </c>
      <c r="AO15" s="181" t="s">
        <v>50</v>
      </c>
      <c r="AP15" s="181">
        <v>1</v>
      </c>
      <c r="AQ15" s="181" t="s">
        <v>4295</v>
      </c>
      <c r="AR15" s="181" t="s">
        <v>4294</v>
      </c>
      <c r="AS15" s="182">
        <v>44522</v>
      </c>
      <c r="AT15" s="192" t="s">
        <v>995</v>
      </c>
      <c r="AU15" s="189">
        <v>150</v>
      </c>
      <c r="AV15" s="189" t="s">
        <v>993</v>
      </c>
      <c r="AW15" s="189" t="s">
        <v>25</v>
      </c>
      <c r="AX15" s="189">
        <v>2</v>
      </c>
      <c r="AY15" s="189" t="s">
        <v>994</v>
      </c>
      <c r="AZ15" s="189" t="s">
        <v>211</v>
      </c>
      <c r="BA15" s="190">
        <v>43584</v>
      </c>
      <c r="BB15" s="191" t="s">
        <v>1079</v>
      </c>
      <c r="BC15" s="181" t="s">
        <v>17</v>
      </c>
      <c r="BD15" s="181" t="s">
        <v>1076</v>
      </c>
      <c r="BE15" s="181" t="s">
        <v>17</v>
      </c>
      <c r="BF15" s="181" t="s">
        <v>17</v>
      </c>
      <c r="BG15" s="181" t="s">
        <v>1078</v>
      </c>
      <c r="BH15" s="181" t="s">
        <v>1077</v>
      </c>
      <c r="BI15" s="182">
        <v>43642</v>
      </c>
      <c r="BJ15" s="192" t="s">
        <v>4298</v>
      </c>
      <c r="BK15" s="192">
        <v>670</v>
      </c>
      <c r="BL15" s="192" t="s">
        <v>4297</v>
      </c>
      <c r="BM15" s="192" t="s">
        <v>50</v>
      </c>
      <c r="BN15" s="192">
        <v>1</v>
      </c>
      <c r="BO15" s="192" t="s">
        <v>4291</v>
      </c>
      <c r="BP15" s="189" t="s">
        <v>2316</v>
      </c>
      <c r="BQ15" s="193">
        <v>44522</v>
      </c>
      <c r="BR15" s="191" t="s">
        <v>1201</v>
      </c>
      <c r="BS15" s="185" t="s">
        <v>17</v>
      </c>
      <c r="BT15" s="185" t="s">
        <v>17</v>
      </c>
      <c r="BU15" s="185" t="s">
        <v>17</v>
      </c>
      <c r="BV15" s="185" t="s">
        <v>17</v>
      </c>
      <c r="BW15" s="185" t="s">
        <v>1200</v>
      </c>
      <c r="BX15" s="185" t="s">
        <v>17</v>
      </c>
      <c r="BY15" s="182">
        <v>43697</v>
      </c>
      <c r="BZ15" s="192" t="s">
        <v>1202</v>
      </c>
      <c r="CA15" s="192" t="s">
        <v>17</v>
      </c>
      <c r="CB15" s="192" t="s">
        <v>17</v>
      </c>
      <c r="CC15" s="192" t="s">
        <v>17</v>
      </c>
      <c r="CD15" s="192" t="s">
        <v>17</v>
      </c>
      <c r="CE15" s="192" t="s">
        <v>1200</v>
      </c>
      <c r="CF15" s="192" t="s">
        <v>17</v>
      </c>
      <c r="CG15" s="193">
        <v>43697</v>
      </c>
      <c r="CH15" s="191" t="s">
        <v>9055</v>
      </c>
      <c r="CI15" s="192" t="e">
        <v>#N/A</v>
      </c>
      <c r="CJ15" s="192" t="e">
        <v>#N/A</v>
      </c>
      <c r="CK15" s="192" t="e">
        <v>#N/A</v>
      </c>
      <c r="CL15" s="192" t="e">
        <v>#N/A</v>
      </c>
      <c r="CM15" s="192" t="e">
        <v>#N/A</v>
      </c>
      <c r="CN15" s="192" t="e">
        <v>#N/A</v>
      </c>
      <c r="CO15" s="194" t="e">
        <v>#N/A</v>
      </c>
      <c r="CP15" s="192" t="s">
        <v>1203</v>
      </c>
      <c r="CQ15" s="185" t="s">
        <v>17</v>
      </c>
      <c r="CR15" s="185" t="s">
        <v>17</v>
      </c>
      <c r="CS15" s="185" t="s">
        <v>17</v>
      </c>
      <c r="CT15" s="185" t="s">
        <v>17</v>
      </c>
      <c r="CU15" s="185" t="s">
        <v>1200</v>
      </c>
      <c r="CV15" s="185" t="s">
        <v>17</v>
      </c>
      <c r="CW15" s="182">
        <v>43697</v>
      </c>
      <c r="CX15" s="192" t="s">
        <v>2475</v>
      </c>
      <c r="CY15" s="189">
        <v>4000000</v>
      </c>
      <c r="CZ15" s="189" t="s">
        <v>2473</v>
      </c>
      <c r="DA15" s="189" t="s">
        <v>50</v>
      </c>
      <c r="DB15" s="189">
        <v>1</v>
      </c>
      <c r="DC15" s="189" t="s">
        <v>2474</v>
      </c>
      <c r="DD15" s="189" t="s">
        <v>2464</v>
      </c>
      <c r="DE15" s="195">
        <v>44347</v>
      </c>
      <c r="DF15" s="191" t="s">
        <v>2477</v>
      </c>
      <c r="DG15" s="181">
        <v>21533000</v>
      </c>
      <c r="DH15" s="185" t="s">
        <v>2473</v>
      </c>
      <c r="DI15" s="185" t="s">
        <v>50</v>
      </c>
      <c r="DJ15" s="185">
        <v>1</v>
      </c>
      <c r="DK15" s="185" t="s">
        <v>2476</v>
      </c>
      <c r="DL15" s="185" t="s">
        <v>2464</v>
      </c>
      <c r="DM15" s="182">
        <v>44347</v>
      </c>
      <c r="DN15" s="192" t="s">
        <v>2479</v>
      </c>
      <c r="DO15" s="189">
        <v>343000</v>
      </c>
      <c r="DP15" s="192" t="s">
        <v>2478</v>
      </c>
      <c r="DQ15" s="192" t="s">
        <v>50</v>
      </c>
      <c r="DR15" s="192">
        <v>1</v>
      </c>
      <c r="DS15" s="192" t="s">
        <v>2474</v>
      </c>
      <c r="DT15" s="192" t="s">
        <v>2464</v>
      </c>
      <c r="DU15" s="193">
        <v>44347</v>
      </c>
      <c r="DV15" s="191" t="s">
        <v>2480</v>
      </c>
      <c r="DW15" s="181">
        <v>2000000</v>
      </c>
      <c r="DX15" s="185" t="s">
        <v>2473</v>
      </c>
      <c r="DY15" s="185" t="s">
        <v>50</v>
      </c>
      <c r="DZ15" s="185">
        <v>1</v>
      </c>
      <c r="EA15" s="185" t="s">
        <v>2474</v>
      </c>
      <c r="EB15" s="185" t="s">
        <v>2464</v>
      </c>
      <c r="EC15" s="182">
        <v>44347</v>
      </c>
      <c r="ED15" s="192" t="s">
        <v>2481</v>
      </c>
      <c r="EE15" s="189">
        <v>2000000</v>
      </c>
      <c r="EF15" s="192" t="s">
        <v>2473</v>
      </c>
      <c r="EG15" s="192" t="s">
        <v>50</v>
      </c>
      <c r="EH15" s="192">
        <v>1</v>
      </c>
      <c r="EI15" s="192" t="s">
        <v>2474</v>
      </c>
      <c r="EJ15" s="192" t="s">
        <v>2464</v>
      </c>
      <c r="EK15" s="193">
        <v>44347</v>
      </c>
      <c r="EL15" s="191" t="s">
        <v>2482</v>
      </c>
      <c r="EM15" s="181">
        <v>0</v>
      </c>
      <c r="EN15" s="185" t="s">
        <v>2473</v>
      </c>
      <c r="EO15" s="185" t="s">
        <v>50</v>
      </c>
      <c r="EP15" s="185">
        <v>1</v>
      </c>
      <c r="EQ15" s="185" t="s">
        <v>2474</v>
      </c>
      <c r="ER15" s="185" t="s">
        <v>2464</v>
      </c>
      <c r="ES15" s="182">
        <v>44347</v>
      </c>
      <c r="ET15" s="192" t="s">
        <v>2300</v>
      </c>
      <c r="EU15" s="192">
        <v>530</v>
      </c>
      <c r="EV15" s="192" t="s">
        <v>2298</v>
      </c>
      <c r="EW15" s="192" t="s">
        <v>25</v>
      </c>
      <c r="EX15" s="192">
        <v>2</v>
      </c>
      <c r="EY15" s="192" t="s">
        <v>2299</v>
      </c>
      <c r="EZ15" s="192" t="s">
        <v>211</v>
      </c>
      <c r="FA15" s="193">
        <v>44281</v>
      </c>
      <c r="FB15" s="191" t="s">
        <v>294</v>
      </c>
      <c r="FC15" s="185">
        <v>5</v>
      </c>
      <c r="FD15" s="185">
        <v>0</v>
      </c>
      <c r="FE15" s="185" t="s">
        <v>25</v>
      </c>
      <c r="FF15" s="185">
        <v>2</v>
      </c>
      <c r="FG15" s="185" t="s">
        <v>293</v>
      </c>
      <c r="FH15" s="185">
        <v>0</v>
      </c>
      <c r="FI15" s="182">
        <v>43509</v>
      </c>
      <c r="FJ15" s="191" t="s">
        <v>295</v>
      </c>
      <c r="FK15" s="192" t="s">
        <v>17</v>
      </c>
      <c r="FL15" s="192">
        <v>0</v>
      </c>
      <c r="FM15" s="192" t="s">
        <v>25</v>
      </c>
      <c r="FN15" s="192">
        <v>2</v>
      </c>
      <c r="FO15" s="192">
        <v>0</v>
      </c>
      <c r="FP15" s="189">
        <v>0</v>
      </c>
      <c r="FQ15" s="190">
        <v>43509</v>
      </c>
      <c r="FR15" s="191" t="s">
        <v>1204</v>
      </c>
      <c r="FS15" s="185" t="s">
        <v>17</v>
      </c>
      <c r="FT15" s="185" t="s">
        <v>17</v>
      </c>
      <c r="FU15" s="185" t="s">
        <v>17</v>
      </c>
      <c r="FV15" s="185" t="s">
        <v>17</v>
      </c>
      <c r="FW15" s="185" t="s">
        <v>1200</v>
      </c>
      <c r="FX15" s="185" t="s">
        <v>17</v>
      </c>
      <c r="FY15" s="182">
        <v>43697</v>
      </c>
      <c r="FZ15" s="192" t="s">
        <v>3855</v>
      </c>
      <c r="GA15" s="192">
        <v>1</v>
      </c>
      <c r="GB15" s="192" t="s">
        <v>2484</v>
      </c>
      <c r="GC15" s="192" t="s">
        <v>25</v>
      </c>
      <c r="GD15" s="192">
        <v>2</v>
      </c>
      <c r="GE15" s="192" t="s">
        <v>17</v>
      </c>
      <c r="GF15" s="192" t="s">
        <v>17</v>
      </c>
      <c r="GG15" s="193">
        <v>44498</v>
      </c>
      <c r="GH15" s="191" t="s">
        <v>3861</v>
      </c>
      <c r="GI15" s="185">
        <v>3</v>
      </c>
      <c r="GJ15" s="185" t="s">
        <v>2484</v>
      </c>
      <c r="GK15" s="185" t="s">
        <v>25</v>
      </c>
      <c r="GL15" s="185">
        <v>2</v>
      </c>
      <c r="GM15" s="185" t="s">
        <v>17</v>
      </c>
      <c r="GN15" s="185" t="s">
        <v>17</v>
      </c>
      <c r="GO15" s="182">
        <v>44498</v>
      </c>
      <c r="GP15" s="192" t="s">
        <v>3856</v>
      </c>
      <c r="GQ15" s="192">
        <v>3</v>
      </c>
      <c r="GR15" s="192" t="s">
        <v>2484</v>
      </c>
      <c r="GS15" s="192" t="s">
        <v>25</v>
      </c>
      <c r="GT15" s="192">
        <v>2</v>
      </c>
      <c r="GU15" s="192" t="s">
        <v>17</v>
      </c>
      <c r="GV15" s="192" t="s">
        <v>17</v>
      </c>
      <c r="GW15" s="193">
        <v>44498</v>
      </c>
      <c r="GX15" s="191" t="s">
        <v>3862</v>
      </c>
      <c r="GY15" s="185">
        <v>2</v>
      </c>
      <c r="GZ15" s="185" t="s">
        <v>2484</v>
      </c>
      <c r="HA15" s="185" t="s">
        <v>25</v>
      </c>
      <c r="HB15" s="185">
        <v>2</v>
      </c>
      <c r="HC15" s="185" t="s">
        <v>17</v>
      </c>
      <c r="HD15" s="185" t="s">
        <v>17</v>
      </c>
      <c r="HE15" s="182">
        <v>44498</v>
      </c>
      <c r="HF15" s="192" t="s">
        <v>3854</v>
      </c>
      <c r="HG15" s="192">
        <v>2</v>
      </c>
      <c r="HH15" s="192" t="s">
        <v>2484</v>
      </c>
      <c r="HI15" s="192" t="s">
        <v>25</v>
      </c>
      <c r="HJ15" s="192">
        <v>2</v>
      </c>
      <c r="HK15" s="192" t="s">
        <v>17</v>
      </c>
      <c r="HL15" s="192" t="s">
        <v>17</v>
      </c>
      <c r="HM15" s="193">
        <v>44498</v>
      </c>
      <c r="HN15" s="191" t="s">
        <v>3860</v>
      </c>
      <c r="HO15" s="185">
        <v>3</v>
      </c>
      <c r="HP15" s="185" t="s">
        <v>2484</v>
      </c>
      <c r="HQ15" s="185" t="s">
        <v>25</v>
      </c>
      <c r="HR15" s="185">
        <v>2</v>
      </c>
      <c r="HS15" s="185" t="s">
        <v>17</v>
      </c>
      <c r="HT15" s="185" t="s">
        <v>17</v>
      </c>
      <c r="HU15" s="182">
        <v>44498</v>
      </c>
      <c r="HV15" s="192" t="s">
        <v>3857</v>
      </c>
      <c r="HW15" s="192">
        <v>3</v>
      </c>
      <c r="HX15" s="192" t="s">
        <v>2484</v>
      </c>
      <c r="HY15" s="192" t="s">
        <v>25</v>
      </c>
      <c r="HZ15" s="192">
        <v>2</v>
      </c>
      <c r="IA15" s="192" t="s">
        <v>17</v>
      </c>
      <c r="IB15" s="192" t="s">
        <v>17</v>
      </c>
      <c r="IC15" s="193">
        <v>44498</v>
      </c>
      <c r="ID15" s="191" t="s">
        <v>3859</v>
      </c>
      <c r="IE15" s="185">
        <v>1</v>
      </c>
      <c r="IF15" s="185" t="s">
        <v>2484</v>
      </c>
      <c r="IG15" s="185" t="s">
        <v>25</v>
      </c>
      <c r="IH15" s="185">
        <v>2</v>
      </c>
      <c r="II15" s="185" t="s">
        <v>17</v>
      </c>
      <c r="IJ15" s="185" t="s">
        <v>17</v>
      </c>
      <c r="IK15" s="182">
        <v>44498</v>
      </c>
      <c r="IL15" s="192" t="s">
        <v>3858</v>
      </c>
      <c r="IM15" s="192">
        <v>3</v>
      </c>
      <c r="IN15" s="192" t="s">
        <v>2484</v>
      </c>
      <c r="IO15" s="192" t="s">
        <v>25</v>
      </c>
      <c r="IP15" s="192">
        <v>2</v>
      </c>
      <c r="IQ15" s="192" t="s">
        <v>17</v>
      </c>
      <c r="IR15" s="192" t="s">
        <v>17</v>
      </c>
      <c r="IS15" s="193">
        <v>44498</v>
      </c>
    </row>
    <row r="16" spans="1:253" s="187" customFormat="1" ht="13" customHeight="1" x14ac:dyDescent="0.25">
      <c r="A16" s="187" t="s">
        <v>296</v>
      </c>
      <c r="B16" s="187" t="s">
        <v>8509</v>
      </c>
      <c r="C16" s="187" t="s">
        <v>297</v>
      </c>
      <c r="D16" s="187" t="s">
        <v>292</v>
      </c>
      <c r="E16" s="187" t="s">
        <v>7994</v>
      </c>
      <c r="F16" s="187" t="s">
        <v>1918</v>
      </c>
      <c r="G16" s="180">
        <v>25876000</v>
      </c>
      <c r="H16" s="181" t="s">
        <v>1806</v>
      </c>
      <c r="I16" s="181" t="s">
        <v>25</v>
      </c>
      <c r="J16" s="181">
        <v>2</v>
      </c>
      <c r="K16" s="181" t="s">
        <v>1916</v>
      </c>
      <c r="L16" s="181" t="s">
        <v>1915</v>
      </c>
      <c r="M16" s="182">
        <v>44165</v>
      </c>
      <c r="N16" s="191" t="s">
        <v>1212</v>
      </c>
      <c r="O16" s="183">
        <v>34263</v>
      </c>
      <c r="P16" s="183" t="s">
        <v>1209</v>
      </c>
      <c r="Q16" s="183" t="s">
        <v>50</v>
      </c>
      <c r="R16" s="183">
        <v>1</v>
      </c>
      <c r="S16" s="183" t="s">
        <v>1211</v>
      </c>
      <c r="T16" s="183" t="s">
        <v>1210</v>
      </c>
      <c r="U16" s="184">
        <v>43697</v>
      </c>
      <c r="V16" s="191" t="s">
        <v>3435</v>
      </c>
      <c r="W16" s="181">
        <v>3112000</v>
      </c>
      <c r="X16" s="181" t="s">
        <v>2478</v>
      </c>
      <c r="Y16" s="181" t="s">
        <v>50</v>
      </c>
      <c r="Z16" s="181">
        <v>1</v>
      </c>
      <c r="AA16" s="181" t="s">
        <v>3434</v>
      </c>
      <c r="AB16" s="181" t="s">
        <v>2997</v>
      </c>
      <c r="AC16" s="182">
        <v>44495</v>
      </c>
      <c r="AD16" s="191" t="s">
        <v>3437</v>
      </c>
      <c r="AE16" s="189">
        <v>1200000</v>
      </c>
      <c r="AF16" s="189" t="s">
        <v>2478</v>
      </c>
      <c r="AG16" s="189" t="s">
        <v>50</v>
      </c>
      <c r="AH16" s="189">
        <v>1</v>
      </c>
      <c r="AI16" s="189" t="s">
        <v>3436</v>
      </c>
      <c r="AJ16" s="189" t="s">
        <v>2997</v>
      </c>
      <c r="AK16" s="190">
        <v>44495</v>
      </c>
      <c r="AL16" s="191" t="s">
        <v>2996</v>
      </c>
      <c r="AM16" s="181">
        <v>580000</v>
      </c>
      <c r="AN16" s="181" t="s">
        <v>2993</v>
      </c>
      <c r="AO16" s="181" t="s">
        <v>50</v>
      </c>
      <c r="AP16" s="181">
        <v>1</v>
      </c>
      <c r="AQ16" s="181" t="s">
        <v>2995</v>
      </c>
      <c r="AR16" s="181" t="s">
        <v>2994</v>
      </c>
      <c r="AS16" s="182">
        <v>44474</v>
      </c>
      <c r="AT16" s="192" t="s">
        <v>1208</v>
      </c>
      <c r="AU16" s="189" t="s">
        <v>17</v>
      </c>
      <c r="AV16" s="189" t="s">
        <v>1196</v>
      </c>
      <c r="AW16" s="189" t="s">
        <v>17</v>
      </c>
      <c r="AX16" s="189" t="s">
        <v>17</v>
      </c>
      <c r="AY16" s="189" t="s">
        <v>1207</v>
      </c>
      <c r="AZ16" s="189" t="s">
        <v>1196</v>
      </c>
      <c r="BA16" s="190">
        <v>43697</v>
      </c>
      <c r="BB16" s="191" t="s">
        <v>1206</v>
      </c>
      <c r="BC16" s="181" t="s">
        <v>17</v>
      </c>
      <c r="BD16" s="181" t="s">
        <v>1196</v>
      </c>
      <c r="BE16" s="181" t="s">
        <v>17</v>
      </c>
      <c r="BF16" s="181" t="s">
        <v>17</v>
      </c>
      <c r="BG16" s="181" t="s">
        <v>1205</v>
      </c>
      <c r="BH16" s="181" t="s">
        <v>1196</v>
      </c>
      <c r="BI16" s="182">
        <v>43697</v>
      </c>
      <c r="BJ16" s="192" t="s">
        <v>4299</v>
      </c>
      <c r="BK16" s="192">
        <v>212</v>
      </c>
      <c r="BL16" s="192" t="s">
        <v>4297</v>
      </c>
      <c r="BM16" s="192" t="s">
        <v>50</v>
      </c>
      <c r="BN16" s="192">
        <v>1</v>
      </c>
      <c r="BO16" s="192" t="s">
        <v>4291</v>
      </c>
      <c r="BP16" s="189" t="s">
        <v>2316</v>
      </c>
      <c r="BQ16" s="193">
        <v>44522</v>
      </c>
      <c r="BR16" s="191" t="s">
        <v>298</v>
      </c>
      <c r="BS16" s="185" t="s">
        <v>17</v>
      </c>
      <c r="BT16" s="185">
        <v>0</v>
      </c>
      <c r="BU16" s="185" t="s">
        <v>25</v>
      </c>
      <c r="BV16" s="185">
        <v>2</v>
      </c>
      <c r="BW16" s="185">
        <v>0</v>
      </c>
      <c r="BX16" s="185">
        <v>0</v>
      </c>
      <c r="BY16" s="182">
        <v>43509</v>
      </c>
      <c r="BZ16" s="192" t="s">
        <v>299</v>
      </c>
      <c r="CA16" s="192" t="s">
        <v>17</v>
      </c>
      <c r="CB16" s="192">
        <v>0</v>
      </c>
      <c r="CC16" s="192" t="s">
        <v>17</v>
      </c>
      <c r="CD16" s="192" t="s">
        <v>17</v>
      </c>
      <c r="CE16" s="192">
        <v>0</v>
      </c>
      <c r="CF16" s="192">
        <v>0</v>
      </c>
      <c r="CG16" s="193">
        <v>43509</v>
      </c>
      <c r="CH16" s="191" t="s">
        <v>9056</v>
      </c>
      <c r="CI16" s="192" t="e">
        <v>#N/A</v>
      </c>
      <c r="CJ16" s="192" t="e">
        <v>#N/A</v>
      </c>
      <c r="CK16" s="192" t="e">
        <v>#N/A</v>
      </c>
      <c r="CL16" s="192" t="e">
        <v>#N/A</v>
      </c>
      <c r="CM16" s="192" t="e">
        <v>#N/A</v>
      </c>
      <c r="CN16" s="192" t="e">
        <v>#N/A</v>
      </c>
      <c r="CO16" s="194" t="e">
        <v>#N/A</v>
      </c>
      <c r="CP16" s="192" t="s">
        <v>303</v>
      </c>
      <c r="CQ16" s="185">
        <v>5.2</v>
      </c>
      <c r="CR16" s="185" t="s">
        <v>300</v>
      </c>
      <c r="CS16" s="185" t="s">
        <v>25</v>
      </c>
      <c r="CT16" s="185">
        <v>2</v>
      </c>
      <c r="CU16" s="185" t="s">
        <v>302</v>
      </c>
      <c r="CV16" s="185" t="s">
        <v>301</v>
      </c>
      <c r="CW16" s="182">
        <v>43509</v>
      </c>
      <c r="CX16" s="192" t="s">
        <v>2998</v>
      </c>
      <c r="CY16" s="189">
        <v>1201000</v>
      </c>
      <c r="CZ16" s="189" t="s">
        <v>2478</v>
      </c>
      <c r="DA16" s="189" t="s">
        <v>50</v>
      </c>
      <c r="DB16" s="189">
        <v>1</v>
      </c>
      <c r="DC16" s="189" t="s">
        <v>2474</v>
      </c>
      <c r="DD16" s="189" t="s">
        <v>2997</v>
      </c>
      <c r="DE16" s="195">
        <v>44474</v>
      </c>
      <c r="DF16" s="191" t="s">
        <v>2999</v>
      </c>
      <c r="DG16" s="181">
        <v>1912000</v>
      </c>
      <c r="DH16" s="185" t="s">
        <v>2478</v>
      </c>
      <c r="DI16" s="185" t="s">
        <v>50</v>
      </c>
      <c r="DJ16" s="185">
        <v>1</v>
      </c>
      <c r="DK16" s="185" t="s">
        <v>2474</v>
      </c>
      <c r="DL16" s="185" t="s">
        <v>2997</v>
      </c>
      <c r="DM16" s="182">
        <v>44474</v>
      </c>
      <c r="DN16" s="192" t="s">
        <v>3000</v>
      </c>
      <c r="DO16" s="189">
        <v>0</v>
      </c>
      <c r="DP16" s="192" t="s">
        <v>2478</v>
      </c>
      <c r="DQ16" s="192" t="s">
        <v>50</v>
      </c>
      <c r="DR16" s="192">
        <v>1</v>
      </c>
      <c r="DS16" s="192" t="s">
        <v>2474</v>
      </c>
      <c r="DT16" s="192" t="s">
        <v>2997</v>
      </c>
      <c r="DU16" s="193">
        <v>44474</v>
      </c>
      <c r="DV16" s="191" t="s">
        <v>3001</v>
      </c>
      <c r="DW16" s="181">
        <v>917000</v>
      </c>
      <c r="DX16" s="185" t="s">
        <v>2478</v>
      </c>
      <c r="DY16" s="185" t="s">
        <v>50</v>
      </c>
      <c r="DZ16" s="185">
        <v>1</v>
      </c>
      <c r="EA16" s="185" t="s">
        <v>2474</v>
      </c>
      <c r="EB16" s="185" t="s">
        <v>2997</v>
      </c>
      <c r="EC16" s="182">
        <v>44474</v>
      </c>
      <c r="ED16" s="192" t="s">
        <v>3002</v>
      </c>
      <c r="EE16" s="189">
        <v>284000</v>
      </c>
      <c r="EF16" s="192" t="s">
        <v>2478</v>
      </c>
      <c r="EG16" s="192" t="s">
        <v>50</v>
      </c>
      <c r="EH16" s="192">
        <v>1</v>
      </c>
      <c r="EI16" s="192" t="s">
        <v>2474</v>
      </c>
      <c r="EJ16" s="192" t="s">
        <v>2997</v>
      </c>
      <c r="EK16" s="193">
        <v>44474</v>
      </c>
      <c r="EL16" s="191" t="s">
        <v>3003</v>
      </c>
      <c r="EM16" s="181">
        <v>0</v>
      </c>
      <c r="EN16" s="185" t="s">
        <v>2478</v>
      </c>
      <c r="EO16" s="185" t="s">
        <v>50</v>
      </c>
      <c r="EP16" s="185">
        <v>1</v>
      </c>
      <c r="EQ16" s="185" t="s">
        <v>2474</v>
      </c>
      <c r="ER16" s="185" t="s">
        <v>2997</v>
      </c>
      <c r="ES16" s="182">
        <v>44474</v>
      </c>
      <c r="ET16" s="192" t="s">
        <v>2301</v>
      </c>
      <c r="EU16" s="192">
        <v>530</v>
      </c>
      <c r="EV16" s="192" t="s">
        <v>2298</v>
      </c>
      <c r="EW16" s="192" t="s">
        <v>25</v>
      </c>
      <c r="EX16" s="192">
        <v>2</v>
      </c>
      <c r="EY16" s="192" t="s">
        <v>2299</v>
      </c>
      <c r="EZ16" s="192" t="s">
        <v>211</v>
      </c>
      <c r="FA16" s="193">
        <v>44281</v>
      </c>
      <c r="FB16" s="191" t="s">
        <v>997</v>
      </c>
      <c r="FC16" s="185">
        <v>5</v>
      </c>
      <c r="FD16" s="185" t="s">
        <v>17</v>
      </c>
      <c r="FE16" s="185" t="s">
        <v>50</v>
      </c>
      <c r="FF16" s="185">
        <v>1</v>
      </c>
      <c r="FG16" s="185" t="s">
        <v>996</v>
      </c>
      <c r="FH16" s="185" t="s">
        <v>17</v>
      </c>
      <c r="FI16" s="182">
        <v>43584</v>
      </c>
      <c r="FJ16" s="191" t="s">
        <v>304</v>
      </c>
      <c r="FK16" s="192" t="s">
        <v>17</v>
      </c>
      <c r="FL16" s="192">
        <v>0</v>
      </c>
      <c r="FM16" s="192" t="s">
        <v>25</v>
      </c>
      <c r="FN16" s="192">
        <v>2</v>
      </c>
      <c r="FO16" s="192">
        <v>0</v>
      </c>
      <c r="FP16" s="189">
        <v>0</v>
      </c>
      <c r="FQ16" s="190">
        <v>43509</v>
      </c>
      <c r="FR16" s="191" t="s">
        <v>305</v>
      </c>
      <c r="FS16" s="185" t="s">
        <v>17</v>
      </c>
      <c r="FT16" s="185">
        <v>0</v>
      </c>
      <c r="FU16" s="185" t="s">
        <v>25</v>
      </c>
      <c r="FV16" s="185">
        <v>2</v>
      </c>
      <c r="FW16" s="185">
        <v>0</v>
      </c>
      <c r="FX16" s="185">
        <v>0</v>
      </c>
      <c r="FY16" s="182">
        <v>43509</v>
      </c>
      <c r="FZ16" s="192" t="s">
        <v>3756</v>
      </c>
      <c r="GA16" s="192">
        <v>1</v>
      </c>
      <c r="GB16" s="192" t="s">
        <v>2484</v>
      </c>
      <c r="GC16" s="192" t="s">
        <v>25</v>
      </c>
      <c r="GD16" s="192">
        <v>2</v>
      </c>
      <c r="GE16" s="192" t="s">
        <v>17</v>
      </c>
      <c r="GF16" s="192" t="s">
        <v>17</v>
      </c>
      <c r="GG16" s="193">
        <v>44497</v>
      </c>
      <c r="GH16" s="191" t="s">
        <v>3762</v>
      </c>
      <c r="GI16" s="185">
        <v>2</v>
      </c>
      <c r="GJ16" s="185" t="s">
        <v>2484</v>
      </c>
      <c r="GK16" s="185" t="s">
        <v>25</v>
      </c>
      <c r="GL16" s="185">
        <v>2</v>
      </c>
      <c r="GM16" s="185" t="s">
        <v>17</v>
      </c>
      <c r="GN16" s="185" t="s">
        <v>17</v>
      </c>
      <c r="GO16" s="182">
        <v>44497</v>
      </c>
      <c r="GP16" s="192" t="s">
        <v>3757</v>
      </c>
      <c r="GQ16" s="192">
        <v>1</v>
      </c>
      <c r="GR16" s="192" t="s">
        <v>2484</v>
      </c>
      <c r="GS16" s="192" t="s">
        <v>25</v>
      </c>
      <c r="GT16" s="192">
        <v>2</v>
      </c>
      <c r="GU16" s="192" t="s">
        <v>17</v>
      </c>
      <c r="GV16" s="192" t="s">
        <v>17</v>
      </c>
      <c r="GW16" s="193">
        <v>44497</v>
      </c>
      <c r="GX16" s="191" t="s">
        <v>3763</v>
      </c>
      <c r="GY16" s="185">
        <v>0</v>
      </c>
      <c r="GZ16" s="185" t="s">
        <v>2484</v>
      </c>
      <c r="HA16" s="185" t="s">
        <v>25</v>
      </c>
      <c r="HB16" s="185">
        <v>2</v>
      </c>
      <c r="HC16" s="185" t="s">
        <v>17</v>
      </c>
      <c r="HD16" s="185" t="s">
        <v>17</v>
      </c>
      <c r="HE16" s="182">
        <v>44497</v>
      </c>
      <c r="HF16" s="192" t="s">
        <v>3755</v>
      </c>
      <c r="HG16" s="192">
        <v>0</v>
      </c>
      <c r="HH16" s="192" t="s">
        <v>2484</v>
      </c>
      <c r="HI16" s="192" t="s">
        <v>25</v>
      </c>
      <c r="HJ16" s="192">
        <v>2</v>
      </c>
      <c r="HK16" s="192" t="s">
        <v>17</v>
      </c>
      <c r="HL16" s="192" t="s">
        <v>17</v>
      </c>
      <c r="HM16" s="193">
        <v>44497</v>
      </c>
      <c r="HN16" s="191" t="s">
        <v>3761</v>
      </c>
      <c r="HO16" s="185">
        <v>3</v>
      </c>
      <c r="HP16" s="185" t="s">
        <v>2484</v>
      </c>
      <c r="HQ16" s="185" t="s">
        <v>25</v>
      </c>
      <c r="HR16" s="185">
        <v>2</v>
      </c>
      <c r="HS16" s="185" t="s">
        <v>17</v>
      </c>
      <c r="HT16" s="185" t="s">
        <v>17</v>
      </c>
      <c r="HU16" s="182">
        <v>44497</v>
      </c>
      <c r="HV16" s="192" t="s">
        <v>3758</v>
      </c>
      <c r="HW16" s="192">
        <v>2</v>
      </c>
      <c r="HX16" s="192" t="s">
        <v>2484</v>
      </c>
      <c r="HY16" s="192" t="s">
        <v>25</v>
      </c>
      <c r="HZ16" s="192">
        <v>2</v>
      </c>
      <c r="IA16" s="192" t="s">
        <v>17</v>
      </c>
      <c r="IB16" s="192" t="s">
        <v>17</v>
      </c>
      <c r="IC16" s="193">
        <v>44497</v>
      </c>
      <c r="ID16" s="191" t="s">
        <v>3760</v>
      </c>
      <c r="IE16" s="185">
        <v>1</v>
      </c>
      <c r="IF16" s="185" t="s">
        <v>2484</v>
      </c>
      <c r="IG16" s="185" t="s">
        <v>25</v>
      </c>
      <c r="IH16" s="185">
        <v>2</v>
      </c>
      <c r="II16" s="185" t="s">
        <v>17</v>
      </c>
      <c r="IJ16" s="185" t="s">
        <v>17</v>
      </c>
      <c r="IK16" s="182">
        <v>44497</v>
      </c>
      <c r="IL16" s="192" t="s">
        <v>3759</v>
      </c>
      <c r="IM16" s="192">
        <v>3</v>
      </c>
      <c r="IN16" s="192" t="s">
        <v>2484</v>
      </c>
      <c r="IO16" s="192" t="s">
        <v>25</v>
      </c>
      <c r="IP16" s="192">
        <v>2</v>
      </c>
      <c r="IQ16" s="192" t="s">
        <v>17</v>
      </c>
      <c r="IR16" s="192" t="s">
        <v>17</v>
      </c>
      <c r="IS16" s="193">
        <v>44497</v>
      </c>
    </row>
    <row r="17" spans="1:253" s="187" customFormat="1" ht="13" customHeight="1" x14ac:dyDescent="0.25">
      <c r="A17" s="187" t="s">
        <v>306</v>
      </c>
      <c r="B17" s="187" t="s">
        <v>8509</v>
      </c>
      <c r="C17" s="187" t="s">
        <v>307</v>
      </c>
      <c r="D17" s="187" t="s">
        <v>292</v>
      </c>
      <c r="E17" s="187" t="s">
        <v>7994</v>
      </c>
      <c r="F17" s="187" t="s">
        <v>1919</v>
      </c>
      <c r="G17" s="180">
        <v>25876000</v>
      </c>
      <c r="H17" s="181" t="s">
        <v>1806</v>
      </c>
      <c r="I17" s="181" t="s">
        <v>25</v>
      </c>
      <c r="J17" s="181">
        <v>2</v>
      </c>
      <c r="K17" s="181" t="s">
        <v>1916</v>
      </c>
      <c r="L17" s="181" t="s">
        <v>1915</v>
      </c>
      <c r="M17" s="182">
        <v>44165</v>
      </c>
      <c r="N17" s="191" t="s">
        <v>5891</v>
      </c>
      <c r="O17" s="183">
        <v>89005</v>
      </c>
      <c r="P17" s="183" t="s">
        <v>5871</v>
      </c>
      <c r="Q17" s="183" t="s">
        <v>25</v>
      </c>
      <c r="R17" s="183">
        <v>2</v>
      </c>
      <c r="S17" s="183" t="s">
        <v>5890</v>
      </c>
      <c r="T17" s="183" t="s">
        <v>1210</v>
      </c>
      <c r="U17" s="184">
        <v>44641</v>
      </c>
      <c r="V17" s="191" t="s">
        <v>5893</v>
      </c>
      <c r="W17" s="181">
        <v>9470000</v>
      </c>
      <c r="X17" s="181" t="s">
        <v>5871</v>
      </c>
      <c r="Y17" s="181" t="s">
        <v>25</v>
      </c>
      <c r="Z17" s="181">
        <v>2</v>
      </c>
      <c r="AA17" s="181" t="s">
        <v>5892</v>
      </c>
      <c r="AB17" s="181" t="s">
        <v>1210</v>
      </c>
      <c r="AC17" s="182">
        <v>44641</v>
      </c>
      <c r="AD17" s="191" t="s">
        <v>5895</v>
      </c>
      <c r="AE17" s="189">
        <v>1568000</v>
      </c>
      <c r="AF17" s="189" t="s">
        <v>2478</v>
      </c>
      <c r="AG17" s="189" t="s">
        <v>50</v>
      </c>
      <c r="AH17" s="189">
        <v>1</v>
      </c>
      <c r="AI17" s="189" t="s">
        <v>5894</v>
      </c>
      <c r="AJ17" s="189" t="s">
        <v>2997</v>
      </c>
      <c r="AK17" s="190">
        <v>44641</v>
      </c>
      <c r="AL17" s="191" t="s">
        <v>2305</v>
      </c>
      <c r="AM17" s="181">
        <v>1117000</v>
      </c>
      <c r="AN17" s="181" t="s">
        <v>2302</v>
      </c>
      <c r="AO17" s="181" t="s">
        <v>25</v>
      </c>
      <c r="AP17" s="181">
        <v>2</v>
      </c>
      <c r="AQ17" s="181" t="s">
        <v>2304</v>
      </c>
      <c r="AR17" s="181" t="s">
        <v>2303</v>
      </c>
      <c r="AS17" s="182">
        <v>44281</v>
      </c>
      <c r="AT17" s="192" t="s">
        <v>1220</v>
      </c>
      <c r="AU17" s="189" t="s">
        <v>17</v>
      </c>
      <c r="AV17" s="189" t="s">
        <v>1196</v>
      </c>
      <c r="AW17" s="189" t="s">
        <v>17</v>
      </c>
      <c r="AX17" s="189" t="s">
        <v>17</v>
      </c>
      <c r="AY17" s="189" t="s">
        <v>1207</v>
      </c>
      <c r="AZ17" s="189" t="s">
        <v>1196</v>
      </c>
      <c r="BA17" s="190">
        <v>43697</v>
      </c>
      <c r="BB17" s="191" t="s">
        <v>1080</v>
      </c>
      <c r="BC17" s="181" t="s">
        <v>17</v>
      </c>
      <c r="BD17" s="181" t="s">
        <v>1076</v>
      </c>
      <c r="BE17" s="181" t="s">
        <v>17</v>
      </c>
      <c r="BF17" s="181" t="s">
        <v>17</v>
      </c>
      <c r="BG17" s="181" t="s">
        <v>1078</v>
      </c>
      <c r="BH17" s="181" t="s">
        <v>1077</v>
      </c>
      <c r="BI17" s="182">
        <v>43642</v>
      </c>
      <c r="BJ17" s="192" t="s">
        <v>2307</v>
      </c>
      <c r="BK17" s="192">
        <v>286</v>
      </c>
      <c r="BL17" s="192" t="s">
        <v>2298</v>
      </c>
      <c r="BM17" s="192" t="s">
        <v>25</v>
      </c>
      <c r="BN17" s="192">
        <v>2</v>
      </c>
      <c r="BO17" s="192" t="s">
        <v>2306</v>
      </c>
      <c r="BP17" s="189" t="s">
        <v>211</v>
      </c>
      <c r="BQ17" s="193">
        <v>44281</v>
      </c>
      <c r="BR17" s="191" t="s">
        <v>1214</v>
      </c>
      <c r="BS17" s="185" t="s">
        <v>17</v>
      </c>
      <c r="BT17" s="185" t="s">
        <v>1196</v>
      </c>
      <c r="BU17" s="185" t="s">
        <v>17</v>
      </c>
      <c r="BV17" s="185" t="s">
        <v>17</v>
      </c>
      <c r="BW17" s="185" t="s">
        <v>1213</v>
      </c>
      <c r="BX17" s="185" t="s">
        <v>1196</v>
      </c>
      <c r="BY17" s="182">
        <v>43697</v>
      </c>
      <c r="BZ17" s="192" t="s">
        <v>1215</v>
      </c>
      <c r="CA17" s="192" t="s">
        <v>17</v>
      </c>
      <c r="CB17" s="192" t="s">
        <v>1196</v>
      </c>
      <c r="CC17" s="192" t="s">
        <v>17</v>
      </c>
      <c r="CD17" s="192" t="s">
        <v>17</v>
      </c>
      <c r="CE17" s="192" t="s">
        <v>1213</v>
      </c>
      <c r="CF17" s="192" t="s">
        <v>1196</v>
      </c>
      <c r="CG17" s="193">
        <v>43697</v>
      </c>
      <c r="CH17" s="191" t="s">
        <v>9057</v>
      </c>
      <c r="CI17" s="192" t="e">
        <v>#N/A</v>
      </c>
      <c r="CJ17" s="192" t="e">
        <v>#N/A</v>
      </c>
      <c r="CK17" s="192" t="e">
        <v>#N/A</v>
      </c>
      <c r="CL17" s="192" t="e">
        <v>#N/A</v>
      </c>
      <c r="CM17" s="192" t="e">
        <v>#N/A</v>
      </c>
      <c r="CN17" s="192" t="e">
        <v>#N/A</v>
      </c>
      <c r="CO17" s="194" t="e">
        <v>#N/A</v>
      </c>
      <c r="CP17" s="192" t="s">
        <v>1219</v>
      </c>
      <c r="CQ17" s="185" t="s">
        <v>17</v>
      </c>
      <c r="CR17" s="185" t="s">
        <v>1196</v>
      </c>
      <c r="CS17" s="185" t="s">
        <v>17</v>
      </c>
      <c r="CT17" s="185" t="s">
        <v>17</v>
      </c>
      <c r="CU17" s="185" t="s">
        <v>1213</v>
      </c>
      <c r="CV17" s="185" t="s">
        <v>1196</v>
      </c>
      <c r="CW17" s="182">
        <v>43697</v>
      </c>
      <c r="CX17" s="192" t="s">
        <v>5896</v>
      </c>
      <c r="CY17" s="189">
        <v>1557000</v>
      </c>
      <c r="CZ17" s="189" t="s">
        <v>2478</v>
      </c>
      <c r="DA17" s="189" t="s">
        <v>50</v>
      </c>
      <c r="DB17" s="189">
        <v>1</v>
      </c>
      <c r="DC17" s="189" t="s">
        <v>2474</v>
      </c>
      <c r="DD17" s="189" t="s">
        <v>2997</v>
      </c>
      <c r="DE17" s="195">
        <v>44641</v>
      </c>
      <c r="DF17" s="191" t="s">
        <v>5897</v>
      </c>
      <c r="DG17" s="181">
        <v>7902000</v>
      </c>
      <c r="DH17" s="185" t="s">
        <v>2478</v>
      </c>
      <c r="DI17" s="185" t="s">
        <v>50</v>
      </c>
      <c r="DJ17" s="185">
        <v>1</v>
      </c>
      <c r="DK17" s="185" t="s">
        <v>2474</v>
      </c>
      <c r="DL17" s="185" t="s">
        <v>2997</v>
      </c>
      <c r="DM17" s="182">
        <v>44641</v>
      </c>
      <c r="DN17" s="192" t="s">
        <v>5898</v>
      </c>
      <c r="DO17" s="189">
        <v>11000</v>
      </c>
      <c r="DP17" s="192" t="s">
        <v>2478</v>
      </c>
      <c r="DQ17" s="192" t="s">
        <v>50</v>
      </c>
      <c r="DR17" s="192">
        <v>1</v>
      </c>
      <c r="DS17" s="192" t="s">
        <v>2474</v>
      </c>
      <c r="DT17" s="192" t="s">
        <v>2997</v>
      </c>
      <c r="DU17" s="193">
        <v>44641</v>
      </c>
      <c r="DV17" s="191" t="s">
        <v>5899</v>
      </c>
      <c r="DW17" s="181">
        <v>1048000</v>
      </c>
      <c r="DX17" s="185" t="s">
        <v>2478</v>
      </c>
      <c r="DY17" s="185" t="s">
        <v>50</v>
      </c>
      <c r="DZ17" s="185">
        <v>1</v>
      </c>
      <c r="EA17" s="185" t="s">
        <v>2474</v>
      </c>
      <c r="EB17" s="185" t="s">
        <v>2997</v>
      </c>
      <c r="EC17" s="182">
        <v>44641</v>
      </c>
      <c r="ED17" s="192" t="s">
        <v>5900</v>
      </c>
      <c r="EE17" s="189">
        <v>509000</v>
      </c>
      <c r="EF17" s="192" t="s">
        <v>2478</v>
      </c>
      <c r="EG17" s="192" t="s">
        <v>50</v>
      </c>
      <c r="EH17" s="192">
        <v>1</v>
      </c>
      <c r="EI17" s="192" t="s">
        <v>2474</v>
      </c>
      <c r="EJ17" s="192" t="s">
        <v>2997</v>
      </c>
      <c r="EK17" s="193">
        <v>44641</v>
      </c>
      <c r="EL17" s="191" t="s">
        <v>5901</v>
      </c>
      <c r="EM17" s="181">
        <v>0</v>
      </c>
      <c r="EN17" s="185" t="s">
        <v>2478</v>
      </c>
      <c r="EO17" s="185" t="s">
        <v>50</v>
      </c>
      <c r="EP17" s="185">
        <v>1</v>
      </c>
      <c r="EQ17" s="185" t="s">
        <v>2474</v>
      </c>
      <c r="ER17" s="185" t="s">
        <v>2997</v>
      </c>
      <c r="ES17" s="182">
        <v>44641</v>
      </c>
      <c r="ET17" s="192" t="s">
        <v>2308</v>
      </c>
      <c r="EU17" s="192">
        <v>530</v>
      </c>
      <c r="EV17" s="192" t="s">
        <v>2298</v>
      </c>
      <c r="EW17" s="192" t="s">
        <v>25</v>
      </c>
      <c r="EX17" s="192">
        <v>2</v>
      </c>
      <c r="EY17" s="192" t="s">
        <v>2299</v>
      </c>
      <c r="EZ17" s="192" t="s">
        <v>211</v>
      </c>
      <c r="FA17" s="193">
        <v>44281</v>
      </c>
      <c r="FB17" s="191" t="s">
        <v>1218</v>
      </c>
      <c r="FC17" s="185">
        <v>4</v>
      </c>
      <c r="FD17" s="185" t="s">
        <v>136</v>
      </c>
      <c r="FE17" s="185" t="s">
        <v>25</v>
      </c>
      <c r="FF17" s="185">
        <v>2</v>
      </c>
      <c r="FG17" s="185" t="s">
        <v>1217</v>
      </c>
      <c r="FH17" s="185" t="s">
        <v>1216</v>
      </c>
      <c r="FI17" s="182">
        <v>43697</v>
      </c>
      <c r="FJ17" s="191" t="s">
        <v>308</v>
      </c>
      <c r="FK17" s="192" t="s">
        <v>17</v>
      </c>
      <c r="FL17" s="192">
        <v>0</v>
      </c>
      <c r="FM17" s="192" t="s">
        <v>25</v>
      </c>
      <c r="FN17" s="192">
        <v>2</v>
      </c>
      <c r="FO17" s="192">
        <v>0</v>
      </c>
      <c r="FP17" s="189">
        <v>0</v>
      </c>
      <c r="FQ17" s="190">
        <v>43509</v>
      </c>
      <c r="FR17" s="191" t="s">
        <v>312</v>
      </c>
      <c r="FS17" s="185">
        <v>377500</v>
      </c>
      <c r="FT17" s="185" t="s">
        <v>309</v>
      </c>
      <c r="FU17" s="185" t="s">
        <v>25</v>
      </c>
      <c r="FV17" s="185">
        <v>2</v>
      </c>
      <c r="FW17" s="185" t="s">
        <v>311</v>
      </c>
      <c r="FX17" s="185" t="s">
        <v>310</v>
      </c>
      <c r="FY17" s="182">
        <v>43509</v>
      </c>
      <c r="FZ17" s="192" t="s">
        <v>3765</v>
      </c>
      <c r="GA17" s="192">
        <v>1</v>
      </c>
      <c r="GB17" s="192" t="s">
        <v>2484</v>
      </c>
      <c r="GC17" s="192" t="s">
        <v>25</v>
      </c>
      <c r="GD17" s="192">
        <v>2</v>
      </c>
      <c r="GE17" s="192" t="s">
        <v>17</v>
      </c>
      <c r="GF17" s="192" t="s">
        <v>17</v>
      </c>
      <c r="GG17" s="193">
        <v>44497</v>
      </c>
      <c r="GH17" s="191" t="s">
        <v>3771</v>
      </c>
      <c r="GI17" s="185">
        <v>3</v>
      </c>
      <c r="GJ17" s="185" t="s">
        <v>2484</v>
      </c>
      <c r="GK17" s="185" t="s">
        <v>25</v>
      </c>
      <c r="GL17" s="185">
        <v>2</v>
      </c>
      <c r="GM17" s="185" t="s">
        <v>17</v>
      </c>
      <c r="GN17" s="185" t="s">
        <v>17</v>
      </c>
      <c r="GO17" s="182">
        <v>44497</v>
      </c>
      <c r="GP17" s="192" t="s">
        <v>3766</v>
      </c>
      <c r="GQ17" s="192">
        <v>3</v>
      </c>
      <c r="GR17" s="192" t="s">
        <v>2484</v>
      </c>
      <c r="GS17" s="192" t="s">
        <v>25</v>
      </c>
      <c r="GT17" s="192">
        <v>2</v>
      </c>
      <c r="GU17" s="192" t="s">
        <v>17</v>
      </c>
      <c r="GV17" s="192" t="s">
        <v>17</v>
      </c>
      <c r="GW17" s="193">
        <v>44497</v>
      </c>
      <c r="GX17" s="191" t="s">
        <v>3772</v>
      </c>
      <c r="GY17" s="185">
        <v>2</v>
      </c>
      <c r="GZ17" s="185" t="s">
        <v>2484</v>
      </c>
      <c r="HA17" s="185" t="s">
        <v>25</v>
      </c>
      <c r="HB17" s="185">
        <v>2</v>
      </c>
      <c r="HC17" s="185" t="s">
        <v>17</v>
      </c>
      <c r="HD17" s="185" t="s">
        <v>17</v>
      </c>
      <c r="HE17" s="182">
        <v>44497</v>
      </c>
      <c r="HF17" s="192" t="s">
        <v>3764</v>
      </c>
      <c r="HG17" s="192">
        <v>2</v>
      </c>
      <c r="HH17" s="192" t="s">
        <v>2484</v>
      </c>
      <c r="HI17" s="192" t="s">
        <v>25</v>
      </c>
      <c r="HJ17" s="192">
        <v>2</v>
      </c>
      <c r="HK17" s="192" t="s">
        <v>17</v>
      </c>
      <c r="HL17" s="192" t="s">
        <v>17</v>
      </c>
      <c r="HM17" s="193">
        <v>44497</v>
      </c>
      <c r="HN17" s="191" t="s">
        <v>3770</v>
      </c>
      <c r="HO17" s="185">
        <v>3</v>
      </c>
      <c r="HP17" s="185" t="s">
        <v>2484</v>
      </c>
      <c r="HQ17" s="185" t="s">
        <v>25</v>
      </c>
      <c r="HR17" s="185">
        <v>2</v>
      </c>
      <c r="HS17" s="185" t="s">
        <v>17</v>
      </c>
      <c r="HT17" s="185" t="s">
        <v>17</v>
      </c>
      <c r="HU17" s="182">
        <v>44497</v>
      </c>
      <c r="HV17" s="192" t="s">
        <v>3767</v>
      </c>
      <c r="HW17" s="192">
        <v>3</v>
      </c>
      <c r="HX17" s="192" t="s">
        <v>2484</v>
      </c>
      <c r="HY17" s="192" t="s">
        <v>25</v>
      </c>
      <c r="HZ17" s="192">
        <v>2</v>
      </c>
      <c r="IA17" s="192" t="s">
        <v>17</v>
      </c>
      <c r="IB17" s="192" t="s">
        <v>17</v>
      </c>
      <c r="IC17" s="193">
        <v>44497</v>
      </c>
      <c r="ID17" s="191" t="s">
        <v>3769</v>
      </c>
      <c r="IE17" s="185">
        <v>1</v>
      </c>
      <c r="IF17" s="185" t="s">
        <v>2484</v>
      </c>
      <c r="IG17" s="185" t="s">
        <v>25</v>
      </c>
      <c r="IH17" s="185">
        <v>2</v>
      </c>
      <c r="II17" s="185" t="s">
        <v>17</v>
      </c>
      <c r="IJ17" s="185" t="s">
        <v>17</v>
      </c>
      <c r="IK17" s="182">
        <v>44497</v>
      </c>
      <c r="IL17" s="192" t="s">
        <v>3768</v>
      </c>
      <c r="IM17" s="192">
        <v>3</v>
      </c>
      <c r="IN17" s="192" t="s">
        <v>2484</v>
      </c>
      <c r="IO17" s="192" t="s">
        <v>25</v>
      </c>
      <c r="IP17" s="192">
        <v>2</v>
      </c>
      <c r="IQ17" s="192" t="s">
        <v>17</v>
      </c>
      <c r="IR17" s="192" t="s">
        <v>17</v>
      </c>
      <c r="IS17" s="193">
        <v>44497</v>
      </c>
    </row>
    <row r="18" spans="1:253" s="187" customFormat="1" ht="13" customHeight="1" x14ac:dyDescent="0.25">
      <c r="A18" s="187" t="s">
        <v>313</v>
      </c>
      <c r="B18" s="187" t="s">
        <v>8521</v>
      </c>
      <c r="C18" s="187" t="s">
        <v>314</v>
      </c>
      <c r="D18" s="187" t="s">
        <v>292</v>
      </c>
      <c r="E18" s="187" t="s">
        <v>7994</v>
      </c>
      <c r="F18" s="187" t="s">
        <v>1920</v>
      </c>
      <c r="G18" s="180">
        <v>25876000</v>
      </c>
      <c r="H18" s="181" t="s">
        <v>1806</v>
      </c>
      <c r="I18" s="181" t="s">
        <v>25</v>
      </c>
      <c r="J18" s="181">
        <v>2</v>
      </c>
      <c r="K18" s="181" t="s">
        <v>1916</v>
      </c>
      <c r="L18" s="181" t="s">
        <v>1915</v>
      </c>
      <c r="M18" s="182">
        <v>44165</v>
      </c>
      <c r="N18" s="191" t="s">
        <v>5873</v>
      </c>
      <c r="O18" s="183">
        <v>201932</v>
      </c>
      <c r="P18" s="183" t="s">
        <v>5871</v>
      </c>
      <c r="Q18" s="183" t="s">
        <v>25</v>
      </c>
      <c r="R18" s="183">
        <v>2</v>
      </c>
      <c r="S18" s="183" t="s">
        <v>5872</v>
      </c>
      <c r="T18" s="183" t="s">
        <v>1210</v>
      </c>
      <c r="U18" s="184">
        <v>44641</v>
      </c>
      <c r="V18" s="191" t="s">
        <v>5875</v>
      </c>
      <c r="W18" s="181">
        <v>5658000</v>
      </c>
      <c r="X18" s="181" t="s">
        <v>2478</v>
      </c>
      <c r="Y18" s="181" t="s">
        <v>50</v>
      </c>
      <c r="Z18" s="181">
        <v>1</v>
      </c>
      <c r="AA18" s="181" t="s">
        <v>5874</v>
      </c>
      <c r="AB18" s="181" t="s">
        <v>2997</v>
      </c>
      <c r="AC18" s="182">
        <v>44641</v>
      </c>
      <c r="AD18" s="191" t="s">
        <v>5877</v>
      </c>
      <c r="AE18" s="189">
        <v>758000</v>
      </c>
      <c r="AF18" s="189" t="s">
        <v>2478</v>
      </c>
      <c r="AG18" s="189" t="s">
        <v>50</v>
      </c>
      <c r="AH18" s="189">
        <v>1</v>
      </c>
      <c r="AI18" s="189" t="s">
        <v>5876</v>
      </c>
      <c r="AJ18" s="189" t="s">
        <v>2997</v>
      </c>
      <c r="AK18" s="190">
        <v>44641</v>
      </c>
      <c r="AL18" s="191" t="s">
        <v>5881</v>
      </c>
      <c r="AM18" s="181">
        <v>347000</v>
      </c>
      <c r="AN18" s="181" t="s">
        <v>5878</v>
      </c>
      <c r="AO18" s="181" t="s">
        <v>50</v>
      </c>
      <c r="AP18" s="181">
        <v>1</v>
      </c>
      <c r="AQ18" s="181" t="s">
        <v>5880</v>
      </c>
      <c r="AR18" s="181" t="s">
        <v>5879</v>
      </c>
      <c r="AS18" s="182">
        <v>44641</v>
      </c>
      <c r="AT18" s="192" t="s">
        <v>319</v>
      </c>
      <c r="AU18" s="189">
        <v>0</v>
      </c>
      <c r="AV18" s="189">
        <v>0</v>
      </c>
      <c r="AW18" s="189" t="s">
        <v>25</v>
      </c>
      <c r="AX18" s="189">
        <v>2</v>
      </c>
      <c r="AY18" s="189">
        <v>0</v>
      </c>
      <c r="AZ18" s="189">
        <v>0</v>
      </c>
      <c r="BA18" s="190">
        <v>43509</v>
      </c>
      <c r="BB18" s="191" t="s">
        <v>1081</v>
      </c>
      <c r="BC18" s="181" t="s">
        <v>17</v>
      </c>
      <c r="BD18" s="181" t="s">
        <v>1076</v>
      </c>
      <c r="BE18" s="181" t="s">
        <v>17</v>
      </c>
      <c r="BF18" s="181" t="s">
        <v>17</v>
      </c>
      <c r="BG18" s="181" t="s">
        <v>1078</v>
      </c>
      <c r="BH18" s="181" t="s">
        <v>1077</v>
      </c>
      <c r="BI18" s="182">
        <v>43642</v>
      </c>
      <c r="BJ18" s="192" t="s">
        <v>2196</v>
      </c>
      <c r="BK18" s="192" t="s">
        <v>17</v>
      </c>
      <c r="BL18" s="192" t="s">
        <v>17</v>
      </c>
      <c r="BM18" s="192" t="s">
        <v>17</v>
      </c>
      <c r="BN18" s="192" t="s">
        <v>17</v>
      </c>
      <c r="BO18" s="192" t="s">
        <v>17</v>
      </c>
      <c r="BP18" s="189" t="s">
        <v>17</v>
      </c>
      <c r="BQ18" s="193">
        <v>44225</v>
      </c>
      <c r="BR18" s="191" t="s">
        <v>315</v>
      </c>
      <c r="BS18" s="185">
        <v>0</v>
      </c>
      <c r="BT18" s="185">
        <v>0</v>
      </c>
      <c r="BU18" s="185" t="s">
        <v>25</v>
      </c>
      <c r="BV18" s="185">
        <v>2</v>
      </c>
      <c r="BW18" s="185">
        <v>0</v>
      </c>
      <c r="BX18" s="185">
        <v>0</v>
      </c>
      <c r="BY18" s="182">
        <v>43509</v>
      </c>
      <c r="BZ18" s="192" t="s">
        <v>316</v>
      </c>
      <c r="CA18" s="192">
        <v>0</v>
      </c>
      <c r="CB18" s="192">
        <v>0</v>
      </c>
      <c r="CC18" s="192" t="s">
        <v>25</v>
      </c>
      <c r="CD18" s="192">
        <v>2</v>
      </c>
      <c r="CE18" s="192">
        <v>0</v>
      </c>
      <c r="CF18" s="192">
        <v>0</v>
      </c>
      <c r="CG18" s="193">
        <v>43509</v>
      </c>
      <c r="CH18" s="191" t="s">
        <v>9058</v>
      </c>
      <c r="CI18" s="192" t="e">
        <v>#N/A</v>
      </c>
      <c r="CJ18" s="192" t="e">
        <v>#N/A</v>
      </c>
      <c r="CK18" s="192" t="e">
        <v>#N/A</v>
      </c>
      <c r="CL18" s="192" t="e">
        <v>#N/A</v>
      </c>
      <c r="CM18" s="192" t="e">
        <v>#N/A</v>
      </c>
      <c r="CN18" s="192" t="e">
        <v>#N/A</v>
      </c>
      <c r="CO18" s="194" t="e">
        <v>#N/A</v>
      </c>
      <c r="CP18" s="192" t="s">
        <v>318</v>
      </c>
      <c r="CQ18" s="185" t="s">
        <v>17</v>
      </c>
      <c r="CR18" s="185">
        <v>0</v>
      </c>
      <c r="CS18" s="185" t="s">
        <v>25</v>
      </c>
      <c r="CT18" s="185">
        <v>2</v>
      </c>
      <c r="CU18" s="185">
        <v>0</v>
      </c>
      <c r="CV18" s="185">
        <v>0</v>
      </c>
      <c r="CW18" s="182">
        <v>43509</v>
      </c>
      <c r="CX18" s="192" t="s">
        <v>5883</v>
      </c>
      <c r="CY18" s="189">
        <v>637000</v>
      </c>
      <c r="CZ18" s="189" t="s">
        <v>2478</v>
      </c>
      <c r="DA18" s="189" t="s">
        <v>50</v>
      </c>
      <c r="DB18" s="189">
        <v>1</v>
      </c>
      <c r="DC18" s="189" t="s">
        <v>2474</v>
      </c>
      <c r="DD18" s="189" t="s">
        <v>2997</v>
      </c>
      <c r="DE18" s="195">
        <v>44641</v>
      </c>
      <c r="DF18" s="191" t="s">
        <v>5885</v>
      </c>
      <c r="DG18" s="181">
        <v>4900000</v>
      </c>
      <c r="DH18" s="185" t="s">
        <v>2478</v>
      </c>
      <c r="DI18" s="185" t="s">
        <v>50</v>
      </c>
      <c r="DJ18" s="185">
        <v>1</v>
      </c>
      <c r="DK18" s="185" t="s">
        <v>5884</v>
      </c>
      <c r="DL18" s="185" t="s">
        <v>2997</v>
      </c>
      <c r="DM18" s="182">
        <v>44641</v>
      </c>
      <c r="DN18" s="192" t="s">
        <v>5886</v>
      </c>
      <c r="DO18" s="189">
        <v>121000</v>
      </c>
      <c r="DP18" s="192" t="s">
        <v>2478</v>
      </c>
      <c r="DQ18" s="192" t="s">
        <v>50</v>
      </c>
      <c r="DR18" s="192">
        <v>1</v>
      </c>
      <c r="DS18" s="192" t="s">
        <v>2474</v>
      </c>
      <c r="DT18" s="192" t="s">
        <v>2997</v>
      </c>
      <c r="DU18" s="193">
        <v>44641</v>
      </c>
      <c r="DV18" s="191" t="s">
        <v>5887</v>
      </c>
      <c r="DW18" s="181">
        <v>637000</v>
      </c>
      <c r="DX18" s="185" t="s">
        <v>2478</v>
      </c>
      <c r="DY18" s="185" t="s">
        <v>50</v>
      </c>
      <c r="DZ18" s="185">
        <v>1</v>
      </c>
      <c r="EA18" s="185" t="s">
        <v>2474</v>
      </c>
      <c r="EB18" s="185" t="s">
        <v>2997</v>
      </c>
      <c r="EC18" s="182">
        <v>44641</v>
      </c>
      <c r="ED18" s="192" t="s">
        <v>5888</v>
      </c>
      <c r="EE18" s="189">
        <v>0</v>
      </c>
      <c r="EF18" s="192" t="s">
        <v>2478</v>
      </c>
      <c r="EG18" s="192" t="s">
        <v>50</v>
      </c>
      <c r="EH18" s="192">
        <v>1</v>
      </c>
      <c r="EI18" s="192" t="s">
        <v>2474</v>
      </c>
      <c r="EJ18" s="192" t="s">
        <v>2997</v>
      </c>
      <c r="EK18" s="193">
        <v>44641</v>
      </c>
      <c r="EL18" s="191" t="s">
        <v>5889</v>
      </c>
      <c r="EM18" s="181">
        <v>0</v>
      </c>
      <c r="EN18" s="185" t="s">
        <v>2478</v>
      </c>
      <c r="EO18" s="185" t="s">
        <v>50</v>
      </c>
      <c r="EP18" s="185">
        <v>1</v>
      </c>
      <c r="EQ18" s="185" t="s">
        <v>2474</v>
      </c>
      <c r="ER18" s="185" t="s">
        <v>2997</v>
      </c>
      <c r="ES18" s="182">
        <v>44641</v>
      </c>
      <c r="ET18" s="192" t="s">
        <v>2309</v>
      </c>
      <c r="EU18" s="192">
        <v>530</v>
      </c>
      <c r="EV18" s="192" t="s">
        <v>2298</v>
      </c>
      <c r="EW18" s="192" t="s">
        <v>25</v>
      </c>
      <c r="EX18" s="192">
        <v>2</v>
      </c>
      <c r="EY18" s="192" t="s">
        <v>2299</v>
      </c>
      <c r="EZ18" s="192" t="s">
        <v>211</v>
      </c>
      <c r="FA18" s="193">
        <v>44281</v>
      </c>
      <c r="FB18" s="191" t="s">
        <v>317</v>
      </c>
      <c r="FC18" s="185">
        <v>3</v>
      </c>
      <c r="FD18" s="185">
        <v>0</v>
      </c>
      <c r="FE18" s="185" t="s">
        <v>25</v>
      </c>
      <c r="FF18" s="185">
        <v>2</v>
      </c>
      <c r="FG18" s="185">
        <v>0</v>
      </c>
      <c r="FH18" s="185">
        <v>0</v>
      </c>
      <c r="FI18" s="182">
        <v>43509</v>
      </c>
      <c r="FJ18" s="191" t="s">
        <v>320</v>
      </c>
      <c r="FK18" s="192" t="s">
        <v>17</v>
      </c>
      <c r="FL18" s="192">
        <v>0</v>
      </c>
      <c r="FM18" s="192" t="s">
        <v>25</v>
      </c>
      <c r="FN18" s="192">
        <v>2</v>
      </c>
      <c r="FO18" s="192">
        <v>0</v>
      </c>
      <c r="FP18" s="189">
        <v>0</v>
      </c>
      <c r="FQ18" s="190">
        <v>43509</v>
      </c>
      <c r="FR18" s="191" t="s">
        <v>321</v>
      </c>
      <c r="FS18" s="185" t="s">
        <v>17</v>
      </c>
      <c r="FT18" s="185">
        <v>0</v>
      </c>
      <c r="FU18" s="185" t="s">
        <v>25</v>
      </c>
      <c r="FV18" s="185">
        <v>2</v>
      </c>
      <c r="FW18" s="185">
        <v>0</v>
      </c>
      <c r="FX18" s="185">
        <v>0</v>
      </c>
      <c r="FY18" s="182">
        <v>43509</v>
      </c>
      <c r="FZ18" s="192" t="s">
        <v>3774</v>
      </c>
      <c r="GA18" s="192">
        <v>1</v>
      </c>
      <c r="GB18" s="192" t="s">
        <v>2484</v>
      </c>
      <c r="GC18" s="192" t="s">
        <v>25</v>
      </c>
      <c r="GD18" s="192">
        <v>2</v>
      </c>
      <c r="GE18" s="192" t="s">
        <v>17</v>
      </c>
      <c r="GF18" s="192" t="s">
        <v>17</v>
      </c>
      <c r="GG18" s="193">
        <v>44497</v>
      </c>
      <c r="GH18" s="191" t="s">
        <v>3780</v>
      </c>
      <c r="GI18" s="185">
        <v>2</v>
      </c>
      <c r="GJ18" s="185" t="s">
        <v>2484</v>
      </c>
      <c r="GK18" s="185" t="s">
        <v>25</v>
      </c>
      <c r="GL18" s="185">
        <v>2</v>
      </c>
      <c r="GM18" s="185" t="s">
        <v>17</v>
      </c>
      <c r="GN18" s="185" t="s">
        <v>17</v>
      </c>
      <c r="GO18" s="182">
        <v>44497</v>
      </c>
      <c r="GP18" s="192" t="s">
        <v>3775</v>
      </c>
      <c r="GQ18" s="192">
        <v>0</v>
      </c>
      <c r="GR18" s="192" t="s">
        <v>2484</v>
      </c>
      <c r="GS18" s="192" t="s">
        <v>25</v>
      </c>
      <c r="GT18" s="192">
        <v>2</v>
      </c>
      <c r="GU18" s="192" t="s">
        <v>17</v>
      </c>
      <c r="GV18" s="192" t="s">
        <v>17</v>
      </c>
      <c r="GW18" s="193">
        <v>44497</v>
      </c>
      <c r="GX18" s="191" t="s">
        <v>3781</v>
      </c>
      <c r="GY18" s="185">
        <v>0</v>
      </c>
      <c r="GZ18" s="185" t="s">
        <v>2484</v>
      </c>
      <c r="HA18" s="185" t="s">
        <v>25</v>
      </c>
      <c r="HB18" s="185">
        <v>2</v>
      </c>
      <c r="HC18" s="185" t="s">
        <v>17</v>
      </c>
      <c r="HD18" s="185" t="s">
        <v>17</v>
      </c>
      <c r="HE18" s="182">
        <v>44497</v>
      </c>
      <c r="HF18" s="192" t="s">
        <v>3773</v>
      </c>
      <c r="HG18" s="192">
        <v>0</v>
      </c>
      <c r="HH18" s="192" t="s">
        <v>2484</v>
      </c>
      <c r="HI18" s="192" t="s">
        <v>25</v>
      </c>
      <c r="HJ18" s="192">
        <v>2</v>
      </c>
      <c r="HK18" s="192" t="s">
        <v>17</v>
      </c>
      <c r="HL18" s="192" t="s">
        <v>17</v>
      </c>
      <c r="HM18" s="193">
        <v>44497</v>
      </c>
      <c r="HN18" s="191" t="s">
        <v>3779</v>
      </c>
      <c r="HO18" s="185">
        <v>2</v>
      </c>
      <c r="HP18" s="185" t="s">
        <v>2484</v>
      </c>
      <c r="HQ18" s="185" t="s">
        <v>25</v>
      </c>
      <c r="HR18" s="185">
        <v>2</v>
      </c>
      <c r="HS18" s="185" t="s">
        <v>17</v>
      </c>
      <c r="HT18" s="185" t="s">
        <v>17</v>
      </c>
      <c r="HU18" s="182">
        <v>44497</v>
      </c>
      <c r="HV18" s="192" t="s">
        <v>3776</v>
      </c>
      <c r="HW18" s="192">
        <v>0</v>
      </c>
      <c r="HX18" s="192" t="s">
        <v>2484</v>
      </c>
      <c r="HY18" s="192" t="s">
        <v>25</v>
      </c>
      <c r="HZ18" s="192">
        <v>2</v>
      </c>
      <c r="IA18" s="192" t="s">
        <v>17</v>
      </c>
      <c r="IB18" s="192" t="s">
        <v>17</v>
      </c>
      <c r="IC18" s="193">
        <v>44497</v>
      </c>
      <c r="ID18" s="191" t="s">
        <v>3778</v>
      </c>
      <c r="IE18" s="185">
        <v>1</v>
      </c>
      <c r="IF18" s="185" t="s">
        <v>2484</v>
      </c>
      <c r="IG18" s="185" t="s">
        <v>25</v>
      </c>
      <c r="IH18" s="185">
        <v>2</v>
      </c>
      <c r="II18" s="185" t="s">
        <v>17</v>
      </c>
      <c r="IJ18" s="185" t="s">
        <v>17</v>
      </c>
      <c r="IK18" s="182">
        <v>44497</v>
      </c>
      <c r="IL18" s="192" t="s">
        <v>3777</v>
      </c>
      <c r="IM18" s="192">
        <v>2</v>
      </c>
      <c r="IN18" s="192" t="s">
        <v>2484</v>
      </c>
      <c r="IO18" s="192" t="s">
        <v>25</v>
      </c>
      <c r="IP18" s="192">
        <v>2</v>
      </c>
      <c r="IQ18" s="192" t="s">
        <v>17</v>
      </c>
      <c r="IR18" s="192" t="s">
        <v>17</v>
      </c>
      <c r="IS18" s="193">
        <v>44497</v>
      </c>
    </row>
    <row r="19" spans="1:253" s="187" customFormat="1" ht="13" customHeight="1" x14ac:dyDescent="0.25">
      <c r="A19" s="187" t="s">
        <v>322</v>
      </c>
      <c r="B19" s="187" t="s">
        <v>8495</v>
      </c>
      <c r="C19" s="187" t="s">
        <v>323</v>
      </c>
      <c r="D19" s="187" t="s">
        <v>324</v>
      </c>
      <c r="E19" s="187" t="s">
        <v>7995</v>
      </c>
      <c r="F19" s="187" t="s">
        <v>2348</v>
      </c>
      <c r="G19" s="180">
        <v>102743000</v>
      </c>
      <c r="H19" s="181" t="s">
        <v>2345</v>
      </c>
      <c r="I19" s="181" t="s">
        <v>25</v>
      </c>
      <c r="J19" s="181">
        <v>2</v>
      </c>
      <c r="K19" s="181" t="s">
        <v>2347</v>
      </c>
      <c r="L19" s="181" t="s">
        <v>2346</v>
      </c>
      <c r="M19" s="182">
        <v>44281</v>
      </c>
      <c r="N19" s="191" t="s">
        <v>1786</v>
      </c>
      <c r="O19" s="183">
        <v>2267048</v>
      </c>
      <c r="P19" s="183" t="s">
        <v>1783</v>
      </c>
      <c r="Q19" s="183" t="s">
        <v>50</v>
      </c>
      <c r="R19" s="183">
        <v>1</v>
      </c>
      <c r="S19" s="183" t="s">
        <v>1785</v>
      </c>
      <c r="T19" s="183" t="s">
        <v>1784</v>
      </c>
      <c r="U19" s="184">
        <v>44109</v>
      </c>
      <c r="V19" s="191" t="s">
        <v>4572</v>
      </c>
      <c r="W19" s="181">
        <v>27000000</v>
      </c>
      <c r="X19" s="181" t="s">
        <v>4570</v>
      </c>
      <c r="Y19" s="181" t="s">
        <v>50</v>
      </c>
      <c r="Z19" s="181">
        <v>1</v>
      </c>
      <c r="AA19" s="181" t="s">
        <v>3434</v>
      </c>
      <c r="AB19" s="181" t="s">
        <v>4571</v>
      </c>
      <c r="AC19" s="182">
        <v>44567</v>
      </c>
      <c r="AD19" s="191" t="s">
        <v>4573</v>
      </c>
      <c r="AE19" s="189">
        <v>25500000</v>
      </c>
      <c r="AF19" s="189" t="s">
        <v>4570</v>
      </c>
      <c r="AG19" s="189" t="s">
        <v>50</v>
      </c>
      <c r="AH19" s="189">
        <v>1</v>
      </c>
      <c r="AI19" s="189" t="s">
        <v>3436</v>
      </c>
      <c r="AJ19" s="189" t="s">
        <v>4571</v>
      </c>
      <c r="AK19" s="190">
        <v>44567</v>
      </c>
      <c r="AL19" s="191" t="s">
        <v>5462</v>
      </c>
      <c r="AM19" s="181">
        <v>10098000</v>
      </c>
      <c r="AN19" s="181" t="s">
        <v>5459</v>
      </c>
      <c r="AO19" s="181" t="s">
        <v>50</v>
      </c>
      <c r="AP19" s="181">
        <v>1</v>
      </c>
      <c r="AQ19" s="181" t="s">
        <v>5461</v>
      </c>
      <c r="AR19" s="181" t="s">
        <v>5460</v>
      </c>
      <c r="AS19" s="182">
        <v>44620</v>
      </c>
      <c r="AT19" s="192" t="s">
        <v>1264</v>
      </c>
      <c r="AU19" s="189" t="s">
        <v>17</v>
      </c>
      <c r="AV19" s="189" t="s">
        <v>17</v>
      </c>
      <c r="AW19" s="189" t="s">
        <v>17</v>
      </c>
      <c r="AX19" s="189" t="s">
        <v>17</v>
      </c>
      <c r="AY19" s="189" t="s">
        <v>17</v>
      </c>
      <c r="AZ19" s="189" t="s">
        <v>17</v>
      </c>
      <c r="BA19" s="190">
        <v>43770</v>
      </c>
      <c r="BB19" s="191" t="s">
        <v>1418</v>
      </c>
      <c r="BC19" s="181" t="s">
        <v>17</v>
      </c>
      <c r="BD19" s="181" t="s">
        <v>17</v>
      </c>
      <c r="BE19" s="181" t="s">
        <v>17</v>
      </c>
      <c r="BF19" s="181" t="s">
        <v>17</v>
      </c>
      <c r="BG19" s="181" t="s">
        <v>1417</v>
      </c>
      <c r="BH19" s="181" t="s">
        <v>17</v>
      </c>
      <c r="BI19" s="182">
        <v>43819</v>
      </c>
      <c r="BJ19" s="192" t="s">
        <v>7559</v>
      </c>
      <c r="BK19" s="192">
        <v>3144</v>
      </c>
      <c r="BL19" s="192" t="s">
        <v>7557</v>
      </c>
      <c r="BM19" s="192" t="s">
        <v>25</v>
      </c>
      <c r="BN19" s="192">
        <v>2</v>
      </c>
      <c r="BO19" s="192" t="s">
        <v>7558</v>
      </c>
      <c r="BP19" s="189" t="s">
        <v>649</v>
      </c>
      <c r="BQ19" s="193">
        <v>44712</v>
      </c>
      <c r="BR19" s="191" t="s">
        <v>325</v>
      </c>
      <c r="BS19" s="185" t="s">
        <v>17</v>
      </c>
      <c r="BT19" s="185">
        <v>0</v>
      </c>
      <c r="BU19" s="185" t="s">
        <v>25</v>
      </c>
      <c r="BV19" s="185">
        <v>2</v>
      </c>
      <c r="BW19" s="185">
        <v>0</v>
      </c>
      <c r="BX19" s="185">
        <v>0</v>
      </c>
      <c r="BY19" s="182">
        <v>43509</v>
      </c>
      <c r="BZ19" s="192" t="s">
        <v>326</v>
      </c>
      <c r="CA19" s="192" t="s">
        <v>17</v>
      </c>
      <c r="CB19" s="192">
        <v>0</v>
      </c>
      <c r="CC19" s="192" t="s">
        <v>17</v>
      </c>
      <c r="CD19" s="192" t="s">
        <v>17</v>
      </c>
      <c r="CE19" s="192">
        <v>0</v>
      </c>
      <c r="CF19" s="192">
        <v>0</v>
      </c>
      <c r="CG19" s="193">
        <v>43509</v>
      </c>
      <c r="CH19" s="191" t="s">
        <v>9059</v>
      </c>
      <c r="CI19" s="192" t="e">
        <v>#N/A</v>
      </c>
      <c r="CJ19" s="192" t="e">
        <v>#N/A</v>
      </c>
      <c r="CK19" s="192" t="e">
        <v>#N/A</v>
      </c>
      <c r="CL19" s="192" t="e">
        <v>#N/A</v>
      </c>
      <c r="CM19" s="192" t="e">
        <v>#N/A</v>
      </c>
      <c r="CN19" s="192" t="e">
        <v>#N/A</v>
      </c>
      <c r="CO19" s="194" t="e">
        <v>#N/A</v>
      </c>
      <c r="CP19" s="192" t="s">
        <v>331</v>
      </c>
      <c r="CQ19" s="185">
        <v>1700</v>
      </c>
      <c r="CR19" s="185" t="s">
        <v>328</v>
      </c>
      <c r="CS19" s="185" t="s">
        <v>25</v>
      </c>
      <c r="CT19" s="185">
        <v>2</v>
      </c>
      <c r="CU19" s="185" t="s">
        <v>330</v>
      </c>
      <c r="CV19" s="185" t="s">
        <v>329</v>
      </c>
      <c r="CW19" s="182">
        <v>43509</v>
      </c>
      <c r="CX19" s="192" t="s">
        <v>4574</v>
      </c>
      <c r="CY19" s="189">
        <v>16000000</v>
      </c>
      <c r="CZ19" s="189" t="s">
        <v>4570</v>
      </c>
      <c r="DA19" s="189" t="s">
        <v>50</v>
      </c>
      <c r="DB19" s="189">
        <v>1</v>
      </c>
      <c r="DC19" s="189" t="s">
        <v>2474</v>
      </c>
      <c r="DD19" s="189" t="s">
        <v>4571</v>
      </c>
      <c r="DE19" s="195">
        <v>44567</v>
      </c>
      <c r="DF19" s="191" t="s">
        <v>4575</v>
      </c>
      <c r="DG19" s="181">
        <v>1500000</v>
      </c>
      <c r="DH19" s="185" t="s">
        <v>4570</v>
      </c>
      <c r="DI19" s="185" t="s">
        <v>50</v>
      </c>
      <c r="DJ19" s="185">
        <v>1</v>
      </c>
      <c r="DK19" s="185" t="s">
        <v>2474</v>
      </c>
      <c r="DL19" s="185" t="s">
        <v>4571</v>
      </c>
      <c r="DM19" s="182">
        <v>44567</v>
      </c>
      <c r="DN19" s="192" t="s">
        <v>4576</v>
      </c>
      <c r="DO19" s="189">
        <v>9500000</v>
      </c>
      <c r="DP19" s="192" t="s">
        <v>4570</v>
      </c>
      <c r="DQ19" s="192" t="s">
        <v>50</v>
      </c>
      <c r="DR19" s="192">
        <v>1</v>
      </c>
      <c r="DS19" s="192" t="s">
        <v>2474</v>
      </c>
      <c r="DT19" s="192" t="s">
        <v>4571</v>
      </c>
      <c r="DU19" s="193">
        <v>44567</v>
      </c>
      <c r="DV19" s="191" t="s">
        <v>4577</v>
      </c>
      <c r="DW19" s="181">
        <v>12500000</v>
      </c>
      <c r="DX19" s="185" t="s">
        <v>4570</v>
      </c>
      <c r="DY19" s="185" t="s">
        <v>50</v>
      </c>
      <c r="DZ19" s="185">
        <v>1</v>
      </c>
      <c r="EA19" s="185" t="s">
        <v>2474</v>
      </c>
      <c r="EB19" s="185" t="s">
        <v>4571</v>
      </c>
      <c r="EC19" s="182">
        <v>44567</v>
      </c>
      <c r="ED19" s="192" t="s">
        <v>4578</v>
      </c>
      <c r="EE19" s="189">
        <v>2900000</v>
      </c>
      <c r="EF19" s="192" t="s">
        <v>4570</v>
      </c>
      <c r="EG19" s="192" t="s">
        <v>50</v>
      </c>
      <c r="EH19" s="192">
        <v>1</v>
      </c>
      <c r="EI19" s="192" t="s">
        <v>2474</v>
      </c>
      <c r="EJ19" s="192" t="s">
        <v>4571</v>
      </c>
      <c r="EK19" s="193">
        <v>44567</v>
      </c>
      <c r="EL19" s="191" t="s">
        <v>4579</v>
      </c>
      <c r="EM19" s="181">
        <v>600000</v>
      </c>
      <c r="EN19" s="185" t="s">
        <v>4570</v>
      </c>
      <c r="EO19" s="185" t="s">
        <v>50</v>
      </c>
      <c r="EP19" s="185">
        <v>1</v>
      </c>
      <c r="EQ19" s="185" t="s">
        <v>2474</v>
      </c>
      <c r="ER19" s="185" t="s">
        <v>4571</v>
      </c>
      <c r="ES19" s="182">
        <v>44567</v>
      </c>
      <c r="ET19" s="192" t="s">
        <v>7560</v>
      </c>
      <c r="EU19" s="192">
        <v>3144</v>
      </c>
      <c r="EV19" s="192" t="s">
        <v>7557</v>
      </c>
      <c r="EW19" s="192" t="s">
        <v>25</v>
      </c>
      <c r="EX19" s="192">
        <v>2</v>
      </c>
      <c r="EY19" s="192" t="s">
        <v>7558</v>
      </c>
      <c r="EZ19" s="192" t="s">
        <v>649</v>
      </c>
      <c r="FA19" s="193">
        <v>44712</v>
      </c>
      <c r="FB19" s="191" t="s">
        <v>327</v>
      </c>
      <c r="FC19" s="185">
        <v>5</v>
      </c>
      <c r="FD19" s="185">
        <v>0</v>
      </c>
      <c r="FE19" s="185" t="s">
        <v>25</v>
      </c>
      <c r="FF19" s="185">
        <v>2</v>
      </c>
      <c r="FG19" s="185">
        <v>0</v>
      </c>
      <c r="FH19" s="185">
        <v>0</v>
      </c>
      <c r="FI19" s="182">
        <v>43509</v>
      </c>
      <c r="FJ19" s="191" t="s">
        <v>1222</v>
      </c>
      <c r="FK19" s="192" t="s">
        <v>17</v>
      </c>
      <c r="FL19" s="192" t="s">
        <v>17</v>
      </c>
      <c r="FM19" s="192" t="s">
        <v>17</v>
      </c>
      <c r="FN19" s="192" t="s">
        <v>17</v>
      </c>
      <c r="FO19" s="192" t="s">
        <v>1221</v>
      </c>
      <c r="FP19" s="189" t="s">
        <v>17</v>
      </c>
      <c r="FQ19" s="190">
        <v>43698</v>
      </c>
      <c r="FR19" s="191" t="s">
        <v>1223</v>
      </c>
      <c r="FS19" s="185" t="s">
        <v>17</v>
      </c>
      <c r="FT19" s="185" t="s">
        <v>17</v>
      </c>
      <c r="FU19" s="185" t="s">
        <v>17</v>
      </c>
      <c r="FV19" s="185" t="s">
        <v>17</v>
      </c>
      <c r="FW19" s="185" t="s">
        <v>1221</v>
      </c>
      <c r="FX19" s="185" t="s">
        <v>17</v>
      </c>
      <c r="FY19" s="182">
        <v>43698</v>
      </c>
      <c r="FZ19" s="192" t="s">
        <v>3513</v>
      </c>
      <c r="GA19" s="192">
        <v>1</v>
      </c>
      <c r="GB19" s="192" t="s">
        <v>2484</v>
      </c>
      <c r="GC19" s="192" t="s">
        <v>25</v>
      </c>
      <c r="GD19" s="192">
        <v>2</v>
      </c>
      <c r="GE19" s="192" t="s">
        <v>17</v>
      </c>
      <c r="GF19" s="192" t="s">
        <v>17</v>
      </c>
      <c r="GG19" s="193">
        <v>44496</v>
      </c>
      <c r="GH19" s="191" t="s">
        <v>3519</v>
      </c>
      <c r="GI19" s="185">
        <v>3</v>
      </c>
      <c r="GJ19" s="185" t="s">
        <v>2484</v>
      </c>
      <c r="GK19" s="185" t="s">
        <v>25</v>
      </c>
      <c r="GL19" s="185">
        <v>2</v>
      </c>
      <c r="GM19" s="185" t="s">
        <v>17</v>
      </c>
      <c r="GN19" s="185" t="s">
        <v>17</v>
      </c>
      <c r="GO19" s="182">
        <v>44496</v>
      </c>
      <c r="GP19" s="192" t="s">
        <v>3514</v>
      </c>
      <c r="GQ19" s="192">
        <v>2</v>
      </c>
      <c r="GR19" s="192" t="s">
        <v>2484</v>
      </c>
      <c r="GS19" s="192" t="s">
        <v>25</v>
      </c>
      <c r="GT19" s="192">
        <v>2</v>
      </c>
      <c r="GU19" s="192" t="s">
        <v>17</v>
      </c>
      <c r="GV19" s="192" t="s">
        <v>17</v>
      </c>
      <c r="GW19" s="193">
        <v>44496</v>
      </c>
      <c r="GX19" s="191" t="s">
        <v>3520</v>
      </c>
      <c r="GY19" s="185">
        <v>3</v>
      </c>
      <c r="GZ19" s="185" t="s">
        <v>2484</v>
      </c>
      <c r="HA19" s="185" t="s">
        <v>25</v>
      </c>
      <c r="HB19" s="185">
        <v>2</v>
      </c>
      <c r="HC19" s="185" t="s">
        <v>17</v>
      </c>
      <c r="HD19" s="185" t="s">
        <v>17</v>
      </c>
      <c r="HE19" s="182">
        <v>44496</v>
      </c>
      <c r="HF19" s="192" t="s">
        <v>3512</v>
      </c>
      <c r="HG19" s="192">
        <v>0</v>
      </c>
      <c r="HH19" s="192" t="s">
        <v>2484</v>
      </c>
      <c r="HI19" s="192" t="s">
        <v>25</v>
      </c>
      <c r="HJ19" s="192">
        <v>2</v>
      </c>
      <c r="HK19" s="192" t="s">
        <v>17</v>
      </c>
      <c r="HL19" s="192" t="s">
        <v>17</v>
      </c>
      <c r="HM19" s="193">
        <v>44496</v>
      </c>
      <c r="HN19" s="191" t="s">
        <v>3518</v>
      </c>
      <c r="HO19" s="185">
        <v>2</v>
      </c>
      <c r="HP19" s="185" t="s">
        <v>2484</v>
      </c>
      <c r="HQ19" s="185" t="s">
        <v>25</v>
      </c>
      <c r="HR19" s="185">
        <v>2</v>
      </c>
      <c r="HS19" s="185" t="s">
        <v>17</v>
      </c>
      <c r="HT19" s="185" t="s">
        <v>17</v>
      </c>
      <c r="HU19" s="182">
        <v>44496</v>
      </c>
      <c r="HV19" s="192" t="s">
        <v>3515</v>
      </c>
      <c r="HW19" s="192">
        <v>3</v>
      </c>
      <c r="HX19" s="192" t="s">
        <v>2484</v>
      </c>
      <c r="HY19" s="192" t="s">
        <v>25</v>
      </c>
      <c r="HZ19" s="192">
        <v>2</v>
      </c>
      <c r="IA19" s="192" t="s">
        <v>17</v>
      </c>
      <c r="IB19" s="192" t="s">
        <v>17</v>
      </c>
      <c r="IC19" s="193">
        <v>44496</v>
      </c>
      <c r="ID19" s="191" t="s">
        <v>3517</v>
      </c>
      <c r="IE19" s="185">
        <v>1</v>
      </c>
      <c r="IF19" s="185" t="s">
        <v>2484</v>
      </c>
      <c r="IG19" s="185" t="s">
        <v>25</v>
      </c>
      <c r="IH19" s="185">
        <v>2</v>
      </c>
      <c r="II19" s="185" t="s">
        <v>17</v>
      </c>
      <c r="IJ19" s="185" t="s">
        <v>17</v>
      </c>
      <c r="IK19" s="182">
        <v>44496</v>
      </c>
      <c r="IL19" s="192" t="s">
        <v>3516</v>
      </c>
      <c r="IM19" s="192">
        <v>3</v>
      </c>
      <c r="IN19" s="192" t="s">
        <v>2484</v>
      </c>
      <c r="IO19" s="192" t="s">
        <v>25</v>
      </c>
      <c r="IP19" s="192">
        <v>2</v>
      </c>
      <c r="IQ19" s="192" t="s">
        <v>17</v>
      </c>
      <c r="IR19" s="192" t="s">
        <v>17</v>
      </c>
      <c r="IS19" s="193">
        <v>44496</v>
      </c>
    </row>
    <row r="20" spans="1:253" s="187" customFormat="1" ht="13" customHeight="1" x14ac:dyDescent="0.25">
      <c r="A20" s="187" t="s">
        <v>1988</v>
      </c>
      <c r="B20" s="187" t="s">
        <v>8495</v>
      </c>
      <c r="C20" s="187" t="s">
        <v>1989</v>
      </c>
      <c r="D20" s="187" t="s">
        <v>1990</v>
      </c>
      <c r="E20" s="187" t="s">
        <v>7996</v>
      </c>
      <c r="F20" s="187" t="s">
        <v>1994</v>
      </c>
      <c r="G20" s="180">
        <v>5599000</v>
      </c>
      <c r="H20" s="181" t="s">
        <v>1991</v>
      </c>
      <c r="I20" s="181" t="s">
        <v>25</v>
      </c>
      <c r="J20" s="181">
        <v>2</v>
      </c>
      <c r="K20" s="181" t="s">
        <v>1993</v>
      </c>
      <c r="L20" s="181" t="s">
        <v>1992</v>
      </c>
      <c r="M20" s="182">
        <v>44203</v>
      </c>
      <c r="N20" s="191" t="s">
        <v>1998</v>
      </c>
      <c r="O20" s="183">
        <v>341500</v>
      </c>
      <c r="P20" s="183" t="s">
        <v>1995</v>
      </c>
      <c r="Q20" s="183" t="s">
        <v>50</v>
      </c>
      <c r="R20" s="183">
        <v>1</v>
      </c>
      <c r="S20" s="183" t="s">
        <v>1997</v>
      </c>
      <c r="T20" s="183" t="s">
        <v>1996</v>
      </c>
      <c r="U20" s="184">
        <v>44203</v>
      </c>
      <c r="V20" s="191" t="s">
        <v>1999</v>
      </c>
      <c r="W20" s="181">
        <v>5599000</v>
      </c>
      <c r="X20" s="181" t="s">
        <v>1991</v>
      </c>
      <c r="Y20" s="181" t="s">
        <v>25</v>
      </c>
      <c r="Z20" s="181">
        <v>2</v>
      </c>
      <c r="AA20" s="181" t="s">
        <v>1993</v>
      </c>
      <c r="AB20" s="181" t="s">
        <v>1992</v>
      </c>
      <c r="AC20" s="182">
        <v>44203</v>
      </c>
      <c r="AD20" s="191" t="s">
        <v>2003</v>
      </c>
      <c r="AE20" s="189">
        <v>1200000</v>
      </c>
      <c r="AF20" s="189" t="s">
        <v>2000</v>
      </c>
      <c r="AG20" s="189" t="s">
        <v>22</v>
      </c>
      <c r="AH20" s="189">
        <v>3</v>
      </c>
      <c r="AI20" s="189" t="s">
        <v>2002</v>
      </c>
      <c r="AJ20" s="189" t="s">
        <v>2001</v>
      </c>
      <c r="AK20" s="190">
        <v>44203</v>
      </c>
      <c r="AL20" s="191" t="s">
        <v>2005</v>
      </c>
      <c r="AM20" s="181">
        <v>295000</v>
      </c>
      <c r="AN20" s="181" t="s">
        <v>2000</v>
      </c>
      <c r="AO20" s="181" t="s">
        <v>25</v>
      </c>
      <c r="AP20" s="181">
        <v>2</v>
      </c>
      <c r="AQ20" s="181" t="s">
        <v>2004</v>
      </c>
      <c r="AR20" s="181" t="s">
        <v>2001</v>
      </c>
      <c r="AS20" s="182">
        <v>44203</v>
      </c>
      <c r="AT20" s="192" t="s">
        <v>2006</v>
      </c>
      <c r="AU20" s="189" t="s">
        <v>17</v>
      </c>
      <c r="AV20" s="189" t="s">
        <v>17</v>
      </c>
      <c r="AW20" s="189" t="s">
        <v>17</v>
      </c>
      <c r="AX20" s="189" t="s">
        <v>17</v>
      </c>
      <c r="AY20" s="189" t="s">
        <v>17</v>
      </c>
      <c r="AZ20" s="189" t="s">
        <v>17</v>
      </c>
      <c r="BA20" s="190">
        <v>44203</v>
      </c>
      <c r="BB20" s="191" t="s">
        <v>2007</v>
      </c>
      <c r="BC20" s="181" t="s">
        <v>17</v>
      </c>
      <c r="BD20" s="181" t="s">
        <v>17</v>
      </c>
      <c r="BE20" s="181" t="s">
        <v>17</v>
      </c>
      <c r="BF20" s="181" t="s">
        <v>17</v>
      </c>
      <c r="BG20" s="181" t="s">
        <v>17</v>
      </c>
      <c r="BH20" s="181" t="s">
        <v>17</v>
      </c>
      <c r="BI20" s="182">
        <v>44203</v>
      </c>
      <c r="BJ20" s="192" t="s">
        <v>2009</v>
      </c>
      <c r="BK20" s="192" t="s">
        <v>17</v>
      </c>
      <c r="BL20" s="192" t="s">
        <v>17</v>
      </c>
      <c r="BM20" s="192" t="s">
        <v>17</v>
      </c>
      <c r="BN20" s="192" t="s">
        <v>17</v>
      </c>
      <c r="BO20" s="192" t="s">
        <v>2008</v>
      </c>
      <c r="BP20" s="189" t="s">
        <v>17</v>
      </c>
      <c r="BQ20" s="193">
        <v>44203</v>
      </c>
      <c r="BR20" s="191" t="s">
        <v>2010</v>
      </c>
      <c r="BS20" s="185" t="s">
        <v>17</v>
      </c>
      <c r="BT20" s="185" t="s">
        <v>17</v>
      </c>
      <c r="BU20" s="185" t="s">
        <v>17</v>
      </c>
      <c r="BV20" s="185" t="s">
        <v>17</v>
      </c>
      <c r="BW20" s="185" t="s">
        <v>17</v>
      </c>
      <c r="BX20" s="185" t="s">
        <v>17</v>
      </c>
      <c r="BY20" s="182">
        <v>44203</v>
      </c>
      <c r="BZ20" s="192" t="s">
        <v>2011</v>
      </c>
      <c r="CA20" s="192" t="s">
        <v>17</v>
      </c>
      <c r="CB20" s="192" t="s">
        <v>17</v>
      </c>
      <c r="CC20" s="192" t="s">
        <v>17</v>
      </c>
      <c r="CD20" s="192" t="s">
        <v>17</v>
      </c>
      <c r="CE20" s="192" t="s">
        <v>17</v>
      </c>
      <c r="CF20" s="192" t="s">
        <v>17</v>
      </c>
      <c r="CG20" s="193">
        <v>44203</v>
      </c>
      <c r="CH20" s="191" t="s">
        <v>9060</v>
      </c>
      <c r="CI20" s="192" t="e">
        <v>#N/A</v>
      </c>
      <c r="CJ20" s="192" t="e">
        <v>#N/A</v>
      </c>
      <c r="CK20" s="192" t="e">
        <v>#N/A</v>
      </c>
      <c r="CL20" s="192" t="e">
        <v>#N/A</v>
      </c>
      <c r="CM20" s="192" t="e">
        <v>#N/A</v>
      </c>
      <c r="CN20" s="192" t="e">
        <v>#N/A</v>
      </c>
      <c r="CO20" s="194" t="e">
        <v>#N/A</v>
      </c>
      <c r="CP20" s="192" t="s">
        <v>2012</v>
      </c>
      <c r="CQ20" s="185" t="s">
        <v>17</v>
      </c>
      <c r="CR20" s="185" t="s">
        <v>17</v>
      </c>
      <c r="CS20" s="185" t="s">
        <v>17</v>
      </c>
      <c r="CT20" s="185" t="s">
        <v>17</v>
      </c>
      <c r="CU20" s="185" t="s">
        <v>17</v>
      </c>
      <c r="CV20" s="185" t="s">
        <v>17</v>
      </c>
      <c r="CW20" s="182">
        <v>44203</v>
      </c>
      <c r="CX20" s="192" t="s">
        <v>2014</v>
      </c>
      <c r="CY20" s="189">
        <v>1200000</v>
      </c>
      <c r="CZ20" s="189" t="s">
        <v>2000</v>
      </c>
      <c r="DA20" s="189" t="s">
        <v>22</v>
      </c>
      <c r="DB20" s="189">
        <v>3</v>
      </c>
      <c r="DC20" s="189" t="s">
        <v>2013</v>
      </c>
      <c r="DD20" s="189" t="s">
        <v>2001</v>
      </c>
      <c r="DE20" s="195">
        <v>44203</v>
      </c>
      <c r="DF20" s="191" t="s">
        <v>2015</v>
      </c>
      <c r="DG20" s="181">
        <v>4399000</v>
      </c>
      <c r="DH20" s="185" t="s">
        <v>2000</v>
      </c>
      <c r="DI20" s="185" t="s">
        <v>22</v>
      </c>
      <c r="DJ20" s="185">
        <v>3</v>
      </c>
      <c r="DK20" s="185" t="s">
        <v>2013</v>
      </c>
      <c r="DL20" s="185" t="s">
        <v>2001</v>
      </c>
      <c r="DM20" s="182">
        <v>44203</v>
      </c>
      <c r="DN20" s="192" t="s">
        <v>2016</v>
      </c>
      <c r="DO20" s="189">
        <v>0</v>
      </c>
      <c r="DP20" s="192" t="s">
        <v>2000</v>
      </c>
      <c r="DQ20" s="192" t="s">
        <v>22</v>
      </c>
      <c r="DR20" s="192">
        <v>3</v>
      </c>
      <c r="DS20" s="192" t="s">
        <v>2013</v>
      </c>
      <c r="DT20" s="192" t="s">
        <v>2001</v>
      </c>
      <c r="DU20" s="193">
        <v>44203</v>
      </c>
      <c r="DV20" s="191" t="s">
        <v>2017</v>
      </c>
      <c r="DW20" s="181">
        <v>1200000</v>
      </c>
      <c r="DX20" s="185" t="s">
        <v>2000</v>
      </c>
      <c r="DY20" s="185" t="s">
        <v>22</v>
      </c>
      <c r="DZ20" s="185">
        <v>3</v>
      </c>
      <c r="EA20" s="185" t="s">
        <v>2013</v>
      </c>
      <c r="EB20" s="185" t="s">
        <v>2001</v>
      </c>
      <c r="EC20" s="182">
        <v>44203</v>
      </c>
      <c r="ED20" s="192" t="s">
        <v>2018</v>
      </c>
      <c r="EE20" s="189">
        <v>0</v>
      </c>
      <c r="EF20" s="192" t="s">
        <v>2000</v>
      </c>
      <c r="EG20" s="192" t="s">
        <v>22</v>
      </c>
      <c r="EH20" s="192">
        <v>3</v>
      </c>
      <c r="EI20" s="192" t="s">
        <v>2013</v>
      </c>
      <c r="EJ20" s="192" t="s">
        <v>2001</v>
      </c>
      <c r="EK20" s="193">
        <v>44203</v>
      </c>
      <c r="EL20" s="191" t="s">
        <v>2019</v>
      </c>
      <c r="EM20" s="181">
        <v>0</v>
      </c>
      <c r="EN20" s="185" t="s">
        <v>2000</v>
      </c>
      <c r="EO20" s="185" t="s">
        <v>22</v>
      </c>
      <c r="EP20" s="185">
        <v>3</v>
      </c>
      <c r="EQ20" s="185" t="s">
        <v>2013</v>
      </c>
      <c r="ER20" s="185" t="s">
        <v>2001</v>
      </c>
      <c r="ES20" s="182">
        <v>44203</v>
      </c>
      <c r="ET20" s="192" t="s">
        <v>2020</v>
      </c>
      <c r="EU20" s="192" t="s">
        <v>17</v>
      </c>
      <c r="EV20" s="192" t="s">
        <v>17</v>
      </c>
      <c r="EW20" s="192" t="s">
        <v>17</v>
      </c>
      <c r="EX20" s="192" t="s">
        <v>17</v>
      </c>
      <c r="EY20" s="192" t="s">
        <v>2008</v>
      </c>
      <c r="EZ20" s="192" t="s">
        <v>17</v>
      </c>
      <c r="FA20" s="193">
        <v>44203</v>
      </c>
      <c r="FB20" s="191" t="s">
        <v>2022</v>
      </c>
      <c r="FC20" s="185">
        <v>5</v>
      </c>
      <c r="FD20" s="185" t="s">
        <v>2000</v>
      </c>
      <c r="FE20" s="185" t="s">
        <v>50</v>
      </c>
      <c r="FF20" s="185">
        <v>1</v>
      </c>
      <c r="FG20" s="185" t="s">
        <v>2021</v>
      </c>
      <c r="FH20" s="185" t="s">
        <v>2001</v>
      </c>
      <c r="FI20" s="182">
        <v>44203</v>
      </c>
      <c r="FJ20" s="191" t="s">
        <v>2023</v>
      </c>
      <c r="FK20" s="192" t="s">
        <v>17</v>
      </c>
      <c r="FL20" s="192" t="s">
        <v>17</v>
      </c>
      <c r="FM20" s="192" t="s">
        <v>17</v>
      </c>
      <c r="FN20" s="192" t="s">
        <v>17</v>
      </c>
      <c r="FO20" s="192" t="s">
        <v>17</v>
      </c>
      <c r="FP20" s="189" t="s">
        <v>17</v>
      </c>
      <c r="FQ20" s="190">
        <v>44203</v>
      </c>
      <c r="FR20" s="191" t="s">
        <v>2024</v>
      </c>
      <c r="FS20" s="185" t="s">
        <v>17</v>
      </c>
      <c r="FT20" s="185" t="s">
        <v>17</v>
      </c>
      <c r="FU20" s="185" t="s">
        <v>17</v>
      </c>
      <c r="FV20" s="185" t="s">
        <v>17</v>
      </c>
      <c r="FW20" s="185" t="s">
        <v>17</v>
      </c>
      <c r="FX20" s="185" t="s">
        <v>17</v>
      </c>
      <c r="FY20" s="182">
        <v>44203</v>
      </c>
      <c r="FZ20" s="192" t="s">
        <v>3783</v>
      </c>
      <c r="GA20" s="192">
        <v>1</v>
      </c>
      <c r="GB20" s="192" t="s">
        <v>2484</v>
      </c>
      <c r="GC20" s="192" t="s">
        <v>25</v>
      </c>
      <c r="GD20" s="192">
        <v>2</v>
      </c>
      <c r="GE20" s="192" t="s">
        <v>17</v>
      </c>
      <c r="GF20" s="192" t="s">
        <v>17</v>
      </c>
      <c r="GG20" s="193">
        <v>44497</v>
      </c>
      <c r="GH20" s="191" t="s">
        <v>3789</v>
      </c>
      <c r="GI20" s="185">
        <v>0</v>
      </c>
      <c r="GJ20" s="185" t="s">
        <v>2484</v>
      </c>
      <c r="GK20" s="185" t="s">
        <v>25</v>
      </c>
      <c r="GL20" s="185">
        <v>2</v>
      </c>
      <c r="GM20" s="185" t="s">
        <v>17</v>
      </c>
      <c r="GN20" s="185" t="s">
        <v>17</v>
      </c>
      <c r="GO20" s="182">
        <v>44497</v>
      </c>
      <c r="GP20" s="192" t="s">
        <v>3784</v>
      </c>
      <c r="GQ20" s="192">
        <v>0</v>
      </c>
      <c r="GR20" s="192" t="s">
        <v>2484</v>
      </c>
      <c r="GS20" s="192" t="s">
        <v>25</v>
      </c>
      <c r="GT20" s="192">
        <v>2</v>
      </c>
      <c r="GU20" s="192" t="s">
        <v>17</v>
      </c>
      <c r="GV20" s="192" t="s">
        <v>17</v>
      </c>
      <c r="GW20" s="193">
        <v>44497</v>
      </c>
      <c r="GX20" s="191" t="s">
        <v>3790</v>
      </c>
      <c r="GY20" s="185">
        <v>0</v>
      </c>
      <c r="GZ20" s="185" t="s">
        <v>2484</v>
      </c>
      <c r="HA20" s="185" t="s">
        <v>25</v>
      </c>
      <c r="HB20" s="185">
        <v>2</v>
      </c>
      <c r="HC20" s="185" t="s">
        <v>17</v>
      </c>
      <c r="HD20" s="185" t="s">
        <v>17</v>
      </c>
      <c r="HE20" s="182">
        <v>44497</v>
      </c>
      <c r="HF20" s="192" t="s">
        <v>3782</v>
      </c>
      <c r="HG20" s="192">
        <v>0</v>
      </c>
      <c r="HH20" s="192" t="s">
        <v>2484</v>
      </c>
      <c r="HI20" s="192" t="s">
        <v>25</v>
      </c>
      <c r="HJ20" s="192">
        <v>2</v>
      </c>
      <c r="HK20" s="192" t="s">
        <v>17</v>
      </c>
      <c r="HL20" s="192" t="s">
        <v>17</v>
      </c>
      <c r="HM20" s="193">
        <v>44497</v>
      </c>
      <c r="HN20" s="191" t="s">
        <v>3788</v>
      </c>
      <c r="HO20" s="185">
        <v>2</v>
      </c>
      <c r="HP20" s="185" t="s">
        <v>2484</v>
      </c>
      <c r="HQ20" s="185" t="s">
        <v>25</v>
      </c>
      <c r="HR20" s="185">
        <v>2</v>
      </c>
      <c r="HS20" s="185" t="s">
        <v>17</v>
      </c>
      <c r="HT20" s="185" t="s">
        <v>17</v>
      </c>
      <c r="HU20" s="182">
        <v>44497</v>
      </c>
      <c r="HV20" s="192" t="s">
        <v>3785</v>
      </c>
      <c r="HW20" s="192">
        <v>0</v>
      </c>
      <c r="HX20" s="192" t="s">
        <v>2484</v>
      </c>
      <c r="HY20" s="192" t="s">
        <v>25</v>
      </c>
      <c r="HZ20" s="192">
        <v>2</v>
      </c>
      <c r="IA20" s="192" t="s">
        <v>17</v>
      </c>
      <c r="IB20" s="192" t="s">
        <v>17</v>
      </c>
      <c r="IC20" s="193">
        <v>44497</v>
      </c>
      <c r="ID20" s="191" t="s">
        <v>3787</v>
      </c>
      <c r="IE20" s="185">
        <v>0</v>
      </c>
      <c r="IF20" s="185" t="s">
        <v>2484</v>
      </c>
      <c r="IG20" s="185" t="s">
        <v>25</v>
      </c>
      <c r="IH20" s="185">
        <v>2</v>
      </c>
      <c r="II20" s="185" t="s">
        <v>17</v>
      </c>
      <c r="IJ20" s="185" t="s">
        <v>17</v>
      </c>
      <c r="IK20" s="182">
        <v>44497</v>
      </c>
      <c r="IL20" s="192" t="s">
        <v>3786</v>
      </c>
      <c r="IM20" s="192">
        <v>3</v>
      </c>
      <c r="IN20" s="192" t="s">
        <v>2484</v>
      </c>
      <c r="IO20" s="192" t="s">
        <v>25</v>
      </c>
      <c r="IP20" s="192">
        <v>2</v>
      </c>
      <c r="IQ20" s="192" t="s">
        <v>17</v>
      </c>
      <c r="IR20" s="192" t="s">
        <v>17</v>
      </c>
      <c r="IS20" s="193">
        <v>44497</v>
      </c>
    </row>
    <row r="21" spans="1:253" s="187" customFormat="1" ht="13" customHeight="1" x14ac:dyDescent="0.25">
      <c r="A21" s="187" t="s">
        <v>394</v>
      </c>
      <c r="B21" s="187" t="s">
        <v>8495</v>
      </c>
      <c r="C21" s="187" t="s">
        <v>395</v>
      </c>
      <c r="D21" s="187" t="s">
        <v>396</v>
      </c>
      <c r="E21" s="187" t="s">
        <v>7997</v>
      </c>
      <c r="F21" s="187" t="s">
        <v>6144</v>
      </c>
      <c r="G21" s="180">
        <v>51000000</v>
      </c>
      <c r="H21" s="181" t="s">
        <v>6141</v>
      </c>
      <c r="I21" s="181" t="s">
        <v>50</v>
      </c>
      <c r="J21" s="181">
        <v>1</v>
      </c>
      <c r="K21" s="181" t="s">
        <v>6143</v>
      </c>
      <c r="L21" s="181" t="s">
        <v>6142</v>
      </c>
      <c r="M21" s="182">
        <v>44651</v>
      </c>
      <c r="N21" s="191" t="s">
        <v>6148</v>
      </c>
      <c r="O21" s="183">
        <v>1141750</v>
      </c>
      <c r="P21" s="183" t="s">
        <v>6145</v>
      </c>
      <c r="Q21" s="183" t="s">
        <v>50</v>
      </c>
      <c r="R21" s="183">
        <v>1</v>
      </c>
      <c r="S21" s="183" t="s">
        <v>6147</v>
      </c>
      <c r="T21" s="183" t="s">
        <v>6146</v>
      </c>
      <c r="U21" s="184">
        <v>44651</v>
      </c>
      <c r="V21" s="191" t="s">
        <v>6150</v>
      </c>
      <c r="W21" s="181">
        <v>51000000</v>
      </c>
      <c r="X21" s="181" t="s">
        <v>6141</v>
      </c>
      <c r="Y21" s="181" t="s">
        <v>50</v>
      </c>
      <c r="Z21" s="181">
        <v>1</v>
      </c>
      <c r="AA21" s="181" t="s">
        <v>6149</v>
      </c>
      <c r="AB21" s="181" t="s">
        <v>6142</v>
      </c>
      <c r="AC21" s="182">
        <v>44651</v>
      </c>
      <c r="AD21" s="191" t="s">
        <v>6152</v>
      </c>
      <c r="AE21" s="189">
        <v>11100000</v>
      </c>
      <c r="AF21" s="189" t="s">
        <v>6141</v>
      </c>
      <c r="AG21" s="189" t="s">
        <v>50</v>
      </c>
      <c r="AH21" s="189">
        <v>1</v>
      </c>
      <c r="AI21" s="189" t="s">
        <v>6151</v>
      </c>
      <c r="AJ21" s="189" t="s">
        <v>6142</v>
      </c>
      <c r="AK21" s="190">
        <v>44651</v>
      </c>
      <c r="AL21" s="191" t="s">
        <v>6154</v>
      </c>
      <c r="AM21" s="181">
        <v>454000</v>
      </c>
      <c r="AN21" s="181" t="s">
        <v>6141</v>
      </c>
      <c r="AO21" s="181" t="s">
        <v>50</v>
      </c>
      <c r="AP21" s="181">
        <v>1</v>
      </c>
      <c r="AQ21" s="181" t="s">
        <v>6153</v>
      </c>
      <c r="AR21" s="181" t="s">
        <v>6142</v>
      </c>
      <c r="AS21" s="182">
        <v>44651</v>
      </c>
      <c r="AT21" s="192" t="s">
        <v>6157</v>
      </c>
      <c r="AU21" s="189">
        <v>155</v>
      </c>
      <c r="AV21" s="189" t="s">
        <v>6141</v>
      </c>
      <c r="AW21" s="189" t="s">
        <v>50</v>
      </c>
      <c r="AX21" s="189">
        <v>1</v>
      </c>
      <c r="AY21" s="189" t="s">
        <v>6156</v>
      </c>
      <c r="AZ21" s="189" t="s">
        <v>6142</v>
      </c>
      <c r="BA21" s="190">
        <v>44651</v>
      </c>
      <c r="BB21" s="191" t="s">
        <v>6155</v>
      </c>
      <c r="BC21" s="181" t="s">
        <v>17</v>
      </c>
      <c r="BD21" s="181" t="s">
        <v>2046</v>
      </c>
      <c r="BE21" s="181" t="s">
        <v>17</v>
      </c>
      <c r="BF21" s="181" t="s">
        <v>17</v>
      </c>
      <c r="BG21" s="181" t="s">
        <v>5153</v>
      </c>
      <c r="BH21" s="181" t="s">
        <v>17</v>
      </c>
      <c r="BI21" s="182">
        <v>44651</v>
      </c>
      <c r="BJ21" s="192" t="s">
        <v>6161</v>
      </c>
      <c r="BK21" s="192">
        <v>464</v>
      </c>
      <c r="BL21" s="192" t="s">
        <v>6158</v>
      </c>
      <c r="BM21" s="192" t="s">
        <v>25</v>
      </c>
      <c r="BN21" s="192">
        <v>2</v>
      </c>
      <c r="BO21" s="192" t="s">
        <v>6160</v>
      </c>
      <c r="BP21" s="189" t="s">
        <v>6159</v>
      </c>
      <c r="BQ21" s="193">
        <v>44651</v>
      </c>
      <c r="BR21" s="191" t="s">
        <v>6167</v>
      </c>
      <c r="BS21" s="185" t="s">
        <v>17</v>
      </c>
      <c r="BT21" s="185" t="s">
        <v>4180</v>
      </c>
      <c r="BU21" s="185" t="s">
        <v>17</v>
      </c>
      <c r="BV21" s="185" t="s">
        <v>17</v>
      </c>
      <c r="BW21" s="185" t="s">
        <v>6166</v>
      </c>
      <c r="BX21" s="185">
        <v>0</v>
      </c>
      <c r="BY21" s="182">
        <v>44651</v>
      </c>
      <c r="BZ21" s="192" t="s">
        <v>6169</v>
      </c>
      <c r="CA21" s="192">
        <v>1607</v>
      </c>
      <c r="CB21" s="192" t="s">
        <v>6141</v>
      </c>
      <c r="CC21" s="192" t="s">
        <v>50</v>
      </c>
      <c r="CD21" s="192">
        <v>1</v>
      </c>
      <c r="CE21" s="192" t="s">
        <v>6168</v>
      </c>
      <c r="CF21" s="192" t="s">
        <v>6142</v>
      </c>
      <c r="CG21" s="193">
        <v>44651</v>
      </c>
      <c r="CH21" s="191" t="s">
        <v>9061</v>
      </c>
      <c r="CI21" s="192" t="e">
        <v>#N/A</v>
      </c>
      <c r="CJ21" s="192" t="e">
        <v>#N/A</v>
      </c>
      <c r="CK21" s="192" t="e">
        <v>#N/A</v>
      </c>
      <c r="CL21" s="192" t="e">
        <v>#N/A</v>
      </c>
      <c r="CM21" s="192" t="e">
        <v>#N/A</v>
      </c>
      <c r="CN21" s="192" t="e">
        <v>#N/A</v>
      </c>
      <c r="CO21" s="194" t="e">
        <v>#N/A</v>
      </c>
      <c r="CP21" s="192" t="s">
        <v>397</v>
      </c>
      <c r="CQ21" s="185" t="s">
        <v>17</v>
      </c>
      <c r="CR21" s="185">
        <v>0</v>
      </c>
      <c r="CS21" s="185" t="s">
        <v>25</v>
      </c>
      <c r="CT21" s="185">
        <v>2</v>
      </c>
      <c r="CU21" s="185">
        <v>0</v>
      </c>
      <c r="CV21" s="185">
        <v>0</v>
      </c>
      <c r="CW21" s="182">
        <v>43510</v>
      </c>
      <c r="CX21" s="192" t="s">
        <v>6171</v>
      </c>
      <c r="CY21" s="189">
        <v>7700000</v>
      </c>
      <c r="CZ21" s="189" t="s">
        <v>6141</v>
      </c>
      <c r="DA21" s="189" t="s">
        <v>50</v>
      </c>
      <c r="DB21" s="189">
        <v>1</v>
      </c>
      <c r="DC21" s="189" t="s">
        <v>6170</v>
      </c>
      <c r="DD21" s="189" t="s">
        <v>6142</v>
      </c>
      <c r="DE21" s="195">
        <v>44651</v>
      </c>
      <c r="DF21" s="191" t="s">
        <v>6172</v>
      </c>
      <c r="DG21" s="181">
        <v>39900000</v>
      </c>
      <c r="DH21" s="185" t="s">
        <v>6141</v>
      </c>
      <c r="DI21" s="185" t="s">
        <v>50</v>
      </c>
      <c r="DJ21" s="185">
        <v>1</v>
      </c>
      <c r="DK21" s="185" t="s">
        <v>6170</v>
      </c>
      <c r="DL21" s="185" t="s">
        <v>6142</v>
      </c>
      <c r="DM21" s="182">
        <v>44651</v>
      </c>
      <c r="DN21" s="192" t="s">
        <v>6173</v>
      </c>
      <c r="DO21" s="189">
        <v>3400000</v>
      </c>
      <c r="DP21" s="192" t="s">
        <v>6141</v>
      </c>
      <c r="DQ21" s="192" t="s">
        <v>50</v>
      </c>
      <c r="DR21" s="192">
        <v>1</v>
      </c>
      <c r="DS21" s="192" t="s">
        <v>6170</v>
      </c>
      <c r="DT21" s="192" t="s">
        <v>6142</v>
      </c>
      <c r="DU21" s="193">
        <v>44651</v>
      </c>
      <c r="DV21" s="191" t="s">
        <v>6174</v>
      </c>
      <c r="DW21" s="181">
        <v>4507000</v>
      </c>
      <c r="DX21" s="185" t="s">
        <v>6141</v>
      </c>
      <c r="DY21" s="185" t="s">
        <v>50</v>
      </c>
      <c r="DZ21" s="185">
        <v>1</v>
      </c>
      <c r="EA21" s="185" t="s">
        <v>6170</v>
      </c>
      <c r="EB21" s="185" t="s">
        <v>6142</v>
      </c>
      <c r="EC21" s="182">
        <v>44651</v>
      </c>
      <c r="ED21" s="192" t="s">
        <v>6175</v>
      </c>
      <c r="EE21" s="189">
        <v>2900000</v>
      </c>
      <c r="EF21" s="192" t="s">
        <v>6141</v>
      </c>
      <c r="EG21" s="192" t="s">
        <v>50</v>
      </c>
      <c r="EH21" s="192">
        <v>1</v>
      </c>
      <c r="EI21" s="192" t="s">
        <v>6170</v>
      </c>
      <c r="EJ21" s="192" t="s">
        <v>6142</v>
      </c>
      <c r="EK21" s="193">
        <v>44651</v>
      </c>
      <c r="EL21" s="191" t="s">
        <v>6176</v>
      </c>
      <c r="EM21" s="181">
        <v>293000</v>
      </c>
      <c r="EN21" s="185" t="s">
        <v>6141</v>
      </c>
      <c r="EO21" s="185" t="s">
        <v>50</v>
      </c>
      <c r="EP21" s="185">
        <v>1</v>
      </c>
      <c r="EQ21" s="185" t="s">
        <v>6170</v>
      </c>
      <c r="ER21" s="185" t="s">
        <v>6142</v>
      </c>
      <c r="ES21" s="182">
        <v>44651</v>
      </c>
      <c r="ET21" s="192" t="s">
        <v>6165</v>
      </c>
      <c r="EU21" s="192">
        <v>826</v>
      </c>
      <c r="EV21" s="192" t="s">
        <v>6162</v>
      </c>
      <c r="EW21" s="192">
        <v>0</v>
      </c>
      <c r="EX21" s="192">
        <v>0</v>
      </c>
      <c r="EY21" s="192" t="s">
        <v>6164</v>
      </c>
      <c r="EZ21" s="192" t="s">
        <v>6163</v>
      </c>
      <c r="FA21" s="193">
        <v>44651</v>
      </c>
      <c r="FB21" s="191" t="s">
        <v>6177</v>
      </c>
      <c r="FC21" s="185">
        <v>3</v>
      </c>
      <c r="FD21" s="185">
        <v>0</v>
      </c>
      <c r="FE21" s="185" t="s">
        <v>25</v>
      </c>
      <c r="FF21" s="185">
        <v>2</v>
      </c>
      <c r="FG21" s="185" t="s">
        <v>4178</v>
      </c>
      <c r="FH21" s="185">
        <v>0</v>
      </c>
      <c r="FI21" s="182">
        <v>44651</v>
      </c>
      <c r="FJ21" s="191" t="s">
        <v>400</v>
      </c>
      <c r="FK21" s="192">
        <v>1800000</v>
      </c>
      <c r="FL21" s="192" t="s">
        <v>398</v>
      </c>
      <c r="FM21" s="192" t="s">
        <v>25</v>
      </c>
      <c r="FN21" s="192">
        <v>2</v>
      </c>
      <c r="FO21" s="192">
        <v>0</v>
      </c>
      <c r="FP21" s="189" t="s">
        <v>399</v>
      </c>
      <c r="FQ21" s="190">
        <v>43510</v>
      </c>
      <c r="FR21" s="191" t="s">
        <v>401</v>
      </c>
      <c r="FS21" s="185">
        <v>11500</v>
      </c>
      <c r="FT21" s="185" t="s">
        <v>398</v>
      </c>
      <c r="FU21" s="185" t="s">
        <v>25</v>
      </c>
      <c r="FV21" s="185">
        <v>2</v>
      </c>
      <c r="FW21" s="185">
        <v>0</v>
      </c>
      <c r="FX21" s="185" t="s">
        <v>399</v>
      </c>
      <c r="FY21" s="182">
        <v>43510</v>
      </c>
      <c r="FZ21" s="192" t="s">
        <v>3007</v>
      </c>
      <c r="GA21" s="192">
        <v>0</v>
      </c>
      <c r="GB21" s="192" t="s">
        <v>2484</v>
      </c>
      <c r="GC21" s="192" t="s">
        <v>25</v>
      </c>
      <c r="GD21" s="192">
        <v>2</v>
      </c>
      <c r="GE21" s="192" t="s">
        <v>17</v>
      </c>
      <c r="GF21" s="192" t="s">
        <v>17</v>
      </c>
      <c r="GG21" s="193">
        <v>44483</v>
      </c>
      <c r="GH21" s="191" t="s">
        <v>3017</v>
      </c>
      <c r="GI21" s="185">
        <v>3</v>
      </c>
      <c r="GJ21" s="185" t="s">
        <v>2484</v>
      </c>
      <c r="GK21" s="185" t="s">
        <v>25</v>
      </c>
      <c r="GL21" s="185">
        <v>2</v>
      </c>
      <c r="GM21" s="185" t="s">
        <v>17</v>
      </c>
      <c r="GN21" s="185" t="s">
        <v>17</v>
      </c>
      <c r="GO21" s="182">
        <v>44483</v>
      </c>
      <c r="GP21" s="192" t="s">
        <v>3009</v>
      </c>
      <c r="GQ21" s="192">
        <v>1</v>
      </c>
      <c r="GR21" s="192" t="s">
        <v>2484</v>
      </c>
      <c r="GS21" s="192" t="s">
        <v>25</v>
      </c>
      <c r="GT21" s="192">
        <v>2</v>
      </c>
      <c r="GU21" s="192" t="s">
        <v>17</v>
      </c>
      <c r="GV21" s="192" t="s">
        <v>17</v>
      </c>
      <c r="GW21" s="193">
        <v>44483</v>
      </c>
      <c r="GX21" s="191" t="s">
        <v>3018</v>
      </c>
      <c r="GY21" s="185">
        <v>0</v>
      </c>
      <c r="GZ21" s="185" t="s">
        <v>2484</v>
      </c>
      <c r="HA21" s="185" t="s">
        <v>25</v>
      </c>
      <c r="HB21" s="185">
        <v>2</v>
      </c>
      <c r="HC21" s="185" t="s">
        <v>17</v>
      </c>
      <c r="HD21" s="185" t="s">
        <v>17</v>
      </c>
      <c r="HE21" s="182">
        <v>44483</v>
      </c>
      <c r="HF21" s="192" t="s">
        <v>3005</v>
      </c>
      <c r="HG21" s="192">
        <v>2</v>
      </c>
      <c r="HH21" s="192" t="s">
        <v>2484</v>
      </c>
      <c r="HI21" s="192" t="s">
        <v>25</v>
      </c>
      <c r="HJ21" s="192">
        <v>2</v>
      </c>
      <c r="HK21" s="192" t="s">
        <v>17</v>
      </c>
      <c r="HL21" s="192" t="s">
        <v>17</v>
      </c>
      <c r="HM21" s="193">
        <v>44483</v>
      </c>
      <c r="HN21" s="191" t="s">
        <v>3015</v>
      </c>
      <c r="HO21" s="185">
        <v>2</v>
      </c>
      <c r="HP21" s="185" t="s">
        <v>2484</v>
      </c>
      <c r="HQ21" s="185" t="s">
        <v>25</v>
      </c>
      <c r="HR21" s="185">
        <v>2</v>
      </c>
      <c r="HS21" s="185" t="s">
        <v>17</v>
      </c>
      <c r="HT21" s="185" t="s">
        <v>17</v>
      </c>
      <c r="HU21" s="182">
        <v>44483</v>
      </c>
      <c r="HV21" s="192" t="s">
        <v>3011</v>
      </c>
      <c r="HW21" s="192">
        <v>3</v>
      </c>
      <c r="HX21" s="192" t="s">
        <v>2484</v>
      </c>
      <c r="HY21" s="192" t="s">
        <v>25</v>
      </c>
      <c r="HZ21" s="192">
        <v>2</v>
      </c>
      <c r="IA21" s="192" t="s">
        <v>17</v>
      </c>
      <c r="IB21" s="192" t="s">
        <v>17</v>
      </c>
      <c r="IC21" s="193">
        <v>44483</v>
      </c>
      <c r="ID21" s="191" t="s">
        <v>3028</v>
      </c>
      <c r="IE21" s="185">
        <v>2</v>
      </c>
      <c r="IF21" s="185" t="s">
        <v>2484</v>
      </c>
      <c r="IG21" s="185" t="s">
        <v>25</v>
      </c>
      <c r="IH21" s="185">
        <v>2</v>
      </c>
      <c r="II21" s="185" t="s">
        <v>17</v>
      </c>
      <c r="IJ21" s="185" t="s">
        <v>17</v>
      </c>
      <c r="IK21" s="182">
        <v>44488</v>
      </c>
      <c r="IL21" s="192" t="s">
        <v>3013</v>
      </c>
      <c r="IM21" s="192">
        <v>3</v>
      </c>
      <c r="IN21" s="192" t="s">
        <v>2484</v>
      </c>
      <c r="IO21" s="192" t="s">
        <v>25</v>
      </c>
      <c r="IP21" s="192">
        <v>2</v>
      </c>
      <c r="IQ21" s="192" t="s">
        <v>17</v>
      </c>
      <c r="IR21" s="192" t="s">
        <v>17</v>
      </c>
      <c r="IS21" s="193">
        <v>44483</v>
      </c>
    </row>
    <row r="22" spans="1:253" s="187" customFormat="1" ht="13" customHeight="1" x14ac:dyDescent="0.25">
      <c r="A22" s="187" t="s">
        <v>402</v>
      </c>
      <c r="B22" s="187" t="s">
        <v>8521</v>
      </c>
      <c r="C22" s="187" t="s">
        <v>403</v>
      </c>
      <c r="D22" s="187" t="s">
        <v>396</v>
      </c>
      <c r="E22" s="187" t="s">
        <v>7997</v>
      </c>
      <c r="F22" s="187" t="s">
        <v>6179</v>
      </c>
      <c r="G22" s="180">
        <v>51000000</v>
      </c>
      <c r="H22" s="181" t="s">
        <v>6141</v>
      </c>
      <c r="I22" s="181" t="s">
        <v>50</v>
      </c>
      <c r="J22" s="181">
        <v>1</v>
      </c>
      <c r="K22" s="181" t="s">
        <v>6178</v>
      </c>
      <c r="L22" s="181" t="s">
        <v>6142</v>
      </c>
      <c r="M22" s="182">
        <v>44651</v>
      </c>
      <c r="N22" s="191" t="s">
        <v>6183</v>
      </c>
      <c r="O22" s="183">
        <v>133358</v>
      </c>
      <c r="P22" s="183" t="s">
        <v>6180</v>
      </c>
      <c r="Q22" s="183" t="s">
        <v>25</v>
      </c>
      <c r="R22" s="183">
        <v>2</v>
      </c>
      <c r="S22" s="183" t="s">
        <v>6182</v>
      </c>
      <c r="T22" s="183" t="s">
        <v>6181</v>
      </c>
      <c r="U22" s="184">
        <v>44651</v>
      </c>
      <c r="V22" s="191" t="s">
        <v>6187</v>
      </c>
      <c r="W22" s="181">
        <v>22963000</v>
      </c>
      <c r="X22" s="181" t="s">
        <v>6184</v>
      </c>
      <c r="Y22" s="181" t="s">
        <v>25</v>
      </c>
      <c r="Z22" s="181">
        <v>2</v>
      </c>
      <c r="AA22" s="181" t="s">
        <v>6186</v>
      </c>
      <c r="AB22" s="181" t="s">
        <v>6185</v>
      </c>
      <c r="AC22" s="182">
        <v>44651</v>
      </c>
      <c r="AD22" s="191" t="s">
        <v>6191</v>
      </c>
      <c r="AE22" s="189">
        <v>5510000</v>
      </c>
      <c r="AF22" s="189" t="s">
        <v>6188</v>
      </c>
      <c r="AG22" s="189" t="s">
        <v>25</v>
      </c>
      <c r="AH22" s="189">
        <v>2</v>
      </c>
      <c r="AI22" s="189" t="s">
        <v>6190</v>
      </c>
      <c r="AJ22" s="189" t="s">
        <v>6189</v>
      </c>
      <c r="AK22" s="190">
        <v>44651</v>
      </c>
      <c r="AL22" s="191" t="s">
        <v>6194</v>
      </c>
      <c r="AM22" s="181">
        <v>1842000</v>
      </c>
      <c r="AN22" s="181" t="s">
        <v>6192</v>
      </c>
      <c r="AO22" s="181" t="s">
        <v>25</v>
      </c>
      <c r="AP22" s="181">
        <v>2</v>
      </c>
      <c r="AQ22" s="181" t="s">
        <v>6193</v>
      </c>
      <c r="AR22" s="181" t="s">
        <v>6185</v>
      </c>
      <c r="AS22" s="182">
        <v>44651</v>
      </c>
      <c r="AT22" s="192" t="s">
        <v>6196</v>
      </c>
      <c r="AU22" s="189" t="s">
        <v>17</v>
      </c>
      <c r="AV22" s="189" t="s">
        <v>17</v>
      </c>
      <c r="AW22" s="189" t="s">
        <v>17</v>
      </c>
      <c r="AX22" s="189" t="s">
        <v>17</v>
      </c>
      <c r="AY22" s="189" t="s">
        <v>5153</v>
      </c>
      <c r="AZ22" s="189" t="s">
        <v>17</v>
      </c>
      <c r="BA22" s="190">
        <v>44651</v>
      </c>
      <c r="BB22" s="191" t="s">
        <v>6195</v>
      </c>
      <c r="BC22" s="181" t="s">
        <v>17</v>
      </c>
      <c r="BD22" s="181" t="s">
        <v>2046</v>
      </c>
      <c r="BE22" s="181" t="s">
        <v>17</v>
      </c>
      <c r="BF22" s="181" t="s">
        <v>17</v>
      </c>
      <c r="BG22" s="181" t="s">
        <v>5153</v>
      </c>
      <c r="BH22" s="181" t="s">
        <v>17</v>
      </c>
      <c r="BI22" s="182">
        <v>44651</v>
      </c>
      <c r="BJ22" s="192" t="s">
        <v>6200</v>
      </c>
      <c r="BK22" s="192">
        <v>362</v>
      </c>
      <c r="BL22" s="192" t="s">
        <v>6197</v>
      </c>
      <c r="BM22" s="192" t="s">
        <v>25</v>
      </c>
      <c r="BN22" s="192">
        <v>2</v>
      </c>
      <c r="BO22" s="192" t="s">
        <v>6199</v>
      </c>
      <c r="BP22" s="189" t="s">
        <v>6198</v>
      </c>
      <c r="BQ22" s="193">
        <v>44651</v>
      </c>
      <c r="BR22" s="191" t="s">
        <v>404</v>
      </c>
      <c r="BS22" s="185" t="s">
        <v>17</v>
      </c>
      <c r="BT22" s="185">
        <v>0</v>
      </c>
      <c r="BU22" s="185" t="s">
        <v>25</v>
      </c>
      <c r="BV22" s="185">
        <v>2</v>
      </c>
      <c r="BW22" s="185">
        <v>0</v>
      </c>
      <c r="BX22" s="185">
        <v>0</v>
      </c>
      <c r="BY22" s="182">
        <v>43510</v>
      </c>
      <c r="BZ22" s="192" t="s">
        <v>405</v>
      </c>
      <c r="CA22" s="192" t="s">
        <v>17</v>
      </c>
      <c r="CB22" s="192">
        <v>0</v>
      </c>
      <c r="CC22" s="192" t="s">
        <v>17</v>
      </c>
      <c r="CD22" s="192" t="s">
        <v>17</v>
      </c>
      <c r="CE22" s="192">
        <v>0</v>
      </c>
      <c r="CF22" s="192">
        <v>0</v>
      </c>
      <c r="CG22" s="193">
        <v>43510</v>
      </c>
      <c r="CH22" s="191" t="s">
        <v>9062</v>
      </c>
      <c r="CI22" s="192" t="e">
        <v>#N/A</v>
      </c>
      <c r="CJ22" s="192" t="e">
        <v>#N/A</v>
      </c>
      <c r="CK22" s="192" t="e">
        <v>#N/A</v>
      </c>
      <c r="CL22" s="192" t="e">
        <v>#N/A</v>
      </c>
      <c r="CM22" s="192" t="e">
        <v>#N/A</v>
      </c>
      <c r="CN22" s="192" t="e">
        <v>#N/A</v>
      </c>
      <c r="CO22" s="194" t="e">
        <v>#N/A</v>
      </c>
      <c r="CP22" s="192" t="s">
        <v>406</v>
      </c>
      <c r="CQ22" s="185" t="s">
        <v>17</v>
      </c>
      <c r="CR22" s="185">
        <v>0</v>
      </c>
      <c r="CS22" s="185" t="s">
        <v>25</v>
      </c>
      <c r="CT22" s="185">
        <v>2</v>
      </c>
      <c r="CU22" s="185">
        <v>0</v>
      </c>
      <c r="CV22" s="185">
        <v>0</v>
      </c>
      <c r="CW22" s="182">
        <v>43510</v>
      </c>
      <c r="CX22" s="192" t="s">
        <v>6207</v>
      </c>
      <c r="CY22" s="189">
        <v>4831000</v>
      </c>
      <c r="CZ22" s="189" t="s">
        <v>6204</v>
      </c>
      <c r="DA22" s="189" t="s">
        <v>25</v>
      </c>
      <c r="DB22" s="189">
        <v>2</v>
      </c>
      <c r="DC22" s="189" t="s">
        <v>6212</v>
      </c>
      <c r="DD22" s="189" t="s">
        <v>6205</v>
      </c>
      <c r="DE22" s="195">
        <v>44651</v>
      </c>
      <c r="DF22" s="191" t="s">
        <v>6209</v>
      </c>
      <c r="DG22" s="181">
        <v>17453000</v>
      </c>
      <c r="DH22" s="185" t="s">
        <v>6204</v>
      </c>
      <c r="DI22" s="185" t="s">
        <v>25</v>
      </c>
      <c r="DJ22" s="185">
        <v>2</v>
      </c>
      <c r="DK22" s="185" t="s">
        <v>6208</v>
      </c>
      <c r="DL22" s="185" t="s">
        <v>6205</v>
      </c>
      <c r="DM22" s="182">
        <v>44651</v>
      </c>
      <c r="DN22" s="192" t="s">
        <v>6211</v>
      </c>
      <c r="DO22" s="189">
        <v>679000</v>
      </c>
      <c r="DP22" s="192" t="s">
        <v>6204</v>
      </c>
      <c r="DQ22" s="192" t="s">
        <v>25</v>
      </c>
      <c r="DR22" s="192">
        <v>2</v>
      </c>
      <c r="DS22" s="192" t="s">
        <v>6210</v>
      </c>
      <c r="DT22" s="192" t="s">
        <v>6205</v>
      </c>
      <c r="DU22" s="193">
        <v>44651</v>
      </c>
      <c r="DV22" s="191" t="s">
        <v>6213</v>
      </c>
      <c r="DW22" s="181">
        <v>4831000</v>
      </c>
      <c r="DX22" s="185" t="s">
        <v>6204</v>
      </c>
      <c r="DY22" s="185" t="s">
        <v>25</v>
      </c>
      <c r="DZ22" s="185">
        <v>2</v>
      </c>
      <c r="EA22" s="185" t="s">
        <v>6212</v>
      </c>
      <c r="EB22" s="185" t="s">
        <v>6205</v>
      </c>
      <c r="EC22" s="182">
        <v>44651</v>
      </c>
      <c r="ED22" s="192" t="s">
        <v>6214</v>
      </c>
      <c r="EE22" s="189">
        <v>0</v>
      </c>
      <c r="EF22" s="192" t="s">
        <v>6204</v>
      </c>
      <c r="EG22" s="192" t="s">
        <v>22</v>
      </c>
      <c r="EH22" s="192">
        <v>3</v>
      </c>
      <c r="EI22" s="192" t="s">
        <v>5153</v>
      </c>
      <c r="EJ22" s="192" t="s">
        <v>6205</v>
      </c>
      <c r="EK22" s="193">
        <v>44651</v>
      </c>
      <c r="EL22" s="191" t="s">
        <v>6215</v>
      </c>
      <c r="EM22" s="181">
        <v>0</v>
      </c>
      <c r="EN22" s="185" t="s">
        <v>6204</v>
      </c>
      <c r="EO22" s="185" t="s">
        <v>22</v>
      </c>
      <c r="EP22" s="185">
        <v>3</v>
      </c>
      <c r="EQ22" s="185" t="s">
        <v>5153</v>
      </c>
      <c r="ER22" s="185" t="s">
        <v>6205</v>
      </c>
      <c r="ES22" s="182">
        <v>44651</v>
      </c>
      <c r="ET22" s="192" t="s">
        <v>6203</v>
      </c>
      <c r="EU22" s="192">
        <v>826</v>
      </c>
      <c r="EV22" s="192" t="s">
        <v>6201</v>
      </c>
      <c r="EW22" s="192" t="s">
        <v>25</v>
      </c>
      <c r="EX22" s="192">
        <v>2</v>
      </c>
      <c r="EY22" s="192" t="s">
        <v>6164</v>
      </c>
      <c r="EZ22" s="192" t="s">
        <v>6202</v>
      </c>
      <c r="FA22" s="193">
        <v>44651</v>
      </c>
      <c r="FB22" s="191" t="s">
        <v>6217</v>
      </c>
      <c r="FC22" s="185">
        <v>3</v>
      </c>
      <c r="FD22" s="185">
        <v>0</v>
      </c>
      <c r="FE22" s="185" t="s">
        <v>25</v>
      </c>
      <c r="FF22" s="185">
        <v>2</v>
      </c>
      <c r="FG22" s="185" t="s">
        <v>6216</v>
      </c>
      <c r="FH22" s="185">
        <v>0</v>
      </c>
      <c r="FI22" s="182">
        <v>44651</v>
      </c>
      <c r="FJ22" s="191" t="s">
        <v>407</v>
      </c>
      <c r="FK22" s="192" t="s">
        <v>17</v>
      </c>
      <c r="FL22" s="192">
        <v>0</v>
      </c>
      <c r="FM22" s="192" t="s">
        <v>25</v>
      </c>
      <c r="FN22" s="192">
        <v>2</v>
      </c>
      <c r="FO22" s="192">
        <v>0</v>
      </c>
      <c r="FP22" s="189">
        <v>0</v>
      </c>
      <c r="FQ22" s="190">
        <v>43510</v>
      </c>
      <c r="FR22" s="191" t="s">
        <v>408</v>
      </c>
      <c r="FS22" s="185" t="s">
        <v>17</v>
      </c>
      <c r="FT22" s="185">
        <v>0</v>
      </c>
      <c r="FU22" s="185" t="s">
        <v>25</v>
      </c>
      <c r="FV22" s="185">
        <v>2</v>
      </c>
      <c r="FW22" s="185">
        <v>0</v>
      </c>
      <c r="FX22" s="185">
        <v>0</v>
      </c>
      <c r="FY22" s="182">
        <v>43510</v>
      </c>
      <c r="FZ22" s="192" t="s">
        <v>3020</v>
      </c>
      <c r="GA22" s="192">
        <v>0</v>
      </c>
      <c r="GB22" s="192" t="s">
        <v>2484</v>
      </c>
      <c r="GC22" s="192" t="s">
        <v>25</v>
      </c>
      <c r="GD22" s="192">
        <v>2</v>
      </c>
      <c r="GE22" s="192" t="s">
        <v>17</v>
      </c>
      <c r="GF22" s="192" t="s">
        <v>17</v>
      </c>
      <c r="GG22" s="193">
        <v>44483</v>
      </c>
      <c r="GH22" s="191" t="s">
        <v>3025</v>
      </c>
      <c r="GI22" s="185">
        <v>2</v>
      </c>
      <c r="GJ22" s="185" t="s">
        <v>2484</v>
      </c>
      <c r="GK22" s="185" t="s">
        <v>25</v>
      </c>
      <c r="GL22" s="185">
        <v>2</v>
      </c>
      <c r="GM22" s="185" t="s">
        <v>17</v>
      </c>
      <c r="GN22" s="185" t="s">
        <v>17</v>
      </c>
      <c r="GO22" s="182">
        <v>44483</v>
      </c>
      <c r="GP22" s="192" t="s">
        <v>3021</v>
      </c>
      <c r="GQ22" s="192">
        <v>1</v>
      </c>
      <c r="GR22" s="192" t="s">
        <v>2484</v>
      </c>
      <c r="GS22" s="192" t="s">
        <v>25</v>
      </c>
      <c r="GT22" s="192">
        <v>2</v>
      </c>
      <c r="GU22" s="192" t="s">
        <v>17</v>
      </c>
      <c r="GV22" s="192" t="s">
        <v>17</v>
      </c>
      <c r="GW22" s="193">
        <v>44483</v>
      </c>
      <c r="GX22" s="191" t="s">
        <v>3026</v>
      </c>
      <c r="GY22" s="185">
        <v>0</v>
      </c>
      <c r="GZ22" s="185" t="s">
        <v>2484</v>
      </c>
      <c r="HA22" s="185" t="s">
        <v>25</v>
      </c>
      <c r="HB22" s="185">
        <v>2</v>
      </c>
      <c r="HC22" s="185" t="s">
        <v>17</v>
      </c>
      <c r="HD22" s="185" t="s">
        <v>17</v>
      </c>
      <c r="HE22" s="182">
        <v>44483</v>
      </c>
      <c r="HF22" s="192" t="s">
        <v>3019</v>
      </c>
      <c r="HG22" s="192">
        <v>2</v>
      </c>
      <c r="HH22" s="192" t="s">
        <v>2484</v>
      </c>
      <c r="HI22" s="192" t="s">
        <v>25</v>
      </c>
      <c r="HJ22" s="192">
        <v>2</v>
      </c>
      <c r="HK22" s="192" t="s">
        <v>17</v>
      </c>
      <c r="HL22" s="192" t="s">
        <v>17</v>
      </c>
      <c r="HM22" s="193">
        <v>44483</v>
      </c>
      <c r="HN22" s="191" t="s">
        <v>3024</v>
      </c>
      <c r="HO22" s="185">
        <v>2</v>
      </c>
      <c r="HP22" s="185" t="s">
        <v>2484</v>
      </c>
      <c r="HQ22" s="185" t="s">
        <v>25</v>
      </c>
      <c r="HR22" s="185">
        <v>2</v>
      </c>
      <c r="HS22" s="185" t="s">
        <v>17</v>
      </c>
      <c r="HT22" s="185" t="s">
        <v>17</v>
      </c>
      <c r="HU22" s="182">
        <v>44483</v>
      </c>
      <c r="HV22" s="192" t="s">
        <v>3022</v>
      </c>
      <c r="HW22" s="192">
        <v>3</v>
      </c>
      <c r="HX22" s="192" t="s">
        <v>2484</v>
      </c>
      <c r="HY22" s="192" t="s">
        <v>25</v>
      </c>
      <c r="HZ22" s="192">
        <v>2</v>
      </c>
      <c r="IA22" s="192" t="s">
        <v>17</v>
      </c>
      <c r="IB22" s="192" t="s">
        <v>17</v>
      </c>
      <c r="IC22" s="193">
        <v>44483</v>
      </c>
      <c r="ID22" s="191" t="s">
        <v>3029</v>
      </c>
      <c r="IE22" s="185">
        <v>2</v>
      </c>
      <c r="IF22" s="185" t="s">
        <v>2484</v>
      </c>
      <c r="IG22" s="185" t="s">
        <v>25</v>
      </c>
      <c r="IH22" s="185">
        <v>2</v>
      </c>
      <c r="II22" s="185" t="s">
        <v>17</v>
      </c>
      <c r="IJ22" s="185" t="s">
        <v>17</v>
      </c>
      <c r="IK22" s="182">
        <v>44488</v>
      </c>
      <c r="IL22" s="192" t="s">
        <v>3023</v>
      </c>
      <c r="IM22" s="192">
        <v>3</v>
      </c>
      <c r="IN22" s="192" t="s">
        <v>2484</v>
      </c>
      <c r="IO22" s="192" t="s">
        <v>25</v>
      </c>
      <c r="IP22" s="192">
        <v>2</v>
      </c>
      <c r="IQ22" s="192" t="s">
        <v>17</v>
      </c>
      <c r="IR22" s="192" t="s">
        <v>17</v>
      </c>
      <c r="IS22" s="193">
        <v>44483</v>
      </c>
    </row>
    <row r="23" spans="1:253" s="187" customFormat="1" ht="13" customHeight="1" x14ac:dyDescent="0.25">
      <c r="A23" s="187" t="s">
        <v>895</v>
      </c>
      <c r="B23" s="187" t="s">
        <v>8521</v>
      </c>
      <c r="C23" s="187" t="s">
        <v>896</v>
      </c>
      <c r="D23" s="187" t="s">
        <v>897</v>
      </c>
      <c r="E23" s="187" t="s">
        <v>8002</v>
      </c>
      <c r="F23" s="187" t="s">
        <v>2091</v>
      </c>
      <c r="G23" s="180">
        <v>5197000</v>
      </c>
      <c r="H23" s="181" t="s">
        <v>2088</v>
      </c>
      <c r="I23" s="181" t="s">
        <v>50</v>
      </c>
      <c r="J23" s="181">
        <v>1</v>
      </c>
      <c r="K23" s="181" t="s">
        <v>2090</v>
      </c>
      <c r="L23" s="181" t="s">
        <v>2089</v>
      </c>
      <c r="M23" s="182">
        <v>44224</v>
      </c>
      <c r="N23" s="191" t="s">
        <v>1444</v>
      </c>
      <c r="O23" s="183">
        <v>4966</v>
      </c>
      <c r="P23" s="183" t="s">
        <v>1441</v>
      </c>
      <c r="Q23" s="183" t="s">
        <v>22</v>
      </c>
      <c r="R23" s="183">
        <v>3</v>
      </c>
      <c r="S23" s="183" t="s">
        <v>1443</v>
      </c>
      <c r="T23" s="183" t="s">
        <v>1442</v>
      </c>
      <c r="U23" s="184">
        <v>43867</v>
      </c>
      <c r="V23" s="191" t="s">
        <v>1803</v>
      </c>
      <c r="W23" s="181">
        <v>1730000</v>
      </c>
      <c r="X23" s="181" t="s">
        <v>1797</v>
      </c>
      <c r="Y23" s="181" t="s">
        <v>22</v>
      </c>
      <c r="Z23" s="181">
        <v>3</v>
      </c>
      <c r="AA23" s="181" t="s">
        <v>1802</v>
      </c>
      <c r="AB23" s="181" t="s">
        <v>1801</v>
      </c>
      <c r="AC23" s="182">
        <v>44110</v>
      </c>
      <c r="AD23" s="191" t="s">
        <v>2095</v>
      </c>
      <c r="AE23" s="189">
        <v>86000</v>
      </c>
      <c r="AF23" s="189" t="s">
        <v>2092</v>
      </c>
      <c r="AG23" s="189" t="s">
        <v>25</v>
      </c>
      <c r="AH23" s="189">
        <v>2</v>
      </c>
      <c r="AI23" s="189" t="s">
        <v>2094</v>
      </c>
      <c r="AJ23" s="189" t="s">
        <v>2093</v>
      </c>
      <c r="AK23" s="190">
        <v>44224</v>
      </c>
      <c r="AL23" s="191" t="s">
        <v>2096</v>
      </c>
      <c r="AM23" s="181">
        <v>86000</v>
      </c>
      <c r="AN23" s="181" t="s">
        <v>2092</v>
      </c>
      <c r="AO23" s="181" t="s">
        <v>25</v>
      </c>
      <c r="AP23" s="181">
        <v>2</v>
      </c>
      <c r="AQ23" s="181" t="s">
        <v>2094</v>
      </c>
      <c r="AR23" s="181" t="s">
        <v>2093</v>
      </c>
      <c r="AS23" s="182">
        <v>44224</v>
      </c>
      <c r="AT23" s="192" t="s">
        <v>904</v>
      </c>
      <c r="AU23" s="189">
        <v>0</v>
      </c>
      <c r="AV23" s="189">
        <v>0</v>
      </c>
      <c r="AW23" s="189" t="s">
        <v>25</v>
      </c>
      <c r="AX23" s="189">
        <v>2</v>
      </c>
      <c r="AY23" s="189">
        <v>0</v>
      </c>
      <c r="AZ23" s="189">
        <v>0</v>
      </c>
      <c r="BA23" s="190">
        <v>43566</v>
      </c>
      <c r="BB23" s="191" t="s">
        <v>903</v>
      </c>
      <c r="BC23" s="181">
        <v>0</v>
      </c>
      <c r="BD23" s="181">
        <v>0</v>
      </c>
      <c r="BE23" s="181" t="s">
        <v>25</v>
      </c>
      <c r="BF23" s="181">
        <v>2</v>
      </c>
      <c r="BG23" s="181">
        <v>0</v>
      </c>
      <c r="BH23" s="181">
        <v>0</v>
      </c>
      <c r="BI23" s="182">
        <v>43566</v>
      </c>
      <c r="BJ23" s="192" t="s">
        <v>1688</v>
      </c>
      <c r="BK23" s="192">
        <v>0</v>
      </c>
      <c r="BL23" s="192" t="s">
        <v>1684</v>
      </c>
      <c r="BM23" s="192" t="s">
        <v>22</v>
      </c>
      <c r="BN23" s="192">
        <v>3</v>
      </c>
      <c r="BO23" s="192" t="s">
        <v>1686</v>
      </c>
      <c r="BP23" s="189" t="s">
        <v>1685</v>
      </c>
      <c r="BQ23" s="193">
        <v>44012</v>
      </c>
      <c r="BR23" s="191" t="s">
        <v>898</v>
      </c>
      <c r="BS23" s="185">
        <v>0</v>
      </c>
      <c r="BT23" s="185">
        <v>0</v>
      </c>
      <c r="BU23" s="185" t="s">
        <v>25</v>
      </c>
      <c r="BV23" s="185">
        <v>2</v>
      </c>
      <c r="BW23" s="185">
        <v>0</v>
      </c>
      <c r="BX23" s="185">
        <v>0</v>
      </c>
      <c r="BY23" s="182">
        <v>43566</v>
      </c>
      <c r="BZ23" s="192" t="s">
        <v>899</v>
      </c>
      <c r="CA23" s="192">
        <v>0</v>
      </c>
      <c r="CB23" s="192">
        <v>0</v>
      </c>
      <c r="CC23" s="192" t="s">
        <v>25</v>
      </c>
      <c r="CD23" s="192">
        <v>2</v>
      </c>
      <c r="CE23" s="192">
        <v>0</v>
      </c>
      <c r="CF23" s="192">
        <v>0</v>
      </c>
      <c r="CG23" s="193">
        <v>43566</v>
      </c>
      <c r="CH23" s="191" t="s">
        <v>9063</v>
      </c>
      <c r="CI23" s="192" t="e">
        <v>#N/A</v>
      </c>
      <c r="CJ23" s="192" t="e">
        <v>#N/A</v>
      </c>
      <c r="CK23" s="192" t="e">
        <v>#N/A</v>
      </c>
      <c r="CL23" s="192" t="e">
        <v>#N/A</v>
      </c>
      <c r="CM23" s="192" t="e">
        <v>#N/A</v>
      </c>
      <c r="CN23" s="192" t="e">
        <v>#N/A</v>
      </c>
      <c r="CO23" s="194" t="e">
        <v>#N/A</v>
      </c>
      <c r="CP23" s="192" t="s">
        <v>902</v>
      </c>
      <c r="CQ23" s="185">
        <v>0</v>
      </c>
      <c r="CR23" s="185">
        <v>0</v>
      </c>
      <c r="CS23" s="185" t="s">
        <v>25</v>
      </c>
      <c r="CT23" s="185">
        <v>2</v>
      </c>
      <c r="CU23" s="185">
        <v>0</v>
      </c>
      <c r="CV23" s="185">
        <v>0</v>
      </c>
      <c r="CW23" s="182">
        <v>43566</v>
      </c>
      <c r="CX23" s="192" t="s">
        <v>2100</v>
      </c>
      <c r="CY23" s="189">
        <v>43000</v>
      </c>
      <c r="CZ23" s="189" t="s">
        <v>2097</v>
      </c>
      <c r="DA23" s="189" t="s">
        <v>22</v>
      </c>
      <c r="DB23" s="189">
        <v>3</v>
      </c>
      <c r="DC23" s="189" t="s">
        <v>2099</v>
      </c>
      <c r="DD23" s="189" t="s">
        <v>2098</v>
      </c>
      <c r="DE23" s="195">
        <v>44224</v>
      </c>
      <c r="DF23" s="191" t="s">
        <v>2101</v>
      </c>
      <c r="DG23" s="181">
        <v>1644000</v>
      </c>
      <c r="DH23" s="185" t="s">
        <v>2097</v>
      </c>
      <c r="DI23" s="185" t="s">
        <v>22</v>
      </c>
      <c r="DJ23" s="185">
        <v>3</v>
      </c>
      <c r="DK23" s="185" t="s">
        <v>2099</v>
      </c>
      <c r="DL23" s="185" t="s">
        <v>2098</v>
      </c>
      <c r="DM23" s="182">
        <v>44224</v>
      </c>
      <c r="DN23" s="192" t="s">
        <v>2102</v>
      </c>
      <c r="DO23" s="189">
        <v>43000</v>
      </c>
      <c r="DP23" s="192" t="s">
        <v>2097</v>
      </c>
      <c r="DQ23" s="192" t="s">
        <v>22</v>
      </c>
      <c r="DR23" s="192">
        <v>3</v>
      </c>
      <c r="DS23" s="192" t="s">
        <v>2099</v>
      </c>
      <c r="DT23" s="192" t="s">
        <v>2098</v>
      </c>
      <c r="DU23" s="193">
        <v>44224</v>
      </c>
      <c r="DV23" s="191" t="s">
        <v>2103</v>
      </c>
      <c r="DW23" s="181">
        <v>43000</v>
      </c>
      <c r="DX23" s="185" t="s">
        <v>2097</v>
      </c>
      <c r="DY23" s="185" t="s">
        <v>22</v>
      </c>
      <c r="DZ23" s="185">
        <v>3</v>
      </c>
      <c r="EA23" s="185" t="s">
        <v>2099</v>
      </c>
      <c r="EB23" s="185" t="s">
        <v>2098</v>
      </c>
      <c r="EC23" s="182">
        <v>44224</v>
      </c>
      <c r="ED23" s="192" t="s">
        <v>1804</v>
      </c>
      <c r="EE23" s="189">
        <v>0</v>
      </c>
      <c r="EF23" s="192" t="s">
        <v>1797</v>
      </c>
      <c r="EG23" s="192" t="s">
        <v>25</v>
      </c>
      <c r="EH23" s="192">
        <v>2</v>
      </c>
      <c r="EI23" s="192" t="s">
        <v>1799</v>
      </c>
      <c r="EJ23" s="192" t="s">
        <v>1798</v>
      </c>
      <c r="EK23" s="193">
        <v>44110</v>
      </c>
      <c r="EL23" s="191" t="s">
        <v>1800</v>
      </c>
      <c r="EM23" s="181">
        <v>0</v>
      </c>
      <c r="EN23" s="185" t="s">
        <v>1797</v>
      </c>
      <c r="EO23" s="185" t="s">
        <v>25</v>
      </c>
      <c r="EP23" s="185">
        <v>2</v>
      </c>
      <c r="EQ23" s="185" t="s">
        <v>1799</v>
      </c>
      <c r="ER23" s="185" t="s">
        <v>1798</v>
      </c>
      <c r="ES23" s="182">
        <v>44110</v>
      </c>
      <c r="ET23" s="192" t="s">
        <v>1687</v>
      </c>
      <c r="EU23" s="192">
        <v>0</v>
      </c>
      <c r="EV23" s="192" t="s">
        <v>1684</v>
      </c>
      <c r="EW23" s="192" t="s">
        <v>22</v>
      </c>
      <c r="EX23" s="192">
        <v>3</v>
      </c>
      <c r="EY23" s="192" t="s">
        <v>1686</v>
      </c>
      <c r="EZ23" s="192" t="s">
        <v>1685</v>
      </c>
      <c r="FA23" s="193">
        <v>44012</v>
      </c>
      <c r="FB23" s="191" t="s">
        <v>901</v>
      </c>
      <c r="FC23" s="185">
        <v>2</v>
      </c>
      <c r="FD23" s="185">
        <v>0</v>
      </c>
      <c r="FE23" s="185" t="s">
        <v>25</v>
      </c>
      <c r="FF23" s="185">
        <v>2</v>
      </c>
      <c r="FG23" s="185" t="s">
        <v>900</v>
      </c>
      <c r="FH23" s="185">
        <v>0</v>
      </c>
      <c r="FI23" s="182">
        <v>43566</v>
      </c>
      <c r="FJ23" s="191" t="s">
        <v>906</v>
      </c>
      <c r="FK23" s="192">
        <v>0</v>
      </c>
      <c r="FL23" s="192" t="s">
        <v>905</v>
      </c>
      <c r="FM23" s="192" t="s">
        <v>25</v>
      </c>
      <c r="FN23" s="192">
        <v>2</v>
      </c>
      <c r="FO23" s="192">
        <v>0</v>
      </c>
      <c r="FP23" s="189">
        <v>0</v>
      </c>
      <c r="FQ23" s="190">
        <v>43566</v>
      </c>
      <c r="FR23" s="191" t="s">
        <v>9064</v>
      </c>
      <c r="FS23" s="185" t="e">
        <v>#N/A</v>
      </c>
      <c r="FT23" s="185" t="e">
        <v>#N/A</v>
      </c>
      <c r="FU23" s="185" t="e">
        <v>#N/A</v>
      </c>
      <c r="FV23" s="185" t="e">
        <v>#N/A</v>
      </c>
      <c r="FW23" s="185" t="e">
        <v>#N/A</v>
      </c>
      <c r="FX23" s="185" t="e">
        <v>#N/A</v>
      </c>
      <c r="FY23" s="182" t="e">
        <v>#N/A</v>
      </c>
      <c r="FZ23" s="192" t="s">
        <v>3440</v>
      </c>
      <c r="GA23" s="192">
        <v>0</v>
      </c>
      <c r="GB23" s="192" t="s">
        <v>2484</v>
      </c>
      <c r="GC23" s="192" t="s">
        <v>25</v>
      </c>
      <c r="GD23" s="192">
        <v>2</v>
      </c>
      <c r="GE23" s="192" t="s">
        <v>17</v>
      </c>
      <c r="GF23" s="192" t="s">
        <v>17</v>
      </c>
      <c r="GG23" s="193">
        <v>44495</v>
      </c>
      <c r="GH23" s="191" t="s">
        <v>3446</v>
      </c>
      <c r="GI23" s="185">
        <v>0</v>
      </c>
      <c r="GJ23" s="185" t="s">
        <v>2484</v>
      </c>
      <c r="GK23" s="185" t="s">
        <v>25</v>
      </c>
      <c r="GL23" s="185">
        <v>2</v>
      </c>
      <c r="GM23" s="185" t="s">
        <v>17</v>
      </c>
      <c r="GN23" s="185" t="s">
        <v>17</v>
      </c>
      <c r="GO23" s="182">
        <v>44495</v>
      </c>
      <c r="GP23" s="192" t="s">
        <v>3441</v>
      </c>
      <c r="GQ23" s="192">
        <v>0</v>
      </c>
      <c r="GR23" s="192" t="s">
        <v>2484</v>
      </c>
      <c r="GS23" s="192" t="s">
        <v>25</v>
      </c>
      <c r="GT23" s="192">
        <v>2</v>
      </c>
      <c r="GU23" s="192" t="s">
        <v>17</v>
      </c>
      <c r="GV23" s="192" t="s">
        <v>17</v>
      </c>
      <c r="GW23" s="193">
        <v>44495</v>
      </c>
      <c r="GX23" s="191" t="s">
        <v>3447</v>
      </c>
      <c r="GY23" s="185">
        <v>0</v>
      </c>
      <c r="GZ23" s="185" t="s">
        <v>2484</v>
      </c>
      <c r="HA23" s="185" t="s">
        <v>25</v>
      </c>
      <c r="HB23" s="185">
        <v>2</v>
      </c>
      <c r="HC23" s="185" t="s">
        <v>17</v>
      </c>
      <c r="HD23" s="185" t="s">
        <v>17</v>
      </c>
      <c r="HE23" s="182">
        <v>44495</v>
      </c>
      <c r="HF23" s="192" t="s">
        <v>3439</v>
      </c>
      <c r="HG23" s="192">
        <v>0</v>
      </c>
      <c r="HH23" s="192" t="s">
        <v>2484</v>
      </c>
      <c r="HI23" s="192" t="s">
        <v>25</v>
      </c>
      <c r="HJ23" s="192">
        <v>2</v>
      </c>
      <c r="HK23" s="192" t="s">
        <v>17</v>
      </c>
      <c r="HL23" s="192" t="s">
        <v>17</v>
      </c>
      <c r="HM23" s="193">
        <v>44495</v>
      </c>
      <c r="HN23" s="191" t="s">
        <v>3445</v>
      </c>
      <c r="HO23" s="185">
        <v>1</v>
      </c>
      <c r="HP23" s="185" t="s">
        <v>2484</v>
      </c>
      <c r="HQ23" s="185" t="s">
        <v>25</v>
      </c>
      <c r="HR23" s="185">
        <v>2</v>
      </c>
      <c r="HS23" s="185" t="s">
        <v>17</v>
      </c>
      <c r="HT23" s="185" t="s">
        <v>17</v>
      </c>
      <c r="HU23" s="182">
        <v>44495</v>
      </c>
      <c r="HV23" s="192" t="s">
        <v>3442</v>
      </c>
      <c r="HW23" s="192">
        <v>0</v>
      </c>
      <c r="HX23" s="192" t="s">
        <v>2484</v>
      </c>
      <c r="HY23" s="192" t="s">
        <v>25</v>
      </c>
      <c r="HZ23" s="192">
        <v>2</v>
      </c>
      <c r="IA23" s="192" t="s">
        <v>17</v>
      </c>
      <c r="IB23" s="192" t="s">
        <v>17</v>
      </c>
      <c r="IC23" s="193">
        <v>44495</v>
      </c>
      <c r="ID23" s="191" t="s">
        <v>3444</v>
      </c>
      <c r="IE23" s="185">
        <v>0</v>
      </c>
      <c r="IF23" s="185" t="s">
        <v>2484</v>
      </c>
      <c r="IG23" s="185" t="s">
        <v>25</v>
      </c>
      <c r="IH23" s="185">
        <v>2</v>
      </c>
      <c r="II23" s="185" t="s">
        <v>17</v>
      </c>
      <c r="IJ23" s="185" t="s">
        <v>17</v>
      </c>
      <c r="IK23" s="182">
        <v>44495</v>
      </c>
      <c r="IL23" s="192" t="s">
        <v>3443</v>
      </c>
      <c r="IM23" s="192">
        <v>0</v>
      </c>
      <c r="IN23" s="192" t="s">
        <v>2484</v>
      </c>
      <c r="IO23" s="192" t="s">
        <v>25</v>
      </c>
      <c r="IP23" s="192">
        <v>2</v>
      </c>
      <c r="IQ23" s="192" t="s">
        <v>17</v>
      </c>
      <c r="IR23" s="192" t="s">
        <v>17</v>
      </c>
      <c r="IS23" s="193">
        <v>44495</v>
      </c>
    </row>
    <row r="24" spans="1:253" s="187" customFormat="1" ht="13" customHeight="1" x14ac:dyDescent="0.25">
      <c r="A24" s="187" t="s">
        <v>1399</v>
      </c>
      <c r="B24" s="187" t="s">
        <v>8527</v>
      </c>
      <c r="C24" s="187" t="s">
        <v>1400</v>
      </c>
      <c r="D24" s="187" t="s">
        <v>411</v>
      </c>
      <c r="E24" s="187" t="s">
        <v>8011</v>
      </c>
      <c r="F24" s="187" t="s">
        <v>7311</v>
      </c>
      <c r="G24" s="180">
        <v>1024000</v>
      </c>
      <c r="H24" s="181" t="s">
        <v>7308</v>
      </c>
      <c r="I24" s="181" t="s">
        <v>25</v>
      </c>
      <c r="J24" s="181">
        <v>2</v>
      </c>
      <c r="K24" s="181" t="s">
        <v>7310</v>
      </c>
      <c r="L24" s="181" t="s">
        <v>7309</v>
      </c>
      <c r="M24" s="182">
        <v>44706</v>
      </c>
      <c r="N24" s="191" t="s">
        <v>2804</v>
      </c>
      <c r="O24" s="183">
        <v>23180</v>
      </c>
      <c r="P24" s="183" t="s">
        <v>2801</v>
      </c>
      <c r="Q24" s="183" t="s">
        <v>25</v>
      </c>
      <c r="R24" s="183">
        <v>2</v>
      </c>
      <c r="S24" s="183" t="s">
        <v>2803</v>
      </c>
      <c r="T24" s="183" t="s">
        <v>2802</v>
      </c>
      <c r="U24" s="184">
        <v>44451</v>
      </c>
      <c r="V24" s="191" t="s">
        <v>7312</v>
      </c>
      <c r="W24" s="181">
        <v>1024000</v>
      </c>
      <c r="X24" s="181" t="s">
        <v>7308</v>
      </c>
      <c r="Y24" s="181" t="s">
        <v>25</v>
      </c>
      <c r="Z24" s="181">
        <v>2</v>
      </c>
      <c r="AA24" s="181" t="s">
        <v>7310</v>
      </c>
      <c r="AB24" s="181" t="s">
        <v>7309</v>
      </c>
      <c r="AC24" s="182">
        <v>44706</v>
      </c>
      <c r="AD24" s="191" t="s">
        <v>7316</v>
      </c>
      <c r="AE24" s="189">
        <v>590000</v>
      </c>
      <c r="AF24" s="189" t="s">
        <v>7313</v>
      </c>
      <c r="AG24" s="189" t="s">
        <v>25</v>
      </c>
      <c r="AH24" s="189">
        <v>2</v>
      </c>
      <c r="AI24" s="189" t="s">
        <v>7315</v>
      </c>
      <c r="AJ24" s="189" t="s">
        <v>7314</v>
      </c>
      <c r="AK24" s="190">
        <v>44706</v>
      </c>
      <c r="AL24" s="191" t="s">
        <v>7320</v>
      </c>
      <c r="AM24" s="181">
        <v>36000</v>
      </c>
      <c r="AN24" s="181" t="s">
        <v>7317</v>
      </c>
      <c r="AO24" s="181" t="s">
        <v>25</v>
      </c>
      <c r="AP24" s="181">
        <v>2</v>
      </c>
      <c r="AQ24" s="181" t="s">
        <v>7319</v>
      </c>
      <c r="AR24" s="181" t="s">
        <v>7318</v>
      </c>
      <c r="AS24" s="182">
        <v>44706</v>
      </c>
      <c r="AT24" s="192" t="s">
        <v>1406</v>
      </c>
      <c r="AU24" s="189" t="s">
        <v>17</v>
      </c>
      <c r="AV24" s="189" t="s">
        <v>17</v>
      </c>
      <c r="AW24" s="189" t="s">
        <v>17</v>
      </c>
      <c r="AX24" s="189" t="s">
        <v>17</v>
      </c>
      <c r="AY24" s="189" t="s">
        <v>1200</v>
      </c>
      <c r="AZ24" s="189" t="s">
        <v>17</v>
      </c>
      <c r="BA24" s="190">
        <v>43816</v>
      </c>
      <c r="BB24" s="191" t="s">
        <v>1405</v>
      </c>
      <c r="BC24" s="181" t="s">
        <v>17</v>
      </c>
      <c r="BD24" s="181" t="s">
        <v>1404</v>
      </c>
      <c r="BE24" s="181" t="s">
        <v>17</v>
      </c>
      <c r="BF24" s="181" t="s">
        <v>17</v>
      </c>
      <c r="BG24" s="181" t="s">
        <v>1070</v>
      </c>
      <c r="BH24" s="181" t="s">
        <v>1069</v>
      </c>
      <c r="BI24" s="182">
        <v>43816</v>
      </c>
      <c r="BJ24" s="192" t="s">
        <v>7323</v>
      </c>
      <c r="BK24" s="192">
        <v>0</v>
      </c>
      <c r="BL24" s="192" t="s">
        <v>7321</v>
      </c>
      <c r="BM24" s="192" t="s">
        <v>25</v>
      </c>
      <c r="BN24" s="192">
        <v>2</v>
      </c>
      <c r="BO24" s="192" t="s">
        <v>7322</v>
      </c>
      <c r="BP24" s="189" t="s">
        <v>1773</v>
      </c>
      <c r="BQ24" s="193">
        <v>44706</v>
      </c>
      <c r="BR24" s="191" t="s">
        <v>1401</v>
      </c>
      <c r="BS24" s="185" t="s">
        <v>17</v>
      </c>
      <c r="BT24" s="185" t="s">
        <v>17</v>
      </c>
      <c r="BU24" s="185" t="s">
        <v>17</v>
      </c>
      <c r="BV24" s="185" t="s">
        <v>17</v>
      </c>
      <c r="BW24" s="185" t="s">
        <v>1200</v>
      </c>
      <c r="BX24" s="185" t="s">
        <v>17</v>
      </c>
      <c r="BY24" s="182">
        <v>43816</v>
      </c>
      <c r="BZ24" s="192" t="s">
        <v>1402</v>
      </c>
      <c r="CA24" s="192" t="s">
        <v>17</v>
      </c>
      <c r="CB24" s="192" t="s">
        <v>17</v>
      </c>
      <c r="CC24" s="192" t="s">
        <v>17</v>
      </c>
      <c r="CD24" s="192" t="s">
        <v>17</v>
      </c>
      <c r="CE24" s="192" t="s">
        <v>1200</v>
      </c>
      <c r="CF24" s="192" t="s">
        <v>17</v>
      </c>
      <c r="CG24" s="193">
        <v>43816</v>
      </c>
      <c r="CH24" s="191" t="s">
        <v>9065</v>
      </c>
      <c r="CI24" s="192" t="e">
        <v>#N/A</v>
      </c>
      <c r="CJ24" s="192" t="e">
        <v>#N/A</v>
      </c>
      <c r="CK24" s="192" t="e">
        <v>#N/A</v>
      </c>
      <c r="CL24" s="192" t="e">
        <v>#N/A</v>
      </c>
      <c r="CM24" s="192" t="e">
        <v>#N/A</v>
      </c>
      <c r="CN24" s="192" t="e">
        <v>#N/A</v>
      </c>
      <c r="CO24" s="194" t="e">
        <v>#N/A</v>
      </c>
      <c r="CP24" s="192" t="s">
        <v>1403</v>
      </c>
      <c r="CQ24" s="185" t="s">
        <v>17</v>
      </c>
      <c r="CR24" s="185" t="s">
        <v>17</v>
      </c>
      <c r="CS24" s="185" t="s">
        <v>17</v>
      </c>
      <c r="CT24" s="185" t="s">
        <v>17</v>
      </c>
      <c r="CU24" s="185" t="s">
        <v>1200</v>
      </c>
      <c r="CV24" s="185" t="s">
        <v>17</v>
      </c>
      <c r="CW24" s="182">
        <v>43816</v>
      </c>
      <c r="CX24" s="192" t="s">
        <v>7326</v>
      </c>
      <c r="CY24" s="189">
        <v>168000</v>
      </c>
      <c r="CZ24" s="189" t="s">
        <v>7313</v>
      </c>
      <c r="DA24" s="189" t="s">
        <v>25</v>
      </c>
      <c r="DB24" s="189">
        <v>2</v>
      </c>
      <c r="DC24" s="189" t="s">
        <v>7330</v>
      </c>
      <c r="DD24" s="189" t="s">
        <v>7314</v>
      </c>
      <c r="DE24" s="195">
        <v>44706</v>
      </c>
      <c r="DF24" s="191" t="s">
        <v>7327</v>
      </c>
      <c r="DG24" s="181">
        <v>434000</v>
      </c>
      <c r="DH24" s="185" t="s">
        <v>7313</v>
      </c>
      <c r="DI24" s="185" t="s">
        <v>25</v>
      </c>
      <c r="DJ24" s="185">
        <v>2</v>
      </c>
      <c r="DK24" s="185" t="s">
        <v>4474</v>
      </c>
      <c r="DL24" s="185" t="s">
        <v>7314</v>
      </c>
      <c r="DM24" s="182">
        <v>44706</v>
      </c>
      <c r="DN24" s="192" t="s">
        <v>7329</v>
      </c>
      <c r="DO24" s="189">
        <v>422000</v>
      </c>
      <c r="DP24" s="192" t="s">
        <v>7313</v>
      </c>
      <c r="DQ24" s="192" t="s">
        <v>25</v>
      </c>
      <c r="DR24" s="192">
        <v>2</v>
      </c>
      <c r="DS24" s="192" t="s">
        <v>7328</v>
      </c>
      <c r="DT24" s="192" t="s">
        <v>7314</v>
      </c>
      <c r="DU24" s="193">
        <v>44706</v>
      </c>
      <c r="DV24" s="191" t="s">
        <v>7331</v>
      </c>
      <c r="DW24" s="181">
        <v>163000</v>
      </c>
      <c r="DX24" s="185" t="s">
        <v>7313</v>
      </c>
      <c r="DY24" s="185" t="s">
        <v>25</v>
      </c>
      <c r="DZ24" s="185">
        <v>2</v>
      </c>
      <c r="EA24" s="185" t="s">
        <v>7330</v>
      </c>
      <c r="EB24" s="185" t="s">
        <v>7314</v>
      </c>
      <c r="EC24" s="182">
        <v>44706</v>
      </c>
      <c r="ED24" s="192" t="s">
        <v>7335</v>
      </c>
      <c r="EE24" s="189">
        <v>5000</v>
      </c>
      <c r="EF24" s="192" t="s">
        <v>7332</v>
      </c>
      <c r="EG24" s="192" t="s">
        <v>25</v>
      </c>
      <c r="EH24" s="192">
        <v>2</v>
      </c>
      <c r="EI24" s="192" t="s">
        <v>7334</v>
      </c>
      <c r="EJ24" s="192" t="s">
        <v>7333</v>
      </c>
      <c r="EK24" s="193">
        <v>44706</v>
      </c>
      <c r="EL24" s="191" t="s">
        <v>7337</v>
      </c>
      <c r="EM24" s="181">
        <v>0</v>
      </c>
      <c r="EN24" s="185" t="s">
        <v>7332</v>
      </c>
      <c r="EO24" s="185" t="s">
        <v>25</v>
      </c>
      <c r="EP24" s="185">
        <v>2</v>
      </c>
      <c r="EQ24" s="185" t="s">
        <v>7336</v>
      </c>
      <c r="ER24" s="185" t="s">
        <v>7333</v>
      </c>
      <c r="ES24" s="182">
        <v>44706</v>
      </c>
      <c r="ET24" s="192" t="s">
        <v>7324</v>
      </c>
      <c r="EU24" s="192">
        <v>0</v>
      </c>
      <c r="EV24" s="192" t="s">
        <v>7321</v>
      </c>
      <c r="EW24" s="192" t="s">
        <v>25</v>
      </c>
      <c r="EX24" s="192">
        <v>2</v>
      </c>
      <c r="EY24" s="192" t="s">
        <v>7322</v>
      </c>
      <c r="EZ24" s="192" t="s">
        <v>1773</v>
      </c>
      <c r="FA24" s="193">
        <v>44706</v>
      </c>
      <c r="FB24" s="191" t="s">
        <v>2806</v>
      </c>
      <c r="FC24" s="185">
        <v>5</v>
      </c>
      <c r="FD24" s="185" t="s">
        <v>17</v>
      </c>
      <c r="FE24" s="185" t="s">
        <v>25</v>
      </c>
      <c r="FF24" s="185">
        <v>2</v>
      </c>
      <c r="FG24" s="185" t="s">
        <v>2805</v>
      </c>
      <c r="FH24" s="185" t="s">
        <v>17</v>
      </c>
      <c r="FI24" s="182">
        <v>44451</v>
      </c>
      <c r="FJ24" s="191" t="s">
        <v>1407</v>
      </c>
      <c r="FK24" s="192" t="s">
        <v>17</v>
      </c>
      <c r="FL24" s="192" t="s">
        <v>17</v>
      </c>
      <c r="FM24" s="192" t="s">
        <v>17</v>
      </c>
      <c r="FN24" s="192" t="s">
        <v>17</v>
      </c>
      <c r="FO24" s="192" t="s">
        <v>1200</v>
      </c>
      <c r="FP24" s="189" t="s">
        <v>17</v>
      </c>
      <c r="FQ24" s="190">
        <v>43816</v>
      </c>
      <c r="FR24" s="191" t="s">
        <v>1408</v>
      </c>
      <c r="FS24" s="185" t="s">
        <v>17</v>
      </c>
      <c r="FT24" s="185" t="s">
        <v>17</v>
      </c>
      <c r="FU24" s="185" t="s">
        <v>17</v>
      </c>
      <c r="FV24" s="185" t="s">
        <v>17</v>
      </c>
      <c r="FW24" s="185" t="s">
        <v>1200</v>
      </c>
      <c r="FX24" s="185" t="s">
        <v>17</v>
      </c>
      <c r="FY24" s="182">
        <v>43816</v>
      </c>
      <c r="FZ24" s="192" t="s">
        <v>3522</v>
      </c>
      <c r="GA24" s="192">
        <v>1</v>
      </c>
      <c r="GB24" s="192" t="s">
        <v>2484</v>
      </c>
      <c r="GC24" s="192" t="s">
        <v>25</v>
      </c>
      <c r="GD24" s="192">
        <v>2</v>
      </c>
      <c r="GE24" s="192" t="s">
        <v>17</v>
      </c>
      <c r="GF24" s="192" t="s">
        <v>17</v>
      </c>
      <c r="GG24" s="193">
        <v>44496</v>
      </c>
      <c r="GH24" s="191" t="s">
        <v>3528</v>
      </c>
      <c r="GI24" s="185">
        <v>1</v>
      </c>
      <c r="GJ24" s="185" t="s">
        <v>2484</v>
      </c>
      <c r="GK24" s="185" t="s">
        <v>25</v>
      </c>
      <c r="GL24" s="185">
        <v>2</v>
      </c>
      <c r="GM24" s="185" t="s">
        <v>17</v>
      </c>
      <c r="GN24" s="185" t="s">
        <v>17</v>
      </c>
      <c r="GO24" s="182">
        <v>44496</v>
      </c>
      <c r="GP24" s="192" t="s">
        <v>3523</v>
      </c>
      <c r="GQ24" s="192">
        <v>0</v>
      </c>
      <c r="GR24" s="192" t="s">
        <v>2484</v>
      </c>
      <c r="GS24" s="192" t="s">
        <v>25</v>
      </c>
      <c r="GT24" s="192">
        <v>2</v>
      </c>
      <c r="GU24" s="192" t="s">
        <v>17</v>
      </c>
      <c r="GV24" s="192" t="s">
        <v>17</v>
      </c>
      <c r="GW24" s="193">
        <v>44496</v>
      </c>
      <c r="GX24" s="191" t="s">
        <v>3529</v>
      </c>
      <c r="GY24" s="185">
        <v>0</v>
      </c>
      <c r="GZ24" s="185" t="s">
        <v>2484</v>
      </c>
      <c r="HA24" s="185" t="s">
        <v>25</v>
      </c>
      <c r="HB24" s="185">
        <v>2</v>
      </c>
      <c r="HC24" s="185" t="s">
        <v>17</v>
      </c>
      <c r="HD24" s="185" t="s">
        <v>17</v>
      </c>
      <c r="HE24" s="182">
        <v>44496</v>
      </c>
      <c r="HF24" s="192" t="s">
        <v>3521</v>
      </c>
      <c r="HG24" s="192">
        <v>0</v>
      </c>
      <c r="HH24" s="192" t="s">
        <v>2484</v>
      </c>
      <c r="HI24" s="192" t="s">
        <v>25</v>
      </c>
      <c r="HJ24" s="192">
        <v>2</v>
      </c>
      <c r="HK24" s="192" t="s">
        <v>17</v>
      </c>
      <c r="HL24" s="192" t="s">
        <v>17</v>
      </c>
      <c r="HM24" s="193">
        <v>44496</v>
      </c>
      <c r="HN24" s="191" t="s">
        <v>3527</v>
      </c>
      <c r="HO24" s="185">
        <v>2</v>
      </c>
      <c r="HP24" s="185" t="s">
        <v>2484</v>
      </c>
      <c r="HQ24" s="185" t="s">
        <v>25</v>
      </c>
      <c r="HR24" s="185">
        <v>2</v>
      </c>
      <c r="HS24" s="185" t="s">
        <v>17</v>
      </c>
      <c r="HT24" s="185" t="s">
        <v>17</v>
      </c>
      <c r="HU24" s="182">
        <v>44496</v>
      </c>
      <c r="HV24" s="192" t="s">
        <v>3524</v>
      </c>
      <c r="HW24" s="192">
        <v>0</v>
      </c>
      <c r="HX24" s="192" t="s">
        <v>2484</v>
      </c>
      <c r="HY24" s="192" t="s">
        <v>25</v>
      </c>
      <c r="HZ24" s="192">
        <v>2</v>
      </c>
      <c r="IA24" s="192" t="s">
        <v>17</v>
      </c>
      <c r="IB24" s="192" t="s">
        <v>17</v>
      </c>
      <c r="IC24" s="193">
        <v>44496</v>
      </c>
      <c r="ID24" s="191" t="s">
        <v>3526</v>
      </c>
      <c r="IE24" s="185">
        <v>0</v>
      </c>
      <c r="IF24" s="185" t="s">
        <v>2484</v>
      </c>
      <c r="IG24" s="185" t="s">
        <v>25</v>
      </c>
      <c r="IH24" s="185">
        <v>2</v>
      </c>
      <c r="II24" s="185" t="s">
        <v>17</v>
      </c>
      <c r="IJ24" s="185" t="s">
        <v>17</v>
      </c>
      <c r="IK24" s="182">
        <v>44496</v>
      </c>
      <c r="IL24" s="192" t="s">
        <v>3525</v>
      </c>
      <c r="IM24" s="192">
        <v>1</v>
      </c>
      <c r="IN24" s="192" t="s">
        <v>2484</v>
      </c>
      <c r="IO24" s="192" t="s">
        <v>25</v>
      </c>
      <c r="IP24" s="192">
        <v>2</v>
      </c>
      <c r="IQ24" s="192" t="s">
        <v>17</v>
      </c>
      <c r="IR24" s="192" t="s">
        <v>17</v>
      </c>
      <c r="IS24" s="193">
        <v>44496</v>
      </c>
    </row>
    <row r="25" spans="1:253" s="187" customFormat="1" ht="13" customHeight="1" x14ac:dyDescent="0.25">
      <c r="A25" s="187" t="s">
        <v>409</v>
      </c>
      <c r="B25" s="187" t="s">
        <v>8521</v>
      </c>
      <c r="C25" s="187" t="s">
        <v>410</v>
      </c>
      <c r="D25" s="187" t="s">
        <v>411</v>
      </c>
      <c r="E25" s="187" t="s">
        <v>8011</v>
      </c>
      <c r="F25" s="187" t="s">
        <v>7338</v>
      </c>
      <c r="G25" s="180">
        <v>1024000</v>
      </c>
      <c r="H25" s="181" t="s">
        <v>7308</v>
      </c>
      <c r="I25" s="181" t="s">
        <v>25</v>
      </c>
      <c r="J25" s="181">
        <v>2</v>
      </c>
      <c r="K25" s="181" t="s">
        <v>7310</v>
      </c>
      <c r="L25" s="181" t="s">
        <v>7309</v>
      </c>
      <c r="M25" s="182">
        <v>44706</v>
      </c>
      <c r="N25" s="191" t="s">
        <v>2808</v>
      </c>
      <c r="O25" s="183">
        <v>23180</v>
      </c>
      <c r="P25" s="183" t="s">
        <v>2801</v>
      </c>
      <c r="Q25" s="183" t="s">
        <v>25</v>
      </c>
      <c r="R25" s="183">
        <v>2</v>
      </c>
      <c r="S25" s="183" t="s">
        <v>2807</v>
      </c>
      <c r="T25" s="183" t="s">
        <v>2802</v>
      </c>
      <c r="U25" s="184">
        <v>44451</v>
      </c>
      <c r="V25" s="191" t="s">
        <v>7340</v>
      </c>
      <c r="W25" s="181">
        <v>1024000</v>
      </c>
      <c r="X25" s="181" t="s">
        <v>7308</v>
      </c>
      <c r="Y25" s="181" t="s">
        <v>25</v>
      </c>
      <c r="Z25" s="181">
        <v>2</v>
      </c>
      <c r="AA25" s="181" t="s">
        <v>7339</v>
      </c>
      <c r="AB25" s="181" t="s">
        <v>7309</v>
      </c>
      <c r="AC25" s="182">
        <v>44706</v>
      </c>
      <c r="AD25" s="191" t="s">
        <v>7342</v>
      </c>
      <c r="AE25" s="189">
        <v>36000</v>
      </c>
      <c r="AF25" s="189" t="s">
        <v>7317</v>
      </c>
      <c r="AG25" s="189" t="s">
        <v>25</v>
      </c>
      <c r="AH25" s="189">
        <v>2</v>
      </c>
      <c r="AI25" s="189" t="s">
        <v>7319</v>
      </c>
      <c r="AJ25" s="189" t="s">
        <v>7341</v>
      </c>
      <c r="AK25" s="190">
        <v>44706</v>
      </c>
      <c r="AL25" s="191" t="s">
        <v>7343</v>
      </c>
      <c r="AM25" s="181">
        <v>36000</v>
      </c>
      <c r="AN25" s="181" t="s">
        <v>7317</v>
      </c>
      <c r="AO25" s="181" t="s">
        <v>25</v>
      </c>
      <c r="AP25" s="181">
        <v>2</v>
      </c>
      <c r="AQ25" s="181" t="s">
        <v>7319</v>
      </c>
      <c r="AR25" s="181" t="s">
        <v>7341</v>
      </c>
      <c r="AS25" s="182">
        <v>44706</v>
      </c>
      <c r="AT25" s="192" t="s">
        <v>415</v>
      </c>
      <c r="AU25" s="189" t="s">
        <v>17</v>
      </c>
      <c r="AV25" s="189">
        <v>0</v>
      </c>
      <c r="AW25" s="189" t="s">
        <v>25</v>
      </c>
      <c r="AX25" s="189">
        <v>2</v>
      </c>
      <c r="AY25" s="189">
        <v>0</v>
      </c>
      <c r="AZ25" s="189">
        <v>0</v>
      </c>
      <c r="BA25" s="190">
        <v>43510</v>
      </c>
      <c r="BB25" s="191" t="s">
        <v>1164</v>
      </c>
      <c r="BC25" s="181" t="s">
        <v>17</v>
      </c>
      <c r="BD25" s="181" t="s">
        <v>17</v>
      </c>
      <c r="BE25" s="181" t="s">
        <v>17</v>
      </c>
      <c r="BF25" s="181" t="s">
        <v>17</v>
      </c>
      <c r="BG25" s="181" t="s">
        <v>17</v>
      </c>
      <c r="BH25" s="181" t="s">
        <v>17</v>
      </c>
      <c r="BI25" s="182">
        <v>43675</v>
      </c>
      <c r="BJ25" s="192" t="s">
        <v>7344</v>
      </c>
      <c r="BK25" s="192">
        <v>0</v>
      </c>
      <c r="BL25" s="192" t="s">
        <v>7321</v>
      </c>
      <c r="BM25" s="192" t="s">
        <v>25</v>
      </c>
      <c r="BN25" s="192">
        <v>2</v>
      </c>
      <c r="BO25" s="192" t="s">
        <v>7322</v>
      </c>
      <c r="BP25" s="189" t="s">
        <v>1773</v>
      </c>
      <c r="BQ25" s="193">
        <v>44706</v>
      </c>
      <c r="BR25" s="191" t="s">
        <v>412</v>
      </c>
      <c r="BS25" s="185">
        <v>0</v>
      </c>
      <c r="BT25" s="185">
        <v>0</v>
      </c>
      <c r="BU25" s="185" t="s">
        <v>25</v>
      </c>
      <c r="BV25" s="185">
        <v>2</v>
      </c>
      <c r="BW25" s="185">
        <v>0</v>
      </c>
      <c r="BX25" s="185">
        <v>0</v>
      </c>
      <c r="BY25" s="182">
        <v>43510</v>
      </c>
      <c r="BZ25" s="192" t="s">
        <v>413</v>
      </c>
      <c r="CA25" s="192">
        <v>0</v>
      </c>
      <c r="CB25" s="192">
        <v>0</v>
      </c>
      <c r="CC25" s="192" t="s">
        <v>25</v>
      </c>
      <c r="CD25" s="192">
        <v>2</v>
      </c>
      <c r="CE25" s="192">
        <v>0</v>
      </c>
      <c r="CF25" s="192">
        <v>0</v>
      </c>
      <c r="CG25" s="193">
        <v>43510</v>
      </c>
      <c r="CH25" s="191" t="s">
        <v>9066</v>
      </c>
      <c r="CI25" s="192" t="e">
        <v>#N/A</v>
      </c>
      <c r="CJ25" s="192" t="e">
        <v>#N/A</v>
      </c>
      <c r="CK25" s="192" t="e">
        <v>#N/A</v>
      </c>
      <c r="CL25" s="192" t="e">
        <v>#N/A</v>
      </c>
      <c r="CM25" s="192" t="e">
        <v>#N/A</v>
      </c>
      <c r="CN25" s="192" t="e">
        <v>#N/A</v>
      </c>
      <c r="CO25" s="194" t="e">
        <v>#N/A</v>
      </c>
      <c r="CP25" s="192" t="s">
        <v>414</v>
      </c>
      <c r="CQ25" s="185">
        <v>0</v>
      </c>
      <c r="CR25" s="185">
        <v>0</v>
      </c>
      <c r="CS25" s="185" t="s">
        <v>25</v>
      </c>
      <c r="CT25" s="185">
        <v>2</v>
      </c>
      <c r="CU25" s="185">
        <v>0</v>
      </c>
      <c r="CV25" s="185">
        <v>0</v>
      </c>
      <c r="CW25" s="182">
        <v>43510</v>
      </c>
      <c r="CX25" s="192" t="s">
        <v>7346</v>
      </c>
      <c r="CY25" s="189">
        <v>36000</v>
      </c>
      <c r="CZ25" s="189" t="s">
        <v>7317</v>
      </c>
      <c r="DA25" s="189" t="s">
        <v>25</v>
      </c>
      <c r="DB25" s="189">
        <v>2</v>
      </c>
      <c r="DC25" s="189" t="s">
        <v>7319</v>
      </c>
      <c r="DD25" s="189" t="s">
        <v>7341</v>
      </c>
      <c r="DE25" s="195">
        <v>44706</v>
      </c>
      <c r="DF25" s="191" t="s">
        <v>7347</v>
      </c>
      <c r="DG25" s="181">
        <v>988000</v>
      </c>
      <c r="DH25" s="185" t="s">
        <v>7317</v>
      </c>
      <c r="DI25" s="185" t="s">
        <v>25</v>
      </c>
      <c r="DJ25" s="185">
        <v>2</v>
      </c>
      <c r="DK25" s="185" t="s">
        <v>4474</v>
      </c>
      <c r="DL25" s="185" t="s">
        <v>7341</v>
      </c>
      <c r="DM25" s="182">
        <v>44706</v>
      </c>
      <c r="DN25" s="192" t="s">
        <v>7348</v>
      </c>
      <c r="DO25" s="189">
        <v>0</v>
      </c>
      <c r="DP25" s="192" t="s">
        <v>7317</v>
      </c>
      <c r="DQ25" s="192" t="s">
        <v>25</v>
      </c>
      <c r="DR25" s="192">
        <v>2</v>
      </c>
      <c r="DS25" s="192" t="s">
        <v>7328</v>
      </c>
      <c r="DT25" s="192" t="s">
        <v>7341</v>
      </c>
      <c r="DU25" s="193">
        <v>44706</v>
      </c>
      <c r="DV25" s="191" t="s">
        <v>7349</v>
      </c>
      <c r="DW25" s="181">
        <v>36000</v>
      </c>
      <c r="DX25" s="185" t="s">
        <v>7317</v>
      </c>
      <c r="DY25" s="185" t="s">
        <v>25</v>
      </c>
      <c r="DZ25" s="185">
        <v>2</v>
      </c>
      <c r="EA25" s="185" t="s">
        <v>7319</v>
      </c>
      <c r="EB25" s="185" t="s">
        <v>7341</v>
      </c>
      <c r="EC25" s="182">
        <v>44706</v>
      </c>
      <c r="ED25" s="192" t="s">
        <v>7351</v>
      </c>
      <c r="EE25" s="189">
        <v>0</v>
      </c>
      <c r="EF25" s="192" t="s">
        <v>7317</v>
      </c>
      <c r="EG25" s="192" t="s">
        <v>25</v>
      </c>
      <c r="EH25" s="192">
        <v>2</v>
      </c>
      <c r="EI25" s="192" t="s">
        <v>7350</v>
      </c>
      <c r="EJ25" s="192" t="s">
        <v>7341</v>
      </c>
      <c r="EK25" s="193">
        <v>44706</v>
      </c>
      <c r="EL25" s="191" t="s">
        <v>7352</v>
      </c>
      <c r="EM25" s="181">
        <v>0</v>
      </c>
      <c r="EN25" s="185" t="s">
        <v>7317</v>
      </c>
      <c r="EO25" s="185" t="s">
        <v>25</v>
      </c>
      <c r="EP25" s="185">
        <v>2</v>
      </c>
      <c r="EQ25" s="185" t="s">
        <v>7350</v>
      </c>
      <c r="ER25" s="185" t="s">
        <v>7341</v>
      </c>
      <c r="ES25" s="182">
        <v>44706</v>
      </c>
      <c r="ET25" s="192" t="s">
        <v>7345</v>
      </c>
      <c r="EU25" s="192">
        <v>0</v>
      </c>
      <c r="EV25" s="192" t="s">
        <v>7321</v>
      </c>
      <c r="EW25" s="192" t="s">
        <v>25</v>
      </c>
      <c r="EX25" s="192">
        <v>2</v>
      </c>
      <c r="EY25" s="192" t="s">
        <v>7322</v>
      </c>
      <c r="EZ25" s="192" t="s">
        <v>1773</v>
      </c>
      <c r="FA25" s="193">
        <v>44706</v>
      </c>
      <c r="FB25" s="191" t="s">
        <v>2669</v>
      </c>
      <c r="FC25" s="185">
        <v>3</v>
      </c>
      <c r="FD25" s="185" t="s">
        <v>17</v>
      </c>
      <c r="FE25" s="185" t="s">
        <v>25</v>
      </c>
      <c r="FF25" s="185">
        <v>2</v>
      </c>
      <c r="FG25" s="185" t="s">
        <v>2668</v>
      </c>
      <c r="FH25" s="185" t="s">
        <v>17</v>
      </c>
      <c r="FI25" s="182">
        <v>44384</v>
      </c>
      <c r="FJ25" s="191" t="s">
        <v>416</v>
      </c>
      <c r="FK25" s="192">
        <v>0</v>
      </c>
      <c r="FL25" s="192">
        <v>0</v>
      </c>
      <c r="FM25" s="192" t="s">
        <v>25</v>
      </c>
      <c r="FN25" s="192">
        <v>2</v>
      </c>
      <c r="FO25" s="192">
        <v>0</v>
      </c>
      <c r="FP25" s="189">
        <v>0</v>
      </c>
      <c r="FQ25" s="190">
        <v>43510</v>
      </c>
      <c r="FR25" s="191" t="s">
        <v>417</v>
      </c>
      <c r="FS25" s="185">
        <v>0</v>
      </c>
      <c r="FT25" s="185">
        <v>0</v>
      </c>
      <c r="FU25" s="185" t="s">
        <v>25</v>
      </c>
      <c r="FV25" s="185">
        <v>2</v>
      </c>
      <c r="FW25" s="185">
        <v>0</v>
      </c>
      <c r="FX25" s="185">
        <v>0</v>
      </c>
      <c r="FY25" s="182">
        <v>43510</v>
      </c>
      <c r="FZ25" s="192" t="s">
        <v>3531</v>
      </c>
      <c r="GA25" s="192">
        <v>1</v>
      </c>
      <c r="GB25" s="192" t="s">
        <v>2484</v>
      </c>
      <c r="GC25" s="192" t="s">
        <v>25</v>
      </c>
      <c r="GD25" s="192">
        <v>2</v>
      </c>
      <c r="GE25" s="192" t="s">
        <v>17</v>
      </c>
      <c r="GF25" s="192" t="s">
        <v>17</v>
      </c>
      <c r="GG25" s="193">
        <v>44496</v>
      </c>
      <c r="GH25" s="191" t="s">
        <v>3537</v>
      </c>
      <c r="GI25" s="185">
        <v>1</v>
      </c>
      <c r="GJ25" s="185" t="s">
        <v>2484</v>
      </c>
      <c r="GK25" s="185" t="s">
        <v>25</v>
      </c>
      <c r="GL25" s="185">
        <v>2</v>
      </c>
      <c r="GM25" s="185" t="s">
        <v>17</v>
      </c>
      <c r="GN25" s="185" t="s">
        <v>17</v>
      </c>
      <c r="GO25" s="182">
        <v>44496</v>
      </c>
      <c r="GP25" s="192" t="s">
        <v>3532</v>
      </c>
      <c r="GQ25" s="192">
        <v>0</v>
      </c>
      <c r="GR25" s="192" t="s">
        <v>2484</v>
      </c>
      <c r="GS25" s="192" t="s">
        <v>25</v>
      </c>
      <c r="GT25" s="192">
        <v>2</v>
      </c>
      <c r="GU25" s="192" t="s">
        <v>17</v>
      </c>
      <c r="GV25" s="192" t="s">
        <v>17</v>
      </c>
      <c r="GW25" s="193">
        <v>44496</v>
      </c>
      <c r="GX25" s="191" t="s">
        <v>3538</v>
      </c>
      <c r="GY25" s="185">
        <v>0</v>
      </c>
      <c r="GZ25" s="185" t="s">
        <v>2484</v>
      </c>
      <c r="HA25" s="185" t="s">
        <v>25</v>
      </c>
      <c r="HB25" s="185">
        <v>2</v>
      </c>
      <c r="HC25" s="185" t="s">
        <v>17</v>
      </c>
      <c r="HD25" s="185" t="s">
        <v>17</v>
      </c>
      <c r="HE25" s="182">
        <v>44496</v>
      </c>
      <c r="HF25" s="192" t="s">
        <v>3530</v>
      </c>
      <c r="HG25" s="192">
        <v>0</v>
      </c>
      <c r="HH25" s="192" t="s">
        <v>2484</v>
      </c>
      <c r="HI25" s="192" t="s">
        <v>25</v>
      </c>
      <c r="HJ25" s="192">
        <v>2</v>
      </c>
      <c r="HK25" s="192" t="s">
        <v>17</v>
      </c>
      <c r="HL25" s="192" t="s">
        <v>17</v>
      </c>
      <c r="HM25" s="193">
        <v>44496</v>
      </c>
      <c r="HN25" s="191" t="s">
        <v>3536</v>
      </c>
      <c r="HO25" s="185">
        <v>2</v>
      </c>
      <c r="HP25" s="185" t="s">
        <v>2484</v>
      </c>
      <c r="HQ25" s="185" t="s">
        <v>25</v>
      </c>
      <c r="HR25" s="185">
        <v>2</v>
      </c>
      <c r="HS25" s="185" t="s">
        <v>17</v>
      </c>
      <c r="HT25" s="185" t="s">
        <v>17</v>
      </c>
      <c r="HU25" s="182">
        <v>44496</v>
      </c>
      <c r="HV25" s="192" t="s">
        <v>3533</v>
      </c>
      <c r="HW25" s="192">
        <v>0</v>
      </c>
      <c r="HX25" s="192" t="s">
        <v>2484</v>
      </c>
      <c r="HY25" s="192" t="s">
        <v>25</v>
      </c>
      <c r="HZ25" s="192">
        <v>2</v>
      </c>
      <c r="IA25" s="192" t="s">
        <v>17</v>
      </c>
      <c r="IB25" s="192" t="s">
        <v>17</v>
      </c>
      <c r="IC25" s="193">
        <v>44496</v>
      </c>
      <c r="ID25" s="191" t="s">
        <v>3535</v>
      </c>
      <c r="IE25" s="185">
        <v>0</v>
      </c>
      <c r="IF25" s="185" t="s">
        <v>2484</v>
      </c>
      <c r="IG25" s="185" t="s">
        <v>25</v>
      </c>
      <c r="IH25" s="185">
        <v>2</v>
      </c>
      <c r="II25" s="185" t="s">
        <v>17</v>
      </c>
      <c r="IJ25" s="185" t="s">
        <v>17</v>
      </c>
      <c r="IK25" s="182">
        <v>44496</v>
      </c>
      <c r="IL25" s="192" t="s">
        <v>3534</v>
      </c>
      <c r="IM25" s="192">
        <v>1</v>
      </c>
      <c r="IN25" s="192" t="s">
        <v>2484</v>
      </c>
      <c r="IO25" s="192" t="s">
        <v>25</v>
      </c>
      <c r="IP25" s="192">
        <v>2</v>
      </c>
      <c r="IQ25" s="192" t="s">
        <v>17</v>
      </c>
      <c r="IR25" s="192" t="s">
        <v>17</v>
      </c>
      <c r="IS25" s="193">
        <v>44496</v>
      </c>
    </row>
    <row r="26" spans="1:253" s="187" customFormat="1" ht="13" customHeight="1" x14ac:dyDescent="0.25">
      <c r="A26" s="187" t="s">
        <v>418</v>
      </c>
      <c r="B26" s="187" t="s">
        <v>8569</v>
      </c>
      <c r="C26" s="187" t="s">
        <v>419</v>
      </c>
      <c r="D26" s="187" t="s">
        <v>411</v>
      </c>
      <c r="E26" s="187" t="s">
        <v>8011</v>
      </c>
      <c r="F26" s="187" t="s">
        <v>7353</v>
      </c>
      <c r="G26" s="180">
        <v>1024000</v>
      </c>
      <c r="H26" s="181" t="s">
        <v>7308</v>
      </c>
      <c r="I26" s="181" t="s">
        <v>25</v>
      </c>
      <c r="J26" s="181">
        <v>2</v>
      </c>
      <c r="K26" s="181" t="s">
        <v>7310</v>
      </c>
      <c r="L26" s="181" t="s">
        <v>7309</v>
      </c>
      <c r="M26" s="182">
        <v>44706</v>
      </c>
      <c r="N26" s="191" t="s">
        <v>2810</v>
      </c>
      <c r="O26" s="183">
        <v>23180</v>
      </c>
      <c r="P26" s="183" t="s">
        <v>2801</v>
      </c>
      <c r="Q26" s="183" t="s">
        <v>25</v>
      </c>
      <c r="R26" s="183">
        <v>2</v>
      </c>
      <c r="S26" s="183" t="s">
        <v>2809</v>
      </c>
      <c r="T26" s="183" t="s">
        <v>2802</v>
      </c>
      <c r="U26" s="184">
        <v>44451</v>
      </c>
      <c r="V26" s="191" t="s">
        <v>7355</v>
      </c>
      <c r="W26" s="181">
        <v>1024000</v>
      </c>
      <c r="X26" s="181" t="s">
        <v>7308</v>
      </c>
      <c r="Y26" s="181" t="s">
        <v>25</v>
      </c>
      <c r="Z26" s="181">
        <v>2</v>
      </c>
      <c r="AA26" s="181" t="s">
        <v>7354</v>
      </c>
      <c r="AB26" s="181" t="s">
        <v>7309</v>
      </c>
      <c r="AC26" s="182">
        <v>44706</v>
      </c>
      <c r="AD26" s="191" t="s">
        <v>7358</v>
      </c>
      <c r="AE26" s="189">
        <v>554000</v>
      </c>
      <c r="AF26" s="189" t="s">
        <v>7356</v>
      </c>
      <c r="AG26" s="189" t="s">
        <v>25</v>
      </c>
      <c r="AH26" s="189">
        <v>2</v>
      </c>
      <c r="AI26" s="189" t="s">
        <v>7357</v>
      </c>
      <c r="AJ26" s="189" t="s">
        <v>7333</v>
      </c>
      <c r="AK26" s="190">
        <v>44706</v>
      </c>
      <c r="AL26" s="191" t="s">
        <v>2812</v>
      </c>
      <c r="AM26" s="181" t="s">
        <v>17</v>
      </c>
      <c r="AN26" s="181" t="s">
        <v>17</v>
      </c>
      <c r="AO26" s="181" t="s">
        <v>17</v>
      </c>
      <c r="AP26" s="181" t="s">
        <v>17</v>
      </c>
      <c r="AQ26" s="181" t="s">
        <v>2811</v>
      </c>
      <c r="AR26" s="181" t="s">
        <v>17</v>
      </c>
      <c r="AS26" s="182">
        <v>44451</v>
      </c>
      <c r="AT26" s="192" t="s">
        <v>423</v>
      </c>
      <c r="AU26" s="189">
        <v>0</v>
      </c>
      <c r="AV26" s="189">
        <v>0</v>
      </c>
      <c r="AW26" s="189" t="s">
        <v>25</v>
      </c>
      <c r="AX26" s="189">
        <v>2</v>
      </c>
      <c r="AY26" s="189">
        <v>0</v>
      </c>
      <c r="AZ26" s="189">
        <v>0</v>
      </c>
      <c r="BA26" s="190">
        <v>43510</v>
      </c>
      <c r="BB26" s="191" t="s">
        <v>1071</v>
      </c>
      <c r="BC26" s="181" t="s">
        <v>17</v>
      </c>
      <c r="BD26" s="181" t="s">
        <v>1068</v>
      </c>
      <c r="BE26" s="181" t="s">
        <v>25</v>
      </c>
      <c r="BF26" s="181">
        <v>2</v>
      </c>
      <c r="BG26" s="181" t="s">
        <v>1070</v>
      </c>
      <c r="BH26" s="181" t="s">
        <v>1069</v>
      </c>
      <c r="BI26" s="182">
        <v>43612</v>
      </c>
      <c r="BJ26" s="192" t="s">
        <v>7359</v>
      </c>
      <c r="BK26" s="192">
        <v>0</v>
      </c>
      <c r="BL26" s="192" t="s">
        <v>7321</v>
      </c>
      <c r="BM26" s="192" t="s">
        <v>25</v>
      </c>
      <c r="BN26" s="192">
        <v>2</v>
      </c>
      <c r="BO26" s="192" t="s">
        <v>7322</v>
      </c>
      <c r="BP26" s="189" t="s">
        <v>1773</v>
      </c>
      <c r="BQ26" s="193">
        <v>44706</v>
      </c>
      <c r="BR26" s="191" t="s">
        <v>420</v>
      </c>
      <c r="BS26" s="185">
        <v>0</v>
      </c>
      <c r="BT26" s="185">
        <v>0</v>
      </c>
      <c r="BU26" s="185" t="s">
        <v>25</v>
      </c>
      <c r="BV26" s="185">
        <v>2</v>
      </c>
      <c r="BW26" s="185">
        <v>0</v>
      </c>
      <c r="BX26" s="185">
        <v>0</v>
      </c>
      <c r="BY26" s="182">
        <v>43510</v>
      </c>
      <c r="BZ26" s="192" t="s">
        <v>421</v>
      </c>
      <c r="CA26" s="192">
        <v>0</v>
      </c>
      <c r="CB26" s="192">
        <v>0</v>
      </c>
      <c r="CC26" s="192" t="s">
        <v>25</v>
      </c>
      <c r="CD26" s="192">
        <v>2</v>
      </c>
      <c r="CE26" s="192">
        <v>0</v>
      </c>
      <c r="CF26" s="192">
        <v>0</v>
      </c>
      <c r="CG26" s="193">
        <v>43510</v>
      </c>
      <c r="CH26" s="191" t="s">
        <v>9067</v>
      </c>
      <c r="CI26" s="192" t="e">
        <v>#N/A</v>
      </c>
      <c r="CJ26" s="192" t="e">
        <v>#N/A</v>
      </c>
      <c r="CK26" s="192" t="e">
        <v>#N/A</v>
      </c>
      <c r="CL26" s="192" t="e">
        <v>#N/A</v>
      </c>
      <c r="CM26" s="192" t="e">
        <v>#N/A</v>
      </c>
      <c r="CN26" s="192" t="e">
        <v>#N/A</v>
      </c>
      <c r="CO26" s="194" t="e">
        <v>#N/A</v>
      </c>
      <c r="CP26" s="192" t="s">
        <v>422</v>
      </c>
      <c r="CQ26" s="185" t="s">
        <v>17</v>
      </c>
      <c r="CR26" s="185">
        <v>0</v>
      </c>
      <c r="CS26" s="185" t="s">
        <v>25</v>
      </c>
      <c r="CT26" s="185">
        <v>2</v>
      </c>
      <c r="CU26" s="185">
        <v>0</v>
      </c>
      <c r="CV26" s="185">
        <v>0</v>
      </c>
      <c r="CW26" s="182">
        <v>43510</v>
      </c>
      <c r="CX26" s="192" t="s">
        <v>7362</v>
      </c>
      <c r="CY26" s="189">
        <v>132000</v>
      </c>
      <c r="CZ26" s="189" t="s">
        <v>7356</v>
      </c>
      <c r="DA26" s="189" t="s">
        <v>25</v>
      </c>
      <c r="DB26" s="189">
        <v>2</v>
      </c>
      <c r="DC26" s="189" t="s">
        <v>7367</v>
      </c>
      <c r="DD26" s="189" t="s">
        <v>7333</v>
      </c>
      <c r="DE26" s="195">
        <v>44706</v>
      </c>
      <c r="DF26" s="191" t="s">
        <v>7365</v>
      </c>
      <c r="DG26" s="181">
        <v>470000</v>
      </c>
      <c r="DH26" s="185" t="s">
        <v>7363</v>
      </c>
      <c r="DI26" s="185" t="s">
        <v>25</v>
      </c>
      <c r="DJ26" s="185">
        <v>2</v>
      </c>
      <c r="DK26" s="185" t="s">
        <v>4474</v>
      </c>
      <c r="DL26" s="185" t="s">
        <v>7364</v>
      </c>
      <c r="DM26" s="182">
        <v>44706</v>
      </c>
      <c r="DN26" s="192" t="s">
        <v>7366</v>
      </c>
      <c r="DO26" s="189">
        <v>422000</v>
      </c>
      <c r="DP26" s="192" t="s">
        <v>7356</v>
      </c>
      <c r="DQ26" s="192" t="s">
        <v>25</v>
      </c>
      <c r="DR26" s="192">
        <v>2</v>
      </c>
      <c r="DS26" s="192" t="s">
        <v>7328</v>
      </c>
      <c r="DT26" s="192" t="s">
        <v>7333</v>
      </c>
      <c r="DU26" s="193">
        <v>44706</v>
      </c>
      <c r="DV26" s="191" t="s">
        <v>7368</v>
      </c>
      <c r="DW26" s="181">
        <v>127000</v>
      </c>
      <c r="DX26" s="185" t="s">
        <v>7356</v>
      </c>
      <c r="DY26" s="185" t="s">
        <v>25</v>
      </c>
      <c r="DZ26" s="185">
        <v>2</v>
      </c>
      <c r="EA26" s="185" t="s">
        <v>7367</v>
      </c>
      <c r="EB26" s="185" t="s">
        <v>7333</v>
      </c>
      <c r="EC26" s="182">
        <v>44706</v>
      </c>
      <c r="ED26" s="192" t="s">
        <v>7369</v>
      </c>
      <c r="EE26" s="189">
        <v>5000</v>
      </c>
      <c r="EF26" s="192" t="s">
        <v>7356</v>
      </c>
      <c r="EG26" s="192" t="s">
        <v>25</v>
      </c>
      <c r="EH26" s="192">
        <v>2</v>
      </c>
      <c r="EI26" s="192" t="s">
        <v>7334</v>
      </c>
      <c r="EJ26" s="192" t="s">
        <v>7333</v>
      </c>
      <c r="EK26" s="193">
        <v>44706</v>
      </c>
      <c r="EL26" s="191" t="s">
        <v>7370</v>
      </c>
      <c r="EM26" s="181">
        <v>0</v>
      </c>
      <c r="EN26" s="185" t="s">
        <v>17</v>
      </c>
      <c r="EO26" s="185" t="s">
        <v>25</v>
      </c>
      <c r="EP26" s="185">
        <v>2</v>
      </c>
      <c r="EQ26" s="185" t="s">
        <v>7336</v>
      </c>
      <c r="ER26" s="185" t="s">
        <v>17</v>
      </c>
      <c r="ES26" s="182">
        <v>44706</v>
      </c>
      <c r="ET26" s="192" t="s">
        <v>7360</v>
      </c>
      <c r="EU26" s="192">
        <v>0</v>
      </c>
      <c r="EV26" s="192" t="s">
        <v>7321</v>
      </c>
      <c r="EW26" s="192" t="s">
        <v>25</v>
      </c>
      <c r="EX26" s="192">
        <v>2</v>
      </c>
      <c r="EY26" s="192" t="s">
        <v>7322</v>
      </c>
      <c r="EZ26" s="192" t="s">
        <v>1773</v>
      </c>
      <c r="FA26" s="193">
        <v>44706</v>
      </c>
      <c r="FB26" s="191" t="s">
        <v>2813</v>
      </c>
      <c r="FC26" s="185">
        <v>5</v>
      </c>
      <c r="FD26" s="185" t="s">
        <v>17</v>
      </c>
      <c r="FE26" s="185" t="s">
        <v>25</v>
      </c>
      <c r="FF26" s="185">
        <v>2</v>
      </c>
      <c r="FG26" s="185" t="s">
        <v>2805</v>
      </c>
      <c r="FH26" s="185" t="s">
        <v>17</v>
      </c>
      <c r="FI26" s="182">
        <v>44451</v>
      </c>
      <c r="FJ26" s="191" t="s">
        <v>424</v>
      </c>
      <c r="FK26" s="192">
        <v>0</v>
      </c>
      <c r="FL26" s="192">
        <v>0</v>
      </c>
      <c r="FM26" s="192" t="s">
        <v>25</v>
      </c>
      <c r="FN26" s="192">
        <v>2</v>
      </c>
      <c r="FO26" s="192">
        <v>0</v>
      </c>
      <c r="FP26" s="189">
        <v>0</v>
      </c>
      <c r="FQ26" s="190">
        <v>43510</v>
      </c>
      <c r="FR26" s="191" t="s">
        <v>425</v>
      </c>
      <c r="FS26" s="185">
        <v>0</v>
      </c>
      <c r="FT26" s="185">
        <v>0</v>
      </c>
      <c r="FU26" s="185" t="s">
        <v>25</v>
      </c>
      <c r="FV26" s="185">
        <v>2</v>
      </c>
      <c r="FW26" s="185">
        <v>0</v>
      </c>
      <c r="FX26" s="185">
        <v>0</v>
      </c>
      <c r="FY26" s="182">
        <v>43510</v>
      </c>
      <c r="FZ26" s="192" t="s">
        <v>3540</v>
      </c>
      <c r="GA26" s="192">
        <v>1</v>
      </c>
      <c r="GB26" s="192" t="s">
        <v>2484</v>
      </c>
      <c r="GC26" s="192" t="s">
        <v>25</v>
      </c>
      <c r="GD26" s="192">
        <v>2</v>
      </c>
      <c r="GE26" s="192" t="s">
        <v>17</v>
      </c>
      <c r="GF26" s="192" t="s">
        <v>17</v>
      </c>
      <c r="GG26" s="193">
        <v>44496</v>
      </c>
      <c r="GH26" s="191" t="s">
        <v>3546</v>
      </c>
      <c r="GI26" s="185">
        <v>1</v>
      </c>
      <c r="GJ26" s="185" t="s">
        <v>2484</v>
      </c>
      <c r="GK26" s="185" t="s">
        <v>25</v>
      </c>
      <c r="GL26" s="185">
        <v>2</v>
      </c>
      <c r="GM26" s="185" t="s">
        <v>17</v>
      </c>
      <c r="GN26" s="185" t="s">
        <v>17</v>
      </c>
      <c r="GO26" s="182">
        <v>44496</v>
      </c>
      <c r="GP26" s="192" t="s">
        <v>3541</v>
      </c>
      <c r="GQ26" s="192">
        <v>0</v>
      </c>
      <c r="GR26" s="192" t="s">
        <v>2484</v>
      </c>
      <c r="GS26" s="192" t="s">
        <v>25</v>
      </c>
      <c r="GT26" s="192">
        <v>2</v>
      </c>
      <c r="GU26" s="192" t="s">
        <v>17</v>
      </c>
      <c r="GV26" s="192" t="s">
        <v>17</v>
      </c>
      <c r="GW26" s="193">
        <v>44496</v>
      </c>
      <c r="GX26" s="191" t="s">
        <v>3547</v>
      </c>
      <c r="GY26" s="185">
        <v>0</v>
      </c>
      <c r="GZ26" s="185" t="s">
        <v>2484</v>
      </c>
      <c r="HA26" s="185" t="s">
        <v>25</v>
      </c>
      <c r="HB26" s="185">
        <v>2</v>
      </c>
      <c r="HC26" s="185" t="s">
        <v>17</v>
      </c>
      <c r="HD26" s="185" t="s">
        <v>17</v>
      </c>
      <c r="HE26" s="182">
        <v>44496</v>
      </c>
      <c r="HF26" s="192" t="s">
        <v>3539</v>
      </c>
      <c r="HG26" s="192">
        <v>0</v>
      </c>
      <c r="HH26" s="192" t="s">
        <v>2484</v>
      </c>
      <c r="HI26" s="192" t="s">
        <v>25</v>
      </c>
      <c r="HJ26" s="192">
        <v>2</v>
      </c>
      <c r="HK26" s="192" t="s">
        <v>17</v>
      </c>
      <c r="HL26" s="192" t="s">
        <v>17</v>
      </c>
      <c r="HM26" s="193">
        <v>44496</v>
      </c>
      <c r="HN26" s="191" t="s">
        <v>3545</v>
      </c>
      <c r="HO26" s="185">
        <v>2</v>
      </c>
      <c r="HP26" s="185" t="s">
        <v>2484</v>
      </c>
      <c r="HQ26" s="185" t="s">
        <v>25</v>
      </c>
      <c r="HR26" s="185">
        <v>2</v>
      </c>
      <c r="HS26" s="185" t="s">
        <v>17</v>
      </c>
      <c r="HT26" s="185" t="s">
        <v>17</v>
      </c>
      <c r="HU26" s="182">
        <v>44496</v>
      </c>
      <c r="HV26" s="192" t="s">
        <v>3542</v>
      </c>
      <c r="HW26" s="192">
        <v>0</v>
      </c>
      <c r="HX26" s="192" t="s">
        <v>2484</v>
      </c>
      <c r="HY26" s="192" t="s">
        <v>25</v>
      </c>
      <c r="HZ26" s="192">
        <v>2</v>
      </c>
      <c r="IA26" s="192" t="s">
        <v>17</v>
      </c>
      <c r="IB26" s="192" t="s">
        <v>17</v>
      </c>
      <c r="IC26" s="193">
        <v>44496</v>
      </c>
      <c r="ID26" s="191" t="s">
        <v>3544</v>
      </c>
      <c r="IE26" s="185">
        <v>0</v>
      </c>
      <c r="IF26" s="185" t="s">
        <v>2484</v>
      </c>
      <c r="IG26" s="185" t="s">
        <v>25</v>
      </c>
      <c r="IH26" s="185">
        <v>2</v>
      </c>
      <c r="II26" s="185" t="s">
        <v>17</v>
      </c>
      <c r="IJ26" s="185" t="s">
        <v>17</v>
      </c>
      <c r="IK26" s="182">
        <v>44496</v>
      </c>
      <c r="IL26" s="192" t="s">
        <v>3543</v>
      </c>
      <c r="IM26" s="192">
        <v>1</v>
      </c>
      <c r="IN26" s="192" t="s">
        <v>2484</v>
      </c>
      <c r="IO26" s="192" t="s">
        <v>25</v>
      </c>
      <c r="IP26" s="192">
        <v>2</v>
      </c>
      <c r="IQ26" s="192" t="s">
        <v>17</v>
      </c>
      <c r="IR26" s="192" t="s">
        <v>17</v>
      </c>
      <c r="IS26" s="193">
        <v>44496</v>
      </c>
    </row>
    <row r="27" spans="1:253" s="187" customFormat="1" ht="13" customHeight="1" x14ac:dyDescent="0.25">
      <c r="A27" s="187" t="s">
        <v>5178</v>
      </c>
      <c r="B27" s="187" t="s">
        <v>8521</v>
      </c>
      <c r="C27" s="187" t="s">
        <v>5179</v>
      </c>
      <c r="D27" s="187" t="s">
        <v>5180</v>
      </c>
      <c r="E27" s="187" t="s">
        <v>8016</v>
      </c>
      <c r="F27" s="187" t="s">
        <v>5182</v>
      </c>
      <c r="G27" s="180">
        <v>10800000</v>
      </c>
      <c r="H27" s="181" t="s">
        <v>5135</v>
      </c>
      <c r="I27" s="181" t="s">
        <v>50</v>
      </c>
      <c r="J27" s="181">
        <v>1</v>
      </c>
      <c r="K27" s="181" t="s">
        <v>2280</v>
      </c>
      <c r="L27" s="181" t="s">
        <v>5181</v>
      </c>
      <c r="M27" s="182">
        <v>44613</v>
      </c>
      <c r="N27" s="191" t="s">
        <v>5184</v>
      </c>
      <c r="O27" s="183">
        <v>48300</v>
      </c>
      <c r="P27" s="183" t="s">
        <v>5135</v>
      </c>
      <c r="Q27" s="183" t="s">
        <v>50</v>
      </c>
      <c r="R27" s="183">
        <v>1</v>
      </c>
      <c r="S27" s="183" t="s">
        <v>5183</v>
      </c>
      <c r="T27" s="183" t="s">
        <v>5181</v>
      </c>
      <c r="U27" s="184">
        <v>44613</v>
      </c>
      <c r="V27" s="191" t="s">
        <v>5186</v>
      </c>
      <c r="W27" s="181">
        <v>10800000</v>
      </c>
      <c r="X27" s="181" t="s">
        <v>5135</v>
      </c>
      <c r="Y27" s="181" t="s">
        <v>25</v>
      </c>
      <c r="Z27" s="181">
        <v>2</v>
      </c>
      <c r="AA27" s="181" t="s">
        <v>5185</v>
      </c>
      <c r="AB27" s="181" t="s">
        <v>5181</v>
      </c>
      <c r="AC27" s="182">
        <v>44613</v>
      </c>
      <c r="AD27" s="191" t="s">
        <v>5190</v>
      </c>
      <c r="AE27" s="189">
        <v>131000</v>
      </c>
      <c r="AF27" s="189" t="s">
        <v>5187</v>
      </c>
      <c r="AG27" s="189" t="s">
        <v>25</v>
      </c>
      <c r="AH27" s="189">
        <v>2</v>
      </c>
      <c r="AI27" s="189" t="s">
        <v>5189</v>
      </c>
      <c r="AJ27" s="189" t="s">
        <v>5188</v>
      </c>
      <c r="AK27" s="190">
        <v>44613</v>
      </c>
      <c r="AL27" s="191" t="s">
        <v>5193</v>
      </c>
      <c r="AM27" s="181">
        <v>121000</v>
      </c>
      <c r="AN27" s="181" t="s">
        <v>5060</v>
      </c>
      <c r="AO27" s="181" t="s">
        <v>25</v>
      </c>
      <c r="AP27" s="181">
        <v>2</v>
      </c>
      <c r="AQ27" s="181" t="s">
        <v>5192</v>
      </c>
      <c r="AR27" s="181" t="s">
        <v>5191</v>
      </c>
      <c r="AS27" s="182">
        <v>44613</v>
      </c>
      <c r="AT27" s="192" t="s">
        <v>5195</v>
      </c>
      <c r="AU27" s="189" t="s">
        <v>17</v>
      </c>
      <c r="AV27" s="189" t="s">
        <v>2046</v>
      </c>
      <c r="AW27" s="189" t="s">
        <v>17</v>
      </c>
      <c r="AX27" s="189" t="s">
        <v>17</v>
      </c>
      <c r="AY27" s="189" t="s">
        <v>5166</v>
      </c>
      <c r="AZ27" s="189" t="s">
        <v>17</v>
      </c>
      <c r="BA27" s="190">
        <v>44613</v>
      </c>
      <c r="BB27" s="191" t="s">
        <v>5194</v>
      </c>
      <c r="BC27" s="181" t="s">
        <v>17</v>
      </c>
      <c r="BD27" s="181" t="s">
        <v>2046</v>
      </c>
      <c r="BE27" s="181" t="s">
        <v>17</v>
      </c>
      <c r="BF27" s="181" t="s">
        <v>17</v>
      </c>
      <c r="BG27" s="181" t="s">
        <v>5166</v>
      </c>
      <c r="BH27" s="181" t="s">
        <v>17</v>
      </c>
      <c r="BI27" s="182">
        <v>44613</v>
      </c>
      <c r="BJ27" s="192" t="s">
        <v>5196</v>
      </c>
      <c r="BK27" s="192" t="s">
        <v>17</v>
      </c>
      <c r="BL27" s="192" t="s">
        <v>17</v>
      </c>
      <c r="BM27" s="192" t="s">
        <v>17</v>
      </c>
      <c r="BN27" s="192" t="s">
        <v>17</v>
      </c>
      <c r="BO27" s="192" t="s">
        <v>5166</v>
      </c>
      <c r="BP27" s="189" t="s">
        <v>17</v>
      </c>
      <c r="BQ27" s="193">
        <v>44613</v>
      </c>
      <c r="BR27" s="191" t="s">
        <v>9068</v>
      </c>
      <c r="BS27" s="185" t="e">
        <v>#N/A</v>
      </c>
      <c r="BT27" s="185" t="e">
        <v>#N/A</v>
      </c>
      <c r="BU27" s="185" t="e">
        <v>#N/A</v>
      </c>
      <c r="BV27" s="185" t="e">
        <v>#N/A</v>
      </c>
      <c r="BW27" s="185" t="e">
        <v>#N/A</v>
      </c>
      <c r="BX27" s="185" t="e">
        <v>#N/A</v>
      </c>
      <c r="BY27" s="182" t="e">
        <v>#N/A</v>
      </c>
      <c r="BZ27" s="192" t="s">
        <v>9069</v>
      </c>
      <c r="CA27" s="192" t="e">
        <v>#N/A</v>
      </c>
      <c r="CB27" s="192" t="e">
        <v>#N/A</v>
      </c>
      <c r="CC27" s="192" t="e">
        <v>#N/A</v>
      </c>
      <c r="CD27" s="192" t="e">
        <v>#N/A</v>
      </c>
      <c r="CE27" s="192" t="e">
        <v>#N/A</v>
      </c>
      <c r="CF27" s="192" t="e">
        <v>#N/A</v>
      </c>
      <c r="CG27" s="193" t="e">
        <v>#N/A</v>
      </c>
      <c r="CH27" s="191" t="s">
        <v>9070</v>
      </c>
      <c r="CI27" s="192" t="e">
        <v>#N/A</v>
      </c>
      <c r="CJ27" s="192" t="e">
        <v>#N/A</v>
      </c>
      <c r="CK27" s="192" t="e">
        <v>#N/A</v>
      </c>
      <c r="CL27" s="192" t="e">
        <v>#N/A</v>
      </c>
      <c r="CM27" s="192" t="e">
        <v>#N/A</v>
      </c>
      <c r="CN27" s="192" t="e">
        <v>#N/A</v>
      </c>
      <c r="CO27" s="194" t="e">
        <v>#N/A</v>
      </c>
      <c r="CP27" s="192" t="s">
        <v>9071</v>
      </c>
      <c r="CQ27" s="185" t="e">
        <v>#N/A</v>
      </c>
      <c r="CR27" s="185" t="e">
        <v>#N/A</v>
      </c>
      <c r="CS27" s="185" t="e">
        <v>#N/A</v>
      </c>
      <c r="CT27" s="185" t="e">
        <v>#N/A</v>
      </c>
      <c r="CU27" s="185" t="e">
        <v>#N/A</v>
      </c>
      <c r="CV27" s="185" t="e">
        <v>#N/A</v>
      </c>
      <c r="CW27" s="182" t="e">
        <v>#N/A</v>
      </c>
      <c r="CX27" s="192" t="s">
        <v>5198</v>
      </c>
      <c r="CY27" s="189">
        <v>99000</v>
      </c>
      <c r="CZ27" s="189" t="s">
        <v>5083</v>
      </c>
      <c r="DA27" s="189" t="s">
        <v>25</v>
      </c>
      <c r="DB27" s="189">
        <v>2</v>
      </c>
      <c r="DC27" s="189" t="s">
        <v>5201</v>
      </c>
      <c r="DD27" s="189" t="s">
        <v>5061</v>
      </c>
      <c r="DE27" s="195">
        <v>44613</v>
      </c>
      <c r="DF27" s="191" t="s">
        <v>5199</v>
      </c>
      <c r="DG27" s="181">
        <v>10669000</v>
      </c>
      <c r="DH27" s="185" t="s">
        <v>5083</v>
      </c>
      <c r="DI27" s="185" t="s">
        <v>25</v>
      </c>
      <c r="DJ27" s="185">
        <v>2</v>
      </c>
      <c r="DK27" s="185" t="s">
        <v>5066</v>
      </c>
      <c r="DL27" s="185" t="s">
        <v>5061</v>
      </c>
      <c r="DM27" s="182">
        <v>44613</v>
      </c>
      <c r="DN27" s="192" t="s">
        <v>5200</v>
      </c>
      <c r="DO27" s="189">
        <v>31000</v>
      </c>
      <c r="DP27" s="192" t="s">
        <v>5083</v>
      </c>
      <c r="DQ27" s="192" t="s">
        <v>25</v>
      </c>
      <c r="DR27" s="192">
        <v>2</v>
      </c>
      <c r="DS27" s="192" t="s">
        <v>5068</v>
      </c>
      <c r="DT27" s="192" t="s">
        <v>5061</v>
      </c>
      <c r="DU27" s="193">
        <v>44613</v>
      </c>
      <c r="DV27" s="191" t="s">
        <v>5202</v>
      </c>
      <c r="DW27" s="181">
        <v>99000</v>
      </c>
      <c r="DX27" s="185" t="s">
        <v>5083</v>
      </c>
      <c r="DY27" s="185" t="s">
        <v>25</v>
      </c>
      <c r="DZ27" s="185">
        <v>2</v>
      </c>
      <c r="EA27" s="185" t="s">
        <v>5201</v>
      </c>
      <c r="EB27" s="185" t="s">
        <v>5061</v>
      </c>
      <c r="EC27" s="182">
        <v>44613</v>
      </c>
      <c r="ED27" s="192" t="s">
        <v>5204</v>
      </c>
      <c r="EE27" s="189">
        <v>0</v>
      </c>
      <c r="EF27" s="192" t="s">
        <v>17</v>
      </c>
      <c r="EG27" s="192" t="s">
        <v>22</v>
      </c>
      <c r="EH27" s="192">
        <v>3</v>
      </c>
      <c r="EI27" s="192" t="s">
        <v>5203</v>
      </c>
      <c r="EJ27" s="192" t="s">
        <v>17</v>
      </c>
      <c r="EK27" s="193">
        <v>44613</v>
      </c>
      <c r="EL27" s="191" t="s">
        <v>5205</v>
      </c>
      <c r="EM27" s="181">
        <v>0</v>
      </c>
      <c r="EN27" s="185" t="s">
        <v>17</v>
      </c>
      <c r="EO27" s="185" t="s">
        <v>22</v>
      </c>
      <c r="EP27" s="185">
        <v>3</v>
      </c>
      <c r="EQ27" s="185" t="s">
        <v>5203</v>
      </c>
      <c r="ER27" s="185" t="s">
        <v>17</v>
      </c>
      <c r="ES27" s="182">
        <v>44613</v>
      </c>
      <c r="ET27" s="192" t="s">
        <v>5197</v>
      </c>
      <c r="EU27" s="192" t="s">
        <v>17</v>
      </c>
      <c r="EV27" s="192" t="s">
        <v>17</v>
      </c>
      <c r="EW27" s="192" t="s">
        <v>17</v>
      </c>
      <c r="EX27" s="192" t="s">
        <v>17</v>
      </c>
      <c r="EY27" s="192" t="s">
        <v>5166</v>
      </c>
      <c r="EZ27" s="192" t="s">
        <v>17</v>
      </c>
      <c r="FA27" s="193">
        <v>44613</v>
      </c>
      <c r="FB27" s="191" t="s">
        <v>5208</v>
      </c>
      <c r="FC27" s="185">
        <v>2</v>
      </c>
      <c r="FD27" s="185" t="s">
        <v>5083</v>
      </c>
      <c r="FE27" s="185" t="s">
        <v>25</v>
      </c>
      <c r="FF27" s="185">
        <v>2</v>
      </c>
      <c r="FG27" s="185" t="s">
        <v>5206</v>
      </c>
      <c r="FH27" s="185" t="s">
        <v>5061</v>
      </c>
      <c r="FI27" s="182">
        <v>44613</v>
      </c>
      <c r="FJ27" s="191" t="s">
        <v>9072</v>
      </c>
      <c r="FK27" s="192" t="e">
        <v>#N/A</v>
      </c>
      <c r="FL27" s="192" t="e">
        <v>#N/A</v>
      </c>
      <c r="FM27" s="192" t="e">
        <v>#N/A</v>
      </c>
      <c r="FN27" s="192" t="e">
        <v>#N/A</v>
      </c>
      <c r="FO27" s="192" t="e">
        <v>#N/A</v>
      </c>
      <c r="FP27" s="189" t="e">
        <v>#N/A</v>
      </c>
      <c r="FQ27" s="190" t="e">
        <v>#N/A</v>
      </c>
      <c r="FR27" s="191" t="s">
        <v>9073</v>
      </c>
      <c r="FS27" s="185" t="e">
        <v>#N/A</v>
      </c>
      <c r="FT27" s="185" t="e">
        <v>#N/A</v>
      </c>
      <c r="FU27" s="185" t="e">
        <v>#N/A</v>
      </c>
      <c r="FV27" s="185" t="e">
        <v>#N/A</v>
      </c>
      <c r="FW27" s="185" t="e">
        <v>#N/A</v>
      </c>
      <c r="FX27" s="185" t="e">
        <v>#N/A</v>
      </c>
      <c r="FY27" s="182" t="e">
        <v>#N/A</v>
      </c>
      <c r="FZ27" s="192" t="s">
        <v>5210</v>
      </c>
      <c r="GA27" s="192">
        <v>0</v>
      </c>
      <c r="GB27" s="192" t="s">
        <v>2484</v>
      </c>
      <c r="GC27" s="192" t="s">
        <v>25</v>
      </c>
      <c r="GD27" s="192">
        <v>2</v>
      </c>
      <c r="GE27" s="192" t="s">
        <v>17</v>
      </c>
      <c r="GF27" s="192" t="s">
        <v>17</v>
      </c>
      <c r="GG27" s="193">
        <v>44613</v>
      </c>
      <c r="GH27" s="191" t="s">
        <v>5216</v>
      </c>
      <c r="GI27" s="185">
        <v>0</v>
      </c>
      <c r="GJ27" s="185" t="s">
        <v>2484</v>
      </c>
      <c r="GK27" s="185" t="s">
        <v>25</v>
      </c>
      <c r="GL27" s="185">
        <v>2</v>
      </c>
      <c r="GM27" s="185" t="s">
        <v>17</v>
      </c>
      <c r="GN27" s="185" t="s">
        <v>17</v>
      </c>
      <c r="GO27" s="182">
        <v>44613</v>
      </c>
      <c r="GP27" s="192" t="s">
        <v>5211</v>
      </c>
      <c r="GQ27" s="192">
        <v>0</v>
      </c>
      <c r="GR27" s="192" t="s">
        <v>2484</v>
      </c>
      <c r="GS27" s="192" t="s">
        <v>25</v>
      </c>
      <c r="GT27" s="192">
        <v>2</v>
      </c>
      <c r="GU27" s="192" t="s">
        <v>17</v>
      </c>
      <c r="GV27" s="192" t="s">
        <v>17</v>
      </c>
      <c r="GW27" s="193">
        <v>44613</v>
      </c>
      <c r="GX27" s="191" t="s">
        <v>5217</v>
      </c>
      <c r="GY27" s="185">
        <v>0</v>
      </c>
      <c r="GZ27" s="185" t="s">
        <v>2484</v>
      </c>
      <c r="HA27" s="185" t="s">
        <v>25</v>
      </c>
      <c r="HB27" s="185">
        <v>2</v>
      </c>
      <c r="HC27" s="185" t="s">
        <v>17</v>
      </c>
      <c r="HD27" s="185" t="s">
        <v>17</v>
      </c>
      <c r="HE27" s="182">
        <v>44613</v>
      </c>
      <c r="HF27" s="192" t="s">
        <v>5209</v>
      </c>
      <c r="HG27" s="192">
        <v>0</v>
      </c>
      <c r="HH27" s="192" t="s">
        <v>2484</v>
      </c>
      <c r="HI27" s="192" t="s">
        <v>25</v>
      </c>
      <c r="HJ27" s="192">
        <v>2</v>
      </c>
      <c r="HK27" s="192" t="s">
        <v>17</v>
      </c>
      <c r="HL27" s="192" t="s">
        <v>17</v>
      </c>
      <c r="HM27" s="193">
        <v>44613</v>
      </c>
      <c r="HN27" s="191" t="s">
        <v>5215</v>
      </c>
      <c r="HO27" s="185">
        <v>0</v>
      </c>
      <c r="HP27" s="185" t="s">
        <v>2484</v>
      </c>
      <c r="HQ27" s="185" t="s">
        <v>25</v>
      </c>
      <c r="HR27" s="185">
        <v>2</v>
      </c>
      <c r="HS27" s="185" t="s">
        <v>17</v>
      </c>
      <c r="HT27" s="185" t="s">
        <v>17</v>
      </c>
      <c r="HU27" s="182">
        <v>44613</v>
      </c>
      <c r="HV27" s="192" t="s">
        <v>5212</v>
      </c>
      <c r="HW27" s="192">
        <v>0</v>
      </c>
      <c r="HX27" s="192" t="s">
        <v>2484</v>
      </c>
      <c r="HY27" s="192" t="s">
        <v>25</v>
      </c>
      <c r="HZ27" s="192">
        <v>2</v>
      </c>
      <c r="IA27" s="192" t="s">
        <v>17</v>
      </c>
      <c r="IB27" s="192" t="s">
        <v>17</v>
      </c>
      <c r="IC27" s="193">
        <v>44613</v>
      </c>
      <c r="ID27" s="191" t="s">
        <v>5214</v>
      </c>
      <c r="IE27" s="185">
        <v>0</v>
      </c>
      <c r="IF27" s="185" t="s">
        <v>2484</v>
      </c>
      <c r="IG27" s="185" t="s">
        <v>25</v>
      </c>
      <c r="IH27" s="185">
        <v>2</v>
      </c>
      <c r="II27" s="185" t="s">
        <v>17</v>
      </c>
      <c r="IJ27" s="185" t="s">
        <v>17</v>
      </c>
      <c r="IK27" s="182">
        <v>44613</v>
      </c>
      <c r="IL27" s="192" t="s">
        <v>5213</v>
      </c>
      <c r="IM27" s="192">
        <v>0</v>
      </c>
      <c r="IN27" s="192" t="s">
        <v>2484</v>
      </c>
      <c r="IO27" s="192" t="s">
        <v>25</v>
      </c>
      <c r="IP27" s="192">
        <v>2</v>
      </c>
      <c r="IQ27" s="192" t="s">
        <v>17</v>
      </c>
      <c r="IR27" s="192" t="s">
        <v>17</v>
      </c>
      <c r="IS27" s="193">
        <v>44613</v>
      </c>
    </row>
    <row r="28" spans="1:253" s="187" customFormat="1" ht="13" customHeight="1" x14ac:dyDescent="0.25">
      <c r="A28" s="187" t="s">
        <v>515</v>
      </c>
      <c r="B28" s="187" t="s">
        <v>8521</v>
      </c>
      <c r="C28" s="187" t="s">
        <v>516</v>
      </c>
      <c r="D28" s="187" t="s">
        <v>517</v>
      </c>
      <c r="E28" s="187" t="s">
        <v>8017</v>
      </c>
      <c r="F28" s="187" t="s">
        <v>7047</v>
      </c>
      <c r="G28" s="180">
        <v>44036000</v>
      </c>
      <c r="H28" s="181" t="s">
        <v>7012</v>
      </c>
      <c r="I28" s="181" t="s">
        <v>25</v>
      </c>
      <c r="J28" s="181">
        <v>2</v>
      </c>
      <c r="K28" s="181" t="s">
        <v>7014</v>
      </c>
      <c r="L28" s="181" t="s">
        <v>7013</v>
      </c>
      <c r="M28" s="182">
        <v>44696</v>
      </c>
      <c r="N28" s="191" t="s">
        <v>7051</v>
      </c>
      <c r="O28" s="183">
        <v>2381000</v>
      </c>
      <c r="P28" s="183" t="s">
        <v>7048</v>
      </c>
      <c r="Q28" s="183" t="s">
        <v>25</v>
      </c>
      <c r="R28" s="183">
        <v>2</v>
      </c>
      <c r="S28" s="183" t="s">
        <v>7050</v>
      </c>
      <c r="T28" s="183" t="s">
        <v>7049</v>
      </c>
      <c r="U28" s="184">
        <v>44696</v>
      </c>
      <c r="V28" s="191" t="s">
        <v>7053</v>
      </c>
      <c r="W28" s="181">
        <v>44036000</v>
      </c>
      <c r="X28" s="181" t="s">
        <v>7012</v>
      </c>
      <c r="Y28" s="181" t="s">
        <v>25</v>
      </c>
      <c r="Z28" s="181">
        <v>2</v>
      </c>
      <c r="AA28" s="181" t="s">
        <v>7052</v>
      </c>
      <c r="AB28" s="181" t="s">
        <v>7013</v>
      </c>
      <c r="AC28" s="182">
        <v>44696</v>
      </c>
      <c r="AD28" s="191" t="s">
        <v>7057</v>
      </c>
      <c r="AE28" s="189" t="s">
        <v>17</v>
      </c>
      <c r="AF28" s="189" t="s">
        <v>7054</v>
      </c>
      <c r="AG28" s="189" t="s">
        <v>17</v>
      </c>
      <c r="AH28" s="189" t="s">
        <v>17</v>
      </c>
      <c r="AI28" s="189" t="s">
        <v>7056</v>
      </c>
      <c r="AJ28" s="189" t="s">
        <v>7055</v>
      </c>
      <c r="AK28" s="190">
        <v>44696</v>
      </c>
      <c r="AL28" s="191" t="s">
        <v>7058</v>
      </c>
      <c r="AM28" s="181" t="s">
        <v>17</v>
      </c>
      <c r="AN28" s="181" t="s">
        <v>7054</v>
      </c>
      <c r="AO28" s="181" t="s">
        <v>17</v>
      </c>
      <c r="AP28" s="181" t="s">
        <v>17</v>
      </c>
      <c r="AQ28" s="181" t="s">
        <v>7056</v>
      </c>
      <c r="AR28" s="181" t="s">
        <v>7055</v>
      </c>
      <c r="AS28" s="182">
        <v>44696</v>
      </c>
      <c r="AT28" s="192" t="s">
        <v>1293</v>
      </c>
      <c r="AU28" s="189" t="s">
        <v>17</v>
      </c>
      <c r="AV28" s="189" t="s">
        <v>17</v>
      </c>
      <c r="AW28" s="189" t="s">
        <v>17</v>
      </c>
      <c r="AX28" s="189" t="s">
        <v>17</v>
      </c>
      <c r="AY28" s="189" t="s">
        <v>17</v>
      </c>
      <c r="AZ28" s="189" t="s">
        <v>17</v>
      </c>
      <c r="BA28" s="190">
        <v>43798</v>
      </c>
      <c r="BB28" s="191" t="s">
        <v>1292</v>
      </c>
      <c r="BC28" s="181" t="s">
        <v>17</v>
      </c>
      <c r="BD28" s="181" t="s">
        <v>17</v>
      </c>
      <c r="BE28" s="181" t="s">
        <v>17</v>
      </c>
      <c r="BF28" s="181" t="s">
        <v>17</v>
      </c>
      <c r="BG28" s="181" t="s">
        <v>17</v>
      </c>
      <c r="BH28" s="181" t="s">
        <v>17</v>
      </c>
      <c r="BI28" s="182">
        <v>43798</v>
      </c>
      <c r="BJ28" s="192" t="s">
        <v>7059</v>
      </c>
      <c r="BK28" s="192">
        <v>151</v>
      </c>
      <c r="BL28" s="192" t="s">
        <v>7032</v>
      </c>
      <c r="BM28" s="192" t="s">
        <v>25</v>
      </c>
      <c r="BN28" s="192">
        <v>2</v>
      </c>
      <c r="BO28" s="192" t="s">
        <v>7034</v>
      </c>
      <c r="BP28" s="189" t="s">
        <v>7033</v>
      </c>
      <c r="BQ28" s="193">
        <v>44696</v>
      </c>
      <c r="BR28" s="191" t="s">
        <v>519</v>
      </c>
      <c r="BS28" s="185">
        <v>0</v>
      </c>
      <c r="BT28" s="185">
        <v>0</v>
      </c>
      <c r="BU28" s="185" t="s">
        <v>25</v>
      </c>
      <c r="BV28" s="185">
        <v>2</v>
      </c>
      <c r="BW28" s="185" t="s">
        <v>518</v>
      </c>
      <c r="BX28" s="185">
        <v>0</v>
      </c>
      <c r="BY28" s="182">
        <v>43511</v>
      </c>
      <c r="BZ28" s="192" t="s">
        <v>520</v>
      </c>
      <c r="CA28" s="192">
        <v>0</v>
      </c>
      <c r="CB28" s="192">
        <v>0</v>
      </c>
      <c r="CC28" s="192" t="s">
        <v>25</v>
      </c>
      <c r="CD28" s="192">
        <v>2</v>
      </c>
      <c r="CE28" s="192" t="s">
        <v>518</v>
      </c>
      <c r="CF28" s="192">
        <v>0</v>
      </c>
      <c r="CG28" s="193">
        <v>43511</v>
      </c>
      <c r="CH28" s="191" t="s">
        <v>9074</v>
      </c>
      <c r="CI28" s="192" t="e">
        <v>#N/A</v>
      </c>
      <c r="CJ28" s="192" t="e">
        <v>#N/A</v>
      </c>
      <c r="CK28" s="192" t="e">
        <v>#N/A</v>
      </c>
      <c r="CL28" s="192" t="e">
        <v>#N/A</v>
      </c>
      <c r="CM28" s="192" t="e">
        <v>#N/A</v>
      </c>
      <c r="CN28" s="192" t="e">
        <v>#N/A</v>
      </c>
      <c r="CO28" s="194" t="e">
        <v>#N/A</v>
      </c>
      <c r="CP28" s="192" t="s">
        <v>521</v>
      </c>
      <c r="CQ28" s="185" t="s">
        <v>17</v>
      </c>
      <c r="CR28" s="185">
        <v>0</v>
      </c>
      <c r="CS28" s="185" t="s">
        <v>25</v>
      </c>
      <c r="CT28" s="185">
        <v>2</v>
      </c>
      <c r="CU28" s="185" t="s">
        <v>18</v>
      </c>
      <c r="CV28" s="185">
        <v>0</v>
      </c>
      <c r="CW28" s="182">
        <v>43511</v>
      </c>
      <c r="CX28" s="192" t="s">
        <v>7063</v>
      </c>
      <c r="CY28" s="189" t="s">
        <v>17</v>
      </c>
      <c r="CZ28" s="189">
        <v>0</v>
      </c>
      <c r="DA28" s="189" t="s">
        <v>17</v>
      </c>
      <c r="DB28" s="189" t="s">
        <v>17</v>
      </c>
      <c r="DC28" s="189" t="s">
        <v>7062</v>
      </c>
      <c r="DD28" s="189">
        <v>0</v>
      </c>
      <c r="DE28" s="195">
        <v>44696</v>
      </c>
      <c r="DF28" s="191" t="s">
        <v>7064</v>
      </c>
      <c r="DG28" s="181" t="s">
        <v>17</v>
      </c>
      <c r="DH28" s="185">
        <v>0</v>
      </c>
      <c r="DI28" s="185" t="s">
        <v>17</v>
      </c>
      <c r="DJ28" s="185" t="s">
        <v>17</v>
      </c>
      <c r="DK28" s="185" t="s">
        <v>7062</v>
      </c>
      <c r="DL28" s="185">
        <v>0</v>
      </c>
      <c r="DM28" s="182">
        <v>44696</v>
      </c>
      <c r="DN28" s="192" t="s">
        <v>7065</v>
      </c>
      <c r="DO28" s="189" t="s">
        <v>17</v>
      </c>
      <c r="DP28" s="192">
        <v>0</v>
      </c>
      <c r="DQ28" s="192" t="s">
        <v>17</v>
      </c>
      <c r="DR28" s="192" t="s">
        <v>17</v>
      </c>
      <c r="DS28" s="192" t="s">
        <v>7062</v>
      </c>
      <c r="DT28" s="192">
        <v>0</v>
      </c>
      <c r="DU28" s="193">
        <v>44696</v>
      </c>
      <c r="DV28" s="191" t="s">
        <v>7066</v>
      </c>
      <c r="DW28" s="181" t="s">
        <v>17</v>
      </c>
      <c r="DX28" s="185">
        <v>0</v>
      </c>
      <c r="DY28" s="185" t="s">
        <v>17</v>
      </c>
      <c r="DZ28" s="185" t="s">
        <v>17</v>
      </c>
      <c r="EA28" s="185" t="s">
        <v>7062</v>
      </c>
      <c r="EB28" s="185">
        <v>0</v>
      </c>
      <c r="EC28" s="182">
        <v>44696</v>
      </c>
      <c r="ED28" s="192" t="s">
        <v>7067</v>
      </c>
      <c r="EE28" s="189" t="s">
        <v>17</v>
      </c>
      <c r="EF28" s="192">
        <v>0</v>
      </c>
      <c r="EG28" s="192" t="s">
        <v>17</v>
      </c>
      <c r="EH28" s="192" t="s">
        <v>17</v>
      </c>
      <c r="EI28" s="192" t="s">
        <v>7062</v>
      </c>
      <c r="EJ28" s="192">
        <v>0</v>
      </c>
      <c r="EK28" s="193">
        <v>44696</v>
      </c>
      <c r="EL28" s="191" t="s">
        <v>7068</v>
      </c>
      <c r="EM28" s="181" t="s">
        <v>17</v>
      </c>
      <c r="EN28" s="185">
        <v>0</v>
      </c>
      <c r="EO28" s="185" t="s">
        <v>17</v>
      </c>
      <c r="EP28" s="185" t="s">
        <v>17</v>
      </c>
      <c r="EQ28" s="185" t="s">
        <v>7062</v>
      </c>
      <c r="ER28" s="185">
        <v>0</v>
      </c>
      <c r="ES28" s="182">
        <v>44696</v>
      </c>
      <c r="ET28" s="192" t="s">
        <v>7061</v>
      </c>
      <c r="EU28" s="192">
        <v>152</v>
      </c>
      <c r="EV28" s="192" t="s">
        <v>7032</v>
      </c>
      <c r="EW28" s="192" t="s">
        <v>25</v>
      </c>
      <c r="EX28" s="192">
        <v>2</v>
      </c>
      <c r="EY28" s="192" t="s">
        <v>7060</v>
      </c>
      <c r="EZ28" s="192" t="s">
        <v>7033</v>
      </c>
      <c r="FA28" s="193">
        <v>44696</v>
      </c>
      <c r="FB28" s="191" t="s">
        <v>7071</v>
      </c>
      <c r="FC28" s="185">
        <v>2</v>
      </c>
      <c r="FD28" s="185" t="s">
        <v>5786</v>
      </c>
      <c r="FE28" s="185" t="s">
        <v>25</v>
      </c>
      <c r="FF28" s="185">
        <v>2</v>
      </c>
      <c r="FG28" s="185" t="s">
        <v>7070</v>
      </c>
      <c r="FH28" s="185" t="s">
        <v>7069</v>
      </c>
      <c r="FI28" s="182">
        <v>44696</v>
      </c>
      <c r="FJ28" s="191" t="s">
        <v>523</v>
      </c>
      <c r="FK28" s="192" t="s">
        <v>17</v>
      </c>
      <c r="FL28" s="192">
        <v>0</v>
      </c>
      <c r="FM28" s="192" t="s">
        <v>25</v>
      </c>
      <c r="FN28" s="192">
        <v>2</v>
      </c>
      <c r="FO28" s="192" t="s">
        <v>522</v>
      </c>
      <c r="FP28" s="189">
        <v>0</v>
      </c>
      <c r="FQ28" s="190">
        <v>43511</v>
      </c>
      <c r="FR28" s="191" t="s">
        <v>524</v>
      </c>
      <c r="FS28" s="185" t="s">
        <v>17</v>
      </c>
      <c r="FT28" s="185">
        <v>0</v>
      </c>
      <c r="FU28" s="185" t="s">
        <v>25</v>
      </c>
      <c r="FV28" s="185">
        <v>2</v>
      </c>
      <c r="FW28" s="185" t="s">
        <v>522</v>
      </c>
      <c r="FX28" s="185">
        <v>0</v>
      </c>
      <c r="FY28" s="182">
        <v>43511</v>
      </c>
      <c r="FZ28" s="192" t="s">
        <v>3240</v>
      </c>
      <c r="GA28" s="192">
        <v>0</v>
      </c>
      <c r="GB28" s="192" t="s">
        <v>2484</v>
      </c>
      <c r="GC28" s="192" t="s">
        <v>25</v>
      </c>
      <c r="GD28" s="192">
        <v>2</v>
      </c>
      <c r="GE28" s="192" t="s">
        <v>17</v>
      </c>
      <c r="GF28" s="192" t="s">
        <v>17</v>
      </c>
      <c r="GG28" s="193">
        <v>44490</v>
      </c>
      <c r="GH28" s="191" t="s">
        <v>3246</v>
      </c>
      <c r="GI28" s="185">
        <v>1</v>
      </c>
      <c r="GJ28" s="185" t="s">
        <v>2484</v>
      </c>
      <c r="GK28" s="185" t="s">
        <v>25</v>
      </c>
      <c r="GL28" s="185">
        <v>2</v>
      </c>
      <c r="GM28" s="185" t="s">
        <v>17</v>
      </c>
      <c r="GN28" s="185" t="s">
        <v>17</v>
      </c>
      <c r="GO28" s="182">
        <v>44490</v>
      </c>
      <c r="GP28" s="192" t="s">
        <v>3241</v>
      </c>
      <c r="GQ28" s="192">
        <v>1</v>
      </c>
      <c r="GR28" s="192" t="s">
        <v>2484</v>
      </c>
      <c r="GS28" s="192" t="s">
        <v>25</v>
      </c>
      <c r="GT28" s="192">
        <v>2</v>
      </c>
      <c r="GU28" s="192" t="s">
        <v>17</v>
      </c>
      <c r="GV28" s="192" t="s">
        <v>17</v>
      </c>
      <c r="GW28" s="193">
        <v>44490</v>
      </c>
      <c r="GX28" s="191" t="s">
        <v>3247</v>
      </c>
      <c r="GY28" s="185">
        <v>0</v>
      </c>
      <c r="GZ28" s="185" t="s">
        <v>2484</v>
      </c>
      <c r="HA28" s="185" t="s">
        <v>25</v>
      </c>
      <c r="HB28" s="185">
        <v>2</v>
      </c>
      <c r="HC28" s="185" t="s">
        <v>17</v>
      </c>
      <c r="HD28" s="185" t="s">
        <v>17</v>
      </c>
      <c r="HE28" s="182">
        <v>44490</v>
      </c>
      <c r="HF28" s="192" t="s">
        <v>3239</v>
      </c>
      <c r="HG28" s="192">
        <v>0</v>
      </c>
      <c r="HH28" s="192" t="s">
        <v>2484</v>
      </c>
      <c r="HI28" s="192" t="s">
        <v>25</v>
      </c>
      <c r="HJ28" s="192">
        <v>2</v>
      </c>
      <c r="HK28" s="192" t="s">
        <v>17</v>
      </c>
      <c r="HL28" s="192" t="s">
        <v>17</v>
      </c>
      <c r="HM28" s="193">
        <v>44490</v>
      </c>
      <c r="HN28" s="191" t="s">
        <v>3245</v>
      </c>
      <c r="HO28" s="185">
        <v>0</v>
      </c>
      <c r="HP28" s="185" t="s">
        <v>2484</v>
      </c>
      <c r="HQ28" s="185" t="s">
        <v>25</v>
      </c>
      <c r="HR28" s="185">
        <v>2</v>
      </c>
      <c r="HS28" s="185" t="s">
        <v>17</v>
      </c>
      <c r="HT28" s="185" t="s">
        <v>17</v>
      </c>
      <c r="HU28" s="182">
        <v>44490</v>
      </c>
      <c r="HV28" s="192" t="s">
        <v>3242</v>
      </c>
      <c r="HW28" s="192">
        <v>0</v>
      </c>
      <c r="HX28" s="192" t="s">
        <v>2484</v>
      </c>
      <c r="HY28" s="192" t="s">
        <v>25</v>
      </c>
      <c r="HZ28" s="192">
        <v>2</v>
      </c>
      <c r="IA28" s="192" t="s">
        <v>17</v>
      </c>
      <c r="IB28" s="192" t="s">
        <v>17</v>
      </c>
      <c r="IC28" s="193">
        <v>44490</v>
      </c>
      <c r="ID28" s="191" t="s">
        <v>3244</v>
      </c>
      <c r="IE28" s="185">
        <v>1</v>
      </c>
      <c r="IF28" s="185" t="s">
        <v>2484</v>
      </c>
      <c r="IG28" s="185" t="s">
        <v>25</v>
      </c>
      <c r="IH28" s="185">
        <v>2</v>
      </c>
      <c r="II28" s="185" t="s">
        <v>17</v>
      </c>
      <c r="IJ28" s="185" t="s">
        <v>17</v>
      </c>
      <c r="IK28" s="182">
        <v>44490</v>
      </c>
      <c r="IL28" s="192" t="s">
        <v>3243</v>
      </c>
      <c r="IM28" s="192">
        <v>0</v>
      </c>
      <c r="IN28" s="192" t="s">
        <v>2484</v>
      </c>
      <c r="IO28" s="192" t="s">
        <v>25</v>
      </c>
      <c r="IP28" s="192">
        <v>2</v>
      </c>
      <c r="IQ28" s="192" t="s">
        <v>17</v>
      </c>
      <c r="IR28" s="192" t="s">
        <v>17</v>
      </c>
      <c r="IS28" s="193">
        <v>44490</v>
      </c>
    </row>
    <row r="29" spans="1:253" s="187" customFormat="1" ht="13" customHeight="1" x14ac:dyDescent="0.25">
      <c r="A29" s="187" t="s">
        <v>525</v>
      </c>
      <c r="B29" s="187" t="s">
        <v>8521</v>
      </c>
      <c r="C29" s="187" t="s">
        <v>526</v>
      </c>
      <c r="D29" s="187" t="s">
        <v>517</v>
      </c>
      <c r="E29" s="187" t="s">
        <v>8017</v>
      </c>
      <c r="F29" s="187" t="s">
        <v>7015</v>
      </c>
      <c r="G29" s="180">
        <v>44036000</v>
      </c>
      <c r="H29" s="181" t="s">
        <v>7012</v>
      </c>
      <c r="I29" s="181" t="s">
        <v>25</v>
      </c>
      <c r="J29" s="181">
        <v>2</v>
      </c>
      <c r="K29" s="181" t="s">
        <v>7014</v>
      </c>
      <c r="L29" s="181" t="s">
        <v>7013</v>
      </c>
      <c r="M29" s="182">
        <v>44696</v>
      </c>
      <c r="N29" s="191" t="s">
        <v>7019</v>
      </c>
      <c r="O29" s="183">
        <v>159000</v>
      </c>
      <c r="P29" s="183" t="s">
        <v>7016</v>
      </c>
      <c r="Q29" s="183" t="s">
        <v>25</v>
      </c>
      <c r="R29" s="183">
        <v>2</v>
      </c>
      <c r="S29" s="183" t="s">
        <v>7018</v>
      </c>
      <c r="T29" s="183" t="s">
        <v>7017</v>
      </c>
      <c r="U29" s="184">
        <v>44696</v>
      </c>
      <c r="V29" s="191" t="s">
        <v>7023</v>
      </c>
      <c r="W29" s="181">
        <v>223000</v>
      </c>
      <c r="X29" s="181" t="s">
        <v>7020</v>
      </c>
      <c r="Y29" s="181" t="s">
        <v>25</v>
      </c>
      <c r="Z29" s="181">
        <v>2</v>
      </c>
      <c r="AA29" s="181" t="s">
        <v>7022</v>
      </c>
      <c r="AB29" s="181" t="s">
        <v>7021</v>
      </c>
      <c r="AC29" s="182">
        <v>44696</v>
      </c>
      <c r="AD29" s="191" t="s">
        <v>7027</v>
      </c>
      <c r="AE29" s="189">
        <v>174000</v>
      </c>
      <c r="AF29" s="189" t="s">
        <v>7024</v>
      </c>
      <c r="AG29" s="189" t="s">
        <v>25</v>
      </c>
      <c r="AH29" s="189">
        <v>2</v>
      </c>
      <c r="AI29" s="189" t="s">
        <v>7026</v>
      </c>
      <c r="AJ29" s="189" t="s">
        <v>7025</v>
      </c>
      <c r="AK29" s="190">
        <v>44696</v>
      </c>
      <c r="AL29" s="191" t="s">
        <v>7028</v>
      </c>
      <c r="AM29" s="181">
        <v>174000</v>
      </c>
      <c r="AN29" s="181" t="s">
        <v>7024</v>
      </c>
      <c r="AO29" s="181" t="s">
        <v>25</v>
      </c>
      <c r="AP29" s="181">
        <v>2</v>
      </c>
      <c r="AQ29" s="181" t="s">
        <v>7026</v>
      </c>
      <c r="AR29" s="181" t="s">
        <v>7025</v>
      </c>
      <c r="AS29" s="182">
        <v>44696</v>
      </c>
      <c r="AT29" s="192" t="s">
        <v>1445</v>
      </c>
      <c r="AU29" s="189" t="s">
        <v>17</v>
      </c>
      <c r="AV29" s="189" t="s">
        <v>17</v>
      </c>
      <c r="AW29" s="189" t="s">
        <v>17</v>
      </c>
      <c r="AX29" s="189" t="s">
        <v>17</v>
      </c>
      <c r="AY29" s="189" t="s">
        <v>18</v>
      </c>
      <c r="AZ29" s="189" t="s">
        <v>17</v>
      </c>
      <c r="BA29" s="190">
        <v>43867</v>
      </c>
      <c r="BB29" s="191" t="s">
        <v>1297</v>
      </c>
      <c r="BC29" s="181" t="s">
        <v>17</v>
      </c>
      <c r="BD29" s="181" t="s">
        <v>17</v>
      </c>
      <c r="BE29" s="181" t="s">
        <v>17</v>
      </c>
      <c r="BF29" s="181" t="s">
        <v>17</v>
      </c>
      <c r="BG29" s="181" t="s">
        <v>18</v>
      </c>
      <c r="BH29" s="181" t="s">
        <v>17</v>
      </c>
      <c r="BI29" s="182">
        <v>43798</v>
      </c>
      <c r="BJ29" s="192" t="s">
        <v>7031</v>
      </c>
      <c r="BK29" s="192">
        <v>1</v>
      </c>
      <c r="BL29" s="192" t="s">
        <v>7029</v>
      </c>
      <c r="BM29" s="192" t="s">
        <v>25</v>
      </c>
      <c r="BN29" s="192">
        <v>2</v>
      </c>
      <c r="BO29" s="192" t="s">
        <v>7030</v>
      </c>
      <c r="BP29" s="189" t="s">
        <v>6038</v>
      </c>
      <c r="BQ29" s="193">
        <v>44696</v>
      </c>
      <c r="BR29" s="191" t="s">
        <v>1294</v>
      </c>
      <c r="BS29" s="185" t="s">
        <v>17</v>
      </c>
      <c r="BT29" s="185" t="s">
        <v>17</v>
      </c>
      <c r="BU29" s="185" t="s">
        <v>17</v>
      </c>
      <c r="BV29" s="185" t="s">
        <v>17</v>
      </c>
      <c r="BW29" s="185" t="s">
        <v>17</v>
      </c>
      <c r="BX29" s="185" t="s">
        <v>17</v>
      </c>
      <c r="BY29" s="182">
        <v>43798</v>
      </c>
      <c r="BZ29" s="192" t="s">
        <v>1295</v>
      </c>
      <c r="CA29" s="192" t="s">
        <v>17</v>
      </c>
      <c r="CB29" s="192" t="s">
        <v>17</v>
      </c>
      <c r="CC29" s="192" t="s">
        <v>17</v>
      </c>
      <c r="CD29" s="192" t="s">
        <v>17</v>
      </c>
      <c r="CE29" s="192" t="s">
        <v>17</v>
      </c>
      <c r="CF29" s="192" t="s">
        <v>17</v>
      </c>
      <c r="CG29" s="193">
        <v>43798</v>
      </c>
      <c r="CH29" s="191" t="s">
        <v>9075</v>
      </c>
      <c r="CI29" s="192" t="e">
        <v>#N/A</v>
      </c>
      <c r="CJ29" s="192" t="e">
        <v>#N/A</v>
      </c>
      <c r="CK29" s="192" t="e">
        <v>#N/A</v>
      </c>
      <c r="CL29" s="192" t="e">
        <v>#N/A</v>
      </c>
      <c r="CM29" s="192" t="e">
        <v>#N/A</v>
      </c>
      <c r="CN29" s="192" t="e">
        <v>#N/A</v>
      </c>
      <c r="CO29" s="194" t="e">
        <v>#N/A</v>
      </c>
      <c r="CP29" s="192" t="s">
        <v>1296</v>
      </c>
      <c r="CQ29" s="185" t="s">
        <v>17</v>
      </c>
      <c r="CR29" s="185" t="s">
        <v>17</v>
      </c>
      <c r="CS29" s="185" t="s">
        <v>17</v>
      </c>
      <c r="CT29" s="185" t="s">
        <v>17</v>
      </c>
      <c r="CU29" s="185" t="s">
        <v>17</v>
      </c>
      <c r="CV29" s="185" t="s">
        <v>17</v>
      </c>
      <c r="CW29" s="182">
        <v>43798</v>
      </c>
      <c r="CX29" s="192" t="s">
        <v>7039</v>
      </c>
      <c r="CY29" s="189">
        <v>90000</v>
      </c>
      <c r="CZ29" s="189" t="s">
        <v>7036</v>
      </c>
      <c r="DA29" s="189" t="s">
        <v>22</v>
      </c>
      <c r="DB29" s="189">
        <v>3</v>
      </c>
      <c r="DC29" s="189" t="s">
        <v>7038</v>
      </c>
      <c r="DD29" s="189" t="s">
        <v>7037</v>
      </c>
      <c r="DE29" s="195">
        <v>44696</v>
      </c>
      <c r="DF29" s="191" t="s">
        <v>7040</v>
      </c>
      <c r="DG29" s="181">
        <v>49000</v>
      </c>
      <c r="DH29" s="185" t="s">
        <v>7036</v>
      </c>
      <c r="DI29" s="185" t="s">
        <v>22</v>
      </c>
      <c r="DJ29" s="185">
        <v>3</v>
      </c>
      <c r="DK29" s="185" t="s">
        <v>7038</v>
      </c>
      <c r="DL29" s="185" t="s">
        <v>7037</v>
      </c>
      <c r="DM29" s="182">
        <v>44696</v>
      </c>
      <c r="DN29" s="192" t="s">
        <v>7041</v>
      </c>
      <c r="DO29" s="189">
        <v>84000</v>
      </c>
      <c r="DP29" s="192" t="s">
        <v>7036</v>
      </c>
      <c r="DQ29" s="192" t="s">
        <v>22</v>
      </c>
      <c r="DR29" s="192">
        <v>3</v>
      </c>
      <c r="DS29" s="192" t="s">
        <v>7038</v>
      </c>
      <c r="DT29" s="192" t="s">
        <v>7037</v>
      </c>
      <c r="DU29" s="193">
        <v>44696</v>
      </c>
      <c r="DV29" s="191" t="s">
        <v>7042</v>
      </c>
      <c r="DW29" s="181">
        <v>90000</v>
      </c>
      <c r="DX29" s="185" t="s">
        <v>7036</v>
      </c>
      <c r="DY29" s="185" t="s">
        <v>22</v>
      </c>
      <c r="DZ29" s="185">
        <v>3</v>
      </c>
      <c r="EA29" s="185" t="s">
        <v>7038</v>
      </c>
      <c r="EB29" s="185" t="s">
        <v>7037</v>
      </c>
      <c r="EC29" s="182">
        <v>44696</v>
      </c>
      <c r="ED29" s="192" t="s">
        <v>7043</v>
      </c>
      <c r="EE29" s="189">
        <v>0</v>
      </c>
      <c r="EF29" s="192" t="s">
        <v>7036</v>
      </c>
      <c r="EG29" s="192" t="s">
        <v>22</v>
      </c>
      <c r="EH29" s="192">
        <v>3</v>
      </c>
      <c r="EI29" s="192" t="s">
        <v>7038</v>
      </c>
      <c r="EJ29" s="192" t="s">
        <v>7037</v>
      </c>
      <c r="EK29" s="193">
        <v>44696</v>
      </c>
      <c r="EL29" s="191" t="s">
        <v>7044</v>
      </c>
      <c r="EM29" s="181">
        <v>0</v>
      </c>
      <c r="EN29" s="185" t="s">
        <v>7036</v>
      </c>
      <c r="EO29" s="185" t="s">
        <v>22</v>
      </c>
      <c r="EP29" s="185">
        <v>3</v>
      </c>
      <c r="EQ29" s="185" t="s">
        <v>7038</v>
      </c>
      <c r="ER29" s="185" t="s">
        <v>7037</v>
      </c>
      <c r="ES29" s="182">
        <v>44696</v>
      </c>
      <c r="ET29" s="192" t="s">
        <v>7035</v>
      </c>
      <c r="EU29" s="192">
        <v>152</v>
      </c>
      <c r="EV29" s="192" t="s">
        <v>7032</v>
      </c>
      <c r="EW29" s="192" t="s">
        <v>25</v>
      </c>
      <c r="EX29" s="192">
        <v>2</v>
      </c>
      <c r="EY29" s="192" t="s">
        <v>7034</v>
      </c>
      <c r="EZ29" s="192" t="s">
        <v>7033</v>
      </c>
      <c r="FA29" s="193">
        <v>44696</v>
      </c>
      <c r="FB29" s="191" t="s">
        <v>7046</v>
      </c>
      <c r="FC29" s="185">
        <v>1</v>
      </c>
      <c r="FD29" s="185" t="s">
        <v>7036</v>
      </c>
      <c r="FE29" s="185" t="s">
        <v>22</v>
      </c>
      <c r="FF29" s="185">
        <v>3</v>
      </c>
      <c r="FG29" s="185" t="s">
        <v>7045</v>
      </c>
      <c r="FH29" s="185" t="s">
        <v>7037</v>
      </c>
      <c r="FI29" s="182">
        <v>44696</v>
      </c>
      <c r="FJ29" s="191" t="s">
        <v>528</v>
      </c>
      <c r="FK29" s="192">
        <v>0</v>
      </c>
      <c r="FL29" s="192">
        <v>0</v>
      </c>
      <c r="FM29" s="192" t="s">
        <v>25</v>
      </c>
      <c r="FN29" s="192">
        <v>2</v>
      </c>
      <c r="FO29" s="192" t="s">
        <v>527</v>
      </c>
      <c r="FP29" s="189">
        <v>0</v>
      </c>
      <c r="FQ29" s="190">
        <v>43511</v>
      </c>
      <c r="FR29" s="191" t="s">
        <v>529</v>
      </c>
      <c r="FS29" s="185">
        <v>0</v>
      </c>
      <c r="FT29" s="185">
        <v>0</v>
      </c>
      <c r="FU29" s="185" t="s">
        <v>25</v>
      </c>
      <c r="FV29" s="185">
        <v>2</v>
      </c>
      <c r="FW29" s="185" t="s">
        <v>527</v>
      </c>
      <c r="FX29" s="185">
        <v>0</v>
      </c>
      <c r="FY29" s="182">
        <v>43511</v>
      </c>
      <c r="FZ29" s="192" t="s">
        <v>3249</v>
      </c>
      <c r="GA29" s="192">
        <v>1</v>
      </c>
      <c r="GB29" s="192" t="s">
        <v>2484</v>
      </c>
      <c r="GC29" s="192" t="s">
        <v>25</v>
      </c>
      <c r="GD29" s="192">
        <v>2</v>
      </c>
      <c r="GE29" s="192" t="s">
        <v>17</v>
      </c>
      <c r="GF29" s="192" t="s">
        <v>17</v>
      </c>
      <c r="GG29" s="193">
        <v>44490</v>
      </c>
      <c r="GH29" s="191" t="s">
        <v>3255</v>
      </c>
      <c r="GI29" s="185">
        <v>2</v>
      </c>
      <c r="GJ29" s="185" t="s">
        <v>2484</v>
      </c>
      <c r="GK29" s="185" t="s">
        <v>25</v>
      </c>
      <c r="GL29" s="185">
        <v>2</v>
      </c>
      <c r="GM29" s="185" t="s">
        <v>17</v>
      </c>
      <c r="GN29" s="185" t="s">
        <v>17</v>
      </c>
      <c r="GO29" s="182">
        <v>44490</v>
      </c>
      <c r="GP29" s="192" t="s">
        <v>3250</v>
      </c>
      <c r="GQ29" s="192">
        <v>2</v>
      </c>
      <c r="GR29" s="192" t="s">
        <v>2484</v>
      </c>
      <c r="GS29" s="192" t="s">
        <v>25</v>
      </c>
      <c r="GT29" s="192">
        <v>2</v>
      </c>
      <c r="GU29" s="192" t="s">
        <v>17</v>
      </c>
      <c r="GV29" s="192" t="s">
        <v>17</v>
      </c>
      <c r="GW29" s="193">
        <v>44490</v>
      </c>
      <c r="GX29" s="191" t="s">
        <v>3256</v>
      </c>
      <c r="GY29" s="185">
        <v>0</v>
      </c>
      <c r="GZ29" s="185" t="s">
        <v>2484</v>
      </c>
      <c r="HA29" s="185" t="s">
        <v>25</v>
      </c>
      <c r="HB29" s="185">
        <v>2</v>
      </c>
      <c r="HC29" s="185" t="s">
        <v>17</v>
      </c>
      <c r="HD29" s="185" t="s">
        <v>17</v>
      </c>
      <c r="HE29" s="182">
        <v>44490</v>
      </c>
      <c r="HF29" s="192" t="s">
        <v>3248</v>
      </c>
      <c r="HG29" s="192">
        <v>0</v>
      </c>
      <c r="HH29" s="192" t="s">
        <v>2484</v>
      </c>
      <c r="HI29" s="192" t="s">
        <v>25</v>
      </c>
      <c r="HJ29" s="192">
        <v>2</v>
      </c>
      <c r="HK29" s="192" t="s">
        <v>17</v>
      </c>
      <c r="HL29" s="192" t="s">
        <v>17</v>
      </c>
      <c r="HM29" s="193">
        <v>44490</v>
      </c>
      <c r="HN29" s="191" t="s">
        <v>3254</v>
      </c>
      <c r="HO29" s="185">
        <v>2</v>
      </c>
      <c r="HP29" s="185" t="s">
        <v>2484</v>
      </c>
      <c r="HQ29" s="185" t="s">
        <v>25</v>
      </c>
      <c r="HR29" s="185">
        <v>2</v>
      </c>
      <c r="HS29" s="185" t="s">
        <v>17</v>
      </c>
      <c r="HT29" s="185" t="s">
        <v>17</v>
      </c>
      <c r="HU29" s="182">
        <v>44490</v>
      </c>
      <c r="HV29" s="192" t="s">
        <v>3251</v>
      </c>
      <c r="HW29" s="192">
        <v>0</v>
      </c>
      <c r="HX29" s="192" t="s">
        <v>2484</v>
      </c>
      <c r="HY29" s="192" t="s">
        <v>25</v>
      </c>
      <c r="HZ29" s="192">
        <v>2</v>
      </c>
      <c r="IA29" s="192" t="s">
        <v>17</v>
      </c>
      <c r="IB29" s="192" t="s">
        <v>17</v>
      </c>
      <c r="IC29" s="193">
        <v>44490</v>
      </c>
      <c r="ID29" s="191" t="s">
        <v>3253</v>
      </c>
      <c r="IE29" s="185">
        <v>1</v>
      </c>
      <c r="IF29" s="185" t="s">
        <v>2484</v>
      </c>
      <c r="IG29" s="185" t="s">
        <v>25</v>
      </c>
      <c r="IH29" s="185">
        <v>2</v>
      </c>
      <c r="II29" s="185" t="s">
        <v>17</v>
      </c>
      <c r="IJ29" s="185" t="s">
        <v>17</v>
      </c>
      <c r="IK29" s="182">
        <v>44490</v>
      </c>
      <c r="IL29" s="192" t="s">
        <v>3252</v>
      </c>
      <c r="IM29" s="192">
        <v>0</v>
      </c>
      <c r="IN29" s="192" t="s">
        <v>2484</v>
      </c>
      <c r="IO29" s="192" t="s">
        <v>25</v>
      </c>
      <c r="IP29" s="192">
        <v>2</v>
      </c>
      <c r="IQ29" s="192" t="s">
        <v>17</v>
      </c>
      <c r="IR29" s="192" t="s">
        <v>17</v>
      </c>
      <c r="IS29" s="193">
        <v>44490</v>
      </c>
    </row>
    <row r="30" spans="1:253" s="187" customFormat="1" ht="13" customHeight="1" x14ac:dyDescent="0.25">
      <c r="A30" s="187" t="s">
        <v>1673</v>
      </c>
      <c r="B30" s="187" t="s">
        <v>8527</v>
      </c>
      <c r="C30" s="187" t="s">
        <v>1674</v>
      </c>
      <c r="D30" s="187" t="s">
        <v>517</v>
      </c>
      <c r="E30" s="187" t="s">
        <v>8017</v>
      </c>
      <c r="F30" s="187" t="s">
        <v>7072</v>
      </c>
      <c r="G30" s="180">
        <v>44036000</v>
      </c>
      <c r="H30" s="181" t="s">
        <v>7012</v>
      </c>
      <c r="I30" s="181" t="s">
        <v>25</v>
      </c>
      <c r="J30" s="181">
        <v>2</v>
      </c>
      <c r="K30" s="181" t="s">
        <v>7014</v>
      </c>
      <c r="L30" s="181" t="s">
        <v>7013</v>
      </c>
      <c r="M30" s="182">
        <v>44696</v>
      </c>
      <c r="N30" s="191" t="s">
        <v>7074</v>
      </c>
      <c r="O30" s="183">
        <v>2381000</v>
      </c>
      <c r="P30" s="183" t="s">
        <v>7048</v>
      </c>
      <c r="Q30" s="183" t="s">
        <v>25</v>
      </c>
      <c r="R30" s="183">
        <v>2</v>
      </c>
      <c r="S30" s="183" t="s">
        <v>7073</v>
      </c>
      <c r="T30" s="183" t="s">
        <v>7049</v>
      </c>
      <c r="U30" s="184">
        <v>44696</v>
      </c>
      <c r="V30" s="191" t="s">
        <v>7075</v>
      </c>
      <c r="W30" s="181">
        <v>44036000</v>
      </c>
      <c r="X30" s="181" t="s">
        <v>7012</v>
      </c>
      <c r="Y30" s="181" t="s">
        <v>25</v>
      </c>
      <c r="Z30" s="181">
        <v>2</v>
      </c>
      <c r="AA30" s="181" t="s">
        <v>7014</v>
      </c>
      <c r="AB30" s="181" t="s">
        <v>7013</v>
      </c>
      <c r="AC30" s="182">
        <v>44696</v>
      </c>
      <c r="AD30" s="191" t="s">
        <v>7079</v>
      </c>
      <c r="AE30" s="189" t="s">
        <v>17</v>
      </c>
      <c r="AF30" s="189" t="s">
        <v>7076</v>
      </c>
      <c r="AG30" s="189" t="s">
        <v>17</v>
      </c>
      <c r="AH30" s="189" t="s">
        <v>17</v>
      </c>
      <c r="AI30" s="189" t="s">
        <v>7078</v>
      </c>
      <c r="AJ30" s="189" t="s">
        <v>7077</v>
      </c>
      <c r="AK30" s="190">
        <v>44696</v>
      </c>
      <c r="AL30" s="191" t="s">
        <v>7080</v>
      </c>
      <c r="AM30" s="181" t="s">
        <v>17</v>
      </c>
      <c r="AN30" s="181" t="s">
        <v>7076</v>
      </c>
      <c r="AO30" s="181" t="s">
        <v>17</v>
      </c>
      <c r="AP30" s="181" t="s">
        <v>17</v>
      </c>
      <c r="AQ30" s="181" t="s">
        <v>7078</v>
      </c>
      <c r="AR30" s="181" t="s">
        <v>7077</v>
      </c>
      <c r="AS30" s="182">
        <v>44696</v>
      </c>
      <c r="AT30" s="192" t="s">
        <v>1681</v>
      </c>
      <c r="AU30" s="189" t="s">
        <v>17</v>
      </c>
      <c r="AV30" s="189" t="s">
        <v>17</v>
      </c>
      <c r="AW30" s="189" t="s">
        <v>17</v>
      </c>
      <c r="AX30" s="189" t="s">
        <v>17</v>
      </c>
      <c r="AY30" s="189" t="s">
        <v>1680</v>
      </c>
      <c r="AZ30" s="189" t="s">
        <v>17</v>
      </c>
      <c r="BA30" s="190">
        <v>44005</v>
      </c>
      <c r="BB30" s="191" t="s">
        <v>1679</v>
      </c>
      <c r="BC30" s="181" t="s">
        <v>17</v>
      </c>
      <c r="BD30" s="181" t="s">
        <v>17</v>
      </c>
      <c r="BE30" s="181" t="s">
        <v>17</v>
      </c>
      <c r="BF30" s="181" t="s">
        <v>17</v>
      </c>
      <c r="BG30" s="181" t="s">
        <v>18</v>
      </c>
      <c r="BH30" s="181" t="s">
        <v>17</v>
      </c>
      <c r="BI30" s="182">
        <v>44005</v>
      </c>
      <c r="BJ30" s="192" t="s">
        <v>7082</v>
      </c>
      <c r="BK30" s="192">
        <v>152</v>
      </c>
      <c r="BL30" s="192" t="s">
        <v>7032</v>
      </c>
      <c r="BM30" s="192" t="s">
        <v>25</v>
      </c>
      <c r="BN30" s="192">
        <v>2</v>
      </c>
      <c r="BO30" s="192" t="s">
        <v>7081</v>
      </c>
      <c r="BP30" s="189" t="s">
        <v>7033</v>
      </c>
      <c r="BQ30" s="193">
        <v>44696</v>
      </c>
      <c r="BR30" s="191" t="s">
        <v>1676</v>
      </c>
      <c r="BS30" s="185" t="s">
        <v>17</v>
      </c>
      <c r="BT30" s="185" t="s">
        <v>17</v>
      </c>
      <c r="BU30" s="185" t="s">
        <v>17</v>
      </c>
      <c r="BV30" s="185" t="s">
        <v>17</v>
      </c>
      <c r="BW30" s="185" t="s">
        <v>1675</v>
      </c>
      <c r="BX30" s="185" t="s">
        <v>17</v>
      </c>
      <c r="BY30" s="182">
        <v>44005</v>
      </c>
      <c r="BZ30" s="192" t="s">
        <v>1677</v>
      </c>
      <c r="CA30" s="192" t="s">
        <v>17</v>
      </c>
      <c r="CB30" s="192" t="s">
        <v>17</v>
      </c>
      <c r="CC30" s="192" t="s">
        <v>17</v>
      </c>
      <c r="CD30" s="192" t="s">
        <v>17</v>
      </c>
      <c r="CE30" s="192" t="s">
        <v>1675</v>
      </c>
      <c r="CF30" s="192" t="s">
        <v>17</v>
      </c>
      <c r="CG30" s="193">
        <v>44005</v>
      </c>
      <c r="CH30" s="191" t="s">
        <v>9076</v>
      </c>
      <c r="CI30" s="192" t="e">
        <v>#N/A</v>
      </c>
      <c r="CJ30" s="192" t="e">
        <v>#N/A</v>
      </c>
      <c r="CK30" s="192" t="e">
        <v>#N/A</v>
      </c>
      <c r="CL30" s="192" t="e">
        <v>#N/A</v>
      </c>
      <c r="CM30" s="192" t="e">
        <v>#N/A</v>
      </c>
      <c r="CN30" s="192" t="e">
        <v>#N/A</v>
      </c>
      <c r="CO30" s="194" t="e">
        <v>#N/A</v>
      </c>
      <c r="CP30" s="192" t="s">
        <v>1678</v>
      </c>
      <c r="CQ30" s="185" t="s">
        <v>17</v>
      </c>
      <c r="CR30" s="185" t="s">
        <v>17</v>
      </c>
      <c r="CS30" s="185" t="s">
        <v>17</v>
      </c>
      <c r="CT30" s="185" t="s">
        <v>17</v>
      </c>
      <c r="CU30" s="185" t="s">
        <v>18</v>
      </c>
      <c r="CV30" s="185" t="s">
        <v>17</v>
      </c>
      <c r="CW30" s="182">
        <v>44005</v>
      </c>
      <c r="CX30" s="192" t="s">
        <v>7086</v>
      </c>
      <c r="CY30" s="189" t="s">
        <v>17</v>
      </c>
      <c r="CZ30" s="189" t="s">
        <v>7012</v>
      </c>
      <c r="DA30" s="189" t="s">
        <v>17</v>
      </c>
      <c r="DB30" s="189" t="s">
        <v>17</v>
      </c>
      <c r="DC30" s="189" t="s">
        <v>7085</v>
      </c>
      <c r="DD30" s="189" t="s">
        <v>7084</v>
      </c>
      <c r="DE30" s="195">
        <v>44696</v>
      </c>
      <c r="DF30" s="191" t="s">
        <v>7087</v>
      </c>
      <c r="DG30" s="181" t="s">
        <v>17</v>
      </c>
      <c r="DH30" s="185" t="s">
        <v>7012</v>
      </c>
      <c r="DI30" s="185" t="s">
        <v>17</v>
      </c>
      <c r="DJ30" s="185" t="s">
        <v>17</v>
      </c>
      <c r="DK30" s="185" t="s">
        <v>7085</v>
      </c>
      <c r="DL30" s="185" t="s">
        <v>7084</v>
      </c>
      <c r="DM30" s="182">
        <v>44696</v>
      </c>
      <c r="DN30" s="192" t="s">
        <v>7088</v>
      </c>
      <c r="DO30" s="189" t="s">
        <v>17</v>
      </c>
      <c r="DP30" s="192" t="s">
        <v>7012</v>
      </c>
      <c r="DQ30" s="192" t="s">
        <v>17</v>
      </c>
      <c r="DR30" s="192" t="s">
        <v>17</v>
      </c>
      <c r="DS30" s="192" t="s">
        <v>7085</v>
      </c>
      <c r="DT30" s="192" t="s">
        <v>7084</v>
      </c>
      <c r="DU30" s="193">
        <v>44696</v>
      </c>
      <c r="DV30" s="191" t="s">
        <v>7089</v>
      </c>
      <c r="DW30" s="181" t="s">
        <v>17</v>
      </c>
      <c r="DX30" s="185" t="s">
        <v>7012</v>
      </c>
      <c r="DY30" s="185" t="s">
        <v>17</v>
      </c>
      <c r="DZ30" s="185" t="s">
        <v>17</v>
      </c>
      <c r="EA30" s="185" t="s">
        <v>7085</v>
      </c>
      <c r="EB30" s="185" t="s">
        <v>7084</v>
      </c>
      <c r="EC30" s="182">
        <v>44696</v>
      </c>
      <c r="ED30" s="192" t="s">
        <v>7090</v>
      </c>
      <c r="EE30" s="189" t="s">
        <v>17</v>
      </c>
      <c r="EF30" s="192" t="s">
        <v>7012</v>
      </c>
      <c r="EG30" s="192" t="s">
        <v>17</v>
      </c>
      <c r="EH30" s="192" t="s">
        <v>17</v>
      </c>
      <c r="EI30" s="192" t="s">
        <v>7085</v>
      </c>
      <c r="EJ30" s="192" t="s">
        <v>7084</v>
      </c>
      <c r="EK30" s="193">
        <v>44696</v>
      </c>
      <c r="EL30" s="191" t="s">
        <v>7091</v>
      </c>
      <c r="EM30" s="181" t="s">
        <v>17</v>
      </c>
      <c r="EN30" s="185" t="s">
        <v>7012</v>
      </c>
      <c r="EO30" s="185" t="s">
        <v>17</v>
      </c>
      <c r="EP30" s="185" t="s">
        <v>17</v>
      </c>
      <c r="EQ30" s="185" t="s">
        <v>7085</v>
      </c>
      <c r="ER30" s="185" t="s">
        <v>7084</v>
      </c>
      <c r="ES30" s="182">
        <v>44696</v>
      </c>
      <c r="ET30" s="192" t="s">
        <v>7083</v>
      </c>
      <c r="EU30" s="192">
        <v>152</v>
      </c>
      <c r="EV30" s="192" t="s">
        <v>7032</v>
      </c>
      <c r="EW30" s="192" t="s">
        <v>25</v>
      </c>
      <c r="EX30" s="192">
        <v>2</v>
      </c>
      <c r="EY30" s="192" t="s">
        <v>7081</v>
      </c>
      <c r="EZ30" s="192" t="s">
        <v>7033</v>
      </c>
      <c r="FA30" s="193">
        <v>44696</v>
      </c>
      <c r="FB30" s="191" t="s">
        <v>7093</v>
      </c>
      <c r="FC30" s="185">
        <v>3</v>
      </c>
      <c r="FD30" s="185" t="s">
        <v>7012</v>
      </c>
      <c r="FE30" s="185" t="s">
        <v>50</v>
      </c>
      <c r="FF30" s="185">
        <v>1</v>
      </c>
      <c r="FG30" s="185" t="s">
        <v>7092</v>
      </c>
      <c r="FH30" s="185" t="s">
        <v>7084</v>
      </c>
      <c r="FI30" s="182">
        <v>44696</v>
      </c>
      <c r="FJ30" s="191" t="s">
        <v>1682</v>
      </c>
      <c r="FK30" s="192" t="s">
        <v>17</v>
      </c>
      <c r="FL30" s="192" t="s">
        <v>17</v>
      </c>
      <c r="FM30" s="192" t="s">
        <v>17</v>
      </c>
      <c r="FN30" s="192" t="s">
        <v>17</v>
      </c>
      <c r="FO30" s="192" t="s">
        <v>18</v>
      </c>
      <c r="FP30" s="189" t="s">
        <v>17</v>
      </c>
      <c r="FQ30" s="190">
        <v>44005</v>
      </c>
      <c r="FR30" s="191" t="s">
        <v>1683</v>
      </c>
      <c r="FS30" s="185" t="s">
        <v>17</v>
      </c>
      <c r="FT30" s="185" t="s">
        <v>17</v>
      </c>
      <c r="FU30" s="185" t="s">
        <v>17</v>
      </c>
      <c r="FV30" s="185" t="s">
        <v>17</v>
      </c>
      <c r="FW30" s="185" t="s">
        <v>18</v>
      </c>
      <c r="FX30" s="185" t="s">
        <v>17</v>
      </c>
      <c r="FY30" s="182">
        <v>44005</v>
      </c>
      <c r="FZ30" s="192" t="s">
        <v>3258</v>
      </c>
      <c r="GA30" s="192">
        <v>1</v>
      </c>
      <c r="GB30" s="192" t="s">
        <v>2484</v>
      </c>
      <c r="GC30" s="192" t="s">
        <v>25</v>
      </c>
      <c r="GD30" s="192">
        <v>2</v>
      </c>
      <c r="GE30" s="192" t="s">
        <v>17</v>
      </c>
      <c r="GF30" s="192" t="s">
        <v>17</v>
      </c>
      <c r="GG30" s="193">
        <v>44490</v>
      </c>
      <c r="GH30" s="191" t="s">
        <v>3264</v>
      </c>
      <c r="GI30" s="185">
        <v>2</v>
      </c>
      <c r="GJ30" s="185" t="s">
        <v>2484</v>
      </c>
      <c r="GK30" s="185" t="s">
        <v>25</v>
      </c>
      <c r="GL30" s="185">
        <v>2</v>
      </c>
      <c r="GM30" s="185" t="s">
        <v>17</v>
      </c>
      <c r="GN30" s="185" t="s">
        <v>17</v>
      </c>
      <c r="GO30" s="182">
        <v>44490</v>
      </c>
      <c r="GP30" s="192" t="s">
        <v>3259</v>
      </c>
      <c r="GQ30" s="192">
        <v>2</v>
      </c>
      <c r="GR30" s="192" t="s">
        <v>2484</v>
      </c>
      <c r="GS30" s="192" t="s">
        <v>25</v>
      </c>
      <c r="GT30" s="192">
        <v>2</v>
      </c>
      <c r="GU30" s="192" t="s">
        <v>17</v>
      </c>
      <c r="GV30" s="192" t="s">
        <v>17</v>
      </c>
      <c r="GW30" s="193">
        <v>44490</v>
      </c>
      <c r="GX30" s="191" t="s">
        <v>3265</v>
      </c>
      <c r="GY30" s="185">
        <v>0</v>
      </c>
      <c r="GZ30" s="185" t="s">
        <v>2484</v>
      </c>
      <c r="HA30" s="185" t="s">
        <v>25</v>
      </c>
      <c r="HB30" s="185">
        <v>2</v>
      </c>
      <c r="HC30" s="185" t="s">
        <v>17</v>
      </c>
      <c r="HD30" s="185" t="s">
        <v>17</v>
      </c>
      <c r="HE30" s="182">
        <v>44490</v>
      </c>
      <c r="HF30" s="192" t="s">
        <v>3257</v>
      </c>
      <c r="HG30" s="192">
        <v>0</v>
      </c>
      <c r="HH30" s="192" t="s">
        <v>2484</v>
      </c>
      <c r="HI30" s="192" t="s">
        <v>25</v>
      </c>
      <c r="HJ30" s="192">
        <v>2</v>
      </c>
      <c r="HK30" s="192" t="s">
        <v>17</v>
      </c>
      <c r="HL30" s="192" t="s">
        <v>17</v>
      </c>
      <c r="HM30" s="193">
        <v>44490</v>
      </c>
      <c r="HN30" s="191" t="s">
        <v>3263</v>
      </c>
      <c r="HO30" s="185">
        <v>2</v>
      </c>
      <c r="HP30" s="185" t="s">
        <v>2484</v>
      </c>
      <c r="HQ30" s="185" t="s">
        <v>25</v>
      </c>
      <c r="HR30" s="185">
        <v>2</v>
      </c>
      <c r="HS30" s="185" t="s">
        <v>17</v>
      </c>
      <c r="HT30" s="185" t="s">
        <v>17</v>
      </c>
      <c r="HU30" s="182">
        <v>44490</v>
      </c>
      <c r="HV30" s="192" t="s">
        <v>3260</v>
      </c>
      <c r="HW30" s="192">
        <v>0</v>
      </c>
      <c r="HX30" s="192" t="s">
        <v>2484</v>
      </c>
      <c r="HY30" s="192" t="s">
        <v>25</v>
      </c>
      <c r="HZ30" s="192">
        <v>2</v>
      </c>
      <c r="IA30" s="192" t="s">
        <v>17</v>
      </c>
      <c r="IB30" s="192" t="s">
        <v>17</v>
      </c>
      <c r="IC30" s="193">
        <v>44490</v>
      </c>
      <c r="ID30" s="191" t="s">
        <v>3262</v>
      </c>
      <c r="IE30" s="185">
        <v>1</v>
      </c>
      <c r="IF30" s="185" t="s">
        <v>2484</v>
      </c>
      <c r="IG30" s="185" t="s">
        <v>25</v>
      </c>
      <c r="IH30" s="185">
        <v>2</v>
      </c>
      <c r="II30" s="185" t="s">
        <v>17</v>
      </c>
      <c r="IJ30" s="185" t="s">
        <v>17</v>
      </c>
      <c r="IK30" s="182">
        <v>44490</v>
      </c>
      <c r="IL30" s="192" t="s">
        <v>3261</v>
      </c>
      <c r="IM30" s="192">
        <v>0</v>
      </c>
      <c r="IN30" s="192" t="s">
        <v>2484</v>
      </c>
      <c r="IO30" s="192" t="s">
        <v>25</v>
      </c>
      <c r="IP30" s="192">
        <v>2</v>
      </c>
      <c r="IQ30" s="192" t="s">
        <v>17</v>
      </c>
      <c r="IR30" s="192" t="s">
        <v>17</v>
      </c>
      <c r="IS30" s="193">
        <v>44490</v>
      </c>
    </row>
    <row r="31" spans="1:253" s="187" customFormat="1" ht="13" customHeight="1" x14ac:dyDescent="0.25">
      <c r="A31" s="187" t="s">
        <v>426</v>
      </c>
      <c r="B31" s="187" t="s">
        <v>8521</v>
      </c>
      <c r="C31" s="187" t="s">
        <v>427</v>
      </c>
      <c r="D31" s="187" t="s">
        <v>428</v>
      </c>
      <c r="E31" s="187" t="s">
        <v>8018</v>
      </c>
      <c r="F31" s="187" t="s">
        <v>1905</v>
      </c>
      <c r="G31" s="180">
        <v>14846000</v>
      </c>
      <c r="H31" s="181" t="s">
        <v>1902</v>
      </c>
      <c r="I31" s="181" t="s">
        <v>25</v>
      </c>
      <c r="J31" s="181">
        <v>2</v>
      </c>
      <c r="K31" s="181" t="s">
        <v>1904</v>
      </c>
      <c r="L31" s="181" t="s">
        <v>1903</v>
      </c>
      <c r="M31" s="182">
        <v>44162</v>
      </c>
      <c r="N31" s="191" t="s">
        <v>1449</v>
      </c>
      <c r="O31" s="183">
        <v>3449</v>
      </c>
      <c r="P31" s="183" t="s">
        <v>1446</v>
      </c>
      <c r="Q31" s="183" t="s">
        <v>25</v>
      </c>
      <c r="R31" s="183">
        <v>2</v>
      </c>
      <c r="S31" s="183" t="s">
        <v>1448</v>
      </c>
      <c r="T31" s="183" t="s">
        <v>1447</v>
      </c>
      <c r="U31" s="184">
        <v>43867</v>
      </c>
      <c r="V31" s="191" t="s">
        <v>5075</v>
      </c>
      <c r="W31" s="181">
        <v>7592000</v>
      </c>
      <c r="X31" s="181" t="s">
        <v>5056</v>
      </c>
      <c r="Y31" s="181" t="s">
        <v>22</v>
      </c>
      <c r="Z31" s="181">
        <v>3</v>
      </c>
      <c r="AA31" s="181" t="s">
        <v>5074</v>
      </c>
      <c r="AB31" s="181" t="s">
        <v>5057</v>
      </c>
      <c r="AC31" s="182">
        <v>44609</v>
      </c>
      <c r="AD31" s="191" t="s">
        <v>5079</v>
      </c>
      <c r="AE31" s="189">
        <v>1013000</v>
      </c>
      <c r="AF31" s="189" t="s">
        <v>5076</v>
      </c>
      <c r="AG31" s="189" t="s">
        <v>22</v>
      </c>
      <c r="AH31" s="189">
        <v>3</v>
      </c>
      <c r="AI31" s="189" t="s">
        <v>5078</v>
      </c>
      <c r="AJ31" s="189" t="s">
        <v>5077</v>
      </c>
      <c r="AK31" s="190">
        <v>44609</v>
      </c>
      <c r="AL31" s="191" t="s">
        <v>2200</v>
      </c>
      <c r="AM31" s="181">
        <v>416000</v>
      </c>
      <c r="AN31" s="181" t="s">
        <v>2197</v>
      </c>
      <c r="AO31" s="181" t="s">
        <v>25</v>
      </c>
      <c r="AP31" s="181">
        <v>2</v>
      </c>
      <c r="AQ31" s="181" t="s">
        <v>2199</v>
      </c>
      <c r="AR31" s="181" t="s">
        <v>2198</v>
      </c>
      <c r="AS31" s="182">
        <v>44225</v>
      </c>
      <c r="AT31" s="192" t="s">
        <v>1410</v>
      </c>
      <c r="AU31" s="189" t="s">
        <v>17</v>
      </c>
      <c r="AV31" s="189" t="s">
        <v>17</v>
      </c>
      <c r="AW31" s="189" t="s">
        <v>17</v>
      </c>
      <c r="AX31" s="189" t="s">
        <v>17</v>
      </c>
      <c r="AY31" s="189" t="s">
        <v>1409</v>
      </c>
      <c r="AZ31" s="189" t="s">
        <v>17</v>
      </c>
      <c r="BA31" s="190">
        <v>43816</v>
      </c>
      <c r="BB31" s="191" t="s">
        <v>1165</v>
      </c>
      <c r="BC31" s="181" t="s">
        <v>17</v>
      </c>
      <c r="BD31" s="181" t="s">
        <v>17</v>
      </c>
      <c r="BE31" s="181" t="s">
        <v>17</v>
      </c>
      <c r="BF31" s="181" t="s">
        <v>17</v>
      </c>
      <c r="BG31" s="181" t="s">
        <v>17</v>
      </c>
      <c r="BH31" s="181" t="s">
        <v>17</v>
      </c>
      <c r="BI31" s="182">
        <v>43676</v>
      </c>
      <c r="BJ31" s="192" t="s">
        <v>1693</v>
      </c>
      <c r="BK31" s="192">
        <v>1</v>
      </c>
      <c r="BL31" s="192" t="s">
        <v>1689</v>
      </c>
      <c r="BM31" s="192" t="s">
        <v>25</v>
      </c>
      <c r="BN31" s="192">
        <v>2</v>
      </c>
      <c r="BO31" s="192" t="s">
        <v>1691</v>
      </c>
      <c r="BP31" s="189" t="s">
        <v>1690</v>
      </c>
      <c r="BQ31" s="193">
        <v>44012</v>
      </c>
      <c r="BR31" s="191" t="s">
        <v>429</v>
      </c>
      <c r="BS31" s="185" t="s">
        <v>17</v>
      </c>
      <c r="BT31" s="185">
        <v>0</v>
      </c>
      <c r="BU31" s="185" t="s">
        <v>25</v>
      </c>
      <c r="BV31" s="185">
        <v>2</v>
      </c>
      <c r="BW31" s="185">
        <v>0</v>
      </c>
      <c r="BX31" s="185">
        <v>0</v>
      </c>
      <c r="BY31" s="182">
        <v>43510</v>
      </c>
      <c r="BZ31" s="192" t="s">
        <v>430</v>
      </c>
      <c r="CA31" s="192" t="s">
        <v>17</v>
      </c>
      <c r="CB31" s="192">
        <v>0</v>
      </c>
      <c r="CC31" s="192" t="s">
        <v>17</v>
      </c>
      <c r="CD31" s="192" t="s">
        <v>17</v>
      </c>
      <c r="CE31" s="192">
        <v>0</v>
      </c>
      <c r="CF31" s="192">
        <v>0</v>
      </c>
      <c r="CG31" s="193">
        <v>43510</v>
      </c>
      <c r="CH31" s="191" t="s">
        <v>9077</v>
      </c>
      <c r="CI31" s="192" t="e">
        <v>#N/A</v>
      </c>
      <c r="CJ31" s="192" t="e">
        <v>#N/A</v>
      </c>
      <c r="CK31" s="192" t="e">
        <v>#N/A</v>
      </c>
      <c r="CL31" s="192" t="e">
        <v>#N/A</v>
      </c>
      <c r="CM31" s="192" t="e">
        <v>#N/A</v>
      </c>
      <c r="CN31" s="192" t="e">
        <v>#N/A</v>
      </c>
      <c r="CO31" s="194" t="e">
        <v>#N/A</v>
      </c>
      <c r="CP31" s="192" t="s">
        <v>1085</v>
      </c>
      <c r="CQ31" s="185" t="s">
        <v>17</v>
      </c>
      <c r="CR31" s="185" t="s">
        <v>17</v>
      </c>
      <c r="CS31" s="185" t="s">
        <v>17</v>
      </c>
      <c r="CT31" s="185" t="s">
        <v>17</v>
      </c>
      <c r="CU31" s="185" t="s">
        <v>17</v>
      </c>
      <c r="CV31" s="185" t="s">
        <v>17</v>
      </c>
      <c r="CW31" s="182">
        <v>43644</v>
      </c>
      <c r="CX31" s="192" t="s">
        <v>5080</v>
      </c>
      <c r="CY31" s="189">
        <v>873000</v>
      </c>
      <c r="CZ31" s="189" t="s">
        <v>5060</v>
      </c>
      <c r="DA31" s="189" t="s">
        <v>25</v>
      </c>
      <c r="DB31" s="189">
        <v>2</v>
      </c>
      <c r="DC31" s="189" t="s">
        <v>5086</v>
      </c>
      <c r="DD31" s="189" t="s">
        <v>5061</v>
      </c>
      <c r="DE31" s="195">
        <v>44609</v>
      </c>
      <c r="DF31" s="191" t="s">
        <v>5082</v>
      </c>
      <c r="DG31" s="181">
        <v>6579000</v>
      </c>
      <c r="DH31" s="185" t="s">
        <v>5060</v>
      </c>
      <c r="DI31" s="185" t="s">
        <v>22</v>
      </c>
      <c r="DJ31" s="185">
        <v>3</v>
      </c>
      <c r="DK31" s="185" t="s">
        <v>5081</v>
      </c>
      <c r="DL31" s="185" t="s">
        <v>5061</v>
      </c>
      <c r="DM31" s="182">
        <v>44609</v>
      </c>
      <c r="DN31" s="192" t="s">
        <v>5085</v>
      </c>
      <c r="DO31" s="189">
        <v>140000</v>
      </c>
      <c r="DP31" s="192" t="s">
        <v>5083</v>
      </c>
      <c r="DQ31" s="192" t="s">
        <v>22</v>
      </c>
      <c r="DR31" s="192">
        <v>3</v>
      </c>
      <c r="DS31" s="192" t="s">
        <v>5084</v>
      </c>
      <c r="DT31" s="192" t="s">
        <v>5061</v>
      </c>
      <c r="DU31" s="193">
        <v>44609</v>
      </c>
      <c r="DV31" s="191" t="s">
        <v>5087</v>
      </c>
      <c r="DW31" s="181">
        <v>873000</v>
      </c>
      <c r="DX31" s="185" t="s">
        <v>5060</v>
      </c>
      <c r="DY31" s="185" t="s">
        <v>25</v>
      </c>
      <c r="DZ31" s="185">
        <v>2</v>
      </c>
      <c r="EA31" s="185" t="s">
        <v>5086</v>
      </c>
      <c r="EB31" s="185" t="s">
        <v>5061</v>
      </c>
      <c r="EC31" s="182">
        <v>44609</v>
      </c>
      <c r="ED31" s="192" t="s">
        <v>5088</v>
      </c>
      <c r="EE31" s="189">
        <v>0</v>
      </c>
      <c r="EF31" s="192" t="s">
        <v>2046</v>
      </c>
      <c r="EG31" s="192" t="s">
        <v>22</v>
      </c>
      <c r="EH31" s="192">
        <v>3</v>
      </c>
      <c r="EI31" s="192" t="s">
        <v>5071</v>
      </c>
      <c r="EJ31" s="192" t="s">
        <v>17</v>
      </c>
      <c r="EK31" s="193">
        <v>44609</v>
      </c>
      <c r="EL31" s="191" t="s">
        <v>5089</v>
      </c>
      <c r="EM31" s="181">
        <v>0</v>
      </c>
      <c r="EN31" s="185" t="s">
        <v>17</v>
      </c>
      <c r="EO31" s="185" t="s">
        <v>22</v>
      </c>
      <c r="EP31" s="185">
        <v>3</v>
      </c>
      <c r="EQ31" s="185" t="s">
        <v>5071</v>
      </c>
      <c r="ER31" s="185" t="s">
        <v>17</v>
      </c>
      <c r="ES31" s="182">
        <v>44609</v>
      </c>
      <c r="ET31" s="192" t="s">
        <v>1692</v>
      </c>
      <c r="EU31" s="192">
        <v>1</v>
      </c>
      <c r="EV31" s="192" t="s">
        <v>1689</v>
      </c>
      <c r="EW31" s="192" t="s">
        <v>25</v>
      </c>
      <c r="EX31" s="192">
        <v>2</v>
      </c>
      <c r="EY31" s="192" t="s">
        <v>1691</v>
      </c>
      <c r="EZ31" s="192" t="s">
        <v>1690</v>
      </c>
      <c r="FA31" s="193">
        <v>44012</v>
      </c>
      <c r="FB31" s="191" t="s">
        <v>432</v>
      </c>
      <c r="FC31" s="185">
        <v>2</v>
      </c>
      <c r="FD31" s="185">
        <v>0</v>
      </c>
      <c r="FE31" s="185" t="s">
        <v>25</v>
      </c>
      <c r="FF31" s="185">
        <v>2</v>
      </c>
      <c r="FG31" s="185" t="s">
        <v>431</v>
      </c>
      <c r="FH31" s="185">
        <v>0</v>
      </c>
      <c r="FI31" s="182">
        <v>43510</v>
      </c>
      <c r="FJ31" s="191" t="s">
        <v>433</v>
      </c>
      <c r="FK31" s="192" t="s">
        <v>17</v>
      </c>
      <c r="FL31" s="192">
        <v>0</v>
      </c>
      <c r="FM31" s="192" t="s">
        <v>25</v>
      </c>
      <c r="FN31" s="192">
        <v>2</v>
      </c>
      <c r="FO31" s="192">
        <v>0</v>
      </c>
      <c r="FP31" s="189">
        <v>0</v>
      </c>
      <c r="FQ31" s="190">
        <v>43510</v>
      </c>
      <c r="FR31" s="191" t="s">
        <v>1086</v>
      </c>
      <c r="FS31" s="185">
        <v>0</v>
      </c>
      <c r="FT31" s="185">
        <v>0</v>
      </c>
      <c r="FU31" s="185" t="s">
        <v>25</v>
      </c>
      <c r="FV31" s="185">
        <v>2</v>
      </c>
      <c r="FW31" s="185">
        <v>0</v>
      </c>
      <c r="FX31" s="185">
        <v>0</v>
      </c>
      <c r="FY31" s="182">
        <v>43644</v>
      </c>
      <c r="FZ31" s="192" t="s">
        <v>3549</v>
      </c>
      <c r="GA31" s="192">
        <v>0</v>
      </c>
      <c r="GB31" s="192" t="s">
        <v>2484</v>
      </c>
      <c r="GC31" s="192" t="s">
        <v>25</v>
      </c>
      <c r="GD31" s="192">
        <v>2</v>
      </c>
      <c r="GE31" s="192" t="s">
        <v>17</v>
      </c>
      <c r="GF31" s="192" t="s">
        <v>17</v>
      </c>
      <c r="GG31" s="193">
        <v>44496</v>
      </c>
      <c r="GH31" s="191" t="s">
        <v>3555</v>
      </c>
      <c r="GI31" s="185">
        <v>0</v>
      </c>
      <c r="GJ31" s="185" t="s">
        <v>2484</v>
      </c>
      <c r="GK31" s="185" t="s">
        <v>25</v>
      </c>
      <c r="GL31" s="185">
        <v>2</v>
      </c>
      <c r="GM31" s="185" t="s">
        <v>17</v>
      </c>
      <c r="GN31" s="185" t="s">
        <v>17</v>
      </c>
      <c r="GO31" s="182">
        <v>44496</v>
      </c>
      <c r="GP31" s="192" t="s">
        <v>3550</v>
      </c>
      <c r="GQ31" s="192">
        <v>0</v>
      </c>
      <c r="GR31" s="192" t="s">
        <v>2484</v>
      </c>
      <c r="GS31" s="192" t="s">
        <v>25</v>
      </c>
      <c r="GT31" s="192">
        <v>2</v>
      </c>
      <c r="GU31" s="192" t="s">
        <v>17</v>
      </c>
      <c r="GV31" s="192" t="s">
        <v>17</v>
      </c>
      <c r="GW31" s="193">
        <v>44496</v>
      </c>
      <c r="GX31" s="191" t="s">
        <v>3556</v>
      </c>
      <c r="GY31" s="185">
        <v>0</v>
      </c>
      <c r="GZ31" s="185" t="s">
        <v>2484</v>
      </c>
      <c r="HA31" s="185" t="s">
        <v>25</v>
      </c>
      <c r="HB31" s="185">
        <v>2</v>
      </c>
      <c r="HC31" s="185" t="s">
        <v>17</v>
      </c>
      <c r="HD31" s="185" t="s">
        <v>17</v>
      </c>
      <c r="HE31" s="182">
        <v>44496</v>
      </c>
      <c r="HF31" s="192" t="s">
        <v>3548</v>
      </c>
      <c r="HG31" s="192">
        <v>0</v>
      </c>
      <c r="HH31" s="192" t="s">
        <v>2484</v>
      </c>
      <c r="HI31" s="192" t="s">
        <v>25</v>
      </c>
      <c r="HJ31" s="192">
        <v>2</v>
      </c>
      <c r="HK31" s="192" t="s">
        <v>17</v>
      </c>
      <c r="HL31" s="192" t="s">
        <v>17</v>
      </c>
      <c r="HM31" s="193">
        <v>44496</v>
      </c>
      <c r="HN31" s="191" t="s">
        <v>3554</v>
      </c>
      <c r="HO31" s="185">
        <v>1</v>
      </c>
      <c r="HP31" s="185" t="s">
        <v>2484</v>
      </c>
      <c r="HQ31" s="185" t="s">
        <v>25</v>
      </c>
      <c r="HR31" s="185">
        <v>2</v>
      </c>
      <c r="HS31" s="185" t="s">
        <v>17</v>
      </c>
      <c r="HT31" s="185" t="s">
        <v>17</v>
      </c>
      <c r="HU31" s="182">
        <v>44496</v>
      </c>
      <c r="HV31" s="192" t="s">
        <v>3551</v>
      </c>
      <c r="HW31" s="192">
        <v>1</v>
      </c>
      <c r="HX31" s="192" t="s">
        <v>2484</v>
      </c>
      <c r="HY31" s="192" t="s">
        <v>25</v>
      </c>
      <c r="HZ31" s="192">
        <v>2</v>
      </c>
      <c r="IA31" s="192" t="s">
        <v>17</v>
      </c>
      <c r="IB31" s="192" t="s">
        <v>17</v>
      </c>
      <c r="IC31" s="193">
        <v>44496</v>
      </c>
      <c r="ID31" s="191" t="s">
        <v>3553</v>
      </c>
      <c r="IE31" s="185">
        <v>1</v>
      </c>
      <c r="IF31" s="185" t="s">
        <v>2484</v>
      </c>
      <c r="IG31" s="185" t="s">
        <v>25</v>
      </c>
      <c r="IH31" s="185">
        <v>2</v>
      </c>
      <c r="II31" s="185" t="s">
        <v>17</v>
      </c>
      <c r="IJ31" s="185" t="s">
        <v>17</v>
      </c>
      <c r="IK31" s="182">
        <v>44496</v>
      </c>
      <c r="IL31" s="192" t="s">
        <v>3552</v>
      </c>
      <c r="IM31" s="192">
        <v>2</v>
      </c>
      <c r="IN31" s="192" t="s">
        <v>2484</v>
      </c>
      <c r="IO31" s="192" t="s">
        <v>25</v>
      </c>
      <c r="IP31" s="192">
        <v>2</v>
      </c>
      <c r="IQ31" s="192" t="s">
        <v>17</v>
      </c>
      <c r="IR31" s="192" t="s">
        <v>17</v>
      </c>
      <c r="IS31" s="193">
        <v>44496</v>
      </c>
    </row>
    <row r="32" spans="1:253" s="187" customFormat="1" ht="13" customHeight="1" x14ac:dyDescent="0.25">
      <c r="A32" s="187" t="s">
        <v>229</v>
      </c>
      <c r="B32" s="187" t="s">
        <v>8521</v>
      </c>
      <c r="C32" s="187" t="s">
        <v>230</v>
      </c>
      <c r="D32" s="187" t="s">
        <v>231</v>
      </c>
      <c r="E32" s="187" t="s">
        <v>8019</v>
      </c>
      <c r="F32" s="187" t="s">
        <v>7097</v>
      </c>
      <c r="G32" s="180">
        <v>102334000</v>
      </c>
      <c r="H32" s="181" t="s">
        <v>7094</v>
      </c>
      <c r="I32" s="181" t="s">
        <v>25</v>
      </c>
      <c r="J32" s="181">
        <v>2</v>
      </c>
      <c r="K32" s="181" t="s">
        <v>7096</v>
      </c>
      <c r="L32" s="181" t="s">
        <v>7095</v>
      </c>
      <c r="M32" s="182">
        <v>44697</v>
      </c>
      <c r="N32" s="191" t="s">
        <v>7101</v>
      </c>
      <c r="O32" s="183">
        <v>91072</v>
      </c>
      <c r="P32" s="183" t="s">
        <v>7098</v>
      </c>
      <c r="Q32" s="183" t="s">
        <v>25</v>
      </c>
      <c r="R32" s="183">
        <v>2</v>
      </c>
      <c r="S32" s="183" t="s">
        <v>7100</v>
      </c>
      <c r="T32" s="183" t="s">
        <v>7099</v>
      </c>
      <c r="U32" s="184">
        <v>44697</v>
      </c>
      <c r="V32" s="191" t="s">
        <v>7105</v>
      </c>
      <c r="W32" s="181">
        <v>23800000</v>
      </c>
      <c r="X32" s="181" t="s">
        <v>7102</v>
      </c>
      <c r="Y32" s="181" t="s">
        <v>22</v>
      </c>
      <c r="Z32" s="181">
        <v>3</v>
      </c>
      <c r="AA32" s="181" t="s">
        <v>7104</v>
      </c>
      <c r="AB32" s="181" t="s">
        <v>7103</v>
      </c>
      <c r="AC32" s="182">
        <v>44697</v>
      </c>
      <c r="AD32" s="191" t="s">
        <v>7109</v>
      </c>
      <c r="AE32" s="189">
        <v>2812000</v>
      </c>
      <c r="AF32" s="189" t="s">
        <v>7106</v>
      </c>
      <c r="AG32" s="189" t="s">
        <v>22</v>
      </c>
      <c r="AH32" s="189">
        <v>3</v>
      </c>
      <c r="AI32" s="189" t="s">
        <v>7108</v>
      </c>
      <c r="AJ32" s="189" t="s">
        <v>7107</v>
      </c>
      <c r="AK32" s="190">
        <v>44697</v>
      </c>
      <c r="AL32" s="191" t="s">
        <v>7112</v>
      </c>
      <c r="AM32" s="181">
        <v>500000</v>
      </c>
      <c r="AN32" s="181" t="s">
        <v>7110</v>
      </c>
      <c r="AO32" s="181" t="s">
        <v>22</v>
      </c>
      <c r="AP32" s="181">
        <v>3</v>
      </c>
      <c r="AQ32" s="181" t="s">
        <v>7111</v>
      </c>
      <c r="AR32" s="181" t="s">
        <v>7107</v>
      </c>
      <c r="AS32" s="182">
        <v>44697</v>
      </c>
      <c r="AT32" s="192" t="s">
        <v>1587</v>
      </c>
      <c r="AU32" s="189" t="s">
        <v>17</v>
      </c>
      <c r="AV32" s="189" t="s">
        <v>17</v>
      </c>
      <c r="AW32" s="189" t="s">
        <v>17</v>
      </c>
      <c r="AX32" s="189" t="s">
        <v>17</v>
      </c>
      <c r="AY32" s="189" t="s">
        <v>184</v>
      </c>
      <c r="AZ32" s="189" t="s">
        <v>17</v>
      </c>
      <c r="BA32" s="190">
        <v>43950</v>
      </c>
      <c r="BB32" s="191" t="s">
        <v>1586</v>
      </c>
      <c r="BC32" s="181" t="s">
        <v>17</v>
      </c>
      <c r="BD32" s="181" t="s">
        <v>17</v>
      </c>
      <c r="BE32" s="181" t="s">
        <v>17</v>
      </c>
      <c r="BF32" s="181" t="s">
        <v>17</v>
      </c>
      <c r="BG32" s="181" t="s">
        <v>184</v>
      </c>
      <c r="BH32" s="181" t="s">
        <v>17</v>
      </c>
      <c r="BI32" s="182">
        <v>43950</v>
      </c>
      <c r="BJ32" s="192" t="s">
        <v>7115</v>
      </c>
      <c r="BK32" s="192">
        <v>0</v>
      </c>
      <c r="BL32" s="192" t="s">
        <v>7113</v>
      </c>
      <c r="BM32" s="192" t="s">
        <v>25</v>
      </c>
      <c r="BN32" s="192">
        <v>2</v>
      </c>
      <c r="BO32" s="192" t="s">
        <v>7114</v>
      </c>
      <c r="BP32" s="189" t="s">
        <v>1773</v>
      </c>
      <c r="BQ32" s="193">
        <v>44697</v>
      </c>
      <c r="BR32" s="191" t="s">
        <v>1583</v>
      </c>
      <c r="BS32" s="185" t="s">
        <v>17</v>
      </c>
      <c r="BT32" s="185" t="s">
        <v>17</v>
      </c>
      <c r="BU32" s="185" t="s">
        <v>17</v>
      </c>
      <c r="BV32" s="185" t="s">
        <v>17</v>
      </c>
      <c r="BW32" s="185" t="s">
        <v>184</v>
      </c>
      <c r="BX32" s="185" t="s">
        <v>17</v>
      </c>
      <c r="BY32" s="182">
        <v>43950</v>
      </c>
      <c r="BZ32" s="192" t="s">
        <v>1584</v>
      </c>
      <c r="CA32" s="192" t="s">
        <v>17</v>
      </c>
      <c r="CB32" s="192" t="s">
        <v>17</v>
      </c>
      <c r="CC32" s="192" t="s">
        <v>17</v>
      </c>
      <c r="CD32" s="192" t="s">
        <v>17</v>
      </c>
      <c r="CE32" s="192" t="s">
        <v>184</v>
      </c>
      <c r="CF32" s="192" t="s">
        <v>17</v>
      </c>
      <c r="CG32" s="193">
        <v>43950</v>
      </c>
      <c r="CH32" s="191" t="s">
        <v>9078</v>
      </c>
      <c r="CI32" s="192" t="e">
        <v>#N/A</v>
      </c>
      <c r="CJ32" s="192" t="e">
        <v>#N/A</v>
      </c>
      <c r="CK32" s="192" t="e">
        <v>#N/A</v>
      </c>
      <c r="CL32" s="192" t="e">
        <v>#N/A</v>
      </c>
      <c r="CM32" s="192" t="e">
        <v>#N/A</v>
      </c>
      <c r="CN32" s="192" t="e">
        <v>#N/A</v>
      </c>
      <c r="CO32" s="194" t="e">
        <v>#N/A</v>
      </c>
      <c r="CP32" s="192" t="s">
        <v>1585</v>
      </c>
      <c r="CQ32" s="185" t="s">
        <v>17</v>
      </c>
      <c r="CR32" s="185" t="s">
        <v>17</v>
      </c>
      <c r="CS32" s="185" t="s">
        <v>17</v>
      </c>
      <c r="CT32" s="185" t="s">
        <v>17</v>
      </c>
      <c r="CU32" s="185" t="s">
        <v>184</v>
      </c>
      <c r="CV32" s="185" t="s">
        <v>17</v>
      </c>
      <c r="CW32" s="182">
        <v>43950</v>
      </c>
      <c r="CX32" s="192" t="s">
        <v>7118</v>
      </c>
      <c r="CY32" s="189">
        <v>2671000</v>
      </c>
      <c r="CZ32" s="189" t="s">
        <v>7116</v>
      </c>
      <c r="DA32" s="189" t="s">
        <v>25</v>
      </c>
      <c r="DB32" s="189">
        <v>2</v>
      </c>
      <c r="DC32" s="189" t="s">
        <v>7117</v>
      </c>
      <c r="DD32" s="189" t="s">
        <v>7107</v>
      </c>
      <c r="DE32" s="195">
        <v>44697</v>
      </c>
      <c r="DF32" s="191" t="s">
        <v>7119</v>
      </c>
      <c r="DG32" s="181">
        <v>20988000</v>
      </c>
      <c r="DH32" s="185" t="s">
        <v>7116</v>
      </c>
      <c r="DI32" s="185" t="s">
        <v>25</v>
      </c>
      <c r="DJ32" s="185">
        <v>2</v>
      </c>
      <c r="DK32" s="185" t="s">
        <v>7117</v>
      </c>
      <c r="DL32" s="185" t="s">
        <v>7107</v>
      </c>
      <c r="DM32" s="182">
        <v>44697</v>
      </c>
      <c r="DN32" s="192" t="s">
        <v>7120</v>
      </c>
      <c r="DO32" s="189">
        <v>140000</v>
      </c>
      <c r="DP32" s="192" t="s">
        <v>7116</v>
      </c>
      <c r="DQ32" s="192" t="s">
        <v>25</v>
      </c>
      <c r="DR32" s="192">
        <v>2</v>
      </c>
      <c r="DS32" s="192" t="s">
        <v>7117</v>
      </c>
      <c r="DT32" s="192" t="s">
        <v>7107</v>
      </c>
      <c r="DU32" s="193">
        <v>44697</v>
      </c>
      <c r="DV32" s="191" t="s">
        <v>7121</v>
      </c>
      <c r="DW32" s="181">
        <v>2671000</v>
      </c>
      <c r="DX32" s="185" t="s">
        <v>7116</v>
      </c>
      <c r="DY32" s="185" t="s">
        <v>25</v>
      </c>
      <c r="DZ32" s="185">
        <v>2</v>
      </c>
      <c r="EA32" s="185" t="s">
        <v>7117</v>
      </c>
      <c r="EB32" s="185" t="s">
        <v>7107</v>
      </c>
      <c r="EC32" s="182">
        <v>44697</v>
      </c>
      <c r="ED32" s="192" t="s">
        <v>7122</v>
      </c>
      <c r="EE32" s="189">
        <v>0</v>
      </c>
      <c r="EF32" s="192" t="s">
        <v>7116</v>
      </c>
      <c r="EG32" s="192" t="s">
        <v>25</v>
      </c>
      <c r="EH32" s="192">
        <v>2</v>
      </c>
      <c r="EI32" s="192" t="s">
        <v>7117</v>
      </c>
      <c r="EJ32" s="192" t="s">
        <v>7107</v>
      </c>
      <c r="EK32" s="193">
        <v>44697</v>
      </c>
      <c r="EL32" s="191" t="s">
        <v>7123</v>
      </c>
      <c r="EM32" s="181">
        <v>0</v>
      </c>
      <c r="EN32" s="185" t="s">
        <v>7116</v>
      </c>
      <c r="EO32" s="185" t="s">
        <v>25</v>
      </c>
      <c r="EP32" s="185">
        <v>2</v>
      </c>
      <c r="EQ32" s="185" t="s">
        <v>7117</v>
      </c>
      <c r="ER32" s="185" t="s">
        <v>7107</v>
      </c>
      <c r="ES32" s="182">
        <v>44697</v>
      </c>
      <c r="ET32" s="192" t="s">
        <v>2723</v>
      </c>
      <c r="EU32" s="192">
        <v>132</v>
      </c>
      <c r="EV32" s="192" t="s">
        <v>2721</v>
      </c>
      <c r="EW32" s="192" t="s">
        <v>25</v>
      </c>
      <c r="EX32" s="192">
        <v>2</v>
      </c>
      <c r="EY32" s="192" t="s">
        <v>2722</v>
      </c>
      <c r="EZ32" s="192" t="s">
        <v>1773</v>
      </c>
      <c r="FA32" s="193">
        <v>44411</v>
      </c>
      <c r="FB32" s="191" t="s">
        <v>7125</v>
      </c>
      <c r="FC32" s="185">
        <v>2</v>
      </c>
      <c r="FD32" s="185" t="s">
        <v>7116</v>
      </c>
      <c r="FE32" s="185" t="s">
        <v>50</v>
      </c>
      <c r="FF32" s="185">
        <v>1</v>
      </c>
      <c r="FG32" s="185" t="s">
        <v>7124</v>
      </c>
      <c r="FH32" s="185" t="s">
        <v>7107</v>
      </c>
      <c r="FI32" s="182">
        <v>44697</v>
      </c>
      <c r="FJ32" s="191" t="s">
        <v>232</v>
      </c>
      <c r="FK32" s="192" t="s">
        <v>17</v>
      </c>
      <c r="FL32" s="192">
        <v>0</v>
      </c>
      <c r="FM32" s="192" t="s">
        <v>17</v>
      </c>
      <c r="FN32" s="192" t="s">
        <v>17</v>
      </c>
      <c r="FO32" s="192">
        <v>0</v>
      </c>
      <c r="FP32" s="189">
        <v>0</v>
      </c>
      <c r="FQ32" s="190">
        <v>43507</v>
      </c>
      <c r="FR32" s="191" t="s">
        <v>233</v>
      </c>
      <c r="FS32" s="185" t="s">
        <v>17</v>
      </c>
      <c r="FT32" s="185">
        <v>0</v>
      </c>
      <c r="FU32" s="185" t="s">
        <v>17</v>
      </c>
      <c r="FV32" s="185" t="s">
        <v>17</v>
      </c>
      <c r="FW32" s="185">
        <v>0</v>
      </c>
      <c r="FX32" s="185">
        <v>0</v>
      </c>
      <c r="FY32" s="182">
        <v>43507</v>
      </c>
      <c r="FZ32" s="192" t="s">
        <v>3267</v>
      </c>
      <c r="GA32" s="192">
        <v>0</v>
      </c>
      <c r="GB32" s="192" t="s">
        <v>2484</v>
      </c>
      <c r="GC32" s="192" t="s">
        <v>25</v>
      </c>
      <c r="GD32" s="192">
        <v>2</v>
      </c>
      <c r="GE32" s="192" t="s">
        <v>17</v>
      </c>
      <c r="GF32" s="192" t="s">
        <v>17</v>
      </c>
      <c r="GG32" s="193">
        <v>44490</v>
      </c>
      <c r="GH32" s="191" t="s">
        <v>3273</v>
      </c>
      <c r="GI32" s="185">
        <v>0</v>
      </c>
      <c r="GJ32" s="185" t="s">
        <v>2484</v>
      </c>
      <c r="GK32" s="185" t="s">
        <v>25</v>
      </c>
      <c r="GL32" s="185">
        <v>2</v>
      </c>
      <c r="GM32" s="185" t="s">
        <v>17</v>
      </c>
      <c r="GN32" s="185" t="s">
        <v>17</v>
      </c>
      <c r="GO32" s="182">
        <v>44490</v>
      </c>
      <c r="GP32" s="192" t="s">
        <v>3268</v>
      </c>
      <c r="GQ32" s="192">
        <v>0</v>
      </c>
      <c r="GR32" s="192" t="s">
        <v>2484</v>
      </c>
      <c r="GS32" s="192" t="s">
        <v>25</v>
      </c>
      <c r="GT32" s="192">
        <v>2</v>
      </c>
      <c r="GU32" s="192" t="s">
        <v>17</v>
      </c>
      <c r="GV32" s="192" t="s">
        <v>17</v>
      </c>
      <c r="GW32" s="193">
        <v>44490</v>
      </c>
      <c r="GX32" s="191" t="s">
        <v>3274</v>
      </c>
      <c r="GY32" s="185">
        <v>0</v>
      </c>
      <c r="GZ32" s="185" t="s">
        <v>2484</v>
      </c>
      <c r="HA32" s="185" t="s">
        <v>25</v>
      </c>
      <c r="HB32" s="185">
        <v>2</v>
      </c>
      <c r="HC32" s="185" t="s">
        <v>17</v>
      </c>
      <c r="HD32" s="185" t="s">
        <v>17</v>
      </c>
      <c r="HE32" s="182">
        <v>44490</v>
      </c>
      <c r="HF32" s="192" t="s">
        <v>3266</v>
      </c>
      <c r="HG32" s="192">
        <v>0</v>
      </c>
      <c r="HH32" s="192" t="s">
        <v>2484</v>
      </c>
      <c r="HI32" s="192" t="s">
        <v>25</v>
      </c>
      <c r="HJ32" s="192">
        <v>2</v>
      </c>
      <c r="HK32" s="192" t="s">
        <v>17</v>
      </c>
      <c r="HL32" s="192" t="s">
        <v>17</v>
      </c>
      <c r="HM32" s="193">
        <v>44490</v>
      </c>
      <c r="HN32" s="191" t="s">
        <v>3272</v>
      </c>
      <c r="HO32" s="185">
        <v>1</v>
      </c>
      <c r="HP32" s="185" t="s">
        <v>2484</v>
      </c>
      <c r="HQ32" s="185" t="s">
        <v>25</v>
      </c>
      <c r="HR32" s="185">
        <v>2</v>
      </c>
      <c r="HS32" s="185" t="s">
        <v>17</v>
      </c>
      <c r="HT32" s="185" t="s">
        <v>17</v>
      </c>
      <c r="HU32" s="182">
        <v>44490</v>
      </c>
      <c r="HV32" s="192" t="s">
        <v>3269</v>
      </c>
      <c r="HW32" s="192">
        <v>0</v>
      </c>
      <c r="HX32" s="192" t="s">
        <v>2484</v>
      </c>
      <c r="HY32" s="192" t="s">
        <v>25</v>
      </c>
      <c r="HZ32" s="192">
        <v>2</v>
      </c>
      <c r="IA32" s="192" t="s">
        <v>17</v>
      </c>
      <c r="IB32" s="192" t="s">
        <v>17</v>
      </c>
      <c r="IC32" s="193">
        <v>44490</v>
      </c>
      <c r="ID32" s="191" t="s">
        <v>3271</v>
      </c>
      <c r="IE32" s="185">
        <v>3</v>
      </c>
      <c r="IF32" s="185" t="s">
        <v>2484</v>
      </c>
      <c r="IG32" s="185" t="s">
        <v>25</v>
      </c>
      <c r="IH32" s="185">
        <v>2</v>
      </c>
      <c r="II32" s="185" t="s">
        <v>17</v>
      </c>
      <c r="IJ32" s="185" t="s">
        <v>17</v>
      </c>
      <c r="IK32" s="182">
        <v>44490</v>
      </c>
      <c r="IL32" s="192" t="s">
        <v>3270</v>
      </c>
      <c r="IM32" s="192">
        <v>0</v>
      </c>
      <c r="IN32" s="192" t="s">
        <v>2484</v>
      </c>
      <c r="IO32" s="192" t="s">
        <v>25</v>
      </c>
      <c r="IP32" s="192">
        <v>2</v>
      </c>
      <c r="IQ32" s="192" t="s">
        <v>17</v>
      </c>
      <c r="IR32" s="192" t="s">
        <v>17</v>
      </c>
      <c r="IS32" s="193">
        <v>44490</v>
      </c>
    </row>
    <row r="33" spans="1:253" s="187" customFormat="1" ht="13" customHeight="1" x14ac:dyDescent="0.25">
      <c r="A33" s="187" t="s">
        <v>332</v>
      </c>
      <c r="B33" s="187" t="s">
        <v>8495</v>
      </c>
      <c r="C33" s="187" t="s">
        <v>333</v>
      </c>
      <c r="D33" s="187" t="s">
        <v>334</v>
      </c>
      <c r="E33" s="187" t="s">
        <v>8020</v>
      </c>
      <c r="F33" s="187" t="s">
        <v>7129</v>
      </c>
      <c r="G33" s="180">
        <v>6209000</v>
      </c>
      <c r="H33" s="181" t="s">
        <v>7126</v>
      </c>
      <c r="I33" s="181" t="s">
        <v>25</v>
      </c>
      <c r="J33" s="181">
        <v>2</v>
      </c>
      <c r="K33" s="181" t="s">
        <v>7128</v>
      </c>
      <c r="L33" s="181" t="s">
        <v>7127</v>
      </c>
      <c r="M33" s="182">
        <v>44699</v>
      </c>
      <c r="N33" s="191" t="s">
        <v>7133</v>
      </c>
      <c r="O33" s="183">
        <v>101000</v>
      </c>
      <c r="P33" s="183" t="s">
        <v>7130</v>
      </c>
      <c r="Q33" s="183" t="s">
        <v>25</v>
      </c>
      <c r="R33" s="183">
        <v>2</v>
      </c>
      <c r="S33" s="183" t="s">
        <v>7132</v>
      </c>
      <c r="T33" s="183" t="s">
        <v>7131</v>
      </c>
      <c r="U33" s="184">
        <v>44699</v>
      </c>
      <c r="V33" s="191" t="s">
        <v>7135</v>
      </c>
      <c r="W33" s="181">
        <v>6209000</v>
      </c>
      <c r="X33" s="181" t="s">
        <v>7126</v>
      </c>
      <c r="Y33" s="181" t="s">
        <v>25</v>
      </c>
      <c r="Z33" s="181">
        <v>2</v>
      </c>
      <c r="AA33" s="181" t="s">
        <v>7134</v>
      </c>
      <c r="AB33" s="181" t="s">
        <v>7127</v>
      </c>
      <c r="AC33" s="182">
        <v>44699</v>
      </c>
      <c r="AD33" s="191" t="s">
        <v>7139</v>
      </c>
      <c r="AE33" s="189">
        <v>1200000</v>
      </c>
      <c r="AF33" s="189" t="s">
        <v>7136</v>
      </c>
      <c r="AG33" s="189" t="s">
        <v>22</v>
      </c>
      <c r="AH33" s="189">
        <v>3</v>
      </c>
      <c r="AI33" s="189" t="s">
        <v>7138</v>
      </c>
      <c r="AJ33" s="189" t="s">
        <v>7137</v>
      </c>
      <c r="AK33" s="190">
        <v>44699</v>
      </c>
      <c r="AL33" s="191" t="s">
        <v>7143</v>
      </c>
      <c r="AM33" s="181">
        <v>321000</v>
      </c>
      <c r="AN33" s="181" t="s">
        <v>7140</v>
      </c>
      <c r="AO33" s="181" t="s">
        <v>22</v>
      </c>
      <c r="AP33" s="181">
        <v>3</v>
      </c>
      <c r="AQ33" s="181" t="s">
        <v>7142</v>
      </c>
      <c r="AR33" s="181" t="s">
        <v>7141</v>
      </c>
      <c r="AS33" s="182">
        <v>44699</v>
      </c>
      <c r="AT33" s="192" t="s">
        <v>7145</v>
      </c>
      <c r="AU33" s="189" t="s">
        <v>17</v>
      </c>
      <c r="AV33" s="189" t="s">
        <v>1196</v>
      </c>
      <c r="AW33" s="189" t="s">
        <v>17</v>
      </c>
      <c r="AX33" s="189" t="s">
        <v>17</v>
      </c>
      <c r="AY33" s="189" t="s">
        <v>7144</v>
      </c>
      <c r="AZ33" s="189" t="s">
        <v>1196</v>
      </c>
      <c r="BA33" s="190">
        <v>44699</v>
      </c>
      <c r="BB33" s="191" t="s">
        <v>7154</v>
      </c>
      <c r="BC33" s="181" t="s">
        <v>17</v>
      </c>
      <c r="BD33" s="181" t="s">
        <v>1196</v>
      </c>
      <c r="BE33" s="181" t="s">
        <v>17</v>
      </c>
      <c r="BF33" s="181" t="s">
        <v>17</v>
      </c>
      <c r="BG33" s="181" t="s">
        <v>7144</v>
      </c>
      <c r="BH33" s="181" t="s">
        <v>1196</v>
      </c>
      <c r="BI33" s="182">
        <v>44699</v>
      </c>
      <c r="BJ33" s="192" t="s">
        <v>7146</v>
      </c>
      <c r="BK33" s="192" t="s">
        <v>17</v>
      </c>
      <c r="BL33" s="192" t="s">
        <v>1196</v>
      </c>
      <c r="BM33" s="192" t="s">
        <v>17</v>
      </c>
      <c r="BN33" s="192" t="s">
        <v>17</v>
      </c>
      <c r="BO33" s="192" t="s">
        <v>7144</v>
      </c>
      <c r="BP33" s="189" t="s">
        <v>1196</v>
      </c>
      <c r="BQ33" s="193">
        <v>44699</v>
      </c>
      <c r="BR33" s="191" t="s">
        <v>336</v>
      </c>
      <c r="BS33" s="185" t="s">
        <v>17</v>
      </c>
      <c r="BT33" s="185">
        <v>0</v>
      </c>
      <c r="BU33" s="185" t="s">
        <v>25</v>
      </c>
      <c r="BV33" s="185">
        <v>2</v>
      </c>
      <c r="BW33" s="185" t="s">
        <v>335</v>
      </c>
      <c r="BX33" s="185">
        <v>0</v>
      </c>
      <c r="BY33" s="182">
        <v>43509</v>
      </c>
      <c r="BZ33" s="192" t="s">
        <v>337</v>
      </c>
      <c r="CA33" s="192" t="s">
        <v>17</v>
      </c>
      <c r="CB33" s="192">
        <v>0</v>
      </c>
      <c r="CC33" s="192" t="s">
        <v>17</v>
      </c>
      <c r="CD33" s="192" t="s">
        <v>17</v>
      </c>
      <c r="CE33" s="192" t="s">
        <v>335</v>
      </c>
      <c r="CF33" s="192">
        <v>0</v>
      </c>
      <c r="CG33" s="193">
        <v>43509</v>
      </c>
      <c r="CH33" s="191" t="s">
        <v>9079</v>
      </c>
      <c r="CI33" s="192" t="e">
        <v>#N/A</v>
      </c>
      <c r="CJ33" s="192" t="e">
        <v>#N/A</v>
      </c>
      <c r="CK33" s="192" t="e">
        <v>#N/A</v>
      </c>
      <c r="CL33" s="192" t="e">
        <v>#N/A</v>
      </c>
      <c r="CM33" s="192" t="e">
        <v>#N/A</v>
      </c>
      <c r="CN33" s="192" t="e">
        <v>#N/A</v>
      </c>
      <c r="CO33" s="194" t="e">
        <v>#N/A</v>
      </c>
      <c r="CP33" s="192" t="s">
        <v>7158</v>
      </c>
      <c r="CQ33" s="185" t="s">
        <v>17</v>
      </c>
      <c r="CR33" s="185" t="s">
        <v>1196</v>
      </c>
      <c r="CS33" s="185" t="s">
        <v>17</v>
      </c>
      <c r="CT33" s="185" t="s">
        <v>17</v>
      </c>
      <c r="CU33" s="185" t="s">
        <v>7144</v>
      </c>
      <c r="CV33" s="185" t="s">
        <v>1196</v>
      </c>
      <c r="CW33" s="182">
        <v>44699</v>
      </c>
      <c r="CX33" s="192" t="s">
        <v>7157</v>
      </c>
      <c r="CY33" s="189">
        <v>1200000</v>
      </c>
      <c r="CZ33" s="189" t="s">
        <v>7136</v>
      </c>
      <c r="DA33" s="189" t="s">
        <v>22</v>
      </c>
      <c r="DB33" s="189">
        <v>3</v>
      </c>
      <c r="DC33" s="189" t="s">
        <v>6643</v>
      </c>
      <c r="DD33" s="189" t="s">
        <v>7137</v>
      </c>
      <c r="DE33" s="195">
        <v>44699</v>
      </c>
      <c r="DF33" s="191" t="s">
        <v>7147</v>
      </c>
      <c r="DG33" s="181">
        <v>5009000</v>
      </c>
      <c r="DH33" s="185" t="s">
        <v>7126</v>
      </c>
      <c r="DI33" s="185" t="s">
        <v>25</v>
      </c>
      <c r="DJ33" s="185">
        <v>2</v>
      </c>
      <c r="DK33" s="185" t="s">
        <v>6643</v>
      </c>
      <c r="DL33" s="185" t="s">
        <v>7127</v>
      </c>
      <c r="DM33" s="182">
        <v>44699</v>
      </c>
      <c r="DN33" s="192" t="s">
        <v>7148</v>
      </c>
      <c r="DO33" s="189">
        <v>0</v>
      </c>
      <c r="DP33" s="192" t="s">
        <v>7136</v>
      </c>
      <c r="DQ33" s="192" t="s">
        <v>25</v>
      </c>
      <c r="DR33" s="192">
        <v>2</v>
      </c>
      <c r="DS33" s="192" t="s">
        <v>6643</v>
      </c>
      <c r="DT33" s="192" t="s">
        <v>7137</v>
      </c>
      <c r="DU33" s="193">
        <v>44699</v>
      </c>
      <c r="DV33" s="191" t="s">
        <v>7149</v>
      </c>
      <c r="DW33" s="181">
        <v>1200000</v>
      </c>
      <c r="DX33" s="185" t="s">
        <v>7136</v>
      </c>
      <c r="DY33" s="185" t="s">
        <v>22</v>
      </c>
      <c r="DZ33" s="185">
        <v>3</v>
      </c>
      <c r="EA33" s="185" t="s">
        <v>6643</v>
      </c>
      <c r="EB33" s="185" t="s">
        <v>7137</v>
      </c>
      <c r="EC33" s="182">
        <v>44699</v>
      </c>
      <c r="ED33" s="192" t="s">
        <v>7150</v>
      </c>
      <c r="EE33" s="189">
        <v>0</v>
      </c>
      <c r="EF33" s="192" t="s">
        <v>1196</v>
      </c>
      <c r="EG33" s="192" t="s">
        <v>17</v>
      </c>
      <c r="EH33" s="192" t="s">
        <v>17</v>
      </c>
      <c r="EI33" s="192" t="s">
        <v>6643</v>
      </c>
      <c r="EJ33" s="192" t="s">
        <v>1196</v>
      </c>
      <c r="EK33" s="193">
        <v>44699</v>
      </c>
      <c r="EL33" s="191" t="s">
        <v>7151</v>
      </c>
      <c r="EM33" s="181">
        <v>0</v>
      </c>
      <c r="EN33" s="185" t="s">
        <v>1196</v>
      </c>
      <c r="EO33" s="185" t="s">
        <v>17</v>
      </c>
      <c r="EP33" s="185" t="s">
        <v>17</v>
      </c>
      <c r="EQ33" s="185" t="s">
        <v>6643</v>
      </c>
      <c r="ER33" s="185" t="s">
        <v>1196</v>
      </c>
      <c r="ES33" s="182">
        <v>44699</v>
      </c>
      <c r="ET33" s="192" t="s">
        <v>2203</v>
      </c>
      <c r="EU33" s="192">
        <v>0</v>
      </c>
      <c r="EV33" s="192" t="s">
        <v>2201</v>
      </c>
      <c r="EW33" s="192" t="s">
        <v>22</v>
      </c>
      <c r="EX33" s="192">
        <v>3</v>
      </c>
      <c r="EY33" s="192" t="s">
        <v>2202</v>
      </c>
      <c r="EZ33" s="192" t="s">
        <v>649</v>
      </c>
      <c r="FA33" s="193">
        <v>44225</v>
      </c>
      <c r="FB33" s="191" t="s">
        <v>7153</v>
      </c>
      <c r="FC33" s="185">
        <v>5</v>
      </c>
      <c r="FD33" s="185" t="s">
        <v>1196</v>
      </c>
      <c r="FE33" s="185" t="s">
        <v>25</v>
      </c>
      <c r="FF33" s="185">
        <v>2</v>
      </c>
      <c r="FG33" s="185" t="s">
        <v>7152</v>
      </c>
      <c r="FH33" s="185" t="s">
        <v>1196</v>
      </c>
      <c r="FI33" s="182">
        <v>44699</v>
      </c>
      <c r="FJ33" s="191" t="s">
        <v>338</v>
      </c>
      <c r="FK33" s="192" t="s">
        <v>17</v>
      </c>
      <c r="FL33" s="192">
        <v>0</v>
      </c>
      <c r="FM33" s="192" t="s">
        <v>25</v>
      </c>
      <c r="FN33" s="192">
        <v>2</v>
      </c>
      <c r="FO33" s="192" t="s">
        <v>335</v>
      </c>
      <c r="FP33" s="189">
        <v>0</v>
      </c>
      <c r="FQ33" s="190">
        <v>43509</v>
      </c>
      <c r="FR33" s="191" t="s">
        <v>339</v>
      </c>
      <c r="FS33" s="185" t="s">
        <v>17</v>
      </c>
      <c r="FT33" s="185">
        <v>0</v>
      </c>
      <c r="FU33" s="185" t="s">
        <v>25</v>
      </c>
      <c r="FV33" s="185">
        <v>2</v>
      </c>
      <c r="FW33" s="185" t="s">
        <v>335</v>
      </c>
      <c r="FX33" s="185">
        <v>0</v>
      </c>
      <c r="FY33" s="182">
        <v>43509</v>
      </c>
      <c r="FZ33" s="192" t="s">
        <v>3864</v>
      </c>
      <c r="GA33" s="192">
        <v>3</v>
      </c>
      <c r="GB33" s="192" t="s">
        <v>2484</v>
      </c>
      <c r="GC33" s="192" t="s">
        <v>25</v>
      </c>
      <c r="GD33" s="192">
        <v>2</v>
      </c>
      <c r="GE33" s="192" t="s">
        <v>17</v>
      </c>
      <c r="GF33" s="192" t="s">
        <v>17</v>
      </c>
      <c r="GG33" s="193">
        <v>44498</v>
      </c>
      <c r="GH33" s="191" t="s">
        <v>3870</v>
      </c>
      <c r="GI33" s="185">
        <v>1</v>
      </c>
      <c r="GJ33" s="185" t="s">
        <v>2484</v>
      </c>
      <c r="GK33" s="185" t="s">
        <v>25</v>
      </c>
      <c r="GL33" s="185">
        <v>2</v>
      </c>
      <c r="GM33" s="185" t="s">
        <v>17</v>
      </c>
      <c r="GN33" s="185" t="s">
        <v>17</v>
      </c>
      <c r="GO33" s="182">
        <v>44498</v>
      </c>
      <c r="GP33" s="192" t="s">
        <v>3865</v>
      </c>
      <c r="GQ33" s="192">
        <v>2</v>
      </c>
      <c r="GR33" s="192" t="s">
        <v>2484</v>
      </c>
      <c r="GS33" s="192" t="s">
        <v>25</v>
      </c>
      <c r="GT33" s="192">
        <v>2</v>
      </c>
      <c r="GU33" s="192" t="s">
        <v>17</v>
      </c>
      <c r="GV33" s="192" t="s">
        <v>17</v>
      </c>
      <c r="GW33" s="193">
        <v>44498</v>
      </c>
      <c r="GX33" s="191" t="s">
        <v>3871</v>
      </c>
      <c r="GY33" s="185">
        <v>0</v>
      </c>
      <c r="GZ33" s="185" t="s">
        <v>2484</v>
      </c>
      <c r="HA33" s="185" t="s">
        <v>25</v>
      </c>
      <c r="HB33" s="185">
        <v>2</v>
      </c>
      <c r="HC33" s="185" t="s">
        <v>17</v>
      </c>
      <c r="HD33" s="185" t="s">
        <v>17</v>
      </c>
      <c r="HE33" s="182">
        <v>44498</v>
      </c>
      <c r="HF33" s="192" t="s">
        <v>3863</v>
      </c>
      <c r="HG33" s="192">
        <v>3</v>
      </c>
      <c r="HH33" s="192" t="s">
        <v>2484</v>
      </c>
      <c r="HI33" s="192" t="s">
        <v>25</v>
      </c>
      <c r="HJ33" s="192">
        <v>2</v>
      </c>
      <c r="HK33" s="192" t="s">
        <v>17</v>
      </c>
      <c r="HL33" s="192" t="s">
        <v>17</v>
      </c>
      <c r="HM33" s="193">
        <v>44498</v>
      </c>
      <c r="HN33" s="191" t="s">
        <v>3869</v>
      </c>
      <c r="HO33" s="185">
        <v>0</v>
      </c>
      <c r="HP33" s="185" t="s">
        <v>2484</v>
      </c>
      <c r="HQ33" s="185" t="s">
        <v>25</v>
      </c>
      <c r="HR33" s="185">
        <v>2</v>
      </c>
      <c r="HS33" s="185" t="s">
        <v>17</v>
      </c>
      <c r="HT33" s="185" t="s">
        <v>17</v>
      </c>
      <c r="HU33" s="182">
        <v>44498</v>
      </c>
      <c r="HV33" s="192" t="s">
        <v>3866</v>
      </c>
      <c r="HW33" s="192">
        <v>0</v>
      </c>
      <c r="HX33" s="192" t="s">
        <v>2484</v>
      </c>
      <c r="HY33" s="192" t="s">
        <v>25</v>
      </c>
      <c r="HZ33" s="192">
        <v>2</v>
      </c>
      <c r="IA33" s="192" t="s">
        <v>17</v>
      </c>
      <c r="IB33" s="192" t="s">
        <v>17</v>
      </c>
      <c r="IC33" s="193">
        <v>44498</v>
      </c>
      <c r="ID33" s="191" t="s">
        <v>3868</v>
      </c>
      <c r="IE33" s="185">
        <v>2</v>
      </c>
      <c r="IF33" s="185" t="s">
        <v>2484</v>
      </c>
      <c r="IG33" s="185" t="s">
        <v>25</v>
      </c>
      <c r="IH33" s="185">
        <v>2</v>
      </c>
      <c r="II33" s="185" t="s">
        <v>17</v>
      </c>
      <c r="IJ33" s="185" t="s">
        <v>17</v>
      </c>
      <c r="IK33" s="182">
        <v>44498</v>
      </c>
      <c r="IL33" s="192" t="s">
        <v>3867</v>
      </c>
      <c r="IM33" s="192">
        <v>1</v>
      </c>
      <c r="IN33" s="192" t="s">
        <v>2484</v>
      </c>
      <c r="IO33" s="192" t="s">
        <v>25</v>
      </c>
      <c r="IP33" s="192">
        <v>2</v>
      </c>
      <c r="IQ33" s="192" t="s">
        <v>17</v>
      </c>
      <c r="IR33" s="192" t="s">
        <v>17</v>
      </c>
      <c r="IS33" s="193">
        <v>44498</v>
      </c>
    </row>
    <row r="34" spans="1:253" s="187" customFormat="1" ht="13" customHeight="1" x14ac:dyDescent="0.25">
      <c r="A34" s="187" t="s">
        <v>434</v>
      </c>
      <c r="B34" s="187" t="s">
        <v>8521</v>
      </c>
      <c r="C34" s="187" t="s">
        <v>435</v>
      </c>
      <c r="D34" s="187" t="s">
        <v>436</v>
      </c>
      <c r="E34" s="187" t="s">
        <v>8021</v>
      </c>
      <c r="F34" s="187" t="s">
        <v>2073</v>
      </c>
      <c r="G34" s="180">
        <v>47077000</v>
      </c>
      <c r="H34" s="181" t="s">
        <v>1806</v>
      </c>
      <c r="I34" s="181" t="s">
        <v>50</v>
      </c>
      <c r="J34" s="181">
        <v>1</v>
      </c>
      <c r="K34" s="181" t="s">
        <v>2072</v>
      </c>
      <c r="L34" s="181" t="s">
        <v>2071</v>
      </c>
      <c r="M34" s="182">
        <v>44224</v>
      </c>
      <c r="N34" s="191" t="s">
        <v>2107</v>
      </c>
      <c r="O34" s="183">
        <v>92610</v>
      </c>
      <c r="P34" s="183" t="s">
        <v>2104</v>
      </c>
      <c r="Q34" s="183" t="s">
        <v>25</v>
      </c>
      <c r="R34" s="183">
        <v>2</v>
      </c>
      <c r="S34" s="183" t="s">
        <v>2106</v>
      </c>
      <c r="T34" s="183" t="s">
        <v>2105</v>
      </c>
      <c r="U34" s="184">
        <v>44224</v>
      </c>
      <c r="V34" s="191" t="s">
        <v>2109</v>
      </c>
      <c r="W34" s="181">
        <v>11983000</v>
      </c>
      <c r="X34" s="181" t="s">
        <v>2104</v>
      </c>
      <c r="Y34" s="181" t="s">
        <v>25</v>
      </c>
      <c r="Z34" s="181">
        <v>2</v>
      </c>
      <c r="AA34" s="181" t="s">
        <v>2108</v>
      </c>
      <c r="AB34" s="181" t="s">
        <v>2105</v>
      </c>
      <c r="AC34" s="182">
        <v>44224</v>
      </c>
      <c r="AD34" s="191" t="s">
        <v>2628</v>
      </c>
      <c r="AE34" s="189">
        <v>115000</v>
      </c>
      <c r="AF34" s="189" t="s">
        <v>2625</v>
      </c>
      <c r="AG34" s="189" t="s">
        <v>25</v>
      </c>
      <c r="AH34" s="189">
        <v>2</v>
      </c>
      <c r="AI34" s="189" t="s">
        <v>2627</v>
      </c>
      <c r="AJ34" s="189" t="s">
        <v>2626</v>
      </c>
      <c r="AK34" s="190">
        <v>44376</v>
      </c>
      <c r="AL34" s="191" t="s">
        <v>2630</v>
      </c>
      <c r="AM34" s="181">
        <v>115000</v>
      </c>
      <c r="AN34" s="181" t="s">
        <v>2625</v>
      </c>
      <c r="AO34" s="181" t="s">
        <v>25</v>
      </c>
      <c r="AP34" s="181">
        <v>2</v>
      </c>
      <c r="AQ34" s="181" t="s">
        <v>2629</v>
      </c>
      <c r="AR34" s="181" t="s">
        <v>2626</v>
      </c>
      <c r="AS34" s="182">
        <v>44376</v>
      </c>
      <c r="AT34" s="192" t="s">
        <v>443</v>
      </c>
      <c r="AU34" s="189" t="s">
        <v>17</v>
      </c>
      <c r="AV34" s="189">
        <v>0</v>
      </c>
      <c r="AW34" s="189" t="s">
        <v>25</v>
      </c>
      <c r="AX34" s="189">
        <v>2</v>
      </c>
      <c r="AY34" s="189">
        <v>0</v>
      </c>
      <c r="AZ34" s="189">
        <v>0</v>
      </c>
      <c r="BA34" s="190">
        <v>43510</v>
      </c>
      <c r="BB34" s="191" t="s">
        <v>442</v>
      </c>
      <c r="BC34" s="181" t="s">
        <v>17</v>
      </c>
      <c r="BD34" s="181">
        <v>0</v>
      </c>
      <c r="BE34" s="181" t="s">
        <v>25</v>
      </c>
      <c r="BF34" s="181">
        <v>2</v>
      </c>
      <c r="BG34" s="181">
        <v>0</v>
      </c>
      <c r="BH34" s="181">
        <v>0</v>
      </c>
      <c r="BI34" s="182">
        <v>43510</v>
      </c>
      <c r="BJ34" s="192" t="s">
        <v>2634</v>
      </c>
      <c r="BK34" s="192">
        <v>131</v>
      </c>
      <c r="BL34" s="192" t="s">
        <v>2631</v>
      </c>
      <c r="BM34" s="192" t="s">
        <v>25</v>
      </c>
      <c r="BN34" s="192">
        <v>2</v>
      </c>
      <c r="BO34" s="192" t="s">
        <v>2633</v>
      </c>
      <c r="BP34" s="189" t="s">
        <v>2632</v>
      </c>
      <c r="BQ34" s="193">
        <v>44376</v>
      </c>
      <c r="BR34" s="191" t="s">
        <v>437</v>
      </c>
      <c r="BS34" s="185" t="s">
        <v>17</v>
      </c>
      <c r="BT34" s="185">
        <v>0</v>
      </c>
      <c r="BU34" s="185" t="s">
        <v>25</v>
      </c>
      <c r="BV34" s="185">
        <v>2</v>
      </c>
      <c r="BW34" s="185">
        <v>0</v>
      </c>
      <c r="BX34" s="185">
        <v>0</v>
      </c>
      <c r="BY34" s="182">
        <v>43510</v>
      </c>
      <c r="BZ34" s="192" t="s">
        <v>438</v>
      </c>
      <c r="CA34" s="192" t="s">
        <v>17</v>
      </c>
      <c r="CB34" s="192">
        <v>0</v>
      </c>
      <c r="CC34" s="192" t="s">
        <v>17</v>
      </c>
      <c r="CD34" s="192" t="s">
        <v>17</v>
      </c>
      <c r="CE34" s="192">
        <v>0</v>
      </c>
      <c r="CF34" s="192">
        <v>0</v>
      </c>
      <c r="CG34" s="193">
        <v>43510</v>
      </c>
      <c r="CH34" s="191" t="s">
        <v>9080</v>
      </c>
      <c r="CI34" s="192" t="e">
        <v>#N/A</v>
      </c>
      <c r="CJ34" s="192" t="e">
        <v>#N/A</v>
      </c>
      <c r="CK34" s="192" t="e">
        <v>#N/A</v>
      </c>
      <c r="CL34" s="192" t="e">
        <v>#N/A</v>
      </c>
      <c r="CM34" s="192" t="e">
        <v>#N/A</v>
      </c>
      <c r="CN34" s="192" t="e">
        <v>#N/A</v>
      </c>
      <c r="CO34" s="194" t="e">
        <v>#N/A</v>
      </c>
      <c r="CP34" s="192" t="s">
        <v>441</v>
      </c>
      <c r="CQ34" s="185" t="s">
        <v>17</v>
      </c>
      <c r="CR34" s="185">
        <v>0</v>
      </c>
      <c r="CS34" s="185" t="s">
        <v>25</v>
      </c>
      <c r="CT34" s="185">
        <v>2</v>
      </c>
      <c r="CU34" s="185">
        <v>0</v>
      </c>
      <c r="CV34" s="185">
        <v>0</v>
      </c>
      <c r="CW34" s="182">
        <v>43510</v>
      </c>
      <c r="CX34" s="192" t="s">
        <v>2640</v>
      </c>
      <c r="CY34" s="189">
        <v>115000</v>
      </c>
      <c r="CZ34" s="189" t="s">
        <v>2625</v>
      </c>
      <c r="DA34" s="189" t="s">
        <v>25</v>
      </c>
      <c r="DB34" s="189">
        <v>2</v>
      </c>
      <c r="DC34" s="189" t="s">
        <v>2639</v>
      </c>
      <c r="DD34" s="189" t="s">
        <v>2626</v>
      </c>
      <c r="DE34" s="195">
        <v>44376</v>
      </c>
      <c r="DF34" s="191" t="s">
        <v>2641</v>
      </c>
      <c r="DG34" s="181">
        <v>11868000</v>
      </c>
      <c r="DH34" s="185" t="s">
        <v>2625</v>
      </c>
      <c r="DI34" s="185" t="s">
        <v>25</v>
      </c>
      <c r="DJ34" s="185">
        <v>2</v>
      </c>
      <c r="DK34" s="185" t="s">
        <v>2639</v>
      </c>
      <c r="DL34" s="185" t="s">
        <v>2626</v>
      </c>
      <c r="DM34" s="182">
        <v>44376</v>
      </c>
      <c r="DN34" s="192" t="s">
        <v>2642</v>
      </c>
      <c r="DO34" s="189">
        <v>0</v>
      </c>
      <c r="DP34" s="192" t="s">
        <v>2625</v>
      </c>
      <c r="DQ34" s="192" t="s">
        <v>25</v>
      </c>
      <c r="DR34" s="192">
        <v>2</v>
      </c>
      <c r="DS34" s="192" t="s">
        <v>2639</v>
      </c>
      <c r="DT34" s="192" t="s">
        <v>2626</v>
      </c>
      <c r="DU34" s="193">
        <v>44376</v>
      </c>
      <c r="DV34" s="191" t="s">
        <v>2643</v>
      </c>
      <c r="DW34" s="181">
        <v>115000</v>
      </c>
      <c r="DX34" s="185" t="s">
        <v>2625</v>
      </c>
      <c r="DY34" s="185" t="s">
        <v>25</v>
      </c>
      <c r="DZ34" s="185">
        <v>2</v>
      </c>
      <c r="EA34" s="185" t="s">
        <v>2639</v>
      </c>
      <c r="EB34" s="185" t="s">
        <v>2626</v>
      </c>
      <c r="EC34" s="182">
        <v>44376</v>
      </c>
      <c r="ED34" s="192" t="s">
        <v>2644</v>
      </c>
      <c r="EE34" s="189">
        <v>0</v>
      </c>
      <c r="EF34" s="192" t="s">
        <v>2625</v>
      </c>
      <c r="EG34" s="192" t="s">
        <v>25</v>
      </c>
      <c r="EH34" s="192">
        <v>2</v>
      </c>
      <c r="EI34" s="192" t="s">
        <v>2639</v>
      </c>
      <c r="EJ34" s="192" t="s">
        <v>2626</v>
      </c>
      <c r="EK34" s="193">
        <v>44376</v>
      </c>
      <c r="EL34" s="191" t="s">
        <v>2645</v>
      </c>
      <c r="EM34" s="181">
        <v>0</v>
      </c>
      <c r="EN34" s="185" t="s">
        <v>2625</v>
      </c>
      <c r="EO34" s="185" t="s">
        <v>25</v>
      </c>
      <c r="EP34" s="185">
        <v>2</v>
      </c>
      <c r="EQ34" s="185" t="s">
        <v>2639</v>
      </c>
      <c r="ER34" s="185" t="s">
        <v>2626</v>
      </c>
      <c r="ES34" s="182">
        <v>44376</v>
      </c>
      <c r="ET34" s="192" t="s">
        <v>2638</v>
      </c>
      <c r="EU34" s="192">
        <v>131</v>
      </c>
      <c r="EV34" s="192" t="s">
        <v>2635</v>
      </c>
      <c r="EW34" s="192" t="s">
        <v>25</v>
      </c>
      <c r="EX34" s="192">
        <v>2</v>
      </c>
      <c r="EY34" s="192" t="s">
        <v>2637</v>
      </c>
      <c r="EZ34" s="192" t="s">
        <v>2636</v>
      </c>
      <c r="FA34" s="193">
        <v>44376</v>
      </c>
      <c r="FB34" s="191" t="s">
        <v>440</v>
      </c>
      <c r="FC34" s="185">
        <v>2</v>
      </c>
      <c r="FD34" s="185">
        <v>0</v>
      </c>
      <c r="FE34" s="185" t="s">
        <v>25</v>
      </c>
      <c r="FF34" s="185">
        <v>2</v>
      </c>
      <c r="FG34" s="185" t="s">
        <v>439</v>
      </c>
      <c r="FH34" s="185">
        <v>0</v>
      </c>
      <c r="FI34" s="182">
        <v>43510</v>
      </c>
      <c r="FJ34" s="191" t="s">
        <v>444</v>
      </c>
      <c r="FK34" s="192" t="s">
        <v>17</v>
      </c>
      <c r="FL34" s="192">
        <v>0</v>
      </c>
      <c r="FM34" s="192" t="s">
        <v>25</v>
      </c>
      <c r="FN34" s="192">
        <v>2</v>
      </c>
      <c r="FO34" s="192">
        <v>0</v>
      </c>
      <c r="FP34" s="189">
        <v>0</v>
      </c>
      <c r="FQ34" s="190">
        <v>43510</v>
      </c>
      <c r="FR34" s="191" t="s">
        <v>445</v>
      </c>
      <c r="FS34" s="185" t="s">
        <v>17</v>
      </c>
      <c r="FT34" s="185">
        <v>0</v>
      </c>
      <c r="FU34" s="185" t="s">
        <v>25</v>
      </c>
      <c r="FV34" s="185">
        <v>2</v>
      </c>
      <c r="FW34" s="185">
        <v>0</v>
      </c>
      <c r="FX34" s="185">
        <v>0</v>
      </c>
      <c r="FY34" s="182">
        <v>43510</v>
      </c>
      <c r="FZ34" s="192" t="s">
        <v>3327</v>
      </c>
      <c r="GA34" s="192">
        <v>0</v>
      </c>
      <c r="GB34" s="192" t="s">
        <v>2484</v>
      </c>
      <c r="GC34" s="192" t="s">
        <v>25</v>
      </c>
      <c r="GD34" s="192">
        <v>2</v>
      </c>
      <c r="GE34" s="192" t="s">
        <v>17</v>
      </c>
      <c r="GF34" s="192" t="s">
        <v>17</v>
      </c>
      <c r="GG34" s="193">
        <v>44494</v>
      </c>
      <c r="GH34" s="191" t="s">
        <v>3333</v>
      </c>
      <c r="GI34" s="185">
        <v>0</v>
      </c>
      <c r="GJ34" s="185" t="s">
        <v>2484</v>
      </c>
      <c r="GK34" s="185" t="s">
        <v>25</v>
      </c>
      <c r="GL34" s="185">
        <v>2</v>
      </c>
      <c r="GM34" s="185" t="s">
        <v>17</v>
      </c>
      <c r="GN34" s="185" t="s">
        <v>17</v>
      </c>
      <c r="GO34" s="182">
        <v>44494</v>
      </c>
      <c r="GP34" s="192" t="s">
        <v>3328</v>
      </c>
      <c r="GQ34" s="192">
        <v>0</v>
      </c>
      <c r="GR34" s="192" t="s">
        <v>2484</v>
      </c>
      <c r="GS34" s="192" t="s">
        <v>25</v>
      </c>
      <c r="GT34" s="192">
        <v>2</v>
      </c>
      <c r="GU34" s="192" t="s">
        <v>17</v>
      </c>
      <c r="GV34" s="192" t="s">
        <v>17</v>
      </c>
      <c r="GW34" s="193">
        <v>44494</v>
      </c>
      <c r="GX34" s="191" t="s">
        <v>3334</v>
      </c>
      <c r="GY34" s="185">
        <v>0</v>
      </c>
      <c r="GZ34" s="185" t="s">
        <v>2484</v>
      </c>
      <c r="HA34" s="185" t="s">
        <v>25</v>
      </c>
      <c r="HB34" s="185">
        <v>2</v>
      </c>
      <c r="HC34" s="185" t="s">
        <v>17</v>
      </c>
      <c r="HD34" s="185" t="s">
        <v>17</v>
      </c>
      <c r="HE34" s="182">
        <v>44494</v>
      </c>
      <c r="HF34" s="192" t="s">
        <v>3326</v>
      </c>
      <c r="HG34" s="192">
        <v>1</v>
      </c>
      <c r="HH34" s="192" t="s">
        <v>2484</v>
      </c>
      <c r="HI34" s="192" t="s">
        <v>25</v>
      </c>
      <c r="HJ34" s="192">
        <v>2</v>
      </c>
      <c r="HK34" s="192" t="s">
        <v>17</v>
      </c>
      <c r="HL34" s="192" t="s">
        <v>17</v>
      </c>
      <c r="HM34" s="193">
        <v>44494</v>
      </c>
      <c r="HN34" s="191" t="s">
        <v>3332</v>
      </c>
      <c r="HO34" s="185">
        <v>1</v>
      </c>
      <c r="HP34" s="185" t="s">
        <v>2484</v>
      </c>
      <c r="HQ34" s="185" t="s">
        <v>25</v>
      </c>
      <c r="HR34" s="185">
        <v>2</v>
      </c>
      <c r="HS34" s="185" t="s">
        <v>17</v>
      </c>
      <c r="HT34" s="185" t="s">
        <v>17</v>
      </c>
      <c r="HU34" s="182">
        <v>44494</v>
      </c>
      <c r="HV34" s="192" t="s">
        <v>3329</v>
      </c>
      <c r="HW34" s="192">
        <v>0</v>
      </c>
      <c r="HX34" s="192" t="s">
        <v>2484</v>
      </c>
      <c r="HY34" s="192" t="s">
        <v>25</v>
      </c>
      <c r="HZ34" s="192">
        <v>2</v>
      </c>
      <c r="IA34" s="192" t="s">
        <v>17</v>
      </c>
      <c r="IB34" s="192" t="s">
        <v>17</v>
      </c>
      <c r="IC34" s="193">
        <v>44494</v>
      </c>
      <c r="ID34" s="191" t="s">
        <v>3331</v>
      </c>
      <c r="IE34" s="185">
        <v>0</v>
      </c>
      <c r="IF34" s="185" t="s">
        <v>2484</v>
      </c>
      <c r="IG34" s="185" t="s">
        <v>25</v>
      </c>
      <c r="IH34" s="185">
        <v>2</v>
      </c>
      <c r="II34" s="185" t="s">
        <v>17</v>
      </c>
      <c r="IJ34" s="185" t="s">
        <v>17</v>
      </c>
      <c r="IK34" s="182">
        <v>44494</v>
      </c>
      <c r="IL34" s="192" t="s">
        <v>3330</v>
      </c>
      <c r="IM34" s="192">
        <v>1</v>
      </c>
      <c r="IN34" s="192" t="s">
        <v>2484</v>
      </c>
      <c r="IO34" s="192" t="s">
        <v>25</v>
      </c>
      <c r="IP34" s="192">
        <v>2</v>
      </c>
      <c r="IQ34" s="192" t="s">
        <v>17</v>
      </c>
      <c r="IR34" s="192" t="s">
        <v>17</v>
      </c>
      <c r="IS34" s="193">
        <v>44494</v>
      </c>
    </row>
    <row r="35" spans="1:253" s="187" customFormat="1" ht="13" customHeight="1" x14ac:dyDescent="0.25">
      <c r="A35" s="187" t="s">
        <v>530</v>
      </c>
      <c r="B35" s="187" t="s">
        <v>8495</v>
      </c>
      <c r="C35" s="187" t="s">
        <v>531</v>
      </c>
      <c r="D35" s="187" t="s">
        <v>532</v>
      </c>
      <c r="E35" s="187" t="s">
        <v>8024</v>
      </c>
      <c r="F35" s="187" t="s">
        <v>2489</v>
      </c>
      <c r="G35" s="180">
        <v>103700000</v>
      </c>
      <c r="H35" s="181" t="s">
        <v>2486</v>
      </c>
      <c r="I35" s="181" t="s">
        <v>25</v>
      </c>
      <c r="J35" s="181">
        <v>2</v>
      </c>
      <c r="K35" s="181" t="s">
        <v>2488</v>
      </c>
      <c r="L35" s="181" t="s">
        <v>2487</v>
      </c>
      <c r="M35" s="182">
        <v>44363</v>
      </c>
      <c r="N35" s="191" t="s">
        <v>2493</v>
      </c>
      <c r="O35" s="183">
        <v>1063652</v>
      </c>
      <c r="P35" s="183" t="s">
        <v>2490</v>
      </c>
      <c r="Q35" s="183" t="s">
        <v>25</v>
      </c>
      <c r="R35" s="183">
        <v>2</v>
      </c>
      <c r="S35" s="183" t="s">
        <v>2492</v>
      </c>
      <c r="T35" s="183" t="s">
        <v>2491</v>
      </c>
      <c r="U35" s="184">
        <v>44363</v>
      </c>
      <c r="V35" s="191" t="s">
        <v>2495</v>
      </c>
      <c r="W35" s="181">
        <v>103700000</v>
      </c>
      <c r="X35" s="181" t="s">
        <v>2486</v>
      </c>
      <c r="Y35" s="181" t="s">
        <v>25</v>
      </c>
      <c r="Z35" s="181">
        <v>2</v>
      </c>
      <c r="AA35" s="181" t="s">
        <v>2494</v>
      </c>
      <c r="AB35" s="181" t="s">
        <v>2487</v>
      </c>
      <c r="AC35" s="182">
        <v>44363</v>
      </c>
      <c r="AD35" s="191" t="s">
        <v>2497</v>
      </c>
      <c r="AE35" s="189">
        <v>103700000</v>
      </c>
      <c r="AF35" s="189" t="s">
        <v>2486</v>
      </c>
      <c r="AG35" s="189" t="s">
        <v>25</v>
      </c>
      <c r="AH35" s="189">
        <v>2</v>
      </c>
      <c r="AI35" s="189" t="s">
        <v>2496</v>
      </c>
      <c r="AJ35" s="189" t="s">
        <v>2487</v>
      </c>
      <c r="AK35" s="190">
        <v>44363</v>
      </c>
      <c r="AL35" s="191" t="s">
        <v>7618</v>
      </c>
      <c r="AM35" s="181">
        <v>6727000</v>
      </c>
      <c r="AN35" s="181" t="s">
        <v>7615</v>
      </c>
      <c r="AO35" s="181" t="s">
        <v>25</v>
      </c>
      <c r="AP35" s="181">
        <v>2</v>
      </c>
      <c r="AQ35" s="181" t="s">
        <v>7617</v>
      </c>
      <c r="AR35" s="181" t="s">
        <v>7616</v>
      </c>
      <c r="AS35" s="182">
        <v>44712</v>
      </c>
      <c r="AT35" s="192" t="s">
        <v>2500</v>
      </c>
      <c r="AU35" s="189">
        <v>0</v>
      </c>
      <c r="AV35" s="189" t="s">
        <v>17</v>
      </c>
      <c r="AW35" s="189" t="s">
        <v>17</v>
      </c>
      <c r="AX35" s="189" t="s">
        <v>17</v>
      </c>
      <c r="AY35" s="189" t="s">
        <v>2498</v>
      </c>
      <c r="AZ35" s="189" t="s">
        <v>17</v>
      </c>
      <c r="BA35" s="190">
        <v>44363</v>
      </c>
      <c r="BB35" s="191" t="s">
        <v>2499</v>
      </c>
      <c r="BC35" s="181">
        <v>0</v>
      </c>
      <c r="BD35" s="181" t="s">
        <v>17</v>
      </c>
      <c r="BE35" s="181" t="s">
        <v>17</v>
      </c>
      <c r="BF35" s="181" t="s">
        <v>17</v>
      </c>
      <c r="BG35" s="181" t="s">
        <v>2498</v>
      </c>
      <c r="BH35" s="181" t="s">
        <v>17</v>
      </c>
      <c r="BI35" s="182">
        <v>44363</v>
      </c>
      <c r="BJ35" s="192" t="s">
        <v>7621</v>
      </c>
      <c r="BK35" s="192">
        <v>5596</v>
      </c>
      <c r="BL35" s="192" t="s">
        <v>7619</v>
      </c>
      <c r="BM35" s="192" t="s">
        <v>25</v>
      </c>
      <c r="BN35" s="192">
        <v>2</v>
      </c>
      <c r="BO35" s="192" t="s">
        <v>7620</v>
      </c>
      <c r="BP35" s="189" t="s">
        <v>1773</v>
      </c>
      <c r="BQ35" s="193">
        <v>44712</v>
      </c>
      <c r="BR35" s="191" t="s">
        <v>536</v>
      </c>
      <c r="BS35" s="185" t="s">
        <v>17</v>
      </c>
      <c r="BT35" s="185" t="s">
        <v>533</v>
      </c>
      <c r="BU35" s="185" t="s">
        <v>25</v>
      </c>
      <c r="BV35" s="185">
        <v>2</v>
      </c>
      <c r="BW35" s="185" t="s">
        <v>535</v>
      </c>
      <c r="BX35" s="185" t="s">
        <v>534</v>
      </c>
      <c r="BY35" s="182">
        <v>43511</v>
      </c>
      <c r="BZ35" s="192" t="s">
        <v>537</v>
      </c>
      <c r="CA35" s="192" t="s">
        <v>17</v>
      </c>
      <c r="CB35" s="192" t="s">
        <v>533</v>
      </c>
      <c r="CC35" s="192" t="s">
        <v>25</v>
      </c>
      <c r="CD35" s="192">
        <v>2</v>
      </c>
      <c r="CE35" s="192" t="s">
        <v>535</v>
      </c>
      <c r="CF35" s="192" t="s">
        <v>534</v>
      </c>
      <c r="CG35" s="193">
        <v>43511</v>
      </c>
      <c r="CH35" s="191" t="s">
        <v>9081</v>
      </c>
      <c r="CI35" s="192" t="e">
        <v>#N/A</v>
      </c>
      <c r="CJ35" s="192" t="e">
        <v>#N/A</v>
      </c>
      <c r="CK35" s="192" t="e">
        <v>#N/A</v>
      </c>
      <c r="CL35" s="192" t="e">
        <v>#N/A</v>
      </c>
      <c r="CM35" s="192" t="e">
        <v>#N/A</v>
      </c>
      <c r="CN35" s="192" t="e">
        <v>#N/A</v>
      </c>
      <c r="CO35" s="194" t="e">
        <v>#N/A</v>
      </c>
      <c r="CP35" s="192" t="s">
        <v>539</v>
      </c>
      <c r="CQ35" s="185" t="s">
        <v>17</v>
      </c>
      <c r="CR35" s="185">
        <v>0</v>
      </c>
      <c r="CS35" s="185" t="s">
        <v>25</v>
      </c>
      <c r="CT35" s="185">
        <v>2</v>
      </c>
      <c r="CU35" s="185" t="s">
        <v>538</v>
      </c>
      <c r="CV35" s="185">
        <v>0</v>
      </c>
      <c r="CW35" s="182">
        <v>43511</v>
      </c>
      <c r="CX35" s="192" t="s">
        <v>2503</v>
      </c>
      <c r="CY35" s="189">
        <v>23500000</v>
      </c>
      <c r="CZ35" s="189" t="s">
        <v>2501</v>
      </c>
      <c r="DA35" s="189" t="s">
        <v>25</v>
      </c>
      <c r="DB35" s="189">
        <v>2</v>
      </c>
      <c r="DC35" s="189" t="s">
        <v>2508</v>
      </c>
      <c r="DD35" s="189" t="s">
        <v>2487</v>
      </c>
      <c r="DE35" s="195">
        <v>44363</v>
      </c>
      <c r="DF35" s="191" t="s">
        <v>2505</v>
      </c>
      <c r="DG35" s="181">
        <v>0</v>
      </c>
      <c r="DH35" s="185" t="s">
        <v>2501</v>
      </c>
      <c r="DI35" s="185" t="s">
        <v>25</v>
      </c>
      <c r="DJ35" s="185">
        <v>2</v>
      </c>
      <c r="DK35" s="185" t="s">
        <v>2504</v>
      </c>
      <c r="DL35" s="185" t="s">
        <v>2487</v>
      </c>
      <c r="DM35" s="182">
        <v>44363</v>
      </c>
      <c r="DN35" s="192" t="s">
        <v>2507</v>
      </c>
      <c r="DO35" s="189">
        <v>80200000</v>
      </c>
      <c r="DP35" s="192" t="s">
        <v>2501</v>
      </c>
      <c r="DQ35" s="192" t="s">
        <v>25</v>
      </c>
      <c r="DR35" s="192">
        <v>2</v>
      </c>
      <c r="DS35" s="192" t="s">
        <v>2506</v>
      </c>
      <c r="DT35" s="192" t="s">
        <v>2487</v>
      </c>
      <c r="DU35" s="193">
        <v>44363</v>
      </c>
      <c r="DV35" s="191" t="s">
        <v>2509</v>
      </c>
      <c r="DW35" s="181">
        <v>925000</v>
      </c>
      <c r="DX35" s="185" t="s">
        <v>2501</v>
      </c>
      <c r="DY35" s="185" t="s">
        <v>25</v>
      </c>
      <c r="DZ35" s="185">
        <v>2</v>
      </c>
      <c r="EA35" s="185" t="s">
        <v>2508</v>
      </c>
      <c r="EB35" s="185" t="s">
        <v>2487</v>
      </c>
      <c r="EC35" s="182">
        <v>44363</v>
      </c>
      <c r="ED35" s="192" t="s">
        <v>2510</v>
      </c>
      <c r="EE35" s="189">
        <v>17150000</v>
      </c>
      <c r="EF35" s="192" t="s">
        <v>2501</v>
      </c>
      <c r="EG35" s="192" t="s">
        <v>25</v>
      </c>
      <c r="EH35" s="192">
        <v>2</v>
      </c>
      <c r="EI35" s="192" t="s">
        <v>2508</v>
      </c>
      <c r="EJ35" s="192" t="s">
        <v>2487</v>
      </c>
      <c r="EK35" s="193">
        <v>44363</v>
      </c>
      <c r="EL35" s="191" t="s">
        <v>2511</v>
      </c>
      <c r="EM35" s="181">
        <v>5425000</v>
      </c>
      <c r="EN35" s="185" t="s">
        <v>2501</v>
      </c>
      <c r="EO35" s="185" t="s">
        <v>25</v>
      </c>
      <c r="EP35" s="185">
        <v>2</v>
      </c>
      <c r="EQ35" s="185" t="s">
        <v>2508</v>
      </c>
      <c r="ER35" s="185" t="s">
        <v>2487</v>
      </c>
      <c r="ES35" s="182">
        <v>44363</v>
      </c>
      <c r="ET35" s="192" t="s">
        <v>7622</v>
      </c>
      <c r="EU35" s="192">
        <v>5596</v>
      </c>
      <c r="EV35" s="192" t="s">
        <v>7619</v>
      </c>
      <c r="EW35" s="192" t="s">
        <v>25</v>
      </c>
      <c r="EX35" s="192">
        <v>2</v>
      </c>
      <c r="EY35" s="192" t="s">
        <v>7620</v>
      </c>
      <c r="EZ35" s="192" t="s">
        <v>1773</v>
      </c>
      <c r="FA35" s="193">
        <v>44712</v>
      </c>
      <c r="FB35" s="191" t="s">
        <v>2515</v>
      </c>
      <c r="FC35" s="185">
        <v>4</v>
      </c>
      <c r="FD35" s="185" t="s">
        <v>2512</v>
      </c>
      <c r="FE35" s="185" t="s">
        <v>50</v>
      </c>
      <c r="FF35" s="185">
        <v>1</v>
      </c>
      <c r="FG35" s="185" t="s">
        <v>2514</v>
      </c>
      <c r="FH35" s="185" t="s">
        <v>2513</v>
      </c>
      <c r="FI35" s="182">
        <v>44363</v>
      </c>
      <c r="FJ35" s="191" t="s">
        <v>2516</v>
      </c>
      <c r="FK35" s="192">
        <v>0</v>
      </c>
      <c r="FL35" s="192" t="s">
        <v>17</v>
      </c>
      <c r="FM35" s="192" t="s">
        <v>17</v>
      </c>
      <c r="FN35" s="192" t="s">
        <v>17</v>
      </c>
      <c r="FO35" s="192" t="s">
        <v>2498</v>
      </c>
      <c r="FP35" s="189" t="s">
        <v>17</v>
      </c>
      <c r="FQ35" s="190">
        <v>44363</v>
      </c>
      <c r="FR35" s="191" t="s">
        <v>2520</v>
      </c>
      <c r="FS35" s="185">
        <v>10000</v>
      </c>
      <c r="FT35" s="185" t="s">
        <v>2517</v>
      </c>
      <c r="FU35" s="185" t="s">
        <v>22</v>
      </c>
      <c r="FV35" s="185">
        <v>3</v>
      </c>
      <c r="FW35" s="185" t="s">
        <v>2519</v>
      </c>
      <c r="FX35" s="185" t="s">
        <v>2518</v>
      </c>
      <c r="FY35" s="182">
        <v>44363</v>
      </c>
      <c r="FZ35" s="192" t="s">
        <v>5039</v>
      </c>
      <c r="GA35" s="192">
        <v>3</v>
      </c>
      <c r="GB35" s="192" t="s">
        <v>2484</v>
      </c>
      <c r="GC35" s="192" t="s">
        <v>25</v>
      </c>
      <c r="GD35" s="192">
        <v>2</v>
      </c>
      <c r="GE35" s="192" t="s">
        <v>17</v>
      </c>
      <c r="GF35" s="192" t="s">
        <v>17</v>
      </c>
      <c r="GG35" s="193">
        <v>44600</v>
      </c>
      <c r="GH35" s="191" t="s">
        <v>5045</v>
      </c>
      <c r="GI35" s="185">
        <v>3</v>
      </c>
      <c r="GJ35" s="185" t="s">
        <v>2484</v>
      </c>
      <c r="GK35" s="185" t="s">
        <v>25</v>
      </c>
      <c r="GL35" s="185">
        <v>2</v>
      </c>
      <c r="GM35" s="185" t="s">
        <v>17</v>
      </c>
      <c r="GN35" s="185" t="s">
        <v>17</v>
      </c>
      <c r="GO35" s="182">
        <v>44600</v>
      </c>
      <c r="GP35" s="192" t="s">
        <v>5040</v>
      </c>
      <c r="GQ35" s="192">
        <v>3</v>
      </c>
      <c r="GR35" s="192" t="s">
        <v>2484</v>
      </c>
      <c r="GS35" s="192" t="s">
        <v>25</v>
      </c>
      <c r="GT35" s="192">
        <v>2</v>
      </c>
      <c r="GU35" s="192" t="s">
        <v>17</v>
      </c>
      <c r="GV35" s="192" t="s">
        <v>17</v>
      </c>
      <c r="GW35" s="193">
        <v>44600</v>
      </c>
      <c r="GX35" s="191" t="s">
        <v>5046</v>
      </c>
      <c r="GY35" s="185">
        <v>2</v>
      </c>
      <c r="GZ35" s="185" t="s">
        <v>2484</v>
      </c>
      <c r="HA35" s="185" t="s">
        <v>25</v>
      </c>
      <c r="HB35" s="185">
        <v>2</v>
      </c>
      <c r="HC35" s="185" t="s">
        <v>17</v>
      </c>
      <c r="HD35" s="185" t="s">
        <v>17</v>
      </c>
      <c r="HE35" s="182">
        <v>44600</v>
      </c>
      <c r="HF35" s="192" t="s">
        <v>5038</v>
      </c>
      <c r="HG35" s="192">
        <v>3</v>
      </c>
      <c r="HH35" s="192" t="s">
        <v>2484</v>
      </c>
      <c r="HI35" s="192" t="s">
        <v>25</v>
      </c>
      <c r="HJ35" s="192">
        <v>2</v>
      </c>
      <c r="HK35" s="192" t="s">
        <v>17</v>
      </c>
      <c r="HL35" s="192" t="s">
        <v>17</v>
      </c>
      <c r="HM35" s="193">
        <v>44600</v>
      </c>
      <c r="HN35" s="191" t="s">
        <v>5044</v>
      </c>
      <c r="HO35" s="185">
        <v>3</v>
      </c>
      <c r="HP35" s="185" t="s">
        <v>2484</v>
      </c>
      <c r="HQ35" s="185" t="s">
        <v>25</v>
      </c>
      <c r="HR35" s="185">
        <v>2</v>
      </c>
      <c r="HS35" s="185" t="s">
        <v>17</v>
      </c>
      <c r="HT35" s="185" t="s">
        <v>17</v>
      </c>
      <c r="HU35" s="182">
        <v>44600</v>
      </c>
      <c r="HV35" s="192" t="s">
        <v>5041</v>
      </c>
      <c r="HW35" s="192">
        <v>3</v>
      </c>
      <c r="HX35" s="192" t="s">
        <v>2484</v>
      </c>
      <c r="HY35" s="192" t="s">
        <v>25</v>
      </c>
      <c r="HZ35" s="192">
        <v>2</v>
      </c>
      <c r="IA35" s="192" t="s">
        <v>17</v>
      </c>
      <c r="IB35" s="192" t="s">
        <v>17</v>
      </c>
      <c r="IC35" s="193">
        <v>44600</v>
      </c>
      <c r="ID35" s="191" t="s">
        <v>5043</v>
      </c>
      <c r="IE35" s="185">
        <v>3</v>
      </c>
      <c r="IF35" s="185" t="s">
        <v>2484</v>
      </c>
      <c r="IG35" s="185" t="s">
        <v>25</v>
      </c>
      <c r="IH35" s="185">
        <v>2</v>
      </c>
      <c r="II35" s="185" t="s">
        <v>17</v>
      </c>
      <c r="IJ35" s="185" t="s">
        <v>17</v>
      </c>
      <c r="IK35" s="182">
        <v>44600</v>
      </c>
      <c r="IL35" s="192" t="s">
        <v>5042</v>
      </c>
      <c r="IM35" s="192">
        <v>3</v>
      </c>
      <c r="IN35" s="192" t="s">
        <v>2484</v>
      </c>
      <c r="IO35" s="192" t="s">
        <v>25</v>
      </c>
      <c r="IP35" s="192">
        <v>2</v>
      </c>
      <c r="IQ35" s="192" t="s">
        <v>17</v>
      </c>
      <c r="IR35" s="192" t="s">
        <v>17</v>
      </c>
      <c r="IS35" s="193">
        <v>44600</v>
      </c>
    </row>
    <row r="36" spans="1:253" s="187" customFormat="1" ht="13" customHeight="1" x14ac:dyDescent="0.25">
      <c r="A36" s="187" t="s">
        <v>1694</v>
      </c>
      <c r="B36" s="187" t="s">
        <v>8521</v>
      </c>
      <c r="C36" s="187" t="s">
        <v>1695</v>
      </c>
      <c r="D36" s="187" t="s">
        <v>532</v>
      </c>
      <c r="E36" s="187" t="s">
        <v>8024</v>
      </c>
      <c r="F36" s="187" t="s">
        <v>2521</v>
      </c>
      <c r="G36" s="180">
        <v>103700000</v>
      </c>
      <c r="H36" s="181" t="s">
        <v>2486</v>
      </c>
      <c r="I36" s="181" t="s">
        <v>25</v>
      </c>
      <c r="J36" s="181">
        <v>2</v>
      </c>
      <c r="K36" s="181" t="s">
        <v>2488</v>
      </c>
      <c r="L36" s="181" t="s">
        <v>2487</v>
      </c>
      <c r="M36" s="182">
        <v>44363</v>
      </c>
      <c r="N36" s="191" t="s">
        <v>2522</v>
      </c>
      <c r="O36" s="183">
        <v>1063652</v>
      </c>
      <c r="P36" s="183" t="s">
        <v>2490</v>
      </c>
      <c r="Q36" s="183" t="s">
        <v>25</v>
      </c>
      <c r="R36" s="183">
        <v>2</v>
      </c>
      <c r="S36" s="183" t="s">
        <v>2492</v>
      </c>
      <c r="T36" s="183" t="s">
        <v>2491</v>
      </c>
      <c r="U36" s="184">
        <v>44363</v>
      </c>
      <c r="V36" s="191" t="s">
        <v>2524</v>
      </c>
      <c r="W36" s="181">
        <v>103700000</v>
      </c>
      <c r="X36" s="181" t="s">
        <v>2486</v>
      </c>
      <c r="Y36" s="181" t="s">
        <v>25</v>
      </c>
      <c r="Z36" s="181">
        <v>2</v>
      </c>
      <c r="AA36" s="181" t="s">
        <v>2523</v>
      </c>
      <c r="AB36" s="181" t="s">
        <v>2487</v>
      </c>
      <c r="AC36" s="182">
        <v>44363</v>
      </c>
      <c r="AD36" s="191" t="s">
        <v>2528</v>
      </c>
      <c r="AE36" s="189">
        <v>17744000</v>
      </c>
      <c r="AF36" s="189" t="s">
        <v>2525</v>
      </c>
      <c r="AG36" s="189" t="s">
        <v>25</v>
      </c>
      <c r="AH36" s="189">
        <v>2</v>
      </c>
      <c r="AI36" s="189" t="s">
        <v>2527</v>
      </c>
      <c r="AJ36" s="189" t="s">
        <v>2526</v>
      </c>
      <c r="AK36" s="190">
        <v>44363</v>
      </c>
      <c r="AL36" s="191" t="s">
        <v>7626</v>
      </c>
      <c r="AM36" s="181">
        <v>854000</v>
      </c>
      <c r="AN36" s="181" t="s">
        <v>7623</v>
      </c>
      <c r="AO36" s="181" t="s">
        <v>25</v>
      </c>
      <c r="AP36" s="181">
        <v>2</v>
      </c>
      <c r="AQ36" s="181" t="s">
        <v>7625</v>
      </c>
      <c r="AR36" s="181" t="s">
        <v>7624</v>
      </c>
      <c r="AS36" s="182">
        <v>44712</v>
      </c>
      <c r="AT36" s="192" t="s">
        <v>2530</v>
      </c>
      <c r="AU36" s="189">
        <v>0</v>
      </c>
      <c r="AV36" s="189" t="s">
        <v>17</v>
      </c>
      <c r="AW36" s="189" t="s">
        <v>17</v>
      </c>
      <c r="AX36" s="189" t="s">
        <v>17</v>
      </c>
      <c r="AY36" s="189" t="s">
        <v>17</v>
      </c>
      <c r="AZ36" s="189" t="s">
        <v>17</v>
      </c>
      <c r="BA36" s="190">
        <v>44363</v>
      </c>
      <c r="BB36" s="191" t="s">
        <v>2529</v>
      </c>
      <c r="BC36" s="181">
        <v>0</v>
      </c>
      <c r="BD36" s="181" t="s">
        <v>17</v>
      </c>
      <c r="BE36" s="181" t="s">
        <v>17</v>
      </c>
      <c r="BF36" s="181" t="s">
        <v>17</v>
      </c>
      <c r="BG36" s="181" t="s">
        <v>17</v>
      </c>
      <c r="BH36" s="181" t="s">
        <v>17</v>
      </c>
      <c r="BI36" s="182">
        <v>44363</v>
      </c>
      <c r="BJ36" s="192" t="s">
        <v>7628</v>
      </c>
      <c r="BK36" s="192">
        <v>24</v>
      </c>
      <c r="BL36" s="192" t="s">
        <v>7619</v>
      </c>
      <c r="BM36" s="192" t="s">
        <v>25</v>
      </c>
      <c r="BN36" s="192">
        <v>2</v>
      </c>
      <c r="BO36" s="192" t="s">
        <v>7627</v>
      </c>
      <c r="BP36" s="189" t="s">
        <v>1773</v>
      </c>
      <c r="BQ36" s="193">
        <v>44712</v>
      </c>
      <c r="BR36" s="191" t="s">
        <v>1697</v>
      </c>
      <c r="BS36" s="185" t="s">
        <v>17</v>
      </c>
      <c r="BT36" s="185" t="s">
        <v>17</v>
      </c>
      <c r="BU36" s="185" t="s">
        <v>17</v>
      </c>
      <c r="BV36" s="185" t="s">
        <v>17</v>
      </c>
      <c r="BW36" s="185" t="s">
        <v>1696</v>
      </c>
      <c r="BX36" s="185" t="s">
        <v>17</v>
      </c>
      <c r="BY36" s="182">
        <v>44013</v>
      </c>
      <c r="BZ36" s="192" t="s">
        <v>1698</v>
      </c>
      <c r="CA36" s="192" t="s">
        <v>17</v>
      </c>
      <c r="CB36" s="192" t="s">
        <v>17</v>
      </c>
      <c r="CC36" s="192" t="s">
        <v>17</v>
      </c>
      <c r="CD36" s="192" t="s">
        <v>17</v>
      </c>
      <c r="CE36" s="192" t="s">
        <v>1696</v>
      </c>
      <c r="CF36" s="192" t="s">
        <v>17</v>
      </c>
      <c r="CG36" s="193">
        <v>44013</v>
      </c>
      <c r="CH36" s="191" t="s">
        <v>9082</v>
      </c>
      <c r="CI36" s="192" t="e">
        <v>#N/A</v>
      </c>
      <c r="CJ36" s="192" t="e">
        <v>#N/A</v>
      </c>
      <c r="CK36" s="192" t="e">
        <v>#N/A</v>
      </c>
      <c r="CL36" s="192" t="e">
        <v>#N/A</v>
      </c>
      <c r="CM36" s="192" t="e">
        <v>#N/A</v>
      </c>
      <c r="CN36" s="192" t="e">
        <v>#N/A</v>
      </c>
      <c r="CO36" s="194" t="e">
        <v>#N/A</v>
      </c>
      <c r="CP36" s="192" t="s">
        <v>1700</v>
      </c>
      <c r="CQ36" s="185" t="s">
        <v>17</v>
      </c>
      <c r="CR36" s="185" t="s">
        <v>17</v>
      </c>
      <c r="CS36" s="185" t="s">
        <v>17</v>
      </c>
      <c r="CT36" s="185" t="s">
        <v>17</v>
      </c>
      <c r="CU36" s="185" t="s">
        <v>1699</v>
      </c>
      <c r="CV36" s="185" t="s">
        <v>17</v>
      </c>
      <c r="CW36" s="182">
        <v>44013</v>
      </c>
      <c r="CX36" s="192" t="s">
        <v>7632</v>
      </c>
      <c r="CY36" s="189">
        <v>854000</v>
      </c>
      <c r="CZ36" s="189" t="s">
        <v>7623</v>
      </c>
      <c r="DA36" s="189" t="s">
        <v>25</v>
      </c>
      <c r="DB36" s="189">
        <v>2</v>
      </c>
      <c r="DC36" s="189" t="s">
        <v>7636</v>
      </c>
      <c r="DD36" s="189" t="s">
        <v>7630</v>
      </c>
      <c r="DE36" s="195">
        <v>44712</v>
      </c>
      <c r="DF36" s="191" t="s">
        <v>7634</v>
      </c>
      <c r="DG36" s="181">
        <v>86000000</v>
      </c>
      <c r="DH36" s="185" t="s">
        <v>7633</v>
      </c>
      <c r="DI36" s="185" t="s">
        <v>25</v>
      </c>
      <c r="DJ36" s="185">
        <v>2</v>
      </c>
      <c r="DK36" s="185" t="s">
        <v>4488</v>
      </c>
      <c r="DL36" s="185" t="s">
        <v>2526</v>
      </c>
      <c r="DM36" s="182">
        <v>44712</v>
      </c>
      <c r="DN36" s="192" t="s">
        <v>7635</v>
      </c>
      <c r="DO36" s="189">
        <v>16846000</v>
      </c>
      <c r="DP36" s="192" t="s">
        <v>7633</v>
      </c>
      <c r="DQ36" s="192" t="s">
        <v>25</v>
      </c>
      <c r="DR36" s="192">
        <v>2</v>
      </c>
      <c r="DS36" s="192" t="s">
        <v>2506</v>
      </c>
      <c r="DT36" s="192" t="s">
        <v>2526</v>
      </c>
      <c r="DU36" s="193">
        <v>44712</v>
      </c>
      <c r="DV36" s="191" t="s">
        <v>7637</v>
      </c>
      <c r="DW36" s="181">
        <v>854000</v>
      </c>
      <c r="DX36" s="185" t="s">
        <v>7623</v>
      </c>
      <c r="DY36" s="185" t="s">
        <v>25</v>
      </c>
      <c r="DZ36" s="185">
        <v>2</v>
      </c>
      <c r="EA36" s="185" t="s">
        <v>7636</v>
      </c>
      <c r="EB36" s="185" t="s">
        <v>7630</v>
      </c>
      <c r="EC36" s="182">
        <v>44712</v>
      </c>
      <c r="ED36" s="192" t="s">
        <v>7640</v>
      </c>
      <c r="EE36" s="189">
        <v>0</v>
      </c>
      <c r="EF36" s="192" t="s">
        <v>7638</v>
      </c>
      <c r="EG36" s="192" t="s">
        <v>25</v>
      </c>
      <c r="EH36" s="192">
        <v>2</v>
      </c>
      <c r="EI36" s="192" t="s">
        <v>7639</v>
      </c>
      <c r="EJ36" s="192" t="s">
        <v>7630</v>
      </c>
      <c r="EK36" s="193">
        <v>44712</v>
      </c>
      <c r="EL36" s="191" t="s">
        <v>7641</v>
      </c>
      <c r="EM36" s="181">
        <v>0</v>
      </c>
      <c r="EN36" s="185" t="s">
        <v>7638</v>
      </c>
      <c r="EO36" s="185" t="s">
        <v>25</v>
      </c>
      <c r="EP36" s="185">
        <v>2</v>
      </c>
      <c r="EQ36" s="185" t="s">
        <v>7639</v>
      </c>
      <c r="ER36" s="185" t="s">
        <v>7630</v>
      </c>
      <c r="ES36" s="182">
        <v>44712</v>
      </c>
      <c r="ET36" s="192" t="s">
        <v>7629</v>
      </c>
      <c r="EU36" s="192">
        <v>5596</v>
      </c>
      <c r="EV36" s="192" t="s">
        <v>7619</v>
      </c>
      <c r="EW36" s="192" t="s">
        <v>25</v>
      </c>
      <c r="EX36" s="192">
        <v>2</v>
      </c>
      <c r="EY36" s="192" t="s">
        <v>7620</v>
      </c>
      <c r="EZ36" s="192" t="s">
        <v>1773</v>
      </c>
      <c r="FA36" s="193">
        <v>44712</v>
      </c>
      <c r="FB36" s="191" t="s">
        <v>2534</v>
      </c>
      <c r="FC36" s="185">
        <v>3</v>
      </c>
      <c r="FD36" s="185" t="s">
        <v>2531</v>
      </c>
      <c r="FE36" s="185" t="s">
        <v>50</v>
      </c>
      <c r="FF36" s="185">
        <v>1</v>
      </c>
      <c r="FG36" s="185" t="s">
        <v>2533</v>
      </c>
      <c r="FH36" s="185" t="s">
        <v>2532</v>
      </c>
      <c r="FI36" s="182">
        <v>44363</v>
      </c>
      <c r="FJ36" s="191" t="s">
        <v>2536</v>
      </c>
      <c r="FK36" s="192">
        <v>0</v>
      </c>
      <c r="FL36" s="192" t="s">
        <v>17</v>
      </c>
      <c r="FM36" s="192" t="s">
        <v>17</v>
      </c>
      <c r="FN36" s="192" t="s">
        <v>17</v>
      </c>
      <c r="FO36" s="192" t="s">
        <v>2535</v>
      </c>
      <c r="FP36" s="189" t="s">
        <v>17</v>
      </c>
      <c r="FQ36" s="190">
        <v>44363</v>
      </c>
      <c r="FR36" s="191" t="s">
        <v>2537</v>
      </c>
      <c r="FS36" s="185">
        <v>0</v>
      </c>
      <c r="FT36" s="185" t="s">
        <v>17</v>
      </c>
      <c r="FU36" s="185" t="s">
        <v>17</v>
      </c>
      <c r="FV36" s="185" t="s">
        <v>17</v>
      </c>
      <c r="FW36" s="185" t="s">
        <v>2535</v>
      </c>
      <c r="FX36" s="185" t="s">
        <v>17</v>
      </c>
      <c r="FY36" s="182">
        <v>44363</v>
      </c>
      <c r="FZ36" s="192" t="s">
        <v>4060</v>
      </c>
      <c r="GA36" s="192">
        <v>2</v>
      </c>
      <c r="GB36" s="192" t="s">
        <v>2484</v>
      </c>
      <c r="GC36" s="192" t="s">
        <v>25</v>
      </c>
      <c r="GD36" s="192">
        <v>2</v>
      </c>
      <c r="GE36" s="192" t="s">
        <v>17</v>
      </c>
      <c r="GF36" s="192" t="s">
        <v>17</v>
      </c>
      <c r="GG36" s="193">
        <v>44500</v>
      </c>
      <c r="GH36" s="191" t="s">
        <v>4066</v>
      </c>
      <c r="GI36" s="185">
        <v>1</v>
      </c>
      <c r="GJ36" s="185" t="s">
        <v>2484</v>
      </c>
      <c r="GK36" s="185" t="s">
        <v>25</v>
      </c>
      <c r="GL36" s="185">
        <v>2</v>
      </c>
      <c r="GM36" s="185" t="s">
        <v>17</v>
      </c>
      <c r="GN36" s="185" t="s">
        <v>17</v>
      </c>
      <c r="GO36" s="182">
        <v>44500</v>
      </c>
      <c r="GP36" s="192" t="s">
        <v>4061</v>
      </c>
      <c r="GQ36" s="192">
        <v>1</v>
      </c>
      <c r="GR36" s="192" t="s">
        <v>2484</v>
      </c>
      <c r="GS36" s="192" t="s">
        <v>25</v>
      </c>
      <c r="GT36" s="192">
        <v>2</v>
      </c>
      <c r="GU36" s="192" t="s">
        <v>17</v>
      </c>
      <c r="GV36" s="192" t="s">
        <v>17</v>
      </c>
      <c r="GW36" s="193">
        <v>44500</v>
      </c>
      <c r="GX36" s="191" t="s">
        <v>4067</v>
      </c>
      <c r="GY36" s="185">
        <v>0</v>
      </c>
      <c r="GZ36" s="185" t="s">
        <v>2484</v>
      </c>
      <c r="HA36" s="185" t="s">
        <v>25</v>
      </c>
      <c r="HB36" s="185">
        <v>2</v>
      </c>
      <c r="HC36" s="185" t="s">
        <v>17</v>
      </c>
      <c r="HD36" s="185" t="s">
        <v>17</v>
      </c>
      <c r="HE36" s="182">
        <v>44500</v>
      </c>
      <c r="HF36" s="192" t="s">
        <v>4059</v>
      </c>
      <c r="HG36" s="192">
        <v>0</v>
      </c>
      <c r="HH36" s="192" t="s">
        <v>2484</v>
      </c>
      <c r="HI36" s="192" t="s">
        <v>25</v>
      </c>
      <c r="HJ36" s="192">
        <v>2</v>
      </c>
      <c r="HK36" s="192" t="s">
        <v>17</v>
      </c>
      <c r="HL36" s="192" t="s">
        <v>17</v>
      </c>
      <c r="HM36" s="193">
        <v>44500</v>
      </c>
      <c r="HN36" s="191" t="s">
        <v>4065</v>
      </c>
      <c r="HO36" s="185">
        <v>2</v>
      </c>
      <c r="HP36" s="185" t="s">
        <v>2484</v>
      </c>
      <c r="HQ36" s="185" t="s">
        <v>25</v>
      </c>
      <c r="HR36" s="185">
        <v>2</v>
      </c>
      <c r="HS36" s="185" t="s">
        <v>17</v>
      </c>
      <c r="HT36" s="185" t="s">
        <v>17</v>
      </c>
      <c r="HU36" s="182">
        <v>44500</v>
      </c>
      <c r="HV36" s="192" t="s">
        <v>4062</v>
      </c>
      <c r="HW36" s="192">
        <v>0</v>
      </c>
      <c r="HX36" s="192" t="s">
        <v>2484</v>
      </c>
      <c r="HY36" s="192" t="s">
        <v>25</v>
      </c>
      <c r="HZ36" s="192">
        <v>2</v>
      </c>
      <c r="IA36" s="192" t="s">
        <v>17</v>
      </c>
      <c r="IB36" s="192" t="s">
        <v>17</v>
      </c>
      <c r="IC36" s="193">
        <v>44500</v>
      </c>
      <c r="ID36" s="191" t="s">
        <v>4064</v>
      </c>
      <c r="IE36" s="185">
        <v>3</v>
      </c>
      <c r="IF36" s="185" t="s">
        <v>2484</v>
      </c>
      <c r="IG36" s="185" t="s">
        <v>25</v>
      </c>
      <c r="IH36" s="185">
        <v>2</v>
      </c>
      <c r="II36" s="185" t="s">
        <v>17</v>
      </c>
      <c r="IJ36" s="185" t="s">
        <v>17</v>
      </c>
      <c r="IK36" s="182">
        <v>44500</v>
      </c>
      <c r="IL36" s="192" t="s">
        <v>4063</v>
      </c>
      <c r="IM36" s="192">
        <v>2</v>
      </c>
      <c r="IN36" s="192" t="s">
        <v>2484</v>
      </c>
      <c r="IO36" s="192" t="s">
        <v>25</v>
      </c>
      <c r="IP36" s="192">
        <v>2</v>
      </c>
      <c r="IQ36" s="192" t="s">
        <v>17</v>
      </c>
      <c r="IR36" s="192" t="s">
        <v>17</v>
      </c>
      <c r="IS36" s="193">
        <v>44500</v>
      </c>
    </row>
    <row r="37" spans="1:253" s="187" customFormat="1" ht="13" customHeight="1" x14ac:dyDescent="0.25">
      <c r="A37" s="187" t="s">
        <v>2538</v>
      </c>
      <c r="B37" s="187" t="s">
        <v>8509</v>
      </c>
      <c r="C37" s="187" t="s">
        <v>2539</v>
      </c>
      <c r="D37" s="187" t="s">
        <v>532</v>
      </c>
      <c r="E37" s="187" t="s">
        <v>8024</v>
      </c>
      <c r="F37" s="187" t="s">
        <v>4140</v>
      </c>
      <c r="G37" s="180">
        <v>23500000</v>
      </c>
      <c r="H37" s="181" t="s">
        <v>2486</v>
      </c>
      <c r="I37" s="181" t="s">
        <v>25</v>
      </c>
      <c r="J37" s="181">
        <v>2</v>
      </c>
      <c r="K37" s="181" t="s">
        <v>2488</v>
      </c>
      <c r="L37" s="181" t="s">
        <v>2487</v>
      </c>
      <c r="M37" s="182">
        <v>44514</v>
      </c>
      <c r="N37" s="191" t="s">
        <v>4142</v>
      </c>
      <c r="O37" s="183">
        <v>311484</v>
      </c>
      <c r="P37" s="183" t="s">
        <v>2490</v>
      </c>
      <c r="Q37" s="183" t="s">
        <v>25</v>
      </c>
      <c r="R37" s="183">
        <v>2</v>
      </c>
      <c r="S37" s="183" t="s">
        <v>4141</v>
      </c>
      <c r="T37" s="183" t="s">
        <v>2491</v>
      </c>
      <c r="U37" s="184">
        <v>44514</v>
      </c>
      <c r="V37" s="191" t="s">
        <v>4146</v>
      </c>
      <c r="W37" s="181">
        <v>30500000</v>
      </c>
      <c r="X37" s="181" t="s">
        <v>4143</v>
      </c>
      <c r="Y37" s="181" t="s">
        <v>25</v>
      </c>
      <c r="Z37" s="181">
        <v>2</v>
      </c>
      <c r="AA37" s="181" t="s">
        <v>4145</v>
      </c>
      <c r="AB37" s="181" t="s">
        <v>4144</v>
      </c>
      <c r="AC37" s="182">
        <v>44514</v>
      </c>
      <c r="AD37" s="191" t="s">
        <v>4150</v>
      </c>
      <c r="AE37" s="189">
        <v>30500000</v>
      </c>
      <c r="AF37" s="189" t="s">
        <v>4147</v>
      </c>
      <c r="AG37" s="189" t="s">
        <v>25</v>
      </c>
      <c r="AH37" s="189">
        <v>2</v>
      </c>
      <c r="AI37" s="189" t="s">
        <v>4149</v>
      </c>
      <c r="AJ37" s="189" t="s">
        <v>4148</v>
      </c>
      <c r="AK37" s="190">
        <v>44514</v>
      </c>
      <c r="AL37" s="191" t="s">
        <v>7644</v>
      </c>
      <c r="AM37" s="181">
        <v>2500000</v>
      </c>
      <c r="AN37" s="181" t="s">
        <v>7642</v>
      </c>
      <c r="AO37" s="181" t="s">
        <v>25</v>
      </c>
      <c r="AP37" s="181">
        <v>2</v>
      </c>
      <c r="AQ37" s="181" t="s">
        <v>7643</v>
      </c>
      <c r="AR37" s="181" t="s">
        <v>7643</v>
      </c>
      <c r="AS37" s="182">
        <v>44712</v>
      </c>
      <c r="AT37" s="192" t="s">
        <v>2541</v>
      </c>
      <c r="AU37" s="189">
        <v>0</v>
      </c>
      <c r="AV37" s="189" t="s">
        <v>17</v>
      </c>
      <c r="AW37" s="189" t="s">
        <v>17</v>
      </c>
      <c r="AX37" s="189" t="s">
        <v>17</v>
      </c>
      <c r="AY37" s="189" t="s">
        <v>18</v>
      </c>
      <c r="AZ37" s="189" t="s">
        <v>17</v>
      </c>
      <c r="BA37" s="190">
        <v>44363</v>
      </c>
      <c r="BB37" s="191" t="s">
        <v>2540</v>
      </c>
      <c r="BC37" s="181">
        <v>0</v>
      </c>
      <c r="BD37" s="181" t="s">
        <v>17</v>
      </c>
      <c r="BE37" s="181" t="s">
        <v>17</v>
      </c>
      <c r="BF37" s="181" t="s">
        <v>17</v>
      </c>
      <c r="BG37" s="181" t="s">
        <v>18</v>
      </c>
      <c r="BH37" s="181" t="s">
        <v>17</v>
      </c>
      <c r="BI37" s="182">
        <v>44363</v>
      </c>
      <c r="BJ37" s="192" t="s">
        <v>7646</v>
      </c>
      <c r="BK37" s="192">
        <v>2154</v>
      </c>
      <c r="BL37" s="192" t="s">
        <v>7619</v>
      </c>
      <c r="BM37" s="192" t="s">
        <v>25</v>
      </c>
      <c r="BN37" s="192">
        <v>2</v>
      </c>
      <c r="BO37" s="192" t="s">
        <v>7645</v>
      </c>
      <c r="BP37" s="189" t="s">
        <v>7645</v>
      </c>
      <c r="BQ37" s="193">
        <v>44712</v>
      </c>
      <c r="BR37" s="191" t="s">
        <v>9083</v>
      </c>
      <c r="BS37" s="185" t="e">
        <v>#N/A</v>
      </c>
      <c r="BT37" s="185" t="e">
        <v>#N/A</v>
      </c>
      <c r="BU37" s="185" t="e">
        <v>#N/A</v>
      </c>
      <c r="BV37" s="185" t="e">
        <v>#N/A</v>
      </c>
      <c r="BW37" s="185" t="e">
        <v>#N/A</v>
      </c>
      <c r="BX37" s="185" t="e">
        <v>#N/A</v>
      </c>
      <c r="BY37" s="182" t="e">
        <v>#N/A</v>
      </c>
      <c r="BZ37" s="192" t="s">
        <v>9084</v>
      </c>
      <c r="CA37" s="192" t="e">
        <v>#N/A</v>
      </c>
      <c r="CB37" s="192" t="e">
        <v>#N/A</v>
      </c>
      <c r="CC37" s="192" t="e">
        <v>#N/A</v>
      </c>
      <c r="CD37" s="192" t="e">
        <v>#N/A</v>
      </c>
      <c r="CE37" s="192" t="e">
        <v>#N/A</v>
      </c>
      <c r="CF37" s="192" t="e">
        <v>#N/A</v>
      </c>
      <c r="CG37" s="193" t="e">
        <v>#N/A</v>
      </c>
      <c r="CH37" s="191" t="s">
        <v>9085</v>
      </c>
      <c r="CI37" s="192" t="e">
        <v>#N/A</v>
      </c>
      <c r="CJ37" s="192" t="e">
        <v>#N/A</v>
      </c>
      <c r="CK37" s="192" t="e">
        <v>#N/A</v>
      </c>
      <c r="CL37" s="192" t="e">
        <v>#N/A</v>
      </c>
      <c r="CM37" s="192" t="e">
        <v>#N/A</v>
      </c>
      <c r="CN37" s="192" t="e">
        <v>#N/A</v>
      </c>
      <c r="CO37" s="194" t="e">
        <v>#N/A</v>
      </c>
      <c r="CP37" s="192" t="s">
        <v>9086</v>
      </c>
      <c r="CQ37" s="185" t="e">
        <v>#N/A</v>
      </c>
      <c r="CR37" s="185" t="e">
        <v>#N/A</v>
      </c>
      <c r="CS37" s="185" t="e">
        <v>#N/A</v>
      </c>
      <c r="CT37" s="185" t="e">
        <v>#N/A</v>
      </c>
      <c r="CU37" s="185" t="e">
        <v>#N/A</v>
      </c>
      <c r="CV37" s="185" t="e">
        <v>#N/A</v>
      </c>
      <c r="CW37" s="182" t="e">
        <v>#N/A</v>
      </c>
      <c r="CX37" s="192" t="s">
        <v>4487</v>
      </c>
      <c r="CY37" s="189">
        <v>9400000</v>
      </c>
      <c r="CZ37" s="189" t="s">
        <v>7648</v>
      </c>
      <c r="DA37" s="189" t="s">
        <v>22</v>
      </c>
      <c r="DB37" s="189">
        <v>3</v>
      </c>
      <c r="DC37" s="189" t="s">
        <v>7649</v>
      </c>
      <c r="DD37" s="189" t="s">
        <v>7649</v>
      </c>
      <c r="DE37" s="195">
        <v>44712</v>
      </c>
      <c r="DF37" s="191" t="s">
        <v>4489</v>
      </c>
      <c r="DG37" s="181">
        <v>0</v>
      </c>
      <c r="DH37" s="185" t="s">
        <v>4484</v>
      </c>
      <c r="DI37" s="185" t="s">
        <v>22</v>
      </c>
      <c r="DJ37" s="185">
        <v>3</v>
      </c>
      <c r="DK37" s="185" t="s">
        <v>4488</v>
      </c>
      <c r="DL37" s="185" t="s">
        <v>4485</v>
      </c>
      <c r="DM37" s="182">
        <v>44557</v>
      </c>
      <c r="DN37" s="192" t="s">
        <v>4490</v>
      </c>
      <c r="DO37" s="189">
        <v>21100000</v>
      </c>
      <c r="DP37" s="192" t="s">
        <v>4484</v>
      </c>
      <c r="DQ37" s="192" t="s">
        <v>22</v>
      </c>
      <c r="DR37" s="192">
        <v>3</v>
      </c>
      <c r="DS37" s="192" t="s">
        <v>2506</v>
      </c>
      <c r="DT37" s="192" t="s">
        <v>4485</v>
      </c>
      <c r="DU37" s="193">
        <v>44557</v>
      </c>
      <c r="DV37" s="191" t="s">
        <v>7650</v>
      </c>
      <c r="DW37" s="181">
        <v>6499000</v>
      </c>
      <c r="DX37" s="185" t="s">
        <v>7648</v>
      </c>
      <c r="DY37" s="185" t="s">
        <v>22</v>
      </c>
      <c r="DZ37" s="185">
        <v>3</v>
      </c>
      <c r="EA37" s="185" t="s">
        <v>7649</v>
      </c>
      <c r="EB37" s="185" t="s">
        <v>7649</v>
      </c>
      <c r="EC37" s="182">
        <v>44712</v>
      </c>
      <c r="ED37" s="192" t="s">
        <v>7652</v>
      </c>
      <c r="EE37" s="189">
        <v>2500000</v>
      </c>
      <c r="EF37" s="192" t="s">
        <v>7648</v>
      </c>
      <c r="EG37" s="192" t="s">
        <v>22</v>
      </c>
      <c r="EH37" s="192">
        <v>3</v>
      </c>
      <c r="EI37" s="192" t="s">
        <v>7651</v>
      </c>
      <c r="EJ37" s="192" t="s">
        <v>7651</v>
      </c>
      <c r="EK37" s="193">
        <v>44712</v>
      </c>
      <c r="EL37" s="191" t="s">
        <v>4492</v>
      </c>
      <c r="EM37" s="181">
        <v>401000</v>
      </c>
      <c r="EN37" s="185" t="s">
        <v>4484</v>
      </c>
      <c r="EO37" s="185" t="s">
        <v>22</v>
      </c>
      <c r="EP37" s="185">
        <v>3</v>
      </c>
      <c r="EQ37" s="185" t="s">
        <v>4491</v>
      </c>
      <c r="ER37" s="185" t="s">
        <v>4485</v>
      </c>
      <c r="ES37" s="182">
        <v>44557</v>
      </c>
      <c r="ET37" s="192" t="s">
        <v>7647</v>
      </c>
      <c r="EU37" s="192">
        <v>5596</v>
      </c>
      <c r="EV37" s="192" t="s">
        <v>7619</v>
      </c>
      <c r="EW37" s="192" t="s">
        <v>25</v>
      </c>
      <c r="EX37" s="192">
        <v>2</v>
      </c>
      <c r="EY37" s="192" t="s">
        <v>7620</v>
      </c>
      <c r="EZ37" s="192" t="s">
        <v>7620</v>
      </c>
      <c r="FA37" s="193">
        <v>44712</v>
      </c>
      <c r="FB37" s="191" t="s">
        <v>4151</v>
      </c>
      <c r="FC37" s="185">
        <v>4</v>
      </c>
      <c r="FD37" s="185" t="s">
        <v>2512</v>
      </c>
      <c r="FE37" s="185" t="s">
        <v>50</v>
      </c>
      <c r="FF37" s="185">
        <v>1</v>
      </c>
      <c r="FG37" s="185" t="s">
        <v>2514</v>
      </c>
      <c r="FH37" s="185" t="s">
        <v>2513</v>
      </c>
      <c r="FI37" s="182">
        <v>44514</v>
      </c>
      <c r="FJ37" s="191" t="s">
        <v>2542</v>
      </c>
      <c r="FK37" s="192">
        <v>0</v>
      </c>
      <c r="FL37" s="192" t="s">
        <v>17</v>
      </c>
      <c r="FM37" s="192" t="s">
        <v>17</v>
      </c>
      <c r="FN37" s="192" t="s">
        <v>17</v>
      </c>
      <c r="FO37" s="192" t="s">
        <v>2498</v>
      </c>
      <c r="FP37" s="189" t="s">
        <v>17</v>
      </c>
      <c r="FQ37" s="190">
        <v>44363</v>
      </c>
      <c r="FR37" s="191" t="s">
        <v>5939</v>
      </c>
      <c r="FS37" s="185">
        <v>210000</v>
      </c>
      <c r="FT37" s="185" t="s">
        <v>5936</v>
      </c>
      <c r="FU37" s="185" t="s">
        <v>22</v>
      </c>
      <c r="FV37" s="185">
        <v>3</v>
      </c>
      <c r="FW37" s="185" t="s">
        <v>5938</v>
      </c>
      <c r="FX37" s="185" t="s">
        <v>5937</v>
      </c>
      <c r="FY37" s="182">
        <v>44648</v>
      </c>
      <c r="FZ37" s="192" t="s">
        <v>4069</v>
      </c>
      <c r="GA37" s="192">
        <v>3</v>
      </c>
      <c r="GB37" s="192" t="s">
        <v>2484</v>
      </c>
      <c r="GC37" s="192" t="s">
        <v>25</v>
      </c>
      <c r="GD37" s="192">
        <v>2</v>
      </c>
      <c r="GE37" s="192" t="s">
        <v>17</v>
      </c>
      <c r="GF37" s="192" t="s">
        <v>17</v>
      </c>
      <c r="GG37" s="193">
        <v>44500</v>
      </c>
      <c r="GH37" s="191" t="s">
        <v>4075</v>
      </c>
      <c r="GI37" s="185">
        <v>3</v>
      </c>
      <c r="GJ37" s="185" t="s">
        <v>2484</v>
      </c>
      <c r="GK37" s="185" t="s">
        <v>25</v>
      </c>
      <c r="GL37" s="185">
        <v>2</v>
      </c>
      <c r="GM37" s="185" t="s">
        <v>17</v>
      </c>
      <c r="GN37" s="185" t="s">
        <v>17</v>
      </c>
      <c r="GO37" s="182">
        <v>44500</v>
      </c>
      <c r="GP37" s="192" t="s">
        <v>4070</v>
      </c>
      <c r="GQ37" s="192">
        <v>3</v>
      </c>
      <c r="GR37" s="192" t="s">
        <v>2484</v>
      </c>
      <c r="GS37" s="192" t="s">
        <v>25</v>
      </c>
      <c r="GT37" s="192">
        <v>2</v>
      </c>
      <c r="GU37" s="192" t="s">
        <v>17</v>
      </c>
      <c r="GV37" s="192" t="s">
        <v>17</v>
      </c>
      <c r="GW37" s="193">
        <v>44500</v>
      </c>
      <c r="GX37" s="191" t="s">
        <v>4076</v>
      </c>
      <c r="GY37" s="185">
        <v>3</v>
      </c>
      <c r="GZ37" s="185" t="s">
        <v>2484</v>
      </c>
      <c r="HA37" s="185" t="s">
        <v>25</v>
      </c>
      <c r="HB37" s="185">
        <v>2</v>
      </c>
      <c r="HC37" s="185" t="s">
        <v>17</v>
      </c>
      <c r="HD37" s="185" t="s">
        <v>17</v>
      </c>
      <c r="HE37" s="182">
        <v>44500</v>
      </c>
      <c r="HF37" s="192" t="s">
        <v>4068</v>
      </c>
      <c r="HG37" s="192">
        <v>3</v>
      </c>
      <c r="HH37" s="192" t="s">
        <v>2484</v>
      </c>
      <c r="HI37" s="192" t="s">
        <v>25</v>
      </c>
      <c r="HJ37" s="192">
        <v>2</v>
      </c>
      <c r="HK37" s="192" t="s">
        <v>17</v>
      </c>
      <c r="HL37" s="192" t="s">
        <v>17</v>
      </c>
      <c r="HM37" s="193">
        <v>44500</v>
      </c>
      <c r="HN37" s="191" t="s">
        <v>4074</v>
      </c>
      <c r="HO37" s="185">
        <v>3</v>
      </c>
      <c r="HP37" s="185" t="s">
        <v>2484</v>
      </c>
      <c r="HQ37" s="185" t="s">
        <v>25</v>
      </c>
      <c r="HR37" s="185">
        <v>2</v>
      </c>
      <c r="HS37" s="185" t="s">
        <v>17</v>
      </c>
      <c r="HT37" s="185" t="s">
        <v>17</v>
      </c>
      <c r="HU37" s="182">
        <v>44500</v>
      </c>
      <c r="HV37" s="192" t="s">
        <v>4071</v>
      </c>
      <c r="HW37" s="192">
        <v>3</v>
      </c>
      <c r="HX37" s="192" t="s">
        <v>2484</v>
      </c>
      <c r="HY37" s="192" t="s">
        <v>25</v>
      </c>
      <c r="HZ37" s="192">
        <v>2</v>
      </c>
      <c r="IA37" s="192" t="s">
        <v>17</v>
      </c>
      <c r="IB37" s="192" t="s">
        <v>17</v>
      </c>
      <c r="IC37" s="193">
        <v>44500</v>
      </c>
      <c r="ID37" s="191" t="s">
        <v>4073</v>
      </c>
      <c r="IE37" s="185">
        <v>3</v>
      </c>
      <c r="IF37" s="185" t="s">
        <v>2484</v>
      </c>
      <c r="IG37" s="185" t="s">
        <v>25</v>
      </c>
      <c r="IH37" s="185">
        <v>2</v>
      </c>
      <c r="II37" s="185" t="s">
        <v>17</v>
      </c>
      <c r="IJ37" s="185" t="s">
        <v>17</v>
      </c>
      <c r="IK37" s="182">
        <v>44500</v>
      </c>
      <c r="IL37" s="192" t="s">
        <v>4072</v>
      </c>
      <c r="IM37" s="192">
        <v>3</v>
      </c>
      <c r="IN37" s="192" t="s">
        <v>2484</v>
      </c>
      <c r="IO37" s="192" t="s">
        <v>25</v>
      </c>
      <c r="IP37" s="192">
        <v>2</v>
      </c>
      <c r="IQ37" s="192" t="s">
        <v>17</v>
      </c>
      <c r="IR37" s="192" t="s">
        <v>17</v>
      </c>
      <c r="IS37" s="193">
        <v>44500</v>
      </c>
    </row>
    <row r="38" spans="1:253" s="187" customFormat="1" ht="13" customHeight="1" x14ac:dyDescent="0.25">
      <c r="A38" s="187" t="s">
        <v>5020</v>
      </c>
      <c r="B38" s="187" t="s">
        <v>8569</v>
      </c>
      <c r="C38" s="187" t="s">
        <v>5021</v>
      </c>
      <c r="D38" s="187" t="s">
        <v>532</v>
      </c>
      <c r="E38" s="187" t="s">
        <v>8024</v>
      </c>
      <c r="F38" s="187" t="s">
        <v>5022</v>
      </c>
      <c r="G38" s="180">
        <v>23500000</v>
      </c>
      <c r="H38" s="181" t="s">
        <v>2486</v>
      </c>
      <c r="I38" s="181" t="s">
        <v>25</v>
      </c>
      <c r="J38" s="181">
        <v>2</v>
      </c>
      <c r="K38" s="181" t="s">
        <v>2488</v>
      </c>
      <c r="L38" s="181" t="s">
        <v>2487</v>
      </c>
      <c r="M38" s="182">
        <v>44600</v>
      </c>
      <c r="N38" s="191" t="s">
        <v>5024</v>
      </c>
      <c r="O38" s="183">
        <v>618190</v>
      </c>
      <c r="P38" s="183" t="s">
        <v>2490</v>
      </c>
      <c r="Q38" s="183" t="s">
        <v>25</v>
      </c>
      <c r="R38" s="183">
        <v>2</v>
      </c>
      <c r="S38" s="183" t="s">
        <v>5023</v>
      </c>
      <c r="T38" s="183" t="s">
        <v>2491</v>
      </c>
      <c r="U38" s="184">
        <v>44600</v>
      </c>
      <c r="V38" s="191" t="s">
        <v>5026</v>
      </c>
      <c r="W38" s="181">
        <v>62500000</v>
      </c>
      <c r="X38" s="181" t="s">
        <v>4143</v>
      </c>
      <c r="Y38" s="181" t="s">
        <v>22</v>
      </c>
      <c r="Z38" s="181">
        <v>3</v>
      </c>
      <c r="AA38" s="181" t="s">
        <v>5025</v>
      </c>
      <c r="AB38" s="181" t="s">
        <v>4144</v>
      </c>
      <c r="AC38" s="182">
        <v>44600</v>
      </c>
      <c r="AD38" s="191" t="s">
        <v>6753</v>
      </c>
      <c r="AE38" s="189">
        <v>8000000</v>
      </c>
      <c r="AF38" s="189" t="s">
        <v>6750</v>
      </c>
      <c r="AG38" s="189" t="s">
        <v>25</v>
      </c>
      <c r="AH38" s="189">
        <v>2</v>
      </c>
      <c r="AI38" s="189" t="s">
        <v>6752</v>
      </c>
      <c r="AJ38" s="189" t="s">
        <v>6751</v>
      </c>
      <c r="AK38" s="190">
        <v>44679</v>
      </c>
      <c r="AL38" s="191" t="s">
        <v>7656</v>
      </c>
      <c r="AM38" s="181">
        <v>413000</v>
      </c>
      <c r="AN38" s="181" t="s">
        <v>7653</v>
      </c>
      <c r="AO38" s="181" t="s">
        <v>25</v>
      </c>
      <c r="AP38" s="181">
        <v>2</v>
      </c>
      <c r="AQ38" s="181" t="s">
        <v>7655</v>
      </c>
      <c r="AR38" s="181" t="s">
        <v>7654</v>
      </c>
      <c r="AS38" s="182">
        <v>44712</v>
      </c>
      <c r="AT38" s="192" t="s">
        <v>5028</v>
      </c>
      <c r="AU38" s="189" t="s">
        <v>17</v>
      </c>
      <c r="AV38" s="189" t="s">
        <v>17</v>
      </c>
      <c r="AW38" s="189">
        <v>0</v>
      </c>
      <c r="AX38" s="189">
        <v>0</v>
      </c>
      <c r="AY38" s="189" t="s">
        <v>17</v>
      </c>
      <c r="AZ38" s="189" t="s">
        <v>17</v>
      </c>
      <c r="BA38" s="190">
        <v>44600</v>
      </c>
      <c r="BB38" s="191" t="s">
        <v>5027</v>
      </c>
      <c r="BC38" s="181" t="s">
        <v>17</v>
      </c>
      <c r="BD38" s="181" t="s">
        <v>17</v>
      </c>
      <c r="BE38" s="181">
        <v>0</v>
      </c>
      <c r="BF38" s="181">
        <v>0</v>
      </c>
      <c r="BG38" s="181" t="s">
        <v>17</v>
      </c>
      <c r="BH38" s="181" t="s">
        <v>17</v>
      </c>
      <c r="BI38" s="182">
        <v>44600</v>
      </c>
      <c r="BJ38" s="192" t="s">
        <v>7658</v>
      </c>
      <c r="BK38" s="192">
        <v>0</v>
      </c>
      <c r="BL38" s="192" t="s">
        <v>7619</v>
      </c>
      <c r="BM38" s="192" t="s">
        <v>25</v>
      </c>
      <c r="BN38" s="192">
        <v>2</v>
      </c>
      <c r="BO38" s="192" t="s">
        <v>7657</v>
      </c>
      <c r="BP38" s="189" t="s">
        <v>1773</v>
      </c>
      <c r="BQ38" s="193">
        <v>44712</v>
      </c>
      <c r="BR38" s="191" t="s">
        <v>5029</v>
      </c>
      <c r="BS38" s="185" t="s">
        <v>17</v>
      </c>
      <c r="BT38" s="185" t="s">
        <v>17</v>
      </c>
      <c r="BU38" s="185">
        <v>0</v>
      </c>
      <c r="BV38" s="185">
        <v>0</v>
      </c>
      <c r="BW38" s="185" t="s">
        <v>17</v>
      </c>
      <c r="BX38" s="185" t="s">
        <v>17</v>
      </c>
      <c r="BY38" s="182">
        <v>44600</v>
      </c>
      <c r="BZ38" s="192" t="s">
        <v>5030</v>
      </c>
      <c r="CA38" s="192" t="s">
        <v>17</v>
      </c>
      <c r="CB38" s="192" t="s">
        <v>17</v>
      </c>
      <c r="CC38" s="192">
        <v>0</v>
      </c>
      <c r="CD38" s="192">
        <v>0</v>
      </c>
      <c r="CE38" s="192" t="s">
        <v>17</v>
      </c>
      <c r="CF38" s="192" t="s">
        <v>17</v>
      </c>
      <c r="CG38" s="193">
        <v>44600</v>
      </c>
      <c r="CH38" s="191" t="s">
        <v>9087</v>
      </c>
      <c r="CI38" s="192" t="e">
        <v>#N/A</v>
      </c>
      <c r="CJ38" s="192" t="e">
        <v>#N/A</v>
      </c>
      <c r="CK38" s="192" t="e">
        <v>#N/A</v>
      </c>
      <c r="CL38" s="192" t="e">
        <v>#N/A</v>
      </c>
      <c r="CM38" s="192" t="e">
        <v>#N/A</v>
      </c>
      <c r="CN38" s="192" t="e">
        <v>#N/A</v>
      </c>
      <c r="CO38" s="194" t="e">
        <v>#N/A</v>
      </c>
      <c r="CP38" s="192" t="s">
        <v>5033</v>
      </c>
      <c r="CQ38" s="185" t="s">
        <v>17</v>
      </c>
      <c r="CR38" s="185" t="s">
        <v>17</v>
      </c>
      <c r="CS38" s="185">
        <v>0</v>
      </c>
      <c r="CT38" s="185">
        <v>0</v>
      </c>
      <c r="CU38" s="185" t="s">
        <v>5032</v>
      </c>
      <c r="CV38" s="185" t="s">
        <v>17</v>
      </c>
      <c r="CW38" s="182">
        <v>44600</v>
      </c>
      <c r="CX38" s="192" t="s">
        <v>7661</v>
      </c>
      <c r="CY38" s="189">
        <v>413000</v>
      </c>
      <c r="CZ38" s="189" t="s">
        <v>7653</v>
      </c>
      <c r="DA38" s="189" t="s">
        <v>25</v>
      </c>
      <c r="DB38" s="189">
        <v>2</v>
      </c>
      <c r="DC38" s="189" t="s">
        <v>7668</v>
      </c>
      <c r="DD38" s="189" t="s">
        <v>7654</v>
      </c>
      <c r="DE38" s="195">
        <v>44712</v>
      </c>
      <c r="DF38" s="191" t="s">
        <v>7664</v>
      </c>
      <c r="DG38" s="181">
        <v>54500000</v>
      </c>
      <c r="DH38" s="185" t="s">
        <v>7662</v>
      </c>
      <c r="DI38" s="185" t="s">
        <v>22</v>
      </c>
      <c r="DJ38" s="185">
        <v>3</v>
      </c>
      <c r="DK38" s="185" t="s">
        <v>4488</v>
      </c>
      <c r="DL38" s="185" t="s">
        <v>7663</v>
      </c>
      <c r="DM38" s="182">
        <v>44712</v>
      </c>
      <c r="DN38" s="192" t="s">
        <v>7667</v>
      </c>
      <c r="DO38" s="189">
        <v>7587000</v>
      </c>
      <c r="DP38" s="192" t="s">
        <v>7665</v>
      </c>
      <c r="DQ38" s="192" t="s">
        <v>22</v>
      </c>
      <c r="DR38" s="192">
        <v>3</v>
      </c>
      <c r="DS38" s="192" t="s">
        <v>2506</v>
      </c>
      <c r="DT38" s="192" t="s">
        <v>7666</v>
      </c>
      <c r="DU38" s="193">
        <v>44712</v>
      </c>
      <c r="DV38" s="191" t="s">
        <v>7669</v>
      </c>
      <c r="DW38" s="181">
        <v>413000</v>
      </c>
      <c r="DX38" s="185" t="s">
        <v>7653</v>
      </c>
      <c r="DY38" s="185" t="s">
        <v>25</v>
      </c>
      <c r="DZ38" s="185">
        <v>2</v>
      </c>
      <c r="EA38" s="185" t="s">
        <v>7668</v>
      </c>
      <c r="EB38" s="185" t="s">
        <v>7654</v>
      </c>
      <c r="EC38" s="182">
        <v>44712</v>
      </c>
      <c r="ED38" s="192" t="s">
        <v>7670</v>
      </c>
      <c r="EE38" s="189">
        <v>0</v>
      </c>
      <c r="EF38" s="192" t="s">
        <v>7665</v>
      </c>
      <c r="EG38" s="192" t="s">
        <v>22</v>
      </c>
      <c r="EH38" s="192">
        <v>3</v>
      </c>
      <c r="EI38" s="192" t="s">
        <v>7668</v>
      </c>
      <c r="EJ38" s="192" t="s">
        <v>7666</v>
      </c>
      <c r="EK38" s="193">
        <v>44712</v>
      </c>
      <c r="EL38" s="191" t="s">
        <v>7671</v>
      </c>
      <c r="EM38" s="181">
        <v>0</v>
      </c>
      <c r="EN38" s="185" t="s">
        <v>7665</v>
      </c>
      <c r="EO38" s="185" t="s">
        <v>22</v>
      </c>
      <c r="EP38" s="185">
        <v>3</v>
      </c>
      <c r="EQ38" s="185" t="s">
        <v>7668</v>
      </c>
      <c r="ER38" s="185" t="s">
        <v>7666</v>
      </c>
      <c r="ES38" s="182">
        <v>44712</v>
      </c>
      <c r="ET38" s="192" t="s">
        <v>7659</v>
      </c>
      <c r="EU38" s="192">
        <v>5596</v>
      </c>
      <c r="EV38" s="192" t="s">
        <v>7619</v>
      </c>
      <c r="EW38" s="192" t="s">
        <v>25</v>
      </c>
      <c r="EX38" s="192">
        <v>2</v>
      </c>
      <c r="EY38" s="192" t="s">
        <v>7620</v>
      </c>
      <c r="EZ38" s="192" t="s">
        <v>1773</v>
      </c>
      <c r="FA38" s="193">
        <v>44712</v>
      </c>
      <c r="FB38" s="191" t="s">
        <v>5035</v>
      </c>
      <c r="FC38" s="185">
        <v>3</v>
      </c>
      <c r="FD38" s="185" t="s">
        <v>17</v>
      </c>
      <c r="FE38" s="185" t="s">
        <v>25</v>
      </c>
      <c r="FF38" s="185">
        <v>2</v>
      </c>
      <c r="FG38" s="185" t="s">
        <v>5034</v>
      </c>
      <c r="FH38" s="185" t="s">
        <v>17</v>
      </c>
      <c r="FI38" s="182">
        <v>44600</v>
      </c>
      <c r="FJ38" s="191" t="s">
        <v>5036</v>
      </c>
      <c r="FK38" s="192" t="s">
        <v>17</v>
      </c>
      <c r="FL38" s="192" t="s">
        <v>17</v>
      </c>
      <c r="FM38" s="192">
        <v>0</v>
      </c>
      <c r="FN38" s="192">
        <v>0</v>
      </c>
      <c r="FO38" s="192" t="s">
        <v>17</v>
      </c>
      <c r="FP38" s="189" t="s">
        <v>17</v>
      </c>
      <c r="FQ38" s="190">
        <v>44600</v>
      </c>
      <c r="FR38" s="191" t="s">
        <v>5037</v>
      </c>
      <c r="FS38" s="185" t="s">
        <v>17</v>
      </c>
      <c r="FT38" s="185" t="s">
        <v>17</v>
      </c>
      <c r="FU38" s="185">
        <v>0</v>
      </c>
      <c r="FV38" s="185">
        <v>0</v>
      </c>
      <c r="FW38" s="185" t="s">
        <v>17</v>
      </c>
      <c r="FX38" s="185" t="s">
        <v>17</v>
      </c>
      <c r="FY38" s="182">
        <v>44600</v>
      </c>
      <c r="FZ38" s="192" t="s">
        <v>5048</v>
      </c>
      <c r="GA38" s="192">
        <v>2</v>
      </c>
      <c r="GB38" s="192" t="s">
        <v>2484</v>
      </c>
      <c r="GC38" s="192" t="s">
        <v>25</v>
      </c>
      <c r="GD38" s="192">
        <v>2</v>
      </c>
      <c r="GE38" s="192" t="s">
        <v>17</v>
      </c>
      <c r="GF38" s="192" t="s">
        <v>17</v>
      </c>
      <c r="GG38" s="193">
        <v>44600</v>
      </c>
      <c r="GH38" s="191" t="s">
        <v>5054</v>
      </c>
      <c r="GI38" s="185">
        <v>1</v>
      </c>
      <c r="GJ38" s="185" t="s">
        <v>2484</v>
      </c>
      <c r="GK38" s="185" t="s">
        <v>25</v>
      </c>
      <c r="GL38" s="185">
        <v>2</v>
      </c>
      <c r="GM38" s="185" t="s">
        <v>17</v>
      </c>
      <c r="GN38" s="185" t="s">
        <v>17</v>
      </c>
      <c r="GO38" s="182">
        <v>44600</v>
      </c>
      <c r="GP38" s="192" t="s">
        <v>5049</v>
      </c>
      <c r="GQ38" s="192">
        <v>1</v>
      </c>
      <c r="GR38" s="192" t="s">
        <v>2484</v>
      </c>
      <c r="GS38" s="192" t="s">
        <v>25</v>
      </c>
      <c r="GT38" s="192">
        <v>2</v>
      </c>
      <c r="GU38" s="192" t="s">
        <v>17</v>
      </c>
      <c r="GV38" s="192" t="s">
        <v>17</v>
      </c>
      <c r="GW38" s="193">
        <v>44600</v>
      </c>
      <c r="GX38" s="191" t="s">
        <v>5055</v>
      </c>
      <c r="GY38" s="185">
        <v>0</v>
      </c>
      <c r="GZ38" s="185" t="s">
        <v>2484</v>
      </c>
      <c r="HA38" s="185" t="s">
        <v>25</v>
      </c>
      <c r="HB38" s="185">
        <v>2</v>
      </c>
      <c r="HC38" s="185" t="s">
        <v>17</v>
      </c>
      <c r="HD38" s="185" t="s">
        <v>17</v>
      </c>
      <c r="HE38" s="182">
        <v>44600</v>
      </c>
      <c r="HF38" s="192" t="s">
        <v>5047</v>
      </c>
      <c r="HG38" s="192">
        <v>0</v>
      </c>
      <c r="HH38" s="192" t="s">
        <v>2484</v>
      </c>
      <c r="HI38" s="192" t="s">
        <v>25</v>
      </c>
      <c r="HJ38" s="192">
        <v>2</v>
      </c>
      <c r="HK38" s="192" t="s">
        <v>17</v>
      </c>
      <c r="HL38" s="192" t="s">
        <v>17</v>
      </c>
      <c r="HM38" s="193">
        <v>44600</v>
      </c>
      <c r="HN38" s="191" t="s">
        <v>5053</v>
      </c>
      <c r="HO38" s="185">
        <v>2</v>
      </c>
      <c r="HP38" s="185" t="s">
        <v>2484</v>
      </c>
      <c r="HQ38" s="185" t="s">
        <v>25</v>
      </c>
      <c r="HR38" s="185">
        <v>2</v>
      </c>
      <c r="HS38" s="185" t="s">
        <v>17</v>
      </c>
      <c r="HT38" s="185" t="s">
        <v>17</v>
      </c>
      <c r="HU38" s="182">
        <v>44600</v>
      </c>
      <c r="HV38" s="192" t="s">
        <v>5050</v>
      </c>
      <c r="HW38" s="192">
        <v>3</v>
      </c>
      <c r="HX38" s="192" t="s">
        <v>2484</v>
      </c>
      <c r="HY38" s="192" t="s">
        <v>25</v>
      </c>
      <c r="HZ38" s="192">
        <v>2</v>
      </c>
      <c r="IA38" s="192" t="s">
        <v>17</v>
      </c>
      <c r="IB38" s="192" t="s">
        <v>17</v>
      </c>
      <c r="IC38" s="193">
        <v>44600</v>
      </c>
      <c r="ID38" s="191" t="s">
        <v>5052</v>
      </c>
      <c r="IE38" s="185">
        <v>3</v>
      </c>
      <c r="IF38" s="185" t="s">
        <v>2484</v>
      </c>
      <c r="IG38" s="185" t="s">
        <v>25</v>
      </c>
      <c r="IH38" s="185">
        <v>2</v>
      </c>
      <c r="II38" s="185" t="s">
        <v>17</v>
      </c>
      <c r="IJ38" s="185" t="s">
        <v>17</v>
      </c>
      <c r="IK38" s="182">
        <v>44600</v>
      </c>
      <c r="IL38" s="192" t="s">
        <v>5051</v>
      </c>
      <c r="IM38" s="192">
        <v>1</v>
      </c>
      <c r="IN38" s="192" t="s">
        <v>2484</v>
      </c>
      <c r="IO38" s="192" t="s">
        <v>25</v>
      </c>
      <c r="IP38" s="192">
        <v>2</v>
      </c>
      <c r="IQ38" s="192" t="s">
        <v>17</v>
      </c>
      <c r="IR38" s="192" t="s">
        <v>17</v>
      </c>
      <c r="IS38" s="193">
        <v>44600</v>
      </c>
    </row>
    <row r="39" spans="1:253" s="187" customFormat="1" ht="13" customHeight="1" x14ac:dyDescent="0.25">
      <c r="A39" s="187" t="s">
        <v>157</v>
      </c>
      <c r="B39" s="187" t="s">
        <v>8521</v>
      </c>
      <c r="C39" s="187" t="s">
        <v>158</v>
      </c>
      <c r="D39" s="187" t="s">
        <v>159</v>
      </c>
      <c r="E39" s="187" t="s">
        <v>8049</v>
      </c>
      <c r="F39" s="187" t="s">
        <v>2849</v>
      </c>
      <c r="G39" s="180">
        <v>10893000</v>
      </c>
      <c r="H39" s="181" t="s">
        <v>2846</v>
      </c>
      <c r="I39" s="181" t="s">
        <v>50</v>
      </c>
      <c r="J39" s="181">
        <v>1</v>
      </c>
      <c r="K39" s="181" t="s">
        <v>2848</v>
      </c>
      <c r="L39" s="181" t="s">
        <v>2847</v>
      </c>
      <c r="M39" s="182">
        <v>44454</v>
      </c>
      <c r="N39" s="191" t="s">
        <v>1011</v>
      </c>
      <c r="O39" s="183">
        <v>3364.07</v>
      </c>
      <c r="P39" s="183" t="s">
        <v>1008</v>
      </c>
      <c r="Q39" s="183" t="s">
        <v>25</v>
      </c>
      <c r="R39" s="183">
        <v>2</v>
      </c>
      <c r="S39" s="183" t="s">
        <v>1010</v>
      </c>
      <c r="T39" s="183" t="s">
        <v>1009</v>
      </c>
      <c r="U39" s="184">
        <v>43585</v>
      </c>
      <c r="V39" s="191" t="s">
        <v>6495</v>
      </c>
      <c r="W39" s="181">
        <v>411000</v>
      </c>
      <c r="X39" s="181" t="s">
        <v>6492</v>
      </c>
      <c r="Y39" s="181" t="s">
        <v>25</v>
      </c>
      <c r="Z39" s="181">
        <v>2</v>
      </c>
      <c r="AA39" s="181" t="s">
        <v>6494</v>
      </c>
      <c r="AB39" s="181" t="s">
        <v>6493</v>
      </c>
      <c r="AC39" s="182">
        <v>44671</v>
      </c>
      <c r="AD39" s="191" t="s">
        <v>6497</v>
      </c>
      <c r="AE39" s="189">
        <v>166000</v>
      </c>
      <c r="AF39" s="189" t="s">
        <v>6492</v>
      </c>
      <c r="AG39" s="189" t="s">
        <v>25</v>
      </c>
      <c r="AH39" s="189">
        <v>2</v>
      </c>
      <c r="AI39" s="189" t="s">
        <v>6496</v>
      </c>
      <c r="AJ39" s="189" t="s">
        <v>6493</v>
      </c>
      <c r="AK39" s="190">
        <v>44671</v>
      </c>
      <c r="AL39" s="191" t="s">
        <v>6499</v>
      </c>
      <c r="AM39" s="181">
        <v>166000</v>
      </c>
      <c r="AN39" s="181" t="s">
        <v>6492</v>
      </c>
      <c r="AO39" s="181" t="s">
        <v>25</v>
      </c>
      <c r="AP39" s="181">
        <v>2</v>
      </c>
      <c r="AQ39" s="181" t="s">
        <v>6498</v>
      </c>
      <c r="AR39" s="181" t="s">
        <v>6493</v>
      </c>
      <c r="AS39" s="182">
        <v>44671</v>
      </c>
      <c r="AT39" s="192" t="s">
        <v>1007</v>
      </c>
      <c r="AU39" s="189">
        <v>0</v>
      </c>
      <c r="AV39" s="189" t="s">
        <v>17</v>
      </c>
      <c r="AW39" s="189" t="s">
        <v>17</v>
      </c>
      <c r="AX39" s="189" t="s">
        <v>17</v>
      </c>
      <c r="AY39" s="189" t="s">
        <v>17</v>
      </c>
      <c r="AZ39" s="189" t="s">
        <v>17</v>
      </c>
      <c r="BA39" s="190">
        <v>43585</v>
      </c>
      <c r="BB39" s="191" t="s">
        <v>165</v>
      </c>
      <c r="BC39" s="181" t="s">
        <v>17</v>
      </c>
      <c r="BD39" s="181">
        <v>0</v>
      </c>
      <c r="BE39" s="181" t="s">
        <v>17</v>
      </c>
      <c r="BF39" s="181" t="s">
        <v>17</v>
      </c>
      <c r="BG39" s="181">
        <v>0</v>
      </c>
      <c r="BH39" s="181">
        <v>0</v>
      </c>
      <c r="BI39" s="182">
        <v>43501</v>
      </c>
      <c r="BJ39" s="192" t="s">
        <v>6502</v>
      </c>
      <c r="BK39" s="192">
        <v>88</v>
      </c>
      <c r="BL39" s="192" t="s">
        <v>6500</v>
      </c>
      <c r="BM39" s="192" t="s">
        <v>22</v>
      </c>
      <c r="BN39" s="192">
        <v>3</v>
      </c>
      <c r="BO39" s="192" t="s">
        <v>6501</v>
      </c>
      <c r="BP39" s="189" t="s">
        <v>1690</v>
      </c>
      <c r="BQ39" s="193">
        <v>44671</v>
      </c>
      <c r="BR39" s="191" t="s">
        <v>160</v>
      </c>
      <c r="BS39" s="185" t="s">
        <v>17</v>
      </c>
      <c r="BT39" s="185">
        <v>0</v>
      </c>
      <c r="BU39" s="185" t="s">
        <v>17</v>
      </c>
      <c r="BV39" s="185" t="s">
        <v>17</v>
      </c>
      <c r="BW39" s="185">
        <v>0</v>
      </c>
      <c r="BX39" s="185">
        <v>0</v>
      </c>
      <c r="BY39" s="182">
        <v>43501</v>
      </c>
      <c r="BZ39" s="192" t="s">
        <v>161</v>
      </c>
      <c r="CA39" s="192" t="s">
        <v>17</v>
      </c>
      <c r="CB39" s="192">
        <v>0</v>
      </c>
      <c r="CC39" s="192" t="s">
        <v>17</v>
      </c>
      <c r="CD39" s="192" t="s">
        <v>17</v>
      </c>
      <c r="CE39" s="192">
        <v>0</v>
      </c>
      <c r="CF39" s="192">
        <v>0</v>
      </c>
      <c r="CG39" s="193">
        <v>43501</v>
      </c>
      <c r="CH39" s="191" t="s">
        <v>9088</v>
      </c>
      <c r="CI39" s="192" t="e">
        <v>#N/A</v>
      </c>
      <c r="CJ39" s="192" t="e">
        <v>#N/A</v>
      </c>
      <c r="CK39" s="192" t="e">
        <v>#N/A</v>
      </c>
      <c r="CL39" s="192" t="e">
        <v>#N/A</v>
      </c>
      <c r="CM39" s="192" t="e">
        <v>#N/A</v>
      </c>
      <c r="CN39" s="192" t="e">
        <v>#N/A</v>
      </c>
      <c r="CO39" s="194" t="e">
        <v>#N/A</v>
      </c>
      <c r="CP39" s="192" t="s">
        <v>164</v>
      </c>
      <c r="CQ39" s="185" t="s">
        <v>17</v>
      </c>
      <c r="CR39" s="185">
        <v>0</v>
      </c>
      <c r="CS39" s="185" t="s">
        <v>17</v>
      </c>
      <c r="CT39" s="185" t="s">
        <v>17</v>
      </c>
      <c r="CU39" s="185">
        <v>0</v>
      </c>
      <c r="CV39" s="185">
        <v>0</v>
      </c>
      <c r="CW39" s="182">
        <v>43501</v>
      </c>
      <c r="CX39" s="192" t="s">
        <v>6507</v>
      </c>
      <c r="CY39" s="189">
        <v>19000</v>
      </c>
      <c r="CZ39" s="189" t="s">
        <v>6504</v>
      </c>
      <c r="DA39" s="189" t="s">
        <v>22</v>
      </c>
      <c r="DB39" s="189">
        <v>3</v>
      </c>
      <c r="DC39" s="189" t="s">
        <v>6506</v>
      </c>
      <c r="DD39" s="189" t="s">
        <v>6505</v>
      </c>
      <c r="DE39" s="195">
        <v>44671</v>
      </c>
      <c r="DF39" s="191" t="s">
        <v>6508</v>
      </c>
      <c r="DG39" s="181">
        <v>245000</v>
      </c>
      <c r="DH39" s="185" t="s">
        <v>6504</v>
      </c>
      <c r="DI39" s="185" t="s">
        <v>22</v>
      </c>
      <c r="DJ39" s="185">
        <v>3</v>
      </c>
      <c r="DK39" s="185" t="s">
        <v>6506</v>
      </c>
      <c r="DL39" s="185" t="s">
        <v>6505</v>
      </c>
      <c r="DM39" s="182">
        <v>44671</v>
      </c>
      <c r="DN39" s="192" t="s">
        <v>6509</v>
      </c>
      <c r="DO39" s="189">
        <v>147000</v>
      </c>
      <c r="DP39" s="192" t="s">
        <v>6504</v>
      </c>
      <c r="DQ39" s="192" t="s">
        <v>22</v>
      </c>
      <c r="DR39" s="192">
        <v>3</v>
      </c>
      <c r="DS39" s="192" t="s">
        <v>6506</v>
      </c>
      <c r="DT39" s="192" t="s">
        <v>6505</v>
      </c>
      <c r="DU39" s="193">
        <v>44671</v>
      </c>
      <c r="DV39" s="191" t="s">
        <v>6510</v>
      </c>
      <c r="DW39" s="181">
        <v>19000</v>
      </c>
      <c r="DX39" s="185" t="s">
        <v>6504</v>
      </c>
      <c r="DY39" s="185" t="s">
        <v>22</v>
      </c>
      <c r="DZ39" s="185">
        <v>3</v>
      </c>
      <c r="EA39" s="185" t="s">
        <v>6506</v>
      </c>
      <c r="EB39" s="185" t="s">
        <v>6505</v>
      </c>
      <c r="EC39" s="182">
        <v>44671</v>
      </c>
      <c r="ED39" s="192" t="s">
        <v>6511</v>
      </c>
      <c r="EE39" s="189">
        <v>0</v>
      </c>
      <c r="EF39" s="192" t="s">
        <v>6504</v>
      </c>
      <c r="EG39" s="192" t="s">
        <v>22</v>
      </c>
      <c r="EH39" s="192">
        <v>3</v>
      </c>
      <c r="EI39" s="192" t="s">
        <v>6506</v>
      </c>
      <c r="EJ39" s="192" t="s">
        <v>6505</v>
      </c>
      <c r="EK39" s="193">
        <v>44671</v>
      </c>
      <c r="EL39" s="191" t="s">
        <v>6512</v>
      </c>
      <c r="EM39" s="181">
        <v>0</v>
      </c>
      <c r="EN39" s="185" t="s">
        <v>6504</v>
      </c>
      <c r="EO39" s="185" t="s">
        <v>22</v>
      </c>
      <c r="EP39" s="185">
        <v>3</v>
      </c>
      <c r="EQ39" s="185" t="s">
        <v>6506</v>
      </c>
      <c r="ER39" s="185" t="s">
        <v>6505</v>
      </c>
      <c r="ES39" s="182">
        <v>44671</v>
      </c>
      <c r="ET39" s="192" t="s">
        <v>6503</v>
      </c>
      <c r="EU39" s="192">
        <v>88</v>
      </c>
      <c r="EV39" s="192" t="s">
        <v>6500</v>
      </c>
      <c r="EW39" s="192" t="s">
        <v>22</v>
      </c>
      <c r="EX39" s="192">
        <v>3</v>
      </c>
      <c r="EY39" s="192" t="s">
        <v>6501</v>
      </c>
      <c r="EZ39" s="192" t="s">
        <v>1690</v>
      </c>
      <c r="FA39" s="193">
        <v>44671</v>
      </c>
      <c r="FB39" s="191" t="s">
        <v>163</v>
      </c>
      <c r="FC39" s="185">
        <v>2</v>
      </c>
      <c r="FD39" s="185">
        <v>0</v>
      </c>
      <c r="FE39" s="185" t="s">
        <v>25</v>
      </c>
      <c r="FF39" s="185">
        <v>2</v>
      </c>
      <c r="FG39" s="185" t="s">
        <v>162</v>
      </c>
      <c r="FH39" s="185">
        <v>0</v>
      </c>
      <c r="FI39" s="182">
        <v>43501</v>
      </c>
      <c r="FJ39" s="191" t="s">
        <v>166</v>
      </c>
      <c r="FK39" s="192" t="s">
        <v>17</v>
      </c>
      <c r="FL39" s="192">
        <v>0</v>
      </c>
      <c r="FM39" s="192" t="s">
        <v>17</v>
      </c>
      <c r="FN39" s="192" t="s">
        <v>17</v>
      </c>
      <c r="FO39" s="192">
        <v>0</v>
      </c>
      <c r="FP39" s="189">
        <v>0</v>
      </c>
      <c r="FQ39" s="190">
        <v>43501</v>
      </c>
      <c r="FR39" s="191" t="s">
        <v>167</v>
      </c>
      <c r="FS39" s="185" t="s">
        <v>17</v>
      </c>
      <c r="FT39" s="185">
        <v>0</v>
      </c>
      <c r="FU39" s="185" t="s">
        <v>17</v>
      </c>
      <c r="FV39" s="185" t="s">
        <v>17</v>
      </c>
      <c r="FW39" s="185">
        <v>0</v>
      </c>
      <c r="FX39" s="185">
        <v>0</v>
      </c>
      <c r="FY39" s="182">
        <v>43501</v>
      </c>
      <c r="FZ39" s="192" t="s">
        <v>3051</v>
      </c>
      <c r="GA39" s="192">
        <v>1</v>
      </c>
      <c r="GB39" s="192" t="s">
        <v>2484</v>
      </c>
      <c r="GC39" s="192" t="s">
        <v>25</v>
      </c>
      <c r="GD39" s="192">
        <v>2</v>
      </c>
      <c r="GE39" s="192" t="s">
        <v>17</v>
      </c>
      <c r="GF39" s="192" t="s">
        <v>17</v>
      </c>
      <c r="GG39" s="193">
        <v>44489</v>
      </c>
      <c r="GH39" s="191" t="s">
        <v>3057</v>
      </c>
      <c r="GI39" s="185">
        <v>0</v>
      </c>
      <c r="GJ39" s="185" t="s">
        <v>2484</v>
      </c>
      <c r="GK39" s="185" t="s">
        <v>25</v>
      </c>
      <c r="GL39" s="185">
        <v>2</v>
      </c>
      <c r="GM39" s="185" t="s">
        <v>17</v>
      </c>
      <c r="GN39" s="185" t="s">
        <v>17</v>
      </c>
      <c r="GO39" s="182">
        <v>44489</v>
      </c>
      <c r="GP39" s="192" t="s">
        <v>3052</v>
      </c>
      <c r="GQ39" s="192">
        <v>2</v>
      </c>
      <c r="GR39" s="192" t="s">
        <v>2484</v>
      </c>
      <c r="GS39" s="192" t="s">
        <v>25</v>
      </c>
      <c r="GT39" s="192">
        <v>2</v>
      </c>
      <c r="GU39" s="192" t="s">
        <v>17</v>
      </c>
      <c r="GV39" s="192" t="s">
        <v>17</v>
      </c>
      <c r="GW39" s="193">
        <v>44489</v>
      </c>
      <c r="GX39" s="191" t="s">
        <v>3058</v>
      </c>
      <c r="GY39" s="185">
        <v>0</v>
      </c>
      <c r="GZ39" s="185" t="s">
        <v>2484</v>
      </c>
      <c r="HA39" s="185" t="s">
        <v>25</v>
      </c>
      <c r="HB39" s="185">
        <v>2</v>
      </c>
      <c r="HC39" s="185" t="s">
        <v>17</v>
      </c>
      <c r="HD39" s="185" t="s">
        <v>17</v>
      </c>
      <c r="HE39" s="182">
        <v>44489</v>
      </c>
      <c r="HF39" s="192" t="s">
        <v>3050</v>
      </c>
      <c r="HG39" s="192">
        <v>2</v>
      </c>
      <c r="HH39" s="192" t="s">
        <v>2484</v>
      </c>
      <c r="HI39" s="192" t="s">
        <v>25</v>
      </c>
      <c r="HJ39" s="192">
        <v>2</v>
      </c>
      <c r="HK39" s="192" t="s">
        <v>17</v>
      </c>
      <c r="HL39" s="192" t="s">
        <v>17</v>
      </c>
      <c r="HM39" s="193">
        <v>44489</v>
      </c>
      <c r="HN39" s="191" t="s">
        <v>3056</v>
      </c>
      <c r="HO39" s="185">
        <v>2</v>
      </c>
      <c r="HP39" s="185" t="s">
        <v>2484</v>
      </c>
      <c r="HQ39" s="185" t="s">
        <v>25</v>
      </c>
      <c r="HR39" s="185">
        <v>2</v>
      </c>
      <c r="HS39" s="185" t="s">
        <v>17</v>
      </c>
      <c r="HT39" s="185" t="s">
        <v>17</v>
      </c>
      <c r="HU39" s="182">
        <v>44489</v>
      </c>
      <c r="HV39" s="192" t="s">
        <v>3053</v>
      </c>
      <c r="HW39" s="192">
        <v>0</v>
      </c>
      <c r="HX39" s="192" t="s">
        <v>2484</v>
      </c>
      <c r="HY39" s="192" t="s">
        <v>25</v>
      </c>
      <c r="HZ39" s="192">
        <v>2</v>
      </c>
      <c r="IA39" s="192" t="s">
        <v>17</v>
      </c>
      <c r="IB39" s="192" t="s">
        <v>17</v>
      </c>
      <c r="IC39" s="193">
        <v>44489</v>
      </c>
      <c r="ID39" s="191" t="s">
        <v>3055</v>
      </c>
      <c r="IE39" s="185">
        <v>0</v>
      </c>
      <c r="IF39" s="185" t="s">
        <v>2484</v>
      </c>
      <c r="IG39" s="185" t="s">
        <v>25</v>
      </c>
      <c r="IH39" s="185">
        <v>2</v>
      </c>
      <c r="II39" s="185" t="s">
        <v>17</v>
      </c>
      <c r="IJ39" s="185" t="s">
        <v>17</v>
      </c>
      <c r="IK39" s="182">
        <v>44489</v>
      </c>
      <c r="IL39" s="192" t="s">
        <v>3054</v>
      </c>
      <c r="IM39" s="192">
        <v>0</v>
      </c>
      <c r="IN39" s="192" t="s">
        <v>2484</v>
      </c>
      <c r="IO39" s="192" t="s">
        <v>25</v>
      </c>
      <c r="IP39" s="192">
        <v>2</v>
      </c>
      <c r="IQ39" s="192" t="s">
        <v>17</v>
      </c>
      <c r="IR39" s="192" t="s">
        <v>17</v>
      </c>
      <c r="IS39" s="193">
        <v>44489</v>
      </c>
    </row>
    <row r="40" spans="1:253" s="187" customFormat="1" ht="13" customHeight="1" x14ac:dyDescent="0.25">
      <c r="A40" s="187" t="s">
        <v>446</v>
      </c>
      <c r="B40" s="187" t="s">
        <v>8495</v>
      </c>
      <c r="C40" s="187" t="s">
        <v>447</v>
      </c>
      <c r="D40" s="187" t="s">
        <v>448</v>
      </c>
      <c r="E40" s="187" t="s">
        <v>8052</v>
      </c>
      <c r="F40" s="187" t="s">
        <v>4155</v>
      </c>
      <c r="G40" s="180">
        <v>17100000</v>
      </c>
      <c r="H40" s="181" t="s">
        <v>4152</v>
      </c>
      <c r="I40" s="181" t="s">
        <v>50</v>
      </c>
      <c r="J40" s="181">
        <v>1</v>
      </c>
      <c r="K40" s="181" t="s">
        <v>4154</v>
      </c>
      <c r="L40" s="181" t="s">
        <v>4153</v>
      </c>
      <c r="M40" s="182">
        <v>44516</v>
      </c>
      <c r="N40" s="191" t="s">
        <v>4159</v>
      </c>
      <c r="O40" s="183">
        <v>108889</v>
      </c>
      <c r="P40" s="183" t="s">
        <v>4156</v>
      </c>
      <c r="Q40" s="183" t="s">
        <v>25</v>
      </c>
      <c r="R40" s="183">
        <v>2</v>
      </c>
      <c r="S40" s="183" t="s">
        <v>4158</v>
      </c>
      <c r="T40" s="183" t="s">
        <v>4157</v>
      </c>
      <c r="U40" s="184">
        <v>44516</v>
      </c>
      <c r="V40" s="191" t="s">
        <v>4161</v>
      </c>
      <c r="W40" s="181">
        <v>17100000</v>
      </c>
      <c r="X40" s="181" t="s">
        <v>4152</v>
      </c>
      <c r="Y40" s="181" t="s">
        <v>25</v>
      </c>
      <c r="Z40" s="181">
        <v>2</v>
      </c>
      <c r="AA40" s="181" t="s">
        <v>4160</v>
      </c>
      <c r="AB40" s="181" t="s">
        <v>4153</v>
      </c>
      <c r="AC40" s="182">
        <v>44516</v>
      </c>
      <c r="AD40" s="191" t="s">
        <v>4163</v>
      </c>
      <c r="AE40" s="189">
        <v>5700000</v>
      </c>
      <c r="AF40" s="189" t="s">
        <v>4152</v>
      </c>
      <c r="AG40" s="189" t="s">
        <v>50</v>
      </c>
      <c r="AH40" s="189">
        <v>1</v>
      </c>
      <c r="AI40" s="189" t="s">
        <v>4162</v>
      </c>
      <c r="AJ40" s="189" t="s">
        <v>4153</v>
      </c>
      <c r="AK40" s="190">
        <v>44516</v>
      </c>
      <c r="AL40" s="191" t="s">
        <v>4165</v>
      </c>
      <c r="AM40" s="181">
        <v>242000</v>
      </c>
      <c r="AN40" s="181" t="s">
        <v>4152</v>
      </c>
      <c r="AO40" s="181" t="s">
        <v>25</v>
      </c>
      <c r="AP40" s="181">
        <v>2</v>
      </c>
      <c r="AQ40" s="181" t="s">
        <v>4164</v>
      </c>
      <c r="AR40" s="181" t="s">
        <v>4153</v>
      </c>
      <c r="AS40" s="182">
        <v>44516</v>
      </c>
      <c r="AT40" s="192" t="s">
        <v>452</v>
      </c>
      <c r="AU40" s="189" t="s">
        <v>17</v>
      </c>
      <c r="AV40" s="189">
        <v>0</v>
      </c>
      <c r="AW40" s="189" t="s">
        <v>25</v>
      </c>
      <c r="AX40" s="189">
        <v>2</v>
      </c>
      <c r="AY40" s="189">
        <v>0</v>
      </c>
      <c r="AZ40" s="189">
        <v>0</v>
      </c>
      <c r="BA40" s="190">
        <v>43510</v>
      </c>
      <c r="BB40" s="191" t="s">
        <v>4166</v>
      </c>
      <c r="BC40" s="181" t="s">
        <v>17</v>
      </c>
      <c r="BD40" s="181" t="s">
        <v>1196</v>
      </c>
      <c r="BE40" s="181" t="s">
        <v>17</v>
      </c>
      <c r="BF40" s="181" t="s">
        <v>17</v>
      </c>
      <c r="BG40" s="181" t="s">
        <v>18</v>
      </c>
      <c r="BH40" s="181" t="s">
        <v>17</v>
      </c>
      <c r="BI40" s="182">
        <v>44516</v>
      </c>
      <c r="BJ40" s="192" t="s">
        <v>4170</v>
      </c>
      <c r="BK40" s="192">
        <v>2960</v>
      </c>
      <c r="BL40" s="192" t="s">
        <v>4167</v>
      </c>
      <c r="BM40" s="192" t="s">
        <v>25</v>
      </c>
      <c r="BN40" s="192">
        <v>2</v>
      </c>
      <c r="BO40" s="192" t="s">
        <v>4169</v>
      </c>
      <c r="BP40" s="189" t="s">
        <v>4168</v>
      </c>
      <c r="BQ40" s="193">
        <v>44516</v>
      </c>
      <c r="BR40" s="191" t="s">
        <v>449</v>
      </c>
      <c r="BS40" s="185">
        <v>0</v>
      </c>
      <c r="BT40" s="185">
        <v>0</v>
      </c>
      <c r="BU40" s="185" t="s">
        <v>25</v>
      </c>
      <c r="BV40" s="185">
        <v>2</v>
      </c>
      <c r="BW40" s="185">
        <v>0</v>
      </c>
      <c r="BX40" s="185">
        <v>0</v>
      </c>
      <c r="BY40" s="182">
        <v>43510</v>
      </c>
      <c r="BZ40" s="192" t="s">
        <v>450</v>
      </c>
      <c r="CA40" s="192">
        <v>0</v>
      </c>
      <c r="CB40" s="192">
        <v>0</v>
      </c>
      <c r="CC40" s="192" t="s">
        <v>25</v>
      </c>
      <c r="CD40" s="192">
        <v>2</v>
      </c>
      <c r="CE40" s="192">
        <v>0</v>
      </c>
      <c r="CF40" s="192">
        <v>0</v>
      </c>
      <c r="CG40" s="193">
        <v>43510</v>
      </c>
      <c r="CH40" s="191" t="s">
        <v>9089</v>
      </c>
      <c r="CI40" s="192" t="e">
        <v>#N/A</v>
      </c>
      <c r="CJ40" s="192" t="e">
        <v>#N/A</v>
      </c>
      <c r="CK40" s="192" t="e">
        <v>#N/A</v>
      </c>
      <c r="CL40" s="192" t="e">
        <v>#N/A</v>
      </c>
      <c r="CM40" s="192" t="e">
        <v>#N/A</v>
      </c>
      <c r="CN40" s="192" t="e">
        <v>#N/A</v>
      </c>
      <c r="CO40" s="194" t="e">
        <v>#N/A</v>
      </c>
      <c r="CP40" s="192" t="s">
        <v>451</v>
      </c>
      <c r="CQ40" s="185" t="s">
        <v>17</v>
      </c>
      <c r="CR40" s="185">
        <v>0</v>
      </c>
      <c r="CS40" s="185" t="s">
        <v>25</v>
      </c>
      <c r="CT40" s="185">
        <v>2</v>
      </c>
      <c r="CU40" s="185">
        <v>0</v>
      </c>
      <c r="CV40" s="185">
        <v>0</v>
      </c>
      <c r="CW40" s="182">
        <v>43510</v>
      </c>
      <c r="CX40" s="192" t="s">
        <v>4172</v>
      </c>
      <c r="CY40" s="189">
        <v>3800000</v>
      </c>
      <c r="CZ40" s="189" t="s">
        <v>4152</v>
      </c>
      <c r="DA40" s="189" t="s">
        <v>25</v>
      </c>
      <c r="DB40" s="189">
        <v>2</v>
      </c>
      <c r="DC40" s="189" t="s">
        <v>4171</v>
      </c>
      <c r="DD40" s="189" t="s">
        <v>4153</v>
      </c>
      <c r="DE40" s="195">
        <v>44516</v>
      </c>
      <c r="DF40" s="191" t="s">
        <v>4173</v>
      </c>
      <c r="DG40" s="181">
        <v>11400000</v>
      </c>
      <c r="DH40" s="185" t="s">
        <v>4152</v>
      </c>
      <c r="DI40" s="185" t="s">
        <v>25</v>
      </c>
      <c r="DJ40" s="185">
        <v>2</v>
      </c>
      <c r="DK40" s="185" t="s">
        <v>4171</v>
      </c>
      <c r="DL40" s="185" t="s">
        <v>4153</v>
      </c>
      <c r="DM40" s="182">
        <v>44516</v>
      </c>
      <c r="DN40" s="192" t="s">
        <v>4174</v>
      </c>
      <c r="DO40" s="189">
        <v>1900000</v>
      </c>
      <c r="DP40" s="192" t="s">
        <v>4152</v>
      </c>
      <c r="DQ40" s="192" t="s">
        <v>25</v>
      </c>
      <c r="DR40" s="192">
        <v>2</v>
      </c>
      <c r="DS40" s="192" t="s">
        <v>4171</v>
      </c>
      <c r="DT40" s="192" t="s">
        <v>4153</v>
      </c>
      <c r="DU40" s="193">
        <v>44516</v>
      </c>
      <c r="DV40" s="191" t="s">
        <v>4175</v>
      </c>
      <c r="DW40" s="181">
        <v>3300000</v>
      </c>
      <c r="DX40" s="185" t="s">
        <v>4152</v>
      </c>
      <c r="DY40" s="185" t="s">
        <v>25</v>
      </c>
      <c r="DZ40" s="185">
        <v>2</v>
      </c>
      <c r="EA40" s="185" t="s">
        <v>4171</v>
      </c>
      <c r="EB40" s="185" t="s">
        <v>4153</v>
      </c>
      <c r="EC40" s="182">
        <v>44516</v>
      </c>
      <c r="ED40" s="192" t="s">
        <v>4176</v>
      </c>
      <c r="EE40" s="189">
        <v>174000</v>
      </c>
      <c r="EF40" s="192" t="s">
        <v>4152</v>
      </c>
      <c r="EG40" s="192" t="s">
        <v>25</v>
      </c>
      <c r="EH40" s="192">
        <v>2</v>
      </c>
      <c r="EI40" s="192" t="s">
        <v>4171</v>
      </c>
      <c r="EJ40" s="192" t="s">
        <v>4153</v>
      </c>
      <c r="EK40" s="193">
        <v>44516</v>
      </c>
      <c r="EL40" s="191" t="s">
        <v>4177</v>
      </c>
      <c r="EM40" s="181">
        <v>326000</v>
      </c>
      <c r="EN40" s="185" t="s">
        <v>4152</v>
      </c>
      <c r="EO40" s="185" t="s">
        <v>25</v>
      </c>
      <c r="EP40" s="185">
        <v>2</v>
      </c>
      <c r="EQ40" s="185" t="s">
        <v>4171</v>
      </c>
      <c r="ER40" s="185" t="s">
        <v>4153</v>
      </c>
      <c r="ES40" s="182">
        <v>44516</v>
      </c>
      <c r="ET40" s="192" t="s">
        <v>2087</v>
      </c>
      <c r="EU40" s="192">
        <v>1937</v>
      </c>
      <c r="EV40" s="192" t="s">
        <v>2084</v>
      </c>
      <c r="EW40" s="192" t="s">
        <v>25</v>
      </c>
      <c r="EX40" s="192">
        <v>2</v>
      </c>
      <c r="EY40" s="192" t="s">
        <v>2086</v>
      </c>
      <c r="EZ40" s="192" t="s">
        <v>2085</v>
      </c>
      <c r="FA40" s="193">
        <v>44224</v>
      </c>
      <c r="FB40" s="191" t="s">
        <v>4179</v>
      </c>
      <c r="FC40" s="185">
        <v>3</v>
      </c>
      <c r="FD40" s="185">
        <v>0</v>
      </c>
      <c r="FE40" s="185" t="s">
        <v>25</v>
      </c>
      <c r="FF40" s="185">
        <v>2</v>
      </c>
      <c r="FG40" s="185" t="s">
        <v>4178</v>
      </c>
      <c r="FH40" s="185">
        <v>0</v>
      </c>
      <c r="FI40" s="182">
        <v>44516</v>
      </c>
      <c r="FJ40" s="191" t="s">
        <v>4182</v>
      </c>
      <c r="FK40" s="192" t="s">
        <v>17</v>
      </c>
      <c r="FL40" s="192" t="s">
        <v>4180</v>
      </c>
      <c r="FM40" s="192" t="s">
        <v>17</v>
      </c>
      <c r="FN40" s="192" t="s">
        <v>17</v>
      </c>
      <c r="FO40" s="192" t="s">
        <v>4181</v>
      </c>
      <c r="FP40" s="189" t="s">
        <v>1196</v>
      </c>
      <c r="FQ40" s="190">
        <v>44516</v>
      </c>
      <c r="FR40" s="191" t="s">
        <v>4183</v>
      </c>
      <c r="FS40" s="185" t="s">
        <v>17</v>
      </c>
      <c r="FT40" s="185" t="s">
        <v>1196</v>
      </c>
      <c r="FU40" s="185" t="s">
        <v>17</v>
      </c>
      <c r="FV40" s="185" t="s">
        <v>17</v>
      </c>
      <c r="FW40" s="185" t="s">
        <v>4181</v>
      </c>
      <c r="FX40" s="185" t="s">
        <v>1196</v>
      </c>
      <c r="FY40" s="182">
        <v>44516</v>
      </c>
      <c r="FZ40" s="192" t="s">
        <v>3285</v>
      </c>
      <c r="GA40" s="192">
        <v>0</v>
      </c>
      <c r="GB40" s="192" t="s">
        <v>2484</v>
      </c>
      <c r="GC40" s="192" t="s">
        <v>25</v>
      </c>
      <c r="GD40" s="192">
        <v>2</v>
      </c>
      <c r="GE40" s="192" t="s">
        <v>17</v>
      </c>
      <c r="GF40" s="192" t="s">
        <v>17</v>
      </c>
      <c r="GG40" s="193">
        <v>44491</v>
      </c>
      <c r="GH40" s="191" t="s">
        <v>3291</v>
      </c>
      <c r="GI40" s="185">
        <v>1</v>
      </c>
      <c r="GJ40" s="185" t="s">
        <v>2484</v>
      </c>
      <c r="GK40" s="185" t="s">
        <v>25</v>
      </c>
      <c r="GL40" s="185">
        <v>2</v>
      </c>
      <c r="GM40" s="185" t="s">
        <v>17</v>
      </c>
      <c r="GN40" s="185" t="s">
        <v>17</v>
      </c>
      <c r="GO40" s="182">
        <v>44491</v>
      </c>
      <c r="GP40" s="192" t="s">
        <v>3286</v>
      </c>
      <c r="GQ40" s="192">
        <v>0</v>
      </c>
      <c r="GR40" s="192" t="s">
        <v>2484</v>
      </c>
      <c r="GS40" s="192" t="s">
        <v>25</v>
      </c>
      <c r="GT40" s="192">
        <v>2</v>
      </c>
      <c r="GU40" s="192" t="s">
        <v>17</v>
      </c>
      <c r="GV40" s="192" t="s">
        <v>17</v>
      </c>
      <c r="GW40" s="193">
        <v>44491</v>
      </c>
      <c r="GX40" s="191" t="s">
        <v>3292</v>
      </c>
      <c r="GY40" s="185">
        <v>0</v>
      </c>
      <c r="GZ40" s="185" t="s">
        <v>2484</v>
      </c>
      <c r="HA40" s="185" t="s">
        <v>25</v>
      </c>
      <c r="HB40" s="185">
        <v>2</v>
      </c>
      <c r="HC40" s="185" t="s">
        <v>17</v>
      </c>
      <c r="HD40" s="185" t="s">
        <v>17</v>
      </c>
      <c r="HE40" s="182">
        <v>44491</v>
      </c>
      <c r="HF40" s="192" t="s">
        <v>3284</v>
      </c>
      <c r="HG40" s="192">
        <v>0</v>
      </c>
      <c r="HH40" s="192" t="s">
        <v>2484</v>
      </c>
      <c r="HI40" s="192" t="s">
        <v>25</v>
      </c>
      <c r="HJ40" s="192">
        <v>2</v>
      </c>
      <c r="HK40" s="192" t="s">
        <v>17</v>
      </c>
      <c r="HL40" s="192" t="s">
        <v>17</v>
      </c>
      <c r="HM40" s="193">
        <v>44491</v>
      </c>
      <c r="HN40" s="191" t="s">
        <v>3290</v>
      </c>
      <c r="HO40" s="185">
        <v>2</v>
      </c>
      <c r="HP40" s="185" t="s">
        <v>2484</v>
      </c>
      <c r="HQ40" s="185" t="s">
        <v>25</v>
      </c>
      <c r="HR40" s="185">
        <v>2</v>
      </c>
      <c r="HS40" s="185" t="s">
        <v>17</v>
      </c>
      <c r="HT40" s="185" t="s">
        <v>17</v>
      </c>
      <c r="HU40" s="182">
        <v>44491</v>
      </c>
      <c r="HV40" s="192" t="s">
        <v>3287</v>
      </c>
      <c r="HW40" s="192">
        <v>3</v>
      </c>
      <c r="HX40" s="192" t="s">
        <v>2484</v>
      </c>
      <c r="HY40" s="192" t="s">
        <v>25</v>
      </c>
      <c r="HZ40" s="192">
        <v>2</v>
      </c>
      <c r="IA40" s="192" t="s">
        <v>17</v>
      </c>
      <c r="IB40" s="192" t="s">
        <v>17</v>
      </c>
      <c r="IC40" s="193">
        <v>44491</v>
      </c>
      <c r="ID40" s="191" t="s">
        <v>3289</v>
      </c>
      <c r="IE40" s="185">
        <v>0</v>
      </c>
      <c r="IF40" s="185" t="s">
        <v>2484</v>
      </c>
      <c r="IG40" s="185" t="s">
        <v>25</v>
      </c>
      <c r="IH40" s="185">
        <v>2</v>
      </c>
      <c r="II40" s="185" t="s">
        <v>17</v>
      </c>
      <c r="IJ40" s="185" t="s">
        <v>17</v>
      </c>
      <c r="IK40" s="182">
        <v>44491</v>
      </c>
      <c r="IL40" s="192" t="s">
        <v>3288</v>
      </c>
      <c r="IM40" s="192">
        <v>2</v>
      </c>
      <c r="IN40" s="192" t="s">
        <v>2484</v>
      </c>
      <c r="IO40" s="192" t="s">
        <v>25</v>
      </c>
      <c r="IP40" s="192">
        <v>2</v>
      </c>
      <c r="IQ40" s="192" t="s">
        <v>17</v>
      </c>
      <c r="IR40" s="192" t="s">
        <v>17</v>
      </c>
      <c r="IS40" s="193">
        <v>44491</v>
      </c>
    </row>
    <row r="41" spans="1:253" s="187" customFormat="1" ht="13" customHeight="1" x14ac:dyDescent="0.25">
      <c r="A41" s="187" t="s">
        <v>340</v>
      </c>
      <c r="B41" s="187" t="s">
        <v>8495</v>
      </c>
      <c r="C41" s="187" t="s">
        <v>341</v>
      </c>
      <c r="D41" s="187" t="s">
        <v>342</v>
      </c>
      <c r="E41" s="187" t="s">
        <v>8055</v>
      </c>
      <c r="F41" s="187" t="s">
        <v>4222</v>
      </c>
      <c r="G41" s="180">
        <v>9400000</v>
      </c>
      <c r="H41" s="181" t="s">
        <v>4219</v>
      </c>
      <c r="I41" s="181" t="s">
        <v>50</v>
      </c>
      <c r="J41" s="181">
        <v>1</v>
      </c>
      <c r="K41" s="181" t="s">
        <v>4221</v>
      </c>
      <c r="L41" s="181" t="s">
        <v>4220</v>
      </c>
      <c r="M41" s="182">
        <v>44517</v>
      </c>
      <c r="N41" s="191" t="s">
        <v>4225</v>
      </c>
      <c r="O41" s="183">
        <v>111900</v>
      </c>
      <c r="P41" s="183" t="s">
        <v>4186</v>
      </c>
      <c r="Q41" s="183" t="s">
        <v>25</v>
      </c>
      <c r="R41" s="183">
        <v>2</v>
      </c>
      <c r="S41" s="183" t="s">
        <v>4224</v>
      </c>
      <c r="T41" s="183" t="s">
        <v>4223</v>
      </c>
      <c r="U41" s="184">
        <v>44517</v>
      </c>
      <c r="V41" s="191" t="s">
        <v>4227</v>
      </c>
      <c r="W41" s="181">
        <v>9400000</v>
      </c>
      <c r="X41" s="181" t="s">
        <v>4219</v>
      </c>
      <c r="Y41" s="181" t="s">
        <v>25</v>
      </c>
      <c r="Z41" s="181">
        <v>2</v>
      </c>
      <c r="AA41" s="181" t="s">
        <v>4226</v>
      </c>
      <c r="AB41" s="181" t="s">
        <v>4220</v>
      </c>
      <c r="AC41" s="182">
        <v>44517</v>
      </c>
      <c r="AD41" s="191" t="s">
        <v>4229</v>
      </c>
      <c r="AE41" s="189">
        <v>4000000</v>
      </c>
      <c r="AF41" s="189" t="s">
        <v>4219</v>
      </c>
      <c r="AG41" s="189" t="s">
        <v>50</v>
      </c>
      <c r="AH41" s="189">
        <v>1</v>
      </c>
      <c r="AI41" s="189" t="s">
        <v>4228</v>
      </c>
      <c r="AJ41" s="189" t="s">
        <v>4220</v>
      </c>
      <c r="AK41" s="190">
        <v>44517</v>
      </c>
      <c r="AL41" s="191" t="s">
        <v>4230</v>
      </c>
      <c r="AM41" s="181">
        <v>245000</v>
      </c>
      <c r="AN41" s="181" t="s">
        <v>4219</v>
      </c>
      <c r="AO41" s="181" t="s">
        <v>25</v>
      </c>
      <c r="AP41" s="181">
        <v>2</v>
      </c>
      <c r="AQ41" s="181" t="s">
        <v>4194</v>
      </c>
      <c r="AR41" s="181" t="s">
        <v>4220</v>
      </c>
      <c r="AS41" s="182">
        <v>44517</v>
      </c>
      <c r="AT41" s="192" t="s">
        <v>4233</v>
      </c>
      <c r="AU41" s="189" t="s">
        <v>17</v>
      </c>
      <c r="AV41" s="189" t="s">
        <v>2046</v>
      </c>
      <c r="AW41" s="189" t="s">
        <v>17</v>
      </c>
      <c r="AX41" s="189" t="s">
        <v>17</v>
      </c>
      <c r="AY41" s="189" t="s">
        <v>4181</v>
      </c>
      <c r="AZ41" s="189" t="s">
        <v>17</v>
      </c>
      <c r="BA41" s="190">
        <v>44517</v>
      </c>
      <c r="BB41" s="191" t="s">
        <v>4232</v>
      </c>
      <c r="BC41" s="181">
        <v>113000</v>
      </c>
      <c r="BD41" s="181" t="s">
        <v>4219</v>
      </c>
      <c r="BE41" s="181" t="s">
        <v>25</v>
      </c>
      <c r="BF41" s="181">
        <v>2</v>
      </c>
      <c r="BG41" s="181" t="s">
        <v>4231</v>
      </c>
      <c r="BH41" s="181" t="s">
        <v>4220</v>
      </c>
      <c r="BI41" s="182">
        <v>44517</v>
      </c>
      <c r="BJ41" s="192" t="s">
        <v>4236</v>
      </c>
      <c r="BK41" s="192">
        <v>1909</v>
      </c>
      <c r="BL41" s="192" t="s">
        <v>4234</v>
      </c>
      <c r="BM41" s="192" t="s">
        <v>25</v>
      </c>
      <c r="BN41" s="192">
        <v>2</v>
      </c>
      <c r="BO41" s="192" t="s">
        <v>4199</v>
      </c>
      <c r="BP41" s="189" t="s">
        <v>4235</v>
      </c>
      <c r="BQ41" s="193">
        <v>44517</v>
      </c>
      <c r="BR41" s="191" t="s">
        <v>343</v>
      </c>
      <c r="BS41" s="185" t="s">
        <v>17</v>
      </c>
      <c r="BT41" s="185">
        <v>0</v>
      </c>
      <c r="BU41" s="185" t="s">
        <v>25</v>
      </c>
      <c r="BV41" s="185">
        <v>2</v>
      </c>
      <c r="BW41" s="185">
        <v>0</v>
      </c>
      <c r="BX41" s="185">
        <v>0</v>
      </c>
      <c r="BY41" s="182">
        <v>43509</v>
      </c>
      <c r="BZ41" s="192" t="s">
        <v>344</v>
      </c>
      <c r="CA41" s="192" t="s">
        <v>17</v>
      </c>
      <c r="CB41" s="192">
        <v>0</v>
      </c>
      <c r="CC41" s="192" t="s">
        <v>17</v>
      </c>
      <c r="CD41" s="192" t="s">
        <v>17</v>
      </c>
      <c r="CE41" s="192">
        <v>0</v>
      </c>
      <c r="CF41" s="192">
        <v>0</v>
      </c>
      <c r="CG41" s="193">
        <v>43509</v>
      </c>
      <c r="CH41" s="191" t="s">
        <v>9090</v>
      </c>
      <c r="CI41" s="192" t="e">
        <v>#N/A</v>
      </c>
      <c r="CJ41" s="192" t="e">
        <v>#N/A</v>
      </c>
      <c r="CK41" s="192" t="e">
        <v>#N/A</v>
      </c>
      <c r="CL41" s="192" t="e">
        <v>#N/A</v>
      </c>
      <c r="CM41" s="192" t="e">
        <v>#N/A</v>
      </c>
      <c r="CN41" s="192" t="e">
        <v>#N/A</v>
      </c>
      <c r="CO41" s="194" t="e">
        <v>#N/A</v>
      </c>
      <c r="CP41" s="192" t="s">
        <v>348</v>
      </c>
      <c r="CQ41" s="185">
        <v>12965</v>
      </c>
      <c r="CR41" s="185" t="s">
        <v>345</v>
      </c>
      <c r="CS41" s="185" t="s">
        <v>25</v>
      </c>
      <c r="CT41" s="185">
        <v>2</v>
      </c>
      <c r="CU41" s="185" t="s">
        <v>347</v>
      </c>
      <c r="CV41" s="185" t="s">
        <v>346</v>
      </c>
      <c r="CW41" s="182">
        <v>43509</v>
      </c>
      <c r="CX41" s="192" t="s">
        <v>4241</v>
      </c>
      <c r="CY41" s="189">
        <v>3294000</v>
      </c>
      <c r="CZ41" s="189" t="s">
        <v>4238</v>
      </c>
      <c r="DA41" s="189" t="s">
        <v>25</v>
      </c>
      <c r="DB41" s="189">
        <v>2</v>
      </c>
      <c r="DC41" s="189" t="s">
        <v>4246</v>
      </c>
      <c r="DD41" s="189" t="s">
        <v>4239</v>
      </c>
      <c r="DE41" s="195">
        <v>44517</v>
      </c>
      <c r="DF41" s="191" t="s">
        <v>4243</v>
      </c>
      <c r="DG41" s="181">
        <v>5400000</v>
      </c>
      <c r="DH41" s="185" t="s">
        <v>4219</v>
      </c>
      <c r="DI41" s="185" t="s">
        <v>25</v>
      </c>
      <c r="DJ41" s="185">
        <v>2</v>
      </c>
      <c r="DK41" s="185" t="s">
        <v>4242</v>
      </c>
      <c r="DL41" s="185" t="s">
        <v>4220</v>
      </c>
      <c r="DM41" s="182">
        <v>44517</v>
      </c>
      <c r="DN41" s="192" t="s">
        <v>4245</v>
      </c>
      <c r="DO41" s="189">
        <v>706000</v>
      </c>
      <c r="DP41" s="192" t="s">
        <v>4219</v>
      </c>
      <c r="DQ41" s="192" t="s">
        <v>25</v>
      </c>
      <c r="DR41" s="192">
        <v>2</v>
      </c>
      <c r="DS41" s="192" t="s">
        <v>4244</v>
      </c>
      <c r="DT41" s="192" t="s">
        <v>4220</v>
      </c>
      <c r="DU41" s="193">
        <v>44517</v>
      </c>
      <c r="DV41" s="191" t="s">
        <v>4247</v>
      </c>
      <c r="DW41" s="181">
        <v>2679000</v>
      </c>
      <c r="DX41" s="185" t="s">
        <v>4238</v>
      </c>
      <c r="DY41" s="185" t="s">
        <v>25</v>
      </c>
      <c r="DZ41" s="185">
        <v>2</v>
      </c>
      <c r="EA41" s="185" t="s">
        <v>4246</v>
      </c>
      <c r="EB41" s="185" t="s">
        <v>4239</v>
      </c>
      <c r="EC41" s="182">
        <v>44517</v>
      </c>
      <c r="ED41" s="192" t="s">
        <v>4249</v>
      </c>
      <c r="EE41" s="189">
        <v>615000</v>
      </c>
      <c r="EF41" s="192" t="s">
        <v>4238</v>
      </c>
      <c r="EG41" s="192" t="s">
        <v>25</v>
      </c>
      <c r="EH41" s="192">
        <v>2</v>
      </c>
      <c r="EI41" s="192" t="s">
        <v>4248</v>
      </c>
      <c r="EJ41" s="192" t="s">
        <v>4239</v>
      </c>
      <c r="EK41" s="193">
        <v>44517</v>
      </c>
      <c r="EL41" s="191" t="s">
        <v>4250</v>
      </c>
      <c r="EM41" s="181">
        <v>0</v>
      </c>
      <c r="EN41" s="185" t="s">
        <v>4238</v>
      </c>
      <c r="EO41" s="185" t="s">
        <v>25</v>
      </c>
      <c r="EP41" s="185">
        <v>2</v>
      </c>
      <c r="EQ41" s="185" t="s">
        <v>4246</v>
      </c>
      <c r="ER41" s="185" t="s">
        <v>4239</v>
      </c>
      <c r="ES41" s="182">
        <v>44517</v>
      </c>
      <c r="ET41" s="192" t="s">
        <v>4237</v>
      </c>
      <c r="EU41" s="192">
        <v>1909</v>
      </c>
      <c r="EV41" s="192" t="s">
        <v>4234</v>
      </c>
      <c r="EW41" s="192" t="s">
        <v>25</v>
      </c>
      <c r="EX41" s="192">
        <v>2</v>
      </c>
      <c r="EY41" s="192" t="s">
        <v>4199</v>
      </c>
      <c r="EZ41" s="192" t="s">
        <v>4235</v>
      </c>
      <c r="FA41" s="193">
        <v>44517</v>
      </c>
      <c r="FB41" s="191" t="s">
        <v>4251</v>
      </c>
      <c r="FC41" s="185">
        <v>3</v>
      </c>
      <c r="FD41" s="185" t="s">
        <v>4238</v>
      </c>
      <c r="FE41" s="185" t="s">
        <v>25</v>
      </c>
      <c r="FF41" s="185">
        <v>2</v>
      </c>
      <c r="FG41" s="185" t="s">
        <v>4215</v>
      </c>
      <c r="FH41" s="185" t="s">
        <v>4239</v>
      </c>
      <c r="FI41" s="182">
        <v>44517</v>
      </c>
      <c r="FJ41" s="191" t="s">
        <v>4252</v>
      </c>
      <c r="FK41" s="192" t="s">
        <v>17</v>
      </c>
      <c r="FL41" s="192" t="s">
        <v>2046</v>
      </c>
      <c r="FM41" s="192" t="s">
        <v>17</v>
      </c>
      <c r="FN41" s="192" t="s">
        <v>17</v>
      </c>
      <c r="FO41" s="192" t="s">
        <v>18</v>
      </c>
      <c r="FP41" s="189" t="s">
        <v>17</v>
      </c>
      <c r="FQ41" s="190">
        <v>44517</v>
      </c>
      <c r="FR41" s="191" t="s">
        <v>4253</v>
      </c>
      <c r="FS41" s="185" t="s">
        <v>17</v>
      </c>
      <c r="FT41" s="185" t="s">
        <v>17</v>
      </c>
      <c r="FU41" s="185" t="s">
        <v>17</v>
      </c>
      <c r="FV41" s="185" t="s">
        <v>17</v>
      </c>
      <c r="FW41" s="185" t="s">
        <v>18</v>
      </c>
      <c r="FX41" s="185" t="s">
        <v>17</v>
      </c>
      <c r="FY41" s="182">
        <v>44517</v>
      </c>
      <c r="FZ41" s="192" t="s">
        <v>3300</v>
      </c>
      <c r="GA41" s="192">
        <v>0</v>
      </c>
      <c r="GB41" s="192" t="s">
        <v>2484</v>
      </c>
      <c r="GC41" s="192" t="s">
        <v>25</v>
      </c>
      <c r="GD41" s="192">
        <v>2</v>
      </c>
      <c r="GE41" s="192" t="s">
        <v>17</v>
      </c>
      <c r="GF41" s="192" t="s">
        <v>17</v>
      </c>
      <c r="GG41" s="193">
        <v>44493</v>
      </c>
      <c r="GH41" s="191" t="s">
        <v>3306</v>
      </c>
      <c r="GI41" s="185">
        <v>1</v>
      </c>
      <c r="GJ41" s="185" t="s">
        <v>2484</v>
      </c>
      <c r="GK41" s="185" t="s">
        <v>25</v>
      </c>
      <c r="GL41" s="185">
        <v>2</v>
      </c>
      <c r="GM41" s="185" t="s">
        <v>17</v>
      </c>
      <c r="GN41" s="185" t="s">
        <v>17</v>
      </c>
      <c r="GO41" s="182">
        <v>44493</v>
      </c>
      <c r="GP41" s="192" t="s">
        <v>3301</v>
      </c>
      <c r="GQ41" s="192">
        <v>1</v>
      </c>
      <c r="GR41" s="192" t="s">
        <v>2484</v>
      </c>
      <c r="GS41" s="192" t="s">
        <v>25</v>
      </c>
      <c r="GT41" s="192">
        <v>2</v>
      </c>
      <c r="GU41" s="192" t="s">
        <v>17</v>
      </c>
      <c r="GV41" s="192" t="s">
        <v>17</v>
      </c>
      <c r="GW41" s="193">
        <v>44493</v>
      </c>
      <c r="GX41" s="191" t="s">
        <v>3307</v>
      </c>
      <c r="GY41" s="185">
        <v>0</v>
      </c>
      <c r="GZ41" s="185" t="s">
        <v>2484</v>
      </c>
      <c r="HA41" s="185" t="s">
        <v>25</v>
      </c>
      <c r="HB41" s="185">
        <v>2</v>
      </c>
      <c r="HC41" s="185" t="s">
        <v>17</v>
      </c>
      <c r="HD41" s="185" t="s">
        <v>17</v>
      </c>
      <c r="HE41" s="182">
        <v>44493</v>
      </c>
      <c r="HF41" s="192" t="s">
        <v>3299</v>
      </c>
      <c r="HG41" s="192">
        <v>2</v>
      </c>
      <c r="HH41" s="192" t="s">
        <v>2484</v>
      </c>
      <c r="HI41" s="192" t="s">
        <v>25</v>
      </c>
      <c r="HJ41" s="192">
        <v>2</v>
      </c>
      <c r="HK41" s="192" t="s">
        <v>17</v>
      </c>
      <c r="HL41" s="192" t="s">
        <v>17</v>
      </c>
      <c r="HM41" s="193">
        <v>44493</v>
      </c>
      <c r="HN41" s="191" t="s">
        <v>3305</v>
      </c>
      <c r="HO41" s="185">
        <v>2</v>
      </c>
      <c r="HP41" s="185" t="s">
        <v>2484</v>
      </c>
      <c r="HQ41" s="185" t="s">
        <v>25</v>
      </c>
      <c r="HR41" s="185">
        <v>2</v>
      </c>
      <c r="HS41" s="185" t="s">
        <v>17</v>
      </c>
      <c r="HT41" s="185" t="s">
        <v>17</v>
      </c>
      <c r="HU41" s="182">
        <v>44493</v>
      </c>
      <c r="HV41" s="192" t="s">
        <v>3302</v>
      </c>
      <c r="HW41" s="192">
        <v>3</v>
      </c>
      <c r="HX41" s="192" t="s">
        <v>2484</v>
      </c>
      <c r="HY41" s="192" t="s">
        <v>25</v>
      </c>
      <c r="HZ41" s="192">
        <v>2</v>
      </c>
      <c r="IA41" s="192" t="s">
        <v>17</v>
      </c>
      <c r="IB41" s="192" t="s">
        <v>17</v>
      </c>
      <c r="IC41" s="193">
        <v>44493</v>
      </c>
      <c r="ID41" s="191" t="s">
        <v>3304</v>
      </c>
      <c r="IE41" s="185">
        <v>0</v>
      </c>
      <c r="IF41" s="185" t="s">
        <v>2484</v>
      </c>
      <c r="IG41" s="185" t="s">
        <v>25</v>
      </c>
      <c r="IH41" s="185">
        <v>2</v>
      </c>
      <c r="II41" s="185" t="s">
        <v>17</v>
      </c>
      <c r="IJ41" s="185" t="s">
        <v>17</v>
      </c>
      <c r="IK41" s="182">
        <v>44493</v>
      </c>
      <c r="IL41" s="192" t="s">
        <v>3303</v>
      </c>
      <c r="IM41" s="192">
        <v>2</v>
      </c>
      <c r="IN41" s="192" t="s">
        <v>2484</v>
      </c>
      <c r="IO41" s="192" t="s">
        <v>25</v>
      </c>
      <c r="IP41" s="192">
        <v>2</v>
      </c>
      <c r="IQ41" s="192" t="s">
        <v>17</v>
      </c>
      <c r="IR41" s="192" t="s">
        <v>17</v>
      </c>
      <c r="IS41" s="193">
        <v>44493</v>
      </c>
    </row>
    <row r="42" spans="1:253" s="187" customFormat="1" ht="13" customHeight="1" x14ac:dyDescent="0.25">
      <c r="A42" s="187" t="s">
        <v>63</v>
      </c>
      <c r="B42" s="187" t="s">
        <v>8495</v>
      </c>
      <c r="C42" s="187" t="s">
        <v>64</v>
      </c>
      <c r="D42" s="187" t="s">
        <v>65</v>
      </c>
      <c r="E42" s="187" t="s">
        <v>8058</v>
      </c>
      <c r="F42" s="187" t="s">
        <v>6871</v>
      </c>
      <c r="G42" s="180">
        <v>11400000</v>
      </c>
      <c r="H42" s="181" t="s">
        <v>6868</v>
      </c>
      <c r="I42" s="181" t="s">
        <v>25</v>
      </c>
      <c r="J42" s="181">
        <v>2</v>
      </c>
      <c r="K42" s="181" t="s">
        <v>6870</v>
      </c>
      <c r="L42" s="181" t="s">
        <v>6869</v>
      </c>
      <c r="M42" s="182">
        <v>44686</v>
      </c>
      <c r="N42" s="191" t="s">
        <v>6875</v>
      </c>
      <c r="O42" s="183">
        <v>27560</v>
      </c>
      <c r="P42" s="183" t="s">
        <v>6872</v>
      </c>
      <c r="Q42" s="183" t="s">
        <v>50</v>
      </c>
      <c r="R42" s="183">
        <v>1</v>
      </c>
      <c r="S42" s="183" t="s">
        <v>6874</v>
      </c>
      <c r="T42" s="183" t="s">
        <v>6873</v>
      </c>
      <c r="U42" s="184">
        <v>44686</v>
      </c>
      <c r="V42" s="191" t="s">
        <v>6877</v>
      </c>
      <c r="W42" s="181">
        <v>11400000</v>
      </c>
      <c r="X42" s="181" t="s">
        <v>6868</v>
      </c>
      <c r="Y42" s="181" t="s">
        <v>22</v>
      </c>
      <c r="Z42" s="181">
        <v>3</v>
      </c>
      <c r="AA42" s="181" t="s">
        <v>6876</v>
      </c>
      <c r="AB42" s="181" t="s">
        <v>6869</v>
      </c>
      <c r="AC42" s="182">
        <v>44686</v>
      </c>
      <c r="AD42" s="191" t="s">
        <v>6878</v>
      </c>
      <c r="AE42" s="189">
        <v>7500000</v>
      </c>
      <c r="AF42" s="189" t="s">
        <v>6868</v>
      </c>
      <c r="AG42" s="189" t="s">
        <v>25</v>
      </c>
      <c r="AH42" s="189">
        <v>2</v>
      </c>
      <c r="AI42" s="189">
        <v>0</v>
      </c>
      <c r="AJ42" s="189" t="s">
        <v>6869</v>
      </c>
      <c r="AK42" s="190">
        <v>44686</v>
      </c>
      <c r="AL42" s="191" t="s">
        <v>6880</v>
      </c>
      <c r="AM42" s="181">
        <v>85000</v>
      </c>
      <c r="AN42" s="181" t="s">
        <v>6868</v>
      </c>
      <c r="AO42" s="181" t="s">
        <v>22</v>
      </c>
      <c r="AP42" s="181">
        <v>3</v>
      </c>
      <c r="AQ42" s="181" t="s">
        <v>6879</v>
      </c>
      <c r="AR42" s="181" t="s">
        <v>6869</v>
      </c>
      <c r="AS42" s="182">
        <v>44686</v>
      </c>
      <c r="AT42" s="192" t="s">
        <v>6885</v>
      </c>
      <c r="AU42" s="189">
        <v>12763</v>
      </c>
      <c r="AV42" s="189" t="s">
        <v>6882</v>
      </c>
      <c r="AW42" s="189" t="s">
        <v>25</v>
      </c>
      <c r="AX42" s="189">
        <v>2</v>
      </c>
      <c r="AY42" s="189" t="s">
        <v>6884</v>
      </c>
      <c r="AZ42" s="189" t="s">
        <v>6883</v>
      </c>
      <c r="BA42" s="190">
        <v>44686</v>
      </c>
      <c r="BB42" s="191" t="s">
        <v>6881</v>
      </c>
      <c r="BC42" s="181" t="s">
        <v>17</v>
      </c>
      <c r="BD42" s="181" t="s">
        <v>1196</v>
      </c>
      <c r="BE42" s="181" t="s">
        <v>17</v>
      </c>
      <c r="BF42" s="181" t="s">
        <v>17</v>
      </c>
      <c r="BG42" s="181">
        <v>0</v>
      </c>
      <c r="BH42" s="181" t="s">
        <v>1196</v>
      </c>
      <c r="BI42" s="182">
        <v>44686</v>
      </c>
      <c r="BJ42" s="192" t="s">
        <v>6888</v>
      </c>
      <c r="BK42" s="192">
        <v>242</v>
      </c>
      <c r="BL42" s="192" t="s">
        <v>6886</v>
      </c>
      <c r="BM42" s="192" t="s">
        <v>25</v>
      </c>
      <c r="BN42" s="192">
        <v>2</v>
      </c>
      <c r="BO42" s="192" t="s">
        <v>6887</v>
      </c>
      <c r="BP42" s="189" t="s">
        <v>2316</v>
      </c>
      <c r="BQ42" s="193">
        <v>44686</v>
      </c>
      <c r="BR42" s="191" t="s">
        <v>6893</v>
      </c>
      <c r="BS42" s="185">
        <v>75150</v>
      </c>
      <c r="BT42" s="185" t="s">
        <v>6868</v>
      </c>
      <c r="BU42" s="185" t="s">
        <v>25</v>
      </c>
      <c r="BV42" s="185">
        <v>2</v>
      </c>
      <c r="BW42" s="185" t="s">
        <v>6892</v>
      </c>
      <c r="BX42" s="185" t="s">
        <v>6869</v>
      </c>
      <c r="BY42" s="182">
        <v>44686</v>
      </c>
      <c r="BZ42" s="192" t="s">
        <v>6895</v>
      </c>
      <c r="CA42" s="192">
        <v>39850</v>
      </c>
      <c r="CB42" s="192" t="s">
        <v>6868</v>
      </c>
      <c r="CC42" s="192" t="s">
        <v>25</v>
      </c>
      <c r="CD42" s="192">
        <v>2</v>
      </c>
      <c r="CE42" s="192" t="s">
        <v>6894</v>
      </c>
      <c r="CF42" s="192" t="s">
        <v>6869</v>
      </c>
      <c r="CG42" s="193">
        <v>44686</v>
      </c>
      <c r="CH42" s="191" t="s">
        <v>9091</v>
      </c>
      <c r="CI42" s="192" t="e">
        <v>#N/A</v>
      </c>
      <c r="CJ42" s="192" t="e">
        <v>#N/A</v>
      </c>
      <c r="CK42" s="192" t="e">
        <v>#N/A</v>
      </c>
      <c r="CL42" s="192" t="e">
        <v>#N/A</v>
      </c>
      <c r="CM42" s="192" t="e">
        <v>#N/A</v>
      </c>
      <c r="CN42" s="192" t="e">
        <v>#N/A</v>
      </c>
      <c r="CO42" s="194" t="e">
        <v>#N/A</v>
      </c>
      <c r="CP42" s="192" t="s">
        <v>66</v>
      </c>
      <c r="CQ42" s="185" t="s">
        <v>17</v>
      </c>
      <c r="CR42" s="185">
        <v>0</v>
      </c>
      <c r="CS42" s="185" t="s">
        <v>17</v>
      </c>
      <c r="CT42" s="185" t="s">
        <v>17</v>
      </c>
      <c r="CU42" s="185">
        <v>0</v>
      </c>
      <c r="CV42" s="185">
        <v>0</v>
      </c>
      <c r="CW42" s="182">
        <v>43493</v>
      </c>
      <c r="CX42" s="192" t="s">
        <v>6897</v>
      </c>
      <c r="CY42" s="189">
        <v>4900000</v>
      </c>
      <c r="CZ42" s="189" t="s">
        <v>6868</v>
      </c>
      <c r="DA42" s="189" t="s">
        <v>25</v>
      </c>
      <c r="DB42" s="189">
        <v>2</v>
      </c>
      <c r="DC42" s="189" t="s">
        <v>6902</v>
      </c>
      <c r="DD42" s="189" t="s">
        <v>6869</v>
      </c>
      <c r="DE42" s="195">
        <v>44686</v>
      </c>
      <c r="DF42" s="191" t="s">
        <v>6899</v>
      </c>
      <c r="DG42" s="181">
        <v>3900000</v>
      </c>
      <c r="DH42" s="185" t="s">
        <v>6868</v>
      </c>
      <c r="DI42" s="185" t="s">
        <v>25</v>
      </c>
      <c r="DJ42" s="185">
        <v>2</v>
      </c>
      <c r="DK42" s="185" t="s">
        <v>6898</v>
      </c>
      <c r="DL42" s="185" t="s">
        <v>6869</v>
      </c>
      <c r="DM42" s="182">
        <v>44686</v>
      </c>
      <c r="DN42" s="192" t="s">
        <v>6901</v>
      </c>
      <c r="DO42" s="189">
        <v>2600000</v>
      </c>
      <c r="DP42" s="192" t="s">
        <v>6868</v>
      </c>
      <c r="DQ42" s="192" t="s">
        <v>25</v>
      </c>
      <c r="DR42" s="192">
        <v>2</v>
      </c>
      <c r="DS42" s="192" t="s">
        <v>6900</v>
      </c>
      <c r="DT42" s="192" t="s">
        <v>6869</v>
      </c>
      <c r="DU42" s="193">
        <v>44686</v>
      </c>
      <c r="DV42" s="191" t="s">
        <v>6903</v>
      </c>
      <c r="DW42" s="181">
        <v>2700000</v>
      </c>
      <c r="DX42" s="185" t="s">
        <v>6868</v>
      </c>
      <c r="DY42" s="185" t="s">
        <v>25</v>
      </c>
      <c r="DZ42" s="185">
        <v>2</v>
      </c>
      <c r="EA42" s="185" t="s">
        <v>6902</v>
      </c>
      <c r="EB42" s="185" t="s">
        <v>6869</v>
      </c>
      <c r="EC42" s="182">
        <v>44686</v>
      </c>
      <c r="ED42" s="192" t="s">
        <v>6905</v>
      </c>
      <c r="EE42" s="189">
        <v>1400000</v>
      </c>
      <c r="EF42" s="192" t="s">
        <v>6868</v>
      </c>
      <c r="EG42" s="192" t="s">
        <v>25</v>
      </c>
      <c r="EH42" s="192">
        <v>2</v>
      </c>
      <c r="EI42" s="192" t="s">
        <v>6904</v>
      </c>
      <c r="EJ42" s="192" t="s">
        <v>6869</v>
      </c>
      <c r="EK42" s="193">
        <v>44686</v>
      </c>
      <c r="EL42" s="191" t="s">
        <v>6907</v>
      </c>
      <c r="EM42" s="181">
        <v>800000</v>
      </c>
      <c r="EN42" s="185" t="s">
        <v>6868</v>
      </c>
      <c r="EO42" s="185" t="s">
        <v>25</v>
      </c>
      <c r="EP42" s="185">
        <v>2</v>
      </c>
      <c r="EQ42" s="185" t="s">
        <v>6906</v>
      </c>
      <c r="ER42" s="185" t="s">
        <v>6869</v>
      </c>
      <c r="ES42" s="182">
        <v>44686</v>
      </c>
      <c r="ET42" s="192" t="s">
        <v>6891</v>
      </c>
      <c r="EU42" s="192">
        <v>2490</v>
      </c>
      <c r="EV42" s="192" t="s">
        <v>6889</v>
      </c>
      <c r="EW42" s="192" t="s">
        <v>25</v>
      </c>
      <c r="EX42" s="192">
        <v>2</v>
      </c>
      <c r="EY42" s="192" t="s">
        <v>6890</v>
      </c>
      <c r="EZ42" s="192" t="s">
        <v>6883</v>
      </c>
      <c r="FA42" s="193">
        <v>44686</v>
      </c>
      <c r="FB42" s="191" t="s">
        <v>6909</v>
      </c>
      <c r="FC42" s="185">
        <v>3</v>
      </c>
      <c r="FD42" s="185" t="s">
        <v>6868</v>
      </c>
      <c r="FE42" s="185" t="s">
        <v>50</v>
      </c>
      <c r="FF42" s="185">
        <v>1</v>
      </c>
      <c r="FG42" s="185" t="s">
        <v>6908</v>
      </c>
      <c r="FH42" s="185" t="s">
        <v>6869</v>
      </c>
      <c r="FI42" s="182">
        <v>44686</v>
      </c>
      <c r="FJ42" s="191" t="s">
        <v>909</v>
      </c>
      <c r="FK42" s="192" t="s">
        <v>17</v>
      </c>
      <c r="FL42" s="192" t="s">
        <v>907</v>
      </c>
      <c r="FM42" s="192" t="s">
        <v>17</v>
      </c>
      <c r="FN42" s="192" t="s">
        <v>17</v>
      </c>
      <c r="FO42" s="192" t="s">
        <v>17</v>
      </c>
      <c r="FP42" s="189" t="s">
        <v>908</v>
      </c>
      <c r="FQ42" s="190">
        <v>43578</v>
      </c>
      <c r="FR42" s="191" t="s">
        <v>910</v>
      </c>
      <c r="FS42" s="185" t="s">
        <v>17</v>
      </c>
      <c r="FT42" s="185" t="s">
        <v>907</v>
      </c>
      <c r="FU42" s="185" t="s">
        <v>17</v>
      </c>
      <c r="FV42" s="185" t="s">
        <v>17</v>
      </c>
      <c r="FW42" s="185" t="s">
        <v>17</v>
      </c>
      <c r="FX42" s="185" t="s">
        <v>908</v>
      </c>
      <c r="FY42" s="182">
        <v>43578</v>
      </c>
      <c r="FZ42" s="192" t="s">
        <v>3449</v>
      </c>
      <c r="GA42" s="192">
        <v>0</v>
      </c>
      <c r="GB42" s="192" t="s">
        <v>2484</v>
      </c>
      <c r="GC42" s="192" t="s">
        <v>25</v>
      </c>
      <c r="GD42" s="192">
        <v>2</v>
      </c>
      <c r="GE42" s="192" t="s">
        <v>17</v>
      </c>
      <c r="GF42" s="192" t="s">
        <v>17</v>
      </c>
      <c r="GG42" s="193">
        <v>44495</v>
      </c>
      <c r="GH42" s="191" t="s">
        <v>3455</v>
      </c>
      <c r="GI42" s="185">
        <v>3</v>
      </c>
      <c r="GJ42" s="185" t="s">
        <v>2484</v>
      </c>
      <c r="GK42" s="185" t="s">
        <v>25</v>
      </c>
      <c r="GL42" s="185">
        <v>2</v>
      </c>
      <c r="GM42" s="185" t="s">
        <v>17</v>
      </c>
      <c r="GN42" s="185" t="s">
        <v>17</v>
      </c>
      <c r="GO42" s="182">
        <v>44495</v>
      </c>
      <c r="GP42" s="192" t="s">
        <v>3450</v>
      </c>
      <c r="GQ42" s="192">
        <v>3</v>
      </c>
      <c r="GR42" s="192" t="s">
        <v>2484</v>
      </c>
      <c r="GS42" s="192" t="s">
        <v>25</v>
      </c>
      <c r="GT42" s="192">
        <v>2</v>
      </c>
      <c r="GU42" s="192" t="s">
        <v>17</v>
      </c>
      <c r="GV42" s="192" t="s">
        <v>17</v>
      </c>
      <c r="GW42" s="193">
        <v>44495</v>
      </c>
      <c r="GX42" s="191" t="s">
        <v>3456</v>
      </c>
      <c r="GY42" s="185">
        <v>3</v>
      </c>
      <c r="GZ42" s="185" t="s">
        <v>2484</v>
      </c>
      <c r="HA42" s="185" t="s">
        <v>25</v>
      </c>
      <c r="HB42" s="185">
        <v>2</v>
      </c>
      <c r="HC42" s="185" t="s">
        <v>17</v>
      </c>
      <c r="HD42" s="185" t="s">
        <v>17</v>
      </c>
      <c r="HE42" s="182">
        <v>44495</v>
      </c>
      <c r="HF42" s="192" t="s">
        <v>3448</v>
      </c>
      <c r="HG42" s="192">
        <v>0</v>
      </c>
      <c r="HH42" s="192" t="s">
        <v>2484</v>
      </c>
      <c r="HI42" s="192" t="s">
        <v>25</v>
      </c>
      <c r="HJ42" s="192">
        <v>2</v>
      </c>
      <c r="HK42" s="192" t="s">
        <v>17</v>
      </c>
      <c r="HL42" s="192" t="s">
        <v>17</v>
      </c>
      <c r="HM42" s="193">
        <v>44495</v>
      </c>
      <c r="HN42" s="191" t="s">
        <v>3454</v>
      </c>
      <c r="HO42" s="185">
        <v>2</v>
      </c>
      <c r="HP42" s="185" t="s">
        <v>2484</v>
      </c>
      <c r="HQ42" s="185" t="s">
        <v>25</v>
      </c>
      <c r="HR42" s="185">
        <v>2</v>
      </c>
      <c r="HS42" s="185" t="s">
        <v>17</v>
      </c>
      <c r="HT42" s="185" t="s">
        <v>17</v>
      </c>
      <c r="HU42" s="182">
        <v>44495</v>
      </c>
      <c r="HV42" s="192" t="s">
        <v>3451</v>
      </c>
      <c r="HW42" s="192">
        <v>1</v>
      </c>
      <c r="HX42" s="192" t="s">
        <v>2484</v>
      </c>
      <c r="HY42" s="192" t="s">
        <v>25</v>
      </c>
      <c r="HZ42" s="192">
        <v>2</v>
      </c>
      <c r="IA42" s="192" t="s">
        <v>17</v>
      </c>
      <c r="IB42" s="192" t="s">
        <v>17</v>
      </c>
      <c r="IC42" s="193">
        <v>44495</v>
      </c>
      <c r="ID42" s="191" t="s">
        <v>3453</v>
      </c>
      <c r="IE42" s="185">
        <v>0</v>
      </c>
      <c r="IF42" s="185" t="s">
        <v>2484</v>
      </c>
      <c r="IG42" s="185" t="s">
        <v>25</v>
      </c>
      <c r="IH42" s="185">
        <v>2</v>
      </c>
      <c r="II42" s="185" t="s">
        <v>17</v>
      </c>
      <c r="IJ42" s="185" t="s">
        <v>17</v>
      </c>
      <c r="IK42" s="182">
        <v>44495</v>
      </c>
      <c r="IL42" s="192" t="s">
        <v>3452</v>
      </c>
      <c r="IM42" s="192">
        <v>3</v>
      </c>
      <c r="IN42" s="192" t="s">
        <v>2484</v>
      </c>
      <c r="IO42" s="192" t="s">
        <v>25</v>
      </c>
      <c r="IP42" s="192">
        <v>2</v>
      </c>
      <c r="IQ42" s="192" t="s">
        <v>17</v>
      </c>
      <c r="IR42" s="192" t="s">
        <v>17</v>
      </c>
      <c r="IS42" s="193">
        <v>44495</v>
      </c>
    </row>
    <row r="43" spans="1:253" s="187" customFormat="1" ht="13" customHeight="1" x14ac:dyDescent="0.25">
      <c r="A43" s="187" t="s">
        <v>2790</v>
      </c>
      <c r="B43" s="187" t="s">
        <v>8605</v>
      </c>
      <c r="C43" s="187" t="s">
        <v>2791</v>
      </c>
      <c r="D43" s="187" t="s">
        <v>65</v>
      </c>
      <c r="E43" s="187" t="s">
        <v>8058</v>
      </c>
      <c r="F43" s="187" t="s">
        <v>6910</v>
      </c>
      <c r="G43" s="180">
        <v>11400000</v>
      </c>
      <c r="H43" s="181" t="s">
        <v>6868</v>
      </c>
      <c r="I43" s="181" t="s">
        <v>25</v>
      </c>
      <c r="J43" s="181">
        <v>2</v>
      </c>
      <c r="K43" s="181" t="s">
        <v>6870</v>
      </c>
      <c r="L43" s="181" t="s">
        <v>6869</v>
      </c>
      <c r="M43" s="182">
        <v>44686</v>
      </c>
      <c r="N43" s="191" t="s">
        <v>6914</v>
      </c>
      <c r="O43" s="183">
        <v>12851</v>
      </c>
      <c r="P43" s="183" t="s">
        <v>6911</v>
      </c>
      <c r="Q43" s="183" t="s">
        <v>50</v>
      </c>
      <c r="R43" s="183">
        <v>1</v>
      </c>
      <c r="S43" s="183" t="s">
        <v>6913</v>
      </c>
      <c r="T43" s="183" t="s">
        <v>6912</v>
      </c>
      <c r="U43" s="184">
        <v>44686</v>
      </c>
      <c r="V43" s="191" t="s">
        <v>6918</v>
      </c>
      <c r="W43" s="181">
        <v>6429000</v>
      </c>
      <c r="X43" s="181" t="s">
        <v>6915</v>
      </c>
      <c r="Y43" s="181" t="s">
        <v>22</v>
      </c>
      <c r="Z43" s="181">
        <v>3</v>
      </c>
      <c r="AA43" s="181" t="s">
        <v>6917</v>
      </c>
      <c r="AB43" s="181" t="s">
        <v>6916</v>
      </c>
      <c r="AC43" s="182">
        <v>44686</v>
      </c>
      <c r="AD43" s="191" t="s">
        <v>6920</v>
      </c>
      <c r="AE43" s="189">
        <v>800000</v>
      </c>
      <c r="AF43" s="189" t="s">
        <v>6141</v>
      </c>
      <c r="AG43" s="189" t="s">
        <v>25</v>
      </c>
      <c r="AH43" s="189">
        <v>2</v>
      </c>
      <c r="AI43" s="189" t="s">
        <v>6919</v>
      </c>
      <c r="AJ43" s="189" t="s">
        <v>6869</v>
      </c>
      <c r="AK43" s="190">
        <v>44686</v>
      </c>
      <c r="AL43" s="191" t="s">
        <v>6924</v>
      </c>
      <c r="AM43" s="181">
        <v>39000</v>
      </c>
      <c r="AN43" s="181" t="s">
        <v>6921</v>
      </c>
      <c r="AO43" s="181" t="s">
        <v>25</v>
      </c>
      <c r="AP43" s="181">
        <v>2</v>
      </c>
      <c r="AQ43" s="181" t="s">
        <v>6923</v>
      </c>
      <c r="AR43" s="181" t="s">
        <v>6922</v>
      </c>
      <c r="AS43" s="182">
        <v>44686</v>
      </c>
      <c r="AT43" s="192" t="s">
        <v>6925</v>
      </c>
      <c r="AU43" s="189">
        <v>12763</v>
      </c>
      <c r="AV43" s="189" t="s">
        <v>6882</v>
      </c>
      <c r="AW43" s="189" t="s">
        <v>25</v>
      </c>
      <c r="AX43" s="189">
        <v>2</v>
      </c>
      <c r="AY43" s="189" t="s">
        <v>6884</v>
      </c>
      <c r="AZ43" s="189" t="s">
        <v>6883</v>
      </c>
      <c r="BA43" s="190">
        <v>44686</v>
      </c>
      <c r="BB43" s="191" t="s">
        <v>2795</v>
      </c>
      <c r="BC43" s="181">
        <v>9915</v>
      </c>
      <c r="BD43" s="181" t="s">
        <v>2792</v>
      </c>
      <c r="BE43" s="181" t="s">
        <v>25</v>
      </c>
      <c r="BF43" s="181">
        <v>2</v>
      </c>
      <c r="BG43" s="181" t="s">
        <v>2794</v>
      </c>
      <c r="BH43" s="181" t="s">
        <v>2793</v>
      </c>
      <c r="BI43" s="182">
        <v>44426</v>
      </c>
      <c r="BJ43" s="192" t="s">
        <v>6927</v>
      </c>
      <c r="BK43" s="192">
        <v>2248</v>
      </c>
      <c r="BL43" s="192" t="s">
        <v>6882</v>
      </c>
      <c r="BM43" s="192" t="s">
        <v>25</v>
      </c>
      <c r="BN43" s="192">
        <v>2</v>
      </c>
      <c r="BO43" s="192" t="s">
        <v>6926</v>
      </c>
      <c r="BP43" s="189" t="s">
        <v>6883</v>
      </c>
      <c r="BQ43" s="193">
        <v>44686</v>
      </c>
      <c r="BR43" s="191" t="s">
        <v>6929</v>
      </c>
      <c r="BS43" s="185">
        <v>75150</v>
      </c>
      <c r="BT43" s="185" t="s">
        <v>6868</v>
      </c>
      <c r="BU43" s="185" t="s">
        <v>25</v>
      </c>
      <c r="BV43" s="185">
        <v>2</v>
      </c>
      <c r="BW43" s="185" t="s">
        <v>6892</v>
      </c>
      <c r="BX43" s="185" t="s">
        <v>6869</v>
      </c>
      <c r="BY43" s="182">
        <v>44686</v>
      </c>
      <c r="BZ43" s="192" t="s">
        <v>6930</v>
      </c>
      <c r="CA43" s="192">
        <v>39850</v>
      </c>
      <c r="CB43" s="192" t="s">
        <v>6868</v>
      </c>
      <c r="CC43" s="192" t="s">
        <v>25</v>
      </c>
      <c r="CD43" s="192">
        <v>2</v>
      </c>
      <c r="CE43" s="192" t="s">
        <v>6894</v>
      </c>
      <c r="CF43" s="192" t="s">
        <v>6869</v>
      </c>
      <c r="CG43" s="193">
        <v>44686</v>
      </c>
      <c r="CH43" s="191" t="s">
        <v>9092</v>
      </c>
      <c r="CI43" s="192" t="e">
        <v>#N/A</v>
      </c>
      <c r="CJ43" s="192" t="e">
        <v>#N/A</v>
      </c>
      <c r="CK43" s="192" t="e">
        <v>#N/A</v>
      </c>
      <c r="CL43" s="192" t="e">
        <v>#N/A</v>
      </c>
      <c r="CM43" s="192" t="e">
        <v>#N/A</v>
      </c>
      <c r="CN43" s="192" t="e">
        <v>#N/A</v>
      </c>
      <c r="CO43" s="194" t="e">
        <v>#N/A</v>
      </c>
      <c r="CP43" s="192" t="s">
        <v>2796</v>
      </c>
      <c r="CQ43" s="185" t="s">
        <v>17</v>
      </c>
      <c r="CR43" s="185" t="s">
        <v>17</v>
      </c>
      <c r="CS43" s="185" t="s">
        <v>17</v>
      </c>
      <c r="CT43" s="185" t="s">
        <v>17</v>
      </c>
      <c r="CU43" s="185" t="s">
        <v>1157</v>
      </c>
      <c r="CV43" s="185" t="s">
        <v>17</v>
      </c>
      <c r="CW43" s="182">
        <v>44426</v>
      </c>
      <c r="CX43" s="192" t="s">
        <v>6932</v>
      </c>
      <c r="CY43" s="189">
        <v>650000</v>
      </c>
      <c r="CZ43" s="189" t="s">
        <v>6868</v>
      </c>
      <c r="DA43" s="189" t="s">
        <v>22</v>
      </c>
      <c r="DB43" s="189">
        <v>3</v>
      </c>
      <c r="DC43" s="189" t="s">
        <v>6931</v>
      </c>
      <c r="DD43" s="189" t="s">
        <v>6869</v>
      </c>
      <c r="DE43" s="195">
        <v>44686</v>
      </c>
      <c r="DF43" s="191" t="s">
        <v>6934</v>
      </c>
      <c r="DG43" s="181">
        <v>5629000</v>
      </c>
      <c r="DH43" s="185" t="s">
        <v>6915</v>
      </c>
      <c r="DI43" s="185" t="s">
        <v>25</v>
      </c>
      <c r="DJ43" s="185">
        <v>2</v>
      </c>
      <c r="DK43" s="185" t="s">
        <v>6933</v>
      </c>
      <c r="DL43" s="185" t="s">
        <v>6916</v>
      </c>
      <c r="DM43" s="182">
        <v>44686</v>
      </c>
      <c r="DN43" s="192" t="s">
        <v>6936</v>
      </c>
      <c r="DO43" s="189">
        <v>150000</v>
      </c>
      <c r="DP43" s="192" t="s">
        <v>6868</v>
      </c>
      <c r="DQ43" s="192" t="s">
        <v>22</v>
      </c>
      <c r="DR43" s="192">
        <v>3</v>
      </c>
      <c r="DS43" s="192" t="s">
        <v>6935</v>
      </c>
      <c r="DT43" s="192" t="s">
        <v>6869</v>
      </c>
      <c r="DU43" s="193">
        <v>44686</v>
      </c>
      <c r="DV43" s="191" t="s">
        <v>6937</v>
      </c>
      <c r="DW43" s="181">
        <v>650000</v>
      </c>
      <c r="DX43" s="185" t="s">
        <v>6868</v>
      </c>
      <c r="DY43" s="185" t="s">
        <v>22</v>
      </c>
      <c r="DZ43" s="185">
        <v>3</v>
      </c>
      <c r="EA43" s="185" t="s">
        <v>6931</v>
      </c>
      <c r="EB43" s="185" t="s">
        <v>6869</v>
      </c>
      <c r="EC43" s="182">
        <v>44686</v>
      </c>
      <c r="ED43" s="192" t="s">
        <v>2799</v>
      </c>
      <c r="EE43" s="189">
        <v>0</v>
      </c>
      <c r="EF43" s="192">
        <v>0</v>
      </c>
      <c r="EG43" s="192" t="s">
        <v>22</v>
      </c>
      <c r="EH43" s="192">
        <v>3</v>
      </c>
      <c r="EI43" s="192">
        <v>0</v>
      </c>
      <c r="EJ43" s="192">
        <v>0</v>
      </c>
      <c r="EK43" s="193">
        <v>44428</v>
      </c>
      <c r="EL43" s="191" t="s">
        <v>2800</v>
      </c>
      <c r="EM43" s="181">
        <v>0</v>
      </c>
      <c r="EN43" s="185">
        <v>0</v>
      </c>
      <c r="EO43" s="185" t="s">
        <v>22</v>
      </c>
      <c r="EP43" s="185">
        <v>3</v>
      </c>
      <c r="EQ43" s="185">
        <v>0</v>
      </c>
      <c r="ER43" s="185">
        <v>0</v>
      </c>
      <c r="ES43" s="182">
        <v>44428</v>
      </c>
      <c r="ET43" s="192" t="s">
        <v>6928</v>
      </c>
      <c r="EU43" s="192">
        <v>2490</v>
      </c>
      <c r="EV43" s="192" t="s">
        <v>6889</v>
      </c>
      <c r="EW43" s="192" t="s">
        <v>25</v>
      </c>
      <c r="EX43" s="192">
        <v>2</v>
      </c>
      <c r="EY43" s="192" t="s">
        <v>6890</v>
      </c>
      <c r="EZ43" s="192" t="s">
        <v>6883</v>
      </c>
      <c r="FA43" s="193">
        <v>44686</v>
      </c>
      <c r="FB43" s="191" t="s">
        <v>6938</v>
      </c>
      <c r="FC43" s="185">
        <v>3</v>
      </c>
      <c r="FD43" s="185" t="s">
        <v>6868</v>
      </c>
      <c r="FE43" s="185" t="s">
        <v>50</v>
      </c>
      <c r="FF43" s="185">
        <v>1</v>
      </c>
      <c r="FG43" s="185" t="s">
        <v>6908</v>
      </c>
      <c r="FH43" s="185" t="s">
        <v>6869</v>
      </c>
      <c r="FI43" s="182">
        <v>44686</v>
      </c>
      <c r="FJ43" s="191" t="s">
        <v>2797</v>
      </c>
      <c r="FK43" s="192" t="s">
        <v>17</v>
      </c>
      <c r="FL43" s="192">
        <v>0</v>
      </c>
      <c r="FM43" s="192" t="s">
        <v>17</v>
      </c>
      <c r="FN43" s="192" t="s">
        <v>17</v>
      </c>
      <c r="FO43" s="192" t="s">
        <v>17</v>
      </c>
      <c r="FP43" s="189" t="s">
        <v>17</v>
      </c>
      <c r="FQ43" s="190">
        <v>44426</v>
      </c>
      <c r="FR43" s="191" t="s">
        <v>2798</v>
      </c>
      <c r="FS43" s="185" t="s">
        <v>17</v>
      </c>
      <c r="FT43" s="185">
        <v>0</v>
      </c>
      <c r="FU43" s="185" t="s">
        <v>17</v>
      </c>
      <c r="FV43" s="185" t="s">
        <v>17</v>
      </c>
      <c r="FW43" s="185" t="s">
        <v>17</v>
      </c>
      <c r="FX43" s="185" t="s">
        <v>17</v>
      </c>
      <c r="FY43" s="182">
        <v>44426</v>
      </c>
      <c r="FZ43" s="192" t="s">
        <v>3458</v>
      </c>
      <c r="GA43" s="192">
        <v>0</v>
      </c>
      <c r="GB43" s="192" t="s">
        <v>2484</v>
      </c>
      <c r="GC43" s="192" t="s">
        <v>25</v>
      </c>
      <c r="GD43" s="192">
        <v>2</v>
      </c>
      <c r="GE43" s="192" t="s">
        <v>17</v>
      </c>
      <c r="GF43" s="192" t="s">
        <v>17</v>
      </c>
      <c r="GG43" s="193">
        <v>44495</v>
      </c>
      <c r="GH43" s="191" t="s">
        <v>3464</v>
      </c>
      <c r="GI43" s="185">
        <v>3</v>
      </c>
      <c r="GJ43" s="185" t="s">
        <v>2484</v>
      </c>
      <c r="GK43" s="185" t="s">
        <v>25</v>
      </c>
      <c r="GL43" s="185">
        <v>2</v>
      </c>
      <c r="GM43" s="185" t="s">
        <v>17</v>
      </c>
      <c r="GN43" s="185" t="s">
        <v>17</v>
      </c>
      <c r="GO43" s="182">
        <v>44495</v>
      </c>
      <c r="GP43" s="192" t="s">
        <v>3459</v>
      </c>
      <c r="GQ43" s="192">
        <v>3</v>
      </c>
      <c r="GR43" s="192" t="s">
        <v>2484</v>
      </c>
      <c r="GS43" s="192" t="s">
        <v>25</v>
      </c>
      <c r="GT43" s="192">
        <v>2</v>
      </c>
      <c r="GU43" s="192" t="s">
        <v>17</v>
      </c>
      <c r="GV43" s="192" t="s">
        <v>17</v>
      </c>
      <c r="GW43" s="193">
        <v>44495</v>
      </c>
      <c r="GX43" s="191" t="s">
        <v>3465</v>
      </c>
      <c r="GY43" s="185">
        <v>3</v>
      </c>
      <c r="GZ43" s="185" t="s">
        <v>2484</v>
      </c>
      <c r="HA43" s="185" t="s">
        <v>25</v>
      </c>
      <c r="HB43" s="185">
        <v>2</v>
      </c>
      <c r="HC43" s="185" t="s">
        <v>17</v>
      </c>
      <c r="HD43" s="185" t="s">
        <v>17</v>
      </c>
      <c r="HE43" s="182">
        <v>44495</v>
      </c>
      <c r="HF43" s="192" t="s">
        <v>3457</v>
      </c>
      <c r="HG43" s="192">
        <v>0</v>
      </c>
      <c r="HH43" s="192" t="s">
        <v>2484</v>
      </c>
      <c r="HI43" s="192" t="s">
        <v>25</v>
      </c>
      <c r="HJ43" s="192">
        <v>2</v>
      </c>
      <c r="HK43" s="192" t="s">
        <v>17</v>
      </c>
      <c r="HL43" s="192" t="s">
        <v>17</v>
      </c>
      <c r="HM43" s="193">
        <v>44495</v>
      </c>
      <c r="HN43" s="191" t="s">
        <v>3463</v>
      </c>
      <c r="HO43" s="185">
        <v>2</v>
      </c>
      <c r="HP43" s="185" t="s">
        <v>2484</v>
      </c>
      <c r="HQ43" s="185" t="s">
        <v>25</v>
      </c>
      <c r="HR43" s="185">
        <v>2</v>
      </c>
      <c r="HS43" s="185" t="s">
        <v>17</v>
      </c>
      <c r="HT43" s="185" t="s">
        <v>17</v>
      </c>
      <c r="HU43" s="182">
        <v>44495</v>
      </c>
      <c r="HV43" s="192" t="s">
        <v>3460</v>
      </c>
      <c r="HW43" s="192">
        <v>1</v>
      </c>
      <c r="HX43" s="192" t="s">
        <v>2484</v>
      </c>
      <c r="HY43" s="192" t="s">
        <v>25</v>
      </c>
      <c r="HZ43" s="192">
        <v>2</v>
      </c>
      <c r="IA43" s="192" t="s">
        <v>17</v>
      </c>
      <c r="IB43" s="192" t="s">
        <v>17</v>
      </c>
      <c r="IC43" s="193">
        <v>44495</v>
      </c>
      <c r="ID43" s="191" t="s">
        <v>3462</v>
      </c>
      <c r="IE43" s="185">
        <v>0</v>
      </c>
      <c r="IF43" s="185" t="s">
        <v>2484</v>
      </c>
      <c r="IG43" s="185" t="s">
        <v>25</v>
      </c>
      <c r="IH43" s="185">
        <v>2</v>
      </c>
      <c r="II43" s="185" t="s">
        <v>17</v>
      </c>
      <c r="IJ43" s="185" t="s">
        <v>17</v>
      </c>
      <c r="IK43" s="182">
        <v>44495</v>
      </c>
      <c r="IL43" s="192" t="s">
        <v>3461</v>
      </c>
      <c r="IM43" s="192">
        <v>3</v>
      </c>
      <c r="IN43" s="192" t="s">
        <v>2484</v>
      </c>
      <c r="IO43" s="192" t="s">
        <v>25</v>
      </c>
      <c r="IP43" s="192">
        <v>2</v>
      </c>
      <c r="IQ43" s="192" t="s">
        <v>17</v>
      </c>
      <c r="IR43" s="192" t="s">
        <v>17</v>
      </c>
      <c r="IS43" s="193">
        <v>44495</v>
      </c>
    </row>
    <row r="44" spans="1:253" s="187" customFormat="1" ht="13" customHeight="1" x14ac:dyDescent="0.25">
      <c r="A44" s="187" t="s">
        <v>5487</v>
      </c>
      <c r="B44" s="187" t="s">
        <v>8521</v>
      </c>
      <c r="C44" s="187" t="s">
        <v>5488</v>
      </c>
      <c r="D44" s="187" t="s">
        <v>5489</v>
      </c>
      <c r="E44" s="187" t="s">
        <v>8059</v>
      </c>
      <c r="F44" s="187" t="s">
        <v>6335</v>
      </c>
      <c r="G44" s="180">
        <v>10154000</v>
      </c>
      <c r="H44" s="181" t="s">
        <v>6332</v>
      </c>
      <c r="I44" s="181" t="s">
        <v>25</v>
      </c>
      <c r="J44" s="181">
        <v>2</v>
      </c>
      <c r="K44" s="181" t="s">
        <v>6334</v>
      </c>
      <c r="L44" s="181" t="s">
        <v>6333</v>
      </c>
      <c r="M44" s="182">
        <v>44658</v>
      </c>
      <c r="N44" s="191" t="s">
        <v>6374</v>
      </c>
      <c r="O44" s="183">
        <v>275</v>
      </c>
      <c r="P44" s="183" t="s">
        <v>6371</v>
      </c>
      <c r="Q44" s="183" t="s">
        <v>25</v>
      </c>
      <c r="R44" s="183">
        <v>2</v>
      </c>
      <c r="S44" s="183" t="s">
        <v>6373</v>
      </c>
      <c r="T44" s="183" t="s">
        <v>6372</v>
      </c>
      <c r="U44" s="184">
        <v>44658</v>
      </c>
      <c r="V44" s="191" t="s">
        <v>6378</v>
      </c>
      <c r="W44" s="181">
        <v>520000</v>
      </c>
      <c r="X44" s="181" t="s">
        <v>6375</v>
      </c>
      <c r="Y44" s="181" t="s">
        <v>25</v>
      </c>
      <c r="Z44" s="181">
        <v>2</v>
      </c>
      <c r="AA44" s="181" t="s">
        <v>6377</v>
      </c>
      <c r="AB44" s="181" t="s">
        <v>6376</v>
      </c>
      <c r="AC44" s="182">
        <v>44658</v>
      </c>
      <c r="AD44" s="191" t="s">
        <v>6381</v>
      </c>
      <c r="AE44" s="189">
        <v>404000</v>
      </c>
      <c r="AF44" s="189" t="s">
        <v>6379</v>
      </c>
      <c r="AG44" s="189" t="s">
        <v>25</v>
      </c>
      <c r="AH44" s="189">
        <v>2</v>
      </c>
      <c r="AI44" s="189" t="s">
        <v>6380</v>
      </c>
      <c r="AJ44" s="189" t="s">
        <v>5609</v>
      </c>
      <c r="AK44" s="190">
        <v>44658</v>
      </c>
      <c r="AL44" s="191" t="s">
        <v>6382</v>
      </c>
      <c r="AM44" s="181">
        <v>404000</v>
      </c>
      <c r="AN44" s="181" t="s">
        <v>6379</v>
      </c>
      <c r="AO44" s="181" t="s">
        <v>25</v>
      </c>
      <c r="AP44" s="181">
        <v>2</v>
      </c>
      <c r="AQ44" s="181" t="s">
        <v>6380</v>
      </c>
      <c r="AR44" s="181" t="s">
        <v>5609</v>
      </c>
      <c r="AS44" s="182">
        <v>44658</v>
      </c>
      <c r="AT44" s="192" t="s">
        <v>9093</v>
      </c>
      <c r="AU44" s="189" t="e">
        <v>#N/A</v>
      </c>
      <c r="AV44" s="189" t="e">
        <v>#N/A</v>
      </c>
      <c r="AW44" s="189" t="e">
        <v>#N/A</v>
      </c>
      <c r="AX44" s="189" t="e">
        <v>#N/A</v>
      </c>
      <c r="AY44" s="189" t="e">
        <v>#N/A</v>
      </c>
      <c r="AZ44" s="189" t="e">
        <v>#N/A</v>
      </c>
      <c r="BA44" s="190" t="e">
        <v>#N/A</v>
      </c>
      <c r="BB44" s="191" t="s">
        <v>9094</v>
      </c>
      <c r="BC44" s="181" t="e">
        <v>#N/A</v>
      </c>
      <c r="BD44" s="181" t="e">
        <v>#N/A</v>
      </c>
      <c r="BE44" s="181" t="e">
        <v>#N/A</v>
      </c>
      <c r="BF44" s="181" t="e">
        <v>#N/A</v>
      </c>
      <c r="BG44" s="181" t="e">
        <v>#N/A</v>
      </c>
      <c r="BH44" s="181" t="e">
        <v>#N/A</v>
      </c>
      <c r="BI44" s="182" t="e">
        <v>#N/A</v>
      </c>
      <c r="BJ44" s="192" t="s">
        <v>6385</v>
      </c>
      <c r="BK44" s="192">
        <v>0</v>
      </c>
      <c r="BL44" s="192" t="s">
        <v>6383</v>
      </c>
      <c r="BM44" s="192" t="s">
        <v>25</v>
      </c>
      <c r="BN44" s="192">
        <v>2</v>
      </c>
      <c r="BO44" s="192" t="s">
        <v>6384</v>
      </c>
      <c r="BP44" s="189" t="s">
        <v>1773</v>
      </c>
      <c r="BQ44" s="193">
        <v>44658</v>
      </c>
      <c r="BR44" s="191" t="s">
        <v>9095</v>
      </c>
      <c r="BS44" s="185" t="e">
        <v>#N/A</v>
      </c>
      <c r="BT44" s="185" t="e">
        <v>#N/A</v>
      </c>
      <c r="BU44" s="185" t="e">
        <v>#N/A</v>
      </c>
      <c r="BV44" s="185" t="e">
        <v>#N/A</v>
      </c>
      <c r="BW44" s="185" t="e">
        <v>#N/A</v>
      </c>
      <c r="BX44" s="185" t="e">
        <v>#N/A</v>
      </c>
      <c r="BY44" s="182" t="e">
        <v>#N/A</v>
      </c>
      <c r="BZ44" s="192" t="s">
        <v>9096</v>
      </c>
      <c r="CA44" s="192" t="e">
        <v>#N/A</v>
      </c>
      <c r="CB44" s="192" t="e">
        <v>#N/A</v>
      </c>
      <c r="CC44" s="192" t="e">
        <v>#N/A</v>
      </c>
      <c r="CD44" s="192" t="e">
        <v>#N/A</v>
      </c>
      <c r="CE44" s="192" t="e">
        <v>#N/A</v>
      </c>
      <c r="CF44" s="192" t="e">
        <v>#N/A</v>
      </c>
      <c r="CG44" s="193" t="e">
        <v>#N/A</v>
      </c>
      <c r="CH44" s="191" t="s">
        <v>9097</v>
      </c>
      <c r="CI44" s="192" t="e">
        <v>#N/A</v>
      </c>
      <c r="CJ44" s="192" t="e">
        <v>#N/A</v>
      </c>
      <c r="CK44" s="192" t="e">
        <v>#N/A</v>
      </c>
      <c r="CL44" s="192" t="e">
        <v>#N/A</v>
      </c>
      <c r="CM44" s="192" t="e">
        <v>#N/A</v>
      </c>
      <c r="CN44" s="192" t="e">
        <v>#N/A</v>
      </c>
      <c r="CO44" s="194" t="e">
        <v>#N/A</v>
      </c>
      <c r="CP44" s="192" t="s">
        <v>9098</v>
      </c>
      <c r="CQ44" s="185" t="e">
        <v>#N/A</v>
      </c>
      <c r="CR44" s="185" t="e">
        <v>#N/A</v>
      </c>
      <c r="CS44" s="185" t="e">
        <v>#N/A</v>
      </c>
      <c r="CT44" s="185" t="e">
        <v>#N/A</v>
      </c>
      <c r="CU44" s="185" t="e">
        <v>#N/A</v>
      </c>
      <c r="CV44" s="185" t="e">
        <v>#N/A</v>
      </c>
      <c r="CW44" s="182" t="e">
        <v>#N/A</v>
      </c>
      <c r="CX44" s="192" t="s">
        <v>6390</v>
      </c>
      <c r="CY44" s="189">
        <v>0</v>
      </c>
      <c r="CZ44" s="189" t="s">
        <v>6387</v>
      </c>
      <c r="DA44" s="189" t="s">
        <v>25</v>
      </c>
      <c r="DB44" s="189">
        <v>2</v>
      </c>
      <c r="DC44" s="189" t="s">
        <v>6389</v>
      </c>
      <c r="DD44" s="189" t="s">
        <v>6388</v>
      </c>
      <c r="DE44" s="195">
        <v>44658</v>
      </c>
      <c r="DF44" s="191" t="s">
        <v>6391</v>
      </c>
      <c r="DG44" s="181">
        <v>116000</v>
      </c>
      <c r="DH44" s="185" t="s">
        <v>6387</v>
      </c>
      <c r="DI44" s="185" t="s">
        <v>25</v>
      </c>
      <c r="DJ44" s="185">
        <v>2</v>
      </c>
      <c r="DK44" s="185" t="s">
        <v>6389</v>
      </c>
      <c r="DL44" s="185" t="s">
        <v>6388</v>
      </c>
      <c r="DM44" s="182">
        <v>44658</v>
      </c>
      <c r="DN44" s="192" t="s">
        <v>6392</v>
      </c>
      <c r="DO44" s="189">
        <v>404000</v>
      </c>
      <c r="DP44" s="192" t="s">
        <v>6387</v>
      </c>
      <c r="DQ44" s="192" t="s">
        <v>25</v>
      </c>
      <c r="DR44" s="192">
        <v>2</v>
      </c>
      <c r="DS44" s="192" t="s">
        <v>6389</v>
      </c>
      <c r="DT44" s="192" t="s">
        <v>6388</v>
      </c>
      <c r="DU44" s="193">
        <v>44658</v>
      </c>
      <c r="DV44" s="191" t="s">
        <v>6393</v>
      </c>
      <c r="DW44" s="181">
        <v>0</v>
      </c>
      <c r="DX44" s="185" t="s">
        <v>6387</v>
      </c>
      <c r="DY44" s="185" t="s">
        <v>25</v>
      </c>
      <c r="DZ44" s="185">
        <v>2</v>
      </c>
      <c r="EA44" s="185" t="s">
        <v>6389</v>
      </c>
      <c r="EB44" s="185" t="s">
        <v>6388</v>
      </c>
      <c r="EC44" s="182">
        <v>44658</v>
      </c>
      <c r="ED44" s="192" t="s">
        <v>6394</v>
      </c>
      <c r="EE44" s="189">
        <v>0</v>
      </c>
      <c r="EF44" s="192" t="s">
        <v>6387</v>
      </c>
      <c r="EG44" s="192" t="s">
        <v>25</v>
      </c>
      <c r="EH44" s="192">
        <v>2</v>
      </c>
      <c r="EI44" s="192" t="s">
        <v>6389</v>
      </c>
      <c r="EJ44" s="192" t="s">
        <v>6388</v>
      </c>
      <c r="EK44" s="193">
        <v>44658</v>
      </c>
      <c r="EL44" s="191" t="s">
        <v>6395</v>
      </c>
      <c r="EM44" s="181">
        <v>0</v>
      </c>
      <c r="EN44" s="185" t="s">
        <v>6387</v>
      </c>
      <c r="EO44" s="185" t="s">
        <v>25</v>
      </c>
      <c r="EP44" s="185">
        <v>2</v>
      </c>
      <c r="EQ44" s="185" t="s">
        <v>6389</v>
      </c>
      <c r="ER44" s="185" t="s">
        <v>6388</v>
      </c>
      <c r="ES44" s="182">
        <v>44658</v>
      </c>
      <c r="ET44" s="192" t="s">
        <v>6386</v>
      </c>
      <c r="EU44" s="192">
        <v>0</v>
      </c>
      <c r="EV44" s="192" t="s">
        <v>6383</v>
      </c>
      <c r="EW44" s="192" t="s">
        <v>25</v>
      </c>
      <c r="EX44" s="192">
        <v>2</v>
      </c>
      <c r="EY44" s="192" t="s">
        <v>6384</v>
      </c>
      <c r="EZ44" s="192" t="s">
        <v>1773</v>
      </c>
      <c r="FA44" s="193">
        <v>44658</v>
      </c>
      <c r="FB44" s="191" t="s">
        <v>6397</v>
      </c>
      <c r="FC44" s="185">
        <v>2</v>
      </c>
      <c r="FD44" s="185" t="s">
        <v>6387</v>
      </c>
      <c r="FE44" s="185" t="s">
        <v>25</v>
      </c>
      <c r="FF44" s="185">
        <v>2</v>
      </c>
      <c r="FG44" s="185" t="s">
        <v>6396</v>
      </c>
      <c r="FH44" s="185" t="s">
        <v>6388</v>
      </c>
      <c r="FI44" s="182">
        <v>44658</v>
      </c>
      <c r="FJ44" s="191" t="s">
        <v>9099</v>
      </c>
      <c r="FK44" s="192" t="e">
        <v>#N/A</v>
      </c>
      <c r="FL44" s="192" t="e">
        <v>#N/A</v>
      </c>
      <c r="FM44" s="192" t="e">
        <v>#N/A</v>
      </c>
      <c r="FN44" s="192" t="e">
        <v>#N/A</v>
      </c>
      <c r="FO44" s="192" t="e">
        <v>#N/A</v>
      </c>
      <c r="FP44" s="189" t="e">
        <v>#N/A</v>
      </c>
      <c r="FQ44" s="190" t="e">
        <v>#N/A</v>
      </c>
      <c r="FR44" s="191" t="s">
        <v>9100</v>
      </c>
      <c r="FS44" s="185" t="e">
        <v>#N/A</v>
      </c>
      <c r="FT44" s="185" t="e">
        <v>#N/A</v>
      </c>
      <c r="FU44" s="185" t="e">
        <v>#N/A</v>
      </c>
      <c r="FV44" s="185" t="e">
        <v>#N/A</v>
      </c>
      <c r="FW44" s="185" t="e">
        <v>#N/A</v>
      </c>
      <c r="FX44" s="185" t="e">
        <v>#N/A</v>
      </c>
      <c r="FY44" s="182" t="e">
        <v>#N/A</v>
      </c>
      <c r="FZ44" s="192" t="s">
        <v>5491</v>
      </c>
      <c r="GA44" s="192">
        <v>0</v>
      </c>
      <c r="GB44" s="192" t="s">
        <v>2484</v>
      </c>
      <c r="GC44" s="192" t="s">
        <v>25</v>
      </c>
      <c r="GD44" s="192">
        <v>2</v>
      </c>
      <c r="GE44" s="192" t="s">
        <v>17</v>
      </c>
      <c r="GF44" s="192" t="s">
        <v>17</v>
      </c>
      <c r="GG44" s="193">
        <v>44620</v>
      </c>
      <c r="GH44" s="191" t="s">
        <v>5497</v>
      </c>
      <c r="GI44" s="185">
        <v>0</v>
      </c>
      <c r="GJ44" s="185" t="s">
        <v>2484</v>
      </c>
      <c r="GK44" s="185" t="s">
        <v>25</v>
      </c>
      <c r="GL44" s="185">
        <v>2</v>
      </c>
      <c r="GM44" s="185" t="s">
        <v>17</v>
      </c>
      <c r="GN44" s="185" t="s">
        <v>17</v>
      </c>
      <c r="GO44" s="182">
        <v>44620</v>
      </c>
      <c r="GP44" s="192" t="s">
        <v>5492</v>
      </c>
      <c r="GQ44" s="192">
        <v>1</v>
      </c>
      <c r="GR44" s="192" t="s">
        <v>2484</v>
      </c>
      <c r="GS44" s="192" t="s">
        <v>25</v>
      </c>
      <c r="GT44" s="192">
        <v>2</v>
      </c>
      <c r="GU44" s="192" t="s">
        <v>17</v>
      </c>
      <c r="GV44" s="192" t="s">
        <v>17</v>
      </c>
      <c r="GW44" s="193">
        <v>44620</v>
      </c>
      <c r="GX44" s="191" t="s">
        <v>5498</v>
      </c>
      <c r="GY44" s="185">
        <v>0</v>
      </c>
      <c r="GZ44" s="185" t="s">
        <v>2484</v>
      </c>
      <c r="HA44" s="185" t="s">
        <v>25</v>
      </c>
      <c r="HB44" s="185">
        <v>2</v>
      </c>
      <c r="HC44" s="185" t="s">
        <v>17</v>
      </c>
      <c r="HD44" s="185" t="s">
        <v>17</v>
      </c>
      <c r="HE44" s="182">
        <v>44620</v>
      </c>
      <c r="HF44" s="192" t="s">
        <v>5490</v>
      </c>
      <c r="HG44" s="192">
        <v>0</v>
      </c>
      <c r="HH44" s="192" t="s">
        <v>2484</v>
      </c>
      <c r="HI44" s="192" t="s">
        <v>25</v>
      </c>
      <c r="HJ44" s="192">
        <v>2</v>
      </c>
      <c r="HK44" s="192" t="s">
        <v>17</v>
      </c>
      <c r="HL44" s="192" t="s">
        <v>17</v>
      </c>
      <c r="HM44" s="193">
        <v>44620</v>
      </c>
      <c r="HN44" s="191" t="s">
        <v>5496</v>
      </c>
      <c r="HO44" s="185">
        <v>0</v>
      </c>
      <c r="HP44" s="185" t="s">
        <v>2484</v>
      </c>
      <c r="HQ44" s="185" t="s">
        <v>25</v>
      </c>
      <c r="HR44" s="185">
        <v>2</v>
      </c>
      <c r="HS44" s="185" t="s">
        <v>17</v>
      </c>
      <c r="HT44" s="185" t="s">
        <v>17</v>
      </c>
      <c r="HU44" s="182">
        <v>44620</v>
      </c>
      <c r="HV44" s="192" t="s">
        <v>5493</v>
      </c>
      <c r="HW44" s="192">
        <v>0</v>
      </c>
      <c r="HX44" s="192" t="s">
        <v>2484</v>
      </c>
      <c r="HY44" s="192" t="s">
        <v>25</v>
      </c>
      <c r="HZ44" s="192">
        <v>2</v>
      </c>
      <c r="IA44" s="192" t="s">
        <v>17</v>
      </c>
      <c r="IB44" s="192" t="s">
        <v>17</v>
      </c>
      <c r="IC44" s="193">
        <v>44620</v>
      </c>
      <c r="ID44" s="191" t="s">
        <v>5495</v>
      </c>
      <c r="IE44" s="185">
        <v>0</v>
      </c>
      <c r="IF44" s="185" t="s">
        <v>2484</v>
      </c>
      <c r="IG44" s="185" t="s">
        <v>25</v>
      </c>
      <c r="IH44" s="185">
        <v>2</v>
      </c>
      <c r="II44" s="185" t="s">
        <v>17</v>
      </c>
      <c r="IJ44" s="185" t="s">
        <v>17</v>
      </c>
      <c r="IK44" s="182">
        <v>44620</v>
      </c>
      <c r="IL44" s="192" t="s">
        <v>5494</v>
      </c>
      <c r="IM44" s="192">
        <v>0</v>
      </c>
      <c r="IN44" s="192" t="s">
        <v>2484</v>
      </c>
      <c r="IO44" s="192" t="s">
        <v>25</v>
      </c>
      <c r="IP44" s="192">
        <v>2</v>
      </c>
      <c r="IQ44" s="192" t="s">
        <v>17</v>
      </c>
      <c r="IR44" s="192" t="s">
        <v>17</v>
      </c>
      <c r="IS44" s="193">
        <v>44620</v>
      </c>
    </row>
    <row r="45" spans="1:253" s="187" customFormat="1" ht="13" customHeight="1" x14ac:dyDescent="0.25">
      <c r="A45" s="187" t="s">
        <v>1166</v>
      </c>
      <c r="B45" s="187" t="s">
        <v>8509</v>
      </c>
      <c r="C45" s="187" t="s">
        <v>1167</v>
      </c>
      <c r="D45" s="187" t="s">
        <v>1168</v>
      </c>
      <c r="E45" s="187" t="s">
        <v>8060</v>
      </c>
      <c r="F45" s="187" t="s">
        <v>6843</v>
      </c>
      <c r="G45" s="180">
        <v>270213000</v>
      </c>
      <c r="H45" s="181" t="s">
        <v>6840</v>
      </c>
      <c r="I45" s="181" t="s">
        <v>25</v>
      </c>
      <c r="J45" s="181">
        <v>2</v>
      </c>
      <c r="K45" s="181" t="s">
        <v>6842</v>
      </c>
      <c r="L45" s="181" t="s">
        <v>6841</v>
      </c>
      <c r="M45" s="182">
        <v>44683</v>
      </c>
      <c r="N45" s="191" t="s">
        <v>6847</v>
      </c>
      <c r="O45" s="183">
        <v>421991</v>
      </c>
      <c r="P45" s="183" t="s">
        <v>6844</v>
      </c>
      <c r="Q45" s="183" t="s">
        <v>50</v>
      </c>
      <c r="R45" s="183">
        <v>1</v>
      </c>
      <c r="S45" s="183" t="s">
        <v>6846</v>
      </c>
      <c r="T45" s="183" t="s">
        <v>6845</v>
      </c>
      <c r="U45" s="184">
        <v>44683</v>
      </c>
      <c r="V45" s="191" t="s">
        <v>6849</v>
      </c>
      <c r="W45" s="181">
        <v>5438000</v>
      </c>
      <c r="X45" s="181" t="s">
        <v>6844</v>
      </c>
      <c r="Y45" s="181" t="s">
        <v>25</v>
      </c>
      <c r="Z45" s="181">
        <v>2</v>
      </c>
      <c r="AA45" s="181" t="s">
        <v>6848</v>
      </c>
      <c r="AB45" s="181" t="s">
        <v>6845</v>
      </c>
      <c r="AC45" s="182">
        <v>44683</v>
      </c>
      <c r="AD45" s="191" t="s">
        <v>6851</v>
      </c>
      <c r="AE45" s="189">
        <v>5438000</v>
      </c>
      <c r="AF45" s="189" t="s">
        <v>6844</v>
      </c>
      <c r="AG45" s="189" t="s">
        <v>25</v>
      </c>
      <c r="AH45" s="189">
        <v>2</v>
      </c>
      <c r="AI45" s="189" t="s">
        <v>6850</v>
      </c>
      <c r="AJ45" s="189" t="s">
        <v>6845</v>
      </c>
      <c r="AK45" s="190">
        <v>44683</v>
      </c>
      <c r="AL45" s="191" t="s">
        <v>5593</v>
      </c>
      <c r="AM45" s="181">
        <v>100000</v>
      </c>
      <c r="AN45" s="181" t="s">
        <v>5590</v>
      </c>
      <c r="AO45" s="181" t="s">
        <v>22</v>
      </c>
      <c r="AP45" s="181">
        <v>3</v>
      </c>
      <c r="AQ45" s="181" t="s">
        <v>5592</v>
      </c>
      <c r="AR45" s="181" t="s">
        <v>5591</v>
      </c>
      <c r="AS45" s="182">
        <v>44628</v>
      </c>
      <c r="AT45" s="192" t="s">
        <v>1175</v>
      </c>
      <c r="AU45" s="189" t="s">
        <v>17</v>
      </c>
      <c r="AV45" s="189" t="s">
        <v>17</v>
      </c>
      <c r="AW45" s="189" t="s">
        <v>17</v>
      </c>
      <c r="AX45" s="189" t="s">
        <v>17</v>
      </c>
      <c r="AY45" s="189" t="s">
        <v>1157</v>
      </c>
      <c r="AZ45" s="189" t="s">
        <v>17</v>
      </c>
      <c r="BA45" s="190">
        <v>43676</v>
      </c>
      <c r="BB45" s="191" t="s">
        <v>1174</v>
      </c>
      <c r="BC45" s="181" t="s">
        <v>17</v>
      </c>
      <c r="BD45" s="181" t="s">
        <v>17</v>
      </c>
      <c r="BE45" s="181" t="s">
        <v>17</v>
      </c>
      <c r="BF45" s="181" t="s">
        <v>17</v>
      </c>
      <c r="BG45" s="181" t="s">
        <v>1157</v>
      </c>
      <c r="BH45" s="181" t="s">
        <v>17</v>
      </c>
      <c r="BI45" s="182">
        <v>43676</v>
      </c>
      <c r="BJ45" s="192" t="s">
        <v>7608</v>
      </c>
      <c r="BK45" s="192">
        <v>35</v>
      </c>
      <c r="BL45" s="192" t="s">
        <v>7159</v>
      </c>
      <c r="BM45" s="192" t="s">
        <v>22</v>
      </c>
      <c r="BN45" s="192">
        <v>3</v>
      </c>
      <c r="BO45" s="192" t="s">
        <v>7607</v>
      </c>
      <c r="BP45" s="189" t="s">
        <v>1773</v>
      </c>
      <c r="BQ45" s="193">
        <v>44712</v>
      </c>
      <c r="BR45" s="191" t="s">
        <v>1169</v>
      </c>
      <c r="BS45" s="185" t="s">
        <v>17</v>
      </c>
      <c r="BT45" s="185" t="s">
        <v>17</v>
      </c>
      <c r="BU45" s="185" t="s">
        <v>17</v>
      </c>
      <c r="BV45" s="185" t="s">
        <v>17</v>
      </c>
      <c r="BW45" s="185" t="s">
        <v>1157</v>
      </c>
      <c r="BX45" s="185" t="s">
        <v>17</v>
      </c>
      <c r="BY45" s="182">
        <v>43676</v>
      </c>
      <c r="BZ45" s="192" t="s">
        <v>1170</v>
      </c>
      <c r="CA45" s="192" t="s">
        <v>17</v>
      </c>
      <c r="CB45" s="192" t="s">
        <v>17</v>
      </c>
      <c r="CC45" s="192" t="s">
        <v>17</v>
      </c>
      <c r="CD45" s="192" t="s">
        <v>17</v>
      </c>
      <c r="CE45" s="192" t="s">
        <v>1157</v>
      </c>
      <c r="CF45" s="192" t="s">
        <v>17</v>
      </c>
      <c r="CG45" s="193">
        <v>43676</v>
      </c>
      <c r="CH45" s="191" t="s">
        <v>9101</v>
      </c>
      <c r="CI45" s="192" t="e">
        <v>#N/A</v>
      </c>
      <c r="CJ45" s="192" t="e">
        <v>#N/A</v>
      </c>
      <c r="CK45" s="192" t="e">
        <v>#N/A</v>
      </c>
      <c r="CL45" s="192" t="e">
        <v>#N/A</v>
      </c>
      <c r="CM45" s="192" t="e">
        <v>#N/A</v>
      </c>
      <c r="CN45" s="192" t="e">
        <v>#N/A</v>
      </c>
      <c r="CO45" s="194" t="e">
        <v>#N/A</v>
      </c>
      <c r="CP45" s="192" t="s">
        <v>1173</v>
      </c>
      <c r="CQ45" s="185" t="s">
        <v>17</v>
      </c>
      <c r="CR45" s="185" t="s">
        <v>17</v>
      </c>
      <c r="CS45" s="185" t="s">
        <v>17</v>
      </c>
      <c r="CT45" s="185" t="s">
        <v>17</v>
      </c>
      <c r="CU45" s="185" t="s">
        <v>1157</v>
      </c>
      <c r="CV45" s="185" t="s">
        <v>17</v>
      </c>
      <c r="CW45" s="182">
        <v>43676</v>
      </c>
      <c r="CX45" s="192" t="s">
        <v>6853</v>
      </c>
      <c r="CY45" s="189">
        <v>100000</v>
      </c>
      <c r="CZ45" s="189" t="s">
        <v>5590</v>
      </c>
      <c r="DA45" s="189" t="s">
        <v>22</v>
      </c>
      <c r="DB45" s="189">
        <v>3</v>
      </c>
      <c r="DC45" s="189" t="s">
        <v>6860</v>
      </c>
      <c r="DD45" s="189" t="s">
        <v>5591</v>
      </c>
      <c r="DE45" s="195">
        <v>44683</v>
      </c>
      <c r="DF45" s="191" t="s">
        <v>6857</v>
      </c>
      <c r="DG45" s="181">
        <v>5338000</v>
      </c>
      <c r="DH45" s="185" t="s">
        <v>6854</v>
      </c>
      <c r="DI45" s="185" t="s">
        <v>25</v>
      </c>
      <c r="DJ45" s="185">
        <v>2</v>
      </c>
      <c r="DK45" s="185" t="s">
        <v>6856</v>
      </c>
      <c r="DL45" s="185" t="s">
        <v>6855</v>
      </c>
      <c r="DM45" s="182">
        <v>44683</v>
      </c>
      <c r="DN45" s="192" t="s">
        <v>6859</v>
      </c>
      <c r="DO45" s="189">
        <v>0</v>
      </c>
      <c r="DP45" s="192" t="s">
        <v>17</v>
      </c>
      <c r="DQ45" s="192" t="s">
        <v>22</v>
      </c>
      <c r="DR45" s="192">
        <v>3</v>
      </c>
      <c r="DS45" s="192" t="s">
        <v>6858</v>
      </c>
      <c r="DT45" s="192" t="s">
        <v>17</v>
      </c>
      <c r="DU45" s="193">
        <v>44683</v>
      </c>
      <c r="DV45" s="191" t="s">
        <v>6861</v>
      </c>
      <c r="DW45" s="181">
        <v>100000</v>
      </c>
      <c r="DX45" s="185" t="s">
        <v>5590</v>
      </c>
      <c r="DY45" s="185" t="s">
        <v>22</v>
      </c>
      <c r="DZ45" s="185">
        <v>3</v>
      </c>
      <c r="EA45" s="185" t="s">
        <v>6860</v>
      </c>
      <c r="EB45" s="185" t="s">
        <v>5591</v>
      </c>
      <c r="EC45" s="182">
        <v>44683</v>
      </c>
      <c r="ED45" s="192" t="s">
        <v>6862</v>
      </c>
      <c r="EE45" s="189">
        <v>0</v>
      </c>
      <c r="EF45" s="192" t="s">
        <v>17</v>
      </c>
      <c r="EG45" s="192" t="s">
        <v>22</v>
      </c>
      <c r="EH45" s="192">
        <v>3</v>
      </c>
      <c r="EI45" s="192" t="s">
        <v>6858</v>
      </c>
      <c r="EJ45" s="192" t="s">
        <v>17</v>
      </c>
      <c r="EK45" s="193">
        <v>44683</v>
      </c>
      <c r="EL45" s="191" t="s">
        <v>6863</v>
      </c>
      <c r="EM45" s="181">
        <v>0</v>
      </c>
      <c r="EN45" s="185" t="s">
        <v>17</v>
      </c>
      <c r="EO45" s="185" t="s">
        <v>22</v>
      </c>
      <c r="EP45" s="185">
        <v>3</v>
      </c>
      <c r="EQ45" s="185" t="s">
        <v>6858</v>
      </c>
      <c r="ER45" s="185" t="s">
        <v>17</v>
      </c>
      <c r="ES45" s="182">
        <v>44683</v>
      </c>
      <c r="ET45" s="192" t="s">
        <v>7610</v>
      </c>
      <c r="EU45" s="192">
        <v>35</v>
      </c>
      <c r="EV45" s="192" t="s">
        <v>7609</v>
      </c>
      <c r="EW45" s="192" t="s">
        <v>22</v>
      </c>
      <c r="EX45" s="192">
        <v>3</v>
      </c>
      <c r="EY45" s="192" t="s">
        <v>7607</v>
      </c>
      <c r="EZ45" s="192" t="s">
        <v>1773</v>
      </c>
      <c r="FA45" s="193">
        <v>44712</v>
      </c>
      <c r="FB45" s="191" t="s">
        <v>1172</v>
      </c>
      <c r="FC45" s="185">
        <v>4</v>
      </c>
      <c r="FD45" s="185" t="s">
        <v>17</v>
      </c>
      <c r="FE45" s="185" t="s">
        <v>50</v>
      </c>
      <c r="FF45" s="185">
        <v>1</v>
      </c>
      <c r="FG45" s="185" t="s">
        <v>1171</v>
      </c>
      <c r="FH45" s="185" t="s">
        <v>17</v>
      </c>
      <c r="FI45" s="182">
        <v>43676</v>
      </c>
      <c r="FJ45" s="191" t="s">
        <v>1176</v>
      </c>
      <c r="FK45" s="192" t="s">
        <v>17</v>
      </c>
      <c r="FL45" s="192" t="s">
        <v>17</v>
      </c>
      <c r="FM45" s="192" t="s">
        <v>17</v>
      </c>
      <c r="FN45" s="192" t="s">
        <v>17</v>
      </c>
      <c r="FO45" s="192" t="s">
        <v>1157</v>
      </c>
      <c r="FP45" s="189" t="s">
        <v>17</v>
      </c>
      <c r="FQ45" s="190">
        <v>43676</v>
      </c>
      <c r="FR45" s="191" t="s">
        <v>1177</v>
      </c>
      <c r="FS45" s="185" t="s">
        <v>17</v>
      </c>
      <c r="FT45" s="185" t="s">
        <v>17</v>
      </c>
      <c r="FU45" s="185" t="s">
        <v>17</v>
      </c>
      <c r="FV45" s="185" t="s">
        <v>17</v>
      </c>
      <c r="FW45" s="185" t="s">
        <v>1157</v>
      </c>
      <c r="FX45" s="185" t="s">
        <v>17</v>
      </c>
      <c r="FY45" s="182">
        <v>43676</v>
      </c>
      <c r="FZ45" s="192" t="s">
        <v>3336</v>
      </c>
      <c r="GA45" s="192">
        <v>1</v>
      </c>
      <c r="GB45" s="192" t="s">
        <v>2484</v>
      </c>
      <c r="GC45" s="192" t="s">
        <v>25</v>
      </c>
      <c r="GD45" s="192">
        <v>2</v>
      </c>
      <c r="GE45" s="192" t="s">
        <v>17</v>
      </c>
      <c r="GF45" s="192" t="s">
        <v>17</v>
      </c>
      <c r="GG45" s="193">
        <v>44494</v>
      </c>
      <c r="GH45" s="191" t="s">
        <v>3342</v>
      </c>
      <c r="GI45" s="185">
        <v>2</v>
      </c>
      <c r="GJ45" s="185" t="s">
        <v>2484</v>
      </c>
      <c r="GK45" s="185" t="s">
        <v>25</v>
      </c>
      <c r="GL45" s="185">
        <v>2</v>
      </c>
      <c r="GM45" s="185" t="s">
        <v>17</v>
      </c>
      <c r="GN45" s="185" t="s">
        <v>17</v>
      </c>
      <c r="GO45" s="182">
        <v>44494</v>
      </c>
      <c r="GP45" s="192" t="s">
        <v>3337</v>
      </c>
      <c r="GQ45" s="192">
        <v>2</v>
      </c>
      <c r="GR45" s="192" t="s">
        <v>2484</v>
      </c>
      <c r="GS45" s="192" t="s">
        <v>25</v>
      </c>
      <c r="GT45" s="192">
        <v>2</v>
      </c>
      <c r="GU45" s="192" t="s">
        <v>17</v>
      </c>
      <c r="GV45" s="192" t="s">
        <v>17</v>
      </c>
      <c r="GW45" s="193">
        <v>44494</v>
      </c>
      <c r="GX45" s="191" t="s">
        <v>3343</v>
      </c>
      <c r="GY45" s="185">
        <v>0</v>
      </c>
      <c r="GZ45" s="185" t="s">
        <v>2484</v>
      </c>
      <c r="HA45" s="185" t="s">
        <v>25</v>
      </c>
      <c r="HB45" s="185">
        <v>2</v>
      </c>
      <c r="HC45" s="185" t="s">
        <v>17</v>
      </c>
      <c r="HD45" s="185" t="s">
        <v>17</v>
      </c>
      <c r="HE45" s="182">
        <v>44494</v>
      </c>
      <c r="HF45" s="192" t="s">
        <v>3335</v>
      </c>
      <c r="HG45" s="192">
        <v>2</v>
      </c>
      <c r="HH45" s="192" t="s">
        <v>2484</v>
      </c>
      <c r="HI45" s="192" t="s">
        <v>25</v>
      </c>
      <c r="HJ45" s="192">
        <v>2</v>
      </c>
      <c r="HK45" s="192" t="s">
        <v>17</v>
      </c>
      <c r="HL45" s="192" t="s">
        <v>17</v>
      </c>
      <c r="HM45" s="193">
        <v>44494</v>
      </c>
      <c r="HN45" s="191" t="s">
        <v>3341</v>
      </c>
      <c r="HO45" s="185">
        <v>2</v>
      </c>
      <c r="HP45" s="185" t="s">
        <v>2484</v>
      </c>
      <c r="HQ45" s="185" t="s">
        <v>25</v>
      </c>
      <c r="HR45" s="185">
        <v>2</v>
      </c>
      <c r="HS45" s="185" t="s">
        <v>17</v>
      </c>
      <c r="HT45" s="185" t="s">
        <v>17</v>
      </c>
      <c r="HU45" s="182">
        <v>44494</v>
      </c>
      <c r="HV45" s="192" t="s">
        <v>3338</v>
      </c>
      <c r="HW45" s="192">
        <v>2</v>
      </c>
      <c r="HX45" s="192" t="s">
        <v>2484</v>
      </c>
      <c r="HY45" s="192" t="s">
        <v>25</v>
      </c>
      <c r="HZ45" s="192">
        <v>2</v>
      </c>
      <c r="IA45" s="192" t="s">
        <v>17</v>
      </c>
      <c r="IB45" s="192" t="s">
        <v>17</v>
      </c>
      <c r="IC45" s="193">
        <v>44494</v>
      </c>
      <c r="ID45" s="191" t="s">
        <v>3340</v>
      </c>
      <c r="IE45" s="185">
        <v>1</v>
      </c>
      <c r="IF45" s="185" t="s">
        <v>2484</v>
      </c>
      <c r="IG45" s="185" t="s">
        <v>25</v>
      </c>
      <c r="IH45" s="185">
        <v>2</v>
      </c>
      <c r="II45" s="185" t="s">
        <v>17</v>
      </c>
      <c r="IJ45" s="185" t="s">
        <v>17</v>
      </c>
      <c r="IK45" s="182">
        <v>44494</v>
      </c>
      <c r="IL45" s="192" t="s">
        <v>3339</v>
      </c>
      <c r="IM45" s="192">
        <v>1</v>
      </c>
      <c r="IN45" s="192" t="s">
        <v>2484</v>
      </c>
      <c r="IO45" s="192" t="s">
        <v>25</v>
      </c>
      <c r="IP45" s="192">
        <v>2</v>
      </c>
      <c r="IQ45" s="192" t="s">
        <v>17</v>
      </c>
      <c r="IR45" s="192" t="s">
        <v>17</v>
      </c>
      <c r="IS45" s="193">
        <v>44494</v>
      </c>
    </row>
    <row r="46" spans="1:253" s="187" customFormat="1" ht="13" customHeight="1" x14ac:dyDescent="0.25">
      <c r="A46" s="187" t="s">
        <v>883</v>
      </c>
      <c r="B46" s="187" t="s">
        <v>8509</v>
      </c>
      <c r="C46" s="187" t="s">
        <v>884</v>
      </c>
      <c r="D46" s="187" t="s">
        <v>885</v>
      </c>
      <c r="E46" s="187" t="s">
        <v>8061</v>
      </c>
      <c r="F46" s="187" t="s">
        <v>2032</v>
      </c>
      <c r="G46" s="180">
        <v>1353520000</v>
      </c>
      <c r="H46" s="181" t="s">
        <v>2029</v>
      </c>
      <c r="I46" s="181" t="s">
        <v>25</v>
      </c>
      <c r="J46" s="181">
        <v>2</v>
      </c>
      <c r="K46" s="181" t="s">
        <v>2031</v>
      </c>
      <c r="L46" s="181" t="s">
        <v>2030</v>
      </c>
      <c r="M46" s="182">
        <v>44223</v>
      </c>
      <c r="N46" s="191" t="s">
        <v>2036</v>
      </c>
      <c r="O46" s="183">
        <v>222236</v>
      </c>
      <c r="P46" s="183" t="s">
        <v>2033</v>
      </c>
      <c r="Q46" s="183" t="s">
        <v>25</v>
      </c>
      <c r="R46" s="183">
        <v>2</v>
      </c>
      <c r="S46" s="183" t="s">
        <v>2035</v>
      </c>
      <c r="T46" s="183" t="s">
        <v>2034</v>
      </c>
      <c r="U46" s="184">
        <v>44223</v>
      </c>
      <c r="V46" s="191" t="s">
        <v>2038</v>
      </c>
      <c r="W46" s="181">
        <v>12541000</v>
      </c>
      <c r="X46" s="181" t="s">
        <v>2033</v>
      </c>
      <c r="Y46" s="181" t="s">
        <v>25</v>
      </c>
      <c r="Z46" s="181">
        <v>2</v>
      </c>
      <c r="AA46" s="181" t="s">
        <v>2037</v>
      </c>
      <c r="AB46" s="181" t="s">
        <v>2034</v>
      </c>
      <c r="AC46" s="182">
        <v>44223</v>
      </c>
      <c r="AD46" s="191" t="s">
        <v>2040</v>
      </c>
      <c r="AE46" s="189" t="s">
        <v>17</v>
      </c>
      <c r="AF46" s="189" t="s">
        <v>17</v>
      </c>
      <c r="AG46" s="189" t="s">
        <v>17</v>
      </c>
      <c r="AH46" s="189" t="s">
        <v>17</v>
      </c>
      <c r="AI46" s="189" t="s">
        <v>2039</v>
      </c>
      <c r="AJ46" s="189" t="s">
        <v>17</v>
      </c>
      <c r="AK46" s="190">
        <v>44223</v>
      </c>
      <c r="AL46" s="191" t="s">
        <v>2050</v>
      </c>
      <c r="AM46" s="181" t="s">
        <v>17</v>
      </c>
      <c r="AN46" s="181" t="s">
        <v>17</v>
      </c>
      <c r="AO46" s="181" t="s">
        <v>17</v>
      </c>
      <c r="AP46" s="181" t="s">
        <v>17</v>
      </c>
      <c r="AQ46" s="181" t="s">
        <v>2049</v>
      </c>
      <c r="AR46" s="181" t="s">
        <v>17</v>
      </c>
      <c r="AS46" s="182">
        <v>44223</v>
      </c>
      <c r="AT46" s="192" t="s">
        <v>892</v>
      </c>
      <c r="AU46" s="189" t="s">
        <v>17</v>
      </c>
      <c r="AV46" s="189" t="s">
        <v>17</v>
      </c>
      <c r="AW46" s="189" t="s">
        <v>17</v>
      </c>
      <c r="AX46" s="189" t="s">
        <v>17</v>
      </c>
      <c r="AY46" s="189" t="s">
        <v>17</v>
      </c>
      <c r="AZ46" s="189" t="s">
        <v>17</v>
      </c>
      <c r="BA46" s="190">
        <v>43553</v>
      </c>
      <c r="BB46" s="191" t="s">
        <v>891</v>
      </c>
      <c r="BC46" s="181" t="s">
        <v>17</v>
      </c>
      <c r="BD46" s="181">
        <v>0</v>
      </c>
      <c r="BE46" s="181" t="s">
        <v>17</v>
      </c>
      <c r="BF46" s="181" t="s">
        <v>17</v>
      </c>
      <c r="BG46" s="181" t="s">
        <v>890</v>
      </c>
      <c r="BH46" s="181" t="s">
        <v>17</v>
      </c>
      <c r="BI46" s="182">
        <v>43553</v>
      </c>
      <c r="BJ46" s="192" t="s">
        <v>7605</v>
      </c>
      <c r="BK46" s="192">
        <v>3</v>
      </c>
      <c r="BL46" s="192" t="s">
        <v>7159</v>
      </c>
      <c r="BM46" s="192" t="s">
        <v>22</v>
      </c>
      <c r="BN46" s="192">
        <v>3</v>
      </c>
      <c r="BO46" s="192" t="s">
        <v>7604</v>
      </c>
      <c r="BP46" s="189" t="s">
        <v>7603</v>
      </c>
      <c r="BQ46" s="193">
        <v>44712</v>
      </c>
      <c r="BR46" s="191" t="s">
        <v>886</v>
      </c>
      <c r="BS46" s="185" t="s">
        <v>17</v>
      </c>
      <c r="BT46" s="185">
        <v>0</v>
      </c>
      <c r="BU46" s="185" t="s">
        <v>17</v>
      </c>
      <c r="BV46" s="185" t="s">
        <v>17</v>
      </c>
      <c r="BW46" s="185">
        <v>0</v>
      </c>
      <c r="BX46" s="185">
        <v>0</v>
      </c>
      <c r="BY46" s="182">
        <v>43553</v>
      </c>
      <c r="BZ46" s="192" t="s">
        <v>888</v>
      </c>
      <c r="CA46" s="192" t="s">
        <v>17</v>
      </c>
      <c r="CB46" s="192" t="s">
        <v>17</v>
      </c>
      <c r="CC46" s="192" t="s">
        <v>17</v>
      </c>
      <c r="CD46" s="192" t="s">
        <v>17</v>
      </c>
      <c r="CE46" s="192" t="s">
        <v>17</v>
      </c>
      <c r="CF46" s="192" t="s">
        <v>17</v>
      </c>
      <c r="CG46" s="193">
        <v>43553</v>
      </c>
      <c r="CH46" s="191" t="s">
        <v>9102</v>
      </c>
      <c r="CI46" s="192" t="e">
        <v>#N/A</v>
      </c>
      <c r="CJ46" s="192" t="e">
        <v>#N/A</v>
      </c>
      <c r="CK46" s="192" t="e">
        <v>#N/A</v>
      </c>
      <c r="CL46" s="192" t="e">
        <v>#N/A</v>
      </c>
      <c r="CM46" s="192" t="e">
        <v>#N/A</v>
      </c>
      <c r="CN46" s="192" t="e">
        <v>#N/A</v>
      </c>
      <c r="CO46" s="194" t="e">
        <v>#N/A</v>
      </c>
      <c r="CP46" s="192" t="s">
        <v>889</v>
      </c>
      <c r="CQ46" s="185" t="s">
        <v>17</v>
      </c>
      <c r="CR46" s="185">
        <v>0</v>
      </c>
      <c r="CS46" s="185" t="s">
        <v>17</v>
      </c>
      <c r="CT46" s="185" t="s">
        <v>17</v>
      </c>
      <c r="CU46" s="185">
        <v>0</v>
      </c>
      <c r="CV46" s="185">
        <v>0</v>
      </c>
      <c r="CW46" s="182">
        <v>43553</v>
      </c>
      <c r="CX46" s="192" t="s">
        <v>2043</v>
      </c>
      <c r="CY46" s="189" t="s">
        <v>17</v>
      </c>
      <c r="CZ46" s="189" t="s">
        <v>17</v>
      </c>
      <c r="DA46" s="189" t="s">
        <v>17</v>
      </c>
      <c r="DB46" s="189" t="s">
        <v>17</v>
      </c>
      <c r="DC46" s="189" t="s">
        <v>2041</v>
      </c>
      <c r="DD46" s="189" t="s">
        <v>17</v>
      </c>
      <c r="DE46" s="195">
        <v>44223</v>
      </c>
      <c r="DF46" s="191" t="s">
        <v>2044</v>
      </c>
      <c r="DG46" s="181">
        <v>12541000</v>
      </c>
      <c r="DH46" s="185" t="s">
        <v>2033</v>
      </c>
      <c r="DI46" s="185" t="s">
        <v>25</v>
      </c>
      <c r="DJ46" s="185">
        <v>2</v>
      </c>
      <c r="DK46" s="185" t="s">
        <v>2041</v>
      </c>
      <c r="DL46" s="185" t="s">
        <v>2034</v>
      </c>
      <c r="DM46" s="182">
        <v>44223</v>
      </c>
      <c r="DN46" s="192" t="s">
        <v>2045</v>
      </c>
      <c r="DO46" s="186" t="s">
        <v>17</v>
      </c>
      <c r="DP46" s="192" t="s">
        <v>17</v>
      </c>
      <c r="DQ46" s="192" t="s">
        <v>17</v>
      </c>
      <c r="DR46" s="192" t="s">
        <v>17</v>
      </c>
      <c r="DS46" s="192" t="s">
        <v>2041</v>
      </c>
      <c r="DT46" s="192" t="s">
        <v>17</v>
      </c>
      <c r="DU46" s="193">
        <v>44223</v>
      </c>
      <c r="DV46" s="191" t="s">
        <v>2042</v>
      </c>
      <c r="DW46" s="181" t="s">
        <v>17</v>
      </c>
      <c r="DX46" s="185" t="s">
        <v>17</v>
      </c>
      <c r="DY46" s="185" t="s">
        <v>17</v>
      </c>
      <c r="DZ46" s="185" t="s">
        <v>17</v>
      </c>
      <c r="EA46" s="185" t="s">
        <v>2041</v>
      </c>
      <c r="EB46" s="185" t="s">
        <v>17</v>
      </c>
      <c r="EC46" s="182">
        <v>44223</v>
      </c>
      <c r="ED46" s="192" t="s">
        <v>2047</v>
      </c>
      <c r="EE46" s="189" t="s">
        <v>17</v>
      </c>
      <c r="EF46" s="192" t="s">
        <v>2046</v>
      </c>
      <c r="EG46" s="192" t="s">
        <v>17</v>
      </c>
      <c r="EH46" s="192" t="s">
        <v>17</v>
      </c>
      <c r="EI46" s="192" t="s">
        <v>2041</v>
      </c>
      <c r="EJ46" s="192" t="s">
        <v>17</v>
      </c>
      <c r="EK46" s="193">
        <v>44223</v>
      </c>
      <c r="EL46" s="191" t="s">
        <v>2048</v>
      </c>
      <c r="EM46" s="181" t="s">
        <v>17</v>
      </c>
      <c r="EN46" s="185" t="s">
        <v>17</v>
      </c>
      <c r="EO46" s="185" t="s">
        <v>17</v>
      </c>
      <c r="EP46" s="185" t="s">
        <v>17</v>
      </c>
      <c r="EQ46" s="185" t="s">
        <v>2041</v>
      </c>
      <c r="ER46" s="185" t="s">
        <v>17</v>
      </c>
      <c r="ES46" s="182">
        <v>44223</v>
      </c>
      <c r="ET46" s="192" t="s">
        <v>7606</v>
      </c>
      <c r="EU46" s="192">
        <v>3</v>
      </c>
      <c r="EV46" s="192" t="s">
        <v>7159</v>
      </c>
      <c r="EW46" s="192" t="s">
        <v>22</v>
      </c>
      <c r="EX46" s="192">
        <v>3</v>
      </c>
      <c r="EY46" s="192" t="s">
        <v>7604</v>
      </c>
      <c r="EZ46" s="192" t="s">
        <v>7603</v>
      </c>
      <c r="FA46" s="193">
        <v>44712</v>
      </c>
      <c r="FB46" s="191" t="s">
        <v>1283</v>
      </c>
      <c r="FC46" s="185" t="s">
        <v>17</v>
      </c>
      <c r="FD46" s="185" t="s">
        <v>17</v>
      </c>
      <c r="FE46" s="185" t="s">
        <v>17</v>
      </c>
      <c r="FF46" s="185" t="s">
        <v>17</v>
      </c>
      <c r="FG46" s="185" t="s">
        <v>1282</v>
      </c>
      <c r="FH46" s="185" t="s">
        <v>17</v>
      </c>
      <c r="FI46" s="182">
        <v>43796</v>
      </c>
      <c r="FJ46" s="191" t="s">
        <v>893</v>
      </c>
      <c r="FK46" s="192" t="s">
        <v>17</v>
      </c>
      <c r="FL46" s="192">
        <v>0</v>
      </c>
      <c r="FM46" s="192" t="s">
        <v>25</v>
      </c>
      <c r="FN46" s="192">
        <v>2</v>
      </c>
      <c r="FO46" s="192">
        <v>0</v>
      </c>
      <c r="FP46" s="189">
        <v>0</v>
      </c>
      <c r="FQ46" s="190">
        <v>43553</v>
      </c>
      <c r="FR46" s="191" t="s">
        <v>894</v>
      </c>
      <c r="FS46" s="185" t="s">
        <v>17</v>
      </c>
      <c r="FT46" s="185">
        <v>0</v>
      </c>
      <c r="FU46" s="185" t="s">
        <v>25</v>
      </c>
      <c r="FV46" s="185">
        <v>2</v>
      </c>
      <c r="FW46" s="185">
        <v>0</v>
      </c>
      <c r="FX46" s="185">
        <v>0</v>
      </c>
      <c r="FY46" s="182">
        <v>43553</v>
      </c>
      <c r="FZ46" s="192" t="s">
        <v>3309</v>
      </c>
      <c r="GA46" s="192">
        <v>1</v>
      </c>
      <c r="GB46" s="192" t="s">
        <v>2484</v>
      </c>
      <c r="GC46" s="192" t="s">
        <v>25</v>
      </c>
      <c r="GD46" s="192">
        <v>2</v>
      </c>
      <c r="GE46" s="192" t="s">
        <v>17</v>
      </c>
      <c r="GF46" s="192" t="s">
        <v>17</v>
      </c>
      <c r="GG46" s="193">
        <v>44493</v>
      </c>
      <c r="GH46" s="191" t="s">
        <v>3315</v>
      </c>
      <c r="GI46" s="185">
        <v>1</v>
      </c>
      <c r="GJ46" s="185" t="s">
        <v>2484</v>
      </c>
      <c r="GK46" s="185" t="s">
        <v>25</v>
      </c>
      <c r="GL46" s="185">
        <v>2</v>
      </c>
      <c r="GM46" s="185" t="s">
        <v>17</v>
      </c>
      <c r="GN46" s="185" t="s">
        <v>17</v>
      </c>
      <c r="GO46" s="182">
        <v>44493</v>
      </c>
      <c r="GP46" s="192" t="s">
        <v>3310</v>
      </c>
      <c r="GQ46" s="192">
        <v>1</v>
      </c>
      <c r="GR46" s="192" t="s">
        <v>2484</v>
      </c>
      <c r="GS46" s="192" t="s">
        <v>25</v>
      </c>
      <c r="GT46" s="192">
        <v>2</v>
      </c>
      <c r="GU46" s="192" t="s">
        <v>17</v>
      </c>
      <c r="GV46" s="192" t="s">
        <v>17</v>
      </c>
      <c r="GW46" s="193">
        <v>44493</v>
      </c>
      <c r="GX46" s="191" t="s">
        <v>3316</v>
      </c>
      <c r="GY46" s="185">
        <v>0</v>
      </c>
      <c r="GZ46" s="185" t="s">
        <v>2484</v>
      </c>
      <c r="HA46" s="185" t="s">
        <v>25</v>
      </c>
      <c r="HB46" s="185">
        <v>2</v>
      </c>
      <c r="HC46" s="185" t="s">
        <v>17</v>
      </c>
      <c r="HD46" s="185" t="s">
        <v>17</v>
      </c>
      <c r="HE46" s="182">
        <v>44493</v>
      </c>
      <c r="HF46" s="192" t="s">
        <v>3308</v>
      </c>
      <c r="HG46" s="192">
        <v>0</v>
      </c>
      <c r="HH46" s="192" t="s">
        <v>2484</v>
      </c>
      <c r="HI46" s="192" t="s">
        <v>25</v>
      </c>
      <c r="HJ46" s="192">
        <v>2</v>
      </c>
      <c r="HK46" s="192" t="s">
        <v>17</v>
      </c>
      <c r="HL46" s="192" t="s">
        <v>17</v>
      </c>
      <c r="HM46" s="193">
        <v>44493</v>
      </c>
      <c r="HN46" s="191" t="s">
        <v>3314</v>
      </c>
      <c r="HO46" s="185">
        <v>0</v>
      </c>
      <c r="HP46" s="185" t="s">
        <v>2484</v>
      </c>
      <c r="HQ46" s="185" t="s">
        <v>25</v>
      </c>
      <c r="HR46" s="185">
        <v>2</v>
      </c>
      <c r="HS46" s="185" t="s">
        <v>17</v>
      </c>
      <c r="HT46" s="185" t="s">
        <v>17</v>
      </c>
      <c r="HU46" s="182">
        <v>44493</v>
      </c>
      <c r="HV46" s="192" t="s">
        <v>3311</v>
      </c>
      <c r="HW46" s="192">
        <v>0</v>
      </c>
      <c r="HX46" s="192" t="s">
        <v>2484</v>
      </c>
      <c r="HY46" s="192" t="s">
        <v>25</v>
      </c>
      <c r="HZ46" s="192">
        <v>2</v>
      </c>
      <c r="IA46" s="192" t="s">
        <v>17</v>
      </c>
      <c r="IB46" s="192" t="s">
        <v>17</v>
      </c>
      <c r="IC46" s="193">
        <v>44493</v>
      </c>
      <c r="ID46" s="191" t="s">
        <v>3313</v>
      </c>
      <c r="IE46" s="185">
        <v>1</v>
      </c>
      <c r="IF46" s="185" t="s">
        <v>2484</v>
      </c>
      <c r="IG46" s="185" t="s">
        <v>25</v>
      </c>
      <c r="IH46" s="185">
        <v>2</v>
      </c>
      <c r="II46" s="185" t="s">
        <v>17</v>
      </c>
      <c r="IJ46" s="185" t="s">
        <v>17</v>
      </c>
      <c r="IK46" s="182">
        <v>44493</v>
      </c>
      <c r="IL46" s="192" t="s">
        <v>3312</v>
      </c>
      <c r="IM46" s="192">
        <v>0</v>
      </c>
      <c r="IN46" s="192" t="s">
        <v>2484</v>
      </c>
      <c r="IO46" s="192" t="s">
        <v>25</v>
      </c>
      <c r="IP46" s="192">
        <v>2</v>
      </c>
      <c r="IQ46" s="192" t="s">
        <v>17</v>
      </c>
      <c r="IR46" s="192" t="s">
        <v>17</v>
      </c>
      <c r="IS46" s="193">
        <v>44493</v>
      </c>
    </row>
    <row r="47" spans="1:253" s="187" customFormat="1" ht="13" customHeight="1" x14ac:dyDescent="0.25">
      <c r="A47" s="187" t="s">
        <v>1545</v>
      </c>
      <c r="B47" s="187" t="s">
        <v>8521</v>
      </c>
      <c r="C47" s="187" t="s">
        <v>1546</v>
      </c>
      <c r="D47" s="187" t="s">
        <v>1547</v>
      </c>
      <c r="E47" s="187" t="s">
        <v>8064</v>
      </c>
      <c r="F47" s="187" t="s">
        <v>2268</v>
      </c>
      <c r="G47" s="180">
        <v>82926000</v>
      </c>
      <c r="H47" s="181" t="s">
        <v>2265</v>
      </c>
      <c r="I47" s="181" t="s">
        <v>25</v>
      </c>
      <c r="J47" s="181">
        <v>2</v>
      </c>
      <c r="K47" s="181" t="s">
        <v>2267</v>
      </c>
      <c r="L47" s="181" t="s">
        <v>2266</v>
      </c>
      <c r="M47" s="182">
        <v>44270</v>
      </c>
      <c r="N47" s="191" t="s">
        <v>2272</v>
      </c>
      <c r="O47" s="183">
        <v>239561</v>
      </c>
      <c r="P47" s="183" t="s">
        <v>2269</v>
      </c>
      <c r="Q47" s="183" t="s">
        <v>22</v>
      </c>
      <c r="R47" s="183">
        <v>3</v>
      </c>
      <c r="S47" s="183" t="s">
        <v>2271</v>
      </c>
      <c r="T47" s="183" t="s">
        <v>2270</v>
      </c>
      <c r="U47" s="184">
        <v>44270</v>
      </c>
      <c r="V47" s="191" t="s">
        <v>2274</v>
      </c>
      <c r="W47" s="181">
        <v>24823000</v>
      </c>
      <c r="X47" s="181" t="s">
        <v>2269</v>
      </c>
      <c r="Y47" s="181" t="s">
        <v>22</v>
      </c>
      <c r="Z47" s="181">
        <v>3</v>
      </c>
      <c r="AA47" s="181" t="s">
        <v>2273</v>
      </c>
      <c r="AB47" s="181" t="s">
        <v>2270</v>
      </c>
      <c r="AC47" s="182">
        <v>44270</v>
      </c>
      <c r="AD47" s="191" t="s">
        <v>6311</v>
      </c>
      <c r="AE47" s="189">
        <v>3400000</v>
      </c>
      <c r="AF47" s="189" t="s">
        <v>6308</v>
      </c>
      <c r="AG47" s="189" t="s">
        <v>22</v>
      </c>
      <c r="AH47" s="189">
        <v>3</v>
      </c>
      <c r="AI47" s="189" t="s">
        <v>6310</v>
      </c>
      <c r="AJ47" s="189" t="s">
        <v>6309</v>
      </c>
      <c r="AK47" s="190">
        <v>44657</v>
      </c>
      <c r="AL47" s="191" t="s">
        <v>6313</v>
      </c>
      <c r="AM47" s="181">
        <v>3400000</v>
      </c>
      <c r="AN47" s="181" t="s">
        <v>6308</v>
      </c>
      <c r="AO47" s="181" t="s">
        <v>22</v>
      </c>
      <c r="AP47" s="181">
        <v>3</v>
      </c>
      <c r="AQ47" s="181" t="s">
        <v>6312</v>
      </c>
      <c r="AR47" s="181" t="s">
        <v>6309</v>
      </c>
      <c r="AS47" s="182">
        <v>44657</v>
      </c>
      <c r="AT47" s="192" t="s">
        <v>1552</v>
      </c>
      <c r="AU47" s="189" t="s">
        <v>17</v>
      </c>
      <c r="AV47" s="189" t="s">
        <v>17</v>
      </c>
      <c r="AW47" s="189" t="s">
        <v>17</v>
      </c>
      <c r="AX47" s="189" t="s">
        <v>17</v>
      </c>
      <c r="AY47" s="189" t="s">
        <v>17</v>
      </c>
      <c r="AZ47" s="189" t="s">
        <v>17</v>
      </c>
      <c r="BA47" s="190">
        <v>43920</v>
      </c>
      <c r="BB47" s="191" t="s">
        <v>1551</v>
      </c>
      <c r="BC47" s="181" t="s">
        <v>17</v>
      </c>
      <c r="BD47" s="181" t="s">
        <v>17</v>
      </c>
      <c r="BE47" s="181" t="s">
        <v>17</v>
      </c>
      <c r="BF47" s="181" t="s">
        <v>17</v>
      </c>
      <c r="BG47" s="181" t="s">
        <v>17</v>
      </c>
      <c r="BH47" s="181" t="s">
        <v>17</v>
      </c>
      <c r="BI47" s="182">
        <v>43920</v>
      </c>
      <c r="BJ47" s="192" t="s">
        <v>6315</v>
      </c>
      <c r="BK47" s="192" t="s">
        <v>17</v>
      </c>
      <c r="BL47" s="192" t="s">
        <v>1196</v>
      </c>
      <c r="BM47" s="192" t="s">
        <v>17</v>
      </c>
      <c r="BN47" s="192" t="s">
        <v>17</v>
      </c>
      <c r="BO47" s="192" t="s">
        <v>6314</v>
      </c>
      <c r="BP47" s="189" t="s">
        <v>1196</v>
      </c>
      <c r="BQ47" s="193">
        <v>44657</v>
      </c>
      <c r="BR47" s="191" t="s">
        <v>1548</v>
      </c>
      <c r="BS47" s="185" t="s">
        <v>17</v>
      </c>
      <c r="BT47" s="185" t="s">
        <v>17</v>
      </c>
      <c r="BU47" s="185" t="s">
        <v>17</v>
      </c>
      <c r="BV47" s="185" t="s">
        <v>17</v>
      </c>
      <c r="BW47" s="185" t="s">
        <v>17</v>
      </c>
      <c r="BX47" s="185" t="s">
        <v>17</v>
      </c>
      <c r="BY47" s="182">
        <v>43920</v>
      </c>
      <c r="BZ47" s="192" t="s">
        <v>1549</v>
      </c>
      <c r="CA47" s="192" t="s">
        <v>17</v>
      </c>
      <c r="CB47" s="192" t="s">
        <v>17</v>
      </c>
      <c r="CC47" s="192" t="s">
        <v>17</v>
      </c>
      <c r="CD47" s="192" t="s">
        <v>17</v>
      </c>
      <c r="CE47" s="192" t="s">
        <v>17</v>
      </c>
      <c r="CF47" s="192" t="s">
        <v>17</v>
      </c>
      <c r="CG47" s="193">
        <v>43920</v>
      </c>
      <c r="CH47" s="191" t="s">
        <v>9103</v>
      </c>
      <c r="CI47" s="192" t="e">
        <v>#N/A</v>
      </c>
      <c r="CJ47" s="192" t="e">
        <v>#N/A</v>
      </c>
      <c r="CK47" s="192" t="e">
        <v>#N/A</v>
      </c>
      <c r="CL47" s="192" t="e">
        <v>#N/A</v>
      </c>
      <c r="CM47" s="192" t="e">
        <v>#N/A</v>
      </c>
      <c r="CN47" s="192" t="e">
        <v>#N/A</v>
      </c>
      <c r="CO47" s="194" t="e">
        <v>#N/A</v>
      </c>
      <c r="CP47" s="192" t="s">
        <v>1550</v>
      </c>
      <c r="CQ47" s="185" t="s">
        <v>17</v>
      </c>
      <c r="CR47" s="185" t="s">
        <v>17</v>
      </c>
      <c r="CS47" s="185" t="s">
        <v>17</v>
      </c>
      <c r="CT47" s="185" t="s">
        <v>17</v>
      </c>
      <c r="CU47" s="185" t="s">
        <v>17</v>
      </c>
      <c r="CV47" s="185" t="s">
        <v>17</v>
      </c>
      <c r="CW47" s="182">
        <v>43920</v>
      </c>
      <c r="CX47" s="192" t="s">
        <v>6318</v>
      </c>
      <c r="CY47" s="189">
        <v>3400000</v>
      </c>
      <c r="CZ47" s="189" t="s">
        <v>6308</v>
      </c>
      <c r="DA47" s="189" t="s">
        <v>22</v>
      </c>
      <c r="DB47" s="189">
        <v>3</v>
      </c>
      <c r="DC47" s="189" t="s">
        <v>6317</v>
      </c>
      <c r="DD47" s="189" t="s">
        <v>6316</v>
      </c>
      <c r="DE47" s="195">
        <v>44657</v>
      </c>
      <c r="DF47" s="191" t="s">
        <v>6319</v>
      </c>
      <c r="DG47" s="181">
        <v>21423000</v>
      </c>
      <c r="DH47" s="185" t="s">
        <v>6308</v>
      </c>
      <c r="DI47" s="185" t="s">
        <v>22</v>
      </c>
      <c r="DJ47" s="185">
        <v>3</v>
      </c>
      <c r="DK47" s="185" t="s">
        <v>6317</v>
      </c>
      <c r="DL47" s="185" t="s">
        <v>6316</v>
      </c>
      <c r="DM47" s="182">
        <v>44657</v>
      </c>
      <c r="DN47" s="192" t="s">
        <v>6320</v>
      </c>
      <c r="DO47" s="189">
        <v>0</v>
      </c>
      <c r="DP47" s="192" t="s">
        <v>6308</v>
      </c>
      <c r="DQ47" s="192" t="s">
        <v>22</v>
      </c>
      <c r="DR47" s="192">
        <v>3</v>
      </c>
      <c r="DS47" s="192" t="s">
        <v>6317</v>
      </c>
      <c r="DT47" s="192" t="s">
        <v>6316</v>
      </c>
      <c r="DU47" s="193">
        <v>44657</v>
      </c>
      <c r="DV47" s="191" t="s">
        <v>6321</v>
      </c>
      <c r="DW47" s="181">
        <v>800000</v>
      </c>
      <c r="DX47" s="185" t="s">
        <v>6308</v>
      </c>
      <c r="DY47" s="185" t="s">
        <v>22</v>
      </c>
      <c r="DZ47" s="185">
        <v>3</v>
      </c>
      <c r="EA47" s="185" t="s">
        <v>6317</v>
      </c>
      <c r="EB47" s="185" t="s">
        <v>6316</v>
      </c>
      <c r="EC47" s="182">
        <v>44657</v>
      </c>
      <c r="ED47" s="192" t="s">
        <v>6322</v>
      </c>
      <c r="EE47" s="189">
        <v>2600000</v>
      </c>
      <c r="EF47" s="192" t="s">
        <v>6308</v>
      </c>
      <c r="EG47" s="192" t="s">
        <v>22</v>
      </c>
      <c r="EH47" s="192">
        <v>3</v>
      </c>
      <c r="EI47" s="192" t="s">
        <v>6317</v>
      </c>
      <c r="EJ47" s="192" t="s">
        <v>6316</v>
      </c>
      <c r="EK47" s="193">
        <v>44657</v>
      </c>
      <c r="EL47" s="191" t="s">
        <v>6323</v>
      </c>
      <c r="EM47" s="181">
        <v>0</v>
      </c>
      <c r="EN47" s="185" t="s">
        <v>6308</v>
      </c>
      <c r="EO47" s="185" t="s">
        <v>22</v>
      </c>
      <c r="EP47" s="185">
        <v>3</v>
      </c>
      <c r="EQ47" s="185" t="s">
        <v>6317</v>
      </c>
      <c r="ER47" s="185" t="s">
        <v>6316</v>
      </c>
      <c r="ES47" s="182">
        <v>44657</v>
      </c>
      <c r="ET47" s="192" t="s">
        <v>7550</v>
      </c>
      <c r="EU47" s="192">
        <v>94</v>
      </c>
      <c r="EV47" s="192" t="s">
        <v>7371</v>
      </c>
      <c r="EW47" s="192" t="s">
        <v>25</v>
      </c>
      <c r="EX47" s="192">
        <v>2</v>
      </c>
      <c r="EY47" s="192" t="s">
        <v>7549</v>
      </c>
      <c r="EZ47" s="192" t="s">
        <v>1773</v>
      </c>
      <c r="FA47" s="193">
        <v>44712</v>
      </c>
      <c r="FB47" s="191" t="s">
        <v>2278</v>
      </c>
      <c r="FC47" s="185">
        <v>2</v>
      </c>
      <c r="FD47" s="185" t="s">
        <v>2275</v>
      </c>
      <c r="FE47" s="185" t="s">
        <v>22</v>
      </c>
      <c r="FF47" s="185">
        <v>3</v>
      </c>
      <c r="FG47" s="185" t="s">
        <v>2277</v>
      </c>
      <c r="FH47" s="185" t="s">
        <v>2276</v>
      </c>
      <c r="FI47" s="182">
        <v>44270</v>
      </c>
      <c r="FJ47" s="191" t="s">
        <v>1553</v>
      </c>
      <c r="FK47" s="192" t="s">
        <v>17</v>
      </c>
      <c r="FL47" s="192" t="s">
        <v>17</v>
      </c>
      <c r="FM47" s="192" t="s">
        <v>17</v>
      </c>
      <c r="FN47" s="192" t="s">
        <v>17</v>
      </c>
      <c r="FO47" s="192" t="s">
        <v>17</v>
      </c>
      <c r="FP47" s="189" t="s">
        <v>17</v>
      </c>
      <c r="FQ47" s="190">
        <v>43920</v>
      </c>
      <c r="FR47" s="191" t="s">
        <v>1554</v>
      </c>
      <c r="FS47" s="185" t="s">
        <v>17</v>
      </c>
      <c r="FT47" s="185" t="s">
        <v>17</v>
      </c>
      <c r="FU47" s="185" t="s">
        <v>17</v>
      </c>
      <c r="FV47" s="185" t="s">
        <v>17</v>
      </c>
      <c r="FW47" s="185" t="s">
        <v>17</v>
      </c>
      <c r="FX47" s="185" t="s">
        <v>17</v>
      </c>
      <c r="FY47" s="182">
        <v>43920</v>
      </c>
      <c r="FZ47" s="192" t="s">
        <v>3060</v>
      </c>
      <c r="GA47" s="192">
        <v>1</v>
      </c>
      <c r="GB47" s="192" t="s">
        <v>2484</v>
      </c>
      <c r="GC47" s="192" t="s">
        <v>25</v>
      </c>
      <c r="GD47" s="192">
        <v>2</v>
      </c>
      <c r="GE47" s="192" t="s">
        <v>17</v>
      </c>
      <c r="GF47" s="192" t="s">
        <v>17</v>
      </c>
      <c r="GG47" s="193">
        <v>44489</v>
      </c>
      <c r="GH47" s="191" t="s">
        <v>3066</v>
      </c>
      <c r="GI47" s="185">
        <v>0</v>
      </c>
      <c r="GJ47" s="185" t="s">
        <v>2484</v>
      </c>
      <c r="GK47" s="185" t="s">
        <v>25</v>
      </c>
      <c r="GL47" s="185">
        <v>2</v>
      </c>
      <c r="GM47" s="185" t="s">
        <v>17</v>
      </c>
      <c r="GN47" s="185" t="s">
        <v>17</v>
      </c>
      <c r="GO47" s="182">
        <v>44489</v>
      </c>
      <c r="GP47" s="192" t="s">
        <v>3061</v>
      </c>
      <c r="GQ47" s="192">
        <v>2</v>
      </c>
      <c r="GR47" s="192" t="s">
        <v>2484</v>
      </c>
      <c r="GS47" s="192" t="s">
        <v>25</v>
      </c>
      <c r="GT47" s="192">
        <v>2</v>
      </c>
      <c r="GU47" s="192" t="s">
        <v>17</v>
      </c>
      <c r="GV47" s="192" t="s">
        <v>17</v>
      </c>
      <c r="GW47" s="193">
        <v>44489</v>
      </c>
      <c r="GX47" s="191" t="s">
        <v>3067</v>
      </c>
      <c r="GY47" s="185">
        <v>0</v>
      </c>
      <c r="GZ47" s="185" t="s">
        <v>2484</v>
      </c>
      <c r="HA47" s="185" t="s">
        <v>25</v>
      </c>
      <c r="HB47" s="185">
        <v>2</v>
      </c>
      <c r="HC47" s="185" t="s">
        <v>17</v>
      </c>
      <c r="HD47" s="185" t="s">
        <v>17</v>
      </c>
      <c r="HE47" s="182">
        <v>44489</v>
      </c>
      <c r="HF47" s="192" t="s">
        <v>3059</v>
      </c>
      <c r="HG47" s="192">
        <v>2</v>
      </c>
      <c r="HH47" s="192" t="s">
        <v>2484</v>
      </c>
      <c r="HI47" s="192" t="s">
        <v>25</v>
      </c>
      <c r="HJ47" s="192">
        <v>2</v>
      </c>
      <c r="HK47" s="192" t="s">
        <v>17</v>
      </c>
      <c r="HL47" s="192" t="s">
        <v>17</v>
      </c>
      <c r="HM47" s="193">
        <v>44489</v>
      </c>
      <c r="HN47" s="191" t="s">
        <v>3065</v>
      </c>
      <c r="HO47" s="185">
        <v>1</v>
      </c>
      <c r="HP47" s="185" t="s">
        <v>2484</v>
      </c>
      <c r="HQ47" s="185" t="s">
        <v>25</v>
      </c>
      <c r="HR47" s="185">
        <v>2</v>
      </c>
      <c r="HS47" s="185" t="s">
        <v>17</v>
      </c>
      <c r="HT47" s="185" t="s">
        <v>17</v>
      </c>
      <c r="HU47" s="182">
        <v>44489</v>
      </c>
      <c r="HV47" s="192" t="s">
        <v>3062</v>
      </c>
      <c r="HW47" s="192">
        <v>0</v>
      </c>
      <c r="HX47" s="192" t="s">
        <v>2484</v>
      </c>
      <c r="HY47" s="192" t="s">
        <v>25</v>
      </c>
      <c r="HZ47" s="192">
        <v>2</v>
      </c>
      <c r="IA47" s="192" t="s">
        <v>17</v>
      </c>
      <c r="IB47" s="192" t="s">
        <v>17</v>
      </c>
      <c r="IC47" s="193">
        <v>44489</v>
      </c>
      <c r="ID47" s="191" t="s">
        <v>3064</v>
      </c>
      <c r="IE47" s="185">
        <v>3</v>
      </c>
      <c r="IF47" s="185" t="s">
        <v>2484</v>
      </c>
      <c r="IG47" s="185" t="s">
        <v>25</v>
      </c>
      <c r="IH47" s="185">
        <v>2</v>
      </c>
      <c r="II47" s="185" t="s">
        <v>17</v>
      </c>
      <c r="IJ47" s="185" t="s">
        <v>17</v>
      </c>
      <c r="IK47" s="182">
        <v>44489</v>
      </c>
      <c r="IL47" s="192" t="s">
        <v>3063</v>
      </c>
      <c r="IM47" s="192">
        <v>2</v>
      </c>
      <c r="IN47" s="192" t="s">
        <v>2484</v>
      </c>
      <c r="IO47" s="192" t="s">
        <v>25</v>
      </c>
      <c r="IP47" s="192">
        <v>2</v>
      </c>
      <c r="IQ47" s="192" t="s">
        <v>17</v>
      </c>
      <c r="IR47" s="192" t="s">
        <v>17</v>
      </c>
      <c r="IS47" s="193">
        <v>44489</v>
      </c>
    </row>
    <row r="48" spans="1:253" s="187" customFormat="1" ht="13" customHeight="1" x14ac:dyDescent="0.25">
      <c r="A48" s="187" t="s">
        <v>1588</v>
      </c>
      <c r="B48" s="187" t="s">
        <v>8527</v>
      </c>
      <c r="C48" s="187" t="s">
        <v>1589</v>
      </c>
      <c r="D48" s="187" t="s">
        <v>542</v>
      </c>
      <c r="E48" s="187" t="s">
        <v>8065</v>
      </c>
      <c r="F48" s="187" t="s">
        <v>6221</v>
      </c>
      <c r="G48" s="180">
        <v>41191000</v>
      </c>
      <c r="H48" s="181" t="s">
        <v>6218</v>
      </c>
      <c r="I48" s="181" t="s">
        <v>50</v>
      </c>
      <c r="J48" s="181">
        <v>1</v>
      </c>
      <c r="K48" s="181" t="s">
        <v>6220</v>
      </c>
      <c r="L48" s="181" t="s">
        <v>6219</v>
      </c>
      <c r="M48" s="182">
        <v>44656</v>
      </c>
      <c r="N48" s="191" t="s">
        <v>6225</v>
      </c>
      <c r="O48" s="183">
        <v>383312</v>
      </c>
      <c r="P48" s="183" t="s">
        <v>6222</v>
      </c>
      <c r="Q48" s="183" t="s">
        <v>25</v>
      </c>
      <c r="R48" s="183">
        <v>2</v>
      </c>
      <c r="S48" s="183" t="s">
        <v>6224</v>
      </c>
      <c r="T48" s="183" t="s">
        <v>6223</v>
      </c>
      <c r="U48" s="184">
        <v>44656</v>
      </c>
      <c r="V48" s="191" t="s">
        <v>6229</v>
      </c>
      <c r="W48" s="181">
        <v>40576000</v>
      </c>
      <c r="X48" s="181" t="s">
        <v>6226</v>
      </c>
      <c r="Y48" s="181" t="s">
        <v>22</v>
      </c>
      <c r="Z48" s="181">
        <v>3</v>
      </c>
      <c r="AA48" s="181" t="s">
        <v>6228</v>
      </c>
      <c r="AB48" s="181" t="s">
        <v>6227</v>
      </c>
      <c r="AC48" s="182">
        <v>44656</v>
      </c>
      <c r="AD48" s="191" t="s">
        <v>6233</v>
      </c>
      <c r="AE48" s="189">
        <v>5590000</v>
      </c>
      <c r="AF48" s="189" t="s">
        <v>6230</v>
      </c>
      <c r="AG48" s="189" t="s">
        <v>22</v>
      </c>
      <c r="AH48" s="189">
        <v>3</v>
      </c>
      <c r="AI48" s="189" t="s">
        <v>6232</v>
      </c>
      <c r="AJ48" s="189" t="s">
        <v>6231</v>
      </c>
      <c r="AK48" s="190">
        <v>44656</v>
      </c>
      <c r="AL48" s="191" t="s">
        <v>6237</v>
      </c>
      <c r="AM48" s="181">
        <v>8496000</v>
      </c>
      <c r="AN48" s="181" t="s">
        <v>6234</v>
      </c>
      <c r="AO48" s="181" t="s">
        <v>22</v>
      </c>
      <c r="AP48" s="181">
        <v>3</v>
      </c>
      <c r="AQ48" s="181" t="s">
        <v>6236</v>
      </c>
      <c r="AR48" s="181" t="s">
        <v>6235</v>
      </c>
      <c r="AS48" s="182">
        <v>44656</v>
      </c>
      <c r="AT48" s="192" t="s">
        <v>1601</v>
      </c>
      <c r="AU48" s="189" t="s">
        <v>17</v>
      </c>
      <c r="AV48" s="189" t="s">
        <v>17</v>
      </c>
      <c r="AW48" s="189" t="s">
        <v>17</v>
      </c>
      <c r="AX48" s="189" t="s">
        <v>17</v>
      </c>
      <c r="AY48" s="189" t="s">
        <v>1600</v>
      </c>
      <c r="AZ48" s="189" t="s">
        <v>17</v>
      </c>
      <c r="BA48" s="190">
        <v>43950</v>
      </c>
      <c r="BB48" s="191" t="s">
        <v>1599</v>
      </c>
      <c r="BC48" s="181" t="s">
        <v>17</v>
      </c>
      <c r="BD48" s="181" t="s">
        <v>17</v>
      </c>
      <c r="BE48" s="181" t="s">
        <v>17</v>
      </c>
      <c r="BF48" s="181" t="s">
        <v>17</v>
      </c>
      <c r="BG48" s="181" t="s">
        <v>17</v>
      </c>
      <c r="BH48" s="181" t="s">
        <v>17</v>
      </c>
      <c r="BI48" s="182">
        <v>43950</v>
      </c>
      <c r="BJ48" s="192" t="s">
        <v>7502</v>
      </c>
      <c r="BK48" s="192">
        <v>1462</v>
      </c>
      <c r="BL48" s="192" t="s">
        <v>7497</v>
      </c>
      <c r="BM48" s="192" t="s">
        <v>22</v>
      </c>
      <c r="BN48" s="192">
        <v>3</v>
      </c>
      <c r="BO48" s="192" t="s">
        <v>7501</v>
      </c>
      <c r="BP48" s="189" t="s">
        <v>649</v>
      </c>
      <c r="BQ48" s="193">
        <v>44712</v>
      </c>
      <c r="BR48" s="191" t="s">
        <v>1591</v>
      </c>
      <c r="BS48" s="185" t="s">
        <v>17</v>
      </c>
      <c r="BT48" s="185" t="s">
        <v>17</v>
      </c>
      <c r="BU48" s="185" t="s">
        <v>17</v>
      </c>
      <c r="BV48" s="185" t="s">
        <v>17</v>
      </c>
      <c r="BW48" s="185" t="s">
        <v>1590</v>
      </c>
      <c r="BX48" s="185" t="s">
        <v>17</v>
      </c>
      <c r="BY48" s="182">
        <v>43950</v>
      </c>
      <c r="BZ48" s="192" t="s">
        <v>1592</v>
      </c>
      <c r="CA48" s="192" t="s">
        <v>17</v>
      </c>
      <c r="CB48" s="192" t="s">
        <v>17</v>
      </c>
      <c r="CC48" s="192" t="s">
        <v>17</v>
      </c>
      <c r="CD48" s="192" t="s">
        <v>17</v>
      </c>
      <c r="CE48" s="192" t="s">
        <v>1590</v>
      </c>
      <c r="CF48" s="192" t="s">
        <v>17</v>
      </c>
      <c r="CG48" s="193">
        <v>43950</v>
      </c>
      <c r="CH48" s="191" t="s">
        <v>9104</v>
      </c>
      <c r="CI48" s="192" t="e">
        <v>#N/A</v>
      </c>
      <c r="CJ48" s="192" t="e">
        <v>#N/A</v>
      </c>
      <c r="CK48" s="192" t="e">
        <v>#N/A</v>
      </c>
      <c r="CL48" s="192" t="e">
        <v>#N/A</v>
      </c>
      <c r="CM48" s="192" t="e">
        <v>#N/A</v>
      </c>
      <c r="CN48" s="192" t="e">
        <v>#N/A</v>
      </c>
      <c r="CO48" s="194" t="e">
        <v>#N/A</v>
      </c>
      <c r="CP48" s="192" t="s">
        <v>1598</v>
      </c>
      <c r="CQ48" s="185">
        <v>133900</v>
      </c>
      <c r="CR48" s="185" t="s">
        <v>1595</v>
      </c>
      <c r="CS48" s="185" t="s">
        <v>22</v>
      </c>
      <c r="CT48" s="185">
        <v>3</v>
      </c>
      <c r="CU48" s="185" t="s">
        <v>1597</v>
      </c>
      <c r="CV48" s="185" t="s">
        <v>1596</v>
      </c>
      <c r="CW48" s="182">
        <v>43950</v>
      </c>
      <c r="CX48" s="192" t="s">
        <v>6240</v>
      </c>
      <c r="CY48" s="189">
        <v>2757000</v>
      </c>
      <c r="CZ48" s="189" t="s">
        <v>6230</v>
      </c>
      <c r="DA48" s="189" t="s">
        <v>22</v>
      </c>
      <c r="DB48" s="189">
        <v>3</v>
      </c>
      <c r="DC48" s="189" t="s">
        <v>6245</v>
      </c>
      <c r="DD48" s="189" t="s">
        <v>6238</v>
      </c>
      <c r="DE48" s="195">
        <v>44656</v>
      </c>
      <c r="DF48" s="191" t="s">
        <v>6242</v>
      </c>
      <c r="DG48" s="181">
        <v>34986000</v>
      </c>
      <c r="DH48" s="185" t="s">
        <v>6230</v>
      </c>
      <c r="DI48" s="185" t="s">
        <v>22</v>
      </c>
      <c r="DJ48" s="185">
        <v>3</v>
      </c>
      <c r="DK48" s="185" t="s">
        <v>6241</v>
      </c>
      <c r="DL48" s="185" t="s">
        <v>6238</v>
      </c>
      <c r="DM48" s="182">
        <v>44656</v>
      </c>
      <c r="DN48" s="192" t="s">
        <v>6244</v>
      </c>
      <c r="DO48" s="189">
        <v>2833000</v>
      </c>
      <c r="DP48" s="192" t="s">
        <v>6230</v>
      </c>
      <c r="DQ48" s="192" t="s">
        <v>22</v>
      </c>
      <c r="DR48" s="192">
        <v>3</v>
      </c>
      <c r="DS48" s="192" t="s">
        <v>6243</v>
      </c>
      <c r="DT48" s="192" t="s">
        <v>6238</v>
      </c>
      <c r="DU48" s="193">
        <v>44656</v>
      </c>
      <c r="DV48" s="191" t="s">
        <v>6246</v>
      </c>
      <c r="DW48" s="181">
        <v>2232000</v>
      </c>
      <c r="DX48" s="185" t="s">
        <v>6230</v>
      </c>
      <c r="DY48" s="185" t="s">
        <v>22</v>
      </c>
      <c r="DZ48" s="185">
        <v>3</v>
      </c>
      <c r="EA48" s="185" t="s">
        <v>6245</v>
      </c>
      <c r="EB48" s="185" t="s">
        <v>6238</v>
      </c>
      <c r="EC48" s="182">
        <v>44656</v>
      </c>
      <c r="ED48" s="192" t="s">
        <v>6247</v>
      </c>
      <c r="EE48" s="189">
        <v>379000</v>
      </c>
      <c r="EF48" s="192" t="s">
        <v>6230</v>
      </c>
      <c r="EG48" s="192" t="s">
        <v>22</v>
      </c>
      <c r="EH48" s="192">
        <v>3</v>
      </c>
      <c r="EI48" s="192" t="s">
        <v>6245</v>
      </c>
      <c r="EJ48" s="192" t="s">
        <v>6238</v>
      </c>
      <c r="EK48" s="193">
        <v>44656</v>
      </c>
      <c r="EL48" s="191" t="s">
        <v>6248</v>
      </c>
      <c r="EM48" s="181">
        <v>146000</v>
      </c>
      <c r="EN48" s="185" t="s">
        <v>6230</v>
      </c>
      <c r="EO48" s="185" t="s">
        <v>22</v>
      </c>
      <c r="EP48" s="185">
        <v>3</v>
      </c>
      <c r="EQ48" s="185" t="s">
        <v>6245</v>
      </c>
      <c r="ER48" s="185" t="s">
        <v>6238</v>
      </c>
      <c r="ES48" s="182">
        <v>44656</v>
      </c>
      <c r="ET48" s="192" t="s">
        <v>7504</v>
      </c>
      <c r="EU48" s="192">
        <v>1462</v>
      </c>
      <c r="EV48" s="192" t="s">
        <v>7497</v>
      </c>
      <c r="EW48" s="192" t="s">
        <v>22</v>
      </c>
      <c r="EX48" s="192">
        <v>3</v>
      </c>
      <c r="EY48" s="192" t="s">
        <v>7503</v>
      </c>
      <c r="EZ48" s="192" t="s">
        <v>649</v>
      </c>
      <c r="FA48" s="193">
        <v>44712</v>
      </c>
      <c r="FB48" s="191" t="s">
        <v>1594</v>
      </c>
      <c r="FC48" s="185">
        <v>5</v>
      </c>
      <c r="FD48" s="185" t="s">
        <v>1450</v>
      </c>
      <c r="FE48" s="185" t="s">
        <v>50</v>
      </c>
      <c r="FF48" s="185">
        <v>1</v>
      </c>
      <c r="FG48" s="185" t="s">
        <v>1593</v>
      </c>
      <c r="FH48" s="185" t="s">
        <v>1451</v>
      </c>
      <c r="FI48" s="182">
        <v>43950</v>
      </c>
      <c r="FJ48" s="191" t="s">
        <v>1704</v>
      </c>
      <c r="FK48" s="192">
        <v>1500000</v>
      </c>
      <c r="FL48" s="192" t="s">
        <v>1701</v>
      </c>
      <c r="FM48" s="192" t="s">
        <v>22</v>
      </c>
      <c r="FN48" s="192">
        <v>3</v>
      </c>
      <c r="FO48" s="192" t="s">
        <v>1703</v>
      </c>
      <c r="FP48" s="189" t="s">
        <v>1702</v>
      </c>
      <c r="FQ48" s="190">
        <v>44015</v>
      </c>
      <c r="FR48" s="191" t="s">
        <v>1706</v>
      </c>
      <c r="FS48" s="185">
        <v>300000</v>
      </c>
      <c r="FT48" s="185" t="s">
        <v>1701</v>
      </c>
      <c r="FU48" s="185" t="s">
        <v>22</v>
      </c>
      <c r="FV48" s="185">
        <v>3</v>
      </c>
      <c r="FW48" s="185" t="s">
        <v>1705</v>
      </c>
      <c r="FX48" s="185" t="s">
        <v>1702</v>
      </c>
      <c r="FY48" s="182">
        <v>44015</v>
      </c>
      <c r="FZ48" s="192" t="s">
        <v>3069</v>
      </c>
      <c r="GA48" s="192">
        <v>1</v>
      </c>
      <c r="GB48" s="192" t="s">
        <v>2484</v>
      </c>
      <c r="GC48" s="192" t="s">
        <v>25</v>
      </c>
      <c r="GD48" s="192">
        <v>2</v>
      </c>
      <c r="GE48" s="192" t="s">
        <v>17</v>
      </c>
      <c r="GF48" s="192" t="s">
        <v>17</v>
      </c>
      <c r="GG48" s="193">
        <v>44489</v>
      </c>
      <c r="GH48" s="191" t="s">
        <v>3075</v>
      </c>
      <c r="GI48" s="185">
        <v>2</v>
      </c>
      <c r="GJ48" s="185" t="s">
        <v>2484</v>
      </c>
      <c r="GK48" s="185" t="s">
        <v>25</v>
      </c>
      <c r="GL48" s="185">
        <v>2</v>
      </c>
      <c r="GM48" s="185" t="s">
        <v>17</v>
      </c>
      <c r="GN48" s="185" t="s">
        <v>17</v>
      </c>
      <c r="GO48" s="182">
        <v>44489</v>
      </c>
      <c r="GP48" s="192" t="s">
        <v>3070</v>
      </c>
      <c r="GQ48" s="192">
        <v>2</v>
      </c>
      <c r="GR48" s="192" t="s">
        <v>2484</v>
      </c>
      <c r="GS48" s="192" t="s">
        <v>25</v>
      </c>
      <c r="GT48" s="192">
        <v>2</v>
      </c>
      <c r="GU48" s="192" t="s">
        <v>17</v>
      </c>
      <c r="GV48" s="192" t="s">
        <v>17</v>
      </c>
      <c r="GW48" s="193">
        <v>44489</v>
      </c>
      <c r="GX48" s="191" t="s">
        <v>3076</v>
      </c>
      <c r="GY48" s="185">
        <v>0</v>
      </c>
      <c r="GZ48" s="185" t="s">
        <v>2484</v>
      </c>
      <c r="HA48" s="185" t="s">
        <v>25</v>
      </c>
      <c r="HB48" s="185">
        <v>2</v>
      </c>
      <c r="HC48" s="185" t="s">
        <v>17</v>
      </c>
      <c r="HD48" s="185" t="s">
        <v>17</v>
      </c>
      <c r="HE48" s="182">
        <v>44489</v>
      </c>
      <c r="HF48" s="192" t="s">
        <v>3068</v>
      </c>
      <c r="HG48" s="192">
        <v>3</v>
      </c>
      <c r="HH48" s="192" t="s">
        <v>2484</v>
      </c>
      <c r="HI48" s="192" t="s">
        <v>25</v>
      </c>
      <c r="HJ48" s="192">
        <v>2</v>
      </c>
      <c r="HK48" s="192" t="s">
        <v>17</v>
      </c>
      <c r="HL48" s="192" t="s">
        <v>17</v>
      </c>
      <c r="HM48" s="193">
        <v>44489</v>
      </c>
      <c r="HN48" s="191" t="s">
        <v>3074</v>
      </c>
      <c r="HO48" s="185">
        <v>3</v>
      </c>
      <c r="HP48" s="185" t="s">
        <v>2484</v>
      </c>
      <c r="HQ48" s="185" t="s">
        <v>25</v>
      </c>
      <c r="HR48" s="185">
        <v>2</v>
      </c>
      <c r="HS48" s="185" t="s">
        <v>17</v>
      </c>
      <c r="HT48" s="185" t="s">
        <v>17</v>
      </c>
      <c r="HU48" s="182">
        <v>44489</v>
      </c>
      <c r="HV48" s="192" t="s">
        <v>3071</v>
      </c>
      <c r="HW48" s="192">
        <v>1</v>
      </c>
      <c r="HX48" s="192" t="s">
        <v>2484</v>
      </c>
      <c r="HY48" s="192" t="s">
        <v>25</v>
      </c>
      <c r="HZ48" s="192">
        <v>2</v>
      </c>
      <c r="IA48" s="192" t="s">
        <v>17</v>
      </c>
      <c r="IB48" s="192" t="s">
        <v>17</v>
      </c>
      <c r="IC48" s="193">
        <v>44489</v>
      </c>
      <c r="ID48" s="191" t="s">
        <v>3073</v>
      </c>
      <c r="IE48" s="185">
        <v>3</v>
      </c>
      <c r="IF48" s="185" t="s">
        <v>2484</v>
      </c>
      <c r="IG48" s="185" t="s">
        <v>25</v>
      </c>
      <c r="IH48" s="185">
        <v>2</v>
      </c>
      <c r="II48" s="185" t="s">
        <v>17</v>
      </c>
      <c r="IJ48" s="185" t="s">
        <v>17</v>
      </c>
      <c r="IK48" s="182">
        <v>44489</v>
      </c>
      <c r="IL48" s="192" t="s">
        <v>3072</v>
      </c>
      <c r="IM48" s="192">
        <v>1</v>
      </c>
      <c r="IN48" s="192" t="s">
        <v>2484</v>
      </c>
      <c r="IO48" s="192" t="s">
        <v>25</v>
      </c>
      <c r="IP48" s="192">
        <v>2</v>
      </c>
      <c r="IQ48" s="192" t="s">
        <v>17</v>
      </c>
      <c r="IR48" s="192" t="s">
        <v>17</v>
      </c>
      <c r="IS48" s="193">
        <v>44489</v>
      </c>
    </row>
    <row r="49" spans="1:253" s="187" customFormat="1" ht="13" customHeight="1" x14ac:dyDescent="0.25">
      <c r="A49" s="187" t="s">
        <v>540</v>
      </c>
      <c r="B49" s="187" t="s">
        <v>8509</v>
      </c>
      <c r="C49" s="187" t="s">
        <v>541</v>
      </c>
      <c r="D49" s="187" t="s">
        <v>542</v>
      </c>
      <c r="E49" s="187" t="s">
        <v>8065</v>
      </c>
      <c r="F49" s="187" t="s">
        <v>6249</v>
      </c>
      <c r="G49" s="180">
        <v>41191000</v>
      </c>
      <c r="H49" s="181" t="s">
        <v>6218</v>
      </c>
      <c r="I49" s="181" t="s">
        <v>50</v>
      </c>
      <c r="J49" s="181">
        <v>1</v>
      </c>
      <c r="K49" s="181" t="s">
        <v>6220</v>
      </c>
      <c r="L49" s="181" t="s">
        <v>6219</v>
      </c>
      <c r="M49" s="182">
        <v>44656</v>
      </c>
      <c r="N49" s="191" t="s">
        <v>6250</v>
      </c>
      <c r="O49" s="183">
        <v>383312</v>
      </c>
      <c r="P49" s="183" t="s">
        <v>6222</v>
      </c>
      <c r="Q49" s="183" t="s">
        <v>25</v>
      </c>
      <c r="R49" s="183">
        <v>2</v>
      </c>
      <c r="S49" s="183" t="s">
        <v>6224</v>
      </c>
      <c r="T49" s="183" t="s">
        <v>6223</v>
      </c>
      <c r="U49" s="184">
        <v>44656</v>
      </c>
      <c r="V49" s="191" t="s">
        <v>6252</v>
      </c>
      <c r="W49" s="181">
        <v>40576000</v>
      </c>
      <c r="X49" s="181" t="s">
        <v>6226</v>
      </c>
      <c r="Y49" s="181" t="s">
        <v>22</v>
      </c>
      <c r="Z49" s="181">
        <v>3</v>
      </c>
      <c r="AA49" s="181" t="s">
        <v>6251</v>
      </c>
      <c r="AB49" s="181" t="s">
        <v>6227</v>
      </c>
      <c r="AC49" s="182">
        <v>44656</v>
      </c>
      <c r="AD49" s="191" t="s">
        <v>6256</v>
      </c>
      <c r="AE49" s="189">
        <v>5300000</v>
      </c>
      <c r="AF49" s="189" t="s">
        <v>6253</v>
      </c>
      <c r="AG49" s="189" t="s">
        <v>22</v>
      </c>
      <c r="AH49" s="189">
        <v>3</v>
      </c>
      <c r="AI49" s="189" t="s">
        <v>6255</v>
      </c>
      <c r="AJ49" s="189" t="s">
        <v>6254</v>
      </c>
      <c r="AK49" s="190">
        <v>44656</v>
      </c>
      <c r="AL49" s="191" t="s">
        <v>6260</v>
      </c>
      <c r="AM49" s="181">
        <v>8239000</v>
      </c>
      <c r="AN49" s="181" t="s">
        <v>6257</v>
      </c>
      <c r="AO49" s="181" t="s">
        <v>25</v>
      </c>
      <c r="AP49" s="181">
        <v>2</v>
      </c>
      <c r="AQ49" s="181" t="s">
        <v>6259</v>
      </c>
      <c r="AR49" s="181" t="s">
        <v>6258</v>
      </c>
      <c r="AS49" s="182">
        <v>44656</v>
      </c>
      <c r="AT49" s="192" t="s">
        <v>839</v>
      </c>
      <c r="AU49" s="189" t="s">
        <v>17</v>
      </c>
      <c r="AV49" s="189" t="s">
        <v>17</v>
      </c>
      <c r="AW49" s="189" t="s">
        <v>25</v>
      </c>
      <c r="AX49" s="189">
        <v>2</v>
      </c>
      <c r="AY49" s="189" t="s">
        <v>838</v>
      </c>
      <c r="AZ49" s="189" t="s">
        <v>17</v>
      </c>
      <c r="BA49" s="190">
        <v>43524</v>
      </c>
      <c r="BB49" s="191" t="s">
        <v>545</v>
      </c>
      <c r="BC49" s="181" t="s">
        <v>17</v>
      </c>
      <c r="BD49" s="181">
        <v>0</v>
      </c>
      <c r="BE49" s="181" t="s">
        <v>25</v>
      </c>
      <c r="BF49" s="181">
        <v>2</v>
      </c>
      <c r="BG49" s="181">
        <v>0</v>
      </c>
      <c r="BH49" s="181">
        <v>0</v>
      </c>
      <c r="BI49" s="182">
        <v>43511</v>
      </c>
      <c r="BJ49" s="192" t="s">
        <v>7505</v>
      </c>
      <c r="BK49" s="192">
        <v>1462</v>
      </c>
      <c r="BL49" s="192" t="s">
        <v>7497</v>
      </c>
      <c r="BM49" s="192" t="s">
        <v>22</v>
      </c>
      <c r="BN49" s="192">
        <v>3</v>
      </c>
      <c r="BO49" s="192" t="s">
        <v>7501</v>
      </c>
      <c r="BP49" s="189" t="s">
        <v>649</v>
      </c>
      <c r="BQ49" s="193">
        <v>44712</v>
      </c>
      <c r="BR49" s="191" t="s">
        <v>543</v>
      </c>
      <c r="BS49" s="185" t="s">
        <v>17</v>
      </c>
      <c r="BT49" s="185">
        <v>0</v>
      </c>
      <c r="BU49" s="185" t="s">
        <v>25</v>
      </c>
      <c r="BV49" s="185">
        <v>2</v>
      </c>
      <c r="BW49" s="185">
        <v>0</v>
      </c>
      <c r="BX49" s="185">
        <v>0</v>
      </c>
      <c r="BY49" s="182">
        <v>43511</v>
      </c>
      <c r="BZ49" s="192" t="s">
        <v>544</v>
      </c>
      <c r="CA49" s="192" t="s">
        <v>17</v>
      </c>
      <c r="CB49" s="192" t="s">
        <v>17</v>
      </c>
      <c r="CC49" s="192" t="s">
        <v>17</v>
      </c>
      <c r="CD49" s="192" t="s">
        <v>17</v>
      </c>
      <c r="CE49" s="192" t="s">
        <v>17</v>
      </c>
      <c r="CF49" s="192" t="s">
        <v>17</v>
      </c>
      <c r="CG49" s="193">
        <v>43511</v>
      </c>
      <c r="CH49" s="191" t="s">
        <v>9105</v>
      </c>
      <c r="CI49" s="192" t="e">
        <v>#N/A</v>
      </c>
      <c r="CJ49" s="192" t="e">
        <v>#N/A</v>
      </c>
      <c r="CK49" s="192" t="e">
        <v>#N/A</v>
      </c>
      <c r="CL49" s="192" t="e">
        <v>#N/A</v>
      </c>
      <c r="CM49" s="192" t="e">
        <v>#N/A</v>
      </c>
      <c r="CN49" s="192" t="e">
        <v>#N/A</v>
      </c>
      <c r="CO49" s="194" t="e">
        <v>#N/A</v>
      </c>
      <c r="CP49" s="192" t="s">
        <v>1604</v>
      </c>
      <c r="CQ49" s="185">
        <v>133900</v>
      </c>
      <c r="CR49" s="185" t="s">
        <v>1602</v>
      </c>
      <c r="CS49" s="185" t="s">
        <v>22</v>
      </c>
      <c r="CT49" s="185">
        <v>3</v>
      </c>
      <c r="CU49" s="185" t="s">
        <v>1597</v>
      </c>
      <c r="CV49" s="185" t="s">
        <v>1603</v>
      </c>
      <c r="CW49" s="182">
        <v>43950</v>
      </c>
      <c r="CX49" s="192" t="s">
        <v>6262</v>
      </c>
      <c r="CY49" s="189">
        <v>2500000</v>
      </c>
      <c r="CZ49" s="189" t="s">
        <v>6253</v>
      </c>
      <c r="DA49" s="189" t="s">
        <v>50</v>
      </c>
      <c r="DB49" s="189">
        <v>1</v>
      </c>
      <c r="DC49" s="189" t="s">
        <v>6267</v>
      </c>
      <c r="DD49" s="189" t="s">
        <v>6254</v>
      </c>
      <c r="DE49" s="195">
        <v>44656</v>
      </c>
      <c r="DF49" s="191" t="s">
        <v>6264</v>
      </c>
      <c r="DG49" s="181">
        <v>35276000</v>
      </c>
      <c r="DH49" s="185" t="s">
        <v>6253</v>
      </c>
      <c r="DI49" s="185" t="s">
        <v>50</v>
      </c>
      <c r="DJ49" s="185">
        <v>1</v>
      </c>
      <c r="DK49" s="185" t="s">
        <v>6263</v>
      </c>
      <c r="DL49" s="185" t="s">
        <v>6254</v>
      </c>
      <c r="DM49" s="182">
        <v>44656</v>
      </c>
      <c r="DN49" s="192" t="s">
        <v>6266</v>
      </c>
      <c r="DO49" s="189">
        <v>2800000</v>
      </c>
      <c r="DP49" s="192" t="s">
        <v>6253</v>
      </c>
      <c r="DQ49" s="192" t="s">
        <v>50</v>
      </c>
      <c r="DR49" s="192">
        <v>1</v>
      </c>
      <c r="DS49" s="192" t="s">
        <v>6265</v>
      </c>
      <c r="DT49" s="192" t="s">
        <v>6254</v>
      </c>
      <c r="DU49" s="193">
        <v>44656</v>
      </c>
      <c r="DV49" s="191" t="s">
        <v>6268</v>
      </c>
      <c r="DW49" s="181">
        <v>2150000</v>
      </c>
      <c r="DX49" s="185" t="s">
        <v>6253</v>
      </c>
      <c r="DY49" s="185" t="s">
        <v>50</v>
      </c>
      <c r="DZ49" s="185">
        <v>1</v>
      </c>
      <c r="EA49" s="185" t="s">
        <v>6267</v>
      </c>
      <c r="EB49" s="185" t="s">
        <v>6254</v>
      </c>
      <c r="EC49" s="182">
        <v>44656</v>
      </c>
      <c r="ED49" s="192" t="s">
        <v>6269</v>
      </c>
      <c r="EE49" s="189">
        <v>225000</v>
      </c>
      <c r="EF49" s="192" t="s">
        <v>6253</v>
      </c>
      <c r="EG49" s="192" t="s">
        <v>50</v>
      </c>
      <c r="EH49" s="192">
        <v>1</v>
      </c>
      <c r="EI49" s="192" t="s">
        <v>6267</v>
      </c>
      <c r="EJ49" s="192" t="s">
        <v>6254</v>
      </c>
      <c r="EK49" s="193">
        <v>44656</v>
      </c>
      <c r="EL49" s="191" t="s">
        <v>6270</v>
      </c>
      <c r="EM49" s="181">
        <v>125000</v>
      </c>
      <c r="EN49" s="185" t="s">
        <v>6253</v>
      </c>
      <c r="EO49" s="185" t="s">
        <v>50</v>
      </c>
      <c r="EP49" s="185">
        <v>1</v>
      </c>
      <c r="EQ49" s="185" t="s">
        <v>6267</v>
      </c>
      <c r="ER49" s="185" t="s">
        <v>6254</v>
      </c>
      <c r="ES49" s="182">
        <v>44656</v>
      </c>
      <c r="ET49" s="192" t="s">
        <v>7506</v>
      </c>
      <c r="EU49" s="192">
        <v>1462</v>
      </c>
      <c r="EV49" s="192" t="s">
        <v>7497</v>
      </c>
      <c r="EW49" s="192" t="s">
        <v>22</v>
      </c>
      <c r="EX49" s="192">
        <v>3</v>
      </c>
      <c r="EY49" s="192" t="s">
        <v>7503</v>
      </c>
      <c r="EZ49" s="192" t="s">
        <v>649</v>
      </c>
      <c r="FA49" s="193">
        <v>44712</v>
      </c>
      <c r="FB49" s="191" t="s">
        <v>1453</v>
      </c>
      <c r="FC49" s="185">
        <v>5</v>
      </c>
      <c r="FD49" s="185" t="s">
        <v>1450</v>
      </c>
      <c r="FE49" s="185" t="s">
        <v>50</v>
      </c>
      <c r="FF49" s="185">
        <v>1</v>
      </c>
      <c r="FG49" s="185" t="s">
        <v>1452</v>
      </c>
      <c r="FH49" s="185" t="s">
        <v>1451</v>
      </c>
      <c r="FI49" s="182">
        <v>43867</v>
      </c>
      <c r="FJ49" s="191" t="s">
        <v>1708</v>
      </c>
      <c r="FK49" s="192">
        <v>1500000</v>
      </c>
      <c r="FL49" s="192" t="s">
        <v>1701</v>
      </c>
      <c r="FM49" s="192" t="s">
        <v>22</v>
      </c>
      <c r="FN49" s="192">
        <v>3</v>
      </c>
      <c r="FO49" s="192" t="s">
        <v>1707</v>
      </c>
      <c r="FP49" s="189" t="s">
        <v>1702</v>
      </c>
      <c r="FQ49" s="190">
        <v>44015</v>
      </c>
      <c r="FR49" s="191" t="s">
        <v>1710</v>
      </c>
      <c r="FS49" s="185">
        <v>300000</v>
      </c>
      <c r="FT49" s="185" t="s">
        <v>1701</v>
      </c>
      <c r="FU49" s="185" t="s">
        <v>22</v>
      </c>
      <c r="FV49" s="185">
        <v>3</v>
      </c>
      <c r="FW49" s="185" t="s">
        <v>1709</v>
      </c>
      <c r="FX49" s="185" t="s">
        <v>1702</v>
      </c>
      <c r="FY49" s="182">
        <v>44015</v>
      </c>
      <c r="FZ49" s="192" t="s">
        <v>3078</v>
      </c>
      <c r="GA49" s="192">
        <v>1</v>
      </c>
      <c r="GB49" s="192" t="s">
        <v>2484</v>
      </c>
      <c r="GC49" s="192" t="s">
        <v>25</v>
      </c>
      <c r="GD49" s="192">
        <v>2</v>
      </c>
      <c r="GE49" s="192" t="s">
        <v>17</v>
      </c>
      <c r="GF49" s="192" t="s">
        <v>17</v>
      </c>
      <c r="GG49" s="193">
        <v>44489</v>
      </c>
      <c r="GH49" s="191" t="s">
        <v>3084</v>
      </c>
      <c r="GI49" s="185">
        <v>2</v>
      </c>
      <c r="GJ49" s="185" t="s">
        <v>2484</v>
      </c>
      <c r="GK49" s="185" t="s">
        <v>25</v>
      </c>
      <c r="GL49" s="185">
        <v>2</v>
      </c>
      <c r="GM49" s="185" t="s">
        <v>17</v>
      </c>
      <c r="GN49" s="185" t="s">
        <v>17</v>
      </c>
      <c r="GO49" s="182">
        <v>44489</v>
      </c>
      <c r="GP49" s="192" t="s">
        <v>3079</v>
      </c>
      <c r="GQ49" s="192">
        <v>2</v>
      </c>
      <c r="GR49" s="192" t="s">
        <v>2484</v>
      </c>
      <c r="GS49" s="192" t="s">
        <v>25</v>
      </c>
      <c r="GT49" s="192">
        <v>2</v>
      </c>
      <c r="GU49" s="192" t="s">
        <v>17</v>
      </c>
      <c r="GV49" s="192" t="s">
        <v>17</v>
      </c>
      <c r="GW49" s="193">
        <v>44489</v>
      </c>
      <c r="GX49" s="191" t="s">
        <v>3085</v>
      </c>
      <c r="GY49" s="185">
        <v>0</v>
      </c>
      <c r="GZ49" s="185" t="s">
        <v>2484</v>
      </c>
      <c r="HA49" s="185" t="s">
        <v>25</v>
      </c>
      <c r="HB49" s="185">
        <v>2</v>
      </c>
      <c r="HC49" s="185" t="s">
        <v>17</v>
      </c>
      <c r="HD49" s="185" t="s">
        <v>17</v>
      </c>
      <c r="HE49" s="182">
        <v>44489</v>
      </c>
      <c r="HF49" s="192" t="s">
        <v>3077</v>
      </c>
      <c r="HG49" s="192">
        <v>3</v>
      </c>
      <c r="HH49" s="192" t="s">
        <v>2484</v>
      </c>
      <c r="HI49" s="192" t="s">
        <v>25</v>
      </c>
      <c r="HJ49" s="192">
        <v>2</v>
      </c>
      <c r="HK49" s="192" t="s">
        <v>17</v>
      </c>
      <c r="HL49" s="192" t="s">
        <v>17</v>
      </c>
      <c r="HM49" s="193">
        <v>44489</v>
      </c>
      <c r="HN49" s="191" t="s">
        <v>3083</v>
      </c>
      <c r="HO49" s="185">
        <v>3</v>
      </c>
      <c r="HP49" s="185" t="s">
        <v>2484</v>
      </c>
      <c r="HQ49" s="185" t="s">
        <v>25</v>
      </c>
      <c r="HR49" s="185">
        <v>2</v>
      </c>
      <c r="HS49" s="185" t="s">
        <v>17</v>
      </c>
      <c r="HT49" s="185" t="s">
        <v>17</v>
      </c>
      <c r="HU49" s="182">
        <v>44489</v>
      </c>
      <c r="HV49" s="192" t="s">
        <v>3080</v>
      </c>
      <c r="HW49" s="192">
        <v>1</v>
      </c>
      <c r="HX49" s="192" t="s">
        <v>2484</v>
      </c>
      <c r="HY49" s="192" t="s">
        <v>25</v>
      </c>
      <c r="HZ49" s="192">
        <v>2</v>
      </c>
      <c r="IA49" s="192" t="s">
        <v>17</v>
      </c>
      <c r="IB49" s="192" t="s">
        <v>17</v>
      </c>
      <c r="IC49" s="193">
        <v>44489</v>
      </c>
      <c r="ID49" s="191" t="s">
        <v>3082</v>
      </c>
      <c r="IE49" s="185">
        <v>3</v>
      </c>
      <c r="IF49" s="185" t="s">
        <v>2484</v>
      </c>
      <c r="IG49" s="185" t="s">
        <v>25</v>
      </c>
      <c r="IH49" s="185">
        <v>2</v>
      </c>
      <c r="II49" s="185" t="s">
        <v>17</v>
      </c>
      <c r="IJ49" s="185" t="s">
        <v>17</v>
      </c>
      <c r="IK49" s="182">
        <v>44489</v>
      </c>
      <c r="IL49" s="192" t="s">
        <v>3081</v>
      </c>
      <c r="IM49" s="192">
        <v>1</v>
      </c>
      <c r="IN49" s="192" t="s">
        <v>2484</v>
      </c>
      <c r="IO49" s="192" t="s">
        <v>25</v>
      </c>
      <c r="IP49" s="192">
        <v>2</v>
      </c>
      <c r="IQ49" s="192" t="s">
        <v>17</v>
      </c>
      <c r="IR49" s="192" t="s">
        <v>17</v>
      </c>
      <c r="IS49" s="193">
        <v>44489</v>
      </c>
    </row>
    <row r="50" spans="1:253" s="187" customFormat="1" ht="13" customHeight="1" x14ac:dyDescent="0.25">
      <c r="A50" s="187" t="s">
        <v>546</v>
      </c>
      <c r="B50" s="187" t="s">
        <v>8521</v>
      </c>
      <c r="C50" s="187" t="s">
        <v>547</v>
      </c>
      <c r="D50" s="187" t="s">
        <v>542</v>
      </c>
      <c r="E50" s="187" t="s">
        <v>8065</v>
      </c>
      <c r="F50" s="187" t="s">
        <v>6271</v>
      </c>
      <c r="G50" s="180">
        <v>41191000</v>
      </c>
      <c r="H50" s="181" t="s">
        <v>6218</v>
      </c>
      <c r="I50" s="181" t="s">
        <v>50</v>
      </c>
      <c r="J50" s="181">
        <v>1</v>
      </c>
      <c r="K50" s="181" t="s">
        <v>6220</v>
      </c>
      <c r="L50" s="181" t="s">
        <v>6219</v>
      </c>
      <c r="M50" s="182">
        <v>44656</v>
      </c>
      <c r="N50" s="191" t="s">
        <v>6275</v>
      </c>
      <c r="O50" s="183">
        <v>40643</v>
      </c>
      <c r="P50" s="183" t="s">
        <v>6272</v>
      </c>
      <c r="Q50" s="183" t="s">
        <v>25</v>
      </c>
      <c r="R50" s="183">
        <v>2</v>
      </c>
      <c r="S50" s="183" t="s">
        <v>6274</v>
      </c>
      <c r="T50" s="183" t="s">
        <v>6273</v>
      </c>
      <c r="U50" s="184">
        <v>44656</v>
      </c>
      <c r="V50" s="191" t="s">
        <v>6279</v>
      </c>
      <c r="W50" s="181">
        <v>5150000</v>
      </c>
      <c r="X50" s="181" t="s">
        <v>6276</v>
      </c>
      <c r="Y50" s="181" t="s">
        <v>22</v>
      </c>
      <c r="Z50" s="181">
        <v>3</v>
      </c>
      <c r="AA50" s="181" t="s">
        <v>6278</v>
      </c>
      <c r="AB50" s="181" t="s">
        <v>6277</v>
      </c>
      <c r="AC50" s="182">
        <v>44656</v>
      </c>
      <c r="AD50" s="191" t="s">
        <v>6283</v>
      </c>
      <c r="AE50" s="189">
        <v>522000</v>
      </c>
      <c r="AF50" s="189" t="s">
        <v>6280</v>
      </c>
      <c r="AG50" s="189" t="s">
        <v>25</v>
      </c>
      <c r="AH50" s="189">
        <v>2</v>
      </c>
      <c r="AI50" s="189" t="s">
        <v>6282</v>
      </c>
      <c r="AJ50" s="189" t="s">
        <v>6281</v>
      </c>
      <c r="AK50" s="190">
        <v>44656</v>
      </c>
      <c r="AL50" s="191" t="s">
        <v>6287</v>
      </c>
      <c r="AM50" s="181">
        <v>257000</v>
      </c>
      <c r="AN50" s="181" t="s">
        <v>6284</v>
      </c>
      <c r="AO50" s="181" t="s">
        <v>25</v>
      </c>
      <c r="AP50" s="181">
        <v>2</v>
      </c>
      <c r="AQ50" s="181" t="s">
        <v>6286</v>
      </c>
      <c r="AR50" s="181" t="s">
        <v>6285</v>
      </c>
      <c r="AS50" s="182">
        <v>44656</v>
      </c>
      <c r="AT50" s="192" t="s">
        <v>557</v>
      </c>
      <c r="AU50" s="189" t="s">
        <v>17</v>
      </c>
      <c r="AV50" s="189">
        <v>0</v>
      </c>
      <c r="AW50" s="189" t="s">
        <v>25</v>
      </c>
      <c r="AX50" s="189">
        <v>2</v>
      </c>
      <c r="AY50" s="189">
        <v>0</v>
      </c>
      <c r="AZ50" s="189">
        <v>0</v>
      </c>
      <c r="BA50" s="190">
        <v>43511</v>
      </c>
      <c r="BB50" s="191" t="s">
        <v>556</v>
      </c>
      <c r="BC50" s="181" t="s">
        <v>17</v>
      </c>
      <c r="BD50" s="181">
        <v>0</v>
      </c>
      <c r="BE50" s="181" t="s">
        <v>25</v>
      </c>
      <c r="BF50" s="181">
        <v>2</v>
      </c>
      <c r="BG50" s="181">
        <v>0</v>
      </c>
      <c r="BH50" s="181">
        <v>0</v>
      </c>
      <c r="BI50" s="182">
        <v>43511</v>
      </c>
      <c r="BJ50" s="192" t="s">
        <v>6288</v>
      </c>
      <c r="BK50" s="192" t="s">
        <v>17</v>
      </c>
      <c r="BL50" s="192" t="s">
        <v>1196</v>
      </c>
      <c r="BM50" s="192" t="s">
        <v>17</v>
      </c>
      <c r="BN50" s="192" t="s">
        <v>17</v>
      </c>
      <c r="BO50" s="192" t="s">
        <v>1196</v>
      </c>
      <c r="BP50" s="189" t="s">
        <v>1196</v>
      </c>
      <c r="BQ50" s="193">
        <v>44656</v>
      </c>
      <c r="BR50" s="191" t="s">
        <v>549</v>
      </c>
      <c r="BS50" s="185" t="s">
        <v>17</v>
      </c>
      <c r="BT50" s="185">
        <v>0</v>
      </c>
      <c r="BU50" s="185" t="s">
        <v>25</v>
      </c>
      <c r="BV50" s="185">
        <v>2</v>
      </c>
      <c r="BW50" s="185" t="s">
        <v>548</v>
      </c>
      <c r="BX50" s="185">
        <v>0</v>
      </c>
      <c r="BY50" s="182">
        <v>43511</v>
      </c>
      <c r="BZ50" s="192" t="s">
        <v>550</v>
      </c>
      <c r="CA50" s="192">
        <v>0</v>
      </c>
      <c r="CB50" s="192" t="s">
        <v>17</v>
      </c>
      <c r="CC50" s="192" t="s">
        <v>25</v>
      </c>
      <c r="CD50" s="192">
        <v>2</v>
      </c>
      <c r="CE50" s="192" t="s">
        <v>17</v>
      </c>
      <c r="CF50" s="192" t="s">
        <v>17</v>
      </c>
      <c r="CG50" s="193">
        <v>43511</v>
      </c>
      <c r="CH50" s="191" t="s">
        <v>9106</v>
      </c>
      <c r="CI50" s="192" t="e">
        <v>#N/A</v>
      </c>
      <c r="CJ50" s="192" t="e">
        <v>#N/A</v>
      </c>
      <c r="CK50" s="192" t="e">
        <v>#N/A</v>
      </c>
      <c r="CL50" s="192" t="e">
        <v>#N/A</v>
      </c>
      <c r="CM50" s="192" t="e">
        <v>#N/A</v>
      </c>
      <c r="CN50" s="192" t="e">
        <v>#N/A</v>
      </c>
      <c r="CO50" s="194" t="e">
        <v>#N/A</v>
      </c>
      <c r="CP50" s="192" t="s">
        <v>555</v>
      </c>
      <c r="CQ50" s="185" t="s">
        <v>17</v>
      </c>
      <c r="CR50" s="185">
        <v>0</v>
      </c>
      <c r="CS50" s="185" t="s">
        <v>25</v>
      </c>
      <c r="CT50" s="185">
        <v>2</v>
      </c>
      <c r="CU50" s="185" t="s">
        <v>548</v>
      </c>
      <c r="CV50" s="185">
        <v>0</v>
      </c>
      <c r="CW50" s="182">
        <v>43511</v>
      </c>
      <c r="CX50" s="192" t="s">
        <v>6290</v>
      </c>
      <c r="CY50" s="189">
        <v>489000</v>
      </c>
      <c r="CZ50" s="189" t="s">
        <v>6291</v>
      </c>
      <c r="DA50" s="189" t="s">
        <v>22</v>
      </c>
      <c r="DB50" s="189">
        <v>3</v>
      </c>
      <c r="DC50" s="189" t="s">
        <v>6297</v>
      </c>
      <c r="DD50" s="189" t="s">
        <v>6292</v>
      </c>
      <c r="DE50" s="195">
        <v>44656</v>
      </c>
      <c r="DF50" s="191" t="s">
        <v>6294</v>
      </c>
      <c r="DG50" s="181">
        <v>4628000</v>
      </c>
      <c r="DH50" s="185" t="s">
        <v>6291</v>
      </c>
      <c r="DI50" s="185" t="s">
        <v>22</v>
      </c>
      <c r="DJ50" s="185">
        <v>3</v>
      </c>
      <c r="DK50" s="185" t="s">
        <v>6293</v>
      </c>
      <c r="DL50" s="185" t="s">
        <v>6292</v>
      </c>
      <c r="DM50" s="182">
        <v>44656</v>
      </c>
      <c r="DN50" s="192" t="s">
        <v>6296</v>
      </c>
      <c r="DO50" s="189">
        <v>33000</v>
      </c>
      <c r="DP50" s="192" t="s">
        <v>6291</v>
      </c>
      <c r="DQ50" s="192" t="s">
        <v>22</v>
      </c>
      <c r="DR50" s="192">
        <v>3</v>
      </c>
      <c r="DS50" s="192" t="s">
        <v>6295</v>
      </c>
      <c r="DT50" s="192" t="s">
        <v>6292</v>
      </c>
      <c r="DU50" s="193">
        <v>44656</v>
      </c>
      <c r="DV50" s="191" t="s">
        <v>6298</v>
      </c>
      <c r="DW50" s="181">
        <v>314000</v>
      </c>
      <c r="DX50" s="185" t="s">
        <v>6291</v>
      </c>
      <c r="DY50" s="185" t="s">
        <v>22</v>
      </c>
      <c r="DZ50" s="185">
        <v>3</v>
      </c>
      <c r="EA50" s="185" t="s">
        <v>6297</v>
      </c>
      <c r="EB50" s="185" t="s">
        <v>6292</v>
      </c>
      <c r="EC50" s="182">
        <v>44656</v>
      </c>
      <c r="ED50" s="192" t="s">
        <v>6299</v>
      </c>
      <c r="EE50" s="189">
        <v>154000</v>
      </c>
      <c r="EF50" s="192" t="s">
        <v>6291</v>
      </c>
      <c r="EG50" s="192" t="s">
        <v>22</v>
      </c>
      <c r="EH50" s="192">
        <v>3</v>
      </c>
      <c r="EI50" s="192" t="s">
        <v>6297</v>
      </c>
      <c r="EJ50" s="192" t="s">
        <v>6292</v>
      </c>
      <c r="EK50" s="193">
        <v>44656</v>
      </c>
      <c r="EL50" s="191" t="s">
        <v>6300</v>
      </c>
      <c r="EM50" s="181">
        <v>21000</v>
      </c>
      <c r="EN50" s="185" t="s">
        <v>6291</v>
      </c>
      <c r="EO50" s="185" t="s">
        <v>22</v>
      </c>
      <c r="EP50" s="185">
        <v>3</v>
      </c>
      <c r="EQ50" s="185" t="s">
        <v>6297</v>
      </c>
      <c r="ER50" s="185" t="s">
        <v>6292</v>
      </c>
      <c r="ES50" s="182">
        <v>44656</v>
      </c>
      <c r="ET50" s="192" t="s">
        <v>7507</v>
      </c>
      <c r="EU50" s="192">
        <v>1462</v>
      </c>
      <c r="EV50" s="192" t="s">
        <v>7497</v>
      </c>
      <c r="EW50" s="192" t="s">
        <v>22</v>
      </c>
      <c r="EX50" s="192">
        <v>3</v>
      </c>
      <c r="EY50" s="192" t="s">
        <v>7503</v>
      </c>
      <c r="EZ50" s="192" t="s">
        <v>649</v>
      </c>
      <c r="FA50" s="193">
        <v>44712</v>
      </c>
      <c r="FB50" s="191" t="s">
        <v>554</v>
      </c>
      <c r="FC50" s="185">
        <v>5</v>
      </c>
      <c r="FD50" s="185" t="s">
        <v>551</v>
      </c>
      <c r="FE50" s="185" t="s">
        <v>25</v>
      </c>
      <c r="FF50" s="185">
        <v>2</v>
      </c>
      <c r="FG50" s="185" t="s">
        <v>553</v>
      </c>
      <c r="FH50" s="185" t="s">
        <v>552</v>
      </c>
      <c r="FI50" s="182">
        <v>43511</v>
      </c>
      <c r="FJ50" s="191" t="s">
        <v>1714</v>
      </c>
      <c r="FK50" s="192" t="s">
        <v>17</v>
      </c>
      <c r="FL50" s="192" t="s">
        <v>1711</v>
      </c>
      <c r="FM50" s="192" t="s">
        <v>17</v>
      </c>
      <c r="FN50" s="192" t="s">
        <v>17</v>
      </c>
      <c r="FO50" s="192" t="s">
        <v>1713</v>
      </c>
      <c r="FP50" s="189" t="s">
        <v>1712</v>
      </c>
      <c r="FQ50" s="190">
        <v>44015</v>
      </c>
      <c r="FR50" s="191" t="s">
        <v>1716</v>
      </c>
      <c r="FS50" s="185">
        <v>0</v>
      </c>
      <c r="FT50" s="185" t="s">
        <v>1711</v>
      </c>
      <c r="FU50" s="185" t="s">
        <v>25</v>
      </c>
      <c r="FV50" s="185">
        <v>2</v>
      </c>
      <c r="FW50" s="185" t="s">
        <v>1715</v>
      </c>
      <c r="FX50" s="185" t="s">
        <v>1712</v>
      </c>
      <c r="FY50" s="182">
        <v>44015</v>
      </c>
      <c r="FZ50" s="192" t="s">
        <v>3087</v>
      </c>
      <c r="GA50" s="192">
        <v>0</v>
      </c>
      <c r="GB50" s="192" t="s">
        <v>2484</v>
      </c>
      <c r="GC50" s="192" t="s">
        <v>25</v>
      </c>
      <c r="GD50" s="192">
        <v>2</v>
      </c>
      <c r="GE50" s="192" t="s">
        <v>17</v>
      </c>
      <c r="GF50" s="192" t="s">
        <v>17</v>
      </c>
      <c r="GG50" s="193">
        <v>44489</v>
      </c>
      <c r="GH50" s="191" t="s">
        <v>3093</v>
      </c>
      <c r="GI50" s="185">
        <v>1</v>
      </c>
      <c r="GJ50" s="185" t="s">
        <v>2484</v>
      </c>
      <c r="GK50" s="185" t="s">
        <v>25</v>
      </c>
      <c r="GL50" s="185">
        <v>2</v>
      </c>
      <c r="GM50" s="185" t="s">
        <v>17</v>
      </c>
      <c r="GN50" s="185" t="s">
        <v>17</v>
      </c>
      <c r="GO50" s="182">
        <v>44489</v>
      </c>
      <c r="GP50" s="192" t="s">
        <v>3088</v>
      </c>
      <c r="GQ50" s="192">
        <v>0</v>
      </c>
      <c r="GR50" s="192" t="s">
        <v>2484</v>
      </c>
      <c r="GS50" s="192" t="s">
        <v>25</v>
      </c>
      <c r="GT50" s="192">
        <v>2</v>
      </c>
      <c r="GU50" s="192" t="s">
        <v>17</v>
      </c>
      <c r="GV50" s="192" t="s">
        <v>17</v>
      </c>
      <c r="GW50" s="193">
        <v>44489</v>
      </c>
      <c r="GX50" s="191" t="s">
        <v>3094</v>
      </c>
      <c r="GY50" s="185">
        <v>0</v>
      </c>
      <c r="GZ50" s="185" t="s">
        <v>2484</v>
      </c>
      <c r="HA50" s="185" t="s">
        <v>25</v>
      </c>
      <c r="HB50" s="185">
        <v>2</v>
      </c>
      <c r="HC50" s="185" t="s">
        <v>17</v>
      </c>
      <c r="HD50" s="185" t="s">
        <v>17</v>
      </c>
      <c r="HE50" s="182">
        <v>44489</v>
      </c>
      <c r="HF50" s="192" t="s">
        <v>3086</v>
      </c>
      <c r="HG50" s="192">
        <v>1</v>
      </c>
      <c r="HH50" s="192" t="s">
        <v>2484</v>
      </c>
      <c r="HI50" s="192" t="s">
        <v>25</v>
      </c>
      <c r="HJ50" s="192">
        <v>2</v>
      </c>
      <c r="HK50" s="192" t="s">
        <v>17</v>
      </c>
      <c r="HL50" s="192" t="s">
        <v>17</v>
      </c>
      <c r="HM50" s="193">
        <v>44489</v>
      </c>
      <c r="HN50" s="191" t="s">
        <v>3092</v>
      </c>
      <c r="HO50" s="185">
        <v>2</v>
      </c>
      <c r="HP50" s="185" t="s">
        <v>2484</v>
      </c>
      <c r="HQ50" s="185" t="s">
        <v>25</v>
      </c>
      <c r="HR50" s="185">
        <v>2</v>
      </c>
      <c r="HS50" s="185" t="s">
        <v>17</v>
      </c>
      <c r="HT50" s="185" t="s">
        <v>17</v>
      </c>
      <c r="HU50" s="182">
        <v>44489</v>
      </c>
      <c r="HV50" s="192" t="s">
        <v>3089</v>
      </c>
      <c r="HW50" s="192">
        <v>0</v>
      </c>
      <c r="HX50" s="192" t="s">
        <v>2484</v>
      </c>
      <c r="HY50" s="192" t="s">
        <v>25</v>
      </c>
      <c r="HZ50" s="192">
        <v>2</v>
      </c>
      <c r="IA50" s="192" t="s">
        <v>17</v>
      </c>
      <c r="IB50" s="192" t="s">
        <v>17</v>
      </c>
      <c r="IC50" s="193">
        <v>44489</v>
      </c>
      <c r="ID50" s="191" t="s">
        <v>3091</v>
      </c>
      <c r="IE50" s="185">
        <v>3</v>
      </c>
      <c r="IF50" s="185" t="s">
        <v>2484</v>
      </c>
      <c r="IG50" s="185" t="s">
        <v>25</v>
      </c>
      <c r="IH50" s="185">
        <v>2</v>
      </c>
      <c r="II50" s="185" t="s">
        <v>17</v>
      </c>
      <c r="IJ50" s="185" t="s">
        <v>17</v>
      </c>
      <c r="IK50" s="182">
        <v>44489</v>
      </c>
      <c r="IL50" s="192" t="s">
        <v>3090</v>
      </c>
      <c r="IM50" s="192">
        <v>0</v>
      </c>
      <c r="IN50" s="192" t="s">
        <v>2484</v>
      </c>
      <c r="IO50" s="192" t="s">
        <v>25</v>
      </c>
      <c r="IP50" s="192">
        <v>2</v>
      </c>
      <c r="IQ50" s="192" t="s">
        <v>17</v>
      </c>
      <c r="IR50" s="192" t="s">
        <v>17</v>
      </c>
      <c r="IS50" s="193">
        <v>44489</v>
      </c>
    </row>
    <row r="51" spans="1:253" s="187" customFormat="1" ht="13" customHeight="1" x14ac:dyDescent="0.25">
      <c r="A51" s="187" t="s">
        <v>558</v>
      </c>
      <c r="B51" s="187" t="s">
        <v>8521</v>
      </c>
      <c r="C51" s="187" t="s">
        <v>559</v>
      </c>
      <c r="D51" s="187" t="s">
        <v>560</v>
      </c>
      <c r="E51" s="187" t="s">
        <v>8070</v>
      </c>
      <c r="F51" s="187" t="s">
        <v>2588</v>
      </c>
      <c r="G51" s="180">
        <v>64293000</v>
      </c>
      <c r="H51" s="181" t="s">
        <v>2585</v>
      </c>
      <c r="I51" s="181" t="s">
        <v>25</v>
      </c>
      <c r="J51" s="181">
        <v>2</v>
      </c>
      <c r="K51" s="181" t="s">
        <v>2587</v>
      </c>
      <c r="L51" s="181" t="s">
        <v>2586</v>
      </c>
      <c r="M51" s="182">
        <v>44376</v>
      </c>
      <c r="N51" s="191" t="s">
        <v>571</v>
      </c>
      <c r="O51" s="183">
        <v>41054</v>
      </c>
      <c r="P51" s="183">
        <v>0</v>
      </c>
      <c r="Q51" s="183" t="s">
        <v>25</v>
      </c>
      <c r="R51" s="183">
        <v>2</v>
      </c>
      <c r="S51" s="183" t="s">
        <v>570</v>
      </c>
      <c r="T51" s="183" t="s">
        <v>569</v>
      </c>
      <c r="U51" s="184">
        <v>43511</v>
      </c>
      <c r="V51" s="191" t="s">
        <v>2590</v>
      </c>
      <c r="W51" s="181">
        <v>7012000</v>
      </c>
      <c r="X51" s="181" t="s">
        <v>2585</v>
      </c>
      <c r="Y51" s="181" t="s">
        <v>25</v>
      </c>
      <c r="Z51" s="181">
        <v>2</v>
      </c>
      <c r="AA51" s="181" t="s">
        <v>2589</v>
      </c>
      <c r="AB51" s="181" t="s">
        <v>2586</v>
      </c>
      <c r="AC51" s="182">
        <v>44376</v>
      </c>
      <c r="AD51" s="191" t="s">
        <v>2593</v>
      </c>
      <c r="AE51" s="189">
        <v>208000</v>
      </c>
      <c r="AF51" s="189" t="s">
        <v>2591</v>
      </c>
      <c r="AG51" s="189" t="s">
        <v>25</v>
      </c>
      <c r="AH51" s="189">
        <v>2</v>
      </c>
      <c r="AI51" s="189" t="s">
        <v>2592</v>
      </c>
      <c r="AJ51" s="189" t="s">
        <v>569</v>
      </c>
      <c r="AK51" s="190">
        <v>44376</v>
      </c>
      <c r="AL51" s="191" t="s">
        <v>2595</v>
      </c>
      <c r="AM51" s="181">
        <v>208000</v>
      </c>
      <c r="AN51" s="181" t="s">
        <v>2591</v>
      </c>
      <c r="AO51" s="181" t="s">
        <v>25</v>
      </c>
      <c r="AP51" s="181">
        <v>2</v>
      </c>
      <c r="AQ51" s="181" t="s">
        <v>2594</v>
      </c>
      <c r="AR51" s="181" t="s">
        <v>569</v>
      </c>
      <c r="AS51" s="182">
        <v>44376</v>
      </c>
      <c r="AT51" s="192" t="s">
        <v>568</v>
      </c>
      <c r="AU51" s="189" t="s">
        <v>17</v>
      </c>
      <c r="AV51" s="189">
        <v>0</v>
      </c>
      <c r="AW51" s="189" t="s">
        <v>25</v>
      </c>
      <c r="AX51" s="189">
        <v>2</v>
      </c>
      <c r="AY51" s="189" t="s">
        <v>18</v>
      </c>
      <c r="AZ51" s="189">
        <v>0</v>
      </c>
      <c r="BA51" s="190">
        <v>43511</v>
      </c>
      <c r="BB51" s="191" t="s">
        <v>567</v>
      </c>
      <c r="BC51" s="181" t="s">
        <v>17</v>
      </c>
      <c r="BD51" s="181">
        <v>0</v>
      </c>
      <c r="BE51" s="181" t="s">
        <v>25</v>
      </c>
      <c r="BF51" s="181">
        <v>2</v>
      </c>
      <c r="BG51" s="181" t="s">
        <v>18</v>
      </c>
      <c r="BH51" s="181">
        <v>0</v>
      </c>
      <c r="BI51" s="182">
        <v>43511</v>
      </c>
      <c r="BJ51" s="192" t="s">
        <v>2599</v>
      </c>
      <c r="BK51" s="192">
        <v>696</v>
      </c>
      <c r="BL51" s="192" t="s">
        <v>2596</v>
      </c>
      <c r="BM51" s="192" t="s">
        <v>25</v>
      </c>
      <c r="BN51" s="192">
        <v>2</v>
      </c>
      <c r="BO51" s="192" t="s">
        <v>2598</v>
      </c>
      <c r="BP51" s="189" t="s">
        <v>2597</v>
      </c>
      <c r="BQ51" s="193">
        <v>44376</v>
      </c>
      <c r="BR51" s="191" t="s">
        <v>561</v>
      </c>
      <c r="BS51" s="185" t="s">
        <v>17</v>
      </c>
      <c r="BT51" s="185">
        <v>0</v>
      </c>
      <c r="BU51" s="185" t="s">
        <v>25</v>
      </c>
      <c r="BV51" s="185">
        <v>2</v>
      </c>
      <c r="BW51" s="185" t="s">
        <v>18</v>
      </c>
      <c r="BX51" s="185">
        <v>0</v>
      </c>
      <c r="BY51" s="182">
        <v>43511</v>
      </c>
      <c r="BZ51" s="192" t="s">
        <v>563</v>
      </c>
      <c r="CA51" s="192">
        <v>0</v>
      </c>
      <c r="CB51" s="192" t="s">
        <v>17</v>
      </c>
      <c r="CC51" s="192" t="s">
        <v>25</v>
      </c>
      <c r="CD51" s="192">
        <v>2</v>
      </c>
      <c r="CE51" s="192" t="s">
        <v>562</v>
      </c>
      <c r="CF51" s="192" t="s">
        <v>17</v>
      </c>
      <c r="CG51" s="193">
        <v>43511</v>
      </c>
      <c r="CH51" s="191" t="s">
        <v>9107</v>
      </c>
      <c r="CI51" s="192" t="e">
        <v>#N/A</v>
      </c>
      <c r="CJ51" s="192" t="e">
        <v>#N/A</v>
      </c>
      <c r="CK51" s="192" t="e">
        <v>#N/A</v>
      </c>
      <c r="CL51" s="192" t="e">
        <v>#N/A</v>
      </c>
      <c r="CM51" s="192" t="e">
        <v>#N/A</v>
      </c>
      <c r="CN51" s="192" t="e">
        <v>#N/A</v>
      </c>
      <c r="CO51" s="194" t="e">
        <v>#N/A</v>
      </c>
      <c r="CP51" s="192" t="s">
        <v>566</v>
      </c>
      <c r="CQ51" s="185" t="s">
        <v>17</v>
      </c>
      <c r="CR51" s="185">
        <v>0</v>
      </c>
      <c r="CS51" s="185" t="s">
        <v>25</v>
      </c>
      <c r="CT51" s="185">
        <v>2</v>
      </c>
      <c r="CU51" s="185" t="s">
        <v>18</v>
      </c>
      <c r="CV51" s="185">
        <v>0</v>
      </c>
      <c r="CW51" s="182">
        <v>43511</v>
      </c>
      <c r="CX51" s="192" t="s">
        <v>2605</v>
      </c>
      <c r="CY51" s="189">
        <v>208000</v>
      </c>
      <c r="CZ51" s="189" t="s">
        <v>2591</v>
      </c>
      <c r="DA51" s="189" t="s">
        <v>25</v>
      </c>
      <c r="DB51" s="189">
        <v>2</v>
      </c>
      <c r="DC51" s="189" t="s">
        <v>2604</v>
      </c>
      <c r="DD51" s="189" t="s">
        <v>569</v>
      </c>
      <c r="DE51" s="195">
        <v>44376</v>
      </c>
      <c r="DF51" s="191" t="s">
        <v>2609</v>
      </c>
      <c r="DG51" s="181">
        <v>6804000</v>
      </c>
      <c r="DH51" s="185" t="s">
        <v>2606</v>
      </c>
      <c r="DI51" s="185" t="s">
        <v>25</v>
      </c>
      <c r="DJ51" s="185">
        <v>2</v>
      </c>
      <c r="DK51" s="185" t="s">
        <v>2608</v>
      </c>
      <c r="DL51" s="185" t="s">
        <v>2607</v>
      </c>
      <c r="DM51" s="182">
        <v>44376</v>
      </c>
      <c r="DN51" s="192" t="s">
        <v>2611</v>
      </c>
      <c r="DO51" s="189">
        <v>0</v>
      </c>
      <c r="DP51" s="192" t="s">
        <v>2591</v>
      </c>
      <c r="DQ51" s="192" t="s">
        <v>25</v>
      </c>
      <c r="DR51" s="192">
        <v>2</v>
      </c>
      <c r="DS51" s="192" t="s">
        <v>2610</v>
      </c>
      <c r="DT51" s="192" t="s">
        <v>569</v>
      </c>
      <c r="DU51" s="193">
        <v>44376</v>
      </c>
      <c r="DV51" s="191" t="s">
        <v>2612</v>
      </c>
      <c r="DW51" s="181">
        <v>208000</v>
      </c>
      <c r="DX51" s="185" t="s">
        <v>2591</v>
      </c>
      <c r="DY51" s="185" t="s">
        <v>25</v>
      </c>
      <c r="DZ51" s="185">
        <v>2</v>
      </c>
      <c r="EA51" s="185" t="s">
        <v>2604</v>
      </c>
      <c r="EB51" s="185" t="s">
        <v>569</v>
      </c>
      <c r="EC51" s="182">
        <v>44376</v>
      </c>
      <c r="ED51" s="192" t="s">
        <v>2613</v>
      </c>
      <c r="EE51" s="189">
        <v>0</v>
      </c>
      <c r="EF51" s="192" t="s">
        <v>2591</v>
      </c>
      <c r="EG51" s="192" t="s">
        <v>25</v>
      </c>
      <c r="EH51" s="192">
        <v>2</v>
      </c>
      <c r="EI51" s="192" t="s">
        <v>2604</v>
      </c>
      <c r="EJ51" s="192" t="s">
        <v>569</v>
      </c>
      <c r="EK51" s="193">
        <v>44376</v>
      </c>
      <c r="EL51" s="191" t="s">
        <v>2614</v>
      </c>
      <c r="EM51" s="181">
        <v>0</v>
      </c>
      <c r="EN51" s="185" t="s">
        <v>2591</v>
      </c>
      <c r="EO51" s="185" t="s">
        <v>25</v>
      </c>
      <c r="EP51" s="185">
        <v>2</v>
      </c>
      <c r="EQ51" s="185" t="s">
        <v>2604</v>
      </c>
      <c r="ER51" s="185" t="s">
        <v>569</v>
      </c>
      <c r="ES51" s="182">
        <v>44376</v>
      </c>
      <c r="ET51" s="192" t="s">
        <v>2603</v>
      </c>
      <c r="EU51" s="192">
        <v>697</v>
      </c>
      <c r="EV51" s="192" t="s">
        <v>2600</v>
      </c>
      <c r="EW51" s="192" t="s">
        <v>25</v>
      </c>
      <c r="EX51" s="192">
        <v>2</v>
      </c>
      <c r="EY51" s="192" t="s">
        <v>2602</v>
      </c>
      <c r="EZ51" s="192" t="s">
        <v>2601</v>
      </c>
      <c r="FA51" s="193">
        <v>44376</v>
      </c>
      <c r="FB51" s="191" t="s">
        <v>565</v>
      </c>
      <c r="FC51" s="185">
        <v>2</v>
      </c>
      <c r="FD51" s="185">
        <v>0</v>
      </c>
      <c r="FE51" s="185" t="s">
        <v>25</v>
      </c>
      <c r="FF51" s="185">
        <v>2</v>
      </c>
      <c r="FG51" s="185" t="s">
        <v>564</v>
      </c>
      <c r="FH51" s="185">
        <v>0</v>
      </c>
      <c r="FI51" s="182">
        <v>43511</v>
      </c>
      <c r="FJ51" s="191" t="s">
        <v>572</v>
      </c>
      <c r="FK51" s="192" t="s">
        <v>17</v>
      </c>
      <c r="FL51" s="192">
        <v>0</v>
      </c>
      <c r="FM51" s="192" t="s">
        <v>25</v>
      </c>
      <c r="FN51" s="192">
        <v>2</v>
      </c>
      <c r="FO51" s="192" t="s">
        <v>548</v>
      </c>
      <c r="FP51" s="189">
        <v>0</v>
      </c>
      <c r="FQ51" s="190">
        <v>43511</v>
      </c>
      <c r="FR51" s="191" t="s">
        <v>573</v>
      </c>
      <c r="FS51" s="185" t="s">
        <v>17</v>
      </c>
      <c r="FT51" s="185">
        <v>0</v>
      </c>
      <c r="FU51" s="185" t="s">
        <v>25</v>
      </c>
      <c r="FV51" s="185">
        <v>2</v>
      </c>
      <c r="FW51" s="185" t="s">
        <v>548</v>
      </c>
      <c r="FX51" s="185">
        <v>0</v>
      </c>
      <c r="FY51" s="182">
        <v>43511</v>
      </c>
      <c r="FZ51" s="192" t="s">
        <v>3345</v>
      </c>
      <c r="GA51" s="192">
        <v>0</v>
      </c>
      <c r="GB51" s="192" t="s">
        <v>2484</v>
      </c>
      <c r="GC51" s="192" t="s">
        <v>25</v>
      </c>
      <c r="GD51" s="192">
        <v>2</v>
      </c>
      <c r="GE51" s="192" t="s">
        <v>17</v>
      </c>
      <c r="GF51" s="192" t="s">
        <v>17</v>
      </c>
      <c r="GG51" s="193">
        <v>44494</v>
      </c>
      <c r="GH51" s="191" t="s">
        <v>3351</v>
      </c>
      <c r="GI51" s="185">
        <v>0</v>
      </c>
      <c r="GJ51" s="185" t="s">
        <v>2484</v>
      </c>
      <c r="GK51" s="185" t="s">
        <v>25</v>
      </c>
      <c r="GL51" s="185">
        <v>2</v>
      </c>
      <c r="GM51" s="185" t="s">
        <v>17</v>
      </c>
      <c r="GN51" s="185" t="s">
        <v>17</v>
      </c>
      <c r="GO51" s="182">
        <v>44494</v>
      </c>
      <c r="GP51" s="192" t="s">
        <v>3346</v>
      </c>
      <c r="GQ51" s="192">
        <v>0</v>
      </c>
      <c r="GR51" s="192" t="s">
        <v>2484</v>
      </c>
      <c r="GS51" s="192" t="s">
        <v>25</v>
      </c>
      <c r="GT51" s="192">
        <v>2</v>
      </c>
      <c r="GU51" s="192" t="s">
        <v>17</v>
      </c>
      <c r="GV51" s="192" t="s">
        <v>17</v>
      </c>
      <c r="GW51" s="193">
        <v>44494</v>
      </c>
      <c r="GX51" s="191" t="s">
        <v>3352</v>
      </c>
      <c r="GY51" s="185">
        <v>0</v>
      </c>
      <c r="GZ51" s="185" t="s">
        <v>2484</v>
      </c>
      <c r="HA51" s="185" t="s">
        <v>25</v>
      </c>
      <c r="HB51" s="185">
        <v>2</v>
      </c>
      <c r="HC51" s="185" t="s">
        <v>17</v>
      </c>
      <c r="HD51" s="185" t="s">
        <v>17</v>
      </c>
      <c r="HE51" s="182">
        <v>44494</v>
      </c>
      <c r="HF51" s="192" t="s">
        <v>3344</v>
      </c>
      <c r="HG51" s="192">
        <v>0</v>
      </c>
      <c r="HH51" s="192" t="s">
        <v>2484</v>
      </c>
      <c r="HI51" s="192" t="s">
        <v>25</v>
      </c>
      <c r="HJ51" s="192">
        <v>2</v>
      </c>
      <c r="HK51" s="192" t="s">
        <v>17</v>
      </c>
      <c r="HL51" s="192" t="s">
        <v>17</v>
      </c>
      <c r="HM51" s="193">
        <v>44494</v>
      </c>
      <c r="HN51" s="191" t="s">
        <v>3350</v>
      </c>
      <c r="HO51" s="185">
        <v>2</v>
      </c>
      <c r="HP51" s="185" t="s">
        <v>2484</v>
      </c>
      <c r="HQ51" s="185" t="s">
        <v>25</v>
      </c>
      <c r="HR51" s="185">
        <v>2</v>
      </c>
      <c r="HS51" s="185" t="s">
        <v>17</v>
      </c>
      <c r="HT51" s="185" t="s">
        <v>17</v>
      </c>
      <c r="HU51" s="182">
        <v>44494</v>
      </c>
      <c r="HV51" s="192" t="s">
        <v>3347</v>
      </c>
      <c r="HW51" s="192">
        <v>0</v>
      </c>
      <c r="HX51" s="192" t="s">
        <v>2484</v>
      </c>
      <c r="HY51" s="192" t="s">
        <v>25</v>
      </c>
      <c r="HZ51" s="192">
        <v>2</v>
      </c>
      <c r="IA51" s="192" t="s">
        <v>17</v>
      </c>
      <c r="IB51" s="192" t="s">
        <v>17</v>
      </c>
      <c r="IC51" s="193">
        <v>44494</v>
      </c>
      <c r="ID51" s="191" t="s">
        <v>3349</v>
      </c>
      <c r="IE51" s="185">
        <v>1</v>
      </c>
      <c r="IF51" s="185" t="s">
        <v>2484</v>
      </c>
      <c r="IG51" s="185" t="s">
        <v>25</v>
      </c>
      <c r="IH51" s="185">
        <v>2</v>
      </c>
      <c r="II51" s="185" t="s">
        <v>17</v>
      </c>
      <c r="IJ51" s="185" t="s">
        <v>17</v>
      </c>
      <c r="IK51" s="182">
        <v>44494</v>
      </c>
      <c r="IL51" s="192" t="s">
        <v>3348</v>
      </c>
      <c r="IM51" s="192">
        <v>1</v>
      </c>
      <c r="IN51" s="192" t="s">
        <v>2484</v>
      </c>
      <c r="IO51" s="192" t="s">
        <v>25</v>
      </c>
      <c r="IP51" s="192">
        <v>2</v>
      </c>
      <c r="IQ51" s="192" t="s">
        <v>17</v>
      </c>
      <c r="IR51" s="192" t="s">
        <v>17</v>
      </c>
      <c r="IS51" s="193">
        <v>44494</v>
      </c>
    </row>
    <row r="52" spans="1:253" s="187" customFormat="1" ht="13" customHeight="1" x14ac:dyDescent="0.25">
      <c r="A52" s="187" t="s">
        <v>181</v>
      </c>
      <c r="B52" s="187" t="s">
        <v>8521</v>
      </c>
      <c r="C52" s="187" t="s">
        <v>182</v>
      </c>
      <c r="D52" s="187" t="s">
        <v>183</v>
      </c>
      <c r="E52" s="187" t="s">
        <v>8073</v>
      </c>
      <c r="F52" s="187" t="s">
        <v>2207</v>
      </c>
      <c r="G52" s="180">
        <v>10806000</v>
      </c>
      <c r="H52" s="181" t="s">
        <v>2204</v>
      </c>
      <c r="I52" s="181" t="s">
        <v>50</v>
      </c>
      <c r="J52" s="181">
        <v>1</v>
      </c>
      <c r="K52" s="181" t="s">
        <v>2206</v>
      </c>
      <c r="L52" s="181" t="s">
        <v>2205</v>
      </c>
      <c r="M52" s="182">
        <v>44227</v>
      </c>
      <c r="N52" s="191" t="s">
        <v>2649</v>
      </c>
      <c r="O52" s="183">
        <v>40463</v>
      </c>
      <c r="P52" s="183" t="s">
        <v>2646</v>
      </c>
      <c r="Q52" s="183" t="s">
        <v>50</v>
      </c>
      <c r="R52" s="183">
        <v>1</v>
      </c>
      <c r="S52" s="183" t="s">
        <v>2648</v>
      </c>
      <c r="T52" s="183" t="s">
        <v>2647</v>
      </c>
      <c r="U52" s="184">
        <v>44376</v>
      </c>
      <c r="V52" s="191" t="s">
        <v>2651</v>
      </c>
      <c r="W52" s="181">
        <v>8708000</v>
      </c>
      <c r="X52" s="181" t="s">
        <v>2646</v>
      </c>
      <c r="Y52" s="181" t="s">
        <v>25</v>
      </c>
      <c r="Z52" s="181">
        <v>2</v>
      </c>
      <c r="AA52" s="181" t="s">
        <v>2650</v>
      </c>
      <c r="AB52" s="181" t="s">
        <v>2647</v>
      </c>
      <c r="AC52" s="182">
        <v>44376</v>
      </c>
      <c r="AD52" s="191" t="s">
        <v>6339</v>
      </c>
      <c r="AE52" s="189">
        <v>1839000</v>
      </c>
      <c r="AF52" s="189" t="s">
        <v>6336</v>
      </c>
      <c r="AG52" s="189" t="s">
        <v>22</v>
      </c>
      <c r="AH52" s="189">
        <v>3</v>
      </c>
      <c r="AI52" s="189" t="s">
        <v>6338</v>
      </c>
      <c r="AJ52" s="189" t="s">
        <v>6337</v>
      </c>
      <c r="AK52" s="190">
        <v>44658</v>
      </c>
      <c r="AL52" s="191" t="s">
        <v>6341</v>
      </c>
      <c r="AM52" s="181">
        <v>1319000</v>
      </c>
      <c r="AN52" s="181" t="s">
        <v>6336</v>
      </c>
      <c r="AO52" s="181" t="s">
        <v>22</v>
      </c>
      <c r="AP52" s="181">
        <v>3</v>
      </c>
      <c r="AQ52" s="181" t="s">
        <v>6340</v>
      </c>
      <c r="AR52" s="181" t="s">
        <v>6337</v>
      </c>
      <c r="AS52" s="182">
        <v>44658</v>
      </c>
      <c r="AT52" s="192" t="s">
        <v>1775</v>
      </c>
      <c r="AU52" s="189" t="s">
        <v>17</v>
      </c>
      <c r="AV52" s="189" t="s">
        <v>1772</v>
      </c>
      <c r="AW52" s="189" t="s">
        <v>17</v>
      </c>
      <c r="AX52" s="189" t="s">
        <v>17</v>
      </c>
      <c r="AY52" s="189" t="s">
        <v>1774</v>
      </c>
      <c r="AZ52" s="189" t="s">
        <v>1773</v>
      </c>
      <c r="BA52" s="190">
        <v>44102</v>
      </c>
      <c r="BB52" s="191" t="s">
        <v>1609</v>
      </c>
      <c r="BC52" s="181" t="s">
        <v>17</v>
      </c>
      <c r="BD52" s="181" t="s">
        <v>17</v>
      </c>
      <c r="BE52" s="181" t="s">
        <v>17</v>
      </c>
      <c r="BF52" s="181" t="s">
        <v>17</v>
      </c>
      <c r="BG52" s="181" t="s">
        <v>184</v>
      </c>
      <c r="BH52" s="181" t="s">
        <v>17</v>
      </c>
      <c r="BI52" s="182">
        <v>43950</v>
      </c>
      <c r="BJ52" s="192" t="s">
        <v>1924</v>
      </c>
      <c r="BK52" s="192">
        <v>0</v>
      </c>
      <c r="BL52" s="192" t="s">
        <v>1921</v>
      </c>
      <c r="BM52" s="192" t="s">
        <v>22</v>
      </c>
      <c r="BN52" s="192">
        <v>3</v>
      </c>
      <c r="BO52" s="192" t="s">
        <v>1922</v>
      </c>
      <c r="BP52" s="189" t="s">
        <v>1773</v>
      </c>
      <c r="BQ52" s="193">
        <v>44165</v>
      </c>
      <c r="BR52" s="191" t="s">
        <v>1606</v>
      </c>
      <c r="BS52" s="185" t="s">
        <v>17</v>
      </c>
      <c r="BT52" s="185" t="s">
        <v>17</v>
      </c>
      <c r="BU52" s="185" t="s">
        <v>17</v>
      </c>
      <c r="BV52" s="185" t="s">
        <v>17</v>
      </c>
      <c r="BW52" s="185" t="s">
        <v>1605</v>
      </c>
      <c r="BX52" s="185" t="s">
        <v>17</v>
      </c>
      <c r="BY52" s="182">
        <v>43950</v>
      </c>
      <c r="BZ52" s="192" t="s">
        <v>1608</v>
      </c>
      <c r="CA52" s="192" t="s">
        <v>17</v>
      </c>
      <c r="CB52" s="192" t="s">
        <v>17</v>
      </c>
      <c r="CC52" s="192" t="s">
        <v>17</v>
      </c>
      <c r="CD52" s="192" t="s">
        <v>17</v>
      </c>
      <c r="CE52" s="192" t="s">
        <v>1607</v>
      </c>
      <c r="CF52" s="192" t="s">
        <v>17</v>
      </c>
      <c r="CG52" s="193">
        <v>43950</v>
      </c>
      <c r="CH52" s="191" t="s">
        <v>9108</v>
      </c>
      <c r="CI52" s="192" t="e">
        <v>#N/A</v>
      </c>
      <c r="CJ52" s="192" t="e">
        <v>#N/A</v>
      </c>
      <c r="CK52" s="192" t="e">
        <v>#N/A</v>
      </c>
      <c r="CL52" s="192" t="e">
        <v>#N/A</v>
      </c>
      <c r="CM52" s="192" t="e">
        <v>#N/A</v>
      </c>
      <c r="CN52" s="192" t="e">
        <v>#N/A</v>
      </c>
      <c r="CO52" s="194" t="e">
        <v>#N/A</v>
      </c>
      <c r="CP52" s="192" t="s">
        <v>1724</v>
      </c>
      <c r="CQ52" s="185" t="s">
        <v>17</v>
      </c>
      <c r="CR52" s="185" t="s">
        <v>1721</v>
      </c>
      <c r="CS52" s="185" t="s">
        <v>17</v>
      </c>
      <c r="CT52" s="185" t="s">
        <v>17</v>
      </c>
      <c r="CU52" s="185" t="s">
        <v>1723</v>
      </c>
      <c r="CV52" s="185" t="s">
        <v>1722</v>
      </c>
      <c r="CW52" s="182">
        <v>44015</v>
      </c>
      <c r="CX52" s="192" t="s">
        <v>6345</v>
      </c>
      <c r="CY52" s="189">
        <v>777000</v>
      </c>
      <c r="CZ52" s="189" t="s">
        <v>6342</v>
      </c>
      <c r="DA52" s="189" t="s">
        <v>22</v>
      </c>
      <c r="DB52" s="189">
        <v>3</v>
      </c>
      <c r="DC52" s="189" t="s">
        <v>6344</v>
      </c>
      <c r="DD52" s="189" t="s">
        <v>6343</v>
      </c>
      <c r="DE52" s="195">
        <v>44658</v>
      </c>
      <c r="DF52" s="191" t="s">
        <v>6347</v>
      </c>
      <c r="DG52" s="181">
        <v>6869000</v>
      </c>
      <c r="DH52" s="185" t="s">
        <v>6342</v>
      </c>
      <c r="DI52" s="185" t="s">
        <v>22</v>
      </c>
      <c r="DJ52" s="185">
        <v>3</v>
      </c>
      <c r="DK52" s="185" t="s">
        <v>6346</v>
      </c>
      <c r="DL52" s="185" t="s">
        <v>6343</v>
      </c>
      <c r="DM52" s="182">
        <v>44658</v>
      </c>
      <c r="DN52" s="192" t="s">
        <v>6349</v>
      </c>
      <c r="DO52" s="189">
        <v>1062000</v>
      </c>
      <c r="DP52" s="192" t="s">
        <v>6342</v>
      </c>
      <c r="DQ52" s="192" t="s">
        <v>22</v>
      </c>
      <c r="DR52" s="192">
        <v>3</v>
      </c>
      <c r="DS52" s="192" t="s">
        <v>6348</v>
      </c>
      <c r="DT52" s="192" t="s">
        <v>6343</v>
      </c>
      <c r="DU52" s="193">
        <v>44658</v>
      </c>
      <c r="DV52" s="191" t="s">
        <v>6350</v>
      </c>
      <c r="DW52" s="181">
        <v>622000</v>
      </c>
      <c r="DX52" s="185" t="s">
        <v>6342</v>
      </c>
      <c r="DY52" s="185" t="s">
        <v>22</v>
      </c>
      <c r="DZ52" s="185">
        <v>3</v>
      </c>
      <c r="EA52" s="185" t="s">
        <v>6344</v>
      </c>
      <c r="EB52" s="185" t="s">
        <v>6343</v>
      </c>
      <c r="EC52" s="182">
        <v>44658</v>
      </c>
      <c r="ED52" s="192" t="s">
        <v>6351</v>
      </c>
      <c r="EE52" s="189">
        <v>155000</v>
      </c>
      <c r="EF52" s="192" t="s">
        <v>6342</v>
      </c>
      <c r="EG52" s="192" t="s">
        <v>22</v>
      </c>
      <c r="EH52" s="192">
        <v>3</v>
      </c>
      <c r="EI52" s="192" t="s">
        <v>6344</v>
      </c>
      <c r="EJ52" s="192" t="s">
        <v>6343</v>
      </c>
      <c r="EK52" s="193">
        <v>44658</v>
      </c>
      <c r="EL52" s="191" t="s">
        <v>6352</v>
      </c>
      <c r="EM52" s="181">
        <v>0</v>
      </c>
      <c r="EN52" s="185" t="s">
        <v>6342</v>
      </c>
      <c r="EO52" s="185" t="s">
        <v>22</v>
      </c>
      <c r="EP52" s="185">
        <v>3</v>
      </c>
      <c r="EQ52" s="185" t="s">
        <v>6344</v>
      </c>
      <c r="ER52" s="185" t="s">
        <v>6343</v>
      </c>
      <c r="ES52" s="182">
        <v>44658</v>
      </c>
      <c r="ET52" s="192" t="s">
        <v>1923</v>
      </c>
      <c r="EU52" s="192">
        <v>0</v>
      </c>
      <c r="EV52" s="192" t="s">
        <v>1921</v>
      </c>
      <c r="EW52" s="192" t="s">
        <v>22</v>
      </c>
      <c r="EX52" s="192">
        <v>3</v>
      </c>
      <c r="EY52" s="192" t="s">
        <v>1922</v>
      </c>
      <c r="EZ52" s="192" t="s">
        <v>1773</v>
      </c>
      <c r="FA52" s="193">
        <v>44165</v>
      </c>
      <c r="FB52" s="191" t="s">
        <v>1720</v>
      </c>
      <c r="FC52" s="185">
        <v>2</v>
      </c>
      <c r="FD52" s="185" t="s">
        <v>1717</v>
      </c>
      <c r="FE52" s="185" t="s">
        <v>25</v>
      </c>
      <c r="FF52" s="185">
        <v>2</v>
      </c>
      <c r="FG52" s="185" t="s">
        <v>1719</v>
      </c>
      <c r="FH52" s="185" t="s">
        <v>1718</v>
      </c>
      <c r="FI52" s="182">
        <v>44015</v>
      </c>
      <c r="FJ52" s="191" t="s">
        <v>185</v>
      </c>
      <c r="FK52" s="192" t="s">
        <v>17</v>
      </c>
      <c r="FL52" s="192">
        <v>0</v>
      </c>
      <c r="FM52" s="192" t="s">
        <v>17</v>
      </c>
      <c r="FN52" s="192" t="s">
        <v>17</v>
      </c>
      <c r="FO52" s="192" t="s">
        <v>184</v>
      </c>
      <c r="FP52" s="189">
        <v>0</v>
      </c>
      <c r="FQ52" s="190">
        <v>43503</v>
      </c>
      <c r="FR52" s="191" t="s">
        <v>186</v>
      </c>
      <c r="FS52" s="185" t="s">
        <v>17</v>
      </c>
      <c r="FT52" s="185">
        <v>0</v>
      </c>
      <c r="FU52" s="185" t="s">
        <v>17</v>
      </c>
      <c r="FV52" s="185" t="s">
        <v>17</v>
      </c>
      <c r="FW52" s="185" t="s">
        <v>184</v>
      </c>
      <c r="FX52" s="185">
        <v>0</v>
      </c>
      <c r="FY52" s="182">
        <v>43503</v>
      </c>
      <c r="FZ52" s="192" t="s">
        <v>3096</v>
      </c>
      <c r="GA52" s="192">
        <v>0</v>
      </c>
      <c r="GB52" s="192" t="s">
        <v>2484</v>
      </c>
      <c r="GC52" s="192" t="s">
        <v>25</v>
      </c>
      <c r="GD52" s="192">
        <v>2</v>
      </c>
      <c r="GE52" s="192" t="s">
        <v>17</v>
      </c>
      <c r="GF52" s="192" t="s">
        <v>17</v>
      </c>
      <c r="GG52" s="193">
        <v>44489</v>
      </c>
      <c r="GH52" s="191" t="s">
        <v>3102</v>
      </c>
      <c r="GI52" s="185">
        <v>0</v>
      </c>
      <c r="GJ52" s="185" t="s">
        <v>2484</v>
      </c>
      <c r="GK52" s="185" t="s">
        <v>25</v>
      </c>
      <c r="GL52" s="185">
        <v>2</v>
      </c>
      <c r="GM52" s="185" t="s">
        <v>17</v>
      </c>
      <c r="GN52" s="185" t="s">
        <v>17</v>
      </c>
      <c r="GO52" s="182">
        <v>44489</v>
      </c>
      <c r="GP52" s="192" t="s">
        <v>3097</v>
      </c>
      <c r="GQ52" s="192">
        <v>0</v>
      </c>
      <c r="GR52" s="192" t="s">
        <v>2484</v>
      </c>
      <c r="GS52" s="192" t="s">
        <v>25</v>
      </c>
      <c r="GT52" s="192">
        <v>2</v>
      </c>
      <c r="GU52" s="192" t="s">
        <v>17</v>
      </c>
      <c r="GV52" s="192" t="s">
        <v>17</v>
      </c>
      <c r="GW52" s="193">
        <v>44489</v>
      </c>
      <c r="GX52" s="191" t="s">
        <v>3103</v>
      </c>
      <c r="GY52" s="185">
        <v>0</v>
      </c>
      <c r="GZ52" s="185" t="s">
        <v>2484</v>
      </c>
      <c r="HA52" s="185" t="s">
        <v>25</v>
      </c>
      <c r="HB52" s="185">
        <v>2</v>
      </c>
      <c r="HC52" s="185" t="s">
        <v>17</v>
      </c>
      <c r="HD52" s="185" t="s">
        <v>17</v>
      </c>
      <c r="HE52" s="182">
        <v>44489</v>
      </c>
      <c r="HF52" s="192" t="s">
        <v>3095</v>
      </c>
      <c r="HG52" s="192">
        <v>0</v>
      </c>
      <c r="HH52" s="192" t="s">
        <v>2484</v>
      </c>
      <c r="HI52" s="192" t="s">
        <v>25</v>
      </c>
      <c r="HJ52" s="192">
        <v>2</v>
      </c>
      <c r="HK52" s="192" t="s">
        <v>17</v>
      </c>
      <c r="HL52" s="192" t="s">
        <v>17</v>
      </c>
      <c r="HM52" s="193">
        <v>44489</v>
      </c>
      <c r="HN52" s="191" t="s">
        <v>3101</v>
      </c>
      <c r="HO52" s="185">
        <v>2</v>
      </c>
      <c r="HP52" s="185" t="s">
        <v>2484</v>
      </c>
      <c r="HQ52" s="185" t="s">
        <v>25</v>
      </c>
      <c r="HR52" s="185">
        <v>2</v>
      </c>
      <c r="HS52" s="185" t="s">
        <v>17</v>
      </c>
      <c r="HT52" s="185" t="s">
        <v>17</v>
      </c>
      <c r="HU52" s="182">
        <v>44489</v>
      </c>
      <c r="HV52" s="192" t="s">
        <v>3098</v>
      </c>
      <c r="HW52" s="192">
        <v>0</v>
      </c>
      <c r="HX52" s="192" t="s">
        <v>2484</v>
      </c>
      <c r="HY52" s="192" t="s">
        <v>25</v>
      </c>
      <c r="HZ52" s="192">
        <v>2</v>
      </c>
      <c r="IA52" s="192" t="s">
        <v>17</v>
      </c>
      <c r="IB52" s="192" t="s">
        <v>17</v>
      </c>
      <c r="IC52" s="193">
        <v>44489</v>
      </c>
      <c r="ID52" s="191" t="s">
        <v>3100</v>
      </c>
      <c r="IE52" s="185">
        <v>2</v>
      </c>
      <c r="IF52" s="185" t="s">
        <v>2484</v>
      </c>
      <c r="IG52" s="185" t="s">
        <v>25</v>
      </c>
      <c r="IH52" s="185">
        <v>2</v>
      </c>
      <c r="II52" s="185" t="s">
        <v>17</v>
      </c>
      <c r="IJ52" s="185" t="s">
        <v>17</v>
      </c>
      <c r="IK52" s="182">
        <v>44489</v>
      </c>
      <c r="IL52" s="192" t="s">
        <v>3099</v>
      </c>
      <c r="IM52" s="192">
        <v>0</v>
      </c>
      <c r="IN52" s="192" t="s">
        <v>2484</v>
      </c>
      <c r="IO52" s="192" t="s">
        <v>25</v>
      </c>
      <c r="IP52" s="192">
        <v>2</v>
      </c>
      <c r="IQ52" s="192" t="s">
        <v>17</v>
      </c>
      <c r="IR52" s="192" t="s">
        <v>17</v>
      </c>
      <c r="IS52" s="193">
        <v>44489</v>
      </c>
    </row>
    <row r="53" spans="1:253" s="187" customFormat="1" ht="13" customHeight="1" x14ac:dyDescent="0.25">
      <c r="A53" s="187" t="s">
        <v>2858</v>
      </c>
      <c r="B53" s="187" t="s">
        <v>8527</v>
      </c>
      <c r="C53" s="187" t="s">
        <v>2859</v>
      </c>
      <c r="D53" s="187" t="s">
        <v>576</v>
      </c>
      <c r="E53" s="187" t="s">
        <v>8078</v>
      </c>
      <c r="F53" s="187" t="s">
        <v>2863</v>
      </c>
      <c r="G53" s="180">
        <v>54297000</v>
      </c>
      <c r="H53" s="181" t="s">
        <v>2860</v>
      </c>
      <c r="I53" s="181" t="s">
        <v>25</v>
      </c>
      <c r="J53" s="181">
        <v>2</v>
      </c>
      <c r="K53" s="181" t="s">
        <v>2862</v>
      </c>
      <c r="L53" s="181" t="s">
        <v>2861</v>
      </c>
      <c r="M53" s="182">
        <v>44456</v>
      </c>
      <c r="N53" s="191" t="s">
        <v>2867</v>
      </c>
      <c r="O53" s="183">
        <v>519240</v>
      </c>
      <c r="P53" s="183" t="s">
        <v>2864</v>
      </c>
      <c r="Q53" s="183" t="s">
        <v>25</v>
      </c>
      <c r="R53" s="183">
        <v>2</v>
      </c>
      <c r="S53" s="183" t="s">
        <v>2866</v>
      </c>
      <c r="T53" s="183" t="s">
        <v>2865</v>
      </c>
      <c r="U53" s="184">
        <v>44456</v>
      </c>
      <c r="V53" s="191" t="s">
        <v>5759</v>
      </c>
      <c r="W53" s="181">
        <v>16826000</v>
      </c>
      <c r="X53" s="181" t="s">
        <v>5756</v>
      </c>
      <c r="Y53" s="181" t="s">
        <v>25</v>
      </c>
      <c r="Z53" s="181">
        <v>2</v>
      </c>
      <c r="AA53" s="181" t="s">
        <v>5758</v>
      </c>
      <c r="AB53" s="181" t="s">
        <v>5757</v>
      </c>
      <c r="AC53" s="182">
        <v>44638</v>
      </c>
      <c r="AD53" s="191" t="s">
        <v>5763</v>
      </c>
      <c r="AE53" s="189">
        <v>15753000</v>
      </c>
      <c r="AF53" s="189" t="s">
        <v>5760</v>
      </c>
      <c r="AG53" s="189" t="s">
        <v>25</v>
      </c>
      <c r="AH53" s="189">
        <v>2</v>
      </c>
      <c r="AI53" s="189" t="s">
        <v>5762</v>
      </c>
      <c r="AJ53" s="189" t="s">
        <v>5761</v>
      </c>
      <c r="AK53" s="190">
        <v>44638</v>
      </c>
      <c r="AL53" s="191" t="s">
        <v>5766</v>
      </c>
      <c r="AM53" s="181">
        <v>544000</v>
      </c>
      <c r="AN53" s="181" t="s">
        <v>2860</v>
      </c>
      <c r="AO53" s="181" t="s">
        <v>25</v>
      </c>
      <c r="AP53" s="181">
        <v>2</v>
      </c>
      <c r="AQ53" s="181" t="s">
        <v>5765</v>
      </c>
      <c r="AR53" s="181" t="s">
        <v>5764</v>
      </c>
      <c r="AS53" s="182">
        <v>44638</v>
      </c>
      <c r="AT53" s="192" t="s">
        <v>2869</v>
      </c>
      <c r="AU53" s="189">
        <v>0</v>
      </c>
      <c r="AV53" s="189" t="s">
        <v>17</v>
      </c>
      <c r="AW53" s="189" t="s">
        <v>17</v>
      </c>
      <c r="AX53" s="189" t="s">
        <v>17</v>
      </c>
      <c r="AY53" s="189" t="s">
        <v>2868</v>
      </c>
      <c r="AZ53" s="189" t="s">
        <v>17</v>
      </c>
      <c r="BA53" s="190">
        <v>44456</v>
      </c>
      <c r="BB53" s="191" t="s">
        <v>4257</v>
      </c>
      <c r="BC53" s="181">
        <v>0</v>
      </c>
      <c r="BD53" s="181" t="s">
        <v>4254</v>
      </c>
      <c r="BE53" s="181" t="s">
        <v>22</v>
      </c>
      <c r="BF53" s="181">
        <v>3</v>
      </c>
      <c r="BG53" s="181" t="s">
        <v>4256</v>
      </c>
      <c r="BH53" s="181" t="s">
        <v>4255</v>
      </c>
      <c r="BI53" s="182">
        <v>44517</v>
      </c>
      <c r="BJ53" s="192" t="s">
        <v>2870</v>
      </c>
      <c r="BK53" s="192">
        <v>0</v>
      </c>
      <c r="BL53" s="192" t="s">
        <v>17</v>
      </c>
      <c r="BM53" s="192" t="s">
        <v>22</v>
      </c>
      <c r="BN53" s="192">
        <v>3</v>
      </c>
      <c r="BO53" s="192" t="s">
        <v>2868</v>
      </c>
      <c r="BP53" s="189" t="s">
        <v>17</v>
      </c>
      <c r="BQ53" s="193">
        <v>44456</v>
      </c>
      <c r="BR53" s="191" t="s">
        <v>2871</v>
      </c>
      <c r="BS53" s="185">
        <v>0</v>
      </c>
      <c r="BT53" s="185" t="s">
        <v>17</v>
      </c>
      <c r="BU53" s="185" t="s">
        <v>17</v>
      </c>
      <c r="BV53" s="185" t="s">
        <v>17</v>
      </c>
      <c r="BW53" s="185" t="s">
        <v>2868</v>
      </c>
      <c r="BX53" s="185" t="s">
        <v>17</v>
      </c>
      <c r="BY53" s="182">
        <v>44456</v>
      </c>
      <c r="BZ53" s="192" t="s">
        <v>2872</v>
      </c>
      <c r="CA53" s="192">
        <v>0</v>
      </c>
      <c r="CB53" s="192" t="s">
        <v>17</v>
      </c>
      <c r="CC53" s="192" t="s">
        <v>17</v>
      </c>
      <c r="CD53" s="192" t="s">
        <v>17</v>
      </c>
      <c r="CE53" s="192" t="s">
        <v>2868</v>
      </c>
      <c r="CF53" s="192" t="s">
        <v>17</v>
      </c>
      <c r="CG53" s="193">
        <v>44456</v>
      </c>
      <c r="CH53" s="191" t="s">
        <v>9109</v>
      </c>
      <c r="CI53" s="192" t="e">
        <v>#N/A</v>
      </c>
      <c r="CJ53" s="192" t="e">
        <v>#N/A</v>
      </c>
      <c r="CK53" s="192" t="e">
        <v>#N/A</v>
      </c>
      <c r="CL53" s="192" t="e">
        <v>#N/A</v>
      </c>
      <c r="CM53" s="192" t="e">
        <v>#N/A</v>
      </c>
      <c r="CN53" s="192" t="e">
        <v>#N/A</v>
      </c>
      <c r="CO53" s="194" t="e">
        <v>#N/A</v>
      </c>
      <c r="CP53" s="192" t="s">
        <v>2874</v>
      </c>
      <c r="CQ53" s="185">
        <v>0</v>
      </c>
      <c r="CR53" s="185" t="s">
        <v>17</v>
      </c>
      <c r="CS53" s="185" t="s">
        <v>17</v>
      </c>
      <c r="CT53" s="185" t="s">
        <v>17</v>
      </c>
      <c r="CU53" s="185" t="s">
        <v>2868</v>
      </c>
      <c r="CV53" s="185" t="s">
        <v>17</v>
      </c>
      <c r="CW53" s="182">
        <v>44456</v>
      </c>
      <c r="CX53" s="192" t="s">
        <v>5770</v>
      </c>
      <c r="CY53" s="189">
        <v>3644000</v>
      </c>
      <c r="CZ53" s="189" t="s">
        <v>5776</v>
      </c>
      <c r="DA53" s="189" t="s">
        <v>25</v>
      </c>
      <c r="DB53" s="189">
        <v>2</v>
      </c>
      <c r="DC53" s="189" t="s">
        <v>5773</v>
      </c>
      <c r="DD53" s="189" t="s">
        <v>5777</v>
      </c>
      <c r="DE53" s="195">
        <v>44638</v>
      </c>
      <c r="DF53" s="191" t="s">
        <v>5774</v>
      </c>
      <c r="DG53" s="181">
        <v>1073000</v>
      </c>
      <c r="DH53" s="185" t="s">
        <v>5771</v>
      </c>
      <c r="DI53" s="185" t="s">
        <v>25</v>
      </c>
      <c r="DJ53" s="185">
        <v>2</v>
      </c>
      <c r="DK53" s="185" t="s">
        <v>5773</v>
      </c>
      <c r="DL53" s="185" t="s">
        <v>5772</v>
      </c>
      <c r="DM53" s="182">
        <v>44638</v>
      </c>
      <c r="DN53" s="192" t="s">
        <v>5775</v>
      </c>
      <c r="DO53" s="189">
        <v>12109000</v>
      </c>
      <c r="DP53" s="192" t="s">
        <v>5771</v>
      </c>
      <c r="DQ53" s="192" t="s">
        <v>25</v>
      </c>
      <c r="DR53" s="192">
        <v>2</v>
      </c>
      <c r="DS53" s="192" t="s">
        <v>5773</v>
      </c>
      <c r="DT53" s="192" t="s">
        <v>5772</v>
      </c>
      <c r="DU53" s="193">
        <v>44638</v>
      </c>
      <c r="DV53" s="191" t="s">
        <v>5778</v>
      </c>
      <c r="DW53" s="181">
        <v>3144000</v>
      </c>
      <c r="DX53" s="185" t="s">
        <v>5776</v>
      </c>
      <c r="DY53" s="185" t="s">
        <v>25</v>
      </c>
      <c r="DZ53" s="185">
        <v>2</v>
      </c>
      <c r="EA53" s="185" t="s">
        <v>5773</v>
      </c>
      <c r="EB53" s="185" t="s">
        <v>5777</v>
      </c>
      <c r="EC53" s="182">
        <v>44638</v>
      </c>
      <c r="ED53" s="192" t="s">
        <v>5781</v>
      </c>
      <c r="EE53" s="189">
        <v>500000</v>
      </c>
      <c r="EF53" s="192" t="s">
        <v>5779</v>
      </c>
      <c r="EG53" s="192" t="s">
        <v>25</v>
      </c>
      <c r="EH53" s="192">
        <v>2</v>
      </c>
      <c r="EI53" s="192" t="s">
        <v>5773</v>
      </c>
      <c r="EJ53" s="192" t="s">
        <v>5780</v>
      </c>
      <c r="EK53" s="193">
        <v>44638</v>
      </c>
      <c r="EL53" s="191" t="s">
        <v>5782</v>
      </c>
      <c r="EM53" s="181">
        <v>0</v>
      </c>
      <c r="EN53" s="185" t="s">
        <v>17</v>
      </c>
      <c r="EO53" s="185" t="s">
        <v>22</v>
      </c>
      <c r="EP53" s="185">
        <v>3</v>
      </c>
      <c r="EQ53" s="185" t="s">
        <v>5773</v>
      </c>
      <c r="ER53" s="185" t="s">
        <v>17</v>
      </c>
      <c r="ES53" s="182">
        <v>44638</v>
      </c>
      <c r="ET53" s="192" t="s">
        <v>2876</v>
      </c>
      <c r="EU53" s="192">
        <v>0</v>
      </c>
      <c r="EV53" s="192" t="s">
        <v>17</v>
      </c>
      <c r="EW53" s="192" t="s">
        <v>22</v>
      </c>
      <c r="EX53" s="192">
        <v>3</v>
      </c>
      <c r="EY53" s="192" t="s">
        <v>2875</v>
      </c>
      <c r="EZ53" s="192" t="s">
        <v>17</v>
      </c>
      <c r="FA53" s="193">
        <v>44456</v>
      </c>
      <c r="FB53" s="191" t="s">
        <v>2878</v>
      </c>
      <c r="FC53" s="185">
        <v>2</v>
      </c>
      <c r="FD53" s="185" t="s">
        <v>17</v>
      </c>
      <c r="FE53" s="185" t="s">
        <v>25</v>
      </c>
      <c r="FF53" s="185">
        <v>2</v>
      </c>
      <c r="FG53" s="185" t="s">
        <v>2877</v>
      </c>
      <c r="FH53" s="185" t="s">
        <v>17</v>
      </c>
      <c r="FI53" s="182">
        <v>44456</v>
      </c>
      <c r="FJ53" s="191" t="s">
        <v>2879</v>
      </c>
      <c r="FK53" s="192">
        <v>0</v>
      </c>
      <c r="FL53" s="192" t="s">
        <v>17</v>
      </c>
      <c r="FM53" s="192" t="s">
        <v>17</v>
      </c>
      <c r="FN53" s="192" t="s">
        <v>17</v>
      </c>
      <c r="FO53" s="192" t="s">
        <v>2868</v>
      </c>
      <c r="FP53" s="189" t="s">
        <v>17</v>
      </c>
      <c r="FQ53" s="190">
        <v>44456</v>
      </c>
      <c r="FR53" s="191" t="s">
        <v>2880</v>
      </c>
      <c r="FS53" s="185">
        <v>0</v>
      </c>
      <c r="FT53" s="185" t="s">
        <v>17</v>
      </c>
      <c r="FU53" s="185" t="s">
        <v>17</v>
      </c>
      <c r="FV53" s="185" t="s">
        <v>17</v>
      </c>
      <c r="FW53" s="185" t="s">
        <v>2868</v>
      </c>
      <c r="FX53" s="185" t="s">
        <v>17</v>
      </c>
      <c r="FY53" s="182">
        <v>44456</v>
      </c>
      <c r="FZ53" s="192" t="s">
        <v>3873</v>
      </c>
      <c r="GA53" s="192">
        <v>1</v>
      </c>
      <c r="GB53" s="192" t="s">
        <v>2484</v>
      </c>
      <c r="GC53" s="192" t="s">
        <v>25</v>
      </c>
      <c r="GD53" s="192">
        <v>2</v>
      </c>
      <c r="GE53" s="192" t="s">
        <v>17</v>
      </c>
      <c r="GF53" s="192" t="s">
        <v>17</v>
      </c>
      <c r="GG53" s="193">
        <v>44498</v>
      </c>
      <c r="GH53" s="191" t="s">
        <v>3879</v>
      </c>
      <c r="GI53" s="185">
        <v>1</v>
      </c>
      <c r="GJ53" s="185" t="s">
        <v>2484</v>
      </c>
      <c r="GK53" s="185" t="s">
        <v>25</v>
      </c>
      <c r="GL53" s="185">
        <v>2</v>
      </c>
      <c r="GM53" s="185" t="s">
        <v>17</v>
      </c>
      <c r="GN53" s="185" t="s">
        <v>17</v>
      </c>
      <c r="GO53" s="182">
        <v>44498</v>
      </c>
      <c r="GP53" s="192" t="s">
        <v>3874</v>
      </c>
      <c r="GQ53" s="192">
        <v>1</v>
      </c>
      <c r="GR53" s="192" t="s">
        <v>2484</v>
      </c>
      <c r="GS53" s="192" t="s">
        <v>25</v>
      </c>
      <c r="GT53" s="192">
        <v>2</v>
      </c>
      <c r="GU53" s="192" t="s">
        <v>17</v>
      </c>
      <c r="GV53" s="192" t="s">
        <v>17</v>
      </c>
      <c r="GW53" s="193">
        <v>44498</v>
      </c>
      <c r="GX53" s="191" t="s">
        <v>3880</v>
      </c>
      <c r="GY53" s="185">
        <v>0</v>
      </c>
      <c r="GZ53" s="185" t="s">
        <v>2484</v>
      </c>
      <c r="HA53" s="185" t="s">
        <v>25</v>
      </c>
      <c r="HB53" s="185">
        <v>2</v>
      </c>
      <c r="HC53" s="185" t="s">
        <v>17</v>
      </c>
      <c r="HD53" s="185" t="s">
        <v>17</v>
      </c>
      <c r="HE53" s="182">
        <v>44498</v>
      </c>
      <c r="HF53" s="192" t="s">
        <v>3872</v>
      </c>
      <c r="HG53" s="192">
        <v>2</v>
      </c>
      <c r="HH53" s="192" t="s">
        <v>2484</v>
      </c>
      <c r="HI53" s="192" t="s">
        <v>25</v>
      </c>
      <c r="HJ53" s="192">
        <v>2</v>
      </c>
      <c r="HK53" s="192" t="s">
        <v>17</v>
      </c>
      <c r="HL53" s="192" t="s">
        <v>17</v>
      </c>
      <c r="HM53" s="193">
        <v>44498</v>
      </c>
      <c r="HN53" s="191" t="s">
        <v>3878</v>
      </c>
      <c r="HO53" s="185">
        <v>2</v>
      </c>
      <c r="HP53" s="185" t="s">
        <v>2484</v>
      </c>
      <c r="HQ53" s="185" t="s">
        <v>25</v>
      </c>
      <c r="HR53" s="185">
        <v>2</v>
      </c>
      <c r="HS53" s="185" t="s">
        <v>17</v>
      </c>
      <c r="HT53" s="185" t="s">
        <v>17</v>
      </c>
      <c r="HU53" s="182">
        <v>44498</v>
      </c>
      <c r="HV53" s="192" t="s">
        <v>3875</v>
      </c>
      <c r="HW53" s="192">
        <v>1</v>
      </c>
      <c r="HX53" s="192" t="s">
        <v>2484</v>
      </c>
      <c r="HY53" s="192" t="s">
        <v>25</v>
      </c>
      <c r="HZ53" s="192">
        <v>2</v>
      </c>
      <c r="IA53" s="192" t="s">
        <v>17</v>
      </c>
      <c r="IB53" s="192" t="s">
        <v>17</v>
      </c>
      <c r="IC53" s="193">
        <v>44498</v>
      </c>
      <c r="ID53" s="191" t="s">
        <v>3877</v>
      </c>
      <c r="IE53" s="185">
        <v>1</v>
      </c>
      <c r="IF53" s="185" t="s">
        <v>2484</v>
      </c>
      <c r="IG53" s="185" t="s">
        <v>25</v>
      </c>
      <c r="IH53" s="185">
        <v>2</v>
      </c>
      <c r="II53" s="185" t="s">
        <v>17</v>
      </c>
      <c r="IJ53" s="185" t="s">
        <v>17</v>
      </c>
      <c r="IK53" s="182">
        <v>44498</v>
      </c>
      <c r="IL53" s="192" t="s">
        <v>3876</v>
      </c>
      <c r="IM53" s="192">
        <v>1</v>
      </c>
      <c r="IN53" s="192" t="s">
        <v>2484</v>
      </c>
      <c r="IO53" s="192" t="s">
        <v>25</v>
      </c>
      <c r="IP53" s="192">
        <v>2</v>
      </c>
      <c r="IQ53" s="192" t="s">
        <v>17</v>
      </c>
      <c r="IR53" s="192" t="s">
        <v>17</v>
      </c>
      <c r="IS53" s="193">
        <v>44498</v>
      </c>
    </row>
    <row r="54" spans="1:253" s="187" customFormat="1" ht="13" customHeight="1" x14ac:dyDescent="0.25">
      <c r="A54" s="187" t="s">
        <v>574</v>
      </c>
      <c r="B54" s="187" t="s">
        <v>8521</v>
      </c>
      <c r="C54" s="187" t="s">
        <v>575</v>
      </c>
      <c r="D54" s="187" t="s">
        <v>576</v>
      </c>
      <c r="E54" s="187" t="s">
        <v>8078</v>
      </c>
      <c r="F54" s="187" t="s">
        <v>2881</v>
      </c>
      <c r="G54" s="180">
        <v>54297000</v>
      </c>
      <c r="H54" s="181" t="s">
        <v>2860</v>
      </c>
      <c r="I54" s="181" t="s">
        <v>25</v>
      </c>
      <c r="J54" s="181">
        <v>2</v>
      </c>
      <c r="K54" s="181" t="s">
        <v>2862</v>
      </c>
      <c r="L54" s="181" t="s">
        <v>2861</v>
      </c>
      <c r="M54" s="182">
        <v>44456</v>
      </c>
      <c r="N54" s="191" t="s">
        <v>2885</v>
      </c>
      <c r="O54" s="183">
        <v>38244</v>
      </c>
      <c r="P54" s="183" t="s">
        <v>2882</v>
      </c>
      <c r="Q54" s="183" t="s">
        <v>25</v>
      </c>
      <c r="R54" s="183">
        <v>2</v>
      </c>
      <c r="S54" s="183" t="s">
        <v>2884</v>
      </c>
      <c r="T54" s="183" t="s">
        <v>2883</v>
      </c>
      <c r="U54" s="184">
        <v>44456</v>
      </c>
      <c r="V54" s="191" t="s">
        <v>5785</v>
      </c>
      <c r="W54" s="181">
        <v>1103000</v>
      </c>
      <c r="X54" s="181" t="s">
        <v>5764</v>
      </c>
      <c r="Y54" s="181" t="s">
        <v>25</v>
      </c>
      <c r="Z54" s="181">
        <v>2</v>
      </c>
      <c r="AA54" s="181" t="s">
        <v>5784</v>
      </c>
      <c r="AB54" s="181" t="s">
        <v>5783</v>
      </c>
      <c r="AC54" s="182">
        <v>44638</v>
      </c>
      <c r="AD54" s="191" t="s">
        <v>5789</v>
      </c>
      <c r="AE54" s="189">
        <v>544000</v>
      </c>
      <c r="AF54" s="189" t="s">
        <v>5786</v>
      </c>
      <c r="AG54" s="189" t="s">
        <v>25</v>
      </c>
      <c r="AH54" s="189">
        <v>2</v>
      </c>
      <c r="AI54" s="189" t="s">
        <v>5788</v>
      </c>
      <c r="AJ54" s="189" t="s">
        <v>5787</v>
      </c>
      <c r="AK54" s="190">
        <v>44638</v>
      </c>
      <c r="AL54" s="191" t="s">
        <v>5790</v>
      </c>
      <c r="AM54" s="181">
        <v>544000</v>
      </c>
      <c r="AN54" s="181" t="s">
        <v>5786</v>
      </c>
      <c r="AO54" s="181" t="s">
        <v>25</v>
      </c>
      <c r="AP54" s="181">
        <v>2</v>
      </c>
      <c r="AQ54" s="181" t="s">
        <v>5788</v>
      </c>
      <c r="AR54" s="181" t="s">
        <v>5787</v>
      </c>
      <c r="AS54" s="182">
        <v>44638</v>
      </c>
      <c r="AT54" s="192" t="s">
        <v>2886</v>
      </c>
      <c r="AU54" s="189">
        <v>0</v>
      </c>
      <c r="AV54" s="189" t="s">
        <v>17</v>
      </c>
      <c r="AW54" s="189" t="s">
        <v>17</v>
      </c>
      <c r="AX54" s="189" t="s">
        <v>17</v>
      </c>
      <c r="AY54" s="189" t="s">
        <v>2868</v>
      </c>
      <c r="AZ54" s="189" t="s">
        <v>17</v>
      </c>
      <c r="BA54" s="190">
        <v>44456</v>
      </c>
      <c r="BB54" s="191" t="s">
        <v>2887</v>
      </c>
      <c r="BC54" s="181">
        <v>0</v>
      </c>
      <c r="BD54" s="181" t="s">
        <v>17</v>
      </c>
      <c r="BE54" s="181" t="s">
        <v>17</v>
      </c>
      <c r="BF54" s="181" t="s">
        <v>17</v>
      </c>
      <c r="BG54" s="181" t="s">
        <v>2868</v>
      </c>
      <c r="BH54" s="181" t="s">
        <v>17</v>
      </c>
      <c r="BI54" s="182">
        <v>44456</v>
      </c>
      <c r="BJ54" s="192" t="s">
        <v>2888</v>
      </c>
      <c r="BK54" s="192">
        <v>0</v>
      </c>
      <c r="BL54" s="192" t="s">
        <v>17</v>
      </c>
      <c r="BM54" s="192" t="s">
        <v>17</v>
      </c>
      <c r="BN54" s="192" t="s">
        <v>17</v>
      </c>
      <c r="BO54" s="192" t="s">
        <v>2868</v>
      </c>
      <c r="BP54" s="189" t="s">
        <v>17</v>
      </c>
      <c r="BQ54" s="193">
        <v>44456</v>
      </c>
      <c r="BR54" s="191" t="s">
        <v>2889</v>
      </c>
      <c r="BS54" s="185">
        <v>0</v>
      </c>
      <c r="BT54" s="185" t="s">
        <v>17</v>
      </c>
      <c r="BU54" s="185" t="s">
        <v>17</v>
      </c>
      <c r="BV54" s="185" t="s">
        <v>17</v>
      </c>
      <c r="BW54" s="185" t="s">
        <v>2868</v>
      </c>
      <c r="BX54" s="185" t="s">
        <v>17</v>
      </c>
      <c r="BY54" s="182">
        <v>44456</v>
      </c>
      <c r="BZ54" s="192" t="s">
        <v>2890</v>
      </c>
      <c r="CA54" s="192">
        <v>0</v>
      </c>
      <c r="CB54" s="192" t="s">
        <v>17</v>
      </c>
      <c r="CC54" s="192" t="s">
        <v>17</v>
      </c>
      <c r="CD54" s="192" t="s">
        <v>17</v>
      </c>
      <c r="CE54" s="192" t="s">
        <v>2868</v>
      </c>
      <c r="CF54" s="192" t="s">
        <v>17</v>
      </c>
      <c r="CG54" s="193">
        <v>44456</v>
      </c>
      <c r="CH54" s="191" t="s">
        <v>9110</v>
      </c>
      <c r="CI54" s="192" t="e">
        <v>#N/A</v>
      </c>
      <c r="CJ54" s="192" t="e">
        <v>#N/A</v>
      </c>
      <c r="CK54" s="192" t="e">
        <v>#N/A</v>
      </c>
      <c r="CL54" s="192" t="e">
        <v>#N/A</v>
      </c>
      <c r="CM54" s="192" t="e">
        <v>#N/A</v>
      </c>
      <c r="CN54" s="192" t="e">
        <v>#N/A</v>
      </c>
      <c r="CO54" s="194" t="e">
        <v>#N/A</v>
      </c>
      <c r="CP54" s="192" t="s">
        <v>2892</v>
      </c>
      <c r="CQ54" s="185">
        <v>0</v>
      </c>
      <c r="CR54" s="185" t="s">
        <v>17</v>
      </c>
      <c r="CS54" s="185" t="s">
        <v>17</v>
      </c>
      <c r="CT54" s="185" t="s">
        <v>17</v>
      </c>
      <c r="CU54" s="185" t="s">
        <v>2868</v>
      </c>
      <c r="CV54" s="185" t="s">
        <v>17</v>
      </c>
      <c r="CW54" s="182">
        <v>44456</v>
      </c>
      <c r="CX54" s="192" t="s">
        <v>5792</v>
      </c>
      <c r="CY54" s="189">
        <v>544000</v>
      </c>
      <c r="CZ54" s="189" t="s">
        <v>5786</v>
      </c>
      <c r="DA54" s="189" t="s">
        <v>25</v>
      </c>
      <c r="DB54" s="189">
        <v>2</v>
      </c>
      <c r="DC54" s="189" t="s">
        <v>5795</v>
      </c>
      <c r="DD54" s="189" t="s">
        <v>5787</v>
      </c>
      <c r="DE54" s="195">
        <v>44638</v>
      </c>
      <c r="DF54" s="191" t="s">
        <v>5796</v>
      </c>
      <c r="DG54" s="181">
        <v>559000</v>
      </c>
      <c r="DH54" s="185" t="s">
        <v>5793</v>
      </c>
      <c r="DI54" s="185" t="s">
        <v>25</v>
      </c>
      <c r="DJ54" s="185">
        <v>2</v>
      </c>
      <c r="DK54" s="185" t="s">
        <v>5795</v>
      </c>
      <c r="DL54" s="185" t="s">
        <v>5794</v>
      </c>
      <c r="DM54" s="182">
        <v>44638</v>
      </c>
      <c r="DN54" s="192" t="s">
        <v>5797</v>
      </c>
      <c r="DO54" s="189">
        <v>0</v>
      </c>
      <c r="DP54" s="192" t="s">
        <v>5793</v>
      </c>
      <c r="DQ54" s="192" t="s">
        <v>25</v>
      </c>
      <c r="DR54" s="192">
        <v>2</v>
      </c>
      <c r="DS54" s="192" t="s">
        <v>5795</v>
      </c>
      <c r="DT54" s="192" t="s">
        <v>5794</v>
      </c>
      <c r="DU54" s="193">
        <v>44638</v>
      </c>
      <c r="DV54" s="191" t="s">
        <v>5798</v>
      </c>
      <c r="DW54" s="181">
        <v>544000</v>
      </c>
      <c r="DX54" s="185" t="s">
        <v>5786</v>
      </c>
      <c r="DY54" s="185" t="s">
        <v>25</v>
      </c>
      <c r="DZ54" s="185">
        <v>2</v>
      </c>
      <c r="EA54" s="185" t="s">
        <v>5795</v>
      </c>
      <c r="EB54" s="185" t="s">
        <v>5787</v>
      </c>
      <c r="EC54" s="182">
        <v>44638</v>
      </c>
      <c r="ED54" s="192" t="s">
        <v>5799</v>
      </c>
      <c r="EE54" s="189">
        <v>0</v>
      </c>
      <c r="EF54" s="192" t="s">
        <v>1196</v>
      </c>
      <c r="EG54" s="192" t="s">
        <v>22</v>
      </c>
      <c r="EH54" s="192">
        <v>3</v>
      </c>
      <c r="EI54" s="192" t="s">
        <v>5795</v>
      </c>
      <c r="EJ54" s="192" t="s">
        <v>17</v>
      </c>
      <c r="EK54" s="193">
        <v>44638</v>
      </c>
      <c r="EL54" s="191" t="s">
        <v>5800</v>
      </c>
      <c r="EM54" s="181">
        <v>0</v>
      </c>
      <c r="EN54" s="185" t="s">
        <v>1196</v>
      </c>
      <c r="EO54" s="185" t="s">
        <v>22</v>
      </c>
      <c r="EP54" s="185">
        <v>3</v>
      </c>
      <c r="EQ54" s="185" t="s">
        <v>5795</v>
      </c>
      <c r="ER54" s="185" t="s">
        <v>17</v>
      </c>
      <c r="ES54" s="182">
        <v>44638</v>
      </c>
      <c r="ET54" s="192" t="s">
        <v>2897</v>
      </c>
      <c r="EU54" s="192">
        <v>0</v>
      </c>
      <c r="EV54" s="192" t="s">
        <v>17</v>
      </c>
      <c r="EW54" s="192" t="s">
        <v>22</v>
      </c>
      <c r="EX54" s="192">
        <v>3</v>
      </c>
      <c r="EY54" s="192" t="s">
        <v>2868</v>
      </c>
      <c r="EZ54" s="192" t="s">
        <v>17</v>
      </c>
      <c r="FA54" s="193">
        <v>44456</v>
      </c>
      <c r="FB54" s="191" t="s">
        <v>2896</v>
      </c>
      <c r="FC54" s="185">
        <v>2</v>
      </c>
      <c r="FD54" s="185" t="s">
        <v>17</v>
      </c>
      <c r="FE54" s="185" t="s">
        <v>25</v>
      </c>
      <c r="FF54" s="185">
        <v>2</v>
      </c>
      <c r="FG54" s="185" t="s">
        <v>2877</v>
      </c>
      <c r="FH54" s="185" t="s">
        <v>17</v>
      </c>
      <c r="FI54" s="182">
        <v>44456</v>
      </c>
      <c r="FJ54" s="191" t="s">
        <v>2909</v>
      </c>
      <c r="FK54" s="192">
        <v>0</v>
      </c>
      <c r="FL54" s="192" t="s">
        <v>17</v>
      </c>
      <c r="FM54" s="192" t="s">
        <v>17</v>
      </c>
      <c r="FN54" s="192" t="s">
        <v>17</v>
      </c>
      <c r="FO54" s="192" t="s">
        <v>2868</v>
      </c>
      <c r="FP54" s="189" t="s">
        <v>17</v>
      </c>
      <c r="FQ54" s="190">
        <v>44456</v>
      </c>
      <c r="FR54" s="191" t="s">
        <v>577</v>
      </c>
      <c r="FS54" s="185" t="s">
        <v>17</v>
      </c>
      <c r="FT54" s="185">
        <v>0</v>
      </c>
      <c r="FU54" s="185" t="s">
        <v>17</v>
      </c>
      <c r="FV54" s="185" t="s">
        <v>17</v>
      </c>
      <c r="FW54" s="185" t="s">
        <v>18</v>
      </c>
      <c r="FX54" s="185">
        <v>0</v>
      </c>
      <c r="FY54" s="182">
        <v>43511</v>
      </c>
      <c r="FZ54" s="192" t="s">
        <v>3882</v>
      </c>
      <c r="GA54" s="192">
        <v>1</v>
      </c>
      <c r="GB54" s="192" t="s">
        <v>2484</v>
      </c>
      <c r="GC54" s="192" t="s">
        <v>25</v>
      </c>
      <c r="GD54" s="192">
        <v>2</v>
      </c>
      <c r="GE54" s="192" t="s">
        <v>17</v>
      </c>
      <c r="GF54" s="192" t="s">
        <v>17</v>
      </c>
      <c r="GG54" s="193">
        <v>44498</v>
      </c>
      <c r="GH54" s="191" t="s">
        <v>3888</v>
      </c>
      <c r="GI54" s="185">
        <v>1</v>
      </c>
      <c r="GJ54" s="185" t="s">
        <v>2484</v>
      </c>
      <c r="GK54" s="185" t="s">
        <v>25</v>
      </c>
      <c r="GL54" s="185">
        <v>2</v>
      </c>
      <c r="GM54" s="185" t="s">
        <v>17</v>
      </c>
      <c r="GN54" s="185" t="s">
        <v>17</v>
      </c>
      <c r="GO54" s="182">
        <v>44498</v>
      </c>
      <c r="GP54" s="192" t="s">
        <v>3883</v>
      </c>
      <c r="GQ54" s="192">
        <v>1</v>
      </c>
      <c r="GR54" s="192" t="s">
        <v>2484</v>
      </c>
      <c r="GS54" s="192" t="s">
        <v>25</v>
      </c>
      <c r="GT54" s="192">
        <v>2</v>
      </c>
      <c r="GU54" s="192" t="s">
        <v>17</v>
      </c>
      <c r="GV54" s="192" t="s">
        <v>17</v>
      </c>
      <c r="GW54" s="193">
        <v>44498</v>
      </c>
      <c r="GX54" s="191" t="s">
        <v>3889</v>
      </c>
      <c r="GY54" s="185">
        <v>0</v>
      </c>
      <c r="GZ54" s="185" t="s">
        <v>2484</v>
      </c>
      <c r="HA54" s="185" t="s">
        <v>25</v>
      </c>
      <c r="HB54" s="185">
        <v>2</v>
      </c>
      <c r="HC54" s="185" t="s">
        <v>17</v>
      </c>
      <c r="HD54" s="185" t="s">
        <v>17</v>
      </c>
      <c r="HE54" s="182">
        <v>44498</v>
      </c>
      <c r="HF54" s="192" t="s">
        <v>3881</v>
      </c>
      <c r="HG54" s="192">
        <v>2</v>
      </c>
      <c r="HH54" s="192" t="s">
        <v>2484</v>
      </c>
      <c r="HI54" s="192" t="s">
        <v>25</v>
      </c>
      <c r="HJ54" s="192">
        <v>2</v>
      </c>
      <c r="HK54" s="192" t="s">
        <v>17</v>
      </c>
      <c r="HL54" s="192" t="s">
        <v>17</v>
      </c>
      <c r="HM54" s="193">
        <v>44498</v>
      </c>
      <c r="HN54" s="191" t="s">
        <v>3887</v>
      </c>
      <c r="HO54" s="185">
        <v>1</v>
      </c>
      <c r="HP54" s="185" t="s">
        <v>2484</v>
      </c>
      <c r="HQ54" s="185" t="s">
        <v>25</v>
      </c>
      <c r="HR54" s="185">
        <v>2</v>
      </c>
      <c r="HS54" s="185" t="s">
        <v>17</v>
      </c>
      <c r="HT54" s="185" t="s">
        <v>17</v>
      </c>
      <c r="HU54" s="182">
        <v>44498</v>
      </c>
      <c r="HV54" s="192" t="s">
        <v>3884</v>
      </c>
      <c r="HW54" s="192">
        <v>0</v>
      </c>
      <c r="HX54" s="192" t="s">
        <v>2484</v>
      </c>
      <c r="HY54" s="192" t="s">
        <v>25</v>
      </c>
      <c r="HZ54" s="192">
        <v>2</v>
      </c>
      <c r="IA54" s="192" t="s">
        <v>17</v>
      </c>
      <c r="IB54" s="192" t="s">
        <v>17</v>
      </c>
      <c r="IC54" s="193">
        <v>44498</v>
      </c>
      <c r="ID54" s="191" t="s">
        <v>3886</v>
      </c>
      <c r="IE54" s="185">
        <v>1</v>
      </c>
      <c r="IF54" s="185" t="s">
        <v>2484</v>
      </c>
      <c r="IG54" s="185" t="s">
        <v>25</v>
      </c>
      <c r="IH54" s="185">
        <v>2</v>
      </c>
      <c r="II54" s="185" t="s">
        <v>17</v>
      </c>
      <c r="IJ54" s="185" t="s">
        <v>17</v>
      </c>
      <c r="IK54" s="182">
        <v>44498</v>
      </c>
      <c r="IL54" s="192" t="s">
        <v>3885</v>
      </c>
      <c r="IM54" s="192">
        <v>1</v>
      </c>
      <c r="IN54" s="192" t="s">
        <v>2484</v>
      </c>
      <c r="IO54" s="192" t="s">
        <v>25</v>
      </c>
      <c r="IP54" s="192">
        <v>2</v>
      </c>
      <c r="IQ54" s="192" t="s">
        <v>17</v>
      </c>
      <c r="IR54" s="192" t="s">
        <v>17</v>
      </c>
      <c r="IS54" s="193">
        <v>44498</v>
      </c>
    </row>
    <row r="55" spans="1:253" s="187" customFormat="1" ht="13" customHeight="1" x14ac:dyDescent="0.25">
      <c r="A55" s="187" t="s">
        <v>2893</v>
      </c>
      <c r="B55" s="187" t="s">
        <v>8569</v>
      </c>
      <c r="C55" s="187" t="s">
        <v>2894</v>
      </c>
      <c r="D55" s="187" t="s">
        <v>576</v>
      </c>
      <c r="E55" s="187" t="s">
        <v>8078</v>
      </c>
      <c r="F55" s="187" t="s">
        <v>2895</v>
      </c>
      <c r="G55" s="180">
        <v>54297000</v>
      </c>
      <c r="H55" s="181" t="s">
        <v>2860</v>
      </c>
      <c r="I55" s="181" t="s">
        <v>25</v>
      </c>
      <c r="J55" s="181">
        <v>2</v>
      </c>
      <c r="K55" s="181" t="s">
        <v>2862</v>
      </c>
      <c r="L55" s="181" t="s">
        <v>2861</v>
      </c>
      <c r="M55" s="182">
        <v>44456</v>
      </c>
      <c r="N55" s="191" t="s">
        <v>2898</v>
      </c>
      <c r="O55" s="183">
        <v>519240</v>
      </c>
      <c r="P55" s="183" t="s">
        <v>2864</v>
      </c>
      <c r="Q55" s="183" t="s">
        <v>25</v>
      </c>
      <c r="R55" s="183">
        <v>2</v>
      </c>
      <c r="S55" s="183" t="s">
        <v>2866</v>
      </c>
      <c r="T55" s="183" t="s">
        <v>2865</v>
      </c>
      <c r="U55" s="184">
        <v>44456</v>
      </c>
      <c r="V55" s="191" t="s">
        <v>5801</v>
      </c>
      <c r="W55" s="181">
        <v>16826000</v>
      </c>
      <c r="X55" s="181" t="s">
        <v>5756</v>
      </c>
      <c r="Y55" s="181" t="s">
        <v>25</v>
      </c>
      <c r="Z55" s="181">
        <v>2</v>
      </c>
      <c r="AA55" s="181" t="s">
        <v>5758</v>
      </c>
      <c r="AB55" s="181" t="s">
        <v>5757</v>
      </c>
      <c r="AC55" s="182">
        <v>44638</v>
      </c>
      <c r="AD55" s="191" t="s">
        <v>5805</v>
      </c>
      <c r="AE55" s="189">
        <v>15668000</v>
      </c>
      <c r="AF55" s="189" t="s">
        <v>5802</v>
      </c>
      <c r="AG55" s="189" t="s">
        <v>25</v>
      </c>
      <c r="AH55" s="189">
        <v>2</v>
      </c>
      <c r="AI55" s="189" t="s">
        <v>5804</v>
      </c>
      <c r="AJ55" s="189" t="s">
        <v>5803</v>
      </c>
      <c r="AK55" s="190">
        <v>44638</v>
      </c>
      <c r="AL55" s="191" t="s">
        <v>2899</v>
      </c>
      <c r="AM55" s="181">
        <v>0</v>
      </c>
      <c r="AN55" s="181" t="s">
        <v>17</v>
      </c>
      <c r="AO55" s="181" t="s">
        <v>17</v>
      </c>
      <c r="AP55" s="181" t="s">
        <v>17</v>
      </c>
      <c r="AQ55" s="181" t="s">
        <v>2868</v>
      </c>
      <c r="AR55" s="181" t="s">
        <v>17</v>
      </c>
      <c r="AS55" s="182">
        <v>44456</v>
      </c>
      <c r="AT55" s="192" t="s">
        <v>2900</v>
      </c>
      <c r="AU55" s="189">
        <v>0</v>
      </c>
      <c r="AV55" s="189" t="s">
        <v>17</v>
      </c>
      <c r="AW55" s="189" t="s">
        <v>17</v>
      </c>
      <c r="AX55" s="189" t="s">
        <v>17</v>
      </c>
      <c r="AY55" s="189" t="s">
        <v>2868</v>
      </c>
      <c r="AZ55" s="189" t="s">
        <v>17</v>
      </c>
      <c r="BA55" s="190">
        <v>44456</v>
      </c>
      <c r="BB55" s="191" t="s">
        <v>4259</v>
      </c>
      <c r="BC55" s="181">
        <v>0</v>
      </c>
      <c r="BD55" s="181" t="s">
        <v>4258</v>
      </c>
      <c r="BE55" s="181" t="s">
        <v>22</v>
      </c>
      <c r="BF55" s="181">
        <v>3</v>
      </c>
      <c r="BG55" s="181" t="s">
        <v>4256</v>
      </c>
      <c r="BH55" s="181" t="s">
        <v>4255</v>
      </c>
      <c r="BI55" s="182">
        <v>44517</v>
      </c>
      <c r="BJ55" s="192" t="s">
        <v>2901</v>
      </c>
      <c r="BK55" s="192">
        <v>0</v>
      </c>
      <c r="BL55" s="192" t="s">
        <v>17</v>
      </c>
      <c r="BM55" s="192" t="s">
        <v>22</v>
      </c>
      <c r="BN55" s="192">
        <v>3</v>
      </c>
      <c r="BO55" s="192" t="s">
        <v>2868</v>
      </c>
      <c r="BP55" s="189" t="s">
        <v>17</v>
      </c>
      <c r="BQ55" s="193">
        <v>44456</v>
      </c>
      <c r="BR55" s="191" t="s">
        <v>2902</v>
      </c>
      <c r="BS55" s="185">
        <v>0</v>
      </c>
      <c r="BT55" s="185" t="s">
        <v>17</v>
      </c>
      <c r="BU55" s="185" t="s">
        <v>17</v>
      </c>
      <c r="BV55" s="185" t="s">
        <v>17</v>
      </c>
      <c r="BW55" s="185" t="s">
        <v>2868</v>
      </c>
      <c r="BX55" s="185" t="s">
        <v>17</v>
      </c>
      <c r="BY55" s="182">
        <v>44456</v>
      </c>
      <c r="BZ55" s="192" t="s">
        <v>2903</v>
      </c>
      <c r="CA55" s="192">
        <v>0</v>
      </c>
      <c r="CB55" s="192" t="s">
        <v>17</v>
      </c>
      <c r="CC55" s="192" t="s">
        <v>17</v>
      </c>
      <c r="CD55" s="192" t="s">
        <v>17</v>
      </c>
      <c r="CE55" s="192" t="s">
        <v>2868</v>
      </c>
      <c r="CF55" s="192" t="s">
        <v>17</v>
      </c>
      <c r="CG55" s="193">
        <v>44456</v>
      </c>
      <c r="CH55" s="191" t="s">
        <v>9111</v>
      </c>
      <c r="CI55" s="192" t="e">
        <v>#N/A</v>
      </c>
      <c r="CJ55" s="192" t="e">
        <v>#N/A</v>
      </c>
      <c r="CK55" s="192" t="e">
        <v>#N/A</v>
      </c>
      <c r="CL55" s="192" t="e">
        <v>#N/A</v>
      </c>
      <c r="CM55" s="192" t="e">
        <v>#N/A</v>
      </c>
      <c r="CN55" s="192" t="e">
        <v>#N/A</v>
      </c>
      <c r="CO55" s="194" t="e">
        <v>#N/A</v>
      </c>
      <c r="CP55" s="192" t="s">
        <v>2905</v>
      </c>
      <c r="CQ55" s="185">
        <v>0</v>
      </c>
      <c r="CR55" s="185" t="s">
        <v>17</v>
      </c>
      <c r="CS55" s="185" t="s">
        <v>17</v>
      </c>
      <c r="CT55" s="185" t="s">
        <v>17</v>
      </c>
      <c r="CU55" s="185" t="s">
        <v>2868</v>
      </c>
      <c r="CV55" s="185" t="s">
        <v>17</v>
      </c>
      <c r="CW55" s="182">
        <v>44456</v>
      </c>
      <c r="CX55" s="192" t="s">
        <v>5809</v>
      </c>
      <c r="CY55" s="189">
        <v>3100000</v>
      </c>
      <c r="CZ55" s="189" t="s">
        <v>5806</v>
      </c>
      <c r="DA55" s="189" t="s">
        <v>25</v>
      </c>
      <c r="DB55" s="189">
        <v>2</v>
      </c>
      <c r="DC55" s="189" t="s">
        <v>5812</v>
      </c>
      <c r="DD55" s="189" t="s">
        <v>5807</v>
      </c>
      <c r="DE55" s="195">
        <v>44638</v>
      </c>
      <c r="DF55" s="191" t="s">
        <v>5813</v>
      </c>
      <c r="DG55" s="181">
        <v>1158000</v>
      </c>
      <c r="DH55" s="185" t="s">
        <v>5810</v>
      </c>
      <c r="DI55" s="185" t="s">
        <v>25</v>
      </c>
      <c r="DJ55" s="185">
        <v>2</v>
      </c>
      <c r="DK55" s="185" t="s">
        <v>5812</v>
      </c>
      <c r="DL55" s="185" t="s">
        <v>5811</v>
      </c>
      <c r="DM55" s="182">
        <v>44638</v>
      </c>
      <c r="DN55" s="192" t="s">
        <v>5814</v>
      </c>
      <c r="DO55" s="189">
        <v>12568000</v>
      </c>
      <c r="DP55" s="192" t="s">
        <v>5806</v>
      </c>
      <c r="DQ55" s="192" t="s">
        <v>25</v>
      </c>
      <c r="DR55" s="192">
        <v>2</v>
      </c>
      <c r="DS55" s="192" t="s">
        <v>5812</v>
      </c>
      <c r="DT55" s="192" t="s">
        <v>5807</v>
      </c>
      <c r="DU55" s="193">
        <v>44638</v>
      </c>
      <c r="DV55" s="191" t="s">
        <v>5815</v>
      </c>
      <c r="DW55" s="181">
        <v>2600000</v>
      </c>
      <c r="DX55" s="185" t="s">
        <v>5806</v>
      </c>
      <c r="DY55" s="185" t="s">
        <v>25</v>
      </c>
      <c r="DZ55" s="185">
        <v>2</v>
      </c>
      <c r="EA55" s="185" t="s">
        <v>5812</v>
      </c>
      <c r="EB55" s="185" t="s">
        <v>5807</v>
      </c>
      <c r="EC55" s="182">
        <v>44638</v>
      </c>
      <c r="ED55" s="192" t="s">
        <v>5816</v>
      </c>
      <c r="EE55" s="189">
        <v>500000</v>
      </c>
      <c r="EF55" s="192" t="s">
        <v>5806</v>
      </c>
      <c r="EG55" s="192" t="s">
        <v>25</v>
      </c>
      <c r="EH55" s="192">
        <v>2</v>
      </c>
      <c r="EI55" s="192" t="s">
        <v>5812</v>
      </c>
      <c r="EJ55" s="192" t="s">
        <v>5807</v>
      </c>
      <c r="EK55" s="193">
        <v>44638</v>
      </c>
      <c r="EL55" s="191" t="s">
        <v>5817</v>
      </c>
      <c r="EM55" s="181">
        <v>0</v>
      </c>
      <c r="EN55" s="185" t="s">
        <v>17</v>
      </c>
      <c r="EO55" s="185" t="s">
        <v>22</v>
      </c>
      <c r="EP55" s="185">
        <v>3</v>
      </c>
      <c r="EQ55" s="185" t="s">
        <v>5812</v>
      </c>
      <c r="ER55" s="185" t="s">
        <v>17</v>
      </c>
      <c r="ES55" s="182">
        <v>44638</v>
      </c>
      <c r="ET55" s="192" t="s">
        <v>2906</v>
      </c>
      <c r="EU55" s="192">
        <v>0</v>
      </c>
      <c r="EV55" s="192" t="s">
        <v>17</v>
      </c>
      <c r="EW55" s="192" t="s">
        <v>22</v>
      </c>
      <c r="EX55" s="192">
        <v>3</v>
      </c>
      <c r="EY55" s="192" t="s">
        <v>17</v>
      </c>
      <c r="EZ55" s="192" t="s">
        <v>17</v>
      </c>
      <c r="FA55" s="193">
        <v>44456</v>
      </c>
      <c r="FB55" s="191" t="s">
        <v>2908</v>
      </c>
      <c r="FC55" s="185">
        <v>2</v>
      </c>
      <c r="FD55" s="185" t="s">
        <v>17</v>
      </c>
      <c r="FE55" s="185" t="s">
        <v>17</v>
      </c>
      <c r="FF55" s="185" t="s">
        <v>17</v>
      </c>
      <c r="FG55" s="185" t="s">
        <v>2907</v>
      </c>
      <c r="FH55" s="185" t="s">
        <v>17</v>
      </c>
      <c r="FI55" s="182">
        <v>44456</v>
      </c>
      <c r="FJ55" s="191" t="s">
        <v>2910</v>
      </c>
      <c r="FK55" s="192">
        <v>0</v>
      </c>
      <c r="FL55" s="192" t="s">
        <v>17</v>
      </c>
      <c r="FM55" s="192" t="s">
        <v>17</v>
      </c>
      <c r="FN55" s="192" t="s">
        <v>17</v>
      </c>
      <c r="FO55" s="192" t="s">
        <v>2868</v>
      </c>
      <c r="FP55" s="189" t="s">
        <v>17</v>
      </c>
      <c r="FQ55" s="190">
        <v>44456</v>
      </c>
      <c r="FR55" s="191" t="s">
        <v>2911</v>
      </c>
      <c r="FS55" s="185">
        <v>0</v>
      </c>
      <c r="FT55" s="185" t="s">
        <v>17</v>
      </c>
      <c r="FU55" s="185" t="s">
        <v>17</v>
      </c>
      <c r="FV55" s="185" t="s">
        <v>17</v>
      </c>
      <c r="FW55" s="185" t="s">
        <v>2868</v>
      </c>
      <c r="FX55" s="185" t="s">
        <v>17</v>
      </c>
      <c r="FY55" s="182">
        <v>44456</v>
      </c>
      <c r="FZ55" s="192" t="s">
        <v>3891</v>
      </c>
      <c r="GA55" s="192">
        <v>1</v>
      </c>
      <c r="GB55" s="192" t="s">
        <v>2484</v>
      </c>
      <c r="GC55" s="192" t="s">
        <v>25</v>
      </c>
      <c r="GD55" s="192">
        <v>2</v>
      </c>
      <c r="GE55" s="192" t="s">
        <v>17</v>
      </c>
      <c r="GF55" s="192" t="s">
        <v>17</v>
      </c>
      <c r="GG55" s="193">
        <v>44498</v>
      </c>
      <c r="GH55" s="191" t="s">
        <v>3897</v>
      </c>
      <c r="GI55" s="185">
        <v>1</v>
      </c>
      <c r="GJ55" s="185" t="s">
        <v>2484</v>
      </c>
      <c r="GK55" s="185" t="s">
        <v>25</v>
      </c>
      <c r="GL55" s="185">
        <v>2</v>
      </c>
      <c r="GM55" s="185" t="s">
        <v>17</v>
      </c>
      <c r="GN55" s="185" t="s">
        <v>17</v>
      </c>
      <c r="GO55" s="182">
        <v>44498</v>
      </c>
      <c r="GP55" s="192" t="s">
        <v>3892</v>
      </c>
      <c r="GQ55" s="192">
        <v>0</v>
      </c>
      <c r="GR55" s="192" t="s">
        <v>2484</v>
      </c>
      <c r="GS55" s="192" t="s">
        <v>25</v>
      </c>
      <c r="GT55" s="192">
        <v>2</v>
      </c>
      <c r="GU55" s="192" t="s">
        <v>17</v>
      </c>
      <c r="GV55" s="192" t="s">
        <v>17</v>
      </c>
      <c r="GW55" s="193">
        <v>44498</v>
      </c>
      <c r="GX55" s="191" t="s">
        <v>3898</v>
      </c>
      <c r="GY55" s="185">
        <v>0</v>
      </c>
      <c r="GZ55" s="185" t="s">
        <v>2484</v>
      </c>
      <c r="HA55" s="185" t="s">
        <v>25</v>
      </c>
      <c r="HB55" s="185">
        <v>2</v>
      </c>
      <c r="HC55" s="185" t="s">
        <v>17</v>
      </c>
      <c r="HD55" s="185" t="s">
        <v>17</v>
      </c>
      <c r="HE55" s="182">
        <v>44498</v>
      </c>
      <c r="HF55" s="192" t="s">
        <v>3890</v>
      </c>
      <c r="HG55" s="192">
        <v>0</v>
      </c>
      <c r="HH55" s="192" t="s">
        <v>2484</v>
      </c>
      <c r="HI55" s="192" t="s">
        <v>25</v>
      </c>
      <c r="HJ55" s="192">
        <v>2</v>
      </c>
      <c r="HK55" s="192" t="s">
        <v>17</v>
      </c>
      <c r="HL55" s="192" t="s">
        <v>17</v>
      </c>
      <c r="HM55" s="193">
        <v>44498</v>
      </c>
      <c r="HN55" s="191" t="s">
        <v>3896</v>
      </c>
      <c r="HO55" s="185">
        <v>2</v>
      </c>
      <c r="HP55" s="185" t="s">
        <v>2484</v>
      </c>
      <c r="HQ55" s="185" t="s">
        <v>25</v>
      </c>
      <c r="HR55" s="185">
        <v>2</v>
      </c>
      <c r="HS55" s="185" t="s">
        <v>17</v>
      </c>
      <c r="HT55" s="185" t="s">
        <v>17</v>
      </c>
      <c r="HU55" s="182">
        <v>44498</v>
      </c>
      <c r="HV55" s="192" t="s">
        <v>3893</v>
      </c>
      <c r="HW55" s="192">
        <v>1</v>
      </c>
      <c r="HX55" s="192" t="s">
        <v>2484</v>
      </c>
      <c r="HY55" s="192" t="s">
        <v>25</v>
      </c>
      <c r="HZ55" s="192">
        <v>2</v>
      </c>
      <c r="IA55" s="192" t="s">
        <v>17</v>
      </c>
      <c r="IB55" s="192" t="s">
        <v>17</v>
      </c>
      <c r="IC55" s="193">
        <v>44498</v>
      </c>
      <c r="ID55" s="191" t="s">
        <v>3895</v>
      </c>
      <c r="IE55" s="185">
        <v>1</v>
      </c>
      <c r="IF55" s="185" t="s">
        <v>2484</v>
      </c>
      <c r="IG55" s="185" t="s">
        <v>25</v>
      </c>
      <c r="IH55" s="185">
        <v>2</v>
      </c>
      <c r="II55" s="185" t="s">
        <v>17</v>
      </c>
      <c r="IJ55" s="185" t="s">
        <v>17</v>
      </c>
      <c r="IK55" s="182">
        <v>44498</v>
      </c>
      <c r="IL55" s="192" t="s">
        <v>3894</v>
      </c>
      <c r="IM55" s="192">
        <v>1</v>
      </c>
      <c r="IN55" s="192" t="s">
        <v>2484</v>
      </c>
      <c r="IO55" s="192" t="s">
        <v>25</v>
      </c>
      <c r="IP55" s="192">
        <v>2</v>
      </c>
      <c r="IQ55" s="192" t="s">
        <v>17</v>
      </c>
      <c r="IR55" s="192" t="s">
        <v>17</v>
      </c>
      <c r="IS55" s="193">
        <v>44498</v>
      </c>
    </row>
    <row r="56" spans="1:253" s="187" customFormat="1" ht="13" customHeight="1" x14ac:dyDescent="0.25">
      <c r="A56" s="187" t="s">
        <v>1636</v>
      </c>
      <c r="B56" s="187" t="s">
        <v>8521</v>
      </c>
      <c r="C56" s="187" t="s">
        <v>1637</v>
      </c>
      <c r="D56" s="187" t="s">
        <v>1612</v>
      </c>
      <c r="E56" s="187" t="s">
        <v>8093</v>
      </c>
      <c r="F56" s="187" t="s">
        <v>2776</v>
      </c>
      <c r="G56" s="180">
        <v>6825000</v>
      </c>
      <c r="H56" s="181" t="s">
        <v>2773</v>
      </c>
      <c r="I56" s="181" t="s">
        <v>25</v>
      </c>
      <c r="J56" s="181">
        <v>2</v>
      </c>
      <c r="K56" s="181" t="s">
        <v>2775</v>
      </c>
      <c r="L56" s="181" t="s">
        <v>2774</v>
      </c>
      <c r="M56" s="182">
        <v>44419</v>
      </c>
      <c r="N56" s="191" t="s">
        <v>2780</v>
      </c>
      <c r="O56" s="183">
        <v>10450</v>
      </c>
      <c r="P56" s="183" t="s">
        <v>2777</v>
      </c>
      <c r="Q56" s="183" t="s">
        <v>50</v>
      </c>
      <c r="R56" s="183">
        <v>1</v>
      </c>
      <c r="S56" s="183" t="s">
        <v>2779</v>
      </c>
      <c r="T56" s="183" t="s">
        <v>2778</v>
      </c>
      <c r="U56" s="184">
        <v>44419</v>
      </c>
      <c r="V56" s="191" t="s">
        <v>2783</v>
      </c>
      <c r="W56" s="181">
        <v>6825000</v>
      </c>
      <c r="X56" s="181" t="s">
        <v>2773</v>
      </c>
      <c r="Y56" s="181" t="s">
        <v>25</v>
      </c>
      <c r="Z56" s="181">
        <v>2</v>
      </c>
      <c r="AA56" s="181" t="s">
        <v>2782</v>
      </c>
      <c r="AB56" s="181" t="s">
        <v>2781</v>
      </c>
      <c r="AC56" s="182">
        <v>44419</v>
      </c>
      <c r="AD56" s="191" t="s">
        <v>6457</v>
      </c>
      <c r="AE56" s="189">
        <v>6282000</v>
      </c>
      <c r="AF56" s="189" t="s">
        <v>6454</v>
      </c>
      <c r="AG56" s="189" t="s">
        <v>22</v>
      </c>
      <c r="AH56" s="189">
        <v>3</v>
      </c>
      <c r="AI56" s="189" t="s">
        <v>6456</v>
      </c>
      <c r="AJ56" s="189" t="s">
        <v>6455</v>
      </c>
      <c r="AK56" s="190">
        <v>44664</v>
      </c>
      <c r="AL56" s="191" t="s">
        <v>6461</v>
      </c>
      <c r="AM56" s="181">
        <v>1529000</v>
      </c>
      <c r="AN56" s="181" t="s">
        <v>6458</v>
      </c>
      <c r="AO56" s="181" t="s">
        <v>22</v>
      </c>
      <c r="AP56" s="181">
        <v>3</v>
      </c>
      <c r="AQ56" s="181" t="s">
        <v>6460</v>
      </c>
      <c r="AR56" s="181" t="s">
        <v>6459</v>
      </c>
      <c r="AS56" s="182">
        <v>44664</v>
      </c>
      <c r="AT56" s="192" t="s">
        <v>1652</v>
      </c>
      <c r="AU56" s="189" t="s">
        <v>17</v>
      </c>
      <c r="AV56" s="189" t="s">
        <v>17</v>
      </c>
      <c r="AW56" s="189" t="s">
        <v>17</v>
      </c>
      <c r="AX56" s="189" t="s">
        <v>17</v>
      </c>
      <c r="AY56" s="189" t="s">
        <v>18</v>
      </c>
      <c r="AZ56" s="189" t="s">
        <v>17</v>
      </c>
      <c r="BA56" s="190">
        <v>43987</v>
      </c>
      <c r="BB56" s="191" t="s">
        <v>1651</v>
      </c>
      <c r="BC56" s="181">
        <v>0</v>
      </c>
      <c r="BD56" s="181" t="s">
        <v>1638</v>
      </c>
      <c r="BE56" s="181" t="s">
        <v>22</v>
      </c>
      <c r="BF56" s="181">
        <v>3</v>
      </c>
      <c r="BG56" s="181" t="s">
        <v>1650</v>
      </c>
      <c r="BH56" s="181" t="s">
        <v>649</v>
      </c>
      <c r="BI56" s="182">
        <v>43987</v>
      </c>
      <c r="BJ56" s="192" t="s">
        <v>6462</v>
      </c>
      <c r="BK56" s="192" t="s">
        <v>17</v>
      </c>
      <c r="BL56" s="192" t="s">
        <v>1196</v>
      </c>
      <c r="BM56" s="192" t="s">
        <v>17</v>
      </c>
      <c r="BN56" s="192" t="s">
        <v>17</v>
      </c>
      <c r="BO56" s="192" t="s">
        <v>1196</v>
      </c>
      <c r="BP56" s="189" t="s">
        <v>1196</v>
      </c>
      <c r="BQ56" s="193">
        <v>44664</v>
      </c>
      <c r="BR56" s="191" t="s">
        <v>1640</v>
      </c>
      <c r="BS56" s="185" t="s">
        <v>17</v>
      </c>
      <c r="BT56" s="185" t="s">
        <v>1638</v>
      </c>
      <c r="BU56" s="185" t="s">
        <v>17</v>
      </c>
      <c r="BV56" s="185" t="s">
        <v>17</v>
      </c>
      <c r="BW56" s="185" t="s">
        <v>1639</v>
      </c>
      <c r="BX56" s="185" t="s">
        <v>649</v>
      </c>
      <c r="BY56" s="182">
        <v>43987</v>
      </c>
      <c r="BZ56" s="192" t="s">
        <v>1641</v>
      </c>
      <c r="CA56" s="192" t="s">
        <v>17</v>
      </c>
      <c r="CB56" s="192" t="s">
        <v>1638</v>
      </c>
      <c r="CC56" s="192" t="s">
        <v>17</v>
      </c>
      <c r="CD56" s="192" t="s">
        <v>17</v>
      </c>
      <c r="CE56" s="192" t="s">
        <v>1639</v>
      </c>
      <c r="CF56" s="192" t="s">
        <v>649</v>
      </c>
      <c r="CG56" s="193">
        <v>43987</v>
      </c>
      <c r="CH56" s="191" t="s">
        <v>9112</v>
      </c>
      <c r="CI56" s="192" t="e">
        <v>#N/A</v>
      </c>
      <c r="CJ56" s="192" t="e">
        <v>#N/A</v>
      </c>
      <c r="CK56" s="192" t="e">
        <v>#N/A</v>
      </c>
      <c r="CL56" s="192" t="e">
        <v>#N/A</v>
      </c>
      <c r="CM56" s="192" t="e">
        <v>#N/A</v>
      </c>
      <c r="CN56" s="192" t="e">
        <v>#N/A</v>
      </c>
      <c r="CO56" s="194" t="e">
        <v>#N/A</v>
      </c>
      <c r="CP56" s="192" t="s">
        <v>1649</v>
      </c>
      <c r="CQ56" s="185" t="s">
        <v>17</v>
      </c>
      <c r="CR56" s="185" t="s">
        <v>1646</v>
      </c>
      <c r="CS56" s="185" t="s">
        <v>17</v>
      </c>
      <c r="CT56" s="185" t="s">
        <v>17</v>
      </c>
      <c r="CU56" s="185" t="s">
        <v>1648</v>
      </c>
      <c r="CV56" s="185" t="s">
        <v>1647</v>
      </c>
      <c r="CW56" s="182">
        <v>43987</v>
      </c>
      <c r="CX56" s="192" t="s">
        <v>6465</v>
      </c>
      <c r="CY56" s="189">
        <v>1529000</v>
      </c>
      <c r="CZ56" s="189" t="s">
        <v>6436</v>
      </c>
      <c r="DA56" s="189" t="s">
        <v>22</v>
      </c>
      <c r="DB56" s="189">
        <v>3</v>
      </c>
      <c r="DC56" s="189" t="s">
        <v>6464</v>
      </c>
      <c r="DD56" s="189" t="s">
        <v>6463</v>
      </c>
      <c r="DE56" s="195">
        <v>44664</v>
      </c>
      <c r="DF56" s="191" t="s">
        <v>6466</v>
      </c>
      <c r="DG56" s="181">
        <v>543000</v>
      </c>
      <c r="DH56" s="185" t="s">
        <v>6436</v>
      </c>
      <c r="DI56" s="185" t="s">
        <v>22</v>
      </c>
      <c r="DJ56" s="185">
        <v>3</v>
      </c>
      <c r="DK56" s="185" t="s">
        <v>6464</v>
      </c>
      <c r="DL56" s="185" t="s">
        <v>6463</v>
      </c>
      <c r="DM56" s="182">
        <v>44664</v>
      </c>
      <c r="DN56" s="192" t="s">
        <v>6467</v>
      </c>
      <c r="DO56" s="189">
        <v>4753000</v>
      </c>
      <c r="DP56" s="192" t="s">
        <v>6436</v>
      </c>
      <c r="DQ56" s="192" t="s">
        <v>22</v>
      </c>
      <c r="DR56" s="192">
        <v>3</v>
      </c>
      <c r="DS56" s="192" t="s">
        <v>6464</v>
      </c>
      <c r="DT56" s="192" t="s">
        <v>6463</v>
      </c>
      <c r="DU56" s="193">
        <v>44664</v>
      </c>
      <c r="DV56" s="191" t="s">
        <v>6468</v>
      </c>
      <c r="DW56" s="181">
        <v>780000</v>
      </c>
      <c r="DX56" s="185" t="s">
        <v>6436</v>
      </c>
      <c r="DY56" s="185" t="s">
        <v>22</v>
      </c>
      <c r="DZ56" s="185">
        <v>3</v>
      </c>
      <c r="EA56" s="185" t="s">
        <v>6464</v>
      </c>
      <c r="EB56" s="185" t="s">
        <v>6463</v>
      </c>
      <c r="EC56" s="182">
        <v>44664</v>
      </c>
      <c r="ED56" s="192" t="s">
        <v>6469</v>
      </c>
      <c r="EE56" s="189">
        <v>703000</v>
      </c>
      <c r="EF56" s="192" t="s">
        <v>6436</v>
      </c>
      <c r="EG56" s="192" t="s">
        <v>22</v>
      </c>
      <c r="EH56" s="192">
        <v>3</v>
      </c>
      <c r="EI56" s="192" t="s">
        <v>6464</v>
      </c>
      <c r="EJ56" s="192" t="s">
        <v>6463</v>
      </c>
      <c r="EK56" s="193">
        <v>44664</v>
      </c>
      <c r="EL56" s="191" t="s">
        <v>6470</v>
      </c>
      <c r="EM56" s="181">
        <v>46000</v>
      </c>
      <c r="EN56" s="185" t="s">
        <v>6436</v>
      </c>
      <c r="EO56" s="185" t="s">
        <v>22</v>
      </c>
      <c r="EP56" s="185">
        <v>3</v>
      </c>
      <c r="EQ56" s="185" t="s">
        <v>6464</v>
      </c>
      <c r="ER56" s="185" t="s">
        <v>6463</v>
      </c>
      <c r="ES56" s="182">
        <v>44664</v>
      </c>
      <c r="ET56" s="192" t="s">
        <v>1831</v>
      </c>
      <c r="EU56" s="192">
        <v>191</v>
      </c>
      <c r="EV56" s="192" t="s">
        <v>1828</v>
      </c>
      <c r="EW56" s="192" t="s">
        <v>22</v>
      </c>
      <c r="EX56" s="192">
        <v>3</v>
      </c>
      <c r="EY56" s="192" t="s">
        <v>1830</v>
      </c>
      <c r="EZ56" s="192" t="s">
        <v>1829</v>
      </c>
      <c r="FA56" s="193">
        <v>44132</v>
      </c>
      <c r="FB56" s="191" t="s">
        <v>1645</v>
      </c>
      <c r="FC56" s="185">
        <v>2</v>
      </c>
      <c r="FD56" s="185" t="s">
        <v>1642</v>
      </c>
      <c r="FE56" s="185" t="s">
        <v>50</v>
      </c>
      <c r="FF56" s="185">
        <v>1</v>
      </c>
      <c r="FG56" s="185" t="s">
        <v>1644</v>
      </c>
      <c r="FH56" s="185" t="s">
        <v>1643</v>
      </c>
      <c r="FI56" s="182">
        <v>43987</v>
      </c>
      <c r="FJ56" s="191" t="s">
        <v>1653</v>
      </c>
      <c r="FK56" s="192" t="s">
        <v>17</v>
      </c>
      <c r="FL56" s="192" t="s">
        <v>17</v>
      </c>
      <c r="FM56" s="192" t="s">
        <v>17</v>
      </c>
      <c r="FN56" s="192" t="s">
        <v>17</v>
      </c>
      <c r="FO56" s="192" t="s">
        <v>1621</v>
      </c>
      <c r="FP56" s="189" t="s">
        <v>17</v>
      </c>
      <c r="FQ56" s="190">
        <v>43987</v>
      </c>
      <c r="FR56" s="191" t="s">
        <v>1654</v>
      </c>
      <c r="FS56" s="185" t="s">
        <v>17</v>
      </c>
      <c r="FT56" s="185" t="s">
        <v>17</v>
      </c>
      <c r="FU56" s="185" t="s">
        <v>17</v>
      </c>
      <c r="FV56" s="185" t="s">
        <v>17</v>
      </c>
      <c r="FW56" s="185" t="s">
        <v>1621</v>
      </c>
      <c r="FX56" s="185" t="s">
        <v>17</v>
      </c>
      <c r="FY56" s="182">
        <v>43987</v>
      </c>
      <c r="FZ56" s="192" t="s">
        <v>3105</v>
      </c>
      <c r="GA56" s="192">
        <v>1</v>
      </c>
      <c r="GB56" s="192" t="s">
        <v>2484</v>
      </c>
      <c r="GC56" s="192" t="s">
        <v>25</v>
      </c>
      <c r="GD56" s="192">
        <v>2</v>
      </c>
      <c r="GE56" s="192" t="s">
        <v>17</v>
      </c>
      <c r="GF56" s="192" t="s">
        <v>17</v>
      </c>
      <c r="GG56" s="193">
        <v>44489</v>
      </c>
      <c r="GH56" s="191" t="s">
        <v>3111</v>
      </c>
      <c r="GI56" s="185">
        <v>1</v>
      </c>
      <c r="GJ56" s="185" t="s">
        <v>2484</v>
      </c>
      <c r="GK56" s="185" t="s">
        <v>25</v>
      </c>
      <c r="GL56" s="185">
        <v>2</v>
      </c>
      <c r="GM56" s="185" t="s">
        <v>17</v>
      </c>
      <c r="GN56" s="185" t="s">
        <v>17</v>
      </c>
      <c r="GO56" s="182">
        <v>44489</v>
      </c>
      <c r="GP56" s="192" t="s">
        <v>3106</v>
      </c>
      <c r="GQ56" s="192">
        <v>0</v>
      </c>
      <c r="GR56" s="192" t="s">
        <v>2484</v>
      </c>
      <c r="GS56" s="192" t="s">
        <v>25</v>
      </c>
      <c r="GT56" s="192">
        <v>2</v>
      </c>
      <c r="GU56" s="192" t="s">
        <v>17</v>
      </c>
      <c r="GV56" s="192" t="s">
        <v>17</v>
      </c>
      <c r="GW56" s="193">
        <v>44489</v>
      </c>
      <c r="GX56" s="191" t="s">
        <v>3112</v>
      </c>
      <c r="GY56" s="185">
        <v>0</v>
      </c>
      <c r="GZ56" s="185" t="s">
        <v>2484</v>
      </c>
      <c r="HA56" s="185" t="s">
        <v>25</v>
      </c>
      <c r="HB56" s="185">
        <v>2</v>
      </c>
      <c r="HC56" s="185" t="s">
        <v>17</v>
      </c>
      <c r="HD56" s="185" t="s">
        <v>17</v>
      </c>
      <c r="HE56" s="182">
        <v>44489</v>
      </c>
      <c r="HF56" s="192" t="s">
        <v>3104</v>
      </c>
      <c r="HG56" s="192">
        <v>2</v>
      </c>
      <c r="HH56" s="192" t="s">
        <v>2484</v>
      </c>
      <c r="HI56" s="192" t="s">
        <v>25</v>
      </c>
      <c r="HJ56" s="192">
        <v>2</v>
      </c>
      <c r="HK56" s="192" t="s">
        <v>17</v>
      </c>
      <c r="HL56" s="192" t="s">
        <v>17</v>
      </c>
      <c r="HM56" s="193">
        <v>44489</v>
      </c>
      <c r="HN56" s="191" t="s">
        <v>3110</v>
      </c>
      <c r="HO56" s="185">
        <v>2</v>
      </c>
      <c r="HP56" s="185" t="s">
        <v>2484</v>
      </c>
      <c r="HQ56" s="185" t="s">
        <v>25</v>
      </c>
      <c r="HR56" s="185">
        <v>2</v>
      </c>
      <c r="HS56" s="185" t="s">
        <v>17</v>
      </c>
      <c r="HT56" s="185" t="s">
        <v>17</v>
      </c>
      <c r="HU56" s="182">
        <v>44489</v>
      </c>
      <c r="HV56" s="192" t="s">
        <v>3107</v>
      </c>
      <c r="HW56" s="192">
        <v>0</v>
      </c>
      <c r="HX56" s="192" t="s">
        <v>2484</v>
      </c>
      <c r="HY56" s="192" t="s">
        <v>25</v>
      </c>
      <c r="HZ56" s="192">
        <v>2</v>
      </c>
      <c r="IA56" s="192" t="s">
        <v>17</v>
      </c>
      <c r="IB56" s="192" t="s">
        <v>17</v>
      </c>
      <c r="IC56" s="193">
        <v>44489</v>
      </c>
      <c r="ID56" s="191" t="s">
        <v>3109</v>
      </c>
      <c r="IE56" s="185">
        <v>3</v>
      </c>
      <c r="IF56" s="185" t="s">
        <v>2484</v>
      </c>
      <c r="IG56" s="185" t="s">
        <v>25</v>
      </c>
      <c r="IH56" s="185">
        <v>2</v>
      </c>
      <c r="II56" s="185" t="s">
        <v>17</v>
      </c>
      <c r="IJ56" s="185" t="s">
        <v>17</v>
      </c>
      <c r="IK56" s="182">
        <v>44489</v>
      </c>
      <c r="IL56" s="192" t="s">
        <v>3108</v>
      </c>
      <c r="IM56" s="192">
        <v>2</v>
      </c>
      <c r="IN56" s="192" t="s">
        <v>2484</v>
      </c>
      <c r="IO56" s="192" t="s">
        <v>25</v>
      </c>
      <c r="IP56" s="192">
        <v>2</v>
      </c>
      <c r="IQ56" s="192" t="s">
        <v>17</v>
      </c>
      <c r="IR56" s="192" t="s">
        <v>17</v>
      </c>
      <c r="IS56" s="193">
        <v>44489</v>
      </c>
    </row>
    <row r="57" spans="1:253" s="187" customFormat="1" ht="13" customHeight="1" x14ac:dyDescent="0.25">
      <c r="A57" s="187" t="s">
        <v>1610</v>
      </c>
      <c r="B57" s="187" t="s">
        <v>8655</v>
      </c>
      <c r="C57" s="187" t="s">
        <v>1611</v>
      </c>
      <c r="D57" s="187" t="s">
        <v>1612</v>
      </c>
      <c r="E57" s="187" t="s">
        <v>8093</v>
      </c>
      <c r="F57" s="187" t="s">
        <v>2784</v>
      </c>
      <c r="G57" s="180">
        <v>6825000</v>
      </c>
      <c r="H57" s="181" t="s">
        <v>2773</v>
      </c>
      <c r="I57" s="181" t="s">
        <v>25</v>
      </c>
      <c r="J57" s="181">
        <v>2</v>
      </c>
      <c r="K57" s="181" t="s">
        <v>2775</v>
      </c>
      <c r="L57" s="181" t="s">
        <v>2774</v>
      </c>
      <c r="M57" s="182">
        <v>44419</v>
      </c>
      <c r="N57" s="191" t="s">
        <v>2785</v>
      </c>
      <c r="O57" s="183">
        <v>10450</v>
      </c>
      <c r="P57" s="183" t="s">
        <v>2777</v>
      </c>
      <c r="Q57" s="183" t="s">
        <v>50</v>
      </c>
      <c r="R57" s="183">
        <v>1</v>
      </c>
      <c r="S57" s="183" t="s">
        <v>2779</v>
      </c>
      <c r="T57" s="183" t="s">
        <v>2778</v>
      </c>
      <c r="U57" s="184">
        <v>44419</v>
      </c>
      <c r="V57" s="191" t="s">
        <v>6435</v>
      </c>
      <c r="W57" s="181">
        <v>6825000</v>
      </c>
      <c r="X57" s="181" t="s">
        <v>6432</v>
      </c>
      <c r="Y57" s="181" t="s">
        <v>25</v>
      </c>
      <c r="Z57" s="181">
        <v>2</v>
      </c>
      <c r="AA57" s="181" t="s">
        <v>6434</v>
      </c>
      <c r="AB57" s="181" t="s">
        <v>6433</v>
      </c>
      <c r="AC57" s="182">
        <v>44664</v>
      </c>
      <c r="AD57" s="191" t="s">
        <v>6439</v>
      </c>
      <c r="AE57" s="189">
        <v>6282000</v>
      </c>
      <c r="AF57" s="189" t="s">
        <v>6436</v>
      </c>
      <c r="AG57" s="189" t="s">
        <v>22</v>
      </c>
      <c r="AH57" s="189">
        <v>3</v>
      </c>
      <c r="AI57" s="189" t="s">
        <v>6438</v>
      </c>
      <c r="AJ57" s="189" t="s">
        <v>6437</v>
      </c>
      <c r="AK57" s="190">
        <v>44664</v>
      </c>
      <c r="AL57" s="191" t="s">
        <v>6441</v>
      </c>
      <c r="AM57" s="181" t="s">
        <v>17</v>
      </c>
      <c r="AN57" s="181" t="s">
        <v>1196</v>
      </c>
      <c r="AO57" s="181" t="s">
        <v>17</v>
      </c>
      <c r="AP57" s="181" t="s">
        <v>17</v>
      </c>
      <c r="AQ57" s="181" t="s">
        <v>6440</v>
      </c>
      <c r="AR57" s="181" t="s">
        <v>1196</v>
      </c>
      <c r="AS57" s="182">
        <v>44664</v>
      </c>
      <c r="AT57" s="192" t="s">
        <v>1782</v>
      </c>
      <c r="AU57" s="189" t="s">
        <v>17</v>
      </c>
      <c r="AV57" s="189" t="s">
        <v>1780</v>
      </c>
      <c r="AW57" s="189" t="s">
        <v>17</v>
      </c>
      <c r="AX57" s="189" t="s">
        <v>17</v>
      </c>
      <c r="AY57" s="189" t="s">
        <v>1781</v>
      </c>
      <c r="AZ57" s="189" t="s">
        <v>649</v>
      </c>
      <c r="BA57" s="190">
        <v>44104</v>
      </c>
      <c r="BB57" s="191" t="s">
        <v>1620</v>
      </c>
      <c r="BC57" s="181" t="s">
        <v>17</v>
      </c>
      <c r="BD57" s="181" t="s">
        <v>17</v>
      </c>
      <c r="BE57" s="181" t="s">
        <v>17</v>
      </c>
      <c r="BF57" s="181" t="s">
        <v>17</v>
      </c>
      <c r="BG57" s="181" t="s">
        <v>776</v>
      </c>
      <c r="BH57" s="181" t="s">
        <v>776</v>
      </c>
      <c r="BI57" s="182">
        <v>43950</v>
      </c>
      <c r="BJ57" s="192" t="s">
        <v>6444</v>
      </c>
      <c r="BK57" s="192">
        <v>17</v>
      </c>
      <c r="BL57" s="192" t="s">
        <v>6442</v>
      </c>
      <c r="BM57" s="192" t="s">
        <v>22</v>
      </c>
      <c r="BN57" s="192">
        <v>3</v>
      </c>
      <c r="BO57" s="192" t="s">
        <v>6443</v>
      </c>
      <c r="BP57" s="189" t="s">
        <v>649</v>
      </c>
      <c r="BQ57" s="193">
        <v>44664</v>
      </c>
      <c r="BR57" s="191" t="s">
        <v>1728</v>
      </c>
      <c r="BS57" s="185" t="s">
        <v>17</v>
      </c>
      <c r="BT57" s="185" t="s">
        <v>1725</v>
      </c>
      <c r="BU57" s="185" t="s">
        <v>17</v>
      </c>
      <c r="BV57" s="185" t="s">
        <v>17</v>
      </c>
      <c r="BW57" s="185" t="s">
        <v>1727</v>
      </c>
      <c r="BX57" s="185" t="s">
        <v>1726</v>
      </c>
      <c r="BY57" s="182">
        <v>44015</v>
      </c>
      <c r="BZ57" s="192" t="s">
        <v>1730</v>
      </c>
      <c r="CA57" s="192" t="s">
        <v>17</v>
      </c>
      <c r="CB57" s="192" t="s">
        <v>1725</v>
      </c>
      <c r="CC57" s="192" t="s">
        <v>17</v>
      </c>
      <c r="CD57" s="192" t="s">
        <v>17</v>
      </c>
      <c r="CE57" s="192" t="s">
        <v>1729</v>
      </c>
      <c r="CF57" s="192" t="s">
        <v>1726</v>
      </c>
      <c r="CG57" s="193">
        <v>44015</v>
      </c>
      <c r="CH57" s="191" t="s">
        <v>9113</v>
      </c>
      <c r="CI57" s="192" t="e">
        <v>#N/A</v>
      </c>
      <c r="CJ57" s="192" t="e">
        <v>#N/A</v>
      </c>
      <c r="CK57" s="192" t="e">
        <v>#N/A</v>
      </c>
      <c r="CL57" s="192" t="e">
        <v>#N/A</v>
      </c>
      <c r="CM57" s="192" t="e">
        <v>#N/A</v>
      </c>
      <c r="CN57" s="192" t="e">
        <v>#N/A</v>
      </c>
      <c r="CO57" s="194" t="e">
        <v>#N/A</v>
      </c>
      <c r="CP57" s="192" t="s">
        <v>1619</v>
      </c>
      <c r="CQ57" s="185" t="s">
        <v>17</v>
      </c>
      <c r="CR57" s="185" t="s">
        <v>17</v>
      </c>
      <c r="CS57" s="185" t="s">
        <v>17</v>
      </c>
      <c r="CT57" s="185" t="s">
        <v>17</v>
      </c>
      <c r="CU57" s="185" t="s">
        <v>1618</v>
      </c>
      <c r="CV57" s="185" t="s">
        <v>1617</v>
      </c>
      <c r="CW57" s="182">
        <v>43950</v>
      </c>
      <c r="CX57" s="192" t="s">
        <v>6447</v>
      </c>
      <c r="CY57" s="189">
        <v>3210000</v>
      </c>
      <c r="CZ57" s="189" t="s">
        <v>6436</v>
      </c>
      <c r="DA57" s="189" t="s">
        <v>22</v>
      </c>
      <c r="DB57" s="189">
        <v>3</v>
      </c>
      <c r="DC57" s="189" t="s">
        <v>6448</v>
      </c>
      <c r="DD57" s="189" t="s">
        <v>6437</v>
      </c>
      <c r="DE57" s="195">
        <v>44664</v>
      </c>
      <c r="DF57" s="191" t="s">
        <v>6449</v>
      </c>
      <c r="DG57" s="181">
        <v>543000</v>
      </c>
      <c r="DH57" s="185" t="s">
        <v>6436</v>
      </c>
      <c r="DI57" s="185" t="s">
        <v>22</v>
      </c>
      <c r="DJ57" s="185">
        <v>3</v>
      </c>
      <c r="DK57" s="185" t="s">
        <v>6448</v>
      </c>
      <c r="DL57" s="185" t="s">
        <v>6437</v>
      </c>
      <c r="DM57" s="182">
        <v>44664</v>
      </c>
      <c r="DN57" s="192" t="s">
        <v>6450</v>
      </c>
      <c r="DO57" s="189">
        <v>3073000</v>
      </c>
      <c r="DP57" s="192" t="s">
        <v>6436</v>
      </c>
      <c r="DQ57" s="192" t="s">
        <v>22</v>
      </c>
      <c r="DR57" s="192">
        <v>3</v>
      </c>
      <c r="DS57" s="192" t="s">
        <v>6448</v>
      </c>
      <c r="DT57" s="192" t="s">
        <v>6437</v>
      </c>
      <c r="DU57" s="193">
        <v>44664</v>
      </c>
      <c r="DV57" s="191" t="s">
        <v>6451</v>
      </c>
      <c r="DW57" s="181">
        <v>1889000</v>
      </c>
      <c r="DX57" s="185" t="s">
        <v>6436</v>
      </c>
      <c r="DY57" s="185" t="s">
        <v>22</v>
      </c>
      <c r="DZ57" s="185">
        <v>3</v>
      </c>
      <c r="EA57" s="185" t="s">
        <v>6448</v>
      </c>
      <c r="EB57" s="185" t="s">
        <v>6437</v>
      </c>
      <c r="EC57" s="182">
        <v>44664</v>
      </c>
      <c r="ED57" s="192" t="s">
        <v>6452</v>
      </c>
      <c r="EE57" s="189">
        <v>1275000</v>
      </c>
      <c r="EF57" s="192" t="s">
        <v>6436</v>
      </c>
      <c r="EG57" s="192" t="s">
        <v>22</v>
      </c>
      <c r="EH57" s="192">
        <v>3</v>
      </c>
      <c r="EI57" s="192" t="s">
        <v>6448</v>
      </c>
      <c r="EJ57" s="192" t="s">
        <v>6437</v>
      </c>
      <c r="EK57" s="193">
        <v>44664</v>
      </c>
      <c r="EL57" s="191" t="s">
        <v>6453</v>
      </c>
      <c r="EM57" s="181">
        <v>46000</v>
      </c>
      <c r="EN57" s="185" t="s">
        <v>6436</v>
      </c>
      <c r="EO57" s="185" t="s">
        <v>22</v>
      </c>
      <c r="EP57" s="185">
        <v>3</v>
      </c>
      <c r="EQ57" s="185" t="s">
        <v>6448</v>
      </c>
      <c r="ER57" s="185" t="s">
        <v>6437</v>
      </c>
      <c r="ES57" s="182">
        <v>44664</v>
      </c>
      <c r="ET57" s="192" t="s">
        <v>6445</v>
      </c>
      <c r="EU57" s="192">
        <v>17</v>
      </c>
      <c r="EV57" s="192" t="s">
        <v>6442</v>
      </c>
      <c r="EW57" s="192" t="s">
        <v>22</v>
      </c>
      <c r="EX57" s="192">
        <v>3</v>
      </c>
      <c r="EY57" s="192" t="s">
        <v>6443</v>
      </c>
      <c r="EZ57" s="192" t="s">
        <v>649</v>
      </c>
      <c r="FA57" s="193">
        <v>44664</v>
      </c>
      <c r="FB57" s="191" t="s">
        <v>1616</v>
      </c>
      <c r="FC57" s="185">
        <v>3</v>
      </c>
      <c r="FD57" s="185" t="s">
        <v>1613</v>
      </c>
      <c r="FE57" s="185" t="s">
        <v>50</v>
      </c>
      <c r="FF57" s="185">
        <v>1</v>
      </c>
      <c r="FG57" s="185" t="s">
        <v>1615</v>
      </c>
      <c r="FH57" s="185" t="s">
        <v>1614</v>
      </c>
      <c r="FI57" s="182">
        <v>43950</v>
      </c>
      <c r="FJ57" s="191" t="s">
        <v>1622</v>
      </c>
      <c r="FK57" s="192" t="s">
        <v>17</v>
      </c>
      <c r="FL57" s="192" t="s">
        <v>17</v>
      </c>
      <c r="FM57" s="192" t="s">
        <v>17</v>
      </c>
      <c r="FN57" s="192" t="s">
        <v>17</v>
      </c>
      <c r="FO57" s="192" t="s">
        <v>1621</v>
      </c>
      <c r="FP57" s="189" t="s">
        <v>776</v>
      </c>
      <c r="FQ57" s="190">
        <v>43950</v>
      </c>
      <c r="FR57" s="191" t="s">
        <v>1623</v>
      </c>
      <c r="FS57" s="185" t="s">
        <v>17</v>
      </c>
      <c r="FT57" s="185" t="s">
        <v>17</v>
      </c>
      <c r="FU57" s="185" t="s">
        <v>17</v>
      </c>
      <c r="FV57" s="185" t="s">
        <v>17</v>
      </c>
      <c r="FW57" s="185" t="s">
        <v>1621</v>
      </c>
      <c r="FX57" s="185" t="s">
        <v>776</v>
      </c>
      <c r="FY57" s="182">
        <v>43950</v>
      </c>
      <c r="FZ57" s="192" t="s">
        <v>3114</v>
      </c>
      <c r="GA57" s="192">
        <v>1</v>
      </c>
      <c r="GB57" s="192" t="s">
        <v>2484</v>
      </c>
      <c r="GC57" s="192" t="s">
        <v>25</v>
      </c>
      <c r="GD57" s="192">
        <v>2</v>
      </c>
      <c r="GE57" s="192" t="s">
        <v>17</v>
      </c>
      <c r="GF57" s="192" t="s">
        <v>17</v>
      </c>
      <c r="GG57" s="193">
        <v>44489</v>
      </c>
      <c r="GH57" s="191" t="s">
        <v>3120</v>
      </c>
      <c r="GI57" s="185">
        <v>1</v>
      </c>
      <c r="GJ57" s="185" t="s">
        <v>2484</v>
      </c>
      <c r="GK57" s="185" t="s">
        <v>25</v>
      </c>
      <c r="GL57" s="185">
        <v>2</v>
      </c>
      <c r="GM57" s="185" t="s">
        <v>17</v>
      </c>
      <c r="GN57" s="185" t="s">
        <v>17</v>
      </c>
      <c r="GO57" s="182">
        <v>44489</v>
      </c>
      <c r="GP57" s="192" t="s">
        <v>3115</v>
      </c>
      <c r="GQ57" s="192">
        <v>0</v>
      </c>
      <c r="GR57" s="192" t="s">
        <v>2484</v>
      </c>
      <c r="GS57" s="192" t="s">
        <v>25</v>
      </c>
      <c r="GT57" s="192">
        <v>2</v>
      </c>
      <c r="GU57" s="192" t="s">
        <v>17</v>
      </c>
      <c r="GV57" s="192" t="s">
        <v>17</v>
      </c>
      <c r="GW57" s="193">
        <v>44489</v>
      </c>
      <c r="GX57" s="191" t="s">
        <v>3121</v>
      </c>
      <c r="GY57" s="185">
        <v>0</v>
      </c>
      <c r="GZ57" s="185" t="s">
        <v>2484</v>
      </c>
      <c r="HA57" s="185" t="s">
        <v>25</v>
      </c>
      <c r="HB57" s="185">
        <v>2</v>
      </c>
      <c r="HC57" s="185" t="s">
        <v>17</v>
      </c>
      <c r="HD57" s="185" t="s">
        <v>17</v>
      </c>
      <c r="HE57" s="182">
        <v>44489</v>
      </c>
      <c r="HF57" s="192" t="s">
        <v>3113</v>
      </c>
      <c r="HG57" s="192">
        <v>2</v>
      </c>
      <c r="HH57" s="192" t="s">
        <v>2484</v>
      </c>
      <c r="HI57" s="192" t="s">
        <v>25</v>
      </c>
      <c r="HJ57" s="192">
        <v>2</v>
      </c>
      <c r="HK57" s="192" t="s">
        <v>17</v>
      </c>
      <c r="HL57" s="192" t="s">
        <v>17</v>
      </c>
      <c r="HM57" s="193">
        <v>44489</v>
      </c>
      <c r="HN57" s="191" t="s">
        <v>3119</v>
      </c>
      <c r="HO57" s="185">
        <v>2</v>
      </c>
      <c r="HP57" s="185" t="s">
        <v>2484</v>
      </c>
      <c r="HQ57" s="185" t="s">
        <v>25</v>
      </c>
      <c r="HR57" s="185">
        <v>2</v>
      </c>
      <c r="HS57" s="185" t="s">
        <v>17</v>
      </c>
      <c r="HT57" s="185" t="s">
        <v>17</v>
      </c>
      <c r="HU57" s="182">
        <v>44489</v>
      </c>
      <c r="HV57" s="192" t="s">
        <v>3116</v>
      </c>
      <c r="HW57" s="192">
        <v>0</v>
      </c>
      <c r="HX57" s="192" t="s">
        <v>2484</v>
      </c>
      <c r="HY57" s="192" t="s">
        <v>25</v>
      </c>
      <c r="HZ57" s="192">
        <v>2</v>
      </c>
      <c r="IA57" s="192" t="s">
        <v>17</v>
      </c>
      <c r="IB57" s="192" t="s">
        <v>17</v>
      </c>
      <c r="IC57" s="193">
        <v>44489</v>
      </c>
      <c r="ID57" s="191" t="s">
        <v>3118</v>
      </c>
      <c r="IE57" s="185">
        <v>3</v>
      </c>
      <c r="IF57" s="185" t="s">
        <v>2484</v>
      </c>
      <c r="IG57" s="185" t="s">
        <v>25</v>
      </c>
      <c r="IH57" s="185">
        <v>2</v>
      </c>
      <c r="II57" s="185" t="s">
        <v>17</v>
      </c>
      <c r="IJ57" s="185" t="s">
        <v>17</v>
      </c>
      <c r="IK57" s="182">
        <v>44489</v>
      </c>
      <c r="IL57" s="192" t="s">
        <v>3117</v>
      </c>
      <c r="IM57" s="192">
        <v>2</v>
      </c>
      <c r="IN57" s="192" t="s">
        <v>2484</v>
      </c>
      <c r="IO57" s="192" t="s">
        <v>25</v>
      </c>
      <c r="IP57" s="192">
        <v>2</v>
      </c>
      <c r="IQ57" s="192" t="s">
        <v>17</v>
      </c>
      <c r="IR57" s="192" t="s">
        <v>17</v>
      </c>
      <c r="IS57" s="193">
        <v>44489</v>
      </c>
    </row>
    <row r="58" spans="1:253" s="187" customFormat="1" ht="13" customHeight="1" x14ac:dyDescent="0.25">
      <c r="A58" s="187" t="s">
        <v>187</v>
      </c>
      <c r="B58" s="187" t="s">
        <v>8527</v>
      </c>
      <c r="C58" s="187" t="s">
        <v>188</v>
      </c>
      <c r="D58" s="187" t="s">
        <v>189</v>
      </c>
      <c r="E58" s="187" t="s">
        <v>8096</v>
      </c>
      <c r="F58" s="187" t="s">
        <v>7184</v>
      </c>
      <c r="G58" s="180">
        <v>8200000</v>
      </c>
      <c r="H58" s="181" t="s">
        <v>7181</v>
      </c>
      <c r="I58" s="181" t="s">
        <v>50</v>
      </c>
      <c r="J58" s="181">
        <v>1</v>
      </c>
      <c r="K58" s="181" t="s">
        <v>7183</v>
      </c>
      <c r="L58" s="181" t="s">
        <v>7182</v>
      </c>
      <c r="M58" s="182">
        <v>44705</v>
      </c>
      <c r="N58" s="191" t="s">
        <v>7187</v>
      </c>
      <c r="O58" s="183">
        <v>1759540</v>
      </c>
      <c r="P58" s="183" t="s">
        <v>1776</v>
      </c>
      <c r="Q58" s="183" t="s">
        <v>50</v>
      </c>
      <c r="R58" s="183">
        <v>1</v>
      </c>
      <c r="S58" s="183" t="s">
        <v>7186</v>
      </c>
      <c r="T58" s="183" t="s">
        <v>7185</v>
      </c>
      <c r="U58" s="184">
        <v>44705</v>
      </c>
      <c r="V58" s="191" t="s">
        <v>7189</v>
      </c>
      <c r="W58" s="181">
        <v>8200000</v>
      </c>
      <c r="X58" s="181" t="s">
        <v>7181</v>
      </c>
      <c r="Y58" s="181" t="s">
        <v>50</v>
      </c>
      <c r="Z58" s="181">
        <v>1</v>
      </c>
      <c r="AA58" s="181" t="s">
        <v>7188</v>
      </c>
      <c r="AB58" s="181" t="s">
        <v>7182</v>
      </c>
      <c r="AC58" s="182">
        <v>44705</v>
      </c>
      <c r="AD58" s="191" t="s">
        <v>7191</v>
      </c>
      <c r="AE58" s="189">
        <v>1500000</v>
      </c>
      <c r="AF58" s="189" t="s">
        <v>7181</v>
      </c>
      <c r="AG58" s="189" t="s">
        <v>25</v>
      </c>
      <c r="AH58" s="189">
        <v>2</v>
      </c>
      <c r="AI58" s="189" t="s">
        <v>7190</v>
      </c>
      <c r="AJ58" s="189" t="s">
        <v>7182</v>
      </c>
      <c r="AK58" s="190">
        <v>44705</v>
      </c>
      <c r="AL58" s="191" t="s">
        <v>7195</v>
      </c>
      <c r="AM58" s="181">
        <v>1545000</v>
      </c>
      <c r="AN58" s="181" t="s">
        <v>7192</v>
      </c>
      <c r="AO58" s="181" t="s">
        <v>25</v>
      </c>
      <c r="AP58" s="181">
        <v>2</v>
      </c>
      <c r="AQ58" s="181" t="s">
        <v>7194</v>
      </c>
      <c r="AR58" s="181" t="s">
        <v>7193</v>
      </c>
      <c r="AS58" s="182">
        <v>44705</v>
      </c>
      <c r="AT58" s="192" t="s">
        <v>1253</v>
      </c>
      <c r="AU58" s="189" t="s">
        <v>17</v>
      </c>
      <c r="AV58" s="189" t="s">
        <v>17</v>
      </c>
      <c r="AW58" s="189" t="s">
        <v>17</v>
      </c>
      <c r="AX58" s="189" t="s">
        <v>17</v>
      </c>
      <c r="AY58" s="189" t="s">
        <v>1252</v>
      </c>
      <c r="AZ58" s="189" t="s">
        <v>17</v>
      </c>
      <c r="BA58" s="190">
        <v>43767</v>
      </c>
      <c r="BB58" s="191" t="s">
        <v>193</v>
      </c>
      <c r="BC58" s="181" t="s">
        <v>17</v>
      </c>
      <c r="BD58" s="181">
        <v>0</v>
      </c>
      <c r="BE58" s="181" t="s">
        <v>17</v>
      </c>
      <c r="BF58" s="181" t="s">
        <v>17</v>
      </c>
      <c r="BG58" s="181" t="s">
        <v>18</v>
      </c>
      <c r="BH58" s="181">
        <v>0</v>
      </c>
      <c r="BI58" s="182">
        <v>43503</v>
      </c>
      <c r="BJ58" s="192" t="s">
        <v>7199</v>
      </c>
      <c r="BK58" s="192">
        <v>925</v>
      </c>
      <c r="BL58" s="192" t="s">
        <v>7196</v>
      </c>
      <c r="BM58" s="192" t="s">
        <v>22</v>
      </c>
      <c r="BN58" s="192">
        <v>3</v>
      </c>
      <c r="BO58" s="192" t="s">
        <v>7198</v>
      </c>
      <c r="BP58" s="189" t="s">
        <v>7197</v>
      </c>
      <c r="BQ58" s="193">
        <v>44705</v>
      </c>
      <c r="BR58" s="191" t="s">
        <v>190</v>
      </c>
      <c r="BS58" s="185" t="s">
        <v>17</v>
      </c>
      <c r="BT58" s="185">
        <v>0</v>
      </c>
      <c r="BU58" s="185" t="s">
        <v>17</v>
      </c>
      <c r="BV58" s="185" t="s">
        <v>17</v>
      </c>
      <c r="BW58" s="185" t="s">
        <v>18</v>
      </c>
      <c r="BX58" s="185">
        <v>0</v>
      </c>
      <c r="BY58" s="182">
        <v>43503</v>
      </c>
      <c r="BZ58" s="192" t="s">
        <v>191</v>
      </c>
      <c r="CA58" s="192" t="s">
        <v>17</v>
      </c>
      <c r="CB58" s="192">
        <v>0</v>
      </c>
      <c r="CC58" s="192" t="s">
        <v>17</v>
      </c>
      <c r="CD58" s="192" t="s">
        <v>17</v>
      </c>
      <c r="CE58" s="192" t="s">
        <v>18</v>
      </c>
      <c r="CF58" s="192">
        <v>0</v>
      </c>
      <c r="CG58" s="193">
        <v>43503</v>
      </c>
      <c r="CH58" s="191" t="s">
        <v>9114</v>
      </c>
      <c r="CI58" s="192" t="e">
        <v>#N/A</v>
      </c>
      <c r="CJ58" s="192" t="e">
        <v>#N/A</v>
      </c>
      <c r="CK58" s="192" t="e">
        <v>#N/A</v>
      </c>
      <c r="CL58" s="192" t="e">
        <v>#N/A</v>
      </c>
      <c r="CM58" s="192" t="e">
        <v>#N/A</v>
      </c>
      <c r="CN58" s="192" t="e">
        <v>#N/A</v>
      </c>
      <c r="CO58" s="194" t="e">
        <v>#N/A</v>
      </c>
      <c r="CP58" s="192" t="s">
        <v>192</v>
      </c>
      <c r="CQ58" s="185" t="s">
        <v>17</v>
      </c>
      <c r="CR58" s="185">
        <v>0</v>
      </c>
      <c r="CS58" s="185" t="s">
        <v>17</v>
      </c>
      <c r="CT58" s="185" t="s">
        <v>17</v>
      </c>
      <c r="CU58" s="185" t="s">
        <v>18</v>
      </c>
      <c r="CV58" s="185">
        <v>0</v>
      </c>
      <c r="CW58" s="182">
        <v>43503</v>
      </c>
      <c r="CX58" s="192" t="s">
        <v>7202</v>
      </c>
      <c r="CY58" s="189">
        <v>800000</v>
      </c>
      <c r="CZ58" s="189" t="s">
        <v>4702</v>
      </c>
      <c r="DA58" s="189" t="s">
        <v>25</v>
      </c>
      <c r="DB58" s="189">
        <v>2</v>
      </c>
      <c r="DC58" s="189" t="s">
        <v>7201</v>
      </c>
      <c r="DD58" s="189" t="s">
        <v>7182</v>
      </c>
      <c r="DE58" s="195">
        <v>44705</v>
      </c>
      <c r="DF58" s="191" t="s">
        <v>7203</v>
      </c>
      <c r="DG58" s="181">
        <v>6700000</v>
      </c>
      <c r="DH58" s="185" t="s">
        <v>4702</v>
      </c>
      <c r="DI58" s="185" t="s">
        <v>25</v>
      </c>
      <c r="DJ58" s="185">
        <v>2</v>
      </c>
      <c r="DK58" s="185" t="s">
        <v>7201</v>
      </c>
      <c r="DL58" s="185" t="s">
        <v>7182</v>
      </c>
      <c r="DM58" s="182">
        <v>44705</v>
      </c>
      <c r="DN58" s="192" t="s">
        <v>7204</v>
      </c>
      <c r="DO58" s="189">
        <v>700000</v>
      </c>
      <c r="DP58" s="192" t="s">
        <v>4702</v>
      </c>
      <c r="DQ58" s="192" t="s">
        <v>25</v>
      </c>
      <c r="DR58" s="192">
        <v>2</v>
      </c>
      <c r="DS58" s="192" t="s">
        <v>7201</v>
      </c>
      <c r="DT58" s="192" t="s">
        <v>7182</v>
      </c>
      <c r="DU58" s="193">
        <v>44705</v>
      </c>
      <c r="DV58" s="191" t="s">
        <v>7205</v>
      </c>
      <c r="DW58" s="181">
        <v>792000</v>
      </c>
      <c r="DX58" s="185" t="s">
        <v>4702</v>
      </c>
      <c r="DY58" s="185" t="s">
        <v>25</v>
      </c>
      <c r="DZ58" s="185">
        <v>2</v>
      </c>
      <c r="EA58" s="185" t="s">
        <v>7201</v>
      </c>
      <c r="EB58" s="185" t="s">
        <v>7182</v>
      </c>
      <c r="EC58" s="182">
        <v>44705</v>
      </c>
      <c r="ED58" s="192" t="s">
        <v>7206</v>
      </c>
      <c r="EE58" s="189">
        <v>8000</v>
      </c>
      <c r="EF58" s="192" t="s">
        <v>4702</v>
      </c>
      <c r="EG58" s="192" t="s">
        <v>25</v>
      </c>
      <c r="EH58" s="192">
        <v>2</v>
      </c>
      <c r="EI58" s="192" t="s">
        <v>7201</v>
      </c>
      <c r="EJ58" s="192" t="s">
        <v>7182</v>
      </c>
      <c r="EK58" s="193">
        <v>44705</v>
      </c>
      <c r="EL58" s="191" t="s">
        <v>7207</v>
      </c>
      <c r="EM58" s="181">
        <v>0</v>
      </c>
      <c r="EN58" s="185" t="s">
        <v>4702</v>
      </c>
      <c r="EO58" s="185" t="s">
        <v>25</v>
      </c>
      <c r="EP58" s="185">
        <v>2</v>
      </c>
      <c r="EQ58" s="185" t="s">
        <v>7201</v>
      </c>
      <c r="ER58" s="185" t="s">
        <v>7182</v>
      </c>
      <c r="ES58" s="182">
        <v>44705</v>
      </c>
      <c r="ET58" s="192" t="s">
        <v>7200</v>
      </c>
      <c r="EU58" s="192">
        <v>925</v>
      </c>
      <c r="EV58" s="192" t="s">
        <v>7196</v>
      </c>
      <c r="EW58" s="192" t="s">
        <v>22</v>
      </c>
      <c r="EX58" s="192">
        <v>3</v>
      </c>
      <c r="EY58" s="192" t="s">
        <v>7198</v>
      </c>
      <c r="EZ58" s="192" t="s">
        <v>7197</v>
      </c>
      <c r="FA58" s="193">
        <v>44705</v>
      </c>
      <c r="FB58" s="191" t="s">
        <v>7209</v>
      </c>
      <c r="FC58" s="185">
        <v>5</v>
      </c>
      <c r="FD58" s="185" t="s">
        <v>4702</v>
      </c>
      <c r="FE58" s="185" t="s">
        <v>50</v>
      </c>
      <c r="FF58" s="185">
        <v>1</v>
      </c>
      <c r="FG58" s="185" t="s">
        <v>7208</v>
      </c>
      <c r="FH58" s="185" t="s">
        <v>7182</v>
      </c>
      <c r="FI58" s="182">
        <v>44705</v>
      </c>
      <c r="FJ58" s="191" t="s">
        <v>1734</v>
      </c>
      <c r="FK58" s="192">
        <v>198000</v>
      </c>
      <c r="FL58" s="192" t="s">
        <v>1731</v>
      </c>
      <c r="FM58" s="192" t="s">
        <v>22</v>
      </c>
      <c r="FN58" s="192">
        <v>3</v>
      </c>
      <c r="FO58" s="192" t="s">
        <v>1733</v>
      </c>
      <c r="FP58" s="189" t="s">
        <v>1732</v>
      </c>
      <c r="FQ58" s="190">
        <v>44015</v>
      </c>
      <c r="FR58" s="191" t="s">
        <v>1735</v>
      </c>
      <c r="FS58" s="185">
        <v>633000</v>
      </c>
      <c r="FT58" s="185" t="s">
        <v>1731</v>
      </c>
      <c r="FU58" s="185" t="s">
        <v>22</v>
      </c>
      <c r="FV58" s="185">
        <v>3</v>
      </c>
      <c r="FW58" s="185" t="s">
        <v>1733</v>
      </c>
      <c r="FX58" s="185" t="s">
        <v>1732</v>
      </c>
      <c r="FY58" s="182">
        <v>44015</v>
      </c>
      <c r="FZ58" s="192" t="s">
        <v>3558</v>
      </c>
      <c r="GA58" s="192">
        <v>1</v>
      </c>
      <c r="GB58" s="192" t="s">
        <v>2484</v>
      </c>
      <c r="GC58" s="192" t="s">
        <v>25</v>
      </c>
      <c r="GD58" s="192">
        <v>2</v>
      </c>
      <c r="GE58" s="192" t="s">
        <v>17</v>
      </c>
      <c r="GF58" s="192" t="s">
        <v>17</v>
      </c>
      <c r="GG58" s="193">
        <v>44496</v>
      </c>
      <c r="GH58" s="191" t="s">
        <v>3564</v>
      </c>
      <c r="GI58" s="185">
        <v>3</v>
      </c>
      <c r="GJ58" s="185" t="s">
        <v>2484</v>
      </c>
      <c r="GK58" s="185" t="s">
        <v>25</v>
      </c>
      <c r="GL58" s="185">
        <v>2</v>
      </c>
      <c r="GM58" s="185" t="s">
        <v>17</v>
      </c>
      <c r="GN58" s="185" t="s">
        <v>17</v>
      </c>
      <c r="GO58" s="182">
        <v>44496</v>
      </c>
      <c r="GP58" s="192" t="s">
        <v>3559</v>
      </c>
      <c r="GQ58" s="192">
        <v>0</v>
      </c>
      <c r="GR58" s="192" t="s">
        <v>2484</v>
      </c>
      <c r="GS58" s="192" t="s">
        <v>25</v>
      </c>
      <c r="GT58" s="192">
        <v>2</v>
      </c>
      <c r="GU58" s="192" t="s">
        <v>17</v>
      </c>
      <c r="GV58" s="192" t="s">
        <v>17</v>
      </c>
      <c r="GW58" s="193">
        <v>44496</v>
      </c>
      <c r="GX58" s="191" t="s">
        <v>3565</v>
      </c>
      <c r="GY58" s="185">
        <v>0</v>
      </c>
      <c r="GZ58" s="185" t="s">
        <v>2484</v>
      </c>
      <c r="HA58" s="185" t="s">
        <v>25</v>
      </c>
      <c r="HB58" s="185">
        <v>2</v>
      </c>
      <c r="HC58" s="185" t="s">
        <v>17</v>
      </c>
      <c r="HD58" s="185" t="s">
        <v>17</v>
      </c>
      <c r="HE58" s="182">
        <v>44496</v>
      </c>
      <c r="HF58" s="192" t="s">
        <v>3557</v>
      </c>
      <c r="HG58" s="192">
        <v>2</v>
      </c>
      <c r="HH58" s="192" t="s">
        <v>2484</v>
      </c>
      <c r="HI58" s="192" t="s">
        <v>25</v>
      </c>
      <c r="HJ58" s="192">
        <v>2</v>
      </c>
      <c r="HK58" s="192" t="s">
        <v>17</v>
      </c>
      <c r="HL58" s="192" t="s">
        <v>17</v>
      </c>
      <c r="HM58" s="193">
        <v>44496</v>
      </c>
      <c r="HN58" s="191" t="s">
        <v>3563</v>
      </c>
      <c r="HO58" s="185">
        <v>2</v>
      </c>
      <c r="HP58" s="185" t="s">
        <v>2484</v>
      </c>
      <c r="HQ58" s="185" t="s">
        <v>25</v>
      </c>
      <c r="HR58" s="185">
        <v>2</v>
      </c>
      <c r="HS58" s="185" t="s">
        <v>17</v>
      </c>
      <c r="HT58" s="185" t="s">
        <v>17</v>
      </c>
      <c r="HU58" s="182">
        <v>44496</v>
      </c>
      <c r="HV58" s="192" t="s">
        <v>3560</v>
      </c>
      <c r="HW58" s="192">
        <v>1</v>
      </c>
      <c r="HX58" s="192" t="s">
        <v>2484</v>
      </c>
      <c r="HY58" s="192" t="s">
        <v>25</v>
      </c>
      <c r="HZ58" s="192">
        <v>2</v>
      </c>
      <c r="IA58" s="192" t="s">
        <v>17</v>
      </c>
      <c r="IB58" s="192" t="s">
        <v>17</v>
      </c>
      <c r="IC58" s="193">
        <v>44496</v>
      </c>
      <c r="ID58" s="191" t="s">
        <v>3562</v>
      </c>
      <c r="IE58" s="185">
        <v>1</v>
      </c>
      <c r="IF58" s="185" t="s">
        <v>2484</v>
      </c>
      <c r="IG58" s="185" t="s">
        <v>25</v>
      </c>
      <c r="IH58" s="185">
        <v>2</v>
      </c>
      <c r="II58" s="185" t="s">
        <v>17</v>
      </c>
      <c r="IJ58" s="185" t="s">
        <v>17</v>
      </c>
      <c r="IK58" s="182">
        <v>44496</v>
      </c>
      <c r="IL58" s="192" t="s">
        <v>3561</v>
      </c>
      <c r="IM58" s="192">
        <v>1</v>
      </c>
      <c r="IN58" s="192" t="s">
        <v>2484</v>
      </c>
      <c r="IO58" s="192" t="s">
        <v>25</v>
      </c>
      <c r="IP58" s="192">
        <v>2</v>
      </c>
      <c r="IQ58" s="192" t="s">
        <v>17</v>
      </c>
      <c r="IR58" s="192" t="s">
        <v>17</v>
      </c>
      <c r="IS58" s="193">
        <v>44496</v>
      </c>
    </row>
    <row r="59" spans="1:253" s="187" customFormat="1" ht="13" customHeight="1" x14ac:dyDescent="0.25">
      <c r="A59" s="187" t="s">
        <v>194</v>
      </c>
      <c r="B59" s="187" t="s">
        <v>8521</v>
      </c>
      <c r="C59" s="187" t="s">
        <v>195</v>
      </c>
      <c r="D59" s="187" t="s">
        <v>189</v>
      </c>
      <c r="E59" s="187" t="s">
        <v>8096</v>
      </c>
      <c r="F59" s="187" t="s">
        <v>7210</v>
      </c>
      <c r="G59" s="180">
        <v>8200000</v>
      </c>
      <c r="H59" s="181" t="s">
        <v>7181</v>
      </c>
      <c r="I59" s="181" t="s">
        <v>50</v>
      </c>
      <c r="J59" s="181">
        <v>1</v>
      </c>
      <c r="K59" s="181" t="s">
        <v>7183</v>
      </c>
      <c r="L59" s="181" t="s">
        <v>7182</v>
      </c>
      <c r="M59" s="182">
        <v>44705</v>
      </c>
      <c r="N59" s="191" t="s">
        <v>7214</v>
      </c>
      <c r="O59" s="183">
        <v>1759540</v>
      </c>
      <c r="P59" s="183" t="s">
        <v>7211</v>
      </c>
      <c r="Q59" s="183" t="s">
        <v>50</v>
      </c>
      <c r="R59" s="183">
        <v>1</v>
      </c>
      <c r="S59" s="183" t="s">
        <v>7213</v>
      </c>
      <c r="T59" s="183" t="s">
        <v>7212</v>
      </c>
      <c r="U59" s="184">
        <v>44705</v>
      </c>
      <c r="V59" s="191" t="s">
        <v>7215</v>
      </c>
      <c r="W59" s="181">
        <v>8200000</v>
      </c>
      <c r="X59" s="181" t="s">
        <v>7181</v>
      </c>
      <c r="Y59" s="181" t="s">
        <v>25</v>
      </c>
      <c r="Z59" s="181">
        <v>2</v>
      </c>
      <c r="AA59" s="181" t="s">
        <v>7188</v>
      </c>
      <c r="AB59" s="181" t="s">
        <v>7182</v>
      </c>
      <c r="AC59" s="182">
        <v>44705</v>
      </c>
      <c r="AD59" s="191" t="s">
        <v>7219</v>
      </c>
      <c r="AE59" s="189">
        <v>679000</v>
      </c>
      <c r="AF59" s="189" t="s">
        <v>7216</v>
      </c>
      <c r="AG59" s="189" t="s">
        <v>25</v>
      </c>
      <c r="AH59" s="189">
        <v>2</v>
      </c>
      <c r="AI59" s="189" t="s">
        <v>7218</v>
      </c>
      <c r="AJ59" s="189" t="s">
        <v>7217</v>
      </c>
      <c r="AK59" s="190">
        <v>44705</v>
      </c>
      <c r="AL59" s="191" t="s">
        <v>7221</v>
      </c>
      <c r="AM59" s="181">
        <v>679000</v>
      </c>
      <c r="AN59" s="181" t="s">
        <v>7216</v>
      </c>
      <c r="AO59" s="181" t="s">
        <v>25</v>
      </c>
      <c r="AP59" s="181">
        <v>2</v>
      </c>
      <c r="AQ59" s="181" t="s">
        <v>7220</v>
      </c>
      <c r="AR59" s="181" t="s">
        <v>7217</v>
      </c>
      <c r="AS59" s="182">
        <v>44705</v>
      </c>
      <c r="AT59" s="192" t="s">
        <v>200</v>
      </c>
      <c r="AU59" s="189" t="s">
        <v>17</v>
      </c>
      <c r="AV59" s="189">
        <v>0</v>
      </c>
      <c r="AW59" s="189" t="s">
        <v>17</v>
      </c>
      <c r="AX59" s="189" t="s">
        <v>17</v>
      </c>
      <c r="AY59" s="189" t="s">
        <v>18</v>
      </c>
      <c r="AZ59" s="189">
        <v>0</v>
      </c>
      <c r="BA59" s="190">
        <v>43503</v>
      </c>
      <c r="BB59" s="191" t="s">
        <v>199</v>
      </c>
      <c r="BC59" s="181" t="s">
        <v>17</v>
      </c>
      <c r="BD59" s="181">
        <v>0</v>
      </c>
      <c r="BE59" s="181" t="s">
        <v>17</v>
      </c>
      <c r="BF59" s="181" t="s">
        <v>17</v>
      </c>
      <c r="BG59" s="181" t="s">
        <v>18</v>
      </c>
      <c r="BH59" s="181">
        <v>0</v>
      </c>
      <c r="BI59" s="182">
        <v>43503</v>
      </c>
      <c r="BJ59" s="192" t="s">
        <v>7225</v>
      </c>
      <c r="BK59" s="192">
        <v>892</v>
      </c>
      <c r="BL59" s="192" t="s">
        <v>7222</v>
      </c>
      <c r="BM59" s="192" t="s">
        <v>22</v>
      </c>
      <c r="BN59" s="192">
        <v>3</v>
      </c>
      <c r="BO59" s="192" t="s">
        <v>7224</v>
      </c>
      <c r="BP59" s="189" t="s">
        <v>7223</v>
      </c>
      <c r="BQ59" s="193">
        <v>44705</v>
      </c>
      <c r="BR59" s="191" t="s">
        <v>196</v>
      </c>
      <c r="BS59" s="185" t="s">
        <v>17</v>
      </c>
      <c r="BT59" s="185">
        <v>0</v>
      </c>
      <c r="BU59" s="185" t="s">
        <v>17</v>
      </c>
      <c r="BV59" s="185" t="s">
        <v>17</v>
      </c>
      <c r="BW59" s="185" t="s">
        <v>18</v>
      </c>
      <c r="BX59" s="185">
        <v>0</v>
      </c>
      <c r="BY59" s="182">
        <v>43503</v>
      </c>
      <c r="BZ59" s="192" t="s">
        <v>197</v>
      </c>
      <c r="CA59" s="192" t="s">
        <v>17</v>
      </c>
      <c r="CB59" s="192">
        <v>0</v>
      </c>
      <c r="CC59" s="192" t="s">
        <v>17</v>
      </c>
      <c r="CD59" s="192" t="s">
        <v>17</v>
      </c>
      <c r="CE59" s="192" t="s">
        <v>18</v>
      </c>
      <c r="CF59" s="192">
        <v>0</v>
      </c>
      <c r="CG59" s="193">
        <v>43503</v>
      </c>
      <c r="CH59" s="191" t="s">
        <v>9115</v>
      </c>
      <c r="CI59" s="192" t="e">
        <v>#N/A</v>
      </c>
      <c r="CJ59" s="192" t="e">
        <v>#N/A</v>
      </c>
      <c r="CK59" s="192" t="e">
        <v>#N/A</v>
      </c>
      <c r="CL59" s="192" t="e">
        <v>#N/A</v>
      </c>
      <c r="CM59" s="192" t="e">
        <v>#N/A</v>
      </c>
      <c r="CN59" s="192" t="e">
        <v>#N/A</v>
      </c>
      <c r="CO59" s="194" t="e">
        <v>#N/A</v>
      </c>
      <c r="CP59" s="192" t="s">
        <v>198</v>
      </c>
      <c r="CQ59" s="185" t="s">
        <v>17</v>
      </c>
      <c r="CR59" s="185">
        <v>0</v>
      </c>
      <c r="CS59" s="185" t="s">
        <v>17</v>
      </c>
      <c r="CT59" s="185" t="s">
        <v>17</v>
      </c>
      <c r="CU59" s="185" t="s">
        <v>18</v>
      </c>
      <c r="CV59" s="185">
        <v>0</v>
      </c>
      <c r="CW59" s="182">
        <v>43503</v>
      </c>
      <c r="CX59" s="192" t="s">
        <v>7230</v>
      </c>
      <c r="CY59" s="189">
        <v>275000</v>
      </c>
      <c r="CZ59" s="189" t="s">
        <v>7227</v>
      </c>
      <c r="DA59" s="189" t="s">
        <v>25</v>
      </c>
      <c r="DB59" s="189">
        <v>2</v>
      </c>
      <c r="DC59" s="189" t="s">
        <v>7229</v>
      </c>
      <c r="DD59" s="189" t="s">
        <v>7228</v>
      </c>
      <c r="DE59" s="195">
        <v>44705</v>
      </c>
      <c r="DF59" s="191" t="s">
        <v>7231</v>
      </c>
      <c r="DG59" s="181">
        <v>7521000</v>
      </c>
      <c r="DH59" s="185" t="s">
        <v>7227</v>
      </c>
      <c r="DI59" s="185" t="s">
        <v>25</v>
      </c>
      <c r="DJ59" s="185">
        <v>2</v>
      </c>
      <c r="DK59" s="185" t="s">
        <v>7229</v>
      </c>
      <c r="DL59" s="185" t="s">
        <v>7228</v>
      </c>
      <c r="DM59" s="182">
        <v>44705</v>
      </c>
      <c r="DN59" s="192" t="s">
        <v>7232</v>
      </c>
      <c r="DO59" s="189">
        <v>404000</v>
      </c>
      <c r="DP59" s="192" t="s">
        <v>7227</v>
      </c>
      <c r="DQ59" s="192" t="s">
        <v>25</v>
      </c>
      <c r="DR59" s="192">
        <v>2</v>
      </c>
      <c r="DS59" s="192" t="s">
        <v>7229</v>
      </c>
      <c r="DT59" s="192" t="s">
        <v>7228</v>
      </c>
      <c r="DU59" s="193">
        <v>44705</v>
      </c>
      <c r="DV59" s="191" t="s">
        <v>7233</v>
      </c>
      <c r="DW59" s="181">
        <v>271000</v>
      </c>
      <c r="DX59" s="185" t="s">
        <v>7227</v>
      </c>
      <c r="DY59" s="185" t="s">
        <v>25</v>
      </c>
      <c r="DZ59" s="185">
        <v>2</v>
      </c>
      <c r="EA59" s="185" t="s">
        <v>7229</v>
      </c>
      <c r="EB59" s="185" t="s">
        <v>7228</v>
      </c>
      <c r="EC59" s="182">
        <v>44705</v>
      </c>
      <c r="ED59" s="192" t="s">
        <v>7234</v>
      </c>
      <c r="EE59" s="189">
        <v>4000</v>
      </c>
      <c r="EF59" s="192" t="s">
        <v>7227</v>
      </c>
      <c r="EG59" s="192" t="s">
        <v>25</v>
      </c>
      <c r="EH59" s="192">
        <v>2</v>
      </c>
      <c r="EI59" s="192" t="s">
        <v>7229</v>
      </c>
      <c r="EJ59" s="192" t="s">
        <v>7228</v>
      </c>
      <c r="EK59" s="193">
        <v>44705</v>
      </c>
      <c r="EL59" s="191" t="s">
        <v>7235</v>
      </c>
      <c r="EM59" s="181">
        <v>0</v>
      </c>
      <c r="EN59" s="185" t="s">
        <v>7227</v>
      </c>
      <c r="EO59" s="185" t="s">
        <v>25</v>
      </c>
      <c r="EP59" s="185">
        <v>2</v>
      </c>
      <c r="EQ59" s="185" t="s">
        <v>7229</v>
      </c>
      <c r="ER59" s="185" t="s">
        <v>7228</v>
      </c>
      <c r="ES59" s="182">
        <v>44705</v>
      </c>
      <c r="ET59" s="192" t="s">
        <v>7226</v>
      </c>
      <c r="EU59" s="192">
        <v>925</v>
      </c>
      <c r="EV59" s="192" t="s">
        <v>7196</v>
      </c>
      <c r="EW59" s="192" t="s">
        <v>22</v>
      </c>
      <c r="EX59" s="192">
        <v>3</v>
      </c>
      <c r="EY59" s="192" t="s">
        <v>7198</v>
      </c>
      <c r="EZ59" s="192" t="s">
        <v>7197</v>
      </c>
      <c r="FA59" s="193">
        <v>44705</v>
      </c>
      <c r="FB59" s="191" t="s">
        <v>7236</v>
      </c>
      <c r="FC59" s="185">
        <v>5</v>
      </c>
      <c r="FD59" s="185" t="s">
        <v>4702</v>
      </c>
      <c r="FE59" s="185" t="s">
        <v>25</v>
      </c>
      <c r="FF59" s="185">
        <v>2</v>
      </c>
      <c r="FG59" s="185" t="s">
        <v>7208</v>
      </c>
      <c r="FH59" s="185" t="s">
        <v>7182</v>
      </c>
      <c r="FI59" s="182">
        <v>44705</v>
      </c>
      <c r="FJ59" s="191" t="s">
        <v>1737</v>
      </c>
      <c r="FK59" s="192">
        <v>79000</v>
      </c>
      <c r="FL59" s="192" t="s">
        <v>1731</v>
      </c>
      <c r="FM59" s="192" t="s">
        <v>22</v>
      </c>
      <c r="FN59" s="192">
        <v>3</v>
      </c>
      <c r="FO59" s="192" t="s">
        <v>1736</v>
      </c>
      <c r="FP59" s="189" t="s">
        <v>1732</v>
      </c>
      <c r="FQ59" s="190">
        <v>44015</v>
      </c>
      <c r="FR59" s="191" t="s">
        <v>1738</v>
      </c>
      <c r="FS59" s="185">
        <v>229000</v>
      </c>
      <c r="FT59" s="185" t="s">
        <v>1731</v>
      </c>
      <c r="FU59" s="185" t="s">
        <v>22</v>
      </c>
      <c r="FV59" s="185">
        <v>3</v>
      </c>
      <c r="FW59" s="185" t="s">
        <v>1736</v>
      </c>
      <c r="FX59" s="185" t="s">
        <v>1732</v>
      </c>
      <c r="FY59" s="182">
        <v>44015</v>
      </c>
      <c r="FZ59" s="192" t="s">
        <v>3567</v>
      </c>
      <c r="GA59" s="192">
        <v>1</v>
      </c>
      <c r="GB59" s="192" t="s">
        <v>2484</v>
      </c>
      <c r="GC59" s="192" t="s">
        <v>25</v>
      </c>
      <c r="GD59" s="192">
        <v>2</v>
      </c>
      <c r="GE59" s="192" t="s">
        <v>17</v>
      </c>
      <c r="GF59" s="192" t="s">
        <v>17</v>
      </c>
      <c r="GG59" s="193">
        <v>44496</v>
      </c>
      <c r="GH59" s="191" t="s">
        <v>3573</v>
      </c>
      <c r="GI59" s="185">
        <v>3</v>
      </c>
      <c r="GJ59" s="185" t="s">
        <v>2484</v>
      </c>
      <c r="GK59" s="185" t="s">
        <v>25</v>
      </c>
      <c r="GL59" s="185">
        <v>2</v>
      </c>
      <c r="GM59" s="185" t="s">
        <v>17</v>
      </c>
      <c r="GN59" s="185" t="s">
        <v>17</v>
      </c>
      <c r="GO59" s="182">
        <v>44496</v>
      </c>
      <c r="GP59" s="192" t="s">
        <v>3568</v>
      </c>
      <c r="GQ59" s="192">
        <v>0</v>
      </c>
      <c r="GR59" s="192" t="s">
        <v>2484</v>
      </c>
      <c r="GS59" s="192" t="s">
        <v>25</v>
      </c>
      <c r="GT59" s="192">
        <v>2</v>
      </c>
      <c r="GU59" s="192" t="s">
        <v>17</v>
      </c>
      <c r="GV59" s="192" t="s">
        <v>17</v>
      </c>
      <c r="GW59" s="193">
        <v>44496</v>
      </c>
      <c r="GX59" s="191" t="s">
        <v>3574</v>
      </c>
      <c r="GY59" s="185">
        <v>0</v>
      </c>
      <c r="GZ59" s="185" t="s">
        <v>2484</v>
      </c>
      <c r="HA59" s="185" t="s">
        <v>25</v>
      </c>
      <c r="HB59" s="185">
        <v>2</v>
      </c>
      <c r="HC59" s="185" t="s">
        <v>17</v>
      </c>
      <c r="HD59" s="185" t="s">
        <v>17</v>
      </c>
      <c r="HE59" s="182">
        <v>44496</v>
      </c>
      <c r="HF59" s="192" t="s">
        <v>3566</v>
      </c>
      <c r="HG59" s="192">
        <v>2</v>
      </c>
      <c r="HH59" s="192" t="s">
        <v>2484</v>
      </c>
      <c r="HI59" s="192" t="s">
        <v>25</v>
      </c>
      <c r="HJ59" s="192">
        <v>2</v>
      </c>
      <c r="HK59" s="192" t="s">
        <v>17</v>
      </c>
      <c r="HL59" s="192" t="s">
        <v>17</v>
      </c>
      <c r="HM59" s="193">
        <v>44496</v>
      </c>
      <c r="HN59" s="191" t="s">
        <v>3572</v>
      </c>
      <c r="HO59" s="185">
        <v>2</v>
      </c>
      <c r="HP59" s="185" t="s">
        <v>2484</v>
      </c>
      <c r="HQ59" s="185" t="s">
        <v>25</v>
      </c>
      <c r="HR59" s="185">
        <v>2</v>
      </c>
      <c r="HS59" s="185" t="s">
        <v>17</v>
      </c>
      <c r="HT59" s="185" t="s">
        <v>17</v>
      </c>
      <c r="HU59" s="182">
        <v>44496</v>
      </c>
      <c r="HV59" s="192" t="s">
        <v>3569</v>
      </c>
      <c r="HW59" s="192">
        <v>1</v>
      </c>
      <c r="HX59" s="192" t="s">
        <v>2484</v>
      </c>
      <c r="HY59" s="192" t="s">
        <v>25</v>
      </c>
      <c r="HZ59" s="192">
        <v>2</v>
      </c>
      <c r="IA59" s="192" t="s">
        <v>17</v>
      </c>
      <c r="IB59" s="192" t="s">
        <v>17</v>
      </c>
      <c r="IC59" s="193">
        <v>44496</v>
      </c>
      <c r="ID59" s="191" t="s">
        <v>3571</v>
      </c>
      <c r="IE59" s="185">
        <v>1</v>
      </c>
      <c r="IF59" s="185" t="s">
        <v>2484</v>
      </c>
      <c r="IG59" s="185" t="s">
        <v>25</v>
      </c>
      <c r="IH59" s="185">
        <v>2</v>
      </c>
      <c r="II59" s="185" t="s">
        <v>17</v>
      </c>
      <c r="IJ59" s="185" t="s">
        <v>17</v>
      </c>
      <c r="IK59" s="182">
        <v>44496</v>
      </c>
      <c r="IL59" s="192" t="s">
        <v>3570</v>
      </c>
      <c r="IM59" s="192">
        <v>1</v>
      </c>
      <c r="IN59" s="192" t="s">
        <v>2484</v>
      </c>
      <c r="IO59" s="192" t="s">
        <v>25</v>
      </c>
      <c r="IP59" s="192">
        <v>2</v>
      </c>
      <c r="IQ59" s="192" t="s">
        <v>17</v>
      </c>
      <c r="IR59" s="192" t="s">
        <v>17</v>
      </c>
      <c r="IS59" s="193">
        <v>44496</v>
      </c>
    </row>
    <row r="60" spans="1:253" s="187" customFormat="1" ht="13" customHeight="1" x14ac:dyDescent="0.25">
      <c r="A60" s="187" t="s">
        <v>113</v>
      </c>
      <c r="B60" s="187" t="s">
        <v>8569</v>
      </c>
      <c r="C60" s="187" t="s">
        <v>114</v>
      </c>
      <c r="D60" s="187" t="s">
        <v>115</v>
      </c>
      <c r="E60" s="187" t="s">
        <v>8103</v>
      </c>
      <c r="F60" s="187" t="s">
        <v>2817</v>
      </c>
      <c r="G60" s="180">
        <v>2100000</v>
      </c>
      <c r="H60" s="181" t="s">
        <v>2814</v>
      </c>
      <c r="I60" s="181" t="s">
        <v>25</v>
      </c>
      <c r="J60" s="181">
        <v>2</v>
      </c>
      <c r="K60" s="181" t="s">
        <v>2816</v>
      </c>
      <c r="L60" s="181" t="s">
        <v>2815</v>
      </c>
      <c r="M60" s="182">
        <v>44451</v>
      </c>
      <c r="N60" s="191" t="s">
        <v>2818</v>
      </c>
      <c r="O60" s="183">
        <v>30355</v>
      </c>
      <c r="P60" s="183" t="s">
        <v>2684</v>
      </c>
      <c r="Q60" s="183" t="s">
        <v>25</v>
      </c>
      <c r="R60" s="183">
        <v>2</v>
      </c>
      <c r="S60" s="183" t="s">
        <v>2809</v>
      </c>
      <c r="T60" s="183" t="s">
        <v>2685</v>
      </c>
      <c r="U60" s="184">
        <v>44451</v>
      </c>
      <c r="V60" s="191" t="s">
        <v>4885</v>
      </c>
      <c r="W60" s="181">
        <v>1476000</v>
      </c>
      <c r="X60" s="181" t="s">
        <v>2814</v>
      </c>
      <c r="Y60" s="181" t="s">
        <v>25</v>
      </c>
      <c r="Z60" s="181">
        <v>2</v>
      </c>
      <c r="AA60" s="181" t="s">
        <v>4270</v>
      </c>
      <c r="AB60" s="181" t="s">
        <v>2815</v>
      </c>
      <c r="AC60" s="182">
        <v>44591</v>
      </c>
      <c r="AD60" s="191" t="s">
        <v>4886</v>
      </c>
      <c r="AE60" s="189">
        <v>866000</v>
      </c>
      <c r="AF60" s="189" t="s">
        <v>2814</v>
      </c>
      <c r="AG60" s="189" t="s">
        <v>25</v>
      </c>
      <c r="AH60" s="189">
        <v>2</v>
      </c>
      <c r="AI60" s="189" t="s">
        <v>4272</v>
      </c>
      <c r="AJ60" s="189" t="s">
        <v>2815</v>
      </c>
      <c r="AK60" s="190">
        <v>44591</v>
      </c>
      <c r="AL60" s="191" t="s">
        <v>1813</v>
      </c>
      <c r="AM60" s="181" t="s">
        <v>17</v>
      </c>
      <c r="AN60" s="181" t="s">
        <v>184</v>
      </c>
      <c r="AO60" s="181" t="s">
        <v>22</v>
      </c>
      <c r="AP60" s="181">
        <v>3</v>
      </c>
      <c r="AQ60" s="181" t="s">
        <v>184</v>
      </c>
      <c r="AR60" s="181" t="s">
        <v>184</v>
      </c>
      <c r="AS60" s="182">
        <v>44113</v>
      </c>
      <c r="AT60" s="192" t="s">
        <v>123</v>
      </c>
      <c r="AU60" s="189">
        <v>0</v>
      </c>
      <c r="AV60" s="189">
        <v>0</v>
      </c>
      <c r="AW60" s="189" t="s">
        <v>25</v>
      </c>
      <c r="AX60" s="189">
        <v>2</v>
      </c>
      <c r="AY60" s="189" t="s">
        <v>122</v>
      </c>
      <c r="AZ60" s="189">
        <v>0</v>
      </c>
      <c r="BA60" s="190">
        <v>43495</v>
      </c>
      <c r="BB60" s="191" t="s">
        <v>121</v>
      </c>
      <c r="BC60" s="181">
        <v>0</v>
      </c>
      <c r="BD60" s="181">
        <v>0</v>
      </c>
      <c r="BE60" s="181" t="s">
        <v>25</v>
      </c>
      <c r="BF60" s="181">
        <v>2</v>
      </c>
      <c r="BG60" s="181" t="s">
        <v>120</v>
      </c>
      <c r="BH60" s="181">
        <v>0</v>
      </c>
      <c r="BI60" s="182">
        <v>43495</v>
      </c>
      <c r="BJ60" s="192" t="s">
        <v>7395</v>
      </c>
      <c r="BK60" s="192">
        <v>0</v>
      </c>
      <c r="BL60" s="192" t="s">
        <v>7393</v>
      </c>
      <c r="BM60" s="192" t="s">
        <v>25</v>
      </c>
      <c r="BN60" s="192">
        <v>2</v>
      </c>
      <c r="BO60" s="192" t="s">
        <v>7394</v>
      </c>
      <c r="BP60" s="189" t="s">
        <v>1773</v>
      </c>
      <c r="BQ60" s="193">
        <v>44709</v>
      </c>
      <c r="BR60" s="191" t="s">
        <v>117</v>
      </c>
      <c r="BS60" s="185">
        <v>0</v>
      </c>
      <c r="BT60" s="185">
        <v>0</v>
      </c>
      <c r="BU60" s="185" t="s">
        <v>25</v>
      </c>
      <c r="BV60" s="185">
        <v>2</v>
      </c>
      <c r="BW60" s="185" t="s">
        <v>116</v>
      </c>
      <c r="BX60" s="185">
        <v>0</v>
      </c>
      <c r="BY60" s="182">
        <v>43495</v>
      </c>
      <c r="BZ60" s="192" t="s">
        <v>118</v>
      </c>
      <c r="CA60" s="192">
        <v>0</v>
      </c>
      <c r="CB60" s="192">
        <v>0</v>
      </c>
      <c r="CC60" s="192" t="s">
        <v>25</v>
      </c>
      <c r="CD60" s="192">
        <v>2</v>
      </c>
      <c r="CE60" s="192" t="s">
        <v>116</v>
      </c>
      <c r="CF60" s="192">
        <v>0</v>
      </c>
      <c r="CG60" s="193">
        <v>43495</v>
      </c>
      <c r="CH60" s="191" t="s">
        <v>9116</v>
      </c>
      <c r="CI60" s="192" t="e">
        <v>#N/A</v>
      </c>
      <c r="CJ60" s="192" t="e">
        <v>#N/A</v>
      </c>
      <c r="CK60" s="192" t="e">
        <v>#N/A</v>
      </c>
      <c r="CL60" s="192" t="e">
        <v>#N/A</v>
      </c>
      <c r="CM60" s="192" t="e">
        <v>#N/A</v>
      </c>
      <c r="CN60" s="192" t="e">
        <v>#N/A</v>
      </c>
      <c r="CO60" s="194" t="e">
        <v>#N/A</v>
      </c>
      <c r="CP60" s="192" t="s">
        <v>119</v>
      </c>
      <c r="CQ60" s="185" t="s">
        <v>17</v>
      </c>
      <c r="CR60" s="185">
        <v>0</v>
      </c>
      <c r="CS60" s="185" t="s">
        <v>25</v>
      </c>
      <c r="CT60" s="185">
        <v>2</v>
      </c>
      <c r="CU60" s="185" t="s">
        <v>18</v>
      </c>
      <c r="CV60" s="185">
        <v>0</v>
      </c>
      <c r="CW60" s="182">
        <v>43495</v>
      </c>
      <c r="CX60" s="192" t="s">
        <v>4889</v>
      </c>
      <c r="CY60" s="189">
        <v>338000</v>
      </c>
      <c r="CZ60" s="189" t="s">
        <v>4887</v>
      </c>
      <c r="DA60" s="189" t="s">
        <v>25</v>
      </c>
      <c r="DB60" s="189">
        <v>2</v>
      </c>
      <c r="DC60" s="189" t="s">
        <v>4894</v>
      </c>
      <c r="DD60" s="189" t="s">
        <v>4888</v>
      </c>
      <c r="DE60" s="195">
        <v>44591</v>
      </c>
      <c r="DF60" s="191" t="s">
        <v>4891</v>
      </c>
      <c r="DG60" s="181">
        <v>610000</v>
      </c>
      <c r="DH60" s="185" t="s">
        <v>4887</v>
      </c>
      <c r="DI60" s="185" t="s">
        <v>25</v>
      </c>
      <c r="DJ60" s="185">
        <v>2</v>
      </c>
      <c r="DK60" s="185" t="s">
        <v>4890</v>
      </c>
      <c r="DL60" s="185" t="s">
        <v>4888</v>
      </c>
      <c r="DM60" s="182">
        <v>44591</v>
      </c>
      <c r="DN60" s="192" t="s">
        <v>4893</v>
      </c>
      <c r="DO60" s="189">
        <v>528000</v>
      </c>
      <c r="DP60" s="192" t="s">
        <v>4887</v>
      </c>
      <c r="DQ60" s="192" t="s">
        <v>25</v>
      </c>
      <c r="DR60" s="192">
        <v>2</v>
      </c>
      <c r="DS60" s="192" t="s">
        <v>4892</v>
      </c>
      <c r="DT60" s="192" t="s">
        <v>4888</v>
      </c>
      <c r="DU60" s="193">
        <v>44591</v>
      </c>
      <c r="DV60" s="191" t="s">
        <v>4895</v>
      </c>
      <c r="DW60" s="181">
        <v>312000</v>
      </c>
      <c r="DX60" s="185" t="s">
        <v>4887</v>
      </c>
      <c r="DY60" s="185" t="s">
        <v>25</v>
      </c>
      <c r="DZ60" s="185">
        <v>2</v>
      </c>
      <c r="EA60" s="185" t="s">
        <v>4894</v>
      </c>
      <c r="EB60" s="185" t="s">
        <v>4888</v>
      </c>
      <c r="EC60" s="182">
        <v>44591</v>
      </c>
      <c r="ED60" s="192" t="s">
        <v>4897</v>
      </c>
      <c r="EE60" s="189">
        <v>26000</v>
      </c>
      <c r="EF60" s="192" t="s">
        <v>4887</v>
      </c>
      <c r="EG60" s="192" t="s">
        <v>25</v>
      </c>
      <c r="EH60" s="192">
        <v>2</v>
      </c>
      <c r="EI60" s="192" t="s">
        <v>4896</v>
      </c>
      <c r="EJ60" s="192" t="s">
        <v>4888</v>
      </c>
      <c r="EK60" s="193">
        <v>44591</v>
      </c>
      <c r="EL60" s="191" t="s">
        <v>4899</v>
      </c>
      <c r="EM60" s="181">
        <v>0</v>
      </c>
      <c r="EN60" s="185" t="s">
        <v>4887</v>
      </c>
      <c r="EO60" s="185" t="s">
        <v>25</v>
      </c>
      <c r="EP60" s="185">
        <v>2</v>
      </c>
      <c r="EQ60" s="185" t="s">
        <v>4898</v>
      </c>
      <c r="ER60" s="185" t="s">
        <v>4888</v>
      </c>
      <c r="ES60" s="182">
        <v>44591</v>
      </c>
      <c r="ET60" s="192" t="s">
        <v>7396</v>
      </c>
      <c r="EU60" s="192">
        <v>12</v>
      </c>
      <c r="EV60" s="192" t="s">
        <v>7393</v>
      </c>
      <c r="EW60" s="192" t="s">
        <v>25</v>
      </c>
      <c r="EX60" s="192">
        <v>2</v>
      </c>
      <c r="EY60" s="192" t="s">
        <v>7394</v>
      </c>
      <c r="EZ60" s="192" t="s">
        <v>1773</v>
      </c>
      <c r="FA60" s="193">
        <v>44709</v>
      </c>
      <c r="FB60" s="191" t="s">
        <v>2819</v>
      </c>
      <c r="FC60" s="185">
        <v>1</v>
      </c>
      <c r="FD60" s="185" t="s">
        <v>17</v>
      </c>
      <c r="FE60" s="185" t="s">
        <v>50</v>
      </c>
      <c r="FF60" s="185">
        <v>1</v>
      </c>
      <c r="FG60" s="185" t="s">
        <v>2696</v>
      </c>
      <c r="FH60" s="185" t="s">
        <v>17</v>
      </c>
      <c r="FI60" s="182">
        <v>44451</v>
      </c>
      <c r="FJ60" s="191" t="s">
        <v>125</v>
      </c>
      <c r="FK60" s="192">
        <v>0</v>
      </c>
      <c r="FL60" s="192">
        <v>0</v>
      </c>
      <c r="FM60" s="192" t="s">
        <v>25</v>
      </c>
      <c r="FN60" s="192">
        <v>2</v>
      </c>
      <c r="FO60" s="192" t="s">
        <v>124</v>
      </c>
      <c r="FP60" s="189">
        <v>0</v>
      </c>
      <c r="FQ60" s="190">
        <v>43495</v>
      </c>
      <c r="FR60" s="191" t="s">
        <v>126</v>
      </c>
      <c r="FS60" s="185">
        <v>0</v>
      </c>
      <c r="FT60" s="185">
        <v>0</v>
      </c>
      <c r="FU60" s="185" t="s">
        <v>25</v>
      </c>
      <c r="FV60" s="185">
        <v>2</v>
      </c>
      <c r="FW60" s="185" t="s">
        <v>124</v>
      </c>
      <c r="FX60" s="185">
        <v>0</v>
      </c>
      <c r="FY60" s="182">
        <v>43495</v>
      </c>
      <c r="FZ60" s="192" t="s">
        <v>3576</v>
      </c>
      <c r="GA60" s="192">
        <v>1</v>
      </c>
      <c r="GB60" s="192" t="s">
        <v>2484</v>
      </c>
      <c r="GC60" s="192" t="s">
        <v>25</v>
      </c>
      <c r="GD60" s="192">
        <v>2</v>
      </c>
      <c r="GE60" s="192" t="s">
        <v>17</v>
      </c>
      <c r="GF60" s="192" t="s">
        <v>17</v>
      </c>
      <c r="GG60" s="193">
        <v>44496</v>
      </c>
      <c r="GH60" s="191" t="s">
        <v>3582</v>
      </c>
      <c r="GI60" s="185">
        <v>0</v>
      </c>
      <c r="GJ60" s="185" t="s">
        <v>2484</v>
      </c>
      <c r="GK60" s="185" t="s">
        <v>25</v>
      </c>
      <c r="GL60" s="185">
        <v>2</v>
      </c>
      <c r="GM60" s="185" t="s">
        <v>17</v>
      </c>
      <c r="GN60" s="185" t="s">
        <v>17</v>
      </c>
      <c r="GO60" s="182">
        <v>44496</v>
      </c>
      <c r="GP60" s="192" t="s">
        <v>3577</v>
      </c>
      <c r="GQ60" s="192">
        <v>0</v>
      </c>
      <c r="GR60" s="192" t="s">
        <v>2484</v>
      </c>
      <c r="GS60" s="192" t="s">
        <v>25</v>
      </c>
      <c r="GT60" s="192">
        <v>2</v>
      </c>
      <c r="GU60" s="192" t="s">
        <v>17</v>
      </c>
      <c r="GV60" s="192" t="s">
        <v>17</v>
      </c>
      <c r="GW60" s="193">
        <v>44496</v>
      </c>
      <c r="GX60" s="191" t="s">
        <v>3583</v>
      </c>
      <c r="GY60" s="185">
        <v>0</v>
      </c>
      <c r="GZ60" s="185" t="s">
        <v>2484</v>
      </c>
      <c r="HA60" s="185" t="s">
        <v>25</v>
      </c>
      <c r="HB60" s="185">
        <v>2</v>
      </c>
      <c r="HC60" s="185" t="s">
        <v>17</v>
      </c>
      <c r="HD60" s="185" t="s">
        <v>17</v>
      </c>
      <c r="HE60" s="182">
        <v>44496</v>
      </c>
      <c r="HF60" s="192" t="s">
        <v>3575</v>
      </c>
      <c r="HG60" s="192">
        <v>0</v>
      </c>
      <c r="HH60" s="192" t="s">
        <v>2484</v>
      </c>
      <c r="HI60" s="192" t="s">
        <v>25</v>
      </c>
      <c r="HJ60" s="192">
        <v>2</v>
      </c>
      <c r="HK60" s="192" t="s">
        <v>17</v>
      </c>
      <c r="HL60" s="192" t="s">
        <v>17</v>
      </c>
      <c r="HM60" s="193">
        <v>44496</v>
      </c>
      <c r="HN60" s="191" t="s">
        <v>3581</v>
      </c>
      <c r="HO60" s="185">
        <v>2</v>
      </c>
      <c r="HP60" s="185" t="s">
        <v>2484</v>
      </c>
      <c r="HQ60" s="185" t="s">
        <v>25</v>
      </c>
      <c r="HR60" s="185">
        <v>2</v>
      </c>
      <c r="HS60" s="185" t="s">
        <v>17</v>
      </c>
      <c r="HT60" s="185" t="s">
        <v>17</v>
      </c>
      <c r="HU60" s="182">
        <v>44496</v>
      </c>
      <c r="HV60" s="192" t="s">
        <v>3578</v>
      </c>
      <c r="HW60" s="192">
        <v>0</v>
      </c>
      <c r="HX60" s="192" t="s">
        <v>2484</v>
      </c>
      <c r="HY60" s="192" t="s">
        <v>25</v>
      </c>
      <c r="HZ60" s="192">
        <v>2</v>
      </c>
      <c r="IA60" s="192" t="s">
        <v>17</v>
      </c>
      <c r="IB60" s="192" t="s">
        <v>17</v>
      </c>
      <c r="IC60" s="193">
        <v>44496</v>
      </c>
      <c r="ID60" s="191" t="s">
        <v>3580</v>
      </c>
      <c r="IE60" s="185">
        <v>0</v>
      </c>
      <c r="IF60" s="185" t="s">
        <v>2484</v>
      </c>
      <c r="IG60" s="185" t="s">
        <v>25</v>
      </c>
      <c r="IH60" s="185">
        <v>2</v>
      </c>
      <c r="II60" s="185" t="s">
        <v>17</v>
      </c>
      <c r="IJ60" s="185" t="s">
        <v>17</v>
      </c>
      <c r="IK60" s="182">
        <v>44496</v>
      </c>
      <c r="IL60" s="192" t="s">
        <v>3579</v>
      </c>
      <c r="IM60" s="192">
        <v>1</v>
      </c>
      <c r="IN60" s="192" t="s">
        <v>2484</v>
      </c>
      <c r="IO60" s="192" t="s">
        <v>25</v>
      </c>
      <c r="IP60" s="192">
        <v>2</v>
      </c>
      <c r="IQ60" s="192" t="s">
        <v>17</v>
      </c>
      <c r="IR60" s="192" t="s">
        <v>17</v>
      </c>
      <c r="IS60" s="193">
        <v>44496</v>
      </c>
    </row>
    <row r="61" spans="1:253" s="187" customFormat="1" ht="13" customHeight="1" x14ac:dyDescent="0.25">
      <c r="A61" s="187" t="s">
        <v>578</v>
      </c>
      <c r="B61" s="187" t="s">
        <v>8521</v>
      </c>
      <c r="C61" s="187" t="s">
        <v>579</v>
      </c>
      <c r="D61" s="187" t="s">
        <v>580</v>
      </c>
      <c r="E61" s="187" t="s">
        <v>8110</v>
      </c>
      <c r="F61" s="187" t="s">
        <v>7239</v>
      </c>
      <c r="G61" s="180">
        <v>36911000</v>
      </c>
      <c r="H61" s="181" t="s">
        <v>7237</v>
      </c>
      <c r="I61" s="181" t="s">
        <v>25</v>
      </c>
      <c r="J61" s="181">
        <v>2</v>
      </c>
      <c r="K61" s="181" t="s">
        <v>5750</v>
      </c>
      <c r="L61" s="181" t="s">
        <v>7238</v>
      </c>
      <c r="M61" s="182">
        <v>44705</v>
      </c>
      <c r="N61" s="191" t="s">
        <v>7243</v>
      </c>
      <c r="O61" s="183">
        <v>446300</v>
      </c>
      <c r="P61" s="183" t="s">
        <v>7240</v>
      </c>
      <c r="Q61" s="183" t="s">
        <v>22</v>
      </c>
      <c r="R61" s="183">
        <v>3</v>
      </c>
      <c r="S61" s="183" t="s">
        <v>7242</v>
      </c>
      <c r="T61" s="183" t="s">
        <v>7241</v>
      </c>
      <c r="U61" s="184">
        <v>44705</v>
      </c>
      <c r="V61" s="191" t="s">
        <v>7287</v>
      </c>
      <c r="W61" s="181">
        <v>36911000</v>
      </c>
      <c r="X61" s="181" t="s">
        <v>7237</v>
      </c>
      <c r="Y61" s="181" t="s">
        <v>22</v>
      </c>
      <c r="Z61" s="181">
        <v>3</v>
      </c>
      <c r="AA61" s="181" t="s">
        <v>7286</v>
      </c>
      <c r="AB61" s="181" t="s">
        <v>7238</v>
      </c>
      <c r="AC61" s="182">
        <v>44706</v>
      </c>
      <c r="AD61" s="191" t="s">
        <v>1660</v>
      </c>
      <c r="AE61" s="189" t="s">
        <v>17</v>
      </c>
      <c r="AF61" s="189" t="s">
        <v>1657</v>
      </c>
      <c r="AG61" s="189" t="s">
        <v>17</v>
      </c>
      <c r="AH61" s="189" t="s">
        <v>17</v>
      </c>
      <c r="AI61" s="189" t="s">
        <v>1659</v>
      </c>
      <c r="AJ61" s="189" t="s">
        <v>1658</v>
      </c>
      <c r="AK61" s="190">
        <v>43992</v>
      </c>
      <c r="AL61" s="191" t="s">
        <v>1663</v>
      </c>
      <c r="AM61" s="181" t="s">
        <v>17</v>
      </c>
      <c r="AN61" s="181" t="s">
        <v>1661</v>
      </c>
      <c r="AO61" s="181" t="s">
        <v>17</v>
      </c>
      <c r="AP61" s="181" t="s">
        <v>17</v>
      </c>
      <c r="AQ61" s="181" t="s">
        <v>1662</v>
      </c>
      <c r="AR61" s="181" t="s">
        <v>1658</v>
      </c>
      <c r="AS61" s="182">
        <v>43992</v>
      </c>
      <c r="AT61" s="192" t="s">
        <v>1300</v>
      </c>
      <c r="AU61" s="189" t="s">
        <v>17</v>
      </c>
      <c r="AV61" s="189" t="s">
        <v>17</v>
      </c>
      <c r="AW61" s="189" t="s">
        <v>17</v>
      </c>
      <c r="AX61" s="189" t="s">
        <v>17</v>
      </c>
      <c r="AY61" s="189" t="s">
        <v>17</v>
      </c>
      <c r="AZ61" s="189" t="s">
        <v>17</v>
      </c>
      <c r="BA61" s="190">
        <v>43798</v>
      </c>
      <c r="BB61" s="191" t="s">
        <v>1299</v>
      </c>
      <c r="BC61" s="181" t="s">
        <v>17</v>
      </c>
      <c r="BD61" s="181" t="s">
        <v>17</v>
      </c>
      <c r="BE61" s="181" t="s">
        <v>17</v>
      </c>
      <c r="BF61" s="181" t="s">
        <v>17</v>
      </c>
      <c r="BG61" s="181" t="s">
        <v>17</v>
      </c>
      <c r="BH61" s="181" t="s">
        <v>17</v>
      </c>
      <c r="BI61" s="182">
        <v>43798</v>
      </c>
      <c r="BJ61" s="192" t="s">
        <v>7291</v>
      </c>
      <c r="BK61" s="192">
        <v>89</v>
      </c>
      <c r="BL61" s="192" t="s">
        <v>7288</v>
      </c>
      <c r="BM61" s="192" t="s">
        <v>25</v>
      </c>
      <c r="BN61" s="192">
        <v>2</v>
      </c>
      <c r="BO61" s="192" t="s">
        <v>7290</v>
      </c>
      <c r="BP61" s="189" t="s">
        <v>7289</v>
      </c>
      <c r="BQ61" s="193">
        <v>44706</v>
      </c>
      <c r="BR61" s="191" t="s">
        <v>582</v>
      </c>
      <c r="BS61" s="185">
        <v>0</v>
      </c>
      <c r="BT61" s="185">
        <v>0</v>
      </c>
      <c r="BU61" s="185" t="s">
        <v>25</v>
      </c>
      <c r="BV61" s="185">
        <v>2</v>
      </c>
      <c r="BW61" s="185" t="s">
        <v>581</v>
      </c>
      <c r="BX61" s="185">
        <v>0</v>
      </c>
      <c r="BY61" s="182">
        <v>43511</v>
      </c>
      <c r="BZ61" s="192" t="s">
        <v>583</v>
      </c>
      <c r="CA61" s="192">
        <v>0</v>
      </c>
      <c r="CB61" s="192">
        <v>0</v>
      </c>
      <c r="CC61" s="192" t="s">
        <v>25</v>
      </c>
      <c r="CD61" s="192">
        <v>2</v>
      </c>
      <c r="CE61" s="192" t="s">
        <v>581</v>
      </c>
      <c r="CF61" s="192">
        <v>0</v>
      </c>
      <c r="CG61" s="193">
        <v>43511</v>
      </c>
      <c r="CH61" s="191" t="s">
        <v>9117</v>
      </c>
      <c r="CI61" s="192" t="e">
        <v>#N/A</v>
      </c>
      <c r="CJ61" s="192" t="e">
        <v>#N/A</v>
      </c>
      <c r="CK61" s="192" t="e">
        <v>#N/A</v>
      </c>
      <c r="CL61" s="192" t="e">
        <v>#N/A</v>
      </c>
      <c r="CM61" s="192" t="e">
        <v>#N/A</v>
      </c>
      <c r="CN61" s="192" t="e">
        <v>#N/A</v>
      </c>
      <c r="CO61" s="194" t="e">
        <v>#N/A</v>
      </c>
      <c r="CP61" s="192" t="s">
        <v>585</v>
      </c>
      <c r="CQ61" s="185">
        <v>0</v>
      </c>
      <c r="CR61" s="185">
        <v>0</v>
      </c>
      <c r="CS61" s="185" t="s">
        <v>25</v>
      </c>
      <c r="CT61" s="185">
        <v>2</v>
      </c>
      <c r="CU61" s="185" t="s">
        <v>584</v>
      </c>
      <c r="CV61" s="185">
        <v>0</v>
      </c>
      <c r="CW61" s="182">
        <v>43511</v>
      </c>
      <c r="CX61" s="192" t="s">
        <v>1303</v>
      </c>
      <c r="CY61" s="189" t="s">
        <v>17</v>
      </c>
      <c r="CZ61" s="189" t="s">
        <v>17</v>
      </c>
      <c r="DA61" s="189" t="s">
        <v>17</v>
      </c>
      <c r="DB61" s="189" t="s">
        <v>17</v>
      </c>
      <c r="DC61" s="189" t="s">
        <v>17</v>
      </c>
      <c r="DD61" s="189" t="s">
        <v>17</v>
      </c>
      <c r="DE61" s="195">
        <v>43798</v>
      </c>
      <c r="DF61" s="191" t="s">
        <v>1301</v>
      </c>
      <c r="DG61" s="181" t="s">
        <v>17</v>
      </c>
      <c r="DH61" s="185" t="s">
        <v>17</v>
      </c>
      <c r="DI61" s="185" t="s">
        <v>17</v>
      </c>
      <c r="DJ61" s="185" t="s">
        <v>17</v>
      </c>
      <c r="DK61" s="185" t="s">
        <v>17</v>
      </c>
      <c r="DL61" s="185" t="s">
        <v>17</v>
      </c>
      <c r="DM61" s="182">
        <v>43798</v>
      </c>
      <c r="DN61" s="192" t="s">
        <v>1305</v>
      </c>
      <c r="DO61" s="189" t="s">
        <v>17</v>
      </c>
      <c r="DP61" s="192" t="s">
        <v>17</v>
      </c>
      <c r="DQ61" s="192" t="s">
        <v>17</v>
      </c>
      <c r="DR61" s="192" t="s">
        <v>17</v>
      </c>
      <c r="DS61" s="192" t="s">
        <v>17</v>
      </c>
      <c r="DT61" s="192" t="s">
        <v>17</v>
      </c>
      <c r="DU61" s="193">
        <v>43798</v>
      </c>
      <c r="DV61" s="191" t="s">
        <v>1302</v>
      </c>
      <c r="DW61" s="181" t="s">
        <v>17</v>
      </c>
      <c r="DX61" s="185" t="s">
        <v>17</v>
      </c>
      <c r="DY61" s="185" t="s">
        <v>17</v>
      </c>
      <c r="DZ61" s="185" t="s">
        <v>17</v>
      </c>
      <c r="EA61" s="185" t="s">
        <v>17</v>
      </c>
      <c r="EB61" s="185" t="s">
        <v>17</v>
      </c>
      <c r="EC61" s="182">
        <v>43798</v>
      </c>
      <c r="ED61" s="192" t="s">
        <v>1304</v>
      </c>
      <c r="EE61" s="189" t="s">
        <v>17</v>
      </c>
      <c r="EF61" s="192" t="s">
        <v>17</v>
      </c>
      <c r="EG61" s="192" t="s">
        <v>17</v>
      </c>
      <c r="EH61" s="192" t="s">
        <v>17</v>
      </c>
      <c r="EI61" s="192" t="s">
        <v>17</v>
      </c>
      <c r="EJ61" s="192" t="s">
        <v>17</v>
      </c>
      <c r="EK61" s="193">
        <v>43798</v>
      </c>
      <c r="EL61" s="191" t="s">
        <v>1298</v>
      </c>
      <c r="EM61" s="181" t="s">
        <v>17</v>
      </c>
      <c r="EN61" s="185" t="s">
        <v>17</v>
      </c>
      <c r="EO61" s="185" t="s">
        <v>17</v>
      </c>
      <c r="EP61" s="185" t="s">
        <v>17</v>
      </c>
      <c r="EQ61" s="185" t="s">
        <v>17</v>
      </c>
      <c r="ER61" s="185" t="s">
        <v>17</v>
      </c>
      <c r="ES61" s="182">
        <v>43798</v>
      </c>
      <c r="ET61" s="192" t="s">
        <v>7295</v>
      </c>
      <c r="EU61" s="192">
        <v>122</v>
      </c>
      <c r="EV61" s="192" t="s">
        <v>7292</v>
      </c>
      <c r="EW61" s="192" t="s">
        <v>25</v>
      </c>
      <c r="EX61" s="192">
        <v>2</v>
      </c>
      <c r="EY61" s="192" t="s">
        <v>7294</v>
      </c>
      <c r="EZ61" s="192" t="s">
        <v>7293</v>
      </c>
      <c r="FA61" s="193">
        <v>44706</v>
      </c>
      <c r="FB61" s="191" t="s">
        <v>7298</v>
      </c>
      <c r="FC61" s="185">
        <v>2</v>
      </c>
      <c r="FD61" s="185" t="s">
        <v>5786</v>
      </c>
      <c r="FE61" s="185" t="s">
        <v>50</v>
      </c>
      <c r="FF61" s="185">
        <v>1</v>
      </c>
      <c r="FG61" s="185" t="s">
        <v>7297</v>
      </c>
      <c r="FH61" s="185" t="s">
        <v>7296</v>
      </c>
      <c r="FI61" s="182">
        <v>44706</v>
      </c>
      <c r="FJ61" s="191" t="s">
        <v>587</v>
      </c>
      <c r="FK61" s="192">
        <v>0</v>
      </c>
      <c r="FL61" s="192">
        <v>0</v>
      </c>
      <c r="FM61" s="192" t="s">
        <v>25</v>
      </c>
      <c r="FN61" s="192">
        <v>2</v>
      </c>
      <c r="FO61" s="192" t="s">
        <v>586</v>
      </c>
      <c r="FP61" s="189">
        <v>0</v>
      </c>
      <c r="FQ61" s="190">
        <v>43511</v>
      </c>
      <c r="FR61" s="191" t="s">
        <v>588</v>
      </c>
      <c r="FS61" s="185">
        <v>0</v>
      </c>
      <c r="FT61" s="185">
        <v>0</v>
      </c>
      <c r="FU61" s="185" t="s">
        <v>25</v>
      </c>
      <c r="FV61" s="185">
        <v>2</v>
      </c>
      <c r="FW61" s="185" t="s">
        <v>586</v>
      </c>
      <c r="FX61" s="185">
        <v>0</v>
      </c>
      <c r="FY61" s="182">
        <v>43511</v>
      </c>
      <c r="FZ61" s="192" t="s">
        <v>3354</v>
      </c>
      <c r="GA61" s="192">
        <v>2</v>
      </c>
      <c r="GB61" s="192" t="s">
        <v>2484</v>
      </c>
      <c r="GC61" s="192" t="s">
        <v>25</v>
      </c>
      <c r="GD61" s="192">
        <v>2</v>
      </c>
      <c r="GE61" s="192" t="s">
        <v>17</v>
      </c>
      <c r="GF61" s="192" t="s">
        <v>17</v>
      </c>
      <c r="GG61" s="193">
        <v>44494</v>
      </c>
      <c r="GH61" s="191" t="s">
        <v>3360</v>
      </c>
      <c r="GI61" s="185">
        <v>0</v>
      </c>
      <c r="GJ61" s="185" t="s">
        <v>2484</v>
      </c>
      <c r="GK61" s="185" t="s">
        <v>25</v>
      </c>
      <c r="GL61" s="185">
        <v>2</v>
      </c>
      <c r="GM61" s="185" t="s">
        <v>17</v>
      </c>
      <c r="GN61" s="185" t="s">
        <v>17</v>
      </c>
      <c r="GO61" s="182">
        <v>44494</v>
      </c>
      <c r="GP61" s="192" t="s">
        <v>3355</v>
      </c>
      <c r="GQ61" s="192">
        <v>1</v>
      </c>
      <c r="GR61" s="192" t="s">
        <v>2484</v>
      </c>
      <c r="GS61" s="192" t="s">
        <v>25</v>
      </c>
      <c r="GT61" s="192">
        <v>2</v>
      </c>
      <c r="GU61" s="192" t="s">
        <v>17</v>
      </c>
      <c r="GV61" s="192" t="s">
        <v>17</v>
      </c>
      <c r="GW61" s="193">
        <v>44494</v>
      </c>
      <c r="GX61" s="191" t="s">
        <v>3361</v>
      </c>
      <c r="GY61" s="185">
        <v>0</v>
      </c>
      <c r="GZ61" s="185" t="s">
        <v>2484</v>
      </c>
      <c r="HA61" s="185" t="s">
        <v>25</v>
      </c>
      <c r="HB61" s="185">
        <v>2</v>
      </c>
      <c r="HC61" s="185" t="s">
        <v>17</v>
      </c>
      <c r="HD61" s="185" t="s">
        <v>17</v>
      </c>
      <c r="HE61" s="182">
        <v>44494</v>
      </c>
      <c r="HF61" s="192" t="s">
        <v>3353</v>
      </c>
      <c r="HG61" s="192">
        <v>1</v>
      </c>
      <c r="HH61" s="192" t="s">
        <v>2484</v>
      </c>
      <c r="HI61" s="192" t="s">
        <v>25</v>
      </c>
      <c r="HJ61" s="192">
        <v>2</v>
      </c>
      <c r="HK61" s="192" t="s">
        <v>17</v>
      </c>
      <c r="HL61" s="192" t="s">
        <v>17</v>
      </c>
      <c r="HM61" s="193">
        <v>44494</v>
      </c>
      <c r="HN61" s="191" t="s">
        <v>3359</v>
      </c>
      <c r="HO61" s="185">
        <v>1</v>
      </c>
      <c r="HP61" s="185" t="s">
        <v>2484</v>
      </c>
      <c r="HQ61" s="185" t="s">
        <v>25</v>
      </c>
      <c r="HR61" s="185">
        <v>2</v>
      </c>
      <c r="HS61" s="185" t="s">
        <v>17</v>
      </c>
      <c r="HT61" s="185" t="s">
        <v>17</v>
      </c>
      <c r="HU61" s="182">
        <v>44494</v>
      </c>
      <c r="HV61" s="192" t="s">
        <v>3356</v>
      </c>
      <c r="HW61" s="192">
        <v>0</v>
      </c>
      <c r="HX61" s="192" t="s">
        <v>2484</v>
      </c>
      <c r="HY61" s="192" t="s">
        <v>25</v>
      </c>
      <c r="HZ61" s="192">
        <v>2</v>
      </c>
      <c r="IA61" s="192" t="s">
        <v>17</v>
      </c>
      <c r="IB61" s="192" t="s">
        <v>17</v>
      </c>
      <c r="IC61" s="193">
        <v>44494</v>
      </c>
      <c r="ID61" s="191" t="s">
        <v>3358</v>
      </c>
      <c r="IE61" s="185">
        <v>1</v>
      </c>
      <c r="IF61" s="185" t="s">
        <v>2484</v>
      </c>
      <c r="IG61" s="185" t="s">
        <v>25</v>
      </c>
      <c r="IH61" s="185">
        <v>2</v>
      </c>
      <c r="II61" s="185" t="s">
        <v>17</v>
      </c>
      <c r="IJ61" s="185" t="s">
        <v>17</v>
      </c>
      <c r="IK61" s="182">
        <v>44494</v>
      </c>
      <c r="IL61" s="192" t="s">
        <v>3357</v>
      </c>
      <c r="IM61" s="192">
        <v>0</v>
      </c>
      <c r="IN61" s="192" t="s">
        <v>2484</v>
      </c>
      <c r="IO61" s="192" t="s">
        <v>25</v>
      </c>
      <c r="IP61" s="192">
        <v>2</v>
      </c>
      <c r="IQ61" s="192" t="s">
        <v>17</v>
      </c>
      <c r="IR61" s="192" t="s">
        <v>17</v>
      </c>
      <c r="IS61" s="193">
        <v>44494</v>
      </c>
    </row>
    <row r="62" spans="1:253" s="187" customFormat="1" ht="13" customHeight="1" x14ac:dyDescent="0.25">
      <c r="A62" s="187" t="s">
        <v>5548</v>
      </c>
      <c r="B62" s="187" t="s">
        <v>8521</v>
      </c>
      <c r="C62" s="187" t="s">
        <v>5549</v>
      </c>
      <c r="D62" s="187" t="s">
        <v>5550</v>
      </c>
      <c r="E62" s="187" t="s">
        <v>8111</v>
      </c>
      <c r="F62" s="187" t="s">
        <v>6401</v>
      </c>
      <c r="G62" s="180">
        <v>2716000</v>
      </c>
      <c r="H62" s="181" t="s">
        <v>6398</v>
      </c>
      <c r="I62" s="181" t="s">
        <v>25</v>
      </c>
      <c r="J62" s="181">
        <v>2</v>
      </c>
      <c r="K62" s="181" t="s">
        <v>6400</v>
      </c>
      <c r="L62" s="181" t="s">
        <v>6399</v>
      </c>
      <c r="M62" s="182">
        <v>44659</v>
      </c>
      <c r="N62" s="191" t="s">
        <v>6405</v>
      </c>
      <c r="O62" s="183">
        <v>1595</v>
      </c>
      <c r="P62" s="183" t="s">
        <v>6402</v>
      </c>
      <c r="Q62" s="183" t="s">
        <v>25</v>
      </c>
      <c r="R62" s="183">
        <v>2</v>
      </c>
      <c r="S62" s="183" t="s">
        <v>6404</v>
      </c>
      <c r="T62" s="183" t="s">
        <v>6403</v>
      </c>
      <c r="U62" s="184">
        <v>44659</v>
      </c>
      <c r="V62" s="191" t="s">
        <v>6409</v>
      </c>
      <c r="W62" s="181">
        <v>205000</v>
      </c>
      <c r="X62" s="181" t="s">
        <v>6406</v>
      </c>
      <c r="Y62" s="181" t="s">
        <v>25</v>
      </c>
      <c r="Z62" s="181">
        <v>2</v>
      </c>
      <c r="AA62" s="181" t="s">
        <v>6408</v>
      </c>
      <c r="AB62" s="181" t="s">
        <v>6407</v>
      </c>
      <c r="AC62" s="182">
        <v>44659</v>
      </c>
      <c r="AD62" s="191" t="s">
        <v>6413</v>
      </c>
      <c r="AE62" s="189">
        <v>96000</v>
      </c>
      <c r="AF62" s="189" t="s">
        <v>6410</v>
      </c>
      <c r="AG62" s="189" t="s">
        <v>25</v>
      </c>
      <c r="AH62" s="189">
        <v>2</v>
      </c>
      <c r="AI62" s="189" t="s">
        <v>6412</v>
      </c>
      <c r="AJ62" s="189" t="s">
        <v>6411</v>
      </c>
      <c r="AK62" s="190">
        <v>44659</v>
      </c>
      <c r="AL62" s="191" t="s">
        <v>6415</v>
      </c>
      <c r="AM62" s="181">
        <v>96000</v>
      </c>
      <c r="AN62" s="181" t="s">
        <v>6410</v>
      </c>
      <c r="AO62" s="181" t="s">
        <v>25</v>
      </c>
      <c r="AP62" s="181">
        <v>2</v>
      </c>
      <c r="AQ62" s="181" t="s">
        <v>6414</v>
      </c>
      <c r="AR62" s="181" t="s">
        <v>6411</v>
      </c>
      <c r="AS62" s="182">
        <v>44659</v>
      </c>
      <c r="AT62" s="192" t="s">
        <v>9118</v>
      </c>
      <c r="AU62" s="189" t="e">
        <v>#N/A</v>
      </c>
      <c r="AV62" s="189" t="e">
        <v>#N/A</v>
      </c>
      <c r="AW62" s="189" t="e">
        <v>#N/A</v>
      </c>
      <c r="AX62" s="189" t="e">
        <v>#N/A</v>
      </c>
      <c r="AY62" s="189" t="e">
        <v>#N/A</v>
      </c>
      <c r="AZ62" s="189" t="e">
        <v>#N/A</v>
      </c>
      <c r="BA62" s="190" t="e">
        <v>#N/A</v>
      </c>
      <c r="BB62" s="191" t="s">
        <v>9119</v>
      </c>
      <c r="BC62" s="181" t="e">
        <v>#N/A</v>
      </c>
      <c r="BD62" s="181" t="e">
        <v>#N/A</v>
      </c>
      <c r="BE62" s="181" t="e">
        <v>#N/A</v>
      </c>
      <c r="BF62" s="181" t="e">
        <v>#N/A</v>
      </c>
      <c r="BG62" s="181" t="e">
        <v>#N/A</v>
      </c>
      <c r="BH62" s="181" t="e">
        <v>#N/A</v>
      </c>
      <c r="BI62" s="182" t="e">
        <v>#N/A</v>
      </c>
      <c r="BJ62" s="192" t="s">
        <v>6417</v>
      </c>
      <c r="BK62" s="192">
        <v>0</v>
      </c>
      <c r="BL62" s="192" t="s">
        <v>6383</v>
      </c>
      <c r="BM62" s="192" t="s">
        <v>25</v>
      </c>
      <c r="BN62" s="192">
        <v>2</v>
      </c>
      <c r="BO62" s="192" t="s">
        <v>6416</v>
      </c>
      <c r="BP62" s="189" t="s">
        <v>1773</v>
      </c>
      <c r="BQ62" s="193">
        <v>44659</v>
      </c>
      <c r="BR62" s="191" t="s">
        <v>9120</v>
      </c>
      <c r="BS62" s="185" t="e">
        <v>#N/A</v>
      </c>
      <c r="BT62" s="185" t="e">
        <v>#N/A</v>
      </c>
      <c r="BU62" s="185" t="e">
        <v>#N/A</v>
      </c>
      <c r="BV62" s="185" t="e">
        <v>#N/A</v>
      </c>
      <c r="BW62" s="185" t="e">
        <v>#N/A</v>
      </c>
      <c r="BX62" s="185" t="e">
        <v>#N/A</v>
      </c>
      <c r="BY62" s="182" t="e">
        <v>#N/A</v>
      </c>
      <c r="BZ62" s="192" t="s">
        <v>9121</v>
      </c>
      <c r="CA62" s="192" t="e">
        <v>#N/A</v>
      </c>
      <c r="CB62" s="192" t="e">
        <v>#N/A</v>
      </c>
      <c r="CC62" s="192" t="e">
        <v>#N/A</v>
      </c>
      <c r="CD62" s="192" t="e">
        <v>#N/A</v>
      </c>
      <c r="CE62" s="192" t="e">
        <v>#N/A</v>
      </c>
      <c r="CF62" s="192" t="e">
        <v>#N/A</v>
      </c>
      <c r="CG62" s="193" t="e">
        <v>#N/A</v>
      </c>
      <c r="CH62" s="191" t="s">
        <v>9122</v>
      </c>
      <c r="CI62" s="192" t="e">
        <v>#N/A</v>
      </c>
      <c r="CJ62" s="192" t="e">
        <v>#N/A</v>
      </c>
      <c r="CK62" s="192" t="e">
        <v>#N/A</v>
      </c>
      <c r="CL62" s="192" t="e">
        <v>#N/A</v>
      </c>
      <c r="CM62" s="192" t="e">
        <v>#N/A</v>
      </c>
      <c r="CN62" s="192" t="e">
        <v>#N/A</v>
      </c>
      <c r="CO62" s="194" t="e">
        <v>#N/A</v>
      </c>
      <c r="CP62" s="192" t="s">
        <v>9123</v>
      </c>
      <c r="CQ62" s="185" t="e">
        <v>#N/A</v>
      </c>
      <c r="CR62" s="185" t="e">
        <v>#N/A</v>
      </c>
      <c r="CS62" s="185" t="e">
        <v>#N/A</v>
      </c>
      <c r="CT62" s="185" t="e">
        <v>#N/A</v>
      </c>
      <c r="CU62" s="185" t="e">
        <v>#N/A</v>
      </c>
      <c r="CV62" s="185" t="e">
        <v>#N/A</v>
      </c>
      <c r="CW62" s="182" t="e">
        <v>#N/A</v>
      </c>
      <c r="CX62" s="192" t="s">
        <v>6422</v>
      </c>
      <c r="CY62" s="189">
        <v>0</v>
      </c>
      <c r="CZ62" s="189" t="s">
        <v>6419</v>
      </c>
      <c r="DA62" s="189" t="s">
        <v>25</v>
      </c>
      <c r="DB62" s="189">
        <v>2</v>
      </c>
      <c r="DC62" s="189" t="s">
        <v>6421</v>
      </c>
      <c r="DD62" s="189" t="s">
        <v>6420</v>
      </c>
      <c r="DE62" s="195">
        <v>44659</v>
      </c>
      <c r="DF62" s="191" t="s">
        <v>6423</v>
      </c>
      <c r="DG62" s="181">
        <v>109000</v>
      </c>
      <c r="DH62" s="185" t="s">
        <v>6419</v>
      </c>
      <c r="DI62" s="185" t="s">
        <v>25</v>
      </c>
      <c r="DJ62" s="185">
        <v>2</v>
      </c>
      <c r="DK62" s="185" t="s">
        <v>6421</v>
      </c>
      <c r="DL62" s="185" t="s">
        <v>6420</v>
      </c>
      <c r="DM62" s="182">
        <v>44659</v>
      </c>
      <c r="DN62" s="192" t="s">
        <v>6424</v>
      </c>
      <c r="DO62" s="189">
        <v>96000</v>
      </c>
      <c r="DP62" s="192" t="s">
        <v>6419</v>
      </c>
      <c r="DQ62" s="192" t="s">
        <v>25</v>
      </c>
      <c r="DR62" s="192">
        <v>2</v>
      </c>
      <c r="DS62" s="192" t="s">
        <v>6421</v>
      </c>
      <c r="DT62" s="192" t="s">
        <v>6420</v>
      </c>
      <c r="DU62" s="193">
        <v>44659</v>
      </c>
      <c r="DV62" s="191" t="s">
        <v>6425</v>
      </c>
      <c r="DW62" s="181">
        <v>0</v>
      </c>
      <c r="DX62" s="185" t="s">
        <v>6419</v>
      </c>
      <c r="DY62" s="185" t="s">
        <v>25</v>
      </c>
      <c r="DZ62" s="185">
        <v>2</v>
      </c>
      <c r="EA62" s="185" t="s">
        <v>6421</v>
      </c>
      <c r="EB62" s="185" t="s">
        <v>6420</v>
      </c>
      <c r="EC62" s="182">
        <v>44659</v>
      </c>
      <c r="ED62" s="192" t="s">
        <v>6426</v>
      </c>
      <c r="EE62" s="189">
        <v>0</v>
      </c>
      <c r="EF62" s="192" t="s">
        <v>6419</v>
      </c>
      <c r="EG62" s="192" t="s">
        <v>25</v>
      </c>
      <c r="EH62" s="192">
        <v>2</v>
      </c>
      <c r="EI62" s="192" t="s">
        <v>6421</v>
      </c>
      <c r="EJ62" s="192" t="s">
        <v>6420</v>
      </c>
      <c r="EK62" s="193">
        <v>44659</v>
      </c>
      <c r="EL62" s="191" t="s">
        <v>6427</v>
      </c>
      <c r="EM62" s="181">
        <v>0</v>
      </c>
      <c r="EN62" s="185" t="s">
        <v>6419</v>
      </c>
      <c r="EO62" s="185" t="s">
        <v>25</v>
      </c>
      <c r="EP62" s="185">
        <v>2</v>
      </c>
      <c r="EQ62" s="185" t="s">
        <v>6421</v>
      </c>
      <c r="ER62" s="185" t="s">
        <v>6420</v>
      </c>
      <c r="ES62" s="182">
        <v>44659</v>
      </c>
      <c r="ET62" s="192" t="s">
        <v>6418</v>
      </c>
      <c r="EU62" s="192">
        <v>0</v>
      </c>
      <c r="EV62" s="192" t="s">
        <v>6383</v>
      </c>
      <c r="EW62" s="192" t="s">
        <v>25</v>
      </c>
      <c r="EX62" s="192">
        <v>2</v>
      </c>
      <c r="EY62" s="192" t="s">
        <v>6416</v>
      </c>
      <c r="EZ62" s="192" t="s">
        <v>1773</v>
      </c>
      <c r="FA62" s="193">
        <v>44659</v>
      </c>
      <c r="FB62" s="191" t="s">
        <v>6429</v>
      </c>
      <c r="FC62" s="185">
        <v>2</v>
      </c>
      <c r="FD62" s="185" t="s">
        <v>6419</v>
      </c>
      <c r="FE62" s="185" t="s">
        <v>25</v>
      </c>
      <c r="FF62" s="185">
        <v>2</v>
      </c>
      <c r="FG62" s="185" t="s">
        <v>6428</v>
      </c>
      <c r="FH62" s="185" t="s">
        <v>6420</v>
      </c>
      <c r="FI62" s="182">
        <v>44659</v>
      </c>
      <c r="FJ62" s="191" t="s">
        <v>9124</v>
      </c>
      <c r="FK62" s="192" t="e">
        <v>#N/A</v>
      </c>
      <c r="FL62" s="192" t="e">
        <v>#N/A</v>
      </c>
      <c r="FM62" s="192" t="e">
        <v>#N/A</v>
      </c>
      <c r="FN62" s="192" t="e">
        <v>#N/A</v>
      </c>
      <c r="FO62" s="192" t="e">
        <v>#N/A</v>
      </c>
      <c r="FP62" s="189" t="e">
        <v>#N/A</v>
      </c>
      <c r="FQ62" s="190" t="e">
        <v>#N/A</v>
      </c>
      <c r="FR62" s="191" t="s">
        <v>9125</v>
      </c>
      <c r="FS62" s="185" t="e">
        <v>#N/A</v>
      </c>
      <c r="FT62" s="185" t="e">
        <v>#N/A</v>
      </c>
      <c r="FU62" s="185" t="e">
        <v>#N/A</v>
      </c>
      <c r="FV62" s="185" t="e">
        <v>#N/A</v>
      </c>
      <c r="FW62" s="185" t="e">
        <v>#N/A</v>
      </c>
      <c r="FX62" s="185" t="e">
        <v>#N/A</v>
      </c>
      <c r="FY62" s="182" t="e">
        <v>#N/A</v>
      </c>
      <c r="FZ62" s="192" t="s">
        <v>5552</v>
      </c>
      <c r="GA62" s="192">
        <v>0</v>
      </c>
      <c r="GB62" s="192" t="s">
        <v>2484</v>
      </c>
      <c r="GC62" s="192" t="s">
        <v>25</v>
      </c>
      <c r="GD62" s="192">
        <v>2</v>
      </c>
      <c r="GE62" s="192" t="s">
        <v>17</v>
      </c>
      <c r="GF62" s="192" t="s">
        <v>17</v>
      </c>
      <c r="GG62" s="193">
        <v>44626</v>
      </c>
      <c r="GH62" s="191" t="s">
        <v>5558</v>
      </c>
      <c r="GI62" s="185">
        <v>1</v>
      </c>
      <c r="GJ62" s="185" t="s">
        <v>2484</v>
      </c>
      <c r="GK62" s="185" t="s">
        <v>25</v>
      </c>
      <c r="GL62" s="185">
        <v>2</v>
      </c>
      <c r="GM62" s="185" t="s">
        <v>17</v>
      </c>
      <c r="GN62" s="185" t="s">
        <v>17</v>
      </c>
      <c r="GO62" s="182">
        <v>44626</v>
      </c>
      <c r="GP62" s="192" t="s">
        <v>5553</v>
      </c>
      <c r="GQ62" s="192">
        <v>0</v>
      </c>
      <c r="GR62" s="192" t="s">
        <v>2484</v>
      </c>
      <c r="GS62" s="192" t="s">
        <v>25</v>
      </c>
      <c r="GT62" s="192">
        <v>2</v>
      </c>
      <c r="GU62" s="192" t="s">
        <v>17</v>
      </c>
      <c r="GV62" s="192" t="s">
        <v>17</v>
      </c>
      <c r="GW62" s="193">
        <v>44626</v>
      </c>
      <c r="GX62" s="191" t="s">
        <v>5559</v>
      </c>
      <c r="GY62" s="185">
        <v>0</v>
      </c>
      <c r="GZ62" s="185" t="s">
        <v>2484</v>
      </c>
      <c r="HA62" s="185" t="s">
        <v>25</v>
      </c>
      <c r="HB62" s="185">
        <v>2</v>
      </c>
      <c r="HC62" s="185" t="s">
        <v>17</v>
      </c>
      <c r="HD62" s="185" t="s">
        <v>17</v>
      </c>
      <c r="HE62" s="182">
        <v>44626</v>
      </c>
      <c r="HF62" s="192" t="s">
        <v>5551</v>
      </c>
      <c r="HG62" s="192">
        <v>0</v>
      </c>
      <c r="HH62" s="192" t="s">
        <v>2484</v>
      </c>
      <c r="HI62" s="192" t="s">
        <v>25</v>
      </c>
      <c r="HJ62" s="192">
        <v>2</v>
      </c>
      <c r="HK62" s="192" t="s">
        <v>17</v>
      </c>
      <c r="HL62" s="192" t="s">
        <v>17</v>
      </c>
      <c r="HM62" s="193">
        <v>44626</v>
      </c>
      <c r="HN62" s="191" t="s">
        <v>5557</v>
      </c>
      <c r="HO62" s="185">
        <v>0</v>
      </c>
      <c r="HP62" s="185" t="s">
        <v>2484</v>
      </c>
      <c r="HQ62" s="185" t="s">
        <v>25</v>
      </c>
      <c r="HR62" s="185">
        <v>2</v>
      </c>
      <c r="HS62" s="185" t="s">
        <v>17</v>
      </c>
      <c r="HT62" s="185" t="s">
        <v>17</v>
      </c>
      <c r="HU62" s="182">
        <v>44626</v>
      </c>
      <c r="HV62" s="192" t="s">
        <v>5554</v>
      </c>
      <c r="HW62" s="192">
        <v>0</v>
      </c>
      <c r="HX62" s="192" t="s">
        <v>2484</v>
      </c>
      <c r="HY62" s="192" t="s">
        <v>25</v>
      </c>
      <c r="HZ62" s="192">
        <v>2</v>
      </c>
      <c r="IA62" s="192" t="s">
        <v>17</v>
      </c>
      <c r="IB62" s="192" t="s">
        <v>17</v>
      </c>
      <c r="IC62" s="193">
        <v>44626</v>
      </c>
      <c r="ID62" s="191" t="s">
        <v>5556</v>
      </c>
      <c r="IE62" s="185">
        <v>0</v>
      </c>
      <c r="IF62" s="185" t="s">
        <v>2484</v>
      </c>
      <c r="IG62" s="185" t="s">
        <v>25</v>
      </c>
      <c r="IH62" s="185">
        <v>2</v>
      </c>
      <c r="II62" s="185" t="s">
        <v>17</v>
      </c>
      <c r="IJ62" s="185" t="s">
        <v>17</v>
      </c>
      <c r="IK62" s="182">
        <v>44626</v>
      </c>
      <c r="IL62" s="192" t="s">
        <v>5555</v>
      </c>
      <c r="IM62" s="192">
        <v>0</v>
      </c>
      <c r="IN62" s="192" t="s">
        <v>2484</v>
      </c>
      <c r="IO62" s="192" t="s">
        <v>25</v>
      </c>
      <c r="IP62" s="192">
        <v>2</v>
      </c>
      <c r="IQ62" s="192" t="s">
        <v>17</v>
      </c>
      <c r="IR62" s="192" t="s">
        <v>17</v>
      </c>
      <c r="IS62" s="193">
        <v>44626</v>
      </c>
    </row>
    <row r="63" spans="1:253" s="187" customFormat="1" ht="13" customHeight="1" x14ac:dyDescent="0.25">
      <c r="A63" s="187" t="s">
        <v>4835</v>
      </c>
      <c r="B63" s="187" t="s">
        <v>8527</v>
      </c>
      <c r="C63" s="187" t="s">
        <v>4836</v>
      </c>
      <c r="D63" s="187" t="s">
        <v>1147</v>
      </c>
      <c r="E63" s="187" t="s">
        <v>8112</v>
      </c>
      <c r="F63" s="187" t="s">
        <v>4837</v>
      </c>
      <c r="G63" s="180">
        <v>27000000</v>
      </c>
      <c r="H63" s="181" t="s">
        <v>4799</v>
      </c>
      <c r="I63" s="181" t="s">
        <v>25</v>
      </c>
      <c r="J63" s="181">
        <v>2</v>
      </c>
      <c r="K63" s="181" t="s">
        <v>4801</v>
      </c>
      <c r="L63" s="181" t="s">
        <v>4800</v>
      </c>
      <c r="M63" s="182">
        <v>44586</v>
      </c>
      <c r="N63" s="191" t="s">
        <v>5396</v>
      </c>
      <c r="O63" s="183">
        <v>581800</v>
      </c>
      <c r="P63" s="183" t="s">
        <v>5389</v>
      </c>
      <c r="Q63" s="183" t="s">
        <v>25</v>
      </c>
      <c r="R63" s="183">
        <v>2</v>
      </c>
      <c r="S63" s="183" t="s">
        <v>5395</v>
      </c>
      <c r="T63" s="183" t="s">
        <v>5390</v>
      </c>
      <c r="U63" s="184">
        <v>44615</v>
      </c>
      <c r="V63" s="191" t="s">
        <v>5398</v>
      </c>
      <c r="W63" s="181">
        <v>27000000</v>
      </c>
      <c r="X63" s="181" t="s">
        <v>4799</v>
      </c>
      <c r="Y63" s="181" t="s">
        <v>25</v>
      </c>
      <c r="Z63" s="181">
        <v>2</v>
      </c>
      <c r="AA63" s="181" t="s">
        <v>5397</v>
      </c>
      <c r="AB63" s="181" t="s">
        <v>4800</v>
      </c>
      <c r="AC63" s="182">
        <v>44615</v>
      </c>
      <c r="AD63" s="191" t="s">
        <v>5821</v>
      </c>
      <c r="AE63" s="189">
        <v>4509000</v>
      </c>
      <c r="AF63" s="189" t="s">
        <v>5818</v>
      </c>
      <c r="AG63" s="189" t="s">
        <v>50</v>
      </c>
      <c r="AH63" s="189">
        <v>1</v>
      </c>
      <c r="AI63" s="189" t="s">
        <v>5820</v>
      </c>
      <c r="AJ63" s="189" t="s">
        <v>5819</v>
      </c>
      <c r="AK63" s="190">
        <v>44641</v>
      </c>
      <c r="AL63" s="191" t="s">
        <v>5825</v>
      </c>
      <c r="AM63" s="181">
        <v>25000</v>
      </c>
      <c r="AN63" s="181" t="s">
        <v>5822</v>
      </c>
      <c r="AO63" s="181" t="s">
        <v>25</v>
      </c>
      <c r="AP63" s="181">
        <v>2</v>
      </c>
      <c r="AQ63" s="181" t="s">
        <v>5824</v>
      </c>
      <c r="AR63" s="181" t="s">
        <v>5823</v>
      </c>
      <c r="AS63" s="182">
        <v>44641</v>
      </c>
      <c r="AT63" s="192" t="s">
        <v>4839</v>
      </c>
      <c r="AU63" s="189" t="s">
        <v>17</v>
      </c>
      <c r="AV63" s="189" t="s">
        <v>17</v>
      </c>
      <c r="AW63" s="189" t="s">
        <v>22</v>
      </c>
      <c r="AX63" s="189">
        <v>3</v>
      </c>
      <c r="AY63" s="189" t="s">
        <v>17</v>
      </c>
      <c r="AZ63" s="189" t="s">
        <v>17</v>
      </c>
      <c r="BA63" s="190">
        <v>44586</v>
      </c>
      <c r="BB63" s="191" t="s">
        <v>4838</v>
      </c>
      <c r="BC63" s="181" t="s">
        <v>17</v>
      </c>
      <c r="BD63" s="181" t="s">
        <v>17</v>
      </c>
      <c r="BE63" s="181" t="s">
        <v>22</v>
      </c>
      <c r="BF63" s="181">
        <v>3</v>
      </c>
      <c r="BG63" s="181" t="s">
        <v>17</v>
      </c>
      <c r="BH63" s="181" t="s">
        <v>17</v>
      </c>
      <c r="BI63" s="182">
        <v>44586</v>
      </c>
      <c r="BJ63" s="192" t="s">
        <v>6757</v>
      </c>
      <c r="BK63" s="192">
        <v>259</v>
      </c>
      <c r="BL63" s="192" t="s">
        <v>6754</v>
      </c>
      <c r="BM63" s="192" t="s">
        <v>25</v>
      </c>
      <c r="BN63" s="192">
        <v>2</v>
      </c>
      <c r="BO63" s="192" t="s">
        <v>6756</v>
      </c>
      <c r="BP63" s="189" t="s">
        <v>6755</v>
      </c>
      <c r="BQ63" s="193">
        <v>44679</v>
      </c>
      <c r="BR63" s="191" t="s">
        <v>5829</v>
      </c>
      <c r="BS63" s="185">
        <v>28020</v>
      </c>
      <c r="BT63" s="185" t="s">
        <v>5826</v>
      </c>
      <c r="BU63" s="185" t="s">
        <v>50</v>
      </c>
      <c r="BV63" s="185">
        <v>1</v>
      </c>
      <c r="BW63" s="185" t="s">
        <v>5828</v>
      </c>
      <c r="BX63" s="185" t="s">
        <v>5827</v>
      </c>
      <c r="BY63" s="182">
        <v>44641</v>
      </c>
      <c r="BZ63" s="192" t="s">
        <v>5831</v>
      </c>
      <c r="CA63" s="192">
        <v>14597</v>
      </c>
      <c r="CB63" s="192" t="s">
        <v>5826</v>
      </c>
      <c r="CC63" s="192" t="s">
        <v>50</v>
      </c>
      <c r="CD63" s="192">
        <v>1</v>
      </c>
      <c r="CE63" s="192" t="s">
        <v>5830</v>
      </c>
      <c r="CF63" s="192" t="s">
        <v>5827</v>
      </c>
      <c r="CG63" s="193">
        <v>44641</v>
      </c>
      <c r="CH63" s="191" t="s">
        <v>9126</v>
      </c>
      <c r="CI63" s="192" t="e">
        <v>#N/A</v>
      </c>
      <c r="CJ63" s="192" t="e">
        <v>#N/A</v>
      </c>
      <c r="CK63" s="192" t="e">
        <v>#N/A</v>
      </c>
      <c r="CL63" s="192" t="e">
        <v>#N/A</v>
      </c>
      <c r="CM63" s="192" t="e">
        <v>#N/A</v>
      </c>
      <c r="CN63" s="192" t="e">
        <v>#N/A</v>
      </c>
      <c r="CO63" s="194" t="e">
        <v>#N/A</v>
      </c>
      <c r="CP63" s="192" t="s">
        <v>4841</v>
      </c>
      <c r="CQ63" s="185" t="s">
        <v>17</v>
      </c>
      <c r="CR63" s="185" t="s">
        <v>17</v>
      </c>
      <c r="CS63" s="185" t="s">
        <v>22</v>
      </c>
      <c r="CT63" s="185">
        <v>3</v>
      </c>
      <c r="CU63" s="185" t="s">
        <v>17</v>
      </c>
      <c r="CV63" s="185" t="s">
        <v>17</v>
      </c>
      <c r="CW63" s="182">
        <v>44586</v>
      </c>
      <c r="CX63" s="192" t="s">
        <v>5835</v>
      </c>
      <c r="CY63" s="189">
        <v>1659000</v>
      </c>
      <c r="CZ63" s="189" t="s">
        <v>5832</v>
      </c>
      <c r="DA63" s="189" t="s">
        <v>50</v>
      </c>
      <c r="DB63" s="189">
        <v>1</v>
      </c>
      <c r="DC63" s="189" t="s">
        <v>5839</v>
      </c>
      <c r="DD63" s="189" t="s">
        <v>5833</v>
      </c>
      <c r="DE63" s="195">
        <v>44641</v>
      </c>
      <c r="DF63" s="191" t="s">
        <v>5837</v>
      </c>
      <c r="DG63" s="181">
        <v>22491000</v>
      </c>
      <c r="DH63" s="185" t="s">
        <v>5832</v>
      </c>
      <c r="DI63" s="185" t="s">
        <v>50</v>
      </c>
      <c r="DJ63" s="185">
        <v>1</v>
      </c>
      <c r="DK63" s="185" t="s">
        <v>5836</v>
      </c>
      <c r="DL63" s="185" t="s">
        <v>5833</v>
      </c>
      <c r="DM63" s="182">
        <v>44641</v>
      </c>
      <c r="DN63" s="192" t="s">
        <v>5838</v>
      </c>
      <c r="DO63" s="189">
        <v>2850000</v>
      </c>
      <c r="DP63" s="192" t="s">
        <v>5832</v>
      </c>
      <c r="DQ63" s="192" t="s">
        <v>50</v>
      </c>
      <c r="DR63" s="192">
        <v>1</v>
      </c>
      <c r="DS63" s="192" t="s">
        <v>2506</v>
      </c>
      <c r="DT63" s="192" t="s">
        <v>5833</v>
      </c>
      <c r="DU63" s="193">
        <v>44641</v>
      </c>
      <c r="DV63" s="191" t="s">
        <v>5840</v>
      </c>
      <c r="DW63" s="181">
        <v>1325000</v>
      </c>
      <c r="DX63" s="185" t="s">
        <v>5832</v>
      </c>
      <c r="DY63" s="185" t="s">
        <v>50</v>
      </c>
      <c r="DZ63" s="185">
        <v>1</v>
      </c>
      <c r="EA63" s="185" t="s">
        <v>5839</v>
      </c>
      <c r="EB63" s="185" t="s">
        <v>5833</v>
      </c>
      <c r="EC63" s="182">
        <v>44641</v>
      </c>
      <c r="ED63" s="192" t="s">
        <v>5842</v>
      </c>
      <c r="EE63" s="189">
        <v>334000</v>
      </c>
      <c r="EF63" s="192" t="s">
        <v>5832</v>
      </c>
      <c r="EG63" s="192" t="s">
        <v>50</v>
      </c>
      <c r="EH63" s="192">
        <v>1</v>
      </c>
      <c r="EI63" s="192" t="s">
        <v>5841</v>
      </c>
      <c r="EJ63" s="192" t="s">
        <v>5833</v>
      </c>
      <c r="EK63" s="193">
        <v>44641</v>
      </c>
      <c r="EL63" s="191" t="s">
        <v>5845</v>
      </c>
      <c r="EM63" s="181">
        <v>0</v>
      </c>
      <c r="EN63" s="185" t="s">
        <v>4815</v>
      </c>
      <c r="EO63" s="185" t="s">
        <v>50</v>
      </c>
      <c r="EP63" s="185">
        <v>1</v>
      </c>
      <c r="EQ63" s="185" t="s">
        <v>5844</v>
      </c>
      <c r="ER63" s="185" t="s">
        <v>5843</v>
      </c>
      <c r="ES63" s="182">
        <v>44641</v>
      </c>
      <c r="ET63" s="192" t="s">
        <v>6758</v>
      </c>
      <c r="EU63" s="192">
        <v>259</v>
      </c>
      <c r="EV63" s="192" t="s">
        <v>6754</v>
      </c>
      <c r="EW63" s="192" t="s">
        <v>25</v>
      </c>
      <c r="EX63" s="192">
        <v>2</v>
      </c>
      <c r="EY63" s="192" t="s">
        <v>6756</v>
      </c>
      <c r="EZ63" s="192" t="s">
        <v>6755</v>
      </c>
      <c r="FA63" s="193">
        <v>44679</v>
      </c>
      <c r="FB63" s="191" t="s">
        <v>4842</v>
      </c>
      <c r="FC63" s="185">
        <v>2</v>
      </c>
      <c r="FD63" s="185" t="s">
        <v>17</v>
      </c>
      <c r="FE63" s="185" t="s">
        <v>25</v>
      </c>
      <c r="FF63" s="185">
        <v>2</v>
      </c>
      <c r="FG63" s="185" t="s">
        <v>4671</v>
      </c>
      <c r="FH63" s="185" t="s">
        <v>17</v>
      </c>
      <c r="FI63" s="182">
        <v>44586</v>
      </c>
      <c r="FJ63" s="191" t="s">
        <v>4843</v>
      </c>
      <c r="FK63" s="192" t="s">
        <v>17</v>
      </c>
      <c r="FL63" s="192" t="s">
        <v>17</v>
      </c>
      <c r="FM63" s="192" t="s">
        <v>22</v>
      </c>
      <c r="FN63" s="192">
        <v>3</v>
      </c>
      <c r="FO63" s="192" t="s">
        <v>17</v>
      </c>
      <c r="FP63" s="189" t="s">
        <v>17</v>
      </c>
      <c r="FQ63" s="190">
        <v>44586</v>
      </c>
      <c r="FR63" s="191" t="s">
        <v>4844</v>
      </c>
      <c r="FS63" s="185" t="s">
        <v>17</v>
      </c>
      <c r="FT63" s="185" t="s">
        <v>17</v>
      </c>
      <c r="FU63" s="185" t="s">
        <v>22</v>
      </c>
      <c r="FV63" s="185">
        <v>3</v>
      </c>
      <c r="FW63" s="185" t="s">
        <v>17</v>
      </c>
      <c r="FX63" s="185" t="s">
        <v>17</v>
      </c>
      <c r="FY63" s="182">
        <v>44586</v>
      </c>
      <c r="FZ63" s="192" t="s">
        <v>4846</v>
      </c>
      <c r="GA63" s="192">
        <v>0</v>
      </c>
      <c r="GB63" s="192" t="s">
        <v>2484</v>
      </c>
      <c r="GC63" s="192" t="s">
        <v>25</v>
      </c>
      <c r="GD63" s="192">
        <v>2</v>
      </c>
      <c r="GE63" s="192" t="s">
        <v>17</v>
      </c>
      <c r="GF63" s="192" t="s">
        <v>17</v>
      </c>
      <c r="GG63" s="193">
        <v>44586</v>
      </c>
      <c r="GH63" s="191" t="s">
        <v>4852</v>
      </c>
      <c r="GI63" s="185">
        <v>0</v>
      </c>
      <c r="GJ63" s="185" t="s">
        <v>2484</v>
      </c>
      <c r="GK63" s="185" t="s">
        <v>25</v>
      </c>
      <c r="GL63" s="185">
        <v>2</v>
      </c>
      <c r="GM63" s="185" t="s">
        <v>17</v>
      </c>
      <c r="GN63" s="185" t="s">
        <v>17</v>
      </c>
      <c r="GO63" s="182">
        <v>44586</v>
      </c>
      <c r="GP63" s="192" t="s">
        <v>4847</v>
      </c>
      <c r="GQ63" s="192">
        <v>0</v>
      </c>
      <c r="GR63" s="192" t="s">
        <v>2484</v>
      </c>
      <c r="GS63" s="192" t="s">
        <v>25</v>
      </c>
      <c r="GT63" s="192">
        <v>2</v>
      </c>
      <c r="GU63" s="192" t="s">
        <v>17</v>
      </c>
      <c r="GV63" s="192" t="s">
        <v>17</v>
      </c>
      <c r="GW63" s="193">
        <v>44586</v>
      </c>
      <c r="GX63" s="191" t="s">
        <v>4853</v>
      </c>
      <c r="GY63" s="185">
        <v>0</v>
      </c>
      <c r="GZ63" s="185" t="s">
        <v>2484</v>
      </c>
      <c r="HA63" s="185" t="s">
        <v>25</v>
      </c>
      <c r="HB63" s="185">
        <v>2</v>
      </c>
      <c r="HC63" s="185" t="s">
        <v>17</v>
      </c>
      <c r="HD63" s="185" t="s">
        <v>17</v>
      </c>
      <c r="HE63" s="182">
        <v>44586</v>
      </c>
      <c r="HF63" s="192" t="s">
        <v>4845</v>
      </c>
      <c r="HG63" s="192">
        <v>0</v>
      </c>
      <c r="HH63" s="192" t="s">
        <v>2484</v>
      </c>
      <c r="HI63" s="192" t="s">
        <v>25</v>
      </c>
      <c r="HJ63" s="192">
        <v>2</v>
      </c>
      <c r="HK63" s="192" t="s">
        <v>17</v>
      </c>
      <c r="HL63" s="192" t="s">
        <v>17</v>
      </c>
      <c r="HM63" s="193">
        <v>44586</v>
      </c>
      <c r="HN63" s="191" t="s">
        <v>4851</v>
      </c>
      <c r="HO63" s="185">
        <v>0</v>
      </c>
      <c r="HP63" s="185" t="s">
        <v>2484</v>
      </c>
      <c r="HQ63" s="185" t="s">
        <v>25</v>
      </c>
      <c r="HR63" s="185">
        <v>2</v>
      </c>
      <c r="HS63" s="185" t="s">
        <v>17</v>
      </c>
      <c r="HT63" s="185" t="s">
        <v>17</v>
      </c>
      <c r="HU63" s="182">
        <v>44586</v>
      </c>
      <c r="HV63" s="192" t="s">
        <v>4848</v>
      </c>
      <c r="HW63" s="192">
        <v>1</v>
      </c>
      <c r="HX63" s="192" t="s">
        <v>2484</v>
      </c>
      <c r="HY63" s="192" t="s">
        <v>25</v>
      </c>
      <c r="HZ63" s="192">
        <v>2</v>
      </c>
      <c r="IA63" s="192" t="s">
        <v>17</v>
      </c>
      <c r="IB63" s="192" t="s">
        <v>17</v>
      </c>
      <c r="IC63" s="193">
        <v>44586</v>
      </c>
      <c r="ID63" s="191" t="s">
        <v>4850</v>
      </c>
      <c r="IE63" s="185">
        <v>0</v>
      </c>
      <c r="IF63" s="185" t="s">
        <v>2484</v>
      </c>
      <c r="IG63" s="185" t="s">
        <v>25</v>
      </c>
      <c r="IH63" s="185">
        <v>2</v>
      </c>
      <c r="II63" s="185" t="s">
        <v>17</v>
      </c>
      <c r="IJ63" s="185" t="s">
        <v>17</v>
      </c>
      <c r="IK63" s="182">
        <v>44586</v>
      </c>
      <c r="IL63" s="192" t="s">
        <v>4849</v>
      </c>
      <c r="IM63" s="192">
        <v>3</v>
      </c>
      <c r="IN63" s="192" t="s">
        <v>2484</v>
      </c>
      <c r="IO63" s="192" t="s">
        <v>25</v>
      </c>
      <c r="IP63" s="192">
        <v>2</v>
      </c>
      <c r="IQ63" s="192" t="s">
        <v>17</v>
      </c>
      <c r="IR63" s="192" t="s">
        <v>17</v>
      </c>
      <c r="IS63" s="193">
        <v>44586</v>
      </c>
    </row>
    <row r="64" spans="1:253" s="187" customFormat="1" ht="13" customHeight="1" x14ac:dyDescent="0.25">
      <c r="A64" s="187" t="s">
        <v>1145</v>
      </c>
      <c r="B64" s="187" t="s">
        <v>8569</v>
      </c>
      <c r="C64" s="187" t="s">
        <v>1146</v>
      </c>
      <c r="D64" s="187" t="s">
        <v>1147</v>
      </c>
      <c r="E64" s="187" t="s">
        <v>8112</v>
      </c>
      <c r="F64" s="187" t="s">
        <v>4810</v>
      </c>
      <c r="G64" s="188">
        <v>27000000</v>
      </c>
      <c r="H64" s="189" t="s">
        <v>4799</v>
      </c>
      <c r="I64" s="189" t="s">
        <v>25</v>
      </c>
      <c r="J64" s="189">
        <v>2</v>
      </c>
      <c r="K64" s="189" t="s">
        <v>4801</v>
      </c>
      <c r="L64" s="189" t="s">
        <v>4800</v>
      </c>
      <c r="M64" s="190">
        <v>44586</v>
      </c>
      <c r="N64" s="191" t="s">
        <v>4812</v>
      </c>
      <c r="O64" s="189">
        <v>149752</v>
      </c>
      <c r="P64" s="189" t="s">
        <v>4799</v>
      </c>
      <c r="Q64" s="189" t="s">
        <v>25</v>
      </c>
      <c r="R64" s="189">
        <v>2</v>
      </c>
      <c r="S64" s="189" t="s">
        <v>4811</v>
      </c>
      <c r="T64" s="189" t="s">
        <v>4800</v>
      </c>
      <c r="U64" s="190">
        <v>44586</v>
      </c>
      <c r="V64" s="191" t="s">
        <v>4814</v>
      </c>
      <c r="W64" s="189">
        <v>6348000</v>
      </c>
      <c r="X64" s="189" t="s">
        <v>4799</v>
      </c>
      <c r="Y64" s="189" t="s">
        <v>25</v>
      </c>
      <c r="Z64" s="189">
        <v>2</v>
      </c>
      <c r="AA64" s="189" t="s">
        <v>4813</v>
      </c>
      <c r="AB64" s="189" t="s">
        <v>4800</v>
      </c>
      <c r="AC64" s="190">
        <v>44586</v>
      </c>
      <c r="AD64" s="191" t="s">
        <v>4818</v>
      </c>
      <c r="AE64" s="189">
        <v>3549000</v>
      </c>
      <c r="AF64" s="189" t="s">
        <v>4815</v>
      </c>
      <c r="AG64" s="189" t="s">
        <v>50</v>
      </c>
      <c r="AH64" s="189">
        <v>1</v>
      </c>
      <c r="AI64" s="189" t="s">
        <v>4817</v>
      </c>
      <c r="AJ64" s="189" t="s">
        <v>4816</v>
      </c>
      <c r="AK64" s="190">
        <v>44586</v>
      </c>
      <c r="AL64" s="191" t="s">
        <v>4822</v>
      </c>
      <c r="AM64" s="189">
        <v>3000</v>
      </c>
      <c r="AN64" s="189" t="s">
        <v>4819</v>
      </c>
      <c r="AO64" s="189" t="s">
        <v>25</v>
      </c>
      <c r="AP64" s="189">
        <v>2</v>
      </c>
      <c r="AQ64" s="189" t="s">
        <v>4821</v>
      </c>
      <c r="AR64" s="189" t="s">
        <v>4820</v>
      </c>
      <c r="AS64" s="190">
        <v>44586</v>
      </c>
      <c r="AT64" s="192" t="s">
        <v>1153</v>
      </c>
      <c r="AU64" s="189">
        <v>0</v>
      </c>
      <c r="AV64" s="189" t="s">
        <v>17</v>
      </c>
      <c r="AW64" s="189" t="s">
        <v>50</v>
      </c>
      <c r="AX64" s="189">
        <v>1</v>
      </c>
      <c r="AY64" s="189" t="s">
        <v>1148</v>
      </c>
      <c r="AZ64" s="189" t="s">
        <v>17</v>
      </c>
      <c r="BA64" s="190">
        <v>43650</v>
      </c>
      <c r="BB64" s="191" t="s">
        <v>1152</v>
      </c>
      <c r="BC64" s="189" t="s">
        <v>17</v>
      </c>
      <c r="BD64" s="189" t="s">
        <v>17</v>
      </c>
      <c r="BE64" s="189" t="s">
        <v>17</v>
      </c>
      <c r="BF64" s="189" t="s">
        <v>17</v>
      </c>
      <c r="BG64" s="189" t="s">
        <v>1148</v>
      </c>
      <c r="BH64" s="189" t="s">
        <v>17</v>
      </c>
      <c r="BI64" s="190">
        <v>43650</v>
      </c>
      <c r="BJ64" s="192" t="s">
        <v>6761</v>
      </c>
      <c r="BK64" s="192">
        <v>53</v>
      </c>
      <c r="BL64" s="192" t="s">
        <v>6759</v>
      </c>
      <c r="BM64" s="192" t="s">
        <v>25</v>
      </c>
      <c r="BN64" s="192">
        <v>2</v>
      </c>
      <c r="BO64" s="192" t="s">
        <v>6760</v>
      </c>
      <c r="BP64" s="189" t="s">
        <v>1773</v>
      </c>
      <c r="BQ64" s="193">
        <v>44679</v>
      </c>
      <c r="BR64" s="191" t="s">
        <v>1149</v>
      </c>
      <c r="BS64" s="192" t="s">
        <v>17</v>
      </c>
      <c r="BT64" s="192" t="s">
        <v>17</v>
      </c>
      <c r="BU64" s="192" t="s">
        <v>17</v>
      </c>
      <c r="BV64" s="192" t="s">
        <v>17</v>
      </c>
      <c r="BW64" s="192" t="s">
        <v>1148</v>
      </c>
      <c r="BX64" s="192" t="s">
        <v>17</v>
      </c>
      <c r="BY64" s="190">
        <v>43650</v>
      </c>
      <c r="BZ64" s="192" t="s">
        <v>1150</v>
      </c>
      <c r="CA64" s="192" t="s">
        <v>17</v>
      </c>
      <c r="CB64" s="192" t="s">
        <v>17</v>
      </c>
      <c r="CC64" s="192" t="s">
        <v>17</v>
      </c>
      <c r="CD64" s="192" t="s">
        <v>17</v>
      </c>
      <c r="CE64" s="192" t="s">
        <v>1148</v>
      </c>
      <c r="CF64" s="192" t="s">
        <v>17</v>
      </c>
      <c r="CG64" s="193">
        <v>43650</v>
      </c>
      <c r="CH64" s="191" t="s">
        <v>9127</v>
      </c>
      <c r="CI64" s="192" t="e">
        <v>#N/A</v>
      </c>
      <c r="CJ64" s="192" t="e">
        <v>#N/A</v>
      </c>
      <c r="CK64" s="192" t="e">
        <v>#N/A</v>
      </c>
      <c r="CL64" s="192" t="e">
        <v>#N/A</v>
      </c>
      <c r="CM64" s="192" t="e">
        <v>#N/A</v>
      </c>
      <c r="CN64" s="192" t="e">
        <v>#N/A</v>
      </c>
      <c r="CO64" s="194" t="e">
        <v>#N/A</v>
      </c>
      <c r="CP64" s="192" t="s">
        <v>1151</v>
      </c>
      <c r="CQ64" s="192" t="s">
        <v>17</v>
      </c>
      <c r="CR64" s="192" t="s">
        <v>17</v>
      </c>
      <c r="CS64" s="192" t="s">
        <v>17</v>
      </c>
      <c r="CT64" s="192" t="s">
        <v>17</v>
      </c>
      <c r="CU64" s="192" t="s">
        <v>1148</v>
      </c>
      <c r="CV64" s="192" t="s">
        <v>17</v>
      </c>
      <c r="CW64" s="190">
        <v>43650</v>
      </c>
      <c r="CX64" s="192" t="s">
        <v>4824</v>
      </c>
      <c r="CY64" s="189">
        <v>1637000</v>
      </c>
      <c r="CZ64" s="189" t="s">
        <v>4815</v>
      </c>
      <c r="DA64" s="189" t="s">
        <v>50</v>
      </c>
      <c r="DB64" s="189">
        <v>1</v>
      </c>
      <c r="DC64" s="189" t="s">
        <v>4827</v>
      </c>
      <c r="DD64" s="189" t="s">
        <v>4816</v>
      </c>
      <c r="DE64" s="195">
        <v>44586</v>
      </c>
      <c r="DF64" s="191" t="s">
        <v>4825</v>
      </c>
      <c r="DG64" s="189">
        <v>2799000</v>
      </c>
      <c r="DH64" s="192" t="s">
        <v>4815</v>
      </c>
      <c r="DI64" s="192" t="s">
        <v>50</v>
      </c>
      <c r="DJ64" s="192">
        <v>1</v>
      </c>
      <c r="DK64" s="192" t="s">
        <v>4474</v>
      </c>
      <c r="DL64" s="192" t="s">
        <v>4816</v>
      </c>
      <c r="DM64" s="190">
        <v>44586</v>
      </c>
      <c r="DN64" s="192" t="s">
        <v>4826</v>
      </c>
      <c r="DO64" s="189">
        <v>1912000</v>
      </c>
      <c r="DP64" s="192" t="s">
        <v>4815</v>
      </c>
      <c r="DQ64" s="192" t="s">
        <v>50</v>
      </c>
      <c r="DR64" s="192">
        <v>1</v>
      </c>
      <c r="DS64" s="192" t="s">
        <v>4476</v>
      </c>
      <c r="DT64" s="192" t="s">
        <v>4816</v>
      </c>
      <c r="DU64" s="193">
        <v>44586</v>
      </c>
      <c r="DV64" s="191" t="s">
        <v>4828</v>
      </c>
      <c r="DW64" s="189">
        <v>1303000</v>
      </c>
      <c r="DX64" s="192" t="s">
        <v>4815</v>
      </c>
      <c r="DY64" s="192" t="s">
        <v>50</v>
      </c>
      <c r="DZ64" s="192">
        <v>1</v>
      </c>
      <c r="EA64" s="192" t="s">
        <v>4827</v>
      </c>
      <c r="EB64" s="192" t="s">
        <v>4816</v>
      </c>
      <c r="EC64" s="190">
        <v>44586</v>
      </c>
      <c r="ED64" s="192" t="s">
        <v>4830</v>
      </c>
      <c r="EE64" s="189">
        <v>334000</v>
      </c>
      <c r="EF64" s="192" t="s">
        <v>4815</v>
      </c>
      <c r="EG64" s="192" t="s">
        <v>50</v>
      </c>
      <c r="EH64" s="192">
        <v>1</v>
      </c>
      <c r="EI64" s="192" t="s">
        <v>4829</v>
      </c>
      <c r="EJ64" s="192" t="s">
        <v>4816</v>
      </c>
      <c r="EK64" s="193">
        <v>44586</v>
      </c>
      <c r="EL64" s="191" t="s">
        <v>4832</v>
      </c>
      <c r="EM64" s="189">
        <v>0</v>
      </c>
      <c r="EN64" s="192" t="s">
        <v>4815</v>
      </c>
      <c r="EO64" s="192" t="s">
        <v>50</v>
      </c>
      <c r="EP64" s="192">
        <v>1</v>
      </c>
      <c r="EQ64" s="192" t="s">
        <v>4831</v>
      </c>
      <c r="ER64" s="192" t="s">
        <v>4816</v>
      </c>
      <c r="ES64" s="190">
        <v>44586</v>
      </c>
      <c r="ET64" s="192" t="s">
        <v>6762</v>
      </c>
      <c r="EU64" s="192">
        <v>259</v>
      </c>
      <c r="EV64" s="192" t="s">
        <v>6754</v>
      </c>
      <c r="EW64" s="192" t="s">
        <v>25</v>
      </c>
      <c r="EX64" s="192">
        <v>2</v>
      </c>
      <c r="EY64" s="192" t="s">
        <v>6756</v>
      </c>
      <c r="EZ64" s="192" t="s">
        <v>6755</v>
      </c>
      <c r="FA64" s="193">
        <v>44679</v>
      </c>
      <c r="FB64" s="191" t="s">
        <v>4834</v>
      </c>
      <c r="FC64" s="192">
        <v>1</v>
      </c>
      <c r="FD64" s="192" t="s">
        <v>17</v>
      </c>
      <c r="FE64" s="192" t="s">
        <v>25</v>
      </c>
      <c r="FF64" s="192">
        <v>2</v>
      </c>
      <c r="FG64" s="192" t="s">
        <v>4833</v>
      </c>
      <c r="FH64" s="192" t="s">
        <v>17</v>
      </c>
      <c r="FI64" s="190">
        <v>44586</v>
      </c>
      <c r="FJ64" s="191" t="s">
        <v>1154</v>
      </c>
      <c r="FK64" s="192" t="s">
        <v>17</v>
      </c>
      <c r="FL64" s="192" t="s">
        <v>17</v>
      </c>
      <c r="FM64" s="192" t="s">
        <v>17</v>
      </c>
      <c r="FN64" s="192" t="s">
        <v>17</v>
      </c>
      <c r="FO64" s="192" t="s">
        <v>1148</v>
      </c>
      <c r="FP64" s="189" t="s">
        <v>17</v>
      </c>
      <c r="FQ64" s="190">
        <v>43650</v>
      </c>
      <c r="FR64" s="191" t="s">
        <v>1155</v>
      </c>
      <c r="FS64" s="192" t="s">
        <v>17</v>
      </c>
      <c r="FT64" s="192" t="s">
        <v>17</v>
      </c>
      <c r="FU64" s="192" t="s">
        <v>17</v>
      </c>
      <c r="FV64" s="192" t="s">
        <v>17</v>
      </c>
      <c r="FW64" s="192" t="s">
        <v>1148</v>
      </c>
      <c r="FX64" s="192" t="s">
        <v>17</v>
      </c>
      <c r="FY64" s="190">
        <v>43650</v>
      </c>
      <c r="FZ64" s="192" t="s">
        <v>3585</v>
      </c>
      <c r="GA64" s="192">
        <v>0</v>
      </c>
      <c r="GB64" s="192" t="s">
        <v>2484</v>
      </c>
      <c r="GC64" s="192" t="s">
        <v>25</v>
      </c>
      <c r="GD64" s="192">
        <v>2</v>
      </c>
      <c r="GE64" s="192" t="s">
        <v>17</v>
      </c>
      <c r="GF64" s="192" t="s">
        <v>17</v>
      </c>
      <c r="GG64" s="193">
        <v>44496</v>
      </c>
      <c r="GH64" s="191" t="s">
        <v>3591</v>
      </c>
      <c r="GI64" s="192">
        <v>0</v>
      </c>
      <c r="GJ64" s="192" t="s">
        <v>2484</v>
      </c>
      <c r="GK64" s="192" t="s">
        <v>25</v>
      </c>
      <c r="GL64" s="192">
        <v>2</v>
      </c>
      <c r="GM64" s="192" t="s">
        <v>17</v>
      </c>
      <c r="GN64" s="192" t="s">
        <v>17</v>
      </c>
      <c r="GO64" s="190">
        <v>44496</v>
      </c>
      <c r="GP64" s="192" t="s">
        <v>3586</v>
      </c>
      <c r="GQ64" s="192">
        <v>0</v>
      </c>
      <c r="GR64" s="192" t="s">
        <v>2484</v>
      </c>
      <c r="GS64" s="192" t="s">
        <v>25</v>
      </c>
      <c r="GT64" s="192">
        <v>2</v>
      </c>
      <c r="GU64" s="192" t="s">
        <v>17</v>
      </c>
      <c r="GV64" s="192" t="s">
        <v>17</v>
      </c>
      <c r="GW64" s="193">
        <v>44496</v>
      </c>
      <c r="GX64" s="191" t="s">
        <v>3592</v>
      </c>
      <c r="GY64" s="192">
        <v>0</v>
      </c>
      <c r="GZ64" s="192" t="s">
        <v>2484</v>
      </c>
      <c r="HA64" s="192" t="s">
        <v>25</v>
      </c>
      <c r="HB64" s="192">
        <v>2</v>
      </c>
      <c r="HC64" s="192" t="s">
        <v>17</v>
      </c>
      <c r="HD64" s="192" t="s">
        <v>17</v>
      </c>
      <c r="HE64" s="190">
        <v>44496</v>
      </c>
      <c r="HF64" s="192" t="s">
        <v>3584</v>
      </c>
      <c r="HG64" s="192">
        <v>0</v>
      </c>
      <c r="HH64" s="192" t="s">
        <v>2484</v>
      </c>
      <c r="HI64" s="192" t="s">
        <v>25</v>
      </c>
      <c r="HJ64" s="192">
        <v>2</v>
      </c>
      <c r="HK64" s="192" t="s">
        <v>17</v>
      </c>
      <c r="HL64" s="192" t="s">
        <v>17</v>
      </c>
      <c r="HM64" s="193">
        <v>44496</v>
      </c>
      <c r="HN64" s="191" t="s">
        <v>3590</v>
      </c>
      <c r="HO64" s="192">
        <v>2</v>
      </c>
      <c r="HP64" s="192" t="s">
        <v>2484</v>
      </c>
      <c r="HQ64" s="192" t="s">
        <v>25</v>
      </c>
      <c r="HR64" s="192">
        <v>2</v>
      </c>
      <c r="HS64" s="192" t="s">
        <v>17</v>
      </c>
      <c r="HT64" s="192" t="s">
        <v>17</v>
      </c>
      <c r="HU64" s="190">
        <v>44496</v>
      </c>
      <c r="HV64" s="192" t="s">
        <v>3587</v>
      </c>
      <c r="HW64" s="192">
        <v>1</v>
      </c>
      <c r="HX64" s="192" t="s">
        <v>2484</v>
      </c>
      <c r="HY64" s="192" t="s">
        <v>25</v>
      </c>
      <c r="HZ64" s="192">
        <v>2</v>
      </c>
      <c r="IA64" s="192" t="s">
        <v>17</v>
      </c>
      <c r="IB64" s="192" t="s">
        <v>17</v>
      </c>
      <c r="IC64" s="193">
        <v>44496</v>
      </c>
      <c r="ID64" s="191" t="s">
        <v>3589</v>
      </c>
      <c r="IE64" s="192">
        <v>0</v>
      </c>
      <c r="IF64" s="192" t="s">
        <v>2484</v>
      </c>
      <c r="IG64" s="192" t="s">
        <v>25</v>
      </c>
      <c r="IH64" s="192">
        <v>2</v>
      </c>
      <c r="II64" s="192" t="s">
        <v>17</v>
      </c>
      <c r="IJ64" s="192" t="s">
        <v>17</v>
      </c>
      <c r="IK64" s="190">
        <v>44496</v>
      </c>
      <c r="IL64" s="192" t="s">
        <v>3588</v>
      </c>
      <c r="IM64" s="192">
        <v>3</v>
      </c>
      <c r="IN64" s="192" t="s">
        <v>2484</v>
      </c>
      <c r="IO64" s="192" t="s">
        <v>25</v>
      </c>
      <c r="IP64" s="192">
        <v>2</v>
      </c>
      <c r="IQ64" s="192" t="s">
        <v>17</v>
      </c>
      <c r="IR64" s="192" t="s">
        <v>17</v>
      </c>
      <c r="IS64" s="193">
        <v>44496</v>
      </c>
    </row>
    <row r="65" spans="1:253" s="187" customFormat="1" ht="13" customHeight="1" x14ac:dyDescent="0.25">
      <c r="A65" s="187" t="s">
        <v>4797</v>
      </c>
      <c r="B65" s="187" t="s">
        <v>8672</v>
      </c>
      <c r="C65" s="187" t="s">
        <v>4798</v>
      </c>
      <c r="D65" s="187" t="s">
        <v>1147</v>
      </c>
      <c r="E65" s="187" t="s">
        <v>8112</v>
      </c>
      <c r="F65" s="187" t="s">
        <v>4802</v>
      </c>
      <c r="G65" s="180">
        <v>27000000</v>
      </c>
      <c r="H65" s="181" t="s">
        <v>4799</v>
      </c>
      <c r="I65" s="181" t="s">
        <v>25</v>
      </c>
      <c r="J65" s="181">
        <v>2</v>
      </c>
      <c r="K65" s="181" t="s">
        <v>4801</v>
      </c>
      <c r="L65" s="181" t="s">
        <v>4800</v>
      </c>
      <c r="M65" s="182">
        <v>44586</v>
      </c>
      <c r="N65" s="191" t="s">
        <v>5392</v>
      </c>
      <c r="O65" s="183">
        <v>581800</v>
      </c>
      <c r="P65" s="183" t="s">
        <v>5389</v>
      </c>
      <c r="Q65" s="183" t="s">
        <v>25</v>
      </c>
      <c r="R65" s="183">
        <v>2</v>
      </c>
      <c r="S65" s="183" t="s">
        <v>5391</v>
      </c>
      <c r="T65" s="183" t="s">
        <v>5390</v>
      </c>
      <c r="U65" s="184">
        <v>44615</v>
      </c>
      <c r="V65" s="191" t="s">
        <v>5394</v>
      </c>
      <c r="W65" s="181">
        <v>27000000</v>
      </c>
      <c r="X65" s="181" t="s">
        <v>4799</v>
      </c>
      <c r="Y65" s="181" t="s">
        <v>25</v>
      </c>
      <c r="Z65" s="181">
        <v>2</v>
      </c>
      <c r="AA65" s="181" t="s">
        <v>5393</v>
      </c>
      <c r="AB65" s="181" t="s">
        <v>4800</v>
      </c>
      <c r="AC65" s="182">
        <v>44615</v>
      </c>
      <c r="AD65" s="191" t="s">
        <v>5849</v>
      </c>
      <c r="AE65" s="189">
        <v>960000</v>
      </c>
      <c r="AF65" s="189" t="s">
        <v>5846</v>
      </c>
      <c r="AG65" s="189" t="s">
        <v>50</v>
      </c>
      <c r="AH65" s="189">
        <v>1</v>
      </c>
      <c r="AI65" s="189" t="s">
        <v>5848</v>
      </c>
      <c r="AJ65" s="189" t="s">
        <v>5847</v>
      </c>
      <c r="AK65" s="190">
        <v>44641</v>
      </c>
      <c r="AL65" s="191" t="s">
        <v>5853</v>
      </c>
      <c r="AM65" s="181">
        <v>22000</v>
      </c>
      <c r="AN65" s="181" t="s">
        <v>5850</v>
      </c>
      <c r="AO65" s="181" t="s">
        <v>50</v>
      </c>
      <c r="AP65" s="181">
        <v>1</v>
      </c>
      <c r="AQ65" s="181" t="s">
        <v>5852</v>
      </c>
      <c r="AR65" s="181" t="s">
        <v>5851</v>
      </c>
      <c r="AS65" s="182">
        <v>44641</v>
      </c>
      <c r="AT65" s="192" t="s">
        <v>4804</v>
      </c>
      <c r="AU65" s="189" t="s">
        <v>17</v>
      </c>
      <c r="AV65" s="189" t="s">
        <v>17</v>
      </c>
      <c r="AW65" s="189" t="s">
        <v>22</v>
      </c>
      <c r="AX65" s="189">
        <v>3</v>
      </c>
      <c r="AY65" s="189" t="s">
        <v>17</v>
      </c>
      <c r="AZ65" s="189" t="s">
        <v>17</v>
      </c>
      <c r="BA65" s="190">
        <v>44586</v>
      </c>
      <c r="BB65" s="191" t="s">
        <v>4803</v>
      </c>
      <c r="BC65" s="181" t="s">
        <v>17</v>
      </c>
      <c r="BD65" s="181" t="s">
        <v>17</v>
      </c>
      <c r="BE65" s="181" t="s">
        <v>22</v>
      </c>
      <c r="BF65" s="181">
        <v>3</v>
      </c>
      <c r="BG65" s="181" t="s">
        <v>17</v>
      </c>
      <c r="BH65" s="181" t="s">
        <v>17</v>
      </c>
      <c r="BI65" s="182">
        <v>44586</v>
      </c>
      <c r="BJ65" s="192" t="s">
        <v>5857</v>
      </c>
      <c r="BK65" s="192">
        <v>206</v>
      </c>
      <c r="BL65" s="192" t="s">
        <v>5854</v>
      </c>
      <c r="BM65" s="192" t="s">
        <v>50</v>
      </c>
      <c r="BN65" s="192">
        <v>1</v>
      </c>
      <c r="BO65" s="192" t="s">
        <v>5856</v>
      </c>
      <c r="BP65" s="189" t="s">
        <v>5855</v>
      </c>
      <c r="BQ65" s="193">
        <v>44641</v>
      </c>
      <c r="BR65" s="191" t="s">
        <v>5858</v>
      </c>
      <c r="BS65" s="185">
        <v>28020</v>
      </c>
      <c r="BT65" s="185" t="s">
        <v>5826</v>
      </c>
      <c r="BU65" s="185" t="s">
        <v>50</v>
      </c>
      <c r="BV65" s="185">
        <v>1</v>
      </c>
      <c r="BW65" s="185" t="s">
        <v>5828</v>
      </c>
      <c r="BX65" s="185" t="s">
        <v>5827</v>
      </c>
      <c r="BY65" s="182">
        <v>44641</v>
      </c>
      <c r="BZ65" s="192" t="s">
        <v>5859</v>
      </c>
      <c r="CA65" s="192">
        <v>14597</v>
      </c>
      <c r="CB65" s="192" t="s">
        <v>5826</v>
      </c>
      <c r="CC65" s="192" t="s">
        <v>50</v>
      </c>
      <c r="CD65" s="192">
        <v>1</v>
      </c>
      <c r="CE65" s="192" t="s">
        <v>5830</v>
      </c>
      <c r="CF65" s="192" t="s">
        <v>5827</v>
      </c>
      <c r="CG65" s="193">
        <v>44641</v>
      </c>
      <c r="CH65" s="191" t="s">
        <v>9128</v>
      </c>
      <c r="CI65" s="192" t="e">
        <v>#N/A</v>
      </c>
      <c r="CJ65" s="192" t="e">
        <v>#N/A</v>
      </c>
      <c r="CK65" s="192" t="e">
        <v>#N/A</v>
      </c>
      <c r="CL65" s="192" t="e">
        <v>#N/A</v>
      </c>
      <c r="CM65" s="192" t="e">
        <v>#N/A</v>
      </c>
      <c r="CN65" s="192" t="e">
        <v>#N/A</v>
      </c>
      <c r="CO65" s="194" t="e">
        <v>#N/A</v>
      </c>
      <c r="CP65" s="192" t="s">
        <v>4806</v>
      </c>
      <c r="CQ65" s="185" t="s">
        <v>17</v>
      </c>
      <c r="CR65" s="185" t="s">
        <v>17</v>
      </c>
      <c r="CS65" s="185" t="s">
        <v>22</v>
      </c>
      <c r="CT65" s="185">
        <v>3</v>
      </c>
      <c r="CU65" s="185" t="s">
        <v>17</v>
      </c>
      <c r="CV65" s="185" t="s">
        <v>17</v>
      </c>
      <c r="CW65" s="182">
        <v>44586</v>
      </c>
      <c r="CX65" s="192" t="s">
        <v>5861</v>
      </c>
      <c r="CY65" s="189">
        <v>22000</v>
      </c>
      <c r="CZ65" s="189" t="s">
        <v>5850</v>
      </c>
      <c r="DA65" s="189" t="s">
        <v>50</v>
      </c>
      <c r="DB65" s="189">
        <v>1</v>
      </c>
      <c r="DC65" s="189" t="s">
        <v>5866</v>
      </c>
      <c r="DD65" s="189" t="s">
        <v>5851</v>
      </c>
      <c r="DE65" s="195">
        <v>44641</v>
      </c>
      <c r="DF65" s="191" t="s">
        <v>5864</v>
      </c>
      <c r="DG65" s="181">
        <v>26040000</v>
      </c>
      <c r="DH65" s="185" t="s">
        <v>5862</v>
      </c>
      <c r="DI65" s="185" t="s">
        <v>50</v>
      </c>
      <c r="DJ65" s="185">
        <v>1</v>
      </c>
      <c r="DK65" s="185" t="s">
        <v>5836</v>
      </c>
      <c r="DL65" s="185" t="s">
        <v>5863</v>
      </c>
      <c r="DM65" s="182">
        <v>44641</v>
      </c>
      <c r="DN65" s="192" t="s">
        <v>5865</v>
      </c>
      <c r="DO65" s="189">
        <v>938000</v>
      </c>
      <c r="DP65" s="192" t="s">
        <v>5862</v>
      </c>
      <c r="DQ65" s="192" t="s">
        <v>50</v>
      </c>
      <c r="DR65" s="192">
        <v>1</v>
      </c>
      <c r="DS65" s="192" t="s">
        <v>2506</v>
      </c>
      <c r="DT65" s="192" t="s">
        <v>5863</v>
      </c>
      <c r="DU65" s="193">
        <v>44641</v>
      </c>
      <c r="DV65" s="191" t="s">
        <v>5867</v>
      </c>
      <c r="DW65" s="181">
        <v>22000</v>
      </c>
      <c r="DX65" s="185" t="s">
        <v>5850</v>
      </c>
      <c r="DY65" s="185" t="s">
        <v>50</v>
      </c>
      <c r="DZ65" s="185">
        <v>1</v>
      </c>
      <c r="EA65" s="185" t="s">
        <v>5866</v>
      </c>
      <c r="EB65" s="185" t="s">
        <v>5851</v>
      </c>
      <c r="EC65" s="182">
        <v>44641</v>
      </c>
      <c r="ED65" s="192" t="s">
        <v>5869</v>
      </c>
      <c r="EE65" s="189">
        <v>0</v>
      </c>
      <c r="EF65" s="192" t="s">
        <v>17</v>
      </c>
      <c r="EG65" s="192" t="s">
        <v>22</v>
      </c>
      <c r="EH65" s="192">
        <v>3</v>
      </c>
      <c r="EI65" s="192" t="s">
        <v>5868</v>
      </c>
      <c r="EJ65" s="192" t="s">
        <v>17</v>
      </c>
      <c r="EK65" s="193">
        <v>44641</v>
      </c>
      <c r="EL65" s="191" t="s">
        <v>5870</v>
      </c>
      <c r="EM65" s="181">
        <v>0</v>
      </c>
      <c r="EN65" s="185" t="s">
        <v>17</v>
      </c>
      <c r="EO65" s="185" t="s">
        <v>22</v>
      </c>
      <c r="EP65" s="185">
        <v>3</v>
      </c>
      <c r="EQ65" s="185" t="s">
        <v>5868</v>
      </c>
      <c r="ER65" s="185" t="s">
        <v>17</v>
      </c>
      <c r="ES65" s="182">
        <v>44641</v>
      </c>
      <c r="ET65" s="192" t="s">
        <v>6763</v>
      </c>
      <c r="EU65" s="192">
        <v>259</v>
      </c>
      <c r="EV65" s="192" t="s">
        <v>6754</v>
      </c>
      <c r="EW65" s="192" t="s">
        <v>25</v>
      </c>
      <c r="EX65" s="192">
        <v>2</v>
      </c>
      <c r="EY65" s="192" t="s">
        <v>6756</v>
      </c>
      <c r="EZ65" s="192" t="s">
        <v>6755</v>
      </c>
      <c r="FA65" s="193">
        <v>44679</v>
      </c>
      <c r="FB65" s="191" t="s">
        <v>4807</v>
      </c>
      <c r="FC65" s="185">
        <v>1</v>
      </c>
      <c r="FD65" s="185" t="s">
        <v>17</v>
      </c>
      <c r="FE65" s="185" t="s">
        <v>25</v>
      </c>
      <c r="FF65" s="185">
        <v>2</v>
      </c>
      <c r="FG65" s="185" t="s">
        <v>4671</v>
      </c>
      <c r="FH65" s="185" t="s">
        <v>17</v>
      </c>
      <c r="FI65" s="182">
        <v>44586</v>
      </c>
      <c r="FJ65" s="191" t="s">
        <v>4808</v>
      </c>
      <c r="FK65" s="192" t="s">
        <v>17</v>
      </c>
      <c r="FL65" s="192" t="s">
        <v>17</v>
      </c>
      <c r="FM65" s="192" t="s">
        <v>22</v>
      </c>
      <c r="FN65" s="192">
        <v>3</v>
      </c>
      <c r="FO65" s="192" t="s">
        <v>17</v>
      </c>
      <c r="FP65" s="189" t="s">
        <v>17</v>
      </c>
      <c r="FQ65" s="190">
        <v>44586</v>
      </c>
      <c r="FR65" s="191" t="s">
        <v>4809</v>
      </c>
      <c r="FS65" s="185" t="s">
        <v>17</v>
      </c>
      <c r="FT65" s="185" t="s">
        <v>17</v>
      </c>
      <c r="FU65" s="185" t="s">
        <v>22</v>
      </c>
      <c r="FV65" s="185">
        <v>3</v>
      </c>
      <c r="FW65" s="185" t="s">
        <v>17</v>
      </c>
      <c r="FX65" s="185" t="s">
        <v>17</v>
      </c>
      <c r="FY65" s="182">
        <v>44586</v>
      </c>
      <c r="FZ65" s="192" t="s">
        <v>4855</v>
      </c>
      <c r="GA65" s="192">
        <v>0</v>
      </c>
      <c r="GB65" s="192" t="s">
        <v>2484</v>
      </c>
      <c r="GC65" s="192" t="s">
        <v>25</v>
      </c>
      <c r="GD65" s="192">
        <v>2</v>
      </c>
      <c r="GE65" s="192" t="s">
        <v>17</v>
      </c>
      <c r="GF65" s="192" t="s">
        <v>17</v>
      </c>
      <c r="GG65" s="193">
        <v>44586</v>
      </c>
      <c r="GH65" s="191" t="s">
        <v>4861</v>
      </c>
      <c r="GI65" s="185">
        <v>0</v>
      </c>
      <c r="GJ65" s="185" t="s">
        <v>2484</v>
      </c>
      <c r="GK65" s="185" t="s">
        <v>25</v>
      </c>
      <c r="GL65" s="185">
        <v>2</v>
      </c>
      <c r="GM65" s="185" t="s">
        <v>17</v>
      </c>
      <c r="GN65" s="185" t="s">
        <v>17</v>
      </c>
      <c r="GO65" s="182">
        <v>44586</v>
      </c>
      <c r="GP65" s="192" t="s">
        <v>4856</v>
      </c>
      <c r="GQ65" s="192">
        <v>0</v>
      </c>
      <c r="GR65" s="192" t="s">
        <v>2484</v>
      </c>
      <c r="GS65" s="192" t="s">
        <v>25</v>
      </c>
      <c r="GT65" s="192">
        <v>2</v>
      </c>
      <c r="GU65" s="192" t="s">
        <v>17</v>
      </c>
      <c r="GV65" s="192" t="s">
        <v>17</v>
      </c>
      <c r="GW65" s="193">
        <v>44586</v>
      </c>
      <c r="GX65" s="191" t="s">
        <v>4862</v>
      </c>
      <c r="GY65" s="185">
        <v>0</v>
      </c>
      <c r="GZ65" s="185" t="s">
        <v>2484</v>
      </c>
      <c r="HA65" s="185" t="s">
        <v>25</v>
      </c>
      <c r="HB65" s="185">
        <v>2</v>
      </c>
      <c r="HC65" s="185" t="s">
        <v>17</v>
      </c>
      <c r="HD65" s="185" t="s">
        <v>17</v>
      </c>
      <c r="HE65" s="182">
        <v>44586</v>
      </c>
      <c r="HF65" s="192" t="s">
        <v>4854</v>
      </c>
      <c r="HG65" s="192">
        <v>0</v>
      </c>
      <c r="HH65" s="192" t="s">
        <v>2484</v>
      </c>
      <c r="HI65" s="192" t="s">
        <v>25</v>
      </c>
      <c r="HJ65" s="192">
        <v>2</v>
      </c>
      <c r="HK65" s="192" t="s">
        <v>17</v>
      </c>
      <c r="HL65" s="192" t="s">
        <v>17</v>
      </c>
      <c r="HM65" s="193">
        <v>44586</v>
      </c>
      <c r="HN65" s="191" t="s">
        <v>4860</v>
      </c>
      <c r="HO65" s="185">
        <v>0</v>
      </c>
      <c r="HP65" s="185" t="s">
        <v>2484</v>
      </c>
      <c r="HQ65" s="185" t="s">
        <v>25</v>
      </c>
      <c r="HR65" s="185">
        <v>2</v>
      </c>
      <c r="HS65" s="185" t="s">
        <v>17</v>
      </c>
      <c r="HT65" s="185" t="s">
        <v>17</v>
      </c>
      <c r="HU65" s="182">
        <v>44586</v>
      </c>
      <c r="HV65" s="192" t="s">
        <v>4857</v>
      </c>
      <c r="HW65" s="192">
        <v>0</v>
      </c>
      <c r="HX65" s="192" t="s">
        <v>2484</v>
      </c>
      <c r="HY65" s="192" t="s">
        <v>25</v>
      </c>
      <c r="HZ65" s="192">
        <v>2</v>
      </c>
      <c r="IA65" s="192" t="s">
        <v>17</v>
      </c>
      <c r="IB65" s="192" t="s">
        <v>17</v>
      </c>
      <c r="IC65" s="193">
        <v>44586</v>
      </c>
      <c r="ID65" s="191" t="s">
        <v>4859</v>
      </c>
      <c r="IE65" s="185">
        <v>0</v>
      </c>
      <c r="IF65" s="185" t="s">
        <v>2484</v>
      </c>
      <c r="IG65" s="185" t="s">
        <v>25</v>
      </c>
      <c r="IH65" s="185">
        <v>2</v>
      </c>
      <c r="II65" s="185" t="s">
        <v>17</v>
      </c>
      <c r="IJ65" s="185" t="s">
        <v>17</v>
      </c>
      <c r="IK65" s="182">
        <v>44586</v>
      </c>
      <c r="IL65" s="192" t="s">
        <v>4858</v>
      </c>
      <c r="IM65" s="192">
        <v>3</v>
      </c>
      <c r="IN65" s="192" t="s">
        <v>2484</v>
      </c>
      <c r="IO65" s="192" t="s">
        <v>25</v>
      </c>
      <c r="IP65" s="192">
        <v>2</v>
      </c>
      <c r="IQ65" s="192" t="s">
        <v>17</v>
      </c>
      <c r="IR65" s="192" t="s">
        <v>17</v>
      </c>
      <c r="IS65" s="193">
        <v>44586</v>
      </c>
    </row>
    <row r="66" spans="1:253" s="187" customFormat="1" ht="13" customHeight="1" x14ac:dyDescent="0.25">
      <c r="A66" s="187" t="s">
        <v>1306</v>
      </c>
      <c r="B66" s="187" t="s">
        <v>8527</v>
      </c>
      <c r="C66" s="187" t="s">
        <v>1307</v>
      </c>
      <c r="D66" s="187" t="s">
        <v>1308</v>
      </c>
      <c r="E66" s="187" t="s">
        <v>8115</v>
      </c>
      <c r="F66" s="187" t="s">
        <v>2920</v>
      </c>
      <c r="G66" s="180">
        <v>124227000</v>
      </c>
      <c r="H66" s="181" t="s">
        <v>2917</v>
      </c>
      <c r="I66" s="181" t="s">
        <v>25</v>
      </c>
      <c r="J66" s="181">
        <v>2</v>
      </c>
      <c r="K66" s="181" t="s">
        <v>2919</v>
      </c>
      <c r="L66" s="181" t="s">
        <v>2918</v>
      </c>
      <c r="M66" s="182">
        <v>44467</v>
      </c>
      <c r="N66" s="191" t="s">
        <v>2923</v>
      </c>
      <c r="O66" s="183">
        <v>1964375</v>
      </c>
      <c r="P66" s="183" t="s">
        <v>2917</v>
      </c>
      <c r="Q66" s="183" t="s">
        <v>25</v>
      </c>
      <c r="R66" s="183">
        <v>2</v>
      </c>
      <c r="S66" s="183" t="s">
        <v>2922</v>
      </c>
      <c r="T66" s="183" t="s">
        <v>2921</v>
      </c>
      <c r="U66" s="184">
        <v>44467</v>
      </c>
      <c r="V66" s="191" t="s">
        <v>2925</v>
      </c>
      <c r="W66" s="181">
        <v>124227000</v>
      </c>
      <c r="X66" s="181" t="s">
        <v>2917</v>
      </c>
      <c r="Y66" s="181" t="s">
        <v>22</v>
      </c>
      <c r="Z66" s="181">
        <v>3</v>
      </c>
      <c r="AA66" s="181" t="s">
        <v>2924</v>
      </c>
      <c r="AB66" s="181" t="s">
        <v>2918</v>
      </c>
      <c r="AC66" s="182">
        <v>44467</v>
      </c>
      <c r="AD66" s="191" t="s">
        <v>2929</v>
      </c>
      <c r="AE66" s="189">
        <v>321000</v>
      </c>
      <c r="AF66" s="189" t="s">
        <v>2926</v>
      </c>
      <c r="AG66" s="189" t="s">
        <v>22</v>
      </c>
      <c r="AH66" s="189">
        <v>3</v>
      </c>
      <c r="AI66" s="189" t="s">
        <v>2928</v>
      </c>
      <c r="AJ66" s="189" t="s">
        <v>2927</v>
      </c>
      <c r="AK66" s="190">
        <v>44467</v>
      </c>
      <c r="AL66" s="191" t="s">
        <v>2942</v>
      </c>
      <c r="AM66" s="181">
        <v>82000</v>
      </c>
      <c r="AN66" s="181" t="s">
        <v>2939</v>
      </c>
      <c r="AO66" s="181" t="s">
        <v>22</v>
      </c>
      <c r="AP66" s="181">
        <v>3</v>
      </c>
      <c r="AQ66" s="181" t="s">
        <v>2941</v>
      </c>
      <c r="AR66" s="181" t="s">
        <v>2940</v>
      </c>
      <c r="AS66" s="182">
        <v>44467</v>
      </c>
      <c r="AT66" s="192" t="s">
        <v>2952</v>
      </c>
      <c r="AU66" s="189" t="s">
        <v>17</v>
      </c>
      <c r="AV66" s="189" t="s">
        <v>17</v>
      </c>
      <c r="AW66" s="189" t="s">
        <v>17</v>
      </c>
      <c r="AX66" s="189" t="s">
        <v>17</v>
      </c>
      <c r="AY66" s="189" t="s">
        <v>2951</v>
      </c>
      <c r="AZ66" s="189" t="s">
        <v>17</v>
      </c>
      <c r="BA66" s="190">
        <v>44467</v>
      </c>
      <c r="BB66" s="191" t="s">
        <v>2950</v>
      </c>
      <c r="BC66" s="181" t="s">
        <v>17</v>
      </c>
      <c r="BD66" s="181" t="s">
        <v>17</v>
      </c>
      <c r="BE66" s="181" t="s">
        <v>17</v>
      </c>
      <c r="BF66" s="181" t="s">
        <v>17</v>
      </c>
      <c r="BG66" s="181" t="s">
        <v>2949</v>
      </c>
      <c r="BH66" s="181" t="s">
        <v>17</v>
      </c>
      <c r="BI66" s="182">
        <v>44467</v>
      </c>
      <c r="BJ66" s="192" t="s">
        <v>2946</v>
      </c>
      <c r="BK66" s="192">
        <v>301</v>
      </c>
      <c r="BL66" s="192" t="s">
        <v>2943</v>
      </c>
      <c r="BM66" s="192" t="s">
        <v>22</v>
      </c>
      <c r="BN66" s="192">
        <v>3</v>
      </c>
      <c r="BO66" s="192" t="s">
        <v>2945</v>
      </c>
      <c r="BP66" s="189" t="s">
        <v>2944</v>
      </c>
      <c r="BQ66" s="193">
        <v>44467</v>
      </c>
      <c r="BR66" s="191" t="s">
        <v>1310</v>
      </c>
      <c r="BS66" s="185" t="s">
        <v>17</v>
      </c>
      <c r="BT66" s="185" t="s">
        <v>1196</v>
      </c>
      <c r="BU66" s="185" t="s">
        <v>17</v>
      </c>
      <c r="BV66" s="185" t="s">
        <v>17</v>
      </c>
      <c r="BW66" s="185" t="s">
        <v>1309</v>
      </c>
      <c r="BX66" s="185" t="s">
        <v>1196</v>
      </c>
      <c r="BY66" s="182">
        <v>43798</v>
      </c>
      <c r="BZ66" s="192" t="s">
        <v>1311</v>
      </c>
      <c r="CA66" s="192" t="s">
        <v>17</v>
      </c>
      <c r="CB66" s="192" t="s">
        <v>1196</v>
      </c>
      <c r="CC66" s="192" t="s">
        <v>17</v>
      </c>
      <c r="CD66" s="192" t="s">
        <v>17</v>
      </c>
      <c r="CE66" s="192" t="s">
        <v>1309</v>
      </c>
      <c r="CF66" s="192" t="s">
        <v>1196</v>
      </c>
      <c r="CG66" s="193">
        <v>43798</v>
      </c>
      <c r="CH66" s="191" t="s">
        <v>9129</v>
      </c>
      <c r="CI66" s="192" t="e">
        <v>#N/A</v>
      </c>
      <c r="CJ66" s="192" t="e">
        <v>#N/A</v>
      </c>
      <c r="CK66" s="192" t="e">
        <v>#N/A</v>
      </c>
      <c r="CL66" s="192" t="e">
        <v>#N/A</v>
      </c>
      <c r="CM66" s="192" t="e">
        <v>#N/A</v>
      </c>
      <c r="CN66" s="192" t="e">
        <v>#N/A</v>
      </c>
      <c r="CO66" s="194" t="e">
        <v>#N/A</v>
      </c>
      <c r="CP66" s="192" t="s">
        <v>1313</v>
      </c>
      <c r="CQ66" s="185" t="s">
        <v>17</v>
      </c>
      <c r="CR66" s="185" t="s">
        <v>17</v>
      </c>
      <c r="CS66" s="185" t="s">
        <v>17</v>
      </c>
      <c r="CT66" s="185" t="s">
        <v>17</v>
      </c>
      <c r="CU66" s="185" t="s">
        <v>1312</v>
      </c>
      <c r="CV66" s="185" t="s">
        <v>17</v>
      </c>
      <c r="CW66" s="182">
        <v>43798</v>
      </c>
      <c r="CX66" s="192" t="s">
        <v>2931</v>
      </c>
      <c r="CY66" s="189" t="s">
        <v>17</v>
      </c>
      <c r="CZ66" s="189" t="s">
        <v>2046</v>
      </c>
      <c r="DA66" s="189" t="s">
        <v>17</v>
      </c>
      <c r="DB66" s="189" t="s">
        <v>17</v>
      </c>
      <c r="DC66" s="189" t="s">
        <v>2935</v>
      </c>
      <c r="DD66" s="189" t="s">
        <v>17</v>
      </c>
      <c r="DE66" s="195">
        <v>44467</v>
      </c>
      <c r="DF66" s="191" t="s">
        <v>2932</v>
      </c>
      <c r="DG66" s="181">
        <v>123906000</v>
      </c>
      <c r="DH66" s="185" t="s">
        <v>2917</v>
      </c>
      <c r="DI66" s="185" t="s">
        <v>22</v>
      </c>
      <c r="DJ66" s="185">
        <v>3</v>
      </c>
      <c r="DK66" s="185" t="s">
        <v>784</v>
      </c>
      <c r="DL66" s="185" t="s">
        <v>2918</v>
      </c>
      <c r="DM66" s="182">
        <v>44467</v>
      </c>
      <c r="DN66" s="192" t="s">
        <v>2934</v>
      </c>
      <c r="DO66" s="189">
        <v>321000</v>
      </c>
      <c r="DP66" s="192" t="s">
        <v>2926</v>
      </c>
      <c r="DQ66" s="192" t="s">
        <v>22</v>
      </c>
      <c r="DR66" s="192">
        <v>3</v>
      </c>
      <c r="DS66" s="192" t="s">
        <v>2933</v>
      </c>
      <c r="DT66" s="192" t="s">
        <v>2927</v>
      </c>
      <c r="DU66" s="193">
        <v>44467</v>
      </c>
      <c r="DV66" s="191" t="s">
        <v>2936</v>
      </c>
      <c r="DW66" s="181" t="s">
        <v>17</v>
      </c>
      <c r="DX66" s="185" t="s">
        <v>2046</v>
      </c>
      <c r="DY66" s="185" t="s">
        <v>17</v>
      </c>
      <c r="DZ66" s="185" t="s">
        <v>17</v>
      </c>
      <c r="EA66" s="185" t="s">
        <v>2935</v>
      </c>
      <c r="EB66" s="185" t="s">
        <v>17</v>
      </c>
      <c r="EC66" s="182">
        <v>44467</v>
      </c>
      <c r="ED66" s="192" t="s">
        <v>2937</v>
      </c>
      <c r="EE66" s="189" t="s">
        <v>17</v>
      </c>
      <c r="EF66" s="192" t="s">
        <v>17</v>
      </c>
      <c r="EG66" s="192" t="s">
        <v>17</v>
      </c>
      <c r="EH66" s="192" t="s">
        <v>17</v>
      </c>
      <c r="EI66" s="192" t="s">
        <v>2935</v>
      </c>
      <c r="EJ66" s="192" t="s">
        <v>17</v>
      </c>
      <c r="EK66" s="193">
        <v>44467</v>
      </c>
      <c r="EL66" s="191" t="s">
        <v>2938</v>
      </c>
      <c r="EM66" s="181" t="s">
        <v>17</v>
      </c>
      <c r="EN66" s="185" t="s">
        <v>17</v>
      </c>
      <c r="EO66" s="185" t="s">
        <v>17</v>
      </c>
      <c r="EP66" s="185" t="s">
        <v>17</v>
      </c>
      <c r="EQ66" s="185" t="s">
        <v>2935</v>
      </c>
      <c r="ER66" s="185" t="s">
        <v>17</v>
      </c>
      <c r="ES66" s="182">
        <v>44467</v>
      </c>
      <c r="ET66" s="192" t="s">
        <v>2077</v>
      </c>
      <c r="EU66" s="192">
        <v>3714</v>
      </c>
      <c r="EV66" s="192" t="s">
        <v>2074</v>
      </c>
      <c r="EW66" s="192" t="s">
        <v>22</v>
      </c>
      <c r="EX66" s="192">
        <v>3</v>
      </c>
      <c r="EY66" s="192" t="s">
        <v>2076</v>
      </c>
      <c r="EZ66" s="192" t="s">
        <v>2075</v>
      </c>
      <c r="FA66" s="193">
        <v>44224</v>
      </c>
      <c r="FB66" s="191" t="s">
        <v>2948</v>
      </c>
      <c r="FC66" s="185">
        <v>3</v>
      </c>
      <c r="FD66" s="185" t="s">
        <v>2926</v>
      </c>
      <c r="FE66" s="185" t="s">
        <v>25</v>
      </c>
      <c r="FF66" s="185">
        <v>2</v>
      </c>
      <c r="FG66" s="185" t="s">
        <v>2947</v>
      </c>
      <c r="FH66" s="185" t="s">
        <v>2927</v>
      </c>
      <c r="FI66" s="182">
        <v>44467</v>
      </c>
      <c r="FJ66" s="191" t="s">
        <v>1314</v>
      </c>
      <c r="FK66" s="192" t="s">
        <v>17</v>
      </c>
      <c r="FL66" s="192" t="s">
        <v>17</v>
      </c>
      <c r="FM66" s="192" t="s">
        <v>17</v>
      </c>
      <c r="FN66" s="192" t="s">
        <v>17</v>
      </c>
      <c r="FO66" s="192" t="s">
        <v>1309</v>
      </c>
      <c r="FP66" s="189" t="s">
        <v>17</v>
      </c>
      <c r="FQ66" s="190">
        <v>43798</v>
      </c>
      <c r="FR66" s="191" t="s">
        <v>1315</v>
      </c>
      <c r="FS66" s="185" t="s">
        <v>17</v>
      </c>
      <c r="FT66" s="185" t="s">
        <v>17</v>
      </c>
      <c r="FU66" s="185" t="s">
        <v>17</v>
      </c>
      <c r="FV66" s="185" t="s">
        <v>17</v>
      </c>
      <c r="FW66" s="185" t="s">
        <v>1309</v>
      </c>
      <c r="FX66" s="185" t="s">
        <v>17</v>
      </c>
      <c r="FY66" s="182">
        <v>43798</v>
      </c>
      <c r="FZ66" s="192" t="s">
        <v>3123</v>
      </c>
      <c r="GA66" s="192">
        <v>0</v>
      </c>
      <c r="GB66" s="192" t="s">
        <v>2484</v>
      </c>
      <c r="GC66" s="192" t="s">
        <v>25</v>
      </c>
      <c r="GD66" s="192">
        <v>2</v>
      </c>
      <c r="GE66" s="192" t="s">
        <v>17</v>
      </c>
      <c r="GF66" s="192" t="s">
        <v>17</v>
      </c>
      <c r="GG66" s="193">
        <v>44489</v>
      </c>
      <c r="GH66" s="191" t="s">
        <v>3129</v>
      </c>
      <c r="GI66" s="185">
        <v>2</v>
      </c>
      <c r="GJ66" s="185" t="s">
        <v>2484</v>
      </c>
      <c r="GK66" s="185" t="s">
        <v>25</v>
      </c>
      <c r="GL66" s="185">
        <v>2</v>
      </c>
      <c r="GM66" s="185" t="s">
        <v>17</v>
      </c>
      <c r="GN66" s="185" t="s">
        <v>17</v>
      </c>
      <c r="GO66" s="182">
        <v>44489</v>
      </c>
      <c r="GP66" s="192" t="s">
        <v>3124</v>
      </c>
      <c r="GQ66" s="192">
        <v>2</v>
      </c>
      <c r="GR66" s="192" t="s">
        <v>2484</v>
      </c>
      <c r="GS66" s="192" t="s">
        <v>25</v>
      </c>
      <c r="GT66" s="192">
        <v>2</v>
      </c>
      <c r="GU66" s="192" t="s">
        <v>17</v>
      </c>
      <c r="GV66" s="192" t="s">
        <v>17</v>
      </c>
      <c r="GW66" s="193">
        <v>44489</v>
      </c>
      <c r="GX66" s="191" t="s">
        <v>3130</v>
      </c>
      <c r="GY66" s="185">
        <v>0</v>
      </c>
      <c r="GZ66" s="185" t="s">
        <v>2484</v>
      </c>
      <c r="HA66" s="185" t="s">
        <v>25</v>
      </c>
      <c r="HB66" s="185">
        <v>2</v>
      </c>
      <c r="HC66" s="185" t="s">
        <v>17</v>
      </c>
      <c r="HD66" s="185" t="s">
        <v>17</v>
      </c>
      <c r="HE66" s="182">
        <v>44489</v>
      </c>
      <c r="HF66" s="192" t="s">
        <v>3122</v>
      </c>
      <c r="HG66" s="192">
        <v>2</v>
      </c>
      <c r="HH66" s="192" t="s">
        <v>2484</v>
      </c>
      <c r="HI66" s="192" t="s">
        <v>25</v>
      </c>
      <c r="HJ66" s="192">
        <v>2</v>
      </c>
      <c r="HK66" s="192" t="s">
        <v>17</v>
      </c>
      <c r="HL66" s="192" t="s">
        <v>17</v>
      </c>
      <c r="HM66" s="193">
        <v>44489</v>
      </c>
      <c r="HN66" s="191" t="s">
        <v>3128</v>
      </c>
      <c r="HO66" s="185">
        <v>2</v>
      </c>
      <c r="HP66" s="185" t="s">
        <v>2484</v>
      </c>
      <c r="HQ66" s="185" t="s">
        <v>25</v>
      </c>
      <c r="HR66" s="185">
        <v>2</v>
      </c>
      <c r="HS66" s="185" t="s">
        <v>17</v>
      </c>
      <c r="HT66" s="185" t="s">
        <v>17</v>
      </c>
      <c r="HU66" s="182">
        <v>44489</v>
      </c>
      <c r="HV66" s="192" t="s">
        <v>3125</v>
      </c>
      <c r="HW66" s="192">
        <v>1</v>
      </c>
      <c r="HX66" s="192" t="s">
        <v>2484</v>
      </c>
      <c r="HY66" s="192" t="s">
        <v>25</v>
      </c>
      <c r="HZ66" s="192">
        <v>2</v>
      </c>
      <c r="IA66" s="192" t="s">
        <v>17</v>
      </c>
      <c r="IB66" s="192" t="s">
        <v>17</v>
      </c>
      <c r="IC66" s="193">
        <v>44489</v>
      </c>
      <c r="ID66" s="191" t="s">
        <v>3127</v>
      </c>
      <c r="IE66" s="185">
        <v>0</v>
      </c>
      <c r="IF66" s="185" t="s">
        <v>2484</v>
      </c>
      <c r="IG66" s="185" t="s">
        <v>25</v>
      </c>
      <c r="IH66" s="185">
        <v>2</v>
      </c>
      <c r="II66" s="185" t="s">
        <v>17</v>
      </c>
      <c r="IJ66" s="185" t="s">
        <v>17</v>
      </c>
      <c r="IK66" s="182">
        <v>44489</v>
      </c>
      <c r="IL66" s="192" t="s">
        <v>3126</v>
      </c>
      <c r="IM66" s="192">
        <v>2</v>
      </c>
      <c r="IN66" s="192" t="s">
        <v>2484</v>
      </c>
      <c r="IO66" s="192" t="s">
        <v>25</v>
      </c>
      <c r="IP66" s="192">
        <v>2</v>
      </c>
      <c r="IQ66" s="192" t="s">
        <v>17</v>
      </c>
      <c r="IR66" s="192" t="s">
        <v>17</v>
      </c>
      <c r="IS66" s="193">
        <v>44489</v>
      </c>
    </row>
    <row r="67" spans="1:253" s="187" customFormat="1" ht="13" customHeight="1" x14ac:dyDescent="0.25">
      <c r="A67" s="187" t="s">
        <v>1316</v>
      </c>
      <c r="B67" s="187" t="s">
        <v>8679</v>
      </c>
      <c r="C67" s="187" t="s">
        <v>1317</v>
      </c>
      <c r="D67" s="187" t="s">
        <v>1308</v>
      </c>
      <c r="E67" s="187" t="s">
        <v>8115</v>
      </c>
      <c r="F67" s="187" t="s">
        <v>2955</v>
      </c>
      <c r="G67" s="180">
        <v>128972000</v>
      </c>
      <c r="H67" s="181" t="s">
        <v>2917</v>
      </c>
      <c r="I67" s="181" t="s">
        <v>25</v>
      </c>
      <c r="J67" s="181">
        <v>2</v>
      </c>
      <c r="K67" s="181" t="s">
        <v>2954</v>
      </c>
      <c r="L67" s="181" t="s">
        <v>2917</v>
      </c>
      <c r="M67" s="182">
        <v>44467</v>
      </c>
      <c r="N67" s="191" t="s">
        <v>2953</v>
      </c>
      <c r="O67" s="183">
        <v>1964375</v>
      </c>
      <c r="P67" s="183" t="s">
        <v>2917</v>
      </c>
      <c r="Q67" s="183" t="s">
        <v>25</v>
      </c>
      <c r="R67" s="183">
        <v>2</v>
      </c>
      <c r="S67" s="183" t="s">
        <v>2922</v>
      </c>
      <c r="T67" s="183" t="s">
        <v>2921</v>
      </c>
      <c r="U67" s="184">
        <v>44467</v>
      </c>
      <c r="V67" s="191" t="s">
        <v>2959</v>
      </c>
      <c r="W67" s="181">
        <v>128972000</v>
      </c>
      <c r="X67" s="181" t="s">
        <v>2956</v>
      </c>
      <c r="Y67" s="181" t="s">
        <v>22</v>
      </c>
      <c r="Z67" s="181">
        <v>3</v>
      </c>
      <c r="AA67" s="181" t="s">
        <v>2958</v>
      </c>
      <c r="AB67" s="181" t="s">
        <v>2957</v>
      </c>
      <c r="AC67" s="182">
        <v>44467</v>
      </c>
      <c r="AD67" s="191" t="s">
        <v>2963</v>
      </c>
      <c r="AE67" s="189">
        <v>357000</v>
      </c>
      <c r="AF67" s="189" t="s">
        <v>2960</v>
      </c>
      <c r="AG67" s="189" t="s">
        <v>22</v>
      </c>
      <c r="AH67" s="189">
        <v>3</v>
      </c>
      <c r="AI67" s="189" t="s">
        <v>2962</v>
      </c>
      <c r="AJ67" s="189" t="s">
        <v>2961</v>
      </c>
      <c r="AK67" s="190">
        <v>44467</v>
      </c>
      <c r="AL67" s="191" t="s">
        <v>2974</v>
      </c>
      <c r="AM67" s="181">
        <v>357000</v>
      </c>
      <c r="AN67" s="181" t="s">
        <v>2960</v>
      </c>
      <c r="AO67" s="181" t="s">
        <v>22</v>
      </c>
      <c r="AP67" s="181">
        <v>3</v>
      </c>
      <c r="AQ67" s="181" t="s">
        <v>2962</v>
      </c>
      <c r="AR67" s="181" t="s">
        <v>2961</v>
      </c>
      <c r="AS67" s="182">
        <v>44467</v>
      </c>
      <c r="AT67" s="192" t="s">
        <v>2977</v>
      </c>
      <c r="AU67" s="189" t="s">
        <v>17</v>
      </c>
      <c r="AV67" s="189" t="s">
        <v>17</v>
      </c>
      <c r="AW67" s="189" t="s">
        <v>17</v>
      </c>
      <c r="AX67" s="189" t="s">
        <v>17</v>
      </c>
      <c r="AY67" s="189" t="s">
        <v>2951</v>
      </c>
      <c r="AZ67" s="189" t="s">
        <v>17</v>
      </c>
      <c r="BA67" s="190">
        <v>44467</v>
      </c>
      <c r="BB67" s="191" t="s">
        <v>2976</v>
      </c>
      <c r="BC67" s="181" t="s">
        <v>17</v>
      </c>
      <c r="BD67" s="181" t="s">
        <v>17</v>
      </c>
      <c r="BE67" s="181" t="s">
        <v>17</v>
      </c>
      <c r="BF67" s="181" t="s">
        <v>17</v>
      </c>
      <c r="BG67" s="181" t="s">
        <v>2975</v>
      </c>
      <c r="BH67" s="181" t="s">
        <v>17</v>
      </c>
      <c r="BI67" s="182">
        <v>44467</v>
      </c>
      <c r="BJ67" s="192" t="s">
        <v>2081</v>
      </c>
      <c r="BK67" s="192">
        <v>3454</v>
      </c>
      <c r="BL67" s="192" t="s">
        <v>2078</v>
      </c>
      <c r="BM67" s="192" t="s">
        <v>22</v>
      </c>
      <c r="BN67" s="192">
        <v>3</v>
      </c>
      <c r="BO67" s="192" t="s">
        <v>2080</v>
      </c>
      <c r="BP67" s="189" t="s">
        <v>2079</v>
      </c>
      <c r="BQ67" s="193">
        <v>44224</v>
      </c>
      <c r="BR67" s="191" t="s">
        <v>1318</v>
      </c>
      <c r="BS67" s="185" t="s">
        <v>17</v>
      </c>
      <c r="BT67" s="185" t="s">
        <v>17</v>
      </c>
      <c r="BU67" s="185" t="s">
        <v>17</v>
      </c>
      <c r="BV67" s="185" t="s">
        <v>17</v>
      </c>
      <c r="BW67" s="185" t="s">
        <v>713</v>
      </c>
      <c r="BX67" s="185" t="s">
        <v>17</v>
      </c>
      <c r="BY67" s="182">
        <v>43798</v>
      </c>
      <c r="BZ67" s="192" t="s">
        <v>1319</v>
      </c>
      <c r="CA67" s="192" t="s">
        <v>17</v>
      </c>
      <c r="CB67" s="192" t="s">
        <v>17</v>
      </c>
      <c r="CC67" s="192" t="s">
        <v>17</v>
      </c>
      <c r="CD67" s="192" t="s">
        <v>17</v>
      </c>
      <c r="CE67" s="192" t="s">
        <v>713</v>
      </c>
      <c r="CF67" s="192" t="s">
        <v>17</v>
      </c>
      <c r="CG67" s="193">
        <v>43798</v>
      </c>
      <c r="CH67" s="191" t="s">
        <v>9130</v>
      </c>
      <c r="CI67" s="192" t="e">
        <v>#N/A</v>
      </c>
      <c r="CJ67" s="192" t="e">
        <v>#N/A</v>
      </c>
      <c r="CK67" s="192" t="e">
        <v>#N/A</v>
      </c>
      <c r="CL67" s="192" t="e">
        <v>#N/A</v>
      </c>
      <c r="CM67" s="192" t="e">
        <v>#N/A</v>
      </c>
      <c r="CN67" s="192" t="e">
        <v>#N/A</v>
      </c>
      <c r="CO67" s="194" t="e">
        <v>#N/A</v>
      </c>
      <c r="CP67" s="192" t="s">
        <v>1322</v>
      </c>
      <c r="CQ67" s="185" t="s">
        <v>17</v>
      </c>
      <c r="CR67" s="185" t="s">
        <v>17</v>
      </c>
      <c r="CS67" s="185" t="s">
        <v>17</v>
      </c>
      <c r="CT67" s="185" t="s">
        <v>17</v>
      </c>
      <c r="CU67" s="185" t="s">
        <v>713</v>
      </c>
      <c r="CV67" s="185" t="s">
        <v>17</v>
      </c>
      <c r="CW67" s="182">
        <v>43798</v>
      </c>
      <c r="CX67" s="192" t="s">
        <v>2965</v>
      </c>
      <c r="CY67" s="189" t="s">
        <v>17</v>
      </c>
      <c r="CZ67" s="189" t="s">
        <v>17</v>
      </c>
      <c r="DA67" s="189" t="s">
        <v>17</v>
      </c>
      <c r="DB67" s="189" t="s">
        <v>17</v>
      </c>
      <c r="DC67" s="189" t="s">
        <v>2968</v>
      </c>
      <c r="DD67" s="189" t="s">
        <v>17</v>
      </c>
      <c r="DE67" s="195">
        <v>44467</v>
      </c>
      <c r="DF67" s="191" t="s">
        <v>2966</v>
      </c>
      <c r="DG67" s="181">
        <v>128615000</v>
      </c>
      <c r="DH67" s="185" t="s">
        <v>2917</v>
      </c>
      <c r="DI67" s="185" t="s">
        <v>22</v>
      </c>
      <c r="DJ67" s="185">
        <v>3</v>
      </c>
      <c r="DK67" s="185" t="s">
        <v>2928</v>
      </c>
      <c r="DL67" s="185" t="s">
        <v>2927</v>
      </c>
      <c r="DM67" s="182">
        <v>44467</v>
      </c>
      <c r="DN67" s="192" t="s">
        <v>2967</v>
      </c>
      <c r="DO67" s="189">
        <v>357000</v>
      </c>
      <c r="DP67" s="192" t="s">
        <v>2926</v>
      </c>
      <c r="DQ67" s="192" t="s">
        <v>22</v>
      </c>
      <c r="DR67" s="192">
        <v>3</v>
      </c>
      <c r="DS67" s="192" t="s">
        <v>2933</v>
      </c>
      <c r="DT67" s="192" t="s">
        <v>2918</v>
      </c>
      <c r="DU67" s="193">
        <v>44467</v>
      </c>
      <c r="DV67" s="191" t="s">
        <v>2969</v>
      </c>
      <c r="DW67" s="181" t="s">
        <v>17</v>
      </c>
      <c r="DX67" s="185" t="s">
        <v>17</v>
      </c>
      <c r="DY67" s="185" t="s">
        <v>17</v>
      </c>
      <c r="DZ67" s="185" t="s">
        <v>17</v>
      </c>
      <c r="EA67" s="185" t="s">
        <v>2968</v>
      </c>
      <c r="EB67" s="185" t="s">
        <v>17</v>
      </c>
      <c r="EC67" s="182">
        <v>44467</v>
      </c>
      <c r="ED67" s="192" t="s">
        <v>2971</v>
      </c>
      <c r="EE67" s="189" t="s">
        <v>17</v>
      </c>
      <c r="EF67" s="192" t="s">
        <v>17</v>
      </c>
      <c r="EG67" s="192" t="s">
        <v>17</v>
      </c>
      <c r="EH67" s="192" t="s">
        <v>17</v>
      </c>
      <c r="EI67" s="192" t="s">
        <v>2970</v>
      </c>
      <c r="EJ67" s="192" t="s">
        <v>17</v>
      </c>
      <c r="EK67" s="193">
        <v>44467</v>
      </c>
      <c r="EL67" s="191" t="s">
        <v>2973</v>
      </c>
      <c r="EM67" s="181" t="s">
        <v>17</v>
      </c>
      <c r="EN67" s="185" t="s">
        <v>17</v>
      </c>
      <c r="EO67" s="185" t="s">
        <v>17</v>
      </c>
      <c r="EP67" s="185" t="s">
        <v>17</v>
      </c>
      <c r="EQ67" s="185" t="s">
        <v>2972</v>
      </c>
      <c r="ER67" s="185" t="s">
        <v>17</v>
      </c>
      <c r="ES67" s="182">
        <v>44467</v>
      </c>
      <c r="ET67" s="192" t="s">
        <v>2082</v>
      </c>
      <c r="EU67" s="192">
        <v>3714</v>
      </c>
      <c r="EV67" s="192" t="s">
        <v>2074</v>
      </c>
      <c r="EW67" s="192" t="s">
        <v>22</v>
      </c>
      <c r="EX67" s="192">
        <v>3</v>
      </c>
      <c r="EY67" s="192" t="s">
        <v>2076</v>
      </c>
      <c r="EZ67" s="192" t="s">
        <v>2075</v>
      </c>
      <c r="FA67" s="193">
        <v>44224</v>
      </c>
      <c r="FB67" s="191" t="s">
        <v>1321</v>
      </c>
      <c r="FC67" s="185">
        <v>4</v>
      </c>
      <c r="FD67" s="185" t="s">
        <v>17</v>
      </c>
      <c r="FE67" s="185" t="s">
        <v>17</v>
      </c>
      <c r="FF67" s="185" t="s">
        <v>17</v>
      </c>
      <c r="FG67" s="185" t="s">
        <v>1320</v>
      </c>
      <c r="FH67" s="185" t="s">
        <v>17</v>
      </c>
      <c r="FI67" s="182">
        <v>43798</v>
      </c>
      <c r="FJ67" s="191" t="s">
        <v>1323</v>
      </c>
      <c r="FK67" s="192" t="s">
        <v>17</v>
      </c>
      <c r="FL67" s="192" t="s">
        <v>17</v>
      </c>
      <c r="FM67" s="192" t="s">
        <v>17</v>
      </c>
      <c r="FN67" s="192" t="s">
        <v>17</v>
      </c>
      <c r="FO67" s="192" t="s">
        <v>17</v>
      </c>
      <c r="FP67" s="189" t="s">
        <v>17</v>
      </c>
      <c r="FQ67" s="190">
        <v>43798</v>
      </c>
      <c r="FR67" s="191" t="s">
        <v>1324</v>
      </c>
      <c r="FS67" s="185" t="s">
        <v>17</v>
      </c>
      <c r="FT67" s="185" t="s">
        <v>17</v>
      </c>
      <c r="FU67" s="185" t="s">
        <v>17</v>
      </c>
      <c r="FV67" s="185" t="s">
        <v>17</v>
      </c>
      <c r="FW67" s="185" t="s">
        <v>17</v>
      </c>
      <c r="FX67" s="185" t="s">
        <v>17</v>
      </c>
      <c r="FY67" s="182">
        <v>43798</v>
      </c>
      <c r="FZ67" s="192" t="s">
        <v>3031</v>
      </c>
      <c r="GA67" s="192">
        <v>0</v>
      </c>
      <c r="GB67" s="192" t="s">
        <v>2484</v>
      </c>
      <c r="GC67" s="192" t="s">
        <v>25</v>
      </c>
      <c r="GD67" s="192">
        <v>2</v>
      </c>
      <c r="GE67" s="192" t="s">
        <v>17</v>
      </c>
      <c r="GF67" s="192" t="s">
        <v>17</v>
      </c>
      <c r="GG67" s="193">
        <v>44488</v>
      </c>
      <c r="GH67" s="191" t="s">
        <v>3037</v>
      </c>
      <c r="GI67" s="185">
        <v>2</v>
      </c>
      <c r="GJ67" s="185" t="s">
        <v>2484</v>
      </c>
      <c r="GK67" s="185" t="s">
        <v>25</v>
      </c>
      <c r="GL67" s="185">
        <v>2</v>
      </c>
      <c r="GM67" s="185" t="s">
        <v>17</v>
      </c>
      <c r="GN67" s="185" t="s">
        <v>17</v>
      </c>
      <c r="GO67" s="182">
        <v>44488</v>
      </c>
      <c r="GP67" s="192" t="s">
        <v>3032</v>
      </c>
      <c r="GQ67" s="192">
        <v>2</v>
      </c>
      <c r="GR67" s="192" t="s">
        <v>2484</v>
      </c>
      <c r="GS67" s="192" t="s">
        <v>25</v>
      </c>
      <c r="GT67" s="192">
        <v>2</v>
      </c>
      <c r="GU67" s="192" t="s">
        <v>17</v>
      </c>
      <c r="GV67" s="192" t="s">
        <v>17</v>
      </c>
      <c r="GW67" s="193">
        <v>44488</v>
      </c>
      <c r="GX67" s="191" t="s">
        <v>3038</v>
      </c>
      <c r="GY67" s="185">
        <v>0</v>
      </c>
      <c r="GZ67" s="185" t="s">
        <v>2484</v>
      </c>
      <c r="HA67" s="185" t="s">
        <v>25</v>
      </c>
      <c r="HB67" s="185">
        <v>2</v>
      </c>
      <c r="HC67" s="185" t="s">
        <v>17</v>
      </c>
      <c r="HD67" s="185" t="s">
        <v>17</v>
      </c>
      <c r="HE67" s="182">
        <v>44488</v>
      </c>
      <c r="HF67" s="192" t="s">
        <v>3030</v>
      </c>
      <c r="HG67" s="192">
        <v>2</v>
      </c>
      <c r="HH67" s="192" t="s">
        <v>2484</v>
      </c>
      <c r="HI67" s="192" t="s">
        <v>25</v>
      </c>
      <c r="HJ67" s="192">
        <v>2</v>
      </c>
      <c r="HK67" s="192" t="s">
        <v>17</v>
      </c>
      <c r="HL67" s="192" t="s">
        <v>17</v>
      </c>
      <c r="HM67" s="193">
        <v>44488</v>
      </c>
      <c r="HN67" s="191" t="s">
        <v>3036</v>
      </c>
      <c r="HO67" s="185">
        <v>2</v>
      </c>
      <c r="HP67" s="185" t="s">
        <v>2484</v>
      </c>
      <c r="HQ67" s="185" t="s">
        <v>25</v>
      </c>
      <c r="HR67" s="185">
        <v>2</v>
      </c>
      <c r="HS67" s="185" t="s">
        <v>17</v>
      </c>
      <c r="HT67" s="185" t="s">
        <v>17</v>
      </c>
      <c r="HU67" s="182">
        <v>44488</v>
      </c>
      <c r="HV67" s="192" t="s">
        <v>3033</v>
      </c>
      <c r="HW67" s="192">
        <v>1</v>
      </c>
      <c r="HX67" s="192" t="s">
        <v>2484</v>
      </c>
      <c r="HY67" s="192" t="s">
        <v>25</v>
      </c>
      <c r="HZ67" s="192">
        <v>2</v>
      </c>
      <c r="IA67" s="192" t="s">
        <v>17</v>
      </c>
      <c r="IB67" s="192" t="s">
        <v>17</v>
      </c>
      <c r="IC67" s="193">
        <v>44488</v>
      </c>
      <c r="ID67" s="191" t="s">
        <v>3035</v>
      </c>
      <c r="IE67" s="185">
        <v>0</v>
      </c>
      <c r="IF67" s="185" t="s">
        <v>2484</v>
      </c>
      <c r="IG67" s="185" t="s">
        <v>25</v>
      </c>
      <c r="IH67" s="185">
        <v>2</v>
      </c>
      <c r="II67" s="185" t="s">
        <v>17</v>
      </c>
      <c r="IJ67" s="185" t="s">
        <v>17</v>
      </c>
      <c r="IK67" s="182">
        <v>44488</v>
      </c>
      <c r="IL67" s="192" t="s">
        <v>3034</v>
      </c>
      <c r="IM67" s="192">
        <v>3</v>
      </c>
      <c r="IN67" s="192" t="s">
        <v>2484</v>
      </c>
      <c r="IO67" s="192" t="s">
        <v>25</v>
      </c>
      <c r="IP67" s="192">
        <v>2</v>
      </c>
      <c r="IQ67" s="192" t="s">
        <v>17</v>
      </c>
      <c r="IR67" s="192" t="s">
        <v>17</v>
      </c>
      <c r="IS67" s="193">
        <v>44488</v>
      </c>
    </row>
    <row r="68" spans="1:253" s="187" customFormat="1" ht="13" customHeight="1" x14ac:dyDescent="0.25">
      <c r="A68" s="187" t="s">
        <v>1325</v>
      </c>
      <c r="B68" s="187" t="s">
        <v>8521</v>
      </c>
      <c r="C68" s="187" t="s">
        <v>1326</v>
      </c>
      <c r="D68" s="187" t="s">
        <v>1308</v>
      </c>
      <c r="E68" s="187" t="s">
        <v>8115</v>
      </c>
      <c r="F68" s="187" t="s">
        <v>2979</v>
      </c>
      <c r="G68" s="180">
        <v>124227000</v>
      </c>
      <c r="H68" s="181" t="s">
        <v>2917</v>
      </c>
      <c r="I68" s="181" t="s">
        <v>25</v>
      </c>
      <c r="J68" s="181">
        <v>2</v>
      </c>
      <c r="K68" s="181" t="s">
        <v>2978</v>
      </c>
      <c r="L68" s="181" t="s">
        <v>2918</v>
      </c>
      <c r="M68" s="182">
        <v>44467</v>
      </c>
      <c r="N68" s="191" t="s">
        <v>2980</v>
      </c>
      <c r="O68" s="183">
        <v>1964375</v>
      </c>
      <c r="P68" s="183" t="s">
        <v>2917</v>
      </c>
      <c r="Q68" s="183" t="s">
        <v>25</v>
      </c>
      <c r="R68" s="183">
        <v>2</v>
      </c>
      <c r="S68" s="183" t="s">
        <v>2922</v>
      </c>
      <c r="T68" s="183" t="s">
        <v>2921</v>
      </c>
      <c r="U68" s="184">
        <v>44467</v>
      </c>
      <c r="V68" s="191" t="s">
        <v>5106</v>
      </c>
      <c r="W68" s="181">
        <v>129673000</v>
      </c>
      <c r="X68" s="181" t="s">
        <v>5104</v>
      </c>
      <c r="Y68" s="181" t="s">
        <v>25</v>
      </c>
      <c r="Z68" s="181">
        <v>2</v>
      </c>
      <c r="AA68" s="181" t="s">
        <v>2924</v>
      </c>
      <c r="AB68" s="181" t="s">
        <v>5105</v>
      </c>
      <c r="AC68" s="182">
        <v>44609</v>
      </c>
      <c r="AD68" s="191" t="s">
        <v>5109</v>
      </c>
      <c r="AE68" s="189">
        <v>795000</v>
      </c>
      <c r="AF68" s="189" t="s">
        <v>5107</v>
      </c>
      <c r="AG68" s="189" t="s">
        <v>25</v>
      </c>
      <c r="AH68" s="189">
        <v>2</v>
      </c>
      <c r="AI68" s="189" t="s">
        <v>2928</v>
      </c>
      <c r="AJ68" s="189" t="s">
        <v>5108</v>
      </c>
      <c r="AK68" s="190">
        <v>44609</v>
      </c>
      <c r="AL68" s="191" t="s">
        <v>2981</v>
      </c>
      <c r="AM68" s="181">
        <v>82000</v>
      </c>
      <c r="AN68" s="181" t="s">
        <v>2939</v>
      </c>
      <c r="AO68" s="181" t="s">
        <v>22</v>
      </c>
      <c r="AP68" s="181">
        <v>3</v>
      </c>
      <c r="AQ68" s="181" t="s">
        <v>2941</v>
      </c>
      <c r="AR68" s="181" t="s">
        <v>2940</v>
      </c>
      <c r="AS68" s="182">
        <v>44467</v>
      </c>
      <c r="AT68" s="192" t="s">
        <v>2986</v>
      </c>
      <c r="AU68" s="189" t="s">
        <v>17</v>
      </c>
      <c r="AV68" s="189" t="s">
        <v>17</v>
      </c>
      <c r="AW68" s="189" t="s">
        <v>17</v>
      </c>
      <c r="AX68" s="189" t="s">
        <v>17</v>
      </c>
      <c r="AY68" s="189" t="s">
        <v>2984</v>
      </c>
      <c r="AZ68" s="189" t="s">
        <v>17</v>
      </c>
      <c r="BA68" s="190">
        <v>44467</v>
      </c>
      <c r="BB68" s="191" t="s">
        <v>2985</v>
      </c>
      <c r="BC68" s="181" t="s">
        <v>17</v>
      </c>
      <c r="BD68" s="181" t="s">
        <v>17</v>
      </c>
      <c r="BE68" s="181" t="s">
        <v>17</v>
      </c>
      <c r="BF68" s="181" t="s">
        <v>17</v>
      </c>
      <c r="BG68" s="181" t="s">
        <v>2984</v>
      </c>
      <c r="BH68" s="181" t="s">
        <v>17</v>
      </c>
      <c r="BI68" s="182">
        <v>44467</v>
      </c>
      <c r="BJ68" s="192" t="s">
        <v>2982</v>
      </c>
      <c r="BK68" s="192">
        <v>301</v>
      </c>
      <c r="BL68" s="192" t="s">
        <v>2943</v>
      </c>
      <c r="BM68" s="192" t="s">
        <v>25</v>
      </c>
      <c r="BN68" s="192">
        <v>2</v>
      </c>
      <c r="BO68" s="192" t="s">
        <v>2945</v>
      </c>
      <c r="BP68" s="189" t="s">
        <v>2944</v>
      </c>
      <c r="BQ68" s="193">
        <v>44467</v>
      </c>
      <c r="BR68" s="191" t="s">
        <v>1327</v>
      </c>
      <c r="BS68" s="185" t="s">
        <v>17</v>
      </c>
      <c r="BT68" s="185" t="s">
        <v>17</v>
      </c>
      <c r="BU68" s="185" t="s">
        <v>17</v>
      </c>
      <c r="BV68" s="185" t="s">
        <v>17</v>
      </c>
      <c r="BW68" s="185" t="s">
        <v>17</v>
      </c>
      <c r="BX68" s="185" t="s">
        <v>17</v>
      </c>
      <c r="BY68" s="182">
        <v>43798</v>
      </c>
      <c r="BZ68" s="192" t="s">
        <v>1328</v>
      </c>
      <c r="CA68" s="192" t="s">
        <v>17</v>
      </c>
      <c r="CB68" s="192" t="s">
        <v>17</v>
      </c>
      <c r="CC68" s="192" t="s">
        <v>17</v>
      </c>
      <c r="CD68" s="192" t="s">
        <v>17</v>
      </c>
      <c r="CE68" s="192" t="s">
        <v>17</v>
      </c>
      <c r="CF68" s="192" t="s">
        <v>17</v>
      </c>
      <c r="CG68" s="193">
        <v>43798</v>
      </c>
      <c r="CH68" s="191" t="s">
        <v>9131</v>
      </c>
      <c r="CI68" s="192" t="e">
        <v>#N/A</v>
      </c>
      <c r="CJ68" s="192" t="e">
        <v>#N/A</v>
      </c>
      <c r="CK68" s="192" t="e">
        <v>#N/A</v>
      </c>
      <c r="CL68" s="192" t="e">
        <v>#N/A</v>
      </c>
      <c r="CM68" s="192" t="e">
        <v>#N/A</v>
      </c>
      <c r="CN68" s="192" t="e">
        <v>#N/A</v>
      </c>
      <c r="CO68" s="194" t="e">
        <v>#N/A</v>
      </c>
      <c r="CP68" s="192" t="s">
        <v>1329</v>
      </c>
      <c r="CQ68" s="185" t="s">
        <v>17</v>
      </c>
      <c r="CR68" s="185" t="s">
        <v>17</v>
      </c>
      <c r="CS68" s="185" t="s">
        <v>17</v>
      </c>
      <c r="CT68" s="185" t="s">
        <v>17</v>
      </c>
      <c r="CU68" s="185" t="s">
        <v>17</v>
      </c>
      <c r="CV68" s="185" t="s">
        <v>17</v>
      </c>
      <c r="CW68" s="182">
        <v>43798</v>
      </c>
      <c r="CX68" s="192" t="s">
        <v>5111</v>
      </c>
      <c r="CY68" s="189">
        <v>56000</v>
      </c>
      <c r="CZ68" s="189" t="s">
        <v>5083</v>
      </c>
      <c r="DA68" s="189" t="s">
        <v>22</v>
      </c>
      <c r="DB68" s="189">
        <v>3</v>
      </c>
      <c r="DC68" s="189" t="s">
        <v>5110</v>
      </c>
      <c r="DD68" s="189" t="s">
        <v>5061</v>
      </c>
      <c r="DE68" s="195">
        <v>44609</v>
      </c>
      <c r="DF68" s="191" t="s">
        <v>5112</v>
      </c>
      <c r="DG68" s="181">
        <v>128878000</v>
      </c>
      <c r="DH68" s="185" t="s">
        <v>5083</v>
      </c>
      <c r="DI68" s="185" t="s">
        <v>22</v>
      </c>
      <c r="DJ68" s="185">
        <v>3</v>
      </c>
      <c r="DK68" s="185" t="s">
        <v>5081</v>
      </c>
      <c r="DL68" s="185" t="s">
        <v>5061</v>
      </c>
      <c r="DM68" s="182">
        <v>44609</v>
      </c>
      <c r="DN68" s="192" t="s">
        <v>5113</v>
      </c>
      <c r="DO68" s="189">
        <v>739000</v>
      </c>
      <c r="DP68" s="192" t="s">
        <v>5083</v>
      </c>
      <c r="DQ68" s="192" t="s">
        <v>22</v>
      </c>
      <c r="DR68" s="192">
        <v>3</v>
      </c>
      <c r="DS68" s="192" t="s">
        <v>5084</v>
      </c>
      <c r="DT68" s="192" t="s">
        <v>5061</v>
      </c>
      <c r="DU68" s="193">
        <v>44609</v>
      </c>
      <c r="DV68" s="191" t="s">
        <v>5114</v>
      </c>
      <c r="DW68" s="181">
        <v>56000</v>
      </c>
      <c r="DX68" s="185" t="s">
        <v>5083</v>
      </c>
      <c r="DY68" s="185" t="s">
        <v>22</v>
      </c>
      <c r="DZ68" s="185">
        <v>3</v>
      </c>
      <c r="EA68" s="185" t="s">
        <v>5110</v>
      </c>
      <c r="EB68" s="185" t="s">
        <v>5061</v>
      </c>
      <c r="EC68" s="182">
        <v>44609</v>
      </c>
      <c r="ED68" s="192" t="s">
        <v>5115</v>
      </c>
      <c r="EE68" s="189">
        <v>0</v>
      </c>
      <c r="EF68" s="192" t="s">
        <v>17</v>
      </c>
      <c r="EG68" s="192" t="s">
        <v>22</v>
      </c>
      <c r="EH68" s="192">
        <v>3</v>
      </c>
      <c r="EI68" s="192" t="s">
        <v>5071</v>
      </c>
      <c r="EJ68" s="192" t="s">
        <v>17</v>
      </c>
      <c r="EK68" s="193">
        <v>44609</v>
      </c>
      <c r="EL68" s="191" t="s">
        <v>5116</v>
      </c>
      <c r="EM68" s="181">
        <v>0</v>
      </c>
      <c r="EN68" s="185" t="s">
        <v>17</v>
      </c>
      <c r="EO68" s="185" t="s">
        <v>22</v>
      </c>
      <c r="EP68" s="185">
        <v>3</v>
      </c>
      <c r="EQ68" s="185" t="s">
        <v>5071</v>
      </c>
      <c r="ER68" s="185" t="s">
        <v>17</v>
      </c>
      <c r="ES68" s="182">
        <v>44609</v>
      </c>
      <c r="ET68" s="192" t="s">
        <v>2083</v>
      </c>
      <c r="EU68" s="192">
        <v>3714</v>
      </c>
      <c r="EV68" s="192" t="s">
        <v>2074</v>
      </c>
      <c r="EW68" s="192" t="s">
        <v>22</v>
      </c>
      <c r="EX68" s="192">
        <v>3</v>
      </c>
      <c r="EY68" s="192" t="s">
        <v>2076</v>
      </c>
      <c r="EZ68" s="192" t="s">
        <v>2075</v>
      </c>
      <c r="FA68" s="193">
        <v>44224</v>
      </c>
      <c r="FB68" s="191" t="s">
        <v>2983</v>
      </c>
      <c r="FC68" s="185">
        <v>3</v>
      </c>
      <c r="FD68" s="185" t="s">
        <v>2926</v>
      </c>
      <c r="FE68" s="185" t="s">
        <v>22</v>
      </c>
      <c r="FF68" s="185">
        <v>3</v>
      </c>
      <c r="FG68" s="185" t="s">
        <v>2947</v>
      </c>
      <c r="FH68" s="185" t="s">
        <v>2927</v>
      </c>
      <c r="FI68" s="182">
        <v>44467</v>
      </c>
      <c r="FJ68" s="191" t="s">
        <v>1330</v>
      </c>
      <c r="FK68" s="192" t="s">
        <v>17</v>
      </c>
      <c r="FL68" s="192" t="s">
        <v>17</v>
      </c>
      <c r="FM68" s="192" t="s">
        <v>17</v>
      </c>
      <c r="FN68" s="192" t="s">
        <v>17</v>
      </c>
      <c r="FO68" s="192" t="s">
        <v>17</v>
      </c>
      <c r="FP68" s="189" t="s">
        <v>17</v>
      </c>
      <c r="FQ68" s="190">
        <v>43798</v>
      </c>
      <c r="FR68" s="191" t="s">
        <v>1331</v>
      </c>
      <c r="FS68" s="185" t="s">
        <v>17</v>
      </c>
      <c r="FT68" s="185" t="s">
        <v>17</v>
      </c>
      <c r="FU68" s="185" t="s">
        <v>17</v>
      </c>
      <c r="FV68" s="185" t="s">
        <v>17</v>
      </c>
      <c r="FW68" s="185" t="s">
        <v>17</v>
      </c>
      <c r="FX68" s="185" t="s">
        <v>17</v>
      </c>
      <c r="FY68" s="182">
        <v>43798</v>
      </c>
      <c r="FZ68" s="192" t="s">
        <v>3132</v>
      </c>
      <c r="GA68" s="192">
        <v>0</v>
      </c>
      <c r="GB68" s="192" t="s">
        <v>2484</v>
      </c>
      <c r="GC68" s="192" t="s">
        <v>25</v>
      </c>
      <c r="GD68" s="192">
        <v>2</v>
      </c>
      <c r="GE68" s="192" t="s">
        <v>17</v>
      </c>
      <c r="GF68" s="192" t="s">
        <v>17</v>
      </c>
      <c r="GG68" s="193">
        <v>44489</v>
      </c>
      <c r="GH68" s="191" t="s">
        <v>3138</v>
      </c>
      <c r="GI68" s="185">
        <v>2</v>
      </c>
      <c r="GJ68" s="185" t="s">
        <v>2484</v>
      </c>
      <c r="GK68" s="185" t="s">
        <v>25</v>
      </c>
      <c r="GL68" s="185">
        <v>2</v>
      </c>
      <c r="GM68" s="185" t="s">
        <v>17</v>
      </c>
      <c r="GN68" s="185" t="s">
        <v>17</v>
      </c>
      <c r="GO68" s="182">
        <v>44489</v>
      </c>
      <c r="GP68" s="192" t="s">
        <v>3133</v>
      </c>
      <c r="GQ68" s="192">
        <v>2</v>
      </c>
      <c r="GR68" s="192" t="s">
        <v>2484</v>
      </c>
      <c r="GS68" s="192" t="s">
        <v>25</v>
      </c>
      <c r="GT68" s="192">
        <v>2</v>
      </c>
      <c r="GU68" s="192" t="s">
        <v>17</v>
      </c>
      <c r="GV68" s="192" t="s">
        <v>17</v>
      </c>
      <c r="GW68" s="193">
        <v>44489</v>
      </c>
      <c r="GX68" s="191" t="s">
        <v>3139</v>
      </c>
      <c r="GY68" s="185">
        <v>0</v>
      </c>
      <c r="GZ68" s="185" t="s">
        <v>2484</v>
      </c>
      <c r="HA68" s="185" t="s">
        <v>25</v>
      </c>
      <c r="HB68" s="185">
        <v>2</v>
      </c>
      <c r="HC68" s="185" t="s">
        <v>17</v>
      </c>
      <c r="HD68" s="185" t="s">
        <v>17</v>
      </c>
      <c r="HE68" s="182">
        <v>44489</v>
      </c>
      <c r="HF68" s="192" t="s">
        <v>3131</v>
      </c>
      <c r="HG68" s="192">
        <v>2</v>
      </c>
      <c r="HH68" s="192" t="s">
        <v>2484</v>
      </c>
      <c r="HI68" s="192" t="s">
        <v>25</v>
      </c>
      <c r="HJ68" s="192">
        <v>2</v>
      </c>
      <c r="HK68" s="192" t="s">
        <v>17</v>
      </c>
      <c r="HL68" s="192" t="s">
        <v>17</v>
      </c>
      <c r="HM68" s="193">
        <v>44489</v>
      </c>
      <c r="HN68" s="191" t="s">
        <v>3137</v>
      </c>
      <c r="HO68" s="185">
        <v>2</v>
      </c>
      <c r="HP68" s="185" t="s">
        <v>2484</v>
      </c>
      <c r="HQ68" s="185" t="s">
        <v>25</v>
      </c>
      <c r="HR68" s="185">
        <v>2</v>
      </c>
      <c r="HS68" s="185" t="s">
        <v>17</v>
      </c>
      <c r="HT68" s="185" t="s">
        <v>17</v>
      </c>
      <c r="HU68" s="182">
        <v>44489</v>
      </c>
      <c r="HV68" s="192" t="s">
        <v>3134</v>
      </c>
      <c r="HW68" s="192">
        <v>1</v>
      </c>
      <c r="HX68" s="192" t="s">
        <v>2484</v>
      </c>
      <c r="HY68" s="192" t="s">
        <v>25</v>
      </c>
      <c r="HZ68" s="192">
        <v>2</v>
      </c>
      <c r="IA68" s="192" t="s">
        <v>17</v>
      </c>
      <c r="IB68" s="192" t="s">
        <v>17</v>
      </c>
      <c r="IC68" s="193">
        <v>44489</v>
      </c>
      <c r="ID68" s="191" t="s">
        <v>3136</v>
      </c>
      <c r="IE68" s="185">
        <v>0</v>
      </c>
      <c r="IF68" s="185" t="s">
        <v>2484</v>
      </c>
      <c r="IG68" s="185" t="s">
        <v>25</v>
      </c>
      <c r="IH68" s="185">
        <v>2</v>
      </c>
      <c r="II68" s="185" t="s">
        <v>17</v>
      </c>
      <c r="IJ68" s="185" t="s">
        <v>17</v>
      </c>
      <c r="IK68" s="182">
        <v>44489</v>
      </c>
      <c r="IL68" s="192" t="s">
        <v>3135</v>
      </c>
      <c r="IM68" s="192">
        <v>2</v>
      </c>
      <c r="IN68" s="192" t="s">
        <v>2484</v>
      </c>
      <c r="IO68" s="192" t="s">
        <v>25</v>
      </c>
      <c r="IP68" s="192">
        <v>2</v>
      </c>
      <c r="IQ68" s="192" t="s">
        <v>17</v>
      </c>
      <c r="IR68" s="192" t="s">
        <v>17</v>
      </c>
      <c r="IS68" s="193">
        <v>44489</v>
      </c>
    </row>
    <row r="69" spans="1:253" s="187" customFormat="1" ht="13" customHeight="1" x14ac:dyDescent="0.25">
      <c r="A69" s="187" t="s">
        <v>13</v>
      </c>
      <c r="B69" s="187" t="s">
        <v>8495</v>
      </c>
      <c r="C69" s="187" t="s">
        <v>14</v>
      </c>
      <c r="D69" s="187" t="s">
        <v>15</v>
      </c>
      <c r="E69" s="187" t="s">
        <v>8120</v>
      </c>
      <c r="F69" s="187" t="s">
        <v>2238</v>
      </c>
      <c r="G69" s="180">
        <v>20402000</v>
      </c>
      <c r="H69" s="181" t="s">
        <v>2235</v>
      </c>
      <c r="I69" s="181" t="s">
        <v>25</v>
      </c>
      <c r="J69" s="181">
        <v>2</v>
      </c>
      <c r="K69" s="181" t="s">
        <v>2237</v>
      </c>
      <c r="L69" s="181" t="s">
        <v>2236</v>
      </c>
      <c r="M69" s="182">
        <v>44267</v>
      </c>
      <c r="N69" s="191" t="s">
        <v>1789</v>
      </c>
      <c r="O69" s="183">
        <v>1220190</v>
      </c>
      <c r="P69" s="183" t="s">
        <v>1783</v>
      </c>
      <c r="Q69" s="183" t="s">
        <v>50</v>
      </c>
      <c r="R69" s="183">
        <v>1</v>
      </c>
      <c r="S69" s="183" t="s">
        <v>1788</v>
      </c>
      <c r="T69" s="183" t="s">
        <v>1787</v>
      </c>
      <c r="U69" s="184">
        <v>44109</v>
      </c>
      <c r="V69" s="191" t="s">
        <v>2240</v>
      </c>
      <c r="W69" s="181">
        <v>20402000</v>
      </c>
      <c r="X69" s="181" t="s">
        <v>2235</v>
      </c>
      <c r="Y69" s="181" t="s">
        <v>25</v>
      </c>
      <c r="Z69" s="181">
        <v>2</v>
      </c>
      <c r="AA69" s="181" t="s">
        <v>2239</v>
      </c>
      <c r="AB69" s="181" t="s">
        <v>2236</v>
      </c>
      <c r="AC69" s="182">
        <v>44267</v>
      </c>
      <c r="AD69" s="191" t="s">
        <v>2244</v>
      </c>
      <c r="AE69" s="189">
        <v>11712000</v>
      </c>
      <c r="AF69" s="189" t="s">
        <v>2241</v>
      </c>
      <c r="AG69" s="189" t="s">
        <v>25</v>
      </c>
      <c r="AH69" s="189">
        <v>2</v>
      </c>
      <c r="AI69" s="189" t="s">
        <v>2243</v>
      </c>
      <c r="AJ69" s="189" t="s">
        <v>2242</v>
      </c>
      <c r="AK69" s="190">
        <v>44267</v>
      </c>
      <c r="AL69" s="191" t="s">
        <v>5465</v>
      </c>
      <c r="AM69" s="181">
        <v>1147000</v>
      </c>
      <c r="AN69" s="181" t="s">
        <v>5459</v>
      </c>
      <c r="AO69" s="181" t="s">
        <v>50</v>
      </c>
      <c r="AP69" s="181">
        <v>1</v>
      </c>
      <c r="AQ69" s="181" t="s">
        <v>5464</v>
      </c>
      <c r="AR69" s="181" t="s">
        <v>5463</v>
      </c>
      <c r="AS69" s="182">
        <v>44620</v>
      </c>
      <c r="AT69" s="192" t="s">
        <v>1229</v>
      </c>
      <c r="AU69" s="189" t="s">
        <v>17</v>
      </c>
      <c r="AV69" s="189" t="s">
        <v>17</v>
      </c>
      <c r="AW69" s="189" t="s">
        <v>17</v>
      </c>
      <c r="AX69" s="189" t="s">
        <v>17</v>
      </c>
      <c r="AY69" s="189" t="s">
        <v>1228</v>
      </c>
      <c r="AZ69" s="189" t="s">
        <v>17</v>
      </c>
      <c r="BA69" s="190">
        <v>43707</v>
      </c>
      <c r="BB69" s="191" t="s">
        <v>1084</v>
      </c>
      <c r="BC69" s="181">
        <v>44056</v>
      </c>
      <c r="BD69" s="181" t="s">
        <v>1082</v>
      </c>
      <c r="BE69" s="181" t="s">
        <v>22</v>
      </c>
      <c r="BF69" s="181">
        <v>3</v>
      </c>
      <c r="BG69" s="181">
        <v>0</v>
      </c>
      <c r="BH69" s="181" t="s">
        <v>1083</v>
      </c>
      <c r="BI69" s="182">
        <v>43642</v>
      </c>
      <c r="BJ69" s="192" t="s">
        <v>5468</v>
      </c>
      <c r="BK69" s="192">
        <v>1047</v>
      </c>
      <c r="BL69" s="192" t="s">
        <v>5466</v>
      </c>
      <c r="BM69" s="192" t="s">
        <v>50</v>
      </c>
      <c r="BN69" s="192">
        <v>1</v>
      </c>
      <c r="BO69" s="192" t="s">
        <v>5467</v>
      </c>
      <c r="BP69" s="189" t="s">
        <v>2316</v>
      </c>
      <c r="BQ69" s="193">
        <v>44620</v>
      </c>
      <c r="BR69" s="191" t="s">
        <v>19</v>
      </c>
      <c r="BS69" s="185" t="s">
        <v>17</v>
      </c>
      <c r="BT69" s="185">
        <v>0</v>
      </c>
      <c r="BU69" s="185" t="s">
        <v>17</v>
      </c>
      <c r="BV69" s="185" t="s">
        <v>17</v>
      </c>
      <c r="BW69" s="185" t="s">
        <v>18</v>
      </c>
      <c r="BX69" s="185">
        <v>0</v>
      </c>
      <c r="BY69" s="182">
        <v>43489</v>
      </c>
      <c r="BZ69" s="192" t="s">
        <v>23</v>
      </c>
      <c r="CA69" s="192">
        <v>1</v>
      </c>
      <c r="CB69" s="192" t="s">
        <v>13</v>
      </c>
      <c r="CC69" s="192" t="s">
        <v>22</v>
      </c>
      <c r="CD69" s="192">
        <v>3</v>
      </c>
      <c r="CE69" s="192" t="s">
        <v>13</v>
      </c>
      <c r="CF69" s="192" t="s">
        <v>14</v>
      </c>
      <c r="CG69" s="193">
        <v>43489</v>
      </c>
      <c r="CH69" s="191" t="s">
        <v>9132</v>
      </c>
      <c r="CI69" s="192" t="e">
        <v>#N/A</v>
      </c>
      <c r="CJ69" s="192" t="e">
        <v>#N/A</v>
      </c>
      <c r="CK69" s="192" t="e">
        <v>#N/A</v>
      </c>
      <c r="CL69" s="192" t="e">
        <v>#N/A</v>
      </c>
      <c r="CM69" s="192" t="e">
        <v>#N/A</v>
      </c>
      <c r="CN69" s="192" t="e">
        <v>#N/A</v>
      </c>
      <c r="CO69" s="194" t="e">
        <v>#N/A</v>
      </c>
      <c r="CP69" s="192" t="s">
        <v>29</v>
      </c>
      <c r="CQ69" s="185" t="s">
        <v>17</v>
      </c>
      <c r="CR69" s="185">
        <v>0</v>
      </c>
      <c r="CS69" s="185" t="s">
        <v>17</v>
      </c>
      <c r="CT69" s="185" t="s">
        <v>17</v>
      </c>
      <c r="CU69" s="185" t="s">
        <v>18</v>
      </c>
      <c r="CV69" s="185">
        <v>0</v>
      </c>
      <c r="CW69" s="182">
        <v>43489</v>
      </c>
      <c r="CX69" s="192" t="s">
        <v>2246</v>
      </c>
      <c r="CY69" s="189">
        <v>5900000</v>
      </c>
      <c r="CZ69" s="189" t="s">
        <v>2241</v>
      </c>
      <c r="DA69" s="189" t="s">
        <v>25</v>
      </c>
      <c r="DB69" s="189">
        <v>2</v>
      </c>
      <c r="DC69" s="189" t="s">
        <v>2247</v>
      </c>
      <c r="DD69" s="189" t="s">
        <v>2242</v>
      </c>
      <c r="DE69" s="195">
        <v>44267</v>
      </c>
      <c r="DF69" s="191" t="s">
        <v>2248</v>
      </c>
      <c r="DG69" s="181">
        <v>8691000</v>
      </c>
      <c r="DH69" s="185" t="s">
        <v>2241</v>
      </c>
      <c r="DI69" s="185" t="s">
        <v>25</v>
      </c>
      <c r="DJ69" s="185">
        <v>2</v>
      </c>
      <c r="DK69" s="185" t="s">
        <v>2247</v>
      </c>
      <c r="DL69" s="185" t="s">
        <v>2242</v>
      </c>
      <c r="DM69" s="182">
        <v>44267</v>
      </c>
      <c r="DN69" s="192" t="s">
        <v>2249</v>
      </c>
      <c r="DO69" s="189">
        <v>5812000</v>
      </c>
      <c r="DP69" s="192" t="s">
        <v>2241</v>
      </c>
      <c r="DQ69" s="192" t="s">
        <v>25</v>
      </c>
      <c r="DR69" s="192">
        <v>2</v>
      </c>
      <c r="DS69" s="192" t="s">
        <v>2247</v>
      </c>
      <c r="DT69" s="192" t="s">
        <v>2242</v>
      </c>
      <c r="DU69" s="193">
        <v>44267</v>
      </c>
      <c r="DV69" s="191" t="s">
        <v>2250</v>
      </c>
      <c r="DW69" s="181">
        <v>3700000</v>
      </c>
      <c r="DX69" s="185" t="s">
        <v>2241</v>
      </c>
      <c r="DY69" s="185" t="s">
        <v>25</v>
      </c>
      <c r="DZ69" s="185">
        <v>2</v>
      </c>
      <c r="EA69" s="185" t="s">
        <v>2247</v>
      </c>
      <c r="EB69" s="185" t="s">
        <v>2242</v>
      </c>
      <c r="EC69" s="182">
        <v>44267</v>
      </c>
      <c r="ED69" s="192" t="s">
        <v>2251</v>
      </c>
      <c r="EE69" s="189">
        <v>2200000</v>
      </c>
      <c r="EF69" s="192" t="s">
        <v>2241</v>
      </c>
      <c r="EG69" s="192" t="s">
        <v>25</v>
      </c>
      <c r="EH69" s="192">
        <v>2</v>
      </c>
      <c r="EI69" s="192" t="s">
        <v>2247</v>
      </c>
      <c r="EJ69" s="192" t="s">
        <v>2242</v>
      </c>
      <c r="EK69" s="193">
        <v>44267</v>
      </c>
      <c r="EL69" s="191" t="s">
        <v>2252</v>
      </c>
      <c r="EM69" s="181">
        <v>0</v>
      </c>
      <c r="EN69" s="185" t="s">
        <v>2241</v>
      </c>
      <c r="EO69" s="185" t="s">
        <v>25</v>
      </c>
      <c r="EP69" s="185">
        <v>2</v>
      </c>
      <c r="EQ69" s="185" t="s">
        <v>2247</v>
      </c>
      <c r="ER69" s="185" t="s">
        <v>2242</v>
      </c>
      <c r="ES69" s="182">
        <v>44267</v>
      </c>
      <c r="ET69" s="192" t="s">
        <v>2356</v>
      </c>
      <c r="EU69" s="192">
        <v>974</v>
      </c>
      <c r="EV69" s="192" t="s">
        <v>2315</v>
      </c>
      <c r="EW69" s="192" t="s">
        <v>25</v>
      </c>
      <c r="EX69" s="192">
        <v>2</v>
      </c>
      <c r="EY69" s="192" t="s">
        <v>2355</v>
      </c>
      <c r="EZ69" s="192" t="s">
        <v>649</v>
      </c>
      <c r="FA69" s="193">
        <v>44281</v>
      </c>
      <c r="FB69" s="191" t="s">
        <v>27</v>
      </c>
      <c r="FC69" s="185">
        <v>5</v>
      </c>
      <c r="FD69" s="185">
        <v>0</v>
      </c>
      <c r="FE69" s="185" t="s">
        <v>25</v>
      </c>
      <c r="FF69" s="185">
        <v>2</v>
      </c>
      <c r="FG69" s="185" t="s">
        <v>26</v>
      </c>
      <c r="FH69" s="185">
        <v>0</v>
      </c>
      <c r="FI69" s="182">
        <v>43489</v>
      </c>
      <c r="FJ69" s="191" t="s">
        <v>31</v>
      </c>
      <c r="FK69" s="192" t="s">
        <v>17</v>
      </c>
      <c r="FL69" s="192">
        <v>0</v>
      </c>
      <c r="FM69" s="192" t="s">
        <v>17</v>
      </c>
      <c r="FN69" s="192" t="s">
        <v>17</v>
      </c>
      <c r="FO69" s="192" t="s">
        <v>18</v>
      </c>
      <c r="FP69" s="189">
        <v>0</v>
      </c>
      <c r="FQ69" s="190">
        <v>43489</v>
      </c>
      <c r="FR69" s="191" t="s">
        <v>33</v>
      </c>
      <c r="FS69" s="185" t="s">
        <v>17</v>
      </c>
      <c r="FT69" s="185">
        <v>0</v>
      </c>
      <c r="FU69" s="185" t="s">
        <v>17</v>
      </c>
      <c r="FV69" s="185" t="s">
        <v>17</v>
      </c>
      <c r="FW69" s="185" t="s">
        <v>18</v>
      </c>
      <c r="FX69" s="185">
        <v>0</v>
      </c>
      <c r="FY69" s="182">
        <v>43489</v>
      </c>
      <c r="FZ69" s="192" t="s">
        <v>3594</v>
      </c>
      <c r="GA69" s="192">
        <v>0</v>
      </c>
      <c r="GB69" s="192" t="s">
        <v>2484</v>
      </c>
      <c r="GC69" s="192" t="s">
        <v>25</v>
      </c>
      <c r="GD69" s="192">
        <v>2</v>
      </c>
      <c r="GE69" s="192" t="s">
        <v>17</v>
      </c>
      <c r="GF69" s="192" t="s">
        <v>17</v>
      </c>
      <c r="GG69" s="193">
        <v>44496</v>
      </c>
      <c r="GH69" s="191" t="s">
        <v>3600</v>
      </c>
      <c r="GI69" s="185">
        <v>3</v>
      </c>
      <c r="GJ69" s="185" t="s">
        <v>2484</v>
      </c>
      <c r="GK69" s="185" t="s">
        <v>25</v>
      </c>
      <c r="GL69" s="185">
        <v>2</v>
      </c>
      <c r="GM69" s="185" t="s">
        <v>17</v>
      </c>
      <c r="GN69" s="185" t="s">
        <v>17</v>
      </c>
      <c r="GO69" s="182">
        <v>44496</v>
      </c>
      <c r="GP69" s="192" t="s">
        <v>3595</v>
      </c>
      <c r="GQ69" s="192">
        <v>2</v>
      </c>
      <c r="GR69" s="192" t="s">
        <v>2484</v>
      </c>
      <c r="GS69" s="192" t="s">
        <v>25</v>
      </c>
      <c r="GT69" s="192">
        <v>2</v>
      </c>
      <c r="GU69" s="192" t="s">
        <v>17</v>
      </c>
      <c r="GV69" s="192" t="s">
        <v>17</v>
      </c>
      <c r="GW69" s="193">
        <v>44496</v>
      </c>
      <c r="GX69" s="191" t="s">
        <v>3601</v>
      </c>
      <c r="GY69" s="185">
        <v>3</v>
      </c>
      <c r="GZ69" s="185" t="s">
        <v>2484</v>
      </c>
      <c r="HA69" s="185" t="s">
        <v>25</v>
      </c>
      <c r="HB69" s="185">
        <v>2</v>
      </c>
      <c r="HC69" s="185" t="s">
        <v>17</v>
      </c>
      <c r="HD69" s="185" t="s">
        <v>17</v>
      </c>
      <c r="HE69" s="182">
        <v>44496</v>
      </c>
      <c r="HF69" s="192" t="s">
        <v>3593</v>
      </c>
      <c r="HG69" s="192">
        <v>2</v>
      </c>
      <c r="HH69" s="192" t="s">
        <v>2484</v>
      </c>
      <c r="HI69" s="192" t="s">
        <v>25</v>
      </c>
      <c r="HJ69" s="192">
        <v>2</v>
      </c>
      <c r="HK69" s="192" t="s">
        <v>17</v>
      </c>
      <c r="HL69" s="192" t="s">
        <v>17</v>
      </c>
      <c r="HM69" s="193">
        <v>44496</v>
      </c>
      <c r="HN69" s="191" t="s">
        <v>3599</v>
      </c>
      <c r="HO69" s="185">
        <v>3</v>
      </c>
      <c r="HP69" s="185" t="s">
        <v>2484</v>
      </c>
      <c r="HQ69" s="185" t="s">
        <v>25</v>
      </c>
      <c r="HR69" s="185">
        <v>2</v>
      </c>
      <c r="HS69" s="185" t="s">
        <v>17</v>
      </c>
      <c r="HT69" s="185" t="s">
        <v>17</v>
      </c>
      <c r="HU69" s="182">
        <v>44496</v>
      </c>
      <c r="HV69" s="192" t="s">
        <v>3596</v>
      </c>
      <c r="HW69" s="192">
        <v>3</v>
      </c>
      <c r="HX69" s="192" t="s">
        <v>2484</v>
      </c>
      <c r="HY69" s="192" t="s">
        <v>25</v>
      </c>
      <c r="HZ69" s="192">
        <v>2</v>
      </c>
      <c r="IA69" s="192" t="s">
        <v>17</v>
      </c>
      <c r="IB69" s="192" t="s">
        <v>17</v>
      </c>
      <c r="IC69" s="193">
        <v>44496</v>
      </c>
      <c r="ID69" s="191" t="s">
        <v>3598</v>
      </c>
      <c r="IE69" s="185">
        <v>1</v>
      </c>
      <c r="IF69" s="185" t="s">
        <v>2484</v>
      </c>
      <c r="IG69" s="185" t="s">
        <v>25</v>
      </c>
      <c r="IH69" s="185">
        <v>2</v>
      </c>
      <c r="II69" s="185" t="s">
        <v>17</v>
      </c>
      <c r="IJ69" s="185" t="s">
        <v>17</v>
      </c>
      <c r="IK69" s="182">
        <v>44496</v>
      </c>
      <c r="IL69" s="192" t="s">
        <v>3597</v>
      </c>
      <c r="IM69" s="192">
        <v>3</v>
      </c>
      <c r="IN69" s="192" t="s">
        <v>2484</v>
      </c>
      <c r="IO69" s="192" t="s">
        <v>25</v>
      </c>
      <c r="IP69" s="192">
        <v>2</v>
      </c>
      <c r="IQ69" s="192" t="s">
        <v>17</v>
      </c>
      <c r="IR69" s="192" t="s">
        <v>17</v>
      </c>
      <c r="IS69" s="193">
        <v>44496</v>
      </c>
    </row>
    <row r="70" spans="1:253" s="187" customFormat="1" ht="13" customHeight="1" x14ac:dyDescent="0.25">
      <c r="A70" s="187" t="s">
        <v>1555</v>
      </c>
      <c r="B70" s="187" t="s">
        <v>8527</v>
      </c>
      <c r="C70" s="187" t="s">
        <v>1556</v>
      </c>
      <c r="D70" s="187" t="s">
        <v>455</v>
      </c>
      <c r="E70" s="187" t="s">
        <v>8123</v>
      </c>
      <c r="F70" s="187" t="s">
        <v>6982</v>
      </c>
      <c r="G70" s="180">
        <v>55529000</v>
      </c>
      <c r="H70" s="181" t="s">
        <v>6967</v>
      </c>
      <c r="I70" s="181" t="s">
        <v>25</v>
      </c>
      <c r="J70" s="181">
        <v>2</v>
      </c>
      <c r="K70" s="181" t="s">
        <v>6941</v>
      </c>
      <c r="L70" s="181" t="s">
        <v>6940</v>
      </c>
      <c r="M70" s="182">
        <v>44690</v>
      </c>
      <c r="N70" s="191" t="s">
        <v>6986</v>
      </c>
      <c r="O70" s="183">
        <v>661578</v>
      </c>
      <c r="P70" s="183" t="s">
        <v>6983</v>
      </c>
      <c r="Q70" s="183" t="s">
        <v>50</v>
      </c>
      <c r="R70" s="183">
        <v>1</v>
      </c>
      <c r="S70" s="183" t="s">
        <v>6985</v>
      </c>
      <c r="T70" s="183" t="s">
        <v>6984</v>
      </c>
      <c r="U70" s="184">
        <v>44690</v>
      </c>
      <c r="V70" s="191" t="s">
        <v>6990</v>
      </c>
      <c r="W70" s="181">
        <v>55482000</v>
      </c>
      <c r="X70" s="181" t="s">
        <v>6987</v>
      </c>
      <c r="Y70" s="181" t="s">
        <v>25</v>
      </c>
      <c r="Z70" s="181">
        <v>2</v>
      </c>
      <c r="AA70" s="181" t="s">
        <v>6989</v>
      </c>
      <c r="AB70" s="181" t="s">
        <v>6988</v>
      </c>
      <c r="AC70" s="182">
        <v>44690</v>
      </c>
      <c r="AD70" s="191" t="s">
        <v>6992</v>
      </c>
      <c r="AE70" s="189">
        <v>34974000</v>
      </c>
      <c r="AF70" s="189" t="s">
        <v>4702</v>
      </c>
      <c r="AG70" s="189" t="s">
        <v>25</v>
      </c>
      <c r="AH70" s="189">
        <v>2</v>
      </c>
      <c r="AI70" s="189" t="s">
        <v>6991</v>
      </c>
      <c r="AJ70" s="189" t="s">
        <v>4703</v>
      </c>
      <c r="AK70" s="190">
        <v>44690</v>
      </c>
      <c r="AL70" s="191" t="s">
        <v>6996</v>
      </c>
      <c r="AM70" s="181">
        <v>1837000</v>
      </c>
      <c r="AN70" s="181" t="s">
        <v>6993</v>
      </c>
      <c r="AO70" s="181" t="s">
        <v>25</v>
      </c>
      <c r="AP70" s="181">
        <v>2</v>
      </c>
      <c r="AQ70" s="181" t="s">
        <v>6995</v>
      </c>
      <c r="AR70" s="181" t="s">
        <v>6994</v>
      </c>
      <c r="AS70" s="182">
        <v>44690</v>
      </c>
      <c r="AT70" s="192" t="s">
        <v>1561</v>
      </c>
      <c r="AU70" s="189" t="s">
        <v>17</v>
      </c>
      <c r="AV70" s="189" t="s">
        <v>17</v>
      </c>
      <c r="AW70" s="189" t="s">
        <v>17</v>
      </c>
      <c r="AX70" s="189" t="s">
        <v>17</v>
      </c>
      <c r="AY70" s="189" t="s">
        <v>17</v>
      </c>
      <c r="AZ70" s="189" t="s">
        <v>17</v>
      </c>
      <c r="BA70" s="190">
        <v>43920</v>
      </c>
      <c r="BB70" s="191" t="s">
        <v>1560</v>
      </c>
      <c r="BC70" s="181" t="s">
        <v>17</v>
      </c>
      <c r="BD70" s="181" t="s">
        <v>17</v>
      </c>
      <c r="BE70" s="181" t="s">
        <v>17</v>
      </c>
      <c r="BF70" s="181" t="s">
        <v>17</v>
      </c>
      <c r="BG70" s="181" t="s">
        <v>17</v>
      </c>
      <c r="BH70" s="181" t="s">
        <v>17</v>
      </c>
      <c r="BI70" s="182">
        <v>43920</v>
      </c>
      <c r="BJ70" s="192" t="s">
        <v>7744</v>
      </c>
      <c r="BK70" s="192">
        <v>11460</v>
      </c>
      <c r="BL70" s="192" t="s">
        <v>7159</v>
      </c>
      <c r="BM70" s="192" t="s">
        <v>22</v>
      </c>
      <c r="BN70" s="192">
        <v>3</v>
      </c>
      <c r="BO70" s="192" t="s">
        <v>7743</v>
      </c>
      <c r="BP70" s="189" t="s">
        <v>2316</v>
      </c>
      <c r="BQ70" s="193">
        <v>44712</v>
      </c>
      <c r="BR70" s="191" t="s">
        <v>1557</v>
      </c>
      <c r="BS70" s="185" t="s">
        <v>17</v>
      </c>
      <c r="BT70" s="185" t="s">
        <v>17</v>
      </c>
      <c r="BU70" s="185" t="s">
        <v>17</v>
      </c>
      <c r="BV70" s="185" t="s">
        <v>17</v>
      </c>
      <c r="BW70" s="185" t="s">
        <v>17</v>
      </c>
      <c r="BX70" s="185" t="s">
        <v>17</v>
      </c>
      <c r="BY70" s="182">
        <v>43920</v>
      </c>
      <c r="BZ70" s="192" t="s">
        <v>1558</v>
      </c>
      <c r="CA70" s="192" t="s">
        <v>17</v>
      </c>
      <c r="CB70" s="192" t="s">
        <v>17</v>
      </c>
      <c r="CC70" s="192" t="s">
        <v>17</v>
      </c>
      <c r="CD70" s="192" t="s">
        <v>17</v>
      </c>
      <c r="CE70" s="192" t="s">
        <v>17</v>
      </c>
      <c r="CF70" s="192" t="s">
        <v>17</v>
      </c>
      <c r="CG70" s="193">
        <v>43920</v>
      </c>
      <c r="CH70" s="191" t="s">
        <v>9133</v>
      </c>
      <c r="CI70" s="192" t="e">
        <v>#N/A</v>
      </c>
      <c r="CJ70" s="192" t="e">
        <v>#N/A</v>
      </c>
      <c r="CK70" s="192" t="e">
        <v>#N/A</v>
      </c>
      <c r="CL70" s="192" t="e">
        <v>#N/A</v>
      </c>
      <c r="CM70" s="192" t="e">
        <v>#N/A</v>
      </c>
      <c r="CN70" s="192" t="e">
        <v>#N/A</v>
      </c>
      <c r="CO70" s="194" t="e">
        <v>#N/A</v>
      </c>
      <c r="CP70" s="192" t="s">
        <v>1559</v>
      </c>
      <c r="CQ70" s="185" t="s">
        <v>17</v>
      </c>
      <c r="CR70" s="185" t="s">
        <v>17</v>
      </c>
      <c r="CS70" s="185" t="s">
        <v>17</v>
      </c>
      <c r="CT70" s="185" t="s">
        <v>17</v>
      </c>
      <c r="CU70" s="185" t="s">
        <v>17</v>
      </c>
      <c r="CV70" s="185" t="s">
        <v>17</v>
      </c>
      <c r="CW70" s="182">
        <v>43920</v>
      </c>
      <c r="CX70" s="192" t="s">
        <v>7000</v>
      </c>
      <c r="CY70" s="189">
        <v>14406000</v>
      </c>
      <c r="CZ70" s="189" t="s">
        <v>4702</v>
      </c>
      <c r="DA70" s="189" t="s">
        <v>25</v>
      </c>
      <c r="DB70" s="189">
        <v>2</v>
      </c>
      <c r="DC70" s="189" t="s">
        <v>7006</v>
      </c>
      <c r="DD70" s="189" t="s">
        <v>4703</v>
      </c>
      <c r="DE70" s="195">
        <v>44690</v>
      </c>
      <c r="DF70" s="191" t="s">
        <v>7002</v>
      </c>
      <c r="DG70" s="181">
        <v>20508000</v>
      </c>
      <c r="DH70" s="185" t="s">
        <v>4702</v>
      </c>
      <c r="DI70" s="185" t="s">
        <v>25</v>
      </c>
      <c r="DJ70" s="185">
        <v>2</v>
      </c>
      <c r="DK70" s="185" t="s">
        <v>7001</v>
      </c>
      <c r="DL70" s="185" t="s">
        <v>4703</v>
      </c>
      <c r="DM70" s="182">
        <v>44690</v>
      </c>
      <c r="DN70" s="192" t="s">
        <v>7005</v>
      </c>
      <c r="DO70" s="189">
        <v>20568000</v>
      </c>
      <c r="DP70" s="192" t="s">
        <v>7003</v>
      </c>
      <c r="DQ70" s="192" t="s">
        <v>25</v>
      </c>
      <c r="DR70" s="192">
        <v>2</v>
      </c>
      <c r="DS70" s="192" t="s">
        <v>7004</v>
      </c>
      <c r="DT70" s="192" t="s">
        <v>4703</v>
      </c>
      <c r="DU70" s="193">
        <v>44690</v>
      </c>
      <c r="DV70" s="191" t="s">
        <v>7007</v>
      </c>
      <c r="DW70" s="181">
        <v>2807000</v>
      </c>
      <c r="DX70" s="185" t="s">
        <v>4702</v>
      </c>
      <c r="DY70" s="185" t="s">
        <v>25</v>
      </c>
      <c r="DZ70" s="185">
        <v>2</v>
      </c>
      <c r="EA70" s="185" t="s">
        <v>7006</v>
      </c>
      <c r="EB70" s="185" t="s">
        <v>4703</v>
      </c>
      <c r="EC70" s="182">
        <v>44690</v>
      </c>
      <c r="ED70" s="192" t="s">
        <v>7009</v>
      </c>
      <c r="EE70" s="189">
        <v>9137000</v>
      </c>
      <c r="EF70" s="192" t="s">
        <v>6997</v>
      </c>
      <c r="EG70" s="192" t="s">
        <v>25</v>
      </c>
      <c r="EH70" s="192">
        <v>2</v>
      </c>
      <c r="EI70" s="192" t="s">
        <v>7008</v>
      </c>
      <c r="EJ70" s="192" t="s">
        <v>6998</v>
      </c>
      <c r="EK70" s="193">
        <v>44690</v>
      </c>
      <c r="EL70" s="191" t="s">
        <v>7011</v>
      </c>
      <c r="EM70" s="181">
        <v>2462000</v>
      </c>
      <c r="EN70" s="185" t="s">
        <v>4702</v>
      </c>
      <c r="EO70" s="185" t="s">
        <v>25</v>
      </c>
      <c r="EP70" s="185">
        <v>2</v>
      </c>
      <c r="EQ70" s="185" t="s">
        <v>7010</v>
      </c>
      <c r="ER70" s="185" t="s">
        <v>4703</v>
      </c>
      <c r="ES70" s="182">
        <v>44690</v>
      </c>
      <c r="ET70" s="192" t="s">
        <v>7745</v>
      </c>
      <c r="EU70" s="192">
        <v>11460</v>
      </c>
      <c r="EV70" s="192" t="s">
        <v>7609</v>
      </c>
      <c r="EW70" s="192" t="s">
        <v>22</v>
      </c>
      <c r="EX70" s="192">
        <v>3</v>
      </c>
      <c r="EY70" s="192" t="s">
        <v>7743</v>
      </c>
      <c r="EZ70" s="192" t="s">
        <v>2316</v>
      </c>
      <c r="FA70" s="193">
        <v>44712</v>
      </c>
      <c r="FB70" s="191" t="s">
        <v>2211</v>
      </c>
      <c r="FC70" s="185">
        <v>4</v>
      </c>
      <c r="FD70" s="185" t="s">
        <v>2208</v>
      </c>
      <c r="FE70" s="185" t="s">
        <v>25</v>
      </c>
      <c r="FF70" s="185">
        <v>2</v>
      </c>
      <c r="FG70" s="185" t="s">
        <v>2210</v>
      </c>
      <c r="FH70" s="185" t="s">
        <v>2209</v>
      </c>
      <c r="FI70" s="182">
        <v>44228</v>
      </c>
      <c r="FJ70" s="191" t="s">
        <v>1562</v>
      </c>
      <c r="FK70" s="192" t="s">
        <v>17</v>
      </c>
      <c r="FL70" s="192" t="s">
        <v>17</v>
      </c>
      <c r="FM70" s="192" t="s">
        <v>17</v>
      </c>
      <c r="FN70" s="192" t="s">
        <v>17</v>
      </c>
      <c r="FO70" s="192" t="s">
        <v>17</v>
      </c>
      <c r="FP70" s="189" t="s">
        <v>17</v>
      </c>
      <c r="FQ70" s="190">
        <v>43920</v>
      </c>
      <c r="FR70" s="191" t="s">
        <v>1563</v>
      </c>
      <c r="FS70" s="185" t="s">
        <v>17</v>
      </c>
      <c r="FT70" s="185" t="s">
        <v>17</v>
      </c>
      <c r="FU70" s="185" t="s">
        <v>17</v>
      </c>
      <c r="FV70" s="185" t="s">
        <v>17</v>
      </c>
      <c r="FW70" s="185" t="s">
        <v>17</v>
      </c>
      <c r="FX70" s="185" t="s">
        <v>17</v>
      </c>
      <c r="FY70" s="182">
        <v>43920</v>
      </c>
      <c r="FZ70" s="192" t="s">
        <v>3792</v>
      </c>
      <c r="GA70" s="192">
        <v>1</v>
      </c>
      <c r="GB70" s="192" t="s">
        <v>2484</v>
      </c>
      <c r="GC70" s="192" t="s">
        <v>25</v>
      </c>
      <c r="GD70" s="192">
        <v>2</v>
      </c>
      <c r="GE70" s="192" t="s">
        <v>17</v>
      </c>
      <c r="GF70" s="192" t="s">
        <v>17</v>
      </c>
      <c r="GG70" s="193">
        <v>44497</v>
      </c>
      <c r="GH70" s="191" t="s">
        <v>3798</v>
      </c>
      <c r="GI70" s="185">
        <v>3</v>
      </c>
      <c r="GJ70" s="185" t="s">
        <v>2484</v>
      </c>
      <c r="GK70" s="185" t="s">
        <v>25</v>
      </c>
      <c r="GL70" s="185">
        <v>2</v>
      </c>
      <c r="GM70" s="185" t="s">
        <v>17</v>
      </c>
      <c r="GN70" s="185" t="s">
        <v>17</v>
      </c>
      <c r="GO70" s="182">
        <v>44497</v>
      </c>
      <c r="GP70" s="192" t="s">
        <v>3793</v>
      </c>
      <c r="GQ70" s="192">
        <v>2</v>
      </c>
      <c r="GR70" s="192" t="s">
        <v>2484</v>
      </c>
      <c r="GS70" s="192" t="s">
        <v>25</v>
      </c>
      <c r="GT70" s="192">
        <v>2</v>
      </c>
      <c r="GU70" s="192" t="s">
        <v>17</v>
      </c>
      <c r="GV70" s="192" t="s">
        <v>17</v>
      </c>
      <c r="GW70" s="193">
        <v>44497</v>
      </c>
      <c r="GX70" s="191" t="s">
        <v>3799</v>
      </c>
      <c r="GY70" s="185">
        <v>3</v>
      </c>
      <c r="GZ70" s="185" t="s">
        <v>2484</v>
      </c>
      <c r="HA70" s="185" t="s">
        <v>25</v>
      </c>
      <c r="HB70" s="185">
        <v>2</v>
      </c>
      <c r="HC70" s="185" t="s">
        <v>17</v>
      </c>
      <c r="HD70" s="185" t="s">
        <v>17</v>
      </c>
      <c r="HE70" s="182">
        <v>44497</v>
      </c>
      <c r="HF70" s="192" t="s">
        <v>3791</v>
      </c>
      <c r="HG70" s="192">
        <v>2</v>
      </c>
      <c r="HH70" s="192" t="s">
        <v>2484</v>
      </c>
      <c r="HI70" s="192" t="s">
        <v>25</v>
      </c>
      <c r="HJ70" s="192">
        <v>2</v>
      </c>
      <c r="HK70" s="192" t="s">
        <v>17</v>
      </c>
      <c r="HL70" s="192" t="s">
        <v>17</v>
      </c>
      <c r="HM70" s="193">
        <v>44497</v>
      </c>
      <c r="HN70" s="191" t="s">
        <v>3797</v>
      </c>
      <c r="HO70" s="185">
        <v>2</v>
      </c>
      <c r="HP70" s="185" t="s">
        <v>2484</v>
      </c>
      <c r="HQ70" s="185" t="s">
        <v>25</v>
      </c>
      <c r="HR70" s="185">
        <v>2</v>
      </c>
      <c r="HS70" s="185" t="s">
        <v>17</v>
      </c>
      <c r="HT70" s="185" t="s">
        <v>17</v>
      </c>
      <c r="HU70" s="182">
        <v>44497</v>
      </c>
      <c r="HV70" s="192" t="s">
        <v>3794</v>
      </c>
      <c r="HW70" s="192">
        <v>3</v>
      </c>
      <c r="HX70" s="192" t="s">
        <v>2484</v>
      </c>
      <c r="HY70" s="192" t="s">
        <v>25</v>
      </c>
      <c r="HZ70" s="192">
        <v>2</v>
      </c>
      <c r="IA70" s="192" t="s">
        <v>17</v>
      </c>
      <c r="IB70" s="192" t="s">
        <v>17</v>
      </c>
      <c r="IC70" s="193">
        <v>44497</v>
      </c>
      <c r="ID70" s="191" t="s">
        <v>3796</v>
      </c>
      <c r="IE70" s="185">
        <v>1</v>
      </c>
      <c r="IF70" s="185" t="s">
        <v>2484</v>
      </c>
      <c r="IG70" s="185" t="s">
        <v>25</v>
      </c>
      <c r="IH70" s="185">
        <v>2</v>
      </c>
      <c r="II70" s="185" t="s">
        <v>17</v>
      </c>
      <c r="IJ70" s="185" t="s">
        <v>17</v>
      </c>
      <c r="IK70" s="182">
        <v>44497</v>
      </c>
      <c r="IL70" s="192" t="s">
        <v>3795</v>
      </c>
      <c r="IM70" s="192">
        <v>3</v>
      </c>
      <c r="IN70" s="192" t="s">
        <v>2484</v>
      </c>
      <c r="IO70" s="192" t="s">
        <v>25</v>
      </c>
      <c r="IP70" s="192">
        <v>2</v>
      </c>
      <c r="IQ70" s="192" t="s">
        <v>17</v>
      </c>
      <c r="IR70" s="192" t="s">
        <v>17</v>
      </c>
      <c r="IS70" s="193">
        <v>44497</v>
      </c>
    </row>
    <row r="71" spans="1:253" s="187" customFormat="1" ht="13" customHeight="1" x14ac:dyDescent="0.25">
      <c r="A71" s="187" t="s">
        <v>453</v>
      </c>
      <c r="B71" s="187" t="s">
        <v>8509</v>
      </c>
      <c r="C71" s="187" t="s">
        <v>454</v>
      </c>
      <c r="D71" s="187" t="s">
        <v>455</v>
      </c>
      <c r="E71" s="187" t="s">
        <v>8123</v>
      </c>
      <c r="F71" s="187" t="s">
        <v>4701</v>
      </c>
      <c r="G71" s="180">
        <v>54980000</v>
      </c>
      <c r="H71" s="181" t="s">
        <v>4698</v>
      </c>
      <c r="I71" s="181" t="s">
        <v>25</v>
      </c>
      <c r="J71" s="181">
        <v>2</v>
      </c>
      <c r="K71" s="181" t="s">
        <v>4700</v>
      </c>
      <c r="L71" s="181" t="s">
        <v>4699</v>
      </c>
      <c r="M71" s="182">
        <v>44584</v>
      </c>
      <c r="N71" s="191" t="s">
        <v>6977</v>
      </c>
      <c r="O71" s="183">
        <v>40755</v>
      </c>
      <c r="P71" s="183" t="s">
        <v>6974</v>
      </c>
      <c r="Q71" s="183" t="s">
        <v>50</v>
      </c>
      <c r="R71" s="183">
        <v>1</v>
      </c>
      <c r="S71" s="183" t="s">
        <v>6976</v>
      </c>
      <c r="T71" s="183" t="s">
        <v>6975</v>
      </c>
      <c r="U71" s="184">
        <v>44690</v>
      </c>
      <c r="V71" s="191" t="s">
        <v>4778</v>
      </c>
      <c r="W71" s="181">
        <v>3659000</v>
      </c>
      <c r="X71" s="181" t="s">
        <v>4775</v>
      </c>
      <c r="Y71" s="181" t="s">
        <v>25</v>
      </c>
      <c r="Z71" s="181">
        <v>2</v>
      </c>
      <c r="AA71" s="181" t="s">
        <v>4777</v>
      </c>
      <c r="AB71" s="181" t="s">
        <v>4776</v>
      </c>
      <c r="AC71" s="182">
        <v>44585</v>
      </c>
      <c r="AD71" s="191" t="s">
        <v>4705</v>
      </c>
      <c r="AE71" s="189">
        <v>2559000</v>
      </c>
      <c r="AF71" s="189" t="s">
        <v>4702</v>
      </c>
      <c r="AG71" s="189" t="s">
        <v>25</v>
      </c>
      <c r="AH71" s="189">
        <v>2</v>
      </c>
      <c r="AI71" s="189" t="s">
        <v>4704</v>
      </c>
      <c r="AJ71" s="189" t="s">
        <v>4703</v>
      </c>
      <c r="AK71" s="190">
        <v>44584</v>
      </c>
      <c r="AL71" s="191" t="s">
        <v>6981</v>
      </c>
      <c r="AM71" s="181">
        <v>1238000</v>
      </c>
      <c r="AN71" s="181" t="s">
        <v>6978</v>
      </c>
      <c r="AO71" s="181" t="s">
        <v>25</v>
      </c>
      <c r="AP71" s="181">
        <v>2</v>
      </c>
      <c r="AQ71" s="181" t="s">
        <v>6980</v>
      </c>
      <c r="AR71" s="181" t="s">
        <v>6979</v>
      </c>
      <c r="AS71" s="182">
        <v>44690</v>
      </c>
      <c r="AT71" s="192" t="s">
        <v>1067</v>
      </c>
      <c r="AU71" s="189" t="s">
        <v>17</v>
      </c>
      <c r="AV71" s="189" t="s">
        <v>17</v>
      </c>
      <c r="AW71" s="189" t="s">
        <v>17</v>
      </c>
      <c r="AX71" s="189" t="s">
        <v>17</v>
      </c>
      <c r="AY71" s="189" t="s">
        <v>17</v>
      </c>
      <c r="AZ71" s="189" t="s">
        <v>17</v>
      </c>
      <c r="BA71" s="190">
        <v>43608</v>
      </c>
      <c r="BB71" s="191" t="s">
        <v>1066</v>
      </c>
      <c r="BC71" s="181" t="s">
        <v>17</v>
      </c>
      <c r="BD71" s="181" t="s">
        <v>17</v>
      </c>
      <c r="BE71" s="181" t="s">
        <v>17</v>
      </c>
      <c r="BF71" s="181" t="s">
        <v>17</v>
      </c>
      <c r="BG71" s="181" t="s">
        <v>17</v>
      </c>
      <c r="BH71" s="181" t="s">
        <v>17</v>
      </c>
      <c r="BI71" s="182">
        <v>43608</v>
      </c>
      <c r="BJ71" s="192" t="s">
        <v>7747</v>
      </c>
      <c r="BK71" s="192">
        <v>40</v>
      </c>
      <c r="BL71" s="192" t="s">
        <v>7159</v>
      </c>
      <c r="BM71" s="192" t="s">
        <v>22</v>
      </c>
      <c r="BN71" s="192">
        <v>3</v>
      </c>
      <c r="BO71" s="192" t="s">
        <v>7746</v>
      </c>
      <c r="BP71" s="189" t="s">
        <v>2316</v>
      </c>
      <c r="BQ71" s="193">
        <v>44712</v>
      </c>
      <c r="BR71" s="191" t="s">
        <v>456</v>
      </c>
      <c r="BS71" s="185" t="s">
        <v>17</v>
      </c>
      <c r="BT71" s="185">
        <v>0</v>
      </c>
      <c r="BU71" s="185" t="s">
        <v>17</v>
      </c>
      <c r="BV71" s="185" t="s">
        <v>17</v>
      </c>
      <c r="BW71" s="185" t="s">
        <v>18</v>
      </c>
      <c r="BX71" s="185">
        <v>0</v>
      </c>
      <c r="BY71" s="182">
        <v>43510</v>
      </c>
      <c r="BZ71" s="192" t="s">
        <v>457</v>
      </c>
      <c r="CA71" s="192" t="s">
        <v>17</v>
      </c>
      <c r="CB71" s="192">
        <v>0</v>
      </c>
      <c r="CC71" s="192" t="s">
        <v>17</v>
      </c>
      <c r="CD71" s="192" t="s">
        <v>17</v>
      </c>
      <c r="CE71" s="192" t="s">
        <v>18</v>
      </c>
      <c r="CF71" s="192">
        <v>0</v>
      </c>
      <c r="CG71" s="193">
        <v>43510</v>
      </c>
      <c r="CH71" s="191" t="s">
        <v>9134</v>
      </c>
      <c r="CI71" s="192" t="e">
        <v>#N/A</v>
      </c>
      <c r="CJ71" s="192" t="e">
        <v>#N/A</v>
      </c>
      <c r="CK71" s="192" t="e">
        <v>#N/A</v>
      </c>
      <c r="CL71" s="192" t="e">
        <v>#N/A</v>
      </c>
      <c r="CM71" s="192" t="e">
        <v>#N/A</v>
      </c>
      <c r="CN71" s="192" t="e">
        <v>#N/A</v>
      </c>
      <c r="CO71" s="194" t="e">
        <v>#N/A</v>
      </c>
      <c r="CP71" s="192" t="s">
        <v>458</v>
      </c>
      <c r="CQ71" s="185" t="s">
        <v>17</v>
      </c>
      <c r="CR71" s="185">
        <v>0</v>
      </c>
      <c r="CS71" s="185" t="s">
        <v>17</v>
      </c>
      <c r="CT71" s="185" t="s">
        <v>17</v>
      </c>
      <c r="CU71" s="185" t="s">
        <v>18</v>
      </c>
      <c r="CV71" s="185">
        <v>0</v>
      </c>
      <c r="CW71" s="182">
        <v>43510</v>
      </c>
      <c r="CX71" s="192" t="s">
        <v>4707</v>
      </c>
      <c r="CY71" s="189">
        <v>1547000</v>
      </c>
      <c r="CZ71" s="189" t="s">
        <v>17</v>
      </c>
      <c r="DA71" s="189" t="s">
        <v>17</v>
      </c>
      <c r="DB71" s="189" t="s">
        <v>17</v>
      </c>
      <c r="DC71" s="189" t="s">
        <v>17</v>
      </c>
      <c r="DD71" s="189" t="s">
        <v>17</v>
      </c>
      <c r="DE71" s="195">
        <v>44584</v>
      </c>
      <c r="DF71" s="191" t="s">
        <v>4709</v>
      </c>
      <c r="DG71" s="181">
        <v>1100000</v>
      </c>
      <c r="DH71" s="185" t="s">
        <v>4702</v>
      </c>
      <c r="DI71" s="185" t="s">
        <v>25</v>
      </c>
      <c r="DJ71" s="185">
        <v>2</v>
      </c>
      <c r="DK71" s="185" t="s">
        <v>4708</v>
      </c>
      <c r="DL71" s="185" t="s">
        <v>4703</v>
      </c>
      <c r="DM71" s="182">
        <v>44584</v>
      </c>
      <c r="DN71" s="192" t="s">
        <v>4711</v>
      </c>
      <c r="DO71" s="189">
        <v>1012000</v>
      </c>
      <c r="DP71" s="192" t="s">
        <v>4702</v>
      </c>
      <c r="DQ71" s="192" t="s">
        <v>25</v>
      </c>
      <c r="DR71" s="192">
        <v>2</v>
      </c>
      <c r="DS71" s="192" t="s">
        <v>4710</v>
      </c>
      <c r="DT71" s="192" t="s">
        <v>4703</v>
      </c>
      <c r="DU71" s="193">
        <v>44584</v>
      </c>
      <c r="DV71" s="191" t="s">
        <v>4712</v>
      </c>
      <c r="DW71" s="181">
        <v>0</v>
      </c>
      <c r="DX71" s="185" t="s">
        <v>17</v>
      </c>
      <c r="DY71" s="185" t="s">
        <v>17</v>
      </c>
      <c r="DZ71" s="185" t="s">
        <v>17</v>
      </c>
      <c r="EA71" s="185" t="s">
        <v>17</v>
      </c>
      <c r="EB71" s="185" t="s">
        <v>17</v>
      </c>
      <c r="EC71" s="182">
        <v>44584</v>
      </c>
      <c r="ED71" s="192" t="s">
        <v>4714</v>
      </c>
      <c r="EE71" s="189">
        <v>1547000</v>
      </c>
      <c r="EF71" s="192" t="s">
        <v>4702</v>
      </c>
      <c r="EG71" s="192" t="s">
        <v>25</v>
      </c>
      <c r="EH71" s="192">
        <v>2</v>
      </c>
      <c r="EI71" s="192" t="s">
        <v>4713</v>
      </c>
      <c r="EJ71" s="192" t="s">
        <v>4703</v>
      </c>
      <c r="EK71" s="193">
        <v>44584</v>
      </c>
      <c r="EL71" s="191" t="s">
        <v>4715</v>
      </c>
      <c r="EM71" s="181">
        <v>0</v>
      </c>
      <c r="EN71" s="185" t="s">
        <v>17</v>
      </c>
      <c r="EO71" s="185" t="s">
        <v>17</v>
      </c>
      <c r="EP71" s="185" t="s">
        <v>17</v>
      </c>
      <c r="EQ71" s="185" t="s">
        <v>17</v>
      </c>
      <c r="ER71" s="185" t="s">
        <v>17</v>
      </c>
      <c r="ES71" s="182">
        <v>44584</v>
      </c>
      <c r="ET71" s="192" t="s">
        <v>7749</v>
      </c>
      <c r="EU71" s="192">
        <v>11460</v>
      </c>
      <c r="EV71" s="192" t="s">
        <v>7609</v>
      </c>
      <c r="EW71" s="192" t="s">
        <v>22</v>
      </c>
      <c r="EX71" s="192">
        <v>3</v>
      </c>
      <c r="EY71" s="192" t="s">
        <v>7748</v>
      </c>
      <c r="EZ71" s="192" t="s">
        <v>2316</v>
      </c>
      <c r="FA71" s="193">
        <v>44712</v>
      </c>
      <c r="FB71" s="191" t="s">
        <v>2212</v>
      </c>
      <c r="FC71" s="185">
        <v>4</v>
      </c>
      <c r="FD71" s="185" t="s">
        <v>2208</v>
      </c>
      <c r="FE71" s="185" t="s">
        <v>25</v>
      </c>
      <c r="FF71" s="185">
        <v>2</v>
      </c>
      <c r="FG71" s="185" t="s">
        <v>2210</v>
      </c>
      <c r="FH71" s="185" t="s">
        <v>2209</v>
      </c>
      <c r="FI71" s="182">
        <v>44228</v>
      </c>
      <c r="FJ71" s="191" t="s">
        <v>459</v>
      </c>
      <c r="FK71" s="192" t="s">
        <v>17</v>
      </c>
      <c r="FL71" s="192">
        <v>0</v>
      </c>
      <c r="FM71" s="192" t="s">
        <v>25</v>
      </c>
      <c r="FN71" s="192">
        <v>2</v>
      </c>
      <c r="FO71" s="192" t="s">
        <v>18</v>
      </c>
      <c r="FP71" s="189">
        <v>0</v>
      </c>
      <c r="FQ71" s="190">
        <v>43510</v>
      </c>
      <c r="FR71" s="191" t="s">
        <v>460</v>
      </c>
      <c r="FS71" s="185" t="s">
        <v>17</v>
      </c>
      <c r="FT71" s="185">
        <v>0</v>
      </c>
      <c r="FU71" s="185" t="s">
        <v>25</v>
      </c>
      <c r="FV71" s="185">
        <v>2</v>
      </c>
      <c r="FW71" s="185" t="s">
        <v>18</v>
      </c>
      <c r="FX71" s="185">
        <v>0</v>
      </c>
      <c r="FY71" s="182">
        <v>43510</v>
      </c>
      <c r="FZ71" s="192" t="s">
        <v>3801</v>
      </c>
      <c r="GA71" s="192">
        <v>1</v>
      </c>
      <c r="GB71" s="192" t="s">
        <v>2484</v>
      </c>
      <c r="GC71" s="192" t="s">
        <v>25</v>
      </c>
      <c r="GD71" s="192">
        <v>2</v>
      </c>
      <c r="GE71" s="192" t="s">
        <v>17</v>
      </c>
      <c r="GF71" s="192" t="s">
        <v>17</v>
      </c>
      <c r="GG71" s="193">
        <v>44497</v>
      </c>
      <c r="GH71" s="191" t="s">
        <v>3807</v>
      </c>
      <c r="GI71" s="185">
        <v>2</v>
      </c>
      <c r="GJ71" s="185" t="s">
        <v>2484</v>
      </c>
      <c r="GK71" s="185" t="s">
        <v>25</v>
      </c>
      <c r="GL71" s="185">
        <v>2</v>
      </c>
      <c r="GM71" s="185" t="s">
        <v>17</v>
      </c>
      <c r="GN71" s="185" t="s">
        <v>17</v>
      </c>
      <c r="GO71" s="182">
        <v>44497</v>
      </c>
      <c r="GP71" s="192" t="s">
        <v>3802</v>
      </c>
      <c r="GQ71" s="192">
        <v>1</v>
      </c>
      <c r="GR71" s="192" t="s">
        <v>2484</v>
      </c>
      <c r="GS71" s="192" t="s">
        <v>25</v>
      </c>
      <c r="GT71" s="192">
        <v>2</v>
      </c>
      <c r="GU71" s="192" t="s">
        <v>17</v>
      </c>
      <c r="GV71" s="192" t="s">
        <v>17</v>
      </c>
      <c r="GW71" s="193">
        <v>44497</v>
      </c>
      <c r="GX71" s="191" t="s">
        <v>3808</v>
      </c>
      <c r="GY71" s="185">
        <v>3</v>
      </c>
      <c r="GZ71" s="185" t="s">
        <v>2484</v>
      </c>
      <c r="HA71" s="185" t="s">
        <v>25</v>
      </c>
      <c r="HB71" s="185">
        <v>2</v>
      </c>
      <c r="HC71" s="185" t="s">
        <v>17</v>
      </c>
      <c r="HD71" s="185" t="s">
        <v>17</v>
      </c>
      <c r="HE71" s="182">
        <v>44497</v>
      </c>
      <c r="HF71" s="192" t="s">
        <v>3800</v>
      </c>
      <c r="HG71" s="192">
        <v>3</v>
      </c>
      <c r="HH71" s="192" t="s">
        <v>2484</v>
      </c>
      <c r="HI71" s="192" t="s">
        <v>25</v>
      </c>
      <c r="HJ71" s="192">
        <v>2</v>
      </c>
      <c r="HK71" s="192" t="s">
        <v>17</v>
      </c>
      <c r="HL71" s="192" t="s">
        <v>17</v>
      </c>
      <c r="HM71" s="193">
        <v>44497</v>
      </c>
      <c r="HN71" s="191" t="s">
        <v>3806</v>
      </c>
      <c r="HO71" s="185">
        <v>2</v>
      </c>
      <c r="HP71" s="185" t="s">
        <v>2484</v>
      </c>
      <c r="HQ71" s="185" t="s">
        <v>25</v>
      </c>
      <c r="HR71" s="185">
        <v>2</v>
      </c>
      <c r="HS71" s="185" t="s">
        <v>17</v>
      </c>
      <c r="HT71" s="185" t="s">
        <v>17</v>
      </c>
      <c r="HU71" s="182">
        <v>44497</v>
      </c>
      <c r="HV71" s="192" t="s">
        <v>3803</v>
      </c>
      <c r="HW71" s="192">
        <v>3</v>
      </c>
      <c r="HX71" s="192" t="s">
        <v>2484</v>
      </c>
      <c r="HY71" s="192" t="s">
        <v>25</v>
      </c>
      <c r="HZ71" s="192">
        <v>2</v>
      </c>
      <c r="IA71" s="192" t="s">
        <v>17</v>
      </c>
      <c r="IB71" s="192" t="s">
        <v>17</v>
      </c>
      <c r="IC71" s="193">
        <v>44497</v>
      </c>
      <c r="ID71" s="191" t="s">
        <v>3805</v>
      </c>
      <c r="IE71" s="185">
        <v>1</v>
      </c>
      <c r="IF71" s="185" t="s">
        <v>2484</v>
      </c>
      <c r="IG71" s="185" t="s">
        <v>25</v>
      </c>
      <c r="IH71" s="185">
        <v>2</v>
      </c>
      <c r="II71" s="185" t="s">
        <v>17</v>
      </c>
      <c r="IJ71" s="185" t="s">
        <v>17</v>
      </c>
      <c r="IK71" s="182">
        <v>44497</v>
      </c>
      <c r="IL71" s="192" t="s">
        <v>3804</v>
      </c>
      <c r="IM71" s="192">
        <v>3</v>
      </c>
      <c r="IN71" s="192" t="s">
        <v>2484</v>
      </c>
      <c r="IO71" s="192" t="s">
        <v>25</v>
      </c>
      <c r="IP71" s="192">
        <v>2</v>
      </c>
      <c r="IQ71" s="192" t="s">
        <v>17</v>
      </c>
      <c r="IR71" s="192" t="s">
        <v>17</v>
      </c>
      <c r="IS71" s="193">
        <v>44497</v>
      </c>
    </row>
    <row r="72" spans="1:253" s="187" customFormat="1" ht="13" customHeight="1" x14ac:dyDescent="0.25">
      <c r="A72" s="187" t="s">
        <v>461</v>
      </c>
      <c r="B72" s="187" t="s">
        <v>8509</v>
      </c>
      <c r="C72" s="187" t="s">
        <v>462</v>
      </c>
      <c r="D72" s="187" t="s">
        <v>455</v>
      </c>
      <c r="E72" s="187" t="s">
        <v>8123</v>
      </c>
      <c r="F72" s="187" t="s">
        <v>6969</v>
      </c>
      <c r="G72" s="180">
        <v>55529000</v>
      </c>
      <c r="H72" s="181" t="s">
        <v>6967</v>
      </c>
      <c r="I72" s="181" t="s">
        <v>25</v>
      </c>
      <c r="J72" s="181">
        <v>2</v>
      </c>
      <c r="K72" s="181" t="s">
        <v>6968</v>
      </c>
      <c r="L72" s="181" t="s">
        <v>6940</v>
      </c>
      <c r="M72" s="182">
        <v>44690</v>
      </c>
      <c r="N72" s="191" t="s">
        <v>2216</v>
      </c>
      <c r="O72" s="183">
        <v>244843</v>
      </c>
      <c r="P72" s="183" t="s">
        <v>2213</v>
      </c>
      <c r="Q72" s="183" t="s">
        <v>25</v>
      </c>
      <c r="R72" s="183">
        <v>2</v>
      </c>
      <c r="S72" s="183" t="s">
        <v>2215</v>
      </c>
      <c r="T72" s="183" t="s">
        <v>2214</v>
      </c>
      <c r="U72" s="184">
        <v>44228</v>
      </c>
      <c r="V72" s="191" t="s">
        <v>4718</v>
      </c>
      <c r="W72" s="181">
        <v>8393000</v>
      </c>
      <c r="X72" s="181" t="s">
        <v>4716</v>
      </c>
      <c r="Y72" s="181" t="s">
        <v>25</v>
      </c>
      <c r="Z72" s="181">
        <v>2</v>
      </c>
      <c r="AA72" s="181" t="s">
        <v>4717</v>
      </c>
      <c r="AB72" s="181" t="s">
        <v>4703</v>
      </c>
      <c r="AC72" s="182">
        <v>44585</v>
      </c>
      <c r="AD72" s="191" t="s">
        <v>4720</v>
      </c>
      <c r="AE72" s="189">
        <v>8393000</v>
      </c>
      <c r="AF72" s="189" t="s">
        <v>4716</v>
      </c>
      <c r="AG72" s="189" t="s">
        <v>25</v>
      </c>
      <c r="AH72" s="189">
        <v>2</v>
      </c>
      <c r="AI72" s="189" t="s">
        <v>4719</v>
      </c>
      <c r="AJ72" s="189" t="s">
        <v>4703</v>
      </c>
      <c r="AK72" s="190">
        <v>44585</v>
      </c>
      <c r="AL72" s="191" t="s">
        <v>6973</v>
      </c>
      <c r="AM72" s="181">
        <v>109000</v>
      </c>
      <c r="AN72" s="181" t="s">
        <v>6970</v>
      </c>
      <c r="AO72" s="181" t="s">
        <v>25</v>
      </c>
      <c r="AP72" s="181">
        <v>2</v>
      </c>
      <c r="AQ72" s="181" t="s">
        <v>6972</v>
      </c>
      <c r="AR72" s="181" t="s">
        <v>6971</v>
      </c>
      <c r="AS72" s="182">
        <v>44690</v>
      </c>
      <c r="AT72" s="192" t="s">
        <v>467</v>
      </c>
      <c r="AU72" s="189" t="s">
        <v>17</v>
      </c>
      <c r="AV72" s="189">
        <v>0</v>
      </c>
      <c r="AW72" s="189" t="s">
        <v>25</v>
      </c>
      <c r="AX72" s="189">
        <v>2</v>
      </c>
      <c r="AY72" s="189" t="s">
        <v>18</v>
      </c>
      <c r="AZ72" s="189">
        <v>0</v>
      </c>
      <c r="BA72" s="190">
        <v>43510</v>
      </c>
      <c r="BB72" s="191" t="s">
        <v>466</v>
      </c>
      <c r="BC72" s="181" t="s">
        <v>17</v>
      </c>
      <c r="BD72" s="181">
        <v>0</v>
      </c>
      <c r="BE72" s="181" t="s">
        <v>25</v>
      </c>
      <c r="BF72" s="181">
        <v>2</v>
      </c>
      <c r="BG72" s="181" t="s">
        <v>18</v>
      </c>
      <c r="BH72" s="181">
        <v>0</v>
      </c>
      <c r="BI72" s="182">
        <v>43510</v>
      </c>
      <c r="BJ72" s="192" t="s">
        <v>7751</v>
      </c>
      <c r="BK72" s="192">
        <v>882</v>
      </c>
      <c r="BL72" s="192" t="s">
        <v>7159</v>
      </c>
      <c r="BM72" s="192" t="s">
        <v>25</v>
      </c>
      <c r="BN72" s="192">
        <v>2</v>
      </c>
      <c r="BO72" s="192" t="s">
        <v>7750</v>
      </c>
      <c r="BP72" s="189" t="s">
        <v>2316</v>
      </c>
      <c r="BQ72" s="193">
        <v>44712</v>
      </c>
      <c r="BR72" s="191" t="s">
        <v>463</v>
      </c>
      <c r="BS72" s="185" t="s">
        <v>17</v>
      </c>
      <c r="BT72" s="185">
        <v>0</v>
      </c>
      <c r="BU72" s="185" t="s">
        <v>25</v>
      </c>
      <c r="BV72" s="185">
        <v>2</v>
      </c>
      <c r="BW72" s="185" t="s">
        <v>18</v>
      </c>
      <c r="BX72" s="185">
        <v>0</v>
      </c>
      <c r="BY72" s="182">
        <v>43510</v>
      </c>
      <c r="BZ72" s="192" t="s">
        <v>464</v>
      </c>
      <c r="CA72" s="192" t="s">
        <v>17</v>
      </c>
      <c r="CB72" s="192">
        <v>0</v>
      </c>
      <c r="CC72" s="192" t="s">
        <v>17</v>
      </c>
      <c r="CD72" s="192" t="s">
        <v>17</v>
      </c>
      <c r="CE72" s="192" t="s">
        <v>18</v>
      </c>
      <c r="CF72" s="192">
        <v>0</v>
      </c>
      <c r="CG72" s="193">
        <v>43510</v>
      </c>
      <c r="CH72" s="191" t="s">
        <v>9135</v>
      </c>
      <c r="CI72" s="192" t="e">
        <v>#N/A</v>
      </c>
      <c r="CJ72" s="192" t="e">
        <v>#N/A</v>
      </c>
      <c r="CK72" s="192" t="e">
        <v>#N/A</v>
      </c>
      <c r="CL72" s="192" t="e">
        <v>#N/A</v>
      </c>
      <c r="CM72" s="192" t="e">
        <v>#N/A</v>
      </c>
      <c r="CN72" s="192" t="e">
        <v>#N/A</v>
      </c>
      <c r="CO72" s="194" t="e">
        <v>#N/A</v>
      </c>
      <c r="CP72" s="192" t="s">
        <v>465</v>
      </c>
      <c r="CQ72" s="185" t="s">
        <v>17</v>
      </c>
      <c r="CR72" s="185">
        <v>0</v>
      </c>
      <c r="CS72" s="185" t="s">
        <v>25</v>
      </c>
      <c r="CT72" s="185">
        <v>2</v>
      </c>
      <c r="CU72" s="185" t="s">
        <v>18</v>
      </c>
      <c r="CV72" s="185">
        <v>0</v>
      </c>
      <c r="CW72" s="182">
        <v>43510</v>
      </c>
      <c r="CX72" s="192" t="s">
        <v>4722</v>
      </c>
      <c r="CY72" s="189">
        <v>2993000</v>
      </c>
      <c r="CZ72" s="189" t="s">
        <v>4716</v>
      </c>
      <c r="DA72" s="189" t="s">
        <v>25</v>
      </c>
      <c r="DB72" s="189">
        <v>2</v>
      </c>
      <c r="DC72" s="189" t="s">
        <v>4726</v>
      </c>
      <c r="DD72" s="189" t="s">
        <v>4703</v>
      </c>
      <c r="DE72" s="195">
        <v>44585</v>
      </c>
      <c r="DF72" s="191" t="s">
        <v>4724</v>
      </c>
      <c r="DG72" s="181">
        <v>5400000</v>
      </c>
      <c r="DH72" s="185" t="s">
        <v>4716</v>
      </c>
      <c r="DI72" s="185" t="s">
        <v>25</v>
      </c>
      <c r="DJ72" s="185">
        <v>2</v>
      </c>
      <c r="DK72" s="185" t="s">
        <v>4723</v>
      </c>
      <c r="DL72" s="185" t="s">
        <v>4703</v>
      </c>
      <c r="DM72" s="182">
        <v>44585</v>
      </c>
      <c r="DN72" s="192" t="s">
        <v>4725</v>
      </c>
      <c r="DO72" s="189">
        <v>0</v>
      </c>
      <c r="DP72" s="192" t="s">
        <v>17</v>
      </c>
      <c r="DQ72" s="192" t="s">
        <v>17</v>
      </c>
      <c r="DR72" s="192" t="s">
        <v>17</v>
      </c>
      <c r="DS72" s="192" t="s">
        <v>17</v>
      </c>
      <c r="DT72" s="192" t="s">
        <v>17</v>
      </c>
      <c r="DU72" s="193">
        <v>44585</v>
      </c>
      <c r="DV72" s="191" t="s">
        <v>4727</v>
      </c>
      <c r="DW72" s="181">
        <v>777000</v>
      </c>
      <c r="DX72" s="185" t="s">
        <v>4716</v>
      </c>
      <c r="DY72" s="185" t="s">
        <v>25</v>
      </c>
      <c r="DZ72" s="185">
        <v>2</v>
      </c>
      <c r="EA72" s="185" t="s">
        <v>4726</v>
      </c>
      <c r="EB72" s="185" t="s">
        <v>4703</v>
      </c>
      <c r="EC72" s="182">
        <v>44585</v>
      </c>
      <c r="ED72" s="192" t="s">
        <v>4729</v>
      </c>
      <c r="EE72" s="189">
        <v>2065000</v>
      </c>
      <c r="EF72" s="192" t="s">
        <v>4716</v>
      </c>
      <c r="EG72" s="192" t="s">
        <v>25</v>
      </c>
      <c r="EH72" s="192">
        <v>2</v>
      </c>
      <c r="EI72" s="192" t="s">
        <v>4728</v>
      </c>
      <c r="EJ72" s="192" t="s">
        <v>4703</v>
      </c>
      <c r="EK72" s="193">
        <v>44585</v>
      </c>
      <c r="EL72" s="191" t="s">
        <v>4731</v>
      </c>
      <c r="EM72" s="181">
        <v>151000</v>
      </c>
      <c r="EN72" s="185" t="s">
        <v>4716</v>
      </c>
      <c r="EO72" s="185" t="s">
        <v>25</v>
      </c>
      <c r="EP72" s="185">
        <v>2</v>
      </c>
      <c r="EQ72" s="185" t="s">
        <v>4730</v>
      </c>
      <c r="ER72" s="185" t="s">
        <v>4703</v>
      </c>
      <c r="ES72" s="182">
        <v>44585</v>
      </c>
      <c r="ET72" s="192" t="s">
        <v>7752</v>
      </c>
      <c r="EU72" s="192">
        <v>11460</v>
      </c>
      <c r="EV72" s="192" t="s">
        <v>7609</v>
      </c>
      <c r="EW72" s="192" t="s">
        <v>25</v>
      </c>
      <c r="EX72" s="192">
        <v>2</v>
      </c>
      <c r="EY72" s="192" t="s">
        <v>7743</v>
      </c>
      <c r="EZ72" s="192" t="s">
        <v>2316</v>
      </c>
      <c r="FA72" s="193">
        <v>44712</v>
      </c>
      <c r="FB72" s="191" t="s">
        <v>2220</v>
      </c>
      <c r="FC72" s="185">
        <v>3</v>
      </c>
      <c r="FD72" s="185" t="s">
        <v>2217</v>
      </c>
      <c r="FE72" s="185" t="s">
        <v>25</v>
      </c>
      <c r="FF72" s="185">
        <v>2</v>
      </c>
      <c r="FG72" s="185" t="s">
        <v>2219</v>
      </c>
      <c r="FH72" s="185" t="s">
        <v>2218</v>
      </c>
      <c r="FI72" s="182">
        <v>44228</v>
      </c>
      <c r="FJ72" s="191" t="s">
        <v>468</v>
      </c>
      <c r="FK72" s="192" t="s">
        <v>17</v>
      </c>
      <c r="FL72" s="192">
        <v>0</v>
      </c>
      <c r="FM72" s="192" t="s">
        <v>25</v>
      </c>
      <c r="FN72" s="192">
        <v>2</v>
      </c>
      <c r="FO72" s="192" t="s">
        <v>18</v>
      </c>
      <c r="FP72" s="189">
        <v>0</v>
      </c>
      <c r="FQ72" s="190">
        <v>43510</v>
      </c>
      <c r="FR72" s="191" t="s">
        <v>469</v>
      </c>
      <c r="FS72" s="185" t="s">
        <v>17</v>
      </c>
      <c r="FT72" s="185">
        <v>0</v>
      </c>
      <c r="FU72" s="185" t="s">
        <v>25</v>
      </c>
      <c r="FV72" s="185">
        <v>2</v>
      </c>
      <c r="FW72" s="185" t="s">
        <v>18</v>
      </c>
      <c r="FX72" s="185">
        <v>0</v>
      </c>
      <c r="FY72" s="182">
        <v>43510</v>
      </c>
      <c r="FZ72" s="192" t="s">
        <v>3810</v>
      </c>
      <c r="GA72" s="192">
        <v>1</v>
      </c>
      <c r="GB72" s="192" t="s">
        <v>2484</v>
      </c>
      <c r="GC72" s="192" t="s">
        <v>25</v>
      </c>
      <c r="GD72" s="192">
        <v>2</v>
      </c>
      <c r="GE72" s="192" t="s">
        <v>17</v>
      </c>
      <c r="GF72" s="192" t="s">
        <v>17</v>
      </c>
      <c r="GG72" s="193">
        <v>44497</v>
      </c>
      <c r="GH72" s="191" t="s">
        <v>3816</v>
      </c>
      <c r="GI72" s="185">
        <v>3</v>
      </c>
      <c r="GJ72" s="185" t="s">
        <v>2484</v>
      </c>
      <c r="GK72" s="185" t="s">
        <v>25</v>
      </c>
      <c r="GL72" s="185">
        <v>2</v>
      </c>
      <c r="GM72" s="185" t="s">
        <v>17</v>
      </c>
      <c r="GN72" s="185" t="s">
        <v>17</v>
      </c>
      <c r="GO72" s="182">
        <v>44497</v>
      </c>
      <c r="GP72" s="192" t="s">
        <v>3811</v>
      </c>
      <c r="GQ72" s="192">
        <v>1</v>
      </c>
      <c r="GR72" s="192" t="s">
        <v>2484</v>
      </c>
      <c r="GS72" s="192" t="s">
        <v>25</v>
      </c>
      <c r="GT72" s="192">
        <v>2</v>
      </c>
      <c r="GU72" s="192" t="s">
        <v>17</v>
      </c>
      <c r="GV72" s="192" t="s">
        <v>17</v>
      </c>
      <c r="GW72" s="193">
        <v>44497</v>
      </c>
      <c r="GX72" s="191" t="s">
        <v>3817</v>
      </c>
      <c r="GY72" s="185">
        <v>3</v>
      </c>
      <c r="GZ72" s="185" t="s">
        <v>2484</v>
      </c>
      <c r="HA72" s="185" t="s">
        <v>25</v>
      </c>
      <c r="HB72" s="185">
        <v>2</v>
      </c>
      <c r="HC72" s="185" t="s">
        <v>17</v>
      </c>
      <c r="HD72" s="185" t="s">
        <v>17</v>
      </c>
      <c r="HE72" s="182">
        <v>44497</v>
      </c>
      <c r="HF72" s="192" t="s">
        <v>3809</v>
      </c>
      <c r="HG72" s="192">
        <v>2</v>
      </c>
      <c r="HH72" s="192" t="s">
        <v>2484</v>
      </c>
      <c r="HI72" s="192" t="s">
        <v>25</v>
      </c>
      <c r="HJ72" s="192">
        <v>2</v>
      </c>
      <c r="HK72" s="192" t="s">
        <v>17</v>
      </c>
      <c r="HL72" s="192" t="s">
        <v>17</v>
      </c>
      <c r="HM72" s="193">
        <v>44497</v>
      </c>
      <c r="HN72" s="191" t="s">
        <v>3815</v>
      </c>
      <c r="HO72" s="185">
        <v>2</v>
      </c>
      <c r="HP72" s="185" t="s">
        <v>2484</v>
      </c>
      <c r="HQ72" s="185" t="s">
        <v>25</v>
      </c>
      <c r="HR72" s="185">
        <v>2</v>
      </c>
      <c r="HS72" s="185" t="s">
        <v>17</v>
      </c>
      <c r="HT72" s="185" t="s">
        <v>17</v>
      </c>
      <c r="HU72" s="182">
        <v>44497</v>
      </c>
      <c r="HV72" s="192" t="s">
        <v>3812</v>
      </c>
      <c r="HW72" s="192">
        <v>3</v>
      </c>
      <c r="HX72" s="192" t="s">
        <v>2484</v>
      </c>
      <c r="HY72" s="192" t="s">
        <v>25</v>
      </c>
      <c r="HZ72" s="192">
        <v>2</v>
      </c>
      <c r="IA72" s="192" t="s">
        <v>17</v>
      </c>
      <c r="IB72" s="192" t="s">
        <v>17</v>
      </c>
      <c r="IC72" s="193">
        <v>44497</v>
      </c>
      <c r="ID72" s="191" t="s">
        <v>3814</v>
      </c>
      <c r="IE72" s="185">
        <v>1</v>
      </c>
      <c r="IF72" s="185" t="s">
        <v>2484</v>
      </c>
      <c r="IG72" s="185" t="s">
        <v>25</v>
      </c>
      <c r="IH72" s="185">
        <v>2</v>
      </c>
      <c r="II72" s="185" t="s">
        <v>17</v>
      </c>
      <c r="IJ72" s="185" t="s">
        <v>17</v>
      </c>
      <c r="IK72" s="182">
        <v>44497</v>
      </c>
      <c r="IL72" s="192" t="s">
        <v>3813</v>
      </c>
      <c r="IM72" s="192">
        <v>3</v>
      </c>
      <c r="IN72" s="192" t="s">
        <v>2484</v>
      </c>
      <c r="IO72" s="192" t="s">
        <v>25</v>
      </c>
      <c r="IP72" s="192">
        <v>2</v>
      </c>
      <c r="IQ72" s="192" t="s">
        <v>17</v>
      </c>
      <c r="IR72" s="192" t="s">
        <v>17</v>
      </c>
      <c r="IS72" s="193">
        <v>44497</v>
      </c>
    </row>
    <row r="73" spans="1:253" s="187" customFormat="1" ht="13" customHeight="1" x14ac:dyDescent="0.25">
      <c r="A73" s="187" t="s">
        <v>2547</v>
      </c>
      <c r="B73" s="187" t="s">
        <v>8509</v>
      </c>
      <c r="C73" s="187" t="s">
        <v>2548</v>
      </c>
      <c r="D73" s="187" t="s">
        <v>455</v>
      </c>
      <c r="E73" s="187" t="s">
        <v>8123</v>
      </c>
      <c r="F73" s="187" t="s">
        <v>6942</v>
      </c>
      <c r="G73" s="180">
        <v>55529000</v>
      </c>
      <c r="H73" s="181" t="s">
        <v>6939</v>
      </c>
      <c r="I73" s="181" t="s">
        <v>25</v>
      </c>
      <c r="J73" s="181">
        <v>2</v>
      </c>
      <c r="K73" s="181" t="s">
        <v>6941</v>
      </c>
      <c r="L73" s="181" t="s">
        <v>6940</v>
      </c>
      <c r="M73" s="182">
        <v>44690</v>
      </c>
      <c r="N73" s="191" t="s">
        <v>6946</v>
      </c>
      <c r="O73" s="183">
        <v>379957</v>
      </c>
      <c r="P73" s="183" t="s">
        <v>6943</v>
      </c>
      <c r="Q73" s="183" t="s">
        <v>50</v>
      </c>
      <c r="R73" s="183">
        <v>1</v>
      </c>
      <c r="S73" s="183" t="s">
        <v>6945</v>
      </c>
      <c r="T73" s="183" t="s">
        <v>6944</v>
      </c>
      <c r="U73" s="184">
        <v>44690</v>
      </c>
      <c r="V73" s="191" t="s">
        <v>6948</v>
      </c>
      <c r="W73" s="181">
        <v>43366000</v>
      </c>
      <c r="X73" s="181" t="s">
        <v>4702</v>
      </c>
      <c r="Y73" s="181" t="s">
        <v>25</v>
      </c>
      <c r="Z73" s="181">
        <v>2</v>
      </c>
      <c r="AA73" s="181" t="s">
        <v>6947</v>
      </c>
      <c r="AB73" s="181" t="s">
        <v>4703</v>
      </c>
      <c r="AC73" s="182">
        <v>44690</v>
      </c>
      <c r="AD73" s="191" t="s">
        <v>6950</v>
      </c>
      <c r="AE73" s="189">
        <v>30428000</v>
      </c>
      <c r="AF73" s="189" t="s">
        <v>4702</v>
      </c>
      <c r="AG73" s="189" t="s">
        <v>25</v>
      </c>
      <c r="AH73" s="189">
        <v>2</v>
      </c>
      <c r="AI73" s="189" t="s">
        <v>6949</v>
      </c>
      <c r="AJ73" s="189" t="s">
        <v>4703</v>
      </c>
      <c r="AK73" s="190">
        <v>44690</v>
      </c>
      <c r="AL73" s="191" t="s">
        <v>6954</v>
      </c>
      <c r="AM73" s="181">
        <v>490000</v>
      </c>
      <c r="AN73" s="181" t="s">
        <v>6951</v>
      </c>
      <c r="AO73" s="181" t="s">
        <v>25</v>
      </c>
      <c r="AP73" s="181">
        <v>2</v>
      </c>
      <c r="AQ73" s="181" t="s">
        <v>6953</v>
      </c>
      <c r="AR73" s="181" t="s">
        <v>6952</v>
      </c>
      <c r="AS73" s="182">
        <v>44690</v>
      </c>
      <c r="AT73" s="192" t="s">
        <v>2549</v>
      </c>
      <c r="AU73" s="189" t="s">
        <v>17</v>
      </c>
      <c r="AV73" s="189" t="s">
        <v>17</v>
      </c>
      <c r="AW73" s="189" t="s">
        <v>17</v>
      </c>
      <c r="AX73" s="189" t="s">
        <v>17</v>
      </c>
      <c r="AY73" s="189" t="s">
        <v>17</v>
      </c>
      <c r="AZ73" s="189" t="s">
        <v>17</v>
      </c>
      <c r="BA73" s="190">
        <v>44370</v>
      </c>
      <c r="BB73" s="191" t="s">
        <v>2550</v>
      </c>
      <c r="BC73" s="181" t="s">
        <v>17</v>
      </c>
      <c r="BD73" s="181" t="s">
        <v>17</v>
      </c>
      <c r="BE73" s="181" t="s">
        <v>17</v>
      </c>
      <c r="BF73" s="181" t="s">
        <v>17</v>
      </c>
      <c r="BG73" s="181" t="s">
        <v>17</v>
      </c>
      <c r="BH73" s="181" t="s">
        <v>17</v>
      </c>
      <c r="BI73" s="182">
        <v>44370</v>
      </c>
      <c r="BJ73" s="192" t="s">
        <v>7753</v>
      </c>
      <c r="BK73" s="192">
        <v>10538</v>
      </c>
      <c r="BL73" s="192" t="s">
        <v>7609</v>
      </c>
      <c r="BM73" s="192" t="s">
        <v>22</v>
      </c>
      <c r="BN73" s="192">
        <v>3</v>
      </c>
      <c r="BO73" s="192" t="s">
        <v>7750</v>
      </c>
      <c r="BP73" s="189" t="s">
        <v>2316</v>
      </c>
      <c r="BQ73" s="193">
        <v>44712</v>
      </c>
      <c r="BR73" s="191" t="s">
        <v>2551</v>
      </c>
      <c r="BS73" s="185" t="s">
        <v>17</v>
      </c>
      <c r="BT73" s="185" t="s">
        <v>17</v>
      </c>
      <c r="BU73" s="185" t="s">
        <v>17</v>
      </c>
      <c r="BV73" s="185" t="s">
        <v>17</v>
      </c>
      <c r="BW73" s="185" t="s">
        <v>17</v>
      </c>
      <c r="BX73" s="185" t="s">
        <v>17</v>
      </c>
      <c r="BY73" s="182">
        <v>44370</v>
      </c>
      <c r="BZ73" s="192" t="s">
        <v>2552</v>
      </c>
      <c r="CA73" s="192" t="s">
        <v>17</v>
      </c>
      <c r="CB73" s="192" t="s">
        <v>17</v>
      </c>
      <c r="CC73" s="192" t="s">
        <v>17</v>
      </c>
      <c r="CD73" s="192" t="s">
        <v>17</v>
      </c>
      <c r="CE73" s="192" t="s">
        <v>17</v>
      </c>
      <c r="CF73" s="192" t="s">
        <v>17</v>
      </c>
      <c r="CG73" s="193">
        <v>44370</v>
      </c>
      <c r="CH73" s="191" t="s">
        <v>9136</v>
      </c>
      <c r="CI73" s="192" t="e">
        <v>#N/A</v>
      </c>
      <c r="CJ73" s="192" t="e">
        <v>#N/A</v>
      </c>
      <c r="CK73" s="192" t="e">
        <v>#N/A</v>
      </c>
      <c r="CL73" s="192" t="e">
        <v>#N/A</v>
      </c>
      <c r="CM73" s="192" t="e">
        <v>#N/A</v>
      </c>
      <c r="CN73" s="192" t="e">
        <v>#N/A</v>
      </c>
      <c r="CO73" s="194" t="e">
        <v>#N/A</v>
      </c>
      <c r="CP73" s="192" t="s">
        <v>2554</v>
      </c>
      <c r="CQ73" s="185" t="s">
        <v>17</v>
      </c>
      <c r="CR73" s="185" t="s">
        <v>17</v>
      </c>
      <c r="CS73" s="185" t="s">
        <v>17</v>
      </c>
      <c r="CT73" s="185" t="s">
        <v>17</v>
      </c>
      <c r="CU73" s="185" t="s">
        <v>17</v>
      </c>
      <c r="CV73" s="185" t="s">
        <v>17</v>
      </c>
      <c r="CW73" s="182">
        <v>44370</v>
      </c>
      <c r="CX73" s="192" t="s">
        <v>6956</v>
      </c>
      <c r="CY73" s="189">
        <v>9860000</v>
      </c>
      <c r="CZ73" s="189" t="s">
        <v>4702</v>
      </c>
      <c r="DA73" s="189" t="s">
        <v>25</v>
      </c>
      <c r="DB73" s="189">
        <v>2</v>
      </c>
      <c r="DC73" s="189" t="s">
        <v>6961</v>
      </c>
      <c r="DD73" s="189" t="s">
        <v>4703</v>
      </c>
      <c r="DE73" s="195">
        <v>44690</v>
      </c>
      <c r="DF73" s="191" t="s">
        <v>6958</v>
      </c>
      <c r="DG73" s="181">
        <v>12938000</v>
      </c>
      <c r="DH73" s="185" t="s">
        <v>4702</v>
      </c>
      <c r="DI73" s="185" t="s">
        <v>25</v>
      </c>
      <c r="DJ73" s="185">
        <v>2</v>
      </c>
      <c r="DK73" s="185" t="s">
        <v>6957</v>
      </c>
      <c r="DL73" s="185" t="s">
        <v>4703</v>
      </c>
      <c r="DM73" s="182">
        <v>44690</v>
      </c>
      <c r="DN73" s="192" t="s">
        <v>6960</v>
      </c>
      <c r="DO73" s="189">
        <v>20568000</v>
      </c>
      <c r="DP73" s="192" t="s">
        <v>4702</v>
      </c>
      <c r="DQ73" s="192" t="s">
        <v>25</v>
      </c>
      <c r="DR73" s="192">
        <v>2</v>
      </c>
      <c r="DS73" s="192" t="s">
        <v>6959</v>
      </c>
      <c r="DT73" s="192" t="s">
        <v>4703</v>
      </c>
      <c r="DU73" s="193">
        <v>44690</v>
      </c>
      <c r="DV73" s="191" t="s">
        <v>6962</v>
      </c>
      <c r="DW73" s="181">
        <v>2030000</v>
      </c>
      <c r="DX73" s="185" t="s">
        <v>4702</v>
      </c>
      <c r="DY73" s="185" t="s">
        <v>25</v>
      </c>
      <c r="DZ73" s="185">
        <v>2</v>
      </c>
      <c r="EA73" s="185" t="s">
        <v>6961</v>
      </c>
      <c r="EB73" s="185" t="s">
        <v>4703</v>
      </c>
      <c r="EC73" s="182">
        <v>44690</v>
      </c>
      <c r="ED73" s="192" t="s">
        <v>6964</v>
      </c>
      <c r="EE73" s="189">
        <v>5519000</v>
      </c>
      <c r="EF73" s="192" t="s">
        <v>4702</v>
      </c>
      <c r="EG73" s="192" t="s">
        <v>25</v>
      </c>
      <c r="EH73" s="192">
        <v>2</v>
      </c>
      <c r="EI73" s="192" t="s">
        <v>6963</v>
      </c>
      <c r="EJ73" s="192" t="s">
        <v>4703</v>
      </c>
      <c r="EK73" s="193">
        <v>44690</v>
      </c>
      <c r="EL73" s="191" t="s">
        <v>6966</v>
      </c>
      <c r="EM73" s="181">
        <v>2311000</v>
      </c>
      <c r="EN73" s="185" t="s">
        <v>4702</v>
      </c>
      <c r="EO73" s="185" t="s">
        <v>25</v>
      </c>
      <c r="EP73" s="185">
        <v>2</v>
      </c>
      <c r="EQ73" s="185" t="s">
        <v>6965</v>
      </c>
      <c r="ER73" s="185" t="s">
        <v>4703</v>
      </c>
      <c r="ES73" s="182">
        <v>44690</v>
      </c>
      <c r="ET73" s="192" t="s">
        <v>7754</v>
      </c>
      <c r="EU73" s="192">
        <v>11460</v>
      </c>
      <c r="EV73" s="192" t="s">
        <v>7609</v>
      </c>
      <c r="EW73" s="192" t="s">
        <v>22</v>
      </c>
      <c r="EX73" s="192">
        <v>3</v>
      </c>
      <c r="EY73" s="192" t="s">
        <v>7743</v>
      </c>
      <c r="EZ73" s="192" t="s">
        <v>2316</v>
      </c>
      <c r="FA73" s="193">
        <v>44712</v>
      </c>
      <c r="FB73" s="191" t="s">
        <v>2558</v>
      </c>
      <c r="FC73" s="185">
        <v>3</v>
      </c>
      <c r="FD73" s="185" t="s">
        <v>2555</v>
      </c>
      <c r="FE73" s="185" t="s">
        <v>50</v>
      </c>
      <c r="FF73" s="185">
        <v>1</v>
      </c>
      <c r="FG73" s="185" t="s">
        <v>2557</v>
      </c>
      <c r="FH73" s="185" t="s">
        <v>2556</v>
      </c>
      <c r="FI73" s="182">
        <v>44370</v>
      </c>
      <c r="FJ73" s="191" t="s">
        <v>2559</v>
      </c>
      <c r="FK73" s="192" t="s">
        <v>17</v>
      </c>
      <c r="FL73" s="192" t="s">
        <v>17</v>
      </c>
      <c r="FM73" s="192" t="s">
        <v>17</v>
      </c>
      <c r="FN73" s="192" t="s">
        <v>17</v>
      </c>
      <c r="FO73" s="192" t="s">
        <v>17</v>
      </c>
      <c r="FP73" s="189" t="s">
        <v>17</v>
      </c>
      <c r="FQ73" s="190">
        <v>44370</v>
      </c>
      <c r="FR73" s="191" t="s">
        <v>2560</v>
      </c>
      <c r="FS73" s="185" t="s">
        <v>17</v>
      </c>
      <c r="FT73" s="185" t="s">
        <v>17</v>
      </c>
      <c r="FU73" s="185" t="s">
        <v>17</v>
      </c>
      <c r="FV73" s="185" t="s">
        <v>17</v>
      </c>
      <c r="FW73" s="185" t="s">
        <v>17</v>
      </c>
      <c r="FX73" s="185" t="s">
        <v>17</v>
      </c>
      <c r="FY73" s="182">
        <v>44370</v>
      </c>
      <c r="FZ73" s="192" t="s">
        <v>3603</v>
      </c>
      <c r="GA73" s="192">
        <v>1</v>
      </c>
      <c r="GB73" s="192" t="s">
        <v>2484</v>
      </c>
      <c r="GC73" s="192" t="s">
        <v>25</v>
      </c>
      <c r="GD73" s="192">
        <v>2</v>
      </c>
      <c r="GE73" s="192" t="s">
        <v>17</v>
      </c>
      <c r="GF73" s="192" t="s">
        <v>17</v>
      </c>
      <c r="GG73" s="193">
        <v>44496</v>
      </c>
      <c r="GH73" s="191" t="s">
        <v>3609</v>
      </c>
      <c r="GI73" s="185">
        <v>3</v>
      </c>
      <c r="GJ73" s="185" t="s">
        <v>2484</v>
      </c>
      <c r="GK73" s="185" t="s">
        <v>25</v>
      </c>
      <c r="GL73" s="185">
        <v>2</v>
      </c>
      <c r="GM73" s="185" t="s">
        <v>17</v>
      </c>
      <c r="GN73" s="185" t="s">
        <v>17</v>
      </c>
      <c r="GO73" s="182">
        <v>44496</v>
      </c>
      <c r="GP73" s="192" t="s">
        <v>3604</v>
      </c>
      <c r="GQ73" s="192">
        <v>2</v>
      </c>
      <c r="GR73" s="192" t="s">
        <v>2484</v>
      </c>
      <c r="GS73" s="192" t="s">
        <v>25</v>
      </c>
      <c r="GT73" s="192">
        <v>2</v>
      </c>
      <c r="GU73" s="192" t="s">
        <v>17</v>
      </c>
      <c r="GV73" s="192" t="s">
        <v>17</v>
      </c>
      <c r="GW73" s="193">
        <v>44496</v>
      </c>
      <c r="GX73" s="191" t="s">
        <v>3610</v>
      </c>
      <c r="GY73" s="185">
        <v>3</v>
      </c>
      <c r="GZ73" s="185" t="s">
        <v>2484</v>
      </c>
      <c r="HA73" s="185" t="s">
        <v>25</v>
      </c>
      <c r="HB73" s="185">
        <v>2</v>
      </c>
      <c r="HC73" s="185" t="s">
        <v>17</v>
      </c>
      <c r="HD73" s="185" t="s">
        <v>17</v>
      </c>
      <c r="HE73" s="182">
        <v>44496</v>
      </c>
      <c r="HF73" s="192" t="s">
        <v>3602</v>
      </c>
      <c r="HG73" s="192">
        <v>0</v>
      </c>
      <c r="HH73" s="192" t="s">
        <v>2484</v>
      </c>
      <c r="HI73" s="192" t="s">
        <v>25</v>
      </c>
      <c r="HJ73" s="192">
        <v>2</v>
      </c>
      <c r="HK73" s="192" t="s">
        <v>17</v>
      </c>
      <c r="HL73" s="192" t="s">
        <v>17</v>
      </c>
      <c r="HM73" s="193">
        <v>44496</v>
      </c>
      <c r="HN73" s="191" t="s">
        <v>3608</v>
      </c>
      <c r="HO73" s="185">
        <v>2</v>
      </c>
      <c r="HP73" s="185" t="s">
        <v>2484</v>
      </c>
      <c r="HQ73" s="185" t="s">
        <v>25</v>
      </c>
      <c r="HR73" s="185">
        <v>2</v>
      </c>
      <c r="HS73" s="185" t="s">
        <v>17</v>
      </c>
      <c r="HT73" s="185" t="s">
        <v>17</v>
      </c>
      <c r="HU73" s="182">
        <v>44496</v>
      </c>
      <c r="HV73" s="192" t="s">
        <v>3605</v>
      </c>
      <c r="HW73" s="192">
        <v>3</v>
      </c>
      <c r="HX73" s="192" t="s">
        <v>2484</v>
      </c>
      <c r="HY73" s="192" t="s">
        <v>25</v>
      </c>
      <c r="HZ73" s="192">
        <v>2</v>
      </c>
      <c r="IA73" s="192" t="s">
        <v>17</v>
      </c>
      <c r="IB73" s="192" t="s">
        <v>17</v>
      </c>
      <c r="IC73" s="193">
        <v>44496</v>
      </c>
      <c r="ID73" s="191" t="s">
        <v>3607</v>
      </c>
      <c r="IE73" s="185">
        <v>1</v>
      </c>
      <c r="IF73" s="185" t="s">
        <v>2484</v>
      </c>
      <c r="IG73" s="185" t="s">
        <v>25</v>
      </c>
      <c r="IH73" s="185">
        <v>2</v>
      </c>
      <c r="II73" s="185" t="s">
        <v>17</v>
      </c>
      <c r="IJ73" s="185" t="s">
        <v>17</v>
      </c>
      <c r="IK73" s="182">
        <v>44496</v>
      </c>
      <c r="IL73" s="192" t="s">
        <v>3606</v>
      </c>
      <c r="IM73" s="192">
        <v>3</v>
      </c>
      <c r="IN73" s="192" t="s">
        <v>2484</v>
      </c>
      <c r="IO73" s="192" t="s">
        <v>25</v>
      </c>
      <c r="IP73" s="192">
        <v>2</v>
      </c>
      <c r="IQ73" s="192" t="s">
        <v>17</v>
      </c>
      <c r="IR73" s="192" t="s">
        <v>17</v>
      </c>
      <c r="IS73" s="193">
        <v>44496</v>
      </c>
    </row>
    <row r="74" spans="1:253" s="187" customFormat="1" ht="13" customHeight="1" x14ac:dyDescent="0.25">
      <c r="A74" s="187" t="s">
        <v>1178</v>
      </c>
      <c r="B74" s="187" t="s">
        <v>8527</v>
      </c>
      <c r="C74" s="187" t="s">
        <v>1179</v>
      </c>
      <c r="D74" s="187" t="s">
        <v>869</v>
      </c>
      <c r="E74" s="187" t="s">
        <v>8128</v>
      </c>
      <c r="F74" s="187" t="s">
        <v>4970</v>
      </c>
      <c r="G74" s="180">
        <v>28862000</v>
      </c>
      <c r="H74" s="181" t="s">
        <v>4959</v>
      </c>
      <c r="I74" s="181" t="s">
        <v>25</v>
      </c>
      <c r="J74" s="181">
        <v>2</v>
      </c>
      <c r="K74" s="181" t="s">
        <v>4961</v>
      </c>
      <c r="L74" s="181" t="s">
        <v>4960</v>
      </c>
      <c r="M74" s="182">
        <v>44592</v>
      </c>
      <c r="N74" s="191" t="s">
        <v>4974</v>
      </c>
      <c r="O74" s="183">
        <v>550263</v>
      </c>
      <c r="P74" s="183" t="s">
        <v>4971</v>
      </c>
      <c r="Q74" s="183" t="s">
        <v>25</v>
      </c>
      <c r="R74" s="183">
        <v>2</v>
      </c>
      <c r="S74" s="183" t="s">
        <v>4973</v>
      </c>
      <c r="T74" s="183" t="s">
        <v>4972</v>
      </c>
      <c r="U74" s="184">
        <v>44592</v>
      </c>
      <c r="V74" s="191" t="s">
        <v>4978</v>
      </c>
      <c r="W74" s="181">
        <v>20399000</v>
      </c>
      <c r="X74" s="181" t="s">
        <v>4975</v>
      </c>
      <c r="Y74" s="181" t="s">
        <v>25</v>
      </c>
      <c r="Z74" s="181">
        <v>2</v>
      </c>
      <c r="AA74" s="181" t="s">
        <v>4977</v>
      </c>
      <c r="AB74" s="181" t="s">
        <v>4976</v>
      </c>
      <c r="AC74" s="182">
        <v>44592</v>
      </c>
      <c r="AD74" s="191" t="s">
        <v>6658</v>
      </c>
      <c r="AE74" s="189">
        <v>10885000</v>
      </c>
      <c r="AF74" s="189" t="s">
        <v>6655</v>
      </c>
      <c r="AG74" s="189" t="s">
        <v>25</v>
      </c>
      <c r="AH74" s="189">
        <v>2</v>
      </c>
      <c r="AI74" s="189" t="s">
        <v>6657</v>
      </c>
      <c r="AJ74" s="189" t="s">
        <v>6656</v>
      </c>
      <c r="AK74" s="190">
        <v>44673</v>
      </c>
      <c r="AL74" s="191" t="s">
        <v>6662</v>
      </c>
      <c r="AM74" s="181">
        <v>791000</v>
      </c>
      <c r="AN74" s="181" t="s">
        <v>6659</v>
      </c>
      <c r="AO74" s="181" t="s">
        <v>25</v>
      </c>
      <c r="AP74" s="181">
        <v>2</v>
      </c>
      <c r="AQ74" s="181" t="s">
        <v>6661</v>
      </c>
      <c r="AR74" s="181" t="s">
        <v>6660</v>
      </c>
      <c r="AS74" s="182">
        <v>44673</v>
      </c>
      <c r="AT74" s="192" t="s">
        <v>6664</v>
      </c>
      <c r="AU74" s="189">
        <v>367</v>
      </c>
      <c r="AV74" s="189" t="s">
        <v>6625</v>
      </c>
      <c r="AW74" s="189" t="s">
        <v>22</v>
      </c>
      <c r="AX74" s="189">
        <v>3</v>
      </c>
      <c r="AY74" s="189" t="s">
        <v>6663</v>
      </c>
      <c r="AZ74" s="189" t="s">
        <v>6626</v>
      </c>
      <c r="BA74" s="190">
        <v>44673</v>
      </c>
      <c r="BB74" s="191" t="s">
        <v>4979</v>
      </c>
      <c r="BC74" s="181" t="s">
        <v>17</v>
      </c>
      <c r="BD74" s="181" t="s">
        <v>17</v>
      </c>
      <c r="BE74" s="181" t="s">
        <v>17</v>
      </c>
      <c r="BF74" s="181" t="s">
        <v>17</v>
      </c>
      <c r="BG74" s="181">
        <v>0</v>
      </c>
      <c r="BH74" s="181" t="s">
        <v>17</v>
      </c>
      <c r="BI74" s="182">
        <v>44592</v>
      </c>
      <c r="BJ74" s="192" t="s">
        <v>6666</v>
      </c>
      <c r="BK74" s="192">
        <v>647</v>
      </c>
      <c r="BL74" s="192" t="s">
        <v>6665</v>
      </c>
      <c r="BM74" s="192" t="s">
        <v>25</v>
      </c>
      <c r="BN74" s="192">
        <v>2</v>
      </c>
      <c r="BO74" s="192" t="s">
        <v>6623</v>
      </c>
      <c r="BP74" s="189" t="s">
        <v>6622</v>
      </c>
      <c r="BQ74" s="193">
        <v>44673</v>
      </c>
      <c r="BR74" s="191" t="s">
        <v>6682</v>
      </c>
      <c r="BS74" s="185">
        <v>143407</v>
      </c>
      <c r="BT74" s="185" t="s">
        <v>6651</v>
      </c>
      <c r="BU74" s="185" t="s">
        <v>22</v>
      </c>
      <c r="BV74" s="185">
        <v>3</v>
      </c>
      <c r="BW74" s="185" t="s">
        <v>6653</v>
      </c>
      <c r="BX74" s="185" t="s">
        <v>6652</v>
      </c>
      <c r="BY74" s="182">
        <v>44673</v>
      </c>
      <c r="BZ74" s="192" t="s">
        <v>5905</v>
      </c>
      <c r="CA74" s="192">
        <v>13365</v>
      </c>
      <c r="CB74" s="192" t="s">
        <v>5902</v>
      </c>
      <c r="CC74" s="192" t="s">
        <v>22</v>
      </c>
      <c r="CD74" s="192">
        <v>3</v>
      </c>
      <c r="CE74" s="192" t="s">
        <v>5904</v>
      </c>
      <c r="CF74" s="192" t="s">
        <v>5903</v>
      </c>
      <c r="CG74" s="193">
        <v>44645</v>
      </c>
      <c r="CH74" s="191" t="s">
        <v>9137</v>
      </c>
      <c r="CI74" s="192" t="e">
        <v>#N/A</v>
      </c>
      <c r="CJ74" s="192" t="e">
        <v>#N/A</v>
      </c>
      <c r="CK74" s="192" t="e">
        <v>#N/A</v>
      </c>
      <c r="CL74" s="192" t="e">
        <v>#N/A</v>
      </c>
      <c r="CM74" s="192" t="e">
        <v>#N/A</v>
      </c>
      <c r="CN74" s="192" t="e">
        <v>#N/A</v>
      </c>
      <c r="CO74" s="194" t="e">
        <v>#N/A</v>
      </c>
      <c r="CP74" s="192" t="s">
        <v>4981</v>
      </c>
      <c r="CQ74" s="185">
        <v>1700000</v>
      </c>
      <c r="CR74" s="185" t="s">
        <v>4966</v>
      </c>
      <c r="CS74" s="185" t="s">
        <v>25</v>
      </c>
      <c r="CT74" s="185">
        <v>2</v>
      </c>
      <c r="CU74" s="185" t="s">
        <v>4968</v>
      </c>
      <c r="CV74" s="185" t="s">
        <v>4967</v>
      </c>
      <c r="CW74" s="182">
        <v>44592</v>
      </c>
      <c r="CX74" s="192" t="s">
        <v>6671</v>
      </c>
      <c r="CY74" s="189">
        <v>2490000</v>
      </c>
      <c r="CZ74" s="189" t="s">
        <v>6677</v>
      </c>
      <c r="DA74" s="189" t="s">
        <v>25</v>
      </c>
      <c r="DB74" s="189">
        <v>2</v>
      </c>
      <c r="DC74" s="189" t="s">
        <v>6674</v>
      </c>
      <c r="DD74" s="189" t="s">
        <v>6678</v>
      </c>
      <c r="DE74" s="195">
        <v>44673</v>
      </c>
      <c r="DF74" s="191" t="s">
        <v>6675</v>
      </c>
      <c r="DG74" s="181">
        <v>9514000</v>
      </c>
      <c r="DH74" s="185" t="s">
        <v>6672</v>
      </c>
      <c r="DI74" s="185" t="s">
        <v>25</v>
      </c>
      <c r="DJ74" s="185">
        <v>2</v>
      </c>
      <c r="DK74" s="185" t="s">
        <v>6674</v>
      </c>
      <c r="DL74" s="185" t="s">
        <v>6673</v>
      </c>
      <c r="DM74" s="182">
        <v>44673</v>
      </c>
      <c r="DN74" s="192" t="s">
        <v>6676</v>
      </c>
      <c r="DO74" s="189">
        <v>8395000</v>
      </c>
      <c r="DP74" s="192" t="s">
        <v>6672</v>
      </c>
      <c r="DQ74" s="192" t="s">
        <v>25</v>
      </c>
      <c r="DR74" s="192">
        <v>2</v>
      </c>
      <c r="DS74" s="192" t="s">
        <v>6674</v>
      </c>
      <c r="DT74" s="192" t="s">
        <v>6673</v>
      </c>
      <c r="DU74" s="193">
        <v>44673</v>
      </c>
      <c r="DV74" s="191" t="s">
        <v>6679</v>
      </c>
      <c r="DW74" s="181">
        <v>2466000</v>
      </c>
      <c r="DX74" s="185" t="s">
        <v>6677</v>
      </c>
      <c r="DY74" s="185" t="s">
        <v>25</v>
      </c>
      <c r="DZ74" s="185">
        <v>2</v>
      </c>
      <c r="EA74" s="185" t="s">
        <v>6674</v>
      </c>
      <c r="EB74" s="185" t="s">
        <v>6678</v>
      </c>
      <c r="EC74" s="182">
        <v>44673</v>
      </c>
      <c r="ED74" s="192" t="s">
        <v>6680</v>
      </c>
      <c r="EE74" s="189">
        <v>24000</v>
      </c>
      <c r="EF74" s="192" t="s">
        <v>6677</v>
      </c>
      <c r="EG74" s="192" t="s">
        <v>25</v>
      </c>
      <c r="EH74" s="192">
        <v>2</v>
      </c>
      <c r="EI74" s="192" t="s">
        <v>6674</v>
      </c>
      <c r="EJ74" s="192" t="s">
        <v>6678</v>
      </c>
      <c r="EK74" s="193">
        <v>44673</v>
      </c>
      <c r="EL74" s="191" t="s">
        <v>6681</v>
      </c>
      <c r="EM74" s="181">
        <v>0</v>
      </c>
      <c r="EN74" s="185" t="s">
        <v>17</v>
      </c>
      <c r="EO74" s="185" t="s">
        <v>22</v>
      </c>
      <c r="EP74" s="185">
        <v>3</v>
      </c>
      <c r="EQ74" s="185" t="s">
        <v>6674</v>
      </c>
      <c r="ER74" s="185" t="s">
        <v>17</v>
      </c>
      <c r="ES74" s="182">
        <v>44673</v>
      </c>
      <c r="ET74" s="192" t="s">
        <v>6667</v>
      </c>
      <c r="EU74" s="192">
        <v>647</v>
      </c>
      <c r="EV74" s="192" t="s">
        <v>6665</v>
      </c>
      <c r="EW74" s="192" t="s">
        <v>25</v>
      </c>
      <c r="EX74" s="192">
        <v>2</v>
      </c>
      <c r="EY74" s="192" t="s">
        <v>6623</v>
      </c>
      <c r="EZ74" s="192" t="s">
        <v>6622</v>
      </c>
      <c r="FA74" s="193">
        <v>44673</v>
      </c>
      <c r="FB74" s="191" t="s">
        <v>5909</v>
      </c>
      <c r="FC74" s="185">
        <v>5</v>
      </c>
      <c r="FD74" s="185" t="s">
        <v>5906</v>
      </c>
      <c r="FE74" s="185" t="s">
        <v>25</v>
      </c>
      <c r="FF74" s="185">
        <v>2</v>
      </c>
      <c r="FG74" s="185" t="s">
        <v>5908</v>
      </c>
      <c r="FH74" s="185" t="s">
        <v>5907</v>
      </c>
      <c r="FI74" s="182">
        <v>44645</v>
      </c>
      <c r="FJ74" s="191" t="s">
        <v>1180</v>
      </c>
      <c r="FK74" s="192" t="s">
        <v>17</v>
      </c>
      <c r="FL74" s="192" t="s">
        <v>17</v>
      </c>
      <c r="FM74" s="192" t="s">
        <v>17</v>
      </c>
      <c r="FN74" s="192" t="s">
        <v>17</v>
      </c>
      <c r="FO74" s="192" t="s">
        <v>17</v>
      </c>
      <c r="FP74" s="189" t="s">
        <v>17</v>
      </c>
      <c r="FQ74" s="190">
        <v>43676</v>
      </c>
      <c r="FR74" s="191" t="s">
        <v>1181</v>
      </c>
      <c r="FS74" s="185" t="s">
        <v>17</v>
      </c>
      <c r="FT74" s="185" t="s">
        <v>17</v>
      </c>
      <c r="FU74" s="185" t="s">
        <v>17</v>
      </c>
      <c r="FV74" s="185" t="s">
        <v>17</v>
      </c>
      <c r="FW74" s="185" t="s">
        <v>17</v>
      </c>
      <c r="FX74" s="185" t="s">
        <v>17</v>
      </c>
      <c r="FY74" s="182">
        <v>43676</v>
      </c>
      <c r="FZ74" s="192" t="s">
        <v>4983</v>
      </c>
      <c r="GA74" s="192">
        <v>1</v>
      </c>
      <c r="GB74" s="192" t="s">
        <v>2484</v>
      </c>
      <c r="GC74" s="192" t="s">
        <v>25</v>
      </c>
      <c r="GD74" s="192">
        <v>2</v>
      </c>
      <c r="GE74" s="192" t="s">
        <v>17</v>
      </c>
      <c r="GF74" s="192" t="s">
        <v>17</v>
      </c>
      <c r="GG74" s="193">
        <v>44592</v>
      </c>
      <c r="GH74" s="191" t="s">
        <v>4989</v>
      </c>
      <c r="GI74" s="185">
        <v>3</v>
      </c>
      <c r="GJ74" s="185" t="s">
        <v>2484</v>
      </c>
      <c r="GK74" s="185" t="s">
        <v>25</v>
      </c>
      <c r="GL74" s="185">
        <v>2</v>
      </c>
      <c r="GM74" s="185" t="s">
        <v>17</v>
      </c>
      <c r="GN74" s="185" t="s">
        <v>17</v>
      </c>
      <c r="GO74" s="182">
        <v>44592</v>
      </c>
      <c r="GP74" s="192" t="s">
        <v>4984</v>
      </c>
      <c r="GQ74" s="192">
        <v>2</v>
      </c>
      <c r="GR74" s="192" t="s">
        <v>2484</v>
      </c>
      <c r="GS74" s="192" t="s">
        <v>25</v>
      </c>
      <c r="GT74" s="192">
        <v>2</v>
      </c>
      <c r="GU74" s="192" t="s">
        <v>17</v>
      </c>
      <c r="GV74" s="192" t="s">
        <v>17</v>
      </c>
      <c r="GW74" s="193">
        <v>44592</v>
      </c>
      <c r="GX74" s="191" t="s">
        <v>4990</v>
      </c>
      <c r="GY74" s="185">
        <v>0</v>
      </c>
      <c r="GZ74" s="185" t="s">
        <v>2484</v>
      </c>
      <c r="HA74" s="185" t="s">
        <v>25</v>
      </c>
      <c r="HB74" s="185">
        <v>2</v>
      </c>
      <c r="HC74" s="185" t="s">
        <v>17</v>
      </c>
      <c r="HD74" s="185" t="s">
        <v>17</v>
      </c>
      <c r="HE74" s="182">
        <v>44592</v>
      </c>
      <c r="HF74" s="192" t="s">
        <v>4982</v>
      </c>
      <c r="HG74" s="192">
        <v>0</v>
      </c>
      <c r="HH74" s="192" t="s">
        <v>2484</v>
      </c>
      <c r="HI74" s="192" t="s">
        <v>25</v>
      </c>
      <c r="HJ74" s="192">
        <v>2</v>
      </c>
      <c r="HK74" s="192" t="s">
        <v>17</v>
      </c>
      <c r="HL74" s="192" t="s">
        <v>17</v>
      </c>
      <c r="HM74" s="193">
        <v>44592</v>
      </c>
      <c r="HN74" s="191" t="s">
        <v>4988</v>
      </c>
      <c r="HO74" s="185">
        <v>2</v>
      </c>
      <c r="HP74" s="185" t="s">
        <v>2484</v>
      </c>
      <c r="HQ74" s="185" t="s">
        <v>25</v>
      </c>
      <c r="HR74" s="185">
        <v>2</v>
      </c>
      <c r="HS74" s="185" t="s">
        <v>17</v>
      </c>
      <c r="HT74" s="185" t="s">
        <v>17</v>
      </c>
      <c r="HU74" s="182">
        <v>44592</v>
      </c>
      <c r="HV74" s="192" t="s">
        <v>4985</v>
      </c>
      <c r="HW74" s="192">
        <v>3</v>
      </c>
      <c r="HX74" s="192" t="s">
        <v>2484</v>
      </c>
      <c r="HY74" s="192" t="s">
        <v>25</v>
      </c>
      <c r="HZ74" s="192">
        <v>2</v>
      </c>
      <c r="IA74" s="192" t="s">
        <v>17</v>
      </c>
      <c r="IB74" s="192" t="s">
        <v>17</v>
      </c>
      <c r="IC74" s="193">
        <v>44592</v>
      </c>
      <c r="ID74" s="191" t="s">
        <v>4987</v>
      </c>
      <c r="IE74" s="185">
        <v>1</v>
      </c>
      <c r="IF74" s="185" t="s">
        <v>2484</v>
      </c>
      <c r="IG74" s="185" t="s">
        <v>25</v>
      </c>
      <c r="IH74" s="185">
        <v>2</v>
      </c>
      <c r="II74" s="185" t="s">
        <v>17</v>
      </c>
      <c r="IJ74" s="185" t="s">
        <v>17</v>
      </c>
      <c r="IK74" s="182">
        <v>44592</v>
      </c>
      <c r="IL74" s="192" t="s">
        <v>4986</v>
      </c>
      <c r="IM74" s="192">
        <v>3</v>
      </c>
      <c r="IN74" s="192" t="s">
        <v>2484</v>
      </c>
      <c r="IO74" s="192" t="s">
        <v>25</v>
      </c>
      <c r="IP74" s="192">
        <v>2</v>
      </c>
      <c r="IQ74" s="192" t="s">
        <v>17</v>
      </c>
      <c r="IR74" s="192" t="s">
        <v>17</v>
      </c>
      <c r="IS74" s="193">
        <v>44592</v>
      </c>
    </row>
    <row r="75" spans="1:253" s="187" customFormat="1" ht="13" customHeight="1" x14ac:dyDescent="0.25">
      <c r="A75" s="187" t="s">
        <v>867</v>
      </c>
      <c r="B75" s="187" t="s">
        <v>8679</v>
      </c>
      <c r="C75" s="187" t="s">
        <v>868</v>
      </c>
      <c r="D75" s="187" t="s">
        <v>869</v>
      </c>
      <c r="E75" s="187" t="s">
        <v>8128</v>
      </c>
      <c r="F75" s="187" t="s">
        <v>879</v>
      </c>
      <c r="G75" s="180">
        <v>28860000</v>
      </c>
      <c r="H75" s="181" t="s">
        <v>876</v>
      </c>
      <c r="I75" s="181" t="s">
        <v>50</v>
      </c>
      <c r="J75" s="181">
        <v>1</v>
      </c>
      <c r="K75" s="181" t="s">
        <v>878</v>
      </c>
      <c r="L75" s="181" t="s">
        <v>877</v>
      </c>
      <c r="M75" s="182">
        <v>43551</v>
      </c>
      <c r="N75" s="191" t="s">
        <v>2228</v>
      </c>
      <c r="O75" s="183">
        <v>280615</v>
      </c>
      <c r="P75" s="183" t="s">
        <v>2225</v>
      </c>
      <c r="Q75" s="183" t="s">
        <v>22</v>
      </c>
      <c r="R75" s="183">
        <v>3</v>
      </c>
      <c r="S75" s="183" t="s">
        <v>2227</v>
      </c>
      <c r="T75" s="183" t="s">
        <v>2226</v>
      </c>
      <c r="U75" s="184">
        <v>44253</v>
      </c>
      <c r="V75" s="191" t="s">
        <v>2712</v>
      </c>
      <c r="W75" s="181">
        <v>10302000</v>
      </c>
      <c r="X75" s="181" t="s">
        <v>876</v>
      </c>
      <c r="Y75" s="181" t="s">
        <v>25</v>
      </c>
      <c r="Z75" s="181">
        <v>2</v>
      </c>
      <c r="AA75" s="181" t="s">
        <v>2711</v>
      </c>
      <c r="AB75" s="181" t="s">
        <v>2710</v>
      </c>
      <c r="AC75" s="182">
        <v>44392</v>
      </c>
      <c r="AD75" s="191" t="s">
        <v>4956</v>
      </c>
      <c r="AE75" s="189">
        <v>10302000</v>
      </c>
      <c r="AF75" s="189" t="s">
        <v>4953</v>
      </c>
      <c r="AG75" s="189" t="s">
        <v>25</v>
      </c>
      <c r="AH75" s="189">
        <v>2</v>
      </c>
      <c r="AI75" s="189" t="s">
        <v>4955</v>
      </c>
      <c r="AJ75" s="189" t="s">
        <v>4954</v>
      </c>
      <c r="AK75" s="190">
        <v>44592</v>
      </c>
      <c r="AL75" s="191" t="s">
        <v>6618</v>
      </c>
      <c r="AM75" s="181">
        <v>784000</v>
      </c>
      <c r="AN75" s="181" t="s">
        <v>6615</v>
      </c>
      <c r="AO75" s="181" t="s">
        <v>25</v>
      </c>
      <c r="AP75" s="181">
        <v>2</v>
      </c>
      <c r="AQ75" s="181" t="s">
        <v>6617</v>
      </c>
      <c r="AR75" s="181" t="s">
        <v>6616</v>
      </c>
      <c r="AS75" s="182">
        <v>44673</v>
      </c>
      <c r="AT75" s="192" t="s">
        <v>1265</v>
      </c>
      <c r="AU75" s="189" t="s">
        <v>17</v>
      </c>
      <c r="AV75" s="189" t="s">
        <v>17</v>
      </c>
      <c r="AW75" s="189" t="s">
        <v>17</v>
      </c>
      <c r="AX75" s="189" t="s">
        <v>17</v>
      </c>
      <c r="AY75" s="189" t="s">
        <v>17</v>
      </c>
      <c r="AZ75" s="189" t="s">
        <v>17</v>
      </c>
      <c r="BA75" s="190">
        <v>43784</v>
      </c>
      <c r="BB75" s="191" t="s">
        <v>1236</v>
      </c>
      <c r="BC75" s="181">
        <v>0</v>
      </c>
      <c r="BD75" s="181" t="s">
        <v>17</v>
      </c>
      <c r="BE75" s="181" t="s">
        <v>17</v>
      </c>
      <c r="BF75" s="181" t="s">
        <v>17</v>
      </c>
      <c r="BG75" s="181" t="s">
        <v>1235</v>
      </c>
      <c r="BH75" s="181" t="s">
        <v>17</v>
      </c>
      <c r="BI75" s="182">
        <v>43742</v>
      </c>
      <c r="BJ75" s="192" t="s">
        <v>6621</v>
      </c>
      <c r="BK75" s="192">
        <v>505</v>
      </c>
      <c r="BL75" s="192" t="s">
        <v>6619</v>
      </c>
      <c r="BM75" s="192" t="s">
        <v>25</v>
      </c>
      <c r="BN75" s="192">
        <v>2</v>
      </c>
      <c r="BO75" s="192" t="s">
        <v>6620</v>
      </c>
      <c r="BP75" s="189" t="s">
        <v>2316</v>
      </c>
      <c r="BQ75" s="193">
        <v>44673</v>
      </c>
      <c r="BR75" s="191" t="s">
        <v>870</v>
      </c>
      <c r="BS75" s="185" t="s">
        <v>17</v>
      </c>
      <c r="BT75" s="185" t="s">
        <v>17</v>
      </c>
      <c r="BU75" s="185" t="s">
        <v>17</v>
      </c>
      <c r="BV75" s="185" t="s">
        <v>17</v>
      </c>
      <c r="BW75" s="185" t="s">
        <v>17</v>
      </c>
      <c r="BX75" s="185" t="s">
        <v>17</v>
      </c>
      <c r="BY75" s="182">
        <v>43551</v>
      </c>
      <c r="BZ75" s="192" t="s">
        <v>871</v>
      </c>
      <c r="CA75" s="192" t="s">
        <v>17</v>
      </c>
      <c r="CB75" s="192" t="s">
        <v>17</v>
      </c>
      <c r="CC75" s="192" t="s">
        <v>17</v>
      </c>
      <c r="CD75" s="192" t="s">
        <v>17</v>
      </c>
      <c r="CE75" s="192" t="s">
        <v>17</v>
      </c>
      <c r="CF75" s="192" t="s">
        <v>17</v>
      </c>
      <c r="CG75" s="193">
        <v>43551</v>
      </c>
      <c r="CH75" s="191" t="s">
        <v>9138</v>
      </c>
      <c r="CI75" s="192" t="e">
        <v>#N/A</v>
      </c>
      <c r="CJ75" s="192" t="e">
        <v>#N/A</v>
      </c>
      <c r="CK75" s="192" t="e">
        <v>#N/A</v>
      </c>
      <c r="CL75" s="192" t="e">
        <v>#N/A</v>
      </c>
      <c r="CM75" s="192" t="e">
        <v>#N/A</v>
      </c>
      <c r="CN75" s="192" t="e">
        <v>#N/A</v>
      </c>
      <c r="CO75" s="194" t="e">
        <v>#N/A</v>
      </c>
      <c r="CP75" s="192" t="s">
        <v>872</v>
      </c>
      <c r="CQ75" s="185" t="s">
        <v>17</v>
      </c>
      <c r="CR75" s="185">
        <v>0</v>
      </c>
      <c r="CS75" s="185" t="s">
        <v>25</v>
      </c>
      <c r="CT75" s="185">
        <v>2</v>
      </c>
      <c r="CU75" s="185">
        <v>0</v>
      </c>
      <c r="CV75" s="185">
        <v>0</v>
      </c>
      <c r="CW75" s="182">
        <v>43551</v>
      </c>
      <c r="CX75" s="192" t="s">
        <v>5913</v>
      </c>
      <c r="CY75" s="189">
        <v>1538000</v>
      </c>
      <c r="CZ75" s="189" t="s">
        <v>5919</v>
      </c>
      <c r="DA75" s="189" t="s">
        <v>22</v>
      </c>
      <c r="DB75" s="189">
        <v>3</v>
      </c>
      <c r="DC75" s="189" t="s">
        <v>5916</v>
      </c>
      <c r="DD75" s="189" t="s">
        <v>5920</v>
      </c>
      <c r="DE75" s="195">
        <v>44645</v>
      </c>
      <c r="DF75" s="191" t="s">
        <v>5917</v>
      </c>
      <c r="DG75" s="181">
        <v>0</v>
      </c>
      <c r="DH75" s="185" t="s">
        <v>5914</v>
      </c>
      <c r="DI75" s="185" t="s">
        <v>25</v>
      </c>
      <c r="DJ75" s="185">
        <v>2</v>
      </c>
      <c r="DK75" s="185" t="s">
        <v>5916</v>
      </c>
      <c r="DL75" s="185" t="s">
        <v>5915</v>
      </c>
      <c r="DM75" s="182">
        <v>44645</v>
      </c>
      <c r="DN75" s="192" t="s">
        <v>5918</v>
      </c>
      <c r="DO75" s="189">
        <v>8764000</v>
      </c>
      <c r="DP75" s="192" t="s">
        <v>5914</v>
      </c>
      <c r="DQ75" s="192" t="s">
        <v>25</v>
      </c>
      <c r="DR75" s="192">
        <v>2</v>
      </c>
      <c r="DS75" s="192" t="s">
        <v>5916</v>
      </c>
      <c r="DT75" s="192" t="s">
        <v>5915</v>
      </c>
      <c r="DU75" s="193">
        <v>44645</v>
      </c>
      <c r="DV75" s="191" t="s">
        <v>5921</v>
      </c>
      <c r="DW75" s="181">
        <v>1514000</v>
      </c>
      <c r="DX75" s="185" t="s">
        <v>5919</v>
      </c>
      <c r="DY75" s="185" t="s">
        <v>22</v>
      </c>
      <c r="DZ75" s="185">
        <v>3</v>
      </c>
      <c r="EA75" s="185" t="s">
        <v>5916</v>
      </c>
      <c r="EB75" s="185" t="s">
        <v>5920</v>
      </c>
      <c r="EC75" s="182">
        <v>44645</v>
      </c>
      <c r="ED75" s="192" t="s">
        <v>5922</v>
      </c>
      <c r="EE75" s="189">
        <v>24000</v>
      </c>
      <c r="EF75" s="192" t="s">
        <v>5919</v>
      </c>
      <c r="EG75" s="192" t="s">
        <v>22</v>
      </c>
      <c r="EH75" s="192">
        <v>3</v>
      </c>
      <c r="EI75" s="192" t="s">
        <v>5916</v>
      </c>
      <c r="EJ75" s="192" t="s">
        <v>5920</v>
      </c>
      <c r="EK75" s="193">
        <v>44645</v>
      </c>
      <c r="EL75" s="191" t="s">
        <v>5923</v>
      </c>
      <c r="EM75" s="181">
        <v>0</v>
      </c>
      <c r="EN75" s="185" t="s">
        <v>1196</v>
      </c>
      <c r="EO75" s="185" t="s">
        <v>22</v>
      </c>
      <c r="EP75" s="185">
        <v>3</v>
      </c>
      <c r="EQ75" s="185" t="s">
        <v>5916</v>
      </c>
      <c r="ER75" s="185" t="s">
        <v>1196</v>
      </c>
      <c r="ES75" s="182">
        <v>44645</v>
      </c>
      <c r="ET75" s="192" t="s">
        <v>6624</v>
      </c>
      <c r="EU75" s="192">
        <v>647</v>
      </c>
      <c r="EV75" s="192" t="s">
        <v>6619</v>
      </c>
      <c r="EW75" s="192" t="s">
        <v>25</v>
      </c>
      <c r="EX75" s="192">
        <v>2</v>
      </c>
      <c r="EY75" s="192" t="s">
        <v>6623</v>
      </c>
      <c r="EZ75" s="192" t="s">
        <v>6622</v>
      </c>
      <c r="FA75" s="193">
        <v>44673</v>
      </c>
      <c r="FB75" s="191" t="s">
        <v>2714</v>
      </c>
      <c r="FC75" s="185">
        <v>3</v>
      </c>
      <c r="FD75" s="185" t="s">
        <v>17</v>
      </c>
      <c r="FE75" s="185" t="s">
        <v>25</v>
      </c>
      <c r="FF75" s="185">
        <v>2</v>
      </c>
      <c r="FG75" s="185" t="s">
        <v>2713</v>
      </c>
      <c r="FH75" s="185" t="s">
        <v>17</v>
      </c>
      <c r="FI75" s="182">
        <v>44392</v>
      </c>
      <c r="FJ75" s="191" t="s">
        <v>874</v>
      </c>
      <c r="FK75" s="192" t="s">
        <v>17</v>
      </c>
      <c r="FL75" s="192">
        <v>0</v>
      </c>
      <c r="FM75" s="192" t="s">
        <v>25</v>
      </c>
      <c r="FN75" s="192">
        <v>2</v>
      </c>
      <c r="FO75" s="192" t="s">
        <v>873</v>
      </c>
      <c r="FP75" s="189">
        <v>0</v>
      </c>
      <c r="FQ75" s="190">
        <v>43551</v>
      </c>
      <c r="FR75" s="191" t="s">
        <v>1266</v>
      </c>
      <c r="FS75" s="185" t="s">
        <v>17</v>
      </c>
      <c r="FT75" s="185" t="s">
        <v>17</v>
      </c>
      <c r="FU75" s="185" t="s">
        <v>17</v>
      </c>
      <c r="FV75" s="185" t="s">
        <v>17</v>
      </c>
      <c r="FW75" s="185" t="s">
        <v>17</v>
      </c>
      <c r="FX75" s="185" t="s">
        <v>17</v>
      </c>
      <c r="FY75" s="182">
        <v>43784</v>
      </c>
      <c r="FZ75" s="192" t="s">
        <v>4991</v>
      </c>
      <c r="GA75" s="192">
        <v>1</v>
      </c>
      <c r="GB75" s="192" t="s">
        <v>2484</v>
      </c>
      <c r="GC75" s="192" t="s">
        <v>25</v>
      </c>
      <c r="GD75" s="192">
        <v>2</v>
      </c>
      <c r="GE75" s="192" t="s">
        <v>17</v>
      </c>
      <c r="GF75" s="192" t="s">
        <v>17</v>
      </c>
      <c r="GG75" s="193">
        <v>44592</v>
      </c>
      <c r="GH75" s="191" t="s">
        <v>3904</v>
      </c>
      <c r="GI75" s="185">
        <v>3</v>
      </c>
      <c r="GJ75" s="185" t="s">
        <v>2484</v>
      </c>
      <c r="GK75" s="185" t="s">
        <v>25</v>
      </c>
      <c r="GL75" s="185">
        <v>2</v>
      </c>
      <c r="GM75" s="185" t="s">
        <v>17</v>
      </c>
      <c r="GN75" s="185" t="s">
        <v>17</v>
      </c>
      <c r="GO75" s="182">
        <v>44498</v>
      </c>
      <c r="GP75" s="192" t="s">
        <v>3900</v>
      </c>
      <c r="GQ75" s="192">
        <v>2</v>
      </c>
      <c r="GR75" s="192" t="s">
        <v>2484</v>
      </c>
      <c r="GS75" s="192" t="s">
        <v>25</v>
      </c>
      <c r="GT75" s="192">
        <v>2</v>
      </c>
      <c r="GU75" s="192" t="s">
        <v>17</v>
      </c>
      <c r="GV75" s="192" t="s">
        <v>17</v>
      </c>
      <c r="GW75" s="193">
        <v>44498</v>
      </c>
      <c r="GX75" s="191" t="s">
        <v>3905</v>
      </c>
      <c r="GY75" s="185">
        <v>0</v>
      </c>
      <c r="GZ75" s="185" t="s">
        <v>2484</v>
      </c>
      <c r="HA75" s="185" t="s">
        <v>25</v>
      </c>
      <c r="HB75" s="185">
        <v>2</v>
      </c>
      <c r="HC75" s="185" t="s">
        <v>17</v>
      </c>
      <c r="HD75" s="185" t="s">
        <v>17</v>
      </c>
      <c r="HE75" s="182">
        <v>44498</v>
      </c>
      <c r="HF75" s="192" t="s">
        <v>3899</v>
      </c>
      <c r="HG75" s="192">
        <v>0</v>
      </c>
      <c r="HH75" s="192" t="s">
        <v>2484</v>
      </c>
      <c r="HI75" s="192" t="s">
        <v>25</v>
      </c>
      <c r="HJ75" s="192">
        <v>2</v>
      </c>
      <c r="HK75" s="192" t="s">
        <v>17</v>
      </c>
      <c r="HL75" s="192" t="s">
        <v>17</v>
      </c>
      <c r="HM75" s="193">
        <v>44498</v>
      </c>
      <c r="HN75" s="191" t="s">
        <v>3903</v>
      </c>
      <c r="HO75" s="185">
        <v>2</v>
      </c>
      <c r="HP75" s="185" t="s">
        <v>2484</v>
      </c>
      <c r="HQ75" s="185" t="s">
        <v>25</v>
      </c>
      <c r="HR75" s="185">
        <v>2</v>
      </c>
      <c r="HS75" s="185" t="s">
        <v>17</v>
      </c>
      <c r="HT75" s="185" t="s">
        <v>17</v>
      </c>
      <c r="HU75" s="182">
        <v>44498</v>
      </c>
      <c r="HV75" s="192" t="s">
        <v>3901</v>
      </c>
      <c r="HW75" s="192">
        <v>3</v>
      </c>
      <c r="HX75" s="192" t="s">
        <v>2484</v>
      </c>
      <c r="HY75" s="192" t="s">
        <v>25</v>
      </c>
      <c r="HZ75" s="192">
        <v>2</v>
      </c>
      <c r="IA75" s="192" t="s">
        <v>17</v>
      </c>
      <c r="IB75" s="192" t="s">
        <v>17</v>
      </c>
      <c r="IC75" s="193">
        <v>44498</v>
      </c>
      <c r="ID75" s="191" t="s">
        <v>3902</v>
      </c>
      <c r="IE75" s="185">
        <v>1</v>
      </c>
      <c r="IF75" s="185" t="s">
        <v>2484</v>
      </c>
      <c r="IG75" s="185" t="s">
        <v>25</v>
      </c>
      <c r="IH75" s="185">
        <v>2</v>
      </c>
      <c r="II75" s="185" t="s">
        <v>17</v>
      </c>
      <c r="IJ75" s="185" t="s">
        <v>17</v>
      </c>
      <c r="IK75" s="182">
        <v>44498</v>
      </c>
      <c r="IL75" s="192" t="s">
        <v>4992</v>
      </c>
      <c r="IM75" s="192">
        <v>3</v>
      </c>
      <c r="IN75" s="192" t="s">
        <v>2484</v>
      </c>
      <c r="IO75" s="192" t="s">
        <v>25</v>
      </c>
      <c r="IP75" s="192">
        <v>2</v>
      </c>
      <c r="IQ75" s="192" t="s">
        <v>17</v>
      </c>
      <c r="IR75" s="192" t="s">
        <v>17</v>
      </c>
      <c r="IS75" s="193">
        <v>44592</v>
      </c>
    </row>
    <row r="76" spans="1:253" s="187" customFormat="1" ht="13" customHeight="1" x14ac:dyDescent="0.25">
      <c r="A76" s="187" t="s">
        <v>4957</v>
      </c>
      <c r="B76" s="187" t="s">
        <v>8672</v>
      </c>
      <c r="C76" s="187" t="s">
        <v>4958</v>
      </c>
      <c r="D76" s="187" t="s">
        <v>869</v>
      </c>
      <c r="E76" s="187" t="s">
        <v>8128</v>
      </c>
      <c r="F76" s="187" t="s">
        <v>4962</v>
      </c>
      <c r="G76" s="180">
        <v>28862000</v>
      </c>
      <c r="H76" s="181" t="s">
        <v>4959</v>
      </c>
      <c r="I76" s="181" t="s">
        <v>25</v>
      </c>
      <c r="J76" s="181">
        <v>2</v>
      </c>
      <c r="K76" s="181" t="s">
        <v>4961</v>
      </c>
      <c r="L76" s="181" t="s">
        <v>4960</v>
      </c>
      <c r="M76" s="182">
        <v>44592</v>
      </c>
      <c r="N76" s="191" t="s">
        <v>5927</v>
      </c>
      <c r="O76" s="183">
        <v>471485</v>
      </c>
      <c r="P76" s="183" t="s">
        <v>5924</v>
      </c>
      <c r="Q76" s="183" t="s">
        <v>25</v>
      </c>
      <c r="R76" s="183">
        <v>2</v>
      </c>
      <c r="S76" s="183" t="s">
        <v>5926</v>
      </c>
      <c r="T76" s="183" t="s">
        <v>5925</v>
      </c>
      <c r="U76" s="184">
        <v>44645</v>
      </c>
      <c r="V76" s="191" t="s">
        <v>5931</v>
      </c>
      <c r="W76" s="181">
        <v>18066000</v>
      </c>
      <c r="X76" s="181" t="s">
        <v>5928</v>
      </c>
      <c r="Y76" s="181" t="s">
        <v>25</v>
      </c>
      <c r="Z76" s="181">
        <v>2</v>
      </c>
      <c r="AA76" s="181" t="s">
        <v>5930</v>
      </c>
      <c r="AB76" s="181" t="s">
        <v>5929</v>
      </c>
      <c r="AC76" s="182">
        <v>44645</v>
      </c>
      <c r="AD76" s="191" t="s">
        <v>6628</v>
      </c>
      <c r="AE76" s="189">
        <v>1021000</v>
      </c>
      <c r="AF76" s="189" t="s">
        <v>6625</v>
      </c>
      <c r="AG76" s="189" t="s">
        <v>25</v>
      </c>
      <c r="AH76" s="189">
        <v>2</v>
      </c>
      <c r="AI76" s="189" t="s">
        <v>6627</v>
      </c>
      <c r="AJ76" s="189" t="s">
        <v>6626</v>
      </c>
      <c r="AK76" s="190">
        <v>44673</v>
      </c>
      <c r="AL76" s="191" t="s">
        <v>6630</v>
      </c>
      <c r="AM76" s="181">
        <v>6000</v>
      </c>
      <c r="AN76" s="181" t="s">
        <v>6625</v>
      </c>
      <c r="AO76" s="181" t="s">
        <v>25</v>
      </c>
      <c r="AP76" s="181">
        <v>2</v>
      </c>
      <c r="AQ76" s="181" t="s">
        <v>6629</v>
      </c>
      <c r="AR76" s="181" t="s">
        <v>6626</v>
      </c>
      <c r="AS76" s="182">
        <v>44673</v>
      </c>
      <c r="AT76" s="192" t="s">
        <v>6632</v>
      </c>
      <c r="AU76" s="189">
        <v>367</v>
      </c>
      <c r="AV76" s="189" t="s">
        <v>6625</v>
      </c>
      <c r="AW76" s="189" t="s">
        <v>25</v>
      </c>
      <c r="AX76" s="189">
        <v>2</v>
      </c>
      <c r="AY76" s="189" t="s">
        <v>6631</v>
      </c>
      <c r="AZ76" s="189" t="s">
        <v>6626</v>
      </c>
      <c r="BA76" s="190">
        <v>44673</v>
      </c>
      <c r="BB76" s="191" t="s">
        <v>4964</v>
      </c>
      <c r="BC76" s="181" t="s">
        <v>17</v>
      </c>
      <c r="BD76" s="181" t="s">
        <v>17</v>
      </c>
      <c r="BE76" s="181" t="s">
        <v>17</v>
      </c>
      <c r="BF76" s="181" t="s">
        <v>17</v>
      </c>
      <c r="BG76" s="181" t="s">
        <v>4963</v>
      </c>
      <c r="BH76" s="181" t="s">
        <v>17</v>
      </c>
      <c r="BI76" s="182">
        <v>44592</v>
      </c>
      <c r="BJ76" s="192" t="s">
        <v>6634</v>
      </c>
      <c r="BK76" s="192">
        <v>142</v>
      </c>
      <c r="BL76" s="192" t="s">
        <v>6625</v>
      </c>
      <c r="BM76" s="192" t="s">
        <v>25</v>
      </c>
      <c r="BN76" s="192">
        <v>2</v>
      </c>
      <c r="BO76" s="192" t="s">
        <v>6633</v>
      </c>
      <c r="BP76" s="189" t="s">
        <v>6626</v>
      </c>
      <c r="BQ76" s="193">
        <v>44673</v>
      </c>
      <c r="BR76" s="191" t="s">
        <v>6654</v>
      </c>
      <c r="BS76" s="185">
        <v>143407</v>
      </c>
      <c r="BT76" s="185" t="s">
        <v>6651</v>
      </c>
      <c r="BU76" s="185" t="s">
        <v>22</v>
      </c>
      <c r="BV76" s="185">
        <v>3</v>
      </c>
      <c r="BW76" s="185" t="s">
        <v>6653</v>
      </c>
      <c r="BX76" s="185" t="s">
        <v>6652</v>
      </c>
      <c r="BY76" s="182">
        <v>44673</v>
      </c>
      <c r="BZ76" s="192" t="s">
        <v>5933</v>
      </c>
      <c r="CA76" s="192">
        <v>13365</v>
      </c>
      <c r="CB76" s="192" t="s">
        <v>5902</v>
      </c>
      <c r="CC76" s="192" t="s">
        <v>22</v>
      </c>
      <c r="CD76" s="192">
        <v>3</v>
      </c>
      <c r="CE76" s="192" t="s">
        <v>5932</v>
      </c>
      <c r="CF76" s="192" t="s">
        <v>5903</v>
      </c>
      <c r="CG76" s="193">
        <v>44645</v>
      </c>
      <c r="CH76" s="191" t="s">
        <v>9139</v>
      </c>
      <c r="CI76" s="192" t="e">
        <v>#N/A</v>
      </c>
      <c r="CJ76" s="192" t="e">
        <v>#N/A</v>
      </c>
      <c r="CK76" s="192" t="e">
        <v>#N/A</v>
      </c>
      <c r="CL76" s="192" t="e">
        <v>#N/A</v>
      </c>
      <c r="CM76" s="192" t="e">
        <v>#N/A</v>
      </c>
      <c r="CN76" s="192" t="e">
        <v>#N/A</v>
      </c>
      <c r="CO76" s="194" t="e">
        <v>#N/A</v>
      </c>
      <c r="CP76" s="192" t="s">
        <v>4969</v>
      </c>
      <c r="CQ76" s="185">
        <v>1700000</v>
      </c>
      <c r="CR76" s="185" t="s">
        <v>4966</v>
      </c>
      <c r="CS76" s="185" t="s">
        <v>25</v>
      </c>
      <c r="CT76" s="185">
        <v>2</v>
      </c>
      <c r="CU76" s="185" t="s">
        <v>4968</v>
      </c>
      <c r="CV76" s="185" t="s">
        <v>4967</v>
      </c>
      <c r="CW76" s="182">
        <v>44592</v>
      </c>
      <c r="CX76" s="192" t="s">
        <v>6640</v>
      </c>
      <c r="CY76" s="189">
        <v>1021000</v>
      </c>
      <c r="CZ76" s="189" t="s">
        <v>6625</v>
      </c>
      <c r="DA76" s="189" t="s">
        <v>25</v>
      </c>
      <c r="DB76" s="189">
        <v>2</v>
      </c>
      <c r="DC76" s="189" t="s">
        <v>6643</v>
      </c>
      <c r="DD76" s="189" t="s">
        <v>6626</v>
      </c>
      <c r="DE76" s="195">
        <v>44673</v>
      </c>
      <c r="DF76" s="191" t="s">
        <v>6644</v>
      </c>
      <c r="DG76" s="181">
        <v>17045000</v>
      </c>
      <c r="DH76" s="185" t="s">
        <v>6641</v>
      </c>
      <c r="DI76" s="185" t="s">
        <v>25</v>
      </c>
      <c r="DJ76" s="185">
        <v>2</v>
      </c>
      <c r="DK76" s="185" t="s">
        <v>6643</v>
      </c>
      <c r="DL76" s="185" t="s">
        <v>6642</v>
      </c>
      <c r="DM76" s="182">
        <v>44673</v>
      </c>
      <c r="DN76" s="192" t="s">
        <v>6647</v>
      </c>
      <c r="DO76" s="189">
        <v>0</v>
      </c>
      <c r="DP76" s="192" t="s">
        <v>6645</v>
      </c>
      <c r="DQ76" s="192" t="s">
        <v>25</v>
      </c>
      <c r="DR76" s="192">
        <v>2</v>
      </c>
      <c r="DS76" s="192" t="s">
        <v>6643</v>
      </c>
      <c r="DT76" s="192" t="s">
        <v>6646</v>
      </c>
      <c r="DU76" s="193">
        <v>44673</v>
      </c>
      <c r="DV76" s="191" t="s">
        <v>6648</v>
      </c>
      <c r="DW76" s="181">
        <v>1021000</v>
      </c>
      <c r="DX76" s="185" t="s">
        <v>6625</v>
      </c>
      <c r="DY76" s="185" t="s">
        <v>25</v>
      </c>
      <c r="DZ76" s="185">
        <v>2</v>
      </c>
      <c r="EA76" s="185" t="s">
        <v>6643</v>
      </c>
      <c r="EB76" s="185" t="s">
        <v>6626</v>
      </c>
      <c r="EC76" s="182">
        <v>44673</v>
      </c>
      <c r="ED76" s="192" t="s">
        <v>6649</v>
      </c>
      <c r="EE76" s="189">
        <v>0</v>
      </c>
      <c r="EF76" s="192" t="s">
        <v>1196</v>
      </c>
      <c r="EG76" s="192" t="s">
        <v>22</v>
      </c>
      <c r="EH76" s="192">
        <v>3</v>
      </c>
      <c r="EI76" s="192" t="s">
        <v>6643</v>
      </c>
      <c r="EJ76" s="192" t="s">
        <v>1196</v>
      </c>
      <c r="EK76" s="193">
        <v>44673</v>
      </c>
      <c r="EL76" s="191" t="s">
        <v>6650</v>
      </c>
      <c r="EM76" s="181">
        <v>0</v>
      </c>
      <c r="EN76" s="185" t="s">
        <v>1196</v>
      </c>
      <c r="EO76" s="185" t="s">
        <v>22</v>
      </c>
      <c r="EP76" s="185">
        <v>3</v>
      </c>
      <c r="EQ76" s="185" t="s">
        <v>6643</v>
      </c>
      <c r="ER76" s="185" t="s">
        <v>1196</v>
      </c>
      <c r="ES76" s="182">
        <v>44673</v>
      </c>
      <c r="ET76" s="192" t="s">
        <v>6638</v>
      </c>
      <c r="EU76" s="192">
        <v>647</v>
      </c>
      <c r="EV76" s="192" t="s">
        <v>6635</v>
      </c>
      <c r="EW76" s="192" t="s">
        <v>25</v>
      </c>
      <c r="EX76" s="192">
        <v>2</v>
      </c>
      <c r="EY76" s="192" t="s">
        <v>6637</v>
      </c>
      <c r="EZ76" s="192" t="s">
        <v>6636</v>
      </c>
      <c r="FA76" s="193">
        <v>44673</v>
      </c>
      <c r="FB76" s="191" t="s">
        <v>5935</v>
      </c>
      <c r="FC76" s="185">
        <v>4</v>
      </c>
      <c r="FD76" s="185" t="s">
        <v>5906</v>
      </c>
      <c r="FE76" s="185" t="s">
        <v>25</v>
      </c>
      <c r="FF76" s="185">
        <v>2</v>
      </c>
      <c r="FG76" s="185" t="s">
        <v>5934</v>
      </c>
      <c r="FH76" s="185" t="s">
        <v>5907</v>
      </c>
      <c r="FI76" s="182">
        <v>44645</v>
      </c>
      <c r="FJ76" s="191" t="s">
        <v>9140</v>
      </c>
      <c r="FK76" s="192" t="e">
        <v>#N/A</v>
      </c>
      <c r="FL76" s="192" t="e">
        <v>#N/A</v>
      </c>
      <c r="FM76" s="192" t="e">
        <v>#N/A</v>
      </c>
      <c r="FN76" s="192" t="e">
        <v>#N/A</v>
      </c>
      <c r="FO76" s="192" t="e">
        <v>#N/A</v>
      </c>
      <c r="FP76" s="189" t="e">
        <v>#N/A</v>
      </c>
      <c r="FQ76" s="190" t="e">
        <v>#N/A</v>
      </c>
      <c r="FR76" s="191" t="s">
        <v>9141</v>
      </c>
      <c r="FS76" s="185" t="e">
        <v>#N/A</v>
      </c>
      <c r="FT76" s="185" t="e">
        <v>#N/A</v>
      </c>
      <c r="FU76" s="185" t="e">
        <v>#N/A</v>
      </c>
      <c r="FV76" s="185" t="e">
        <v>#N/A</v>
      </c>
      <c r="FW76" s="185" t="e">
        <v>#N/A</v>
      </c>
      <c r="FX76" s="185" t="e">
        <v>#N/A</v>
      </c>
      <c r="FY76" s="182" t="e">
        <v>#N/A</v>
      </c>
      <c r="FZ76" s="192" t="s">
        <v>4994</v>
      </c>
      <c r="GA76" s="192">
        <v>1</v>
      </c>
      <c r="GB76" s="192" t="s">
        <v>2484</v>
      </c>
      <c r="GC76" s="192" t="s">
        <v>25</v>
      </c>
      <c r="GD76" s="192">
        <v>2</v>
      </c>
      <c r="GE76" s="192" t="s">
        <v>17</v>
      </c>
      <c r="GF76" s="192" t="s">
        <v>17</v>
      </c>
      <c r="GG76" s="193">
        <v>44592</v>
      </c>
      <c r="GH76" s="191" t="s">
        <v>5000</v>
      </c>
      <c r="GI76" s="185">
        <v>1</v>
      </c>
      <c r="GJ76" s="185" t="s">
        <v>2484</v>
      </c>
      <c r="GK76" s="185" t="s">
        <v>25</v>
      </c>
      <c r="GL76" s="185">
        <v>2</v>
      </c>
      <c r="GM76" s="185" t="s">
        <v>17</v>
      </c>
      <c r="GN76" s="185" t="s">
        <v>17</v>
      </c>
      <c r="GO76" s="182">
        <v>44592</v>
      </c>
      <c r="GP76" s="192" t="s">
        <v>4995</v>
      </c>
      <c r="GQ76" s="192">
        <v>0</v>
      </c>
      <c r="GR76" s="192" t="s">
        <v>2484</v>
      </c>
      <c r="GS76" s="192" t="s">
        <v>25</v>
      </c>
      <c r="GT76" s="192">
        <v>2</v>
      </c>
      <c r="GU76" s="192" t="s">
        <v>17</v>
      </c>
      <c r="GV76" s="192" t="s">
        <v>17</v>
      </c>
      <c r="GW76" s="193">
        <v>44592</v>
      </c>
      <c r="GX76" s="191" t="s">
        <v>5001</v>
      </c>
      <c r="GY76" s="185">
        <v>0</v>
      </c>
      <c r="GZ76" s="185" t="s">
        <v>2484</v>
      </c>
      <c r="HA76" s="185" t="s">
        <v>25</v>
      </c>
      <c r="HB76" s="185">
        <v>2</v>
      </c>
      <c r="HC76" s="185" t="s">
        <v>17</v>
      </c>
      <c r="HD76" s="185" t="s">
        <v>17</v>
      </c>
      <c r="HE76" s="182">
        <v>44592</v>
      </c>
      <c r="HF76" s="192" t="s">
        <v>4993</v>
      </c>
      <c r="HG76" s="192">
        <v>0</v>
      </c>
      <c r="HH76" s="192" t="s">
        <v>2484</v>
      </c>
      <c r="HI76" s="192" t="s">
        <v>25</v>
      </c>
      <c r="HJ76" s="192">
        <v>2</v>
      </c>
      <c r="HK76" s="192" t="s">
        <v>17</v>
      </c>
      <c r="HL76" s="192" t="s">
        <v>17</v>
      </c>
      <c r="HM76" s="193">
        <v>44592</v>
      </c>
      <c r="HN76" s="191" t="s">
        <v>4999</v>
      </c>
      <c r="HO76" s="185">
        <v>0</v>
      </c>
      <c r="HP76" s="185" t="s">
        <v>2484</v>
      </c>
      <c r="HQ76" s="185" t="s">
        <v>25</v>
      </c>
      <c r="HR76" s="185">
        <v>2</v>
      </c>
      <c r="HS76" s="185" t="s">
        <v>17</v>
      </c>
      <c r="HT76" s="185" t="s">
        <v>17</v>
      </c>
      <c r="HU76" s="182">
        <v>44592</v>
      </c>
      <c r="HV76" s="192" t="s">
        <v>4996</v>
      </c>
      <c r="HW76" s="192">
        <v>0</v>
      </c>
      <c r="HX76" s="192" t="s">
        <v>2484</v>
      </c>
      <c r="HY76" s="192" t="s">
        <v>25</v>
      </c>
      <c r="HZ76" s="192">
        <v>2</v>
      </c>
      <c r="IA76" s="192" t="s">
        <v>17</v>
      </c>
      <c r="IB76" s="192" t="s">
        <v>17</v>
      </c>
      <c r="IC76" s="193">
        <v>44592</v>
      </c>
      <c r="ID76" s="191" t="s">
        <v>4998</v>
      </c>
      <c r="IE76" s="185">
        <v>1</v>
      </c>
      <c r="IF76" s="185" t="s">
        <v>2484</v>
      </c>
      <c r="IG76" s="185" t="s">
        <v>25</v>
      </c>
      <c r="IH76" s="185">
        <v>2</v>
      </c>
      <c r="II76" s="185" t="s">
        <v>17</v>
      </c>
      <c r="IJ76" s="185" t="s">
        <v>17</v>
      </c>
      <c r="IK76" s="182">
        <v>44592</v>
      </c>
      <c r="IL76" s="192" t="s">
        <v>4997</v>
      </c>
      <c r="IM76" s="192">
        <v>3</v>
      </c>
      <c r="IN76" s="192" t="s">
        <v>2484</v>
      </c>
      <c r="IO76" s="192" t="s">
        <v>25</v>
      </c>
      <c r="IP76" s="192">
        <v>2</v>
      </c>
      <c r="IQ76" s="192" t="s">
        <v>17</v>
      </c>
      <c r="IR76" s="192" t="s">
        <v>17</v>
      </c>
      <c r="IS76" s="193">
        <v>44592</v>
      </c>
    </row>
    <row r="77" spans="1:253" s="187" customFormat="1" ht="13" customHeight="1" x14ac:dyDescent="0.25">
      <c r="A77" s="187" t="s">
        <v>470</v>
      </c>
      <c r="B77" s="187" t="s">
        <v>8521</v>
      </c>
      <c r="C77" s="187" t="s">
        <v>471</v>
      </c>
      <c r="D77" s="187" t="s">
        <v>472</v>
      </c>
      <c r="E77" s="187" t="s">
        <v>8129</v>
      </c>
      <c r="F77" s="187" t="s">
        <v>2740</v>
      </c>
      <c r="G77" s="180">
        <v>4164000</v>
      </c>
      <c r="H77" s="181" t="s">
        <v>2737</v>
      </c>
      <c r="I77" s="181" t="s">
        <v>25</v>
      </c>
      <c r="J77" s="181">
        <v>2</v>
      </c>
      <c r="K77" s="181" t="s">
        <v>2739</v>
      </c>
      <c r="L77" s="181" t="s">
        <v>2738</v>
      </c>
      <c r="M77" s="182">
        <v>44419</v>
      </c>
      <c r="N77" s="191" t="s">
        <v>478</v>
      </c>
      <c r="O77" s="183">
        <v>75</v>
      </c>
      <c r="P77" s="183" t="s">
        <v>476</v>
      </c>
      <c r="Q77" s="183" t="s">
        <v>25</v>
      </c>
      <c r="R77" s="183">
        <v>2</v>
      </c>
      <c r="S77" s="183" t="s">
        <v>477</v>
      </c>
      <c r="T77" s="183">
        <v>0</v>
      </c>
      <c r="U77" s="184">
        <v>43510</v>
      </c>
      <c r="V77" s="191" t="s">
        <v>2744</v>
      </c>
      <c r="W77" s="181">
        <v>95000</v>
      </c>
      <c r="X77" s="181" t="s">
        <v>2741</v>
      </c>
      <c r="Y77" s="181" t="s">
        <v>25</v>
      </c>
      <c r="Z77" s="181">
        <v>2</v>
      </c>
      <c r="AA77" s="181" t="s">
        <v>2743</v>
      </c>
      <c r="AB77" s="181" t="s">
        <v>2742</v>
      </c>
      <c r="AC77" s="182">
        <v>44419</v>
      </c>
      <c r="AD77" s="191" t="s">
        <v>2748</v>
      </c>
      <c r="AE77" s="189">
        <v>85000</v>
      </c>
      <c r="AF77" s="189" t="s">
        <v>2745</v>
      </c>
      <c r="AG77" s="189" t="s">
        <v>25</v>
      </c>
      <c r="AH77" s="189">
        <v>2</v>
      </c>
      <c r="AI77" s="189" t="s">
        <v>2747</v>
      </c>
      <c r="AJ77" s="189" t="s">
        <v>2746</v>
      </c>
      <c r="AK77" s="190">
        <v>44419</v>
      </c>
      <c r="AL77" s="191" t="s">
        <v>2749</v>
      </c>
      <c r="AM77" s="181">
        <v>85000</v>
      </c>
      <c r="AN77" s="181" t="s">
        <v>2745</v>
      </c>
      <c r="AO77" s="181" t="s">
        <v>25</v>
      </c>
      <c r="AP77" s="181">
        <v>2</v>
      </c>
      <c r="AQ77" s="181" t="s">
        <v>2747</v>
      </c>
      <c r="AR77" s="181" t="s">
        <v>2746</v>
      </c>
      <c r="AS77" s="182">
        <v>44419</v>
      </c>
      <c r="AT77" s="192" t="s">
        <v>1089</v>
      </c>
      <c r="AU77" s="189">
        <v>0</v>
      </c>
      <c r="AV77" s="189">
        <v>0</v>
      </c>
      <c r="AW77" s="189" t="s">
        <v>50</v>
      </c>
      <c r="AX77" s="189">
        <v>1</v>
      </c>
      <c r="AY77" s="189">
        <v>0</v>
      </c>
      <c r="AZ77" s="189" t="s">
        <v>17</v>
      </c>
      <c r="BA77" s="190">
        <v>43644</v>
      </c>
      <c r="BB77" s="191" t="s">
        <v>475</v>
      </c>
      <c r="BC77" s="181" t="s">
        <v>17</v>
      </c>
      <c r="BD77" s="181">
        <v>0</v>
      </c>
      <c r="BE77" s="181" t="s">
        <v>25</v>
      </c>
      <c r="BF77" s="181">
        <v>2</v>
      </c>
      <c r="BG77" s="181">
        <v>0</v>
      </c>
      <c r="BH77" s="181">
        <v>0</v>
      </c>
      <c r="BI77" s="182">
        <v>43510</v>
      </c>
      <c r="BJ77" s="192" t="s">
        <v>2757</v>
      </c>
      <c r="BK77" s="192">
        <v>0</v>
      </c>
      <c r="BL77" s="192" t="s">
        <v>2754</v>
      </c>
      <c r="BM77" s="192" t="s">
        <v>25</v>
      </c>
      <c r="BN77" s="192">
        <v>2</v>
      </c>
      <c r="BO77" s="192" t="s">
        <v>2756</v>
      </c>
      <c r="BP77" s="189" t="s">
        <v>2755</v>
      </c>
      <c r="BQ77" s="193">
        <v>44419</v>
      </c>
      <c r="BR77" s="191" t="s">
        <v>1087</v>
      </c>
      <c r="BS77" s="185">
        <v>0</v>
      </c>
      <c r="BT77" s="185" t="s">
        <v>17</v>
      </c>
      <c r="BU77" s="185" t="s">
        <v>50</v>
      </c>
      <c r="BV77" s="185">
        <v>1</v>
      </c>
      <c r="BW77" s="185">
        <v>0</v>
      </c>
      <c r="BX77" s="185" t="s">
        <v>17</v>
      </c>
      <c r="BY77" s="182">
        <v>43644</v>
      </c>
      <c r="BZ77" s="192" t="s">
        <v>1088</v>
      </c>
      <c r="CA77" s="192">
        <v>0</v>
      </c>
      <c r="CB77" s="192" t="s">
        <v>17</v>
      </c>
      <c r="CC77" s="192" t="s">
        <v>50</v>
      </c>
      <c r="CD77" s="192">
        <v>1</v>
      </c>
      <c r="CE77" s="192">
        <v>0</v>
      </c>
      <c r="CF77" s="192" t="s">
        <v>17</v>
      </c>
      <c r="CG77" s="193">
        <v>43644</v>
      </c>
      <c r="CH77" s="191" t="s">
        <v>9142</v>
      </c>
      <c r="CI77" s="192" t="e">
        <v>#N/A</v>
      </c>
      <c r="CJ77" s="192" t="e">
        <v>#N/A</v>
      </c>
      <c r="CK77" s="192" t="e">
        <v>#N/A</v>
      </c>
      <c r="CL77" s="192" t="e">
        <v>#N/A</v>
      </c>
      <c r="CM77" s="192" t="e">
        <v>#N/A</v>
      </c>
      <c r="CN77" s="192" t="e">
        <v>#N/A</v>
      </c>
      <c r="CO77" s="194" t="e">
        <v>#N/A</v>
      </c>
      <c r="CP77" s="192" t="s">
        <v>474</v>
      </c>
      <c r="CQ77" s="185" t="s">
        <v>17</v>
      </c>
      <c r="CR77" s="185">
        <v>0</v>
      </c>
      <c r="CS77" s="185" t="s">
        <v>25</v>
      </c>
      <c r="CT77" s="185">
        <v>2</v>
      </c>
      <c r="CU77" s="185">
        <v>0</v>
      </c>
      <c r="CV77" s="185">
        <v>0</v>
      </c>
      <c r="CW77" s="182">
        <v>43510</v>
      </c>
      <c r="CX77" s="192" t="s">
        <v>2762</v>
      </c>
      <c r="CY77" s="189">
        <v>85000</v>
      </c>
      <c r="CZ77" s="189" t="s">
        <v>2741</v>
      </c>
      <c r="DA77" s="189" t="s">
        <v>25</v>
      </c>
      <c r="DB77" s="189">
        <v>2</v>
      </c>
      <c r="DC77" s="189" t="s">
        <v>2761</v>
      </c>
      <c r="DD77" s="189" t="s">
        <v>2760</v>
      </c>
      <c r="DE77" s="195">
        <v>44419</v>
      </c>
      <c r="DF77" s="191" t="s">
        <v>2764</v>
      </c>
      <c r="DG77" s="181">
        <v>11000</v>
      </c>
      <c r="DH77" s="185" t="s">
        <v>2741</v>
      </c>
      <c r="DI77" s="185" t="s">
        <v>25</v>
      </c>
      <c r="DJ77" s="185">
        <v>2</v>
      </c>
      <c r="DK77" s="185" t="s">
        <v>2761</v>
      </c>
      <c r="DL77" s="185" t="s">
        <v>2760</v>
      </c>
      <c r="DM77" s="182">
        <v>44419</v>
      </c>
      <c r="DN77" s="192" t="s">
        <v>2765</v>
      </c>
      <c r="DO77" s="189">
        <v>0</v>
      </c>
      <c r="DP77" s="192" t="s">
        <v>2741</v>
      </c>
      <c r="DQ77" s="192" t="s">
        <v>25</v>
      </c>
      <c r="DR77" s="192">
        <v>2</v>
      </c>
      <c r="DS77" s="192" t="s">
        <v>2761</v>
      </c>
      <c r="DT77" s="192" t="s">
        <v>2760</v>
      </c>
      <c r="DU77" s="193">
        <v>44419</v>
      </c>
      <c r="DV77" s="191" t="s">
        <v>2763</v>
      </c>
      <c r="DW77" s="181">
        <v>85000</v>
      </c>
      <c r="DX77" s="185" t="s">
        <v>2741</v>
      </c>
      <c r="DY77" s="185" t="s">
        <v>25</v>
      </c>
      <c r="DZ77" s="185">
        <v>2</v>
      </c>
      <c r="EA77" s="185" t="s">
        <v>2761</v>
      </c>
      <c r="EB77" s="185" t="s">
        <v>2760</v>
      </c>
      <c r="EC77" s="182">
        <v>44419</v>
      </c>
      <c r="ED77" s="192" t="s">
        <v>2766</v>
      </c>
      <c r="EE77" s="189">
        <v>0</v>
      </c>
      <c r="EF77" s="192" t="s">
        <v>2741</v>
      </c>
      <c r="EG77" s="192" t="s">
        <v>25</v>
      </c>
      <c r="EH77" s="192">
        <v>2</v>
      </c>
      <c r="EI77" s="192" t="s">
        <v>2761</v>
      </c>
      <c r="EJ77" s="192" t="s">
        <v>2760</v>
      </c>
      <c r="EK77" s="193">
        <v>44419</v>
      </c>
      <c r="EL77" s="191" t="s">
        <v>2767</v>
      </c>
      <c r="EM77" s="181">
        <v>0</v>
      </c>
      <c r="EN77" s="185" t="s">
        <v>2741</v>
      </c>
      <c r="EO77" s="185" t="s">
        <v>25</v>
      </c>
      <c r="EP77" s="185">
        <v>2</v>
      </c>
      <c r="EQ77" s="185" t="s">
        <v>2761</v>
      </c>
      <c r="ER77" s="185" t="s">
        <v>2760</v>
      </c>
      <c r="ES77" s="182">
        <v>44419</v>
      </c>
      <c r="ET77" s="192" t="s">
        <v>2753</v>
      </c>
      <c r="EU77" s="192">
        <v>3</v>
      </c>
      <c r="EV77" s="192" t="s">
        <v>2750</v>
      </c>
      <c r="EW77" s="192" t="s">
        <v>25</v>
      </c>
      <c r="EX77" s="192">
        <v>2</v>
      </c>
      <c r="EY77" s="192" t="s">
        <v>2752</v>
      </c>
      <c r="EZ77" s="192" t="s">
        <v>2751</v>
      </c>
      <c r="FA77" s="193">
        <v>44419</v>
      </c>
      <c r="FB77" s="191" t="s">
        <v>473</v>
      </c>
      <c r="FC77" s="185">
        <v>2</v>
      </c>
      <c r="FD77" s="185">
        <v>0</v>
      </c>
      <c r="FE77" s="185" t="s">
        <v>25</v>
      </c>
      <c r="FF77" s="185">
        <v>2</v>
      </c>
      <c r="FG77" s="185" t="s">
        <v>431</v>
      </c>
      <c r="FH77" s="185">
        <v>0</v>
      </c>
      <c r="FI77" s="182">
        <v>43510</v>
      </c>
      <c r="FJ77" s="191" t="s">
        <v>479</v>
      </c>
      <c r="FK77" s="192" t="s">
        <v>17</v>
      </c>
      <c r="FL77" s="192">
        <v>0</v>
      </c>
      <c r="FM77" s="192" t="s">
        <v>25</v>
      </c>
      <c r="FN77" s="192">
        <v>2</v>
      </c>
      <c r="FO77" s="192">
        <v>0</v>
      </c>
      <c r="FP77" s="189">
        <v>0</v>
      </c>
      <c r="FQ77" s="190">
        <v>43510</v>
      </c>
      <c r="FR77" s="191" t="s">
        <v>480</v>
      </c>
      <c r="FS77" s="185" t="s">
        <v>17</v>
      </c>
      <c r="FT77" s="185">
        <v>0</v>
      </c>
      <c r="FU77" s="185" t="s">
        <v>25</v>
      </c>
      <c r="FV77" s="185">
        <v>2</v>
      </c>
      <c r="FW77" s="185">
        <v>0</v>
      </c>
      <c r="FX77" s="185">
        <v>0</v>
      </c>
      <c r="FY77" s="182">
        <v>43510</v>
      </c>
      <c r="FZ77" s="192" t="s">
        <v>3363</v>
      </c>
      <c r="GA77" s="192">
        <v>2</v>
      </c>
      <c r="GB77" s="192" t="s">
        <v>2484</v>
      </c>
      <c r="GC77" s="192" t="s">
        <v>25</v>
      </c>
      <c r="GD77" s="192">
        <v>2</v>
      </c>
      <c r="GE77" s="192" t="s">
        <v>17</v>
      </c>
      <c r="GF77" s="192" t="s">
        <v>17</v>
      </c>
      <c r="GG77" s="193">
        <v>44494</v>
      </c>
      <c r="GH77" s="191" t="s">
        <v>3369</v>
      </c>
      <c r="GI77" s="185">
        <v>0</v>
      </c>
      <c r="GJ77" s="185" t="s">
        <v>2484</v>
      </c>
      <c r="GK77" s="185" t="s">
        <v>25</v>
      </c>
      <c r="GL77" s="185">
        <v>2</v>
      </c>
      <c r="GM77" s="185" t="s">
        <v>17</v>
      </c>
      <c r="GN77" s="185" t="s">
        <v>17</v>
      </c>
      <c r="GO77" s="182">
        <v>44494</v>
      </c>
      <c r="GP77" s="192" t="s">
        <v>3364</v>
      </c>
      <c r="GQ77" s="192">
        <v>0</v>
      </c>
      <c r="GR77" s="192" t="s">
        <v>2484</v>
      </c>
      <c r="GS77" s="192" t="s">
        <v>25</v>
      </c>
      <c r="GT77" s="192">
        <v>2</v>
      </c>
      <c r="GU77" s="192" t="s">
        <v>17</v>
      </c>
      <c r="GV77" s="192" t="s">
        <v>17</v>
      </c>
      <c r="GW77" s="193">
        <v>44494</v>
      </c>
      <c r="GX77" s="191" t="s">
        <v>3370</v>
      </c>
      <c r="GY77" s="185">
        <v>0</v>
      </c>
      <c r="GZ77" s="185" t="s">
        <v>2484</v>
      </c>
      <c r="HA77" s="185" t="s">
        <v>25</v>
      </c>
      <c r="HB77" s="185">
        <v>2</v>
      </c>
      <c r="HC77" s="185" t="s">
        <v>17</v>
      </c>
      <c r="HD77" s="185" t="s">
        <v>17</v>
      </c>
      <c r="HE77" s="182">
        <v>44494</v>
      </c>
      <c r="HF77" s="192" t="s">
        <v>3362</v>
      </c>
      <c r="HG77" s="192">
        <v>2</v>
      </c>
      <c r="HH77" s="192" t="s">
        <v>2484</v>
      </c>
      <c r="HI77" s="192" t="s">
        <v>25</v>
      </c>
      <c r="HJ77" s="192">
        <v>2</v>
      </c>
      <c r="HK77" s="192" t="s">
        <v>17</v>
      </c>
      <c r="HL77" s="192" t="s">
        <v>17</v>
      </c>
      <c r="HM77" s="193">
        <v>44494</v>
      </c>
      <c r="HN77" s="191" t="s">
        <v>3368</v>
      </c>
      <c r="HO77" s="185">
        <v>0</v>
      </c>
      <c r="HP77" s="185" t="s">
        <v>2484</v>
      </c>
      <c r="HQ77" s="185" t="s">
        <v>25</v>
      </c>
      <c r="HR77" s="185">
        <v>2</v>
      </c>
      <c r="HS77" s="185" t="s">
        <v>17</v>
      </c>
      <c r="HT77" s="185" t="s">
        <v>17</v>
      </c>
      <c r="HU77" s="182">
        <v>44494</v>
      </c>
      <c r="HV77" s="192" t="s">
        <v>3365</v>
      </c>
      <c r="HW77" s="192">
        <v>0</v>
      </c>
      <c r="HX77" s="192" t="s">
        <v>2484</v>
      </c>
      <c r="HY77" s="192" t="s">
        <v>25</v>
      </c>
      <c r="HZ77" s="192">
        <v>2</v>
      </c>
      <c r="IA77" s="192" t="s">
        <v>17</v>
      </c>
      <c r="IB77" s="192" t="s">
        <v>17</v>
      </c>
      <c r="IC77" s="193">
        <v>44494</v>
      </c>
      <c r="ID77" s="191" t="s">
        <v>3367</v>
      </c>
      <c r="IE77" s="185">
        <v>2</v>
      </c>
      <c r="IF77" s="185" t="s">
        <v>2484</v>
      </c>
      <c r="IG77" s="185" t="s">
        <v>25</v>
      </c>
      <c r="IH77" s="185">
        <v>2</v>
      </c>
      <c r="II77" s="185" t="s">
        <v>17</v>
      </c>
      <c r="IJ77" s="185" t="s">
        <v>17</v>
      </c>
      <c r="IK77" s="182">
        <v>44494</v>
      </c>
      <c r="IL77" s="192" t="s">
        <v>3366</v>
      </c>
      <c r="IM77" s="192">
        <v>0</v>
      </c>
      <c r="IN77" s="192" t="s">
        <v>2484</v>
      </c>
      <c r="IO77" s="192" t="s">
        <v>25</v>
      </c>
      <c r="IP77" s="192">
        <v>2</v>
      </c>
      <c r="IQ77" s="192" t="s">
        <v>17</v>
      </c>
      <c r="IR77" s="192" t="s">
        <v>17</v>
      </c>
      <c r="IS77" s="193">
        <v>44494</v>
      </c>
    </row>
    <row r="78" spans="1:253" s="187" customFormat="1" ht="13" customHeight="1" x14ac:dyDescent="0.25">
      <c r="A78" s="187" t="s">
        <v>1757</v>
      </c>
      <c r="B78" s="187" t="s">
        <v>8569</v>
      </c>
      <c r="C78" s="187" t="s">
        <v>1758</v>
      </c>
      <c r="D78" s="187" t="s">
        <v>472</v>
      </c>
      <c r="E78" s="187" t="s">
        <v>8129</v>
      </c>
      <c r="F78" s="187" t="s">
        <v>2768</v>
      </c>
      <c r="G78" s="180">
        <v>4164000</v>
      </c>
      <c r="H78" s="181" t="s">
        <v>2737</v>
      </c>
      <c r="I78" s="181" t="s">
        <v>25</v>
      </c>
      <c r="J78" s="181">
        <v>2</v>
      </c>
      <c r="K78" s="181" t="s">
        <v>2739</v>
      </c>
      <c r="L78" s="181" t="s">
        <v>2738</v>
      </c>
      <c r="M78" s="182">
        <v>44419</v>
      </c>
      <c r="N78" s="191" t="s">
        <v>1779</v>
      </c>
      <c r="O78" s="183">
        <v>1030700</v>
      </c>
      <c r="P78" s="183" t="s">
        <v>1776</v>
      </c>
      <c r="Q78" s="183" t="s">
        <v>25</v>
      </c>
      <c r="R78" s="183">
        <v>2</v>
      </c>
      <c r="S78" s="183" t="s">
        <v>1778</v>
      </c>
      <c r="T78" s="183" t="s">
        <v>1777</v>
      </c>
      <c r="U78" s="184">
        <v>44102</v>
      </c>
      <c r="V78" s="191" t="s">
        <v>2769</v>
      </c>
      <c r="W78" s="181">
        <v>4164000</v>
      </c>
      <c r="X78" s="181" t="s">
        <v>2737</v>
      </c>
      <c r="Y78" s="181" t="s">
        <v>25</v>
      </c>
      <c r="Z78" s="181">
        <v>2</v>
      </c>
      <c r="AA78" s="181" t="s">
        <v>2739</v>
      </c>
      <c r="AB78" s="181" t="s">
        <v>2738</v>
      </c>
      <c r="AC78" s="182">
        <v>44419</v>
      </c>
      <c r="AD78" s="191" t="s">
        <v>2771</v>
      </c>
      <c r="AE78" s="189">
        <v>4532000</v>
      </c>
      <c r="AF78" s="189" t="s">
        <v>2737</v>
      </c>
      <c r="AG78" s="189" t="s">
        <v>25</v>
      </c>
      <c r="AH78" s="189">
        <v>2</v>
      </c>
      <c r="AI78" s="189" t="s">
        <v>2770</v>
      </c>
      <c r="AJ78" s="189" t="s">
        <v>2738</v>
      </c>
      <c r="AK78" s="190">
        <v>44419</v>
      </c>
      <c r="AL78" s="191" t="s">
        <v>1769</v>
      </c>
      <c r="AM78" s="181" t="s">
        <v>17</v>
      </c>
      <c r="AN78" s="181" t="s">
        <v>1766</v>
      </c>
      <c r="AO78" s="181" t="s">
        <v>17</v>
      </c>
      <c r="AP78" s="181" t="s">
        <v>17</v>
      </c>
      <c r="AQ78" s="181" t="s">
        <v>1768</v>
      </c>
      <c r="AR78" s="181" t="s">
        <v>1767</v>
      </c>
      <c r="AS78" s="182">
        <v>44069</v>
      </c>
      <c r="AT78" s="192" t="s">
        <v>1765</v>
      </c>
      <c r="AU78" s="189" t="s">
        <v>17</v>
      </c>
      <c r="AV78" s="189" t="s">
        <v>17</v>
      </c>
      <c r="AW78" s="189" t="s">
        <v>17</v>
      </c>
      <c r="AX78" s="189" t="s">
        <v>17</v>
      </c>
      <c r="AY78" s="189" t="s">
        <v>17</v>
      </c>
      <c r="AZ78" s="189" t="s">
        <v>17</v>
      </c>
      <c r="BA78" s="190">
        <v>44069</v>
      </c>
      <c r="BB78" s="191" t="s">
        <v>1764</v>
      </c>
      <c r="BC78" s="181" t="s">
        <v>17</v>
      </c>
      <c r="BD78" s="181" t="s">
        <v>17</v>
      </c>
      <c r="BE78" s="181" t="s">
        <v>17</v>
      </c>
      <c r="BF78" s="181" t="s">
        <v>17</v>
      </c>
      <c r="BG78" s="181" t="s">
        <v>17</v>
      </c>
      <c r="BH78" s="181" t="s">
        <v>17</v>
      </c>
      <c r="BI78" s="182">
        <v>44069</v>
      </c>
      <c r="BJ78" s="192" t="s">
        <v>2759</v>
      </c>
      <c r="BK78" s="192">
        <v>0</v>
      </c>
      <c r="BL78" s="192" t="s">
        <v>2754</v>
      </c>
      <c r="BM78" s="192" t="s">
        <v>25</v>
      </c>
      <c r="BN78" s="192">
        <v>2</v>
      </c>
      <c r="BO78" s="192" t="s">
        <v>2756</v>
      </c>
      <c r="BP78" s="189" t="s">
        <v>2755</v>
      </c>
      <c r="BQ78" s="193">
        <v>44419</v>
      </c>
      <c r="BR78" s="191" t="s">
        <v>1759</v>
      </c>
      <c r="BS78" s="185" t="s">
        <v>17</v>
      </c>
      <c r="BT78" s="185" t="s">
        <v>17</v>
      </c>
      <c r="BU78" s="185" t="s">
        <v>17</v>
      </c>
      <c r="BV78" s="185" t="s">
        <v>17</v>
      </c>
      <c r="BW78" s="185" t="s">
        <v>17</v>
      </c>
      <c r="BX78" s="185" t="s">
        <v>17</v>
      </c>
      <c r="BY78" s="182">
        <v>44069</v>
      </c>
      <c r="BZ78" s="192" t="s">
        <v>1760</v>
      </c>
      <c r="CA78" s="192" t="s">
        <v>17</v>
      </c>
      <c r="CB78" s="192" t="s">
        <v>17</v>
      </c>
      <c r="CC78" s="192" t="s">
        <v>17</v>
      </c>
      <c r="CD78" s="192" t="s">
        <v>17</v>
      </c>
      <c r="CE78" s="192" t="s">
        <v>17</v>
      </c>
      <c r="CF78" s="192" t="s">
        <v>17</v>
      </c>
      <c r="CG78" s="193">
        <v>44069</v>
      </c>
      <c r="CH78" s="191" t="s">
        <v>9143</v>
      </c>
      <c r="CI78" s="192" t="e">
        <v>#N/A</v>
      </c>
      <c r="CJ78" s="192" t="e">
        <v>#N/A</v>
      </c>
      <c r="CK78" s="192" t="e">
        <v>#N/A</v>
      </c>
      <c r="CL78" s="192" t="e">
        <v>#N/A</v>
      </c>
      <c r="CM78" s="192" t="e">
        <v>#N/A</v>
      </c>
      <c r="CN78" s="192" t="e">
        <v>#N/A</v>
      </c>
      <c r="CO78" s="194" t="e">
        <v>#N/A</v>
      </c>
      <c r="CP78" s="192" t="s">
        <v>1763</v>
      </c>
      <c r="CQ78" s="185" t="s">
        <v>17</v>
      </c>
      <c r="CR78" s="185" t="s">
        <v>17</v>
      </c>
      <c r="CS78" s="185" t="s">
        <v>17</v>
      </c>
      <c r="CT78" s="185" t="s">
        <v>17</v>
      </c>
      <c r="CU78" s="185" t="s">
        <v>17</v>
      </c>
      <c r="CV78" s="185" t="s">
        <v>17</v>
      </c>
      <c r="CW78" s="182">
        <v>44069</v>
      </c>
      <c r="CX78" s="192" t="s">
        <v>2772</v>
      </c>
      <c r="CY78" s="189">
        <v>476000</v>
      </c>
      <c r="CZ78" s="189" t="s">
        <v>2737</v>
      </c>
      <c r="DA78" s="189" t="s">
        <v>25</v>
      </c>
      <c r="DB78" s="189">
        <v>2</v>
      </c>
      <c r="DC78" s="189" t="s">
        <v>2223</v>
      </c>
      <c r="DD78" s="189" t="s">
        <v>2738</v>
      </c>
      <c r="DE78" s="195">
        <v>44419</v>
      </c>
      <c r="DF78" s="191" t="s">
        <v>2786</v>
      </c>
      <c r="DG78" s="181">
        <v>2632000</v>
      </c>
      <c r="DH78" s="185" t="s">
        <v>2737</v>
      </c>
      <c r="DI78" s="185" t="s">
        <v>25</v>
      </c>
      <c r="DJ78" s="185">
        <v>2</v>
      </c>
      <c r="DK78" s="185" t="s">
        <v>2223</v>
      </c>
      <c r="DL78" s="185" t="s">
        <v>2738</v>
      </c>
      <c r="DM78" s="182">
        <v>44419</v>
      </c>
      <c r="DN78" s="192" t="s">
        <v>2787</v>
      </c>
      <c r="DO78" s="189">
        <v>1036000</v>
      </c>
      <c r="DP78" s="192" t="s">
        <v>2737</v>
      </c>
      <c r="DQ78" s="192" t="s">
        <v>25</v>
      </c>
      <c r="DR78" s="192">
        <v>2</v>
      </c>
      <c r="DS78" s="192" t="s">
        <v>2223</v>
      </c>
      <c r="DT78" s="192" t="s">
        <v>2738</v>
      </c>
      <c r="DU78" s="193">
        <v>44419</v>
      </c>
      <c r="DV78" s="191" t="s">
        <v>2788</v>
      </c>
      <c r="DW78" s="181">
        <v>476000</v>
      </c>
      <c r="DX78" s="185" t="s">
        <v>2737</v>
      </c>
      <c r="DY78" s="185" t="s">
        <v>25</v>
      </c>
      <c r="DZ78" s="185">
        <v>2</v>
      </c>
      <c r="EA78" s="185" t="s">
        <v>2223</v>
      </c>
      <c r="EB78" s="185" t="s">
        <v>2738</v>
      </c>
      <c r="EC78" s="182">
        <v>44419</v>
      </c>
      <c r="ED78" s="192" t="s">
        <v>2789</v>
      </c>
      <c r="EE78" s="189">
        <v>0</v>
      </c>
      <c r="EF78" s="192" t="s">
        <v>2737</v>
      </c>
      <c r="EG78" s="192" t="s">
        <v>25</v>
      </c>
      <c r="EH78" s="192">
        <v>2</v>
      </c>
      <c r="EI78" s="192" t="s">
        <v>2223</v>
      </c>
      <c r="EJ78" s="192" t="s">
        <v>2738</v>
      </c>
      <c r="EK78" s="193">
        <v>44419</v>
      </c>
      <c r="EL78" s="191" t="s">
        <v>2224</v>
      </c>
      <c r="EM78" s="181">
        <v>0</v>
      </c>
      <c r="EN78" s="185" t="s">
        <v>2221</v>
      </c>
      <c r="EO78" s="185" t="s">
        <v>25</v>
      </c>
      <c r="EP78" s="185">
        <v>2</v>
      </c>
      <c r="EQ78" s="185" t="s">
        <v>2223</v>
      </c>
      <c r="ER78" s="185" t="s">
        <v>2222</v>
      </c>
      <c r="ES78" s="182">
        <v>44238</v>
      </c>
      <c r="ET78" s="192" t="s">
        <v>2758</v>
      </c>
      <c r="EU78" s="192">
        <v>3</v>
      </c>
      <c r="EV78" s="192" t="s">
        <v>2750</v>
      </c>
      <c r="EW78" s="192" t="s">
        <v>25</v>
      </c>
      <c r="EX78" s="192">
        <v>2</v>
      </c>
      <c r="EY78" s="192" t="s">
        <v>2752</v>
      </c>
      <c r="EZ78" s="192" t="s">
        <v>2751</v>
      </c>
      <c r="FA78" s="193">
        <v>44419</v>
      </c>
      <c r="FB78" s="191" t="s">
        <v>1762</v>
      </c>
      <c r="FC78" s="185">
        <v>3</v>
      </c>
      <c r="FD78" s="185" t="s">
        <v>17</v>
      </c>
      <c r="FE78" s="185" t="s">
        <v>17</v>
      </c>
      <c r="FF78" s="185" t="s">
        <v>17</v>
      </c>
      <c r="FG78" s="185" t="s">
        <v>1761</v>
      </c>
      <c r="FH78" s="185" t="s">
        <v>17</v>
      </c>
      <c r="FI78" s="182">
        <v>44069</v>
      </c>
      <c r="FJ78" s="191" t="s">
        <v>1770</v>
      </c>
      <c r="FK78" s="192" t="s">
        <v>17</v>
      </c>
      <c r="FL78" s="192" t="s">
        <v>17</v>
      </c>
      <c r="FM78" s="192" t="s">
        <v>17</v>
      </c>
      <c r="FN78" s="192" t="s">
        <v>17</v>
      </c>
      <c r="FO78" s="192" t="s">
        <v>17</v>
      </c>
      <c r="FP78" s="189" t="s">
        <v>17</v>
      </c>
      <c r="FQ78" s="190">
        <v>44069</v>
      </c>
      <c r="FR78" s="191" t="s">
        <v>1771</v>
      </c>
      <c r="FS78" s="185" t="s">
        <v>17</v>
      </c>
      <c r="FT78" s="185" t="s">
        <v>17</v>
      </c>
      <c r="FU78" s="185" t="s">
        <v>17</v>
      </c>
      <c r="FV78" s="185" t="s">
        <v>17</v>
      </c>
      <c r="FW78" s="185" t="s">
        <v>17</v>
      </c>
      <c r="FX78" s="185" t="s">
        <v>17</v>
      </c>
      <c r="FY78" s="182">
        <v>44069</v>
      </c>
      <c r="FZ78" s="192" t="s">
        <v>3372</v>
      </c>
      <c r="GA78" s="192">
        <v>2</v>
      </c>
      <c r="GB78" s="192" t="s">
        <v>2484</v>
      </c>
      <c r="GC78" s="192" t="s">
        <v>25</v>
      </c>
      <c r="GD78" s="192">
        <v>2</v>
      </c>
      <c r="GE78" s="192" t="s">
        <v>17</v>
      </c>
      <c r="GF78" s="192" t="s">
        <v>17</v>
      </c>
      <c r="GG78" s="193">
        <v>44494</v>
      </c>
      <c r="GH78" s="191" t="s">
        <v>3378</v>
      </c>
      <c r="GI78" s="185">
        <v>0</v>
      </c>
      <c r="GJ78" s="185" t="s">
        <v>2484</v>
      </c>
      <c r="GK78" s="185" t="s">
        <v>25</v>
      </c>
      <c r="GL78" s="185">
        <v>2</v>
      </c>
      <c r="GM78" s="185" t="s">
        <v>17</v>
      </c>
      <c r="GN78" s="185" t="s">
        <v>17</v>
      </c>
      <c r="GO78" s="182">
        <v>44494</v>
      </c>
      <c r="GP78" s="192" t="s">
        <v>3373</v>
      </c>
      <c r="GQ78" s="192">
        <v>0</v>
      </c>
      <c r="GR78" s="192" t="s">
        <v>2484</v>
      </c>
      <c r="GS78" s="192" t="s">
        <v>25</v>
      </c>
      <c r="GT78" s="192">
        <v>2</v>
      </c>
      <c r="GU78" s="192" t="s">
        <v>17</v>
      </c>
      <c r="GV78" s="192" t="s">
        <v>17</v>
      </c>
      <c r="GW78" s="193">
        <v>44494</v>
      </c>
      <c r="GX78" s="191" t="s">
        <v>3379</v>
      </c>
      <c r="GY78" s="185">
        <v>0</v>
      </c>
      <c r="GZ78" s="185" t="s">
        <v>2484</v>
      </c>
      <c r="HA78" s="185" t="s">
        <v>25</v>
      </c>
      <c r="HB78" s="185">
        <v>2</v>
      </c>
      <c r="HC78" s="185" t="s">
        <v>17</v>
      </c>
      <c r="HD78" s="185" t="s">
        <v>17</v>
      </c>
      <c r="HE78" s="182">
        <v>44494</v>
      </c>
      <c r="HF78" s="192" t="s">
        <v>3371</v>
      </c>
      <c r="HG78" s="192">
        <v>0</v>
      </c>
      <c r="HH78" s="192" t="s">
        <v>2484</v>
      </c>
      <c r="HI78" s="192" t="s">
        <v>25</v>
      </c>
      <c r="HJ78" s="192">
        <v>2</v>
      </c>
      <c r="HK78" s="192" t="s">
        <v>17</v>
      </c>
      <c r="HL78" s="192" t="s">
        <v>17</v>
      </c>
      <c r="HM78" s="193">
        <v>44494</v>
      </c>
      <c r="HN78" s="191" t="s">
        <v>3377</v>
      </c>
      <c r="HO78" s="185">
        <v>0</v>
      </c>
      <c r="HP78" s="185" t="s">
        <v>2484</v>
      </c>
      <c r="HQ78" s="185" t="s">
        <v>25</v>
      </c>
      <c r="HR78" s="185">
        <v>2</v>
      </c>
      <c r="HS78" s="185" t="s">
        <v>17</v>
      </c>
      <c r="HT78" s="185" t="s">
        <v>17</v>
      </c>
      <c r="HU78" s="182">
        <v>44494</v>
      </c>
      <c r="HV78" s="192" t="s">
        <v>3374</v>
      </c>
      <c r="HW78" s="192">
        <v>0</v>
      </c>
      <c r="HX78" s="192" t="s">
        <v>2484</v>
      </c>
      <c r="HY78" s="192" t="s">
        <v>25</v>
      </c>
      <c r="HZ78" s="192">
        <v>2</v>
      </c>
      <c r="IA78" s="192" t="s">
        <v>17</v>
      </c>
      <c r="IB78" s="192" t="s">
        <v>17</v>
      </c>
      <c r="IC78" s="193">
        <v>44494</v>
      </c>
      <c r="ID78" s="191" t="s">
        <v>3376</v>
      </c>
      <c r="IE78" s="185">
        <v>2</v>
      </c>
      <c r="IF78" s="185" t="s">
        <v>2484</v>
      </c>
      <c r="IG78" s="185" t="s">
        <v>25</v>
      </c>
      <c r="IH78" s="185">
        <v>2</v>
      </c>
      <c r="II78" s="185" t="s">
        <v>17</v>
      </c>
      <c r="IJ78" s="185" t="s">
        <v>17</v>
      </c>
      <c r="IK78" s="182">
        <v>44494</v>
      </c>
      <c r="IL78" s="192" t="s">
        <v>3375</v>
      </c>
      <c r="IM78" s="192">
        <v>0</v>
      </c>
      <c r="IN78" s="192" t="s">
        <v>2484</v>
      </c>
      <c r="IO78" s="192" t="s">
        <v>25</v>
      </c>
      <c r="IP78" s="192">
        <v>2</v>
      </c>
      <c r="IQ78" s="192" t="s">
        <v>17</v>
      </c>
      <c r="IR78" s="192" t="s">
        <v>17</v>
      </c>
      <c r="IS78" s="193">
        <v>44494</v>
      </c>
    </row>
    <row r="79" spans="1:253" s="187" customFormat="1" ht="13" customHeight="1" x14ac:dyDescent="0.25">
      <c r="A79" s="187" t="s">
        <v>589</v>
      </c>
      <c r="B79" s="187" t="s">
        <v>8495</v>
      </c>
      <c r="C79" s="187" t="s">
        <v>590</v>
      </c>
      <c r="D79" s="187" t="s">
        <v>591</v>
      </c>
      <c r="E79" s="187" t="s">
        <v>8132</v>
      </c>
      <c r="F79" s="187" t="s">
        <v>2823</v>
      </c>
      <c r="G79" s="180">
        <v>19129000</v>
      </c>
      <c r="H79" s="181" t="s">
        <v>2820</v>
      </c>
      <c r="I79" s="181" t="s">
        <v>25</v>
      </c>
      <c r="J79" s="181">
        <v>2</v>
      </c>
      <c r="K79" s="181" t="s">
        <v>2822</v>
      </c>
      <c r="L79" s="181" t="s">
        <v>2821</v>
      </c>
      <c r="M79" s="182">
        <v>44451</v>
      </c>
      <c r="N79" s="191" t="s">
        <v>2825</v>
      </c>
      <c r="O79" s="183">
        <v>94280</v>
      </c>
      <c r="P79" s="183" t="s">
        <v>2820</v>
      </c>
      <c r="Q79" s="183" t="s">
        <v>25</v>
      </c>
      <c r="R79" s="183">
        <v>2</v>
      </c>
      <c r="S79" s="183" t="s">
        <v>2803</v>
      </c>
      <c r="T79" s="183" t="s">
        <v>2824</v>
      </c>
      <c r="U79" s="184">
        <v>44451</v>
      </c>
      <c r="V79" s="191" t="s">
        <v>2827</v>
      </c>
      <c r="W79" s="181">
        <v>19129000</v>
      </c>
      <c r="X79" s="181" t="s">
        <v>2820</v>
      </c>
      <c r="Y79" s="181" t="s">
        <v>25</v>
      </c>
      <c r="Z79" s="181">
        <v>2</v>
      </c>
      <c r="AA79" s="181" t="s">
        <v>2826</v>
      </c>
      <c r="AB79" s="181" t="s">
        <v>2821</v>
      </c>
      <c r="AC79" s="182">
        <v>44451</v>
      </c>
      <c r="AD79" s="191" t="s">
        <v>5943</v>
      </c>
      <c r="AE79" s="189">
        <v>990000</v>
      </c>
      <c r="AF79" s="189" t="s">
        <v>5940</v>
      </c>
      <c r="AG79" s="189" t="s">
        <v>25</v>
      </c>
      <c r="AH79" s="189">
        <v>2</v>
      </c>
      <c r="AI79" s="189" t="s">
        <v>5942</v>
      </c>
      <c r="AJ79" s="189" t="s">
        <v>5941</v>
      </c>
      <c r="AK79" s="190">
        <v>44648</v>
      </c>
      <c r="AL79" s="191" t="s">
        <v>5945</v>
      </c>
      <c r="AM79" s="181">
        <v>190000</v>
      </c>
      <c r="AN79" s="181" t="s">
        <v>5940</v>
      </c>
      <c r="AO79" s="181" t="s">
        <v>25</v>
      </c>
      <c r="AP79" s="181">
        <v>2</v>
      </c>
      <c r="AQ79" s="181" t="s">
        <v>5944</v>
      </c>
      <c r="AR79" s="181" t="s">
        <v>5941</v>
      </c>
      <c r="AS79" s="182">
        <v>44648</v>
      </c>
      <c r="AT79" s="192" t="s">
        <v>5299</v>
      </c>
      <c r="AU79" s="189">
        <v>206</v>
      </c>
      <c r="AV79" s="189" t="s">
        <v>5296</v>
      </c>
      <c r="AW79" s="189" t="s">
        <v>25</v>
      </c>
      <c r="AX79" s="189">
        <v>2</v>
      </c>
      <c r="AY79" s="189" t="s">
        <v>5298</v>
      </c>
      <c r="AZ79" s="189" t="s">
        <v>5297</v>
      </c>
      <c r="BA79" s="190">
        <v>44615</v>
      </c>
      <c r="BB79" s="191" t="s">
        <v>1238</v>
      </c>
      <c r="BC79" s="181">
        <v>0</v>
      </c>
      <c r="BD79" s="181" t="s">
        <v>17</v>
      </c>
      <c r="BE79" s="181" t="s">
        <v>25</v>
      </c>
      <c r="BF79" s="181">
        <v>2</v>
      </c>
      <c r="BG79" s="181" t="s">
        <v>1237</v>
      </c>
      <c r="BH79" s="181" t="s">
        <v>17</v>
      </c>
      <c r="BI79" s="182">
        <v>43742</v>
      </c>
      <c r="BJ79" s="192" t="s">
        <v>7529</v>
      </c>
      <c r="BK79" s="192">
        <v>71</v>
      </c>
      <c r="BL79" s="192" t="s">
        <v>7526</v>
      </c>
      <c r="BM79" s="192" t="s">
        <v>25</v>
      </c>
      <c r="BN79" s="192">
        <v>2</v>
      </c>
      <c r="BO79" s="192" t="s">
        <v>7528</v>
      </c>
      <c r="BP79" s="189" t="s">
        <v>7527</v>
      </c>
      <c r="BQ79" s="193">
        <v>44712</v>
      </c>
      <c r="BR79" s="191" t="s">
        <v>1183</v>
      </c>
      <c r="BS79" s="185" t="s">
        <v>17</v>
      </c>
      <c r="BT79" s="185" t="s">
        <v>17</v>
      </c>
      <c r="BU79" s="185" t="s">
        <v>17</v>
      </c>
      <c r="BV79" s="185" t="s">
        <v>17</v>
      </c>
      <c r="BW79" s="185" t="s">
        <v>1182</v>
      </c>
      <c r="BX79" s="185" t="s">
        <v>17</v>
      </c>
      <c r="BY79" s="182">
        <v>43676</v>
      </c>
      <c r="BZ79" s="192" t="s">
        <v>1184</v>
      </c>
      <c r="CA79" s="192" t="s">
        <v>17</v>
      </c>
      <c r="CB79" s="192" t="s">
        <v>17</v>
      </c>
      <c r="CC79" s="192" t="s">
        <v>17</v>
      </c>
      <c r="CD79" s="192" t="s">
        <v>17</v>
      </c>
      <c r="CE79" s="192" t="s">
        <v>1182</v>
      </c>
      <c r="CF79" s="192" t="s">
        <v>17</v>
      </c>
      <c r="CG79" s="193">
        <v>43676</v>
      </c>
      <c r="CH79" s="191" t="s">
        <v>9144</v>
      </c>
      <c r="CI79" s="192" t="e">
        <v>#N/A</v>
      </c>
      <c r="CJ79" s="192" t="e">
        <v>#N/A</v>
      </c>
      <c r="CK79" s="192" t="e">
        <v>#N/A</v>
      </c>
      <c r="CL79" s="192" t="e">
        <v>#N/A</v>
      </c>
      <c r="CM79" s="192" t="e">
        <v>#N/A</v>
      </c>
      <c r="CN79" s="192" t="e">
        <v>#N/A</v>
      </c>
      <c r="CO79" s="194" t="e">
        <v>#N/A</v>
      </c>
      <c r="CP79" s="192" t="s">
        <v>1186</v>
      </c>
      <c r="CQ79" s="185" t="s">
        <v>17</v>
      </c>
      <c r="CR79" s="185" t="s">
        <v>17</v>
      </c>
      <c r="CS79" s="185" t="s">
        <v>17</v>
      </c>
      <c r="CT79" s="185" t="s">
        <v>17</v>
      </c>
      <c r="CU79" s="185" t="s">
        <v>1185</v>
      </c>
      <c r="CV79" s="185" t="s">
        <v>17</v>
      </c>
      <c r="CW79" s="182">
        <v>43676</v>
      </c>
      <c r="CX79" s="192" t="s">
        <v>5947</v>
      </c>
      <c r="CY79" s="189">
        <v>190000</v>
      </c>
      <c r="CZ79" s="189" t="s">
        <v>5940</v>
      </c>
      <c r="DA79" s="189" t="s">
        <v>25</v>
      </c>
      <c r="DB79" s="189">
        <v>2</v>
      </c>
      <c r="DC79" s="189" t="s">
        <v>4940</v>
      </c>
      <c r="DD79" s="189" t="s">
        <v>5941</v>
      </c>
      <c r="DE79" s="195">
        <v>44648</v>
      </c>
      <c r="DF79" s="191" t="s">
        <v>5950</v>
      </c>
      <c r="DG79" s="181">
        <v>16010000</v>
      </c>
      <c r="DH79" s="185" t="s">
        <v>5948</v>
      </c>
      <c r="DI79" s="185" t="s">
        <v>25</v>
      </c>
      <c r="DJ79" s="185">
        <v>2</v>
      </c>
      <c r="DK79" s="185" t="s">
        <v>4936</v>
      </c>
      <c r="DL79" s="185" t="s">
        <v>5949</v>
      </c>
      <c r="DM79" s="182">
        <v>44648</v>
      </c>
      <c r="DN79" s="192" t="s">
        <v>5951</v>
      </c>
      <c r="DO79" s="189">
        <v>800000</v>
      </c>
      <c r="DP79" s="192" t="s">
        <v>5948</v>
      </c>
      <c r="DQ79" s="192" t="s">
        <v>25</v>
      </c>
      <c r="DR79" s="192">
        <v>2</v>
      </c>
      <c r="DS79" s="192" t="s">
        <v>4938</v>
      </c>
      <c r="DT79" s="192" t="s">
        <v>5949</v>
      </c>
      <c r="DU79" s="193">
        <v>44648</v>
      </c>
      <c r="DV79" s="191" t="s">
        <v>5952</v>
      </c>
      <c r="DW79" s="181">
        <v>190000</v>
      </c>
      <c r="DX79" s="185" t="s">
        <v>5940</v>
      </c>
      <c r="DY79" s="185" t="s">
        <v>25</v>
      </c>
      <c r="DZ79" s="185">
        <v>2</v>
      </c>
      <c r="EA79" s="185" t="s">
        <v>4940</v>
      </c>
      <c r="EB79" s="185" t="s">
        <v>5941</v>
      </c>
      <c r="EC79" s="182">
        <v>44648</v>
      </c>
      <c r="ED79" s="192" t="s">
        <v>5953</v>
      </c>
      <c r="EE79" s="189">
        <v>0</v>
      </c>
      <c r="EF79" s="192" t="s">
        <v>5948</v>
      </c>
      <c r="EG79" s="192" t="s">
        <v>25</v>
      </c>
      <c r="EH79" s="192">
        <v>2</v>
      </c>
      <c r="EI79" s="192" t="s">
        <v>4940</v>
      </c>
      <c r="EJ79" s="192" t="s">
        <v>5949</v>
      </c>
      <c r="EK79" s="193">
        <v>44648</v>
      </c>
      <c r="EL79" s="191" t="s">
        <v>5954</v>
      </c>
      <c r="EM79" s="181">
        <v>0</v>
      </c>
      <c r="EN79" s="185" t="s">
        <v>5948</v>
      </c>
      <c r="EO79" s="185" t="s">
        <v>25</v>
      </c>
      <c r="EP79" s="185">
        <v>2</v>
      </c>
      <c r="EQ79" s="185" t="s">
        <v>4940</v>
      </c>
      <c r="ER79" s="185" t="s">
        <v>5949</v>
      </c>
      <c r="ES79" s="182">
        <v>44648</v>
      </c>
      <c r="ET79" s="192" t="s">
        <v>7532</v>
      </c>
      <c r="EU79" s="192">
        <v>71</v>
      </c>
      <c r="EV79" s="192" t="s">
        <v>7526</v>
      </c>
      <c r="EW79" s="192" t="s">
        <v>25</v>
      </c>
      <c r="EX79" s="192">
        <v>2</v>
      </c>
      <c r="EY79" s="192" t="s">
        <v>7531</v>
      </c>
      <c r="EZ79" s="192" t="s">
        <v>7530</v>
      </c>
      <c r="FA79" s="193">
        <v>44712</v>
      </c>
      <c r="FB79" s="191" t="s">
        <v>5300</v>
      </c>
      <c r="FC79" s="185">
        <v>2</v>
      </c>
      <c r="FD79" s="185" t="s">
        <v>4944</v>
      </c>
      <c r="FE79" s="185" t="s">
        <v>50</v>
      </c>
      <c r="FF79" s="185">
        <v>1</v>
      </c>
      <c r="FG79" s="185" t="s">
        <v>4946</v>
      </c>
      <c r="FH79" s="185" t="s">
        <v>4945</v>
      </c>
      <c r="FI79" s="182">
        <v>44615</v>
      </c>
      <c r="FJ79" s="191" t="s">
        <v>5301</v>
      </c>
      <c r="FK79" s="192" t="s">
        <v>17</v>
      </c>
      <c r="FL79" s="192" t="s">
        <v>17</v>
      </c>
      <c r="FM79" s="192">
        <v>0</v>
      </c>
      <c r="FN79" s="192">
        <v>0</v>
      </c>
      <c r="FO79" s="192" t="s">
        <v>17</v>
      </c>
      <c r="FP79" s="189" t="s">
        <v>17</v>
      </c>
      <c r="FQ79" s="190">
        <v>44615</v>
      </c>
      <c r="FR79" s="191" t="s">
        <v>592</v>
      </c>
      <c r="FS79" s="185" t="s">
        <v>17</v>
      </c>
      <c r="FT79" s="185">
        <v>0</v>
      </c>
      <c r="FU79" s="185" t="s">
        <v>25</v>
      </c>
      <c r="FV79" s="185">
        <v>2</v>
      </c>
      <c r="FW79" s="185">
        <v>0</v>
      </c>
      <c r="FX79" s="185">
        <v>0</v>
      </c>
      <c r="FY79" s="182">
        <v>43511</v>
      </c>
      <c r="FZ79" s="192" t="s">
        <v>5003</v>
      </c>
      <c r="GA79" s="192">
        <v>2</v>
      </c>
      <c r="GB79" s="192" t="s">
        <v>2484</v>
      </c>
      <c r="GC79" s="192" t="s">
        <v>25</v>
      </c>
      <c r="GD79" s="192">
        <v>2</v>
      </c>
      <c r="GE79" s="192" t="s">
        <v>17</v>
      </c>
      <c r="GF79" s="192" t="s">
        <v>17</v>
      </c>
      <c r="GG79" s="193">
        <v>44592</v>
      </c>
      <c r="GH79" s="191" t="s">
        <v>5009</v>
      </c>
      <c r="GI79" s="185">
        <v>0</v>
      </c>
      <c r="GJ79" s="185" t="s">
        <v>2484</v>
      </c>
      <c r="GK79" s="185" t="s">
        <v>25</v>
      </c>
      <c r="GL79" s="185">
        <v>2</v>
      </c>
      <c r="GM79" s="185" t="s">
        <v>17</v>
      </c>
      <c r="GN79" s="185" t="s">
        <v>17</v>
      </c>
      <c r="GO79" s="182">
        <v>44592</v>
      </c>
      <c r="GP79" s="192" t="s">
        <v>5004</v>
      </c>
      <c r="GQ79" s="192">
        <v>0</v>
      </c>
      <c r="GR79" s="192" t="s">
        <v>2484</v>
      </c>
      <c r="GS79" s="192" t="s">
        <v>25</v>
      </c>
      <c r="GT79" s="192">
        <v>2</v>
      </c>
      <c r="GU79" s="192" t="s">
        <v>17</v>
      </c>
      <c r="GV79" s="192" t="s">
        <v>17</v>
      </c>
      <c r="GW79" s="193">
        <v>44592</v>
      </c>
      <c r="GX79" s="191" t="s">
        <v>5010</v>
      </c>
      <c r="GY79" s="185">
        <v>0</v>
      </c>
      <c r="GZ79" s="185" t="s">
        <v>2484</v>
      </c>
      <c r="HA79" s="185" t="s">
        <v>25</v>
      </c>
      <c r="HB79" s="185">
        <v>2</v>
      </c>
      <c r="HC79" s="185" t="s">
        <v>17</v>
      </c>
      <c r="HD79" s="185" t="s">
        <v>17</v>
      </c>
      <c r="HE79" s="182">
        <v>44592</v>
      </c>
      <c r="HF79" s="192" t="s">
        <v>5002</v>
      </c>
      <c r="HG79" s="192">
        <v>2</v>
      </c>
      <c r="HH79" s="192" t="s">
        <v>2484</v>
      </c>
      <c r="HI79" s="192" t="s">
        <v>25</v>
      </c>
      <c r="HJ79" s="192">
        <v>2</v>
      </c>
      <c r="HK79" s="192" t="s">
        <v>17</v>
      </c>
      <c r="HL79" s="192" t="s">
        <v>17</v>
      </c>
      <c r="HM79" s="193">
        <v>44592</v>
      </c>
      <c r="HN79" s="191" t="s">
        <v>5008</v>
      </c>
      <c r="HO79" s="185">
        <v>2</v>
      </c>
      <c r="HP79" s="185" t="s">
        <v>2484</v>
      </c>
      <c r="HQ79" s="185" t="s">
        <v>25</v>
      </c>
      <c r="HR79" s="185">
        <v>2</v>
      </c>
      <c r="HS79" s="185" t="s">
        <v>17</v>
      </c>
      <c r="HT79" s="185" t="s">
        <v>17</v>
      </c>
      <c r="HU79" s="182">
        <v>44592</v>
      </c>
      <c r="HV79" s="192" t="s">
        <v>5005</v>
      </c>
      <c r="HW79" s="192">
        <v>0</v>
      </c>
      <c r="HX79" s="192" t="s">
        <v>2484</v>
      </c>
      <c r="HY79" s="192" t="s">
        <v>25</v>
      </c>
      <c r="HZ79" s="192">
        <v>2</v>
      </c>
      <c r="IA79" s="192" t="s">
        <v>17</v>
      </c>
      <c r="IB79" s="192" t="s">
        <v>17</v>
      </c>
      <c r="IC79" s="193">
        <v>44592</v>
      </c>
      <c r="ID79" s="191" t="s">
        <v>5007</v>
      </c>
      <c r="IE79" s="185">
        <v>0</v>
      </c>
      <c r="IF79" s="185" t="s">
        <v>2484</v>
      </c>
      <c r="IG79" s="185" t="s">
        <v>25</v>
      </c>
      <c r="IH79" s="185">
        <v>2</v>
      </c>
      <c r="II79" s="185" t="s">
        <v>17</v>
      </c>
      <c r="IJ79" s="185" t="s">
        <v>17</v>
      </c>
      <c r="IK79" s="182">
        <v>44592</v>
      </c>
      <c r="IL79" s="192" t="s">
        <v>5006</v>
      </c>
      <c r="IM79" s="192">
        <v>3</v>
      </c>
      <c r="IN79" s="192" t="s">
        <v>2484</v>
      </c>
      <c r="IO79" s="192" t="s">
        <v>25</v>
      </c>
      <c r="IP79" s="192">
        <v>2</v>
      </c>
      <c r="IQ79" s="192" t="s">
        <v>17</v>
      </c>
      <c r="IR79" s="192" t="s">
        <v>17</v>
      </c>
      <c r="IS79" s="193">
        <v>44592</v>
      </c>
    </row>
    <row r="80" spans="1:253" s="187" customFormat="1" ht="13" customHeight="1" x14ac:dyDescent="0.25">
      <c r="A80" s="187" t="s">
        <v>4906</v>
      </c>
      <c r="B80" s="187" t="s">
        <v>8672</v>
      </c>
      <c r="C80" s="187" t="s">
        <v>4907</v>
      </c>
      <c r="D80" s="187" t="s">
        <v>591</v>
      </c>
      <c r="E80" s="187" t="s">
        <v>8132</v>
      </c>
      <c r="F80" s="187" t="s">
        <v>4908</v>
      </c>
      <c r="G80" s="180">
        <v>19129000</v>
      </c>
      <c r="H80" s="181" t="s">
        <v>2820</v>
      </c>
      <c r="I80" s="181" t="s">
        <v>25</v>
      </c>
      <c r="J80" s="181">
        <v>2</v>
      </c>
      <c r="K80" s="181" t="s">
        <v>2822</v>
      </c>
      <c r="L80" s="181" t="s">
        <v>2821</v>
      </c>
      <c r="M80" s="182">
        <v>44592</v>
      </c>
      <c r="N80" s="191" t="s">
        <v>4912</v>
      </c>
      <c r="O80" s="183">
        <v>94548</v>
      </c>
      <c r="P80" s="183" t="s">
        <v>4909</v>
      </c>
      <c r="Q80" s="183" t="s">
        <v>25</v>
      </c>
      <c r="R80" s="183">
        <v>2</v>
      </c>
      <c r="S80" s="183" t="s">
        <v>4911</v>
      </c>
      <c r="T80" s="183" t="s">
        <v>4910</v>
      </c>
      <c r="U80" s="184">
        <v>44592</v>
      </c>
      <c r="V80" s="191" t="s">
        <v>4914</v>
      </c>
      <c r="W80" s="181">
        <v>17000000</v>
      </c>
      <c r="X80" s="181" t="s">
        <v>4909</v>
      </c>
      <c r="Y80" s="181" t="s">
        <v>25</v>
      </c>
      <c r="Z80" s="181">
        <v>2</v>
      </c>
      <c r="AA80" s="181" t="s">
        <v>4913</v>
      </c>
      <c r="AB80" s="181" t="s">
        <v>4910</v>
      </c>
      <c r="AC80" s="182">
        <v>44592</v>
      </c>
      <c r="AD80" s="191" t="s">
        <v>4918</v>
      </c>
      <c r="AE80" s="189">
        <v>414000</v>
      </c>
      <c r="AF80" s="189" t="s">
        <v>4915</v>
      </c>
      <c r="AG80" s="189" t="s">
        <v>25</v>
      </c>
      <c r="AH80" s="189">
        <v>2</v>
      </c>
      <c r="AI80" s="189" t="s">
        <v>4917</v>
      </c>
      <c r="AJ80" s="189" t="s">
        <v>4916</v>
      </c>
      <c r="AK80" s="190">
        <v>44592</v>
      </c>
      <c r="AL80" s="191" t="s">
        <v>4920</v>
      </c>
      <c r="AM80" s="181">
        <v>78000</v>
      </c>
      <c r="AN80" s="181" t="s">
        <v>4915</v>
      </c>
      <c r="AO80" s="181" t="s">
        <v>25</v>
      </c>
      <c r="AP80" s="181">
        <v>2</v>
      </c>
      <c r="AQ80" s="181" t="s">
        <v>4919</v>
      </c>
      <c r="AR80" s="181" t="s">
        <v>4916</v>
      </c>
      <c r="AS80" s="182">
        <v>44592</v>
      </c>
      <c r="AT80" s="192" t="s">
        <v>4925</v>
      </c>
      <c r="AU80" s="189">
        <v>147</v>
      </c>
      <c r="AV80" s="189" t="s">
        <v>4922</v>
      </c>
      <c r="AW80" s="189" t="s">
        <v>25</v>
      </c>
      <c r="AX80" s="189">
        <v>2</v>
      </c>
      <c r="AY80" s="189" t="s">
        <v>4924</v>
      </c>
      <c r="AZ80" s="189" t="s">
        <v>4923</v>
      </c>
      <c r="BA80" s="190">
        <v>44592</v>
      </c>
      <c r="BB80" s="191" t="s">
        <v>4921</v>
      </c>
      <c r="BC80" s="181" t="s">
        <v>17</v>
      </c>
      <c r="BD80" s="181" t="s">
        <v>17</v>
      </c>
      <c r="BE80" s="181" t="s">
        <v>17</v>
      </c>
      <c r="BF80" s="181" t="s">
        <v>17</v>
      </c>
      <c r="BG80" s="181" t="s">
        <v>17</v>
      </c>
      <c r="BH80" s="181" t="s">
        <v>17</v>
      </c>
      <c r="BI80" s="182">
        <v>44592</v>
      </c>
      <c r="BJ80" s="192" t="s">
        <v>4927</v>
      </c>
      <c r="BK80" s="192">
        <v>32</v>
      </c>
      <c r="BL80" s="192" t="s">
        <v>4922</v>
      </c>
      <c r="BM80" s="192" t="s">
        <v>25</v>
      </c>
      <c r="BN80" s="192">
        <v>2</v>
      </c>
      <c r="BO80" s="192" t="s">
        <v>4926</v>
      </c>
      <c r="BP80" s="189" t="s">
        <v>4923</v>
      </c>
      <c r="BQ80" s="193">
        <v>44592</v>
      </c>
      <c r="BR80" s="191" t="s">
        <v>4928</v>
      </c>
      <c r="BS80" s="185" t="s">
        <v>17</v>
      </c>
      <c r="BT80" s="185" t="s">
        <v>17</v>
      </c>
      <c r="BU80" s="185" t="s">
        <v>17</v>
      </c>
      <c r="BV80" s="185" t="s">
        <v>17</v>
      </c>
      <c r="BW80" s="185" t="s">
        <v>17</v>
      </c>
      <c r="BX80" s="185" t="s">
        <v>17</v>
      </c>
      <c r="BY80" s="182">
        <v>44592</v>
      </c>
      <c r="BZ80" s="192" t="s">
        <v>4929</v>
      </c>
      <c r="CA80" s="192" t="s">
        <v>17</v>
      </c>
      <c r="CB80" s="192" t="s">
        <v>17</v>
      </c>
      <c r="CC80" s="192" t="s">
        <v>17</v>
      </c>
      <c r="CD80" s="192" t="s">
        <v>17</v>
      </c>
      <c r="CE80" s="192" t="s">
        <v>17</v>
      </c>
      <c r="CF80" s="192" t="s">
        <v>17</v>
      </c>
      <c r="CG80" s="193">
        <v>44592</v>
      </c>
      <c r="CH80" s="191" t="s">
        <v>9145</v>
      </c>
      <c r="CI80" s="192" t="e">
        <v>#N/A</v>
      </c>
      <c r="CJ80" s="192" t="e">
        <v>#N/A</v>
      </c>
      <c r="CK80" s="192" t="e">
        <v>#N/A</v>
      </c>
      <c r="CL80" s="192" t="e">
        <v>#N/A</v>
      </c>
      <c r="CM80" s="192" t="e">
        <v>#N/A</v>
      </c>
      <c r="CN80" s="192" t="e">
        <v>#N/A</v>
      </c>
      <c r="CO80" s="194" t="e">
        <v>#N/A</v>
      </c>
      <c r="CP80" s="192" t="s">
        <v>4931</v>
      </c>
      <c r="CQ80" s="185" t="s">
        <v>17</v>
      </c>
      <c r="CR80" s="185" t="s">
        <v>17</v>
      </c>
      <c r="CS80" s="185" t="s">
        <v>17</v>
      </c>
      <c r="CT80" s="185" t="s">
        <v>17</v>
      </c>
      <c r="CU80" s="185" t="s">
        <v>17</v>
      </c>
      <c r="CV80" s="185" t="s">
        <v>17</v>
      </c>
      <c r="CW80" s="182">
        <v>44592</v>
      </c>
      <c r="CX80" s="192" t="s">
        <v>4934</v>
      </c>
      <c r="CY80" s="189">
        <v>78000</v>
      </c>
      <c r="CZ80" s="189" t="s">
        <v>4915</v>
      </c>
      <c r="DA80" s="189" t="s">
        <v>25</v>
      </c>
      <c r="DB80" s="189">
        <v>2</v>
      </c>
      <c r="DC80" s="189" t="s">
        <v>4940</v>
      </c>
      <c r="DD80" s="189" t="s">
        <v>4916</v>
      </c>
      <c r="DE80" s="195">
        <v>44592</v>
      </c>
      <c r="DF80" s="191" t="s">
        <v>4937</v>
      </c>
      <c r="DG80" s="181">
        <v>16586000</v>
      </c>
      <c r="DH80" s="185" t="s">
        <v>4915</v>
      </c>
      <c r="DI80" s="185" t="s">
        <v>25</v>
      </c>
      <c r="DJ80" s="185">
        <v>2</v>
      </c>
      <c r="DK80" s="185" t="s">
        <v>4936</v>
      </c>
      <c r="DL80" s="185" t="s">
        <v>4935</v>
      </c>
      <c r="DM80" s="182">
        <v>44592</v>
      </c>
      <c r="DN80" s="192" t="s">
        <v>4939</v>
      </c>
      <c r="DO80" s="189">
        <v>336000</v>
      </c>
      <c r="DP80" s="192" t="s">
        <v>4915</v>
      </c>
      <c r="DQ80" s="192" t="s">
        <v>25</v>
      </c>
      <c r="DR80" s="192">
        <v>2</v>
      </c>
      <c r="DS80" s="192" t="s">
        <v>4938</v>
      </c>
      <c r="DT80" s="192" t="s">
        <v>4935</v>
      </c>
      <c r="DU80" s="193">
        <v>44592</v>
      </c>
      <c r="DV80" s="191" t="s">
        <v>4941</v>
      </c>
      <c r="DW80" s="181">
        <v>78000</v>
      </c>
      <c r="DX80" s="185" t="s">
        <v>4915</v>
      </c>
      <c r="DY80" s="185" t="s">
        <v>25</v>
      </c>
      <c r="DZ80" s="185">
        <v>2</v>
      </c>
      <c r="EA80" s="185" t="s">
        <v>4940</v>
      </c>
      <c r="EB80" s="185" t="s">
        <v>4916</v>
      </c>
      <c r="EC80" s="182">
        <v>44592</v>
      </c>
      <c r="ED80" s="192" t="s">
        <v>4942</v>
      </c>
      <c r="EE80" s="189">
        <v>0</v>
      </c>
      <c r="EF80" s="192" t="s">
        <v>4915</v>
      </c>
      <c r="EG80" s="192" t="s">
        <v>25</v>
      </c>
      <c r="EH80" s="192">
        <v>2</v>
      </c>
      <c r="EI80" s="192" t="s">
        <v>4940</v>
      </c>
      <c r="EJ80" s="192" t="s">
        <v>4916</v>
      </c>
      <c r="EK80" s="193">
        <v>44592</v>
      </c>
      <c r="EL80" s="191" t="s">
        <v>4943</v>
      </c>
      <c r="EM80" s="181">
        <v>0</v>
      </c>
      <c r="EN80" s="185" t="s">
        <v>4915</v>
      </c>
      <c r="EO80" s="185" t="s">
        <v>25</v>
      </c>
      <c r="EP80" s="185">
        <v>2</v>
      </c>
      <c r="EQ80" s="185" t="s">
        <v>4940</v>
      </c>
      <c r="ER80" s="185" t="s">
        <v>4916</v>
      </c>
      <c r="ES80" s="182">
        <v>44592</v>
      </c>
      <c r="ET80" s="192" t="s">
        <v>7534</v>
      </c>
      <c r="EU80" s="192">
        <v>71</v>
      </c>
      <c r="EV80" s="192" t="s">
        <v>7526</v>
      </c>
      <c r="EW80" s="192" t="s">
        <v>25</v>
      </c>
      <c r="EX80" s="192">
        <v>2</v>
      </c>
      <c r="EY80" s="192" t="s">
        <v>7533</v>
      </c>
      <c r="EZ80" s="192" t="s">
        <v>7527</v>
      </c>
      <c r="FA80" s="193">
        <v>44712</v>
      </c>
      <c r="FB80" s="191" t="s">
        <v>4947</v>
      </c>
      <c r="FC80" s="185">
        <v>2</v>
      </c>
      <c r="FD80" s="185" t="s">
        <v>4944</v>
      </c>
      <c r="FE80" s="185" t="s">
        <v>50</v>
      </c>
      <c r="FF80" s="185">
        <v>1</v>
      </c>
      <c r="FG80" s="185" t="s">
        <v>4946</v>
      </c>
      <c r="FH80" s="185" t="s">
        <v>4945</v>
      </c>
      <c r="FI80" s="182">
        <v>44592</v>
      </c>
      <c r="FJ80" s="191" t="s">
        <v>4951</v>
      </c>
      <c r="FK80" s="192">
        <v>116000</v>
      </c>
      <c r="FL80" s="192" t="s">
        <v>4948</v>
      </c>
      <c r="FM80" s="192" t="s">
        <v>22</v>
      </c>
      <c r="FN80" s="192">
        <v>3</v>
      </c>
      <c r="FO80" s="192" t="s">
        <v>4950</v>
      </c>
      <c r="FP80" s="189" t="s">
        <v>4949</v>
      </c>
      <c r="FQ80" s="190">
        <v>44592</v>
      </c>
      <c r="FR80" s="191" t="s">
        <v>4952</v>
      </c>
      <c r="FS80" s="185" t="s">
        <v>17</v>
      </c>
      <c r="FT80" s="185" t="s">
        <v>17</v>
      </c>
      <c r="FU80" s="185" t="s">
        <v>17</v>
      </c>
      <c r="FV80" s="185" t="s">
        <v>17</v>
      </c>
      <c r="FW80" s="185" t="s">
        <v>17</v>
      </c>
      <c r="FX80" s="185" t="s">
        <v>17</v>
      </c>
      <c r="FY80" s="182">
        <v>44592</v>
      </c>
      <c r="FZ80" s="192" t="s">
        <v>5012</v>
      </c>
      <c r="GA80" s="192">
        <v>2</v>
      </c>
      <c r="GB80" s="192" t="s">
        <v>2484</v>
      </c>
      <c r="GC80" s="192" t="s">
        <v>25</v>
      </c>
      <c r="GD80" s="192">
        <v>2</v>
      </c>
      <c r="GE80" s="192" t="s">
        <v>17</v>
      </c>
      <c r="GF80" s="192" t="s">
        <v>17</v>
      </c>
      <c r="GG80" s="193">
        <v>44592</v>
      </c>
      <c r="GH80" s="191" t="s">
        <v>5018</v>
      </c>
      <c r="GI80" s="185">
        <v>0</v>
      </c>
      <c r="GJ80" s="185" t="s">
        <v>2484</v>
      </c>
      <c r="GK80" s="185" t="s">
        <v>25</v>
      </c>
      <c r="GL80" s="185">
        <v>2</v>
      </c>
      <c r="GM80" s="185" t="s">
        <v>17</v>
      </c>
      <c r="GN80" s="185" t="s">
        <v>17</v>
      </c>
      <c r="GO80" s="182">
        <v>44592</v>
      </c>
      <c r="GP80" s="192" t="s">
        <v>5013</v>
      </c>
      <c r="GQ80" s="192">
        <v>0</v>
      </c>
      <c r="GR80" s="192" t="s">
        <v>2484</v>
      </c>
      <c r="GS80" s="192" t="s">
        <v>25</v>
      </c>
      <c r="GT80" s="192">
        <v>2</v>
      </c>
      <c r="GU80" s="192" t="s">
        <v>17</v>
      </c>
      <c r="GV80" s="192" t="s">
        <v>17</v>
      </c>
      <c r="GW80" s="193">
        <v>44592</v>
      </c>
      <c r="GX80" s="191" t="s">
        <v>5019</v>
      </c>
      <c r="GY80" s="185">
        <v>0</v>
      </c>
      <c r="GZ80" s="185" t="s">
        <v>2484</v>
      </c>
      <c r="HA80" s="185" t="s">
        <v>25</v>
      </c>
      <c r="HB80" s="185">
        <v>2</v>
      </c>
      <c r="HC80" s="185" t="s">
        <v>17</v>
      </c>
      <c r="HD80" s="185" t="s">
        <v>17</v>
      </c>
      <c r="HE80" s="182">
        <v>44592</v>
      </c>
      <c r="HF80" s="192" t="s">
        <v>5011</v>
      </c>
      <c r="HG80" s="192">
        <v>2</v>
      </c>
      <c r="HH80" s="192" t="s">
        <v>2484</v>
      </c>
      <c r="HI80" s="192" t="s">
        <v>25</v>
      </c>
      <c r="HJ80" s="192">
        <v>2</v>
      </c>
      <c r="HK80" s="192" t="s">
        <v>17</v>
      </c>
      <c r="HL80" s="192" t="s">
        <v>17</v>
      </c>
      <c r="HM80" s="193">
        <v>44592</v>
      </c>
      <c r="HN80" s="191" t="s">
        <v>5017</v>
      </c>
      <c r="HO80" s="185">
        <v>2</v>
      </c>
      <c r="HP80" s="185" t="s">
        <v>2484</v>
      </c>
      <c r="HQ80" s="185" t="s">
        <v>25</v>
      </c>
      <c r="HR80" s="185">
        <v>2</v>
      </c>
      <c r="HS80" s="185" t="s">
        <v>17</v>
      </c>
      <c r="HT80" s="185" t="s">
        <v>17</v>
      </c>
      <c r="HU80" s="182">
        <v>44592</v>
      </c>
      <c r="HV80" s="192" t="s">
        <v>5014</v>
      </c>
      <c r="HW80" s="192">
        <v>0</v>
      </c>
      <c r="HX80" s="192" t="s">
        <v>2484</v>
      </c>
      <c r="HY80" s="192" t="s">
        <v>25</v>
      </c>
      <c r="HZ80" s="192">
        <v>2</v>
      </c>
      <c r="IA80" s="192" t="s">
        <v>17</v>
      </c>
      <c r="IB80" s="192" t="s">
        <v>17</v>
      </c>
      <c r="IC80" s="193">
        <v>44592</v>
      </c>
      <c r="ID80" s="191" t="s">
        <v>5016</v>
      </c>
      <c r="IE80" s="185">
        <v>0</v>
      </c>
      <c r="IF80" s="185" t="s">
        <v>2484</v>
      </c>
      <c r="IG80" s="185" t="s">
        <v>25</v>
      </c>
      <c r="IH80" s="185">
        <v>2</v>
      </c>
      <c r="II80" s="185" t="s">
        <v>17</v>
      </c>
      <c r="IJ80" s="185" t="s">
        <v>17</v>
      </c>
      <c r="IK80" s="182">
        <v>44592</v>
      </c>
      <c r="IL80" s="192" t="s">
        <v>5015</v>
      </c>
      <c r="IM80" s="192">
        <v>3</v>
      </c>
      <c r="IN80" s="192" t="s">
        <v>2484</v>
      </c>
      <c r="IO80" s="192" t="s">
        <v>25</v>
      </c>
      <c r="IP80" s="192">
        <v>2</v>
      </c>
      <c r="IQ80" s="192" t="s">
        <v>17</v>
      </c>
      <c r="IR80" s="192" t="s">
        <v>17</v>
      </c>
      <c r="IS80" s="193">
        <v>44592</v>
      </c>
    </row>
    <row r="81" spans="1:253" s="187" customFormat="1" ht="13" customHeight="1" x14ac:dyDescent="0.25">
      <c r="A81" s="187" t="s">
        <v>2377</v>
      </c>
      <c r="B81" s="187" t="s">
        <v>8521</v>
      </c>
      <c r="C81" s="187" t="s">
        <v>2378</v>
      </c>
      <c r="D81" s="187" t="s">
        <v>2379</v>
      </c>
      <c r="E81" s="187" t="s">
        <v>8133</v>
      </c>
      <c r="F81" s="187" t="s">
        <v>7564</v>
      </c>
      <c r="G81" s="180">
        <v>32694000</v>
      </c>
      <c r="H81" s="181" t="s">
        <v>7561</v>
      </c>
      <c r="I81" s="181" t="s">
        <v>25</v>
      </c>
      <c r="J81" s="181">
        <v>2</v>
      </c>
      <c r="K81" s="181" t="s">
        <v>7563</v>
      </c>
      <c r="L81" s="181" t="s">
        <v>7562</v>
      </c>
      <c r="M81" s="182">
        <v>44712</v>
      </c>
      <c r="N81" s="191" t="s">
        <v>7568</v>
      </c>
      <c r="O81" s="183">
        <v>9206</v>
      </c>
      <c r="P81" s="183" t="s">
        <v>7565</v>
      </c>
      <c r="Q81" s="183" t="s">
        <v>22</v>
      </c>
      <c r="R81" s="183">
        <v>3</v>
      </c>
      <c r="S81" s="183" t="s">
        <v>7567</v>
      </c>
      <c r="T81" s="183" t="s">
        <v>7566</v>
      </c>
      <c r="U81" s="184">
        <v>44712</v>
      </c>
      <c r="V81" s="191" t="s">
        <v>7572</v>
      </c>
      <c r="W81" s="181">
        <v>10090000</v>
      </c>
      <c r="X81" s="181" t="s">
        <v>7569</v>
      </c>
      <c r="Y81" s="181" t="s">
        <v>22</v>
      </c>
      <c r="Z81" s="181">
        <v>3</v>
      </c>
      <c r="AA81" s="181" t="s">
        <v>7571</v>
      </c>
      <c r="AB81" s="181" t="s">
        <v>7570</v>
      </c>
      <c r="AC81" s="182">
        <v>44712</v>
      </c>
      <c r="AD81" s="191" t="s">
        <v>7575</v>
      </c>
      <c r="AE81" s="189">
        <v>10090000</v>
      </c>
      <c r="AF81" s="189" t="s">
        <v>7573</v>
      </c>
      <c r="AG81" s="189" t="s">
        <v>22</v>
      </c>
      <c r="AH81" s="189">
        <v>3</v>
      </c>
      <c r="AI81" s="189" t="s">
        <v>7574</v>
      </c>
      <c r="AJ81" s="189" t="s">
        <v>7570</v>
      </c>
      <c r="AK81" s="190">
        <v>44712</v>
      </c>
      <c r="AL81" s="191" t="s">
        <v>7578</v>
      </c>
      <c r="AM81" s="181">
        <v>182000</v>
      </c>
      <c r="AN81" s="181" t="s">
        <v>7576</v>
      </c>
      <c r="AO81" s="181" t="s">
        <v>25</v>
      </c>
      <c r="AP81" s="181">
        <v>2</v>
      </c>
      <c r="AQ81" s="181" t="s">
        <v>7577</v>
      </c>
      <c r="AR81" s="181" t="s">
        <v>6472</v>
      </c>
      <c r="AS81" s="182">
        <v>44712</v>
      </c>
      <c r="AT81" s="192" t="s">
        <v>9146</v>
      </c>
      <c r="AU81" s="189" t="e">
        <v>#N/A</v>
      </c>
      <c r="AV81" s="189" t="e">
        <v>#N/A</v>
      </c>
      <c r="AW81" s="189" t="e">
        <v>#N/A</v>
      </c>
      <c r="AX81" s="189" t="e">
        <v>#N/A</v>
      </c>
      <c r="AY81" s="189" t="e">
        <v>#N/A</v>
      </c>
      <c r="AZ81" s="189" t="e">
        <v>#N/A</v>
      </c>
      <c r="BA81" s="190" t="e">
        <v>#N/A</v>
      </c>
      <c r="BB81" s="191" t="s">
        <v>9147</v>
      </c>
      <c r="BC81" s="181" t="e">
        <v>#N/A</v>
      </c>
      <c r="BD81" s="181" t="e">
        <v>#N/A</v>
      </c>
      <c r="BE81" s="181" t="e">
        <v>#N/A</v>
      </c>
      <c r="BF81" s="181" t="e">
        <v>#N/A</v>
      </c>
      <c r="BG81" s="181" t="e">
        <v>#N/A</v>
      </c>
      <c r="BH81" s="181" t="e">
        <v>#N/A</v>
      </c>
      <c r="BI81" s="182" t="e">
        <v>#N/A</v>
      </c>
      <c r="BJ81" s="192" t="s">
        <v>7580</v>
      </c>
      <c r="BK81" s="192">
        <v>5</v>
      </c>
      <c r="BL81" s="192" t="s">
        <v>7159</v>
      </c>
      <c r="BM81" s="192" t="s">
        <v>22</v>
      </c>
      <c r="BN81" s="192">
        <v>3</v>
      </c>
      <c r="BO81" s="192" t="s">
        <v>7579</v>
      </c>
      <c r="BP81" s="189" t="s">
        <v>1773</v>
      </c>
      <c r="BQ81" s="193">
        <v>44712</v>
      </c>
      <c r="BR81" s="191" t="s">
        <v>9148</v>
      </c>
      <c r="BS81" s="185" t="e">
        <v>#N/A</v>
      </c>
      <c r="BT81" s="185" t="e">
        <v>#N/A</v>
      </c>
      <c r="BU81" s="185" t="e">
        <v>#N/A</v>
      </c>
      <c r="BV81" s="185" t="e">
        <v>#N/A</v>
      </c>
      <c r="BW81" s="185" t="e">
        <v>#N/A</v>
      </c>
      <c r="BX81" s="185" t="e">
        <v>#N/A</v>
      </c>
      <c r="BY81" s="182" t="e">
        <v>#N/A</v>
      </c>
      <c r="BZ81" s="192" t="s">
        <v>9149</v>
      </c>
      <c r="CA81" s="192" t="e">
        <v>#N/A</v>
      </c>
      <c r="CB81" s="192" t="e">
        <v>#N/A</v>
      </c>
      <c r="CC81" s="192" t="e">
        <v>#N/A</v>
      </c>
      <c r="CD81" s="192" t="e">
        <v>#N/A</v>
      </c>
      <c r="CE81" s="192" t="e">
        <v>#N/A</v>
      </c>
      <c r="CF81" s="192" t="e">
        <v>#N/A</v>
      </c>
      <c r="CG81" s="193" t="e">
        <v>#N/A</v>
      </c>
      <c r="CH81" s="191" t="s">
        <v>9150</v>
      </c>
      <c r="CI81" s="192" t="e">
        <v>#N/A</v>
      </c>
      <c r="CJ81" s="192" t="e">
        <v>#N/A</v>
      </c>
      <c r="CK81" s="192" t="e">
        <v>#N/A</v>
      </c>
      <c r="CL81" s="192" t="e">
        <v>#N/A</v>
      </c>
      <c r="CM81" s="192" t="e">
        <v>#N/A</v>
      </c>
      <c r="CN81" s="192" t="e">
        <v>#N/A</v>
      </c>
      <c r="CO81" s="194" t="e">
        <v>#N/A</v>
      </c>
      <c r="CP81" s="192" t="s">
        <v>9151</v>
      </c>
      <c r="CQ81" s="185" t="e">
        <v>#N/A</v>
      </c>
      <c r="CR81" s="185" t="e">
        <v>#N/A</v>
      </c>
      <c r="CS81" s="185" t="e">
        <v>#N/A</v>
      </c>
      <c r="CT81" s="185" t="e">
        <v>#N/A</v>
      </c>
      <c r="CU81" s="185" t="e">
        <v>#N/A</v>
      </c>
      <c r="CV81" s="185" t="e">
        <v>#N/A</v>
      </c>
      <c r="CW81" s="182" t="e">
        <v>#N/A</v>
      </c>
      <c r="CX81" s="192" t="s">
        <v>6474</v>
      </c>
      <c r="CY81" s="189">
        <v>182000</v>
      </c>
      <c r="CZ81" s="189" t="s">
        <v>7576</v>
      </c>
      <c r="DA81" s="189" t="s">
        <v>25</v>
      </c>
      <c r="DB81" s="189">
        <v>2</v>
      </c>
      <c r="DC81" s="189" t="s">
        <v>7584</v>
      </c>
      <c r="DD81" s="189" t="s">
        <v>6472</v>
      </c>
      <c r="DE81" s="195">
        <v>44712</v>
      </c>
      <c r="DF81" s="191" t="s">
        <v>6478</v>
      </c>
      <c r="DG81" s="181">
        <v>0</v>
      </c>
      <c r="DH81" s="185" t="s">
        <v>6475</v>
      </c>
      <c r="DI81" s="185" t="s">
        <v>25</v>
      </c>
      <c r="DJ81" s="185">
        <v>2</v>
      </c>
      <c r="DK81" s="185" t="s">
        <v>6477</v>
      </c>
      <c r="DL81" s="185" t="s">
        <v>6476</v>
      </c>
      <c r="DM81" s="182">
        <v>44664</v>
      </c>
      <c r="DN81" s="192" t="s">
        <v>7583</v>
      </c>
      <c r="DO81" s="189">
        <v>9908000</v>
      </c>
      <c r="DP81" s="192" t="s">
        <v>7569</v>
      </c>
      <c r="DQ81" s="192" t="s">
        <v>25</v>
      </c>
      <c r="DR81" s="192">
        <v>2</v>
      </c>
      <c r="DS81" s="192" t="s">
        <v>7264</v>
      </c>
      <c r="DT81" s="192" t="s">
        <v>7570</v>
      </c>
      <c r="DU81" s="193">
        <v>44712</v>
      </c>
      <c r="DV81" s="191" t="s">
        <v>7585</v>
      </c>
      <c r="DW81" s="181">
        <v>182000</v>
      </c>
      <c r="DX81" s="185" t="s">
        <v>7576</v>
      </c>
      <c r="DY81" s="185" t="s">
        <v>25</v>
      </c>
      <c r="DZ81" s="185">
        <v>2</v>
      </c>
      <c r="EA81" s="185" t="s">
        <v>7584</v>
      </c>
      <c r="EB81" s="185" t="s">
        <v>6472</v>
      </c>
      <c r="EC81" s="182">
        <v>44712</v>
      </c>
      <c r="ED81" s="192" t="s">
        <v>6481</v>
      </c>
      <c r="EE81" s="189">
        <v>0</v>
      </c>
      <c r="EF81" s="192" t="s">
        <v>6479</v>
      </c>
      <c r="EG81" s="192" t="s">
        <v>25</v>
      </c>
      <c r="EH81" s="192">
        <v>2</v>
      </c>
      <c r="EI81" s="192" t="s">
        <v>6480</v>
      </c>
      <c r="EJ81" s="192" t="s">
        <v>2381</v>
      </c>
      <c r="EK81" s="193">
        <v>44664</v>
      </c>
      <c r="EL81" s="191" t="s">
        <v>6483</v>
      </c>
      <c r="EM81" s="181">
        <v>0</v>
      </c>
      <c r="EN81" s="185" t="s">
        <v>6479</v>
      </c>
      <c r="EO81" s="185" t="s">
        <v>25</v>
      </c>
      <c r="EP81" s="185">
        <v>2</v>
      </c>
      <c r="EQ81" s="185" t="s">
        <v>6482</v>
      </c>
      <c r="ER81" s="185" t="s">
        <v>2381</v>
      </c>
      <c r="ES81" s="182">
        <v>44664</v>
      </c>
      <c r="ET81" s="192" t="s">
        <v>7582</v>
      </c>
      <c r="EU81" s="192">
        <v>5</v>
      </c>
      <c r="EV81" s="192" t="s">
        <v>7159</v>
      </c>
      <c r="EW81" s="192" t="s">
        <v>22</v>
      </c>
      <c r="EX81" s="192">
        <v>3</v>
      </c>
      <c r="EY81" s="192" t="s">
        <v>7581</v>
      </c>
      <c r="EZ81" s="192" t="s">
        <v>1773</v>
      </c>
      <c r="FA81" s="193">
        <v>44712</v>
      </c>
      <c r="FB81" s="191" t="s">
        <v>2383</v>
      </c>
      <c r="FC81" s="185">
        <v>3</v>
      </c>
      <c r="FD81" s="185" t="s">
        <v>2380</v>
      </c>
      <c r="FE81" s="185" t="s">
        <v>25</v>
      </c>
      <c r="FF81" s="185">
        <v>2</v>
      </c>
      <c r="FG81" s="185" t="s">
        <v>2382</v>
      </c>
      <c r="FH81" s="185" t="s">
        <v>2381</v>
      </c>
      <c r="FI81" s="182">
        <v>44284</v>
      </c>
      <c r="FJ81" s="191" t="s">
        <v>9152</v>
      </c>
      <c r="FK81" s="192" t="e">
        <v>#N/A</v>
      </c>
      <c r="FL81" s="192" t="e">
        <v>#N/A</v>
      </c>
      <c r="FM81" s="192" t="e">
        <v>#N/A</v>
      </c>
      <c r="FN81" s="192" t="e">
        <v>#N/A</v>
      </c>
      <c r="FO81" s="192" t="e">
        <v>#N/A</v>
      </c>
      <c r="FP81" s="189" t="e">
        <v>#N/A</v>
      </c>
      <c r="FQ81" s="190" t="e">
        <v>#N/A</v>
      </c>
      <c r="FR81" s="191" t="s">
        <v>9153</v>
      </c>
      <c r="FS81" s="185" t="e">
        <v>#N/A</v>
      </c>
      <c r="FT81" s="185" t="e">
        <v>#N/A</v>
      </c>
      <c r="FU81" s="185" t="e">
        <v>#N/A</v>
      </c>
      <c r="FV81" s="185" t="e">
        <v>#N/A</v>
      </c>
      <c r="FW81" s="185" t="e">
        <v>#N/A</v>
      </c>
      <c r="FX81" s="185" t="e">
        <v>#N/A</v>
      </c>
      <c r="FY81" s="182" t="e">
        <v>#N/A</v>
      </c>
      <c r="FZ81" s="192" t="s">
        <v>3381</v>
      </c>
      <c r="GA81" s="192">
        <v>1</v>
      </c>
      <c r="GB81" s="192" t="s">
        <v>2484</v>
      </c>
      <c r="GC81" s="192" t="s">
        <v>25</v>
      </c>
      <c r="GD81" s="192">
        <v>2</v>
      </c>
      <c r="GE81" s="192" t="s">
        <v>17</v>
      </c>
      <c r="GF81" s="192" t="s">
        <v>17</v>
      </c>
      <c r="GG81" s="193">
        <v>44494</v>
      </c>
      <c r="GH81" s="191" t="s">
        <v>3387</v>
      </c>
      <c r="GI81" s="185">
        <v>0</v>
      </c>
      <c r="GJ81" s="185" t="s">
        <v>2484</v>
      </c>
      <c r="GK81" s="185" t="s">
        <v>25</v>
      </c>
      <c r="GL81" s="185">
        <v>2</v>
      </c>
      <c r="GM81" s="185" t="s">
        <v>17</v>
      </c>
      <c r="GN81" s="185" t="s">
        <v>17</v>
      </c>
      <c r="GO81" s="182">
        <v>44494</v>
      </c>
      <c r="GP81" s="192" t="s">
        <v>3382</v>
      </c>
      <c r="GQ81" s="192">
        <v>0</v>
      </c>
      <c r="GR81" s="192" t="s">
        <v>2484</v>
      </c>
      <c r="GS81" s="192" t="s">
        <v>25</v>
      </c>
      <c r="GT81" s="192">
        <v>2</v>
      </c>
      <c r="GU81" s="192" t="s">
        <v>17</v>
      </c>
      <c r="GV81" s="192" t="s">
        <v>17</v>
      </c>
      <c r="GW81" s="193">
        <v>44494</v>
      </c>
      <c r="GX81" s="191" t="s">
        <v>3388</v>
      </c>
      <c r="GY81" s="185">
        <v>0</v>
      </c>
      <c r="GZ81" s="185" t="s">
        <v>2484</v>
      </c>
      <c r="HA81" s="185" t="s">
        <v>25</v>
      </c>
      <c r="HB81" s="185">
        <v>2</v>
      </c>
      <c r="HC81" s="185" t="s">
        <v>17</v>
      </c>
      <c r="HD81" s="185" t="s">
        <v>17</v>
      </c>
      <c r="HE81" s="182">
        <v>44494</v>
      </c>
      <c r="HF81" s="192" t="s">
        <v>3380</v>
      </c>
      <c r="HG81" s="192">
        <v>0</v>
      </c>
      <c r="HH81" s="192" t="s">
        <v>2484</v>
      </c>
      <c r="HI81" s="192" t="s">
        <v>25</v>
      </c>
      <c r="HJ81" s="192">
        <v>2</v>
      </c>
      <c r="HK81" s="192" t="s">
        <v>17</v>
      </c>
      <c r="HL81" s="192" t="s">
        <v>17</v>
      </c>
      <c r="HM81" s="193">
        <v>44494</v>
      </c>
      <c r="HN81" s="191" t="s">
        <v>3386</v>
      </c>
      <c r="HO81" s="185">
        <v>1</v>
      </c>
      <c r="HP81" s="185" t="s">
        <v>2484</v>
      </c>
      <c r="HQ81" s="185" t="s">
        <v>25</v>
      </c>
      <c r="HR81" s="185">
        <v>2</v>
      </c>
      <c r="HS81" s="185" t="s">
        <v>17</v>
      </c>
      <c r="HT81" s="185" t="s">
        <v>17</v>
      </c>
      <c r="HU81" s="182">
        <v>44494</v>
      </c>
      <c r="HV81" s="192" t="s">
        <v>3383</v>
      </c>
      <c r="HW81" s="192">
        <v>0</v>
      </c>
      <c r="HX81" s="192" t="s">
        <v>2484</v>
      </c>
      <c r="HY81" s="192" t="s">
        <v>25</v>
      </c>
      <c r="HZ81" s="192">
        <v>2</v>
      </c>
      <c r="IA81" s="192" t="s">
        <v>17</v>
      </c>
      <c r="IB81" s="192" t="s">
        <v>17</v>
      </c>
      <c r="IC81" s="193">
        <v>44494</v>
      </c>
      <c r="ID81" s="191" t="s">
        <v>3385</v>
      </c>
      <c r="IE81" s="185">
        <v>0</v>
      </c>
      <c r="IF81" s="185" t="s">
        <v>2484</v>
      </c>
      <c r="IG81" s="185" t="s">
        <v>25</v>
      </c>
      <c r="IH81" s="185">
        <v>2</v>
      </c>
      <c r="II81" s="185" t="s">
        <v>17</v>
      </c>
      <c r="IJ81" s="185" t="s">
        <v>17</v>
      </c>
      <c r="IK81" s="182">
        <v>44494</v>
      </c>
      <c r="IL81" s="192" t="s">
        <v>3384</v>
      </c>
      <c r="IM81" s="192">
        <v>0</v>
      </c>
      <c r="IN81" s="192" t="s">
        <v>2484</v>
      </c>
      <c r="IO81" s="192" t="s">
        <v>25</v>
      </c>
      <c r="IP81" s="192">
        <v>2</v>
      </c>
      <c r="IQ81" s="192" t="s">
        <v>17</v>
      </c>
      <c r="IR81" s="192" t="s">
        <v>17</v>
      </c>
      <c r="IS81" s="193">
        <v>44494</v>
      </c>
    </row>
    <row r="82" spans="1:253" s="187" customFormat="1" ht="13" customHeight="1" x14ac:dyDescent="0.25">
      <c r="A82" s="187" t="s">
        <v>1467</v>
      </c>
      <c r="B82" s="187" t="s">
        <v>8501</v>
      </c>
      <c r="C82" s="187" t="s">
        <v>1468</v>
      </c>
      <c r="D82" s="187" t="s">
        <v>1469</v>
      </c>
      <c r="E82" s="187" t="s">
        <v>8134</v>
      </c>
      <c r="F82" s="187" t="s">
        <v>2693</v>
      </c>
      <c r="G82" s="180">
        <v>2541000</v>
      </c>
      <c r="H82" s="181" t="s">
        <v>2690</v>
      </c>
      <c r="I82" s="181" t="s">
        <v>25</v>
      </c>
      <c r="J82" s="181">
        <v>2</v>
      </c>
      <c r="K82" s="181" t="s">
        <v>2692</v>
      </c>
      <c r="L82" s="181" t="s">
        <v>2691</v>
      </c>
      <c r="M82" s="182">
        <v>44388</v>
      </c>
      <c r="N82" s="191" t="s">
        <v>2695</v>
      </c>
      <c r="O82" s="183">
        <v>824292</v>
      </c>
      <c r="P82" s="183" t="s">
        <v>2684</v>
      </c>
      <c r="Q82" s="183" t="s">
        <v>25</v>
      </c>
      <c r="R82" s="183">
        <v>2</v>
      </c>
      <c r="S82" s="183" t="s">
        <v>2694</v>
      </c>
      <c r="T82" s="183" t="s">
        <v>2685</v>
      </c>
      <c r="U82" s="184">
        <v>44388</v>
      </c>
      <c r="V82" s="191" t="s">
        <v>4455</v>
      </c>
      <c r="W82" s="181">
        <v>2551000</v>
      </c>
      <c r="X82" s="181" t="s">
        <v>4453</v>
      </c>
      <c r="Y82" s="181" t="s">
        <v>25</v>
      </c>
      <c r="Z82" s="181">
        <v>2</v>
      </c>
      <c r="AA82" s="181" t="s">
        <v>4270</v>
      </c>
      <c r="AB82" s="181" t="s">
        <v>4454</v>
      </c>
      <c r="AC82" s="182">
        <v>44557</v>
      </c>
      <c r="AD82" s="191" t="s">
        <v>4456</v>
      </c>
      <c r="AE82" s="189">
        <v>1587000</v>
      </c>
      <c r="AF82" s="189" t="s">
        <v>4453</v>
      </c>
      <c r="AG82" s="189" t="s">
        <v>25</v>
      </c>
      <c r="AH82" s="189">
        <v>2</v>
      </c>
      <c r="AI82" s="189" t="s">
        <v>4272</v>
      </c>
      <c r="AJ82" s="189" t="s">
        <v>4454</v>
      </c>
      <c r="AK82" s="190">
        <v>44557</v>
      </c>
      <c r="AL82" s="191" t="s">
        <v>1470</v>
      </c>
      <c r="AM82" s="181">
        <v>0</v>
      </c>
      <c r="AN82" s="181" t="s">
        <v>17</v>
      </c>
      <c r="AO82" s="181" t="s">
        <v>17</v>
      </c>
      <c r="AP82" s="181" t="s">
        <v>17</v>
      </c>
      <c r="AQ82" s="181" t="s">
        <v>17</v>
      </c>
      <c r="AR82" s="181" t="s">
        <v>17</v>
      </c>
      <c r="AS82" s="182">
        <v>43868</v>
      </c>
      <c r="AT82" s="192" t="s">
        <v>1484</v>
      </c>
      <c r="AU82" s="189">
        <v>0</v>
      </c>
      <c r="AV82" s="189" t="s">
        <v>17</v>
      </c>
      <c r="AW82" s="189" t="s">
        <v>17</v>
      </c>
      <c r="AX82" s="189" t="s">
        <v>17</v>
      </c>
      <c r="AY82" s="189" t="s">
        <v>17</v>
      </c>
      <c r="AZ82" s="189" t="s">
        <v>17</v>
      </c>
      <c r="BA82" s="190">
        <v>43874</v>
      </c>
      <c r="BB82" s="191" t="s">
        <v>1483</v>
      </c>
      <c r="BC82" s="181">
        <v>0</v>
      </c>
      <c r="BD82" s="181" t="s">
        <v>17</v>
      </c>
      <c r="BE82" s="181" t="s">
        <v>17</v>
      </c>
      <c r="BF82" s="181" t="s">
        <v>17</v>
      </c>
      <c r="BG82" s="181" t="s">
        <v>17</v>
      </c>
      <c r="BH82" s="181" t="s">
        <v>17</v>
      </c>
      <c r="BI82" s="182">
        <v>43874</v>
      </c>
      <c r="BJ82" s="192" t="s">
        <v>7518</v>
      </c>
      <c r="BK82" s="192">
        <v>0</v>
      </c>
      <c r="BL82" s="192" t="s">
        <v>7515</v>
      </c>
      <c r="BM82" s="192" t="s">
        <v>25</v>
      </c>
      <c r="BN82" s="192">
        <v>2</v>
      </c>
      <c r="BO82" s="192" t="s">
        <v>7462</v>
      </c>
      <c r="BP82" s="189" t="s">
        <v>2316</v>
      </c>
      <c r="BQ82" s="193">
        <v>44712</v>
      </c>
      <c r="BR82" s="191" t="s">
        <v>9154</v>
      </c>
      <c r="BS82" s="185" t="e">
        <v>#N/A</v>
      </c>
      <c r="BT82" s="185" t="e">
        <v>#N/A</v>
      </c>
      <c r="BU82" s="185" t="e">
        <v>#N/A</v>
      </c>
      <c r="BV82" s="185" t="e">
        <v>#N/A</v>
      </c>
      <c r="BW82" s="185" t="e">
        <v>#N/A</v>
      </c>
      <c r="BX82" s="185" t="e">
        <v>#N/A</v>
      </c>
      <c r="BY82" s="182" t="e">
        <v>#N/A</v>
      </c>
      <c r="BZ82" s="192" t="s">
        <v>9155</v>
      </c>
      <c r="CA82" s="192" t="e">
        <v>#N/A</v>
      </c>
      <c r="CB82" s="192" t="e">
        <v>#N/A</v>
      </c>
      <c r="CC82" s="192" t="e">
        <v>#N/A</v>
      </c>
      <c r="CD82" s="192" t="e">
        <v>#N/A</v>
      </c>
      <c r="CE82" s="192" t="e">
        <v>#N/A</v>
      </c>
      <c r="CF82" s="192" t="e">
        <v>#N/A</v>
      </c>
      <c r="CG82" s="193" t="e">
        <v>#N/A</v>
      </c>
      <c r="CH82" s="191" t="s">
        <v>9156</v>
      </c>
      <c r="CI82" s="192" t="e">
        <v>#N/A</v>
      </c>
      <c r="CJ82" s="192" t="e">
        <v>#N/A</v>
      </c>
      <c r="CK82" s="192" t="e">
        <v>#N/A</v>
      </c>
      <c r="CL82" s="192" t="e">
        <v>#N/A</v>
      </c>
      <c r="CM82" s="192" t="e">
        <v>#N/A</v>
      </c>
      <c r="CN82" s="192" t="e">
        <v>#N/A</v>
      </c>
      <c r="CO82" s="194" t="e">
        <v>#N/A</v>
      </c>
      <c r="CP82" s="192" t="s">
        <v>9157</v>
      </c>
      <c r="CQ82" s="185" t="e">
        <v>#N/A</v>
      </c>
      <c r="CR82" s="185" t="e">
        <v>#N/A</v>
      </c>
      <c r="CS82" s="185" t="e">
        <v>#N/A</v>
      </c>
      <c r="CT82" s="185" t="e">
        <v>#N/A</v>
      </c>
      <c r="CU82" s="185" t="e">
        <v>#N/A</v>
      </c>
      <c r="CV82" s="185" t="e">
        <v>#N/A</v>
      </c>
      <c r="CW82" s="182" t="e">
        <v>#N/A</v>
      </c>
      <c r="CX82" s="192" t="s">
        <v>4457</v>
      </c>
      <c r="CY82" s="189">
        <v>751000</v>
      </c>
      <c r="CZ82" s="189" t="s">
        <v>4453</v>
      </c>
      <c r="DA82" s="189" t="s">
        <v>25</v>
      </c>
      <c r="DB82" s="189">
        <v>2</v>
      </c>
      <c r="DC82" s="189" t="s">
        <v>4462</v>
      </c>
      <c r="DD82" s="189" t="s">
        <v>4454</v>
      </c>
      <c r="DE82" s="195">
        <v>44557</v>
      </c>
      <c r="DF82" s="191" t="s">
        <v>4459</v>
      </c>
      <c r="DG82" s="181">
        <v>964000</v>
      </c>
      <c r="DH82" s="185" t="s">
        <v>4453</v>
      </c>
      <c r="DI82" s="185" t="s">
        <v>25</v>
      </c>
      <c r="DJ82" s="185">
        <v>2</v>
      </c>
      <c r="DK82" s="185" t="s">
        <v>4458</v>
      </c>
      <c r="DL82" s="185" t="s">
        <v>4454</v>
      </c>
      <c r="DM82" s="182">
        <v>44557</v>
      </c>
      <c r="DN82" s="192" t="s">
        <v>4461</v>
      </c>
      <c r="DO82" s="189">
        <v>836000</v>
      </c>
      <c r="DP82" s="192" t="s">
        <v>4453</v>
      </c>
      <c r="DQ82" s="192" t="s">
        <v>25</v>
      </c>
      <c r="DR82" s="192">
        <v>2</v>
      </c>
      <c r="DS82" s="192" t="s">
        <v>4460</v>
      </c>
      <c r="DT82" s="192" t="s">
        <v>4454</v>
      </c>
      <c r="DU82" s="193">
        <v>44557</v>
      </c>
      <c r="DV82" s="191" t="s">
        <v>4463</v>
      </c>
      <c r="DW82" s="181">
        <v>632000</v>
      </c>
      <c r="DX82" s="185" t="s">
        <v>4453</v>
      </c>
      <c r="DY82" s="185" t="s">
        <v>25</v>
      </c>
      <c r="DZ82" s="185">
        <v>2</v>
      </c>
      <c r="EA82" s="185" t="s">
        <v>4462</v>
      </c>
      <c r="EB82" s="185" t="s">
        <v>4454</v>
      </c>
      <c r="EC82" s="182">
        <v>44557</v>
      </c>
      <c r="ED82" s="192" t="s">
        <v>4465</v>
      </c>
      <c r="EE82" s="189">
        <v>119000</v>
      </c>
      <c r="EF82" s="192" t="s">
        <v>4453</v>
      </c>
      <c r="EG82" s="192" t="s">
        <v>25</v>
      </c>
      <c r="EH82" s="192">
        <v>2</v>
      </c>
      <c r="EI82" s="192" t="s">
        <v>4464</v>
      </c>
      <c r="EJ82" s="192" t="s">
        <v>4454</v>
      </c>
      <c r="EK82" s="193">
        <v>44557</v>
      </c>
      <c r="EL82" s="191" t="s">
        <v>4467</v>
      </c>
      <c r="EM82" s="181">
        <v>0</v>
      </c>
      <c r="EN82" s="185" t="s">
        <v>4453</v>
      </c>
      <c r="EO82" s="185" t="s">
        <v>25</v>
      </c>
      <c r="EP82" s="185">
        <v>2</v>
      </c>
      <c r="EQ82" s="185" t="s">
        <v>4466</v>
      </c>
      <c r="ER82" s="185" t="s">
        <v>4454</v>
      </c>
      <c r="ES82" s="182">
        <v>44557</v>
      </c>
      <c r="ET82" s="192" t="s">
        <v>7521</v>
      </c>
      <c r="EU82" s="192">
        <v>3</v>
      </c>
      <c r="EV82" s="192" t="s">
        <v>7519</v>
      </c>
      <c r="EW82" s="192" t="s">
        <v>25</v>
      </c>
      <c r="EX82" s="192">
        <v>2</v>
      </c>
      <c r="EY82" s="192" t="s">
        <v>7520</v>
      </c>
      <c r="EZ82" s="192" t="s">
        <v>2316</v>
      </c>
      <c r="FA82" s="193">
        <v>44712</v>
      </c>
      <c r="FB82" s="191" t="s">
        <v>2697</v>
      </c>
      <c r="FC82" s="185">
        <v>1</v>
      </c>
      <c r="FD82" s="185" t="s">
        <v>17</v>
      </c>
      <c r="FE82" s="185" t="s">
        <v>50</v>
      </c>
      <c r="FF82" s="185">
        <v>1</v>
      </c>
      <c r="FG82" s="185" t="s">
        <v>2696</v>
      </c>
      <c r="FH82" s="185" t="s">
        <v>17</v>
      </c>
      <c r="FI82" s="182">
        <v>44388</v>
      </c>
      <c r="FJ82" s="191" t="s">
        <v>9158</v>
      </c>
      <c r="FK82" s="192" t="e">
        <v>#N/A</v>
      </c>
      <c r="FL82" s="192" t="e">
        <v>#N/A</v>
      </c>
      <c r="FM82" s="192" t="e">
        <v>#N/A</v>
      </c>
      <c r="FN82" s="192" t="e">
        <v>#N/A</v>
      </c>
      <c r="FO82" s="192" t="e">
        <v>#N/A</v>
      </c>
      <c r="FP82" s="189" t="e">
        <v>#N/A</v>
      </c>
      <c r="FQ82" s="190" t="e">
        <v>#N/A</v>
      </c>
      <c r="FR82" s="191" t="s">
        <v>9159</v>
      </c>
      <c r="FS82" s="185" t="e">
        <v>#N/A</v>
      </c>
      <c r="FT82" s="185" t="e">
        <v>#N/A</v>
      </c>
      <c r="FU82" s="185" t="e">
        <v>#N/A</v>
      </c>
      <c r="FV82" s="185" t="e">
        <v>#N/A</v>
      </c>
      <c r="FW82" s="185" t="e">
        <v>#N/A</v>
      </c>
      <c r="FX82" s="185" t="e">
        <v>#N/A</v>
      </c>
      <c r="FY82" s="182" t="e">
        <v>#N/A</v>
      </c>
      <c r="FZ82" s="192" t="s">
        <v>3612</v>
      </c>
      <c r="GA82" s="192">
        <v>0</v>
      </c>
      <c r="GB82" s="192" t="s">
        <v>2484</v>
      </c>
      <c r="GC82" s="192" t="s">
        <v>25</v>
      </c>
      <c r="GD82" s="192">
        <v>2</v>
      </c>
      <c r="GE82" s="192" t="s">
        <v>17</v>
      </c>
      <c r="GF82" s="192" t="s">
        <v>17</v>
      </c>
      <c r="GG82" s="193">
        <v>44496</v>
      </c>
      <c r="GH82" s="191" t="s">
        <v>3618</v>
      </c>
      <c r="GI82" s="185">
        <v>0</v>
      </c>
      <c r="GJ82" s="185" t="s">
        <v>2484</v>
      </c>
      <c r="GK82" s="185" t="s">
        <v>25</v>
      </c>
      <c r="GL82" s="185">
        <v>2</v>
      </c>
      <c r="GM82" s="185" t="s">
        <v>17</v>
      </c>
      <c r="GN82" s="185" t="s">
        <v>17</v>
      </c>
      <c r="GO82" s="182">
        <v>44496</v>
      </c>
      <c r="GP82" s="192" t="s">
        <v>3613</v>
      </c>
      <c r="GQ82" s="192">
        <v>0</v>
      </c>
      <c r="GR82" s="192" t="s">
        <v>2484</v>
      </c>
      <c r="GS82" s="192" t="s">
        <v>25</v>
      </c>
      <c r="GT82" s="192">
        <v>2</v>
      </c>
      <c r="GU82" s="192" t="s">
        <v>17</v>
      </c>
      <c r="GV82" s="192" t="s">
        <v>17</v>
      </c>
      <c r="GW82" s="193">
        <v>44496</v>
      </c>
      <c r="GX82" s="191" t="s">
        <v>3619</v>
      </c>
      <c r="GY82" s="185">
        <v>0</v>
      </c>
      <c r="GZ82" s="185" t="s">
        <v>2484</v>
      </c>
      <c r="HA82" s="185" t="s">
        <v>25</v>
      </c>
      <c r="HB82" s="185">
        <v>2</v>
      </c>
      <c r="HC82" s="185" t="s">
        <v>17</v>
      </c>
      <c r="HD82" s="185" t="s">
        <v>17</v>
      </c>
      <c r="HE82" s="182">
        <v>44496</v>
      </c>
      <c r="HF82" s="192" t="s">
        <v>3611</v>
      </c>
      <c r="HG82" s="192">
        <v>0</v>
      </c>
      <c r="HH82" s="192" t="s">
        <v>2484</v>
      </c>
      <c r="HI82" s="192" t="s">
        <v>25</v>
      </c>
      <c r="HJ82" s="192">
        <v>2</v>
      </c>
      <c r="HK82" s="192" t="s">
        <v>17</v>
      </c>
      <c r="HL82" s="192" t="s">
        <v>17</v>
      </c>
      <c r="HM82" s="193">
        <v>44496</v>
      </c>
      <c r="HN82" s="191" t="s">
        <v>3617</v>
      </c>
      <c r="HO82" s="185">
        <v>0</v>
      </c>
      <c r="HP82" s="185" t="s">
        <v>2484</v>
      </c>
      <c r="HQ82" s="185" t="s">
        <v>25</v>
      </c>
      <c r="HR82" s="185">
        <v>2</v>
      </c>
      <c r="HS82" s="185" t="s">
        <v>17</v>
      </c>
      <c r="HT82" s="185" t="s">
        <v>17</v>
      </c>
      <c r="HU82" s="182">
        <v>44496</v>
      </c>
      <c r="HV82" s="192" t="s">
        <v>3614</v>
      </c>
      <c r="HW82" s="192">
        <v>0</v>
      </c>
      <c r="HX82" s="192" t="s">
        <v>2484</v>
      </c>
      <c r="HY82" s="192" t="s">
        <v>25</v>
      </c>
      <c r="HZ82" s="192">
        <v>2</v>
      </c>
      <c r="IA82" s="192" t="s">
        <v>17</v>
      </c>
      <c r="IB82" s="192" t="s">
        <v>17</v>
      </c>
      <c r="IC82" s="193">
        <v>44496</v>
      </c>
      <c r="ID82" s="191" t="s">
        <v>3616</v>
      </c>
      <c r="IE82" s="185">
        <v>1</v>
      </c>
      <c r="IF82" s="185" t="s">
        <v>2484</v>
      </c>
      <c r="IG82" s="185" t="s">
        <v>25</v>
      </c>
      <c r="IH82" s="185">
        <v>2</v>
      </c>
      <c r="II82" s="185" t="s">
        <v>17</v>
      </c>
      <c r="IJ82" s="185" t="s">
        <v>17</v>
      </c>
      <c r="IK82" s="182">
        <v>44496</v>
      </c>
      <c r="IL82" s="192" t="s">
        <v>3615</v>
      </c>
      <c r="IM82" s="192">
        <v>0</v>
      </c>
      <c r="IN82" s="192" t="s">
        <v>2484</v>
      </c>
      <c r="IO82" s="192" t="s">
        <v>25</v>
      </c>
      <c r="IP82" s="192">
        <v>2</v>
      </c>
      <c r="IQ82" s="192" t="s">
        <v>17</v>
      </c>
      <c r="IR82" s="192" t="s">
        <v>17</v>
      </c>
      <c r="IS82" s="193">
        <v>44496</v>
      </c>
    </row>
    <row r="83" spans="1:253" s="187" customFormat="1" ht="13" customHeight="1" x14ac:dyDescent="0.25">
      <c r="A83" s="187" t="s">
        <v>249</v>
      </c>
      <c r="B83" s="187" t="s">
        <v>8527</v>
      </c>
      <c r="C83" s="187" t="s">
        <v>250</v>
      </c>
      <c r="D83" s="187" t="s">
        <v>251</v>
      </c>
      <c r="E83" s="187" t="s">
        <v>8135</v>
      </c>
      <c r="F83" s="187" t="s">
        <v>2148</v>
      </c>
      <c r="G83" s="180">
        <v>23800000</v>
      </c>
      <c r="H83" s="181" t="s">
        <v>2145</v>
      </c>
      <c r="I83" s="181" t="s">
        <v>25</v>
      </c>
      <c r="J83" s="181">
        <v>2</v>
      </c>
      <c r="K83" s="181" t="s">
        <v>2147</v>
      </c>
      <c r="L83" s="181" t="s">
        <v>2146</v>
      </c>
      <c r="M83" s="182">
        <v>44225</v>
      </c>
      <c r="N83" s="191" t="s">
        <v>264</v>
      </c>
      <c r="O83" s="183">
        <v>1267000</v>
      </c>
      <c r="P83" s="183" t="s">
        <v>261</v>
      </c>
      <c r="Q83" s="183" t="s">
        <v>50</v>
      </c>
      <c r="R83" s="183">
        <v>1</v>
      </c>
      <c r="S83" s="183" t="s">
        <v>263</v>
      </c>
      <c r="T83" s="183" t="s">
        <v>262</v>
      </c>
      <c r="U83" s="184">
        <v>43508</v>
      </c>
      <c r="V83" s="191" t="s">
        <v>2149</v>
      </c>
      <c r="W83" s="181">
        <v>23800000</v>
      </c>
      <c r="X83" s="181" t="s">
        <v>2145</v>
      </c>
      <c r="Y83" s="181" t="s">
        <v>25</v>
      </c>
      <c r="Z83" s="181">
        <v>2</v>
      </c>
      <c r="AA83" s="181" t="s">
        <v>2147</v>
      </c>
      <c r="AB83" s="181" t="s">
        <v>2146</v>
      </c>
      <c r="AC83" s="182">
        <v>44225</v>
      </c>
      <c r="AD83" s="191" t="s">
        <v>2151</v>
      </c>
      <c r="AE83" s="189">
        <v>3882000</v>
      </c>
      <c r="AF83" s="189" t="s">
        <v>2145</v>
      </c>
      <c r="AG83" s="189" t="s">
        <v>25</v>
      </c>
      <c r="AH83" s="189">
        <v>2</v>
      </c>
      <c r="AI83" s="189" t="s">
        <v>2150</v>
      </c>
      <c r="AJ83" s="189" t="s">
        <v>2146</v>
      </c>
      <c r="AK83" s="190">
        <v>44225</v>
      </c>
      <c r="AL83" s="191" t="s">
        <v>5471</v>
      </c>
      <c r="AM83" s="181">
        <v>582000</v>
      </c>
      <c r="AN83" s="181" t="s">
        <v>5459</v>
      </c>
      <c r="AO83" s="181" t="s">
        <v>50</v>
      </c>
      <c r="AP83" s="181">
        <v>1</v>
      </c>
      <c r="AQ83" s="181" t="s">
        <v>5470</v>
      </c>
      <c r="AR83" s="181" t="s">
        <v>5469</v>
      </c>
      <c r="AS83" s="182">
        <v>44620</v>
      </c>
      <c r="AT83" s="192" t="s">
        <v>260</v>
      </c>
      <c r="AU83" s="189" t="s">
        <v>17</v>
      </c>
      <c r="AV83" s="189">
        <v>0</v>
      </c>
      <c r="AW83" s="189" t="s">
        <v>17</v>
      </c>
      <c r="AX83" s="189" t="s">
        <v>17</v>
      </c>
      <c r="AY83" s="189" t="s">
        <v>237</v>
      </c>
      <c r="AZ83" s="189">
        <v>0</v>
      </c>
      <c r="BA83" s="190">
        <v>43508</v>
      </c>
      <c r="BB83" s="191" t="s">
        <v>259</v>
      </c>
      <c r="BC83" s="181" t="s">
        <v>17</v>
      </c>
      <c r="BD83" s="181">
        <v>0</v>
      </c>
      <c r="BE83" s="181" t="s">
        <v>17</v>
      </c>
      <c r="BF83" s="181" t="s">
        <v>17</v>
      </c>
      <c r="BG83" s="181" t="s">
        <v>237</v>
      </c>
      <c r="BH83" s="181">
        <v>0</v>
      </c>
      <c r="BI83" s="182">
        <v>43508</v>
      </c>
      <c r="BJ83" s="192" t="s">
        <v>5472</v>
      </c>
      <c r="BK83" s="192">
        <v>623</v>
      </c>
      <c r="BL83" s="192" t="s">
        <v>5466</v>
      </c>
      <c r="BM83" s="192" t="s">
        <v>50</v>
      </c>
      <c r="BN83" s="192">
        <v>1</v>
      </c>
      <c r="BO83" s="192" t="s">
        <v>5467</v>
      </c>
      <c r="BP83" s="189" t="s">
        <v>2316</v>
      </c>
      <c r="BQ83" s="193">
        <v>44620</v>
      </c>
      <c r="BR83" s="191" t="s">
        <v>252</v>
      </c>
      <c r="BS83" s="185" t="s">
        <v>17</v>
      </c>
      <c r="BT83" s="185">
        <v>0</v>
      </c>
      <c r="BU83" s="185" t="s">
        <v>17</v>
      </c>
      <c r="BV83" s="185" t="s">
        <v>17</v>
      </c>
      <c r="BW83" s="185" t="s">
        <v>237</v>
      </c>
      <c r="BX83" s="185">
        <v>0</v>
      </c>
      <c r="BY83" s="182">
        <v>43508</v>
      </c>
      <c r="BZ83" s="192" t="s">
        <v>253</v>
      </c>
      <c r="CA83" s="192" t="s">
        <v>17</v>
      </c>
      <c r="CB83" s="192">
        <v>0</v>
      </c>
      <c r="CC83" s="192" t="s">
        <v>17</v>
      </c>
      <c r="CD83" s="192" t="s">
        <v>17</v>
      </c>
      <c r="CE83" s="192" t="s">
        <v>237</v>
      </c>
      <c r="CF83" s="192">
        <v>0</v>
      </c>
      <c r="CG83" s="193">
        <v>43508</v>
      </c>
      <c r="CH83" s="191" t="s">
        <v>9160</v>
      </c>
      <c r="CI83" s="192" t="e">
        <v>#N/A</v>
      </c>
      <c r="CJ83" s="192" t="e">
        <v>#N/A</v>
      </c>
      <c r="CK83" s="192" t="e">
        <v>#N/A</v>
      </c>
      <c r="CL83" s="192" t="e">
        <v>#N/A</v>
      </c>
      <c r="CM83" s="192" t="e">
        <v>#N/A</v>
      </c>
      <c r="CN83" s="192" t="e">
        <v>#N/A</v>
      </c>
      <c r="CO83" s="194" t="e">
        <v>#N/A</v>
      </c>
      <c r="CP83" s="192" t="s">
        <v>258</v>
      </c>
      <c r="CQ83" s="185" t="s">
        <v>17</v>
      </c>
      <c r="CR83" s="185">
        <v>0</v>
      </c>
      <c r="CS83" s="185" t="s">
        <v>17</v>
      </c>
      <c r="CT83" s="185" t="s">
        <v>17</v>
      </c>
      <c r="CU83" s="185" t="s">
        <v>237</v>
      </c>
      <c r="CV83" s="185">
        <v>0</v>
      </c>
      <c r="CW83" s="182">
        <v>43508</v>
      </c>
      <c r="CX83" s="192" t="s">
        <v>2153</v>
      </c>
      <c r="CY83" s="189">
        <v>3821000</v>
      </c>
      <c r="CZ83" s="189" t="s">
        <v>2145</v>
      </c>
      <c r="DA83" s="189" t="s">
        <v>25</v>
      </c>
      <c r="DB83" s="189">
        <v>2</v>
      </c>
      <c r="DC83" s="189" t="s">
        <v>2152</v>
      </c>
      <c r="DD83" s="189" t="s">
        <v>2146</v>
      </c>
      <c r="DE83" s="195">
        <v>44225</v>
      </c>
      <c r="DF83" s="191" t="s">
        <v>2154</v>
      </c>
      <c r="DG83" s="181">
        <v>19918000</v>
      </c>
      <c r="DH83" s="185" t="s">
        <v>2145</v>
      </c>
      <c r="DI83" s="185" t="s">
        <v>25</v>
      </c>
      <c r="DJ83" s="185">
        <v>2</v>
      </c>
      <c r="DK83" s="185" t="s">
        <v>2152</v>
      </c>
      <c r="DL83" s="185" t="s">
        <v>2146</v>
      </c>
      <c r="DM83" s="182">
        <v>44225</v>
      </c>
      <c r="DN83" s="192" t="s">
        <v>2155</v>
      </c>
      <c r="DO83" s="189">
        <v>60000</v>
      </c>
      <c r="DP83" s="192" t="s">
        <v>2145</v>
      </c>
      <c r="DQ83" s="192" t="s">
        <v>25</v>
      </c>
      <c r="DR83" s="192">
        <v>2</v>
      </c>
      <c r="DS83" s="192" t="s">
        <v>2152</v>
      </c>
      <c r="DT83" s="192" t="s">
        <v>2146</v>
      </c>
      <c r="DU83" s="193">
        <v>44225</v>
      </c>
      <c r="DV83" s="191" t="s">
        <v>2156</v>
      </c>
      <c r="DW83" s="181">
        <v>3648000</v>
      </c>
      <c r="DX83" s="185" t="s">
        <v>2145</v>
      </c>
      <c r="DY83" s="185" t="s">
        <v>25</v>
      </c>
      <c r="DZ83" s="185">
        <v>2</v>
      </c>
      <c r="EA83" s="185" t="s">
        <v>2152</v>
      </c>
      <c r="EB83" s="185" t="s">
        <v>2146</v>
      </c>
      <c r="EC83" s="182">
        <v>44225</v>
      </c>
      <c r="ED83" s="192" t="s">
        <v>2157</v>
      </c>
      <c r="EE83" s="189">
        <v>173000</v>
      </c>
      <c r="EF83" s="192" t="s">
        <v>2145</v>
      </c>
      <c r="EG83" s="192" t="s">
        <v>25</v>
      </c>
      <c r="EH83" s="192">
        <v>2</v>
      </c>
      <c r="EI83" s="192" t="s">
        <v>2152</v>
      </c>
      <c r="EJ83" s="192" t="s">
        <v>2146</v>
      </c>
      <c r="EK83" s="193">
        <v>44225</v>
      </c>
      <c r="EL83" s="191" t="s">
        <v>2158</v>
      </c>
      <c r="EM83" s="181">
        <v>0</v>
      </c>
      <c r="EN83" s="185" t="s">
        <v>2145</v>
      </c>
      <c r="EO83" s="185" t="s">
        <v>25</v>
      </c>
      <c r="EP83" s="185">
        <v>2</v>
      </c>
      <c r="EQ83" s="185" t="s">
        <v>2152</v>
      </c>
      <c r="ER83" s="185" t="s">
        <v>2146</v>
      </c>
      <c r="ES83" s="182">
        <v>44225</v>
      </c>
      <c r="ET83" s="192" t="s">
        <v>2351</v>
      </c>
      <c r="EU83" s="192">
        <v>385</v>
      </c>
      <c r="EV83" s="192" t="s">
        <v>2349</v>
      </c>
      <c r="EW83" s="192" t="s">
        <v>22</v>
      </c>
      <c r="EX83" s="192">
        <v>3</v>
      </c>
      <c r="EY83" s="192" t="s">
        <v>2350</v>
      </c>
      <c r="EZ83" s="192" t="s">
        <v>649</v>
      </c>
      <c r="FA83" s="193">
        <v>44281</v>
      </c>
      <c r="FB83" s="191" t="s">
        <v>257</v>
      </c>
      <c r="FC83" s="185">
        <v>5</v>
      </c>
      <c r="FD83" s="185" t="s">
        <v>254</v>
      </c>
      <c r="FE83" s="185" t="s">
        <v>50</v>
      </c>
      <c r="FF83" s="185">
        <v>1</v>
      </c>
      <c r="FG83" s="185" t="s">
        <v>256</v>
      </c>
      <c r="FH83" s="185" t="s">
        <v>255</v>
      </c>
      <c r="FI83" s="182">
        <v>43508</v>
      </c>
      <c r="FJ83" s="191" t="s">
        <v>265</v>
      </c>
      <c r="FK83" s="192" t="s">
        <v>17</v>
      </c>
      <c r="FL83" s="192">
        <v>0</v>
      </c>
      <c r="FM83" s="192" t="s">
        <v>17</v>
      </c>
      <c r="FN83" s="192" t="s">
        <v>17</v>
      </c>
      <c r="FO83" s="192" t="s">
        <v>237</v>
      </c>
      <c r="FP83" s="189">
        <v>0</v>
      </c>
      <c r="FQ83" s="190">
        <v>43508</v>
      </c>
      <c r="FR83" s="191" t="s">
        <v>266</v>
      </c>
      <c r="FS83" s="185" t="s">
        <v>17</v>
      </c>
      <c r="FT83" s="185">
        <v>0</v>
      </c>
      <c r="FU83" s="185" t="s">
        <v>17</v>
      </c>
      <c r="FV83" s="185" t="s">
        <v>17</v>
      </c>
      <c r="FW83" s="185" t="s">
        <v>237</v>
      </c>
      <c r="FX83" s="185">
        <v>0</v>
      </c>
      <c r="FY83" s="182">
        <v>43508</v>
      </c>
      <c r="FZ83" s="192" t="s">
        <v>4024</v>
      </c>
      <c r="GA83" s="192">
        <v>1</v>
      </c>
      <c r="GB83" s="192" t="s">
        <v>2484</v>
      </c>
      <c r="GC83" s="192" t="s">
        <v>25</v>
      </c>
      <c r="GD83" s="192">
        <v>2</v>
      </c>
      <c r="GE83" s="192" t="s">
        <v>17</v>
      </c>
      <c r="GF83" s="192" t="s">
        <v>17</v>
      </c>
      <c r="GG83" s="193">
        <v>44499</v>
      </c>
      <c r="GH83" s="191" t="s">
        <v>4030</v>
      </c>
      <c r="GI83" s="185">
        <v>3</v>
      </c>
      <c r="GJ83" s="185" t="s">
        <v>2484</v>
      </c>
      <c r="GK83" s="185" t="s">
        <v>25</v>
      </c>
      <c r="GL83" s="185">
        <v>2</v>
      </c>
      <c r="GM83" s="185" t="s">
        <v>17</v>
      </c>
      <c r="GN83" s="185" t="s">
        <v>17</v>
      </c>
      <c r="GO83" s="182">
        <v>44499</v>
      </c>
      <c r="GP83" s="192" t="s">
        <v>4025</v>
      </c>
      <c r="GQ83" s="192">
        <v>2</v>
      </c>
      <c r="GR83" s="192" t="s">
        <v>2484</v>
      </c>
      <c r="GS83" s="192" t="s">
        <v>25</v>
      </c>
      <c r="GT83" s="192">
        <v>2</v>
      </c>
      <c r="GU83" s="192" t="s">
        <v>17</v>
      </c>
      <c r="GV83" s="192" t="s">
        <v>17</v>
      </c>
      <c r="GW83" s="193">
        <v>44499</v>
      </c>
      <c r="GX83" s="191" t="s">
        <v>4031</v>
      </c>
      <c r="GY83" s="185">
        <v>0</v>
      </c>
      <c r="GZ83" s="185" t="s">
        <v>2484</v>
      </c>
      <c r="HA83" s="185" t="s">
        <v>25</v>
      </c>
      <c r="HB83" s="185">
        <v>2</v>
      </c>
      <c r="HC83" s="185" t="s">
        <v>17</v>
      </c>
      <c r="HD83" s="185" t="s">
        <v>17</v>
      </c>
      <c r="HE83" s="182">
        <v>44499</v>
      </c>
      <c r="HF83" s="192" t="s">
        <v>4023</v>
      </c>
      <c r="HG83" s="192">
        <v>0</v>
      </c>
      <c r="HH83" s="192" t="s">
        <v>2484</v>
      </c>
      <c r="HI83" s="192" t="s">
        <v>25</v>
      </c>
      <c r="HJ83" s="192">
        <v>2</v>
      </c>
      <c r="HK83" s="192" t="s">
        <v>17</v>
      </c>
      <c r="HL83" s="192" t="s">
        <v>17</v>
      </c>
      <c r="HM83" s="193">
        <v>44499</v>
      </c>
      <c r="HN83" s="191" t="s">
        <v>4029</v>
      </c>
      <c r="HO83" s="185">
        <v>3</v>
      </c>
      <c r="HP83" s="185" t="s">
        <v>2484</v>
      </c>
      <c r="HQ83" s="185" t="s">
        <v>25</v>
      </c>
      <c r="HR83" s="185">
        <v>2</v>
      </c>
      <c r="HS83" s="185" t="s">
        <v>17</v>
      </c>
      <c r="HT83" s="185" t="s">
        <v>17</v>
      </c>
      <c r="HU83" s="182">
        <v>44499</v>
      </c>
      <c r="HV83" s="192" t="s">
        <v>4026</v>
      </c>
      <c r="HW83" s="192">
        <v>3</v>
      </c>
      <c r="HX83" s="192" t="s">
        <v>2484</v>
      </c>
      <c r="HY83" s="192" t="s">
        <v>25</v>
      </c>
      <c r="HZ83" s="192">
        <v>2</v>
      </c>
      <c r="IA83" s="192" t="s">
        <v>17</v>
      </c>
      <c r="IB83" s="192" t="s">
        <v>17</v>
      </c>
      <c r="IC83" s="193">
        <v>44499</v>
      </c>
      <c r="ID83" s="191" t="s">
        <v>4028</v>
      </c>
      <c r="IE83" s="185">
        <v>1</v>
      </c>
      <c r="IF83" s="185" t="s">
        <v>2484</v>
      </c>
      <c r="IG83" s="185" t="s">
        <v>25</v>
      </c>
      <c r="IH83" s="185">
        <v>2</v>
      </c>
      <c r="II83" s="185" t="s">
        <v>17</v>
      </c>
      <c r="IJ83" s="185" t="s">
        <v>17</v>
      </c>
      <c r="IK83" s="182">
        <v>44499</v>
      </c>
      <c r="IL83" s="192" t="s">
        <v>4027</v>
      </c>
      <c r="IM83" s="192">
        <v>3</v>
      </c>
      <c r="IN83" s="192" t="s">
        <v>2484</v>
      </c>
      <c r="IO83" s="192" t="s">
        <v>25</v>
      </c>
      <c r="IP83" s="192">
        <v>2</v>
      </c>
      <c r="IQ83" s="192" t="s">
        <v>17</v>
      </c>
      <c r="IR83" s="192" t="s">
        <v>17</v>
      </c>
      <c r="IS83" s="193">
        <v>44499</v>
      </c>
    </row>
    <row r="84" spans="1:253" s="187" customFormat="1" ht="13" customHeight="1" x14ac:dyDescent="0.25">
      <c r="A84" s="187" t="s">
        <v>267</v>
      </c>
      <c r="B84" s="187" t="s">
        <v>8509</v>
      </c>
      <c r="C84" s="187" t="s">
        <v>268</v>
      </c>
      <c r="D84" s="187" t="s">
        <v>251</v>
      </c>
      <c r="E84" s="187" t="s">
        <v>8135</v>
      </c>
      <c r="F84" s="187" t="s">
        <v>2159</v>
      </c>
      <c r="G84" s="180">
        <v>23800000</v>
      </c>
      <c r="H84" s="181" t="s">
        <v>2145</v>
      </c>
      <c r="I84" s="181" t="s">
        <v>25</v>
      </c>
      <c r="J84" s="181">
        <v>2</v>
      </c>
      <c r="K84" s="181" t="s">
        <v>2147</v>
      </c>
      <c r="L84" s="181" t="s">
        <v>2146</v>
      </c>
      <c r="M84" s="182">
        <v>44225</v>
      </c>
      <c r="N84" s="191" t="s">
        <v>273</v>
      </c>
      <c r="O84" s="183">
        <v>156906</v>
      </c>
      <c r="P84" s="183" t="s">
        <v>261</v>
      </c>
      <c r="Q84" s="183" t="s">
        <v>50</v>
      </c>
      <c r="R84" s="183">
        <v>1</v>
      </c>
      <c r="S84" s="183" t="s">
        <v>272</v>
      </c>
      <c r="T84" s="183" t="s">
        <v>262</v>
      </c>
      <c r="U84" s="184">
        <v>43508</v>
      </c>
      <c r="V84" s="191" t="s">
        <v>2161</v>
      </c>
      <c r="W84" s="181">
        <v>949000</v>
      </c>
      <c r="X84" s="181" t="s">
        <v>2145</v>
      </c>
      <c r="Y84" s="181" t="s">
        <v>25</v>
      </c>
      <c r="Z84" s="181">
        <v>2</v>
      </c>
      <c r="AA84" s="181" t="s">
        <v>2160</v>
      </c>
      <c r="AB84" s="181" t="s">
        <v>2146</v>
      </c>
      <c r="AC84" s="182">
        <v>44225</v>
      </c>
      <c r="AD84" s="191" t="s">
        <v>2163</v>
      </c>
      <c r="AE84" s="189">
        <v>293000</v>
      </c>
      <c r="AF84" s="189" t="s">
        <v>2145</v>
      </c>
      <c r="AG84" s="189" t="s">
        <v>25</v>
      </c>
      <c r="AH84" s="189">
        <v>2</v>
      </c>
      <c r="AI84" s="189" t="s">
        <v>2162</v>
      </c>
      <c r="AJ84" s="189" t="s">
        <v>2146</v>
      </c>
      <c r="AK84" s="190">
        <v>44225</v>
      </c>
      <c r="AL84" s="191" t="s">
        <v>5474</v>
      </c>
      <c r="AM84" s="181">
        <v>237000</v>
      </c>
      <c r="AN84" s="181" t="s">
        <v>5459</v>
      </c>
      <c r="AO84" s="181" t="s">
        <v>50</v>
      </c>
      <c r="AP84" s="181">
        <v>1</v>
      </c>
      <c r="AQ84" s="181" t="s">
        <v>5473</v>
      </c>
      <c r="AR84" s="181" t="s">
        <v>5469</v>
      </c>
      <c r="AS84" s="182">
        <v>44620</v>
      </c>
      <c r="AT84" s="192" t="s">
        <v>1631</v>
      </c>
      <c r="AU84" s="189">
        <v>141012</v>
      </c>
      <c r="AV84" s="189" t="s">
        <v>1628</v>
      </c>
      <c r="AW84" s="189" t="s">
        <v>25</v>
      </c>
      <c r="AX84" s="189">
        <v>2</v>
      </c>
      <c r="AY84" s="189" t="s">
        <v>1630</v>
      </c>
      <c r="AZ84" s="189" t="s">
        <v>1629</v>
      </c>
      <c r="BA84" s="190">
        <v>43951</v>
      </c>
      <c r="BB84" s="191" t="s">
        <v>271</v>
      </c>
      <c r="BC84" s="181" t="s">
        <v>17</v>
      </c>
      <c r="BD84" s="181">
        <v>0</v>
      </c>
      <c r="BE84" s="181" t="s">
        <v>17</v>
      </c>
      <c r="BF84" s="181" t="s">
        <v>17</v>
      </c>
      <c r="BG84" s="181" t="s">
        <v>237</v>
      </c>
      <c r="BH84" s="181">
        <v>0</v>
      </c>
      <c r="BI84" s="182">
        <v>43508</v>
      </c>
      <c r="BJ84" s="192" t="s">
        <v>5475</v>
      </c>
      <c r="BK84" s="192">
        <v>123</v>
      </c>
      <c r="BL84" s="192" t="s">
        <v>5466</v>
      </c>
      <c r="BM84" s="192" t="s">
        <v>50</v>
      </c>
      <c r="BN84" s="192">
        <v>1</v>
      </c>
      <c r="BO84" s="192" t="s">
        <v>5467</v>
      </c>
      <c r="BP84" s="189" t="s">
        <v>2316</v>
      </c>
      <c r="BQ84" s="193">
        <v>44620</v>
      </c>
      <c r="BR84" s="191" t="s">
        <v>881</v>
      </c>
      <c r="BS84" s="185" t="s">
        <v>17</v>
      </c>
      <c r="BT84" s="185">
        <v>0</v>
      </c>
      <c r="BU84" s="185" t="s">
        <v>25</v>
      </c>
      <c r="BV84" s="185">
        <v>2</v>
      </c>
      <c r="BW84" s="185" t="s">
        <v>880</v>
      </c>
      <c r="BX84" s="185" t="s">
        <v>649</v>
      </c>
      <c r="BY84" s="182">
        <v>43552</v>
      </c>
      <c r="BZ84" s="192" t="s">
        <v>882</v>
      </c>
      <c r="CA84" s="192" t="s">
        <v>17</v>
      </c>
      <c r="CB84" s="192">
        <v>0</v>
      </c>
      <c r="CC84" s="192" t="s">
        <v>25</v>
      </c>
      <c r="CD84" s="192">
        <v>2</v>
      </c>
      <c r="CE84" s="192" t="s">
        <v>880</v>
      </c>
      <c r="CF84" s="192" t="s">
        <v>649</v>
      </c>
      <c r="CG84" s="193">
        <v>43552</v>
      </c>
      <c r="CH84" s="191" t="s">
        <v>9161</v>
      </c>
      <c r="CI84" s="192" t="e">
        <v>#N/A</v>
      </c>
      <c r="CJ84" s="192" t="e">
        <v>#N/A</v>
      </c>
      <c r="CK84" s="192" t="e">
        <v>#N/A</v>
      </c>
      <c r="CL84" s="192" t="e">
        <v>#N/A</v>
      </c>
      <c r="CM84" s="192" t="e">
        <v>#N/A</v>
      </c>
      <c r="CN84" s="192" t="e">
        <v>#N/A</v>
      </c>
      <c r="CO84" s="194" t="e">
        <v>#N/A</v>
      </c>
      <c r="CP84" s="192" t="s">
        <v>270</v>
      </c>
      <c r="CQ84" s="185" t="s">
        <v>17</v>
      </c>
      <c r="CR84" s="185">
        <v>0</v>
      </c>
      <c r="CS84" s="185" t="s">
        <v>17</v>
      </c>
      <c r="CT84" s="185" t="s">
        <v>17</v>
      </c>
      <c r="CU84" s="185" t="s">
        <v>237</v>
      </c>
      <c r="CV84" s="185">
        <v>0</v>
      </c>
      <c r="CW84" s="182">
        <v>43508</v>
      </c>
      <c r="CX84" s="192" t="s">
        <v>2164</v>
      </c>
      <c r="CY84" s="189">
        <v>292000</v>
      </c>
      <c r="CZ84" s="189" t="s">
        <v>2145</v>
      </c>
      <c r="DA84" s="189" t="s">
        <v>22</v>
      </c>
      <c r="DB84" s="189">
        <v>3</v>
      </c>
      <c r="DC84" s="189" t="s">
        <v>2152</v>
      </c>
      <c r="DD84" s="189" t="s">
        <v>2146</v>
      </c>
      <c r="DE84" s="195">
        <v>44225</v>
      </c>
      <c r="DF84" s="191" t="s">
        <v>2165</v>
      </c>
      <c r="DG84" s="181">
        <v>656000</v>
      </c>
      <c r="DH84" s="185" t="s">
        <v>2145</v>
      </c>
      <c r="DI84" s="185" t="s">
        <v>22</v>
      </c>
      <c r="DJ84" s="185">
        <v>3</v>
      </c>
      <c r="DK84" s="185" t="s">
        <v>2152</v>
      </c>
      <c r="DL84" s="185" t="s">
        <v>2146</v>
      </c>
      <c r="DM84" s="182">
        <v>44225</v>
      </c>
      <c r="DN84" s="192" t="s">
        <v>2166</v>
      </c>
      <c r="DO84" s="189">
        <v>1000</v>
      </c>
      <c r="DP84" s="192" t="s">
        <v>2145</v>
      </c>
      <c r="DQ84" s="192" t="s">
        <v>22</v>
      </c>
      <c r="DR84" s="192">
        <v>3</v>
      </c>
      <c r="DS84" s="192" t="s">
        <v>2152</v>
      </c>
      <c r="DT84" s="192" t="s">
        <v>2146</v>
      </c>
      <c r="DU84" s="193">
        <v>44225</v>
      </c>
      <c r="DV84" s="191" t="s">
        <v>2167</v>
      </c>
      <c r="DW84" s="181">
        <v>272000</v>
      </c>
      <c r="DX84" s="185" t="s">
        <v>2145</v>
      </c>
      <c r="DY84" s="185" t="s">
        <v>22</v>
      </c>
      <c r="DZ84" s="185">
        <v>3</v>
      </c>
      <c r="EA84" s="185" t="s">
        <v>2152</v>
      </c>
      <c r="EB84" s="185" t="s">
        <v>2146</v>
      </c>
      <c r="EC84" s="182">
        <v>44225</v>
      </c>
      <c r="ED84" s="192" t="s">
        <v>2168</v>
      </c>
      <c r="EE84" s="189">
        <v>20000</v>
      </c>
      <c r="EF84" s="192" t="s">
        <v>2145</v>
      </c>
      <c r="EG84" s="192" t="s">
        <v>22</v>
      </c>
      <c r="EH84" s="192">
        <v>3</v>
      </c>
      <c r="EI84" s="192" t="s">
        <v>2152</v>
      </c>
      <c r="EJ84" s="192" t="s">
        <v>2146</v>
      </c>
      <c r="EK84" s="193">
        <v>44225</v>
      </c>
      <c r="EL84" s="191" t="s">
        <v>2169</v>
      </c>
      <c r="EM84" s="181">
        <v>0</v>
      </c>
      <c r="EN84" s="185" t="s">
        <v>2145</v>
      </c>
      <c r="EO84" s="185" t="s">
        <v>22</v>
      </c>
      <c r="EP84" s="185">
        <v>3</v>
      </c>
      <c r="EQ84" s="185" t="s">
        <v>2152</v>
      </c>
      <c r="ER84" s="185" t="s">
        <v>2146</v>
      </c>
      <c r="ES84" s="182">
        <v>44225</v>
      </c>
      <c r="ET84" s="192" t="s">
        <v>2352</v>
      </c>
      <c r="EU84" s="192">
        <v>385</v>
      </c>
      <c r="EV84" s="192" t="s">
        <v>2349</v>
      </c>
      <c r="EW84" s="192" t="s">
        <v>22</v>
      </c>
      <c r="EX84" s="192">
        <v>3</v>
      </c>
      <c r="EY84" s="192" t="s">
        <v>2350</v>
      </c>
      <c r="EZ84" s="192" t="s">
        <v>649</v>
      </c>
      <c r="FA84" s="193">
        <v>44281</v>
      </c>
      <c r="FB84" s="191" t="s">
        <v>269</v>
      </c>
      <c r="FC84" s="185">
        <v>5</v>
      </c>
      <c r="FD84" s="185" t="s">
        <v>254</v>
      </c>
      <c r="FE84" s="185" t="s">
        <v>50</v>
      </c>
      <c r="FF84" s="185">
        <v>1</v>
      </c>
      <c r="FG84" s="185" t="s">
        <v>256</v>
      </c>
      <c r="FH84" s="185" t="s">
        <v>255</v>
      </c>
      <c r="FI84" s="182">
        <v>43508</v>
      </c>
      <c r="FJ84" s="191" t="s">
        <v>274</v>
      </c>
      <c r="FK84" s="192" t="s">
        <v>17</v>
      </c>
      <c r="FL84" s="192">
        <v>0</v>
      </c>
      <c r="FM84" s="192" t="s">
        <v>17</v>
      </c>
      <c r="FN84" s="192" t="s">
        <v>17</v>
      </c>
      <c r="FO84" s="192" t="s">
        <v>237</v>
      </c>
      <c r="FP84" s="189">
        <v>0</v>
      </c>
      <c r="FQ84" s="190">
        <v>43508</v>
      </c>
      <c r="FR84" s="191" t="s">
        <v>275</v>
      </c>
      <c r="FS84" s="185" t="s">
        <v>17</v>
      </c>
      <c r="FT84" s="185">
        <v>0</v>
      </c>
      <c r="FU84" s="185" t="s">
        <v>17</v>
      </c>
      <c r="FV84" s="185" t="s">
        <v>17</v>
      </c>
      <c r="FW84" s="185" t="s">
        <v>237</v>
      </c>
      <c r="FX84" s="185">
        <v>0</v>
      </c>
      <c r="FY84" s="182">
        <v>43508</v>
      </c>
      <c r="FZ84" s="192" t="s">
        <v>4033</v>
      </c>
      <c r="GA84" s="192">
        <v>1</v>
      </c>
      <c r="GB84" s="192" t="s">
        <v>2484</v>
      </c>
      <c r="GC84" s="192" t="s">
        <v>25</v>
      </c>
      <c r="GD84" s="192">
        <v>2</v>
      </c>
      <c r="GE84" s="192" t="s">
        <v>17</v>
      </c>
      <c r="GF84" s="192" t="s">
        <v>17</v>
      </c>
      <c r="GG84" s="193">
        <v>44499</v>
      </c>
      <c r="GH84" s="191" t="s">
        <v>4039</v>
      </c>
      <c r="GI84" s="185">
        <v>3</v>
      </c>
      <c r="GJ84" s="185" t="s">
        <v>2484</v>
      </c>
      <c r="GK84" s="185" t="s">
        <v>25</v>
      </c>
      <c r="GL84" s="185">
        <v>2</v>
      </c>
      <c r="GM84" s="185" t="s">
        <v>17</v>
      </c>
      <c r="GN84" s="185" t="s">
        <v>17</v>
      </c>
      <c r="GO84" s="182">
        <v>44499</v>
      </c>
      <c r="GP84" s="192" t="s">
        <v>4034</v>
      </c>
      <c r="GQ84" s="192">
        <v>2</v>
      </c>
      <c r="GR84" s="192" t="s">
        <v>2484</v>
      </c>
      <c r="GS84" s="192" t="s">
        <v>25</v>
      </c>
      <c r="GT84" s="192">
        <v>2</v>
      </c>
      <c r="GU84" s="192" t="s">
        <v>17</v>
      </c>
      <c r="GV84" s="192" t="s">
        <v>17</v>
      </c>
      <c r="GW84" s="193">
        <v>44499</v>
      </c>
      <c r="GX84" s="191" t="s">
        <v>4040</v>
      </c>
      <c r="GY84" s="185">
        <v>0</v>
      </c>
      <c r="GZ84" s="185" t="s">
        <v>2484</v>
      </c>
      <c r="HA84" s="185" t="s">
        <v>25</v>
      </c>
      <c r="HB84" s="185">
        <v>2</v>
      </c>
      <c r="HC84" s="185" t="s">
        <v>17</v>
      </c>
      <c r="HD84" s="185" t="s">
        <v>17</v>
      </c>
      <c r="HE84" s="182">
        <v>44499</v>
      </c>
      <c r="HF84" s="192" t="s">
        <v>4032</v>
      </c>
      <c r="HG84" s="192">
        <v>0</v>
      </c>
      <c r="HH84" s="192" t="s">
        <v>2484</v>
      </c>
      <c r="HI84" s="192" t="s">
        <v>25</v>
      </c>
      <c r="HJ84" s="192">
        <v>2</v>
      </c>
      <c r="HK84" s="192" t="s">
        <v>17</v>
      </c>
      <c r="HL84" s="192" t="s">
        <v>17</v>
      </c>
      <c r="HM84" s="193">
        <v>44499</v>
      </c>
      <c r="HN84" s="191" t="s">
        <v>4038</v>
      </c>
      <c r="HO84" s="185">
        <v>3</v>
      </c>
      <c r="HP84" s="185" t="s">
        <v>2484</v>
      </c>
      <c r="HQ84" s="185" t="s">
        <v>25</v>
      </c>
      <c r="HR84" s="185">
        <v>2</v>
      </c>
      <c r="HS84" s="185" t="s">
        <v>17</v>
      </c>
      <c r="HT84" s="185" t="s">
        <v>17</v>
      </c>
      <c r="HU84" s="182">
        <v>44499</v>
      </c>
      <c r="HV84" s="192" t="s">
        <v>4035</v>
      </c>
      <c r="HW84" s="192">
        <v>3</v>
      </c>
      <c r="HX84" s="192" t="s">
        <v>2484</v>
      </c>
      <c r="HY84" s="192" t="s">
        <v>25</v>
      </c>
      <c r="HZ84" s="192">
        <v>2</v>
      </c>
      <c r="IA84" s="192" t="s">
        <v>17</v>
      </c>
      <c r="IB84" s="192" t="s">
        <v>17</v>
      </c>
      <c r="IC84" s="193">
        <v>44499</v>
      </c>
      <c r="ID84" s="191" t="s">
        <v>4037</v>
      </c>
      <c r="IE84" s="185">
        <v>1</v>
      </c>
      <c r="IF84" s="185" t="s">
        <v>2484</v>
      </c>
      <c r="IG84" s="185" t="s">
        <v>25</v>
      </c>
      <c r="IH84" s="185">
        <v>2</v>
      </c>
      <c r="II84" s="185" t="s">
        <v>17</v>
      </c>
      <c r="IJ84" s="185" t="s">
        <v>17</v>
      </c>
      <c r="IK84" s="182">
        <v>44499</v>
      </c>
      <c r="IL84" s="192" t="s">
        <v>4036</v>
      </c>
      <c r="IM84" s="192">
        <v>3</v>
      </c>
      <c r="IN84" s="192" t="s">
        <v>2484</v>
      </c>
      <c r="IO84" s="192" t="s">
        <v>25</v>
      </c>
      <c r="IP84" s="192">
        <v>2</v>
      </c>
      <c r="IQ84" s="192" t="s">
        <v>17</v>
      </c>
      <c r="IR84" s="192" t="s">
        <v>17</v>
      </c>
      <c r="IS84" s="193">
        <v>44499</v>
      </c>
    </row>
    <row r="85" spans="1:253" s="187" customFormat="1" ht="13" customHeight="1" x14ac:dyDescent="0.25">
      <c r="A85" s="187" t="s">
        <v>276</v>
      </c>
      <c r="B85" s="187" t="s">
        <v>8509</v>
      </c>
      <c r="C85" s="187" t="s">
        <v>277</v>
      </c>
      <c r="D85" s="187" t="s">
        <v>251</v>
      </c>
      <c r="E85" s="187" t="s">
        <v>8135</v>
      </c>
      <c r="F85" s="187" t="s">
        <v>2170</v>
      </c>
      <c r="G85" s="180">
        <v>23800000</v>
      </c>
      <c r="H85" s="181" t="s">
        <v>2145</v>
      </c>
      <c r="I85" s="181" t="s">
        <v>25</v>
      </c>
      <c r="J85" s="181">
        <v>2</v>
      </c>
      <c r="K85" s="181" t="s">
        <v>2147</v>
      </c>
      <c r="L85" s="181" t="s">
        <v>2146</v>
      </c>
      <c r="M85" s="182">
        <v>44225</v>
      </c>
      <c r="N85" s="191" t="s">
        <v>287</v>
      </c>
      <c r="O85" s="183">
        <v>210600</v>
      </c>
      <c r="P85" s="183" t="s">
        <v>284</v>
      </c>
      <c r="Q85" s="183" t="s">
        <v>25</v>
      </c>
      <c r="R85" s="183">
        <v>2</v>
      </c>
      <c r="S85" s="183" t="s">
        <v>286</v>
      </c>
      <c r="T85" s="183" t="s">
        <v>285</v>
      </c>
      <c r="U85" s="184">
        <v>43508</v>
      </c>
      <c r="V85" s="191" t="s">
        <v>2172</v>
      </c>
      <c r="W85" s="181">
        <v>8400000</v>
      </c>
      <c r="X85" s="181" t="s">
        <v>2145</v>
      </c>
      <c r="Y85" s="181" t="s">
        <v>25</v>
      </c>
      <c r="Z85" s="181">
        <v>2</v>
      </c>
      <c r="AA85" s="181" t="s">
        <v>2171</v>
      </c>
      <c r="AB85" s="181" t="s">
        <v>2146</v>
      </c>
      <c r="AC85" s="182">
        <v>44225</v>
      </c>
      <c r="AD85" s="191" t="s">
        <v>2173</v>
      </c>
      <c r="AE85" s="189">
        <v>1356000</v>
      </c>
      <c r="AF85" s="189" t="s">
        <v>2145</v>
      </c>
      <c r="AG85" s="189" t="s">
        <v>25</v>
      </c>
      <c r="AH85" s="189">
        <v>2</v>
      </c>
      <c r="AI85" s="189" t="s">
        <v>2162</v>
      </c>
      <c r="AJ85" s="189" t="s">
        <v>2146</v>
      </c>
      <c r="AK85" s="190">
        <v>44225</v>
      </c>
      <c r="AL85" s="191" t="s">
        <v>5477</v>
      </c>
      <c r="AM85" s="181">
        <v>224000</v>
      </c>
      <c r="AN85" s="181" t="s">
        <v>5459</v>
      </c>
      <c r="AO85" s="181" t="s">
        <v>50</v>
      </c>
      <c r="AP85" s="181">
        <v>1</v>
      </c>
      <c r="AQ85" s="181" t="s">
        <v>5476</v>
      </c>
      <c r="AR85" s="181" t="s">
        <v>5469</v>
      </c>
      <c r="AS85" s="182">
        <v>44620</v>
      </c>
      <c r="AT85" s="192" t="s">
        <v>283</v>
      </c>
      <c r="AU85" s="189" t="s">
        <v>17</v>
      </c>
      <c r="AV85" s="189">
        <v>0</v>
      </c>
      <c r="AW85" s="189" t="s">
        <v>25</v>
      </c>
      <c r="AX85" s="189">
        <v>2</v>
      </c>
      <c r="AY85" s="189" t="s">
        <v>237</v>
      </c>
      <c r="AZ85" s="189">
        <v>0</v>
      </c>
      <c r="BA85" s="190">
        <v>43508</v>
      </c>
      <c r="BB85" s="191" t="s">
        <v>282</v>
      </c>
      <c r="BC85" s="181" t="s">
        <v>17</v>
      </c>
      <c r="BD85" s="181">
        <v>0</v>
      </c>
      <c r="BE85" s="181" t="s">
        <v>25</v>
      </c>
      <c r="BF85" s="181">
        <v>2</v>
      </c>
      <c r="BG85" s="181" t="s">
        <v>237</v>
      </c>
      <c r="BH85" s="181">
        <v>0</v>
      </c>
      <c r="BI85" s="182">
        <v>43508</v>
      </c>
      <c r="BJ85" s="192" t="s">
        <v>5478</v>
      </c>
      <c r="BK85" s="192">
        <v>472</v>
      </c>
      <c r="BL85" s="192" t="s">
        <v>5466</v>
      </c>
      <c r="BM85" s="192" t="s">
        <v>50</v>
      </c>
      <c r="BN85" s="192">
        <v>1</v>
      </c>
      <c r="BO85" s="192" t="s">
        <v>5467</v>
      </c>
      <c r="BP85" s="189" t="s">
        <v>2316</v>
      </c>
      <c r="BQ85" s="193">
        <v>44620</v>
      </c>
      <c r="BR85" s="191" t="s">
        <v>278</v>
      </c>
      <c r="BS85" s="185" t="s">
        <v>17</v>
      </c>
      <c r="BT85" s="185">
        <v>0</v>
      </c>
      <c r="BU85" s="185" t="s">
        <v>25</v>
      </c>
      <c r="BV85" s="185">
        <v>2</v>
      </c>
      <c r="BW85" s="185" t="s">
        <v>237</v>
      </c>
      <c r="BX85" s="185">
        <v>0</v>
      </c>
      <c r="BY85" s="182">
        <v>43508</v>
      </c>
      <c r="BZ85" s="192" t="s">
        <v>279</v>
      </c>
      <c r="CA85" s="192" t="s">
        <v>17</v>
      </c>
      <c r="CB85" s="192">
        <v>0</v>
      </c>
      <c r="CC85" s="192" t="s">
        <v>17</v>
      </c>
      <c r="CD85" s="192" t="s">
        <v>17</v>
      </c>
      <c r="CE85" s="192" t="s">
        <v>237</v>
      </c>
      <c r="CF85" s="192">
        <v>0</v>
      </c>
      <c r="CG85" s="193">
        <v>43508</v>
      </c>
      <c r="CH85" s="191" t="s">
        <v>9162</v>
      </c>
      <c r="CI85" s="192" t="e">
        <v>#N/A</v>
      </c>
      <c r="CJ85" s="192" t="e">
        <v>#N/A</v>
      </c>
      <c r="CK85" s="192" t="e">
        <v>#N/A</v>
      </c>
      <c r="CL85" s="192" t="e">
        <v>#N/A</v>
      </c>
      <c r="CM85" s="192" t="e">
        <v>#N/A</v>
      </c>
      <c r="CN85" s="192" t="e">
        <v>#N/A</v>
      </c>
      <c r="CO85" s="194" t="e">
        <v>#N/A</v>
      </c>
      <c r="CP85" s="192" t="s">
        <v>281</v>
      </c>
      <c r="CQ85" s="185" t="s">
        <v>17</v>
      </c>
      <c r="CR85" s="185">
        <v>0</v>
      </c>
      <c r="CS85" s="185" t="s">
        <v>25</v>
      </c>
      <c r="CT85" s="185">
        <v>2</v>
      </c>
      <c r="CU85" s="185" t="s">
        <v>237</v>
      </c>
      <c r="CV85" s="185">
        <v>0</v>
      </c>
      <c r="CW85" s="182">
        <v>43508</v>
      </c>
      <c r="CX85" s="192" t="s">
        <v>2174</v>
      </c>
      <c r="CY85" s="189">
        <v>1346000</v>
      </c>
      <c r="CZ85" s="189" t="s">
        <v>2145</v>
      </c>
      <c r="DA85" s="189" t="s">
        <v>22</v>
      </c>
      <c r="DB85" s="189">
        <v>3</v>
      </c>
      <c r="DC85" s="189" t="s">
        <v>2152</v>
      </c>
      <c r="DD85" s="189" t="s">
        <v>2146</v>
      </c>
      <c r="DE85" s="195">
        <v>44225</v>
      </c>
      <c r="DF85" s="191" t="s">
        <v>2175</v>
      </c>
      <c r="DG85" s="181">
        <v>7044000</v>
      </c>
      <c r="DH85" s="185" t="s">
        <v>2145</v>
      </c>
      <c r="DI85" s="185" t="s">
        <v>22</v>
      </c>
      <c r="DJ85" s="185">
        <v>3</v>
      </c>
      <c r="DK85" s="185" t="s">
        <v>2152</v>
      </c>
      <c r="DL85" s="185" t="s">
        <v>2146</v>
      </c>
      <c r="DM85" s="182">
        <v>44225</v>
      </c>
      <c r="DN85" s="192" t="s">
        <v>2176</v>
      </c>
      <c r="DO85" s="189">
        <v>9000</v>
      </c>
      <c r="DP85" s="192" t="s">
        <v>2145</v>
      </c>
      <c r="DQ85" s="192" t="s">
        <v>22</v>
      </c>
      <c r="DR85" s="192">
        <v>3</v>
      </c>
      <c r="DS85" s="192" t="s">
        <v>2152</v>
      </c>
      <c r="DT85" s="192" t="s">
        <v>2146</v>
      </c>
      <c r="DU85" s="193">
        <v>44225</v>
      </c>
      <c r="DV85" s="191" t="s">
        <v>2177</v>
      </c>
      <c r="DW85" s="181">
        <v>1310000</v>
      </c>
      <c r="DX85" s="185" t="s">
        <v>2145</v>
      </c>
      <c r="DY85" s="185" t="s">
        <v>22</v>
      </c>
      <c r="DZ85" s="185">
        <v>3</v>
      </c>
      <c r="EA85" s="185" t="s">
        <v>2152</v>
      </c>
      <c r="EB85" s="185" t="s">
        <v>2146</v>
      </c>
      <c r="EC85" s="182">
        <v>44225</v>
      </c>
      <c r="ED85" s="192" t="s">
        <v>2178</v>
      </c>
      <c r="EE85" s="189">
        <v>36000</v>
      </c>
      <c r="EF85" s="192" t="s">
        <v>2145</v>
      </c>
      <c r="EG85" s="192" t="s">
        <v>22</v>
      </c>
      <c r="EH85" s="192">
        <v>3</v>
      </c>
      <c r="EI85" s="192" t="s">
        <v>2152</v>
      </c>
      <c r="EJ85" s="192" t="s">
        <v>2146</v>
      </c>
      <c r="EK85" s="193">
        <v>44225</v>
      </c>
      <c r="EL85" s="191" t="s">
        <v>2179</v>
      </c>
      <c r="EM85" s="181">
        <v>0</v>
      </c>
      <c r="EN85" s="185" t="s">
        <v>2145</v>
      </c>
      <c r="EO85" s="185" t="s">
        <v>22</v>
      </c>
      <c r="EP85" s="185">
        <v>3</v>
      </c>
      <c r="EQ85" s="185" t="s">
        <v>2152</v>
      </c>
      <c r="ER85" s="185" t="s">
        <v>2146</v>
      </c>
      <c r="ES85" s="182">
        <v>44225</v>
      </c>
      <c r="ET85" s="192" t="s">
        <v>2353</v>
      </c>
      <c r="EU85" s="192">
        <v>385</v>
      </c>
      <c r="EV85" s="192" t="s">
        <v>2349</v>
      </c>
      <c r="EW85" s="192" t="s">
        <v>22</v>
      </c>
      <c r="EX85" s="192">
        <v>3</v>
      </c>
      <c r="EY85" s="192" t="s">
        <v>2350</v>
      </c>
      <c r="EZ85" s="192" t="s">
        <v>649</v>
      </c>
      <c r="FA85" s="193">
        <v>44281</v>
      </c>
      <c r="FB85" s="191" t="s">
        <v>280</v>
      </c>
      <c r="FC85" s="185">
        <v>5</v>
      </c>
      <c r="FD85" s="185" t="s">
        <v>254</v>
      </c>
      <c r="FE85" s="185" t="s">
        <v>25</v>
      </c>
      <c r="FF85" s="185">
        <v>2</v>
      </c>
      <c r="FG85" s="185" t="s">
        <v>256</v>
      </c>
      <c r="FH85" s="185" t="s">
        <v>255</v>
      </c>
      <c r="FI85" s="182">
        <v>43508</v>
      </c>
      <c r="FJ85" s="191" t="s">
        <v>288</v>
      </c>
      <c r="FK85" s="192" t="s">
        <v>17</v>
      </c>
      <c r="FL85" s="192">
        <v>0</v>
      </c>
      <c r="FM85" s="192" t="s">
        <v>25</v>
      </c>
      <c r="FN85" s="192">
        <v>2</v>
      </c>
      <c r="FO85" s="192" t="s">
        <v>237</v>
      </c>
      <c r="FP85" s="189">
        <v>0</v>
      </c>
      <c r="FQ85" s="190">
        <v>43508</v>
      </c>
      <c r="FR85" s="191" t="s">
        <v>289</v>
      </c>
      <c r="FS85" s="185" t="s">
        <v>17</v>
      </c>
      <c r="FT85" s="185">
        <v>0</v>
      </c>
      <c r="FU85" s="185" t="s">
        <v>25</v>
      </c>
      <c r="FV85" s="185">
        <v>2</v>
      </c>
      <c r="FW85" s="185" t="s">
        <v>237</v>
      </c>
      <c r="FX85" s="185">
        <v>0</v>
      </c>
      <c r="FY85" s="182">
        <v>43508</v>
      </c>
      <c r="FZ85" s="192" t="s">
        <v>3907</v>
      </c>
      <c r="GA85" s="192">
        <v>1</v>
      </c>
      <c r="GB85" s="192" t="s">
        <v>2484</v>
      </c>
      <c r="GC85" s="192" t="s">
        <v>25</v>
      </c>
      <c r="GD85" s="192">
        <v>2</v>
      </c>
      <c r="GE85" s="192" t="s">
        <v>17</v>
      </c>
      <c r="GF85" s="192" t="s">
        <v>17</v>
      </c>
      <c r="GG85" s="193">
        <v>44498</v>
      </c>
      <c r="GH85" s="191" t="s">
        <v>3913</v>
      </c>
      <c r="GI85" s="185">
        <v>3</v>
      </c>
      <c r="GJ85" s="185" t="s">
        <v>2484</v>
      </c>
      <c r="GK85" s="185" t="s">
        <v>25</v>
      </c>
      <c r="GL85" s="185">
        <v>2</v>
      </c>
      <c r="GM85" s="185" t="s">
        <v>17</v>
      </c>
      <c r="GN85" s="185" t="s">
        <v>17</v>
      </c>
      <c r="GO85" s="182">
        <v>44498</v>
      </c>
      <c r="GP85" s="192" t="s">
        <v>3908</v>
      </c>
      <c r="GQ85" s="192">
        <v>2</v>
      </c>
      <c r="GR85" s="192" t="s">
        <v>2484</v>
      </c>
      <c r="GS85" s="192" t="s">
        <v>25</v>
      </c>
      <c r="GT85" s="192">
        <v>2</v>
      </c>
      <c r="GU85" s="192" t="s">
        <v>17</v>
      </c>
      <c r="GV85" s="192" t="s">
        <v>17</v>
      </c>
      <c r="GW85" s="193">
        <v>44498</v>
      </c>
      <c r="GX85" s="191" t="s">
        <v>3914</v>
      </c>
      <c r="GY85" s="185">
        <v>0</v>
      </c>
      <c r="GZ85" s="185" t="s">
        <v>2484</v>
      </c>
      <c r="HA85" s="185" t="s">
        <v>25</v>
      </c>
      <c r="HB85" s="185">
        <v>2</v>
      </c>
      <c r="HC85" s="185" t="s">
        <v>17</v>
      </c>
      <c r="HD85" s="185" t="s">
        <v>17</v>
      </c>
      <c r="HE85" s="182">
        <v>44498</v>
      </c>
      <c r="HF85" s="192" t="s">
        <v>3906</v>
      </c>
      <c r="HG85" s="192">
        <v>0</v>
      </c>
      <c r="HH85" s="192" t="s">
        <v>2484</v>
      </c>
      <c r="HI85" s="192" t="s">
        <v>25</v>
      </c>
      <c r="HJ85" s="192">
        <v>2</v>
      </c>
      <c r="HK85" s="192" t="s">
        <v>17</v>
      </c>
      <c r="HL85" s="192" t="s">
        <v>17</v>
      </c>
      <c r="HM85" s="193">
        <v>44498</v>
      </c>
      <c r="HN85" s="191" t="s">
        <v>3912</v>
      </c>
      <c r="HO85" s="185">
        <v>2</v>
      </c>
      <c r="HP85" s="185" t="s">
        <v>2484</v>
      </c>
      <c r="HQ85" s="185" t="s">
        <v>25</v>
      </c>
      <c r="HR85" s="185">
        <v>2</v>
      </c>
      <c r="HS85" s="185" t="s">
        <v>17</v>
      </c>
      <c r="HT85" s="185" t="s">
        <v>17</v>
      </c>
      <c r="HU85" s="182">
        <v>44498</v>
      </c>
      <c r="HV85" s="192" t="s">
        <v>3909</v>
      </c>
      <c r="HW85" s="192">
        <v>3</v>
      </c>
      <c r="HX85" s="192" t="s">
        <v>2484</v>
      </c>
      <c r="HY85" s="192" t="s">
        <v>25</v>
      </c>
      <c r="HZ85" s="192">
        <v>2</v>
      </c>
      <c r="IA85" s="192" t="s">
        <v>17</v>
      </c>
      <c r="IB85" s="192" t="s">
        <v>17</v>
      </c>
      <c r="IC85" s="193">
        <v>44498</v>
      </c>
      <c r="ID85" s="191" t="s">
        <v>3911</v>
      </c>
      <c r="IE85" s="185">
        <v>0</v>
      </c>
      <c r="IF85" s="185" t="s">
        <v>2484</v>
      </c>
      <c r="IG85" s="185" t="s">
        <v>25</v>
      </c>
      <c r="IH85" s="185">
        <v>2</v>
      </c>
      <c r="II85" s="185" t="s">
        <v>17</v>
      </c>
      <c r="IJ85" s="185" t="s">
        <v>17</v>
      </c>
      <c r="IK85" s="182">
        <v>44498</v>
      </c>
      <c r="IL85" s="192" t="s">
        <v>3910</v>
      </c>
      <c r="IM85" s="192">
        <v>3</v>
      </c>
      <c r="IN85" s="192" t="s">
        <v>2484</v>
      </c>
      <c r="IO85" s="192" t="s">
        <v>25</v>
      </c>
      <c r="IP85" s="192">
        <v>2</v>
      </c>
      <c r="IQ85" s="192" t="s">
        <v>17</v>
      </c>
      <c r="IR85" s="192" t="s">
        <v>17</v>
      </c>
      <c r="IS85" s="193">
        <v>44498</v>
      </c>
    </row>
    <row r="86" spans="1:253" s="187" customFormat="1" ht="13" customHeight="1" x14ac:dyDescent="0.25">
      <c r="A86" s="187" t="s">
        <v>1365</v>
      </c>
      <c r="B86" s="187" t="s">
        <v>8521</v>
      </c>
      <c r="C86" s="187" t="s">
        <v>1366</v>
      </c>
      <c r="D86" s="187" t="s">
        <v>251</v>
      </c>
      <c r="E86" s="187" t="s">
        <v>8135</v>
      </c>
      <c r="F86" s="187" t="s">
        <v>2180</v>
      </c>
      <c r="G86" s="180">
        <v>23800000</v>
      </c>
      <c r="H86" s="181" t="s">
        <v>2145</v>
      </c>
      <c r="I86" s="181" t="s">
        <v>25</v>
      </c>
      <c r="J86" s="181">
        <v>2</v>
      </c>
      <c r="K86" s="181" t="s">
        <v>2147</v>
      </c>
      <c r="L86" s="181" t="s">
        <v>2146</v>
      </c>
      <c r="M86" s="182">
        <v>44225</v>
      </c>
      <c r="N86" s="191" t="s">
        <v>2184</v>
      </c>
      <c r="O86" s="183">
        <v>8616</v>
      </c>
      <c r="P86" s="183" t="s">
        <v>2181</v>
      </c>
      <c r="Q86" s="183" t="s">
        <v>25</v>
      </c>
      <c r="R86" s="183">
        <v>2</v>
      </c>
      <c r="S86" s="183" t="s">
        <v>2183</v>
      </c>
      <c r="T86" s="183" t="s">
        <v>2182</v>
      </c>
      <c r="U86" s="184">
        <v>44225</v>
      </c>
      <c r="V86" s="191" t="s">
        <v>2188</v>
      </c>
      <c r="W86" s="181">
        <v>1328000</v>
      </c>
      <c r="X86" s="181" t="s">
        <v>2185</v>
      </c>
      <c r="Y86" s="181" t="s">
        <v>22</v>
      </c>
      <c r="Z86" s="181">
        <v>3</v>
      </c>
      <c r="AA86" s="181" t="s">
        <v>2187</v>
      </c>
      <c r="AB86" s="181" t="s">
        <v>2186</v>
      </c>
      <c r="AC86" s="182">
        <v>44225</v>
      </c>
      <c r="AD86" s="191" t="s">
        <v>2189</v>
      </c>
      <c r="AE86" s="189">
        <v>704000</v>
      </c>
      <c r="AF86" s="189" t="s">
        <v>2145</v>
      </c>
      <c r="AG86" s="189" t="s">
        <v>22</v>
      </c>
      <c r="AH86" s="189">
        <v>3</v>
      </c>
      <c r="AI86" s="189" t="s">
        <v>2162</v>
      </c>
      <c r="AJ86" s="189" t="s">
        <v>2146</v>
      </c>
      <c r="AK86" s="190">
        <v>44225</v>
      </c>
      <c r="AL86" s="191" t="s">
        <v>2989</v>
      </c>
      <c r="AM86" s="181">
        <v>187000</v>
      </c>
      <c r="AN86" s="181" t="s">
        <v>2854</v>
      </c>
      <c r="AO86" s="181" t="s">
        <v>50</v>
      </c>
      <c r="AP86" s="181">
        <v>1</v>
      </c>
      <c r="AQ86" s="181" t="s">
        <v>2988</v>
      </c>
      <c r="AR86" s="181" t="s">
        <v>2987</v>
      </c>
      <c r="AS86" s="182">
        <v>44468</v>
      </c>
      <c r="AT86" s="192" t="s">
        <v>1376</v>
      </c>
      <c r="AU86" s="189" t="s">
        <v>17</v>
      </c>
      <c r="AV86" s="189" t="s">
        <v>17</v>
      </c>
      <c r="AW86" s="189" t="s">
        <v>17</v>
      </c>
      <c r="AX86" s="189" t="s">
        <v>17</v>
      </c>
      <c r="AY86" s="189" t="s">
        <v>18</v>
      </c>
      <c r="AZ86" s="189" t="s">
        <v>17</v>
      </c>
      <c r="BA86" s="190">
        <v>43815</v>
      </c>
      <c r="BB86" s="191" t="s">
        <v>1375</v>
      </c>
      <c r="BC86" s="181" t="s">
        <v>17</v>
      </c>
      <c r="BD86" s="181" t="s">
        <v>17</v>
      </c>
      <c r="BE86" s="181" t="s">
        <v>17</v>
      </c>
      <c r="BF86" s="181" t="s">
        <v>17</v>
      </c>
      <c r="BG86" s="181" t="s">
        <v>18</v>
      </c>
      <c r="BH86" s="181" t="s">
        <v>17</v>
      </c>
      <c r="BI86" s="182">
        <v>43815</v>
      </c>
      <c r="BJ86" s="192" t="s">
        <v>2992</v>
      </c>
      <c r="BK86" s="192">
        <v>16</v>
      </c>
      <c r="BL86" s="192" t="s">
        <v>2990</v>
      </c>
      <c r="BM86" s="192" t="s">
        <v>50</v>
      </c>
      <c r="BN86" s="192">
        <v>1</v>
      </c>
      <c r="BO86" s="192" t="s">
        <v>2991</v>
      </c>
      <c r="BP86" s="189" t="s">
        <v>2316</v>
      </c>
      <c r="BQ86" s="193">
        <v>44468</v>
      </c>
      <c r="BR86" s="191" t="s">
        <v>1368</v>
      </c>
      <c r="BS86" s="185">
        <v>0</v>
      </c>
      <c r="BT86" s="185" t="s">
        <v>17</v>
      </c>
      <c r="BU86" s="185" t="s">
        <v>50</v>
      </c>
      <c r="BV86" s="185">
        <v>1</v>
      </c>
      <c r="BW86" s="185" t="s">
        <v>1367</v>
      </c>
      <c r="BX86" s="185" t="s">
        <v>17</v>
      </c>
      <c r="BY86" s="182">
        <v>43815</v>
      </c>
      <c r="BZ86" s="192" t="s">
        <v>1369</v>
      </c>
      <c r="CA86" s="192">
        <v>0</v>
      </c>
      <c r="CB86" s="192" t="s">
        <v>17</v>
      </c>
      <c r="CC86" s="192" t="s">
        <v>50</v>
      </c>
      <c r="CD86" s="192">
        <v>1</v>
      </c>
      <c r="CE86" s="192" t="s">
        <v>1367</v>
      </c>
      <c r="CF86" s="192" t="s">
        <v>17</v>
      </c>
      <c r="CG86" s="193">
        <v>43815</v>
      </c>
      <c r="CH86" s="191" t="s">
        <v>9163</v>
      </c>
      <c r="CI86" s="192" t="e">
        <v>#N/A</v>
      </c>
      <c r="CJ86" s="192" t="e">
        <v>#N/A</v>
      </c>
      <c r="CK86" s="192" t="e">
        <v>#N/A</v>
      </c>
      <c r="CL86" s="192" t="e">
        <v>#N/A</v>
      </c>
      <c r="CM86" s="192" t="e">
        <v>#N/A</v>
      </c>
      <c r="CN86" s="192" t="e">
        <v>#N/A</v>
      </c>
      <c r="CO86" s="194" t="e">
        <v>#N/A</v>
      </c>
      <c r="CP86" s="192" t="s">
        <v>1374</v>
      </c>
      <c r="CQ86" s="185">
        <v>0</v>
      </c>
      <c r="CR86" s="185" t="s">
        <v>17</v>
      </c>
      <c r="CS86" s="185" t="s">
        <v>50</v>
      </c>
      <c r="CT86" s="185">
        <v>1</v>
      </c>
      <c r="CU86" s="185" t="s">
        <v>1367</v>
      </c>
      <c r="CV86" s="185" t="s">
        <v>17</v>
      </c>
      <c r="CW86" s="182">
        <v>43815</v>
      </c>
      <c r="CX86" s="192" t="s">
        <v>2190</v>
      </c>
      <c r="CY86" s="189">
        <v>704000</v>
      </c>
      <c r="CZ86" s="189" t="s">
        <v>2145</v>
      </c>
      <c r="DA86" s="189" t="s">
        <v>22</v>
      </c>
      <c r="DB86" s="189">
        <v>3</v>
      </c>
      <c r="DC86" s="189" t="s">
        <v>2152</v>
      </c>
      <c r="DD86" s="189" t="s">
        <v>2146</v>
      </c>
      <c r="DE86" s="195">
        <v>44225</v>
      </c>
      <c r="DF86" s="191" t="s">
        <v>2191</v>
      </c>
      <c r="DG86" s="181">
        <v>624000</v>
      </c>
      <c r="DH86" s="185" t="s">
        <v>2145</v>
      </c>
      <c r="DI86" s="185" t="s">
        <v>22</v>
      </c>
      <c r="DJ86" s="185">
        <v>3</v>
      </c>
      <c r="DK86" s="185" t="s">
        <v>2152</v>
      </c>
      <c r="DL86" s="185" t="s">
        <v>2146</v>
      </c>
      <c r="DM86" s="182">
        <v>44225</v>
      </c>
      <c r="DN86" s="192" t="s">
        <v>2192</v>
      </c>
      <c r="DO86" s="189">
        <v>0</v>
      </c>
      <c r="DP86" s="192" t="s">
        <v>2145</v>
      </c>
      <c r="DQ86" s="192" t="s">
        <v>22</v>
      </c>
      <c r="DR86" s="192">
        <v>3</v>
      </c>
      <c r="DS86" s="192" t="s">
        <v>2152</v>
      </c>
      <c r="DT86" s="192" t="s">
        <v>2146</v>
      </c>
      <c r="DU86" s="193">
        <v>44225</v>
      </c>
      <c r="DV86" s="191" t="s">
        <v>2193</v>
      </c>
      <c r="DW86" s="181">
        <v>662000</v>
      </c>
      <c r="DX86" s="185" t="s">
        <v>2145</v>
      </c>
      <c r="DY86" s="185" t="s">
        <v>22</v>
      </c>
      <c r="DZ86" s="185">
        <v>3</v>
      </c>
      <c r="EA86" s="185" t="s">
        <v>2152</v>
      </c>
      <c r="EB86" s="185" t="s">
        <v>2146</v>
      </c>
      <c r="EC86" s="182">
        <v>44225</v>
      </c>
      <c r="ED86" s="192" t="s">
        <v>2194</v>
      </c>
      <c r="EE86" s="189">
        <v>42000</v>
      </c>
      <c r="EF86" s="192" t="s">
        <v>2145</v>
      </c>
      <c r="EG86" s="192" t="s">
        <v>22</v>
      </c>
      <c r="EH86" s="192">
        <v>3</v>
      </c>
      <c r="EI86" s="192" t="s">
        <v>2152</v>
      </c>
      <c r="EJ86" s="192" t="s">
        <v>2146</v>
      </c>
      <c r="EK86" s="193">
        <v>44225</v>
      </c>
      <c r="EL86" s="191" t="s">
        <v>2195</v>
      </c>
      <c r="EM86" s="181">
        <v>0</v>
      </c>
      <c r="EN86" s="185" t="s">
        <v>2145</v>
      </c>
      <c r="EO86" s="185" t="s">
        <v>22</v>
      </c>
      <c r="EP86" s="185">
        <v>3</v>
      </c>
      <c r="EQ86" s="185" t="s">
        <v>2152</v>
      </c>
      <c r="ER86" s="185" t="s">
        <v>2146</v>
      </c>
      <c r="ES86" s="182">
        <v>44225</v>
      </c>
      <c r="ET86" s="192" t="s">
        <v>2354</v>
      </c>
      <c r="EU86" s="192">
        <v>385</v>
      </c>
      <c r="EV86" s="192" t="s">
        <v>2349</v>
      </c>
      <c r="EW86" s="192" t="s">
        <v>22</v>
      </c>
      <c r="EX86" s="192">
        <v>3</v>
      </c>
      <c r="EY86" s="192" t="s">
        <v>2350</v>
      </c>
      <c r="EZ86" s="192" t="s">
        <v>649</v>
      </c>
      <c r="FA86" s="193">
        <v>44281</v>
      </c>
      <c r="FB86" s="191" t="s">
        <v>1373</v>
      </c>
      <c r="FC86" s="185">
        <v>2</v>
      </c>
      <c r="FD86" s="185" t="s">
        <v>1370</v>
      </c>
      <c r="FE86" s="185" t="s">
        <v>50</v>
      </c>
      <c r="FF86" s="185">
        <v>1</v>
      </c>
      <c r="FG86" s="185" t="s">
        <v>1372</v>
      </c>
      <c r="FH86" s="185" t="s">
        <v>1371</v>
      </c>
      <c r="FI86" s="182">
        <v>43815</v>
      </c>
      <c r="FJ86" s="191" t="s">
        <v>1377</v>
      </c>
      <c r="FK86" s="192" t="s">
        <v>17</v>
      </c>
      <c r="FL86" s="192" t="s">
        <v>17</v>
      </c>
      <c r="FM86" s="192" t="s">
        <v>17</v>
      </c>
      <c r="FN86" s="192" t="s">
        <v>17</v>
      </c>
      <c r="FO86" s="192" t="s">
        <v>18</v>
      </c>
      <c r="FP86" s="189" t="s">
        <v>17</v>
      </c>
      <c r="FQ86" s="190">
        <v>43815</v>
      </c>
      <c r="FR86" s="191" t="s">
        <v>1378</v>
      </c>
      <c r="FS86" s="185" t="s">
        <v>17</v>
      </c>
      <c r="FT86" s="185" t="s">
        <v>17</v>
      </c>
      <c r="FU86" s="185" t="s">
        <v>17</v>
      </c>
      <c r="FV86" s="185" t="s">
        <v>17</v>
      </c>
      <c r="FW86" s="185" t="s">
        <v>18</v>
      </c>
      <c r="FX86" s="185" t="s">
        <v>17</v>
      </c>
      <c r="FY86" s="182">
        <v>43815</v>
      </c>
      <c r="FZ86" s="192" t="s">
        <v>4042</v>
      </c>
      <c r="GA86" s="192">
        <v>1</v>
      </c>
      <c r="GB86" s="192" t="s">
        <v>2484</v>
      </c>
      <c r="GC86" s="192" t="s">
        <v>25</v>
      </c>
      <c r="GD86" s="192">
        <v>2</v>
      </c>
      <c r="GE86" s="192" t="s">
        <v>17</v>
      </c>
      <c r="GF86" s="192" t="s">
        <v>17</v>
      </c>
      <c r="GG86" s="193">
        <v>44499</v>
      </c>
      <c r="GH86" s="191" t="s">
        <v>4048</v>
      </c>
      <c r="GI86" s="185">
        <v>3</v>
      </c>
      <c r="GJ86" s="185" t="s">
        <v>2484</v>
      </c>
      <c r="GK86" s="185" t="s">
        <v>25</v>
      </c>
      <c r="GL86" s="185">
        <v>2</v>
      </c>
      <c r="GM86" s="185" t="s">
        <v>17</v>
      </c>
      <c r="GN86" s="185" t="s">
        <v>17</v>
      </c>
      <c r="GO86" s="182">
        <v>44499</v>
      </c>
      <c r="GP86" s="192" t="s">
        <v>4043</v>
      </c>
      <c r="GQ86" s="192">
        <v>1</v>
      </c>
      <c r="GR86" s="192" t="s">
        <v>2484</v>
      </c>
      <c r="GS86" s="192" t="s">
        <v>25</v>
      </c>
      <c r="GT86" s="192">
        <v>2</v>
      </c>
      <c r="GU86" s="192" t="s">
        <v>17</v>
      </c>
      <c r="GV86" s="192" t="s">
        <v>17</v>
      </c>
      <c r="GW86" s="193">
        <v>44499</v>
      </c>
      <c r="GX86" s="191" t="s">
        <v>4049</v>
      </c>
      <c r="GY86" s="185">
        <v>0</v>
      </c>
      <c r="GZ86" s="185" t="s">
        <v>2484</v>
      </c>
      <c r="HA86" s="185" t="s">
        <v>25</v>
      </c>
      <c r="HB86" s="185">
        <v>2</v>
      </c>
      <c r="HC86" s="185" t="s">
        <v>17</v>
      </c>
      <c r="HD86" s="185" t="s">
        <v>17</v>
      </c>
      <c r="HE86" s="182">
        <v>44499</v>
      </c>
      <c r="HF86" s="192" t="s">
        <v>4041</v>
      </c>
      <c r="HG86" s="192">
        <v>0</v>
      </c>
      <c r="HH86" s="192" t="s">
        <v>2484</v>
      </c>
      <c r="HI86" s="192" t="s">
        <v>25</v>
      </c>
      <c r="HJ86" s="192">
        <v>2</v>
      </c>
      <c r="HK86" s="192" t="s">
        <v>17</v>
      </c>
      <c r="HL86" s="192" t="s">
        <v>17</v>
      </c>
      <c r="HM86" s="193">
        <v>44499</v>
      </c>
      <c r="HN86" s="191" t="s">
        <v>4047</v>
      </c>
      <c r="HO86" s="185">
        <v>2</v>
      </c>
      <c r="HP86" s="185" t="s">
        <v>2484</v>
      </c>
      <c r="HQ86" s="185" t="s">
        <v>25</v>
      </c>
      <c r="HR86" s="185">
        <v>2</v>
      </c>
      <c r="HS86" s="185" t="s">
        <v>17</v>
      </c>
      <c r="HT86" s="185" t="s">
        <v>17</v>
      </c>
      <c r="HU86" s="182">
        <v>44499</v>
      </c>
      <c r="HV86" s="192" t="s">
        <v>4044</v>
      </c>
      <c r="HW86" s="192">
        <v>2</v>
      </c>
      <c r="HX86" s="192" t="s">
        <v>2484</v>
      </c>
      <c r="HY86" s="192" t="s">
        <v>25</v>
      </c>
      <c r="HZ86" s="192">
        <v>2</v>
      </c>
      <c r="IA86" s="192" t="s">
        <v>17</v>
      </c>
      <c r="IB86" s="192" t="s">
        <v>17</v>
      </c>
      <c r="IC86" s="193">
        <v>44499</v>
      </c>
      <c r="ID86" s="191" t="s">
        <v>4046</v>
      </c>
      <c r="IE86" s="185">
        <v>0</v>
      </c>
      <c r="IF86" s="185" t="s">
        <v>2484</v>
      </c>
      <c r="IG86" s="185" t="s">
        <v>25</v>
      </c>
      <c r="IH86" s="185">
        <v>2</v>
      </c>
      <c r="II86" s="185" t="s">
        <v>17</v>
      </c>
      <c r="IJ86" s="185" t="s">
        <v>17</v>
      </c>
      <c r="IK86" s="182">
        <v>44499</v>
      </c>
      <c r="IL86" s="192" t="s">
        <v>4045</v>
      </c>
      <c r="IM86" s="192">
        <v>3</v>
      </c>
      <c r="IN86" s="192" t="s">
        <v>2484</v>
      </c>
      <c r="IO86" s="192" t="s">
        <v>25</v>
      </c>
      <c r="IP86" s="192">
        <v>2</v>
      </c>
      <c r="IQ86" s="192" t="s">
        <v>17</v>
      </c>
      <c r="IR86" s="192" t="s">
        <v>17</v>
      </c>
      <c r="IS86" s="193">
        <v>44499</v>
      </c>
    </row>
    <row r="87" spans="1:253" s="187" customFormat="1" ht="13" customHeight="1" x14ac:dyDescent="0.25">
      <c r="A87" s="187" t="s">
        <v>1130</v>
      </c>
      <c r="B87" s="187" t="s">
        <v>8495</v>
      </c>
      <c r="C87" s="187" t="s">
        <v>1131</v>
      </c>
      <c r="D87" s="187" t="s">
        <v>1098</v>
      </c>
      <c r="E87" s="187" t="s">
        <v>8136</v>
      </c>
      <c r="F87" s="187" t="s">
        <v>5304</v>
      </c>
      <c r="G87" s="180">
        <v>206140000</v>
      </c>
      <c r="H87" s="181" t="s">
        <v>5302</v>
      </c>
      <c r="I87" s="181" t="s">
        <v>25</v>
      </c>
      <c r="J87" s="181">
        <v>2</v>
      </c>
      <c r="K87" s="181" t="s">
        <v>1916</v>
      </c>
      <c r="L87" s="181" t="s">
        <v>5303</v>
      </c>
      <c r="M87" s="182">
        <v>44615</v>
      </c>
      <c r="N87" s="191" t="s">
        <v>1142</v>
      </c>
      <c r="O87" s="183">
        <v>909890</v>
      </c>
      <c r="P87" s="183" t="s">
        <v>1139</v>
      </c>
      <c r="Q87" s="183" t="s">
        <v>25</v>
      </c>
      <c r="R87" s="183">
        <v>2</v>
      </c>
      <c r="S87" s="183" t="s">
        <v>1141</v>
      </c>
      <c r="T87" s="183" t="s">
        <v>1140</v>
      </c>
      <c r="U87" s="184">
        <v>43649</v>
      </c>
      <c r="V87" s="191" t="s">
        <v>5306</v>
      </c>
      <c r="W87" s="181">
        <v>206140000</v>
      </c>
      <c r="X87" s="181" t="s">
        <v>5302</v>
      </c>
      <c r="Y87" s="181" t="s">
        <v>25</v>
      </c>
      <c r="Z87" s="181">
        <v>2</v>
      </c>
      <c r="AA87" s="181" t="s">
        <v>5305</v>
      </c>
      <c r="AB87" s="181" t="s">
        <v>5303</v>
      </c>
      <c r="AC87" s="182">
        <v>44615</v>
      </c>
      <c r="AD87" s="191" t="s">
        <v>5310</v>
      </c>
      <c r="AE87" s="189">
        <v>19346000</v>
      </c>
      <c r="AF87" s="189" t="s">
        <v>5307</v>
      </c>
      <c r="AG87" s="189" t="s">
        <v>22</v>
      </c>
      <c r="AH87" s="189">
        <v>3</v>
      </c>
      <c r="AI87" s="189" t="s">
        <v>5309</v>
      </c>
      <c r="AJ87" s="189" t="s">
        <v>5308</v>
      </c>
      <c r="AK87" s="190">
        <v>44615</v>
      </c>
      <c r="AL87" s="191" t="s">
        <v>5314</v>
      </c>
      <c r="AM87" s="181">
        <v>5309000</v>
      </c>
      <c r="AN87" s="181" t="s">
        <v>5311</v>
      </c>
      <c r="AO87" s="181" t="s">
        <v>25</v>
      </c>
      <c r="AP87" s="181">
        <v>2</v>
      </c>
      <c r="AQ87" s="181" t="s">
        <v>5313</v>
      </c>
      <c r="AR87" s="181" t="s">
        <v>5312</v>
      </c>
      <c r="AS87" s="182">
        <v>44615</v>
      </c>
      <c r="AT87" s="192" t="s">
        <v>1159</v>
      </c>
      <c r="AU87" s="189" t="s">
        <v>17</v>
      </c>
      <c r="AV87" s="189" t="s">
        <v>17</v>
      </c>
      <c r="AW87" s="189" t="s">
        <v>17</v>
      </c>
      <c r="AX87" s="189" t="s">
        <v>17</v>
      </c>
      <c r="AY87" s="189" t="s">
        <v>1157</v>
      </c>
      <c r="AZ87" s="189" t="s">
        <v>17</v>
      </c>
      <c r="BA87" s="190">
        <v>43672</v>
      </c>
      <c r="BB87" s="191" t="s">
        <v>1158</v>
      </c>
      <c r="BC87" s="181" t="s">
        <v>17</v>
      </c>
      <c r="BD87" s="181" t="s">
        <v>17</v>
      </c>
      <c r="BE87" s="181" t="s">
        <v>17</v>
      </c>
      <c r="BF87" s="181" t="s">
        <v>17</v>
      </c>
      <c r="BG87" s="181" t="s">
        <v>1157</v>
      </c>
      <c r="BH87" s="181" t="s">
        <v>17</v>
      </c>
      <c r="BI87" s="182">
        <v>43672</v>
      </c>
      <c r="BJ87" s="192" t="s">
        <v>5317</v>
      </c>
      <c r="BK87" s="192">
        <v>5117</v>
      </c>
      <c r="BL87" s="192" t="s">
        <v>5315</v>
      </c>
      <c r="BM87" s="192" t="s">
        <v>25</v>
      </c>
      <c r="BN87" s="192">
        <v>2</v>
      </c>
      <c r="BO87" s="192" t="s">
        <v>5316</v>
      </c>
      <c r="BP87" s="189" t="s">
        <v>1773</v>
      </c>
      <c r="BQ87" s="193">
        <v>44615</v>
      </c>
      <c r="BR87" s="191" t="s">
        <v>1132</v>
      </c>
      <c r="BS87" s="185" t="s">
        <v>17</v>
      </c>
      <c r="BT87" s="185" t="s">
        <v>17</v>
      </c>
      <c r="BU87" s="185" t="s">
        <v>17</v>
      </c>
      <c r="BV87" s="185" t="s">
        <v>17</v>
      </c>
      <c r="BW87" s="185" t="s">
        <v>1099</v>
      </c>
      <c r="BX87" s="185" t="s">
        <v>17</v>
      </c>
      <c r="BY87" s="182">
        <v>43649</v>
      </c>
      <c r="BZ87" s="192" t="s">
        <v>1134</v>
      </c>
      <c r="CA87" s="192">
        <v>4300</v>
      </c>
      <c r="CB87" s="192" t="s">
        <v>861</v>
      </c>
      <c r="CC87" s="192" t="s">
        <v>22</v>
      </c>
      <c r="CD87" s="192">
        <v>3</v>
      </c>
      <c r="CE87" s="192" t="s">
        <v>1133</v>
      </c>
      <c r="CF87" s="192" t="s">
        <v>1101</v>
      </c>
      <c r="CG87" s="193">
        <v>43649</v>
      </c>
      <c r="CH87" s="191" t="s">
        <v>9164</v>
      </c>
      <c r="CI87" s="192" t="e">
        <v>#N/A</v>
      </c>
      <c r="CJ87" s="192" t="e">
        <v>#N/A</v>
      </c>
      <c r="CK87" s="192" t="e">
        <v>#N/A</v>
      </c>
      <c r="CL87" s="192" t="e">
        <v>#N/A</v>
      </c>
      <c r="CM87" s="192" t="e">
        <v>#N/A</v>
      </c>
      <c r="CN87" s="192" t="e">
        <v>#N/A</v>
      </c>
      <c r="CO87" s="194" t="e">
        <v>#N/A</v>
      </c>
      <c r="CP87" s="192" t="s">
        <v>1138</v>
      </c>
      <c r="CQ87" s="185" t="s">
        <v>17</v>
      </c>
      <c r="CR87" s="185" t="s">
        <v>1106</v>
      </c>
      <c r="CS87" s="185" t="s">
        <v>17</v>
      </c>
      <c r="CT87" s="185" t="s">
        <v>17</v>
      </c>
      <c r="CU87" s="185" t="s">
        <v>1137</v>
      </c>
      <c r="CV87" s="185" t="s">
        <v>1107</v>
      </c>
      <c r="CW87" s="182">
        <v>43649</v>
      </c>
      <c r="CX87" s="192" t="s">
        <v>5321</v>
      </c>
      <c r="CY87" s="189">
        <v>13135000</v>
      </c>
      <c r="CZ87" s="189" t="s">
        <v>5328</v>
      </c>
      <c r="DA87" s="189" t="s">
        <v>22</v>
      </c>
      <c r="DB87" s="189">
        <v>3</v>
      </c>
      <c r="DC87" s="189" t="s">
        <v>5320</v>
      </c>
      <c r="DD87" s="189" t="s">
        <v>5329</v>
      </c>
      <c r="DE87" s="195">
        <v>44615</v>
      </c>
      <c r="DF87" s="191" t="s">
        <v>5324</v>
      </c>
      <c r="DG87" s="181">
        <v>186794000</v>
      </c>
      <c r="DH87" s="185" t="s">
        <v>5322</v>
      </c>
      <c r="DI87" s="185" t="s">
        <v>22</v>
      </c>
      <c r="DJ87" s="185">
        <v>3</v>
      </c>
      <c r="DK87" s="185" t="s">
        <v>5320</v>
      </c>
      <c r="DL87" s="185" t="s">
        <v>5323</v>
      </c>
      <c r="DM87" s="182">
        <v>44615</v>
      </c>
      <c r="DN87" s="192" t="s">
        <v>5327</v>
      </c>
      <c r="DO87" s="189">
        <v>6211000</v>
      </c>
      <c r="DP87" s="192" t="s">
        <v>5325</v>
      </c>
      <c r="DQ87" s="192" t="s">
        <v>22</v>
      </c>
      <c r="DR87" s="192">
        <v>3</v>
      </c>
      <c r="DS87" s="192" t="s">
        <v>5320</v>
      </c>
      <c r="DT87" s="192" t="s">
        <v>5326</v>
      </c>
      <c r="DU87" s="193">
        <v>44615</v>
      </c>
      <c r="DV87" s="191" t="s">
        <v>5330</v>
      </c>
      <c r="DW87" s="181">
        <v>10699000</v>
      </c>
      <c r="DX87" s="185" t="s">
        <v>5328</v>
      </c>
      <c r="DY87" s="185" t="s">
        <v>22</v>
      </c>
      <c r="DZ87" s="185">
        <v>3</v>
      </c>
      <c r="EA87" s="185" t="s">
        <v>5320</v>
      </c>
      <c r="EB87" s="185" t="s">
        <v>5329</v>
      </c>
      <c r="EC87" s="182">
        <v>44615</v>
      </c>
      <c r="ED87" s="192" t="s">
        <v>5333</v>
      </c>
      <c r="EE87" s="189">
        <v>2352000</v>
      </c>
      <c r="EF87" s="192" t="s">
        <v>5331</v>
      </c>
      <c r="EG87" s="192" t="s">
        <v>22</v>
      </c>
      <c r="EH87" s="192">
        <v>3</v>
      </c>
      <c r="EI87" s="192" t="s">
        <v>5320</v>
      </c>
      <c r="EJ87" s="192" t="s">
        <v>5332</v>
      </c>
      <c r="EK87" s="193">
        <v>44615</v>
      </c>
      <c r="EL87" s="191" t="s">
        <v>5334</v>
      </c>
      <c r="EM87" s="181">
        <v>84000</v>
      </c>
      <c r="EN87" s="185" t="s">
        <v>5318</v>
      </c>
      <c r="EO87" s="185" t="s">
        <v>22</v>
      </c>
      <c r="EP87" s="185">
        <v>3</v>
      </c>
      <c r="EQ87" s="185" t="s">
        <v>5320</v>
      </c>
      <c r="ER87" s="185" t="s">
        <v>5319</v>
      </c>
      <c r="ES87" s="182">
        <v>44615</v>
      </c>
      <c r="ET87" s="192" t="s">
        <v>5341</v>
      </c>
      <c r="EU87" s="192">
        <v>5117</v>
      </c>
      <c r="EV87" s="192" t="s">
        <v>5315</v>
      </c>
      <c r="EW87" s="192" t="s">
        <v>25</v>
      </c>
      <c r="EX87" s="192">
        <v>2</v>
      </c>
      <c r="EY87" s="192" t="s">
        <v>5316</v>
      </c>
      <c r="EZ87" s="192" t="s">
        <v>1773</v>
      </c>
      <c r="FA87" s="193">
        <v>44615</v>
      </c>
      <c r="FB87" s="191" t="s">
        <v>1136</v>
      </c>
      <c r="FC87" s="185">
        <v>5</v>
      </c>
      <c r="FD87" s="185" t="s">
        <v>17</v>
      </c>
      <c r="FE87" s="185" t="s">
        <v>25</v>
      </c>
      <c r="FF87" s="185">
        <v>2</v>
      </c>
      <c r="FG87" s="185" t="s">
        <v>1135</v>
      </c>
      <c r="FH87" s="185" t="s">
        <v>17</v>
      </c>
      <c r="FI87" s="182">
        <v>43649</v>
      </c>
      <c r="FJ87" s="191" t="s">
        <v>1143</v>
      </c>
      <c r="FK87" s="192" t="s">
        <v>17</v>
      </c>
      <c r="FL87" s="192" t="s">
        <v>17</v>
      </c>
      <c r="FM87" s="192" t="s">
        <v>17</v>
      </c>
      <c r="FN87" s="192" t="s">
        <v>17</v>
      </c>
      <c r="FO87" s="192" t="s">
        <v>1099</v>
      </c>
      <c r="FP87" s="189" t="s">
        <v>17</v>
      </c>
      <c r="FQ87" s="190">
        <v>43649</v>
      </c>
      <c r="FR87" s="191" t="s">
        <v>1144</v>
      </c>
      <c r="FS87" s="185">
        <v>800000</v>
      </c>
      <c r="FT87" s="185" t="s">
        <v>1115</v>
      </c>
      <c r="FU87" s="185" t="s">
        <v>25</v>
      </c>
      <c r="FV87" s="185">
        <v>2</v>
      </c>
      <c r="FW87" s="185" t="s">
        <v>1117</v>
      </c>
      <c r="FX87" s="185" t="s">
        <v>1116</v>
      </c>
      <c r="FY87" s="182">
        <v>43649</v>
      </c>
      <c r="FZ87" s="192" t="s">
        <v>3916</v>
      </c>
      <c r="GA87" s="192">
        <v>1</v>
      </c>
      <c r="GB87" s="192" t="s">
        <v>2484</v>
      </c>
      <c r="GC87" s="192" t="s">
        <v>25</v>
      </c>
      <c r="GD87" s="192">
        <v>2</v>
      </c>
      <c r="GE87" s="192" t="s">
        <v>17</v>
      </c>
      <c r="GF87" s="192" t="s">
        <v>17</v>
      </c>
      <c r="GG87" s="193">
        <v>44498</v>
      </c>
      <c r="GH87" s="191" t="s">
        <v>3922</v>
      </c>
      <c r="GI87" s="185">
        <v>3</v>
      </c>
      <c r="GJ87" s="185" t="s">
        <v>2484</v>
      </c>
      <c r="GK87" s="185" t="s">
        <v>25</v>
      </c>
      <c r="GL87" s="185">
        <v>2</v>
      </c>
      <c r="GM87" s="185" t="s">
        <v>17</v>
      </c>
      <c r="GN87" s="185" t="s">
        <v>17</v>
      </c>
      <c r="GO87" s="182">
        <v>44498</v>
      </c>
      <c r="GP87" s="192" t="s">
        <v>3917</v>
      </c>
      <c r="GQ87" s="192">
        <v>2</v>
      </c>
      <c r="GR87" s="192" t="s">
        <v>2484</v>
      </c>
      <c r="GS87" s="192" t="s">
        <v>25</v>
      </c>
      <c r="GT87" s="192">
        <v>2</v>
      </c>
      <c r="GU87" s="192" t="s">
        <v>17</v>
      </c>
      <c r="GV87" s="192" t="s">
        <v>17</v>
      </c>
      <c r="GW87" s="193">
        <v>44498</v>
      </c>
      <c r="GX87" s="191" t="s">
        <v>3923</v>
      </c>
      <c r="GY87" s="185">
        <v>2</v>
      </c>
      <c r="GZ87" s="185" t="s">
        <v>2484</v>
      </c>
      <c r="HA87" s="185" t="s">
        <v>25</v>
      </c>
      <c r="HB87" s="185">
        <v>2</v>
      </c>
      <c r="HC87" s="185" t="s">
        <v>17</v>
      </c>
      <c r="HD87" s="185" t="s">
        <v>17</v>
      </c>
      <c r="HE87" s="182">
        <v>44498</v>
      </c>
      <c r="HF87" s="192" t="s">
        <v>3915</v>
      </c>
      <c r="HG87" s="192">
        <v>2</v>
      </c>
      <c r="HH87" s="192" t="s">
        <v>2484</v>
      </c>
      <c r="HI87" s="192" t="s">
        <v>25</v>
      </c>
      <c r="HJ87" s="192">
        <v>2</v>
      </c>
      <c r="HK87" s="192" t="s">
        <v>17</v>
      </c>
      <c r="HL87" s="192" t="s">
        <v>17</v>
      </c>
      <c r="HM87" s="193">
        <v>44498</v>
      </c>
      <c r="HN87" s="191" t="s">
        <v>3921</v>
      </c>
      <c r="HO87" s="185">
        <v>3</v>
      </c>
      <c r="HP87" s="185" t="s">
        <v>2484</v>
      </c>
      <c r="HQ87" s="185" t="s">
        <v>25</v>
      </c>
      <c r="HR87" s="185">
        <v>2</v>
      </c>
      <c r="HS87" s="185" t="s">
        <v>17</v>
      </c>
      <c r="HT87" s="185" t="s">
        <v>17</v>
      </c>
      <c r="HU87" s="182">
        <v>44498</v>
      </c>
      <c r="HV87" s="192" t="s">
        <v>3918</v>
      </c>
      <c r="HW87" s="192">
        <v>3</v>
      </c>
      <c r="HX87" s="192" t="s">
        <v>2484</v>
      </c>
      <c r="HY87" s="192" t="s">
        <v>25</v>
      </c>
      <c r="HZ87" s="192">
        <v>2</v>
      </c>
      <c r="IA87" s="192" t="s">
        <v>17</v>
      </c>
      <c r="IB87" s="192" t="s">
        <v>17</v>
      </c>
      <c r="IC87" s="193">
        <v>44498</v>
      </c>
      <c r="ID87" s="191" t="s">
        <v>3920</v>
      </c>
      <c r="IE87" s="185">
        <v>1</v>
      </c>
      <c r="IF87" s="185" t="s">
        <v>2484</v>
      </c>
      <c r="IG87" s="185" t="s">
        <v>25</v>
      </c>
      <c r="IH87" s="185">
        <v>2</v>
      </c>
      <c r="II87" s="185" t="s">
        <v>17</v>
      </c>
      <c r="IJ87" s="185" t="s">
        <v>17</v>
      </c>
      <c r="IK87" s="182">
        <v>44498</v>
      </c>
      <c r="IL87" s="192" t="s">
        <v>3919</v>
      </c>
      <c r="IM87" s="192">
        <v>3</v>
      </c>
      <c r="IN87" s="192" t="s">
        <v>2484</v>
      </c>
      <c r="IO87" s="192" t="s">
        <v>25</v>
      </c>
      <c r="IP87" s="192">
        <v>2</v>
      </c>
      <c r="IQ87" s="192" t="s">
        <v>17</v>
      </c>
      <c r="IR87" s="192" t="s">
        <v>17</v>
      </c>
      <c r="IS87" s="193">
        <v>44498</v>
      </c>
    </row>
    <row r="88" spans="1:253" s="187" customFormat="1" ht="13" customHeight="1" x14ac:dyDescent="0.25">
      <c r="A88" s="187" t="s">
        <v>1119</v>
      </c>
      <c r="B88" s="187" t="s">
        <v>8509</v>
      </c>
      <c r="C88" s="187" t="s">
        <v>1120</v>
      </c>
      <c r="D88" s="187" t="s">
        <v>1098</v>
      </c>
      <c r="E88" s="187" t="s">
        <v>8136</v>
      </c>
      <c r="F88" s="187" t="s">
        <v>5338</v>
      </c>
      <c r="G88" s="188">
        <v>206140000</v>
      </c>
      <c r="H88" s="189" t="s">
        <v>5302</v>
      </c>
      <c r="I88" s="189" t="s">
        <v>25</v>
      </c>
      <c r="J88" s="189">
        <v>2</v>
      </c>
      <c r="K88" s="189" t="s">
        <v>1916</v>
      </c>
      <c r="L88" s="189" t="s">
        <v>5303</v>
      </c>
      <c r="M88" s="190">
        <v>44615</v>
      </c>
      <c r="N88" s="191" t="s">
        <v>1928</v>
      </c>
      <c r="O88" s="189">
        <v>181664</v>
      </c>
      <c r="P88" s="189" t="s">
        <v>1925</v>
      </c>
      <c r="Q88" s="189" t="s">
        <v>50</v>
      </c>
      <c r="R88" s="189">
        <v>1</v>
      </c>
      <c r="S88" s="189" t="s">
        <v>1927</v>
      </c>
      <c r="T88" s="189" t="s">
        <v>1926</v>
      </c>
      <c r="U88" s="190">
        <v>44165</v>
      </c>
      <c r="V88" s="191" t="s">
        <v>2734</v>
      </c>
      <c r="W88" s="189">
        <v>15532000</v>
      </c>
      <c r="X88" s="189" t="s">
        <v>2732</v>
      </c>
      <c r="Y88" s="189" t="s">
        <v>25</v>
      </c>
      <c r="Z88" s="189">
        <v>2</v>
      </c>
      <c r="AA88" s="189" t="s">
        <v>2733</v>
      </c>
      <c r="AB88" s="189" t="s">
        <v>2620</v>
      </c>
      <c r="AC88" s="190">
        <v>44418</v>
      </c>
      <c r="AD88" s="191" t="s">
        <v>4335</v>
      </c>
      <c r="AE88" s="189">
        <v>982000</v>
      </c>
      <c r="AF88" s="189" t="s">
        <v>4332</v>
      </c>
      <c r="AG88" s="189" t="s">
        <v>22</v>
      </c>
      <c r="AH88" s="189">
        <v>3</v>
      </c>
      <c r="AI88" s="189" t="s">
        <v>4334</v>
      </c>
      <c r="AJ88" s="189" t="s">
        <v>4333</v>
      </c>
      <c r="AK88" s="190">
        <v>44526</v>
      </c>
      <c r="AL88" s="191" t="s">
        <v>4339</v>
      </c>
      <c r="AM88" s="189">
        <v>380000</v>
      </c>
      <c r="AN88" s="189" t="s">
        <v>4336</v>
      </c>
      <c r="AO88" s="189" t="s">
        <v>22</v>
      </c>
      <c r="AP88" s="189">
        <v>3</v>
      </c>
      <c r="AQ88" s="189" t="s">
        <v>4338</v>
      </c>
      <c r="AR88" s="189" t="s">
        <v>4337</v>
      </c>
      <c r="AS88" s="190">
        <v>44526</v>
      </c>
      <c r="AT88" s="192" t="s">
        <v>1161</v>
      </c>
      <c r="AU88" s="189" t="s">
        <v>17</v>
      </c>
      <c r="AV88" s="189" t="s">
        <v>17</v>
      </c>
      <c r="AW88" s="189" t="s">
        <v>17</v>
      </c>
      <c r="AX88" s="189" t="s">
        <v>17</v>
      </c>
      <c r="AY88" s="189" t="s">
        <v>1157</v>
      </c>
      <c r="AZ88" s="189" t="s">
        <v>17</v>
      </c>
      <c r="BA88" s="190">
        <v>43672</v>
      </c>
      <c r="BB88" s="191" t="s">
        <v>1160</v>
      </c>
      <c r="BC88" s="189" t="s">
        <v>17</v>
      </c>
      <c r="BD88" s="189" t="s">
        <v>17</v>
      </c>
      <c r="BE88" s="189" t="s">
        <v>17</v>
      </c>
      <c r="BF88" s="189" t="s">
        <v>17</v>
      </c>
      <c r="BG88" s="189" t="s">
        <v>1157</v>
      </c>
      <c r="BH88" s="189" t="s">
        <v>17</v>
      </c>
      <c r="BI88" s="190">
        <v>43672</v>
      </c>
      <c r="BJ88" s="192" t="s">
        <v>5347</v>
      </c>
      <c r="BK88" s="192">
        <v>453</v>
      </c>
      <c r="BL88" s="192" t="s">
        <v>5315</v>
      </c>
      <c r="BM88" s="192" t="s">
        <v>22</v>
      </c>
      <c r="BN88" s="192">
        <v>3</v>
      </c>
      <c r="BO88" s="192" t="s">
        <v>5346</v>
      </c>
      <c r="BP88" s="189" t="s">
        <v>1773</v>
      </c>
      <c r="BQ88" s="193">
        <v>44615</v>
      </c>
      <c r="BR88" s="191" t="s">
        <v>1121</v>
      </c>
      <c r="BS88" s="192" t="s">
        <v>17</v>
      </c>
      <c r="BT88" s="192" t="s">
        <v>17</v>
      </c>
      <c r="BU88" s="192" t="s">
        <v>17</v>
      </c>
      <c r="BV88" s="192" t="s">
        <v>17</v>
      </c>
      <c r="BW88" s="192" t="s">
        <v>1099</v>
      </c>
      <c r="BX88" s="192" t="s">
        <v>17</v>
      </c>
      <c r="BY88" s="190">
        <v>43648</v>
      </c>
      <c r="BZ88" s="192" t="s">
        <v>1122</v>
      </c>
      <c r="CA88" s="192" t="s">
        <v>17</v>
      </c>
      <c r="CB88" s="192" t="s">
        <v>17</v>
      </c>
      <c r="CC88" s="192" t="s">
        <v>17</v>
      </c>
      <c r="CD88" s="192" t="s">
        <v>17</v>
      </c>
      <c r="CE88" s="192" t="s">
        <v>1099</v>
      </c>
      <c r="CF88" s="192" t="s">
        <v>17</v>
      </c>
      <c r="CG88" s="193">
        <v>43648</v>
      </c>
      <c r="CH88" s="191" t="s">
        <v>9165</v>
      </c>
      <c r="CI88" s="192" t="e">
        <v>#N/A</v>
      </c>
      <c r="CJ88" s="192" t="e">
        <v>#N/A</v>
      </c>
      <c r="CK88" s="192" t="e">
        <v>#N/A</v>
      </c>
      <c r="CL88" s="192" t="e">
        <v>#N/A</v>
      </c>
      <c r="CM88" s="192" t="e">
        <v>#N/A</v>
      </c>
      <c r="CN88" s="192" t="e">
        <v>#N/A</v>
      </c>
      <c r="CO88" s="194" t="e">
        <v>#N/A</v>
      </c>
      <c r="CP88" s="192" t="s">
        <v>1125</v>
      </c>
      <c r="CQ88" s="192" t="s">
        <v>17</v>
      </c>
      <c r="CR88" s="192" t="s">
        <v>17</v>
      </c>
      <c r="CS88" s="192" t="s">
        <v>17</v>
      </c>
      <c r="CT88" s="192" t="s">
        <v>17</v>
      </c>
      <c r="CU88" s="192" t="s">
        <v>1099</v>
      </c>
      <c r="CV88" s="192" t="s">
        <v>17</v>
      </c>
      <c r="CW88" s="190">
        <v>43648</v>
      </c>
      <c r="CX88" s="192" t="s">
        <v>4341</v>
      </c>
      <c r="CY88" s="189">
        <v>982000</v>
      </c>
      <c r="CZ88" s="189" t="s">
        <v>4332</v>
      </c>
      <c r="DA88" s="189" t="s">
        <v>22</v>
      </c>
      <c r="DB88" s="189">
        <v>3</v>
      </c>
      <c r="DC88" s="189" t="s">
        <v>4340</v>
      </c>
      <c r="DD88" s="189" t="s">
        <v>4333</v>
      </c>
      <c r="DE88" s="195">
        <v>44526</v>
      </c>
      <c r="DF88" s="191" t="s">
        <v>4342</v>
      </c>
      <c r="DG88" s="189">
        <v>14550000</v>
      </c>
      <c r="DH88" s="192" t="s">
        <v>4332</v>
      </c>
      <c r="DI88" s="192" t="s">
        <v>22</v>
      </c>
      <c r="DJ88" s="192">
        <v>3</v>
      </c>
      <c r="DK88" s="192" t="s">
        <v>4340</v>
      </c>
      <c r="DL88" s="192" t="s">
        <v>4333</v>
      </c>
      <c r="DM88" s="190">
        <v>44526</v>
      </c>
      <c r="DN88" s="192" t="s">
        <v>4343</v>
      </c>
      <c r="DO88" s="189">
        <v>0</v>
      </c>
      <c r="DP88" s="192" t="s">
        <v>4332</v>
      </c>
      <c r="DQ88" s="192" t="s">
        <v>22</v>
      </c>
      <c r="DR88" s="192">
        <v>3</v>
      </c>
      <c r="DS88" s="192" t="s">
        <v>4340</v>
      </c>
      <c r="DT88" s="192" t="s">
        <v>4333</v>
      </c>
      <c r="DU88" s="193">
        <v>44526</v>
      </c>
      <c r="DV88" s="191" t="s">
        <v>4344</v>
      </c>
      <c r="DW88" s="189">
        <v>982000</v>
      </c>
      <c r="DX88" s="192" t="s">
        <v>4332</v>
      </c>
      <c r="DY88" s="192" t="s">
        <v>22</v>
      </c>
      <c r="DZ88" s="192">
        <v>3</v>
      </c>
      <c r="EA88" s="192" t="s">
        <v>4340</v>
      </c>
      <c r="EB88" s="192" t="s">
        <v>4333</v>
      </c>
      <c r="EC88" s="190">
        <v>44526</v>
      </c>
      <c r="ED88" s="192" t="s">
        <v>4345</v>
      </c>
      <c r="EE88" s="189">
        <v>0</v>
      </c>
      <c r="EF88" s="192" t="s">
        <v>17</v>
      </c>
      <c r="EG88" s="192" t="s">
        <v>22</v>
      </c>
      <c r="EH88" s="192">
        <v>3</v>
      </c>
      <c r="EI88" s="192" t="s">
        <v>4340</v>
      </c>
      <c r="EJ88" s="192" t="s">
        <v>17</v>
      </c>
      <c r="EK88" s="193">
        <v>44526</v>
      </c>
      <c r="EL88" s="191" t="s">
        <v>4346</v>
      </c>
      <c r="EM88" s="189">
        <v>0</v>
      </c>
      <c r="EN88" s="192" t="s">
        <v>17</v>
      </c>
      <c r="EO88" s="192" t="s">
        <v>22</v>
      </c>
      <c r="EP88" s="192">
        <v>3</v>
      </c>
      <c r="EQ88" s="192" t="s">
        <v>4340</v>
      </c>
      <c r="ER88" s="192" t="s">
        <v>17</v>
      </c>
      <c r="ES88" s="190">
        <v>44526</v>
      </c>
      <c r="ET88" s="192" t="s">
        <v>5342</v>
      </c>
      <c r="EU88" s="192">
        <v>5117</v>
      </c>
      <c r="EV88" s="192" t="s">
        <v>5315</v>
      </c>
      <c r="EW88" s="192" t="s">
        <v>25</v>
      </c>
      <c r="EX88" s="192">
        <v>2</v>
      </c>
      <c r="EY88" s="192" t="s">
        <v>5316</v>
      </c>
      <c r="EZ88" s="192" t="s">
        <v>1773</v>
      </c>
      <c r="FA88" s="193">
        <v>44615</v>
      </c>
      <c r="FB88" s="191" t="s">
        <v>1124</v>
      </c>
      <c r="FC88" s="192">
        <v>5</v>
      </c>
      <c r="FD88" s="192" t="s">
        <v>17</v>
      </c>
      <c r="FE88" s="192" t="s">
        <v>25</v>
      </c>
      <c r="FF88" s="192">
        <v>2</v>
      </c>
      <c r="FG88" s="192" t="s">
        <v>1123</v>
      </c>
      <c r="FH88" s="192" t="s">
        <v>17</v>
      </c>
      <c r="FI88" s="190">
        <v>43648</v>
      </c>
      <c r="FJ88" s="191" t="s">
        <v>1127</v>
      </c>
      <c r="FK88" s="192" t="s">
        <v>17</v>
      </c>
      <c r="FL88" s="192" t="s">
        <v>17</v>
      </c>
      <c r="FM88" s="192" t="s">
        <v>17</v>
      </c>
      <c r="FN88" s="192" t="s">
        <v>17</v>
      </c>
      <c r="FO88" s="192" t="s">
        <v>1126</v>
      </c>
      <c r="FP88" s="189" t="s">
        <v>17</v>
      </c>
      <c r="FQ88" s="190">
        <v>43648</v>
      </c>
      <c r="FR88" s="191" t="s">
        <v>1129</v>
      </c>
      <c r="FS88" s="192" t="s">
        <v>17</v>
      </c>
      <c r="FT88" s="192" t="s">
        <v>17</v>
      </c>
      <c r="FU88" s="192" t="s">
        <v>17</v>
      </c>
      <c r="FV88" s="192" t="s">
        <v>17</v>
      </c>
      <c r="FW88" s="192" t="s">
        <v>1128</v>
      </c>
      <c r="FX88" s="192" t="s">
        <v>17</v>
      </c>
      <c r="FY88" s="190">
        <v>43648</v>
      </c>
      <c r="FZ88" s="192" t="s">
        <v>3925</v>
      </c>
      <c r="GA88" s="192">
        <v>0</v>
      </c>
      <c r="GB88" s="192" t="s">
        <v>2484</v>
      </c>
      <c r="GC88" s="192" t="s">
        <v>25</v>
      </c>
      <c r="GD88" s="192">
        <v>2</v>
      </c>
      <c r="GE88" s="192" t="s">
        <v>17</v>
      </c>
      <c r="GF88" s="192" t="s">
        <v>17</v>
      </c>
      <c r="GG88" s="193">
        <v>44498</v>
      </c>
      <c r="GH88" s="191" t="s">
        <v>3931</v>
      </c>
      <c r="GI88" s="192">
        <v>2</v>
      </c>
      <c r="GJ88" s="192" t="s">
        <v>2484</v>
      </c>
      <c r="GK88" s="192" t="s">
        <v>25</v>
      </c>
      <c r="GL88" s="192">
        <v>2</v>
      </c>
      <c r="GM88" s="192" t="s">
        <v>17</v>
      </c>
      <c r="GN88" s="192" t="s">
        <v>17</v>
      </c>
      <c r="GO88" s="190">
        <v>44498</v>
      </c>
      <c r="GP88" s="192" t="s">
        <v>3926</v>
      </c>
      <c r="GQ88" s="192">
        <v>0</v>
      </c>
      <c r="GR88" s="192" t="s">
        <v>2484</v>
      </c>
      <c r="GS88" s="192" t="s">
        <v>25</v>
      </c>
      <c r="GT88" s="192">
        <v>2</v>
      </c>
      <c r="GU88" s="192" t="s">
        <v>17</v>
      </c>
      <c r="GV88" s="192" t="s">
        <v>17</v>
      </c>
      <c r="GW88" s="193">
        <v>44498</v>
      </c>
      <c r="GX88" s="191" t="s">
        <v>3932</v>
      </c>
      <c r="GY88" s="192">
        <v>2</v>
      </c>
      <c r="GZ88" s="192" t="s">
        <v>2484</v>
      </c>
      <c r="HA88" s="192" t="s">
        <v>25</v>
      </c>
      <c r="HB88" s="192">
        <v>2</v>
      </c>
      <c r="HC88" s="192" t="s">
        <v>17</v>
      </c>
      <c r="HD88" s="192" t="s">
        <v>17</v>
      </c>
      <c r="HE88" s="190">
        <v>44498</v>
      </c>
      <c r="HF88" s="192" t="s">
        <v>3924</v>
      </c>
      <c r="HG88" s="192">
        <v>0</v>
      </c>
      <c r="HH88" s="192" t="s">
        <v>2484</v>
      </c>
      <c r="HI88" s="192" t="s">
        <v>25</v>
      </c>
      <c r="HJ88" s="192">
        <v>2</v>
      </c>
      <c r="HK88" s="192" t="s">
        <v>17</v>
      </c>
      <c r="HL88" s="192" t="s">
        <v>17</v>
      </c>
      <c r="HM88" s="193">
        <v>44498</v>
      </c>
      <c r="HN88" s="191" t="s">
        <v>3930</v>
      </c>
      <c r="HO88" s="192">
        <v>1</v>
      </c>
      <c r="HP88" s="192" t="s">
        <v>2484</v>
      </c>
      <c r="HQ88" s="192" t="s">
        <v>25</v>
      </c>
      <c r="HR88" s="192">
        <v>2</v>
      </c>
      <c r="HS88" s="192" t="s">
        <v>17</v>
      </c>
      <c r="HT88" s="192" t="s">
        <v>17</v>
      </c>
      <c r="HU88" s="190">
        <v>44498</v>
      </c>
      <c r="HV88" s="192" t="s">
        <v>3927</v>
      </c>
      <c r="HW88" s="192">
        <v>1</v>
      </c>
      <c r="HX88" s="192" t="s">
        <v>2484</v>
      </c>
      <c r="HY88" s="192" t="s">
        <v>25</v>
      </c>
      <c r="HZ88" s="192">
        <v>2</v>
      </c>
      <c r="IA88" s="192" t="s">
        <v>17</v>
      </c>
      <c r="IB88" s="192" t="s">
        <v>17</v>
      </c>
      <c r="IC88" s="193">
        <v>44498</v>
      </c>
      <c r="ID88" s="191" t="s">
        <v>3929</v>
      </c>
      <c r="IE88" s="192">
        <v>1</v>
      </c>
      <c r="IF88" s="192" t="s">
        <v>2484</v>
      </c>
      <c r="IG88" s="192" t="s">
        <v>25</v>
      </c>
      <c r="IH88" s="192">
        <v>2</v>
      </c>
      <c r="II88" s="192" t="s">
        <v>17</v>
      </c>
      <c r="IJ88" s="192" t="s">
        <v>17</v>
      </c>
      <c r="IK88" s="190">
        <v>44498</v>
      </c>
      <c r="IL88" s="192" t="s">
        <v>3928</v>
      </c>
      <c r="IM88" s="192">
        <v>3</v>
      </c>
      <c r="IN88" s="192" t="s">
        <v>2484</v>
      </c>
      <c r="IO88" s="192" t="s">
        <v>25</v>
      </c>
      <c r="IP88" s="192">
        <v>2</v>
      </c>
      <c r="IQ88" s="192" t="s">
        <v>17</v>
      </c>
      <c r="IR88" s="192" t="s">
        <v>17</v>
      </c>
      <c r="IS88" s="193">
        <v>44498</v>
      </c>
    </row>
    <row r="89" spans="1:253" s="187" customFormat="1" ht="13" customHeight="1" x14ac:dyDescent="0.25">
      <c r="A89" s="187" t="s">
        <v>1096</v>
      </c>
      <c r="B89" s="187" t="s">
        <v>8509</v>
      </c>
      <c r="C89" s="187" t="s">
        <v>1097</v>
      </c>
      <c r="D89" s="187" t="s">
        <v>1098</v>
      </c>
      <c r="E89" s="187" t="s">
        <v>8136</v>
      </c>
      <c r="F89" s="187" t="s">
        <v>5339</v>
      </c>
      <c r="G89" s="180">
        <v>206140000</v>
      </c>
      <c r="H89" s="181" t="s">
        <v>5302</v>
      </c>
      <c r="I89" s="181" t="s">
        <v>25</v>
      </c>
      <c r="J89" s="181">
        <v>2</v>
      </c>
      <c r="K89" s="181" t="s">
        <v>1916</v>
      </c>
      <c r="L89" s="181" t="s">
        <v>5303</v>
      </c>
      <c r="M89" s="182">
        <v>44615</v>
      </c>
      <c r="N89" s="191" t="s">
        <v>1113</v>
      </c>
      <c r="O89" s="183">
        <v>157918</v>
      </c>
      <c r="P89" s="183" t="s">
        <v>1110</v>
      </c>
      <c r="Q89" s="183" t="s">
        <v>50</v>
      </c>
      <c r="R89" s="183">
        <v>1</v>
      </c>
      <c r="S89" s="183" t="s">
        <v>1112</v>
      </c>
      <c r="T89" s="183" t="s">
        <v>1111</v>
      </c>
      <c r="U89" s="184">
        <v>43647</v>
      </c>
      <c r="V89" s="191" t="s">
        <v>5351</v>
      </c>
      <c r="W89" s="181">
        <v>14611000</v>
      </c>
      <c r="X89" s="181" t="s">
        <v>5348</v>
      </c>
      <c r="Y89" s="181" t="s">
        <v>25</v>
      </c>
      <c r="Z89" s="181">
        <v>2</v>
      </c>
      <c r="AA89" s="181" t="s">
        <v>5350</v>
      </c>
      <c r="AB89" s="181" t="s">
        <v>5349</v>
      </c>
      <c r="AC89" s="182">
        <v>44615</v>
      </c>
      <c r="AD89" s="191" t="s">
        <v>5352</v>
      </c>
      <c r="AE89" s="189">
        <v>14611000</v>
      </c>
      <c r="AF89" s="189" t="s">
        <v>5348</v>
      </c>
      <c r="AG89" s="189" t="s">
        <v>25</v>
      </c>
      <c r="AH89" s="189">
        <v>2</v>
      </c>
      <c r="AI89" s="189" t="s">
        <v>5350</v>
      </c>
      <c r="AJ89" s="189" t="s">
        <v>5349</v>
      </c>
      <c r="AK89" s="190">
        <v>44615</v>
      </c>
      <c r="AL89" s="191" t="s">
        <v>5356</v>
      </c>
      <c r="AM89" s="181">
        <v>4372000</v>
      </c>
      <c r="AN89" s="181" t="s">
        <v>5353</v>
      </c>
      <c r="AO89" s="181" t="s">
        <v>25</v>
      </c>
      <c r="AP89" s="181">
        <v>2</v>
      </c>
      <c r="AQ89" s="181" t="s">
        <v>5355</v>
      </c>
      <c r="AR89" s="181" t="s">
        <v>5354</v>
      </c>
      <c r="AS89" s="182">
        <v>44615</v>
      </c>
      <c r="AT89" s="192" t="s">
        <v>1163</v>
      </c>
      <c r="AU89" s="189" t="s">
        <v>17</v>
      </c>
      <c r="AV89" s="189" t="s">
        <v>17</v>
      </c>
      <c r="AW89" s="189" t="s">
        <v>17</v>
      </c>
      <c r="AX89" s="189" t="s">
        <v>17</v>
      </c>
      <c r="AY89" s="189" t="s">
        <v>1157</v>
      </c>
      <c r="AZ89" s="189" t="s">
        <v>17</v>
      </c>
      <c r="BA89" s="190">
        <v>43672</v>
      </c>
      <c r="BB89" s="191" t="s">
        <v>1162</v>
      </c>
      <c r="BC89" s="181" t="s">
        <v>17</v>
      </c>
      <c r="BD89" s="181" t="s">
        <v>17</v>
      </c>
      <c r="BE89" s="181" t="s">
        <v>17</v>
      </c>
      <c r="BF89" s="181" t="s">
        <v>17</v>
      </c>
      <c r="BG89" s="181" t="s">
        <v>1157</v>
      </c>
      <c r="BH89" s="181" t="s">
        <v>17</v>
      </c>
      <c r="BI89" s="182">
        <v>43672</v>
      </c>
      <c r="BJ89" s="192" t="s">
        <v>5358</v>
      </c>
      <c r="BK89" s="192">
        <v>1395</v>
      </c>
      <c r="BL89" s="192" t="s">
        <v>5315</v>
      </c>
      <c r="BM89" s="192" t="s">
        <v>25</v>
      </c>
      <c r="BN89" s="192">
        <v>2</v>
      </c>
      <c r="BO89" s="192" t="s">
        <v>5357</v>
      </c>
      <c r="BP89" s="189" t="s">
        <v>1773</v>
      </c>
      <c r="BQ89" s="193">
        <v>44615</v>
      </c>
      <c r="BR89" s="191" t="s">
        <v>1100</v>
      </c>
      <c r="BS89" s="185" t="s">
        <v>17</v>
      </c>
      <c r="BT89" s="185" t="s">
        <v>17</v>
      </c>
      <c r="BU89" s="185" t="s">
        <v>17</v>
      </c>
      <c r="BV89" s="185" t="s">
        <v>17</v>
      </c>
      <c r="BW89" s="185" t="s">
        <v>1099</v>
      </c>
      <c r="BX89" s="185" t="s">
        <v>17</v>
      </c>
      <c r="BY89" s="182">
        <v>43647</v>
      </c>
      <c r="BZ89" s="192" t="s">
        <v>1103</v>
      </c>
      <c r="CA89" s="192">
        <v>4300</v>
      </c>
      <c r="CB89" s="192" t="s">
        <v>861</v>
      </c>
      <c r="CC89" s="192" t="s">
        <v>25</v>
      </c>
      <c r="CD89" s="192">
        <v>2</v>
      </c>
      <c r="CE89" s="192" t="s">
        <v>1102</v>
      </c>
      <c r="CF89" s="192" t="s">
        <v>1101</v>
      </c>
      <c r="CG89" s="193">
        <v>43647</v>
      </c>
      <c r="CH89" s="191" t="s">
        <v>9166</v>
      </c>
      <c r="CI89" s="192" t="e">
        <v>#N/A</v>
      </c>
      <c r="CJ89" s="192" t="e">
        <v>#N/A</v>
      </c>
      <c r="CK89" s="192" t="e">
        <v>#N/A</v>
      </c>
      <c r="CL89" s="192" t="e">
        <v>#N/A</v>
      </c>
      <c r="CM89" s="192" t="e">
        <v>#N/A</v>
      </c>
      <c r="CN89" s="192" t="e">
        <v>#N/A</v>
      </c>
      <c r="CO89" s="194" t="e">
        <v>#N/A</v>
      </c>
      <c r="CP89" s="192" t="s">
        <v>1109</v>
      </c>
      <c r="CQ89" s="185" t="s">
        <v>17</v>
      </c>
      <c r="CR89" s="185" t="s">
        <v>1106</v>
      </c>
      <c r="CS89" s="185" t="s">
        <v>17</v>
      </c>
      <c r="CT89" s="185" t="s">
        <v>17</v>
      </c>
      <c r="CU89" s="185" t="s">
        <v>1108</v>
      </c>
      <c r="CV89" s="185" t="s">
        <v>1107</v>
      </c>
      <c r="CW89" s="182">
        <v>43647</v>
      </c>
      <c r="CX89" s="192" t="s">
        <v>5362</v>
      </c>
      <c r="CY89" s="189">
        <v>8400000</v>
      </c>
      <c r="CZ89" s="189" t="s">
        <v>5359</v>
      </c>
      <c r="DA89" s="189" t="s">
        <v>25</v>
      </c>
      <c r="DB89" s="189">
        <v>2</v>
      </c>
      <c r="DC89" s="189" t="s">
        <v>5361</v>
      </c>
      <c r="DD89" s="189" t="s">
        <v>5360</v>
      </c>
      <c r="DE89" s="195">
        <v>44615</v>
      </c>
      <c r="DF89" s="191" t="s">
        <v>5363</v>
      </c>
      <c r="DG89" s="181">
        <v>0</v>
      </c>
      <c r="DH89" s="185" t="s">
        <v>5348</v>
      </c>
      <c r="DI89" s="185" t="s">
        <v>25</v>
      </c>
      <c r="DJ89" s="185">
        <v>2</v>
      </c>
      <c r="DK89" s="185" t="s">
        <v>5361</v>
      </c>
      <c r="DL89" s="185" t="s">
        <v>5349</v>
      </c>
      <c r="DM89" s="182">
        <v>44615</v>
      </c>
      <c r="DN89" s="192" t="s">
        <v>5364</v>
      </c>
      <c r="DO89" s="189">
        <v>6211000</v>
      </c>
      <c r="DP89" s="192" t="s">
        <v>5348</v>
      </c>
      <c r="DQ89" s="192" t="s">
        <v>25</v>
      </c>
      <c r="DR89" s="192">
        <v>2</v>
      </c>
      <c r="DS89" s="192" t="s">
        <v>5361</v>
      </c>
      <c r="DT89" s="192" t="s">
        <v>5349</v>
      </c>
      <c r="DU89" s="193">
        <v>44615</v>
      </c>
      <c r="DV89" s="191" t="s">
        <v>5365</v>
      </c>
      <c r="DW89" s="181">
        <v>5964000</v>
      </c>
      <c r="DX89" s="185" t="s">
        <v>5359</v>
      </c>
      <c r="DY89" s="185" t="s">
        <v>25</v>
      </c>
      <c r="DZ89" s="185">
        <v>2</v>
      </c>
      <c r="EA89" s="185" t="s">
        <v>5361</v>
      </c>
      <c r="EB89" s="185" t="s">
        <v>5360</v>
      </c>
      <c r="EC89" s="182">
        <v>44615</v>
      </c>
      <c r="ED89" s="192" t="s">
        <v>5366</v>
      </c>
      <c r="EE89" s="189">
        <v>2352000</v>
      </c>
      <c r="EF89" s="192" t="s">
        <v>5359</v>
      </c>
      <c r="EG89" s="192" t="s">
        <v>25</v>
      </c>
      <c r="EH89" s="192">
        <v>2</v>
      </c>
      <c r="EI89" s="192" t="s">
        <v>5361</v>
      </c>
      <c r="EJ89" s="192" t="s">
        <v>5360</v>
      </c>
      <c r="EK89" s="193">
        <v>44615</v>
      </c>
      <c r="EL89" s="191" t="s">
        <v>5367</v>
      </c>
      <c r="EM89" s="181">
        <v>84000</v>
      </c>
      <c r="EN89" s="185" t="s">
        <v>5359</v>
      </c>
      <c r="EO89" s="185" t="s">
        <v>25</v>
      </c>
      <c r="EP89" s="185">
        <v>2</v>
      </c>
      <c r="EQ89" s="185" t="s">
        <v>5361</v>
      </c>
      <c r="ER89" s="185" t="s">
        <v>5360</v>
      </c>
      <c r="ES89" s="182">
        <v>44615</v>
      </c>
      <c r="ET89" s="192" t="s">
        <v>5343</v>
      </c>
      <c r="EU89" s="192">
        <v>5117</v>
      </c>
      <c r="EV89" s="192" t="s">
        <v>5315</v>
      </c>
      <c r="EW89" s="192" t="s">
        <v>25</v>
      </c>
      <c r="EX89" s="192">
        <v>2</v>
      </c>
      <c r="EY89" s="192" t="s">
        <v>5316</v>
      </c>
      <c r="EZ89" s="192" t="s">
        <v>1773</v>
      </c>
      <c r="FA89" s="193">
        <v>44615</v>
      </c>
      <c r="FB89" s="191" t="s">
        <v>1105</v>
      </c>
      <c r="FC89" s="185">
        <v>4</v>
      </c>
      <c r="FD89" s="185" t="s">
        <v>17</v>
      </c>
      <c r="FE89" s="185" t="s">
        <v>17</v>
      </c>
      <c r="FF89" s="185" t="s">
        <v>17</v>
      </c>
      <c r="FG89" s="185" t="s">
        <v>1104</v>
      </c>
      <c r="FH89" s="185" t="s">
        <v>17</v>
      </c>
      <c r="FI89" s="182">
        <v>43647</v>
      </c>
      <c r="FJ89" s="191" t="s">
        <v>1114</v>
      </c>
      <c r="FK89" s="192" t="s">
        <v>17</v>
      </c>
      <c r="FL89" s="192" t="s">
        <v>17</v>
      </c>
      <c r="FM89" s="192" t="s">
        <v>17</v>
      </c>
      <c r="FN89" s="192" t="s">
        <v>17</v>
      </c>
      <c r="FO89" s="192" t="s">
        <v>1099</v>
      </c>
      <c r="FP89" s="189" t="s">
        <v>17</v>
      </c>
      <c r="FQ89" s="190">
        <v>43647</v>
      </c>
      <c r="FR89" s="191" t="s">
        <v>1118</v>
      </c>
      <c r="FS89" s="185">
        <v>800000</v>
      </c>
      <c r="FT89" s="185" t="s">
        <v>1115</v>
      </c>
      <c r="FU89" s="185" t="s">
        <v>25</v>
      </c>
      <c r="FV89" s="185">
        <v>2</v>
      </c>
      <c r="FW89" s="185" t="s">
        <v>1117</v>
      </c>
      <c r="FX89" s="185" t="s">
        <v>1116</v>
      </c>
      <c r="FY89" s="182">
        <v>43647</v>
      </c>
      <c r="FZ89" s="192" t="s">
        <v>3934</v>
      </c>
      <c r="GA89" s="192">
        <v>1</v>
      </c>
      <c r="GB89" s="192" t="s">
        <v>2484</v>
      </c>
      <c r="GC89" s="192" t="s">
        <v>25</v>
      </c>
      <c r="GD89" s="192">
        <v>2</v>
      </c>
      <c r="GE89" s="192" t="s">
        <v>17</v>
      </c>
      <c r="GF89" s="192" t="s">
        <v>17</v>
      </c>
      <c r="GG89" s="193">
        <v>44498</v>
      </c>
      <c r="GH89" s="191" t="s">
        <v>3940</v>
      </c>
      <c r="GI89" s="185">
        <v>2</v>
      </c>
      <c r="GJ89" s="185" t="s">
        <v>2484</v>
      </c>
      <c r="GK89" s="185" t="s">
        <v>25</v>
      </c>
      <c r="GL89" s="185">
        <v>2</v>
      </c>
      <c r="GM89" s="185" t="s">
        <v>17</v>
      </c>
      <c r="GN89" s="185" t="s">
        <v>17</v>
      </c>
      <c r="GO89" s="182">
        <v>44498</v>
      </c>
      <c r="GP89" s="192" t="s">
        <v>3935</v>
      </c>
      <c r="GQ89" s="192">
        <v>2</v>
      </c>
      <c r="GR89" s="192" t="s">
        <v>2484</v>
      </c>
      <c r="GS89" s="192" t="s">
        <v>25</v>
      </c>
      <c r="GT89" s="192">
        <v>2</v>
      </c>
      <c r="GU89" s="192" t="s">
        <v>17</v>
      </c>
      <c r="GV89" s="192" t="s">
        <v>17</v>
      </c>
      <c r="GW89" s="193">
        <v>44498</v>
      </c>
      <c r="GX89" s="191" t="s">
        <v>3941</v>
      </c>
      <c r="GY89" s="185">
        <v>0</v>
      </c>
      <c r="GZ89" s="185" t="s">
        <v>2484</v>
      </c>
      <c r="HA89" s="185" t="s">
        <v>25</v>
      </c>
      <c r="HB89" s="185">
        <v>2</v>
      </c>
      <c r="HC89" s="185" t="s">
        <v>17</v>
      </c>
      <c r="HD89" s="185" t="s">
        <v>17</v>
      </c>
      <c r="HE89" s="182">
        <v>44498</v>
      </c>
      <c r="HF89" s="192" t="s">
        <v>3933</v>
      </c>
      <c r="HG89" s="192">
        <v>2</v>
      </c>
      <c r="HH89" s="192" t="s">
        <v>2484</v>
      </c>
      <c r="HI89" s="192" t="s">
        <v>25</v>
      </c>
      <c r="HJ89" s="192">
        <v>2</v>
      </c>
      <c r="HK89" s="192" t="s">
        <v>17</v>
      </c>
      <c r="HL89" s="192" t="s">
        <v>17</v>
      </c>
      <c r="HM89" s="193">
        <v>44498</v>
      </c>
      <c r="HN89" s="191" t="s">
        <v>3939</v>
      </c>
      <c r="HO89" s="185">
        <v>2</v>
      </c>
      <c r="HP89" s="185" t="s">
        <v>2484</v>
      </c>
      <c r="HQ89" s="185" t="s">
        <v>25</v>
      </c>
      <c r="HR89" s="185">
        <v>2</v>
      </c>
      <c r="HS89" s="185" t="s">
        <v>17</v>
      </c>
      <c r="HT89" s="185" t="s">
        <v>17</v>
      </c>
      <c r="HU89" s="182">
        <v>44498</v>
      </c>
      <c r="HV89" s="192" t="s">
        <v>3936</v>
      </c>
      <c r="HW89" s="192">
        <v>3</v>
      </c>
      <c r="HX89" s="192" t="s">
        <v>2484</v>
      </c>
      <c r="HY89" s="192" t="s">
        <v>25</v>
      </c>
      <c r="HZ89" s="192">
        <v>2</v>
      </c>
      <c r="IA89" s="192" t="s">
        <v>17</v>
      </c>
      <c r="IB89" s="192" t="s">
        <v>17</v>
      </c>
      <c r="IC89" s="193">
        <v>44498</v>
      </c>
      <c r="ID89" s="191" t="s">
        <v>3938</v>
      </c>
      <c r="IE89" s="185">
        <v>1</v>
      </c>
      <c r="IF89" s="185" t="s">
        <v>2484</v>
      </c>
      <c r="IG89" s="185" t="s">
        <v>25</v>
      </c>
      <c r="IH89" s="185">
        <v>2</v>
      </c>
      <c r="II89" s="185" t="s">
        <v>17</v>
      </c>
      <c r="IJ89" s="185" t="s">
        <v>17</v>
      </c>
      <c r="IK89" s="182">
        <v>44498</v>
      </c>
      <c r="IL89" s="192" t="s">
        <v>3937</v>
      </c>
      <c r="IM89" s="192">
        <v>3</v>
      </c>
      <c r="IN89" s="192" t="s">
        <v>2484</v>
      </c>
      <c r="IO89" s="192" t="s">
        <v>25</v>
      </c>
      <c r="IP89" s="192">
        <v>2</v>
      </c>
      <c r="IQ89" s="192" t="s">
        <v>17</v>
      </c>
      <c r="IR89" s="192" t="s">
        <v>17</v>
      </c>
      <c r="IS89" s="193">
        <v>44498</v>
      </c>
    </row>
    <row r="90" spans="1:253" s="187" customFormat="1" ht="13" customHeight="1" x14ac:dyDescent="0.25">
      <c r="A90" s="187" t="s">
        <v>1379</v>
      </c>
      <c r="B90" s="187" t="s">
        <v>8679</v>
      </c>
      <c r="C90" s="187" t="s">
        <v>1380</v>
      </c>
      <c r="D90" s="187" t="s">
        <v>1098</v>
      </c>
      <c r="E90" s="187" t="s">
        <v>8136</v>
      </c>
      <c r="F90" s="187" t="s">
        <v>5340</v>
      </c>
      <c r="G90" s="180">
        <v>206140000</v>
      </c>
      <c r="H90" s="181" t="s">
        <v>5302</v>
      </c>
      <c r="I90" s="181" t="s">
        <v>25</v>
      </c>
      <c r="J90" s="181">
        <v>2</v>
      </c>
      <c r="K90" s="181" t="s">
        <v>1916</v>
      </c>
      <c r="L90" s="181" t="s">
        <v>5303</v>
      </c>
      <c r="M90" s="182">
        <v>44615</v>
      </c>
      <c r="N90" s="191" t="s">
        <v>1582</v>
      </c>
      <c r="O90" s="183">
        <v>237708</v>
      </c>
      <c r="P90" s="183" t="s">
        <v>1579</v>
      </c>
      <c r="Q90" s="183" t="s">
        <v>25</v>
      </c>
      <c r="R90" s="183">
        <v>2</v>
      </c>
      <c r="S90" s="183" t="s">
        <v>1581</v>
      </c>
      <c r="T90" s="183" t="s">
        <v>1580</v>
      </c>
      <c r="U90" s="184">
        <v>43949</v>
      </c>
      <c r="V90" s="191" t="s">
        <v>2736</v>
      </c>
      <c r="W90" s="181">
        <v>35593000</v>
      </c>
      <c r="X90" s="181" t="s">
        <v>2732</v>
      </c>
      <c r="Y90" s="181" t="s">
        <v>25</v>
      </c>
      <c r="Z90" s="181">
        <v>2</v>
      </c>
      <c r="AA90" s="181" t="s">
        <v>2735</v>
      </c>
      <c r="AB90" s="181" t="s">
        <v>2620</v>
      </c>
      <c r="AC90" s="182">
        <v>44418</v>
      </c>
      <c r="AD90" s="191" t="s">
        <v>4348</v>
      </c>
      <c r="AE90" s="189">
        <v>3679000</v>
      </c>
      <c r="AF90" s="189" t="s">
        <v>4332</v>
      </c>
      <c r="AG90" s="189" t="s">
        <v>22</v>
      </c>
      <c r="AH90" s="189">
        <v>3</v>
      </c>
      <c r="AI90" s="189" t="s">
        <v>4347</v>
      </c>
      <c r="AJ90" s="189" t="s">
        <v>4333</v>
      </c>
      <c r="AK90" s="190">
        <v>44526</v>
      </c>
      <c r="AL90" s="191" t="s">
        <v>4352</v>
      </c>
      <c r="AM90" s="181">
        <v>485000</v>
      </c>
      <c r="AN90" s="181" t="s">
        <v>4349</v>
      </c>
      <c r="AO90" s="181" t="s">
        <v>22</v>
      </c>
      <c r="AP90" s="181">
        <v>3</v>
      </c>
      <c r="AQ90" s="181" t="s">
        <v>4351</v>
      </c>
      <c r="AR90" s="181" t="s">
        <v>4350</v>
      </c>
      <c r="AS90" s="182">
        <v>44526</v>
      </c>
      <c r="AT90" s="192" t="s">
        <v>1394</v>
      </c>
      <c r="AU90" s="189" t="s">
        <v>17</v>
      </c>
      <c r="AV90" s="189" t="s">
        <v>17</v>
      </c>
      <c r="AW90" s="189" t="s">
        <v>17</v>
      </c>
      <c r="AX90" s="189" t="s">
        <v>17</v>
      </c>
      <c r="AY90" s="189" t="s">
        <v>1157</v>
      </c>
      <c r="AZ90" s="189" t="s">
        <v>17</v>
      </c>
      <c r="BA90" s="190">
        <v>43815</v>
      </c>
      <c r="BB90" s="191" t="s">
        <v>1393</v>
      </c>
      <c r="BC90" s="181" t="s">
        <v>17</v>
      </c>
      <c r="BD90" s="181" t="s">
        <v>17</v>
      </c>
      <c r="BE90" s="181" t="s">
        <v>17</v>
      </c>
      <c r="BF90" s="181" t="s">
        <v>17</v>
      </c>
      <c r="BG90" s="181" t="s">
        <v>1157</v>
      </c>
      <c r="BH90" s="181" t="s">
        <v>17</v>
      </c>
      <c r="BI90" s="182">
        <v>43815</v>
      </c>
      <c r="BJ90" s="192" t="s">
        <v>5336</v>
      </c>
      <c r="BK90" s="192">
        <v>471</v>
      </c>
      <c r="BL90" s="192" t="s">
        <v>5315</v>
      </c>
      <c r="BM90" s="192" t="s">
        <v>22</v>
      </c>
      <c r="BN90" s="192">
        <v>3</v>
      </c>
      <c r="BO90" s="192" t="s">
        <v>5335</v>
      </c>
      <c r="BP90" s="189" t="s">
        <v>1773</v>
      </c>
      <c r="BQ90" s="193">
        <v>44615</v>
      </c>
      <c r="BR90" s="191" t="s">
        <v>1384</v>
      </c>
      <c r="BS90" s="185">
        <v>500</v>
      </c>
      <c r="BT90" s="185" t="s">
        <v>1381</v>
      </c>
      <c r="BU90" s="185" t="s">
        <v>22</v>
      </c>
      <c r="BV90" s="185">
        <v>3</v>
      </c>
      <c r="BW90" s="185" t="s">
        <v>1383</v>
      </c>
      <c r="BX90" s="185" t="s">
        <v>1382</v>
      </c>
      <c r="BY90" s="182">
        <v>43815</v>
      </c>
      <c r="BZ90" s="192" t="s">
        <v>1386</v>
      </c>
      <c r="CA90" s="192">
        <v>10500</v>
      </c>
      <c r="CB90" s="192" t="s">
        <v>1385</v>
      </c>
      <c r="CC90" s="192" t="s">
        <v>22</v>
      </c>
      <c r="CD90" s="192">
        <v>3</v>
      </c>
      <c r="CE90" s="192" t="s">
        <v>1383</v>
      </c>
      <c r="CF90" s="192" t="s">
        <v>1382</v>
      </c>
      <c r="CG90" s="193">
        <v>43815</v>
      </c>
      <c r="CH90" s="191" t="s">
        <v>9167</v>
      </c>
      <c r="CI90" s="192" t="e">
        <v>#N/A</v>
      </c>
      <c r="CJ90" s="192" t="e">
        <v>#N/A</v>
      </c>
      <c r="CK90" s="192" t="e">
        <v>#N/A</v>
      </c>
      <c r="CL90" s="192" t="e">
        <v>#N/A</v>
      </c>
      <c r="CM90" s="192" t="e">
        <v>#N/A</v>
      </c>
      <c r="CN90" s="192" t="e">
        <v>#N/A</v>
      </c>
      <c r="CO90" s="194" t="e">
        <v>#N/A</v>
      </c>
      <c r="CP90" s="192" t="s">
        <v>1392</v>
      </c>
      <c r="CQ90" s="185">
        <v>49</v>
      </c>
      <c r="CR90" s="185" t="s">
        <v>1389</v>
      </c>
      <c r="CS90" s="185" t="s">
        <v>22</v>
      </c>
      <c r="CT90" s="185">
        <v>3</v>
      </c>
      <c r="CU90" s="185" t="s">
        <v>1391</v>
      </c>
      <c r="CV90" s="185" t="s">
        <v>1390</v>
      </c>
      <c r="CW90" s="182">
        <v>43815</v>
      </c>
      <c r="CX90" s="192" t="s">
        <v>4354</v>
      </c>
      <c r="CY90" s="189">
        <v>3679000</v>
      </c>
      <c r="CZ90" s="189" t="s">
        <v>4332</v>
      </c>
      <c r="DA90" s="189" t="s">
        <v>22</v>
      </c>
      <c r="DB90" s="189">
        <v>3</v>
      </c>
      <c r="DC90" s="189" t="s">
        <v>4353</v>
      </c>
      <c r="DD90" s="189" t="s">
        <v>4333</v>
      </c>
      <c r="DE90" s="195">
        <v>44526</v>
      </c>
      <c r="DF90" s="191" t="s">
        <v>4355</v>
      </c>
      <c r="DG90" s="181">
        <v>31914000</v>
      </c>
      <c r="DH90" s="185" t="s">
        <v>4332</v>
      </c>
      <c r="DI90" s="185" t="s">
        <v>22</v>
      </c>
      <c r="DJ90" s="185">
        <v>3</v>
      </c>
      <c r="DK90" s="185" t="s">
        <v>4353</v>
      </c>
      <c r="DL90" s="185" t="s">
        <v>4333</v>
      </c>
      <c r="DM90" s="182">
        <v>44526</v>
      </c>
      <c r="DN90" s="192" t="s">
        <v>4356</v>
      </c>
      <c r="DO90" s="189">
        <v>0</v>
      </c>
      <c r="DP90" s="192" t="s">
        <v>4332</v>
      </c>
      <c r="DQ90" s="192" t="s">
        <v>22</v>
      </c>
      <c r="DR90" s="192">
        <v>3</v>
      </c>
      <c r="DS90" s="192" t="s">
        <v>4353</v>
      </c>
      <c r="DT90" s="192" t="s">
        <v>4333</v>
      </c>
      <c r="DU90" s="193">
        <v>44526</v>
      </c>
      <c r="DV90" s="191" t="s">
        <v>4357</v>
      </c>
      <c r="DW90" s="181">
        <v>3679000</v>
      </c>
      <c r="DX90" s="185" t="s">
        <v>4332</v>
      </c>
      <c r="DY90" s="185" t="s">
        <v>22</v>
      </c>
      <c r="DZ90" s="185">
        <v>3</v>
      </c>
      <c r="EA90" s="185" t="s">
        <v>4353</v>
      </c>
      <c r="EB90" s="185" t="s">
        <v>4333</v>
      </c>
      <c r="EC90" s="182">
        <v>44526</v>
      </c>
      <c r="ED90" s="192" t="s">
        <v>4358</v>
      </c>
      <c r="EE90" s="189">
        <v>0</v>
      </c>
      <c r="EF90" s="192" t="s">
        <v>17</v>
      </c>
      <c r="EG90" s="192" t="s">
        <v>22</v>
      </c>
      <c r="EH90" s="192">
        <v>3</v>
      </c>
      <c r="EI90" s="192" t="s">
        <v>4353</v>
      </c>
      <c r="EJ90" s="192" t="s">
        <v>17</v>
      </c>
      <c r="EK90" s="193">
        <v>44526</v>
      </c>
      <c r="EL90" s="191" t="s">
        <v>4359</v>
      </c>
      <c r="EM90" s="181">
        <v>0</v>
      </c>
      <c r="EN90" s="185" t="s">
        <v>17</v>
      </c>
      <c r="EO90" s="185" t="s">
        <v>22</v>
      </c>
      <c r="EP90" s="185">
        <v>3</v>
      </c>
      <c r="EQ90" s="185" t="s">
        <v>4353</v>
      </c>
      <c r="ER90" s="185" t="s">
        <v>17</v>
      </c>
      <c r="ES90" s="182">
        <v>44526</v>
      </c>
      <c r="ET90" s="192" t="s">
        <v>5344</v>
      </c>
      <c r="EU90" s="192">
        <v>5117</v>
      </c>
      <c r="EV90" s="192" t="s">
        <v>5315</v>
      </c>
      <c r="EW90" s="192" t="s">
        <v>25</v>
      </c>
      <c r="EX90" s="192">
        <v>2</v>
      </c>
      <c r="EY90" s="192" t="s">
        <v>5316</v>
      </c>
      <c r="EZ90" s="192" t="s">
        <v>1773</v>
      </c>
      <c r="FA90" s="193">
        <v>44615</v>
      </c>
      <c r="FB90" s="191" t="s">
        <v>1388</v>
      </c>
      <c r="FC90" s="185">
        <v>5</v>
      </c>
      <c r="FD90" s="185" t="s">
        <v>17</v>
      </c>
      <c r="FE90" s="185" t="s">
        <v>50</v>
      </c>
      <c r="FF90" s="185">
        <v>1</v>
      </c>
      <c r="FG90" s="185" t="s">
        <v>1387</v>
      </c>
      <c r="FH90" s="185" t="s">
        <v>17</v>
      </c>
      <c r="FI90" s="182">
        <v>43815</v>
      </c>
      <c r="FJ90" s="191" t="s">
        <v>1415</v>
      </c>
      <c r="FK90" s="192" t="s">
        <v>17</v>
      </c>
      <c r="FL90" s="192" t="s">
        <v>17</v>
      </c>
      <c r="FM90" s="192" t="s">
        <v>17</v>
      </c>
      <c r="FN90" s="192" t="s">
        <v>17</v>
      </c>
      <c r="FO90" s="192" t="s">
        <v>17</v>
      </c>
      <c r="FP90" s="189" t="s">
        <v>17</v>
      </c>
      <c r="FQ90" s="190">
        <v>43818</v>
      </c>
      <c r="FR90" s="191" t="s">
        <v>1416</v>
      </c>
      <c r="FS90" s="185" t="s">
        <v>17</v>
      </c>
      <c r="FT90" s="185" t="s">
        <v>17</v>
      </c>
      <c r="FU90" s="185" t="s">
        <v>17</v>
      </c>
      <c r="FV90" s="185" t="s">
        <v>17</v>
      </c>
      <c r="FW90" s="185" t="s">
        <v>17</v>
      </c>
      <c r="FX90" s="185" t="s">
        <v>17</v>
      </c>
      <c r="FY90" s="182">
        <v>43818</v>
      </c>
      <c r="FZ90" s="192" t="s">
        <v>3943</v>
      </c>
      <c r="GA90" s="192">
        <v>0</v>
      </c>
      <c r="GB90" s="192" t="s">
        <v>2484</v>
      </c>
      <c r="GC90" s="192" t="s">
        <v>25</v>
      </c>
      <c r="GD90" s="192">
        <v>2</v>
      </c>
      <c r="GE90" s="192" t="s">
        <v>17</v>
      </c>
      <c r="GF90" s="192" t="s">
        <v>17</v>
      </c>
      <c r="GG90" s="193">
        <v>44498</v>
      </c>
      <c r="GH90" s="191" t="s">
        <v>3949</v>
      </c>
      <c r="GI90" s="185">
        <v>3</v>
      </c>
      <c r="GJ90" s="185" t="s">
        <v>2484</v>
      </c>
      <c r="GK90" s="185" t="s">
        <v>25</v>
      </c>
      <c r="GL90" s="185">
        <v>2</v>
      </c>
      <c r="GM90" s="185" t="s">
        <v>17</v>
      </c>
      <c r="GN90" s="185" t="s">
        <v>17</v>
      </c>
      <c r="GO90" s="182">
        <v>44498</v>
      </c>
      <c r="GP90" s="192" t="s">
        <v>3944</v>
      </c>
      <c r="GQ90" s="192">
        <v>0</v>
      </c>
      <c r="GR90" s="192" t="s">
        <v>2484</v>
      </c>
      <c r="GS90" s="192" t="s">
        <v>25</v>
      </c>
      <c r="GT90" s="192">
        <v>2</v>
      </c>
      <c r="GU90" s="192" t="s">
        <v>17</v>
      </c>
      <c r="GV90" s="192" t="s">
        <v>17</v>
      </c>
      <c r="GW90" s="193">
        <v>44498</v>
      </c>
      <c r="GX90" s="191" t="s">
        <v>3950</v>
      </c>
      <c r="GY90" s="185">
        <v>0</v>
      </c>
      <c r="GZ90" s="185" t="s">
        <v>2484</v>
      </c>
      <c r="HA90" s="185" t="s">
        <v>25</v>
      </c>
      <c r="HB90" s="185">
        <v>2</v>
      </c>
      <c r="HC90" s="185" t="s">
        <v>17</v>
      </c>
      <c r="HD90" s="185" t="s">
        <v>17</v>
      </c>
      <c r="HE90" s="182">
        <v>44498</v>
      </c>
      <c r="HF90" s="192" t="s">
        <v>3942</v>
      </c>
      <c r="HG90" s="192">
        <v>2</v>
      </c>
      <c r="HH90" s="192" t="s">
        <v>2484</v>
      </c>
      <c r="HI90" s="192" t="s">
        <v>25</v>
      </c>
      <c r="HJ90" s="192">
        <v>2</v>
      </c>
      <c r="HK90" s="192" t="s">
        <v>17</v>
      </c>
      <c r="HL90" s="192" t="s">
        <v>17</v>
      </c>
      <c r="HM90" s="193">
        <v>44498</v>
      </c>
      <c r="HN90" s="191" t="s">
        <v>3948</v>
      </c>
      <c r="HO90" s="185">
        <v>2</v>
      </c>
      <c r="HP90" s="185" t="s">
        <v>2484</v>
      </c>
      <c r="HQ90" s="185" t="s">
        <v>25</v>
      </c>
      <c r="HR90" s="185">
        <v>2</v>
      </c>
      <c r="HS90" s="185" t="s">
        <v>17</v>
      </c>
      <c r="HT90" s="185" t="s">
        <v>17</v>
      </c>
      <c r="HU90" s="182">
        <v>44498</v>
      </c>
      <c r="HV90" s="192" t="s">
        <v>3945</v>
      </c>
      <c r="HW90" s="192">
        <v>2</v>
      </c>
      <c r="HX90" s="192" t="s">
        <v>2484</v>
      </c>
      <c r="HY90" s="192" t="s">
        <v>25</v>
      </c>
      <c r="HZ90" s="192">
        <v>2</v>
      </c>
      <c r="IA90" s="192" t="s">
        <v>17</v>
      </c>
      <c r="IB90" s="192" t="s">
        <v>17</v>
      </c>
      <c r="IC90" s="193">
        <v>44498</v>
      </c>
      <c r="ID90" s="191" t="s">
        <v>3947</v>
      </c>
      <c r="IE90" s="185">
        <v>1</v>
      </c>
      <c r="IF90" s="185" t="s">
        <v>2484</v>
      </c>
      <c r="IG90" s="185" t="s">
        <v>25</v>
      </c>
      <c r="IH90" s="185">
        <v>2</v>
      </c>
      <c r="II90" s="185" t="s">
        <v>17</v>
      </c>
      <c r="IJ90" s="185" t="s">
        <v>17</v>
      </c>
      <c r="IK90" s="182">
        <v>44498</v>
      </c>
      <c r="IL90" s="192" t="s">
        <v>3946</v>
      </c>
      <c r="IM90" s="192">
        <v>3</v>
      </c>
      <c r="IN90" s="192" t="s">
        <v>2484</v>
      </c>
      <c r="IO90" s="192" t="s">
        <v>25</v>
      </c>
      <c r="IP90" s="192">
        <v>2</v>
      </c>
      <c r="IQ90" s="192" t="s">
        <v>17</v>
      </c>
      <c r="IR90" s="192" t="s">
        <v>17</v>
      </c>
      <c r="IS90" s="193">
        <v>44498</v>
      </c>
    </row>
    <row r="91" spans="1:253" s="187" customFormat="1" ht="13" customHeight="1" x14ac:dyDescent="0.25">
      <c r="A91" s="187" t="s">
        <v>1420</v>
      </c>
      <c r="B91" s="187" t="s">
        <v>8521</v>
      </c>
      <c r="C91" s="187" t="s">
        <v>1421</v>
      </c>
      <c r="D91" s="187" t="s">
        <v>1098</v>
      </c>
      <c r="E91" s="187" t="s">
        <v>8136</v>
      </c>
      <c r="F91" s="187" t="s">
        <v>5337</v>
      </c>
      <c r="G91" s="180">
        <v>206140000</v>
      </c>
      <c r="H91" s="181" t="s">
        <v>5302</v>
      </c>
      <c r="I91" s="181" t="s">
        <v>25</v>
      </c>
      <c r="J91" s="181">
        <v>2</v>
      </c>
      <c r="K91" s="181" t="s">
        <v>1916</v>
      </c>
      <c r="L91" s="181" t="s">
        <v>5303</v>
      </c>
      <c r="M91" s="182">
        <v>44615</v>
      </c>
      <c r="N91" s="191" t="s">
        <v>2618</v>
      </c>
      <c r="O91" s="183">
        <v>108688</v>
      </c>
      <c r="P91" s="183" t="s">
        <v>2615</v>
      </c>
      <c r="Q91" s="183" t="s">
        <v>25</v>
      </c>
      <c r="R91" s="183">
        <v>2</v>
      </c>
      <c r="S91" s="183" t="s">
        <v>2617</v>
      </c>
      <c r="T91" s="183" t="s">
        <v>2616</v>
      </c>
      <c r="U91" s="184">
        <v>44376</v>
      </c>
      <c r="V91" s="191" t="s">
        <v>2622</v>
      </c>
      <c r="W91" s="181">
        <v>12675000</v>
      </c>
      <c r="X91" s="181" t="s">
        <v>2619</v>
      </c>
      <c r="Y91" s="181" t="s">
        <v>25</v>
      </c>
      <c r="Z91" s="181">
        <v>2</v>
      </c>
      <c r="AA91" s="181" t="s">
        <v>2621</v>
      </c>
      <c r="AB91" s="181" t="s">
        <v>2620</v>
      </c>
      <c r="AC91" s="182">
        <v>44376</v>
      </c>
      <c r="AD91" s="191" t="s">
        <v>4323</v>
      </c>
      <c r="AE91" s="189">
        <v>69000</v>
      </c>
      <c r="AF91" s="189" t="s">
        <v>4320</v>
      </c>
      <c r="AG91" s="189" t="s">
        <v>25</v>
      </c>
      <c r="AH91" s="189">
        <v>2</v>
      </c>
      <c r="AI91" s="189" t="s">
        <v>4322</v>
      </c>
      <c r="AJ91" s="189" t="s">
        <v>4321</v>
      </c>
      <c r="AK91" s="190">
        <v>44526</v>
      </c>
      <c r="AL91" s="191" t="s">
        <v>4331</v>
      </c>
      <c r="AM91" s="181">
        <v>69000</v>
      </c>
      <c r="AN91" s="181" t="s">
        <v>4320</v>
      </c>
      <c r="AO91" s="181" t="s">
        <v>25</v>
      </c>
      <c r="AP91" s="181">
        <v>2</v>
      </c>
      <c r="AQ91" s="181" t="s">
        <v>4322</v>
      </c>
      <c r="AR91" s="181" t="s">
        <v>4321</v>
      </c>
      <c r="AS91" s="182">
        <v>44526</v>
      </c>
      <c r="AT91" s="192" t="s">
        <v>1426</v>
      </c>
      <c r="AU91" s="189" t="s">
        <v>17</v>
      </c>
      <c r="AV91" s="189" t="s">
        <v>17</v>
      </c>
      <c r="AW91" s="189" t="s">
        <v>17</v>
      </c>
      <c r="AX91" s="189" t="s">
        <v>17</v>
      </c>
      <c r="AY91" s="189" t="s">
        <v>17</v>
      </c>
      <c r="AZ91" s="189" t="s">
        <v>17</v>
      </c>
      <c r="BA91" s="190">
        <v>43840</v>
      </c>
      <c r="BB91" s="191" t="s">
        <v>1425</v>
      </c>
      <c r="BC91" s="181" t="s">
        <v>17</v>
      </c>
      <c r="BD91" s="181" t="s">
        <v>17</v>
      </c>
      <c r="BE91" s="181" t="s">
        <v>17</v>
      </c>
      <c r="BF91" s="181" t="s">
        <v>17</v>
      </c>
      <c r="BG91" s="181" t="s">
        <v>17</v>
      </c>
      <c r="BH91" s="181" t="s">
        <v>17</v>
      </c>
      <c r="BI91" s="182">
        <v>43840</v>
      </c>
      <c r="BJ91" s="192" t="s">
        <v>2624</v>
      </c>
      <c r="BK91" s="192">
        <v>0</v>
      </c>
      <c r="BL91" s="192" t="s">
        <v>17</v>
      </c>
      <c r="BM91" s="192" t="s">
        <v>17</v>
      </c>
      <c r="BN91" s="192" t="s">
        <v>17</v>
      </c>
      <c r="BO91" s="192" t="s">
        <v>2623</v>
      </c>
      <c r="BP91" s="189" t="s">
        <v>17</v>
      </c>
      <c r="BQ91" s="193">
        <v>44376</v>
      </c>
      <c r="BR91" s="191" t="s">
        <v>1422</v>
      </c>
      <c r="BS91" s="185" t="s">
        <v>17</v>
      </c>
      <c r="BT91" s="185" t="s">
        <v>17</v>
      </c>
      <c r="BU91" s="185" t="s">
        <v>17</v>
      </c>
      <c r="BV91" s="185" t="s">
        <v>17</v>
      </c>
      <c r="BW91" s="185" t="s">
        <v>17</v>
      </c>
      <c r="BX91" s="185" t="s">
        <v>1196</v>
      </c>
      <c r="BY91" s="182">
        <v>43840</v>
      </c>
      <c r="BZ91" s="192" t="s">
        <v>1423</v>
      </c>
      <c r="CA91" s="192" t="s">
        <v>17</v>
      </c>
      <c r="CB91" s="192" t="s">
        <v>17</v>
      </c>
      <c r="CC91" s="192" t="s">
        <v>17</v>
      </c>
      <c r="CD91" s="192" t="s">
        <v>17</v>
      </c>
      <c r="CE91" s="192" t="s">
        <v>17</v>
      </c>
      <c r="CF91" s="192" t="s">
        <v>1196</v>
      </c>
      <c r="CG91" s="193">
        <v>43840</v>
      </c>
      <c r="CH91" s="191" t="s">
        <v>9168</v>
      </c>
      <c r="CI91" s="192" t="e">
        <v>#N/A</v>
      </c>
      <c r="CJ91" s="192" t="e">
        <v>#N/A</v>
      </c>
      <c r="CK91" s="192" t="e">
        <v>#N/A</v>
      </c>
      <c r="CL91" s="192" t="e">
        <v>#N/A</v>
      </c>
      <c r="CM91" s="192" t="e">
        <v>#N/A</v>
      </c>
      <c r="CN91" s="192" t="e">
        <v>#N/A</v>
      </c>
      <c r="CO91" s="194" t="e">
        <v>#N/A</v>
      </c>
      <c r="CP91" s="192" t="s">
        <v>1424</v>
      </c>
      <c r="CQ91" s="185" t="s">
        <v>17</v>
      </c>
      <c r="CR91" s="185" t="s">
        <v>17</v>
      </c>
      <c r="CS91" s="185" t="s">
        <v>17</v>
      </c>
      <c r="CT91" s="185" t="s">
        <v>17</v>
      </c>
      <c r="CU91" s="185" t="s">
        <v>17</v>
      </c>
      <c r="CV91" s="185" t="s">
        <v>1196</v>
      </c>
      <c r="CW91" s="182">
        <v>43840</v>
      </c>
      <c r="CX91" s="192" t="s">
        <v>4325</v>
      </c>
      <c r="CY91" s="189">
        <v>69000</v>
      </c>
      <c r="CZ91" s="189" t="s">
        <v>4320</v>
      </c>
      <c r="DA91" s="189" t="s">
        <v>25</v>
      </c>
      <c r="DB91" s="189">
        <v>2</v>
      </c>
      <c r="DC91" s="189" t="s">
        <v>4324</v>
      </c>
      <c r="DD91" s="189" t="s">
        <v>4321</v>
      </c>
      <c r="DE91" s="195">
        <v>44526</v>
      </c>
      <c r="DF91" s="191" t="s">
        <v>4326</v>
      </c>
      <c r="DG91" s="181">
        <v>12606000</v>
      </c>
      <c r="DH91" s="185" t="s">
        <v>4320</v>
      </c>
      <c r="DI91" s="185" t="s">
        <v>25</v>
      </c>
      <c r="DJ91" s="185">
        <v>2</v>
      </c>
      <c r="DK91" s="185" t="s">
        <v>4324</v>
      </c>
      <c r="DL91" s="185" t="s">
        <v>4321</v>
      </c>
      <c r="DM91" s="182">
        <v>44526</v>
      </c>
      <c r="DN91" s="192" t="s">
        <v>4327</v>
      </c>
      <c r="DO91" s="189">
        <v>0</v>
      </c>
      <c r="DP91" s="192" t="s">
        <v>4320</v>
      </c>
      <c r="DQ91" s="192" t="s">
        <v>25</v>
      </c>
      <c r="DR91" s="192">
        <v>2</v>
      </c>
      <c r="DS91" s="192" t="s">
        <v>4324</v>
      </c>
      <c r="DT91" s="192" t="s">
        <v>4321</v>
      </c>
      <c r="DU91" s="193">
        <v>44526</v>
      </c>
      <c r="DV91" s="191" t="s">
        <v>4328</v>
      </c>
      <c r="DW91" s="181">
        <v>69000</v>
      </c>
      <c r="DX91" s="185" t="s">
        <v>4320</v>
      </c>
      <c r="DY91" s="185" t="s">
        <v>25</v>
      </c>
      <c r="DZ91" s="185">
        <v>2</v>
      </c>
      <c r="EA91" s="185" t="s">
        <v>4324</v>
      </c>
      <c r="EB91" s="185" t="s">
        <v>4321</v>
      </c>
      <c r="EC91" s="182">
        <v>44526</v>
      </c>
      <c r="ED91" s="192" t="s">
        <v>4329</v>
      </c>
      <c r="EE91" s="189">
        <v>0</v>
      </c>
      <c r="EF91" s="192" t="s">
        <v>17</v>
      </c>
      <c r="EG91" s="192" t="s">
        <v>25</v>
      </c>
      <c r="EH91" s="192">
        <v>2</v>
      </c>
      <c r="EI91" s="192" t="s">
        <v>4324</v>
      </c>
      <c r="EJ91" s="192" t="s">
        <v>17</v>
      </c>
      <c r="EK91" s="193">
        <v>44526</v>
      </c>
      <c r="EL91" s="191" t="s">
        <v>4330</v>
      </c>
      <c r="EM91" s="181">
        <v>0</v>
      </c>
      <c r="EN91" s="185" t="s">
        <v>17</v>
      </c>
      <c r="EO91" s="185" t="s">
        <v>25</v>
      </c>
      <c r="EP91" s="185">
        <v>2</v>
      </c>
      <c r="EQ91" s="185" t="s">
        <v>4324</v>
      </c>
      <c r="ER91" s="185" t="s">
        <v>17</v>
      </c>
      <c r="ES91" s="182">
        <v>44526</v>
      </c>
      <c r="ET91" s="192" t="s">
        <v>5345</v>
      </c>
      <c r="EU91" s="192">
        <v>5117</v>
      </c>
      <c r="EV91" s="192" t="s">
        <v>5315</v>
      </c>
      <c r="EW91" s="192" t="s">
        <v>25</v>
      </c>
      <c r="EX91" s="192">
        <v>2</v>
      </c>
      <c r="EY91" s="192" t="s">
        <v>5316</v>
      </c>
      <c r="EZ91" s="192" t="s">
        <v>1773</v>
      </c>
      <c r="FA91" s="193">
        <v>44615</v>
      </c>
      <c r="FB91" s="191" t="s">
        <v>1432</v>
      </c>
      <c r="FC91" s="185">
        <v>2139</v>
      </c>
      <c r="FD91" s="185" t="s">
        <v>1429</v>
      </c>
      <c r="FE91" s="185" t="s">
        <v>25</v>
      </c>
      <c r="FF91" s="185">
        <v>2</v>
      </c>
      <c r="FG91" s="185" t="s">
        <v>1431</v>
      </c>
      <c r="FH91" s="185" t="s">
        <v>1430</v>
      </c>
      <c r="FI91" s="182">
        <v>43859</v>
      </c>
      <c r="FJ91" s="191" t="s">
        <v>1427</v>
      </c>
      <c r="FK91" s="192" t="s">
        <v>17</v>
      </c>
      <c r="FL91" s="192" t="s">
        <v>17</v>
      </c>
      <c r="FM91" s="192" t="s">
        <v>17</v>
      </c>
      <c r="FN91" s="192" t="s">
        <v>17</v>
      </c>
      <c r="FO91" s="192" t="s">
        <v>17</v>
      </c>
      <c r="FP91" s="189" t="s">
        <v>17</v>
      </c>
      <c r="FQ91" s="190">
        <v>43840</v>
      </c>
      <c r="FR91" s="191" t="s">
        <v>1428</v>
      </c>
      <c r="FS91" s="185" t="s">
        <v>17</v>
      </c>
      <c r="FT91" s="185" t="s">
        <v>17</v>
      </c>
      <c r="FU91" s="185" t="s">
        <v>17</v>
      </c>
      <c r="FV91" s="185" t="s">
        <v>17</v>
      </c>
      <c r="FW91" s="185" t="s">
        <v>17</v>
      </c>
      <c r="FX91" s="185" t="s">
        <v>17</v>
      </c>
      <c r="FY91" s="182">
        <v>43840</v>
      </c>
      <c r="FZ91" s="192" t="s">
        <v>3952</v>
      </c>
      <c r="GA91" s="192">
        <v>0</v>
      </c>
      <c r="GB91" s="192" t="s">
        <v>2484</v>
      </c>
      <c r="GC91" s="192" t="s">
        <v>25</v>
      </c>
      <c r="GD91" s="192">
        <v>2</v>
      </c>
      <c r="GE91" s="192" t="s">
        <v>17</v>
      </c>
      <c r="GF91" s="192" t="s">
        <v>17</v>
      </c>
      <c r="GG91" s="193">
        <v>44498</v>
      </c>
      <c r="GH91" s="191" t="s">
        <v>3958</v>
      </c>
      <c r="GI91" s="185">
        <v>2</v>
      </c>
      <c r="GJ91" s="185" t="s">
        <v>2484</v>
      </c>
      <c r="GK91" s="185" t="s">
        <v>25</v>
      </c>
      <c r="GL91" s="185">
        <v>2</v>
      </c>
      <c r="GM91" s="185" t="s">
        <v>17</v>
      </c>
      <c r="GN91" s="185" t="s">
        <v>17</v>
      </c>
      <c r="GO91" s="182">
        <v>44498</v>
      </c>
      <c r="GP91" s="192" t="s">
        <v>3953</v>
      </c>
      <c r="GQ91" s="192">
        <v>0</v>
      </c>
      <c r="GR91" s="192" t="s">
        <v>2484</v>
      </c>
      <c r="GS91" s="192" t="s">
        <v>25</v>
      </c>
      <c r="GT91" s="192">
        <v>2</v>
      </c>
      <c r="GU91" s="192" t="s">
        <v>17</v>
      </c>
      <c r="GV91" s="192" t="s">
        <v>17</v>
      </c>
      <c r="GW91" s="193">
        <v>44498</v>
      </c>
      <c r="GX91" s="191" t="s">
        <v>3959</v>
      </c>
      <c r="GY91" s="185">
        <v>0</v>
      </c>
      <c r="GZ91" s="185" t="s">
        <v>2484</v>
      </c>
      <c r="HA91" s="185" t="s">
        <v>25</v>
      </c>
      <c r="HB91" s="185">
        <v>2</v>
      </c>
      <c r="HC91" s="185" t="s">
        <v>17</v>
      </c>
      <c r="HD91" s="185" t="s">
        <v>17</v>
      </c>
      <c r="HE91" s="182">
        <v>44498</v>
      </c>
      <c r="HF91" s="192" t="s">
        <v>3951</v>
      </c>
      <c r="HG91" s="192">
        <v>0</v>
      </c>
      <c r="HH91" s="192" t="s">
        <v>2484</v>
      </c>
      <c r="HI91" s="192" t="s">
        <v>25</v>
      </c>
      <c r="HJ91" s="192">
        <v>2</v>
      </c>
      <c r="HK91" s="192" t="s">
        <v>17</v>
      </c>
      <c r="HL91" s="192" t="s">
        <v>17</v>
      </c>
      <c r="HM91" s="193">
        <v>44498</v>
      </c>
      <c r="HN91" s="191" t="s">
        <v>3957</v>
      </c>
      <c r="HO91" s="185">
        <v>1</v>
      </c>
      <c r="HP91" s="185" t="s">
        <v>2484</v>
      </c>
      <c r="HQ91" s="185" t="s">
        <v>25</v>
      </c>
      <c r="HR91" s="185">
        <v>2</v>
      </c>
      <c r="HS91" s="185" t="s">
        <v>17</v>
      </c>
      <c r="HT91" s="185" t="s">
        <v>17</v>
      </c>
      <c r="HU91" s="182">
        <v>44498</v>
      </c>
      <c r="HV91" s="192" t="s">
        <v>3954</v>
      </c>
      <c r="HW91" s="192">
        <v>0</v>
      </c>
      <c r="HX91" s="192" t="s">
        <v>2484</v>
      </c>
      <c r="HY91" s="192" t="s">
        <v>25</v>
      </c>
      <c r="HZ91" s="192">
        <v>2</v>
      </c>
      <c r="IA91" s="192" t="s">
        <v>17</v>
      </c>
      <c r="IB91" s="192" t="s">
        <v>17</v>
      </c>
      <c r="IC91" s="193">
        <v>44498</v>
      </c>
      <c r="ID91" s="191" t="s">
        <v>3956</v>
      </c>
      <c r="IE91" s="185">
        <v>1</v>
      </c>
      <c r="IF91" s="185" t="s">
        <v>2484</v>
      </c>
      <c r="IG91" s="185" t="s">
        <v>25</v>
      </c>
      <c r="IH91" s="185">
        <v>2</v>
      </c>
      <c r="II91" s="185" t="s">
        <v>17</v>
      </c>
      <c r="IJ91" s="185" t="s">
        <v>17</v>
      </c>
      <c r="IK91" s="182">
        <v>44498</v>
      </c>
      <c r="IL91" s="192" t="s">
        <v>3955</v>
      </c>
      <c r="IM91" s="192">
        <v>3</v>
      </c>
      <c r="IN91" s="192" t="s">
        <v>2484</v>
      </c>
      <c r="IO91" s="192" t="s">
        <v>25</v>
      </c>
      <c r="IP91" s="192">
        <v>2</v>
      </c>
      <c r="IQ91" s="192" t="s">
        <v>17</v>
      </c>
      <c r="IR91" s="192" t="s">
        <v>17</v>
      </c>
      <c r="IS91" s="193">
        <v>44498</v>
      </c>
    </row>
    <row r="92" spans="1:253" s="187" customFormat="1" ht="13" customHeight="1" x14ac:dyDescent="0.25">
      <c r="A92" s="187" t="s">
        <v>34</v>
      </c>
      <c r="B92" s="187" t="s">
        <v>8655</v>
      </c>
      <c r="C92" s="187" t="s">
        <v>35</v>
      </c>
      <c r="D92" s="187" t="s">
        <v>36</v>
      </c>
      <c r="E92" s="187" t="s">
        <v>8137</v>
      </c>
      <c r="F92" s="187" t="s">
        <v>6686</v>
      </c>
      <c r="G92" s="180">
        <v>6450000</v>
      </c>
      <c r="H92" s="181" t="s">
        <v>6683</v>
      </c>
      <c r="I92" s="181" t="s">
        <v>25</v>
      </c>
      <c r="J92" s="181">
        <v>2</v>
      </c>
      <c r="K92" s="181" t="s">
        <v>6685</v>
      </c>
      <c r="L92" s="181" t="s">
        <v>6684</v>
      </c>
      <c r="M92" s="182">
        <v>44673</v>
      </c>
      <c r="N92" s="191" t="s">
        <v>6690</v>
      </c>
      <c r="O92" s="183">
        <v>120300</v>
      </c>
      <c r="P92" s="183" t="s">
        <v>6687</v>
      </c>
      <c r="Q92" s="183" t="s">
        <v>50</v>
      </c>
      <c r="R92" s="183">
        <v>1</v>
      </c>
      <c r="S92" s="183" t="s">
        <v>6689</v>
      </c>
      <c r="T92" s="183" t="s">
        <v>6688</v>
      </c>
      <c r="U92" s="184">
        <v>44673</v>
      </c>
      <c r="V92" s="191" t="s">
        <v>6692</v>
      </c>
      <c r="W92" s="181">
        <v>6450000</v>
      </c>
      <c r="X92" s="181" t="s">
        <v>6683</v>
      </c>
      <c r="Y92" s="181" t="s">
        <v>25</v>
      </c>
      <c r="Z92" s="181">
        <v>2</v>
      </c>
      <c r="AA92" s="181" t="s">
        <v>6691</v>
      </c>
      <c r="AB92" s="181" t="s">
        <v>6684</v>
      </c>
      <c r="AC92" s="182">
        <v>44673</v>
      </c>
      <c r="AD92" s="191" t="s">
        <v>6696</v>
      </c>
      <c r="AE92" s="189">
        <v>159000</v>
      </c>
      <c r="AF92" s="189" t="s">
        <v>6693</v>
      </c>
      <c r="AG92" s="189" t="s">
        <v>25</v>
      </c>
      <c r="AH92" s="189">
        <v>2</v>
      </c>
      <c r="AI92" s="189" t="s">
        <v>6695</v>
      </c>
      <c r="AJ92" s="189" t="s">
        <v>6694</v>
      </c>
      <c r="AK92" s="190">
        <v>44673</v>
      </c>
      <c r="AL92" s="191" t="s">
        <v>6698</v>
      </c>
      <c r="AM92" s="181">
        <v>159000</v>
      </c>
      <c r="AN92" s="181" t="s">
        <v>6693</v>
      </c>
      <c r="AO92" s="181" t="s">
        <v>25</v>
      </c>
      <c r="AP92" s="181">
        <v>2</v>
      </c>
      <c r="AQ92" s="181" t="s">
        <v>6697</v>
      </c>
      <c r="AR92" s="181" t="s">
        <v>6694</v>
      </c>
      <c r="AS92" s="182">
        <v>44673</v>
      </c>
      <c r="AT92" s="192" t="s">
        <v>6700</v>
      </c>
      <c r="AU92" s="189" t="s">
        <v>17</v>
      </c>
      <c r="AV92" s="189" t="s">
        <v>1196</v>
      </c>
      <c r="AW92" s="189" t="s">
        <v>17</v>
      </c>
      <c r="AX92" s="189" t="s">
        <v>17</v>
      </c>
      <c r="AY92" s="189" t="s">
        <v>6699</v>
      </c>
      <c r="AZ92" s="189" t="s">
        <v>1196</v>
      </c>
      <c r="BA92" s="190">
        <v>44673</v>
      </c>
      <c r="BB92" s="191" t="s">
        <v>6717</v>
      </c>
      <c r="BC92" s="181" t="s">
        <v>17</v>
      </c>
      <c r="BD92" s="181" t="s">
        <v>1196</v>
      </c>
      <c r="BE92" s="181" t="s">
        <v>17</v>
      </c>
      <c r="BF92" s="181" t="s">
        <v>17</v>
      </c>
      <c r="BG92" s="181" t="s">
        <v>6716</v>
      </c>
      <c r="BH92" s="181" t="s">
        <v>1196</v>
      </c>
      <c r="BI92" s="182">
        <v>44673</v>
      </c>
      <c r="BJ92" s="192" t="s">
        <v>6703</v>
      </c>
      <c r="BK92" s="192">
        <v>4</v>
      </c>
      <c r="BL92" s="192" t="s">
        <v>6701</v>
      </c>
      <c r="BM92" s="192" t="s">
        <v>25</v>
      </c>
      <c r="BN92" s="192">
        <v>2</v>
      </c>
      <c r="BO92" s="192" t="s">
        <v>6702</v>
      </c>
      <c r="BP92" s="189" t="s">
        <v>1773</v>
      </c>
      <c r="BQ92" s="193">
        <v>44673</v>
      </c>
      <c r="BR92" s="191" t="s">
        <v>37</v>
      </c>
      <c r="BS92" s="185">
        <v>0</v>
      </c>
      <c r="BT92" s="185">
        <v>0</v>
      </c>
      <c r="BU92" s="185" t="s">
        <v>25</v>
      </c>
      <c r="BV92" s="185">
        <v>2</v>
      </c>
      <c r="BW92" s="185">
        <v>0</v>
      </c>
      <c r="BX92" s="185">
        <v>0</v>
      </c>
      <c r="BY92" s="182">
        <v>43489</v>
      </c>
      <c r="BZ92" s="192" t="s">
        <v>38</v>
      </c>
      <c r="CA92" s="192">
        <v>0</v>
      </c>
      <c r="CB92" s="192">
        <v>0</v>
      </c>
      <c r="CC92" s="192" t="s">
        <v>25</v>
      </c>
      <c r="CD92" s="192">
        <v>2</v>
      </c>
      <c r="CE92" s="192">
        <v>0</v>
      </c>
      <c r="CF92" s="192">
        <v>0</v>
      </c>
      <c r="CG92" s="193">
        <v>43489</v>
      </c>
      <c r="CH92" s="191" t="s">
        <v>9169</v>
      </c>
      <c r="CI92" s="192" t="e">
        <v>#N/A</v>
      </c>
      <c r="CJ92" s="192" t="e">
        <v>#N/A</v>
      </c>
      <c r="CK92" s="192" t="e">
        <v>#N/A</v>
      </c>
      <c r="CL92" s="192" t="e">
        <v>#N/A</v>
      </c>
      <c r="CM92" s="192" t="e">
        <v>#N/A</v>
      </c>
      <c r="CN92" s="192" t="e">
        <v>#N/A</v>
      </c>
      <c r="CO92" s="194" t="e">
        <v>#N/A</v>
      </c>
      <c r="CP92" s="192" t="s">
        <v>42</v>
      </c>
      <c r="CQ92" s="185">
        <v>1214</v>
      </c>
      <c r="CR92" s="185" t="s">
        <v>39</v>
      </c>
      <c r="CS92" s="185" t="s">
        <v>25</v>
      </c>
      <c r="CT92" s="185">
        <v>2</v>
      </c>
      <c r="CU92" s="185" t="s">
        <v>41</v>
      </c>
      <c r="CV92" s="185" t="s">
        <v>40</v>
      </c>
      <c r="CW92" s="182">
        <v>43489</v>
      </c>
      <c r="CX92" s="192" t="s">
        <v>6707</v>
      </c>
      <c r="CY92" s="189">
        <v>0</v>
      </c>
      <c r="CZ92" s="189" t="s">
        <v>1196</v>
      </c>
      <c r="DA92" s="189" t="s">
        <v>17</v>
      </c>
      <c r="DB92" s="189" t="s">
        <v>17</v>
      </c>
      <c r="DC92" s="189" t="s">
        <v>6708</v>
      </c>
      <c r="DD92" s="189" t="s">
        <v>1196</v>
      </c>
      <c r="DE92" s="195">
        <v>44673</v>
      </c>
      <c r="DF92" s="191" t="s">
        <v>6709</v>
      </c>
      <c r="DG92" s="181">
        <v>6291000</v>
      </c>
      <c r="DH92" s="185" t="s">
        <v>6683</v>
      </c>
      <c r="DI92" s="185" t="s">
        <v>25</v>
      </c>
      <c r="DJ92" s="185">
        <v>2</v>
      </c>
      <c r="DK92" s="185" t="s">
        <v>6708</v>
      </c>
      <c r="DL92" s="185" t="s">
        <v>6684</v>
      </c>
      <c r="DM92" s="182">
        <v>44673</v>
      </c>
      <c r="DN92" s="192" t="s">
        <v>6710</v>
      </c>
      <c r="DO92" s="189">
        <v>159000</v>
      </c>
      <c r="DP92" s="192" t="s">
        <v>6693</v>
      </c>
      <c r="DQ92" s="192" t="s">
        <v>25</v>
      </c>
      <c r="DR92" s="192">
        <v>2</v>
      </c>
      <c r="DS92" s="192" t="s">
        <v>6708</v>
      </c>
      <c r="DT92" s="192" t="s">
        <v>6694</v>
      </c>
      <c r="DU92" s="193">
        <v>44673</v>
      </c>
      <c r="DV92" s="191" t="s">
        <v>6711</v>
      </c>
      <c r="DW92" s="181">
        <v>0</v>
      </c>
      <c r="DX92" s="185" t="s">
        <v>1196</v>
      </c>
      <c r="DY92" s="185" t="s">
        <v>17</v>
      </c>
      <c r="DZ92" s="185" t="s">
        <v>17</v>
      </c>
      <c r="EA92" s="185" t="s">
        <v>6708</v>
      </c>
      <c r="EB92" s="185" t="s">
        <v>1196</v>
      </c>
      <c r="EC92" s="182">
        <v>44673</v>
      </c>
      <c r="ED92" s="192" t="s">
        <v>6712</v>
      </c>
      <c r="EE92" s="189">
        <v>0</v>
      </c>
      <c r="EF92" s="192" t="s">
        <v>1196</v>
      </c>
      <c r="EG92" s="192" t="s">
        <v>17</v>
      </c>
      <c r="EH92" s="192" t="s">
        <v>17</v>
      </c>
      <c r="EI92" s="192" t="s">
        <v>6708</v>
      </c>
      <c r="EJ92" s="192" t="s">
        <v>1196</v>
      </c>
      <c r="EK92" s="193">
        <v>44673</v>
      </c>
      <c r="EL92" s="191" t="s">
        <v>6713</v>
      </c>
      <c r="EM92" s="181">
        <v>0</v>
      </c>
      <c r="EN92" s="185" t="s">
        <v>1196</v>
      </c>
      <c r="EO92" s="185" t="s">
        <v>17</v>
      </c>
      <c r="EP92" s="185" t="s">
        <v>17</v>
      </c>
      <c r="EQ92" s="185" t="s">
        <v>6708</v>
      </c>
      <c r="ER92" s="185" t="s">
        <v>1196</v>
      </c>
      <c r="ES92" s="182">
        <v>44673</v>
      </c>
      <c r="ET92" s="192" t="s">
        <v>6705</v>
      </c>
      <c r="EU92" s="192">
        <v>4</v>
      </c>
      <c r="EV92" s="192" t="s">
        <v>6701</v>
      </c>
      <c r="EW92" s="192" t="s">
        <v>25</v>
      </c>
      <c r="EX92" s="192">
        <v>2</v>
      </c>
      <c r="EY92" s="192" t="s">
        <v>6704</v>
      </c>
      <c r="EZ92" s="192" t="s">
        <v>1773</v>
      </c>
      <c r="FA92" s="193">
        <v>44673</v>
      </c>
      <c r="FB92" s="191" t="s">
        <v>6715</v>
      </c>
      <c r="FC92" s="185">
        <v>3</v>
      </c>
      <c r="FD92" s="185">
        <v>0</v>
      </c>
      <c r="FE92" s="185" t="s">
        <v>50</v>
      </c>
      <c r="FF92" s="185">
        <v>1</v>
      </c>
      <c r="FG92" s="185" t="s">
        <v>6714</v>
      </c>
      <c r="FH92" s="185">
        <v>0</v>
      </c>
      <c r="FI92" s="182">
        <v>44673</v>
      </c>
      <c r="FJ92" s="191" t="s">
        <v>43</v>
      </c>
      <c r="FK92" s="192">
        <v>0</v>
      </c>
      <c r="FL92" s="192">
        <v>0</v>
      </c>
      <c r="FM92" s="192">
        <v>0</v>
      </c>
      <c r="FN92" s="192">
        <v>0</v>
      </c>
      <c r="FO92" s="192">
        <v>0</v>
      </c>
      <c r="FP92" s="189">
        <v>0</v>
      </c>
      <c r="FQ92" s="190">
        <v>43489</v>
      </c>
      <c r="FR92" s="191" t="s">
        <v>44</v>
      </c>
      <c r="FS92" s="185">
        <v>0</v>
      </c>
      <c r="FT92" s="185">
        <v>0</v>
      </c>
      <c r="FU92" s="185">
        <v>0</v>
      </c>
      <c r="FV92" s="185">
        <v>0</v>
      </c>
      <c r="FW92" s="185">
        <v>0</v>
      </c>
      <c r="FX92" s="185">
        <v>0</v>
      </c>
      <c r="FY92" s="182">
        <v>43489</v>
      </c>
      <c r="FZ92" s="192" t="s">
        <v>3819</v>
      </c>
      <c r="GA92" s="192">
        <v>2</v>
      </c>
      <c r="GB92" s="192" t="s">
        <v>2484</v>
      </c>
      <c r="GC92" s="192" t="s">
        <v>25</v>
      </c>
      <c r="GD92" s="192">
        <v>2</v>
      </c>
      <c r="GE92" s="192" t="s">
        <v>17</v>
      </c>
      <c r="GF92" s="192" t="s">
        <v>17</v>
      </c>
      <c r="GG92" s="193">
        <v>44497</v>
      </c>
      <c r="GH92" s="191" t="s">
        <v>3825</v>
      </c>
      <c r="GI92" s="185">
        <v>0</v>
      </c>
      <c r="GJ92" s="185" t="s">
        <v>2484</v>
      </c>
      <c r="GK92" s="185" t="s">
        <v>25</v>
      </c>
      <c r="GL92" s="185">
        <v>2</v>
      </c>
      <c r="GM92" s="185" t="s">
        <v>17</v>
      </c>
      <c r="GN92" s="185" t="s">
        <v>17</v>
      </c>
      <c r="GO92" s="182">
        <v>44497</v>
      </c>
      <c r="GP92" s="192" t="s">
        <v>3820</v>
      </c>
      <c r="GQ92" s="192">
        <v>1</v>
      </c>
      <c r="GR92" s="192" t="s">
        <v>2484</v>
      </c>
      <c r="GS92" s="192" t="s">
        <v>25</v>
      </c>
      <c r="GT92" s="192">
        <v>2</v>
      </c>
      <c r="GU92" s="192" t="s">
        <v>17</v>
      </c>
      <c r="GV92" s="192" t="s">
        <v>17</v>
      </c>
      <c r="GW92" s="193">
        <v>44497</v>
      </c>
      <c r="GX92" s="191" t="s">
        <v>3826</v>
      </c>
      <c r="GY92" s="185">
        <v>2</v>
      </c>
      <c r="GZ92" s="185" t="s">
        <v>2484</v>
      </c>
      <c r="HA92" s="185" t="s">
        <v>25</v>
      </c>
      <c r="HB92" s="185">
        <v>2</v>
      </c>
      <c r="HC92" s="185" t="s">
        <v>17</v>
      </c>
      <c r="HD92" s="185" t="s">
        <v>17</v>
      </c>
      <c r="HE92" s="182">
        <v>44497</v>
      </c>
      <c r="HF92" s="192" t="s">
        <v>3818</v>
      </c>
      <c r="HG92" s="192">
        <v>2</v>
      </c>
      <c r="HH92" s="192" t="s">
        <v>2484</v>
      </c>
      <c r="HI92" s="192" t="s">
        <v>25</v>
      </c>
      <c r="HJ92" s="192">
        <v>2</v>
      </c>
      <c r="HK92" s="192" t="s">
        <v>17</v>
      </c>
      <c r="HL92" s="192" t="s">
        <v>17</v>
      </c>
      <c r="HM92" s="193">
        <v>44497</v>
      </c>
      <c r="HN92" s="191" t="s">
        <v>3824</v>
      </c>
      <c r="HO92" s="185">
        <v>3</v>
      </c>
      <c r="HP92" s="185" t="s">
        <v>2484</v>
      </c>
      <c r="HQ92" s="185" t="s">
        <v>25</v>
      </c>
      <c r="HR92" s="185">
        <v>2</v>
      </c>
      <c r="HS92" s="185" t="s">
        <v>17</v>
      </c>
      <c r="HT92" s="185" t="s">
        <v>17</v>
      </c>
      <c r="HU92" s="182">
        <v>44497</v>
      </c>
      <c r="HV92" s="192" t="s">
        <v>3821</v>
      </c>
      <c r="HW92" s="192">
        <v>0</v>
      </c>
      <c r="HX92" s="192" t="s">
        <v>2484</v>
      </c>
      <c r="HY92" s="192" t="s">
        <v>25</v>
      </c>
      <c r="HZ92" s="192">
        <v>2</v>
      </c>
      <c r="IA92" s="192" t="s">
        <v>17</v>
      </c>
      <c r="IB92" s="192" t="s">
        <v>17</v>
      </c>
      <c r="IC92" s="193">
        <v>44497</v>
      </c>
      <c r="ID92" s="191" t="s">
        <v>3823</v>
      </c>
      <c r="IE92" s="185">
        <v>0</v>
      </c>
      <c r="IF92" s="185" t="s">
        <v>2484</v>
      </c>
      <c r="IG92" s="185" t="s">
        <v>25</v>
      </c>
      <c r="IH92" s="185">
        <v>2</v>
      </c>
      <c r="II92" s="185" t="s">
        <v>17</v>
      </c>
      <c r="IJ92" s="185" t="s">
        <v>17</v>
      </c>
      <c r="IK92" s="182">
        <v>44497</v>
      </c>
      <c r="IL92" s="192" t="s">
        <v>3822</v>
      </c>
      <c r="IM92" s="192">
        <v>2</v>
      </c>
      <c r="IN92" s="192" t="s">
        <v>2484</v>
      </c>
      <c r="IO92" s="192" t="s">
        <v>25</v>
      </c>
      <c r="IP92" s="192">
        <v>2</v>
      </c>
      <c r="IQ92" s="192" t="s">
        <v>17</v>
      </c>
      <c r="IR92" s="192" t="s">
        <v>17</v>
      </c>
      <c r="IS92" s="193">
        <v>44497</v>
      </c>
    </row>
    <row r="93" spans="1:253" s="187" customFormat="1" ht="13" customHeight="1" x14ac:dyDescent="0.25">
      <c r="A93" s="187" t="s">
        <v>201</v>
      </c>
      <c r="B93" s="187" t="s">
        <v>8495</v>
      </c>
      <c r="C93" s="187" t="s">
        <v>202</v>
      </c>
      <c r="D93" s="187" t="s">
        <v>203</v>
      </c>
      <c r="E93" s="187" t="s">
        <v>8150</v>
      </c>
      <c r="F93" s="187" t="s">
        <v>4526</v>
      </c>
      <c r="G93" s="180">
        <v>229489000</v>
      </c>
      <c r="H93" s="181" t="s">
        <v>4523</v>
      </c>
      <c r="I93" s="181" t="s">
        <v>25</v>
      </c>
      <c r="J93" s="181">
        <v>2</v>
      </c>
      <c r="K93" s="181" t="s">
        <v>4525</v>
      </c>
      <c r="L93" s="181" t="s">
        <v>4524</v>
      </c>
      <c r="M93" s="182">
        <v>44558</v>
      </c>
      <c r="N93" s="191" t="s">
        <v>4530</v>
      </c>
      <c r="O93" s="183">
        <v>770880</v>
      </c>
      <c r="P93" s="183" t="s">
        <v>4527</v>
      </c>
      <c r="Q93" s="183" t="s">
        <v>50</v>
      </c>
      <c r="R93" s="183">
        <v>1</v>
      </c>
      <c r="S93" s="183" t="s">
        <v>4529</v>
      </c>
      <c r="T93" s="183" t="s">
        <v>4528</v>
      </c>
      <c r="U93" s="184">
        <v>44558</v>
      </c>
      <c r="V93" s="191" t="s">
        <v>4615</v>
      </c>
      <c r="W93" s="181">
        <v>229489000</v>
      </c>
      <c r="X93" s="181" t="s">
        <v>4523</v>
      </c>
      <c r="Y93" s="181" t="s">
        <v>25</v>
      </c>
      <c r="Z93" s="181">
        <v>2</v>
      </c>
      <c r="AA93" s="181" t="s">
        <v>4614</v>
      </c>
      <c r="AB93" s="181" t="s">
        <v>4524</v>
      </c>
      <c r="AC93" s="182">
        <v>44571</v>
      </c>
      <c r="AD93" s="191" t="s">
        <v>4619</v>
      </c>
      <c r="AE93" s="189">
        <v>68843000</v>
      </c>
      <c r="AF93" s="189" t="s">
        <v>4616</v>
      </c>
      <c r="AG93" s="189" t="s">
        <v>25</v>
      </c>
      <c r="AH93" s="189">
        <v>2</v>
      </c>
      <c r="AI93" s="189" t="s">
        <v>4618</v>
      </c>
      <c r="AJ93" s="189" t="s">
        <v>4617</v>
      </c>
      <c r="AK93" s="190">
        <v>44571</v>
      </c>
      <c r="AL93" s="191" t="s">
        <v>4534</v>
      </c>
      <c r="AM93" s="181">
        <v>21660000</v>
      </c>
      <c r="AN93" s="181" t="s">
        <v>4531</v>
      </c>
      <c r="AO93" s="181" t="s">
        <v>22</v>
      </c>
      <c r="AP93" s="181">
        <v>3</v>
      </c>
      <c r="AQ93" s="181" t="s">
        <v>4533</v>
      </c>
      <c r="AR93" s="181" t="s">
        <v>4532</v>
      </c>
      <c r="AS93" s="182">
        <v>44558</v>
      </c>
      <c r="AT93" s="192" t="s">
        <v>1242</v>
      </c>
      <c r="AU93" s="189" t="s">
        <v>17</v>
      </c>
      <c r="AV93" s="189" t="s">
        <v>17</v>
      </c>
      <c r="AW93" s="189" t="s">
        <v>17</v>
      </c>
      <c r="AX93" s="189" t="s">
        <v>17</v>
      </c>
      <c r="AY93" s="189" t="s">
        <v>1241</v>
      </c>
      <c r="AZ93" s="189" t="s">
        <v>17</v>
      </c>
      <c r="BA93" s="190">
        <v>43742</v>
      </c>
      <c r="BB93" s="191" t="s">
        <v>1240</v>
      </c>
      <c r="BC93" s="181" t="s">
        <v>17</v>
      </c>
      <c r="BD93" s="181" t="s">
        <v>17</v>
      </c>
      <c r="BE93" s="181" t="s">
        <v>17</v>
      </c>
      <c r="BF93" s="181" t="s">
        <v>17</v>
      </c>
      <c r="BG93" s="181" t="s">
        <v>1239</v>
      </c>
      <c r="BH93" s="181" t="s">
        <v>17</v>
      </c>
      <c r="BI93" s="182">
        <v>43742</v>
      </c>
      <c r="BJ93" s="192" t="s">
        <v>7553</v>
      </c>
      <c r="BK93" s="192">
        <v>822</v>
      </c>
      <c r="BL93" s="192" t="s">
        <v>7551</v>
      </c>
      <c r="BM93" s="192" t="s">
        <v>22</v>
      </c>
      <c r="BN93" s="192">
        <v>3</v>
      </c>
      <c r="BO93" s="192" t="s">
        <v>7552</v>
      </c>
      <c r="BP93" s="189" t="s">
        <v>1773</v>
      </c>
      <c r="BQ93" s="193">
        <v>44712</v>
      </c>
      <c r="BR93" s="191" t="s">
        <v>205</v>
      </c>
      <c r="BS93" s="185" t="s">
        <v>17</v>
      </c>
      <c r="BT93" s="185" t="s">
        <v>17</v>
      </c>
      <c r="BU93" s="185" t="s">
        <v>17</v>
      </c>
      <c r="BV93" s="185" t="s">
        <v>17</v>
      </c>
      <c r="BW93" s="185" t="s">
        <v>204</v>
      </c>
      <c r="BX93" s="185" t="s">
        <v>17</v>
      </c>
      <c r="BY93" s="182">
        <v>43503</v>
      </c>
      <c r="BZ93" s="192" t="s">
        <v>206</v>
      </c>
      <c r="CA93" s="192" t="s">
        <v>17</v>
      </c>
      <c r="CB93" s="192" t="s">
        <v>17</v>
      </c>
      <c r="CC93" s="192" t="s">
        <v>17</v>
      </c>
      <c r="CD93" s="192" t="s">
        <v>17</v>
      </c>
      <c r="CE93" s="192" t="s">
        <v>204</v>
      </c>
      <c r="CF93" s="192" t="s">
        <v>17</v>
      </c>
      <c r="CG93" s="193">
        <v>43503</v>
      </c>
      <c r="CH93" s="191" t="s">
        <v>9170</v>
      </c>
      <c r="CI93" s="192" t="e">
        <v>#N/A</v>
      </c>
      <c r="CJ93" s="192" t="e">
        <v>#N/A</v>
      </c>
      <c r="CK93" s="192" t="e">
        <v>#N/A</v>
      </c>
      <c r="CL93" s="192" t="e">
        <v>#N/A</v>
      </c>
      <c r="CM93" s="192" t="e">
        <v>#N/A</v>
      </c>
      <c r="CN93" s="192" t="e">
        <v>#N/A</v>
      </c>
      <c r="CO93" s="194" t="e">
        <v>#N/A</v>
      </c>
      <c r="CP93" s="192" t="s">
        <v>213</v>
      </c>
      <c r="CQ93" s="185" t="s">
        <v>17</v>
      </c>
      <c r="CR93" s="185" t="s">
        <v>210</v>
      </c>
      <c r="CS93" s="185" t="s">
        <v>17</v>
      </c>
      <c r="CT93" s="185" t="s">
        <v>17</v>
      </c>
      <c r="CU93" s="185" t="s">
        <v>212</v>
      </c>
      <c r="CV93" s="185" t="s">
        <v>211</v>
      </c>
      <c r="CW93" s="182">
        <v>43503</v>
      </c>
      <c r="CX93" s="192" t="s">
        <v>4623</v>
      </c>
      <c r="CY93" s="189">
        <v>11001000</v>
      </c>
      <c r="CZ93" s="189" t="s">
        <v>4624</v>
      </c>
      <c r="DA93" s="189" t="s">
        <v>25</v>
      </c>
      <c r="DB93" s="189">
        <v>2</v>
      </c>
      <c r="DC93" s="189" t="s">
        <v>4626</v>
      </c>
      <c r="DD93" s="189" t="s">
        <v>4625</v>
      </c>
      <c r="DE93" s="195">
        <v>44571</v>
      </c>
      <c r="DF93" s="191" t="s">
        <v>4627</v>
      </c>
      <c r="DG93" s="181">
        <v>160646000</v>
      </c>
      <c r="DH93" s="185" t="s">
        <v>4624</v>
      </c>
      <c r="DI93" s="185" t="s">
        <v>25</v>
      </c>
      <c r="DJ93" s="185">
        <v>2</v>
      </c>
      <c r="DK93" s="185" t="s">
        <v>4626</v>
      </c>
      <c r="DL93" s="185" t="s">
        <v>4625</v>
      </c>
      <c r="DM93" s="182">
        <v>44571</v>
      </c>
      <c r="DN93" s="192" t="s">
        <v>4628</v>
      </c>
      <c r="DO93" s="189">
        <v>57843000</v>
      </c>
      <c r="DP93" s="192" t="s">
        <v>4624</v>
      </c>
      <c r="DQ93" s="192" t="s">
        <v>25</v>
      </c>
      <c r="DR93" s="192">
        <v>2</v>
      </c>
      <c r="DS93" s="192" t="s">
        <v>4626</v>
      </c>
      <c r="DT93" s="192" t="s">
        <v>4625</v>
      </c>
      <c r="DU93" s="193">
        <v>44571</v>
      </c>
      <c r="DV93" s="191" t="s">
        <v>4629</v>
      </c>
      <c r="DW93" s="181">
        <v>9909000</v>
      </c>
      <c r="DX93" s="185" t="s">
        <v>4624</v>
      </c>
      <c r="DY93" s="185" t="s">
        <v>25</v>
      </c>
      <c r="DZ93" s="185">
        <v>2</v>
      </c>
      <c r="EA93" s="185" t="s">
        <v>4626</v>
      </c>
      <c r="EB93" s="185" t="s">
        <v>4625</v>
      </c>
      <c r="EC93" s="182">
        <v>44571</v>
      </c>
      <c r="ED93" s="192" t="s">
        <v>4630</v>
      </c>
      <c r="EE93" s="189">
        <v>1092000</v>
      </c>
      <c r="EF93" s="192" t="s">
        <v>4624</v>
      </c>
      <c r="EG93" s="192" t="s">
        <v>25</v>
      </c>
      <c r="EH93" s="192">
        <v>2</v>
      </c>
      <c r="EI93" s="192" t="s">
        <v>4626</v>
      </c>
      <c r="EJ93" s="192" t="s">
        <v>4625</v>
      </c>
      <c r="EK93" s="193">
        <v>44571</v>
      </c>
      <c r="EL93" s="191" t="s">
        <v>4631</v>
      </c>
      <c r="EM93" s="181">
        <v>0</v>
      </c>
      <c r="EN93" s="185" t="s">
        <v>4624</v>
      </c>
      <c r="EO93" s="185" t="s">
        <v>25</v>
      </c>
      <c r="EP93" s="185">
        <v>2</v>
      </c>
      <c r="EQ93" s="185" t="s">
        <v>4626</v>
      </c>
      <c r="ER93" s="185" t="s">
        <v>4625</v>
      </c>
      <c r="ES93" s="182">
        <v>44571</v>
      </c>
      <c r="ET93" s="192" t="s">
        <v>7555</v>
      </c>
      <c r="EU93" s="192">
        <v>822</v>
      </c>
      <c r="EV93" s="192" t="s">
        <v>7551</v>
      </c>
      <c r="EW93" s="192" t="s">
        <v>22</v>
      </c>
      <c r="EX93" s="192">
        <v>3</v>
      </c>
      <c r="EY93" s="192" t="s">
        <v>7554</v>
      </c>
      <c r="EZ93" s="192" t="s">
        <v>1773</v>
      </c>
      <c r="FA93" s="193">
        <v>44712</v>
      </c>
      <c r="FB93" s="191" t="s">
        <v>209</v>
      </c>
      <c r="FC93" s="185">
        <v>5</v>
      </c>
      <c r="FD93" s="185" t="s">
        <v>207</v>
      </c>
      <c r="FE93" s="185" t="s">
        <v>50</v>
      </c>
      <c r="FF93" s="185">
        <v>1</v>
      </c>
      <c r="FG93" s="185" t="s">
        <v>208</v>
      </c>
      <c r="FH93" s="185">
        <v>0</v>
      </c>
      <c r="FI93" s="182">
        <v>43503</v>
      </c>
      <c r="FJ93" s="191" t="s">
        <v>912</v>
      </c>
      <c r="FK93" s="192" t="s">
        <v>17</v>
      </c>
      <c r="FL93" s="192" t="s">
        <v>907</v>
      </c>
      <c r="FM93" s="192" t="s">
        <v>17</v>
      </c>
      <c r="FN93" s="192" t="s">
        <v>17</v>
      </c>
      <c r="FO93" s="192" t="s">
        <v>911</v>
      </c>
      <c r="FP93" s="189" t="s">
        <v>908</v>
      </c>
      <c r="FQ93" s="190">
        <v>43578</v>
      </c>
      <c r="FR93" s="191" t="s">
        <v>913</v>
      </c>
      <c r="FS93" s="185" t="s">
        <v>17</v>
      </c>
      <c r="FT93" s="185" t="s">
        <v>907</v>
      </c>
      <c r="FU93" s="185" t="s">
        <v>17</v>
      </c>
      <c r="FV93" s="185" t="s">
        <v>17</v>
      </c>
      <c r="FW93" s="185" t="s">
        <v>911</v>
      </c>
      <c r="FX93" s="185" t="s">
        <v>908</v>
      </c>
      <c r="FY93" s="182">
        <v>43578</v>
      </c>
      <c r="FZ93" s="192" t="s">
        <v>3141</v>
      </c>
      <c r="GA93" s="192">
        <v>2</v>
      </c>
      <c r="GB93" s="192" t="s">
        <v>2484</v>
      </c>
      <c r="GC93" s="192" t="s">
        <v>25</v>
      </c>
      <c r="GD93" s="192">
        <v>2</v>
      </c>
      <c r="GE93" s="192" t="s">
        <v>17</v>
      </c>
      <c r="GF93" s="192" t="s">
        <v>17</v>
      </c>
      <c r="GG93" s="193">
        <v>44489</v>
      </c>
      <c r="GH93" s="191" t="s">
        <v>3147</v>
      </c>
      <c r="GI93" s="185">
        <v>2</v>
      </c>
      <c r="GJ93" s="185" t="s">
        <v>2484</v>
      </c>
      <c r="GK93" s="185" t="s">
        <v>25</v>
      </c>
      <c r="GL93" s="185">
        <v>2</v>
      </c>
      <c r="GM93" s="185" t="s">
        <v>17</v>
      </c>
      <c r="GN93" s="185" t="s">
        <v>17</v>
      </c>
      <c r="GO93" s="182">
        <v>44489</v>
      </c>
      <c r="GP93" s="192" t="s">
        <v>3142</v>
      </c>
      <c r="GQ93" s="192">
        <v>1</v>
      </c>
      <c r="GR93" s="192" t="s">
        <v>2484</v>
      </c>
      <c r="GS93" s="192" t="s">
        <v>25</v>
      </c>
      <c r="GT93" s="192">
        <v>2</v>
      </c>
      <c r="GU93" s="192" t="s">
        <v>17</v>
      </c>
      <c r="GV93" s="192" t="s">
        <v>17</v>
      </c>
      <c r="GW93" s="193">
        <v>44489</v>
      </c>
      <c r="GX93" s="191" t="s">
        <v>3148</v>
      </c>
      <c r="GY93" s="185">
        <v>0</v>
      </c>
      <c r="GZ93" s="185" t="s">
        <v>2484</v>
      </c>
      <c r="HA93" s="185" t="s">
        <v>25</v>
      </c>
      <c r="HB93" s="185">
        <v>2</v>
      </c>
      <c r="HC93" s="185" t="s">
        <v>17</v>
      </c>
      <c r="HD93" s="185" t="s">
        <v>17</v>
      </c>
      <c r="HE93" s="182">
        <v>44489</v>
      </c>
      <c r="HF93" s="192" t="s">
        <v>3140</v>
      </c>
      <c r="HG93" s="192">
        <v>0</v>
      </c>
      <c r="HH93" s="192" t="s">
        <v>2484</v>
      </c>
      <c r="HI93" s="192" t="s">
        <v>25</v>
      </c>
      <c r="HJ93" s="192">
        <v>2</v>
      </c>
      <c r="HK93" s="192" t="s">
        <v>17</v>
      </c>
      <c r="HL93" s="192" t="s">
        <v>17</v>
      </c>
      <c r="HM93" s="193">
        <v>44489</v>
      </c>
      <c r="HN93" s="191" t="s">
        <v>3146</v>
      </c>
      <c r="HO93" s="185">
        <v>2</v>
      </c>
      <c r="HP93" s="185" t="s">
        <v>2484</v>
      </c>
      <c r="HQ93" s="185" t="s">
        <v>25</v>
      </c>
      <c r="HR93" s="185">
        <v>2</v>
      </c>
      <c r="HS93" s="185" t="s">
        <v>17</v>
      </c>
      <c r="HT93" s="185" t="s">
        <v>17</v>
      </c>
      <c r="HU93" s="182">
        <v>44489</v>
      </c>
      <c r="HV93" s="192" t="s">
        <v>3143</v>
      </c>
      <c r="HW93" s="192">
        <v>1</v>
      </c>
      <c r="HX93" s="192" t="s">
        <v>2484</v>
      </c>
      <c r="HY93" s="192" t="s">
        <v>25</v>
      </c>
      <c r="HZ93" s="192">
        <v>2</v>
      </c>
      <c r="IA93" s="192" t="s">
        <v>17</v>
      </c>
      <c r="IB93" s="192" t="s">
        <v>17</v>
      </c>
      <c r="IC93" s="193">
        <v>44489</v>
      </c>
      <c r="ID93" s="191" t="s">
        <v>3145</v>
      </c>
      <c r="IE93" s="185">
        <v>1</v>
      </c>
      <c r="IF93" s="185" t="s">
        <v>2484</v>
      </c>
      <c r="IG93" s="185" t="s">
        <v>25</v>
      </c>
      <c r="IH93" s="185">
        <v>2</v>
      </c>
      <c r="II93" s="185" t="s">
        <v>17</v>
      </c>
      <c r="IJ93" s="185" t="s">
        <v>17</v>
      </c>
      <c r="IK93" s="182">
        <v>44489</v>
      </c>
      <c r="IL93" s="192" t="s">
        <v>3144</v>
      </c>
      <c r="IM93" s="192">
        <v>2</v>
      </c>
      <c r="IN93" s="192" t="s">
        <v>2484</v>
      </c>
      <c r="IO93" s="192" t="s">
        <v>25</v>
      </c>
      <c r="IP93" s="192">
        <v>2</v>
      </c>
      <c r="IQ93" s="192" t="s">
        <v>17</v>
      </c>
      <c r="IR93" s="192" t="s">
        <v>17</v>
      </c>
      <c r="IS93" s="193">
        <v>44489</v>
      </c>
    </row>
    <row r="94" spans="1:253" s="187" customFormat="1" ht="13" customHeight="1" x14ac:dyDescent="0.25">
      <c r="A94" s="187" t="s">
        <v>816</v>
      </c>
      <c r="B94" s="187" t="s">
        <v>8509</v>
      </c>
      <c r="C94" s="187" t="s">
        <v>817</v>
      </c>
      <c r="D94" s="187" t="s">
        <v>203</v>
      </c>
      <c r="E94" s="187" t="s">
        <v>8150</v>
      </c>
      <c r="F94" s="187" t="s">
        <v>4535</v>
      </c>
      <c r="G94" s="180">
        <v>229489000</v>
      </c>
      <c r="H94" s="181" t="s">
        <v>4523</v>
      </c>
      <c r="I94" s="181" t="s">
        <v>25</v>
      </c>
      <c r="J94" s="181">
        <v>2</v>
      </c>
      <c r="K94" s="181" t="s">
        <v>4525</v>
      </c>
      <c r="L94" s="181" t="s">
        <v>4524</v>
      </c>
      <c r="M94" s="182">
        <v>44558</v>
      </c>
      <c r="N94" s="191" t="s">
        <v>4539</v>
      </c>
      <c r="O94" s="183">
        <v>13297</v>
      </c>
      <c r="P94" s="183" t="s">
        <v>4536</v>
      </c>
      <c r="Q94" s="183" t="s">
        <v>50</v>
      </c>
      <c r="R94" s="183">
        <v>1</v>
      </c>
      <c r="S94" s="183" t="s">
        <v>4538</v>
      </c>
      <c r="T94" s="183" t="s">
        <v>4537</v>
      </c>
      <c r="U94" s="184">
        <v>44558</v>
      </c>
      <c r="V94" s="191" t="s">
        <v>4541</v>
      </c>
      <c r="W94" s="181">
        <v>4450000</v>
      </c>
      <c r="X94" s="181" t="s">
        <v>4536</v>
      </c>
      <c r="Y94" s="181" t="s">
        <v>22</v>
      </c>
      <c r="Z94" s="181">
        <v>3</v>
      </c>
      <c r="AA94" s="181" t="s">
        <v>4540</v>
      </c>
      <c r="AB94" s="181" t="s">
        <v>4537</v>
      </c>
      <c r="AC94" s="182">
        <v>44558</v>
      </c>
      <c r="AD94" s="191" t="s">
        <v>4543</v>
      </c>
      <c r="AE94" s="189" t="s">
        <v>17</v>
      </c>
      <c r="AF94" s="189" t="s">
        <v>1196</v>
      </c>
      <c r="AG94" s="189" t="s">
        <v>17</v>
      </c>
      <c r="AH94" s="189" t="s">
        <v>17</v>
      </c>
      <c r="AI94" s="189" t="s">
        <v>4542</v>
      </c>
      <c r="AJ94" s="189" t="s">
        <v>1196</v>
      </c>
      <c r="AK94" s="190">
        <v>44558</v>
      </c>
      <c r="AL94" s="191" t="s">
        <v>4546</v>
      </c>
      <c r="AM94" s="181" t="s">
        <v>17</v>
      </c>
      <c r="AN94" s="181" t="s">
        <v>1196</v>
      </c>
      <c r="AO94" s="181" t="s">
        <v>17</v>
      </c>
      <c r="AP94" s="181" t="s">
        <v>17</v>
      </c>
      <c r="AQ94" s="181" t="s">
        <v>4545</v>
      </c>
      <c r="AR94" s="181" t="s">
        <v>4544</v>
      </c>
      <c r="AS94" s="182">
        <v>44558</v>
      </c>
      <c r="AT94" s="192" t="s">
        <v>831</v>
      </c>
      <c r="AU94" s="189" t="s">
        <v>17</v>
      </c>
      <c r="AV94" s="189" t="s">
        <v>17</v>
      </c>
      <c r="AW94" s="189" t="s">
        <v>25</v>
      </c>
      <c r="AX94" s="189">
        <v>2</v>
      </c>
      <c r="AY94" s="189" t="s">
        <v>830</v>
      </c>
      <c r="AZ94" s="189" t="s">
        <v>17</v>
      </c>
      <c r="BA94" s="190">
        <v>43523</v>
      </c>
      <c r="BB94" s="191" t="s">
        <v>829</v>
      </c>
      <c r="BC94" s="181" t="s">
        <v>17</v>
      </c>
      <c r="BD94" s="181" t="s">
        <v>17</v>
      </c>
      <c r="BE94" s="181" t="s">
        <v>25</v>
      </c>
      <c r="BF94" s="181">
        <v>2</v>
      </c>
      <c r="BG94" s="181" t="s">
        <v>828</v>
      </c>
      <c r="BH94" s="181" t="s">
        <v>17</v>
      </c>
      <c r="BI94" s="182">
        <v>43523</v>
      </c>
      <c r="BJ94" s="192" t="s">
        <v>6331</v>
      </c>
      <c r="BK94" s="192">
        <v>0</v>
      </c>
      <c r="BL94" s="192" t="s">
        <v>6329</v>
      </c>
      <c r="BM94" s="192" t="s">
        <v>22</v>
      </c>
      <c r="BN94" s="192">
        <v>3</v>
      </c>
      <c r="BO94" s="192" t="s">
        <v>6330</v>
      </c>
      <c r="BP94" s="189" t="s">
        <v>1773</v>
      </c>
      <c r="BQ94" s="193">
        <v>44657</v>
      </c>
      <c r="BR94" s="191" t="s">
        <v>819</v>
      </c>
      <c r="BS94" s="185" t="s">
        <v>17</v>
      </c>
      <c r="BT94" s="185" t="s">
        <v>17</v>
      </c>
      <c r="BU94" s="185" t="s">
        <v>25</v>
      </c>
      <c r="BV94" s="185">
        <v>2</v>
      </c>
      <c r="BW94" s="185" t="s">
        <v>818</v>
      </c>
      <c r="BX94" s="185" t="s">
        <v>17</v>
      </c>
      <c r="BY94" s="182">
        <v>43523</v>
      </c>
      <c r="BZ94" s="192" t="s">
        <v>821</v>
      </c>
      <c r="CA94" s="192" t="s">
        <v>17</v>
      </c>
      <c r="CB94" s="192" t="s">
        <v>17</v>
      </c>
      <c r="CC94" s="192" t="s">
        <v>17</v>
      </c>
      <c r="CD94" s="192" t="s">
        <v>17</v>
      </c>
      <c r="CE94" s="192" t="s">
        <v>820</v>
      </c>
      <c r="CF94" s="192" t="s">
        <v>17</v>
      </c>
      <c r="CG94" s="193">
        <v>43523</v>
      </c>
      <c r="CH94" s="191" t="s">
        <v>9171</v>
      </c>
      <c r="CI94" s="192" t="e">
        <v>#N/A</v>
      </c>
      <c r="CJ94" s="192" t="e">
        <v>#N/A</v>
      </c>
      <c r="CK94" s="192" t="e">
        <v>#N/A</v>
      </c>
      <c r="CL94" s="192" t="e">
        <v>#N/A</v>
      </c>
      <c r="CM94" s="192" t="e">
        <v>#N/A</v>
      </c>
      <c r="CN94" s="192" t="e">
        <v>#N/A</v>
      </c>
      <c r="CO94" s="194" t="e">
        <v>#N/A</v>
      </c>
      <c r="CP94" s="192" t="s">
        <v>827</v>
      </c>
      <c r="CQ94" s="185" t="s">
        <v>17</v>
      </c>
      <c r="CR94" s="185" t="s">
        <v>17</v>
      </c>
      <c r="CS94" s="185" t="s">
        <v>25</v>
      </c>
      <c r="CT94" s="185">
        <v>2</v>
      </c>
      <c r="CU94" s="185" t="s">
        <v>826</v>
      </c>
      <c r="CV94" s="185" t="s">
        <v>17</v>
      </c>
      <c r="CW94" s="182">
        <v>43523</v>
      </c>
      <c r="CX94" s="192" t="s">
        <v>4548</v>
      </c>
      <c r="CY94" s="189" t="s">
        <v>17</v>
      </c>
      <c r="CZ94" s="189" t="s">
        <v>17</v>
      </c>
      <c r="DA94" s="189" t="s">
        <v>17</v>
      </c>
      <c r="DB94" s="189" t="s">
        <v>17</v>
      </c>
      <c r="DC94" s="189" t="s">
        <v>4547</v>
      </c>
      <c r="DD94" s="189" t="s">
        <v>1196</v>
      </c>
      <c r="DE94" s="195">
        <v>44558</v>
      </c>
      <c r="DF94" s="191" t="s">
        <v>4549</v>
      </c>
      <c r="DG94" s="181" t="s">
        <v>17</v>
      </c>
      <c r="DH94" s="185" t="s">
        <v>17</v>
      </c>
      <c r="DI94" s="185" t="s">
        <v>17</v>
      </c>
      <c r="DJ94" s="185" t="s">
        <v>17</v>
      </c>
      <c r="DK94" s="185" t="s">
        <v>4547</v>
      </c>
      <c r="DL94" s="185" t="s">
        <v>1196</v>
      </c>
      <c r="DM94" s="182">
        <v>44558</v>
      </c>
      <c r="DN94" s="192" t="s">
        <v>4550</v>
      </c>
      <c r="DO94" s="189" t="s">
        <v>17</v>
      </c>
      <c r="DP94" s="192" t="s">
        <v>17</v>
      </c>
      <c r="DQ94" s="192" t="s">
        <v>17</v>
      </c>
      <c r="DR94" s="192" t="s">
        <v>17</v>
      </c>
      <c r="DS94" s="192" t="s">
        <v>4547</v>
      </c>
      <c r="DT94" s="192" t="s">
        <v>1196</v>
      </c>
      <c r="DU94" s="193">
        <v>44558</v>
      </c>
      <c r="DV94" s="191" t="s">
        <v>4551</v>
      </c>
      <c r="DW94" s="181" t="s">
        <v>17</v>
      </c>
      <c r="DX94" s="185" t="s">
        <v>17</v>
      </c>
      <c r="DY94" s="185" t="s">
        <v>17</v>
      </c>
      <c r="DZ94" s="185" t="s">
        <v>17</v>
      </c>
      <c r="EA94" s="185" t="s">
        <v>4547</v>
      </c>
      <c r="EB94" s="185" t="s">
        <v>1196</v>
      </c>
      <c r="EC94" s="182">
        <v>44558</v>
      </c>
      <c r="ED94" s="192" t="s">
        <v>4552</v>
      </c>
      <c r="EE94" s="189" t="s">
        <v>17</v>
      </c>
      <c r="EF94" s="192" t="s">
        <v>17</v>
      </c>
      <c r="EG94" s="192" t="s">
        <v>17</v>
      </c>
      <c r="EH94" s="192" t="s">
        <v>17</v>
      </c>
      <c r="EI94" s="192" t="s">
        <v>4547</v>
      </c>
      <c r="EJ94" s="192" t="s">
        <v>1196</v>
      </c>
      <c r="EK94" s="193">
        <v>44558</v>
      </c>
      <c r="EL94" s="191" t="s">
        <v>4553</v>
      </c>
      <c r="EM94" s="181" t="s">
        <v>17</v>
      </c>
      <c r="EN94" s="185" t="s">
        <v>2046</v>
      </c>
      <c r="EO94" s="185" t="s">
        <v>17</v>
      </c>
      <c r="EP94" s="185" t="s">
        <v>17</v>
      </c>
      <c r="EQ94" s="185" t="s">
        <v>4547</v>
      </c>
      <c r="ER94" s="185" t="s">
        <v>1196</v>
      </c>
      <c r="ES94" s="182">
        <v>44558</v>
      </c>
      <c r="ET94" s="192" t="s">
        <v>7556</v>
      </c>
      <c r="EU94" s="192">
        <v>822</v>
      </c>
      <c r="EV94" s="192" t="s">
        <v>7551</v>
      </c>
      <c r="EW94" s="192" t="s">
        <v>22</v>
      </c>
      <c r="EX94" s="192">
        <v>3</v>
      </c>
      <c r="EY94" s="192" t="s">
        <v>7554</v>
      </c>
      <c r="EZ94" s="192" t="s">
        <v>1773</v>
      </c>
      <c r="FA94" s="193">
        <v>44712</v>
      </c>
      <c r="FB94" s="191" t="s">
        <v>825</v>
      </c>
      <c r="FC94" s="185">
        <v>3</v>
      </c>
      <c r="FD94" s="185" t="s">
        <v>822</v>
      </c>
      <c r="FE94" s="185" t="s">
        <v>25</v>
      </c>
      <c r="FF94" s="185">
        <v>2</v>
      </c>
      <c r="FG94" s="185" t="s">
        <v>824</v>
      </c>
      <c r="FH94" s="185" t="s">
        <v>823</v>
      </c>
      <c r="FI94" s="182">
        <v>43523</v>
      </c>
      <c r="FJ94" s="191" t="s">
        <v>914</v>
      </c>
      <c r="FK94" s="192" t="s">
        <v>17</v>
      </c>
      <c r="FL94" s="192" t="s">
        <v>907</v>
      </c>
      <c r="FM94" s="192" t="s">
        <v>17</v>
      </c>
      <c r="FN94" s="192" t="s">
        <v>17</v>
      </c>
      <c r="FO94" s="192" t="s">
        <v>911</v>
      </c>
      <c r="FP94" s="189" t="s">
        <v>908</v>
      </c>
      <c r="FQ94" s="190">
        <v>43578</v>
      </c>
      <c r="FR94" s="191" t="s">
        <v>915</v>
      </c>
      <c r="FS94" s="185" t="s">
        <v>17</v>
      </c>
      <c r="FT94" s="185" t="s">
        <v>907</v>
      </c>
      <c r="FU94" s="185" t="s">
        <v>17</v>
      </c>
      <c r="FV94" s="185" t="s">
        <v>17</v>
      </c>
      <c r="FW94" s="185" t="s">
        <v>911</v>
      </c>
      <c r="FX94" s="185" t="s">
        <v>908</v>
      </c>
      <c r="FY94" s="182">
        <v>43578</v>
      </c>
      <c r="FZ94" s="192" t="s">
        <v>3150</v>
      </c>
      <c r="GA94" s="192">
        <v>2</v>
      </c>
      <c r="GB94" s="192" t="s">
        <v>2484</v>
      </c>
      <c r="GC94" s="192" t="s">
        <v>25</v>
      </c>
      <c r="GD94" s="192">
        <v>2</v>
      </c>
      <c r="GE94" s="192" t="s">
        <v>17</v>
      </c>
      <c r="GF94" s="192" t="s">
        <v>17</v>
      </c>
      <c r="GG94" s="193">
        <v>44489</v>
      </c>
      <c r="GH94" s="191" t="s">
        <v>3156</v>
      </c>
      <c r="GI94" s="185">
        <v>1</v>
      </c>
      <c r="GJ94" s="185" t="s">
        <v>2484</v>
      </c>
      <c r="GK94" s="185" t="s">
        <v>25</v>
      </c>
      <c r="GL94" s="185">
        <v>2</v>
      </c>
      <c r="GM94" s="185" t="s">
        <v>17</v>
      </c>
      <c r="GN94" s="185" t="s">
        <v>17</v>
      </c>
      <c r="GO94" s="182">
        <v>44489</v>
      </c>
      <c r="GP94" s="192" t="s">
        <v>3151</v>
      </c>
      <c r="GQ94" s="192">
        <v>1</v>
      </c>
      <c r="GR94" s="192" t="s">
        <v>2484</v>
      </c>
      <c r="GS94" s="192" t="s">
        <v>25</v>
      </c>
      <c r="GT94" s="192">
        <v>2</v>
      </c>
      <c r="GU94" s="192" t="s">
        <v>17</v>
      </c>
      <c r="GV94" s="192" t="s">
        <v>17</v>
      </c>
      <c r="GW94" s="193">
        <v>44489</v>
      </c>
      <c r="GX94" s="191" t="s">
        <v>3157</v>
      </c>
      <c r="GY94" s="185">
        <v>0</v>
      </c>
      <c r="GZ94" s="185" t="s">
        <v>2484</v>
      </c>
      <c r="HA94" s="185" t="s">
        <v>25</v>
      </c>
      <c r="HB94" s="185">
        <v>2</v>
      </c>
      <c r="HC94" s="185" t="s">
        <v>17</v>
      </c>
      <c r="HD94" s="185" t="s">
        <v>17</v>
      </c>
      <c r="HE94" s="182">
        <v>44489</v>
      </c>
      <c r="HF94" s="192" t="s">
        <v>3149</v>
      </c>
      <c r="HG94" s="192">
        <v>0</v>
      </c>
      <c r="HH94" s="192" t="s">
        <v>2484</v>
      </c>
      <c r="HI94" s="192" t="s">
        <v>25</v>
      </c>
      <c r="HJ94" s="192">
        <v>2</v>
      </c>
      <c r="HK94" s="192" t="s">
        <v>17</v>
      </c>
      <c r="HL94" s="192" t="s">
        <v>17</v>
      </c>
      <c r="HM94" s="193">
        <v>44489</v>
      </c>
      <c r="HN94" s="191" t="s">
        <v>3155</v>
      </c>
      <c r="HO94" s="185">
        <v>2</v>
      </c>
      <c r="HP94" s="185" t="s">
        <v>2484</v>
      </c>
      <c r="HQ94" s="185" t="s">
        <v>25</v>
      </c>
      <c r="HR94" s="185">
        <v>2</v>
      </c>
      <c r="HS94" s="185" t="s">
        <v>17</v>
      </c>
      <c r="HT94" s="185" t="s">
        <v>17</v>
      </c>
      <c r="HU94" s="182">
        <v>44489</v>
      </c>
      <c r="HV94" s="192" t="s">
        <v>3152</v>
      </c>
      <c r="HW94" s="192">
        <v>1</v>
      </c>
      <c r="HX94" s="192" t="s">
        <v>2484</v>
      </c>
      <c r="HY94" s="192" t="s">
        <v>25</v>
      </c>
      <c r="HZ94" s="192">
        <v>2</v>
      </c>
      <c r="IA94" s="192" t="s">
        <v>17</v>
      </c>
      <c r="IB94" s="192" t="s">
        <v>17</v>
      </c>
      <c r="IC94" s="193">
        <v>44489</v>
      </c>
      <c r="ID94" s="191" t="s">
        <v>3154</v>
      </c>
      <c r="IE94" s="185">
        <v>1</v>
      </c>
      <c r="IF94" s="185" t="s">
        <v>2484</v>
      </c>
      <c r="IG94" s="185" t="s">
        <v>25</v>
      </c>
      <c r="IH94" s="185">
        <v>2</v>
      </c>
      <c r="II94" s="185" t="s">
        <v>17</v>
      </c>
      <c r="IJ94" s="185" t="s">
        <v>17</v>
      </c>
      <c r="IK94" s="182">
        <v>44489</v>
      </c>
      <c r="IL94" s="192" t="s">
        <v>3153</v>
      </c>
      <c r="IM94" s="192">
        <v>1</v>
      </c>
      <c r="IN94" s="192" t="s">
        <v>2484</v>
      </c>
      <c r="IO94" s="192" t="s">
        <v>25</v>
      </c>
      <c r="IP94" s="192">
        <v>2</v>
      </c>
      <c r="IQ94" s="192" t="s">
        <v>17</v>
      </c>
      <c r="IR94" s="192" t="s">
        <v>17</v>
      </c>
      <c r="IS94" s="193">
        <v>44489</v>
      </c>
    </row>
    <row r="95" spans="1:253" s="187" customFormat="1" ht="13" customHeight="1" x14ac:dyDescent="0.25">
      <c r="A95" s="187" t="s">
        <v>593</v>
      </c>
      <c r="B95" s="187" t="s">
        <v>8521</v>
      </c>
      <c r="C95" s="187" t="s">
        <v>594</v>
      </c>
      <c r="D95" s="187" t="s">
        <v>595</v>
      </c>
      <c r="E95" s="187" t="s">
        <v>8151</v>
      </c>
      <c r="F95" s="187" t="s">
        <v>5404</v>
      </c>
      <c r="G95" s="180">
        <v>4300000</v>
      </c>
      <c r="H95" s="181" t="s">
        <v>5135</v>
      </c>
      <c r="I95" s="181" t="s">
        <v>25</v>
      </c>
      <c r="J95" s="181">
        <v>2</v>
      </c>
      <c r="K95" s="181" t="s">
        <v>2280</v>
      </c>
      <c r="L95" s="181" t="s">
        <v>5403</v>
      </c>
      <c r="M95" s="182">
        <v>44616</v>
      </c>
      <c r="N95" s="191" t="s">
        <v>5406</v>
      </c>
      <c r="O95" s="183">
        <v>74200</v>
      </c>
      <c r="P95" s="183" t="s">
        <v>5135</v>
      </c>
      <c r="Q95" s="183" t="s">
        <v>25</v>
      </c>
      <c r="R95" s="183">
        <v>2</v>
      </c>
      <c r="S95" s="183" t="s">
        <v>5405</v>
      </c>
      <c r="T95" s="183" t="s">
        <v>5403</v>
      </c>
      <c r="U95" s="184">
        <v>44616</v>
      </c>
      <c r="V95" s="191" t="s">
        <v>5409</v>
      </c>
      <c r="W95" s="181">
        <v>122000</v>
      </c>
      <c r="X95" s="181" t="s">
        <v>5060</v>
      </c>
      <c r="Y95" s="181" t="s">
        <v>25</v>
      </c>
      <c r="Z95" s="181">
        <v>2</v>
      </c>
      <c r="AA95" s="181" t="s">
        <v>5408</v>
      </c>
      <c r="AB95" s="181" t="s">
        <v>5407</v>
      </c>
      <c r="AC95" s="182">
        <v>44616</v>
      </c>
      <c r="AD95" s="191" t="s">
        <v>5413</v>
      </c>
      <c r="AE95" s="189">
        <v>96000</v>
      </c>
      <c r="AF95" s="189" t="s">
        <v>5410</v>
      </c>
      <c r="AG95" s="189" t="s">
        <v>22</v>
      </c>
      <c r="AH95" s="189">
        <v>3</v>
      </c>
      <c r="AI95" s="189" t="s">
        <v>5412</v>
      </c>
      <c r="AJ95" s="189" t="s">
        <v>5411</v>
      </c>
      <c r="AK95" s="190">
        <v>44616</v>
      </c>
      <c r="AL95" s="191" t="s">
        <v>5417</v>
      </c>
      <c r="AM95" s="181">
        <v>4000</v>
      </c>
      <c r="AN95" s="181" t="s">
        <v>5414</v>
      </c>
      <c r="AO95" s="181" t="s">
        <v>25</v>
      </c>
      <c r="AP95" s="181">
        <v>2</v>
      </c>
      <c r="AQ95" s="181" t="s">
        <v>5416</v>
      </c>
      <c r="AR95" s="181" t="s">
        <v>5415</v>
      </c>
      <c r="AS95" s="182">
        <v>44616</v>
      </c>
      <c r="AT95" s="192" t="s">
        <v>5419</v>
      </c>
      <c r="AU95" s="189" t="s">
        <v>17</v>
      </c>
      <c r="AV95" s="189" t="s">
        <v>17</v>
      </c>
      <c r="AW95" s="189" t="s">
        <v>17</v>
      </c>
      <c r="AX95" s="189" t="s">
        <v>17</v>
      </c>
      <c r="AY95" s="189" t="s">
        <v>5153</v>
      </c>
      <c r="AZ95" s="189" t="s">
        <v>17</v>
      </c>
      <c r="BA95" s="190">
        <v>44616</v>
      </c>
      <c r="BB95" s="191" t="s">
        <v>5418</v>
      </c>
      <c r="BC95" s="181" t="s">
        <v>17</v>
      </c>
      <c r="BD95" s="181" t="s">
        <v>17</v>
      </c>
      <c r="BE95" s="181" t="s">
        <v>17</v>
      </c>
      <c r="BF95" s="181" t="s">
        <v>17</v>
      </c>
      <c r="BG95" s="181" t="s">
        <v>5153</v>
      </c>
      <c r="BH95" s="181" t="s">
        <v>17</v>
      </c>
      <c r="BI95" s="182">
        <v>44616</v>
      </c>
      <c r="BJ95" s="192" t="s">
        <v>5423</v>
      </c>
      <c r="BK95" s="192">
        <v>15</v>
      </c>
      <c r="BL95" s="192" t="s">
        <v>5420</v>
      </c>
      <c r="BM95" s="192" t="s">
        <v>22</v>
      </c>
      <c r="BN95" s="192">
        <v>3</v>
      </c>
      <c r="BO95" s="192" t="s">
        <v>5422</v>
      </c>
      <c r="BP95" s="189" t="s">
        <v>5421</v>
      </c>
      <c r="BQ95" s="193">
        <v>44616</v>
      </c>
      <c r="BR95" s="191" t="s">
        <v>596</v>
      </c>
      <c r="BS95" s="185">
        <v>0</v>
      </c>
      <c r="BT95" s="185">
        <v>0</v>
      </c>
      <c r="BU95" s="185">
        <v>0</v>
      </c>
      <c r="BV95" s="185">
        <v>0</v>
      </c>
      <c r="BW95" s="185">
        <v>0</v>
      </c>
      <c r="BX95" s="185">
        <v>0</v>
      </c>
      <c r="BY95" s="182">
        <v>43511</v>
      </c>
      <c r="BZ95" s="192" t="s">
        <v>597</v>
      </c>
      <c r="CA95" s="192">
        <v>0</v>
      </c>
      <c r="CB95" s="192">
        <v>0</v>
      </c>
      <c r="CC95" s="192">
        <v>0</v>
      </c>
      <c r="CD95" s="192">
        <v>0</v>
      </c>
      <c r="CE95" s="192">
        <v>0</v>
      </c>
      <c r="CF95" s="192">
        <v>0</v>
      </c>
      <c r="CG95" s="193">
        <v>43511</v>
      </c>
      <c r="CH95" s="191" t="s">
        <v>9172</v>
      </c>
      <c r="CI95" s="192" t="e">
        <v>#N/A</v>
      </c>
      <c r="CJ95" s="192" t="e">
        <v>#N/A</v>
      </c>
      <c r="CK95" s="192" t="e">
        <v>#N/A</v>
      </c>
      <c r="CL95" s="192" t="e">
        <v>#N/A</v>
      </c>
      <c r="CM95" s="192" t="e">
        <v>#N/A</v>
      </c>
      <c r="CN95" s="192" t="e">
        <v>#N/A</v>
      </c>
      <c r="CO95" s="194" t="e">
        <v>#N/A</v>
      </c>
      <c r="CP95" s="192" t="s">
        <v>598</v>
      </c>
      <c r="CQ95" s="185" t="s">
        <v>17</v>
      </c>
      <c r="CR95" s="185">
        <v>0</v>
      </c>
      <c r="CS95" s="185" t="s">
        <v>17</v>
      </c>
      <c r="CT95" s="185" t="s">
        <v>17</v>
      </c>
      <c r="CU95" s="185" t="s">
        <v>335</v>
      </c>
      <c r="CV95" s="185">
        <v>0</v>
      </c>
      <c r="CW95" s="182">
        <v>43511</v>
      </c>
      <c r="CX95" s="192" t="s">
        <v>5426</v>
      </c>
      <c r="CY95" s="189">
        <v>94000</v>
      </c>
      <c r="CZ95" s="189" t="s">
        <v>5425</v>
      </c>
      <c r="DA95" s="189" t="s">
        <v>25</v>
      </c>
      <c r="DB95" s="189">
        <v>2</v>
      </c>
      <c r="DC95" s="189" t="s">
        <v>5161</v>
      </c>
      <c r="DD95" s="189" t="s">
        <v>5061</v>
      </c>
      <c r="DE95" s="195">
        <v>44616</v>
      </c>
      <c r="DF95" s="191" t="s">
        <v>5427</v>
      </c>
      <c r="DG95" s="181">
        <v>26000</v>
      </c>
      <c r="DH95" s="185">
        <v>0</v>
      </c>
      <c r="DI95" s="185" t="s">
        <v>22</v>
      </c>
      <c r="DJ95" s="185">
        <v>3</v>
      </c>
      <c r="DK95" s="185" t="s">
        <v>5066</v>
      </c>
      <c r="DL95" s="185">
        <v>0</v>
      </c>
      <c r="DM95" s="182">
        <v>44616</v>
      </c>
      <c r="DN95" s="192" t="s">
        <v>5428</v>
      </c>
      <c r="DO95" s="189">
        <v>2000</v>
      </c>
      <c r="DP95" s="192">
        <v>0</v>
      </c>
      <c r="DQ95" s="192" t="s">
        <v>22</v>
      </c>
      <c r="DR95" s="192">
        <v>3</v>
      </c>
      <c r="DS95" s="192" t="s">
        <v>5068</v>
      </c>
      <c r="DT95" s="192">
        <v>0</v>
      </c>
      <c r="DU95" s="193">
        <v>44616</v>
      </c>
      <c r="DV95" s="191" t="s">
        <v>5429</v>
      </c>
      <c r="DW95" s="181">
        <v>94000</v>
      </c>
      <c r="DX95" s="185" t="s">
        <v>5425</v>
      </c>
      <c r="DY95" s="185" t="s">
        <v>25</v>
      </c>
      <c r="DZ95" s="185">
        <v>2</v>
      </c>
      <c r="EA95" s="185" t="s">
        <v>5161</v>
      </c>
      <c r="EB95" s="185" t="s">
        <v>5061</v>
      </c>
      <c r="EC95" s="182">
        <v>44616</v>
      </c>
      <c r="ED95" s="192" t="s">
        <v>5430</v>
      </c>
      <c r="EE95" s="189">
        <v>0</v>
      </c>
      <c r="EF95" s="192">
        <v>0</v>
      </c>
      <c r="EG95" s="192" t="s">
        <v>22</v>
      </c>
      <c r="EH95" s="192">
        <v>3</v>
      </c>
      <c r="EI95" s="192" t="s">
        <v>5153</v>
      </c>
      <c r="EJ95" s="192">
        <v>0</v>
      </c>
      <c r="EK95" s="193">
        <v>44616</v>
      </c>
      <c r="EL95" s="191" t="s">
        <v>5431</v>
      </c>
      <c r="EM95" s="181">
        <v>0</v>
      </c>
      <c r="EN95" s="185">
        <v>0</v>
      </c>
      <c r="EO95" s="185" t="s">
        <v>22</v>
      </c>
      <c r="EP95" s="185">
        <v>3</v>
      </c>
      <c r="EQ95" s="185" t="s">
        <v>5153</v>
      </c>
      <c r="ER95" s="185">
        <v>0</v>
      </c>
      <c r="ES95" s="182">
        <v>44616</v>
      </c>
      <c r="ET95" s="192" t="s">
        <v>5424</v>
      </c>
      <c r="EU95" s="192">
        <v>15</v>
      </c>
      <c r="EV95" s="192" t="s">
        <v>5420</v>
      </c>
      <c r="EW95" s="192" t="s">
        <v>22</v>
      </c>
      <c r="EX95" s="192">
        <v>3</v>
      </c>
      <c r="EY95" s="192" t="s">
        <v>5422</v>
      </c>
      <c r="EZ95" s="192" t="s">
        <v>5421</v>
      </c>
      <c r="FA95" s="193">
        <v>44616</v>
      </c>
      <c r="FB95" s="191" t="s">
        <v>5433</v>
      </c>
      <c r="FC95" s="185">
        <v>2</v>
      </c>
      <c r="FD95" s="185">
        <v>0</v>
      </c>
      <c r="FE95" s="185" t="s">
        <v>25</v>
      </c>
      <c r="FF95" s="185">
        <v>2</v>
      </c>
      <c r="FG95" s="185" t="s">
        <v>5432</v>
      </c>
      <c r="FH95" s="185">
        <v>0</v>
      </c>
      <c r="FI95" s="182">
        <v>44616</v>
      </c>
      <c r="FJ95" s="191" t="s">
        <v>599</v>
      </c>
      <c r="FK95" s="192" t="s">
        <v>17</v>
      </c>
      <c r="FL95" s="192">
        <v>0</v>
      </c>
      <c r="FM95" s="192" t="s">
        <v>17</v>
      </c>
      <c r="FN95" s="192" t="s">
        <v>17</v>
      </c>
      <c r="FO95" s="192" t="s">
        <v>335</v>
      </c>
      <c r="FP95" s="189">
        <v>0</v>
      </c>
      <c r="FQ95" s="190">
        <v>43511</v>
      </c>
      <c r="FR95" s="191" t="s">
        <v>600</v>
      </c>
      <c r="FS95" s="185" t="s">
        <v>17</v>
      </c>
      <c r="FT95" s="185">
        <v>0</v>
      </c>
      <c r="FU95" s="185" t="s">
        <v>17</v>
      </c>
      <c r="FV95" s="185" t="s">
        <v>17</v>
      </c>
      <c r="FW95" s="185" t="s">
        <v>335</v>
      </c>
      <c r="FX95" s="185">
        <v>0</v>
      </c>
      <c r="FY95" s="182">
        <v>43511</v>
      </c>
      <c r="FZ95" s="192" t="s">
        <v>5435</v>
      </c>
      <c r="GA95" s="192">
        <v>0</v>
      </c>
      <c r="GB95" s="192" t="s">
        <v>2484</v>
      </c>
      <c r="GC95" s="192" t="s">
        <v>25</v>
      </c>
      <c r="GD95" s="192">
        <v>2</v>
      </c>
      <c r="GE95" s="192" t="s">
        <v>17</v>
      </c>
      <c r="GF95" s="192" t="s">
        <v>17</v>
      </c>
      <c r="GG95" s="193">
        <v>44616</v>
      </c>
      <c r="GH95" s="191" t="s">
        <v>5441</v>
      </c>
      <c r="GI95" s="185">
        <v>0</v>
      </c>
      <c r="GJ95" s="185" t="s">
        <v>2484</v>
      </c>
      <c r="GK95" s="185" t="s">
        <v>25</v>
      </c>
      <c r="GL95" s="185">
        <v>2</v>
      </c>
      <c r="GM95" s="185" t="s">
        <v>17</v>
      </c>
      <c r="GN95" s="185" t="s">
        <v>17</v>
      </c>
      <c r="GO95" s="182">
        <v>44616</v>
      </c>
      <c r="GP95" s="192" t="s">
        <v>5436</v>
      </c>
      <c r="GQ95" s="192">
        <v>0</v>
      </c>
      <c r="GR95" s="192" t="s">
        <v>2484</v>
      </c>
      <c r="GS95" s="192" t="s">
        <v>25</v>
      </c>
      <c r="GT95" s="192">
        <v>2</v>
      </c>
      <c r="GU95" s="192" t="s">
        <v>17</v>
      </c>
      <c r="GV95" s="192" t="s">
        <v>17</v>
      </c>
      <c r="GW95" s="193">
        <v>44616</v>
      </c>
      <c r="GX95" s="191" t="s">
        <v>5442</v>
      </c>
      <c r="GY95" s="185">
        <v>0</v>
      </c>
      <c r="GZ95" s="185" t="s">
        <v>2484</v>
      </c>
      <c r="HA95" s="185" t="s">
        <v>25</v>
      </c>
      <c r="HB95" s="185">
        <v>2</v>
      </c>
      <c r="HC95" s="185" t="s">
        <v>17</v>
      </c>
      <c r="HD95" s="185" t="s">
        <v>17</v>
      </c>
      <c r="HE95" s="182">
        <v>44616</v>
      </c>
      <c r="HF95" s="192" t="s">
        <v>5434</v>
      </c>
      <c r="HG95" s="192">
        <v>0</v>
      </c>
      <c r="HH95" s="192" t="s">
        <v>2484</v>
      </c>
      <c r="HI95" s="192" t="s">
        <v>25</v>
      </c>
      <c r="HJ95" s="192">
        <v>2</v>
      </c>
      <c r="HK95" s="192" t="s">
        <v>17</v>
      </c>
      <c r="HL95" s="192" t="s">
        <v>17</v>
      </c>
      <c r="HM95" s="193">
        <v>44616</v>
      </c>
      <c r="HN95" s="191" t="s">
        <v>5440</v>
      </c>
      <c r="HO95" s="185">
        <v>0</v>
      </c>
      <c r="HP95" s="185" t="s">
        <v>2484</v>
      </c>
      <c r="HQ95" s="185" t="s">
        <v>25</v>
      </c>
      <c r="HR95" s="185">
        <v>2</v>
      </c>
      <c r="HS95" s="185" t="s">
        <v>17</v>
      </c>
      <c r="HT95" s="185" t="s">
        <v>17</v>
      </c>
      <c r="HU95" s="182">
        <v>44616</v>
      </c>
      <c r="HV95" s="192" t="s">
        <v>5437</v>
      </c>
      <c r="HW95" s="192">
        <v>0</v>
      </c>
      <c r="HX95" s="192" t="s">
        <v>2484</v>
      </c>
      <c r="HY95" s="192" t="s">
        <v>25</v>
      </c>
      <c r="HZ95" s="192">
        <v>2</v>
      </c>
      <c r="IA95" s="192" t="s">
        <v>17</v>
      </c>
      <c r="IB95" s="192" t="s">
        <v>17</v>
      </c>
      <c r="IC95" s="193">
        <v>44616</v>
      </c>
      <c r="ID95" s="191" t="s">
        <v>5439</v>
      </c>
      <c r="IE95" s="185">
        <v>0</v>
      </c>
      <c r="IF95" s="185" t="s">
        <v>2484</v>
      </c>
      <c r="IG95" s="185" t="s">
        <v>25</v>
      </c>
      <c r="IH95" s="185">
        <v>2</v>
      </c>
      <c r="II95" s="185" t="s">
        <v>17</v>
      </c>
      <c r="IJ95" s="185" t="s">
        <v>17</v>
      </c>
      <c r="IK95" s="182">
        <v>44616</v>
      </c>
      <c r="IL95" s="192" t="s">
        <v>5438</v>
      </c>
      <c r="IM95" s="192">
        <v>1</v>
      </c>
      <c r="IN95" s="192" t="s">
        <v>2484</v>
      </c>
      <c r="IO95" s="192" t="s">
        <v>25</v>
      </c>
      <c r="IP95" s="192">
        <v>2</v>
      </c>
      <c r="IQ95" s="192" t="s">
        <v>17</v>
      </c>
      <c r="IR95" s="192" t="s">
        <v>17</v>
      </c>
      <c r="IS95" s="193">
        <v>44616</v>
      </c>
    </row>
    <row r="96" spans="1:253" s="187" customFormat="1" ht="13" customHeight="1" x14ac:dyDescent="0.25">
      <c r="A96" s="187" t="s">
        <v>601</v>
      </c>
      <c r="B96" s="187" t="s">
        <v>8521</v>
      </c>
      <c r="C96" s="187" t="s">
        <v>602</v>
      </c>
      <c r="D96" s="187" t="s">
        <v>603</v>
      </c>
      <c r="E96" s="187" t="s">
        <v>8152</v>
      </c>
      <c r="F96" s="187" t="s">
        <v>4303</v>
      </c>
      <c r="G96" s="180">
        <v>33000000</v>
      </c>
      <c r="H96" s="181" t="s">
        <v>4300</v>
      </c>
      <c r="I96" s="181" t="s">
        <v>50</v>
      </c>
      <c r="J96" s="181">
        <v>1</v>
      </c>
      <c r="K96" s="181" t="s">
        <v>4302</v>
      </c>
      <c r="L96" s="181" t="s">
        <v>4301</v>
      </c>
      <c r="M96" s="182">
        <v>44522</v>
      </c>
      <c r="N96" s="191" t="s">
        <v>4307</v>
      </c>
      <c r="O96" s="183">
        <v>205094</v>
      </c>
      <c r="P96" s="183" t="s">
        <v>4304</v>
      </c>
      <c r="Q96" s="183" t="s">
        <v>50</v>
      </c>
      <c r="R96" s="183">
        <v>1</v>
      </c>
      <c r="S96" s="183" t="s">
        <v>4306</v>
      </c>
      <c r="T96" s="183" t="s">
        <v>4305</v>
      </c>
      <c r="U96" s="184">
        <v>44522</v>
      </c>
      <c r="V96" s="191" t="s">
        <v>5092</v>
      </c>
      <c r="W96" s="181">
        <v>10669000</v>
      </c>
      <c r="X96" s="181" t="s">
        <v>5056</v>
      </c>
      <c r="Y96" s="181" t="s">
        <v>25</v>
      </c>
      <c r="Z96" s="181">
        <v>2</v>
      </c>
      <c r="AA96" s="181" t="s">
        <v>5091</v>
      </c>
      <c r="AB96" s="181" t="s">
        <v>5090</v>
      </c>
      <c r="AC96" s="182">
        <v>44609</v>
      </c>
      <c r="AD96" s="191" t="s">
        <v>5096</v>
      </c>
      <c r="AE96" s="189">
        <v>2063000</v>
      </c>
      <c r="AF96" s="189" t="s">
        <v>5093</v>
      </c>
      <c r="AG96" s="189" t="s">
        <v>25</v>
      </c>
      <c r="AH96" s="189">
        <v>2</v>
      </c>
      <c r="AI96" s="189" t="s">
        <v>5095</v>
      </c>
      <c r="AJ96" s="189" t="s">
        <v>5094</v>
      </c>
      <c r="AK96" s="190">
        <v>44609</v>
      </c>
      <c r="AL96" s="191" t="s">
        <v>4311</v>
      </c>
      <c r="AM96" s="181">
        <v>1050000</v>
      </c>
      <c r="AN96" s="181" t="s">
        <v>4308</v>
      </c>
      <c r="AO96" s="181" t="s">
        <v>25</v>
      </c>
      <c r="AP96" s="181">
        <v>2</v>
      </c>
      <c r="AQ96" s="181" t="s">
        <v>4310</v>
      </c>
      <c r="AR96" s="181" t="s">
        <v>4309</v>
      </c>
      <c r="AS96" s="182">
        <v>44522</v>
      </c>
      <c r="AT96" s="192" t="s">
        <v>4313</v>
      </c>
      <c r="AU96" s="189" t="s">
        <v>17</v>
      </c>
      <c r="AV96" s="189" t="s">
        <v>2046</v>
      </c>
      <c r="AW96" s="189" t="s">
        <v>17</v>
      </c>
      <c r="AX96" s="189" t="s">
        <v>17</v>
      </c>
      <c r="AY96" s="189" t="s">
        <v>18</v>
      </c>
      <c r="AZ96" s="189" t="s">
        <v>17</v>
      </c>
      <c r="BA96" s="190">
        <v>44522</v>
      </c>
      <c r="BB96" s="191" t="s">
        <v>4312</v>
      </c>
      <c r="BC96" s="181" t="s">
        <v>17</v>
      </c>
      <c r="BD96" s="181" t="s">
        <v>2046</v>
      </c>
      <c r="BE96" s="181" t="s">
        <v>17</v>
      </c>
      <c r="BF96" s="181" t="s">
        <v>17</v>
      </c>
      <c r="BG96" s="181" t="s">
        <v>18</v>
      </c>
      <c r="BH96" s="181" t="s">
        <v>17</v>
      </c>
      <c r="BI96" s="182">
        <v>44522</v>
      </c>
      <c r="BJ96" s="192" t="s">
        <v>4314</v>
      </c>
      <c r="BK96" s="192" t="s">
        <v>17</v>
      </c>
      <c r="BL96" s="192" t="s">
        <v>2046</v>
      </c>
      <c r="BM96" s="192" t="s">
        <v>17</v>
      </c>
      <c r="BN96" s="192" t="s">
        <v>17</v>
      </c>
      <c r="BO96" s="192" t="s">
        <v>18</v>
      </c>
      <c r="BP96" s="189" t="s">
        <v>17</v>
      </c>
      <c r="BQ96" s="193">
        <v>44522</v>
      </c>
      <c r="BR96" s="191" t="s">
        <v>604</v>
      </c>
      <c r="BS96" s="185">
        <v>0</v>
      </c>
      <c r="BT96" s="185">
        <v>0</v>
      </c>
      <c r="BU96" s="185" t="s">
        <v>25</v>
      </c>
      <c r="BV96" s="185">
        <v>2</v>
      </c>
      <c r="BW96" s="185">
        <v>0</v>
      </c>
      <c r="BX96" s="185">
        <v>0</v>
      </c>
      <c r="BY96" s="182">
        <v>43511</v>
      </c>
      <c r="BZ96" s="192" t="s">
        <v>605</v>
      </c>
      <c r="CA96" s="192">
        <v>0</v>
      </c>
      <c r="CB96" s="192">
        <v>0</v>
      </c>
      <c r="CC96" s="192" t="s">
        <v>25</v>
      </c>
      <c r="CD96" s="192">
        <v>2</v>
      </c>
      <c r="CE96" s="192">
        <v>0</v>
      </c>
      <c r="CF96" s="192">
        <v>0</v>
      </c>
      <c r="CG96" s="193">
        <v>43511</v>
      </c>
      <c r="CH96" s="191" t="s">
        <v>9173</v>
      </c>
      <c r="CI96" s="192" t="e">
        <v>#N/A</v>
      </c>
      <c r="CJ96" s="192" t="e">
        <v>#N/A</v>
      </c>
      <c r="CK96" s="192" t="e">
        <v>#N/A</v>
      </c>
      <c r="CL96" s="192" t="e">
        <v>#N/A</v>
      </c>
      <c r="CM96" s="192" t="e">
        <v>#N/A</v>
      </c>
      <c r="CN96" s="192" t="e">
        <v>#N/A</v>
      </c>
      <c r="CO96" s="194" t="e">
        <v>#N/A</v>
      </c>
      <c r="CP96" s="192" t="s">
        <v>607</v>
      </c>
      <c r="CQ96" s="185" t="s">
        <v>17</v>
      </c>
      <c r="CR96" s="185">
        <v>0</v>
      </c>
      <c r="CS96" s="185" t="s">
        <v>25</v>
      </c>
      <c r="CT96" s="185">
        <v>2</v>
      </c>
      <c r="CU96" s="185" t="s">
        <v>606</v>
      </c>
      <c r="CV96" s="185">
        <v>0</v>
      </c>
      <c r="CW96" s="182">
        <v>43511</v>
      </c>
      <c r="CX96" s="192" t="s">
        <v>5098</v>
      </c>
      <c r="CY96" s="189">
        <v>1695000</v>
      </c>
      <c r="CZ96" s="189" t="s">
        <v>5083</v>
      </c>
      <c r="DA96" s="189" t="s">
        <v>25</v>
      </c>
      <c r="DB96" s="189">
        <v>2</v>
      </c>
      <c r="DC96" s="189" t="s">
        <v>5086</v>
      </c>
      <c r="DD96" s="189" t="s">
        <v>5061</v>
      </c>
      <c r="DE96" s="195">
        <v>44609</v>
      </c>
      <c r="DF96" s="191" t="s">
        <v>5099</v>
      </c>
      <c r="DG96" s="181">
        <v>8606000</v>
      </c>
      <c r="DH96" s="185" t="s">
        <v>5083</v>
      </c>
      <c r="DI96" s="185" t="s">
        <v>22</v>
      </c>
      <c r="DJ96" s="185">
        <v>3</v>
      </c>
      <c r="DK96" s="185" t="s">
        <v>5081</v>
      </c>
      <c r="DL96" s="185" t="s">
        <v>5061</v>
      </c>
      <c r="DM96" s="182">
        <v>44609</v>
      </c>
      <c r="DN96" s="192" t="s">
        <v>5100</v>
      </c>
      <c r="DO96" s="189">
        <v>368000</v>
      </c>
      <c r="DP96" s="192" t="s">
        <v>5083</v>
      </c>
      <c r="DQ96" s="192" t="s">
        <v>22</v>
      </c>
      <c r="DR96" s="192">
        <v>3</v>
      </c>
      <c r="DS96" s="192" t="s">
        <v>5084</v>
      </c>
      <c r="DT96" s="192" t="s">
        <v>5061</v>
      </c>
      <c r="DU96" s="193">
        <v>44609</v>
      </c>
      <c r="DV96" s="191" t="s">
        <v>5101</v>
      </c>
      <c r="DW96" s="181">
        <v>1695000</v>
      </c>
      <c r="DX96" s="185" t="s">
        <v>5083</v>
      </c>
      <c r="DY96" s="185" t="s">
        <v>25</v>
      </c>
      <c r="DZ96" s="185">
        <v>2</v>
      </c>
      <c r="EA96" s="185" t="s">
        <v>5086</v>
      </c>
      <c r="EB96" s="185" t="s">
        <v>5061</v>
      </c>
      <c r="EC96" s="182">
        <v>44609</v>
      </c>
      <c r="ED96" s="192" t="s">
        <v>5102</v>
      </c>
      <c r="EE96" s="189">
        <v>0</v>
      </c>
      <c r="EF96" s="192" t="s">
        <v>17</v>
      </c>
      <c r="EG96" s="192" t="s">
        <v>22</v>
      </c>
      <c r="EH96" s="192">
        <v>3</v>
      </c>
      <c r="EI96" s="192" t="s">
        <v>5071</v>
      </c>
      <c r="EJ96" s="192" t="s">
        <v>17</v>
      </c>
      <c r="EK96" s="193">
        <v>44609</v>
      </c>
      <c r="EL96" s="191" t="s">
        <v>5103</v>
      </c>
      <c r="EM96" s="181">
        <v>0</v>
      </c>
      <c r="EN96" s="185" t="s">
        <v>2046</v>
      </c>
      <c r="EO96" s="185" t="s">
        <v>22</v>
      </c>
      <c r="EP96" s="185">
        <v>3</v>
      </c>
      <c r="EQ96" s="185" t="s">
        <v>5071</v>
      </c>
      <c r="ER96" s="185" t="s">
        <v>17</v>
      </c>
      <c r="ES96" s="182">
        <v>44609</v>
      </c>
      <c r="ET96" s="192" t="s">
        <v>4315</v>
      </c>
      <c r="EU96" s="192" t="s">
        <v>17</v>
      </c>
      <c r="EV96" s="192" t="s">
        <v>17</v>
      </c>
      <c r="EW96" s="192" t="s">
        <v>17</v>
      </c>
      <c r="EX96" s="192" t="s">
        <v>17</v>
      </c>
      <c r="EY96" s="192" t="s">
        <v>18</v>
      </c>
      <c r="EZ96" s="192" t="s">
        <v>17</v>
      </c>
      <c r="FA96" s="193">
        <v>44522</v>
      </c>
      <c r="FB96" s="191" t="s">
        <v>4317</v>
      </c>
      <c r="FC96" s="185">
        <v>2</v>
      </c>
      <c r="FD96" s="185">
        <v>0</v>
      </c>
      <c r="FE96" s="185" t="s">
        <v>25</v>
      </c>
      <c r="FF96" s="185">
        <v>2</v>
      </c>
      <c r="FG96" s="185" t="s">
        <v>4316</v>
      </c>
      <c r="FH96" s="185">
        <v>0</v>
      </c>
      <c r="FI96" s="182">
        <v>44522</v>
      </c>
      <c r="FJ96" s="191" t="s">
        <v>4318</v>
      </c>
      <c r="FK96" s="192" t="s">
        <v>17</v>
      </c>
      <c r="FL96" s="192" t="s">
        <v>2046</v>
      </c>
      <c r="FM96" s="192" t="s">
        <v>17</v>
      </c>
      <c r="FN96" s="192" t="s">
        <v>17</v>
      </c>
      <c r="FO96" s="192" t="s">
        <v>18</v>
      </c>
      <c r="FP96" s="189" t="s">
        <v>17</v>
      </c>
      <c r="FQ96" s="190">
        <v>44522</v>
      </c>
      <c r="FR96" s="191" t="s">
        <v>4319</v>
      </c>
      <c r="FS96" s="185" t="s">
        <v>17</v>
      </c>
      <c r="FT96" s="185" t="s">
        <v>17</v>
      </c>
      <c r="FU96" s="185" t="s">
        <v>17</v>
      </c>
      <c r="FV96" s="185" t="s">
        <v>17</v>
      </c>
      <c r="FW96" s="185" t="s">
        <v>18</v>
      </c>
      <c r="FX96" s="185" t="s">
        <v>17</v>
      </c>
      <c r="FY96" s="182">
        <v>44522</v>
      </c>
      <c r="FZ96" s="192" t="s">
        <v>3621</v>
      </c>
      <c r="GA96" s="192">
        <v>0</v>
      </c>
      <c r="GB96" s="192" t="s">
        <v>2484</v>
      </c>
      <c r="GC96" s="192" t="s">
        <v>25</v>
      </c>
      <c r="GD96" s="192">
        <v>2</v>
      </c>
      <c r="GE96" s="192" t="s">
        <v>17</v>
      </c>
      <c r="GF96" s="192" t="s">
        <v>17</v>
      </c>
      <c r="GG96" s="193">
        <v>44496</v>
      </c>
      <c r="GH96" s="191" t="s">
        <v>3627</v>
      </c>
      <c r="GI96" s="185">
        <v>0</v>
      </c>
      <c r="GJ96" s="185" t="s">
        <v>2484</v>
      </c>
      <c r="GK96" s="185" t="s">
        <v>25</v>
      </c>
      <c r="GL96" s="185">
        <v>2</v>
      </c>
      <c r="GM96" s="185" t="s">
        <v>17</v>
      </c>
      <c r="GN96" s="185" t="s">
        <v>17</v>
      </c>
      <c r="GO96" s="182">
        <v>44496</v>
      </c>
      <c r="GP96" s="192" t="s">
        <v>3622</v>
      </c>
      <c r="GQ96" s="192">
        <v>0</v>
      </c>
      <c r="GR96" s="192" t="s">
        <v>2484</v>
      </c>
      <c r="GS96" s="192" t="s">
        <v>25</v>
      </c>
      <c r="GT96" s="192">
        <v>2</v>
      </c>
      <c r="GU96" s="192" t="s">
        <v>17</v>
      </c>
      <c r="GV96" s="192" t="s">
        <v>17</v>
      </c>
      <c r="GW96" s="193">
        <v>44496</v>
      </c>
      <c r="GX96" s="191" t="s">
        <v>3628</v>
      </c>
      <c r="GY96" s="185">
        <v>0</v>
      </c>
      <c r="GZ96" s="185" t="s">
        <v>2484</v>
      </c>
      <c r="HA96" s="185" t="s">
        <v>25</v>
      </c>
      <c r="HB96" s="185">
        <v>2</v>
      </c>
      <c r="HC96" s="185" t="s">
        <v>17</v>
      </c>
      <c r="HD96" s="185" t="s">
        <v>17</v>
      </c>
      <c r="HE96" s="182">
        <v>44496</v>
      </c>
      <c r="HF96" s="192" t="s">
        <v>3620</v>
      </c>
      <c r="HG96" s="192">
        <v>0</v>
      </c>
      <c r="HH96" s="192" t="s">
        <v>2484</v>
      </c>
      <c r="HI96" s="192" t="s">
        <v>25</v>
      </c>
      <c r="HJ96" s="192">
        <v>2</v>
      </c>
      <c r="HK96" s="192" t="s">
        <v>17</v>
      </c>
      <c r="HL96" s="192" t="s">
        <v>17</v>
      </c>
      <c r="HM96" s="193">
        <v>44496</v>
      </c>
      <c r="HN96" s="191" t="s">
        <v>3626</v>
      </c>
      <c r="HO96" s="185">
        <v>1</v>
      </c>
      <c r="HP96" s="185" t="s">
        <v>2484</v>
      </c>
      <c r="HQ96" s="185" t="s">
        <v>25</v>
      </c>
      <c r="HR96" s="185">
        <v>2</v>
      </c>
      <c r="HS96" s="185" t="s">
        <v>17</v>
      </c>
      <c r="HT96" s="185" t="s">
        <v>17</v>
      </c>
      <c r="HU96" s="182">
        <v>44496</v>
      </c>
      <c r="HV96" s="192" t="s">
        <v>3623</v>
      </c>
      <c r="HW96" s="192">
        <v>0</v>
      </c>
      <c r="HX96" s="192" t="s">
        <v>2484</v>
      </c>
      <c r="HY96" s="192" t="s">
        <v>25</v>
      </c>
      <c r="HZ96" s="192">
        <v>2</v>
      </c>
      <c r="IA96" s="192" t="s">
        <v>17</v>
      </c>
      <c r="IB96" s="192" t="s">
        <v>17</v>
      </c>
      <c r="IC96" s="193">
        <v>44496</v>
      </c>
      <c r="ID96" s="191" t="s">
        <v>3625</v>
      </c>
      <c r="IE96" s="185">
        <v>1</v>
      </c>
      <c r="IF96" s="185" t="s">
        <v>2484</v>
      </c>
      <c r="IG96" s="185" t="s">
        <v>25</v>
      </c>
      <c r="IH96" s="185">
        <v>2</v>
      </c>
      <c r="II96" s="185" t="s">
        <v>17</v>
      </c>
      <c r="IJ96" s="185" t="s">
        <v>17</v>
      </c>
      <c r="IK96" s="182">
        <v>44496</v>
      </c>
      <c r="IL96" s="192" t="s">
        <v>3624</v>
      </c>
      <c r="IM96" s="192">
        <v>2</v>
      </c>
      <c r="IN96" s="192" t="s">
        <v>2484</v>
      </c>
      <c r="IO96" s="192" t="s">
        <v>25</v>
      </c>
      <c r="IP96" s="192">
        <v>2</v>
      </c>
      <c r="IQ96" s="192" t="s">
        <v>17</v>
      </c>
      <c r="IR96" s="192" t="s">
        <v>17</v>
      </c>
      <c r="IS96" s="193">
        <v>44496</v>
      </c>
    </row>
    <row r="97" spans="1:253" s="187" customFormat="1" ht="13" customHeight="1" x14ac:dyDescent="0.25">
      <c r="A97" s="187" t="s">
        <v>4399</v>
      </c>
      <c r="B97" s="187" t="s">
        <v>8527</v>
      </c>
      <c r="C97" s="187" t="s">
        <v>4400</v>
      </c>
      <c r="D97" s="187" t="s">
        <v>918</v>
      </c>
      <c r="E97" s="187" t="s">
        <v>8153</v>
      </c>
      <c r="F97" s="187" t="s">
        <v>4401</v>
      </c>
      <c r="G97" s="180">
        <v>109033000</v>
      </c>
      <c r="H97" s="181" t="s">
        <v>2715</v>
      </c>
      <c r="I97" s="181" t="s">
        <v>50</v>
      </c>
      <c r="J97" s="181">
        <v>1</v>
      </c>
      <c r="K97" s="181" t="s">
        <v>2717</v>
      </c>
      <c r="L97" s="181" t="s">
        <v>2716</v>
      </c>
      <c r="M97" s="182">
        <v>44549</v>
      </c>
      <c r="N97" s="191" t="s">
        <v>4692</v>
      </c>
      <c r="O97" s="183">
        <v>232534.48</v>
      </c>
      <c r="P97" s="183" t="s">
        <v>4688</v>
      </c>
      <c r="Q97" s="183" t="s">
        <v>25</v>
      </c>
      <c r="R97" s="183">
        <v>2</v>
      </c>
      <c r="S97" s="183" t="s">
        <v>4691</v>
      </c>
      <c r="T97" s="183" t="s">
        <v>1339</v>
      </c>
      <c r="U97" s="184">
        <v>44584</v>
      </c>
      <c r="V97" s="191" t="s">
        <v>4403</v>
      </c>
      <c r="W97" s="181">
        <v>44915000</v>
      </c>
      <c r="X97" s="181" t="s">
        <v>2715</v>
      </c>
      <c r="Y97" s="181" t="s">
        <v>25</v>
      </c>
      <c r="Z97" s="181">
        <v>2</v>
      </c>
      <c r="AA97" s="181" t="s">
        <v>2719</v>
      </c>
      <c r="AB97" s="181" t="s">
        <v>4402</v>
      </c>
      <c r="AC97" s="182">
        <v>44549</v>
      </c>
      <c r="AD97" s="191" t="s">
        <v>7614</v>
      </c>
      <c r="AE97" s="189">
        <v>12140000</v>
      </c>
      <c r="AF97" s="189" t="s">
        <v>7611</v>
      </c>
      <c r="AG97" s="189" t="s">
        <v>25</v>
      </c>
      <c r="AH97" s="189">
        <v>2</v>
      </c>
      <c r="AI97" s="189" t="s">
        <v>7613</v>
      </c>
      <c r="AJ97" s="189" t="s">
        <v>7612</v>
      </c>
      <c r="AK97" s="190">
        <v>44712</v>
      </c>
      <c r="AL97" s="191" t="s">
        <v>7688</v>
      </c>
      <c r="AM97" s="181">
        <v>126000</v>
      </c>
      <c r="AN97" s="181" t="s">
        <v>7611</v>
      </c>
      <c r="AO97" s="181" t="s">
        <v>25</v>
      </c>
      <c r="AP97" s="181">
        <v>2</v>
      </c>
      <c r="AQ97" s="181" t="s">
        <v>7687</v>
      </c>
      <c r="AR97" s="181" t="s">
        <v>7612</v>
      </c>
      <c r="AS97" s="182">
        <v>44712</v>
      </c>
      <c r="AT97" s="192" t="s">
        <v>4697</v>
      </c>
      <c r="AU97" s="189">
        <v>1147</v>
      </c>
      <c r="AV97" s="189" t="s">
        <v>4693</v>
      </c>
      <c r="AW97" s="189" t="s">
        <v>25</v>
      </c>
      <c r="AX97" s="189">
        <v>2</v>
      </c>
      <c r="AY97" s="189" t="s">
        <v>4695</v>
      </c>
      <c r="AZ97" s="189" t="s">
        <v>4694</v>
      </c>
      <c r="BA97" s="190">
        <v>44584</v>
      </c>
      <c r="BB97" s="191" t="s">
        <v>4404</v>
      </c>
      <c r="BC97" s="181" t="s">
        <v>17</v>
      </c>
      <c r="BD97" s="181" t="s">
        <v>17</v>
      </c>
      <c r="BE97" s="181" t="s">
        <v>17</v>
      </c>
      <c r="BF97" s="181" t="s">
        <v>17</v>
      </c>
      <c r="BG97" s="181" t="s">
        <v>17</v>
      </c>
      <c r="BH97" s="181" t="s">
        <v>17</v>
      </c>
      <c r="BI97" s="182">
        <v>44549</v>
      </c>
      <c r="BJ97" s="192" t="s">
        <v>7692</v>
      </c>
      <c r="BK97" s="192">
        <v>496</v>
      </c>
      <c r="BL97" s="192" t="s">
        <v>7689</v>
      </c>
      <c r="BM97" s="192" t="s">
        <v>25</v>
      </c>
      <c r="BN97" s="192">
        <v>2</v>
      </c>
      <c r="BO97" s="192" t="s">
        <v>7691</v>
      </c>
      <c r="BP97" s="189" t="s">
        <v>7690</v>
      </c>
      <c r="BQ97" s="193">
        <v>44712</v>
      </c>
      <c r="BR97" s="191" t="s">
        <v>7712</v>
      </c>
      <c r="BS97" s="185">
        <v>1704139</v>
      </c>
      <c r="BT97" s="185" t="s">
        <v>7709</v>
      </c>
      <c r="BU97" s="185" t="s">
        <v>25</v>
      </c>
      <c r="BV97" s="185">
        <v>2</v>
      </c>
      <c r="BW97" s="185" t="s">
        <v>7711</v>
      </c>
      <c r="BX97" s="185" t="s">
        <v>7710</v>
      </c>
      <c r="BY97" s="182">
        <v>44712</v>
      </c>
      <c r="BZ97" s="192" t="s">
        <v>7714</v>
      </c>
      <c r="CA97" s="192">
        <v>404513</v>
      </c>
      <c r="CB97" s="192" t="s">
        <v>7709</v>
      </c>
      <c r="CC97" s="192" t="s">
        <v>25</v>
      </c>
      <c r="CD97" s="192">
        <v>2</v>
      </c>
      <c r="CE97" s="192" t="s">
        <v>7713</v>
      </c>
      <c r="CF97" s="192" t="s">
        <v>7710</v>
      </c>
      <c r="CG97" s="193">
        <v>44712</v>
      </c>
      <c r="CH97" s="191" t="s">
        <v>9174</v>
      </c>
      <c r="CI97" s="192" t="e">
        <v>#N/A</v>
      </c>
      <c r="CJ97" s="192" t="e">
        <v>#N/A</v>
      </c>
      <c r="CK97" s="192" t="e">
        <v>#N/A</v>
      </c>
      <c r="CL97" s="192" t="e">
        <v>#N/A</v>
      </c>
      <c r="CM97" s="192" t="e">
        <v>#N/A</v>
      </c>
      <c r="CN97" s="192" t="e">
        <v>#N/A</v>
      </c>
      <c r="CO97" s="194" t="e">
        <v>#N/A</v>
      </c>
      <c r="CP97" s="192" t="s">
        <v>4408</v>
      </c>
      <c r="CQ97" s="185">
        <v>66000000000</v>
      </c>
      <c r="CR97" s="185" t="s">
        <v>4405</v>
      </c>
      <c r="CS97" s="185" t="s">
        <v>22</v>
      </c>
      <c r="CT97" s="185">
        <v>3</v>
      </c>
      <c r="CU97" s="185" t="s">
        <v>4407</v>
      </c>
      <c r="CV97" s="185" t="s">
        <v>4406</v>
      </c>
      <c r="CW97" s="182">
        <v>44549</v>
      </c>
      <c r="CX97" s="192" t="s">
        <v>7698</v>
      </c>
      <c r="CY97" s="189">
        <v>2519000</v>
      </c>
      <c r="CZ97" s="189" t="s">
        <v>7695</v>
      </c>
      <c r="DA97" s="189" t="s">
        <v>22</v>
      </c>
      <c r="DB97" s="189">
        <v>3</v>
      </c>
      <c r="DC97" s="189" t="s">
        <v>7707</v>
      </c>
      <c r="DD97" s="189" t="s">
        <v>7696</v>
      </c>
      <c r="DE97" s="195">
        <v>44712</v>
      </c>
      <c r="DF97" s="191" t="s">
        <v>7702</v>
      </c>
      <c r="DG97" s="181">
        <v>32775000</v>
      </c>
      <c r="DH97" s="185" t="s">
        <v>7699</v>
      </c>
      <c r="DI97" s="185" t="s">
        <v>22</v>
      </c>
      <c r="DJ97" s="185">
        <v>3</v>
      </c>
      <c r="DK97" s="185" t="s">
        <v>7701</v>
      </c>
      <c r="DL97" s="185" t="s">
        <v>7700</v>
      </c>
      <c r="DM97" s="182">
        <v>44712</v>
      </c>
      <c r="DN97" s="192" t="s">
        <v>7706</v>
      </c>
      <c r="DO97" s="189">
        <v>9621000</v>
      </c>
      <c r="DP97" s="192" t="s">
        <v>7703</v>
      </c>
      <c r="DQ97" s="192" t="s">
        <v>22</v>
      </c>
      <c r="DR97" s="192">
        <v>3</v>
      </c>
      <c r="DS97" s="192" t="s">
        <v>7705</v>
      </c>
      <c r="DT97" s="192" t="s">
        <v>7704</v>
      </c>
      <c r="DU97" s="193">
        <v>44712</v>
      </c>
      <c r="DV97" s="191" t="s">
        <v>7708</v>
      </c>
      <c r="DW97" s="181">
        <v>2519000</v>
      </c>
      <c r="DX97" s="185" t="s">
        <v>7695</v>
      </c>
      <c r="DY97" s="185" t="s">
        <v>22</v>
      </c>
      <c r="DZ97" s="185">
        <v>3</v>
      </c>
      <c r="EA97" s="185" t="s">
        <v>7707</v>
      </c>
      <c r="EB97" s="185" t="s">
        <v>7696</v>
      </c>
      <c r="EC97" s="182">
        <v>44712</v>
      </c>
      <c r="ED97" s="192" t="s">
        <v>4409</v>
      </c>
      <c r="EE97" s="189">
        <v>0</v>
      </c>
      <c r="EF97" s="192" t="s">
        <v>17</v>
      </c>
      <c r="EG97" s="192" t="s">
        <v>17</v>
      </c>
      <c r="EH97" s="192" t="s">
        <v>17</v>
      </c>
      <c r="EI97" s="192" t="s">
        <v>17</v>
      </c>
      <c r="EJ97" s="192" t="s">
        <v>17</v>
      </c>
      <c r="EK97" s="193">
        <v>44549</v>
      </c>
      <c r="EL97" s="191" t="s">
        <v>4410</v>
      </c>
      <c r="EM97" s="181">
        <v>0</v>
      </c>
      <c r="EN97" s="185" t="s">
        <v>17</v>
      </c>
      <c r="EO97" s="185" t="s">
        <v>17</v>
      </c>
      <c r="EP97" s="185" t="s">
        <v>17</v>
      </c>
      <c r="EQ97" s="185" t="s">
        <v>17</v>
      </c>
      <c r="ER97" s="185" t="s">
        <v>17</v>
      </c>
      <c r="ES97" s="182">
        <v>44549</v>
      </c>
      <c r="ET97" s="192" t="s">
        <v>7694</v>
      </c>
      <c r="EU97" s="192">
        <v>496</v>
      </c>
      <c r="EV97" s="192" t="s">
        <v>7689</v>
      </c>
      <c r="EW97" s="192" t="s">
        <v>25</v>
      </c>
      <c r="EX97" s="192">
        <v>2</v>
      </c>
      <c r="EY97" s="192" t="s">
        <v>7693</v>
      </c>
      <c r="EZ97" s="192" t="s">
        <v>7690</v>
      </c>
      <c r="FA97" s="193">
        <v>44712</v>
      </c>
      <c r="FB97" s="191" t="s">
        <v>4412</v>
      </c>
      <c r="FC97" s="185">
        <v>4</v>
      </c>
      <c r="FD97" s="185" t="s">
        <v>17</v>
      </c>
      <c r="FE97" s="185" t="s">
        <v>17</v>
      </c>
      <c r="FF97" s="185" t="s">
        <v>17</v>
      </c>
      <c r="FG97" s="185" t="s">
        <v>4411</v>
      </c>
      <c r="FH97" s="185" t="s">
        <v>17</v>
      </c>
      <c r="FI97" s="182">
        <v>44549</v>
      </c>
      <c r="FJ97" s="191" t="s">
        <v>9175</v>
      </c>
      <c r="FK97" s="192" t="e">
        <v>#N/A</v>
      </c>
      <c r="FL97" s="192" t="e">
        <v>#N/A</v>
      </c>
      <c r="FM97" s="192" t="e">
        <v>#N/A</v>
      </c>
      <c r="FN97" s="192" t="e">
        <v>#N/A</v>
      </c>
      <c r="FO97" s="192" t="e">
        <v>#N/A</v>
      </c>
      <c r="FP97" s="189" t="e">
        <v>#N/A</v>
      </c>
      <c r="FQ97" s="190" t="e">
        <v>#N/A</v>
      </c>
      <c r="FR97" s="191" t="s">
        <v>9176</v>
      </c>
      <c r="FS97" s="185" t="e">
        <v>#N/A</v>
      </c>
      <c r="FT97" s="185" t="e">
        <v>#N/A</v>
      </c>
      <c r="FU97" s="185" t="e">
        <v>#N/A</v>
      </c>
      <c r="FV97" s="185" t="e">
        <v>#N/A</v>
      </c>
      <c r="FW97" s="185" t="e">
        <v>#N/A</v>
      </c>
      <c r="FX97" s="185" t="e">
        <v>#N/A</v>
      </c>
      <c r="FY97" s="182" t="e">
        <v>#N/A</v>
      </c>
      <c r="FZ97" s="192" t="s">
        <v>4431</v>
      </c>
      <c r="GA97" s="192">
        <v>0</v>
      </c>
      <c r="GB97" s="192" t="s">
        <v>2484</v>
      </c>
      <c r="GC97" s="192" t="s">
        <v>25</v>
      </c>
      <c r="GD97" s="192">
        <v>2</v>
      </c>
      <c r="GE97" s="192" t="s">
        <v>17</v>
      </c>
      <c r="GF97" s="192" t="s">
        <v>17</v>
      </c>
      <c r="GG97" s="193">
        <v>44549</v>
      </c>
      <c r="GH97" s="191" t="s">
        <v>4437</v>
      </c>
      <c r="GI97" s="185">
        <v>1</v>
      </c>
      <c r="GJ97" s="185" t="s">
        <v>2484</v>
      </c>
      <c r="GK97" s="185" t="s">
        <v>25</v>
      </c>
      <c r="GL97" s="185">
        <v>2</v>
      </c>
      <c r="GM97" s="185" t="s">
        <v>17</v>
      </c>
      <c r="GN97" s="185" t="s">
        <v>17</v>
      </c>
      <c r="GO97" s="182">
        <v>44549</v>
      </c>
      <c r="GP97" s="192" t="s">
        <v>4432</v>
      </c>
      <c r="GQ97" s="192">
        <v>0</v>
      </c>
      <c r="GR97" s="192" t="s">
        <v>2484</v>
      </c>
      <c r="GS97" s="192" t="s">
        <v>25</v>
      </c>
      <c r="GT97" s="192">
        <v>2</v>
      </c>
      <c r="GU97" s="192" t="s">
        <v>17</v>
      </c>
      <c r="GV97" s="192" t="s">
        <v>17</v>
      </c>
      <c r="GW97" s="193">
        <v>44549</v>
      </c>
      <c r="GX97" s="191" t="s">
        <v>4438</v>
      </c>
      <c r="GY97" s="185">
        <v>0</v>
      </c>
      <c r="GZ97" s="185" t="s">
        <v>2484</v>
      </c>
      <c r="HA97" s="185" t="s">
        <v>25</v>
      </c>
      <c r="HB97" s="185">
        <v>2</v>
      </c>
      <c r="HC97" s="185" t="s">
        <v>17</v>
      </c>
      <c r="HD97" s="185" t="s">
        <v>17</v>
      </c>
      <c r="HE97" s="182">
        <v>44549</v>
      </c>
      <c r="HF97" s="192" t="s">
        <v>4430</v>
      </c>
      <c r="HG97" s="192">
        <v>0</v>
      </c>
      <c r="HH97" s="192" t="s">
        <v>2484</v>
      </c>
      <c r="HI97" s="192" t="s">
        <v>25</v>
      </c>
      <c r="HJ97" s="192">
        <v>2</v>
      </c>
      <c r="HK97" s="192" t="s">
        <v>17</v>
      </c>
      <c r="HL97" s="192" t="s">
        <v>17</v>
      </c>
      <c r="HM97" s="193">
        <v>44549</v>
      </c>
      <c r="HN97" s="191" t="s">
        <v>4436</v>
      </c>
      <c r="HO97" s="185">
        <v>1</v>
      </c>
      <c r="HP97" s="185" t="s">
        <v>2484</v>
      </c>
      <c r="HQ97" s="185" t="s">
        <v>25</v>
      </c>
      <c r="HR97" s="185">
        <v>2</v>
      </c>
      <c r="HS97" s="185" t="s">
        <v>17</v>
      </c>
      <c r="HT97" s="185" t="s">
        <v>17</v>
      </c>
      <c r="HU97" s="182">
        <v>44549</v>
      </c>
      <c r="HV97" s="192" t="s">
        <v>4433</v>
      </c>
      <c r="HW97" s="192">
        <v>0</v>
      </c>
      <c r="HX97" s="192" t="s">
        <v>2484</v>
      </c>
      <c r="HY97" s="192" t="s">
        <v>25</v>
      </c>
      <c r="HZ97" s="192">
        <v>2</v>
      </c>
      <c r="IA97" s="192" t="s">
        <v>17</v>
      </c>
      <c r="IB97" s="192" t="s">
        <v>17</v>
      </c>
      <c r="IC97" s="193">
        <v>44549</v>
      </c>
      <c r="ID97" s="191" t="s">
        <v>4435</v>
      </c>
      <c r="IE97" s="185">
        <v>0</v>
      </c>
      <c r="IF97" s="185" t="s">
        <v>2484</v>
      </c>
      <c r="IG97" s="185" t="s">
        <v>25</v>
      </c>
      <c r="IH97" s="185">
        <v>2</v>
      </c>
      <c r="II97" s="185" t="s">
        <v>17</v>
      </c>
      <c r="IJ97" s="185" t="s">
        <v>17</v>
      </c>
      <c r="IK97" s="182">
        <v>44549</v>
      </c>
      <c r="IL97" s="192" t="s">
        <v>4434</v>
      </c>
      <c r="IM97" s="192">
        <v>3</v>
      </c>
      <c r="IN97" s="192" t="s">
        <v>2484</v>
      </c>
      <c r="IO97" s="192" t="s">
        <v>25</v>
      </c>
      <c r="IP97" s="192">
        <v>2</v>
      </c>
      <c r="IQ97" s="192" t="s">
        <v>17</v>
      </c>
      <c r="IR97" s="192" t="s">
        <v>17</v>
      </c>
      <c r="IS97" s="193">
        <v>44549</v>
      </c>
    </row>
    <row r="98" spans="1:253" s="187" customFormat="1" ht="13" customHeight="1" x14ac:dyDescent="0.25">
      <c r="A98" s="187" t="s">
        <v>916</v>
      </c>
      <c r="B98" s="187" t="s">
        <v>8509</v>
      </c>
      <c r="C98" s="187" t="s">
        <v>917</v>
      </c>
      <c r="D98" s="187" t="s">
        <v>918</v>
      </c>
      <c r="E98" s="187" t="s">
        <v>8153</v>
      </c>
      <c r="F98" s="187" t="s">
        <v>2718</v>
      </c>
      <c r="G98" s="180">
        <v>109033000</v>
      </c>
      <c r="H98" s="181" t="s">
        <v>2715</v>
      </c>
      <c r="I98" s="181" t="s">
        <v>50</v>
      </c>
      <c r="J98" s="181">
        <v>1</v>
      </c>
      <c r="K98" s="181" t="s">
        <v>2717</v>
      </c>
      <c r="L98" s="181" t="s">
        <v>2716</v>
      </c>
      <c r="M98" s="182">
        <v>44403</v>
      </c>
      <c r="N98" s="191" t="s">
        <v>1341</v>
      </c>
      <c r="O98" s="183">
        <v>138354</v>
      </c>
      <c r="P98" s="183" t="s">
        <v>1338</v>
      </c>
      <c r="Q98" s="183" t="s">
        <v>25</v>
      </c>
      <c r="R98" s="183">
        <v>2</v>
      </c>
      <c r="S98" s="183" t="s">
        <v>1340</v>
      </c>
      <c r="T98" s="183" t="s">
        <v>1339</v>
      </c>
      <c r="U98" s="184">
        <v>43798</v>
      </c>
      <c r="V98" s="191" t="s">
        <v>2720</v>
      </c>
      <c r="W98" s="181">
        <v>26252000</v>
      </c>
      <c r="X98" s="181" t="s">
        <v>2715</v>
      </c>
      <c r="Y98" s="181" t="s">
        <v>25</v>
      </c>
      <c r="Z98" s="181">
        <v>2</v>
      </c>
      <c r="AA98" s="181" t="s">
        <v>2719</v>
      </c>
      <c r="AB98" s="181" t="s">
        <v>2716</v>
      </c>
      <c r="AC98" s="182">
        <v>44403</v>
      </c>
      <c r="AD98" s="191" t="s">
        <v>7718</v>
      </c>
      <c r="AE98" s="189">
        <v>119000</v>
      </c>
      <c r="AF98" s="189" t="s">
        <v>7715</v>
      </c>
      <c r="AG98" s="189" t="s">
        <v>22</v>
      </c>
      <c r="AH98" s="189">
        <v>3</v>
      </c>
      <c r="AI98" s="189" t="s">
        <v>7717</v>
      </c>
      <c r="AJ98" s="189" t="s">
        <v>7716</v>
      </c>
      <c r="AK98" s="190">
        <v>44712</v>
      </c>
      <c r="AL98" s="191" t="s">
        <v>7720</v>
      </c>
      <c r="AM98" s="181">
        <v>119000</v>
      </c>
      <c r="AN98" s="181" t="s">
        <v>7715</v>
      </c>
      <c r="AO98" s="181" t="s">
        <v>25</v>
      </c>
      <c r="AP98" s="181">
        <v>2</v>
      </c>
      <c r="AQ98" s="181" t="s">
        <v>7719</v>
      </c>
      <c r="AR98" s="181" t="s">
        <v>7716</v>
      </c>
      <c r="AS98" s="182">
        <v>44712</v>
      </c>
      <c r="AT98" s="192" t="s">
        <v>1337</v>
      </c>
      <c r="AU98" s="189" t="s">
        <v>17</v>
      </c>
      <c r="AV98" s="189" t="s">
        <v>17</v>
      </c>
      <c r="AW98" s="189" t="s">
        <v>17</v>
      </c>
      <c r="AX98" s="189" t="s">
        <v>17</v>
      </c>
      <c r="AY98" s="189" t="s">
        <v>17</v>
      </c>
      <c r="AZ98" s="189" t="s">
        <v>17</v>
      </c>
      <c r="BA98" s="190">
        <v>43798</v>
      </c>
      <c r="BB98" s="191" t="s">
        <v>1419</v>
      </c>
      <c r="BC98" s="181" t="s">
        <v>17</v>
      </c>
      <c r="BD98" s="181" t="s">
        <v>17</v>
      </c>
      <c r="BE98" s="181" t="s">
        <v>17</v>
      </c>
      <c r="BF98" s="181" t="s">
        <v>17</v>
      </c>
      <c r="BG98" s="181" t="s">
        <v>1417</v>
      </c>
      <c r="BH98" s="181" t="s">
        <v>17</v>
      </c>
      <c r="BI98" s="182">
        <v>43819</v>
      </c>
      <c r="BJ98" s="192" t="s">
        <v>7722</v>
      </c>
      <c r="BK98" s="192">
        <v>91</v>
      </c>
      <c r="BL98" s="192" t="s">
        <v>7159</v>
      </c>
      <c r="BM98" s="192" t="s">
        <v>22</v>
      </c>
      <c r="BN98" s="192">
        <v>3</v>
      </c>
      <c r="BO98" s="192" t="s">
        <v>7721</v>
      </c>
      <c r="BP98" s="189" t="s">
        <v>2316</v>
      </c>
      <c r="BQ98" s="193">
        <v>44712</v>
      </c>
      <c r="BR98" s="191" t="s">
        <v>1332</v>
      </c>
      <c r="BS98" s="185" t="s">
        <v>17</v>
      </c>
      <c r="BT98" s="185" t="s">
        <v>17</v>
      </c>
      <c r="BU98" s="185" t="s">
        <v>17</v>
      </c>
      <c r="BV98" s="185" t="s">
        <v>17</v>
      </c>
      <c r="BW98" s="185" t="s">
        <v>17</v>
      </c>
      <c r="BX98" s="185" t="s">
        <v>17</v>
      </c>
      <c r="BY98" s="182">
        <v>43798</v>
      </c>
      <c r="BZ98" s="192" t="s">
        <v>1333</v>
      </c>
      <c r="CA98" s="192" t="s">
        <v>17</v>
      </c>
      <c r="CB98" s="192" t="s">
        <v>17</v>
      </c>
      <c r="CC98" s="192" t="s">
        <v>17</v>
      </c>
      <c r="CD98" s="192" t="s">
        <v>17</v>
      </c>
      <c r="CE98" s="192" t="s">
        <v>17</v>
      </c>
      <c r="CF98" s="192" t="s">
        <v>17</v>
      </c>
      <c r="CG98" s="193">
        <v>43798</v>
      </c>
      <c r="CH98" s="191" t="s">
        <v>9177</v>
      </c>
      <c r="CI98" s="192" t="e">
        <v>#N/A</v>
      </c>
      <c r="CJ98" s="192" t="e">
        <v>#N/A</v>
      </c>
      <c r="CK98" s="192" t="e">
        <v>#N/A</v>
      </c>
      <c r="CL98" s="192" t="e">
        <v>#N/A</v>
      </c>
      <c r="CM98" s="192" t="e">
        <v>#N/A</v>
      </c>
      <c r="CN98" s="192" t="e">
        <v>#N/A</v>
      </c>
      <c r="CO98" s="194" t="e">
        <v>#N/A</v>
      </c>
      <c r="CP98" s="192" t="s">
        <v>1336</v>
      </c>
      <c r="CQ98" s="185" t="s">
        <v>17</v>
      </c>
      <c r="CR98" s="185" t="s">
        <v>17</v>
      </c>
      <c r="CS98" s="185" t="s">
        <v>17</v>
      </c>
      <c r="CT98" s="185" t="s">
        <v>17</v>
      </c>
      <c r="CU98" s="185" t="s">
        <v>17</v>
      </c>
      <c r="CV98" s="185" t="s">
        <v>17</v>
      </c>
      <c r="CW98" s="182">
        <v>43798</v>
      </c>
      <c r="CX98" s="192" t="s">
        <v>7724</v>
      </c>
      <c r="CY98" s="189">
        <v>119000</v>
      </c>
      <c r="CZ98" s="189" t="s">
        <v>7715</v>
      </c>
      <c r="DA98" s="189" t="s">
        <v>22</v>
      </c>
      <c r="DB98" s="189">
        <v>3</v>
      </c>
      <c r="DC98" s="189" t="s">
        <v>7729</v>
      </c>
      <c r="DD98" s="189" t="s">
        <v>7716</v>
      </c>
      <c r="DE98" s="195">
        <v>44712</v>
      </c>
      <c r="DF98" s="191" t="s">
        <v>7728</v>
      </c>
      <c r="DG98" s="181">
        <v>26133000</v>
      </c>
      <c r="DH98" s="185" t="s">
        <v>7725</v>
      </c>
      <c r="DI98" s="185" t="s">
        <v>22</v>
      </c>
      <c r="DJ98" s="185">
        <v>3</v>
      </c>
      <c r="DK98" s="185" t="s">
        <v>7727</v>
      </c>
      <c r="DL98" s="185" t="s">
        <v>7726</v>
      </c>
      <c r="DM98" s="182">
        <v>44712</v>
      </c>
      <c r="DN98" s="192" t="s">
        <v>2232</v>
      </c>
      <c r="DO98" s="189">
        <v>0</v>
      </c>
      <c r="DP98" s="192" t="s">
        <v>2229</v>
      </c>
      <c r="DQ98" s="192" t="s">
        <v>25</v>
      </c>
      <c r="DR98" s="192">
        <v>2</v>
      </c>
      <c r="DS98" s="192" t="s">
        <v>2231</v>
      </c>
      <c r="DT98" s="192" t="s">
        <v>2230</v>
      </c>
      <c r="DU98" s="193">
        <v>44258</v>
      </c>
      <c r="DV98" s="191" t="s">
        <v>7730</v>
      </c>
      <c r="DW98" s="181">
        <v>119000</v>
      </c>
      <c r="DX98" s="185" t="s">
        <v>7715</v>
      </c>
      <c r="DY98" s="185" t="s">
        <v>22</v>
      </c>
      <c r="DZ98" s="185">
        <v>3</v>
      </c>
      <c r="EA98" s="185" t="s">
        <v>7729</v>
      </c>
      <c r="EB98" s="185" t="s">
        <v>7716</v>
      </c>
      <c r="EC98" s="182">
        <v>44712</v>
      </c>
      <c r="ED98" s="192" t="s">
        <v>2233</v>
      </c>
      <c r="EE98" s="189">
        <v>0</v>
      </c>
      <c r="EF98" s="192" t="s">
        <v>2229</v>
      </c>
      <c r="EG98" s="192" t="s">
        <v>25</v>
      </c>
      <c r="EH98" s="192">
        <v>2</v>
      </c>
      <c r="EI98" s="192" t="s">
        <v>2231</v>
      </c>
      <c r="EJ98" s="192" t="s">
        <v>2230</v>
      </c>
      <c r="EK98" s="193">
        <v>44258</v>
      </c>
      <c r="EL98" s="191" t="s">
        <v>2234</v>
      </c>
      <c r="EM98" s="181">
        <v>0</v>
      </c>
      <c r="EN98" s="185" t="s">
        <v>2229</v>
      </c>
      <c r="EO98" s="185" t="s">
        <v>25</v>
      </c>
      <c r="EP98" s="185">
        <v>2</v>
      </c>
      <c r="EQ98" s="185" t="s">
        <v>2231</v>
      </c>
      <c r="ER98" s="185" t="s">
        <v>2230</v>
      </c>
      <c r="ES98" s="182">
        <v>44258</v>
      </c>
      <c r="ET98" s="192" t="s">
        <v>7723</v>
      </c>
      <c r="EU98" s="192">
        <v>496</v>
      </c>
      <c r="EV98" s="192" t="s">
        <v>7689</v>
      </c>
      <c r="EW98" s="192" t="s">
        <v>25</v>
      </c>
      <c r="EX98" s="192">
        <v>2</v>
      </c>
      <c r="EY98" s="192" t="s">
        <v>7693</v>
      </c>
      <c r="EZ98" s="192" t="s">
        <v>7690</v>
      </c>
      <c r="FA98" s="193">
        <v>44712</v>
      </c>
      <c r="FB98" s="191" t="s">
        <v>1335</v>
      </c>
      <c r="FC98" s="185">
        <v>4</v>
      </c>
      <c r="FD98" s="185">
        <v>0</v>
      </c>
      <c r="FE98" s="185" t="s">
        <v>25</v>
      </c>
      <c r="FF98" s="185">
        <v>2</v>
      </c>
      <c r="FG98" s="185" t="s">
        <v>1334</v>
      </c>
      <c r="FH98" s="185">
        <v>0</v>
      </c>
      <c r="FI98" s="182">
        <v>43798</v>
      </c>
      <c r="FJ98" s="191" t="s">
        <v>919</v>
      </c>
      <c r="FK98" s="192" t="s">
        <v>17</v>
      </c>
      <c r="FL98" s="192" t="s">
        <v>907</v>
      </c>
      <c r="FM98" s="192" t="s">
        <v>17</v>
      </c>
      <c r="FN98" s="192" t="s">
        <v>17</v>
      </c>
      <c r="FO98" s="192">
        <v>0</v>
      </c>
      <c r="FP98" s="189">
        <v>0</v>
      </c>
      <c r="FQ98" s="190">
        <v>43578</v>
      </c>
      <c r="FR98" s="191" t="s">
        <v>920</v>
      </c>
      <c r="FS98" s="185" t="s">
        <v>17</v>
      </c>
      <c r="FT98" s="185" t="s">
        <v>907</v>
      </c>
      <c r="FU98" s="185" t="s">
        <v>17</v>
      </c>
      <c r="FV98" s="185" t="s">
        <v>17</v>
      </c>
      <c r="FW98" s="185">
        <v>0</v>
      </c>
      <c r="FX98" s="185">
        <v>0</v>
      </c>
      <c r="FY98" s="182">
        <v>43578</v>
      </c>
      <c r="FZ98" s="192" t="s">
        <v>3390</v>
      </c>
      <c r="GA98" s="192">
        <v>0</v>
      </c>
      <c r="GB98" s="192" t="s">
        <v>2484</v>
      </c>
      <c r="GC98" s="192" t="s">
        <v>25</v>
      </c>
      <c r="GD98" s="192">
        <v>2</v>
      </c>
      <c r="GE98" s="192" t="s">
        <v>17</v>
      </c>
      <c r="GF98" s="192" t="s">
        <v>17</v>
      </c>
      <c r="GG98" s="193">
        <v>44494</v>
      </c>
      <c r="GH98" s="191" t="s">
        <v>3396</v>
      </c>
      <c r="GI98" s="185">
        <v>1</v>
      </c>
      <c r="GJ98" s="185" t="s">
        <v>2484</v>
      </c>
      <c r="GK98" s="185" t="s">
        <v>25</v>
      </c>
      <c r="GL98" s="185">
        <v>2</v>
      </c>
      <c r="GM98" s="185" t="s">
        <v>17</v>
      </c>
      <c r="GN98" s="185" t="s">
        <v>17</v>
      </c>
      <c r="GO98" s="182">
        <v>44494</v>
      </c>
      <c r="GP98" s="192" t="s">
        <v>3391</v>
      </c>
      <c r="GQ98" s="192">
        <v>0</v>
      </c>
      <c r="GR98" s="192" t="s">
        <v>2484</v>
      </c>
      <c r="GS98" s="192" t="s">
        <v>25</v>
      </c>
      <c r="GT98" s="192">
        <v>2</v>
      </c>
      <c r="GU98" s="192" t="s">
        <v>17</v>
      </c>
      <c r="GV98" s="192" t="s">
        <v>17</v>
      </c>
      <c r="GW98" s="193">
        <v>44494</v>
      </c>
      <c r="GX98" s="191" t="s">
        <v>3397</v>
      </c>
      <c r="GY98" s="185">
        <v>0</v>
      </c>
      <c r="GZ98" s="185" t="s">
        <v>2484</v>
      </c>
      <c r="HA98" s="185" t="s">
        <v>25</v>
      </c>
      <c r="HB98" s="185">
        <v>2</v>
      </c>
      <c r="HC98" s="185" t="s">
        <v>17</v>
      </c>
      <c r="HD98" s="185" t="s">
        <v>17</v>
      </c>
      <c r="HE98" s="182">
        <v>44494</v>
      </c>
      <c r="HF98" s="192" t="s">
        <v>3389</v>
      </c>
      <c r="HG98" s="192">
        <v>0</v>
      </c>
      <c r="HH98" s="192" t="s">
        <v>2484</v>
      </c>
      <c r="HI98" s="192" t="s">
        <v>25</v>
      </c>
      <c r="HJ98" s="192">
        <v>2</v>
      </c>
      <c r="HK98" s="192" t="s">
        <v>17</v>
      </c>
      <c r="HL98" s="192" t="s">
        <v>17</v>
      </c>
      <c r="HM98" s="193">
        <v>44494</v>
      </c>
      <c r="HN98" s="191" t="s">
        <v>3395</v>
      </c>
      <c r="HO98" s="185">
        <v>1</v>
      </c>
      <c r="HP98" s="185" t="s">
        <v>2484</v>
      </c>
      <c r="HQ98" s="185" t="s">
        <v>25</v>
      </c>
      <c r="HR98" s="185">
        <v>2</v>
      </c>
      <c r="HS98" s="185" t="s">
        <v>17</v>
      </c>
      <c r="HT98" s="185" t="s">
        <v>17</v>
      </c>
      <c r="HU98" s="182">
        <v>44494</v>
      </c>
      <c r="HV98" s="192" t="s">
        <v>3392</v>
      </c>
      <c r="HW98" s="192">
        <v>0</v>
      </c>
      <c r="HX98" s="192" t="s">
        <v>2484</v>
      </c>
      <c r="HY98" s="192" t="s">
        <v>25</v>
      </c>
      <c r="HZ98" s="192">
        <v>2</v>
      </c>
      <c r="IA98" s="192" t="s">
        <v>17</v>
      </c>
      <c r="IB98" s="192" t="s">
        <v>17</v>
      </c>
      <c r="IC98" s="193">
        <v>44494</v>
      </c>
      <c r="ID98" s="191" t="s">
        <v>3394</v>
      </c>
      <c r="IE98" s="185">
        <v>0</v>
      </c>
      <c r="IF98" s="185" t="s">
        <v>2484</v>
      </c>
      <c r="IG98" s="185" t="s">
        <v>25</v>
      </c>
      <c r="IH98" s="185">
        <v>2</v>
      </c>
      <c r="II98" s="185" t="s">
        <v>17</v>
      </c>
      <c r="IJ98" s="185" t="s">
        <v>17</v>
      </c>
      <c r="IK98" s="182">
        <v>44494</v>
      </c>
      <c r="IL98" s="192" t="s">
        <v>3393</v>
      </c>
      <c r="IM98" s="192">
        <v>0</v>
      </c>
      <c r="IN98" s="192" t="s">
        <v>2484</v>
      </c>
      <c r="IO98" s="192" t="s">
        <v>25</v>
      </c>
      <c r="IP98" s="192">
        <v>2</v>
      </c>
      <c r="IQ98" s="192" t="s">
        <v>17</v>
      </c>
      <c r="IR98" s="192" t="s">
        <v>17</v>
      </c>
      <c r="IS98" s="193">
        <v>44494</v>
      </c>
    </row>
    <row r="99" spans="1:253" s="187" customFormat="1" ht="13" customHeight="1" x14ac:dyDescent="0.25">
      <c r="A99" s="187" t="s">
        <v>4413</v>
      </c>
      <c r="B99" s="187" t="s">
        <v>8672</v>
      </c>
      <c r="C99" s="187" t="s">
        <v>4414</v>
      </c>
      <c r="D99" s="187" t="s">
        <v>918</v>
      </c>
      <c r="E99" s="187" t="s">
        <v>8153</v>
      </c>
      <c r="F99" s="187" t="s">
        <v>4415</v>
      </c>
      <c r="G99" s="180">
        <v>109033000</v>
      </c>
      <c r="H99" s="181" t="s">
        <v>2715</v>
      </c>
      <c r="I99" s="181" t="s">
        <v>50</v>
      </c>
      <c r="J99" s="181">
        <v>1</v>
      </c>
      <c r="K99" s="181" t="s">
        <v>2717</v>
      </c>
      <c r="L99" s="181" t="s">
        <v>2716</v>
      </c>
      <c r="M99" s="182">
        <v>44549</v>
      </c>
      <c r="N99" s="191" t="s">
        <v>4690</v>
      </c>
      <c r="O99" s="183">
        <v>195883.53</v>
      </c>
      <c r="P99" s="183" t="s">
        <v>4688</v>
      </c>
      <c r="Q99" s="183" t="s">
        <v>25</v>
      </c>
      <c r="R99" s="183">
        <v>2</v>
      </c>
      <c r="S99" s="183" t="s">
        <v>4689</v>
      </c>
      <c r="T99" s="183" t="s">
        <v>1339</v>
      </c>
      <c r="U99" s="184">
        <v>44584</v>
      </c>
      <c r="V99" s="191" t="s">
        <v>4417</v>
      </c>
      <c r="W99" s="181">
        <v>18662000</v>
      </c>
      <c r="X99" s="181" t="s">
        <v>2715</v>
      </c>
      <c r="Y99" s="181" t="s">
        <v>25</v>
      </c>
      <c r="Z99" s="181">
        <v>2</v>
      </c>
      <c r="AA99" s="181" t="s">
        <v>4416</v>
      </c>
      <c r="AB99" s="181" t="s">
        <v>4402</v>
      </c>
      <c r="AC99" s="182">
        <v>44549</v>
      </c>
      <c r="AD99" s="191" t="s">
        <v>7732</v>
      </c>
      <c r="AE99" s="189">
        <v>12021000</v>
      </c>
      <c r="AF99" s="189" t="s">
        <v>7709</v>
      </c>
      <c r="AG99" s="189" t="s">
        <v>25</v>
      </c>
      <c r="AH99" s="189">
        <v>2</v>
      </c>
      <c r="AI99" s="189" t="s">
        <v>7731</v>
      </c>
      <c r="AJ99" s="189" t="s">
        <v>7710</v>
      </c>
      <c r="AK99" s="190">
        <v>44712</v>
      </c>
      <c r="AL99" s="191" t="s">
        <v>7734</v>
      </c>
      <c r="AM99" s="181">
        <v>7000</v>
      </c>
      <c r="AN99" s="181" t="s">
        <v>7709</v>
      </c>
      <c r="AO99" s="181" t="s">
        <v>25</v>
      </c>
      <c r="AP99" s="181">
        <v>2</v>
      </c>
      <c r="AQ99" s="181" t="s">
        <v>7733</v>
      </c>
      <c r="AR99" s="181" t="s">
        <v>7710</v>
      </c>
      <c r="AS99" s="182">
        <v>44712</v>
      </c>
      <c r="AT99" s="192" t="s">
        <v>4696</v>
      </c>
      <c r="AU99" s="189">
        <v>1147</v>
      </c>
      <c r="AV99" s="189" t="s">
        <v>4693</v>
      </c>
      <c r="AW99" s="189" t="s">
        <v>25</v>
      </c>
      <c r="AX99" s="189">
        <v>2</v>
      </c>
      <c r="AY99" s="189" t="s">
        <v>4695</v>
      </c>
      <c r="AZ99" s="189" t="s">
        <v>4694</v>
      </c>
      <c r="BA99" s="190">
        <v>44584</v>
      </c>
      <c r="BB99" s="191" t="s">
        <v>4418</v>
      </c>
      <c r="BC99" s="181" t="s">
        <v>17</v>
      </c>
      <c r="BD99" s="181" t="s">
        <v>17</v>
      </c>
      <c r="BE99" s="181" t="s">
        <v>17</v>
      </c>
      <c r="BF99" s="181" t="s">
        <v>17</v>
      </c>
      <c r="BG99" s="181" t="s">
        <v>17</v>
      </c>
      <c r="BH99" s="181" t="s">
        <v>17</v>
      </c>
      <c r="BI99" s="182">
        <v>44549</v>
      </c>
      <c r="BJ99" s="192" t="s">
        <v>4687</v>
      </c>
      <c r="BK99" s="192">
        <v>405</v>
      </c>
      <c r="BL99" s="192" t="s">
        <v>4684</v>
      </c>
      <c r="BM99" s="192" t="s">
        <v>25</v>
      </c>
      <c r="BN99" s="192">
        <v>2</v>
      </c>
      <c r="BO99" s="192" t="s">
        <v>4686</v>
      </c>
      <c r="BP99" s="189" t="s">
        <v>4685</v>
      </c>
      <c r="BQ99" s="193">
        <v>44584</v>
      </c>
      <c r="BR99" s="191" t="s">
        <v>5714</v>
      </c>
      <c r="BS99" s="185">
        <v>1694960</v>
      </c>
      <c r="BT99" s="185" t="s">
        <v>5711</v>
      </c>
      <c r="BU99" s="185" t="s">
        <v>25</v>
      </c>
      <c r="BV99" s="185">
        <v>2</v>
      </c>
      <c r="BW99" s="185" t="s">
        <v>5713</v>
      </c>
      <c r="BX99" s="185" t="s">
        <v>5712</v>
      </c>
      <c r="BY99" s="182">
        <v>44635</v>
      </c>
      <c r="BZ99" s="192" t="s">
        <v>5716</v>
      </c>
      <c r="CA99" s="192">
        <v>424140</v>
      </c>
      <c r="CB99" s="192" t="s">
        <v>5711</v>
      </c>
      <c r="CC99" s="192" t="s">
        <v>25</v>
      </c>
      <c r="CD99" s="192">
        <v>2</v>
      </c>
      <c r="CE99" s="192" t="s">
        <v>5715</v>
      </c>
      <c r="CF99" s="192" t="s">
        <v>5712</v>
      </c>
      <c r="CG99" s="193">
        <v>44635</v>
      </c>
      <c r="CH99" s="191" t="s">
        <v>9178</v>
      </c>
      <c r="CI99" s="192" t="e">
        <v>#N/A</v>
      </c>
      <c r="CJ99" s="192" t="e">
        <v>#N/A</v>
      </c>
      <c r="CK99" s="192" t="e">
        <v>#N/A</v>
      </c>
      <c r="CL99" s="192" t="e">
        <v>#N/A</v>
      </c>
      <c r="CM99" s="192" t="e">
        <v>#N/A</v>
      </c>
      <c r="CN99" s="192" t="e">
        <v>#N/A</v>
      </c>
      <c r="CO99" s="194" t="e">
        <v>#N/A</v>
      </c>
      <c r="CP99" s="192" t="s">
        <v>4419</v>
      </c>
      <c r="CQ99" s="185">
        <v>66000000000</v>
      </c>
      <c r="CR99" s="185" t="s">
        <v>4405</v>
      </c>
      <c r="CS99" s="185" t="s">
        <v>22</v>
      </c>
      <c r="CT99" s="185">
        <v>3</v>
      </c>
      <c r="CU99" s="185" t="s">
        <v>4407</v>
      </c>
      <c r="CV99" s="185" t="s">
        <v>4406</v>
      </c>
      <c r="CW99" s="182">
        <v>44549</v>
      </c>
      <c r="CX99" s="192" t="s">
        <v>4423</v>
      </c>
      <c r="CY99" s="189">
        <v>2400000</v>
      </c>
      <c r="CZ99" s="189" t="s">
        <v>4420</v>
      </c>
      <c r="DA99" s="189" t="s">
        <v>25</v>
      </c>
      <c r="DB99" s="189">
        <v>2</v>
      </c>
      <c r="DC99" s="189" t="s">
        <v>4424</v>
      </c>
      <c r="DD99" s="189" t="s">
        <v>4421</v>
      </c>
      <c r="DE99" s="195">
        <v>44549</v>
      </c>
      <c r="DF99" s="191" t="s">
        <v>7740</v>
      </c>
      <c r="DG99" s="181">
        <v>6642000</v>
      </c>
      <c r="DH99" s="185" t="s">
        <v>7737</v>
      </c>
      <c r="DI99" s="185" t="s">
        <v>22</v>
      </c>
      <c r="DJ99" s="185">
        <v>3</v>
      </c>
      <c r="DK99" s="185" t="s">
        <v>7739</v>
      </c>
      <c r="DL99" s="185" t="s">
        <v>7738</v>
      </c>
      <c r="DM99" s="182">
        <v>44712</v>
      </c>
      <c r="DN99" s="192" t="s">
        <v>7742</v>
      </c>
      <c r="DO99" s="189">
        <v>9621000</v>
      </c>
      <c r="DP99" s="192" t="s">
        <v>7737</v>
      </c>
      <c r="DQ99" s="192" t="s">
        <v>22</v>
      </c>
      <c r="DR99" s="192">
        <v>3</v>
      </c>
      <c r="DS99" s="192" t="s">
        <v>7741</v>
      </c>
      <c r="DT99" s="192" t="s">
        <v>7738</v>
      </c>
      <c r="DU99" s="193">
        <v>44712</v>
      </c>
      <c r="DV99" s="191" t="s">
        <v>4425</v>
      </c>
      <c r="DW99" s="181">
        <v>2400000</v>
      </c>
      <c r="DX99" s="185" t="s">
        <v>4420</v>
      </c>
      <c r="DY99" s="185" t="s">
        <v>25</v>
      </c>
      <c r="DZ99" s="185">
        <v>2</v>
      </c>
      <c r="EA99" s="185" t="s">
        <v>4424</v>
      </c>
      <c r="EB99" s="185" t="s">
        <v>4421</v>
      </c>
      <c r="EC99" s="182">
        <v>44549</v>
      </c>
      <c r="ED99" s="192" t="s">
        <v>4426</v>
      </c>
      <c r="EE99" s="189">
        <v>0</v>
      </c>
      <c r="EF99" s="192" t="s">
        <v>17</v>
      </c>
      <c r="EG99" s="192" t="s">
        <v>17</v>
      </c>
      <c r="EH99" s="192" t="s">
        <v>17</v>
      </c>
      <c r="EI99" s="192" t="s">
        <v>17</v>
      </c>
      <c r="EJ99" s="192" t="s">
        <v>17</v>
      </c>
      <c r="EK99" s="193">
        <v>44549</v>
      </c>
      <c r="EL99" s="191" t="s">
        <v>4427</v>
      </c>
      <c r="EM99" s="181">
        <v>0</v>
      </c>
      <c r="EN99" s="185" t="s">
        <v>17</v>
      </c>
      <c r="EO99" s="185" t="s">
        <v>17</v>
      </c>
      <c r="EP99" s="185" t="s">
        <v>17</v>
      </c>
      <c r="EQ99" s="185" t="s">
        <v>17</v>
      </c>
      <c r="ER99" s="185" t="s">
        <v>17</v>
      </c>
      <c r="ES99" s="182">
        <v>44549</v>
      </c>
      <c r="ET99" s="192" t="s">
        <v>7736</v>
      </c>
      <c r="EU99" s="192">
        <v>496</v>
      </c>
      <c r="EV99" s="192" t="s">
        <v>7689</v>
      </c>
      <c r="EW99" s="192" t="s">
        <v>25</v>
      </c>
      <c r="EX99" s="192">
        <v>2</v>
      </c>
      <c r="EY99" s="192" t="s">
        <v>7735</v>
      </c>
      <c r="EZ99" s="192" t="s">
        <v>7690</v>
      </c>
      <c r="FA99" s="193">
        <v>44712</v>
      </c>
      <c r="FB99" s="191" t="s">
        <v>4429</v>
      </c>
      <c r="FC99" s="185">
        <v>4</v>
      </c>
      <c r="FD99" s="185" t="s">
        <v>17</v>
      </c>
      <c r="FE99" s="185" t="s">
        <v>17</v>
      </c>
      <c r="FF99" s="185" t="s">
        <v>17</v>
      </c>
      <c r="FG99" s="185" t="s">
        <v>4428</v>
      </c>
      <c r="FH99" s="185" t="s">
        <v>17</v>
      </c>
      <c r="FI99" s="182">
        <v>44549</v>
      </c>
      <c r="FJ99" s="191" t="s">
        <v>9179</v>
      </c>
      <c r="FK99" s="192" t="e">
        <v>#N/A</v>
      </c>
      <c r="FL99" s="192" t="e">
        <v>#N/A</v>
      </c>
      <c r="FM99" s="192" t="e">
        <v>#N/A</v>
      </c>
      <c r="FN99" s="192" t="e">
        <v>#N/A</v>
      </c>
      <c r="FO99" s="192" t="e">
        <v>#N/A</v>
      </c>
      <c r="FP99" s="189" t="e">
        <v>#N/A</v>
      </c>
      <c r="FQ99" s="190" t="e">
        <v>#N/A</v>
      </c>
      <c r="FR99" s="191" t="s">
        <v>9180</v>
      </c>
      <c r="FS99" s="185" t="e">
        <v>#N/A</v>
      </c>
      <c r="FT99" s="185" t="e">
        <v>#N/A</v>
      </c>
      <c r="FU99" s="185" t="e">
        <v>#N/A</v>
      </c>
      <c r="FV99" s="185" t="e">
        <v>#N/A</v>
      </c>
      <c r="FW99" s="185" t="e">
        <v>#N/A</v>
      </c>
      <c r="FX99" s="185" t="e">
        <v>#N/A</v>
      </c>
      <c r="FY99" s="182" t="e">
        <v>#N/A</v>
      </c>
      <c r="FZ99" s="192" t="s">
        <v>4440</v>
      </c>
      <c r="GA99" s="192">
        <v>0</v>
      </c>
      <c r="GB99" s="192" t="s">
        <v>2484</v>
      </c>
      <c r="GC99" s="192" t="s">
        <v>25</v>
      </c>
      <c r="GD99" s="192">
        <v>2</v>
      </c>
      <c r="GE99" s="192" t="s">
        <v>17</v>
      </c>
      <c r="GF99" s="192" t="s">
        <v>17</v>
      </c>
      <c r="GG99" s="193">
        <v>44549</v>
      </c>
      <c r="GH99" s="191" t="s">
        <v>4446</v>
      </c>
      <c r="GI99" s="185">
        <v>0</v>
      </c>
      <c r="GJ99" s="185" t="s">
        <v>2484</v>
      </c>
      <c r="GK99" s="185" t="s">
        <v>25</v>
      </c>
      <c r="GL99" s="185">
        <v>2</v>
      </c>
      <c r="GM99" s="185" t="s">
        <v>17</v>
      </c>
      <c r="GN99" s="185" t="s">
        <v>17</v>
      </c>
      <c r="GO99" s="182">
        <v>44549</v>
      </c>
      <c r="GP99" s="192" t="s">
        <v>4441</v>
      </c>
      <c r="GQ99" s="192">
        <v>0</v>
      </c>
      <c r="GR99" s="192" t="s">
        <v>2484</v>
      </c>
      <c r="GS99" s="192" t="s">
        <v>25</v>
      </c>
      <c r="GT99" s="192">
        <v>2</v>
      </c>
      <c r="GU99" s="192" t="s">
        <v>17</v>
      </c>
      <c r="GV99" s="192" t="s">
        <v>17</v>
      </c>
      <c r="GW99" s="193">
        <v>44549</v>
      </c>
      <c r="GX99" s="191" t="s">
        <v>4447</v>
      </c>
      <c r="GY99" s="185">
        <v>0</v>
      </c>
      <c r="GZ99" s="185" t="s">
        <v>2484</v>
      </c>
      <c r="HA99" s="185" t="s">
        <v>25</v>
      </c>
      <c r="HB99" s="185">
        <v>2</v>
      </c>
      <c r="HC99" s="185" t="s">
        <v>17</v>
      </c>
      <c r="HD99" s="185" t="s">
        <v>17</v>
      </c>
      <c r="HE99" s="182">
        <v>44549</v>
      </c>
      <c r="HF99" s="192" t="s">
        <v>4439</v>
      </c>
      <c r="HG99" s="192">
        <v>0</v>
      </c>
      <c r="HH99" s="192" t="s">
        <v>2484</v>
      </c>
      <c r="HI99" s="192" t="s">
        <v>25</v>
      </c>
      <c r="HJ99" s="192">
        <v>2</v>
      </c>
      <c r="HK99" s="192" t="s">
        <v>17</v>
      </c>
      <c r="HL99" s="192" t="s">
        <v>17</v>
      </c>
      <c r="HM99" s="193">
        <v>44549</v>
      </c>
      <c r="HN99" s="191" t="s">
        <v>4445</v>
      </c>
      <c r="HO99" s="185">
        <v>1</v>
      </c>
      <c r="HP99" s="185" t="s">
        <v>2484</v>
      </c>
      <c r="HQ99" s="185" t="s">
        <v>25</v>
      </c>
      <c r="HR99" s="185">
        <v>2</v>
      </c>
      <c r="HS99" s="185" t="s">
        <v>17</v>
      </c>
      <c r="HT99" s="185" t="s">
        <v>17</v>
      </c>
      <c r="HU99" s="182">
        <v>44549</v>
      </c>
      <c r="HV99" s="192" t="s">
        <v>4442</v>
      </c>
      <c r="HW99" s="192">
        <v>0</v>
      </c>
      <c r="HX99" s="192" t="s">
        <v>2484</v>
      </c>
      <c r="HY99" s="192" t="s">
        <v>25</v>
      </c>
      <c r="HZ99" s="192">
        <v>2</v>
      </c>
      <c r="IA99" s="192" t="s">
        <v>17</v>
      </c>
      <c r="IB99" s="192" t="s">
        <v>17</v>
      </c>
      <c r="IC99" s="193">
        <v>44549</v>
      </c>
      <c r="ID99" s="191" t="s">
        <v>4444</v>
      </c>
      <c r="IE99" s="185">
        <v>0</v>
      </c>
      <c r="IF99" s="185" t="s">
        <v>2484</v>
      </c>
      <c r="IG99" s="185" t="s">
        <v>25</v>
      </c>
      <c r="IH99" s="185">
        <v>2</v>
      </c>
      <c r="II99" s="185" t="s">
        <v>17</v>
      </c>
      <c r="IJ99" s="185" t="s">
        <v>17</v>
      </c>
      <c r="IK99" s="182">
        <v>44549</v>
      </c>
      <c r="IL99" s="192" t="s">
        <v>4443</v>
      </c>
      <c r="IM99" s="192">
        <v>3</v>
      </c>
      <c r="IN99" s="192" t="s">
        <v>2484</v>
      </c>
      <c r="IO99" s="192" t="s">
        <v>25</v>
      </c>
      <c r="IP99" s="192">
        <v>2</v>
      </c>
      <c r="IQ99" s="192" t="s">
        <v>17</v>
      </c>
      <c r="IR99" s="192" t="s">
        <v>17</v>
      </c>
      <c r="IS99" s="193">
        <v>44549</v>
      </c>
    </row>
    <row r="100" spans="1:253" s="187" customFormat="1" ht="13" customHeight="1" x14ac:dyDescent="0.25">
      <c r="A100" s="187" t="s">
        <v>5443</v>
      </c>
      <c r="B100" s="187" t="s">
        <v>8521</v>
      </c>
      <c r="C100" s="187" t="s">
        <v>5444</v>
      </c>
      <c r="D100" s="187" t="s">
        <v>5445</v>
      </c>
      <c r="E100" s="187" t="s">
        <v>8158</v>
      </c>
      <c r="F100" s="187" t="s">
        <v>6125</v>
      </c>
      <c r="G100" s="180">
        <v>40313000</v>
      </c>
      <c r="H100" s="181" t="s">
        <v>6122</v>
      </c>
      <c r="I100" s="181" t="s">
        <v>50</v>
      </c>
      <c r="J100" s="181">
        <v>1</v>
      </c>
      <c r="K100" s="181" t="s">
        <v>6124</v>
      </c>
      <c r="L100" s="181" t="s">
        <v>6123</v>
      </c>
      <c r="M100" s="182">
        <v>44651</v>
      </c>
      <c r="N100" s="191" t="s">
        <v>5449</v>
      </c>
      <c r="O100" s="183">
        <v>147500</v>
      </c>
      <c r="P100" s="183" t="s">
        <v>5446</v>
      </c>
      <c r="Q100" s="183" t="s">
        <v>50</v>
      </c>
      <c r="R100" s="183">
        <v>1</v>
      </c>
      <c r="S100" s="183" t="s">
        <v>5448</v>
      </c>
      <c r="T100" s="183" t="s">
        <v>5447</v>
      </c>
      <c r="U100" s="184">
        <v>44620</v>
      </c>
      <c r="V100" s="191" t="s">
        <v>6129</v>
      </c>
      <c r="W100" s="181">
        <v>2694000</v>
      </c>
      <c r="X100" s="181" t="s">
        <v>6126</v>
      </c>
      <c r="Y100" s="181" t="s">
        <v>25</v>
      </c>
      <c r="Z100" s="181">
        <v>2</v>
      </c>
      <c r="AA100" s="181" t="s">
        <v>6128</v>
      </c>
      <c r="AB100" s="181" t="s">
        <v>6127</v>
      </c>
      <c r="AC100" s="182">
        <v>44651</v>
      </c>
      <c r="AD100" s="191" t="s">
        <v>6132</v>
      </c>
      <c r="AE100" s="189">
        <v>2362000</v>
      </c>
      <c r="AF100" s="189" t="s">
        <v>6130</v>
      </c>
      <c r="AG100" s="189" t="s">
        <v>25</v>
      </c>
      <c r="AH100" s="189">
        <v>2</v>
      </c>
      <c r="AI100" s="189" t="s">
        <v>6131</v>
      </c>
      <c r="AJ100" s="189" t="s">
        <v>5609</v>
      </c>
      <c r="AK100" s="190">
        <v>44651</v>
      </c>
      <c r="AL100" s="191" t="s">
        <v>6134</v>
      </c>
      <c r="AM100" s="181">
        <v>2362000</v>
      </c>
      <c r="AN100" s="181" t="s">
        <v>6130</v>
      </c>
      <c r="AO100" s="181" t="s">
        <v>25</v>
      </c>
      <c r="AP100" s="181">
        <v>2</v>
      </c>
      <c r="AQ100" s="181" t="s">
        <v>6133</v>
      </c>
      <c r="AR100" s="181" t="s">
        <v>5609</v>
      </c>
      <c r="AS100" s="182">
        <v>44651</v>
      </c>
      <c r="AT100" s="192" t="s">
        <v>9181</v>
      </c>
      <c r="AU100" s="189" t="e">
        <v>#N/A</v>
      </c>
      <c r="AV100" s="189" t="e">
        <v>#N/A</v>
      </c>
      <c r="AW100" s="189" t="e">
        <v>#N/A</v>
      </c>
      <c r="AX100" s="189" t="e">
        <v>#N/A</v>
      </c>
      <c r="AY100" s="189" t="e">
        <v>#N/A</v>
      </c>
      <c r="AZ100" s="189" t="e">
        <v>#N/A</v>
      </c>
      <c r="BA100" s="190" t="e">
        <v>#N/A</v>
      </c>
      <c r="BB100" s="191" t="s">
        <v>9182</v>
      </c>
      <c r="BC100" s="181" t="e">
        <v>#N/A</v>
      </c>
      <c r="BD100" s="181" t="e">
        <v>#N/A</v>
      </c>
      <c r="BE100" s="181" t="e">
        <v>#N/A</v>
      </c>
      <c r="BF100" s="181" t="e">
        <v>#N/A</v>
      </c>
      <c r="BG100" s="181" t="e">
        <v>#N/A</v>
      </c>
      <c r="BH100" s="181" t="e">
        <v>#N/A</v>
      </c>
      <c r="BI100" s="182" t="e">
        <v>#N/A</v>
      </c>
      <c r="BJ100" s="192" t="s">
        <v>5452</v>
      </c>
      <c r="BK100" s="192">
        <v>0</v>
      </c>
      <c r="BL100" s="192" t="s">
        <v>5450</v>
      </c>
      <c r="BM100" s="192" t="s">
        <v>50</v>
      </c>
      <c r="BN100" s="192">
        <v>1</v>
      </c>
      <c r="BO100" s="192" t="s">
        <v>5451</v>
      </c>
      <c r="BP100" s="189" t="s">
        <v>1773</v>
      </c>
      <c r="BQ100" s="193">
        <v>44620</v>
      </c>
      <c r="BR100" s="191" t="s">
        <v>9183</v>
      </c>
      <c r="BS100" s="185" t="e">
        <v>#N/A</v>
      </c>
      <c r="BT100" s="185" t="e">
        <v>#N/A</v>
      </c>
      <c r="BU100" s="185" t="e">
        <v>#N/A</v>
      </c>
      <c r="BV100" s="185" t="e">
        <v>#N/A</v>
      </c>
      <c r="BW100" s="185" t="e">
        <v>#N/A</v>
      </c>
      <c r="BX100" s="185" t="e">
        <v>#N/A</v>
      </c>
      <c r="BY100" s="182" t="e">
        <v>#N/A</v>
      </c>
      <c r="BZ100" s="192" t="s">
        <v>9184</v>
      </c>
      <c r="CA100" s="192" t="e">
        <v>#N/A</v>
      </c>
      <c r="CB100" s="192" t="e">
        <v>#N/A</v>
      </c>
      <c r="CC100" s="192" t="e">
        <v>#N/A</v>
      </c>
      <c r="CD100" s="192" t="e">
        <v>#N/A</v>
      </c>
      <c r="CE100" s="192" t="e">
        <v>#N/A</v>
      </c>
      <c r="CF100" s="192" t="e">
        <v>#N/A</v>
      </c>
      <c r="CG100" s="193" t="e">
        <v>#N/A</v>
      </c>
      <c r="CH100" s="191" t="s">
        <v>9185</v>
      </c>
      <c r="CI100" s="192" t="e">
        <v>#N/A</v>
      </c>
      <c r="CJ100" s="192" t="e">
        <v>#N/A</v>
      </c>
      <c r="CK100" s="192" t="e">
        <v>#N/A</v>
      </c>
      <c r="CL100" s="192" t="e">
        <v>#N/A</v>
      </c>
      <c r="CM100" s="192" t="e">
        <v>#N/A</v>
      </c>
      <c r="CN100" s="192" t="e">
        <v>#N/A</v>
      </c>
      <c r="CO100" s="194" t="e">
        <v>#N/A</v>
      </c>
      <c r="CP100" s="192" t="s">
        <v>9186</v>
      </c>
      <c r="CQ100" s="185" t="e">
        <v>#N/A</v>
      </c>
      <c r="CR100" s="185" t="e">
        <v>#N/A</v>
      </c>
      <c r="CS100" s="185" t="e">
        <v>#N/A</v>
      </c>
      <c r="CT100" s="185" t="e">
        <v>#N/A</v>
      </c>
      <c r="CU100" s="185" t="e">
        <v>#N/A</v>
      </c>
      <c r="CV100" s="185" t="e">
        <v>#N/A</v>
      </c>
      <c r="CW100" s="182" t="e">
        <v>#N/A</v>
      </c>
      <c r="CX100" s="192" t="s">
        <v>5456</v>
      </c>
      <c r="CY100" s="189">
        <v>0</v>
      </c>
      <c r="CZ100" s="189" t="s">
        <v>6126</v>
      </c>
      <c r="DA100" s="189" t="s">
        <v>25</v>
      </c>
      <c r="DB100" s="189">
        <v>2</v>
      </c>
      <c r="DC100" s="189" t="s">
        <v>6135</v>
      </c>
      <c r="DD100" s="189" t="s">
        <v>6127</v>
      </c>
      <c r="DE100" s="195">
        <v>44651</v>
      </c>
      <c r="DF100" s="191" t="s">
        <v>6136</v>
      </c>
      <c r="DG100" s="181">
        <v>332000</v>
      </c>
      <c r="DH100" s="185" t="s">
        <v>6126</v>
      </c>
      <c r="DI100" s="185" t="s">
        <v>25</v>
      </c>
      <c r="DJ100" s="185">
        <v>2</v>
      </c>
      <c r="DK100" s="185" t="s">
        <v>6135</v>
      </c>
      <c r="DL100" s="185" t="s">
        <v>6127</v>
      </c>
      <c r="DM100" s="182">
        <v>44651</v>
      </c>
      <c r="DN100" s="192" t="s">
        <v>6137</v>
      </c>
      <c r="DO100" s="189">
        <v>2362000</v>
      </c>
      <c r="DP100" s="192" t="s">
        <v>6130</v>
      </c>
      <c r="DQ100" s="192" t="s">
        <v>25</v>
      </c>
      <c r="DR100" s="192">
        <v>2</v>
      </c>
      <c r="DS100" s="192" t="s">
        <v>6135</v>
      </c>
      <c r="DT100" s="192" t="s">
        <v>5609</v>
      </c>
      <c r="DU100" s="193">
        <v>44651</v>
      </c>
      <c r="DV100" s="191" t="s">
        <v>6138</v>
      </c>
      <c r="DW100" s="181">
        <v>0</v>
      </c>
      <c r="DX100" s="185" t="s">
        <v>6126</v>
      </c>
      <c r="DY100" s="185" t="s">
        <v>25</v>
      </c>
      <c r="DZ100" s="185">
        <v>2</v>
      </c>
      <c r="EA100" s="185" t="s">
        <v>6135</v>
      </c>
      <c r="EB100" s="185" t="s">
        <v>6127</v>
      </c>
      <c r="EC100" s="182">
        <v>44651</v>
      </c>
      <c r="ED100" s="192" t="s">
        <v>6139</v>
      </c>
      <c r="EE100" s="189">
        <v>0</v>
      </c>
      <c r="EF100" s="192" t="s">
        <v>6126</v>
      </c>
      <c r="EG100" s="192" t="s">
        <v>25</v>
      </c>
      <c r="EH100" s="192">
        <v>2</v>
      </c>
      <c r="EI100" s="192" t="s">
        <v>6135</v>
      </c>
      <c r="EJ100" s="192" t="s">
        <v>6127</v>
      </c>
      <c r="EK100" s="193">
        <v>44651</v>
      </c>
      <c r="EL100" s="191" t="s">
        <v>6140</v>
      </c>
      <c r="EM100" s="181">
        <v>0</v>
      </c>
      <c r="EN100" s="185" t="s">
        <v>6126</v>
      </c>
      <c r="EO100" s="185" t="s">
        <v>25</v>
      </c>
      <c r="EP100" s="185">
        <v>2</v>
      </c>
      <c r="EQ100" s="185" t="s">
        <v>6135</v>
      </c>
      <c r="ER100" s="185" t="s">
        <v>6127</v>
      </c>
      <c r="ES100" s="182">
        <v>44651</v>
      </c>
      <c r="ET100" s="192" t="s">
        <v>5458</v>
      </c>
      <c r="EU100" s="192">
        <v>9</v>
      </c>
      <c r="EV100" s="192" t="s">
        <v>5450</v>
      </c>
      <c r="EW100" s="192" t="s">
        <v>50</v>
      </c>
      <c r="EX100" s="192">
        <v>1</v>
      </c>
      <c r="EY100" s="192" t="s">
        <v>5457</v>
      </c>
      <c r="EZ100" s="192" t="s">
        <v>1773</v>
      </c>
      <c r="FA100" s="193">
        <v>44620</v>
      </c>
      <c r="FB100" s="191" t="s">
        <v>5486</v>
      </c>
      <c r="FC100" s="185">
        <v>2</v>
      </c>
      <c r="FD100" s="185" t="s">
        <v>5483</v>
      </c>
      <c r="FE100" s="185" t="s">
        <v>25</v>
      </c>
      <c r="FF100" s="185">
        <v>2</v>
      </c>
      <c r="FG100" s="185" t="s">
        <v>5485</v>
      </c>
      <c r="FH100" s="185" t="s">
        <v>5484</v>
      </c>
      <c r="FI100" s="182">
        <v>44620</v>
      </c>
      <c r="FJ100" s="191" t="s">
        <v>9187</v>
      </c>
      <c r="FK100" s="192" t="e">
        <v>#N/A</v>
      </c>
      <c r="FL100" s="192" t="e">
        <v>#N/A</v>
      </c>
      <c r="FM100" s="192" t="e">
        <v>#N/A</v>
      </c>
      <c r="FN100" s="192" t="e">
        <v>#N/A</v>
      </c>
      <c r="FO100" s="192" t="e">
        <v>#N/A</v>
      </c>
      <c r="FP100" s="189" t="e">
        <v>#N/A</v>
      </c>
      <c r="FQ100" s="190" t="e">
        <v>#N/A</v>
      </c>
      <c r="FR100" s="191" t="s">
        <v>9188</v>
      </c>
      <c r="FS100" s="185" t="e">
        <v>#N/A</v>
      </c>
      <c r="FT100" s="185" t="e">
        <v>#N/A</v>
      </c>
      <c r="FU100" s="185" t="e">
        <v>#N/A</v>
      </c>
      <c r="FV100" s="185" t="e">
        <v>#N/A</v>
      </c>
      <c r="FW100" s="185" t="e">
        <v>#N/A</v>
      </c>
      <c r="FX100" s="185" t="e">
        <v>#N/A</v>
      </c>
      <c r="FY100" s="182" t="e">
        <v>#N/A</v>
      </c>
      <c r="FZ100" s="192" t="s">
        <v>5500</v>
      </c>
      <c r="GA100" s="192">
        <v>0</v>
      </c>
      <c r="GB100" s="192" t="s">
        <v>2484</v>
      </c>
      <c r="GC100" s="192" t="s">
        <v>25</v>
      </c>
      <c r="GD100" s="192">
        <v>2</v>
      </c>
      <c r="GE100" s="192" t="s">
        <v>17</v>
      </c>
      <c r="GF100" s="192" t="s">
        <v>17</v>
      </c>
      <c r="GG100" s="193">
        <v>44620</v>
      </c>
      <c r="GH100" s="191" t="s">
        <v>5506</v>
      </c>
      <c r="GI100" s="185">
        <v>0</v>
      </c>
      <c r="GJ100" s="185" t="s">
        <v>2484</v>
      </c>
      <c r="GK100" s="185" t="s">
        <v>25</v>
      </c>
      <c r="GL100" s="185">
        <v>2</v>
      </c>
      <c r="GM100" s="185" t="s">
        <v>17</v>
      </c>
      <c r="GN100" s="185" t="s">
        <v>17</v>
      </c>
      <c r="GO100" s="182">
        <v>44620</v>
      </c>
      <c r="GP100" s="192" t="s">
        <v>5501</v>
      </c>
      <c r="GQ100" s="192">
        <v>1</v>
      </c>
      <c r="GR100" s="192" t="s">
        <v>2484</v>
      </c>
      <c r="GS100" s="192" t="s">
        <v>25</v>
      </c>
      <c r="GT100" s="192">
        <v>2</v>
      </c>
      <c r="GU100" s="192" t="s">
        <v>17</v>
      </c>
      <c r="GV100" s="192" t="s">
        <v>17</v>
      </c>
      <c r="GW100" s="193">
        <v>44620</v>
      </c>
      <c r="GX100" s="191" t="s">
        <v>5507</v>
      </c>
      <c r="GY100" s="185">
        <v>0</v>
      </c>
      <c r="GZ100" s="185" t="s">
        <v>2484</v>
      </c>
      <c r="HA100" s="185" t="s">
        <v>25</v>
      </c>
      <c r="HB100" s="185">
        <v>2</v>
      </c>
      <c r="HC100" s="185" t="s">
        <v>17</v>
      </c>
      <c r="HD100" s="185" t="s">
        <v>17</v>
      </c>
      <c r="HE100" s="182">
        <v>44620</v>
      </c>
      <c r="HF100" s="192" t="s">
        <v>5499</v>
      </c>
      <c r="HG100" s="192">
        <v>0</v>
      </c>
      <c r="HH100" s="192" t="s">
        <v>2484</v>
      </c>
      <c r="HI100" s="192" t="s">
        <v>25</v>
      </c>
      <c r="HJ100" s="192">
        <v>2</v>
      </c>
      <c r="HK100" s="192" t="s">
        <v>17</v>
      </c>
      <c r="HL100" s="192" t="s">
        <v>17</v>
      </c>
      <c r="HM100" s="193">
        <v>44620</v>
      </c>
      <c r="HN100" s="191" t="s">
        <v>5505</v>
      </c>
      <c r="HO100" s="185">
        <v>0</v>
      </c>
      <c r="HP100" s="185" t="s">
        <v>2484</v>
      </c>
      <c r="HQ100" s="185" t="s">
        <v>25</v>
      </c>
      <c r="HR100" s="185">
        <v>2</v>
      </c>
      <c r="HS100" s="185" t="s">
        <v>17</v>
      </c>
      <c r="HT100" s="185" t="s">
        <v>17</v>
      </c>
      <c r="HU100" s="182">
        <v>44620</v>
      </c>
      <c r="HV100" s="192" t="s">
        <v>5502</v>
      </c>
      <c r="HW100" s="192">
        <v>0</v>
      </c>
      <c r="HX100" s="192" t="s">
        <v>2484</v>
      </c>
      <c r="HY100" s="192" t="s">
        <v>25</v>
      </c>
      <c r="HZ100" s="192">
        <v>2</v>
      </c>
      <c r="IA100" s="192" t="s">
        <v>17</v>
      </c>
      <c r="IB100" s="192" t="s">
        <v>17</v>
      </c>
      <c r="IC100" s="193">
        <v>44620</v>
      </c>
      <c r="ID100" s="191" t="s">
        <v>5504</v>
      </c>
      <c r="IE100" s="185">
        <v>0</v>
      </c>
      <c r="IF100" s="185" t="s">
        <v>2484</v>
      </c>
      <c r="IG100" s="185" t="s">
        <v>25</v>
      </c>
      <c r="IH100" s="185">
        <v>2</v>
      </c>
      <c r="II100" s="185" t="s">
        <v>17</v>
      </c>
      <c r="IJ100" s="185" t="s">
        <v>17</v>
      </c>
      <c r="IK100" s="182">
        <v>44620</v>
      </c>
      <c r="IL100" s="192" t="s">
        <v>5503</v>
      </c>
      <c r="IM100" s="192">
        <v>0</v>
      </c>
      <c r="IN100" s="192" t="s">
        <v>2484</v>
      </c>
      <c r="IO100" s="192" t="s">
        <v>25</v>
      </c>
      <c r="IP100" s="192">
        <v>2</v>
      </c>
      <c r="IQ100" s="192" t="s">
        <v>17</v>
      </c>
      <c r="IR100" s="192" t="s">
        <v>17</v>
      </c>
      <c r="IS100" s="193">
        <v>44620</v>
      </c>
    </row>
    <row r="101" spans="1:253" s="187" customFormat="1" ht="13" customHeight="1" x14ac:dyDescent="0.25">
      <c r="A101" s="187" t="s">
        <v>67</v>
      </c>
      <c r="B101" s="187" t="s">
        <v>8495</v>
      </c>
      <c r="C101" s="187" t="s">
        <v>68</v>
      </c>
      <c r="D101" s="187" t="s">
        <v>69</v>
      </c>
      <c r="E101" s="187" t="s">
        <v>8159</v>
      </c>
      <c r="F101" s="187" t="s">
        <v>2281</v>
      </c>
      <c r="G101" s="180">
        <v>25666000</v>
      </c>
      <c r="H101" s="181" t="s">
        <v>1806</v>
      </c>
      <c r="I101" s="181" t="s">
        <v>25</v>
      </c>
      <c r="J101" s="181">
        <v>2</v>
      </c>
      <c r="K101" s="181" t="s">
        <v>2280</v>
      </c>
      <c r="L101" s="181" t="s">
        <v>2279</v>
      </c>
      <c r="M101" s="182">
        <v>44278</v>
      </c>
      <c r="N101" s="191" t="s">
        <v>2285</v>
      </c>
      <c r="O101" s="183">
        <v>120410</v>
      </c>
      <c r="P101" s="183" t="s">
        <v>2282</v>
      </c>
      <c r="Q101" s="183" t="s">
        <v>25</v>
      </c>
      <c r="R101" s="183">
        <v>2</v>
      </c>
      <c r="S101" s="183" t="s">
        <v>2284</v>
      </c>
      <c r="T101" s="183" t="s">
        <v>2283</v>
      </c>
      <c r="U101" s="184">
        <v>44278</v>
      </c>
      <c r="V101" s="191" t="s">
        <v>2287</v>
      </c>
      <c r="W101" s="181">
        <v>25666000</v>
      </c>
      <c r="X101" s="181" t="s">
        <v>1806</v>
      </c>
      <c r="Y101" s="181" t="s">
        <v>25</v>
      </c>
      <c r="Z101" s="181">
        <v>2</v>
      </c>
      <c r="AA101" s="181" t="s">
        <v>2286</v>
      </c>
      <c r="AB101" s="181" t="s">
        <v>2279</v>
      </c>
      <c r="AC101" s="182">
        <v>44278</v>
      </c>
      <c r="AD101" s="191" t="s">
        <v>2289</v>
      </c>
      <c r="AE101" s="189">
        <v>25666000</v>
      </c>
      <c r="AF101" s="189" t="s">
        <v>1806</v>
      </c>
      <c r="AG101" s="189" t="s">
        <v>25</v>
      </c>
      <c r="AH101" s="189">
        <v>2</v>
      </c>
      <c r="AI101" s="189" t="s">
        <v>2288</v>
      </c>
      <c r="AJ101" s="189" t="s">
        <v>2279</v>
      </c>
      <c r="AK101" s="190">
        <v>44278</v>
      </c>
      <c r="AL101" s="191" t="s">
        <v>2546</v>
      </c>
      <c r="AM101" s="181">
        <v>34000</v>
      </c>
      <c r="AN101" s="181" t="s">
        <v>2543</v>
      </c>
      <c r="AO101" s="181" t="s">
        <v>22</v>
      </c>
      <c r="AP101" s="181">
        <v>3</v>
      </c>
      <c r="AQ101" s="181" t="s">
        <v>2545</v>
      </c>
      <c r="AR101" s="181" t="s">
        <v>2544</v>
      </c>
      <c r="AS101" s="182">
        <v>44364</v>
      </c>
      <c r="AT101" s="192" t="s">
        <v>76</v>
      </c>
      <c r="AU101" s="189" t="s">
        <v>17</v>
      </c>
      <c r="AV101" s="189">
        <v>0</v>
      </c>
      <c r="AW101" s="189" t="s">
        <v>17</v>
      </c>
      <c r="AX101" s="189" t="s">
        <v>17</v>
      </c>
      <c r="AY101" s="189">
        <v>0</v>
      </c>
      <c r="AZ101" s="189">
        <v>0</v>
      </c>
      <c r="BA101" s="190">
        <v>43493</v>
      </c>
      <c r="BB101" s="191" t="s">
        <v>75</v>
      </c>
      <c r="BC101" s="181" t="s">
        <v>17</v>
      </c>
      <c r="BD101" s="181">
        <v>0</v>
      </c>
      <c r="BE101" s="181" t="s">
        <v>17</v>
      </c>
      <c r="BF101" s="181" t="s">
        <v>17</v>
      </c>
      <c r="BG101" s="181">
        <v>0</v>
      </c>
      <c r="BH101" s="181">
        <v>0</v>
      </c>
      <c r="BI101" s="182">
        <v>43493</v>
      </c>
      <c r="BJ101" s="192" t="s">
        <v>7373</v>
      </c>
      <c r="BK101" s="192">
        <v>22</v>
      </c>
      <c r="BL101" s="192" t="s">
        <v>7371</v>
      </c>
      <c r="BM101" s="192" t="s">
        <v>25</v>
      </c>
      <c r="BN101" s="192">
        <v>2</v>
      </c>
      <c r="BO101" s="192" t="s">
        <v>7372</v>
      </c>
      <c r="BP101" s="189" t="s">
        <v>2316</v>
      </c>
      <c r="BQ101" s="193">
        <v>44706</v>
      </c>
      <c r="BR101" s="191" t="s">
        <v>70</v>
      </c>
      <c r="BS101" s="185" t="s">
        <v>17</v>
      </c>
      <c r="BT101" s="185">
        <v>0</v>
      </c>
      <c r="BU101" s="185" t="s">
        <v>17</v>
      </c>
      <c r="BV101" s="185" t="s">
        <v>17</v>
      </c>
      <c r="BW101" s="185">
        <v>0</v>
      </c>
      <c r="BX101" s="185">
        <v>0</v>
      </c>
      <c r="BY101" s="182">
        <v>43493</v>
      </c>
      <c r="BZ101" s="192" t="s">
        <v>71</v>
      </c>
      <c r="CA101" s="192" t="s">
        <v>17</v>
      </c>
      <c r="CB101" s="192">
        <v>0</v>
      </c>
      <c r="CC101" s="192" t="s">
        <v>17</v>
      </c>
      <c r="CD101" s="192" t="s">
        <v>17</v>
      </c>
      <c r="CE101" s="192">
        <v>0</v>
      </c>
      <c r="CF101" s="192">
        <v>0</v>
      </c>
      <c r="CG101" s="193">
        <v>43493</v>
      </c>
      <c r="CH101" s="191" t="s">
        <v>9189</v>
      </c>
      <c r="CI101" s="192" t="e">
        <v>#N/A</v>
      </c>
      <c r="CJ101" s="192" t="e">
        <v>#N/A</v>
      </c>
      <c r="CK101" s="192" t="e">
        <v>#N/A</v>
      </c>
      <c r="CL101" s="192" t="e">
        <v>#N/A</v>
      </c>
      <c r="CM101" s="192" t="e">
        <v>#N/A</v>
      </c>
      <c r="CN101" s="192" t="e">
        <v>#N/A</v>
      </c>
      <c r="CO101" s="194" t="e">
        <v>#N/A</v>
      </c>
      <c r="CP101" s="192" t="s">
        <v>74</v>
      </c>
      <c r="CQ101" s="185" t="s">
        <v>17</v>
      </c>
      <c r="CR101" s="185">
        <v>0</v>
      </c>
      <c r="CS101" s="185" t="s">
        <v>17</v>
      </c>
      <c r="CT101" s="185" t="s">
        <v>17</v>
      </c>
      <c r="CU101" s="185">
        <v>0</v>
      </c>
      <c r="CV101" s="185">
        <v>0</v>
      </c>
      <c r="CW101" s="182">
        <v>43493</v>
      </c>
      <c r="CX101" s="192" t="s">
        <v>927</v>
      </c>
      <c r="CY101" s="189">
        <v>10429000</v>
      </c>
      <c r="CZ101" s="189" t="s">
        <v>1564</v>
      </c>
      <c r="DA101" s="189" t="s">
        <v>25</v>
      </c>
      <c r="DB101" s="189">
        <v>2</v>
      </c>
      <c r="DC101" s="189" t="s">
        <v>1566</v>
      </c>
      <c r="DD101" s="189" t="s">
        <v>1565</v>
      </c>
      <c r="DE101" s="195">
        <v>43920</v>
      </c>
      <c r="DF101" s="191" t="s">
        <v>1568</v>
      </c>
      <c r="DG101" s="181">
        <v>0</v>
      </c>
      <c r="DH101" s="185" t="s">
        <v>1564</v>
      </c>
      <c r="DI101" s="185" t="s">
        <v>25</v>
      </c>
      <c r="DJ101" s="185">
        <v>2</v>
      </c>
      <c r="DK101" s="185" t="s">
        <v>1566</v>
      </c>
      <c r="DL101" s="185" t="s">
        <v>1565</v>
      </c>
      <c r="DM101" s="182">
        <v>43920</v>
      </c>
      <c r="DN101" s="192" t="s">
        <v>1571</v>
      </c>
      <c r="DO101" s="189">
        <v>15120000</v>
      </c>
      <c r="DP101" s="192" t="s">
        <v>1564</v>
      </c>
      <c r="DQ101" s="192" t="s">
        <v>25</v>
      </c>
      <c r="DR101" s="192">
        <v>2</v>
      </c>
      <c r="DS101" s="192" t="s">
        <v>1566</v>
      </c>
      <c r="DT101" s="192" t="s">
        <v>1565</v>
      </c>
      <c r="DU101" s="193">
        <v>43920</v>
      </c>
      <c r="DV101" s="191" t="s">
        <v>1569</v>
      </c>
      <c r="DW101" s="181">
        <v>4970000</v>
      </c>
      <c r="DX101" s="185" t="s">
        <v>1564</v>
      </c>
      <c r="DY101" s="185" t="s">
        <v>25</v>
      </c>
      <c r="DZ101" s="185">
        <v>2</v>
      </c>
      <c r="EA101" s="185" t="s">
        <v>1566</v>
      </c>
      <c r="EB101" s="185" t="s">
        <v>1565</v>
      </c>
      <c r="EC101" s="182">
        <v>43920</v>
      </c>
      <c r="ED101" s="192" t="s">
        <v>1570</v>
      </c>
      <c r="EE101" s="189">
        <v>5459000</v>
      </c>
      <c r="EF101" s="192" t="s">
        <v>1564</v>
      </c>
      <c r="EG101" s="192" t="s">
        <v>25</v>
      </c>
      <c r="EH101" s="192">
        <v>2</v>
      </c>
      <c r="EI101" s="192" t="s">
        <v>1566</v>
      </c>
      <c r="EJ101" s="192" t="s">
        <v>1565</v>
      </c>
      <c r="EK101" s="193">
        <v>43920</v>
      </c>
      <c r="EL101" s="191" t="s">
        <v>1567</v>
      </c>
      <c r="EM101" s="181">
        <v>0</v>
      </c>
      <c r="EN101" s="185" t="s">
        <v>1564</v>
      </c>
      <c r="EO101" s="185" t="s">
        <v>25</v>
      </c>
      <c r="EP101" s="185">
        <v>2</v>
      </c>
      <c r="EQ101" s="185" t="s">
        <v>1566</v>
      </c>
      <c r="ER101" s="185" t="s">
        <v>1565</v>
      </c>
      <c r="ES101" s="182">
        <v>43920</v>
      </c>
      <c r="ET101" s="192" t="s">
        <v>7374</v>
      </c>
      <c r="EU101" s="192">
        <v>22</v>
      </c>
      <c r="EV101" s="192" t="s">
        <v>7371</v>
      </c>
      <c r="EW101" s="192" t="s">
        <v>25</v>
      </c>
      <c r="EX101" s="192">
        <v>2</v>
      </c>
      <c r="EY101" s="192" t="s">
        <v>7372</v>
      </c>
      <c r="EZ101" s="192" t="s">
        <v>2316</v>
      </c>
      <c r="FA101" s="193">
        <v>44706</v>
      </c>
      <c r="FB101" s="191" t="s">
        <v>73</v>
      </c>
      <c r="FC101" s="185">
        <v>1</v>
      </c>
      <c r="FD101" s="185">
        <v>0</v>
      </c>
      <c r="FE101" s="185" t="s">
        <v>25</v>
      </c>
      <c r="FF101" s="185">
        <v>2</v>
      </c>
      <c r="FG101" s="185" t="s">
        <v>72</v>
      </c>
      <c r="FH101" s="185">
        <v>0</v>
      </c>
      <c r="FI101" s="182">
        <v>43493</v>
      </c>
      <c r="FJ101" s="191" t="s">
        <v>77</v>
      </c>
      <c r="FK101" s="192" t="s">
        <v>17</v>
      </c>
      <c r="FL101" s="192">
        <v>0</v>
      </c>
      <c r="FM101" s="192" t="s">
        <v>17</v>
      </c>
      <c r="FN101" s="192" t="s">
        <v>17</v>
      </c>
      <c r="FO101" s="192">
        <v>0</v>
      </c>
      <c r="FP101" s="189">
        <v>0</v>
      </c>
      <c r="FQ101" s="190">
        <v>43493</v>
      </c>
      <c r="FR101" s="191" t="s">
        <v>78</v>
      </c>
      <c r="FS101" s="185" t="s">
        <v>17</v>
      </c>
      <c r="FT101" s="185">
        <v>0</v>
      </c>
      <c r="FU101" s="185" t="s">
        <v>17</v>
      </c>
      <c r="FV101" s="185" t="s">
        <v>17</v>
      </c>
      <c r="FW101" s="185">
        <v>0</v>
      </c>
      <c r="FX101" s="185">
        <v>0</v>
      </c>
      <c r="FY101" s="182">
        <v>43493</v>
      </c>
      <c r="FZ101" s="192" t="s">
        <v>3318</v>
      </c>
      <c r="GA101" s="192">
        <v>2</v>
      </c>
      <c r="GB101" s="192" t="s">
        <v>2484</v>
      </c>
      <c r="GC101" s="192" t="s">
        <v>25</v>
      </c>
      <c r="GD101" s="192">
        <v>2</v>
      </c>
      <c r="GE101" s="192" t="s">
        <v>17</v>
      </c>
      <c r="GF101" s="192" t="s">
        <v>17</v>
      </c>
      <c r="GG101" s="193">
        <v>44493</v>
      </c>
      <c r="GH101" s="191" t="s">
        <v>3324</v>
      </c>
      <c r="GI101" s="185">
        <v>2</v>
      </c>
      <c r="GJ101" s="185" t="s">
        <v>2484</v>
      </c>
      <c r="GK101" s="185" t="s">
        <v>25</v>
      </c>
      <c r="GL101" s="185">
        <v>2</v>
      </c>
      <c r="GM101" s="185" t="s">
        <v>17</v>
      </c>
      <c r="GN101" s="185" t="s">
        <v>17</v>
      </c>
      <c r="GO101" s="182">
        <v>44493</v>
      </c>
      <c r="GP101" s="192" t="s">
        <v>3319</v>
      </c>
      <c r="GQ101" s="192">
        <v>2</v>
      </c>
      <c r="GR101" s="192" t="s">
        <v>2484</v>
      </c>
      <c r="GS101" s="192" t="s">
        <v>25</v>
      </c>
      <c r="GT101" s="192">
        <v>2</v>
      </c>
      <c r="GU101" s="192" t="s">
        <v>17</v>
      </c>
      <c r="GV101" s="192" t="s">
        <v>17</v>
      </c>
      <c r="GW101" s="193">
        <v>44493</v>
      </c>
      <c r="GX101" s="191" t="s">
        <v>3325</v>
      </c>
      <c r="GY101" s="185">
        <v>0</v>
      </c>
      <c r="GZ101" s="185" t="s">
        <v>2484</v>
      </c>
      <c r="HA101" s="185" t="s">
        <v>25</v>
      </c>
      <c r="HB101" s="185">
        <v>2</v>
      </c>
      <c r="HC101" s="185" t="s">
        <v>17</v>
      </c>
      <c r="HD101" s="185" t="s">
        <v>17</v>
      </c>
      <c r="HE101" s="182">
        <v>44493</v>
      </c>
      <c r="HF101" s="192" t="s">
        <v>3317</v>
      </c>
      <c r="HG101" s="192">
        <v>2</v>
      </c>
      <c r="HH101" s="192" t="s">
        <v>2484</v>
      </c>
      <c r="HI101" s="192" t="s">
        <v>25</v>
      </c>
      <c r="HJ101" s="192">
        <v>2</v>
      </c>
      <c r="HK101" s="192" t="s">
        <v>17</v>
      </c>
      <c r="HL101" s="192" t="s">
        <v>17</v>
      </c>
      <c r="HM101" s="193">
        <v>44493</v>
      </c>
      <c r="HN101" s="191" t="s">
        <v>3323</v>
      </c>
      <c r="HO101" s="185">
        <v>3</v>
      </c>
      <c r="HP101" s="185" t="s">
        <v>2484</v>
      </c>
      <c r="HQ101" s="185" t="s">
        <v>25</v>
      </c>
      <c r="HR101" s="185">
        <v>2</v>
      </c>
      <c r="HS101" s="185" t="s">
        <v>17</v>
      </c>
      <c r="HT101" s="185" t="s">
        <v>17</v>
      </c>
      <c r="HU101" s="182">
        <v>44493</v>
      </c>
      <c r="HV101" s="192" t="s">
        <v>3320</v>
      </c>
      <c r="HW101" s="192">
        <v>0</v>
      </c>
      <c r="HX101" s="192" t="s">
        <v>2484</v>
      </c>
      <c r="HY101" s="192" t="s">
        <v>25</v>
      </c>
      <c r="HZ101" s="192">
        <v>2</v>
      </c>
      <c r="IA101" s="192" t="s">
        <v>17</v>
      </c>
      <c r="IB101" s="192" t="s">
        <v>17</v>
      </c>
      <c r="IC101" s="193">
        <v>44493</v>
      </c>
      <c r="ID101" s="191" t="s">
        <v>3322</v>
      </c>
      <c r="IE101" s="185">
        <v>0</v>
      </c>
      <c r="IF101" s="185" t="s">
        <v>2484</v>
      </c>
      <c r="IG101" s="185" t="s">
        <v>25</v>
      </c>
      <c r="IH101" s="185">
        <v>2</v>
      </c>
      <c r="II101" s="185" t="s">
        <v>17</v>
      </c>
      <c r="IJ101" s="185" t="s">
        <v>17</v>
      </c>
      <c r="IK101" s="182">
        <v>44493</v>
      </c>
      <c r="IL101" s="192" t="s">
        <v>3321</v>
      </c>
      <c r="IM101" s="192">
        <v>3</v>
      </c>
      <c r="IN101" s="192" t="s">
        <v>2484</v>
      </c>
      <c r="IO101" s="192" t="s">
        <v>25</v>
      </c>
      <c r="IP101" s="192">
        <v>2</v>
      </c>
      <c r="IQ101" s="192" t="s">
        <v>17</v>
      </c>
      <c r="IR101" s="192" t="s">
        <v>17</v>
      </c>
      <c r="IS101" s="193">
        <v>44493</v>
      </c>
    </row>
    <row r="102" spans="1:253" s="187" customFormat="1" ht="13" customHeight="1" x14ac:dyDescent="0.25">
      <c r="A102" s="187" t="s">
        <v>214</v>
      </c>
      <c r="B102" s="187" t="s">
        <v>8509</v>
      </c>
      <c r="C102" s="187" t="s">
        <v>215</v>
      </c>
      <c r="D102" s="187" t="s">
        <v>216</v>
      </c>
      <c r="E102" s="187" t="s">
        <v>8164</v>
      </c>
      <c r="F102" s="187" t="s">
        <v>4635</v>
      </c>
      <c r="G102" s="180">
        <v>5355000</v>
      </c>
      <c r="H102" s="181" t="s">
        <v>4632</v>
      </c>
      <c r="I102" s="181" t="s">
        <v>50</v>
      </c>
      <c r="J102" s="181">
        <v>1</v>
      </c>
      <c r="K102" s="181" t="s">
        <v>4634</v>
      </c>
      <c r="L102" s="181" t="s">
        <v>4633</v>
      </c>
      <c r="M102" s="182">
        <v>44580</v>
      </c>
      <c r="N102" s="191" t="s">
        <v>4639</v>
      </c>
      <c r="O102" s="183">
        <v>6025</v>
      </c>
      <c r="P102" s="183" t="s">
        <v>4636</v>
      </c>
      <c r="Q102" s="183" t="s">
        <v>50</v>
      </c>
      <c r="R102" s="183">
        <v>1</v>
      </c>
      <c r="S102" s="183" t="s">
        <v>4638</v>
      </c>
      <c r="T102" s="183" t="s">
        <v>4637</v>
      </c>
      <c r="U102" s="184">
        <v>44580</v>
      </c>
      <c r="V102" s="191" t="s">
        <v>4643</v>
      </c>
      <c r="W102" s="181">
        <v>5355000</v>
      </c>
      <c r="X102" s="181" t="s">
        <v>4640</v>
      </c>
      <c r="Y102" s="181" t="s">
        <v>50</v>
      </c>
      <c r="Z102" s="181">
        <v>1</v>
      </c>
      <c r="AA102" s="181" t="s">
        <v>4642</v>
      </c>
      <c r="AB102" s="181" t="s">
        <v>4641</v>
      </c>
      <c r="AC102" s="182">
        <v>44580</v>
      </c>
      <c r="AD102" s="191" t="s">
        <v>4645</v>
      </c>
      <c r="AE102" s="189">
        <v>4712000</v>
      </c>
      <c r="AF102" s="189" t="s">
        <v>4640</v>
      </c>
      <c r="AG102" s="189" t="s">
        <v>50</v>
      </c>
      <c r="AH102" s="189">
        <v>1</v>
      </c>
      <c r="AI102" s="189" t="s">
        <v>4644</v>
      </c>
      <c r="AJ102" s="189" t="s">
        <v>4641</v>
      </c>
      <c r="AK102" s="190">
        <v>44580</v>
      </c>
      <c r="AL102" s="191" t="s">
        <v>4649</v>
      </c>
      <c r="AM102" s="181">
        <v>6401000</v>
      </c>
      <c r="AN102" s="181" t="s">
        <v>4646</v>
      </c>
      <c r="AO102" s="181" t="s">
        <v>22</v>
      </c>
      <c r="AP102" s="181">
        <v>3</v>
      </c>
      <c r="AQ102" s="181" t="s">
        <v>4648</v>
      </c>
      <c r="AR102" s="181" t="s">
        <v>4647</v>
      </c>
      <c r="AS102" s="182">
        <v>44580</v>
      </c>
      <c r="AT102" s="192" t="s">
        <v>7511</v>
      </c>
      <c r="AU102" s="189">
        <v>5752</v>
      </c>
      <c r="AV102" s="189" t="s">
        <v>7508</v>
      </c>
      <c r="AW102" s="189" t="s">
        <v>25</v>
      </c>
      <c r="AX102" s="189">
        <v>2</v>
      </c>
      <c r="AY102" s="189" t="s">
        <v>7510</v>
      </c>
      <c r="AZ102" s="189" t="s">
        <v>7509</v>
      </c>
      <c r="BA102" s="190">
        <v>44712</v>
      </c>
      <c r="BB102" s="191" t="s">
        <v>227</v>
      </c>
      <c r="BC102" s="181" t="s">
        <v>17</v>
      </c>
      <c r="BD102" s="181">
        <v>0</v>
      </c>
      <c r="BE102" s="181" t="s">
        <v>17</v>
      </c>
      <c r="BF102" s="181" t="s">
        <v>17</v>
      </c>
      <c r="BG102" s="181" t="s">
        <v>226</v>
      </c>
      <c r="BH102" s="181">
        <v>0</v>
      </c>
      <c r="BI102" s="182">
        <v>43503</v>
      </c>
      <c r="BJ102" s="192" t="s">
        <v>7513</v>
      </c>
      <c r="BK102" s="192">
        <v>54</v>
      </c>
      <c r="BL102" s="192" t="s">
        <v>7508</v>
      </c>
      <c r="BM102" s="192" t="s">
        <v>25</v>
      </c>
      <c r="BN102" s="192">
        <v>2</v>
      </c>
      <c r="BO102" s="192" t="s">
        <v>7512</v>
      </c>
      <c r="BP102" s="189" t="s">
        <v>7509</v>
      </c>
      <c r="BQ102" s="193">
        <v>44712</v>
      </c>
      <c r="BR102" s="191" t="s">
        <v>220</v>
      </c>
      <c r="BS102" s="185">
        <v>160000</v>
      </c>
      <c r="BT102" s="185" t="s">
        <v>217</v>
      </c>
      <c r="BU102" s="185" t="s">
        <v>25</v>
      </c>
      <c r="BV102" s="185">
        <v>2</v>
      </c>
      <c r="BW102" s="185" t="s">
        <v>219</v>
      </c>
      <c r="BX102" s="185" t="s">
        <v>218</v>
      </c>
      <c r="BY102" s="182">
        <v>43503</v>
      </c>
      <c r="BZ102" s="192" t="s">
        <v>223</v>
      </c>
      <c r="CA102" s="192">
        <v>11422</v>
      </c>
      <c r="CB102" s="192" t="s">
        <v>217</v>
      </c>
      <c r="CC102" s="192" t="s">
        <v>25</v>
      </c>
      <c r="CD102" s="192">
        <v>2</v>
      </c>
      <c r="CE102" s="192" t="s">
        <v>222</v>
      </c>
      <c r="CF102" s="192" t="s">
        <v>221</v>
      </c>
      <c r="CG102" s="193">
        <v>43503</v>
      </c>
      <c r="CH102" s="191" t="s">
        <v>9190</v>
      </c>
      <c r="CI102" s="192" t="e">
        <v>#N/A</v>
      </c>
      <c r="CJ102" s="192" t="e">
        <v>#N/A</v>
      </c>
      <c r="CK102" s="192" t="e">
        <v>#N/A</v>
      </c>
      <c r="CL102" s="192" t="e">
        <v>#N/A</v>
      </c>
      <c r="CM102" s="192" t="e">
        <v>#N/A</v>
      </c>
      <c r="CN102" s="192" t="e">
        <v>#N/A</v>
      </c>
      <c r="CO102" s="194" t="e">
        <v>#N/A</v>
      </c>
      <c r="CP102" s="192" t="s">
        <v>1414</v>
      </c>
      <c r="CQ102" s="185" t="s">
        <v>17</v>
      </c>
      <c r="CR102" s="185" t="s">
        <v>1411</v>
      </c>
      <c r="CS102" s="185" t="s">
        <v>17</v>
      </c>
      <c r="CT102" s="185" t="s">
        <v>17</v>
      </c>
      <c r="CU102" s="185" t="s">
        <v>1413</v>
      </c>
      <c r="CV102" s="185" t="s">
        <v>1412</v>
      </c>
      <c r="CW102" s="182">
        <v>43816</v>
      </c>
      <c r="CX102" s="192" t="s">
        <v>6302</v>
      </c>
      <c r="CY102" s="189">
        <v>2356000</v>
      </c>
      <c r="CZ102" s="189" t="s">
        <v>4640</v>
      </c>
      <c r="DA102" s="189" t="s">
        <v>50</v>
      </c>
      <c r="DB102" s="189">
        <v>1</v>
      </c>
      <c r="DC102" s="189" t="s">
        <v>6301</v>
      </c>
      <c r="DD102" s="189" t="s">
        <v>4641</v>
      </c>
      <c r="DE102" s="195">
        <v>44656</v>
      </c>
      <c r="DF102" s="191" t="s">
        <v>6303</v>
      </c>
      <c r="DG102" s="181">
        <v>643000</v>
      </c>
      <c r="DH102" s="185" t="s">
        <v>4640</v>
      </c>
      <c r="DI102" s="185" t="s">
        <v>50</v>
      </c>
      <c r="DJ102" s="185">
        <v>1</v>
      </c>
      <c r="DK102" s="185" t="s">
        <v>6301</v>
      </c>
      <c r="DL102" s="185" t="s">
        <v>4641</v>
      </c>
      <c r="DM102" s="182">
        <v>44656</v>
      </c>
      <c r="DN102" s="192" t="s">
        <v>6304</v>
      </c>
      <c r="DO102" s="189">
        <v>2356000</v>
      </c>
      <c r="DP102" s="192" t="s">
        <v>4640</v>
      </c>
      <c r="DQ102" s="192" t="s">
        <v>50</v>
      </c>
      <c r="DR102" s="192">
        <v>1</v>
      </c>
      <c r="DS102" s="192" t="s">
        <v>6301</v>
      </c>
      <c r="DT102" s="192" t="s">
        <v>4641</v>
      </c>
      <c r="DU102" s="193">
        <v>44656</v>
      </c>
      <c r="DV102" s="191" t="s">
        <v>6305</v>
      </c>
      <c r="DW102" s="181">
        <v>2035000</v>
      </c>
      <c r="DX102" s="185" t="s">
        <v>4640</v>
      </c>
      <c r="DY102" s="185" t="s">
        <v>50</v>
      </c>
      <c r="DZ102" s="185">
        <v>1</v>
      </c>
      <c r="EA102" s="185" t="s">
        <v>6301</v>
      </c>
      <c r="EB102" s="185" t="s">
        <v>4641</v>
      </c>
      <c r="EC102" s="182">
        <v>44656</v>
      </c>
      <c r="ED102" s="192" t="s">
        <v>6306</v>
      </c>
      <c r="EE102" s="189">
        <v>321000</v>
      </c>
      <c r="EF102" s="192" t="s">
        <v>4640</v>
      </c>
      <c r="EG102" s="192" t="s">
        <v>50</v>
      </c>
      <c r="EH102" s="192">
        <v>1</v>
      </c>
      <c r="EI102" s="192" t="s">
        <v>6301</v>
      </c>
      <c r="EJ102" s="192" t="s">
        <v>4641</v>
      </c>
      <c r="EK102" s="193">
        <v>44656</v>
      </c>
      <c r="EL102" s="191" t="s">
        <v>6307</v>
      </c>
      <c r="EM102" s="181">
        <v>0</v>
      </c>
      <c r="EN102" s="185" t="s">
        <v>4640</v>
      </c>
      <c r="EO102" s="185" t="s">
        <v>50</v>
      </c>
      <c r="EP102" s="185">
        <v>1</v>
      </c>
      <c r="EQ102" s="185" t="s">
        <v>6301</v>
      </c>
      <c r="ER102" s="185" t="s">
        <v>4641</v>
      </c>
      <c r="ES102" s="182">
        <v>44656</v>
      </c>
      <c r="ET102" s="192" t="s">
        <v>7514</v>
      </c>
      <c r="EU102" s="192">
        <v>54</v>
      </c>
      <c r="EV102" s="192" t="s">
        <v>7508</v>
      </c>
      <c r="EW102" s="192" t="s">
        <v>25</v>
      </c>
      <c r="EX102" s="192">
        <v>2</v>
      </c>
      <c r="EY102" s="192" t="s">
        <v>7512</v>
      </c>
      <c r="EZ102" s="192" t="s">
        <v>7509</v>
      </c>
      <c r="FA102" s="193">
        <v>44712</v>
      </c>
      <c r="FB102" s="191" t="s">
        <v>225</v>
      </c>
      <c r="FC102" s="185">
        <v>4</v>
      </c>
      <c r="FD102" s="185">
        <v>0</v>
      </c>
      <c r="FE102" s="185" t="s">
        <v>25</v>
      </c>
      <c r="FF102" s="185">
        <v>2</v>
      </c>
      <c r="FG102" s="185" t="s">
        <v>224</v>
      </c>
      <c r="FH102" s="185">
        <v>0</v>
      </c>
      <c r="FI102" s="182">
        <v>43503</v>
      </c>
      <c r="FJ102" s="191" t="s">
        <v>228</v>
      </c>
      <c r="FK102" s="192" t="s">
        <v>17</v>
      </c>
      <c r="FL102" s="192">
        <v>0</v>
      </c>
      <c r="FM102" s="192" t="s">
        <v>17</v>
      </c>
      <c r="FN102" s="192" t="s">
        <v>17</v>
      </c>
      <c r="FO102" s="192">
        <v>0</v>
      </c>
      <c r="FP102" s="189">
        <v>0</v>
      </c>
      <c r="FQ102" s="190">
        <v>43503</v>
      </c>
      <c r="FR102" s="191" t="s">
        <v>1015</v>
      </c>
      <c r="FS102" s="185">
        <v>4950000</v>
      </c>
      <c r="FT102" s="185" t="s">
        <v>1012</v>
      </c>
      <c r="FU102" s="185" t="s">
        <v>25</v>
      </c>
      <c r="FV102" s="185">
        <v>2</v>
      </c>
      <c r="FW102" s="185" t="s">
        <v>1014</v>
      </c>
      <c r="FX102" s="185" t="s">
        <v>1013</v>
      </c>
      <c r="FY102" s="182">
        <v>43585</v>
      </c>
      <c r="FZ102" s="192" t="s">
        <v>3159</v>
      </c>
      <c r="GA102" s="192">
        <v>2</v>
      </c>
      <c r="GB102" s="192" t="s">
        <v>2484</v>
      </c>
      <c r="GC102" s="192" t="s">
        <v>25</v>
      </c>
      <c r="GD102" s="192">
        <v>2</v>
      </c>
      <c r="GE102" s="192" t="s">
        <v>17</v>
      </c>
      <c r="GF102" s="192" t="s">
        <v>17</v>
      </c>
      <c r="GG102" s="193">
        <v>44489</v>
      </c>
      <c r="GH102" s="191" t="s">
        <v>3165</v>
      </c>
      <c r="GI102" s="185">
        <v>3</v>
      </c>
      <c r="GJ102" s="185" t="s">
        <v>2484</v>
      </c>
      <c r="GK102" s="185" t="s">
        <v>25</v>
      </c>
      <c r="GL102" s="185">
        <v>2</v>
      </c>
      <c r="GM102" s="185" t="s">
        <v>17</v>
      </c>
      <c r="GN102" s="185" t="s">
        <v>17</v>
      </c>
      <c r="GO102" s="182">
        <v>44489</v>
      </c>
      <c r="GP102" s="192" t="s">
        <v>3160</v>
      </c>
      <c r="GQ102" s="192">
        <v>3</v>
      </c>
      <c r="GR102" s="192" t="s">
        <v>2484</v>
      </c>
      <c r="GS102" s="192" t="s">
        <v>25</v>
      </c>
      <c r="GT102" s="192">
        <v>2</v>
      </c>
      <c r="GU102" s="192" t="s">
        <v>17</v>
      </c>
      <c r="GV102" s="192" t="s">
        <v>17</v>
      </c>
      <c r="GW102" s="193">
        <v>44489</v>
      </c>
      <c r="GX102" s="191" t="s">
        <v>3166</v>
      </c>
      <c r="GY102" s="185">
        <v>0</v>
      </c>
      <c r="GZ102" s="185" t="s">
        <v>2484</v>
      </c>
      <c r="HA102" s="185" t="s">
        <v>25</v>
      </c>
      <c r="HB102" s="185">
        <v>2</v>
      </c>
      <c r="HC102" s="185" t="s">
        <v>17</v>
      </c>
      <c r="HD102" s="185" t="s">
        <v>17</v>
      </c>
      <c r="HE102" s="182">
        <v>44489</v>
      </c>
      <c r="HF102" s="192" t="s">
        <v>3158</v>
      </c>
      <c r="HG102" s="192">
        <v>2</v>
      </c>
      <c r="HH102" s="192" t="s">
        <v>2484</v>
      </c>
      <c r="HI102" s="192" t="s">
        <v>25</v>
      </c>
      <c r="HJ102" s="192">
        <v>2</v>
      </c>
      <c r="HK102" s="192" t="s">
        <v>17</v>
      </c>
      <c r="HL102" s="192" t="s">
        <v>17</v>
      </c>
      <c r="HM102" s="193">
        <v>44489</v>
      </c>
      <c r="HN102" s="191" t="s">
        <v>3164</v>
      </c>
      <c r="HO102" s="185">
        <v>3</v>
      </c>
      <c r="HP102" s="185" t="s">
        <v>2484</v>
      </c>
      <c r="HQ102" s="185" t="s">
        <v>25</v>
      </c>
      <c r="HR102" s="185">
        <v>2</v>
      </c>
      <c r="HS102" s="185" t="s">
        <v>17</v>
      </c>
      <c r="HT102" s="185" t="s">
        <v>17</v>
      </c>
      <c r="HU102" s="182">
        <v>44489</v>
      </c>
      <c r="HV102" s="192" t="s">
        <v>3161</v>
      </c>
      <c r="HW102" s="192">
        <v>3</v>
      </c>
      <c r="HX102" s="192" t="s">
        <v>2484</v>
      </c>
      <c r="HY102" s="192" t="s">
        <v>25</v>
      </c>
      <c r="HZ102" s="192">
        <v>2</v>
      </c>
      <c r="IA102" s="192" t="s">
        <v>17</v>
      </c>
      <c r="IB102" s="192" t="s">
        <v>17</v>
      </c>
      <c r="IC102" s="193">
        <v>44489</v>
      </c>
      <c r="ID102" s="191" t="s">
        <v>3163</v>
      </c>
      <c r="IE102" s="185">
        <v>2</v>
      </c>
      <c r="IF102" s="185" t="s">
        <v>2484</v>
      </c>
      <c r="IG102" s="185" t="s">
        <v>25</v>
      </c>
      <c r="IH102" s="185">
        <v>2</v>
      </c>
      <c r="II102" s="185" t="s">
        <v>17</v>
      </c>
      <c r="IJ102" s="185" t="s">
        <v>17</v>
      </c>
      <c r="IK102" s="182">
        <v>44489</v>
      </c>
      <c r="IL102" s="192" t="s">
        <v>3162</v>
      </c>
      <c r="IM102" s="192">
        <v>3</v>
      </c>
      <c r="IN102" s="192" t="s">
        <v>2484</v>
      </c>
      <c r="IO102" s="192" t="s">
        <v>25</v>
      </c>
      <c r="IP102" s="192">
        <v>2</v>
      </c>
      <c r="IQ102" s="192" t="s">
        <v>17</v>
      </c>
      <c r="IR102" s="192" t="s">
        <v>17</v>
      </c>
      <c r="IS102" s="193">
        <v>44489</v>
      </c>
    </row>
    <row r="103" spans="1:253" s="187" customFormat="1" ht="13" customHeight="1" x14ac:dyDescent="0.25">
      <c r="A103" s="187" t="s">
        <v>857</v>
      </c>
      <c r="B103" s="187" t="s">
        <v>8787</v>
      </c>
      <c r="C103" s="187" t="s">
        <v>858</v>
      </c>
      <c r="D103" s="187" t="s">
        <v>859</v>
      </c>
      <c r="E103" s="187" t="s">
        <v>8785</v>
      </c>
      <c r="F103" s="187" t="s">
        <v>2359</v>
      </c>
      <c r="G103" s="180">
        <v>267437000</v>
      </c>
      <c r="H103" s="181" t="s">
        <v>2357</v>
      </c>
      <c r="I103" s="181" t="s">
        <v>50</v>
      </c>
      <c r="J103" s="181">
        <v>1</v>
      </c>
      <c r="K103" s="181" t="s">
        <v>2358</v>
      </c>
      <c r="L103" s="181" t="s">
        <v>2357</v>
      </c>
      <c r="M103" s="182">
        <v>44281</v>
      </c>
      <c r="N103" s="191" t="s">
        <v>1635</v>
      </c>
      <c r="O103" s="183">
        <v>369002</v>
      </c>
      <c r="P103" s="183" t="s">
        <v>1632</v>
      </c>
      <c r="Q103" s="183" t="s">
        <v>25</v>
      </c>
      <c r="R103" s="183">
        <v>2</v>
      </c>
      <c r="S103" s="183" t="s">
        <v>1634</v>
      </c>
      <c r="T103" s="183" t="s">
        <v>1633</v>
      </c>
      <c r="U103" s="184">
        <v>43979</v>
      </c>
      <c r="V103" s="191" t="s">
        <v>2361</v>
      </c>
      <c r="W103" s="181">
        <v>19217000</v>
      </c>
      <c r="X103" s="181" t="s">
        <v>2357</v>
      </c>
      <c r="Y103" s="181" t="s">
        <v>50</v>
      </c>
      <c r="Z103" s="181">
        <v>1</v>
      </c>
      <c r="AA103" s="181" t="s">
        <v>2360</v>
      </c>
      <c r="AB103" s="181" t="s">
        <v>2357</v>
      </c>
      <c r="AC103" s="182">
        <v>44281</v>
      </c>
      <c r="AD103" s="191" t="s">
        <v>2363</v>
      </c>
      <c r="AE103" s="189">
        <v>13183000</v>
      </c>
      <c r="AF103" s="189" t="s">
        <v>2357</v>
      </c>
      <c r="AG103" s="189" t="s">
        <v>25</v>
      </c>
      <c r="AH103" s="189">
        <v>2</v>
      </c>
      <c r="AI103" s="189" t="s">
        <v>2362</v>
      </c>
      <c r="AJ103" s="189" t="s">
        <v>2357</v>
      </c>
      <c r="AK103" s="190">
        <v>44281</v>
      </c>
      <c r="AL103" s="191" t="s">
        <v>2365</v>
      </c>
      <c r="AM103" s="181">
        <v>5158000</v>
      </c>
      <c r="AN103" s="181" t="s">
        <v>2357</v>
      </c>
      <c r="AO103" s="181" t="s">
        <v>25</v>
      </c>
      <c r="AP103" s="181">
        <v>2</v>
      </c>
      <c r="AQ103" s="181" t="s">
        <v>2364</v>
      </c>
      <c r="AR103" s="181" t="s">
        <v>2357</v>
      </c>
      <c r="AS103" s="182">
        <v>44281</v>
      </c>
      <c r="AT103" s="192" t="s">
        <v>1261</v>
      </c>
      <c r="AU103" s="189" t="s">
        <v>17</v>
      </c>
      <c r="AV103" s="189">
        <v>0</v>
      </c>
      <c r="AW103" s="189" t="s">
        <v>17</v>
      </c>
      <c r="AX103" s="189" t="s">
        <v>17</v>
      </c>
      <c r="AY103" s="189">
        <v>0</v>
      </c>
      <c r="AZ103" s="189">
        <v>0</v>
      </c>
      <c r="BA103" s="190">
        <v>43769</v>
      </c>
      <c r="BB103" s="191" t="s">
        <v>1260</v>
      </c>
      <c r="BC103" s="181" t="s">
        <v>17</v>
      </c>
      <c r="BD103" s="181">
        <v>0</v>
      </c>
      <c r="BE103" s="181" t="s">
        <v>17</v>
      </c>
      <c r="BF103" s="181" t="s">
        <v>17</v>
      </c>
      <c r="BG103" s="181">
        <v>0</v>
      </c>
      <c r="BH103" s="181">
        <v>0</v>
      </c>
      <c r="BI103" s="182">
        <v>43769</v>
      </c>
      <c r="BJ103" s="192" t="s">
        <v>2367</v>
      </c>
      <c r="BK103" s="192">
        <v>1833</v>
      </c>
      <c r="BL103" s="192" t="s">
        <v>2357</v>
      </c>
      <c r="BM103" s="192" t="s">
        <v>25</v>
      </c>
      <c r="BN103" s="192">
        <v>2</v>
      </c>
      <c r="BO103" s="192" t="s">
        <v>2366</v>
      </c>
      <c r="BP103" s="189" t="s">
        <v>2357</v>
      </c>
      <c r="BQ103" s="193">
        <v>44281</v>
      </c>
      <c r="BR103" s="191" t="s">
        <v>860</v>
      </c>
      <c r="BS103" s="185">
        <v>0</v>
      </c>
      <c r="BT103" s="185">
        <v>0</v>
      </c>
      <c r="BU103" s="185" t="s">
        <v>25</v>
      </c>
      <c r="BV103" s="185">
        <v>2</v>
      </c>
      <c r="BW103" s="185">
        <v>0</v>
      </c>
      <c r="BX103" s="185">
        <v>0</v>
      </c>
      <c r="BY103" s="182">
        <v>43545</v>
      </c>
      <c r="BZ103" s="192" t="s">
        <v>863</v>
      </c>
      <c r="CA103" s="192">
        <v>4300</v>
      </c>
      <c r="CB103" s="192" t="s">
        <v>861</v>
      </c>
      <c r="CC103" s="192" t="s">
        <v>25</v>
      </c>
      <c r="CD103" s="192">
        <v>2</v>
      </c>
      <c r="CE103" s="192" t="s">
        <v>862</v>
      </c>
      <c r="CF103" s="192">
        <v>0</v>
      </c>
      <c r="CG103" s="193">
        <v>43545</v>
      </c>
      <c r="CH103" s="191" t="s">
        <v>9191</v>
      </c>
      <c r="CI103" s="192" t="e">
        <v>#N/A</v>
      </c>
      <c r="CJ103" s="192" t="e">
        <v>#N/A</v>
      </c>
      <c r="CK103" s="192" t="e">
        <v>#N/A</v>
      </c>
      <c r="CL103" s="192" t="e">
        <v>#N/A</v>
      </c>
      <c r="CM103" s="192" t="e">
        <v>#N/A</v>
      </c>
      <c r="CN103" s="192" t="e">
        <v>#N/A</v>
      </c>
      <c r="CO103" s="194" t="e">
        <v>#N/A</v>
      </c>
      <c r="CP103" s="192" t="s">
        <v>866</v>
      </c>
      <c r="CQ103" s="185">
        <v>5200000</v>
      </c>
      <c r="CR103" s="185" t="s">
        <v>864</v>
      </c>
      <c r="CS103" s="185" t="s">
        <v>25</v>
      </c>
      <c r="CT103" s="185">
        <v>2</v>
      </c>
      <c r="CU103" s="185" t="s">
        <v>865</v>
      </c>
      <c r="CV103" s="185">
        <v>0</v>
      </c>
      <c r="CW103" s="182">
        <v>43545</v>
      </c>
      <c r="CX103" s="192" t="s">
        <v>2371</v>
      </c>
      <c r="CY103" s="189">
        <v>8959000</v>
      </c>
      <c r="CZ103" s="189" t="s">
        <v>2357</v>
      </c>
      <c r="DA103" s="189" t="s">
        <v>25</v>
      </c>
      <c r="DB103" s="189">
        <v>2</v>
      </c>
      <c r="DC103" s="189" t="s">
        <v>2370</v>
      </c>
      <c r="DD103" s="189" t="s">
        <v>2357</v>
      </c>
      <c r="DE103" s="195">
        <v>44281</v>
      </c>
      <c r="DF103" s="191" t="s">
        <v>2372</v>
      </c>
      <c r="DG103" s="181">
        <v>6035000</v>
      </c>
      <c r="DH103" s="185" t="s">
        <v>2357</v>
      </c>
      <c r="DI103" s="185" t="s">
        <v>25</v>
      </c>
      <c r="DJ103" s="185">
        <v>2</v>
      </c>
      <c r="DK103" s="185" t="s">
        <v>2370</v>
      </c>
      <c r="DL103" s="185" t="s">
        <v>2357</v>
      </c>
      <c r="DM103" s="182">
        <v>44281</v>
      </c>
      <c r="DN103" s="192" t="s">
        <v>2373</v>
      </c>
      <c r="DO103" s="189">
        <v>4223000</v>
      </c>
      <c r="DP103" s="192" t="s">
        <v>2357</v>
      </c>
      <c r="DQ103" s="192" t="s">
        <v>25</v>
      </c>
      <c r="DR103" s="192">
        <v>2</v>
      </c>
      <c r="DS103" s="192" t="s">
        <v>2370</v>
      </c>
      <c r="DT103" s="192" t="s">
        <v>2357</v>
      </c>
      <c r="DU103" s="193">
        <v>44281</v>
      </c>
      <c r="DV103" s="191" t="s">
        <v>2374</v>
      </c>
      <c r="DW103" s="181">
        <v>4636000</v>
      </c>
      <c r="DX103" s="185" t="s">
        <v>2357</v>
      </c>
      <c r="DY103" s="185" t="s">
        <v>25</v>
      </c>
      <c r="DZ103" s="185">
        <v>2</v>
      </c>
      <c r="EA103" s="185" t="s">
        <v>2370</v>
      </c>
      <c r="EB103" s="185" t="s">
        <v>2357</v>
      </c>
      <c r="EC103" s="182">
        <v>44281</v>
      </c>
      <c r="ED103" s="192" t="s">
        <v>2375</v>
      </c>
      <c r="EE103" s="189">
        <v>4201000</v>
      </c>
      <c r="EF103" s="192" t="s">
        <v>2357</v>
      </c>
      <c r="EG103" s="192" t="s">
        <v>25</v>
      </c>
      <c r="EH103" s="192">
        <v>2</v>
      </c>
      <c r="EI103" s="192" t="s">
        <v>2370</v>
      </c>
      <c r="EJ103" s="192" t="s">
        <v>2357</v>
      </c>
      <c r="EK103" s="193">
        <v>44281</v>
      </c>
      <c r="EL103" s="191" t="s">
        <v>2376</v>
      </c>
      <c r="EM103" s="181">
        <v>122000</v>
      </c>
      <c r="EN103" s="185" t="s">
        <v>2357</v>
      </c>
      <c r="EO103" s="185" t="s">
        <v>25</v>
      </c>
      <c r="EP103" s="185">
        <v>2</v>
      </c>
      <c r="EQ103" s="185" t="s">
        <v>2370</v>
      </c>
      <c r="ER103" s="185" t="s">
        <v>2357</v>
      </c>
      <c r="ES103" s="182">
        <v>44281</v>
      </c>
      <c r="ET103" s="192" t="s">
        <v>2369</v>
      </c>
      <c r="EU103" s="192">
        <v>4189</v>
      </c>
      <c r="EV103" s="192" t="s">
        <v>2357</v>
      </c>
      <c r="EW103" s="192" t="s">
        <v>25</v>
      </c>
      <c r="EX103" s="192">
        <v>2</v>
      </c>
      <c r="EY103" s="192" t="s">
        <v>2368</v>
      </c>
      <c r="EZ103" s="192" t="s">
        <v>2357</v>
      </c>
      <c r="FA103" s="193">
        <v>44281</v>
      </c>
      <c r="FB103" s="191" t="s">
        <v>1036</v>
      </c>
      <c r="FC103" s="185">
        <v>5</v>
      </c>
      <c r="FD103" s="185" t="s">
        <v>17</v>
      </c>
      <c r="FE103" s="185" t="s">
        <v>25</v>
      </c>
      <c r="FF103" s="185">
        <v>2</v>
      </c>
      <c r="FG103" s="185" t="s">
        <v>17</v>
      </c>
      <c r="FH103" s="185" t="s">
        <v>17</v>
      </c>
      <c r="FI103" s="182">
        <v>43586</v>
      </c>
      <c r="FJ103" s="191" t="s">
        <v>1038</v>
      </c>
      <c r="FK103" s="192" t="s">
        <v>17</v>
      </c>
      <c r="FL103" s="192" t="s">
        <v>1037</v>
      </c>
      <c r="FM103" s="192" t="s">
        <v>25</v>
      </c>
      <c r="FN103" s="192">
        <v>2</v>
      </c>
      <c r="FO103" s="192" t="s">
        <v>17</v>
      </c>
      <c r="FP103" s="189" t="s">
        <v>17</v>
      </c>
      <c r="FQ103" s="190">
        <v>43586</v>
      </c>
      <c r="FR103" s="191" t="s">
        <v>1041</v>
      </c>
      <c r="FS103" s="185">
        <v>800000</v>
      </c>
      <c r="FT103" s="185" t="s">
        <v>1037</v>
      </c>
      <c r="FU103" s="185" t="s">
        <v>25</v>
      </c>
      <c r="FV103" s="185">
        <v>2</v>
      </c>
      <c r="FW103" s="185" t="s">
        <v>1040</v>
      </c>
      <c r="FX103" s="185" t="s">
        <v>1039</v>
      </c>
      <c r="FY103" s="182">
        <v>43586</v>
      </c>
      <c r="FZ103" s="192" t="s">
        <v>4051</v>
      </c>
      <c r="GA103" s="192">
        <v>1</v>
      </c>
      <c r="GB103" s="192" t="s">
        <v>2484</v>
      </c>
      <c r="GC103" s="192" t="s">
        <v>25</v>
      </c>
      <c r="GD103" s="192">
        <v>2</v>
      </c>
      <c r="GE103" s="192" t="s">
        <v>17</v>
      </c>
      <c r="GF103" s="192" t="s">
        <v>17</v>
      </c>
      <c r="GG103" s="193">
        <v>44499</v>
      </c>
      <c r="GH103" s="191" t="s">
        <v>4057</v>
      </c>
      <c r="GI103" s="185">
        <v>3</v>
      </c>
      <c r="GJ103" s="185" t="s">
        <v>2484</v>
      </c>
      <c r="GK103" s="185" t="s">
        <v>25</v>
      </c>
      <c r="GL103" s="185">
        <v>2</v>
      </c>
      <c r="GM103" s="185" t="s">
        <v>17</v>
      </c>
      <c r="GN103" s="185" t="s">
        <v>17</v>
      </c>
      <c r="GO103" s="182">
        <v>44499</v>
      </c>
      <c r="GP103" s="192" t="s">
        <v>4052</v>
      </c>
      <c r="GQ103" s="192">
        <v>1</v>
      </c>
      <c r="GR103" s="192" t="s">
        <v>2484</v>
      </c>
      <c r="GS103" s="192" t="s">
        <v>25</v>
      </c>
      <c r="GT103" s="192">
        <v>2</v>
      </c>
      <c r="GU103" s="192" t="s">
        <v>17</v>
      </c>
      <c r="GV103" s="192" t="s">
        <v>17</v>
      </c>
      <c r="GW103" s="193">
        <v>44499</v>
      </c>
      <c r="GX103" s="191" t="s">
        <v>4058</v>
      </c>
      <c r="GY103" s="185">
        <v>0</v>
      </c>
      <c r="GZ103" s="185" t="s">
        <v>2484</v>
      </c>
      <c r="HA103" s="185" t="s">
        <v>25</v>
      </c>
      <c r="HB103" s="185">
        <v>2</v>
      </c>
      <c r="HC103" s="185" t="s">
        <v>17</v>
      </c>
      <c r="HD103" s="185" t="s">
        <v>17</v>
      </c>
      <c r="HE103" s="182">
        <v>44499</v>
      </c>
      <c r="HF103" s="192" t="s">
        <v>4050</v>
      </c>
      <c r="HG103" s="192">
        <v>2</v>
      </c>
      <c r="HH103" s="192" t="s">
        <v>2484</v>
      </c>
      <c r="HI103" s="192" t="s">
        <v>25</v>
      </c>
      <c r="HJ103" s="192">
        <v>2</v>
      </c>
      <c r="HK103" s="192" t="s">
        <v>17</v>
      </c>
      <c r="HL103" s="192" t="s">
        <v>17</v>
      </c>
      <c r="HM103" s="193">
        <v>44499</v>
      </c>
      <c r="HN103" s="191" t="s">
        <v>4056</v>
      </c>
      <c r="HO103" s="185">
        <v>3</v>
      </c>
      <c r="HP103" s="185" t="s">
        <v>2484</v>
      </c>
      <c r="HQ103" s="185" t="s">
        <v>25</v>
      </c>
      <c r="HR103" s="185">
        <v>2</v>
      </c>
      <c r="HS103" s="185" t="s">
        <v>17</v>
      </c>
      <c r="HT103" s="185" t="s">
        <v>17</v>
      </c>
      <c r="HU103" s="182">
        <v>44499</v>
      </c>
      <c r="HV103" s="192" t="s">
        <v>4053</v>
      </c>
      <c r="HW103" s="192">
        <v>3</v>
      </c>
      <c r="HX103" s="192" t="s">
        <v>2484</v>
      </c>
      <c r="HY103" s="192" t="s">
        <v>25</v>
      </c>
      <c r="HZ103" s="192">
        <v>2</v>
      </c>
      <c r="IA103" s="192" t="s">
        <v>17</v>
      </c>
      <c r="IB103" s="192" t="s">
        <v>17</v>
      </c>
      <c r="IC103" s="193">
        <v>44499</v>
      </c>
      <c r="ID103" s="191" t="s">
        <v>4055</v>
      </c>
      <c r="IE103" s="185">
        <v>3</v>
      </c>
      <c r="IF103" s="185" t="s">
        <v>2484</v>
      </c>
      <c r="IG103" s="185" t="s">
        <v>25</v>
      </c>
      <c r="IH103" s="185">
        <v>2</v>
      </c>
      <c r="II103" s="185" t="s">
        <v>17</v>
      </c>
      <c r="IJ103" s="185" t="s">
        <v>17</v>
      </c>
      <c r="IK103" s="182">
        <v>44499</v>
      </c>
      <c r="IL103" s="192" t="s">
        <v>4054</v>
      </c>
      <c r="IM103" s="192">
        <v>3</v>
      </c>
      <c r="IN103" s="192" t="s">
        <v>2484</v>
      </c>
      <c r="IO103" s="192" t="s">
        <v>25</v>
      </c>
      <c r="IP103" s="192">
        <v>2</v>
      </c>
      <c r="IQ103" s="192" t="s">
        <v>17</v>
      </c>
      <c r="IR103" s="192" t="s">
        <v>17</v>
      </c>
      <c r="IS103" s="193">
        <v>44499</v>
      </c>
    </row>
    <row r="104" spans="1:253" s="187" customFormat="1" ht="13" customHeight="1" x14ac:dyDescent="0.25">
      <c r="A104" s="187" t="s">
        <v>1016</v>
      </c>
      <c r="B104" s="187" t="s">
        <v>8787</v>
      </c>
      <c r="C104" s="187" t="s">
        <v>1017</v>
      </c>
      <c r="D104" s="187" t="s">
        <v>1018</v>
      </c>
      <c r="E104" s="187" t="s">
        <v>8792</v>
      </c>
      <c r="F104" s="187" t="s">
        <v>5637</v>
      </c>
      <c r="G104" s="180">
        <v>369709000</v>
      </c>
      <c r="H104" s="181" t="s">
        <v>5634</v>
      </c>
      <c r="I104" s="181" t="s">
        <v>25</v>
      </c>
      <c r="J104" s="181">
        <v>2</v>
      </c>
      <c r="K104" s="181" t="s">
        <v>5636</v>
      </c>
      <c r="L104" s="181" t="s">
        <v>5635</v>
      </c>
      <c r="M104" s="182">
        <v>44634</v>
      </c>
      <c r="N104" s="191" t="s">
        <v>5641</v>
      </c>
      <c r="O104" s="183">
        <v>1600014</v>
      </c>
      <c r="P104" s="183" t="s">
        <v>5638</v>
      </c>
      <c r="Q104" s="183" t="s">
        <v>25</v>
      </c>
      <c r="R104" s="183">
        <v>2</v>
      </c>
      <c r="S104" s="183" t="s">
        <v>5640</v>
      </c>
      <c r="T104" s="183" t="s">
        <v>5639</v>
      </c>
      <c r="U104" s="184">
        <v>44634</v>
      </c>
      <c r="V104" s="191" t="s">
        <v>5645</v>
      </c>
      <c r="W104" s="181">
        <v>91641000</v>
      </c>
      <c r="X104" s="181" t="s">
        <v>5642</v>
      </c>
      <c r="Y104" s="181" t="s">
        <v>25</v>
      </c>
      <c r="Z104" s="181">
        <v>2</v>
      </c>
      <c r="AA104" s="181" t="s">
        <v>5644</v>
      </c>
      <c r="AB104" s="181" t="s">
        <v>5643</v>
      </c>
      <c r="AC104" s="182">
        <v>44634</v>
      </c>
      <c r="AD104" s="191" t="s">
        <v>5649</v>
      </c>
      <c r="AE104" s="189">
        <v>37585000</v>
      </c>
      <c r="AF104" s="189" t="s">
        <v>5646</v>
      </c>
      <c r="AG104" s="189" t="s">
        <v>25</v>
      </c>
      <c r="AH104" s="189">
        <v>2</v>
      </c>
      <c r="AI104" s="189" t="s">
        <v>5648</v>
      </c>
      <c r="AJ104" s="189" t="s">
        <v>5647</v>
      </c>
      <c r="AK104" s="190">
        <v>44634</v>
      </c>
      <c r="AL104" s="191" t="s">
        <v>5653</v>
      </c>
      <c r="AM104" s="181">
        <v>10683000</v>
      </c>
      <c r="AN104" s="181" t="s">
        <v>5650</v>
      </c>
      <c r="AO104" s="181" t="s">
        <v>25</v>
      </c>
      <c r="AP104" s="181">
        <v>2</v>
      </c>
      <c r="AQ104" s="181" t="s">
        <v>5652</v>
      </c>
      <c r="AR104" s="181" t="s">
        <v>5651</v>
      </c>
      <c r="AS104" s="182">
        <v>44634</v>
      </c>
      <c r="AT104" s="192" t="s">
        <v>5656</v>
      </c>
      <c r="AU104" s="189" t="s">
        <v>17</v>
      </c>
      <c r="AV104" s="189" t="s">
        <v>2046</v>
      </c>
      <c r="AW104" s="189" t="s">
        <v>17</v>
      </c>
      <c r="AX104" s="189" t="s">
        <v>17</v>
      </c>
      <c r="AY104" s="189" t="s">
        <v>17</v>
      </c>
      <c r="AZ104" s="189" t="s">
        <v>17</v>
      </c>
      <c r="BA104" s="190">
        <v>44634</v>
      </c>
      <c r="BB104" s="191" t="s">
        <v>5655</v>
      </c>
      <c r="BC104" s="181" t="s">
        <v>17</v>
      </c>
      <c r="BD104" s="181" t="s">
        <v>2046</v>
      </c>
      <c r="BE104" s="181" t="s">
        <v>17</v>
      </c>
      <c r="BF104" s="181" t="s">
        <v>17</v>
      </c>
      <c r="BG104" s="181" t="s">
        <v>5654</v>
      </c>
      <c r="BH104" s="181" t="s">
        <v>17</v>
      </c>
      <c r="BI104" s="182">
        <v>44634</v>
      </c>
      <c r="BJ104" s="192" t="s">
        <v>5660</v>
      </c>
      <c r="BK104" s="192">
        <v>82332</v>
      </c>
      <c r="BL104" s="192" t="s">
        <v>5657</v>
      </c>
      <c r="BM104" s="192" t="s">
        <v>25</v>
      </c>
      <c r="BN104" s="192">
        <v>2</v>
      </c>
      <c r="BO104" s="192" t="s">
        <v>5659</v>
      </c>
      <c r="BP104" s="189" t="s">
        <v>5658</v>
      </c>
      <c r="BQ104" s="193">
        <v>44634</v>
      </c>
      <c r="BR104" s="191" t="s">
        <v>1019</v>
      </c>
      <c r="BS104" s="185">
        <v>0</v>
      </c>
      <c r="BT104" s="185">
        <v>0</v>
      </c>
      <c r="BU104" s="185" t="s">
        <v>22</v>
      </c>
      <c r="BV104" s="185">
        <v>3</v>
      </c>
      <c r="BW104" s="185">
        <v>0</v>
      </c>
      <c r="BX104" s="185">
        <v>0</v>
      </c>
      <c r="BY104" s="182">
        <v>43585</v>
      </c>
      <c r="BZ104" s="192" t="s">
        <v>1020</v>
      </c>
      <c r="CA104" s="192">
        <v>0</v>
      </c>
      <c r="CB104" s="192" t="s">
        <v>17</v>
      </c>
      <c r="CC104" s="192" t="s">
        <v>22</v>
      </c>
      <c r="CD104" s="192">
        <v>3</v>
      </c>
      <c r="CE104" s="192" t="s">
        <v>17</v>
      </c>
      <c r="CF104" s="192" t="s">
        <v>17</v>
      </c>
      <c r="CG104" s="193">
        <v>43585</v>
      </c>
      <c r="CH104" s="191" t="s">
        <v>9192</v>
      </c>
      <c r="CI104" s="192" t="e">
        <v>#N/A</v>
      </c>
      <c r="CJ104" s="192" t="e">
        <v>#N/A</v>
      </c>
      <c r="CK104" s="192" t="e">
        <v>#N/A</v>
      </c>
      <c r="CL104" s="192" t="e">
        <v>#N/A</v>
      </c>
      <c r="CM104" s="192" t="e">
        <v>#N/A</v>
      </c>
      <c r="CN104" s="192" t="e">
        <v>#N/A</v>
      </c>
      <c r="CO104" s="194" t="e">
        <v>#N/A</v>
      </c>
      <c r="CP104" s="192" t="s">
        <v>1343</v>
      </c>
      <c r="CQ104" s="185" t="s">
        <v>17</v>
      </c>
      <c r="CR104" s="185" t="s">
        <v>17</v>
      </c>
      <c r="CS104" s="185" t="s">
        <v>17</v>
      </c>
      <c r="CT104" s="185" t="s">
        <v>17</v>
      </c>
      <c r="CU104" s="185" t="s">
        <v>1342</v>
      </c>
      <c r="CV104" s="185" t="s">
        <v>17</v>
      </c>
      <c r="CW104" s="182">
        <v>43798</v>
      </c>
      <c r="CX104" s="192" t="s">
        <v>5665</v>
      </c>
      <c r="CY104" s="189">
        <v>22493000</v>
      </c>
      <c r="CZ104" s="189" t="s">
        <v>5662</v>
      </c>
      <c r="DA104" s="189" t="s">
        <v>25</v>
      </c>
      <c r="DB104" s="189">
        <v>2</v>
      </c>
      <c r="DC104" s="189" t="s">
        <v>5664</v>
      </c>
      <c r="DD104" s="189" t="s">
        <v>5663</v>
      </c>
      <c r="DE104" s="195">
        <v>44634</v>
      </c>
      <c r="DF104" s="191" t="s">
        <v>5669</v>
      </c>
      <c r="DG104" s="181">
        <v>54056000</v>
      </c>
      <c r="DH104" s="185" t="s">
        <v>5666</v>
      </c>
      <c r="DI104" s="185" t="s">
        <v>22</v>
      </c>
      <c r="DJ104" s="185">
        <v>3</v>
      </c>
      <c r="DK104" s="185" t="s">
        <v>5668</v>
      </c>
      <c r="DL104" s="185" t="s">
        <v>5667</v>
      </c>
      <c r="DM104" s="182">
        <v>44634</v>
      </c>
      <c r="DN104" s="192" t="s">
        <v>5673</v>
      </c>
      <c r="DO104" s="189">
        <v>15092000</v>
      </c>
      <c r="DP104" s="192" t="s">
        <v>5670</v>
      </c>
      <c r="DQ104" s="192" t="s">
        <v>22</v>
      </c>
      <c r="DR104" s="192">
        <v>3</v>
      </c>
      <c r="DS104" s="192" t="s">
        <v>5672</v>
      </c>
      <c r="DT104" s="192" t="s">
        <v>5671</v>
      </c>
      <c r="DU104" s="193">
        <v>44634</v>
      </c>
      <c r="DV104" s="191" t="s">
        <v>5674</v>
      </c>
      <c r="DW104" s="181">
        <v>22493000</v>
      </c>
      <c r="DX104" s="185" t="s">
        <v>5662</v>
      </c>
      <c r="DY104" s="185" t="s">
        <v>25</v>
      </c>
      <c r="DZ104" s="185">
        <v>2</v>
      </c>
      <c r="EA104" s="185" t="s">
        <v>5664</v>
      </c>
      <c r="EB104" s="185" t="s">
        <v>5663</v>
      </c>
      <c r="EC104" s="182">
        <v>44634</v>
      </c>
      <c r="ED104" s="192" t="s">
        <v>5675</v>
      </c>
      <c r="EE104" s="189">
        <v>0</v>
      </c>
      <c r="EF104" s="192" t="s">
        <v>2046</v>
      </c>
      <c r="EG104" s="192" t="s">
        <v>22</v>
      </c>
      <c r="EH104" s="192">
        <v>3</v>
      </c>
      <c r="EI104" s="192" t="s">
        <v>4181</v>
      </c>
      <c r="EJ104" s="192" t="s">
        <v>17</v>
      </c>
      <c r="EK104" s="193">
        <v>44634</v>
      </c>
      <c r="EL104" s="191" t="s">
        <v>5676</v>
      </c>
      <c r="EM104" s="181">
        <v>0</v>
      </c>
      <c r="EN104" s="185" t="s">
        <v>2046</v>
      </c>
      <c r="EO104" s="185" t="s">
        <v>22</v>
      </c>
      <c r="EP104" s="185">
        <v>3</v>
      </c>
      <c r="EQ104" s="185" t="s">
        <v>4181</v>
      </c>
      <c r="ER104" s="185" t="s">
        <v>17</v>
      </c>
      <c r="ES104" s="182">
        <v>44634</v>
      </c>
      <c r="ET104" s="192" t="s">
        <v>5661</v>
      </c>
      <c r="EU104" s="192">
        <v>82332</v>
      </c>
      <c r="EV104" s="192" t="s">
        <v>5657</v>
      </c>
      <c r="EW104" s="192" t="s">
        <v>25</v>
      </c>
      <c r="EX104" s="192">
        <v>2</v>
      </c>
      <c r="EY104" s="192" t="s">
        <v>5659</v>
      </c>
      <c r="EZ104" s="192" t="s">
        <v>5658</v>
      </c>
      <c r="FA104" s="193">
        <v>44634</v>
      </c>
      <c r="FB104" s="191" t="s">
        <v>1022</v>
      </c>
      <c r="FC104" s="185">
        <v>4</v>
      </c>
      <c r="FD104" s="185">
        <v>0</v>
      </c>
      <c r="FE104" s="185" t="s">
        <v>25</v>
      </c>
      <c r="FF104" s="185">
        <v>2</v>
      </c>
      <c r="FG104" s="185" t="s">
        <v>1021</v>
      </c>
      <c r="FH104" s="185">
        <v>0</v>
      </c>
      <c r="FI104" s="182">
        <v>43585</v>
      </c>
      <c r="FJ104" s="191" t="s">
        <v>1024</v>
      </c>
      <c r="FK104" s="192" t="s">
        <v>17</v>
      </c>
      <c r="FL104" s="192">
        <v>0</v>
      </c>
      <c r="FM104" s="192" t="s">
        <v>17</v>
      </c>
      <c r="FN104" s="192" t="s">
        <v>17</v>
      </c>
      <c r="FO104" s="192" t="s">
        <v>1023</v>
      </c>
      <c r="FP104" s="189">
        <v>0</v>
      </c>
      <c r="FQ104" s="190">
        <v>43585</v>
      </c>
      <c r="FR104" s="191" t="s">
        <v>1025</v>
      </c>
      <c r="FS104" s="185" t="s">
        <v>17</v>
      </c>
      <c r="FT104" s="185">
        <v>0</v>
      </c>
      <c r="FU104" s="185" t="s">
        <v>17</v>
      </c>
      <c r="FV104" s="185" t="s">
        <v>17</v>
      </c>
      <c r="FW104" s="185">
        <v>0</v>
      </c>
      <c r="FX104" s="185">
        <v>0</v>
      </c>
      <c r="FY104" s="182">
        <v>43585</v>
      </c>
      <c r="FZ104" s="192" t="s">
        <v>3630</v>
      </c>
      <c r="GA104" s="192">
        <v>3</v>
      </c>
      <c r="GB104" s="192" t="s">
        <v>2484</v>
      </c>
      <c r="GC104" s="192" t="s">
        <v>25</v>
      </c>
      <c r="GD104" s="192">
        <v>2</v>
      </c>
      <c r="GE104" s="192" t="s">
        <v>17</v>
      </c>
      <c r="GF104" s="192" t="s">
        <v>17</v>
      </c>
      <c r="GG104" s="193">
        <v>44496</v>
      </c>
      <c r="GH104" s="191" t="s">
        <v>3636</v>
      </c>
      <c r="GI104" s="185">
        <v>2</v>
      </c>
      <c r="GJ104" s="185" t="s">
        <v>2484</v>
      </c>
      <c r="GK104" s="185" t="s">
        <v>25</v>
      </c>
      <c r="GL104" s="185">
        <v>2</v>
      </c>
      <c r="GM104" s="185" t="s">
        <v>17</v>
      </c>
      <c r="GN104" s="185" t="s">
        <v>17</v>
      </c>
      <c r="GO104" s="182">
        <v>44496</v>
      </c>
      <c r="GP104" s="192" t="s">
        <v>3631</v>
      </c>
      <c r="GQ104" s="192">
        <v>3</v>
      </c>
      <c r="GR104" s="192" t="s">
        <v>2484</v>
      </c>
      <c r="GS104" s="192" t="s">
        <v>25</v>
      </c>
      <c r="GT104" s="192">
        <v>2</v>
      </c>
      <c r="GU104" s="192" t="s">
        <v>17</v>
      </c>
      <c r="GV104" s="192" t="s">
        <v>17</v>
      </c>
      <c r="GW104" s="193">
        <v>44496</v>
      </c>
      <c r="GX104" s="191" t="s">
        <v>3637</v>
      </c>
      <c r="GY104" s="185">
        <v>1</v>
      </c>
      <c r="GZ104" s="185" t="s">
        <v>2484</v>
      </c>
      <c r="HA104" s="185" t="s">
        <v>25</v>
      </c>
      <c r="HB104" s="185">
        <v>2</v>
      </c>
      <c r="HC104" s="185" t="s">
        <v>17</v>
      </c>
      <c r="HD104" s="185" t="s">
        <v>17</v>
      </c>
      <c r="HE104" s="182">
        <v>44496</v>
      </c>
      <c r="HF104" s="192" t="s">
        <v>3629</v>
      </c>
      <c r="HG104" s="192">
        <v>3</v>
      </c>
      <c r="HH104" s="192" t="s">
        <v>2484</v>
      </c>
      <c r="HI104" s="192" t="s">
        <v>25</v>
      </c>
      <c r="HJ104" s="192">
        <v>2</v>
      </c>
      <c r="HK104" s="192" t="s">
        <v>17</v>
      </c>
      <c r="HL104" s="192" t="s">
        <v>17</v>
      </c>
      <c r="HM104" s="193">
        <v>44496</v>
      </c>
      <c r="HN104" s="191" t="s">
        <v>3635</v>
      </c>
      <c r="HO104" s="185">
        <v>3</v>
      </c>
      <c r="HP104" s="185" t="s">
        <v>2484</v>
      </c>
      <c r="HQ104" s="185" t="s">
        <v>25</v>
      </c>
      <c r="HR104" s="185">
        <v>2</v>
      </c>
      <c r="HS104" s="185" t="s">
        <v>17</v>
      </c>
      <c r="HT104" s="185" t="s">
        <v>17</v>
      </c>
      <c r="HU104" s="182">
        <v>44496</v>
      </c>
      <c r="HV104" s="192" t="s">
        <v>3632</v>
      </c>
      <c r="HW104" s="192">
        <v>3</v>
      </c>
      <c r="HX104" s="192" t="s">
        <v>2484</v>
      </c>
      <c r="HY104" s="192" t="s">
        <v>25</v>
      </c>
      <c r="HZ104" s="192">
        <v>2</v>
      </c>
      <c r="IA104" s="192" t="s">
        <v>17</v>
      </c>
      <c r="IB104" s="192" t="s">
        <v>17</v>
      </c>
      <c r="IC104" s="193">
        <v>44496</v>
      </c>
      <c r="ID104" s="191" t="s">
        <v>3634</v>
      </c>
      <c r="IE104" s="185">
        <v>2</v>
      </c>
      <c r="IF104" s="185" t="s">
        <v>2484</v>
      </c>
      <c r="IG104" s="185" t="s">
        <v>25</v>
      </c>
      <c r="IH104" s="185">
        <v>2</v>
      </c>
      <c r="II104" s="185" t="s">
        <v>17</v>
      </c>
      <c r="IJ104" s="185" t="s">
        <v>17</v>
      </c>
      <c r="IK104" s="182">
        <v>44496</v>
      </c>
      <c r="IL104" s="192" t="s">
        <v>3633</v>
      </c>
      <c r="IM104" s="192">
        <v>3</v>
      </c>
      <c r="IN104" s="192" t="s">
        <v>2484</v>
      </c>
      <c r="IO104" s="192" t="s">
        <v>25</v>
      </c>
      <c r="IP104" s="192">
        <v>2</v>
      </c>
      <c r="IQ104" s="192" t="s">
        <v>17</v>
      </c>
      <c r="IR104" s="192" t="s">
        <v>17</v>
      </c>
      <c r="IS104" s="193">
        <v>44496</v>
      </c>
    </row>
    <row r="105" spans="1:253" s="187" customFormat="1" ht="13" customHeight="1" x14ac:dyDescent="0.25">
      <c r="A105" s="187" t="s">
        <v>928</v>
      </c>
      <c r="B105" s="187" t="s">
        <v>8787</v>
      </c>
      <c r="C105" s="187" t="s">
        <v>929</v>
      </c>
      <c r="D105" s="187" t="s">
        <v>930</v>
      </c>
      <c r="E105" s="187" t="s">
        <v>8797</v>
      </c>
      <c r="F105" s="187" t="s">
        <v>948</v>
      </c>
      <c r="G105" s="180">
        <v>1561970000</v>
      </c>
      <c r="H105" s="181" t="s">
        <v>945</v>
      </c>
      <c r="I105" s="181" t="s">
        <v>25</v>
      </c>
      <c r="J105" s="181">
        <v>2</v>
      </c>
      <c r="K105" s="181" t="s">
        <v>947</v>
      </c>
      <c r="L105" s="181" t="s">
        <v>946</v>
      </c>
      <c r="M105" s="182">
        <v>43580</v>
      </c>
      <c r="N105" s="191" t="s">
        <v>1273</v>
      </c>
      <c r="O105" s="183">
        <v>235533</v>
      </c>
      <c r="P105" s="183" t="s">
        <v>1270</v>
      </c>
      <c r="Q105" s="183" t="s">
        <v>25</v>
      </c>
      <c r="R105" s="183">
        <v>2</v>
      </c>
      <c r="S105" s="183" t="s">
        <v>1272</v>
      </c>
      <c r="T105" s="183" t="s">
        <v>1271</v>
      </c>
      <c r="U105" s="184">
        <v>43787</v>
      </c>
      <c r="V105" s="191" t="s">
        <v>1278</v>
      </c>
      <c r="W105" s="181">
        <v>16991000</v>
      </c>
      <c r="X105" s="181" t="s">
        <v>1270</v>
      </c>
      <c r="Y105" s="181" t="s">
        <v>25</v>
      </c>
      <c r="Z105" s="181">
        <v>2</v>
      </c>
      <c r="AA105" s="181" t="s">
        <v>1277</v>
      </c>
      <c r="AB105" s="181" t="s">
        <v>1271</v>
      </c>
      <c r="AC105" s="182">
        <v>43787</v>
      </c>
      <c r="AD105" s="191" t="s">
        <v>1805</v>
      </c>
      <c r="AE105" s="189">
        <v>16991000</v>
      </c>
      <c r="AF105" s="189" t="s">
        <v>1270</v>
      </c>
      <c r="AG105" s="189" t="s">
        <v>25</v>
      </c>
      <c r="AH105" s="189">
        <v>2</v>
      </c>
      <c r="AI105" s="189" t="s">
        <v>1277</v>
      </c>
      <c r="AJ105" s="189" t="s">
        <v>1271</v>
      </c>
      <c r="AK105" s="190">
        <v>44110</v>
      </c>
      <c r="AL105" s="191" t="s">
        <v>1276</v>
      </c>
      <c r="AM105" s="181" t="s">
        <v>17</v>
      </c>
      <c r="AN105" s="181" t="s">
        <v>17</v>
      </c>
      <c r="AO105" s="181" t="s">
        <v>17</v>
      </c>
      <c r="AP105" s="181" t="s">
        <v>17</v>
      </c>
      <c r="AQ105" s="181" t="s">
        <v>1275</v>
      </c>
      <c r="AR105" s="181" t="s">
        <v>17</v>
      </c>
      <c r="AS105" s="182">
        <v>43787</v>
      </c>
      <c r="AT105" s="192" t="s">
        <v>938</v>
      </c>
      <c r="AU105" s="189" t="s">
        <v>17</v>
      </c>
      <c r="AV105" s="189" t="s">
        <v>17</v>
      </c>
      <c r="AW105" s="189" t="s">
        <v>17</v>
      </c>
      <c r="AX105" s="189" t="s">
        <v>17</v>
      </c>
      <c r="AY105" s="189" t="s">
        <v>776</v>
      </c>
      <c r="AZ105" s="189" t="s">
        <v>17</v>
      </c>
      <c r="BA105" s="190">
        <v>43580</v>
      </c>
      <c r="BB105" s="191" t="s">
        <v>937</v>
      </c>
      <c r="BC105" s="181" t="s">
        <v>17</v>
      </c>
      <c r="BD105" s="181" t="s">
        <v>17</v>
      </c>
      <c r="BE105" s="181" t="s">
        <v>17</v>
      </c>
      <c r="BF105" s="181" t="s">
        <v>17</v>
      </c>
      <c r="BG105" s="181" t="s">
        <v>776</v>
      </c>
      <c r="BH105" s="181" t="s">
        <v>17</v>
      </c>
      <c r="BI105" s="182">
        <v>43580</v>
      </c>
      <c r="BJ105" s="192" t="s">
        <v>5755</v>
      </c>
      <c r="BK105" s="192">
        <v>1307</v>
      </c>
      <c r="BL105" s="192" t="s">
        <v>5739</v>
      </c>
      <c r="BM105" s="192" t="s">
        <v>25</v>
      </c>
      <c r="BN105" s="192">
        <v>2</v>
      </c>
      <c r="BO105" s="192" t="s">
        <v>5754</v>
      </c>
      <c r="BP105" s="189" t="s">
        <v>2316</v>
      </c>
      <c r="BQ105" s="193">
        <v>44636</v>
      </c>
      <c r="BR105" s="191" t="s">
        <v>931</v>
      </c>
      <c r="BS105" s="185" t="s">
        <v>17</v>
      </c>
      <c r="BT105" s="185" t="s">
        <v>17</v>
      </c>
      <c r="BU105" s="185" t="s">
        <v>17</v>
      </c>
      <c r="BV105" s="185" t="s">
        <v>17</v>
      </c>
      <c r="BW105" s="185" t="s">
        <v>776</v>
      </c>
      <c r="BX105" s="185" t="s">
        <v>17</v>
      </c>
      <c r="BY105" s="182">
        <v>43580</v>
      </c>
      <c r="BZ105" s="192" t="s">
        <v>932</v>
      </c>
      <c r="CA105" s="192" t="s">
        <v>17</v>
      </c>
      <c r="CB105" s="192" t="s">
        <v>17</v>
      </c>
      <c r="CC105" s="192" t="s">
        <v>17</v>
      </c>
      <c r="CD105" s="192" t="s">
        <v>17</v>
      </c>
      <c r="CE105" s="192" t="s">
        <v>776</v>
      </c>
      <c r="CF105" s="192" t="s">
        <v>17</v>
      </c>
      <c r="CG105" s="193">
        <v>43580</v>
      </c>
      <c r="CH105" s="191" t="s">
        <v>9193</v>
      </c>
      <c r="CI105" s="192" t="e">
        <v>#N/A</v>
      </c>
      <c r="CJ105" s="192" t="e">
        <v>#N/A</v>
      </c>
      <c r="CK105" s="192" t="e">
        <v>#N/A</v>
      </c>
      <c r="CL105" s="192" t="e">
        <v>#N/A</v>
      </c>
      <c r="CM105" s="192" t="e">
        <v>#N/A</v>
      </c>
      <c r="CN105" s="192" t="e">
        <v>#N/A</v>
      </c>
      <c r="CO105" s="194" t="e">
        <v>#N/A</v>
      </c>
      <c r="CP105" s="192" t="s">
        <v>935</v>
      </c>
      <c r="CQ105" s="185" t="s">
        <v>17</v>
      </c>
      <c r="CR105" s="185" t="s">
        <v>17</v>
      </c>
      <c r="CS105" s="185" t="s">
        <v>17</v>
      </c>
      <c r="CT105" s="185" t="s">
        <v>17</v>
      </c>
      <c r="CU105" s="185" t="s">
        <v>776</v>
      </c>
      <c r="CV105" s="185" t="s">
        <v>17</v>
      </c>
      <c r="CW105" s="182">
        <v>43580</v>
      </c>
      <c r="CX105" s="192" t="s">
        <v>942</v>
      </c>
      <c r="CY105" s="189" t="s">
        <v>17</v>
      </c>
      <c r="CZ105" s="189" t="s">
        <v>17</v>
      </c>
      <c r="DA105" s="189" t="s">
        <v>22</v>
      </c>
      <c r="DB105" s="189">
        <v>3</v>
      </c>
      <c r="DC105" s="189" t="s">
        <v>776</v>
      </c>
      <c r="DD105" s="189" t="s">
        <v>17</v>
      </c>
      <c r="DE105" s="195">
        <v>43580</v>
      </c>
      <c r="DF105" s="191" t="s">
        <v>1274</v>
      </c>
      <c r="DG105" s="181" t="s">
        <v>17</v>
      </c>
      <c r="DH105" s="185" t="s">
        <v>17</v>
      </c>
      <c r="DI105" s="185" t="s">
        <v>17</v>
      </c>
      <c r="DJ105" s="185" t="s">
        <v>17</v>
      </c>
      <c r="DK105" s="185" t="s">
        <v>17</v>
      </c>
      <c r="DL105" s="185" t="s">
        <v>17</v>
      </c>
      <c r="DM105" s="182">
        <v>43787</v>
      </c>
      <c r="DN105" s="192" t="s">
        <v>944</v>
      </c>
      <c r="DO105" s="189" t="s">
        <v>17</v>
      </c>
      <c r="DP105" s="192" t="s">
        <v>17</v>
      </c>
      <c r="DQ105" s="192" t="s">
        <v>22</v>
      </c>
      <c r="DR105" s="192">
        <v>3</v>
      </c>
      <c r="DS105" s="192" t="s">
        <v>776</v>
      </c>
      <c r="DT105" s="192" t="s">
        <v>17</v>
      </c>
      <c r="DU105" s="193">
        <v>43580</v>
      </c>
      <c r="DV105" s="191" t="s">
        <v>939</v>
      </c>
      <c r="DW105" s="181" t="s">
        <v>17</v>
      </c>
      <c r="DX105" s="185" t="s">
        <v>17</v>
      </c>
      <c r="DY105" s="185" t="s">
        <v>22</v>
      </c>
      <c r="DZ105" s="185">
        <v>3</v>
      </c>
      <c r="EA105" s="185" t="s">
        <v>776</v>
      </c>
      <c r="EB105" s="185" t="s">
        <v>17</v>
      </c>
      <c r="EC105" s="182">
        <v>43580</v>
      </c>
      <c r="ED105" s="192" t="s">
        <v>943</v>
      </c>
      <c r="EE105" s="189" t="s">
        <v>17</v>
      </c>
      <c r="EF105" s="192" t="s">
        <v>17</v>
      </c>
      <c r="EG105" s="192" t="s">
        <v>22</v>
      </c>
      <c r="EH105" s="192">
        <v>3</v>
      </c>
      <c r="EI105" s="192" t="s">
        <v>776</v>
      </c>
      <c r="EJ105" s="192" t="s">
        <v>17</v>
      </c>
      <c r="EK105" s="193">
        <v>43580</v>
      </c>
      <c r="EL105" s="191" t="s">
        <v>936</v>
      </c>
      <c r="EM105" s="181" t="s">
        <v>17</v>
      </c>
      <c r="EN105" s="185" t="s">
        <v>17</v>
      </c>
      <c r="EO105" s="185" t="s">
        <v>22</v>
      </c>
      <c r="EP105" s="185">
        <v>3</v>
      </c>
      <c r="EQ105" s="185" t="s">
        <v>776</v>
      </c>
      <c r="ER105" s="185" t="s">
        <v>17</v>
      </c>
      <c r="ES105" s="182">
        <v>43580</v>
      </c>
      <c r="ET105" s="192" t="s">
        <v>5753</v>
      </c>
      <c r="EU105" s="192">
        <v>204</v>
      </c>
      <c r="EV105" s="192" t="s">
        <v>5739</v>
      </c>
      <c r="EW105" s="192" t="s">
        <v>25</v>
      </c>
      <c r="EX105" s="192">
        <v>2</v>
      </c>
      <c r="EY105" s="192" t="s">
        <v>5752</v>
      </c>
      <c r="EZ105" s="192" t="s">
        <v>2316</v>
      </c>
      <c r="FA105" s="193">
        <v>44636</v>
      </c>
      <c r="FB105" s="191" t="s">
        <v>934</v>
      </c>
      <c r="FC105" s="185">
        <v>3</v>
      </c>
      <c r="FD105" s="185" t="s">
        <v>822</v>
      </c>
      <c r="FE105" s="185" t="s">
        <v>25</v>
      </c>
      <c r="FF105" s="185">
        <v>2</v>
      </c>
      <c r="FG105" s="185" t="s">
        <v>933</v>
      </c>
      <c r="FH105" s="185" t="s">
        <v>823</v>
      </c>
      <c r="FI105" s="182">
        <v>43580</v>
      </c>
      <c r="FJ105" s="191" t="s">
        <v>940</v>
      </c>
      <c r="FK105" s="192" t="s">
        <v>17</v>
      </c>
      <c r="FL105" s="192" t="s">
        <v>17</v>
      </c>
      <c r="FM105" s="192" t="s">
        <v>17</v>
      </c>
      <c r="FN105" s="192" t="s">
        <v>17</v>
      </c>
      <c r="FO105" s="192" t="s">
        <v>17</v>
      </c>
      <c r="FP105" s="189" t="s">
        <v>17</v>
      </c>
      <c r="FQ105" s="190">
        <v>43580</v>
      </c>
      <c r="FR105" s="191" t="s">
        <v>941</v>
      </c>
      <c r="FS105" s="185" t="s">
        <v>17</v>
      </c>
      <c r="FT105" s="185" t="s">
        <v>17</v>
      </c>
      <c r="FU105" s="185" t="s">
        <v>17</v>
      </c>
      <c r="FV105" s="185" t="s">
        <v>17</v>
      </c>
      <c r="FW105" s="185" t="s">
        <v>17</v>
      </c>
      <c r="FX105" s="185" t="s">
        <v>17</v>
      </c>
      <c r="FY105" s="182">
        <v>43580</v>
      </c>
      <c r="FZ105" s="192" t="s">
        <v>4078</v>
      </c>
      <c r="GA105" s="192">
        <v>2</v>
      </c>
      <c r="GB105" s="192" t="s">
        <v>2484</v>
      </c>
      <c r="GC105" s="192" t="s">
        <v>25</v>
      </c>
      <c r="GD105" s="192">
        <v>2</v>
      </c>
      <c r="GE105" s="192" t="s">
        <v>17</v>
      </c>
      <c r="GF105" s="192" t="s">
        <v>17</v>
      </c>
      <c r="GG105" s="193">
        <v>44500</v>
      </c>
      <c r="GH105" s="191" t="s">
        <v>4084</v>
      </c>
      <c r="GI105" s="185">
        <v>1</v>
      </c>
      <c r="GJ105" s="185" t="s">
        <v>2484</v>
      </c>
      <c r="GK105" s="185" t="s">
        <v>25</v>
      </c>
      <c r="GL105" s="185">
        <v>2</v>
      </c>
      <c r="GM105" s="185" t="s">
        <v>17</v>
      </c>
      <c r="GN105" s="185" t="s">
        <v>17</v>
      </c>
      <c r="GO105" s="182">
        <v>44500</v>
      </c>
      <c r="GP105" s="192" t="s">
        <v>4079</v>
      </c>
      <c r="GQ105" s="192">
        <v>2</v>
      </c>
      <c r="GR105" s="192" t="s">
        <v>2484</v>
      </c>
      <c r="GS105" s="192" t="s">
        <v>25</v>
      </c>
      <c r="GT105" s="192">
        <v>2</v>
      </c>
      <c r="GU105" s="192" t="s">
        <v>17</v>
      </c>
      <c r="GV105" s="192" t="s">
        <v>17</v>
      </c>
      <c r="GW105" s="193">
        <v>44500</v>
      </c>
      <c r="GX105" s="191" t="s">
        <v>4085</v>
      </c>
      <c r="GY105" s="185">
        <v>0</v>
      </c>
      <c r="GZ105" s="185" t="s">
        <v>2484</v>
      </c>
      <c r="HA105" s="185" t="s">
        <v>25</v>
      </c>
      <c r="HB105" s="185">
        <v>2</v>
      </c>
      <c r="HC105" s="185" t="s">
        <v>17</v>
      </c>
      <c r="HD105" s="185" t="s">
        <v>17</v>
      </c>
      <c r="HE105" s="182">
        <v>44500</v>
      </c>
      <c r="HF105" s="192" t="s">
        <v>4077</v>
      </c>
      <c r="HG105" s="192">
        <v>0</v>
      </c>
      <c r="HH105" s="192" t="s">
        <v>2484</v>
      </c>
      <c r="HI105" s="192" t="s">
        <v>25</v>
      </c>
      <c r="HJ105" s="192">
        <v>2</v>
      </c>
      <c r="HK105" s="192" t="s">
        <v>17</v>
      </c>
      <c r="HL105" s="192" t="s">
        <v>17</v>
      </c>
      <c r="HM105" s="193">
        <v>44500</v>
      </c>
      <c r="HN105" s="191" t="s">
        <v>4083</v>
      </c>
      <c r="HO105" s="185">
        <v>2</v>
      </c>
      <c r="HP105" s="185" t="s">
        <v>2484</v>
      </c>
      <c r="HQ105" s="185" t="s">
        <v>25</v>
      </c>
      <c r="HR105" s="185">
        <v>2</v>
      </c>
      <c r="HS105" s="185" t="s">
        <v>17</v>
      </c>
      <c r="HT105" s="185" t="s">
        <v>17</v>
      </c>
      <c r="HU105" s="182">
        <v>44500</v>
      </c>
      <c r="HV105" s="192" t="s">
        <v>4080</v>
      </c>
      <c r="HW105" s="192">
        <v>1</v>
      </c>
      <c r="HX105" s="192" t="s">
        <v>2484</v>
      </c>
      <c r="HY105" s="192" t="s">
        <v>25</v>
      </c>
      <c r="HZ105" s="192">
        <v>2</v>
      </c>
      <c r="IA105" s="192" t="s">
        <v>17</v>
      </c>
      <c r="IB105" s="192" t="s">
        <v>17</v>
      </c>
      <c r="IC105" s="193">
        <v>44500</v>
      </c>
      <c r="ID105" s="191" t="s">
        <v>4082</v>
      </c>
      <c r="IE105" s="185">
        <v>1</v>
      </c>
      <c r="IF105" s="185" t="s">
        <v>2484</v>
      </c>
      <c r="IG105" s="185" t="s">
        <v>25</v>
      </c>
      <c r="IH105" s="185">
        <v>2</v>
      </c>
      <c r="II105" s="185" t="s">
        <v>17</v>
      </c>
      <c r="IJ105" s="185" t="s">
        <v>17</v>
      </c>
      <c r="IK105" s="182">
        <v>44500</v>
      </c>
      <c r="IL105" s="192" t="s">
        <v>4081</v>
      </c>
      <c r="IM105" s="192">
        <v>1</v>
      </c>
      <c r="IN105" s="192" t="s">
        <v>2484</v>
      </c>
      <c r="IO105" s="192" t="s">
        <v>25</v>
      </c>
      <c r="IP105" s="192">
        <v>2</v>
      </c>
      <c r="IQ105" s="192" t="s">
        <v>17</v>
      </c>
      <c r="IR105" s="192" t="s">
        <v>17</v>
      </c>
      <c r="IS105" s="193">
        <v>44500</v>
      </c>
    </row>
    <row r="106" spans="1:253" s="187" customFormat="1" ht="13" customHeight="1" x14ac:dyDescent="0.25">
      <c r="A106" s="187" t="s">
        <v>1054</v>
      </c>
      <c r="B106" s="187" t="s">
        <v>8787</v>
      </c>
      <c r="C106" s="187" t="s">
        <v>1055</v>
      </c>
      <c r="D106" s="187" t="s">
        <v>1056</v>
      </c>
      <c r="E106" s="187" t="s">
        <v>8800</v>
      </c>
      <c r="F106" s="187" t="s">
        <v>6572</v>
      </c>
      <c r="G106" s="180">
        <v>265249000</v>
      </c>
      <c r="H106" s="181" t="s">
        <v>6570</v>
      </c>
      <c r="I106" s="181" t="s">
        <v>25</v>
      </c>
      <c r="J106" s="181">
        <v>2</v>
      </c>
      <c r="K106" s="181" t="s">
        <v>6571</v>
      </c>
      <c r="L106" s="181" t="s">
        <v>6570</v>
      </c>
      <c r="M106" s="182">
        <v>44672</v>
      </c>
      <c r="N106" s="191" t="s">
        <v>6574</v>
      </c>
      <c r="O106" s="183">
        <v>499836</v>
      </c>
      <c r="P106" s="183" t="s">
        <v>6570</v>
      </c>
      <c r="Q106" s="183" t="s">
        <v>25</v>
      </c>
      <c r="R106" s="183">
        <v>2</v>
      </c>
      <c r="S106" s="183" t="s">
        <v>6573</v>
      </c>
      <c r="T106" s="183" t="s">
        <v>6570</v>
      </c>
      <c r="U106" s="184">
        <v>44672</v>
      </c>
      <c r="V106" s="191" t="s">
        <v>6576</v>
      </c>
      <c r="W106" s="181">
        <v>101840000</v>
      </c>
      <c r="X106" s="181" t="s">
        <v>6570</v>
      </c>
      <c r="Y106" s="181" t="s">
        <v>22</v>
      </c>
      <c r="Z106" s="181">
        <v>3</v>
      </c>
      <c r="AA106" s="181" t="s">
        <v>6575</v>
      </c>
      <c r="AB106" s="181" t="s">
        <v>6570</v>
      </c>
      <c r="AC106" s="182">
        <v>44672</v>
      </c>
      <c r="AD106" s="191" t="s">
        <v>6578</v>
      </c>
      <c r="AE106" s="189">
        <v>44045000</v>
      </c>
      <c r="AF106" s="189" t="s">
        <v>6570</v>
      </c>
      <c r="AG106" s="189" t="s">
        <v>22</v>
      </c>
      <c r="AH106" s="189">
        <v>3</v>
      </c>
      <c r="AI106" s="189" t="s">
        <v>6577</v>
      </c>
      <c r="AJ106" s="189" t="s">
        <v>6570</v>
      </c>
      <c r="AK106" s="190">
        <v>44672</v>
      </c>
      <c r="AL106" s="191" t="s">
        <v>6580</v>
      </c>
      <c r="AM106" s="181">
        <v>30345000</v>
      </c>
      <c r="AN106" s="181" t="s">
        <v>6570</v>
      </c>
      <c r="AO106" s="181" t="s">
        <v>22</v>
      </c>
      <c r="AP106" s="181">
        <v>3</v>
      </c>
      <c r="AQ106" s="181" t="s">
        <v>6579</v>
      </c>
      <c r="AR106" s="181" t="s">
        <v>6570</v>
      </c>
      <c r="AS106" s="182">
        <v>44672</v>
      </c>
      <c r="AT106" s="192" t="s">
        <v>1398</v>
      </c>
      <c r="AU106" s="189" t="s">
        <v>17</v>
      </c>
      <c r="AV106" s="189" t="s">
        <v>1057</v>
      </c>
      <c r="AW106" s="189" t="s">
        <v>25</v>
      </c>
      <c r="AX106" s="189">
        <v>2</v>
      </c>
      <c r="AY106" s="189" t="s">
        <v>1397</v>
      </c>
      <c r="AZ106" s="189" t="s">
        <v>1057</v>
      </c>
      <c r="BA106" s="190">
        <v>43815</v>
      </c>
      <c r="BB106" s="191" t="s">
        <v>1396</v>
      </c>
      <c r="BC106" s="181" t="s">
        <v>17</v>
      </c>
      <c r="BD106" s="181" t="s">
        <v>1057</v>
      </c>
      <c r="BE106" s="181" t="s">
        <v>25</v>
      </c>
      <c r="BF106" s="181">
        <v>2</v>
      </c>
      <c r="BG106" s="181" t="s">
        <v>1395</v>
      </c>
      <c r="BH106" s="181" t="s">
        <v>1057</v>
      </c>
      <c r="BI106" s="182">
        <v>43815</v>
      </c>
      <c r="BJ106" s="192" t="s">
        <v>6582</v>
      </c>
      <c r="BK106" s="192">
        <v>2556</v>
      </c>
      <c r="BL106" s="192" t="s">
        <v>6570</v>
      </c>
      <c r="BM106" s="192" t="s">
        <v>22</v>
      </c>
      <c r="BN106" s="192">
        <v>3</v>
      </c>
      <c r="BO106" s="192" t="s">
        <v>6581</v>
      </c>
      <c r="BP106" s="189" t="s">
        <v>6570</v>
      </c>
      <c r="BQ106" s="193">
        <v>44672</v>
      </c>
      <c r="BR106" s="191" t="s">
        <v>1059</v>
      </c>
      <c r="BS106" s="185" t="s">
        <v>17</v>
      </c>
      <c r="BT106" s="185" t="s">
        <v>1057</v>
      </c>
      <c r="BU106" s="185" t="s">
        <v>25</v>
      </c>
      <c r="BV106" s="185">
        <v>2</v>
      </c>
      <c r="BW106" s="185" t="s">
        <v>1058</v>
      </c>
      <c r="BX106" s="185" t="s">
        <v>1057</v>
      </c>
      <c r="BY106" s="182">
        <v>43606</v>
      </c>
      <c r="BZ106" s="192" t="s">
        <v>1060</v>
      </c>
      <c r="CA106" s="192" t="s">
        <v>17</v>
      </c>
      <c r="CB106" s="192" t="s">
        <v>1057</v>
      </c>
      <c r="CC106" s="192" t="s">
        <v>25</v>
      </c>
      <c r="CD106" s="192">
        <v>2</v>
      </c>
      <c r="CE106" s="192" t="s">
        <v>1058</v>
      </c>
      <c r="CF106" s="192" t="s">
        <v>1057</v>
      </c>
      <c r="CG106" s="193">
        <v>43606</v>
      </c>
      <c r="CH106" s="191" t="s">
        <v>9194</v>
      </c>
      <c r="CI106" s="192" t="e">
        <v>#N/A</v>
      </c>
      <c r="CJ106" s="192" t="e">
        <v>#N/A</v>
      </c>
      <c r="CK106" s="192" t="e">
        <v>#N/A</v>
      </c>
      <c r="CL106" s="192" t="e">
        <v>#N/A</v>
      </c>
      <c r="CM106" s="192" t="e">
        <v>#N/A</v>
      </c>
      <c r="CN106" s="192" t="e">
        <v>#N/A</v>
      </c>
      <c r="CO106" s="194" t="e">
        <v>#N/A</v>
      </c>
      <c r="CP106" s="192" t="s">
        <v>1063</v>
      </c>
      <c r="CQ106" s="185" t="s">
        <v>17</v>
      </c>
      <c r="CR106" s="185" t="s">
        <v>1057</v>
      </c>
      <c r="CS106" s="185" t="s">
        <v>25</v>
      </c>
      <c r="CT106" s="185">
        <v>2</v>
      </c>
      <c r="CU106" s="185" t="s">
        <v>1058</v>
      </c>
      <c r="CV106" s="185" t="s">
        <v>1057</v>
      </c>
      <c r="CW106" s="182">
        <v>43606</v>
      </c>
      <c r="CX106" s="192" t="s">
        <v>6586</v>
      </c>
      <c r="CY106" s="189">
        <v>19965000</v>
      </c>
      <c r="CZ106" s="189" t="s">
        <v>6570</v>
      </c>
      <c r="DA106" s="189" t="s">
        <v>22</v>
      </c>
      <c r="DB106" s="189">
        <v>3</v>
      </c>
      <c r="DC106" s="189" t="s">
        <v>6587</v>
      </c>
      <c r="DD106" s="189" t="s">
        <v>6570</v>
      </c>
      <c r="DE106" s="195">
        <v>44672</v>
      </c>
      <c r="DF106" s="191" t="s">
        <v>6588</v>
      </c>
      <c r="DG106" s="181">
        <v>57795000</v>
      </c>
      <c r="DH106" s="185" t="s">
        <v>6570</v>
      </c>
      <c r="DI106" s="185" t="s">
        <v>22</v>
      </c>
      <c r="DJ106" s="185">
        <v>3</v>
      </c>
      <c r="DK106" s="185" t="s">
        <v>6587</v>
      </c>
      <c r="DL106" s="185" t="s">
        <v>6570</v>
      </c>
      <c r="DM106" s="182">
        <v>44672</v>
      </c>
      <c r="DN106" s="192" t="s">
        <v>6589</v>
      </c>
      <c r="DO106" s="189">
        <v>24080000</v>
      </c>
      <c r="DP106" s="192" t="s">
        <v>6570</v>
      </c>
      <c r="DQ106" s="192" t="s">
        <v>22</v>
      </c>
      <c r="DR106" s="192">
        <v>3</v>
      </c>
      <c r="DS106" s="192" t="s">
        <v>6587</v>
      </c>
      <c r="DT106" s="192" t="s">
        <v>6570</v>
      </c>
      <c r="DU106" s="193">
        <v>44672</v>
      </c>
      <c r="DV106" s="191" t="s">
        <v>6590</v>
      </c>
      <c r="DW106" s="181">
        <v>13174000</v>
      </c>
      <c r="DX106" s="185" t="s">
        <v>6570</v>
      </c>
      <c r="DY106" s="185" t="s">
        <v>22</v>
      </c>
      <c r="DZ106" s="185">
        <v>3</v>
      </c>
      <c r="EA106" s="185" t="s">
        <v>6587</v>
      </c>
      <c r="EB106" s="185" t="s">
        <v>6570</v>
      </c>
      <c r="EC106" s="182">
        <v>44672</v>
      </c>
      <c r="ED106" s="192" t="s">
        <v>6591</v>
      </c>
      <c r="EE106" s="189">
        <v>6665000</v>
      </c>
      <c r="EF106" s="192" t="s">
        <v>6570</v>
      </c>
      <c r="EG106" s="192" t="s">
        <v>22</v>
      </c>
      <c r="EH106" s="192">
        <v>3</v>
      </c>
      <c r="EI106" s="192" t="s">
        <v>6587</v>
      </c>
      <c r="EJ106" s="192" t="s">
        <v>6570</v>
      </c>
      <c r="EK106" s="193">
        <v>44672</v>
      </c>
      <c r="EL106" s="191" t="s">
        <v>6592</v>
      </c>
      <c r="EM106" s="181">
        <v>126000</v>
      </c>
      <c r="EN106" s="185" t="s">
        <v>6570</v>
      </c>
      <c r="EO106" s="185" t="s">
        <v>22</v>
      </c>
      <c r="EP106" s="185">
        <v>3</v>
      </c>
      <c r="EQ106" s="185" t="s">
        <v>6587</v>
      </c>
      <c r="ER106" s="185" t="s">
        <v>6570</v>
      </c>
      <c r="ES106" s="182">
        <v>44672</v>
      </c>
      <c r="ET106" s="192" t="s">
        <v>6584</v>
      </c>
      <c r="EU106" s="192">
        <v>2643</v>
      </c>
      <c r="EV106" s="192" t="s">
        <v>6570</v>
      </c>
      <c r="EW106" s="192" t="s">
        <v>22</v>
      </c>
      <c r="EX106" s="192">
        <v>3</v>
      </c>
      <c r="EY106" s="192" t="s">
        <v>6583</v>
      </c>
      <c r="EZ106" s="192" t="s">
        <v>6570</v>
      </c>
      <c r="FA106" s="193">
        <v>44672</v>
      </c>
      <c r="FB106" s="191" t="s">
        <v>1062</v>
      </c>
      <c r="FC106" s="185">
        <v>5</v>
      </c>
      <c r="FD106" s="185" t="s">
        <v>1057</v>
      </c>
      <c r="FE106" s="185" t="s">
        <v>25</v>
      </c>
      <c r="FF106" s="185">
        <v>2</v>
      </c>
      <c r="FG106" s="185" t="s">
        <v>1061</v>
      </c>
      <c r="FH106" s="185" t="s">
        <v>1057</v>
      </c>
      <c r="FI106" s="182">
        <v>43606</v>
      </c>
      <c r="FJ106" s="191" t="s">
        <v>9195</v>
      </c>
      <c r="FK106" s="192" t="e">
        <v>#N/A</v>
      </c>
      <c r="FL106" s="192" t="e">
        <v>#N/A</v>
      </c>
      <c r="FM106" s="192" t="e">
        <v>#N/A</v>
      </c>
      <c r="FN106" s="192" t="e">
        <v>#N/A</v>
      </c>
      <c r="FO106" s="192" t="e">
        <v>#N/A</v>
      </c>
      <c r="FP106" s="189" t="e">
        <v>#N/A</v>
      </c>
      <c r="FQ106" s="190" t="e">
        <v>#N/A</v>
      </c>
      <c r="FR106" s="191" t="s">
        <v>1739</v>
      </c>
      <c r="FS106" s="185" t="s">
        <v>17</v>
      </c>
      <c r="FT106" s="185" t="s">
        <v>17</v>
      </c>
      <c r="FU106" s="185" t="s">
        <v>17</v>
      </c>
      <c r="FV106" s="185" t="s">
        <v>17</v>
      </c>
      <c r="FW106" s="185" t="s">
        <v>17</v>
      </c>
      <c r="FX106" s="185" t="s">
        <v>17</v>
      </c>
      <c r="FY106" s="182">
        <v>44015</v>
      </c>
      <c r="FZ106" s="192" t="s">
        <v>3168</v>
      </c>
      <c r="GA106" s="192">
        <v>1</v>
      </c>
      <c r="GB106" s="192" t="s">
        <v>2484</v>
      </c>
      <c r="GC106" s="192" t="s">
        <v>25</v>
      </c>
      <c r="GD106" s="192">
        <v>2</v>
      </c>
      <c r="GE106" s="192" t="s">
        <v>17</v>
      </c>
      <c r="GF106" s="192" t="s">
        <v>17</v>
      </c>
      <c r="GG106" s="193">
        <v>44489</v>
      </c>
      <c r="GH106" s="191" t="s">
        <v>3174</v>
      </c>
      <c r="GI106" s="185">
        <v>3</v>
      </c>
      <c r="GJ106" s="185" t="s">
        <v>2484</v>
      </c>
      <c r="GK106" s="185" t="s">
        <v>25</v>
      </c>
      <c r="GL106" s="185">
        <v>2</v>
      </c>
      <c r="GM106" s="185" t="s">
        <v>17</v>
      </c>
      <c r="GN106" s="185" t="s">
        <v>17</v>
      </c>
      <c r="GO106" s="182">
        <v>44489</v>
      </c>
      <c r="GP106" s="192" t="s">
        <v>3169</v>
      </c>
      <c r="GQ106" s="192">
        <v>2</v>
      </c>
      <c r="GR106" s="192" t="s">
        <v>2484</v>
      </c>
      <c r="GS106" s="192" t="s">
        <v>25</v>
      </c>
      <c r="GT106" s="192">
        <v>2</v>
      </c>
      <c r="GU106" s="192" t="s">
        <v>17</v>
      </c>
      <c r="GV106" s="192" t="s">
        <v>17</v>
      </c>
      <c r="GW106" s="193">
        <v>44489</v>
      </c>
      <c r="GX106" s="191" t="s">
        <v>3175</v>
      </c>
      <c r="GY106" s="185">
        <v>3</v>
      </c>
      <c r="GZ106" s="185" t="s">
        <v>2484</v>
      </c>
      <c r="HA106" s="185" t="s">
        <v>25</v>
      </c>
      <c r="HB106" s="185">
        <v>2</v>
      </c>
      <c r="HC106" s="185" t="s">
        <v>17</v>
      </c>
      <c r="HD106" s="185" t="s">
        <v>17</v>
      </c>
      <c r="HE106" s="182">
        <v>44489</v>
      </c>
      <c r="HF106" s="192" t="s">
        <v>3167</v>
      </c>
      <c r="HG106" s="192">
        <v>2</v>
      </c>
      <c r="HH106" s="192" t="s">
        <v>2484</v>
      </c>
      <c r="HI106" s="192" t="s">
        <v>25</v>
      </c>
      <c r="HJ106" s="192">
        <v>2</v>
      </c>
      <c r="HK106" s="192" t="s">
        <v>17</v>
      </c>
      <c r="HL106" s="192" t="s">
        <v>17</v>
      </c>
      <c r="HM106" s="193">
        <v>44489</v>
      </c>
      <c r="HN106" s="191" t="s">
        <v>3173</v>
      </c>
      <c r="HO106" s="185">
        <v>3</v>
      </c>
      <c r="HP106" s="185" t="s">
        <v>2484</v>
      </c>
      <c r="HQ106" s="185" t="s">
        <v>25</v>
      </c>
      <c r="HR106" s="185">
        <v>2</v>
      </c>
      <c r="HS106" s="185" t="s">
        <v>17</v>
      </c>
      <c r="HT106" s="185" t="s">
        <v>17</v>
      </c>
      <c r="HU106" s="182">
        <v>44489</v>
      </c>
      <c r="HV106" s="192" t="s">
        <v>3170</v>
      </c>
      <c r="HW106" s="192">
        <v>3</v>
      </c>
      <c r="HX106" s="192" t="s">
        <v>2484</v>
      </c>
      <c r="HY106" s="192" t="s">
        <v>25</v>
      </c>
      <c r="HZ106" s="192">
        <v>2</v>
      </c>
      <c r="IA106" s="192" t="s">
        <v>17</v>
      </c>
      <c r="IB106" s="192" t="s">
        <v>17</v>
      </c>
      <c r="IC106" s="193">
        <v>44489</v>
      </c>
      <c r="ID106" s="191" t="s">
        <v>3172</v>
      </c>
      <c r="IE106" s="185">
        <v>3</v>
      </c>
      <c r="IF106" s="185" t="s">
        <v>2484</v>
      </c>
      <c r="IG106" s="185" t="s">
        <v>25</v>
      </c>
      <c r="IH106" s="185">
        <v>2</v>
      </c>
      <c r="II106" s="185" t="s">
        <v>17</v>
      </c>
      <c r="IJ106" s="185" t="s">
        <v>17</v>
      </c>
      <c r="IK106" s="182">
        <v>44489</v>
      </c>
      <c r="IL106" s="192" t="s">
        <v>3171</v>
      </c>
      <c r="IM106" s="192">
        <v>3</v>
      </c>
      <c r="IN106" s="192" t="s">
        <v>2484</v>
      </c>
      <c r="IO106" s="192" t="s">
        <v>25</v>
      </c>
      <c r="IP106" s="192">
        <v>2</v>
      </c>
      <c r="IQ106" s="192" t="s">
        <v>17</v>
      </c>
      <c r="IR106" s="192" t="s">
        <v>17</v>
      </c>
      <c r="IS106" s="193">
        <v>44489</v>
      </c>
    </row>
    <row r="107" spans="1:253" s="187" customFormat="1" ht="13" customHeight="1" x14ac:dyDescent="0.25">
      <c r="A107" s="187" t="s">
        <v>1042</v>
      </c>
      <c r="B107" s="187" t="s">
        <v>8787</v>
      </c>
      <c r="C107" s="187" t="s">
        <v>1043</v>
      </c>
      <c r="D107" s="187" t="s">
        <v>1044</v>
      </c>
      <c r="E107" s="187" t="s">
        <v>8806</v>
      </c>
      <c r="F107" s="187" t="s">
        <v>6595</v>
      </c>
      <c r="G107" s="180">
        <v>95221000</v>
      </c>
      <c r="H107" s="181" t="s">
        <v>6593</v>
      </c>
      <c r="I107" s="181" t="s">
        <v>50</v>
      </c>
      <c r="J107" s="181">
        <v>1</v>
      </c>
      <c r="K107" s="181" t="s">
        <v>6594</v>
      </c>
      <c r="L107" s="181" t="s">
        <v>6593</v>
      </c>
      <c r="M107" s="182">
        <v>44672</v>
      </c>
      <c r="N107" s="191" t="s">
        <v>6597</v>
      </c>
      <c r="O107" s="183">
        <v>180868</v>
      </c>
      <c r="P107" s="183" t="s">
        <v>6593</v>
      </c>
      <c r="Q107" s="183" t="s">
        <v>25</v>
      </c>
      <c r="R107" s="183">
        <v>2</v>
      </c>
      <c r="S107" s="183" t="s">
        <v>6596</v>
      </c>
      <c r="T107" s="183" t="s">
        <v>6593</v>
      </c>
      <c r="U107" s="184">
        <v>44672</v>
      </c>
      <c r="V107" s="191" t="s">
        <v>6599</v>
      </c>
      <c r="W107" s="181">
        <v>38037000</v>
      </c>
      <c r="X107" s="181" t="s">
        <v>6593</v>
      </c>
      <c r="Y107" s="181" t="s">
        <v>25</v>
      </c>
      <c r="Z107" s="181">
        <v>2</v>
      </c>
      <c r="AA107" s="181" t="s">
        <v>6598</v>
      </c>
      <c r="AB107" s="181" t="s">
        <v>6593</v>
      </c>
      <c r="AC107" s="182">
        <v>44672</v>
      </c>
      <c r="AD107" s="191" t="s">
        <v>6601</v>
      </c>
      <c r="AE107" s="189">
        <v>12760000</v>
      </c>
      <c r="AF107" s="189" t="s">
        <v>6593</v>
      </c>
      <c r="AG107" s="189" t="s">
        <v>25</v>
      </c>
      <c r="AH107" s="189">
        <v>2</v>
      </c>
      <c r="AI107" s="189" t="s">
        <v>6600</v>
      </c>
      <c r="AJ107" s="189" t="s">
        <v>6593</v>
      </c>
      <c r="AK107" s="190">
        <v>44672</v>
      </c>
      <c r="AL107" s="191" t="s">
        <v>6603</v>
      </c>
      <c r="AM107" s="181">
        <v>4260000</v>
      </c>
      <c r="AN107" s="181" t="s">
        <v>6593</v>
      </c>
      <c r="AO107" s="181" t="s">
        <v>25</v>
      </c>
      <c r="AP107" s="181">
        <v>2</v>
      </c>
      <c r="AQ107" s="181" t="s">
        <v>6602</v>
      </c>
      <c r="AR107" s="181" t="s">
        <v>6593</v>
      </c>
      <c r="AS107" s="182">
        <v>44672</v>
      </c>
      <c r="AT107" s="192" t="s">
        <v>1051</v>
      </c>
      <c r="AU107" s="189" t="s">
        <v>17</v>
      </c>
      <c r="AV107" s="189" t="s">
        <v>17</v>
      </c>
      <c r="AW107" s="189" t="s">
        <v>17</v>
      </c>
      <c r="AX107" s="189" t="s">
        <v>17</v>
      </c>
      <c r="AY107" s="189" t="s">
        <v>17</v>
      </c>
      <c r="AZ107" s="189" t="s">
        <v>17</v>
      </c>
      <c r="BA107" s="190">
        <v>43603</v>
      </c>
      <c r="BB107" s="191" t="s">
        <v>1050</v>
      </c>
      <c r="BC107" s="181" t="s">
        <v>17</v>
      </c>
      <c r="BD107" s="181" t="s">
        <v>17</v>
      </c>
      <c r="BE107" s="181" t="s">
        <v>17</v>
      </c>
      <c r="BF107" s="181" t="s">
        <v>17</v>
      </c>
      <c r="BG107" s="181" t="s">
        <v>17</v>
      </c>
      <c r="BH107" s="181" t="s">
        <v>17</v>
      </c>
      <c r="BI107" s="182">
        <v>43603</v>
      </c>
      <c r="BJ107" s="192" t="s">
        <v>6605</v>
      </c>
      <c r="BK107" s="192">
        <v>101</v>
      </c>
      <c r="BL107" s="192" t="s">
        <v>6593</v>
      </c>
      <c r="BM107" s="192" t="s">
        <v>22</v>
      </c>
      <c r="BN107" s="192">
        <v>3</v>
      </c>
      <c r="BO107" s="192" t="s">
        <v>6604</v>
      </c>
      <c r="BP107" s="189" t="s">
        <v>6593</v>
      </c>
      <c r="BQ107" s="193">
        <v>44672</v>
      </c>
      <c r="BR107" s="191" t="s">
        <v>1045</v>
      </c>
      <c r="BS107" s="185" t="s">
        <v>17</v>
      </c>
      <c r="BT107" s="185" t="s">
        <v>17</v>
      </c>
      <c r="BU107" s="185" t="s">
        <v>17</v>
      </c>
      <c r="BV107" s="185" t="s">
        <v>17</v>
      </c>
      <c r="BW107" s="185" t="s">
        <v>17</v>
      </c>
      <c r="BX107" s="185" t="s">
        <v>17</v>
      </c>
      <c r="BY107" s="182">
        <v>43603</v>
      </c>
      <c r="BZ107" s="192" t="s">
        <v>1046</v>
      </c>
      <c r="CA107" s="192" t="s">
        <v>17</v>
      </c>
      <c r="CB107" s="192" t="s">
        <v>17</v>
      </c>
      <c r="CC107" s="192" t="s">
        <v>17</v>
      </c>
      <c r="CD107" s="192" t="s">
        <v>17</v>
      </c>
      <c r="CE107" s="192" t="s">
        <v>17</v>
      </c>
      <c r="CF107" s="192" t="s">
        <v>17</v>
      </c>
      <c r="CG107" s="193">
        <v>43603</v>
      </c>
      <c r="CH107" s="191" t="s">
        <v>9196</v>
      </c>
      <c r="CI107" s="192" t="e">
        <v>#N/A</v>
      </c>
      <c r="CJ107" s="192" t="e">
        <v>#N/A</v>
      </c>
      <c r="CK107" s="192" t="e">
        <v>#N/A</v>
      </c>
      <c r="CL107" s="192" t="e">
        <v>#N/A</v>
      </c>
      <c r="CM107" s="192" t="e">
        <v>#N/A</v>
      </c>
      <c r="CN107" s="192" t="e">
        <v>#N/A</v>
      </c>
      <c r="CO107" s="194" t="e">
        <v>#N/A</v>
      </c>
      <c r="CP107" s="192" t="s">
        <v>1049</v>
      </c>
      <c r="CQ107" s="185" t="s">
        <v>17</v>
      </c>
      <c r="CR107" s="185" t="s">
        <v>17</v>
      </c>
      <c r="CS107" s="185" t="s">
        <v>17</v>
      </c>
      <c r="CT107" s="185" t="s">
        <v>17</v>
      </c>
      <c r="CU107" s="185" t="s">
        <v>17</v>
      </c>
      <c r="CV107" s="185" t="s">
        <v>17</v>
      </c>
      <c r="CW107" s="182">
        <v>43603</v>
      </c>
      <c r="CX107" s="192" t="s">
        <v>6608</v>
      </c>
      <c r="CY107" s="189">
        <v>2457000</v>
      </c>
      <c r="CZ107" s="189" t="s">
        <v>6593</v>
      </c>
      <c r="DA107" s="189" t="s">
        <v>22</v>
      </c>
      <c r="DB107" s="189">
        <v>3</v>
      </c>
      <c r="DC107" s="189" t="s">
        <v>6609</v>
      </c>
      <c r="DD107" s="189" t="s">
        <v>6593</v>
      </c>
      <c r="DE107" s="195">
        <v>44672</v>
      </c>
      <c r="DF107" s="191" t="s">
        <v>6610</v>
      </c>
      <c r="DG107" s="181">
        <v>25277000</v>
      </c>
      <c r="DH107" s="185" t="s">
        <v>6593</v>
      </c>
      <c r="DI107" s="185" t="s">
        <v>22</v>
      </c>
      <c r="DJ107" s="185">
        <v>3</v>
      </c>
      <c r="DK107" s="185" t="s">
        <v>6609</v>
      </c>
      <c r="DL107" s="185" t="s">
        <v>6593</v>
      </c>
      <c r="DM107" s="182">
        <v>44672</v>
      </c>
      <c r="DN107" s="192" t="s">
        <v>6611</v>
      </c>
      <c r="DO107" s="189">
        <v>10303000</v>
      </c>
      <c r="DP107" s="192" t="s">
        <v>6593</v>
      </c>
      <c r="DQ107" s="192" t="s">
        <v>22</v>
      </c>
      <c r="DR107" s="192">
        <v>3</v>
      </c>
      <c r="DS107" s="192" t="s">
        <v>6609</v>
      </c>
      <c r="DT107" s="192" t="s">
        <v>6593</v>
      </c>
      <c r="DU107" s="193">
        <v>44672</v>
      </c>
      <c r="DV107" s="191" t="s">
        <v>6612</v>
      </c>
      <c r="DW107" s="181">
        <v>1713000</v>
      </c>
      <c r="DX107" s="185" t="s">
        <v>6593</v>
      </c>
      <c r="DY107" s="185" t="s">
        <v>22</v>
      </c>
      <c r="DZ107" s="185">
        <v>3</v>
      </c>
      <c r="EA107" s="185" t="s">
        <v>6609</v>
      </c>
      <c r="EB107" s="185" t="s">
        <v>6593</v>
      </c>
      <c r="EC107" s="182">
        <v>44672</v>
      </c>
      <c r="ED107" s="192" t="s">
        <v>6613</v>
      </c>
      <c r="EE107" s="189">
        <v>744000</v>
      </c>
      <c r="EF107" s="192" t="s">
        <v>6593</v>
      </c>
      <c r="EG107" s="192" t="s">
        <v>22</v>
      </c>
      <c r="EH107" s="192">
        <v>3</v>
      </c>
      <c r="EI107" s="192" t="s">
        <v>6609</v>
      </c>
      <c r="EJ107" s="192" t="s">
        <v>6593</v>
      </c>
      <c r="EK107" s="193">
        <v>44672</v>
      </c>
      <c r="EL107" s="191" t="s">
        <v>6614</v>
      </c>
      <c r="EM107" s="181">
        <v>0</v>
      </c>
      <c r="EN107" s="185" t="s">
        <v>6593</v>
      </c>
      <c r="EO107" s="185" t="s">
        <v>22</v>
      </c>
      <c r="EP107" s="185">
        <v>3</v>
      </c>
      <c r="EQ107" s="185" t="s">
        <v>6609</v>
      </c>
      <c r="ER107" s="185" t="s">
        <v>6593</v>
      </c>
      <c r="ES107" s="182">
        <v>44672</v>
      </c>
      <c r="ET107" s="192" t="s">
        <v>6606</v>
      </c>
      <c r="EU107" s="192">
        <v>175</v>
      </c>
      <c r="EV107" s="192" t="s">
        <v>6593</v>
      </c>
      <c r="EW107" s="192" t="s">
        <v>22</v>
      </c>
      <c r="EX107" s="192">
        <v>3</v>
      </c>
      <c r="EY107" s="192" t="s">
        <v>6604</v>
      </c>
      <c r="EZ107" s="192" t="s">
        <v>6593</v>
      </c>
      <c r="FA107" s="193">
        <v>44672</v>
      </c>
      <c r="FB107" s="191" t="s">
        <v>1048</v>
      </c>
      <c r="FC107" s="185">
        <v>2</v>
      </c>
      <c r="FD107" s="185" t="s">
        <v>17</v>
      </c>
      <c r="FE107" s="185" t="s">
        <v>17</v>
      </c>
      <c r="FF107" s="185" t="s">
        <v>17</v>
      </c>
      <c r="FG107" s="185" t="s">
        <v>1047</v>
      </c>
      <c r="FH107" s="185" t="s">
        <v>17</v>
      </c>
      <c r="FI107" s="182">
        <v>43603</v>
      </c>
      <c r="FJ107" s="191" t="s">
        <v>1052</v>
      </c>
      <c r="FK107" s="192" t="s">
        <v>17</v>
      </c>
      <c r="FL107" s="192" t="s">
        <v>17</v>
      </c>
      <c r="FM107" s="192" t="s">
        <v>17</v>
      </c>
      <c r="FN107" s="192" t="s">
        <v>17</v>
      </c>
      <c r="FO107" s="192" t="s">
        <v>17</v>
      </c>
      <c r="FP107" s="189" t="s">
        <v>17</v>
      </c>
      <c r="FQ107" s="190">
        <v>43603</v>
      </c>
      <c r="FR107" s="191" t="s">
        <v>1053</v>
      </c>
      <c r="FS107" s="185" t="s">
        <v>17</v>
      </c>
      <c r="FT107" s="185" t="s">
        <v>17</v>
      </c>
      <c r="FU107" s="185" t="s">
        <v>17</v>
      </c>
      <c r="FV107" s="185" t="s">
        <v>17</v>
      </c>
      <c r="FW107" s="185" t="s">
        <v>17</v>
      </c>
      <c r="FX107" s="185" t="s">
        <v>17</v>
      </c>
      <c r="FY107" s="182">
        <v>43603</v>
      </c>
      <c r="FZ107" s="192" t="s">
        <v>3177</v>
      </c>
      <c r="GA107" s="192">
        <v>1</v>
      </c>
      <c r="GB107" s="192" t="s">
        <v>2484</v>
      </c>
      <c r="GC107" s="192" t="s">
        <v>25</v>
      </c>
      <c r="GD107" s="192">
        <v>2</v>
      </c>
      <c r="GE107" s="192" t="s">
        <v>17</v>
      </c>
      <c r="GF107" s="192" t="s">
        <v>17</v>
      </c>
      <c r="GG107" s="193">
        <v>44489</v>
      </c>
      <c r="GH107" s="191" t="s">
        <v>3183</v>
      </c>
      <c r="GI107" s="185">
        <v>2</v>
      </c>
      <c r="GJ107" s="185" t="s">
        <v>2484</v>
      </c>
      <c r="GK107" s="185" t="s">
        <v>25</v>
      </c>
      <c r="GL107" s="185">
        <v>2</v>
      </c>
      <c r="GM107" s="185" t="s">
        <v>17</v>
      </c>
      <c r="GN107" s="185" t="s">
        <v>17</v>
      </c>
      <c r="GO107" s="182">
        <v>44489</v>
      </c>
      <c r="GP107" s="192" t="s">
        <v>3178</v>
      </c>
      <c r="GQ107" s="192">
        <v>2</v>
      </c>
      <c r="GR107" s="192" t="s">
        <v>2484</v>
      </c>
      <c r="GS107" s="192" t="s">
        <v>25</v>
      </c>
      <c r="GT107" s="192">
        <v>2</v>
      </c>
      <c r="GU107" s="192" t="s">
        <v>17</v>
      </c>
      <c r="GV107" s="192" t="s">
        <v>17</v>
      </c>
      <c r="GW107" s="193">
        <v>44489</v>
      </c>
      <c r="GX107" s="191" t="s">
        <v>3184</v>
      </c>
      <c r="GY107" s="185">
        <v>0</v>
      </c>
      <c r="GZ107" s="185" t="s">
        <v>2484</v>
      </c>
      <c r="HA107" s="185" t="s">
        <v>25</v>
      </c>
      <c r="HB107" s="185">
        <v>2</v>
      </c>
      <c r="HC107" s="185" t="s">
        <v>17</v>
      </c>
      <c r="HD107" s="185" t="s">
        <v>17</v>
      </c>
      <c r="HE107" s="182">
        <v>44489</v>
      </c>
      <c r="HF107" s="192" t="s">
        <v>3176</v>
      </c>
      <c r="HG107" s="192">
        <v>2</v>
      </c>
      <c r="HH107" s="192" t="s">
        <v>2484</v>
      </c>
      <c r="HI107" s="192" t="s">
        <v>25</v>
      </c>
      <c r="HJ107" s="192">
        <v>2</v>
      </c>
      <c r="HK107" s="192" t="s">
        <v>17</v>
      </c>
      <c r="HL107" s="192" t="s">
        <v>17</v>
      </c>
      <c r="HM107" s="193">
        <v>44489</v>
      </c>
      <c r="HN107" s="191" t="s">
        <v>3182</v>
      </c>
      <c r="HO107" s="185">
        <v>3</v>
      </c>
      <c r="HP107" s="185" t="s">
        <v>2484</v>
      </c>
      <c r="HQ107" s="185" t="s">
        <v>25</v>
      </c>
      <c r="HR107" s="185">
        <v>2</v>
      </c>
      <c r="HS107" s="185" t="s">
        <v>17</v>
      </c>
      <c r="HT107" s="185" t="s">
        <v>17</v>
      </c>
      <c r="HU107" s="182">
        <v>44489</v>
      </c>
      <c r="HV107" s="192" t="s">
        <v>3179</v>
      </c>
      <c r="HW107" s="192">
        <v>1</v>
      </c>
      <c r="HX107" s="192" t="s">
        <v>2484</v>
      </c>
      <c r="HY107" s="192" t="s">
        <v>25</v>
      </c>
      <c r="HZ107" s="192">
        <v>2</v>
      </c>
      <c r="IA107" s="192" t="s">
        <v>17</v>
      </c>
      <c r="IB107" s="192" t="s">
        <v>17</v>
      </c>
      <c r="IC107" s="193">
        <v>44489</v>
      </c>
      <c r="ID107" s="191" t="s">
        <v>3181</v>
      </c>
      <c r="IE107" s="185">
        <v>3</v>
      </c>
      <c r="IF107" s="185" t="s">
        <v>2484</v>
      </c>
      <c r="IG107" s="185" t="s">
        <v>25</v>
      </c>
      <c r="IH107" s="185">
        <v>2</v>
      </c>
      <c r="II107" s="185" t="s">
        <v>17</v>
      </c>
      <c r="IJ107" s="185" t="s">
        <v>17</v>
      </c>
      <c r="IK107" s="182">
        <v>44489</v>
      </c>
      <c r="IL107" s="192" t="s">
        <v>3180</v>
      </c>
      <c r="IM107" s="192">
        <v>1</v>
      </c>
      <c r="IN107" s="192" t="s">
        <v>2484</v>
      </c>
      <c r="IO107" s="192" t="s">
        <v>25</v>
      </c>
      <c r="IP107" s="192">
        <v>2</v>
      </c>
      <c r="IQ107" s="192" t="s">
        <v>17</v>
      </c>
      <c r="IR107" s="192" t="s">
        <v>17</v>
      </c>
      <c r="IS107" s="193">
        <v>44489</v>
      </c>
    </row>
    <row r="108" spans="1:253" s="187" customFormat="1" ht="13" customHeight="1" x14ac:dyDescent="0.25">
      <c r="A108" s="187" t="s">
        <v>951</v>
      </c>
      <c r="B108" s="187" t="s">
        <v>8787</v>
      </c>
      <c r="C108" s="187" t="s">
        <v>952</v>
      </c>
      <c r="D108" s="187" t="s">
        <v>953</v>
      </c>
      <c r="E108" s="187" t="s">
        <v>8811</v>
      </c>
      <c r="F108" s="187" t="s">
        <v>1627</v>
      </c>
      <c r="G108" s="180">
        <v>121936000</v>
      </c>
      <c r="H108" s="181" t="s">
        <v>1624</v>
      </c>
      <c r="I108" s="181" t="s">
        <v>50</v>
      </c>
      <c r="J108" s="181">
        <v>1</v>
      </c>
      <c r="K108" s="181" t="s">
        <v>1626</v>
      </c>
      <c r="L108" s="181" t="s">
        <v>1625</v>
      </c>
      <c r="M108" s="182">
        <v>43950</v>
      </c>
      <c r="N108" s="191" t="s">
        <v>961</v>
      </c>
      <c r="O108" s="183" t="s">
        <v>17</v>
      </c>
      <c r="P108" s="183" t="s">
        <v>17</v>
      </c>
      <c r="Q108" s="183" t="s">
        <v>17</v>
      </c>
      <c r="R108" s="183" t="s">
        <v>17</v>
      </c>
      <c r="S108" s="183" t="s">
        <v>17</v>
      </c>
      <c r="T108" s="183" t="s">
        <v>17</v>
      </c>
      <c r="U108" s="184">
        <v>43581</v>
      </c>
      <c r="V108" s="191" t="s">
        <v>966</v>
      </c>
      <c r="W108" s="181" t="s">
        <v>17</v>
      </c>
      <c r="X108" s="181" t="s">
        <v>17</v>
      </c>
      <c r="Y108" s="181" t="s">
        <v>17</v>
      </c>
      <c r="Z108" s="181" t="s">
        <v>17</v>
      </c>
      <c r="AA108" s="181" t="s">
        <v>17</v>
      </c>
      <c r="AB108" s="181" t="s">
        <v>17</v>
      </c>
      <c r="AC108" s="182">
        <v>43581</v>
      </c>
      <c r="AD108" s="191" t="s">
        <v>964</v>
      </c>
      <c r="AE108" s="189" t="s">
        <v>17</v>
      </c>
      <c r="AF108" s="189" t="s">
        <v>17</v>
      </c>
      <c r="AG108" s="189" t="s">
        <v>17</v>
      </c>
      <c r="AH108" s="189" t="s">
        <v>17</v>
      </c>
      <c r="AI108" s="189" t="s">
        <v>17</v>
      </c>
      <c r="AJ108" s="189" t="s">
        <v>17</v>
      </c>
      <c r="AK108" s="190">
        <v>43581</v>
      </c>
      <c r="AL108" s="191" t="s">
        <v>965</v>
      </c>
      <c r="AM108" s="181" t="s">
        <v>17</v>
      </c>
      <c r="AN108" s="181" t="s">
        <v>17</v>
      </c>
      <c r="AO108" s="181" t="s">
        <v>17</v>
      </c>
      <c r="AP108" s="181" t="s">
        <v>17</v>
      </c>
      <c r="AQ108" s="181" t="s">
        <v>17</v>
      </c>
      <c r="AR108" s="181" t="s">
        <v>17</v>
      </c>
      <c r="AS108" s="182">
        <v>43581</v>
      </c>
      <c r="AT108" s="192" t="s">
        <v>960</v>
      </c>
      <c r="AU108" s="189" t="s">
        <v>17</v>
      </c>
      <c r="AV108" s="189" t="s">
        <v>17</v>
      </c>
      <c r="AW108" s="189" t="s">
        <v>17</v>
      </c>
      <c r="AX108" s="189" t="s">
        <v>17</v>
      </c>
      <c r="AY108" s="189" t="s">
        <v>17</v>
      </c>
      <c r="AZ108" s="189" t="s">
        <v>17</v>
      </c>
      <c r="BA108" s="190">
        <v>43581</v>
      </c>
      <c r="BB108" s="191" t="s">
        <v>959</v>
      </c>
      <c r="BC108" s="181" t="s">
        <v>17</v>
      </c>
      <c r="BD108" s="181" t="s">
        <v>17</v>
      </c>
      <c r="BE108" s="181" t="s">
        <v>17</v>
      </c>
      <c r="BF108" s="181" t="s">
        <v>17</v>
      </c>
      <c r="BG108" s="181" t="s">
        <v>17</v>
      </c>
      <c r="BH108" s="181" t="s">
        <v>17</v>
      </c>
      <c r="BI108" s="182">
        <v>43581</v>
      </c>
      <c r="BJ108" s="192" t="s">
        <v>2387</v>
      </c>
      <c r="BK108" s="192">
        <v>604</v>
      </c>
      <c r="BL108" s="192" t="s">
        <v>2384</v>
      </c>
      <c r="BM108" s="192" t="s">
        <v>25</v>
      </c>
      <c r="BN108" s="192">
        <v>2</v>
      </c>
      <c r="BO108" s="192" t="s">
        <v>2386</v>
      </c>
      <c r="BP108" s="189" t="s">
        <v>2385</v>
      </c>
      <c r="BQ108" s="193">
        <v>44286</v>
      </c>
      <c r="BR108" s="191" t="s">
        <v>954</v>
      </c>
      <c r="BS108" s="185" t="s">
        <v>17</v>
      </c>
      <c r="BT108" s="185" t="s">
        <v>17</v>
      </c>
      <c r="BU108" s="185" t="s">
        <v>17</v>
      </c>
      <c r="BV108" s="185" t="s">
        <v>17</v>
      </c>
      <c r="BW108" s="185" t="s">
        <v>17</v>
      </c>
      <c r="BX108" s="185" t="s">
        <v>17</v>
      </c>
      <c r="BY108" s="182">
        <v>43581</v>
      </c>
      <c r="BZ108" s="192" t="s">
        <v>955</v>
      </c>
      <c r="CA108" s="192" t="s">
        <v>17</v>
      </c>
      <c r="CB108" s="192" t="s">
        <v>17</v>
      </c>
      <c r="CC108" s="192" t="s">
        <v>17</v>
      </c>
      <c r="CD108" s="192" t="s">
        <v>17</v>
      </c>
      <c r="CE108" s="192" t="s">
        <v>17</v>
      </c>
      <c r="CF108" s="192" t="s">
        <v>17</v>
      </c>
      <c r="CG108" s="193">
        <v>43581</v>
      </c>
      <c r="CH108" s="191" t="s">
        <v>9197</v>
      </c>
      <c r="CI108" s="192" t="e">
        <v>#N/A</v>
      </c>
      <c r="CJ108" s="192" t="e">
        <v>#N/A</v>
      </c>
      <c r="CK108" s="192" t="e">
        <v>#N/A</v>
      </c>
      <c r="CL108" s="192" t="e">
        <v>#N/A</v>
      </c>
      <c r="CM108" s="192" t="e">
        <v>#N/A</v>
      </c>
      <c r="CN108" s="192" t="e">
        <v>#N/A</v>
      </c>
      <c r="CO108" s="194" t="e">
        <v>#N/A</v>
      </c>
      <c r="CP108" s="192" t="s">
        <v>957</v>
      </c>
      <c r="CQ108" s="185" t="s">
        <v>17</v>
      </c>
      <c r="CR108" s="185" t="s">
        <v>17</v>
      </c>
      <c r="CS108" s="185" t="s">
        <v>17</v>
      </c>
      <c r="CT108" s="185" t="s">
        <v>17</v>
      </c>
      <c r="CU108" s="185" t="s">
        <v>17</v>
      </c>
      <c r="CV108" s="185" t="s">
        <v>17</v>
      </c>
      <c r="CW108" s="182">
        <v>43581</v>
      </c>
      <c r="CX108" s="192" t="s">
        <v>969</v>
      </c>
      <c r="CY108" s="189" t="s">
        <v>17</v>
      </c>
      <c r="CZ108" s="189" t="s">
        <v>17</v>
      </c>
      <c r="DA108" s="189" t="s">
        <v>17</v>
      </c>
      <c r="DB108" s="189" t="s">
        <v>17</v>
      </c>
      <c r="DC108" s="189" t="s">
        <v>17</v>
      </c>
      <c r="DD108" s="189" t="s">
        <v>17</v>
      </c>
      <c r="DE108" s="195">
        <v>43581</v>
      </c>
      <c r="DF108" s="191" t="s">
        <v>962</v>
      </c>
      <c r="DG108" s="181" t="s">
        <v>17</v>
      </c>
      <c r="DH108" s="185" t="s">
        <v>17</v>
      </c>
      <c r="DI108" s="185" t="s">
        <v>17</v>
      </c>
      <c r="DJ108" s="185" t="s">
        <v>17</v>
      </c>
      <c r="DK108" s="185" t="s">
        <v>17</v>
      </c>
      <c r="DL108" s="185" t="s">
        <v>17</v>
      </c>
      <c r="DM108" s="182">
        <v>43581</v>
      </c>
      <c r="DN108" s="192" t="s">
        <v>971</v>
      </c>
      <c r="DO108" s="189" t="s">
        <v>17</v>
      </c>
      <c r="DP108" s="192" t="s">
        <v>17</v>
      </c>
      <c r="DQ108" s="192" t="s">
        <v>17</v>
      </c>
      <c r="DR108" s="192" t="s">
        <v>17</v>
      </c>
      <c r="DS108" s="192" t="s">
        <v>17</v>
      </c>
      <c r="DT108" s="192" t="s">
        <v>17</v>
      </c>
      <c r="DU108" s="193">
        <v>43581</v>
      </c>
      <c r="DV108" s="191" t="s">
        <v>963</v>
      </c>
      <c r="DW108" s="181" t="s">
        <v>17</v>
      </c>
      <c r="DX108" s="185" t="s">
        <v>17</v>
      </c>
      <c r="DY108" s="185" t="s">
        <v>17</v>
      </c>
      <c r="DZ108" s="185" t="s">
        <v>17</v>
      </c>
      <c r="EA108" s="185" t="s">
        <v>17</v>
      </c>
      <c r="EB108" s="185" t="s">
        <v>17</v>
      </c>
      <c r="EC108" s="182">
        <v>43581</v>
      </c>
      <c r="ED108" s="192" t="s">
        <v>970</v>
      </c>
      <c r="EE108" s="189" t="s">
        <v>17</v>
      </c>
      <c r="EF108" s="192" t="s">
        <v>17</v>
      </c>
      <c r="EG108" s="192" t="s">
        <v>17</v>
      </c>
      <c r="EH108" s="192" t="s">
        <v>17</v>
      </c>
      <c r="EI108" s="192" t="s">
        <v>17</v>
      </c>
      <c r="EJ108" s="192" t="s">
        <v>17</v>
      </c>
      <c r="EK108" s="193">
        <v>43581</v>
      </c>
      <c r="EL108" s="191" t="s">
        <v>958</v>
      </c>
      <c r="EM108" s="181" t="s">
        <v>17</v>
      </c>
      <c r="EN108" s="185" t="s">
        <v>17</v>
      </c>
      <c r="EO108" s="185" t="s">
        <v>17</v>
      </c>
      <c r="EP108" s="185" t="s">
        <v>17</v>
      </c>
      <c r="EQ108" s="185" t="s">
        <v>17</v>
      </c>
      <c r="ER108" s="185" t="s">
        <v>17</v>
      </c>
      <c r="ES108" s="182">
        <v>43581</v>
      </c>
      <c r="ET108" s="192" t="s">
        <v>2388</v>
      </c>
      <c r="EU108" s="192">
        <v>604</v>
      </c>
      <c r="EV108" s="192" t="s">
        <v>2384</v>
      </c>
      <c r="EW108" s="192" t="s">
        <v>25</v>
      </c>
      <c r="EX108" s="192">
        <v>2</v>
      </c>
      <c r="EY108" s="192" t="s">
        <v>2386</v>
      </c>
      <c r="EZ108" s="192" t="s">
        <v>2385</v>
      </c>
      <c r="FA108" s="193">
        <v>44286</v>
      </c>
      <c r="FB108" s="191" t="s">
        <v>956</v>
      </c>
      <c r="FC108" s="185">
        <v>2</v>
      </c>
      <c r="FD108" s="185" t="s">
        <v>17</v>
      </c>
      <c r="FE108" s="185" t="s">
        <v>50</v>
      </c>
      <c r="FF108" s="185">
        <v>1</v>
      </c>
      <c r="FG108" s="185" t="s">
        <v>900</v>
      </c>
      <c r="FH108" s="185" t="s">
        <v>17</v>
      </c>
      <c r="FI108" s="182">
        <v>43581</v>
      </c>
      <c r="FJ108" s="191" t="s">
        <v>967</v>
      </c>
      <c r="FK108" s="192" t="s">
        <v>17</v>
      </c>
      <c r="FL108" s="192" t="s">
        <v>17</v>
      </c>
      <c r="FM108" s="192" t="s">
        <v>17</v>
      </c>
      <c r="FN108" s="192" t="s">
        <v>17</v>
      </c>
      <c r="FO108" s="192" t="s">
        <v>17</v>
      </c>
      <c r="FP108" s="189" t="s">
        <v>17</v>
      </c>
      <c r="FQ108" s="190">
        <v>43581</v>
      </c>
      <c r="FR108" s="191" t="s">
        <v>968</v>
      </c>
      <c r="FS108" s="185" t="s">
        <v>17</v>
      </c>
      <c r="FT108" s="185" t="s">
        <v>17</v>
      </c>
      <c r="FU108" s="185" t="s">
        <v>17</v>
      </c>
      <c r="FV108" s="185" t="s">
        <v>17</v>
      </c>
      <c r="FW108" s="185" t="s">
        <v>17</v>
      </c>
      <c r="FX108" s="185" t="s">
        <v>17</v>
      </c>
      <c r="FY108" s="182">
        <v>43581</v>
      </c>
      <c r="FZ108" s="192" t="s">
        <v>4087</v>
      </c>
      <c r="GA108" s="192">
        <v>1</v>
      </c>
      <c r="GB108" s="192" t="s">
        <v>2484</v>
      </c>
      <c r="GC108" s="192" t="s">
        <v>25</v>
      </c>
      <c r="GD108" s="192">
        <v>2</v>
      </c>
      <c r="GE108" s="192" t="s">
        <v>17</v>
      </c>
      <c r="GF108" s="192" t="s">
        <v>17</v>
      </c>
      <c r="GG108" s="193">
        <v>44500</v>
      </c>
      <c r="GH108" s="191" t="s">
        <v>4093</v>
      </c>
      <c r="GI108" s="185">
        <v>3</v>
      </c>
      <c r="GJ108" s="185" t="s">
        <v>2484</v>
      </c>
      <c r="GK108" s="185" t="s">
        <v>25</v>
      </c>
      <c r="GL108" s="185">
        <v>2</v>
      </c>
      <c r="GM108" s="185" t="s">
        <v>17</v>
      </c>
      <c r="GN108" s="185" t="s">
        <v>17</v>
      </c>
      <c r="GO108" s="182">
        <v>44500</v>
      </c>
      <c r="GP108" s="192" t="s">
        <v>4088</v>
      </c>
      <c r="GQ108" s="192">
        <v>2</v>
      </c>
      <c r="GR108" s="192" t="s">
        <v>2484</v>
      </c>
      <c r="GS108" s="192" t="s">
        <v>25</v>
      </c>
      <c r="GT108" s="192">
        <v>2</v>
      </c>
      <c r="GU108" s="192" t="s">
        <v>17</v>
      </c>
      <c r="GV108" s="192" t="s">
        <v>17</v>
      </c>
      <c r="GW108" s="193">
        <v>44500</v>
      </c>
      <c r="GX108" s="191" t="s">
        <v>4094</v>
      </c>
      <c r="GY108" s="185">
        <v>0</v>
      </c>
      <c r="GZ108" s="185" t="s">
        <v>2484</v>
      </c>
      <c r="HA108" s="185" t="s">
        <v>25</v>
      </c>
      <c r="HB108" s="185">
        <v>2</v>
      </c>
      <c r="HC108" s="185" t="s">
        <v>17</v>
      </c>
      <c r="HD108" s="185" t="s">
        <v>17</v>
      </c>
      <c r="HE108" s="182">
        <v>44500</v>
      </c>
      <c r="HF108" s="192" t="s">
        <v>4086</v>
      </c>
      <c r="HG108" s="192">
        <v>2</v>
      </c>
      <c r="HH108" s="192" t="s">
        <v>2484</v>
      </c>
      <c r="HI108" s="192" t="s">
        <v>25</v>
      </c>
      <c r="HJ108" s="192">
        <v>2</v>
      </c>
      <c r="HK108" s="192" t="s">
        <v>17</v>
      </c>
      <c r="HL108" s="192" t="s">
        <v>17</v>
      </c>
      <c r="HM108" s="193">
        <v>44500</v>
      </c>
      <c r="HN108" s="191" t="s">
        <v>4092</v>
      </c>
      <c r="HO108" s="185">
        <v>2</v>
      </c>
      <c r="HP108" s="185" t="s">
        <v>2484</v>
      </c>
      <c r="HQ108" s="185" t="s">
        <v>25</v>
      </c>
      <c r="HR108" s="185">
        <v>2</v>
      </c>
      <c r="HS108" s="185" t="s">
        <v>17</v>
      </c>
      <c r="HT108" s="185" t="s">
        <v>17</v>
      </c>
      <c r="HU108" s="182">
        <v>44500</v>
      </c>
      <c r="HV108" s="192" t="s">
        <v>4089</v>
      </c>
      <c r="HW108" s="192">
        <v>1</v>
      </c>
      <c r="HX108" s="192" t="s">
        <v>2484</v>
      </c>
      <c r="HY108" s="192" t="s">
        <v>25</v>
      </c>
      <c r="HZ108" s="192">
        <v>2</v>
      </c>
      <c r="IA108" s="192" t="s">
        <v>17</v>
      </c>
      <c r="IB108" s="192" t="s">
        <v>17</v>
      </c>
      <c r="IC108" s="193">
        <v>44500</v>
      </c>
      <c r="ID108" s="191" t="s">
        <v>4091</v>
      </c>
      <c r="IE108" s="185">
        <v>1</v>
      </c>
      <c r="IF108" s="185" t="s">
        <v>2484</v>
      </c>
      <c r="IG108" s="185" t="s">
        <v>25</v>
      </c>
      <c r="IH108" s="185">
        <v>2</v>
      </c>
      <c r="II108" s="185" t="s">
        <v>17</v>
      </c>
      <c r="IJ108" s="185" t="s">
        <v>17</v>
      </c>
      <c r="IK108" s="182">
        <v>44500</v>
      </c>
      <c r="IL108" s="192" t="s">
        <v>4090</v>
      </c>
      <c r="IM108" s="192">
        <v>1</v>
      </c>
      <c r="IN108" s="192" t="s">
        <v>2484</v>
      </c>
      <c r="IO108" s="192" t="s">
        <v>25</v>
      </c>
      <c r="IP108" s="192">
        <v>2</v>
      </c>
      <c r="IQ108" s="192" t="s">
        <v>17</v>
      </c>
      <c r="IR108" s="192" t="s">
        <v>17</v>
      </c>
      <c r="IS108" s="193">
        <v>44500</v>
      </c>
    </row>
    <row r="109" spans="1:253" s="187" customFormat="1" ht="13" customHeight="1" x14ac:dyDescent="0.25">
      <c r="A109" s="187" t="s">
        <v>972</v>
      </c>
      <c r="B109" s="187" t="s">
        <v>8787</v>
      </c>
      <c r="C109" s="187" t="s">
        <v>973</v>
      </c>
      <c r="D109" s="187" t="s">
        <v>974</v>
      </c>
      <c r="E109" s="187" t="s">
        <v>8814</v>
      </c>
      <c r="F109" s="187" t="s">
        <v>1457</v>
      </c>
      <c r="G109" s="180">
        <v>125787000</v>
      </c>
      <c r="H109" s="181" t="s">
        <v>1454</v>
      </c>
      <c r="I109" s="181" t="s">
        <v>50</v>
      </c>
      <c r="J109" s="181">
        <v>1</v>
      </c>
      <c r="K109" s="181" t="s">
        <v>1456</v>
      </c>
      <c r="L109" s="181" t="s">
        <v>1455</v>
      </c>
      <c r="M109" s="182">
        <v>43867</v>
      </c>
      <c r="N109" s="191" t="s">
        <v>982</v>
      </c>
      <c r="O109" s="183" t="s">
        <v>17</v>
      </c>
      <c r="P109" s="183" t="s">
        <v>17</v>
      </c>
      <c r="Q109" s="183" t="s">
        <v>17</v>
      </c>
      <c r="R109" s="183" t="s">
        <v>17</v>
      </c>
      <c r="S109" s="183" t="s">
        <v>17</v>
      </c>
      <c r="T109" s="183" t="s">
        <v>17</v>
      </c>
      <c r="U109" s="184">
        <v>43581</v>
      </c>
      <c r="V109" s="191" t="s">
        <v>987</v>
      </c>
      <c r="W109" s="181" t="s">
        <v>17</v>
      </c>
      <c r="X109" s="181" t="s">
        <v>17</v>
      </c>
      <c r="Y109" s="181" t="s">
        <v>17</v>
      </c>
      <c r="Z109" s="181" t="s">
        <v>17</v>
      </c>
      <c r="AA109" s="181" t="s">
        <v>17</v>
      </c>
      <c r="AB109" s="181" t="s">
        <v>17</v>
      </c>
      <c r="AC109" s="182">
        <v>43581</v>
      </c>
      <c r="AD109" s="191" t="s">
        <v>985</v>
      </c>
      <c r="AE109" s="189" t="s">
        <v>17</v>
      </c>
      <c r="AF109" s="189" t="s">
        <v>17</v>
      </c>
      <c r="AG109" s="189" t="s">
        <v>17</v>
      </c>
      <c r="AH109" s="189" t="s">
        <v>17</v>
      </c>
      <c r="AI109" s="189" t="s">
        <v>17</v>
      </c>
      <c r="AJ109" s="189" t="s">
        <v>17</v>
      </c>
      <c r="AK109" s="190">
        <v>43581</v>
      </c>
      <c r="AL109" s="191" t="s">
        <v>986</v>
      </c>
      <c r="AM109" s="181" t="s">
        <v>17</v>
      </c>
      <c r="AN109" s="181" t="s">
        <v>17</v>
      </c>
      <c r="AO109" s="181" t="s">
        <v>17</v>
      </c>
      <c r="AP109" s="181" t="s">
        <v>17</v>
      </c>
      <c r="AQ109" s="181" t="s">
        <v>17</v>
      </c>
      <c r="AR109" s="181" t="s">
        <v>17</v>
      </c>
      <c r="AS109" s="182">
        <v>43581</v>
      </c>
      <c r="AT109" s="192" t="s">
        <v>981</v>
      </c>
      <c r="AU109" s="189" t="s">
        <v>17</v>
      </c>
      <c r="AV109" s="189" t="s">
        <v>17</v>
      </c>
      <c r="AW109" s="189" t="s">
        <v>17</v>
      </c>
      <c r="AX109" s="189" t="s">
        <v>17</v>
      </c>
      <c r="AY109" s="189" t="s">
        <v>17</v>
      </c>
      <c r="AZ109" s="189" t="s">
        <v>17</v>
      </c>
      <c r="BA109" s="190">
        <v>43581</v>
      </c>
      <c r="BB109" s="191" t="s">
        <v>980</v>
      </c>
      <c r="BC109" s="181" t="s">
        <v>17</v>
      </c>
      <c r="BD109" s="181" t="s">
        <v>17</v>
      </c>
      <c r="BE109" s="181" t="s">
        <v>17</v>
      </c>
      <c r="BF109" s="181" t="s">
        <v>17</v>
      </c>
      <c r="BG109" s="181" t="s">
        <v>17</v>
      </c>
      <c r="BH109" s="181" t="s">
        <v>17</v>
      </c>
      <c r="BI109" s="182">
        <v>43581</v>
      </c>
      <c r="BJ109" s="192" t="s">
        <v>2391</v>
      </c>
      <c r="BK109" s="192">
        <v>161</v>
      </c>
      <c r="BL109" s="192" t="s">
        <v>2384</v>
      </c>
      <c r="BM109" s="192" t="s">
        <v>25</v>
      </c>
      <c r="BN109" s="192">
        <v>2</v>
      </c>
      <c r="BO109" s="192" t="s">
        <v>2390</v>
      </c>
      <c r="BP109" s="189" t="s">
        <v>2389</v>
      </c>
      <c r="BQ109" s="193">
        <v>44286</v>
      </c>
      <c r="BR109" s="191" t="s">
        <v>975</v>
      </c>
      <c r="BS109" s="185" t="s">
        <v>17</v>
      </c>
      <c r="BT109" s="185" t="s">
        <v>17</v>
      </c>
      <c r="BU109" s="185" t="s">
        <v>17</v>
      </c>
      <c r="BV109" s="185" t="s">
        <v>17</v>
      </c>
      <c r="BW109" s="185" t="s">
        <v>17</v>
      </c>
      <c r="BX109" s="185" t="s">
        <v>17</v>
      </c>
      <c r="BY109" s="182">
        <v>43581</v>
      </c>
      <c r="BZ109" s="192" t="s">
        <v>976</v>
      </c>
      <c r="CA109" s="192" t="s">
        <v>17</v>
      </c>
      <c r="CB109" s="192" t="s">
        <v>17</v>
      </c>
      <c r="CC109" s="192" t="s">
        <v>17</v>
      </c>
      <c r="CD109" s="192" t="s">
        <v>17</v>
      </c>
      <c r="CE109" s="192" t="s">
        <v>17</v>
      </c>
      <c r="CF109" s="192" t="s">
        <v>17</v>
      </c>
      <c r="CG109" s="193">
        <v>43581</v>
      </c>
      <c r="CH109" s="191" t="s">
        <v>9198</v>
      </c>
      <c r="CI109" s="192" t="e">
        <v>#N/A</v>
      </c>
      <c r="CJ109" s="192" t="e">
        <v>#N/A</v>
      </c>
      <c r="CK109" s="192" t="e">
        <v>#N/A</v>
      </c>
      <c r="CL109" s="192" t="e">
        <v>#N/A</v>
      </c>
      <c r="CM109" s="192" t="e">
        <v>#N/A</v>
      </c>
      <c r="CN109" s="192" t="e">
        <v>#N/A</v>
      </c>
      <c r="CO109" s="194" t="e">
        <v>#N/A</v>
      </c>
      <c r="CP109" s="192" t="s">
        <v>978</v>
      </c>
      <c r="CQ109" s="185" t="s">
        <v>17</v>
      </c>
      <c r="CR109" s="185" t="s">
        <v>17</v>
      </c>
      <c r="CS109" s="185" t="s">
        <v>17</v>
      </c>
      <c r="CT109" s="185" t="s">
        <v>17</v>
      </c>
      <c r="CU109" s="185" t="s">
        <v>17</v>
      </c>
      <c r="CV109" s="185" t="s">
        <v>17</v>
      </c>
      <c r="CW109" s="182">
        <v>43581</v>
      </c>
      <c r="CX109" s="192" t="s">
        <v>990</v>
      </c>
      <c r="CY109" s="189" t="s">
        <v>17</v>
      </c>
      <c r="CZ109" s="189" t="s">
        <v>17</v>
      </c>
      <c r="DA109" s="189" t="s">
        <v>17</v>
      </c>
      <c r="DB109" s="189" t="s">
        <v>17</v>
      </c>
      <c r="DC109" s="189" t="s">
        <v>17</v>
      </c>
      <c r="DD109" s="189" t="s">
        <v>17</v>
      </c>
      <c r="DE109" s="195">
        <v>43581</v>
      </c>
      <c r="DF109" s="191" t="s">
        <v>983</v>
      </c>
      <c r="DG109" s="181" t="s">
        <v>17</v>
      </c>
      <c r="DH109" s="185" t="s">
        <v>17</v>
      </c>
      <c r="DI109" s="185" t="s">
        <v>17</v>
      </c>
      <c r="DJ109" s="185" t="s">
        <v>17</v>
      </c>
      <c r="DK109" s="185" t="s">
        <v>17</v>
      </c>
      <c r="DL109" s="185" t="s">
        <v>17</v>
      </c>
      <c r="DM109" s="182">
        <v>43581</v>
      </c>
      <c r="DN109" s="192" t="s">
        <v>992</v>
      </c>
      <c r="DO109" s="189" t="s">
        <v>17</v>
      </c>
      <c r="DP109" s="192" t="s">
        <v>17</v>
      </c>
      <c r="DQ109" s="192" t="s">
        <v>17</v>
      </c>
      <c r="DR109" s="192" t="s">
        <v>17</v>
      </c>
      <c r="DS109" s="192" t="s">
        <v>17</v>
      </c>
      <c r="DT109" s="192" t="s">
        <v>17</v>
      </c>
      <c r="DU109" s="193">
        <v>43581</v>
      </c>
      <c r="DV109" s="191" t="s">
        <v>984</v>
      </c>
      <c r="DW109" s="181" t="s">
        <v>17</v>
      </c>
      <c r="DX109" s="185" t="s">
        <v>17</v>
      </c>
      <c r="DY109" s="185" t="s">
        <v>17</v>
      </c>
      <c r="DZ109" s="185" t="s">
        <v>17</v>
      </c>
      <c r="EA109" s="185" t="s">
        <v>17</v>
      </c>
      <c r="EB109" s="185" t="s">
        <v>17</v>
      </c>
      <c r="EC109" s="182">
        <v>43581</v>
      </c>
      <c r="ED109" s="192" t="s">
        <v>991</v>
      </c>
      <c r="EE109" s="189" t="s">
        <v>17</v>
      </c>
      <c r="EF109" s="192" t="s">
        <v>17</v>
      </c>
      <c r="EG109" s="192" t="s">
        <v>17</v>
      </c>
      <c r="EH109" s="192" t="s">
        <v>17</v>
      </c>
      <c r="EI109" s="192" t="s">
        <v>17</v>
      </c>
      <c r="EJ109" s="192" t="s">
        <v>17</v>
      </c>
      <c r="EK109" s="193">
        <v>43581</v>
      </c>
      <c r="EL109" s="191" t="s">
        <v>979</v>
      </c>
      <c r="EM109" s="181" t="s">
        <v>17</v>
      </c>
      <c r="EN109" s="185" t="s">
        <v>17</v>
      </c>
      <c r="EO109" s="185" t="s">
        <v>17</v>
      </c>
      <c r="EP109" s="185" t="s">
        <v>17</v>
      </c>
      <c r="EQ109" s="185" t="s">
        <v>17</v>
      </c>
      <c r="ER109" s="185" t="s">
        <v>17</v>
      </c>
      <c r="ES109" s="182">
        <v>43581</v>
      </c>
      <c r="ET109" s="192" t="s">
        <v>1938</v>
      </c>
      <c r="EU109" s="192">
        <v>173</v>
      </c>
      <c r="EV109" s="192" t="s">
        <v>1935</v>
      </c>
      <c r="EW109" s="192" t="s">
        <v>22</v>
      </c>
      <c r="EX109" s="192">
        <v>3</v>
      </c>
      <c r="EY109" s="192" t="s">
        <v>1937</v>
      </c>
      <c r="EZ109" s="192" t="s">
        <v>1936</v>
      </c>
      <c r="FA109" s="193">
        <v>44182</v>
      </c>
      <c r="FB109" s="191" t="s">
        <v>977</v>
      </c>
      <c r="FC109" s="185">
        <v>2</v>
      </c>
      <c r="FD109" s="185" t="s">
        <v>17</v>
      </c>
      <c r="FE109" s="185" t="s">
        <v>50</v>
      </c>
      <c r="FF109" s="185">
        <v>1</v>
      </c>
      <c r="FG109" s="185" t="s">
        <v>900</v>
      </c>
      <c r="FH109" s="185" t="s">
        <v>17</v>
      </c>
      <c r="FI109" s="182">
        <v>43581</v>
      </c>
      <c r="FJ109" s="191" t="s">
        <v>988</v>
      </c>
      <c r="FK109" s="192" t="s">
        <v>17</v>
      </c>
      <c r="FL109" s="192" t="s">
        <v>17</v>
      </c>
      <c r="FM109" s="192" t="s">
        <v>17</v>
      </c>
      <c r="FN109" s="192" t="s">
        <v>17</v>
      </c>
      <c r="FO109" s="192" t="s">
        <v>17</v>
      </c>
      <c r="FP109" s="189" t="s">
        <v>17</v>
      </c>
      <c r="FQ109" s="190">
        <v>43581</v>
      </c>
      <c r="FR109" s="191" t="s">
        <v>989</v>
      </c>
      <c r="FS109" s="185" t="s">
        <v>17</v>
      </c>
      <c r="FT109" s="185" t="s">
        <v>17</v>
      </c>
      <c r="FU109" s="185" t="s">
        <v>17</v>
      </c>
      <c r="FV109" s="185" t="s">
        <v>17</v>
      </c>
      <c r="FW109" s="185" t="s">
        <v>17</v>
      </c>
      <c r="FX109" s="185" t="s">
        <v>17</v>
      </c>
      <c r="FY109" s="182">
        <v>43581</v>
      </c>
      <c r="FZ109" s="192" t="s">
        <v>4096</v>
      </c>
      <c r="GA109" s="192">
        <v>2</v>
      </c>
      <c r="GB109" s="192" t="s">
        <v>2484</v>
      </c>
      <c r="GC109" s="192" t="s">
        <v>25</v>
      </c>
      <c r="GD109" s="192">
        <v>2</v>
      </c>
      <c r="GE109" s="192" t="s">
        <v>17</v>
      </c>
      <c r="GF109" s="192" t="s">
        <v>17</v>
      </c>
      <c r="GG109" s="193">
        <v>44500</v>
      </c>
      <c r="GH109" s="191" t="s">
        <v>4102</v>
      </c>
      <c r="GI109" s="185">
        <v>2</v>
      </c>
      <c r="GJ109" s="185" t="s">
        <v>2484</v>
      </c>
      <c r="GK109" s="185" t="s">
        <v>25</v>
      </c>
      <c r="GL109" s="185">
        <v>2</v>
      </c>
      <c r="GM109" s="185" t="s">
        <v>17</v>
      </c>
      <c r="GN109" s="185" t="s">
        <v>17</v>
      </c>
      <c r="GO109" s="182">
        <v>44500</v>
      </c>
      <c r="GP109" s="192" t="s">
        <v>4097</v>
      </c>
      <c r="GQ109" s="192">
        <v>2</v>
      </c>
      <c r="GR109" s="192" t="s">
        <v>2484</v>
      </c>
      <c r="GS109" s="192" t="s">
        <v>25</v>
      </c>
      <c r="GT109" s="192">
        <v>2</v>
      </c>
      <c r="GU109" s="192" t="s">
        <v>17</v>
      </c>
      <c r="GV109" s="192" t="s">
        <v>17</v>
      </c>
      <c r="GW109" s="193">
        <v>44500</v>
      </c>
      <c r="GX109" s="191" t="s">
        <v>4103</v>
      </c>
      <c r="GY109" s="185">
        <v>0</v>
      </c>
      <c r="GZ109" s="185" t="s">
        <v>2484</v>
      </c>
      <c r="HA109" s="185" t="s">
        <v>25</v>
      </c>
      <c r="HB109" s="185">
        <v>2</v>
      </c>
      <c r="HC109" s="185" t="s">
        <v>17</v>
      </c>
      <c r="HD109" s="185" t="s">
        <v>17</v>
      </c>
      <c r="HE109" s="182">
        <v>44500</v>
      </c>
      <c r="HF109" s="192" t="s">
        <v>4095</v>
      </c>
      <c r="HG109" s="192">
        <v>1</v>
      </c>
      <c r="HH109" s="192" t="s">
        <v>2484</v>
      </c>
      <c r="HI109" s="192" t="s">
        <v>25</v>
      </c>
      <c r="HJ109" s="192">
        <v>2</v>
      </c>
      <c r="HK109" s="192" t="s">
        <v>17</v>
      </c>
      <c r="HL109" s="192" t="s">
        <v>17</v>
      </c>
      <c r="HM109" s="193">
        <v>44500</v>
      </c>
      <c r="HN109" s="191" t="s">
        <v>4101</v>
      </c>
      <c r="HO109" s="185">
        <v>2</v>
      </c>
      <c r="HP109" s="185" t="s">
        <v>2484</v>
      </c>
      <c r="HQ109" s="185" t="s">
        <v>25</v>
      </c>
      <c r="HR109" s="185">
        <v>2</v>
      </c>
      <c r="HS109" s="185" t="s">
        <v>17</v>
      </c>
      <c r="HT109" s="185" t="s">
        <v>17</v>
      </c>
      <c r="HU109" s="182">
        <v>44500</v>
      </c>
      <c r="HV109" s="192" t="s">
        <v>4098</v>
      </c>
      <c r="HW109" s="192">
        <v>0</v>
      </c>
      <c r="HX109" s="192" t="s">
        <v>2484</v>
      </c>
      <c r="HY109" s="192" t="s">
        <v>25</v>
      </c>
      <c r="HZ109" s="192">
        <v>2</v>
      </c>
      <c r="IA109" s="192" t="s">
        <v>17</v>
      </c>
      <c r="IB109" s="192" t="s">
        <v>17</v>
      </c>
      <c r="IC109" s="193">
        <v>44500</v>
      </c>
      <c r="ID109" s="191" t="s">
        <v>4100</v>
      </c>
      <c r="IE109" s="185">
        <v>1</v>
      </c>
      <c r="IF109" s="185" t="s">
        <v>2484</v>
      </c>
      <c r="IG109" s="185" t="s">
        <v>25</v>
      </c>
      <c r="IH109" s="185">
        <v>2</v>
      </c>
      <c r="II109" s="185" t="s">
        <v>17</v>
      </c>
      <c r="IJ109" s="185" t="s">
        <v>17</v>
      </c>
      <c r="IK109" s="182">
        <v>44500</v>
      </c>
      <c r="IL109" s="192" t="s">
        <v>4099</v>
      </c>
      <c r="IM109" s="192">
        <v>1</v>
      </c>
      <c r="IN109" s="192" t="s">
        <v>2484</v>
      </c>
      <c r="IO109" s="192" t="s">
        <v>25</v>
      </c>
      <c r="IP109" s="192">
        <v>2</v>
      </c>
      <c r="IQ109" s="192" t="s">
        <v>17</v>
      </c>
      <c r="IR109" s="192" t="s">
        <v>17</v>
      </c>
      <c r="IS109" s="193">
        <v>44500</v>
      </c>
    </row>
    <row r="110" spans="1:253" s="187" customFormat="1" ht="13" customHeight="1" x14ac:dyDescent="0.25">
      <c r="A110" s="187" t="s">
        <v>1026</v>
      </c>
      <c r="B110" s="187" t="s">
        <v>8787</v>
      </c>
      <c r="C110" s="187" t="s">
        <v>1027</v>
      </c>
      <c r="D110" s="187" t="s">
        <v>1028</v>
      </c>
      <c r="E110" s="187" t="s">
        <v>8817</v>
      </c>
      <c r="F110" s="187" t="s">
        <v>5747</v>
      </c>
      <c r="G110" s="180">
        <v>198222000</v>
      </c>
      <c r="H110" s="181" t="s">
        <v>5744</v>
      </c>
      <c r="I110" s="181" t="s">
        <v>25</v>
      </c>
      <c r="J110" s="181">
        <v>2</v>
      </c>
      <c r="K110" s="181" t="s">
        <v>5746</v>
      </c>
      <c r="L110" s="181" t="s">
        <v>5745</v>
      </c>
      <c r="M110" s="182">
        <v>44636</v>
      </c>
      <c r="N110" s="191" t="s">
        <v>2260</v>
      </c>
      <c r="O110" s="183">
        <v>45507</v>
      </c>
      <c r="P110" s="183" t="s">
        <v>2257</v>
      </c>
      <c r="Q110" s="183" t="s">
        <v>25</v>
      </c>
      <c r="R110" s="183">
        <v>2</v>
      </c>
      <c r="S110" s="183" t="s">
        <v>2259</v>
      </c>
      <c r="T110" s="183" t="s">
        <v>2258</v>
      </c>
      <c r="U110" s="184">
        <v>44270</v>
      </c>
      <c r="V110" s="191" t="s">
        <v>4796</v>
      </c>
      <c r="W110" s="181">
        <v>5050000</v>
      </c>
      <c r="X110" s="181" t="s">
        <v>4779</v>
      </c>
      <c r="Y110" s="181" t="s">
        <v>25</v>
      </c>
      <c r="Z110" s="181">
        <v>2</v>
      </c>
      <c r="AA110" s="181" t="s">
        <v>4795</v>
      </c>
      <c r="AB110" s="181" t="s">
        <v>4780</v>
      </c>
      <c r="AC110" s="182">
        <v>44585</v>
      </c>
      <c r="AD110" s="191" t="s">
        <v>4782</v>
      </c>
      <c r="AE110" s="189">
        <v>3950000</v>
      </c>
      <c r="AF110" s="189" t="s">
        <v>4779</v>
      </c>
      <c r="AG110" s="189" t="s">
        <v>25</v>
      </c>
      <c r="AH110" s="189">
        <v>2</v>
      </c>
      <c r="AI110" s="189" t="s">
        <v>4781</v>
      </c>
      <c r="AJ110" s="189" t="s">
        <v>4780</v>
      </c>
      <c r="AK110" s="190">
        <v>44585</v>
      </c>
      <c r="AL110" s="191" t="s">
        <v>5751</v>
      </c>
      <c r="AM110" s="181">
        <v>1381000</v>
      </c>
      <c r="AN110" s="181" t="s">
        <v>5748</v>
      </c>
      <c r="AO110" s="181" t="s">
        <v>25</v>
      </c>
      <c r="AP110" s="181">
        <v>2</v>
      </c>
      <c r="AQ110" s="181" t="s">
        <v>5750</v>
      </c>
      <c r="AR110" s="181" t="s">
        <v>5749</v>
      </c>
      <c r="AS110" s="182">
        <v>44636</v>
      </c>
      <c r="AT110" s="192" t="s">
        <v>1345</v>
      </c>
      <c r="AU110" s="189" t="s">
        <v>17</v>
      </c>
      <c r="AV110" s="189" t="s">
        <v>17</v>
      </c>
      <c r="AW110" s="189" t="s">
        <v>17</v>
      </c>
      <c r="AX110" s="189" t="s">
        <v>17</v>
      </c>
      <c r="AY110" s="189" t="s">
        <v>17</v>
      </c>
      <c r="AZ110" s="189" t="s">
        <v>17</v>
      </c>
      <c r="BA110" s="190">
        <v>43798</v>
      </c>
      <c r="BB110" s="191" t="s">
        <v>1344</v>
      </c>
      <c r="BC110" s="181" t="s">
        <v>17</v>
      </c>
      <c r="BD110" s="181" t="s">
        <v>17</v>
      </c>
      <c r="BE110" s="181" t="s">
        <v>17</v>
      </c>
      <c r="BF110" s="181" t="s">
        <v>17</v>
      </c>
      <c r="BG110" s="181" t="s">
        <v>17</v>
      </c>
      <c r="BH110" s="181" t="s">
        <v>17</v>
      </c>
      <c r="BI110" s="182">
        <v>43798</v>
      </c>
      <c r="BJ110" s="192" t="s">
        <v>5741</v>
      </c>
      <c r="BK110" s="192">
        <v>38</v>
      </c>
      <c r="BL110" s="192" t="s">
        <v>5739</v>
      </c>
      <c r="BM110" s="192" t="s">
        <v>25</v>
      </c>
      <c r="BN110" s="192">
        <v>2</v>
      </c>
      <c r="BO110" s="192" t="s">
        <v>5740</v>
      </c>
      <c r="BP110" s="189" t="s">
        <v>2316</v>
      </c>
      <c r="BQ110" s="193">
        <v>44636</v>
      </c>
      <c r="BR110" s="191" t="s">
        <v>1029</v>
      </c>
      <c r="BS110" s="185" t="s">
        <v>17</v>
      </c>
      <c r="BT110" s="185">
        <v>0</v>
      </c>
      <c r="BU110" s="185" t="s">
        <v>17</v>
      </c>
      <c r="BV110" s="185" t="s">
        <v>17</v>
      </c>
      <c r="BW110" s="185" t="s">
        <v>17</v>
      </c>
      <c r="BX110" s="185">
        <v>0</v>
      </c>
      <c r="BY110" s="182">
        <v>43585</v>
      </c>
      <c r="BZ110" s="192" t="s">
        <v>1030</v>
      </c>
      <c r="CA110" s="192" t="s">
        <v>17</v>
      </c>
      <c r="CB110" s="192" t="s">
        <v>17</v>
      </c>
      <c r="CC110" s="192" t="s">
        <v>17</v>
      </c>
      <c r="CD110" s="192" t="s">
        <v>17</v>
      </c>
      <c r="CE110" s="192" t="s">
        <v>17</v>
      </c>
      <c r="CF110" s="192" t="s">
        <v>17</v>
      </c>
      <c r="CG110" s="193">
        <v>43585</v>
      </c>
      <c r="CH110" s="191" t="s">
        <v>9199</v>
      </c>
      <c r="CI110" s="192" t="e">
        <v>#N/A</v>
      </c>
      <c r="CJ110" s="192" t="e">
        <v>#N/A</v>
      </c>
      <c r="CK110" s="192" t="e">
        <v>#N/A</v>
      </c>
      <c r="CL110" s="192" t="e">
        <v>#N/A</v>
      </c>
      <c r="CM110" s="192" t="e">
        <v>#N/A</v>
      </c>
      <c r="CN110" s="192" t="e">
        <v>#N/A</v>
      </c>
      <c r="CO110" s="194" t="e">
        <v>#N/A</v>
      </c>
      <c r="CP110" s="192" t="s">
        <v>1031</v>
      </c>
      <c r="CQ110" s="185" t="s">
        <v>17</v>
      </c>
      <c r="CR110" s="185">
        <v>0</v>
      </c>
      <c r="CS110" s="185" t="s">
        <v>17</v>
      </c>
      <c r="CT110" s="185" t="s">
        <v>17</v>
      </c>
      <c r="CU110" s="185" t="s">
        <v>17</v>
      </c>
      <c r="CV110" s="185">
        <v>0</v>
      </c>
      <c r="CW110" s="182">
        <v>43585</v>
      </c>
      <c r="CX110" s="192" t="s">
        <v>4786</v>
      </c>
      <c r="CY110" s="189">
        <v>2903000</v>
      </c>
      <c r="CZ110" s="189" t="s">
        <v>17</v>
      </c>
      <c r="DA110" s="189" t="s">
        <v>17</v>
      </c>
      <c r="DB110" s="189" t="s">
        <v>17</v>
      </c>
      <c r="DC110" s="189" t="s">
        <v>17</v>
      </c>
      <c r="DD110" s="189" t="s">
        <v>17</v>
      </c>
      <c r="DE110" s="195">
        <v>44585</v>
      </c>
      <c r="DF110" s="191" t="s">
        <v>4788</v>
      </c>
      <c r="DG110" s="181">
        <v>1100000</v>
      </c>
      <c r="DH110" s="185" t="s">
        <v>4783</v>
      </c>
      <c r="DI110" s="185" t="s">
        <v>25</v>
      </c>
      <c r="DJ110" s="185">
        <v>2</v>
      </c>
      <c r="DK110" s="185" t="s">
        <v>4787</v>
      </c>
      <c r="DL110" s="185" t="s">
        <v>4784</v>
      </c>
      <c r="DM110" s="182">
        <v>44585</v>
      </c>
      <c r="DN110" s="192" t="s">
        <v>4790</v>
      </c>
      <c r="DO110" s="189">
        <v>1047000</v>
      </c>
      <c r="DP110" s="192" t="s">
        <v>4783</v>
      </c>
      <c r="DQ110" s="192" t="s">
        <v>25</v>
      </c>
      <c r="DR110" s="192">
        <v>2</v>
      </c>
      <c r="DS110" s="192" t="s">
        <v>4789</v>
      </c>
      <c r="DT110" s="192" t="s">
        <v>4784</v>
      </c>
      <c r="DU110" s="193">
        <v>44585</v>
      </c>
      <c r="DV110" s="191" t="s">
        <v>4791</v>
      </c>
      <c r="DW110" s="181">
        <v>0</v>
      </c>
      <c r="DX110" s="185" t="s">
        <v>17</v>
      </c>
      <c r="DY110" s="185" t="s">
        <v>17</v>
      </c>
      <c r="DZ110" s="185" t="s">
        <v>17</v>
      </c>
      <c r="EA110" s="185" t="s">
        <v>17</v>
      </c>
      <c r="EB110" s="185" t="s">
        <v>17</v>
      </c>
      <c r="EC110" s="182">
        <v>44585</v>
      </c>
      <c r="ED110" s="192" t="s">
        <v>4793</v>
      </c>
      <c r="EE110" s="189">
        <v>2903000</v>
      </c>
      <c r="EF110" s="192" t="s">
        <v>4783</v>
      </c>
      <c r="EG110" s="192" t="s">
        <v>25</v>
      </c>
      <c r="EH110" s="192">
        <v>2</v>
      </c>
      <c r="EI110" s="192" t="s">
        <v>4792</v>
      </c>
      <c r="EJ110" s="192" t="s">
        <v>4784</v>
      </c>
      <c r="EK110" s="193">
        <v>44585</v>
      </c>
      <c r="EL110" s="191" t="s">
        <v>4794</v>
      </c>
      <c r="EM110" s="181">
        <v>0</v>
      </c>
      <c r="EN110" s="185" t="s">
        <v>17</v>
      </c>
      <c r="EO110" s="185" t="s">
        <v>17</v>
      </c>
      <c r="EP110" s="185" t="s">
        <v>17</v>
      </c>
      <c r="EQ110" s="185" t="s">
        <v>17</v>
      </c>
      <c r="ER110" s="185" t="s">
        <v>17</v>
      </c>
      <c r="ES110" s="182">
        <v>44585</v>
      </c>
      <c r="ET110" s="192" t="s">
        <v>5743</v>
      </c>
      <c r="EU110" s="192">
        <v>10889</v>
      </c>
      <c r="EV110" s="192" t="s">
        <v>5739</v>
      </c>
      <c r="EW110" s="192" t="s">
        <v>25</v>
      </c>
      <c r="EX110" s="192">
        <v>2</v>
      </c>
      <c r="EY110" s="192" t="s">
        <v>5742</v>
      </c>
      <c r="EZ110" s="192" t="s">
        <v>2316</v>
      </c>
      <c r="FA110" s="193">
        <v>44636</v>
      </c>
      <c r="FB110" s="191" t="s">
        <v>2264</v>
      </c>
      <c r="FC110" s="185">
        <v>4</v>
      </c>
      <c r="FD110" s="185" t="s">
        <v>2261</v>
      </c>
      <c r="FE110" s="185" t="s">
        <v>25</v>
      </c>
      <c r="FF110" s="185">
        <v>2</v>
      </c>
      <c r="FG110" s="185" t="s">
        <v>2263</v>
      </c>
      <c r="FH110" s="185" t="s">
        <v>2262</v>
      </c>
      <c r="FI110" s="182">
        <v>44270</v>
      </c>
      <c r="FJ110" s="191" t="s">
        <v>1032</v>
      </c>
      <c r="FK110" s="192" t="s">
        <v>17</v>
      </c>
      <c r="FL110" s="192">
        <v>0</v>
      </c>
      <c r="FM110" s="192" t="s">
        <v>17</v>
      </c>
      <c r="FN110" s="192" t="s">
        <v>17</v>
      </c>
      <c r="FO110" s="192" t="s">
        <v>17</v>
      </c>
      <c r="FP110" s="189">
        <v>0</v>
      </c>
      <c r="FQ110" s="190">
        <v>43585</v>
      </c>
      <c r="FR110" s="191" t="s">
        <v>1033</v>
      </c>
      <c r="FS110" s="185" t="s">
        <v>17</v>
      </c>
      <c r="FT110" s="185">
        <v>0</v>
      </c>
      <c r="FU110" s="185" t="s">
        <v>17</v>
      </c>
      <c r="FV110" s="185" t="s">
        <v>17</v>
      </c>
      <c r="FW110" s="185" t="s">
        <v>17</v>
      </c>
      <c r="FX110" s="185">
        <v>0</v>
      </c>
      <c r="FY110" s="182">
        <v>43585</v>
      </c>
      <c r="FZ110" s="192" t="s">
        <v>4105</v>
      </c>
      <c r="GA110" s="192">
        <v>2</v>
      </c>
      <c r="GB110" s="192" t="s">
        <v>2484</v>
      </c>
      <c r="GC110" s="192" t="s">
        <v>25</v>
      </c>
      <c r="GD110" s="192">
        <v>2</v>
      </c>
      <c r="GE110" s="192" t="s">
        <v>17</v>
      </c>
      <c r="GF110" s="192" t="s">
        <v>17</v>
      </c>
      <c r="GG110" s="193">
        <v>44500</v>
      </c>
      <c r="GH110" s="191" t="s">
        <v>4111</v>
      </c>
      <c r="GI110" s="185">
        <v>2</v>
      </c>
      <c r="GJ110" s="185" t="s">
        <v>2484</v>
      </c>
      <c r="GK110" s="185" t="s">
        <v>25</v>
      </c>
      <c r="GL110" s="185">
        <v>2</v>
      </c>
      <c r="GM110" s="185" t="s">
        <v>17</v>
      </c>
      <c r="GN110" s="185" t="s">
        <v>17</v>
      </c>
      <c r="GO110" s="182">
        <v>44500</v>
      </c>
      <c r="GP110" s="192" t="s">
        <v>4106</v>
      </c>
      <c r="GQ110" s="192">
        <v>2</v>
      </c>
      <c r="GR110" s="192" t="s">
        <v>2484</v>
      </c>
      <c r="GS110" s="192" t="s">
        <v>25</v>
      </c>
      <c r="GT110" s="192">
        <v>2</v>
      </c>
      <c r="GU110" s="192" t="s">
        <v>17</v>
      </c>
      <c r="GV110" s="192" t="s">
        <v>17</v>
      </c>
      <c r="GW110" s="193">
        <v>44500</v>
      </c>
      <c r="GX110" s="191" t="s">
        <v>4112</v>
      </c>
      <c r="GY110" s="185">
        <v>3</v>
      </c>
      <c r="GZ110" s="185" t="s">
        <v>2484</v>
      </c>
      <c r="HA110" s="185" t="s">
        <v>25</v>
      </c>
      <c r="HB110" s="185">
        <v>2</v>
      </c>
      <c r="HC110" s="185" t="s">
        <v>17</v>
      </c>
      <c r="HD110" s="185" t="s">
        <v>17</v>
      </c>
      <c r="HE110" s="182">
        <v>44500</v>
      </c>
      <c r="HF110" s="192" t="s">
        <v>4104</v>
      </c>
      <c r="HG110" s="192">
        <v>3</v>
      </c>
      <c r="HH110" s="192" t="s">
        <v>2484</v>
      </c>
      <c r="HI110" s="192" t="s">
        <v>25</v>
      </c>
      <c r="HJ110" s="192">
        <v>2</v>
      </c>
      <c r="HK110" s="192" t="s">
        <v>17</v>
      </c>
      <c r="HL110" s="192" t="s">
        <v>17</v>
      </c>
      <c r="HM110" s="193">
        <v>44500</v>
      </c>
      <c r="HN110" s="191" t="s">
        <v>4110</v>
      </c>
      <c r="HO110" s="185">
        <v>3</v>
      </c>
      <c r="HP110" s="185" t="s">
        <v>2484</v>
      </c>
      <c r="HQ110" s="185" t="s">
        <v>25</v>
      </c>
      <c r="HR110" s="185">
        <v>2</v>
      </c>
      <c r="HS110" s="185" t="s">
        <v>17</v>
      </c>
      <c r="HT110" s="185" t="s">
        <v>17</v>
      </c>
      <c r="HU110" s="182">
        <v>44500</v>
      </c>
      <c r="HV110" s="192" t="s">
        <v>4107</v>
      </c>
      <c r="HW110" s="192">
        <v>3</v>
      </c>
      <c r="HX110" s="192" t="s">
        <v>2484</v>
      </c>
      <c r="HY110" s="192" t="s">
        <v>25</v>
      </c>
      <c r="HZ110" s="192">
        <v>2</v>
      </c>
      <c r="IA110" s="192" t="s">
        <v>17</v>
      </c>
      <c r="IB110" s="192" t="s">
        <v>17</v>
      </c>
      <c r="IC110" s="193">
        <v>44500</v>
      </c>
      <c r="ID110" s="191" t="s">
        <v>4109</v>
      </c>
      <c r="IE110" s="185">
        <v>1</v>
      </c>
      <c r="IF110" s="185" t="s">
        <v>2484</v>
      </c>
      <c r="IG110" s="185" t="s">
        <v>25</v>
      </c>
      <c r="IH110" s="185">
        <v>2</v>
      </c>
      <c r="II110" s="185" t="s">
        <v>17</v>
      </c>
      <c r="IJ110" s="185" t="s">
        <v>17</v>
      </c>
      <c r="IK110" s="182">
        <v>44500</v>
      </c>
      <c r="IL110" s="192" t="s">
        <v>4108</v>
      </c>
      <c r="IM110" s="192">
        <v>3</v>
      </c>
      <c r="IN110" s="192" t="s">
        <v>2484</v>
      </c>
      <c r="IO110" s="192" t="s">
        <v>25</v>
      </c>
      <c r="IP110" s="192">
        <v>2</v>
      </c>
      <c r="IQ110" s="192" t="s">
        <v>17</v>
      </c>
      <c r="IR110" s="192" t="s">
        <v>17</v>
      </c>
      <c r="IS110" s="193">
        <v>44500</v>
      </c>
    </row>
    <row r="111" spans="1:253" s="187" customFormat="1" ht="13" customHeight="1" x14ac:dyDescent="0.25">
      <c r="A111" s="187" t="s">
        <v>1485</v>
      </c>
      <c r="B111" s="187" t="s">
        <v>8787</v>
      </c>
      <c r="C111" s="187" t="s">
        <v>1486</v>
      </c>
      <c r="D111" s="187" t="s">
        <v>1487</v>
      </c>
      <c r="E111" s="187" t="s">
        <v>8819</v>
      </c>
      <c r="F111" s="187" t="s">
        <v>6022</v>
      </c>
      <c r="G111" s="180">
        <v>125224000</v>
      </c>
      <c r="H111" s="181" t="s">
        <v>6019</v>
      </c>
      <c r="I111" s="181" t="s">
        <v>25</v>
      </c>
      <c r="J111" s="181">
        <v>2</v>
      </c>
      <c r="K111" s="181" t="s">
        <v>6021</v>
      </c>
      <c r="L111" s="181" t="s">
        <v>6020</v>
      </c>
      <c r="M111" s="182">
        <v>44648</v>
      </c>
      <c r="N111" s="191" t="s">
        <v>6026</v>
      </c>
      <c r="O111" s="183">
        <v>2342476</v>
      </c>
      <c r="P111" s="183" t="s">
        <v>6023</v>
      </c>
      <c r="Q111" s="183" t="s">
        <v>25</v>
      </c>
      <c r="R111" s="183">
        <v>2</v>
      </c>
      <c r="S111" s="183" t="s">
        <v>6025</v>
      </c>
      <c r="T111" s="183" t="s">
        <v>6024</v>
      </c>
      <c r="U111" s="184">
        <v>44648</v>
      </c>
      <c r="V111" s="191" t="s">
        <v>6029</v>
      </c>
      <c r="W111" s="181">
        <v>61818000</v>
      </c>
      <c r="X111" s="181" t="s">
        <v>6027</v>
      </c>
      <c r="Y111" s="181" t="s">
        <v>25</v>
      </c>
      <c r="Z111" s="181">
        <v>2</v>
      </c>
      <c r="AA111" s="181" t="s">
        <v>4270</v>
      </c>
      <c r="AB111" s="181" t="s">
        <v>6028</v>
      </c>
      <c r="AC111" s="182">
        <v>44648</v>
      </c>
      <c r="AD111" s="191" t="s">
        <v>6032</v>
      </c>
      <c r="AE111" s="189">
        <v>30394000</v>
      </c>
      <c r="AF111" s="189" t="s">
        <v>6030</v>
      </c>
      <c r="AG111" s="189" t="s">
        <v>25</v>
      </c>
      <c r="AH111" s="189">
        <v>2</v>
      </c>
      <c r="AI111" s="189" t="s">
        <v>4272</v>
      </c>
      <c r="AJ111" s="189" t="s">
        <v>6031</v>
      </c>
      <c r="AK111" s="190">
        <v>44648</v>
      </c>
      <c r="AL111" s="191" t="s">
        <v>6036</v>
      </c>
      <c r="AM111" s="181">
        <v>1143000</v>
      </c>
      <c r="AN111" s="181" t="s">
        <v>6033</v>
      </c>
      <c r="AO111" s="181" t="s">
        <v>25</v>
      </c>
      <c r="AP111" s="181">
        <v>2</v>
      </c>
      <c r="AQ111" s="181" t="s">
        <v>6035</v>
      </c>
      <c r="AR111" s="181" t="s">
        <v>6034</v>
      </c>
      <c r="AS111" s="182">
        <v>44648</v>
      </c>
      <c r="AT111" s="192" t="s">
        <v>1491</v>
      </c>
      <c r="AU111" s="189">
        <v>0</v>
      </c>
      <c r="AV111" s="189" t="s">
        <v>17</v>
      </c>
      <c r="AW111" s="189" t="s">
        <v>17</v>
      </c>
      <c r="AX111" s="189" t="s">
        <v>17</v>
      </c>
      <c r="AY111" s="189" t="s">
        <v>17</v>
      </c>
      <c r="AZ111" s="189" t="s">
        <v>17</v>
      </c>
      <c r="BA111" s="190">
        <v>43874</v>
      </c>
      <c r="BB111" s="191" t="s">
        <v>1490</v>
      </c>
      <c r="BC111" s="181">
        <v>0</v>
      </c>
      <c r="BD111" s="181" t="s">
        <v>17</v>
      </c>
      <c r="BE111" s="181" t="s">
        <v>17</v>
      </c>
      <c r="BF111" s="181" t="s">
        <v>17</v>
      </c>
      <c r="BG111" s="181" t="s">
        <v>17</v>
      </c>
      <c r="BH111" s="181" t="s">
        <v>17</v>
      </c>
      <c r="BI111" s="182">
        <v>43874</v>
      </c>
      <c r="BJ111" s="192" t="s">
        <v>6040</v>
      </c>
      <c r="BK111" s="192">
        <v>222</v>
      </c>
      <c r="BL111" s="192" t="s">
        <v>6037</v>
      </c>
      <c r="BM111" s="192" t="s">
        <v>25</v>
      </c>
      <c r="BN111" s="192">
        <v>2</v>
      </c>
      <c r="BO111" s="192" t="s">
        <v>6039</v>
      </c>
      <c r="BP111" s="189" t="s">
        <v>6038</v>
      </c>
      <c r="BQ111" s="193">
        <v>44648</v>
      </c>
      <c r="BR111" s="191" t="s">
        <v>1498</v>
      </c>
      <c r="BS111" s="185">
        <v>0</v>
      </c>
      <c r="BT111" s="185" t="s">
        <v>17</v>
      </c>
      <c r="BU111" s="185" t="s">
        <v>17</v>
      </c>
      <c r="BV111" s="185" t="s">
        <v>17</v>
      </c>
      <c r="BW111" s="185" t="s">
        <v>17</v>
      </c>
      <c r="BX111" s="185" t="s">
        <v>17</v>
      </c>
      <c r="BY111" s="182">
        <v>43878</v>
      </c>
      <c r="BZ111" s="192" t="s">
        <v>1488</v>
      </c>
      <c r="CA111" s="192">
        <v>0</v>
      </c>
      <c r="CB111" s="192" t="s">
        <v>17</v>
      </c>
      <c r="CC111" s="192" t="s">
        <v>17</v>
      </c>
      <c r="CD111" s="192" t="s">
        <v>17</v>
      </c>
      <c r="CE111" s="192" t="s">
        <v>17</v>
      </c>
      <c r="CF111" s="192" t="s">
        <v>17</v>
      </c>
      <c r="CG111" s="193">
        <v>43874</v>
      </c>
      <c r="CH111" s="191" t="s">
        <v>9200</v>
      </c>
      <c r="CI111" s="192" t="e">
        <v>#N/A</v>
      </c>
      <c r="CJ111" s="192" t="e">
        <v>#N/A</v>
      </c>
      <c r="CK111" s="192" t="e">
        <v>#N/A</v>
      </c>
      <c r="CL111" s="192" t="e">
        <v>#N/A</v>
      </c>
      <c r="CM111" s="192" t="e">
        <v>#N/A</v>
      </c>
      <c r="CN111" s="192" t="e">
        <v>#N/A</v>
      </c>
      <c r="CO111" s="194" t="e">
        <v>#N/A</v>
      </c>
      <c r="CP111" s="192" t="s">
        <v>1489</v>
      </c>
      <c r="CQ111" s="185">
        <v>0</v>
      </c>
      <c r="CR111" s="185" t="s">
        <v>17</v>
      </c>
      <c r="CS111" s="185" t="s">
        <v>17</v>
      </c>
      <c r="CT111" s="185" t="s">
        <v>17</v>
      </c>
      <c r="CU111" s="185" t="s">
        <v>17</v>
      </c>
      <c r="CV111" s="185" t="s">
        <v>17</v>
      </c>
      <c r="CW111" s="182">
        <v>43874</v>
      </c>
      <c r="CX111" s="192" t="s">
        <v>6044</v>
      </c>
      <c r="CY111" s="189">
        <v>13908000</v>
      </c>
      <c r="CZ111" s="189" t="s">
        <v>6042</v>
      </c>
      <c r="DA111" s="189" t="s">
        <v>25</v>
      </c>
      <c r="DB111" s="189">
        <v>2</v>
      </c>
      <c r="DC111" s="189" t="s">
        <v>6049</v>
      </c>
      <c r="DD111" s="189" t="s">
        <v>6043</v>
      </c>
      <c r="DE111" s="195">
        <v>44648</v>
      </c>
      <c r="DF111" s="191" t="s">
        <v>6046</v>
      </c>
      <c r="DG111" s="181">
        <v>31424000</v>
      </c>
      <c r="DH111" s="185" t="s">
        <v>6042</v>
      </c>
      <c r="DI111" s="185" t="s">
        <v>25</v>
      </c>
      <c r="DJ111" s="185">
        <v>2</v>
      </c>
      <c r="DK111" s="185" t="s">
        <v>6045</v>
      </c>
      <c r="DL111" s="185" t="s">
        <v>6043</v>
      </c>
      <c r="DM111" s="182">
        <v>44648</v>
      </c>
      <c r="DN111" s="192" t="s">
        <v>6048</v>
      </c>
      <c r="DO111" s="189">
        <v>16486000</v>
      </c>
      <c r="DP111" s="192" t="s">
        <v>6042</v>
      </c>
      <c r="DQ111" s="192" t="s">
        <v>25</v>
      </c>
      <c r="DR111" s="192">
        <v>2</v>
      </c>
      <c r="DS111" s="192" t="s">
        <v>6047</v>
      </c>
      <c r="DT111" s="192" t="s">
        <v>6043</v>
      </c>
      <c r="DU111" s="193">
        <v>44648</v>
      </c>
      <c r="DV111" s="191" t="s">
        <v>6050</v>
      </c>
      <c r="DW111" s="181">
        <v>12407000</v>
      </c>
      <c r="DX111" s="185" t="s">
        <v>6042</v>
      </c>
      <c r="DY111" s="185" t="s">
        <v>25</v>
      </c>
      <c r="DZ111" s="185">
        <v>2</v>
      </c>
      <c r="EA111" s="185" t="s">
        <v>6049</v>
      </c>
      <c r="EB111" s="185" t="s">
        <v>6043</v>
      </c>
      <c r="EC111" s="182">
        <v>44648</v>
      </c>
      <c r="ED111" s="192" t="s">
        <v>6052</v>
      </c>
      <c r="EE111" s="189">
        <v>1501000</v>
      </c>
      <c r="EF111" s="192" t="s">
        <v>6042</v>
      </c>
      <c r="EG111" s="192" t="s">
        <v>25</v>
      </c>
      <c r="EH111" s="192">
        <v>2</v>
      </c>
      <c r="EI111" s="192" t="s">
        <v>6051</v>
      </c>
      <c r="EJ111" s="192" t="s">
        <v>6043</v>
      </c>
      <c r="EK111" s="193">
        <v>44648</v>
      </c>
      <c r="EL111" s="191" t="s">
        <v>6018</v>
      </c>
      <c r="EM111" s="181">
        <v>0</v>
      </c>
      <c r="EN111" s="185" t="s">
        <v>5517</v>
      </c>
      <c r="EO111" s="185" t="s">
        <v>25</v>
      </c>
      <c r="EP111" s="185">
        <v>2</v>
      </c>
      <c r="EQ111" s="185" t="s">
        <v>5519</v>
      </c>
      <c r="ER111" s="185" t="s">
        <v>5518</v>
      </c>
      <c r="ES111" s="182">
        <v>44648</v>
      </c>
      <c r="ET111" s="192" t="s">
        <v>6041</v>
      </c>
      <c r="EU111" s="192">
        <v>638</v>
      </c>
      <c r="EV111" s="192" t="s">
        <v>6037</v>
      </c>
      <c r="EW111" s="192" t="s">
        <v>25</v>
      </c>
      <c r="EX111" s="192">
        <v>2</v>
      </c>
      <c r="EY111" s="192" t="s">
        <v>5997</v>
      </c>
      <c r="EZ111" s="192" t="s">
        <v>6038</v>
      </c>
      <c r="FA111" s="193">
        <v>44648</v>
      </c>
      <c r="FB111" s="191" t="s">
        <v>4905</v>
      </c>
      <c r="FC111" s="185">
        <v>3</v>
      </c>
      <c r="FD111" s="185" t="s">
        <v>17</v>
      </c>
      <c r="FE111" s="185" t="s">
        <v>25</v>
      </c>
      <c r="FF111" s="185">
        <v>2</v>
      </c>
      <c r="FG111" s="185" t="s">
        <v>4904</v>
      </c>
      <c r="FH111" s="185" t="s">
        <v>17</v>
      </c>
      <c r="FI111" s="182">
        <v>44591</v>
      </c>
      <c r="FJ111" s="191" t="s">
        <v>9201</v>
      </c>
      <c r="FK111" s="192" t="e">
        <v>#N/A</v>
      </c>
      <c r="FL111" s="192" t="e">
        <v>#N/A</v>
      </c>
      <c r="FM111" s="192" t="e">
        <v>#N/A</v>
      </c>
      <c r="FN111" s="192" t="e">
        <v>#N/A</v>
      </c>
      <c r="FO111" s="192" t="e">
        <v>#N/A</v>
      </c>
      <c r="FP111" s="189" t="e">
        <v>#N/A</v>
      </c>
      <c r="FQ111" s="190" t="e">
        <v>#N/A</v>
      </c>
      <c r="FR111" s="191" t="s">
        <v>9202</v>
      </c>
      <c r="FS111" s="185" t="e">
        <v>#N/A</v>
      </c>
      <c r="FT111" s="185" t="e">
        <v>#N/A</v>
      </c>
      <c r="FU111" s="185" t="e">
        <v>#N/A</v>
      </c>
      <c r="FV111" s="185" t="e">
        <v>#N/A</v>
      </c>
      <c r="FW111" s="185" t="e">
        <v>#N/A</v>
      </c>
      <c r="FX111" s="185" t="e">
        <v>#N/A</v>
      </c>
      <c r="FY111" s="182" t="e">
        <v>#N/A</v>
      </c>
      <c r="FZ111" s="192" t="s">
        <v>3828</v>
      </c>
      <c r="GA111" s="192">
        <v>2</v>
      </c>
      <c r="GB111" s="192" t="s">
        <v>2484</v>
      </c>
      <c r="GC111" s="192" t="s">
        <v>25</v>
      </c>
      <c r="GD111" s="192">
        <v>2</v>
      </c>
      <c r="GE111" s="192" t="s">
        <v>17</v>
      </c>
      <c r="GF111" s="192" t="s">
        <v>17</v>
      </c>
      <c r="GG111" s="193">
        <v>44497</v>
      </c>
      <c r="GH111" s="191" t="s">
        <v>3834</v>
      </c>
      <c r="GI111" s="185">
        <v>1</v>
      </c>
      <c r="GJ111" s="185" t="s">
        <v>2484</v>
      </c>
      <c r="GK111" s="185" t="s">
        <v>25</v>
      </c>
      <c r="GL111" s="185">
        <v>2</v>
      </c>
      <c r="GM111" s="185" t="s">
        <v>17</v>
      </c>
      <c r="GN111" s="185" t="s">
        <v>17</v>
      </c>
      <c r="GO111" s="182">
        <v>44497</v>
      </c>
      <c r="GP111" s="192" t="s">
        <v>3829</v>
      </c>
      <c r="GQ111" s="192">
        <v>1</v>
      </c>
      <c r="GR111" s="192" t="s">
        <v>2484</v>
      </c>
      <c r="GS111" s="192" t="s">
        <v>25</v>
      </c>
      <c r="GT111" s="192">
        <v>2</v>
      </c>
      <c r="GU111" s="192" t="s">
        <v>17</v>
      </c>
      <c r="GV111" s="192" t="s">
        <v>17</v>
      </c>
      <c r="GW111" s="193">
        <v>44497</v>
      </c>
      <c r="GX111" s="191" t="s">
        <v>3835</v>
      </c>
      <c r="GY111" s="185">
        <v>0</v>
      </c>
      <c r="GZ111" s="185" t="s">
        <v>2484</v>
      </c>
      <c r="HA111" s="185" t="s">
        <v>25</v>
      </c>
      <c r="HB111" s="185">
        <v>2</v>
      </c>
      <c r="HC111" s="185" t="s">
        <v>17</v>
      </c>
      <c r="HD111" s="185" t="s">
        <v>17</v>
      </c>
      <c r="HE111" s="182">
        <v>44497</v>
      </c>
      <c r="HF111" s="192" t="s">
        <v>3827</v>
      </c>
      <c r="HG111" s="192">
        <v>0</v>
      </c>
      <c r="HH111" s="192" t="s">
        <v>2484</v>
      </c>
      <c r="HI111" s="192" t="s">
        <v>25</v>
      </c>
      <c r="HJ111" s="192">
        <v>2</v>
      </c>
      <c r="HK111" s="192" t="s">
        <v>17</v>
      </c>
      <c r="HL111" s="192" t="s">
        <v>17</v>
      </c>
      <c r="HM111" s="193">
        <v>44497</v>
      </c>
      <c r="HN111" s="191" t="s">
        <v>3833</v>
      </c>
      <c r="HO111" s="185">
        <v>2</v>
      </c>
      <c r="HP111" s="185" t="s">
        <v>2484</v>
      </c>
      <c r="HQ111" s="185" t="s">
        <v>25</v>
      </c>
      <c r="HR111" s="185">
        <v>2</v>
      </c>
      <c r="HS111" s="185" t="s">
        <v>17</v>
      </c>
      <c r="HT111" s="185" t="s">
        <v>17</v>
      </c>
      <c r="HU111" s="182">
        <v>44497</v>
      </c>
      <c r="HV111" s="192" t="s">
        <v>3830</v>
      </c>
      <c r="HW111" s="192">
        <v>0</v>
      </c>
      <c r="HX111" s="192" t="s">
        <v>2484</v>
      </c>
      <c r="HY111" s="192" t="s">
        <v>25</v>
      </c>
      <c r="HZ111" s="192">
        <v>2</v>
      </c>
      <c r="IA111" s="192" t="s">
        <v>17</v>
      </c>
      <c r="IB111" s="192" t="s">
        <v>17</v>
      </c>
      <c r="IC111" s="193">
        <v>44497</v>
      </c>
      <c r="ID111" s="191" t="s">
        <v>3832</v>
      </c>
      <c r="IE111" s="185">
        <v>2</v>
      </c>
      <c r="IF111" s="185" t="s">
        <v>2484</v>
      </c>
      <c r="IG111" s="185" t="s">
        <v>25</v>
      </c>
      <c r="IH111" s="185">
        <v>2</v>
      </c>
      <c r="II111" s="185" t="s">
        <v>17</v>
      </c>
      <c r="IJ111" s="185" t="s">
        <v>17</v>
      </c>
      <c r="IK111" s="182">
        <v>44497</v>
      </c>
      <c r="IL111" s="192" t="s">
        <v>3831</v>
      </c>
      <c r="IM111" s="192">
        <v>3</v>
      </c>
      <c r="IN111" s="192" t="s">
        <v>2484</v>
      </c>
      <c r="IO111" s="192" t="s">
        <v>25</v>
      </c>
      <c r="IP111" s="192">
        <v>2</v>
      </c>
      <c r="IQ111" s="192" t="s">
        <v>17</v>
      </c>
      <c r="IR111" s="192" t="s">
        <v>17</v>
      </c>
      <c r="IS111" s="193">
        <v>44497</v>
      </c>
    </row>
    <row r="112" spans="1:253" s="187" customFormat="1" ht="13" customHeight="1" x14ac:dyDescent="0.25">
      <c r="A112" s="187" t="s">
        <v>1868</v>
      </c>
      <c r="B112" s="187" t="s">
        <v>8787</v>
      </c>
      <c r="C112" s="187" t="s">
        <v>1869</v>
      </c>
      <c r="D112" s="187" t="s">
        <v>1870</v>
      </c>
      <c r="E112" s="187" t="s">
        <v>8825</v>
      </c>
      <c r="F112" s="187" t="s">
        <v>1946</v>
      </c>
      <c r="G112" s="180">
        <v>13025000</v>
      </c>
      <c r="H112" s="181" t="s">
        <v>1943</v>
      </c>
      <c r="I112" s="181" t="s">
        <v>50</v>
      </c>
      <c r="J112" s="181">
        <v>1</v>
      </c>
      <c r="K112" s="181" t="s">
        <v>1945</v>
      </c>
      <c r="L112" s="181" t="s">
        <v>1944</v>
      </c>
      <c r="M112" s="182">
        <v>44187</v>
      </c>
      <c r="N112" s="191" t="s">
        <v>1901</v>
      </c>
      <c r="O112" s="183">
        <v>59763</v>
      </c>
      <c r="P112" s="183" t="s">
        <v>1898</v>
      </c>
      <c r="Q112" s="183" t="s">
        <v>50</v>
      </c>
      <c r="R112" s="183">
        <v>1</v>
      </c>
      <c r="S112" s="183" t="s">
        <v>1900</v>
      </c>
      <c r="T112" s="183" t="s">
        <v>1899</v>
      </c>
      <c r="U112" s="184">
        <v>44160</v>
      </c>
      <c r="V112" s="191" t="s">
        <v>2062</v>
      </c>
      <c r="W112" s="181">
        <v>5877000</v>
      </c>
      <c r="X112" s="181" t="s">
        <v>2060</v>
      </c>
      <c r="Y112" s="181" t="s">
        <v>25</v>
      </c>
      <c r="Z112" s="181">
        <v>2</v>
      </c>
      <c r="AA112" s="181" t="s">
        <v>1933</v>
      </c>
      <c r="AB112" s="181" t="s">
        <v>2061</v>
      </c>
      <c r="AC112" s="182">
        <v>44223</v>
      </c>
      <c r="AD112" s="191" t="s">
        <v>2066</v>
      </c>
      <c r="AE112" s="189">
        <v>2937000</v>
      </c>
      <c r="AF112" s="189" t="s">
        <v>2063</v>
      </c>
      <c r="AG112" s="189" t="s">
        <v>22</v>
      </c>
      <c r="AH112" s="189">
        <v>3</v>
      </c>
      <c r="AI112" s="189" t="s">
        <v>2065</v>
      </c>
      <c r="AJ112" s="189" t="s">
        <v>2064</v>
      </c>
      <c r="AK112" s="190">
        <v>44223</v>
      </c>
      <c r="AL112" s="191" t="s">
        <v>2070</v>
      </c>
      <c r="AM112" s="181">
        <v>93000</v>
      </c>
      <c r="AN112" s="181" t="s">
        <v>2067</v>
      </c>
      <c r="AO112" s="181" t="s">
        <v>25</v>
      </c>
      <c r="AP112" s="181">
        <v>2</v>
      </c>
      <c r="AQ112" s="181" t="s">
        <v>2069</v>
      </c>
      <c r="AR112" s="181" t="s">
        <v>2068</v>
      </c>
      <c r="AS112" s="182">
        <v>44223</v>
      </c>
      <c r="AT112" s="192" t="s">
        <v>1882</v>
      </c>
      <c r="AU112" s="189" t="s">
        <v>17</v>
      </c>
      <c r="AV112" s="189" t="s">
        <v>17</v>
      </c>
      <c r="AW112" s="189" t="s">
        <v>17</v>
      </c>
      <c r="AX112" s="189" t="s">
        <v>17</v>
      </c>
      <c r="AY112" s="189" t="s">
        <v>17</v>
      </c>
      <c r="AZ112" s="189" t="s">
        <v>17</v>
      </c>
      <c r="BA112" s="190">
        <v>44139</v>
      </c>
      <c r="BB112" s="191" t="s">
        <v>1881</v>
      </c>
      <c r="BC112" s="181" t="s">
        <v>17</v>
      </c>
      <c r="BD112" s="181" t="s">
        <v>17</v>
      </c>
      <c r="BE112" s="181" t="s">
        <v>17</v>
      </c>
      <c r="BF112" s="181" t="s">
        <v>17</v>
      </c>
      <c r="BG112" s="181" t="s">
        <v>17</v>
      </c>
      <c r="BH112" s="181" t="s">
        <v>17</v>
      </c>
      <c r="BI112" s="182">
        <v>44139</v>
      </c>
      <c r="BJ112" s="192" t="s">
        <v>1880</v>
      </c>
      <c r="BK112" s="192">
        <v>138</v>
      </c>
      <c r="BL112" s="192" t="s">
        <v>1876</v>
      </c>
      <c r="BM112" s="192" t="s">
        <v>22</v>
      </c>
      <c r="BN112" s="192">
        <v>3</v>
      </c>
      <c r="BO112" s="192" t="s">
        <v>1878</v>
      </c>
      <c r="BP112" s="189" t="s">
        <v>1877</v>
      </c>
      <c r="BQ112" s="193">
        <v>44139</v>
      </c>
      <c r="BR112" s="191" t="s">
        <v>1871</v>
      </c>
      <c r="BS112" s="185" t="s">
        <v>17</v>
      </c>
      <c r="BT112" s="185" t="s">
        <v>17</v>
      </c>
      <c r="BU112" s="185" t="s">
        <v>17</v>
      </c>
      <c r="BV112" s="185" t="s">
        <v>17</v>
      </c>
      <c r="BW112" s="185" t="s">
        <v>17</v>
      </c>
      <c r="BX112" s="185" t="s">
        <v>17</v>
      </c>
      <c r="BY112" s="182">
        <v>44139</v>
      </c>
      <c r="BZ112" s="192" t="s">
        <v>1872</v>
      </c>
      <c r="CA112" s="192" t="s">
        <v>17</v>
      </c>
      <c r="CB112" s="192" t="s">
        <v>17</v>
      </c>
      <c r="CC112" s="192" t="s">
        <v>17</v>
      </c>
      <c r="CD112" s="192" t="s">
        <v>17</v>
      </c>
      <c r="CE112" s="192" t="s">
        <v>17</v>
      </c>
      <c r="CF112" s="192" t="s">
        <v>17</v>
      </c>
      <c r="CG112" s="193">
        <v>44139</v>
      </c>
      <c r="CH112" s="191" t="s">
        <v>9203</v>
      </c>
      <c r="CI112" s="192" t="e">
        <v>#N/A</v>
      </c>
      <c r="CJ112" s="192" t="e">
        <v>#N/A</v>
      </c>
      <c r="CK112" s="192" t="e">
        <v>#N/A</v>
      </c>
      <c r="CL112" s="192" t="e">
        <v>#N/A</v>
      </c>
      <c r="CM112" s="192" t="e">
        <v>#N/A</v>
      </c>
      <c r="CN112" s="192" t="e">
        <v>#N/A</v>
      </c>
      <c r="CO112" s="194" t="e">
        <v>#N/A</v>
      </c>
      <c r="CP112" s="192" t="s">
        <v>1874</v>
      </c>
      <c r="CQ112" s="185" t="s">
        <v>17</v>
      </c>
      <c r="CR112" s="185" t="s">
        <v>17</v>
      </c>
      <c r="CS112" s="185" t="s">
        <v>17</v>
      </c>
      <c r="CT112" s="185" t="s">
        <v>17</v>
      </c>
      <c r="CU112" s="185" t="s">
        <v>17</v>
      </c>
      <c r="CV112" s="185" t="s">
        <v>17</v>
      </c>
      <c r="CW112" s="182">
        <v>44139</v>
      </c>
      <c r="CX112" s="192" t="s">
        <v>1887</v>
      </c>
      <c r="CY112" s="189" t="s">
        <v>17</v>
      </c>
      <c r="CZ112" s="189" t="s">
        <v>17</v>
      </c>
      <c r="DA112" s="189" t="s">
        <v>17</v>
      </c>
      <c r="DB112" s="189" t="s">
        <v>17</v>
      </c>
      <c r="DC112" s="189" t="s">
        <v>1853</v>
      </c>
      <c r="DD112" s="189" t="s">
        <v>17</v>
      </c>
      <c r="DE112" s="195">
        <v>44139</v>
      </c>
      <c r="DF112" s="191" t="s">
        <v>1883</v>
      </c>
      <c r="DG112" s="181" t="s">
        <v>17</v>
      </c>
      <c r="DH112" s="185" t="s">
        <v>17</v>
      </c>
      <c r="DI112" s="185" t="s">
        <v>17</v>
      </c>
      <c r="DJ112" s="185" t="s">
        <v>17</v>
      </c>
      <c r="DK112" s="185" t="s">
        <v>1853</v>
      </c>
      <c r="DL112" s="185" t="s">
        <v>17</v>
      </c>
      <c r="DM112" s="182">
        <v>44139</v>
      </c>
      <c r="DN112" s="192" t="s">
        <v>1889</v>
      </c>
      <c r="DO112" s="189" t="s">
        <v>17</v>
      </c>
      <c r="DP112" s="192" t="s">
        <v>17</v>
      </c>
      <c r="DQ112" s="192" t="s">
        <v>17</v>
      </c>
      <c r="DR112" s="192" t="s">
        <v>17</v>
      </c>
      <c r="DS112" s="192" t="s">
        <v>1853</v>
      </c>
      <c r="DT112" s="192" t="s">
        <v>17</v>
      </c>
      <c r="DU112" s="193">
        <v>44139</v>
      </c>
      <c r="DV112" s="191" t="s">
        <v>1884</v>
      </c>
      <c r="DW112" s="181" t="s">
        <v>17</v>
      </c>
      <c r="DX112" s="185" t="s">
        <v>17</v>
      </c>
      <c r="DY112" s="185" t="s">
        <v>17</v>
      </c>
      <c r="DZ112" s="185" t="s">
        <v>17</v>
      </c>
      <c r="EA112" s="185" t="s">
        <v>1853</v>
      </c>
      <c r="EB112" s="185" t="s">
        <v>17</v>
      </c>
      <c r="EC112" s="182">
        <v>44139</v>
      </c>
      <c r="ED112" s="192" t="s">
        <v>1888</v>
      </c>
      <c r="EE112" s="189" t="s">
        <v>17</v>
      </c>
      <c r="EF112" s="192" t="s">
        <v>17</v>
      </c>
      <c r="EG112" s="192" t="s">
        <v>17</v>
      </c>
      <c r="EH112" s="192" t="s">
        <v>17</v>
      </c>
      <c r="EI112" s="192" t="s">
        <v>1853</v>
      </c>
      <c r="EJ112" s="192" t="s">
        <v>17</v>
      </c>
      <c r="EK112" s="193">
        <v>44139</v>
      </c>
      <c r="EL112" s="191" t="s">
        <v>1875</v>
      </c>
      <c r="EM112" s="181" t="s">
        <v>17</v>
      </c>
      <c r="EN112" s="185" t="s">
        <v>17</v>
      </c>
      <c r="EO112" s="185" t="s">
        <v>17</v>
      </c>
      <c r="EP112" s="185" t="s">
        <v>17</v>
      </c>
      <c r="EQ112" s="185" t="s">
        <v>1853</v>
      </c>
      <c r="ER112" s="185" t="s">
        <v>17</v>
      </c>
      <c r="ES112" s="182">
        <v>44139</v>
      </c>
      <c r="ET112" s="192" t="s">
        <v>1879</v>
      </c>
      <c r="EU112" s="192">
        <v>138</v>
      </c>
      <c r="EV112" s="192" t="s">
        <v>1876</v>
      </c>
      <c r="EW112" s="192" t="s">
        <v>22</v>
      </c>
      <c r="EX112" s="192">
        <v>3</v>
      </c>
      <c r="EY112" s="192" t="s">
        <v>1878</v>
      </c>
      <c r="EZ112" s="192" t="s">
        <v>1877</v>
      </c>
      <c r="FA112" s="193">
        <v>44139</v>
      </c>
      <c r="FB112" s="191" t="s">
        <v>1873</v>
      </c>
      <c r="FC112" s="185">
        <v>3</v>
      </c>
      <c r="FD112" s="185" t="s">
        <v>17</v>
      </c>
      <c r="FE112" s="185" t="s">
        <v>17</v>
      </c>
      <c r="FF112" s="185" t="s">
        <v>17</v>
      </c>
      <c r="FG112" s="185" t="s">
        <v>1850</v>
      </c>
      <c r="FH112" s="185" t="s">
        <v>17</v>
      </c>
      <c r="FI112" s="182">
        <v>44139</v>
      </c>
      <c r="FJ112" s="191" t="s">
        <v>1885</v>
      </c>
      <c r="FK112" s="192" t="s">
        <v>17</v>
      </c>
      <c r="FL112" s="192" t="s">
        <v>17</v>
      </c>
      <c r="FM112" s="192" t="s">
        <v>17</v>
      </c>
      <c r="FN112" s="192" t="s">
        <v>17</v>
      </c>
      <c r="FO112" s="192" t="s">
        <v>17</v>
      </c>
      <c r="FP112" s="189" t="s">
        <v>17</v>
      </c>
      <c r="FQ112" s="190">
        <v>44139</v>
      </c>
      <c r="FR112" s="191" t="s">
        <v>1886</v>
      </c>
      <c r="FS112" s="185" t="s">
        <v>17</v>
      </c>
      <c r="FT112" s="185" t="s">
        <v>17</v>
      </c>
      <c r="FU112" s="185" t="s">
        <v>17</v>
      </c>
      <c r="FV112" s="185" t="s">
        <v>17</v>
      </c>
      <c r="FW112" s="185" t="s">
        <v>17</v>
      </c>
      <c r="FX112" s="185" t="s">
        <v>17</v>
      </c>
      <c r="FY112" s="182">
        <v>44139</v>
      </c>
      <c r="FZ112" s="192" t="s">
        <v>4114</v>
      </c>
      <c r="GA112" s="192">
        <v>1</v>
      </c>
      <c r="GB112" s="192" t="s">
        <v>2484</v>
      </c>
      <c r="GC112" s="192" t="s">
        <v>25</v>
      </c>
      <c r="GD112" s="192">
        <v>2</v>
      </c>
      <c r="GE112" s="192" t="s">
        <v>17</v>
      </c>
      <c r="GF112" s="192" t="s">
        <v>17</v>
      </c>
      <c r="GG112" s="193">
        <v>44500</v>
      </c>
      <c r="GH112" s="191" t="s">
        <v>4120</v>
      </c>
      <c r="GI112" s="185">
        <v>0</v>
      </c>
      <c r="GJ112" s="185" t="s">
        <v>2484</v>
      </c>
      <c r="GK112" s="185" t="s">
        <v>25</v>
      </c>
      <c r="GL112" s="185">
        <v>2</v>
      </c>
      <c r="GM112" s="185" t="s">
        <v>17</v>
      </c>
      <c r="GN112" s="185" t="s">
        <v>17</v>
      </c>
      <c r="GO112" s="182">
        <v>44500</v>
      </c>
      <c r="GP112" s="192" t="s">
        <v>4115</v>
      </c>
      <c r="GQ112" s="192">
        <v>1</v>
      </c>
      <c r="GR112" s="192" t="s">
        <v>2484</v>
      </c>
      <c r="GS112" s="192" t="s">
        <v>25</v>
      </c>
      <c r="GT112" s="192">
        <v>2</v>
      </c>
      <c r="GU112" s="192" t="s">
        <v>17</v>
      </c>
      <c r="GV112" s="192" t="s">
        <v>17</v>
      </c>
      <c r="GW112" s="193">
        <v>44500</v>
      </c>
      <c r="GX112" s="191" t="s">
        <v>4121</v>
      </c>
      <c r="GY112" s="185">
        <v>0</v>
      </c>
      <c r="GZ112" s="185" t="s">
        <v>2484</v>
      </c>
      <c r="HA112" s="185" t="s">
        <v>25</v>
      </c>
      <c r="HB112" s="185">
        <v>2</v>
      </c>
      <c r="HC112" s="185" t="s">
        <v>17</v>
      </c>
      <c r="HD112" s="185" t="s">
        <v>17</v>
      </c>
      <c r="HE112" s="182">
        <v>44500</v>
      </c>
      <c r="HF112" s="192" t="s">
        <v>4113</v>
      </c>
      <c r="HG112" s="192">
        <v>0</v>
      </c>
      <c r="HH112" s="192" t="s">
        <v>2484</v>
      </c>
      <c r="HI112" s="192" t="s">
        <v>25</v>
      </c>
      <c r="HJ112" s="192">
        <v>2</v>
      </c>
      <c r="HK112" s="192" t="s">
        <v>17</v>
      </c>
      <c r="HL112" s="192" t="s">
        <v>17</v>
      </c>
      <c r="HM112" s="193">
        <v>44500</v>
      </c>
      <c r="HN112" s="191" t="s">
        <v>4119</v>
      </c>
      <c r="HO112" s="185">
        <v>0</v>
      </c>
      <c r="HP112" s="185" t="s">
        <v>2484</v>
      </c>
      <c r="HQ112" s="185" t="s">
        <v>25</v>
      </c>
      <c r="HR112" s="185">
        <v>2</v>
      </c>
      <c r="HS112" s="185" t="s">
        <v>17</v>
      </c>
      <c r="HT112" s="185" t="s">
        <v>17</v>
      </c>
      <c r="HU112" s="182">
        <v>44500</v>
      </c>
      <c r="HV112" s="192" t="s">
        <v>4116</v>
      </c>
      <c r="HW112" s="192">
        <v>1</v>
      </c>
      <c r="HX112" s="192" t="s">
        <v>2484</v>
      </c>
      <c r="HY112" s="192" t="s">
        <v>25</v>
      </c>
      <c r="HZ112" s="192">
        <v>2</v>
      </c>
      <c r="IA112" s="192" t="s">
        <v>17</v>
      </c>
      <c r="IB112" s="192" t="s">
        <v>17</v>
      </c>
      <c r="IC112" s="193">
        <v>44500</v>
      </c>
      <c r="ID112" s="191" t="s">
        <v>4118</v>
      </c>
      <c r="IE112" s="185">
        <v>2</v>
      </c>
      <c r="IF112" s="185" t="s">
        <v>2484</v>
      </c>
      <c r="IG112" s="185" t="s">
        <v>25</v>
      </c>
      <c r="IH112" s="185">
        <v>2</v>
      </c>
      <c r="II112" s="185" t="s">
        <v>17</v>
      </c>
      <c r="IJ112" s="185" t="s">
        <v>17</v>
      </c>
      <c r="IK112" s="182">
        <v>44500</v>
      </c>
      <c r="IL112" s="192" t="s">
        <v>4117</v>
      </c>
      <c r="IM112" s="192">
        <v>1</v>
      </c>
      <c r="IN112" s="192" t="s">
        <v>2484</v>
      </c>
      <c r="IO112" s="192" t="s">
        <v>25</v>
      </c>
      <c r="IP112" s="192">
        <v>2</v>
      </c>
      <c r="IQ112" s="192" t="s">
        <v>17</v>
      </c>
      <c r="IR112" s="192" t="s">
        <v>17</v>
      </c>
      <c r="IS112" s="193">
        <v>44500</v>
      </c>
    </row>
    <row r="113" spans="1:253" s="187" customFormat="1" ht="13" customHeight="1" x14ac:dyDescent="0.25">
      <c r="A113" s="187" t="s">
        <v>5508</v>
      </c>
      <c r="B113" s="187" t="s">
        <v>8787</v>
      </c>
      <c r="C113" s="187" t="s">
        <v>5509</v>
      </c>
      <c r="D113" s="187" t="s">
        <v>5510</v>
      </c>
      <c r="E113" s="187" t="s">
        <v>8830</v>
      </c>
      <c r="F113" s="187" t="s">
        <v>5976</v>
      </c>
      <c r="G113" s="180">
        <v>93552000</v>
      </c>
      <c r="H113" s="181" t="s">
        <v>5973</v>
      </c>
      <c r="I113" s="181" t="s">
        <v>25</v>
      </c>
      <c r="J113" s="181">
        <v>2</v>
      </c>
      <c r="K113" s="181" t="s">
        <v>5975</v>
      </c>
      <c r="L113" s="181" t="s">
        <v>5974</v>
      </c>
      <c r="M113" s="182">
        <v>44648</v>
      </c>
      <c r="N113" s="191" t="s">
        <v>5980</v>
      </c>
      <c r="O113" s="183">
        <v>1764770</v>
      </c>
      <c r="P113" s="183" t="s">
        <v>5977</v>
      </c>
      <c r="Q113" s="183" t="s">
        <v>25</v>
      </c>
      <c r="R113" s="183">
        <v>2</v>
      </c>
      <c r="S113" s="183" t="s">
        <v>5979</v>
      </c>
      <c r="T113" s="183" t="s">
        <v>5978</v>
      </c>
      <c r="U113" s="184">
        <v>44648</v>
      </c>
      <c r="V113" s="191" t="s">
        <v>5983</v>
      </c>
      <c r="W113" s="181">
        <v>95081000</v>
      </c>
      <c r="X113" s="181" t="s">
        <v>5981</v>
      </c>
      <c r="Y113" s="181" t="s">
        <v>25</v>
      </c>
      <c r="Z113" s="181">
        <v>2</v>
      </c>
      <c r="AA113" s="181" t="s">
        <v>4270</v>
      </c>
      <c r="AB113" s="181" t="s">
        <v>5982</v>
      </c>
      <c r="AC113" s="182">
        <v>44648</v>
      </c>
      <c r="AD113" s="191" t="s">
        <v>5986</v>
      </c>
      <c r="AE113" s="189">
        <v>37823000</v>
      </c>
      <c r="AF113" s="189" t="s">
        <v>5984</v>
      </c>
      <c r="AG113" s="189" t="s">
        <v>25</v>
      </c>
      <c r="AH113" s="189">
        <v>2</v>
      </c>
      <c r="AI113" s="189" t="s">
        <v>4272</v>
      </c>
      <c r="AJ113" s="189" t="s">
        <v>5985</v>
      </c>
      <c r="AK113" s="190">
        <v>44648</v>
      </c>
      <c r="AL113" s="191" t="s">
        <v>5990</v>
      </c>
      <c r="AM113" s="181">
        <v>846000</v>
      </c>
      <c r="AN113" s="181" t="s">
        <v>5987</v>
      </c>
      <c r="AO113" s="181" t="s">
        <v>25</v>
      </c>
      <c r="AP113" s="181">
        <v>2</v>
      </c>
      <c r="AQ113" s="181" t="s">
        <v>5989</v>
      </c>
      <c r="AR113" s="181" t="s">
        <v>5988</v>
      </c>
      <c r="AS113" s="182">
        <v>44648</v>
      </c>
      <c r="AT113" s="192" t="s">
        <v>5512</v>
      </c>
      <c r="AU113" s="189" t="s">
        <v>17</v>
      </c>
      <c r="AV113" s="189" t="s">
        <v>17</v>
      </c>
      <c r="AW113" s="189">
        <v>0</v>
      </c>
      <c r="AX113" s="189">
        <v>0</v>
      </c>
      <c r="AY113" s="189" t="s">
        <v>17</v>
      </c>
      <c r="AZ113" s="189" t="s">
        <v>17</v>
      </c>
      <c r="BA113" s="190">
        <v>44622</v>
      </c>
      <c r="BB113" s="191" t="s">
        <v>5511</v>
      </c>
      <c r="BC113" s="181" t="s">
        <v>17</v>
      </c>
      <c r="BD113" s="181" t="s">
        <v>17</v>
      </c>
      <c r="BE113" s="181">
        <v>0</v>
      </c>
      <c r="BF113" s="181">
        <v>0</v>
      </c>
      <c r="BG113" s="181" t="s">
        <v>17</v>
      </c>
      <c r="BH113" s="181" t="s">
        <v>17</v>
      </c>
      <c r="BI113" s="182">
        <v>44622</v>
      </c>
      <c r="BJ113" s="192" t="s">
        <v>5994</v>
      </c>
      <c r="BK113" s="192">
        <v>0</v>
      </c>
      <c r="BL113" s="192" t="s">
        <v>5991</v>
      </c>
      <c r="BM113" s="192" t="s">
        <v>25</v>
      </c>
      <c r="BN113" s="192">
        <v>2</v>
      </c>
      <c r="BO113" s="192" t="s">
        <v>5993</v>
      </c>
      <c r="BP113" s="189" t="s">
        <v>5992</v>
      </c>
      <c r="BQ113" s="193">
        <v>44648</v>
      </c>
      <c r="BR113" s="191" t="s">
        <v>5513</v>
      </c>
      <c r="BS113" s="185" t="s">
        <v>17</v>
      </c>
      <c r="BT113" s="185" t="s">
        <v>17</v>
      </c>
      <c r="BU113" s="185" t="s">
        <v>22</v>
      </c>
      <c r="BV113" s="185">
        <v>3</v>
      </c>
      <c r="BW113" s="185" t="s">
        <v>17</v>
      </c>
      <c r="BX113" s="185" t="s">
        <v>17</v>
      </c>
      <c r="BY113" s="182">
        <v>44622</v>
      </c>
      <c r="BZ113" s="192" t="s">
        <v>5514</v>
      </c>
      <c r="CA113" s="192" t="s">
        <v>17</v>
      </c>
      <c r="CB113" s="192" t="s">
        <v>17</v>
      </c>
      <c r="CC113" s="192" t="s">
        <v>22</v>
      </c>
      <c r="CD113" s="192">
        <v>3</v>
      </c>
      <c r="CE113" s="192" t="s">
        <v>17</v>
      </c>
      <c r="CF113" s="192" t="s">
        <v>17</v>
      </c>
      <c r="CG113" s="193">
        <v>44622</v>
      </c>
      <c r="CH113" s="191" t="s">
        <v>9204</v>
      </c>
      <c r="CI113" s="192" t="e">
        <v>#N/A</v>
      </c>
      <c r="CJ113" s="192" t="e">
        <v>#N/A</v>
      </c>
      <c r="CK113" s="192" t="e">
        <v>#N/A</v>
      </c>
      <c r="CL113" s="192" t="e">
        <v>#N/A</v>
      </c>
      <c r="CM113" s="192" t="e">
        <v>#N/A</v>
      </c>
      <c r="CN113" s="192" t="e">
        <v>#N/A</v>
      </c>
      <c r="CO113" s="194" t="e">
        <v>#N/A</v>
      </c>
      <c r="CP113" s="192" t="s">
        <v>5516</v>
      </c>
      <c r="CQ113" s="185" t="s">
        <v>17</v>
      </c>
      <c r="CR113" s="185" t="s">
        <v>17</v>
      </c>
      <c r="CS113" s="185" t="s">
        <v>22</v>
      </c>
      <c r="CT113" s="185">
        <v>3</v>
      </c>
      <c r="CU113" s="185" t="s">
        <v>17</v>
      </c>
      <c r="CV113" s="185" t="s">
        <v>17</v>
      </c>
      <c r="CW113" s="182">
        <v>44622</v>
      </c>
      <c r="CX113" s="192" t="s">
        <v>6001</v>
      </c>
      <c r="CY113" s="189">
        <v>7775000</v>
      </c>
      <c r="CZ113" s="189" t="s">
        <v>6010</v>
      </c>
      <c r="DA113" s="189" t="s">
        <v>25</v>
      </c>
      <c r="DB113" s="189">
        <v>2</v>
      </c>
      <c r="DC113" s="189" t="s">
        <v>6012</v>
      </c>
      <c r="DD113" s="189" t="s">
        <v>6011</v>
      </c>
      <c r="DE113" s="195">
        <v>44648</v>
      </c>
      <c r="DF113" s="191" t="s">
        <v>6005</v>
      </c>
      <c r="DG113" s="181">
        <v>57258000</v>
      </c>
      <c r="DH113" s="185" t="s">
        <v>6002</v>
      </c>
      <c r="DI113" s="185" t="s">
        <v>25</v>
      </c>
      <c r="DJ113" s="185">
        <v>2</v>
      </c>
      <c r="DK113" s="185" t="s">
        <v>6004</v>
      </c>
      <c r="DL113" s="185" t="s">
        <v>6003</v>
      </c>
      <c r="DM113" s="182">
        <v>44648</v>
      </c>
      <c r="DN113" s="192" t="s">
        <v>6009</v>
      </c>
      <c r="DO113" s="189">
        <v>30048000</v>
      </c>
      <c r="DP113" s="192" t="s">
        <v>6006</v>
      </c>
      <c r="DQ113" s="192" t="s">
        <v>25</v>
      </c>
      <c r="DR113" s="192">
        <v>2</v>
      </c>
      <c r="DS113" s="192" t="s">
        <v>6008</v>
      </c>
      <c r="DT113" s="192" t="s">
        <v>6007</v>
      </c>
      <c r="DU113" s="193">
        <v>44648</v>
      </c>
      <c r="DV113" s="191" t="s">
        <v>6013</v>
      </c>
      <c r="DW113" s="181">
        <v>6591000</v>
      </c>
      <c r="DX113" s="185" t="s">
        <v>6010</v>
      </c>
      <c r="DY113" s="185" t="s">
        <v>25</v>
      </c>
      <c r="DZ113" s="185">
        <v>2</v>
      </c>
      <c r="EA113" s="185" t="s">
        <v>6012</v>
      </c>
      <c r="EB113" s="185" t="s">
        <v>6011</v>
      </c>
      <c r="EC113" s="182">
        <v>44648</v>
      </c>
      <c r="ED113" s="192" t="s">
        <v>6017</v>
      </c>
      <c r="EE113" s="189">
        <v>1184000</v>
      </c>
      <c r="EF113" s="192" t="s">
        <v>6014</v>
      </c>
      <c r="EG113" s="192" t="s">
        <v>25</v>
      </c>
      <c r="EH113" s="192">
        <v>2</v>
      </c>
      <c r="EI113" s="192" t="s">
        <v>6016</v>
      </c>
      <c r="EJ113" s="192" t="s">
        <v>6015</v>
      </c>
      <c r="EK113" s="193">
        <v>44648</v>
      </c>
      <c r="EL113" s="191" t="s">
        <v>5520</v>
      </c>
      <c r="EM113" s="181">
        <v>0</v>
      </c>
      <c r="EN113" s="185" t="s">
        <v>5517</v>
      </c>
      <c r="EO113" s="185" t="s">
        <v>25</v>
      </c>
      <c r="EP113" s="185">
        <v>2</v>
      </c>
      <c r="EQ113" s="185" t="s">
        <v>5519</v>
      </c>
      <c r="ER113" s="185" t="s">
        <v>5518</v>
      </c>
      <c r="ES113" s="182">
        <v>44622</v>
      </c>
      <c r="ET113" s="192" t="s">
        <v>5998</v>
      </c>
      <c r="EU113" s="192">
        <v>7727</v>
      </c>
      <c r="EV113" s="192" t="s">
        <v>5995</v>
      </c>
      <c r="EW113" s="192" t="s">
        <v>25</v>
      </c>
      <c r="EX113" s="192">
        <v>2</v>
      </c>
      <c r="EY113" s="192" t="s">
        <v>5997</v>
      </c>
      <c r="EZ113" s="192" t="s">
        <v>5996</v>
      </c>
      <c r="FA113" s="193">
        <v>44648</v>
      </c>
      <c r="FB113" s="191" t="s">
        <v>5521</v>
      </c>
      <c r="FC113" s="185">
        <v>5</v>
      </c>
      <c r="FD113" s="185" t="s">
        <v>17</v>
      </c>
      <c r="FE113" s="185" t="s">
        <v>25</v>
      </c>
      <c r="FF113" s="185">
        <v>2</v>
      </c>
      <c r="FG113" s="185" t="s">
        <v>84</v>
      </c>
      <c r="FH113" s="185" t="s">
        <v>17</v>
      </c>
      <c r="FI113" s="182">
        <v>44622</v>
      </c>
      <c r="FJ113" s="191" t="s">
        <v>5522</v>
      </c>
      <c r="FK113" s="192" t="s">
        <v>17</v>
      </c>
      <c r="FL113" s="192" t="s">
        <v>17</v>
      </c>
      <c r="FM113" s="192" t="s">
        <v>22</v>
      </c>
      <c r="FN113" s="192">
        <v>3</v>
      </c>
      <c r="FO113" s="192" t="s">
        <v>17</v>
      </c>
      <c r="FP113" s="189" t="s">
        <v>17</v>
      </c>
      <c r="FQ113" s="190">
        <v>44622</v>
      </c>
      <c r="FR113" s="191" t="s">
        <v>5523</v>
      </c>
      <c r="FS113" s="185" t="s">
        <v>17</v>
      </c>
      <c r="FT113" s="185" t="s">
        <v>17</v>
      </c>
      <c r="FU113" s="185" t="s">
        <v>22</v>
      </c>
      <c r="FV113" s="185">
        <v>3</v>
      </c>
      <c r="FW113" s="185" t="s">
        <v>17</v>
      </c>
      <c r="FX113" s="185" t="s">
        <v>17</v>
      </c>
      <c r="FY113" s="182">
        <v>44622</v>
      </c>
      <c r="FZ113" s="192" t="s">
        <v>5540</v>
      </c>
      <c r="GA113" s="192">
        <v>2</v>
      </c>
      <c r="GB113" s="192" t="s">
        <v>2484</v>
      </c>
      <c r="GC113" s="192" t="s">
        <v>25</v>
      </c>
      <c r="GD113" s="192">
        <v>2</v>
      </c>
      <c r="GE113" s="192" t="s">
        <v>17</v>
      </c>
      <c r="GF113" s="192" t="s">
        <v>17</v>
      </c>
      <c r="GG113" s="193">
        <v>44622</v>
      </c>
      <c r="GH113" s="191" t="s">
        <v>5546</v>
      </c>
      <c r="GI113" s="185">
        <v>3</v>
      </c>
      <c r="GJ113" s="185" t="s">
        <v>2484</v>
      </c>
      <c r="GK113" s="185" t="s">
        <v>25</v>
      </c>
      <c r="GL113" s="185">
        <v>2</v>
      </c>
      <c r="GM113" s="185" t="s">
        <v>17</v>
      </c>
      <c r="GN113" s="185" t="s">
        <v>17</v>
      </c>
      <c r="GO113" s="182">
        <v>44622</v>
      </c>
      <c r="GP113" s="192" t="s">
        <v>5541</v>
      </c>
      <c r="GQ113" s="192">
        <v>3</v>
      </c>
      <c r="GR113" s="192" t="s">
        <v>2484</v>
      </c>
      <c r="GS113" s="192" t="s">
        <v>25</v>
      </c>
      <c r="GT113" s="192">
        <v>2</v>
      </c>
      <c r="GU113" s="192" t="s">
        <v>17</v>
      </c>
      <c r="GV113" s="192" t="s">
        <v>17</v>
      </c>
      <c r="GW113" s="193">
        <v>44622</v>
      </c>
      <c r="GX113" s="191" t="s">
        <v>5547</v>
      </c>
      <c r="GY113" s="185">
        <v>3</v>
      </c>
      <c r="GZ113" s="185" t="s">
        <v>2484</v>
      </c>
      <c r="HA113" s="185" t="s">
        <v>25</v>
      </c>
      <c r="HB113" s="185">
        <v>2</v>
      </c>
      <c r="HC113" s="185" t="s">
        <v>17</v>
      </c>
      <c r="HD113" s="185" t="s">
        <v>17</v>
      </c>
      <c r="HE113" s="182">
        <v>44622</v>
      </c>
      <c r="HF113" s="192" t="s">
        <v>5539</v>
      </c>
      <c r="HG113" s="192">
        <v>0</v>
      </c>
      <c r="HH113" s="192" t="s">
        <v>2484</v>
      </c>
      <c r="HI113" s="192" t="s">
        <v>25</v>
      </c>
      <c r="HJ113" s="192">
        <v>2</v>
      </c>
      <c r="HK113" s="192" t="s">
        <v>17</v>
      </c>
      <c r="HL113" s="192" t="s">
        <v>17</v>
      </c>
      <c r="HM113" s="193">
        <v>44622</v>
      </c>
      <c r="HN113" s="191" t="s">
        <v>5545</v>
      </c>
      <c r="HO113" s="185">
        <v>3</v>
      </c>
      <c r="HP113" s="185" t="s">
        <v>2484</v>
      </c>
      <c r="HQ113" s="185" t="s">
        <v>25</v>
      </c>
      <c r="HR113" s="185">
        <v>2</v>
      </c>
      <c r="HS113" s="185" t="s">
        <v>17</v>
      </c>
      <c r="HT113" s="185" t="s">
        <v>17</v>
      </c>
      <c r="HU113" s="182">
        <v>44622</v>
      </c>
      <c r="HV113" s="192" t="s">
        <v>5542</v>
      </c>
      <c r="HW113" s="192">
        <v>3</v>
      </c>
      <c r="HX113" s="192" t="s">
        <v>2484</v>
      </c>
      <c r="HY113" s="192" t="s">
        <v>25</v>
      </c>
      <c r="HZ113" s="192">
        <v>2</v>
      </c>
      <c r="IA113" s="192" t="s">
        <v>17</v>
      </c>
      <c r="IB113" s="192" t="s">
        <v>17</v>
      </c>
      <c r="IC113" s="193">
        <v>44622</v>
      </c>
      <c r="ID113" s="191" t="s">
        <v>5544</v>
      </c>
      <c r="IE113" s="185">
        <v>3</v>
      </c>
      <c r="IF113" s="185" t="s">
        <v>2484</v>
      </c>
      <c r="IG113" s="185" t="s">
        <v>25</v>
      </c>
      <c r="IH113" s="185">
        <v>2</v>
      </c>
      <c r="II113" s="185" t="s">
        <v>17</v>
      </c>
      <c r="IJ113" s="185" t="s">
        <v>17</v>
      </c>
      <c r="IK113" s="182">
        <v>44622</v>
      </c>
      <c r="IL113" s="192" t="s">
        <v>5543</v>
      </c>
      <c r="IM113" s="192">
        <v>3</v>
      </c>
      <c r="IN113" s="192" t="s">
        <v>2484</v>
      </c>
      <c r="IO113" s="192" t="s">
        <v>25</v>
      </c>
      <c r="IP113" s="192">
        <v>2</v>
      </c>
      <c r="IQ113" s="192" t="s">
        <v>17</v>
      </c>
      <c r="IR113" s="192" t="s">
        <v>17</v>
      </c>
      <c r="IS113" s="193">
        <v>44622</v>
      </c>
    </row>
    <row r="114" spans="1:253" s="187" customFormat="1" ht="13" customHeight="1" x14ac:dyDescent="0.25">
      <c r="A114" s="187" t="s">
        <v>5594</v>
      </c>
      <c r="B114" s="187" t="s">
        <v>8521</v>
      </c>
      <c r="C114" s="187" t="s">
        <v>5595</v>
      </c>
      <c r="D114" s="187" t="s">
        <v>5596</v>
      </c>
      <c r="E114" s="187" t="s">
        <v>8169</v>
      </c>
      <c r="F114" s="187" t="s">
        <v>5599</v>
      </c>
      <c r="G114" s="180">
        <v>19286000</v>
      </c>
      <c r="H114" s="181" t="s">
        <v>2820</v>
      </c>
      <c r="I114" s="181" t="s">
        <v>50</v>
      </c>
      <c r="J114" s="181">
        <v>1</v>
      </c>
      <c r="K114" s="181" t="s">
        <v>5598</v>
      </c>
      <c r="L114" s="181" t="s">
        <v>5597</v>
      </c>
      <c r="M114" s="182">
        <v>44630</v>
      </c>
      <c r="N114" s="191" t="s">
        <v>5603</v>
      </c>
      <c r="O114" s="183">
        <v>15700</v>
      </c>
      <c r="P114" s="183" t="s">
        <v>5600</v>
      </c>
      <c r="Q114" s="183" t="s">
        <v>25</v>
      </c>
      <c r="R114" s="183">
        <v>2</v>
      </c>
      <c r="S114" s="183" t="s">
        <v>5602</v>
      </c>
      <c r="T114" s="183" t="s">
        <v>5601</v>
      </c>
      <c r="U114" s="184">
        <v>44630</v>
      </c>
      <c r="V114" s="191" t="s">
        <v>5607</v>
      </c>
      <c r="W114" s="181">
        <v>5135000</v>
      </c>
      <c r="X114" s="181" t="s">
        <v>5604</v>
      </c>
      <c r="Y114" s="181" t="s">
        <v>25</v>
      </c>
      <c r="Z114" s="181">
        <v>2</v>
      </c>
      <c r="AA114" s="181" t="s">
        <v>5606</v>
      </c>
      <c r="AB114" s="181" t="s">
        <v>5605</v>
      </c>
      <c r="AC114" s="182">
        <v>44630</v>
      </c>
      <c r="AD114" s="191" t="s">
        <v>5611</v>
      </c>
      <c r="AE114" s="189">
        <v>85000</v>
      </c>
      <c r="AF114" s="189" t="s">
        <v>5608</v>
      </c>
      <c r="AG114" s="189" t="s">
        <v>25</v>
      </c>
      <c r="AH114" s="189">
        <v>2</v>
      </c>
      <c r="AI114" s="189" t="s">
        <v>5610</v>
      </c>
      <c r="AJ114" s="189" t="s">
        <v>5609</v>
      </c>
      <c r="AK114" s="190">
        <v>44630</v>
      </c>
      <c r="AL114" s="191" t="s">
        <v>5613</v>
      </c>
      <c r="AM114" s="181">
        <v>85000</v>
      </c>
      <c r="AN114" s="181" t="s">
        <v>5608</v>
      </c>
      <c r="AO114" s="181" t="s">
        <v>25</v>
      </c>
      <c r="AP114" s="181">
        <v>2</v>
      </c>
      <c r="AQ114" s="181" t="s">
        <v>5612</v>
      </c>
      <c r="AR114" s="181" t="s">
        <v>5609</v>
      </c>
      <c r="AS114" s="182">
        <v>44630</v>
      </c>
      <c r="AT114" s="192" t="s">
        <v>9205</v>
      </c>
      <c r="AU114" s="189" t="e">
        <v>#N/A</v>
      </c>
      <c r="AV114" s="189" t="e">
        <v>#N/A</v>
      </c>
      <c r="AW114" s="189" t="e">
        <v>#N/A</v>
      </c>
      <c r="AX114" s="189" t="e">
        <v>#N/A</v>
      </c>
      <c r="AY114" s="189" t="e">
        <v>#N/A</v>
      </c>
      <c r="AZ114" s="189" t="e">
        <v>#N/A</v>
      </c>
      <c r="BA114" s="190" t="e">
        <v>#N/A</v>
      </c>
      <c r="BB114" s="191" t="s">
        <v>9206</v>
      </c>
      <c r="BC114" s="181" t="e">
        <v>#N/A</v>
      </c>
      <c r="BD114" s="181" t="e">
        <v>#N/A</v>
      </c>
      <c r="BE114" s="181" t="e">
        <v>#N/A</v>
      </c>
      <c r="BF114" s="181" t="e">
        <v>#N/A</v>
      </c>
      <c r="BG114" s="181" t="e">
        <v>#N/A</v>
      </c>
      <c r="BH114" s="181" t="e">
        <v>#N/A</v>
      </c>
      <c r="BI114" s="182" t="e">
        <v>#N/A</v>
      </c>
      <c r="BJ114" s="192" t="s">
        <v>5615</v>
      </c>
      <c r="BK114" s="192">
        <v>0</v>
      </c>
      <c r="BL114" s="192" t="s">
        <v>5567</v>
      </c>
      <c r="BM114" s="192" t="s">
        <v>25</v>
      </c>
      <c r="BN114" s="192">
        <v>2</v>
      </c>
      <c r="BO114" s="192" t="s">
        <v>5614</v>
      </c>
      <c r="BP114" s="189" t="s">
        <v>1773</v>
      </c>
      <c r="BQ114" s="193">
        <v>44630</v>
      </c>
      <c r="BR114" s="191" t="s">
        <v>9207</v>
      </c>
      <c r="BS114" s="185" t="e">
        <v>#N/A</v>
      </c>
      <c r="BT114" s="185" t="e">
        <v>#N/A</v>
      </c>
      <c r="BU114" s="185" t="e">
        <v>#N/A</v>
      </c>
      <c r="BV114" s="185" t="e">
        <v>#N/A</v>
      </c>
      <c r="BW114" s="185" t="e">
        <v>#N/A</v>
      </c>
      <c r="BX114" s="185" t="e">
        <v>#N/A</v>
      </c>
      <c r="BY114" s="182" t="e">
        <v>#N/A</v>
      </c>
      <c r="BZ114" s="192" t="s">
        <v>9208</v>
      </c>
      <c r="CA114" s="192" t="e">
        <v>#N/A</v>
      </c>
      <c r="CB114" s="192" t="e">
        <v>#N/A</v>
      </c>
      <c r="CC114" s="192" t="e">
        <v>#N/A</v>
      </c>
      <c r="CD114" s="192" t="e">
        <v>#N/A</v>
      </c>
      <c r="CE114" s="192" t="e">
        <v>#N/A</v>
      </c>
      <c r="CF114" s="192" t="e">
        <v>#N/A</v>
      </c>
      <c r="CG114" s="193" t="e">
        <v>#N/A</v>
      </c>
      <c r="CH114" s="191" t="s">
        <v>9209</v>
      </c>
      <c r="CI114" s="192" t="e">
        <v>#N/A</v>
      </c>
      <c r="CJ114" s="192" t="e">
        <v>#N/A</v>
      </c>
      <c r="CK114" s="192" t="e">
        <v>#N/A</v>
      </c>
      <c r="CL114" s="192" t="e">
        <v>#N/A</v>
      </c>
      <c r="CM114" s="192" t="e">
        <v>#N/A</v>
      </c>
      <c r="CN114" s="192" t="e">
        <v>#N/A</v>
      </c>
      <c r="CO114" s="194" t="e">
        <v>#N/A</v>
      </c>
      <c r="CP114" s="192" t="s">
        <v>9210</v>
      </c>
      <c r="CQ114" s="185" t="e">
        <v>#N/A</v>
      </c>
      <c r="CR114" s="185" t="e">
        <v>#N/A</v>
      </c>
      <c r="CS114" s="185" t="e">
        <v>#N/A</v>
      </c>
      <c r="CT114" s="185" t="e">
        <v>#N/A</v>
      </c>
      <c r="CU114" s="185" t="e">
        <v>#N/A</v>
      </c>
      <c r="CV114" s="185" t="e">
        <v>#N/A</v>
      </c>
      <c r="CW114" s="182" t="e">
        <v>#N/A</v>
      </c>
      <c r="CX114" s="192" t="s">
        <v>5617</v>
      </c>
      <c r="CY114" s="189">
        <v>0</v>
      </c>
      <c r="CZ114" s="189" t="s">
        <v>5604</v>
      </c>
      <c r="DA114" s="189" t="s">
        <v>25</v>
      </c>
      <c r="DB114" s="189">
        <v>2</v>
      </c>
      <c r="DC114" s="189" t="s">
        <v>5616</v>
      </c>
      <c r="DD114" s="189" t="s">
        <v>5605</v>
      </c>
      <c r="DE114" s="195">
        <v>44630</v>
      </c>
      <c r="DF114" s="191" t="s">
        <v>5618</v>
      </c>
      <c r="DG114" s="181">
        <v>5049000</v>
      </c>
      <c r="DH114" s="185" t="s">
        <v>5604</v>
      </c>
      <c r="DI114" s="185" t="s">
        <v>25</v>
      </c>
      <c r="DJ114" s="185">
        <v>2</v>
      </c>
      <c r="DK114" s="185" t="s">
        <v>5616</v>
      </c>
      <c r="DL114" s="185" t="s">
        <v>5605</v>
      </c>
      <c r="DM114" s="182">
        <v>44630</v>
      </c>
      <c r="DN114" s="192" t="s">
        <v>5619</v>
      </c>
      <c r="DO114" s="189">
        <v>85000</v>
      </c>
      <c r="DP114" s="192" t="s">
        <v>5604</v>
      </c>
      <c r="DQ114" s="192" t="s">
        <v>25</v>
      </c>
      <c r="DR114" s="192">
        <v>2</v>
      </c>
      <c r="DS114" s="192" t="s">
        <v>5616</v>
      </c>
      <c r="DT114" s="192" t="s">
        <v>5605</v>
      </c>
      <c r="DU114" s="193">
        <v>44630</v>
      </c>
      <c r="DV114" s="191" t="s">
        <v>5620</v>
      </c>
      <c r="DW114" s="181">
        <v>0</v>
      </c>
      <c r="DX114" s="185" t="s">
        <v>5604</v>
      </c>
      <c r="DY114" s="185" t="s">
        <v>25</v>
      </c>
      <c r="DZ114" s="185">
        <v>2</v>
      </c>
      <c r="EA114" s="185" t="s">
        <v>5616</v>
      </c>
      <c r="EB114" s="185" t="s">
        <v>5605</v>
      </c>
      <c r="EC114" s="182">
        <v>44630</v>
      </c>
      <c r="ED114" s="192" t="s">
        <v>5621</v>
      </c>
      <c r="EE114" s="189">
        <v>0</v>
      </c>
      <c r="EF114" s="192" t="s">
        <v>5604</v>
      </c>
      <c r="EG114" s="192" t="s">
        <v>25</v>
      </c>
      <c r="EH114" s="192">
        <v>2</v>
      </c>
      <c r="EI114" s="192" t="s">
        <v>5616</v>
      </c>
      <c r="EJ114" s="192" t="s">
        <v>5605</v>
      </c>
      <c r="EK114" s="193">
        <v>44630</v>
      </c>
      <c r="EL114" s="191" t="s">
        <v>5622</v>
      </c>
      <c r="EM114" s="181">
        <v>0</v>
      </c>
      <c r="EN114" s="185" t="s">
        <v>5604</v>
      </c>
      <c r="EO114" s="185" t="s">
        <v>25</v>
      </c>
      <c r="EP114" s="185">
        <v>2</v>
      </c>
      <c r="EQ114" s="185" t="s">
        <v>5616</v>
      </c>
      <c r="ER114" s="185" t="s">
        <v>5605</v>
      </c>
      <c r="ES114" s="182">
        <v>44630</v>
      </c>
      <c r="ET114" s="192" t="s">
        <v>5623</v>
      </c>
      <c r="EU114" s="192">
        <v>0</v>
      </c>
      <c r="EV114" s="192" t="s">
        <v>5567</v>
      </c>
      <c r="EW114" s="192" t="s">
        <v>25</v>
      </c>
      <c r="EX114" s="192">
        <v>2</v>
      </c>
      <c r="EY114" s="192" t="s">
        <v>5568</v>
      </c>
      <c r="EZ114" s="192" t="s">
        <v>1773</v>
      </c>
      <c r="FA114" s="193">
        <v>44630</v>
      </c>
      <c r="FB114" s="191" t="s">
        <v>5624</v>
      </c>
      <c r="FC114" s="185">
        <v>2</v>
      </c>
      <c r="FD114" s="185" t="s">
        <v>5604</v>
      </c>
      <c r="FE114" s="185" t="s">
        <v>25</v>
      </c>
      <c r="FF114" s="185">
        <v>2</v>
      </c>
      <c r="FG114" s="185" t="s">
        <v>5579</v>
      </c>
      <c r="FH114" s="185" t="s">
        <v>5605</v>
      </c>
      <c r="FI114" s="182">
        <v>44630</v>
      </c>
      <c r="FJ114" s="191" t="s">
        <v>9211</v>
      </c>
      <c r="FK114" s="192" t="e">
        <v>#N/A</v>
      </c>
      <c r="FL114" s="192" t="e">
        <v>#N/A</v>
      </c>
      <c r="FM114" s="192" t="e">
        <v>#N/A</v>
      </c>
      <c r="FN114" s="192" t="e">
        <v>#N/A</v>
      </c>
      <c r="FO114" s="192" t="e">
        <v>#N/A</v>
      </c>
      <c r="FP114" s="189" t="e">
        <v>#N/A</v>
      </c>
      <c r="FQ114" s="190" t="e">
        <v>#N/A</v>
      </c>
      <c r="FR114" s="191" t="s">
        <v>9212</v>
      </c>
      <c r="FS114" s="185" t="e">
        <v>#N/A</v>
      </c>
      <c r="FT114" s="185" t="e">
        <v>#N/A</v>
      </c>
      <c r="FU114" s="185" t="e">
        <v>#N/A</v>
      </c>
      <c r="FV114" s="185" t="e">
        <v>#N/A</v>
      </c>
      <c r="FW114" s="185" t="e">
        <v>#N/A</v>
      </c>
      <c r="FX114" s="185" t="e">
        <v>#N/A</v>
      </c>
      <c r="FY114" s="182" t="e">
        <v>#N/A</v>
      </c>
      <c r="FZ114" s="192" t="s">
        <v>5626</v>
      </c>
      <c r="GA114" s="192">
        <v>0</v>
      </c>
      <c r="GB114" s="192" t="s">
        <v>2484</v>
      </c>
      <c r="GC114" s="192" t="s">
        <v>25</v>
      </c>
      <c r="GD114" s="192">
        <v>2</v>
      </c>
      <c r="GE114" s="192" t="s">
        <v>17</v>
      </c>
      <c r="GF114" s="192" t="s">
        <v>17</v>
      </c>
      <c r="GG114" s="193">
        <v>44630</v>
      </c>
      <c r="GH114" s="191" t="s">
        <v>5632</v>
      </c>
      <c r="GI114" s="185">
        <v>0</v>
      </c>
      <c r="GJ114" s="185" t="s">
        <v>2484</v>
      </c>
      <c r="GK114" s="185" t="s">
        <v>25</v>
      </c>
      <c r="GL114" s="185">
        <v>2</v>
      </c>
      <c r="GM114" s="185" t="s">
        <v>17</v>
      </c>
      <c r="GN114" s="185" t="s">
        <v>17</v>
      </c>
      <c r="GO114" s="182">
        <v>44630</v>
      </c>
      <c r="GP114" s="192" t="s">
        <v>5627</v>
      </c>
      <c r="GQ114" s="192">
        <v>0</v>
      </c>
      <c r="GR114" s="192" t="s">
        <v>2484</v>
      </c>
      <c r="GS114" s="192" t="s">
        <v>25</v>
      </c>
      <c r="GT114" s="192">
        <v>2</v>
      </c>
      <c r="GU114" s="192" t="s">
        <v>17</v>
      </c>
      <c r="GV114" s="192" t="s">
        <v>17</v>
      </c>
      <c r="GW114" s="193">
        <v>44630</v>
      </c>
      <c r="GX114" s="191" t="s">
        <v>5633</v>
      </c>
      <c r="GY114" s="185">
        <v>0</v>
      </c>
      <c r="GZ114" s="185" t="s">
        <v>2484</v>
      </c>
      <c r="HA114" s="185" t="s">
        <v>25</v>
      </c>
      <c r="HB114" s="185">
        <v>2</v>
      </c>
      <c r="HC114" s="185" t="s">
        <v>17</v>
      </c>
      <c r="HD114" s="185" t="s">
        <v>17</v>
      </c>
      <c r="HE114" s="182">
        <v>44630</v>
      </c>
      <c r="HF114" s="192" t="s">
        <v>5625</v>
      </c>
      <c r="HG114" s="192">
        <v>0</v>
      </c>
      <c r="HH114" s="192" t="s">
        <v>2484</v>
      </c>
      <c r="HI114" s="192" t="s">
        <v>25</v>
      </c>
      <c r="HJ114" s="192">
        <v>2</v>
      </c>
      <c r="HK114" s="192" t="s">
        <v>17</v>
      </c>
      <c r="HL114" s="192" t="s">
        <v>17</v>
      </c>
      <c r="HM114" s="193">
        <v>44630</v>
      </c>
      <c r="HN114" s="191" t="s">
        <v>5631</v>
      </c>
      <c r="HO114" s="185">
        <v>0</v>
      </c>
      <c r="HP114" s="185" t="s">
        <v>2484</v>
      </c>
      <c r="HQ114" s="185" t="s">
        <v>25</v>
      </c>
      <c r="HR114" s="185">
        <v>2</v>
      </c>
      <c r="HS114" s="185" t="s">
        <v>17</v>
      </c>
      <c r="HT114" s="185" t="s">
        <v>17</v>
      </c>
      <c r="HU114" s="182">
        <v>44630</v>
      </c>
      <c r="HV114" s="192" t="s">
        <v>5628</v>
      </c>
      <c r="HW114" s="192">
        <v>0</v>
      </c>
      <c r="HX114" s="192" t="s">
        <v>2484</v>
      </c>
      <c r="HY114" s="192" t="s">
        <v>25</v>
      </c>
      <c r="HZ114" s="192">
        <v>2</v>
      </c>
      <c r="IA114" s="192" t="s">
        <v>17</v>
      </c>
      <c r="IB114" s="192" t="s">
        <v>17</v>
      </c>
      <c r="IC114" s="193">
        <v>44630</v>
      </c>
      <c r="ID114" s="191" t="s">
        <v>5630</v>
      </c>
      <c r="IE114" s="185">
        <v>0</v>
      </c>
      <c r="IF114" s="185" t="s">
        <v>2484</v>
      </c>
      <c r="IG114" s="185" t="s">
        <v>25</v>
      </c>
      <c r="IH114" s="185">
        <v>2</v>
      </c>
      <c r="II114" s="185" t="s">
        <v>17</v>
      </c>
      <c r="IJ114" s="185" t="s">
        <v>17</v>
      </c>
      <c r="IK114" s="182">
        <v>44630</v>
      </c>
      <c r="IL114" s="192" t="s">
        <v>5629</v>
      </c>
      <c r="IM114" s="192">
        <v>0</v>
      </c>
      <c r="IN114" s="192" t="s">
        <v>2484</v>
      </c>
      <c r="IO114" s="192" t="s">
        <v>25</v>
      </c>
      <c r="IP114" s="192">
        <v>2</v>
      </c>
      <c r="IQ114" s="192" t="s">
        <v>17</v>
      </c>
      <c r="IR114" s="192" t="s">
        <v>17</v>
      </c>
      <c r="IS114" s="193">
        <v>44630</v>
      </c>
    </row>
    <row r="115" spans="1:253" s="187" customFormat="1" ht="13" customHeight="1" x14ac:dyDescent="0.25">
      <c r="A115" s="187" t="s">
        <v>608</v>
      </c>
      <c r="B115" s="187" t="s">
        <v>8521</v>
      </c>
      <c r="C115" s="187" t="s">
        <v>609</v>
      </c>
      <c r="D115" s="187" t="s">
        <v>610</v>
      </c>
      <c r="E115" s="187" t="s">
        <v>8172</v>
      </c>
      <c r="F115" s="187" t="s">
        <v>6087</v>
      </c>
      <c r="G115" s="180">
        <v>12952000</v>
      </c>
      <c r="H115" s="181" t="s">
        <v>6084</v>
      </c>
      <c r="I115" s="181" t="s">
        <v>50</v>
      </c>
      <c r="J115" s="181">
        <v>1</v>
      </c>
      <c r="K115" s="181" t="s">
        <v>6086</v>
      </c>
      <c r="L115" s="181" t="s">
        <v>6085</v>
      </c>
      <c r="M115" s="182">
        <v>44650</v>
      </c>
      <c r="N115" s="191" t="s">
        <v>6091</v>
      </c>
      <c r="O115" s="183">
        <v>20524</v>
      </c>
      <c r="P115" s="183" t="s">
        <v>6088</v>
      </c>
      <c r="Q115" s="183" t="s">
        <v>25</v>
      </c>
      <c r="R115" s="183">
        <v>2</v>
      </c>
      <c r="S115" s="183" t="s">
        <v>6090</v>
      </c>
      <c r="T115" s="183" t="s">
        <v>6089</v>
      </c>
      <c r="U115" s="184">
        <v>44650</v>
      </c>
      <c r="V115" s="191" t="s">
        <v>6093</v>
      </c>
      <c r="W115" s="181">
        <v>2369000</v>
      </c>
      <c r="X115" s="181" t="s">
        <v>6088</v>
      </c>
      <c r="Y115" s="181" t="s">
        <v>25</v>
      </c>
      <c r="Z115" s="181">
        <v>2</v>
      </c>
      <c r="AA115" s="181" t="s">
        <v>6092</v>
      </c>
      <c r="AB115" s="181" t="s">
        <v>6089</v>
      </c>
      <c r="AC115" s="182">
        <v>44650</v>
      </c>
      <c r="AD115" s="191" t="s">
        <v>6097</v>
      </c>
      <c r="AE115" s="189">
        <v>127000</v>
      </c>
      <c r="AF115" s="189" t="s">
        <v>6094</v>
      </c>
      <c r="AG115" s="189" t="s">
        <v>25</v>
      </c>
      <c r="AH115" s="189">
        <v>2</v>
      </c>
      <c r="AI115" s="189" t="s">
        <v>6096</v>
      </c>
      <c r="AJ115" s="189" t="s">
        <v>6095</v>
      </c>
      <c r="AK115" s="190">
        <v>44650</v>
      </c>
      <c r="AL115" s="191" t="s">
        <v>6098</v>
      </c>
      <c r="AM115" s="181">
        <v>127000</v>
      </c>
      <c r="AN115" s="181" t="s">
        <v>6094</v>
      </c>
      <c r="AO115" s="181" t="s">
        <v>25</v>
      </c>
      <c r="AP115" s="181">
        <v>2</v>
      </c>
      <c r="AQ115" s="181" t="s">
        <v>6096</v>
      </c>
      <c r="AR115" s="181" t="s">
        <v>6095</v>
      </c>
      <c r="AS115" s="182">
        <v>44650</v>
      </c>
      <c r="AT115" s="192" t="s">
        <v>621</v>
      </c>
      <c r="AU115" s="189" t="s">
        <v>17</v>
      </c>
      <c r="AV115" s="189" t="s">
        <v>616</v>
      </c>
      <c r="AW115" s="189" t="s">
        <v>25</v>
      </c>
      <c r="AX115" s="189">
        <v>2</v>
      </c>
      <c r="AY115" s="189" t="s">
        <v>620</v>
      </c>
      <c r="AZ115" s="189" t="s">
        <v>617</v>
      </c>
      <c r="BA115" s="190">
        <v>43511</v>
      </c>
      <c r="BB115" s="191" t="s">
        <v>619</v>
      </c>
      <c r="BC115" s="181" t="s">
        <v>17</v>
      </c>
      <c r="BD115" s="181" t="s">
        <v>616</v>
      </c>
      <c r="BE115" s="181" t="s">
        <v>25</v>
      </c>
      <c r="BF115" s="181">
        <v>2</v>
      </c>
      <c r="BG115" s="181" t="s">
        <v>618</v>
      </c>
      <c r="BH115" s="181" t="s">
        <v>617</v>
      </c>
      <c r="BI115" s="182">
        <v>43511</v>
      </c>
      <c r="BJ115" s="192" t="s">
        <v>1834</v>
      </c>
      <c r="BK115" s="192" t="s">
        <v>17</v>
      </c>
      <c r="BL115" s="192" t="s">
        <v>17</v>
      </c>
      <c r="BM115" s="192" t="s">
        <v>17</v>
      </c>
      <c r="BN115" s="192" t="s">
        <v>17</v>
      </c>
      <c r="BO115" s="192" t="s">
        <v>1832</v>
      </c>
      <c r="BP115" s="189" t="s">
        <v>17</v>
      </c>
      <c r="BQ115" s="193">
        <v>44134</v>
      </c>
      <c r="BR115" s="191" t="s">
        <v>612</v>
      </c>
      <c r="BS115" s="185">
        <v>0</v>
      </c>
      <c r="BT115" s="185">
        <v>0</v>
      </c>
      <c r="BU115" s="185" t="s">
        <v>25</v>
      </c>
      <c r="BV115" s="185">
        <v>2</v>
      </c>
      <c r="BW115" s="185" t="s">
        <v>611</v>
      </c>
      <c r="BX115" s="185">
        <v>0</v>
      </c>
      <c r="BY115" s="182">
        <v>43511</v>
      </c>
      <c r="BZ115" s="192" t="s">
        <v>613</v>
      </c>
      <c r="CA115" s="192">
        <v>0</v>
      </c>
      <c r="CB115" s="192">
        <v>0</v>
      </c>
      <c r="CC115" s="192" t="s">
        <v>25</v>
      </c>
      <c r="CD115" s="192">
        <v>2</v>
      </c>
      <c r="CE115" s="192" t="s">
        <v>611</v>
      </c>
      <c r="CF115" s="192">
        <v>0</v>
      </c>
      <c r="CG115" s="193">
        <v>43511</v>
      </c>
      <c r="CH115" s="191" t="s">
        <v>9213</v>
      </c>
      <c r="CI115" s="192" t="e">
        <v>#N/A</v>
      </c>
      <c r="CJ115" s="192" t="e">
        <v>#N/A</v>
      </c>
      <c r="CK115" s="192" t="e">
        <v>#N/A</v>
      </c>
      <c r="CL115" s="192" t="e">
        <v>#N/A</v>
      </c>
      <c r="CM115" s="192" t="e">
        <v>#N/A</v>
      </c>
      <c r="CN115" s="192" t="e">
        <v>#N/A</v>
      </c>
      <c r="CO115" s="194" t="e">
        <v>#N/A</v>
      </c>
      <c r="CP115" s="192" t="s">
        <v>615</v>
      </c>
      <c r="CQ115" s="185">
        <v>0</v>
      </c>
      <c r="CR115" s="185">
        <v>0</v>
      </c>
      <c r="CS115" s="185" t="s">
        <v>25</v>
      </c>
      <c r="CT115" s="185">
        <v>2</v>
      </c>
      <c r="CU115" s="185" t="s">
        <v>614</v>
      </c>
      <c r="CV115" s="185">
        <v>0</v>
      </c>
      <c r="CW115" s="182">
        <v>43511</v>
      </c>
      <c r="CX115" s="192" t="s">
        <v>6100</v>
      </c>
      <c r="CY115" s="189">
        <v>127000</v>
      </c>
      <c r="CZ115" s="189" t="s">
        <v>6094</v>
      </c>
      <c r="DA115" s="189" t="s">
        <v>25</v>
      </c>
      <c r="DB115" s="189">
        <v>2</v>
      </c>
      <c r="DC115" s="189" t="s">
        <v>6103</v>
      </c>
      <c r="DD115" s="189" t="s">
        <v>6095</v>
      </c>
      <c r="DE115" s="195">
        <v>44650</v>
      </c>
      <c r="DF115" s="191" t="s">
        <v>6104</v>
      </c>
      <c r="DG115" s="181">
        <v>2242000</v>
      </c>
      <c r="DH115" s="185" t="s">
        <v>6101</v>
      </c>
      <c r="DI115" s="185" t="s">
        <v>25</v>
      </c>
      <c r="DJ115" s="185">
        <v>2</v>
      </c>
      <c r="DK115" s="185" t="s">
        <v>6103</v>
      </c>
      <c r="DL115" s="185" t="s">
        <v>6102</v>
      </c>
      <c r="DM115" s="182">
        <v>44650</v>
      </c>
      <c r="DN115" s="192" t="s">
        <v>6105</v>
      </c>
      <c r="DO115" s="189">
        <v>0</v>
      </c>
      <c r="DP115" s="192" t="s">
        <v>6094</v>
      </c>
      <c r="DQ115" s="192" t="s">
        <v>25</v>
      </c>
      <c r="DR115" s="192">
        <v>2</v>
      </c>
      <c r="DS115" s="192" t="s">
        <v>6103</v>
      </c>
      <c r="DT115" s="192" t="s">
        <v>6095</v>
      </c>
      <c r="DU115" s="193">
        <v>44650</v>
      </c>
      <c r="DV115" s="191" t="s">
        <v>6106</v>
      </c>
      <c r="DW115" s="181">
        <v>127000</v>
      </c>
      <c r="DX115" s="185" t="s">
        <v>6094</v>
      </c>
      <c r="DY115" s="185" t="s">
        <v>25</v>
      </c>
      <c r="DZ115" s="185">
        <v>2</v>
      </c>
      <c r="EA115" s="185" t="s">
        <v>6103</v>
      </c>
      <c r="EB115" s="185" t="s">
        <v>6095</v>
      </c>
      <c r="EC115" s="182">
        <v>44650</v>
      </c>
      <c r="ED115" s="192" t="s">
        <v>6107</v>
      </c>
      <c r="EE115" s="189">
        <v>0</v>
      </c>
      <c r="EF115" s="192" t="s">
        <v>17</v>
      </c>
      <c r="EG115" s="192" t="s">
        <v>22</v>
      </c>
      <c r="EH115" s="192">
        <v>3</v>
      </c>
      <c r="EI115" s="192" t="s">
        <v>6103</v>
      </c>
      <c r="EJ115" s="192" t="s">
        <v>17</v>
      </c>
      <c r="EK115" s="193">
        <v>44650</v>
      </c>
      <c r="EL115" s="191" t="s">
        <v>6108</v>
      </c>
      <c r="EM115" s="181">
        <v>0</v>
      </c>
      <c r="EN115" s="185" t="s">
        <v>17</v>
      </c>
      <c r="EO115" s="185" t="s">
        <v>22</v>
      </c>
      <c r="EP115" s="185">
        <v>3</v>
      </c>
      <c r="EQ115" s="185" t="s">
        <v>6103</v>
      </c>
      <c r="ER115" s="185" t="s">
        <v>17</v>
      </c>
      <c r="ES115" s="182">
        <v>44650</v>
      </c>
      <c r="ET115" s="192" t="s">
        <v>1833</v>
      </c>
      <c r="EU115" s="192" t="s">
        <v>17</v>
      </c>
      <c r="EV115" s="192" t="s">
        <v>17</v>
      </c>
      <c r="EW115" s="192" t="s">
        <v>17</v>
      </c>
      <c r="EX115" s="192" t="s">
        <v>17</v>
      </c>
      <c r="EY115" s="192" t="s">
        <v>1832</v>
      </c>
      <c r="EZ115" s="192" t="s">
        <v>17</v>
      </c>
      <c r="FA115" s="193">
        <v>44134</v>
      </c>
      <c r="FB115" s="191" t="s">
        <v>6110</v>
      </c>
      <c r="FC115" s="185">
        <v>2</v>
      </c>
      <c r="FD115" s="185" t="s">
        <v>17</v>
      </c>
      <c r="FE115" s="185" t="s">
        <v>25</v>
      </c>
      <c r="FF115" s="185">
        <v>2</v>
      </c>
      <c r="FG115" s="185" t="s">
        <v>6109</v>
      </c>
      <c r="FH115" s="185" t="s">
        <v>17</v>
      </c>
      <c r="FI115" s="182">
        <v>44650</v>
      </c>
      <c r="FJ115" s="191" t="s">
        <v>623</v>
      </c>
      <c r="FK115" s="192">
        <v>0</v>
      </c>
      <c r="FL115" s="192">
        <v>0</v>
      </c>
      <c r="FM115" s="192" t="s">
        <v>25</v>
      </c>
      <c r="FN115" s="192">
        <v>2</v>
      </c>
      <c r="FO115" s="192" t="s">
        <v>622</v>
      </c>
      <c r="FP115" s="189">
        <v>0</v>
      </c>
      <c r="FQ115" s="190">
        <v>43511</v>
      </c>
      <c r="FR115" s="191" t="s">
        <v>624</v>
      </c>
      <c r="FS115" s="185">
        <v>0</v>
      </c>
      <c r="FT115" s="185">
        <v>0</v>
      </c>
      <c r="FU115" s="185" t="s">
        <v>25</v>
      </c>
      <c r="FV115" s="185">
        <v>2</v>
      </c>
      <c r="FW115" s="185">
        <v>0</v>
      </c>
      <c r="FX115" s="185">
        <v>0</v>
      </c>
      <c r="FY115" s="182">
        <v>43511</v>
      </c>
      <c r="FZ115" s="192" t="s">
        <v>3961</v>
      </c>
      <c r="GA115" s="192">
        <v>1</v>
      </c>
      <c r="GB115" s="192" t="s">
        <v>2484</v>
      </c>
      <c r="GC115" s="192" t="s">
        <v>25</v>
      </c>
      <c r="GD115" s="192">
        <v>2</v>
      </c>
      <c r="GE115" s="192" t="s">
        <v>17</v>
      </c>
      <c r="GF115" s="192" t="s">
        <v>17</v>
      </c>
      <c r="GG115" s="193">
        <v>44498</v>
      </c>
      <c r="GH115" s="191" t="s">
        <v>3967</v>
      </c>
      <c r="GI115" s="185">
        <v>0</v>
      </c>
      <c r="GJ115" s="185" t="s">
        <v>2484</v>
      </c>
      <c r="GK115" s="185" t="s">
        <v>25</v>
      </c>
      <c r="GL115" s="185">
        <v>2</v>
      </c>
      <c r="GM115" s="185" t="s">
        <v>17</v>
      </c>
      <c r="GN115" s="185" t="s">
        <v>17</v>
      </c>
      <c r="GO115" s="182">
        <v>44498</v>
      </c>
      <c r="GP115" s="192" t="s">
        <v>3962</v>
      </c>
      <c r="GQ115" s="192">
        <v>0</v>
      </c>
      <c r="GR115" s="192" t="s">
        <v>2484</v>
      </c>
      <c r="GS115" s="192" t="s">
        <v>25</v>
      </c>
      <c r="GT115" s="192">
        <v>2</v>
      </c>
      <c r="GU115" s="192" t="s">
        <v>17</v>
      </c>
      <c r="GV115" s="192" t="s">
        <v>17</v>
      </c>
      <c r="GW115" s="193">
        <v>44498</v>
      </c>
      <c r="GX115" s="191" t="s">
        <v>3968</v>
      </c>
      <c r="GY115" s="185">
        <v>0</v>
      </c>
      <c r="GZ115" s="185" t="s">
        <v>2484</v>
      </c>
      <c r="HA115" s="185" t="s">
        <v>25</v>
      </c>
      <c r="HB115" s="185">
        <v>2</v>
      </c>
      <c r="HC115" s="185" t="s">
        <v>17</v>
      </c>
      <c r="HD115" s="185" t="s">
        <v>17</v>
      </c>
      <c r="HE115" s="182">
        <v>44498</v>
      </c>
      <c r="HF115" s="192" t="s">
        <v>3960</v>
      </c>
      <c r="HG115" s="192">
        <v>0</v>
      </c>
      <c r="HH115" s="192" t="s">
        <v>2484</v>
      </c>
      <c r="HI115" s="192" t="s">
        <v>25</v>
      </c>
      <c r="HJ115" s="192">
        <v>2</v>
      </c>
      <c r="HK115" s="192" t="s">
        <v>17</v>
      </c>
      <c r="HL115" s="192" t="s">
        <v>17</v>
      </c>
      <c r="HM115" s="193">
        <v>44498</v>
      </c>
      <c r="HN115" s="191" t="s">
        <v>3966</v>
      </c>
      <c r="HO115" s="185">
        <v>1</v>
      </c>
      <c r="HP115" s="185" t="s">
        <v>2484</v>
      </c>
      <c r="HQ115" s="185" t="s">
        <v>25</v>
      </c>
      <c r="HR115" s="185">
        <v>2</v>
      </c>
      <c r="HS115" s="185" t="s">
        <v>17</v>
      </c>
      <c r="HT115" s="185" t="s">
        <v>17</v>
      </c>
      <c r="HU115" s="182">
        <v>44498</v>
      </c>
      <c r="HV115" s="192" t="s">
        <v>3963</v>
      </c>
      <c r="HW115" s="192">
        <v>0</v>
      </c>
      <c r="HX115" s="192" t="s">
        <v>2484</v>
      </c>
      <c r="HY115" s="192" t="s">
        <v>25</v>
      </c>
      <c r="HZ115" s="192">
        <v>2</v>
      </c>
      <c r="IA115" s="192" t="s">
        <v>17</v>
      </c>
      <c r="IB115" s="192" t="s">
        <v>17</v>
      </c>
      <c r="IC115" s="193">
        <v>44498</v>
      </c>
      <c r="ID115" s="191" t="s">
        <v>3965</v>
      </c>
      <c r="IE115" s="185">
        <v>0</v>
      </c>
      <c r="IF115" s="185" t="s">
        <v>2484</v>
      </c>
      <c r="IG115" s="185" t="s">
        <v>25</v>
      </c>
      <c r="IH115" s="185">
        <v>2</v>
      </c>
      <c r="II115" s="185" t="s">
        <v>17</v>
      </c>
      <c r="IJ115" s="185" t="s">
        <v>17</v>
      </c>
      <c r="IK115" s="182">
        <v>44498</v>
      </c>
      <c r="IL115" s="192" t="s">
        <v>3964</v>
      </c>
      <c r="IM115" s="192">
        <v>1</v>
      </c>
      <c r="IN115" s="192" t="s">
        <v>2484</v>
      </c>
      <c r="IO115" s="192" t="s">
        <v>25</v>
      </c>
      <c r="IP115" s="192">
        <v>2</v>
      </c>
      <c r="IQ115" s="192" t="s">
        <v>17</v>
      </c>
      <c r="IR115" s="192" t="s">
        <v>17</v>
      </c>
      <c r="IS115" s="193">
        <v>44498</v>
      </c>
    </row>
    <row r="116" spans="1:253" s="187" customFormat="1" ht="13" customHeight="1" x14ac:dyDescent="0.25">
      <c r="A116" s="187" t="s">
        <v>625</v>
      </c>
      <c r="B116" s="187" t="s">
        <v>8527</v>
      </c>
      <c r="C116" s="187" t="s">
        <v>626</v>
      </c>
      <c r="D116" s="187" t="s">
        <v>627</v>
      </c>
      <c r="E116" s="187" t="s">
        <v>8175</v>
      </c>
      <c r="F116" s="187" t="s">
        <v>6769</v>
      </c>
      <c r="G116" s="180">
        <v>48000000</v>
      </c>
      <c r="H116" s="181" t="s">
        <v>4493</v>
      </c>
      <c r="I116" s="181" t="s">
        <v>50</v>
      </c>
      <c r="J116" s="181">
        <v>1</v>
      </c>
      <c r="K116" s="181" t="s">
        <v>6768</v>
      </c>
      <c r="L116" s="181" t="s">
        <v>4494</v>
      </c>
      <c r="M116" s="182">
        <v>44680</v>
      </c>
      <c r="N116" s="191" t="s">
        <v>2564</v>
      </c>
      <c r="O116" s="183">
        <v>1840687</v>
      </c>
      <c r="P116" s="183" t="s">
        <v>2561</v>
      </c>
      <c r="Q116" s="183" t="s">
        <v>25</v>
      </c>
      <c r="R116" s="183">
        <v>2</v>
      </c>
      <c r="S116" s="183" t="s">
        <v>2563</v>
      </c>
      <c r="T116" s="183" t="s">
        <v>2562</v>
      </c>
      <c r="U116" s="184">
        <v>44375</v>
      </c>
      <c r="V116" s="191" t="s">
        <v>4508</v>
      </c>
      <c r="W116" s="181">
        <v>48000000</v>
      </c>
      <c r="X116" s="181" t="s">
        <v>4493</v>
      </c>
      <c r="Y116" s="181" t="s">
        <v>50</v>
      </c>
      <c r="Z116" s="181">
        <v>1</v>
      </c>
      <c r="AA116" s="181" t="s">
        <v>4507</v>
      </c>
      <c r="AB116" s="181" t="s">
        <v>4494</v>
      </c>
      <c r="AC116" s="182">
        <v>44557</v>
      </c>
      <c r="AD116" s="191" t="s">
        <v>4510</v>
      </c>
      <c r="AE116" s="189">
        <v>30100000</v>
      </c>
      <c r="AF116" s="189" t="s">
        <v>4493</v>
      </c>
      <c r="AG116" s="189" t="s">
        <v>50</v>
      </c>
      <c r="AH116" s="189">
        <v>1</v>
      </c>
      <c r="AI116" s="189" t="s">
        <v>4509</v>
      </c>
      <c r="AJ116" s="189" t="s">
        <v>4494</v>
      </c>
      <c r="AK116" s="190">
        <v>44557</v>
      </c>
      <c r="AL116" s="191" t="s">
        <v>7247</v>
      </c>
      <c r="AM116" s="181">
        <v>4878000</v>
      </c>
      <c r="AN116" s="181" t="s">
        <v>7244</v>
      </c>
      <c r="AO116" s="181" t="s">
        <v>50</v>
      </c>
      <c r="AP116" s="181">
        <v>1</v>
      </c>
      <c r="AQ116" s="181" t="s">
        <v>7246</v>
      </c>
      <c r="AR116" s="181" t="s">
        <v>7245</v>
      </c>
      <c r="AS116" s="182">
        <v>44705</v>
      </c>
      <c r="AT116" s="192" t="s">
        <v>1475</v>
      </c>
      <c r="AU116" s="189" t="s">
        <v>17</v>
      </c>
      <c r="AV116" s="189" t="s">
        <v>17</v>
      </c>
      <c r="AW116" s="189" t="s">
        <v>17</v>
      </c>
      <c r="AX116" s="189" t="s">
        <v>17</v>
      </c>
      <c r="AY116" s="189" t="s">
        <v>1157</v>
      </c>
      <c r="AZ116" s="189" t="s">
        <v>17</v>
      </c>
      <c r="BA116" s="190">
        <v>43868</v>
      </c>
      <c r="BB116" s="191" t="s">
        <v>1474</v>
      </c>
      <c r="BC116" s="181" t="s">
        <v>17</v>
      </c>
      <c r="BD116" s="181" t="s">
        <v>17</v>
      </c>
      <c r="BE116" s="181" t="s">
        <v>17</v>
      </c>
      <c r="BF116" s="181" t="s">
        <v>17</v>
      </c>
      <c r="BG116" s="181" t="s">
        <v>1157</v>
      </c>
      <c r="BH116" s="181" t="s">
        <v>17</v>
      </c>
      <c r="BI116" s="182">
        <v>43868</v>
      </c>
      <c r="BJ116" s="192" t="s">
        <v>7250</v>
      </c>
      <c r="BK116" s="192">
        <v>988</v>
      </c>
      <c r="BL116" s="192" t="s">
        <v>7248</v>
      </c>
      <c r="BM116" s="192" t="s">
        <v>25</v>
      </c>
      <c r="BN116" s="192">
        <v>2</v>
      </c>
      <c r="BO116" s="192" t="s">
        <v>7249</v>
      </c>
      <c r="BP116" s="189" t="s">
        <v>2316</v>
      </c>
      <c r="BQ116" s="193">
        <v>44705</v>
      </c>
      <c r="BR116" s="191" t="s">
        <v>1471</v>
      </c>
      <c r="BS116" s="185" t="s">
        <v>17</v>
      </c>
      <c r="BT116" s="185" t="s">
        <v>17</v>
      </c>
      <c r="BU116" s="185" t="s">
        <v>17</v>
      </c>
      <c r="BV116" s="185" t="s">
        <v>17</v>
      </c>
      <c r="BW116" s="185" t="s">
        <v>1157</v>
      </c>
      <c r="BX116" s="185" t="s">
        <v>17</v>
      </c>
      <c r="BY116" s="182">
        <v>43868</v>
      </c>
      <c r="BZ116" s="192" t="s">
        <v>1472</v>
      </c>
      <c r="CA116" s="192" t="s">
        <v>17</v>
      </c>
      <c r="CB116" s="192" t="s">
        <v>17</v>
      </c>
      <c r="CC116" s="192" t="s">
        <v>17</v>
      </c>
      <c r="CD116" s="192" t="s">
        <v>17</v>
      </c>
      <c r="CE116" s="192" t="s">
        <v>1157</v>
      </c>
      <c r="CF116" s="192" t="s">
        <v>17</v>
      </c>
      <c r="CG116" s="193">
        <v>43868</v>
      </c>
      <c r="CH116" s="191" t="s">
        <v>9214</v>
      </c>
      <c r="CI116" s="192" t="e">
        <v>#N/A</v>
      </c>
      <c r="CJ116" s="192" t="e">
        <v>#N/A</v>
      </c>
      <c r="CK116" s="192" t="e">
        <v>#N/A</v>
      </c>
      <c r="CL116" s="192" t="e">
        <v>#N/A</v>
      </c>
      <c r="CM116" s="192" t="e">
        <v>#N/A</v>
      </c>
      <c r="CN116" s="192" t="e">
        <v>#N/A</v>
      </c>
      <c r="CO116" s="194" t="e">
        <v>#N/A</v>
      </c>
      <c r="CP116" s="192" t="s">
        <v>1473</v>
      </c>
      <c r="CQ116" s="185" t="s">
        <v>17</v>
      </c>
      <c r="CR116" s="185" t="s">
        <v>17</v>
      </c>
      <c r="CS116" s="185" t="s">
        <v>17</v>
      </c>
      <c r="CT116" s="185" t="s">
        <v>17</v>
      </c>
      <c r="CU116" s="185" t="s">
        <v>1157</v>
      </c>
      <c r="CV116" s="185" t="s">
        <v>17</v>
      </c>
      <c r="CW116" s="182">
        <v>43868</v>
      </c>
      <c r="CX116" s="192" t="s">
        <v>4512</v>
      </c>
      <c r="CY116" s="189">
        <v>14300000</v>
      </c>
      <c r="CZ116" s="189" t="s">
        <v>4493</v>
      </c>
      <c r="DA116" s="189" t="s">
        <v>50</v>
      </c>
      <c r="DB116" s="189">
        <v>1</v>
      </c>
      <c r="DC116" s="189" t="s">
        <v>4517</v>
      </c>
      <c r="DD116" s="189" t="s">
        <v>4494</v>
      </c>
      <c r="DE116" s="195">
        <v>44557</v>
      </c>
      <c r="DF116" s="191" t="s">
        <v>4514</v>
      </c>
      <c r="DG116" s="181">
        <v>17900000</v>
      </c>
      <c r="DH116" s="185" t="s">
        <v>4493</v>
      </c>
      <c r="DI116" s="185" t="s">
        <v>50</v>
      </c>
      <c r="DJ116" s="185">
        <v>1</v>
      </c>
      <c r="DK116" s="185" t="s">
        <v>4513</v>
      </c>
      <c r="DL116" s="185" t="s">
        <v>4494</v>
      </c>
      <c r="DM116" s="182">
        <v>44557</v>
      </c>
      <c r="DN116" s="192" t="s">
        <v>4516</v>
      </c>
      <c r="DO116" s="189">
        <v>15800000</v>
      </c>
      <c r="DP116" s="192" t="s">
        <v>4493</v>
      </c>
      <c r="DQ116" s="192" t="s">
        <v>50</v>
      </c>
      <c r="DR116" s="192">
        <v>1</v>
      </c>
      <c r="DS116" s="192" t="s">
        <v>4515</v>
      </c>
      <c r="DT116" s="192" t="s">
        <v>4494</v>
      </c>
      <c r="DU116" s="193">
        <v>44557</v>
      </c>
      <c r="DV116" s="191" t="s">
        <v>4518</v>
      </c>
      <c r="DW116" s="181">
        <v>6200000</v>
      </c>
      <c r="DX116" s="185" t="s">
        <v>4493</v>
      </c>
      <c r="DY116" s="185" t="s">
        <v>50</v>
      </c>
      <c r="DZ116" s="185">
        <v>1</v>
      </c>
      <c r="EA116" s="185" t="s">
        <v>4517</v>
      </c>
      <c r="EB116" s="185" t="s">
        <v>4494</v>
      </c>
      <c r="EC116" s="182">
        <v>44557</v>
      </c>
      <c r="ED116" s="192" t="s">
        <v>4520</v>
      </c>
      <c r="EE116" s="189">
        <v>6200000</v>
      </c>
      <c r="EF116" s="192" t="s">
        <v>4493</v>
      </c>
      <c r="EG116" s="192" t="s">
        <v>50</v>
      </c>
      <c r="EH116" s="192">
        <v>1</v>
      </c>
      <c r="EI116" s="192" t="s">
        <v>4519</v>
      </c>
      <c r="EJ116" s="192" t="s">
        <v>4494</v>
      </c>
      <c r="EK116" s="193">
        <v>44557</v>
      </c>
      <c r="EL116" s="191" t="s">
        <v>4522</v>
      </c>
      <c r="EM116" s="181">
        <v>1900000</v>
      </c>
      <c r="EN116" s="185" t="s">
        <v>4493</v>
      </c>
      <c r="EO116" s="185" t="s">
        <v>50</v>
      </c>
      <c r="EP116" s="185">
        <v>1</v>
      </c>
      <c r="EQ116" s="185" t="s">
        <v>4521</v>
      </c>
      <c r="ER116" s="185" t="s">
        <v>4494</v>
      </c>
      <c r="ES116" s="182">
        <v>44557</v>
      </c>
      <c r="ET116" s="192" t="s">
        <v>7252</v>
      </c>
      <c r="EU116" s="192">
        <v>988</v>
      </c>
      <c r="EV116" s="192" t="s">
        <v>7248</v>
      </c>
      <c r="EW116" s="192" t="s">
        <v>25</v>
      </c>
      <c r="EX116" s="192">
        <v>2</v>
      </c>
      <c r="EY116" s="192" t="s">
        <v>7251</v>
      </c>
      <c r="EZ116" s="192" t="s">
        <v>2316</v>
      </c>
      <c r="FA116" s="193">
        <v>44705</v>
      </c>
      <c r="FB116" s="191" t="s">
        <v>2566</v>
      </c>
      <c r="FC116" s="185">
        <v>5</v>
      </c>
      <c r="FD116" s="185" t="s">
        <v>17</v>
      </c>
      <c r="FE116" s="185" t="s">
        <v>25</v>
      </c>
      <c r="FF116" s="185">
        <v>2</v>
      </c>
      <c r="FG116" s="185" t="s">
        <v>2565</v>
      </c>
      <c r="FH116" s="185" t="s">
        <v>17</v>
      </c>
      <c r="FI116" s="182">
        <v>44375</v>
      </c>
      <c r="FJ116" s="191" t="s">
        <v>628</v>
      </c>
      <c r="FK116" s="192" t="s">
        <v>17</v>
      </c>
      <c r="FL116" s="192">
        <v>0</v>
      </c>
      <c r="FM116" s="192" t="s">
        <v>25</v>
      </c>
      <c r="FN116" s="192">
        <v>2</v>
      </c>
      <c r="FO116" s="192" t="s">
        <v>18</v>
      </c>
      <c r="FP116" s="189">
        <v>0</v>
      </c>
      <c r="FQ116" s="190">
        <v>43511</v>
      </c>
      <c r="FR116" s="191" t="s">
        <v>629</v>
      </c>
      <c r="FS116" s="185" t="s">
        <v>17</v>
      </c>
      <c r="FT116" s="185">
        <v>0</v>
      </c>
      <c r="FU116" s="185" t="s">
        <v>25</v>
      </c>
      <c r="FV116" s="185">
        <v>2</v>
      </c>
      <c r="FW116" s="185" t="s">
        <v>18</v>
      </c>
      <c r="FX116" s="185">
        <v>0</v>
      </c>
      <c r="FY116" s="182">
        <v>43511</v>
      </c>
      <c r="FZ116" s="192" t="s">
        <v>3639</v>
      </c>
      <c r="GA116" s="192">
        <v>2</v>
      </c>
      <c r="GB116" s="192" t="s">
        <v>2484</v>
      </c>
      <c r="GC116" s="192" t="s">
        <v>25</v>
      </c>
      <c r="GD116" s="192">
        <v>2</v>
      </c>
      <c r="GE116" s="192" t="s">
        <v>17</v>
      </c>
      <c r="GF116" s="192" t="s">
        <v>17</v>
      </c>
      <c r="GG116" s="193">
        <v>44496</v>
      </c>
      <c r="GH116" s="191" t="s">
        <v>3645</v>
      </c>
      <c r="GI116" s="185">
        <v>2</v>
      </c>
      <c r="GJ116" s="185" t="s">
        <v>2484</v>
      </c>
      <c r="GK116" s="185" t="s">
        <v>25</v>
      </c>
      <c r="GL116" s="185">
        <v>2</v>
      </c>
      <c r="GM116" s="185" t="s">
        <v>17</v>
      </c>
      <c r="GN116" s="185" t="s">
        <v>17</v>
      </c>
      <c r="GO116" s="182">
        <v>44496</v>
      </c>
      <c r="GP116" s="192" t="s">
        <v>3640</v>
      </c>
      <c r="GQ116" s="192">
        <v>1</v>
      </c>
      <c r="GR116" s="192" t="s">
        <v>2484</v>
      </c>
      <c r="GS116" s="192" t="s">
        <v>25</v>
      </c>
      <c r="GT116" s="192">
        <v>2</v>
      </c>
      <c r="GU116" s="192" t="s">
        <v>17</v>
      </c>
      <c r="GV116" s="192" t="s">
        <v>17</v>
      </c>
      <c r="GW116" s="193">
        <v>44496</v>
      </c>
      <c r="GX116" s="191" t="s">
        <v>3646</v>
      </c>
      <c r="GY116" s="185">
        <v>0</v>
      </c>
      <c r="GZ116" s="185" t="s">
        <v>2484</v>
      </c>
      <c r="HA116" s="185" t="s">
        <v>25</v>
      </c>
      <c r="HB116" s="185">
        <v>2</v>
      </c>
      <c r="HC116" s="185" t="s">
        <v>17</v>
      </c>
      <c r="HD116" s="185" t="s">
        <v>17</v>
      </c>
      <c r="HE116" s="182">
        <v>44496</v>
      </c>
      <c r="HF116" s="192" t="s">
        <v>3638</v>
      </c>
      <c r="HG116" s="192">
        <v>1</v>
      </c>
      <c r="HH116" s="192" t="s">
        <v>2484</v>
      </c>
      <c r="HI116" s="192" t="s">
        <v>25</v>
      </c>
      <c r="HJ116" s="192">
        <v>2</v>
      </c>
      <c r="HK116" s="192" t="s">
        <v>17</v>
      </c>
      <c r="HL116" s="192" t="s">
        <v>17</v>
      </c>
      <c r="HM116" s="193">
        <v>44496</v>
      </c>
      <c r="HN116" s="191" t="s">
        <v>3644</v>
      </c>
      <c r="HO116" s="185">
        <v>2</v>
      </c>
      <c r="HP116" s="185" t="s">
        <v>2484</v>
      </c>
      <c r="HQ116" s="185" t="s">
        <v>25</v>
      </c>
      <c r="HR116" s="185">
        <v>2</v>
      </c>
      <c r="HS116" s="185" t="s">
        <v>17</v>
      </c>
      <c r="HT116" s="185" t="s">
        <v>17</v>
      </c>
      <c r="HU116" s="182">
        <v>44496</v>
      </c>
      <c r="HV116" s="192" t="s">
        <v>3641</v>
      </c>
      <c r="HW116" s="192">
        <v>3</v>
      </c>
      <c r="HX116" s="192" t="s">
        <v>2484</v>
      </c>
      <c r="HY116" s="192" t="s">
        <v>25</v>
      </c>
      <c r="HZ116" s="192">
        <v>2</v>
      </c>
      <c r="IA116" s="192" t="s">
        <v>17</v>
      </c>
      <c r="IB116" s="192" t="s">
        <v>17</v>
      </c>
      <c r="IC116" s="193">
        <v>44496</v>
      </c>
      <c r="ID116" s="191" t="s">
        <v>3643</v>
      </c>
      <c r="IE116" s="185">
        <v>1</v>
      </c>
      <c r="IF116" s="185" t="s">
        <v>2484</v>
      </c>
      <c r="IG116" s="185" t="s">
        <v>25</v>
      </c>
      <c r="IH116" s="185">
        <v>2</v>
      </c>
      <c r="II116" s="185" t="s">
        <v>17</v>
      </c>
      <c r="IJ116" s="185" t="s">
        <v>17</v>
      </c>
      <c r="IK116" s="182">
        <v>44496</v>
      </c>
      <c r="IL116" s="192" t="s">
        <v>3642</v>
      </c>
      <c r="IM116" s="192">
        <v>3</v>
      </c>
      <c r="IN116" s="192" t="s">
        <v>2484</v>
      </c>
      <c r="IO116" s="192" t="s">
        <v>25</v>
      </c>
      <c r="IP116" s="192">
        <v>2</v>
      </c>
      <c r="IQ116" s="192" t="s">
        <v>17</v>
      </c>
      <c r="IR116" s="192" t="s">
        <v>17</v>
      </c>
      <c r="IS116" s="193">
        <v>44496</v>
      </c>
    </row>
    <row r="117" spans="1:253" s="187" customFormat="1" ht="13" customHeight="1" x14ac:dyDescent="0.25">
      <c r="A117" s="187" t="s">
        <v>1476</v>
      </c>
      <c r="B117" s="187" t="s">
        <v>8521</v>
      </c>
      <c r="C117" s="187" t="s">
        <v>1477</v>
      </c>
      <c r="D117" s="187" t="s">
        <v>627</v>
      </c>
      <c r="E117" s="187" t="s">
        <v>8175</v>
      </c>
      <c r="F117" s="187" t="s">
        <v>6770</v>
      </c>
      <c r="G117" s="180">
        <v>48000000</v>
      </c>
      <c r="H117" s="181" t="s">
        <v>4493</v>
      </c>
      <c r="I117" s="181" t="s">
        <v>50</v>
      </c>
      <c r="J117" s="181">
        <v>1</v>
      </c>
      <c r="K117" s="181" t="s">
        <v>6768</v>
      </c>
      <c r="L117" s="181" t="s">
        <v>4494</v>
      </c>
      <c r="M117" s="182">
        <v>44680</v>
      </c>
      <c r="N117" s="196" t="s">
        <v>2570</v>
      </c>
      <c r="O117" s="183">
        <v>89263</v>
      </c>
      <c r="P117" s="183" t="s">
        <v>2567</v>
      </c>
      <c r="Q117" s="183" t="s">
        <v>25</v>
      </c>
      <c r="R117" s="183">
        <v>2</v>
      </c>
      <c r="S117" s="183" t="s">
        <v>2569</v>
      </c>
      <c r="T117" s="183" t="s">
        <v>2568</v>
      </c>
      <c r="U117" s="184">
        <v>44375</v>
      </c>
      <c r="V117" s="196" t="s">
        <v>2574</v>
      </c>
      <c r="W117" s="181">
        <v>13007000</v>
      </c>
      <c r="X117" s="181" t="s">
        <v>2571</v>
      </c>
      <c r="Y117" s="181" t="s">
        <v>25</v>
      </c>
      <c r="Z117" s="181">
        <v>2</v>
      </c>
      <c r="AA117" s="181" t="s">
        <v>2573</v>
      </c>
      <c r="AB117" s="181" t="s">
        <v>2572</v>
      </c>
      <c r="AC117" s="182">
        <v>44375</v>
      </c>
      <c r="AD117" s="196" t="s">
        <v>2576</v>
      </c>
      <c r="AE117" s="189">
        <v>13007000</v>
      </c>
      <c r="AF117" s="189" t="s">
        <v>2571</v>
      </c>
      <c r="AG117" s="189" t="s">
        <v>25</v>
      </c>
      <c r="AH117" s="189">
        <v>2</v>
      </c>
      <c r="AI117" s="189" t="s">
        <v>2575</v>
      </c>
      <c r="AJ117" s="189" t="s">
        <v>2572</v>
      </c>
      <c r="AK117" s="190">
        <v>44375</v>
      </c>
      <c r="AL117" s="196" t="s">
        <v>7256</v>
      </c>
      <c r="AM117" s="181">
        <v>1063000</v>
      </c>
      <c r="AN117" s="181" t="s">
        <v>7253</v>
      </c>
      <c r="AO117" s="181" t="s">
        <v>25</v>
      </c>
      <c r="AP117" s="181">
        <v>2</v>
      </c>
      <c r="AQ117" s="181" t="s">
        <v>7255</v>
      </c>
      <c r="AR117" s="181" t="s">
        <v>7254</v>
      </c>
      <c r="AS117" s="182">
        <v>44705</v>
      </c>
      <c r="AT117" s="197" t="s">
        <v>1482</v>
      </c>
      <c r="AU117" s="189" t="s">
        <v>17</v>
      </c>
      <c r="AV117" s="189" t="s">
        <v>17</v>
      </c>
      <c r="AW117" s="189" t="s">
        <v>17</v>
      </c>
      <c r="AX117" s="189" t="s">
        <v>17</v>
      </c>
      <c r="AY117" s="189" t="s">
        <v>17</v>
      </c>
      <c r="AZ117" s="189" t="s">
        <v>17</v>
      </c>
      <c r="BA117" s="190">
        <v>43868</v>
      </c>
      <c r="BB117" s="196" t="s">
        <v>1481</v>
      </c>
      <c r="BC117" s="181" t="s">
        <v>17</v>
      </c>
      <c r="BD117" s="181" t="s">
        <v>17</v>
      </c>
      <c r="BE117" s="181" t="s">
        <v>17</v>
      </c>
      <c r="BF117" s="181" t="s">
        <v>17</v>
      </c>
      <c r="BG117" s="181" t="s">
        <v>17</v>
      </c>
      <c r="BH117" s="181" t="s">
        <v>17</v>
      </c>
      <c r="BI117" s="182">
        <v>43868</v>
      </c>
      <c r="BJ117" s="197" t="s">
        <v>7258</v>
      </c>
      <c r="BK117" s="197">
        <v>0</v>
      </c>
      <c r="BL117" s="197" t="s">
        <v>7248</v>
      </c>
      <c r="BM117" s="197" t="s">
        <v>25</v>
      </c>
      <c r="BN117" s="197">
        <v>2</v>
      </c>
      <c r="BO117" s="197" t="s">
        <v>7257</v>
      </c>
      <c r="BP117" s="189" t="s">
        <v>1773</v>
      </c>
      <c r="BQ117" s="198">
        <v>44705</v>
      </c>
      <c r="BR117" s="196" t="s">
        <v>1478</v>
      </c>
      <c r="BS117" s="199" t="s">
        <v>17</v>
      </c>
      <c r="BT117" s="199" t="s">
        <v>17</v>
      </c>
      <c r="BU117" s="199" t="s">
        <v>17</v>
      </c>
      <c r="BV117" s="199" t="s">
        <v>17</v>
      </c>
      <c r="BW117" s="199" t="s">
        <v>17</v>
      </c>
      <c r="BX117" s="199" t="s">
        <v>17</v>
      </c>
      <c r="BY117" s="182">
        <v>43868</v>
      </c>
      <c r="BZ117" s="197" t="s">
        <v>1479</v>
      </c>
      <c r="CA117" s="197" t="s">
        <v>17</v>
      </c>
      <c r="CB117" s="197" t="s">
        <v>17</v>
      </c>
      <c r="CC117" s="197" t="s">
        <v>17</v>
      </c>
      <c r="CD117" s="197" t="s">
        <v>17</v>
      </c>
      <c r="CE117" s="197" t="s">
        <v>17</v>
      </c>
      <c r="CF117" s="197" t="s">
        <v>17</v>
      </c>
      <c r="CG117" s="198">
        <v>43868</v>
      </c>
      <c r="CH117" s="196" t="s">
        <v>9215</v>
      </c>
      <c r="CI117" s="197" t="e">
        <v>#N/A</v>
      </c>
      <c r="CJ117" s="197" t="e">
        <v>#N/A</v>
      </c>
      <c r="CK117" s="197" t="e">
        <v>#N/A</v>
      </c>
      <c r="CL117" s="197" t="e">
        <v>#N/A</v>
      </c>
      <c r="CM117" s="197" t="e">
        <v>#N/A</v>
      </c>
      <c r="CN117" s="197" t="e">
        <v>#N/A</v>
      </c>
      <c r="CO117" s="200" t="e">
        <v>#N/A</v>
      </c>
      <c r="CP117" s="197" t="s">
        <v>1480</v>
      </c>
      <c r="CQ117" s="199" t="s">
        <v>17</v>
      </c>
      <c r="CR117" s="199" t="s">
        <v>17</v>
      </c>
      <c r="CS117" s="199" t="s">
        <v>17</v>
      </c>
      <c r="CT117" s="199" t="s">
        <v>17</v>
      </c>
      <c r="CU117" s="199" t="s">
        <v>17</v>
      </c>
      <c r="CV117" s="199" t="s">
        <v>17</v>
      </c>
      <c r="CW117" s="182">
        <v>43868</v>
      </c>
      <c r="CX117" s="197" t="s">
        <v>7261</v>
      </c>
      <c r="CY117" s="189">
        <v>1063000</v>
      </c>
      <c r="CZ117" s="189" t="s">
        <v>7253</v>
      </c>
      <c r="DA117" s="189" t="s">
        <v>25</v>
      </c>
      <c r="DB117" s="189">
        <v>2</v>
      </c>
      <c r="DC117" s="189" t="s">
        <v>7266</v>
      </c>
      <c r="DD117" s="189" t="s">
        <v>7254</v>
      </c>
      <c r="DE117" s="195">
        <v>44705</v>
      </c>
      <c r="DF117" s="196" t="s">
        <v>7263</v>
      </c>
      <c r="DG117" s="181">
        <v>0</v>
      </c>
      <c r="DH117" s="199" t="s">
        <v>7253</v>
      </c>
      <c r="DI117" s="199" t="s">
        <v>25</v>
      </c>
      <c r="DJ117" s="199">
        <v>2</v>
      </c>
      <c r="DK117" s="199" t="s">
        <v>7262</v>
      </c>
      <c r="DL117" s="199" t="s">
        <v>7254</v>
      </c>
      <c r="DM117" s="182">
        <v>44705</v>
      </c>
      <c r="DN117" s="197" t="s">
        <v>7265</v>
      </c>
      <c r="DO117" s="189">
        <v>11944000</v>
      </c>
      <c r="DP117" s="197" t="s">
        <v>7253</v>
      </c>
      <c r="DQ117" s="197" t="s">
        <v>25</v>
      </c>
      <c r="DR117" s="197">
        <v>2</v>
      </c>
      <c r="DS117" s="197" t="s">
        <v>7264</v>
      </c>
      <c r="DT117" s="197" t="s">
        <v>7254</v>
      </c>
      <c r="DU117" s="198">
        <v>44705</v>
      </c>
      <c r="DV117" s="196" t="s">
        <v>7267</v>
      </c>
      <c r="DW117" s="181">
        <v>1063000</v>
      </c>
      <c r="DX117" s="199" t="s">
        <v>7253</v>
      </c>
      <c r="DY117" s="199" t="s">
        <v>25</v>
      </c>
      <c r="DZ117" s="199">
        <v>2</v>
      </c>
      <c r="EA117" s="199" t="s">
        <v>7266</v>
      </c>
      <c r="EB117" s="199" t="s">
        <v>7254</v>
      </c>
      <c r="EC117" s="182">
        <v>44705</v>
      </c>
      <c r="ED117" s="197" t="s">
        <v>7269</v>
      </c>
      <c r="EE117" s="189">
        <v>0</v>
      </c>
      <c r="EF117" s="197" t="s">
        <v>7253</v>
      </c>
      <c r="EG117" s="197" t="s">
        <v>25</v>
      </c>
      <c r="EH117" s="197">
        <v>2</v>
      </c>
      <c r="EI117" s="197" t="s">
        <v>7268</v>
      </c>
      <c r="EJ117" s="197" t="s">
        <v>7254</v>
      </c>
      <c r="EK117" s="198">
        <v>44705</v>
      </c>
      <c r="EL117" s="196" t="s">
        <v>7271</v>
      </c>
      <c r="EM117" s="181">
        <v>0</v>
      </c>
      <c r="EN117" s="199" t="s">
        <v>7270</v>
      </c>
      <c r="EO117" s="199" t="s">
        <v>25</v>
      </c>
      <c r="EP117" s="199">
        <v>2</v>
      </c>
      <c r="EQ117" s="199" t="s">
        <v>7266</v>
      </c>
      <c r="ER117" s="199" t="s">
        <v>7254</v>
      </c>
      <c r="ES117" s="182">
        <v>44705</v>
      </c>
      <c r="ET117" s="197" t="s">
        <v>7259</v>
      </c>
      <c r="EU117" s="197">
        <v>988</v>
      </c>
      <c r="EV117" s="197" t="s">
        <v>7248</v>
      </c>
      <c r="EW117" s="197" t="s">
        <v>25</v>
      </c>
      <c r="EX117" s="197">
        <v>2</v>
      </c>
      <c r="EY117" s="197" t="s">
        <v>7251</v>
      </c>
      <c r="EZ117" s="197" t="s">
        <v>2316</v>
      </c>
      <c r="FA117" s="198">
        <v>44705</v>
      </c>
      <c r="FB117" s="196" t="s">
        <v>2839</v>
      </c>
      <c r="FC117" s="199">
        <v>2</v>
      </c>
      <c r="FD117" s="199" t="s">
        <v>17</v>
      </c>
      <c r="FE117" s="199" t="s">
        <v>25</v>
      </c>
      <c r="FF117" s="199">
        <v>2</v>
      </c>
      <c r="FG117" s="199" t="s">
        <v>2838</v>
      </c>
      <c r="FH117" s="199" t="s">
        <v>17</v>
      </c>
      <c r="FI117" s="182">
        <v>44452</v>
      </c>
      <c r="FJ117" s="196" t="s">
        <v>9216</v>
      </c>
      <c r="FK117" s="197" t="e">
        <v>#N/A</v>
      </c>
      <c r="FL117" s="197" t="e">
        <v>#N/A</v>
      </c>
      <c r="FM117" s="197" t="e">
        <v>#N/A</v>
      </c>
      <c r="FN117" s="197" t="e">
        <v>#N/A</v>
      </c>
      <c r="FO117" s="197" t="e">
        <v>#N/A</v>
      </c>
      <c r="FP117" s="189" t="e">
        <v>#N/A</v>
      </c>
      <c r="FQ117" s="190" t="e">
        <v>#N/A</v>
      </c>
      <c r="FR117" s="196" t="s">
        <v>9217</v>
      </c>
      <c r="FS117" s="199" t="e">
        <v>#N/A</v>
      </c>
      <c r="FT117" s="199" t="e">
        <v>#N/A</v>
      </c>
      <c r="FU117" s="199" t="e">
        <v>#N/A</v>
      </c>
      <c r="FV117" s="199" t="e">
        <v>#N/A</v>
      </c>
      <c r="FW117" s="199" t="e">
        <v>#N/A</v>
      </c>
      <c r="FX117" s="199" t="e">
        <v>#N/A</v>
      </c>
      <c r="FY117" s="182" t="e">
        <v>#N/A</v>
      </c>
      <c r="FZ117" s="197" t="s">
        <v>3648</v>
      </c>
      <c r="GA117" s="197">
        <v>2</v>
      </c>
      <c r="GB117" s="197" t="s">
        <v>2484</v>
      </c>
      <c r="GC117" s="197" t="s">
        <v>25</v>
      </c>
      <c r="GD117" s="197">
        <v>2</v>
      </c>
      <c r="GE117" s="197" t="s">
        <v>17</v>
      </c>
      <c r="GF117" s="197" t="s">
        <v>17</v>
      </c>
      <c r="GG117" s="198">
        <v>44496</v>
      </c>
      <c r="GH117" s="196" t="s">
        <v>3654</v>
      </c>
      <c r="GI117" s="199">
        <v>1</v>
      </c>
      <c r="GJ117" s="199" t="s">
        <v>2484</v>
      </c>
      <c r="GK117" s="199" t="s">
        <v>25</v>
      </c>
      <c r="GL117" s="199">
        <v>2</v>
      </c>
      <c r="GM117" s="199" t="s">
        <v>17</v>
      </c>
      <c r="GN117" s="199" t="s">
        <v>17</v>
      </c>
      <c r="GO117" s="182">
        <v>44496</v>
      </c>
      <c r="GP117" s="197" t="s">
        <v>3649</v>
      </c>
      <c r="GQ117" s="197">
        <v>0</v>
      </c>
      <c r="GR117" s="197" t="s">
        <v>2484</v>
      </c>
      <c r="GS117" s="197" t="s">
        <v>25</v>
      </c>
      <c r="GT117" s="197">
        <v>2</v>
      </c>
      <c r="GU117" s="197" t="s">
        <v>17</v>
      </c>
      <c r="GV117" s="197" t="s">
        <v>17</v>
      </c>
      <c r="GW117" s="198">
        <v>44496</v>
      </c>
      <c r="GX117" s="196" t="s">
        <v>3655</v>
      </c>
      <c r="GY117" s="199">
        <v>0</v>
      </c>
      <c r="GZ117" s="199" t="s">
        <v>2484</v>
      </c>
      <c r="HA117" s="199" t="s">
        <v>25</v>
      </c>
      <c r="HB117" s="199">
        <v>2</v>
      </c>
      <c r="HC117" s="199" t="s">
        <v>17</v>
      </c>
      <c r="HD117" s="199" t="s">
        <v>17</v>
      </c>
      <c r="HE117" s="182">
        <v>44496</v>
      </c>
      <c r="HF117" s="197" t="s">
        <v>3647</v>
      </c>
      <c r="HG117" s="197">
        <v>0</v>
      </c>
      <c r="HH117" s="197" t="s">
        <v>2484</v>
      </c>
      <c r="HI117" s="197" t="s">
        <v>25</v>
      </c>
      <c r="HJ117" s="197">
        <v>2</v>
      </c>
      <c r="HK117" s="197" t="s">
        <v>17</v>
      </c>
      <c r="HL117" s="197" t="s">
        <v>17</v>
      </c>
      <c r="HM117" s="198">
        <v>44496</v>
      </c>
      <c r="HN117" s="196" t="s">
        <v>3653</v>
      </c>
      <c r="HO117" s="199">
        <v>1</v>
      </c>
      <c r="HP117" s="199" t="s">
        <v>2484</v>
      </c>
      <c r="HQ117" s="199" t="s">
        <v>25</v>
      </c>
      <c r="HR117" s="199">
        <v>2</v>
      </c>
      <c r="HS117" s="199" t="s">
        <v>17</v>
      </c>
      <c r="HT117" s="199" t="s">
        <v>17</v>
      </c>
      <c r="HU117" s="182">
        <v>44496</v>
      </c>
      <c r="HV117" s="197" t="s">
        <v>3650</v>
      </c>
      <c r="HW117" s="197">
        <v>0</v>
      </c>
      <c r="HX117" s="197" t="s">
        <v>2484</v>
      </c>
      <c r="HY117" s="197" t="s">
        <v>25</v>
      </c>
      <c r="HZ117" s="197">
        <v>2</v>
      </c>
      <c r="IA117" s="197" t="s">
        <v>17</v>
      </c>
      <c r="IB117" s="197" t="s">
        <v>17</v>
      </c>
      <c r="IC117" s="198">
        <v>44496</v>
      </c>
      <c r="ID117" s="196" t="s">
        <v>3652</v>
      </c>
      <c r="IE117" s="199">
        <v>1</v>
      </c>
      <c r="IF117" s="199" t="s">
        <v>2484</v>
      </c>
      <c r="IG117" s="199" t="s">
        <v>25</v>
      </c>
      <c r="IH117" s="199">
        <v>2</v>
      </c>
      <c r="II117" s="199" t="s">
        <v>17</v>
      </c>
      <c r="IJ117" s="199" t="s">
        <v>17</v>
      </c>
      <c r="IK117" s="182">
        <v>44496</v>
      </c>
      <c r="IL117" s="197" t="s">
        <v>3651</v>
      </c>
      <c r="IM117" s="197">
        <v>3</v>
      </c>
      <c r="IN117" s="197" t="s">
        <v>2484</v>
      </c>
      <c r="IO117" s="197" t="s">
        <v>25</v>
      </c>
      <c r="IP117" s="197">
        <v>2</v>
      </c>
      <c r="IQ117" s="197" t="s">
        <v>17</v>
      </c>
      <c r="IR117" s="197" t="s">
        <v>17</v>
      </c>
      <c r="IS117" s="198">
        <v>44496</v>
      </c>
    </row>
    <row r="118" spans="1:253" s="187" customFormat="1" ht="13" customHeight="1" x14ac:dyDescent="0.25">
      <c r="A118" s="187" t="s">
        <v>1947</v>
      </c>
      <c r="B118" s="187" t="s">
        <v>8521</v>
      </c>
      <c r="C118" s="187" t="s">
        <v>1948</v>
      </c>
      <c r="D118" s="187" t="s">
        <v>627</v>
      </c>
      <c r="E118" s="187" t="s">
        <v>8175</v>
      </c>
      <c r="F118" s="187" t="s">
        <v>6771</v>
      </c>
      <c r="G118" s="180">
        <v>48000000</v>
      </c>
      <c r="H118" s="181" t="s">
        <v>4493</v>
      </c>
      <c r="I118" s="181" t="s">
        <v>50</v>
      </c>
      <c r="J118" s="181">
        <v>1</v>
      </c>
      <c r="K118" s="181" t="s">
        <v>6768</v>
      </c>
      <c r="L118" s="181" t="s">
        <v>4494</v>
      </c>
      <c r="M118" s="182">
        <v>44680</v>
      </c>
      <c r="N118" s="191" t="s">
        <v>2579</v>
      </c>
      <c r="O118" s="183">
        <v>180000</v>
      </c>
      <c r="P118" s="183" t="s">
        <v>2577</v>
      </c>
      <c r="Q118" s="183" t="s">
        <v>25</v>
      </c>
      <c r="R118" s="183">
        <v>2</v>
      </c>
      <c r="S118" s="183" t="s">
        <v>2578</v>
      </c>
      <c r="T118" s="183" t="s">
        <v>2572</v>
      </c>
      <c r="U118" s="184">
        <v>44375</v>
      </c>
      <c r="V118" s="191" t="s">
        <v>2581</v>
      </c>
      <c r="W118" s="181">
        <v>13830000</v>
      </c>
      <c r="X118" s="181" t="s">
        <v>2577</v>
      </c>
      <c r="Y118" s="181" t="s">
        <v>25</v>
      </c>
      <c r="Z118" s="181">
        <v>2</v>
      </c>
      <c r="AA118" s="181" t="s">
        <v>2580</v>
      </c>
      <c r="AB118" s="181" t="s">
        <v>2572</v>
      </c>
      <c r="AC118" s="182">
        <v>44375</v>
      </c>
      <c r="AD118" s="191" t="s">
        <v>2582</v>
      </c>
      <c r="AE118" s="189">
        <v>13830000</v>
      </c>
      <c r="AF118" s="189" t="s">
        <v>2577</v>
      </c>
      <c r="AG118" s="189" t="s">
        <v>25</v>
      </c>
      <c r="AH118" s="189">
        <v>2</v>
      </c>
      <c r="AI118" s="189" t="s">
        <v>2580</v>
      </c>
      <c r="AJ118" s="189" t="s">
        <v>2572</v>
      </c>
      <c r="AK118" s="190">
        <v>44375</v>
      </c>
      <c r="AL118" s="191" t="s">
        <v>7274</v>
      </c>
      <c r="AM118" s="181">
        <v>72000</v>
      </c>
      <c r="AN118" s="181" t="s">
        <v>7272</v>
      </c>
      <c r="AO118" s="181" t="s">
        <v>50</v>
      </c>
      <c r="AP118" s="181">
        <v>1</v>
      </c>
      <c r="AQ118" s="181" t="s">
        <v>7273</v>
      </c>
      <c r="AR118" s="181" t="s">
        <v>7254</v>
      </c>
      <c r="AS118" s="182">
        <v>44705</v>
      </c>
      <c r="AT118" s="192" t="s">
        <v>1958</v>
      </c>
      <c r="AU118" s="189" t="s">
        <v>17</v>
      </c>
      <c r="AV118" s="189" t="s">
        <v>17</v>
      </c>
      <c r="AW118" s="189" t="s">
        <v>22</v>
      </c>
      <c r="AX118" s="189">
        <v>3</v>
      </c>
      <c r="AY118" s="189" t="s">
        <v>1957</v>
      </c>
      <c r="AZ118" s="189" t="s">
        <v>17</v>
      </c>
      <c r="BA118" s="190">
        <v>44187</v>
      </c>
      <c r="BB118" s="191" t="s">
        <v>1956</v>
      </c>
      <c r="BC118" s="181" t="s">
        <v>17</v>
      </c>
      <c r="BD118" s="181" t="s">
        <v>17</v>
      </c>
      <c r="BE118" s="181" t="s">
        <v>22</v>
      </c>
      <c r="BF118" s="181">
        <v>3</v>
      </c>
      <c r="BG118" s="181" t="s">
        <v>1955</v>
      </c>
      <c r="BH118" s="181" t="s">
        <v>17</v>
      </c>
      <c r="BI118" s="182">
        <v>44187</v>
      </c>
      <c r="BJ118" s="192" t="s">
        <v>7276</v>
      </c>
      <c r="BK118" s="192">
        <v>0</v>
      </c>
      <c r="BL118" s="192" t="s">
        <v>7248</v>
      </c>
      <c r="BM118" s="192" t="s">
        <v>25</v>
      </c>
      <c r="BN118" s="192">
        <v>2</v>
      </c>
      <c r="BO118" s="192" t="s">
        <v>7275</v>
      </c>
      <c r="BP118" s="189" t="s">
        <v>1773</v>
      </c>
      <c r="BQ118" s="193">
        <v>44705</v>
      </c>
      <c r="BR118" s="191" t="s">
        <v>1950</v>
      </c>
      <c r="BS118" s="185" t="s">
        <v>17</v>
      </c>
      <c r="BT118" s="185" t="s">
        <v>17</v>
      </c>
      <c r="BU118" s="185" t="s">
        <v>50</v>
      </c>
      <c r="BV118" s="185">
        <v>1</v>
      </c>
      <c r="BW118" s="185" t="s">
        <v>1949</v>
      </c>
      <c r="BX118" s="185" t="s">
        <v>17</v>
      </c>
      <c r="BY118" s="182">
        <v>44187</v>
      </c>
      <c r="BZ118" s="192" t="s">
        <v>1952</v>
      </c>
      <c r="CA118" s="192" t="s">
        <v>17</v>
      </c>
      <c r="CB118" s="192" t="s">
        <v>17</v>
      </c>
      <c r="CC118" s="192" t="s">
        <v>50</v>
      </c>
      <c r="CD118" s="192">
        <v>1</v>
      </c>
      <c r="CE118" s="192" t="s">
        <v>1951</v>
      </c>
      <c r="CF118" s="192" t="s">
        <v>17</v>
      </c>
      <c r="CG118" s="193">
        <v>44187</v>
      </c>
      <c r="CH118" s="191" t="s">
        <v>9218</v>
      </c>
      <c r="CI118" s="192" t="e">
        <v>#N/A</v>
      </c>
      <c r="CJ118" s="192" t="e">
        <v>#N/A</v>
      </c>
      <c r="CK118" s="192" t="e">
        <v>#N/A</v>
      </c>
      <c r="CL118" s="192" t="e">
        <v>#N/A</v>
      </c>
      <c r="CM118" s="192" t="e">
        <v>#N/A</v>
      </c>
      <c r="CN118" s="192" t="e">
        <v>#N/A</v>
      </c>
      <c r="CO118" s="194" t="e">
        <v>#N/A</v>
      </c>
      <c r="CP118" s="192" t="s">
        <v>1954</v>
      </c>
      <c r="CQ118" s="185" t="s">
        <v>17</v>
      </c>
      <c r="CR118" s="185" t="s">
        <v>17</v>
      </c>
      <c r="CS118" s="185" t="s">
        <v>50</v>
      </c>
      <c r="CT118" s="185">
        <v>1</v>
      </c>
      <c r="CU118" s="185" t="s">
        <v>1953</v>
      </c>
      <c r="CV118" s="185" t="s">
        <v>17</v>
      </c>
      <c r="CW118" s="182">
        <v>44187</v>
      </c>
      <c r="CX118" s="192" t="s">
        <v>7279</v>
      </c>
      <c r="CY118" s="189">
        <v>72000</v>
      </c>
      <c r="CZ118" s="189" t="s">
        <v>7272</v>
      </c>
      <c r="DA118" s="189" t="s">
        <v>50</v>
      </c>
      <c r="DB118" s="189">
        <v>1</v>
      </c>
      <c r="DC118" s="189" t="s">
        <v>7282</v>
      </c>
      <c r="DD118" s="189" t="s">
        <v>7254</v>
      </c>
      <c r="DE118" s="195">
        <v>44705</v>
      </c>
      <c r="DF118" s="191" t="s">
        <v>7280</v>
      </c>
      <c r="DG118" s="181">
        <v>0</v>
      </c>
      <c r="DH118" s="185" t="s">
        <v>7272</v>
      </c>
      <c r="DI118" s="185" t="s">
        <v>50</v>
      </c>
      <c r="DJ118" s="185">
        <v>1</v>
      </c>
      <c r="DK118" s="185" t="s">
        <v>7262</v>
      </c>
      <c r="DL118" s="185" t="s">
        <v>7254</v>
      </c>
      <c r="DM118" s="182">
        <v>44705</v>
      </c>
      <c r="DN118" s="192" t="s">
        <v>7281</v>
      </c>
      <c r="DO118" s="189">
        <v>13758000</v>
      </c>
      <c r="DP118" s="192" t="s">
        <v>7272</v>
      </c>
      <c r="DQ118" s="192" t="s">
        <v>50</v>
      </c>
      <c r="DR118" s="192">
        <v>1</v>
      </c>
      <c r="DS118" s="192" t="s">
        <v>7264</v>
      </c>
      <c r="DT118" s="192" t="s">
        <v>7254</v>
      </c>
      <c r="DU118" s="193">
        <v>44705</v>
      </c>
      <c r="DV118" s="191" t="s">
        <v>7283</v>
      </c>
      <c r="DW118" s="181">
        <v>72000</v>
      </c>
      <c r="DX118" s="185" t="s">
        <v>7272</v>
      </c>
      <c r="DY118" s="185" t="s">
        <v>50</v>
      </c>
      <c r="DZ118" s="185">
        <v>1</v>
      </c>
      <c r="EA118" s="185" t="s">
        <v>7282</v>
      </c>
      <c r="EB118" s="185" t="s">
        <v>7254</v>
      </c>
      <c r="EC118" s="182">
        <v>44705</v>
      </c>
      <c r="ED118" s="192" t="s">
        <v>7284</v>
      </c>
      <c r="EE118" s="189">
        <v>0</v>
      </c>
      <c r="EF118" s="192" t="s">
        <v>7272</v>
      </c>
      <c r="EG118" s="192" t="s">
        <v>50</v>
      </c>
      <c r="EH118" s="192">
        <v>1</v>
      </c>
      <c r="EI118" s="192" t="s">
        <v>7282</v>
      </c>
      <c r="EJ118" s="192" t="s">
        <v>7254</v>
      </c>
      <c r="EK118" s="193">
        <v>44705</v>
      </c>
      <c r="EL118" s="191" t="s">
        <v>7285</v>
      </c>
      <c r="EM118" s="181">
        <v>0</v>
      </c>
      <c r="EN118" s="185" t="s">
        <v>7272</v>
      </c>
      <c r="EO118" s="185" t="s">
        <v>50</v>
      </c>
      <c r="EP118" s="185">
        <v>1</v>
      </c>
      <c r="EQ118" s="185" t="s">
        <v>7282</v>
      </c>
      <c r="ER118" s="185" t="s">
        <v>7254</v>
      </c>
      <c r="ES118" s="182">
        <v>44705</v>
      </c>
      <c r="ET118" s="192" t="s">
        <v>7277</v>
      </c>
      <c r="EU118" s="192">
        <v>988</v>
      </c>
      <c r="EV118" s="192" t="s">
        <v>7248</v>
      </c>
      <c r="EW118" s="192" t="s">
        <v>25</v>
      </c>
      <c r="EX118" s="192">
        <v>2</v>
      </c>
      <c r="EY118" s="192" t="s">
        <v>7251</v>
      </c>
      <c r="EZ118" s="192" t="s">
        <v>2316</v>
      </c>
      <c r="FA118" s="193">
        <v>44705</v>
      </c>
      <c r="FB118" s="191" t="s">
        <v>2584</v>
      </c>
      <c r="FC118" s="185">
        <v>2</v>
      </c>
      <c r="FD118" s="185" t="s">
        <v>17</v>
      </c>
      <c r="FE118" s="185" t="s">
        <v>25</v>
      </c>
      <c r="FF118" s="185">
        <v>2</v>
      </c>
      <c r="FG118" s="185" t="s">
        <v>2583</v>
      </c>
      <c r="FH118" s="185" t="s">
        <v>17</v>
      </c>
      <c r="FI118" s="182">
        <v>44375</v>
      </c>
      <c r="FJ118" s="191" t="s">
        <v>1960</v>
      </c>
      <c r="FK118" s="192" t="s">
        <v>17</v>
      </c>
      <c r="FL118" s="192" t="s">
        <v>17</v>
      </c>
      <c r="FM118" s="192" t="s">
        <v>22</v>
      </c>
      <c r="FN118" s="192">
        <v>3</v>
      </c>
      <c r="FO118" s="192" t="s">
        <v>1959</v>
      </c>
      <c r="FP118" s="189" t="s">
        <v>17</v>
      </c>
      <c r="FQ118" s="190">
        <v>44187</v>
      </c>
      <c r="FR118" s="191" t="s">
        <v>1961</v>
      </c>
      <c r="FS118" s="185" t="s">
        <v>17</v>
      </c>
      <c r="FT118" s="185" t="s">
        <v>17</v>
      </c>
      <c r="FU118" s="185" t="s">
        <v>22</v>
      </c>
      <c r="FV118" s="185">
        <v>3</v>
      </c>
      <c r="FW118" s="185" t="s">
        <v>1959</v>
      </c>
      <c r="FX118" s="185" t="s">
        <v>17</v>
      </c>
      <c r="FY118" s="182">
        <v>44187</v>
      </c>
      <c r="FZ118" s="192" t="s">
        <v>3657</v>
      </c>
      <c r="GA118" s="192">
        <v>2</v>
      </c>
      <c r="GB118" s="192" t="s">
        <v>2484</v>
      </c>
      <c r="GC118" s="192" t="s">
        <v>25</v>
      </c>
      <c r="GD118" s="192">
        <v>2</v>
      </c>
      <c r="GE118" s="192" t="s">
        <v>17</v>
      </c>
      <c r="GF118" s="192" t="s">
        <v>17</v>
      </c>
      <c r="GG118" s="193">
        <v>44496</v>
      </c>
      <c r="GH118" s="191" t="s">
        <v>3663</v>
      </c>
      <c r="GI118" s="185">
        <v>1</v>
      </c>
      <c r="GJ118" s="185" t="s">
        <v>2484</v>
      </c>
      <c r="GK118" s="185" t="s">
        <v>25</v>
      </c>
      <c r="GL118" s="185">
        <v>2</v>
      </c>
      <c r="GM118" s="185" t="s">
        <v>17</v>
      </c>
      <c r="GN118" s="185" t="s">
        <v>17</v>
      </c>
      <c r="GO118" s="182">
        <v>44496</v>
      </c>
      <c r="GP118" s="192" t="s">
        <v>3658</v>
      </c>
      <c r="GQ118" s="192">
        <v>0</v>
      </c>
      <c r="GR118" s="192" t="s">
        <v>2484</v>
      </c>
      <c r="GS118" s="192" t="s">
        <v>25</v>
      </c>
      <c r="GT118" s="192">
        <v>2</v>
      </c>
      <c r="GU118" s="192" t="s">
        <v>17</v>
      </c>
      <c r="GV118" s="192" t="s">
        <v>17</v>
      </c>
      <c r="GW118" s="193">
        <v>44496</v>
      </c>
      <c r="GX118" s="191" t="s">
        <v>3664</v>
      </c>
      <c r="GY118" s="185">
        <v>0</v>
      </c>
      <c r="GZ118" s="185" t="s">
        <v>2484</v>
      </c>
      <c r="HA118" s="185" t="s">
        <v>25</v>
      </c>
      <c r="HB118" s="185">
        <v>2</v>
      </c>
      <c r="HC118" s="185" t="s">
        <v>17</v>
      </c>
      <c r="HD118" s="185" t="s">
        <v>17</v>
      </c>
      <c r="HE118" s="182">
        <v>44496</v>
      </c>
      <c r="HF118" s="192" t="s">
        <v>3656</v>
      </c>
      <c r="HG118" s="192">
        <v>0</v>
      </c>
      <c r="HH118" s="192" t="s">
        <v>2484</v>
      </c>
      <c r="HI118" s="192" t="s">
        <v>25</v>
      </c>
      <c r="HJ118" s="192">
        <v>2</v>
      </c>
      <c r="HK118" s="192" t="s">
        <v>17</v>
      </c>
      <c r="HL118" s="192" t="s">
        <v>17</v>
      </c>
      <c r="HM118" s="193">
        <v>44496</v>
      </c>
      <c r="HN118" s="191" t="s">
        <v>3662</v>
      </c>
      <c r="HO118" s="185">
        <v>1</v>
      </c>
      <c r="HP118" s="185" t="s">
        <v>2484</v>
      </c>
      <c r="HQ118" s="185" t="s">
        <v>25</v>
      </c>
      <c r="HR118" s="185">
        <v>2</v>
      </c>
      <c r="HS118" s="185" t="s">
        <v>17</v>
      </c>
      <c r="HT118" s="185" t="s">
        <v>17</v>
      </c>
      <c r="HU118" s="182">
        <v>44496</v>
      </c>
      <c r="HV118" s="192" t="s">
        <v>3659</v>
      </c>
      <c r="HW118" s="192">
        <v>0</v>
      </c>
      <c r="HX118" s="192" t="s">
        <v>2484</v>
      </c>
      <c r="HY118" s="192" t="s">
        <v>25</v>
      </c>
      <c r="HZ118" s="192">
        <v>2</v>
      </c>
      <c r="IA118" s="192" t="s">
        <v>17</v>
      </c>
      <c r="IB118" s="192" t="s">
        <v>17</v>
      </c>
      <c r="IC118" s="193">
        <v>44496</v>
      </c>
      <c r="ID118" s="191" t="s">
        <v>3661</v>
      </c>
      <c r="IE118" s="185">
        <v>1</v>
      </c>
      <c r="IF118" s="185" t="s">
        <v>2484</v>
      </c>
      <c r="IG118" s="185" t="s">
        <v>25</v>
      </c>
      <c r="IH118" s="185">
        <v>2</v>
      </c>
      <c r="II118" s="185" t="s">
        <v>17</v>
      </c>
      <c r="IJ118" s="185" t="s">
        <v>17</v>
      </c>
      <c r="IK118" s="182">
        <v>44496</v>
      </c>
      <c r="IL118" s="192" t="s">
        <v>3660</v>
      </c>
      <c r="IM118" s="192">
        <v>3</v>
      </c>
      <c r="IN118" s="192" t="s">
        <v>2484</v>
      </c>
      <c r="IO118" s="192" t="s">
        <v>25</v>
      </c>
      <c r="IP118" s="192">
        <v>2</v>
      </c>
      <c r="IQ118" s="192" t="s">
        <v>17</v>
      </c>
      <c r="IR118" s="192" t="s">
        <v>17</v>
      </c>
      <c r="IS118" s="193">
        <v>44496</v>
      </c>
    </row>
    <row r="119" spans="1:253" s="187" customFormat="1" ht="13" customHeight="1" x14ac:dyDescent="0.25">
      <c r="A119" s="187" t="s">
        <v>2410</v>
      </c>
      <c r="B119" s="187" t="s">
        <v>8679</v>
      </c>
      <c r="C119" s="187" t="s">
        <v>2411</v>
      </c>
      <c r="D119" s="187" t="s">
        <v>627</v>
      </c>
      <c r="E119" s="187" t="s">
        <v>8175</v>
      </c>
      <c r="F119" s="187" t="s">
        <v>6772</v>
      </c>
      <c r="G119" s="180">
        <v>48000000</v>
      </c>
      <c r="H119" s="181" t="s">
        <v>4493</v>
      </c>
      <c r="I119" s="181" t="s">
        <v>50</v>
      </c>
      <c r="J119" s="181">
        <v>1</v>
      </c>
      <c r="K119" s="181" t="s">
        <v>6768</v>
      </c>
      <c r="L119" s="181" t="s">
        <v>4494</v>
      </c>
      <c r="M119" s="182">
        <v>44680</v>
      </c>
      <c r="N119" s="191" t="s">
        <v>2415</v>
      </c>
      <c r="O119" s="183">
        <v>79460</v>
      </c>
      <c r="P119" s="183" t="s">
        <v>2412</v>
      </c>
      <c r="Q119" s="183" t="s">
        <v>50</v>
      </c>
      <c r="R119" s="183">
        <v>1</v>
      </c>
      <c r="S119" s="183" t="s">
        <v>2414</v>
      </c>
      <c r="T119" s="183" t="s">
        <v>2413</v>
      </c>
      <c r="U119" s="184">
        <v>44316</v>
      </c>
      <c r="V119" s="191" t="s">
        <v>4567</v>
      </c>
      <c r="W119" s="181">
        <v>1892000</v>
      </c>
      <c r="X119" s="181" t="s">
        <v>4493</v>
      </c>
      <c r="Y119" s="181" t="s">
        <v>50</v>
      </c>
      <c r="Z119" s="181">
        <v>1</v>
      </c>
      <c r="AA119" s="181" t="s">
        <v>4566</v>
      </c>
      <c r="AB119" s="181" t="s">
        <v>4494</v>
      </c>
      <c r="AC119" s="182">
        <v>44564</v>
      </c>
      <c r="AD119" s="191" t="s">
        <v>4569</v>
      </c>
      <c r="AE119" s="189">
        <v>1892000</v>
      </c>
      <c r="AF119" s="189" t="s">
        <v>4493</v>
      </c>
      <c r="AG119" s="189" t="s">
        <v>50</v>
      </c>
      <c r="AH119" s="189">
        <v>1</v>
      </c>
      <c r="AI119" s="189" t="s">
        <v>4568</v>
      </c>
      <c r="AJ119" s="189" t="s">
        <v>4494</v>
      </c>
      <c r="AK119" s="190">
        <v>44564</v>
      </c>
      <c r="AL119" s="191" t="s">
        <v>4903</v>
      </c>
      <c r="AM119" s="181">
        <v>350000</v>
      </c>
      <c r="AN119" s="181" t="s">
        <v>4900</v>
      </c>
      <c r="AO119" s="181" t="s">
        <v>25</v>
      </c>
      <c r="AP119" s="181">
        <v>2</v>
      </c>
      <c r="AQ119" s="181" t="s">
        <v>4902</v>
      </c>
      <c r="AR119" s="181" t="s">
        <v>4901</v>
      </c>
      <c r="AS119" s="182">
        <v>44591</v>
      </c>
      <c r="AT119" s="192" t="s">
        <v>2416</v>
      </c>
      <c r="AU119" s="189">
        <v>0</v>
      </c>
      <c r="AV119" s="189" t="s">
        <v>17</v>
      </c>
      <c r="AW119" s="189" t="s">
        <v>17</v>
      </c>
      <c r="AX119" s="189" t="s">
        <v>17</v>
      </c>
      <c r="AY119" s="189" t="s">
        <v>17</v>
      </c>
      <c r="AZ119" s="189" t="s">
        <v>17</v>
      </c>
      <c r="BA119" s="190">
        <v>44316</v>
      </c>
      <c r="BB119" s="191" t="s">
        <v>2417</v>
      </c>
      <c r="BC119" s="181">
        <v>0</v>
      </c>
      <c r="BD119" s="181" t="s">
        <v>17</v>
      </c>
      <c r="BE119" s="181" t="s">
        <v>17</v>
      </c>
      <c r="BF119" s="181" t="s">
        <v>17</v>
      </c>
      <c r="BG119" s="181" t="s">
        <v>17</v>
      </c>
      <c r="BH119" s="181" t="s">
        <v>17</v>
      </c>
      <c r="BI119" s="182">
        <v>44316</v>
      </c>
      <c r="BJ119" s="192" t="s">
        <v>7301</v>
      </c>
      <c r="BK119" s="192">
        <v>494</v>
      </c>
      <c r="BL119" s="192" t="s">
        <v>7299</v>
      </c>
      <c r="BM119" s="192" t="s">
        <v>25</v>
      </c>
      <c r="BN119" s="192">
        <v>2</v>
      </c>
      <c r="BO119" s="192" t="s">
        <v>7300</v>
      </c>
      <c r="BP119" s="189" t="s">
        <v>1773</v>
      </c>
      <c r="BQ119" s="193">
        <v>44706</v>
      </c>
      <c r="BR119" s="191" t="s">
        <v>2421</v>
      </c>
      <c r="BS119" s="185">
        <v>55</v>
      </c>
      <c r="BT119" s="185" t="s">
        <v>2418</v>
      </c>
      <c r="BU119" s="185" t="s">
        <v>22</v>
      </c>
      <c r="BV119" s="185">
        <v>3</v>
      </c>
      <c r="BW119" s="185" t="s">
        <v>2420</v>
      </c>
      <c r="BX119" s="185" t="s">
        <v>2419</v>
      </c>
      <c r="BY119" s="182">
        <v>44316</v>
      </c>
      <c r="BZ119" s="192" t="s">
        <v>2422</v>
      </c>
      <c r="CA119" s="192">
        <v>0</v>
      </c>
      <c r="CB119" s="192" t="s">
        <v>17</v>
      </c>
      <c r="CC119" s="192" t="s">
        <v>17</v>
      </c>
      <c r="CD119" s="192" t="s">
        <v>17</v>
      </c>
      <c r="CE119" s="192" t="s">
        <v>17</v>
      </c>
      <c r="CF119" s="192" t="s">
        <v>17</v>
      </c>
      <c r="CG119" s="193">
        <v>44316</v>
      </c>
      <c r="CH119" s="191" t="s">
        <v>9219</v>
      </c>
      <c r="CI119" s="192" t="e">
        <v>#N/A</v>
      </c>
      <c r="CJ119" s="192" t="e">
        <v>#N/A</v>
      </c>
      <c r="CK119" s="192" t="e">
        <v>#N/A</v>
      </c>
      <c r="CL119" s="192" t="e">
        <v>#N/A</v>
      </c>
      <c r="CM119" s="192" t="e">
        <v>#N/A</v>
      </c>
      <c r="CN119" s="192" t="e">
        <v>#N/A</v>
      </c>
      <c r="CO119" s="194" t="e">
        <v>#N/A</v>
      </c>
      <c r="CP119" s="192" t="s">
        <v>2425</v>
      </c>
      <c r="CQ119" s="185">
        <v>0</v>
      </c>
      <c r="CR119" s="185" t="s">
        <v>17</v>
      </c>
      <c r="CS119" s="185" t="s">
        <v>17</v>
      </c>
      <c r="CT119" s="185" t="s">
        <v>17</v>
      </c>
      <c r="CU119" s="185" t="s">
        <v>17</v>
      </c>
      <c r="CV119" s="185" t="s">
        <v>17</v>
      </c>
      <c r="CW119" s="182">
        <v>44316</v>
      </c>
      <c r="CX119" s="192" t="s">
        <v>4496</v>
      </c>
      <c r="CY119" s="189">
        <v>930000</v>
      </c>
      <c r="CZ119" s="189" t="s">
        <v>4493</v>
      </c>
      <c r="DA119" s="189" t="s">
        <v>50</v>
      </c>
      <c r="DB119" s="189">
        <v>1</v>
      </c>
      <c r="DC119" s="189" t="s">
        <v>4501</v>
      </c>
      <c r="DD119" s="189" t="s">
        <v>4494</v>
      </c>
      <c r="DE119" s="195">
        <v>44557</v>
      </c>
      <c r="DF119" s="191" t="s">
        <v>4498</v>
      </c>
      <c r="DG119" s="181">
        <v>0</v>
      </c>
      <c r="DH119" s="185" t="s">
        <v>4493</v>
      </c>
      <c r="DI119" s="185" t="s">
        <v>50</v>
      </c>
      <c r="DJ119" s="185">
        <v>1</v>
      </c>
      <c r="DK119" s="185" t="s">
        <v>4497</v>
      </c>
      <c r="DL119" s="185" t="s">
        <v>4494</v>
      </c>
      <c r="DM119" s="182">
        <v>44557</v>
      </c>
      <c r="DN119" s="192" t="s">
        <v>4500</v>
      </c>
      <c r="DO119" s="189">
        <v>962000</v>
      </c>
      <c r="DP119" s="192" t="s">
        <v>4493</v>
      </c>
      <c r="DQ119" s="192" t="s">
        <v>50</v>
      </c>
      <c r="DR119" s="192">
        <v>1</v>
      </c>
      <c r="DS119" s="192" t="s">
        <v>4499</v>
      </c>
      <c r="DT119" s="192" t="s">
        <v>4494</v>
      </c>
      <c r="DU119" s="193">
        <v>44557</v>
      </c>
      <c r="DV119" s="191" t="s">
        <v>4502</v>
      </c>
      <c r="DW119" s="181">
        <v>130000</v>
      </c>
      <c r="DX119" s="185" t="s">
        <v>4493</v>
      </c>
      <c r="DY119" s="185" t="s">
        <v>50</v>
      </c>
      <c r="DZ119" s="185">
        <v>1</v>
      </c>
      <c r="EA119" s="185" t="s">
        <v>4501</v>
      </c>
      <c r="EB119" s="185" t="s">
        <v>4494</v>
      </c>
      <c r="EC119" s="182">
        <v>44557</v>
      </c>
      <c r="ED119" s="192" t="s">
        <v>4504</v>
      </c>
      <c r="EE119" s="189">
        <v>720000</v>
      </c>
      <c r="EF119" s="192" t="s">
        <v>4493</v>
      </c>
      <c r="EG119" s="192" t="s">
        <v>50</v>
      </c>
      <c r="EH119" s="192">
        <v>1</v>
      </c>
      <c r="EI119" s="192" t="s">
        <v>4503</v>
      </c>
      <c r="EJ119" s="192" t="s">
        <v>4494</v>
      </c>
      <c r="EK119" s="193">
        <v>44557</v>
      </c>
      <c r="EL119" s="191" t="s">
        <v>4506</v>
      </c>
      <c r="EM119" s="181">
        <v>80000</v>
      </c>
      <c r="EN119" s="185" t="s">
        <v>4493</v>
      </c>
      <c r="EO119" s="185" t="s">
        <v>50</v>
      </c>
      <c r="EP119" s="185">
        <v>1</v>
      </c>
      <c r="EQ119" s="185" t="s">
        <v>4505</v>
      </c>
      <c r="ER119" s="185" t="s">
        <v>4494</v>
      </c>
      <c r="ES119" s="182">
        <v>44557</v>
      </c>
      <c r="ET119" s="192" t="s">
        <v>7303</v>
      </c>
      <c r="EU119" s="192">
        <v>988</v>
      </c>
      <c r="EV119" s="192" t="s">
        <v>7248</v>
      </c>
      <c r="EW119" s="192" t="s">
        <v>25</v>
      </c>
      <c r="EX119" s="192">
        <v>2</v>
      </c>
      <c r="EY119" s="192" t="s">
        <v>7302</v>
      </c>
      <c r="EZ119" s="192" t="s">
        <v>2316</v>
      </c>
      <c r="FA119" s="193">
        <v>44706</v>
      </c>
      <c r="FB119" s="191" t="s">
        <v>2429</v>
      </c>
      <c r="FC119" s="185">
        <v>2</v>
      </c>
      <c r="FD119" s="185" t="s">
        <v>2426</v>
      </c>
      <c r="FE119" s="185" t="s">
        <v>25</v>
      </c>
      <c r="FF119" s="185">
        <v>2</v>
      </c>
      <c r="FG119" s="185" t="s">
        <v>2428</v>
      </c>
      <c r="FH119" s="185" t="s">
        <v>2427</v>
      </c>
      <c r="FI119" s="182">
        <v>44316</v>
      </c>
      <c r="FJ119" s="191" t="s">
        <v>2430</v>
      </c>
      <c r="FK119" s="192">
        <v>0</v>
      </c>
      <c r="FL119" s="192" t="s">
        <v>17</v>
      </c>
      <c r="FM119" s="192" t="s">
        <v>17</v>
      </c>
      <c r="FN119" s="192" t="s">
        <v>17</v>
      </c>
      <c r="FO119" s="192" t="s">
        <v>17</v>
      </c>
      <c r="FP119" s="189" t="s">
        <v>17</v>
      </c>
      <c r="FQ119" s="190">
        <v>44316</v>
      </c>
      <c r="FR119" s="191" t="s">
        <v>2431</v>
      </c>
      <c r="FS119" s="185">
        <v>0</v>
      </c>
      <c r="FT119" s="185" t="s">
        <v>17</v>
      </c>
      <c r="FU119" s="185" t="s">
        <v>17</v>
      </c>
      <c r="FV119" s="185" t="s">
        <v>17</v>
      </c>
      <c r="FW119" s="185" t="s">
        <v>17</v>
      </c>
      <c r="FX119" s="185" t="s">
        <v>17</v>
      </c>
      <c r="FY119" s="182">
        <v>44316</v>
      </c>
      <c r="FZ119" s="192" t="s">
        <v>3666</v>
      </c>
      <c r="GA119" s="192">
        <v>2</v>
      </c>
      <c r="GB119" s="192" t="s">
        <v>2484</v>
      </c>
      <c r="GC119" s="192" t="s">
        <v>25</v>
      </c>
      <c r="GD119" s="192">
        <v>2</v>
      </c>
      <c r="GE119" s="192" t="s">
        <v>17</v>
      </c>
      <c r="GF119" s="192" t="s">
        <v>17</v>
      </c>
      <c r="GG119" s="193">
        <v>44496</v>
      </c>
      <c r="GH119" s="191" t="s">
        <v>3672</v>
      </c>
      <c r="GI119" s="185">
        <v>2</v>
      </c>
      <c r="GJ119" s="185" t="s">
        <v>2484</v>
      </c>
      <c r="GK119" s="185" t="s">
        <v>25</v>
      </c>
      <c r="GL119" s="185">
        <v>2</v>
      </c>
      <c r="GM119" s="185" t="s">
        <v>17</v>
      </c>
      <c r="GN119" s="185" t="s">
        <v>17</v>
      </c>
      <c r="GO119" s="182">
        <v>44496</v>
      </c>
      <c r="GP119" s="192" t="s">
        <v>3667</v>
      </c>
      <c r="GQ119" s="192">
        <v>1</v>
      </c>
      <c r="GR119" s="192" t="s">
        <v>2484</v>
      </c>
      <c r="GS119" s="192" t="s">
        <v>25</v>
      </c>
      <c r="GT119" s="192">
        <v>2</v>
      </c>
      <c r="GU119" s="192" t="s">
        <v>17</v>
      </c>
      <c r="GV119" s="192" t="s">
        <v>17</v>
      </c>
      <c r="GW119" s="193">
        <v>44496</v>
      </c>
      <c r="GX119" s="191" t="s">
        <v>3673</v>
      </c>
      <c r="GY119" s="185">
        <v>0</v>
      </c>
      <c r="GZ119" s="185" t="s">
        <v>2484</v>
      </c>
      <c r="HA119" s="185" t="s">
        <v>25</v>
      </c>
      <c r="HB119" s="185">
        <v>2</v>
      </c>
      <c r="HC119" s="185" t="s">
        <v>17</v>
      </c>
      <c r="HD119" s="185" t="s">
        <v>17</v>
      </c>
      <c r="HE119" s="182">
        <v>44496</v>
      </c>
      <c r="HF119" s="192" t="s">
        <v>3665</v>
      </c>
      <c r="HG119" s="192">
        <v>1</v>
      </c>
      <c r="HH119" s="192" t="s">
        <v>2484</v>
      </c>
      <c r="HI119" s="192" t="s">
        <v>25</v>
      </c>
      <c r="HJ119" s="192">
        <v>2</v>
      </c>
      <c r="HK119" s="192" t="s">
        <v>17</v>
      </c>
      <c r="HL119" s="192" t="s">
        <v>17</v>
      </c>
      <c r="HM119" s="193">
        <v>44496</v>
      </c>
      <c r="HN119" s="191" t="s">
        <v>3671</v>
      </c>
      <c r="HO119" s="185">
        <v>2</v>
      </c>
      <c r="HP119" s="185" t="s">
        <v>2484</v>
      </c>
      <c r="HQ119" s="185" t="s">
        <v>25</v>
      </c>
      <c r="HR119" s="185">
        <v>2</v>
      </c>
      <c r="HS119" s="185" t="s">
        <v>17</v>
      </c>
      <c r="HT119" s="185" t="s">
        <v>17</v>
      </c>
      <c r="HU119" s="182">
        <v>44496</v>
      </c>
      <c r="HV119" s="192" t="s">
        <v>3668</v>
      </c>
      <c r="HW119" s="192">
        <v>1</v>
      </c>
      <c r="HX119" s="192" t="s">
        <v>2484</v>
      </c>
      <c r="HY119" s="192" t="s">
        <v>25</v>
      </c>
      <c r="HZ119" s="192">
        <v>2</v>
      </c>
      <c r="IA119" s="192" t="s">
        <v>17</v>
      </c>
      <c r="IB119" s="192" t="s">
        <v>17</v>
      </c>
      <c r="IC119" s="193">
        <v>44496</v>
      </c>
      <c r="ID119" s="191" t="s">
        <v>3670</v>
      </c>
      <c r="IE119" s="185">
        <v>1</v>
      </c>
      <c r="IF119" s="185" t="s">
        <v>2484</v>
      </c>
      <c r="IG119" s="185" t="s">
        <v>25</v>
      </c>
      <c r="IH119" s="185">
        <v>2</v>
      </c>
      <c r="II119" s="185" t="s">
        <v>17</v>
      </c>
      <c r="IJ119" s="185" t="s">
        <v>17</v>
      </c>
      <c r="IK119" s="182">
        <v>44496</v>
      </c>
      <c r="IL119" s="192" t="s">
        <v>3669</v>
      </c>
      <c r="IM119" s="192">
        <v>3</v>
      </c>
      <c r="IN119" s="192" t="s">
        <v>2484</v>
      </c>
      <c r="IO119" s="192" t="s">
        <v>25</v>
      </c>
      <c r="IP119" s="192">
        <v>2</v>
      </c>
      <c r="IQ119" s="192" t="s">
        <v>17</v>
      </c>
      <c r="IR119" s="192" t="s">
        <v>17</v>
      </c>
      <c r="IS119" s="193">
        <v>44496</v>
      </c>
    </row>
    <row r="120" spans="1:253" s="187" customFormat="1" ht="13" customHeight="1" x14ac:dyDescent="0.25">
      <c r="A120" s="187" t="s">
        <v>45</v>
      </c>
      <c r="B120" s="187" t="s">
        <v>8569</v>
      </c>
      <c r="C120" s="187" t="s">
        <v>46</v>
      </c>
      <c r="D120" s="187" t="s">
        <v>47</v>
      </c>
      <c r="E120" s="187" t="s">
        <v>8176</v>
      </c>
      <c r="F120" s="187" t="s">
        <v>2132</v>
      </c>
      <c r="G120" s="180">
        <v>16709000</v>
      </c>
      <c r="H120" s="181" t="s">
        <v>2129</v>
      </c>
      <c r="I120" s="181" t="s">
        <v>25</v>
      </c>
      <c r="J120" s="181">
        <v>2</v>
      </c>
      <c r="K120" s="181" t="s">
        <v>2131</v>
      </c>
      <c r="L120" s="181" t="s">
        <v>2130</v>
      </c>
      <c r="M120" s="182">
        <v>44225</v>
      </c>
      <c r="N120" s="196" t="s">
        <v>1792</v>
      </c>
      <c r="O120" s="183">
        <v>192530</v>
      </c>
      <c r="P120" s="183" t="s">
        <v>1783</v>
      </c>
      <c r="Q120" s="183" t="s">
        <v>50</v>
      </c>
      <c r="R120" s="183">
        <v>1</v>
      </c>
      <c r="S120" s="183" t="s">
        <v>1791</v>
      </c>
      <c r="T120" s="183" t="s">
        <v>1790</v>
      </c>
      <c r="U120" s="184">
        <v>44109</v>
      </c>
      <c r="V120" s="196" t="s">
        <v>2133</v>
      </c>
      <c r="W120" s="181">
        <v>16709000</v>
      </c>
      <c r="X120" s="181" t="s">
        <v>2129</v>
      </c>
      <c r="Y120" s="181" t="s">
        <v>25</v>
      </c>
      <c r="Z120" s="181">
        <v>2</v>
      </c>
      <c r="AA120" s="181" t="s">
        <v>2131</v>
      </c>
      <c r="AB120" s="181" t="s">
        <v>2130</v>
      </c>
      <c r="AC120" s="182">
        <v>44225</v>
      </c>
      <c r="AD120" s="196" t="s">
        <v>2137</v>
      </c>
      <c r="AE120" s="189">
        <v>3188000</v>
      </c>
      <c r="AF120" s="189" t="s">
        <v>2134</v>
      </c>
      <c r="AG120" s="189" t="s">
        <v>25</v>
      </c>
      <c r="AH120" s="189">
        <v>2</v>
      </c>
      <c r="AI120" s="189" t="s">
        <v>2136</v>
      </c>
      <c r="AJ120" s="189" t="s">
        <v>2135</v>
      </c>
      <c r="AK120" s="190">
        <v>44225</v>
      </c>
      <c r="AL120" s="196" t="s">
        <v>1363</v>
      </c>
      <c r="AM120" s="181" t="s">
        <v>17</v>
      </c>
      <c r="AN120" s="181" t="s">
        <v>17</v>
      </c>
      <c r="AO120" s="181" t="s">
        <v>17</v>
      </c>
      <c r="AP120" s="181" t="s">
        <v>17</v>
      </c>
      <c r="AQ120" s="181" t="s">
        <v>1362</v>
      </c>
      <c r="AR120" s="181" t="s">
        <v>17</v>
      </c>
      <c r="AS120" s="182">
        <v>43811</v>
      </c>
      <c r="AT120" s="197" t="s">
        <v>62</v>
      </c>
      <c r="AU120" s="189">
        <v>0</v>
      </c>
      <c r="AV120" s="189">
        <v>0</v>
      </c>
      <c r="AW120" s="189" t="s">
        <v>25</v>
      </c>
      <c r="AX120" s="189">
        <v>2</v>
      </c>
      <c r="AY120" s="189">
        <v>0</v>
      </c>
      <c r="AZ120" s="189">
        <v>0</v>
      </c>
      <c r="BA120" s="190">
        <v>43489</v>
      </c>
      <c r="BB120" s="196" t="s">
        <v>60</v>
      </c>
      <c r="BC120" s="181">
        <v>0</v>
      </c>
      <c r="BD120" s="181">
        <v>0</v>
      </c>
      <c r="BE120" s="181" t="s">
        <v>25</v>
      </c>
      <c r="BF120" s="181">
        <v>2</v>
      </c>
      <c r="BG120" s="181">
        <v>0</v>
      </c>
      <c r="BH120" s="181">
        <v>0</v>
      </c>
      <c r="BI120" s="182">
        <v>43489</v>
      </c>
      <c r="BJ120" s="197" t="s">
        <v>58</v>
      </c>
      <c r="BK120" s="197">
        <v>0</v>
      </c>
      <c r="BL120" s="197">
        <v>0</v>
      </c>
      <c r="BM120" s="197" t="s">
        <v>25</v>
      </c>
      <c r="BN120" s="197">
        <v>2</v>
      </c>
      <c r="BO120" s="197">
        <v>0</v>
      </c>
      <c r="BP120" s="189">
        <v>0</v>
      </c>
      <c r="BQ120" s="198">
        <v>43489</v>
      </c>
      <c r="BR120" s="196" t="s">
        <v>48</v>
      </c>
      <c r="BS120" s="199">
        <v>0</v>
      </c>
      <c r="BT120" s="199">
        <v>0</v>
      </c>
      <c r="BU120" s="199" t="s">
        <v>25</v>
      </c>
      <c r="BV120" s="199">
        <v>2</v>
      </c>
      <c r="BW120" s="199">
        <v>0</v>
      </c>
      <c r="BX120" s="199">
        <v>0</v>
      </c>
      <c r="BY120" s="182">
        <v>43489</v>
      </c>
      <c r="BZ120" s="197" t="s">
        <v>49</v>
      </c>
      <c r="CA120" s="197">
        <v>0</v>
      </c>
      <c r="CB120" s="197">
        <v>0</v>
      </c>
      <c r="CC120" s="197" t="s">
        <v>25</v>
      </c>
      <c r="CD120" s="197">
        <v>2</v>
      </c>
      <c r="CE120" s="197">
        <v>0</v>
      </c>
      <c r="CF120" s="197">
        <v>0</v>
      </c>
      <c r="CG120" s="198">
        <v>43489</v>
      </c>
      <c r="CH120" s="196" t="s">
        <v>9220</v>
      </c>
      <c r="CI120" s="197" t="e">
        <v>#N/A</v>
      </c>
      <c r="CJ120" s="197" t="e">
        <v>#N/A</v>
      </c>
      <c r="CK120" s="197" t="e">
        <v>#N/A</v>
      </c>
      <c r="CL120" s="197" t="e">
        <v>#N/A</v>
      </c>
      <c r="CM120" s="197" t="e">
        <v>#N/A</v>
      </c>
      <c r="CN120" s="197" t="e">
        <v>#N/A</v>
      </c>
      <c r="CO120" s="200" t="e">
        <v>#N/A</v>
      </c>
      <c r="CP120" s="197" t="s">
        <v>54</v>
      </c>
      <c r="CQ120" s="199" t="s">
        <v>17</v>
      </c>
      <c r="CR120" s="199">
        <v>0</v>
      </c>
      <c r="CS120" s="199" t="s">
        <v>22</v>
      </c>
      <c r="CT120" s="199">
        <v>3</v>
      </c>
      <c r="CU120" s="199" t="s">
        <v>53</v>
      </c>
      <c r="CV120" s="199">
        <v>0</v>
      </c>
      <c r="CW120" s="182">
        <v>43489</v>
      </c>
      <c r="CX120" s="197" t="s">
        <v>2139</v>
      </c>
      <c r="CY120" s="189">
        <v>511000</v>
      </c>
      <c r="CZ120" s="189" t="s">
        <v>2134</v>
      </c>
      <c r="DA120" s="189" t="s">
        <v>25</v>
      </c>
      <c r="DB120" s="189">
        <v>2</v>
      </c>
      <c r="DC120" s="189" t="s">
        <v>2138</v>
      </c>
      <c r="DD120" s="189" t="s">
        <v>2135</v>
      </c>
      <c r="DE120" s="195">
        <v>44225</v>
      </c>
      <c r="DF120" s="196" t="s">
        <v>2140</v>
      </c>
      <c r="DG120" s="181">
        <v>13521000</v>
      </c>
      <c r="DH120" s="199" t="s">
        <v>2134</v>
      </c>
      <c r="DI120" s="199" t="s">
        <v>25</v>
      </c>
      <c r="DJ120" s="199">
        <v>2</v>
      </c>
      <c r="DK120" s="199" t="s">
        <v>2138</v>
      </c>
      <c r="DL120" s="199" t="s">
        <v>2135</v>
      </c>
      <c r="DM120" s="182">
        <v>44225</v>
      </c>
      <c r="DN120" s="197" t="s">
        <v>2141</v>
      </c>
      <c r="DO120" s="189">
        <v>2676000</v>
      </c>
      <c r="DP120" s="197" t="s">
        <v>2134</v>
      </c>
      <c r="DQ120" s="197" t="s">
        <v>25</v>
      </c>
      <c r="DR120" s="197">
        <v>2</v>
      </c>
      <c r="DS120" s="197" t="s">
        <v>2138</v>
      </c>
      <c r="DT120" s="197" t="s">
        <v>2135</v>
      </c>
      <c r="DU120" s="198">
        <v>44225</v>
      </c>
      <c r="DV120" s="196" t="s">
        <v>2142</v>
      </c>
      <c r="DW120" s="181">
        <v>498000</v>
      </c>
      <c r="DX120" s="199" t="s">
        <v>2134</v>
      </c>
      <c r="DY120" s="199" t="s">
        <v>25</v>
      </c>
      <c r="DZ120" s="199">
        <v>2</v>
      </c>
      <c r="EA120" s="199" t="s">
        <v>2138</v>
      </c>
      <c r="EB120" s="199" t="s">
        <v>2135</v>
      </c>
      <c r="EC120" s="182">
        <v>44225</v>
      </c>
      <c r="ED120" s="197" t="s">
        <v>2143</v>
      </c>
      <c r="EE120" s="189">
        <v>13000</v>
      </c>
      <c r="EF120" s="197" t="s">
        <v>2134</v>
      </c>
      <c r="EG120" s="197" t="s">
        <v>25</v>
      </c>
      <c r="EH120" s="197">
        <v>2</v>
      </c>
      <c r="EI120" s="197" t="s">
        <v>2138</v>
      </c>
      <c r="EJ120" s="197" t="s">
        <v>2135</v>
      </c>
      <c r="EK120" s="198">
        <v>44225</v>
      </c>
      <c r="EL120" s="196" t="s">
        <v>2144</v>
      </c>
      <c r="EM120" s="181">
        <v>0</v>
      </c>
      <c r="EN120" s="199" t="s">
        <v>2134</v>
      </c>
      <c r="EO120" s="199" t="s">
        <v>25</v>
      </c>
      <c r="EP120" s="199">
        <v>2</v>
      </c>
      <c r="EQ120" s="199" t="s">
        <v>2138</v>
      </c>
      <c r="ER120" s="199" t="s">
        <v>2135</v>
      </c>
      <c r="ES120" s="182">
        <v>44225</v>
      </c>
      <c r="ET120" s="197" t="s">
        <v>56</v>
      </c>
      <c r="EU120" s="197">
        <v>0</v>
      </c>
      <c r="EV120" s="197">
        <v>0</v>
      </c>
      <c r="EW120" s="197" t="s">
        <v>25</v>
      </c>
      <c r="EX120" s="197">
        <v>2</v>
      </c>
      <c r="EY120" s="197">
        <v>0</v>
      </c>
      <c r="EZ120" s="197">
        <v>0</v>
      </c>
      <c r="FA120" s="198">
        <v>43489</v>
      </c>
      <c r="FB120" s="196" t="s">
        <v>52</v>
      </c>
      <c r="FC120" s="199">
        <v>4</v>
      </c>
      <c r="FD120" s="199">
        <v>0</v>
      </c>
      <c r="FE120" s="199" t="s">
        <v>50</v>
      </c>
      <c r="FF120" s="199">
        <v>1</v>
      </c>
      <c r="FG120" s="199" t="s">
        <v>51</v>
      </c>
      <c r="FH120" s="199">
        <v>0</v>
      </c>
      <c r="FI120" s="182">
        <v>43489</v>
      </c>
      <c r="FJ120" s="196" t="s">
        <v>949</v>
      </c>
      <c r="FK120" s="197">
        <v>0</v>
      </c>
      <c r="FL120" s="197">
        <v>0</v>
      </c>
      <c r="FM120" s="197" t="s">
        <v>25</v>
      </c>
      <c r="FN120" s="197">
        <v>2</v>
      </c>
      <c r="FO120" s="197">
        <v>0</v>
      </c>
      <c r="FP120" s="189">
        <v>0</v>
      </c>
      <c r="FQ120" s="190">
        <v>43580</v>
      </c>
      <c r="FR120" s="196" t="s">
        <v>950</v>
      </c>
      <c r="FS120" s="199">
        <v>0</v>
      </c>
      <c r="FT120" s="199">
        <v>0</v>
      </c>
      <c r="FU120" s="199" t="s">
        <v>25</v>
      </c>
      <c r="FV120" s="199">
        <v>2</v>
      </c>
      <c r="FW120" s="199">
        <v>0</v>
      </c>
      <c r="FX120" s="199">
        <v>0</v>
      </c>
      <c r="FY120" s="182">
        <v>43580</v>
      </c>
      <c r="FZ120" s="197" t="s">
        <v>3675</v>
      </c>
      <c r="GA120" s="197">
        <v>0</v>
      </c>
      <c r="GB120" s="197" t="s">
        <v>2484</v>
      </c>
      <c r="GC120" s="197" t="s">
        <v>25</v>
      </c>
      <c r="GD120" s="197">
        <v>2</v>
      </c>
      <c r="GE120" s="197" t="s">
        <v>17</v>
      </c>
      <c r="GF120" s="197" t="s">
        <v>17</v>
      </c>
      <c r="GG120" s="198">
        <v>44496</v>
      </c>
      <c r="GH120" s="196" t="s">
        <v>3681</v>
      </c>
      <c r="GI120" s="199">
        <v>0</v>
      </c>
      <c r="GJ120" s="199" t="s">
        <v>2484</v>
      </c>
      <c r="GK120" s="199" t="s">
        <v>25</v>
      </c>
      <c r="GL120" s="199">
        <v>2</v>
      </c>
      <c r="GM120" s="199" t="s">
        <v>17</v>
      </c>
      <c r="GN120" s="199" t="s">
        <v>17</v>
      </c>
      <c r="GO120" s="182">
        <v>44496</v>
      </c>
      <c r="GP120" s="197" t="s">
        <v>3676</v>
      </c>
      <c r="GQ120" s="197">
        <v>0</v>
      </c>
      <c r="GR120" s="197" t="s">
        <v>2484</v>
      </c>
      <c r="GS120" s="197" t="s">
        <v>25</v>
      </c>
      <c r="GT120" s="197">
        <v>2</v>
      </c>
      <c r="GU120" s="197" t="s">
        <v>17</v>
      </c>
      <c r="GV120" s="197" t="s">
        <v>17</v>
      </c>
      <c r="GW120" s="198">
        <v>44496</v>
      </c>
      <c r="GX120" s="196" t="s">
        <v>3682</v>
      </c>
      <c r="GY120" s="199">
        <v>0</v>
      </c>
      <c r="GZ120" s="199" t="s">
        <v>2484</v>
      </c>
      <c r="HA120" s="199" t="s">
        <v>25</v>
      </c>
      <c r="HB120" s="199">
        <v>2</v>
      </c>
      <c r="HC120" s="199" t="s">
        <v>17</v>
      </c>
      <c r="HD120" s="199" t="s">
        <v>17</v>
      </c>
      <c r="HE120" s="182">
        <v>44496</v>
      </c>
      <c r="HF120" s="197" t="s">
        <v>3674</v>
      </c>
      <c r="HG120" s="197">
        <v>0</v>
      </c>
      <c r="HH120" s="197" t="s">
        <v>2484</v>
      </c>
      <c r="HI120" s="197" t="s">
        <v>25</v>
      </c>
      <c r="HJ120" s="197">
        <v>2</v>
      </c>
      <c r="HK120" s="197" t="s">
        <v>17</v>
      </c>
      <c r="HL120" s="197" t="s">
        <v>17</v>
      </c>
      <c r="HM120" s="198">
        <v>44496</v>
      </c>
      <c r="HN120" s="196" t="s">
        <v>3680</v>
      </c>
      <c r="HO120" s="199">
        <v>1</v>
      </c>
      <c r="HP120" s="199" t="s">
        <v>2484</v>
      </c>
      <c r="HQ120" s="199" t="s">
        <v>25</v>
      </c>
      <c r="HR120" s="199">
        <v>2</v>
      </c>
      <c r="HS120" s="199" t="s">
        <v>17</v>
      </c>
      <c r="HT120" s="199" t="s">
        <v>17</v>
      </c>
      <c r="HU120" s="182">
        <v>44496</v>
      </c>
      <c r="HV120" s="197" t="s">
        <v>3677</v>
      </c>
      <c r="HW120" s="197">
        <v>0</v>
      </c>
      <c r="HX120" s="197" t="s">
        <v>2484</v>
      </c>
      <c r="HY120" s="197" t="s">
        <v>25</v>
      </c>
      <c r="HZ120" s="197">
        <v>2</v>
      </c>
      <c r="IA120" s="197" t="s">
        <v>17</v>
      </c>
      <c r="IB120" s="197" t="s">
        <v>17</v>
      </c>
      <c r="IC120" s="198">
        <v>44496</v>
      </c>
      <c r="ID120" s="196" t="s">
        <v>3679</v>
      </c>
      <c r="IE120" s="199">
        <v>1</v>
      </c>
      <c r="IF120" s="199" t="s">
        <v>2484</v>
      </c>
      <c r="IG120" s="199" t="s">
        <v>25</v>
      </c>
      <c r="IH120" s="199">
        <v>2</v>
      </c>
      <c r="II120" s="199" t="s">
        <v>17</v>
      </c>
      <c r="IJ120" s="199" t="s">
        <v>17</v>
      </c>
      <c r="IK120" s="182">
        <v>44496</v>
      </c>
      <c r="IL120" s="197" t="s">
        <v>3678</v>
      </c>
      <c r="IM120" s="197">
        <v>0</v>
      </c>
      <c r="IN120" s="197" t="s">
        <v>2484</v>
      </c>
      <c r="IO120" s="197" t="s">
        <v>25</v>
      </c>
      <c r="IP120" s="197">
        <v>2</v>
      </c>
      <c r="IQ120" s="197" t="s">
        <v>17</v>
      </c>
      <c r="IR120" s="197" t="s">
        <v>17</v>
      </c>
      <c r="IS120" s="198">
        <v>44496</v>
      </c>
    </row>
    <row r="121" spans="1:253" s="187" customFormat="1" ht="13" customHeight="1" x14ac:dyDescent="0.25">
      <c r="A121" s="187" t="s">
        <v>349</v>
      </c>
      <c r="B121" s="187" t="s">
        <v>8495</v>
      </c>
      <c r="C121" s="187" t="s">
        <v>350</v>
      </c>
      <c r="D121" s="187" t="s">
        <v>351</v>
      </c>
      <c r="E121" s="187" t="s">
        <v>8183</v>
      </c>
      <c r="F121" s="187" t="s">
        <v>4185</v>
      </c>
      <c r="G121" s="180">
        <v>6700000</v>
      </c>
      <c r="H121" s="181" t="s">
        <v>4152</v>
      </c>
      <c r="I121" s="181" t="s">
        <v>50</v>
      </c>
      <c r="J121" s="181">
        <v>1</v>
      </c>
      <c r="K121" s="181" t="s">
        <v>4184</v>
      </c>
      <c r="L121" s="181" t="s">
        <v>4153</v>
      </c>
      <c r="M121" s="182">
        <v>44516</v>
      </c>
      <c r="N121" s="191" t="s">
        <v>4189</v>
      </c>
      <c r="O121" s="183">
        <v>20700</v>
      </c>
      <c r="P121" s="183" t="s">
        <v>4186</v>
      </c>
      <c r="Q121" s="183" t="s">
        <v>50</v>
      </c>
      <c r="R121" s="183">
        <v>1</v>
      </c>
      <c r="S121" s="183" t="s">
        <v>4188</v>
      </c>
      <c r="T121" s="183" t="s">
        <v>4187</v>
      </c>
      <c r="U121" s="184">
        <v>44516</v>
      </c>
      <c r="V121" s="191" t="s">
        <v>4191</v>
      </c>
      <c r="W121" s="181">
        <v>6700000</v>
      </c>
      <c r="X121" s="181" t="s">
        <v>4152</v>
      </c>
      <c r="Y121" s="181" t="s">
        <v>25</v>
      </c>
      <c r="Z121" s="181">
        <v>2</v>
      </c>
      <c r="AA121" s="181" t="s">
        <v>4190</v>
      </c>
      <c r="AB121" s="181" t="s">
        <v>4153</v>
      </c>
      <c r="AC121" s="182">
        <v>44516</v>
      </c>
      <c r="AD121" s="191" t="s">
        <v>4193</v>
      </c>
      <c r="AE121" s="189">
        <v>3200000</v>
      </c>
      <c r="AF121" s="189" t="s">
        <v>4152</v>
      </c>
      <c r="AG121" s="189" t="s">
        <v>25</v>
      </c>
      <c r="AH121" s="189">
        <v>2</v>
      </c>
      <c r="AI121" s="189" t="s">
        <v>4192</v>
      </c>
      <c r="AJ121" s="189" t="s">
        <v>4153</v>
      </c>
      <c r="AK121" s="190">
        <v>44516</v>
      </c>
      <c r="AL121" s="191" t="s">
        <v>4195</v>
      </c>
      <c r="AM121" s="181">
        <v>13000</v>
      </c>
      <c r="AN121" s="181" t="s">
        <v>4152</v>
      </c>
      <c r="AO121" s="181" t="s">
        <v>25</v>
      </c>
      <c r="AP121" s="181">
        <v>2</v>
      </c>
      <c r="AQ121" s="181" t="s">
        <v>4194</v>
      </c>
      <c r="AR121" s="181" t="s">
        <v>4153</v>
      </c>
      <c r="AS121" s="182">
        <v>44516</v>
      </c>
      <c r="AT121" s="192" t="s">
        <v>354</v>
      </c>
      <c r="AU121" s="189" t="s">
        <v>17</v>
      </c>
      <c r="AV121" s="189">
        <v>0</v>
      </c>
      <c r="AW121" s="189" t="s">
        <v>25</v>
      </c>
      <c r="AX121" s="189">
        <v>2</v>
      </c>
      <c r="AY121" s="189">
        <v>0</v>
      </c>
      <c r="AZ121" s="189">
        <v>0</v>
      </c>
      <c r="BA121" s="190">
        <v>43509</v>
      </c>
      <c r="BB121" s="191" t="s">
        <v>4196</v>
      </c>
      <c r="BC121" s="181" t="s">
        <v>17</v>
      </c>
      <c r="BD121" s="181" t="s">
        <v>2046</v>
      </c>
      <c r="BE121" s="181" t="s">
        <v>17</v>
      </c>
      <c r="BF121" s="181" t="s">
        <v>17</v>
      </c>
      <c r="BG121" s="181" t="s">
        <v>4181</v>
      </c>
      <c r="BH121" s="181" t="s">
        <v>17</v>
      </c>
      <c r="BI121" s="182">
        <v>44516</v>
      </c>
      <c r="BJ121" s="192" t="s">
        <v>4200</v>
      </c>
      <c r="BK121" s="192">
        <v>936</v>
      </c>
      <c r="BL121" s="192" t="s">
        <v>4197</v>
      </c>
      <c r="BM121" s="192" t="s">
        <v>25</v>
      </c>
      <c r="BN121" s="192">
        <v>2</v>
      </c>
      <c r="BO121" s="192" t="s">
        <v>4199</v>
      </c>
      <c r="BP121" s="189" t="s">
        <v>4198</v>
      </c>
      <c r="BQ121" s="193">
        <v>44516</v>
      </c>
      <c r="BR121" s="191" t="s">
        <v>352</v>
      </c>
      <c r="BS121" s="185" t="s">
        <v>17</v>
      </c>
      <c r="BT121" s="185">
        <v>0</v>
      </c>
      <c r="BU121" s="185" t="s">
        <v>25</v>
      </c>
      <c r="BV121" s="185">
        <v>2</v>
      </c>
      <c r="BW121" s="185">
        <v>0</v>
      </c>
      <c r="BX121" s="185">
        <v>0</v>
      </c>
      <c r="BY121" s="182">
        <v>43509</v>
      </c>
      <c r="BZ121" s="192" t="s">
        <v>353</v>
      </c>
      <c r="CA121" s="192" t="s">
        <v>17</v>
      </c>
      <c r="CB121" s="192">
        <v>0</v>
      </c>
      <c r="CC121" s="192" t="s">
        <v>17</v>
      </c>
      <c r="CD121" s="192" t="s">
        <v>17</v>
      </c>
      <c r="CE121" s="192">
        <v>0</v>
      </c>
      <c r="CF121" s="192">
        <v>0</v>
      </c>
      <c r="CG121" s="193">
        <v>43509</v>
      </c>
      <c r="CH121" s="191" t="s">
        <v>9221</v>
      </c>
      <c r="CI121" s="192" t="e">
        <v>#N/A</v>
      </c>
      <c r="CJ121" s="192" t="e">
        <v>#N/A</v>
      </c>
      <c r="CK121" s="192" t="e">
        <v>#N/A</v>
      </c>
      <c r="CL121" s="192" t="e">
        <v>#N/A</v>
      </c>
      <c r="CM121" s="192" t="e">
        <v>#N/A</v>
      </c>
      <c r="CN121" s="192" t="e">
        <v>#N/A</v>
      </c>
      <c r="CO121" s="194" t="e">
        <v>#N/A</v>
      </c>
      <c r="CP121" s="192" t="s">
        <v>1234</v>
      </c>
      <c r="CQ121" s="185" t="s">
        <v>17</v>
      </c>
      <c r="CR121" s="185" t="s">
        <v>17</v>
      </c>
      <c r="CS121" s="185" t="s">
        <v>17</v>
      </c>
      <c r="CT121" s="185" t="s">
        <v>17</v>
      </c>
      <c r="CU121" s="185" t="s">
        <v>1233</v>
      </c>
      <c r="CV121" s="185" t="s">
        <v>1232</v>
      </c>
      <c r="CW121" s="182">
        <v>43731</v>
      </c>
      <c r="CX121" s="192" t="s">
        <v>4203</v>
      </c>
      <c r="CY121" s="189">
        <v>1700000</v>
      </c>
      <c r="CZ121" s="189" t="s">
        <v>4204</v>
      </c>
      <c r="DA121" s="189" t="s">
        <v>50</v>
      </c>
      <c r="DB121" s="189">
        <v>1</v>
      </c>
      <c r="DC121" s="189" t="s">
        <v>4209</v>
      </c>
      <c r="DD121" s="189" t="s">
        <v>4205</v>
      </c>
      <c r="DE121" s="195">
        <v>44516</v>
      </c>
      <c r="DF121" s="191" t="s">
        <v>4207</v>
      </c>
      <c r="DG121" s="181">
        <v>3500000</v>
      </c>
      <c r="DH121" s="185" t="s">
        <v>4204</v>
      </c>
      <c r="DI121" s="185" t="s">
        <v>25</v>
      </c>
      <c r="DJ121" s="185">
        <v>2</v>
      </c>
      <c r="DK121" s="185" t="s">
        <v>4206</v>
      </c>
      <c r="DL121" s="185" t="s">
        <v>4205</v>
      </c>
      <c r="DM121" s="182">
        <v>44516</v>
      </c>
      <c r="DN121" s="192" t="s">
        <v>4208</v>
      </c>
      <c r="DO121" s="189">
        <v>1500000</v>
      </c>
      <c r="DP121" s="192" t="s">
        <v>4204</v>
      </c>
      <c r="DQ121" s="192" t="s">
        <v>25</v>
      </c>
      <c r="DR121" s="192">
        <v>2</v>
      </c>
      <c r="DS121" s="192" t="s">
        <v>2933</v>
      </c>
      <c r="DT121" s="192" t="s">
        <v>4205</v>
      </c>
      <c r="DU121" s="193">
        <v>44516</v>
      </c>
      <c r="DV121" s="191" t="s">
        <v>4210</v>
      </c>
      <c r="DW121" s="181">
        <v>1400000</v>
      </c>
      <c r="DX121" s="185" t="s">
        <v>4204</v>
      </c>
      <c r="DY121" s="185" t="s">
        <v>50</v>
      </c>
      <c r="DZ121" s="185">
        <v>1</v>
      </c>
      <c r="EA121" s="185" t="s">
        <v>4209</v>
      </c>
      <c r="EB121" s="185" t="s">
        <v>4205</v>
      </c>
      <c r="EC121" s="182">
        <v>44516</v>
      </c>
      <c r="ED121" s="192" t="s">
        <v>4212</v>
      </c>
      <c r="EE121" s="189">
        <v>300000</v>
      </c>
      <c r="EF121" s="192" t="s">
        <v>4204</v>
      </c>
      <c r="EG121" s="192" t="s">
        <v>22</v>
      </c>
      <c r="EH121" s="192">
        <v>3</v>
      </c>
      <c r="EI121" s="192" t="s">
        <v>4211</v>
      </c>
      <c r="EJ121" s="192" t="s">
        <v>4205</v>
      </c>
      <c r="EK121" s="193">
        <v>44516</v>
      </c>
      <c r="EL121" s="191" t="s">
        <v>4214</v>
      </c>
      <c r="EM121" s="181">
        <v>0</v>
      </c>
      <c r="EN121" s="185" t="s">
        <v>2046</v>
      </c>
      <c r="EO121" s="185" t="s">
        <v>17</v>
      </c>
      <c r="EP121" s="185" t="s">
        <v>17</v>
      </c>
      <c r="EQ121" s="185" t="s">
        <v>4213</v>
      </c>
      <c r="ER121" s="185" t="s">
        <v>17</v>
      </c>
      <c r="ES121" s="182">
        <v>44516</v>
      </c>
      <c r="ET121" s="192" t="s">
        <v>4201</v>
      </c>
      <c r="EU121" s="192">
        <v>936</v>
      </c>
      <c r="EV121" s="192" t="s">
        <v>4197</v>
      </c>
      <c r="EW121" s="192" t="s">
        <v>25</v>
      </c>
      <c r="EX121" s="192">
        <v>2</v>
      </c>
      <c r="EY121" s="192" t="s">
        <v>4199</v>
      </c>
      <c r="EZ121" s="192" t="s">
        <v>4198</v>
      </c>
      <c r="FA121" s="193">
        <v>44516</v>
      </c>
      <c r="FB121" s="191" t="s">
        <v>4216</v>
      </c>
      <c r="FC121" s="185">
        <v>3</v>
      </c>
      <c r="FD121" s="185">
        <v>0</v>
      </c>
      <c r="FE121" s="185" t="s">
        <v>25</v>
      </c>
      <c r="FF121" s="185">
        <v>2</v>
      </c>
      <c r="FG121" s="185" t="s">
        <v>4215</v>
      </c>
      <c r="FH121" s="185">
        <v>0</v>
      </c>
      <c r="FI121" s="182">
        <v>44516</v>
      </c>
      <c r="FJ121" s="191" t="s">
        <v>4217</v>
      </c>
      <c r="FK121" s="192" t="s">
        <v>17</v>
      </c>
      <c r="FL121" s="192" t="s">
        <v>2046</v>
      </c>
      <c r="FM121" s="192" t="s">
        <v>17</v>
      </c>
      <c r="FN121" s="192" t="s">
        <v>17</v>
      </c>
      <c r="FO121" s="192" t="s">
        <v>4213</v>
      </c>
      <c r="FP121" s="189" t="s">
        <v>17</v>
      </c>
      <c r="FQ121" s="190">
        <v>44516</v>
      </c>
      <c r="FR121" s="191" t="s">
        <v>4218</v>
      </c>
      <c r="FS121" s="185" t="s">
        <v>17</v>
      </c>
      <c r="FT121" s="185" t="s">
        <v>17</v>
      </c>
      <c r="FU121" s="185" t="s">
        <v>17</v>
      </c>
      <c r="FV121" s="185" t="s">
        <v>17</v>
      </c>
      <c r="FW121" s="185" t="s">
        <v>4213</v>
      </c>
      <c r="FX121" s="185" t="s">
        <v>17</v>
      </c>
      <c r="FY121" s="182">
        <v>44516</v>
      </c>
      <c r="FZ121" s="192" t="s">
        <v>3399</v>
      </c>
      <c r="GA121" s="192">
        <v>0</v>
      </c>
      <c r="GB121" s="192" t="s">
        <v>2484</v>
      </c>
      <c r="GC121" s="192" t="s">
        <v>25</v>
      </c>
      <c r="GD121" s="192">
        <v>2</v>
      </c>
      <c r="GE121" s="192" t="s">
        <v>17</v>
      </c>
      <c r="GF121" s="192" t="s">
        <v>17</v>
      </c>
      <c r="GG121" s="193">
        <v>44494</v>
      </c>
      <c r="GH121" s="191" t="s">
        <v>3405</v>
      </c>
      <c r="GI121" s="185">
        <v>3</v>
      </c>
      <c r="GJ121" s="185" t="s">
        <v>2484</v>
      </c>
      <c r="GK121" s="185" t="s">
        <v>25</v>
      </c>
      <c r="GL121" s="185">
        <v>2</v>
      </c>
      <c r="GM121" s="185" t="s">
        <v>17</v>
      </c>
      <c r="GN121" s="185" t="s">
        <v>17</v>
      </c>
      <c r="GO121" s="182">
        <v>44494</v>
      </c>
      <c r="GP121" s="192" t="s">
        <v>3400</v>
      </c>
      <c r="GQ121" s="192">
        <v>0</v>
      </c>
      <c r="GR121" s="192" t="s">
        <v>2484</v>
      </c>
      <c r="GS121" s="192" t="s">
        <v>25</v>
      </c>
      <c r="GT121" s="192">
        <v>2</v>
      </c>
      <c r="GU121" s="192" t="s">
        <v>17</v>
      </c>
      <c r="GV121" s="192" t="s">
        <v>17</v>
      </c>
      <c r="GW121" s="193">
        <v>44494</v>
      </c>
      <c r="GX121" s="191" t="s">
        <v>3406</v>
      </c>
      <c r="GY121" s="185">
        <v>0</v>
      </c>
      <c r="GZ121" s="185" t="s">
        <v>2484</v>
      </c>
      <c r="HA121" s="185" t="s">
        <v>25</v>
      </c>
      <c r="HB121" s="185">
        <v>2</v>
      </c>
      <c r="HC121" s="185" t="s">
        <v>17</v>
      </c>
      <c r="HD121" s="185" t="s">
        <v>17</v>
      </c>
      <c r="HE121" s="182">
        <v>44494</v>
      </c>
      <c r="HF121" s="192" t="s">
        <v>3398</v>
      </c>
      <c r="HG121" s="192">
        <v>0</v>
      </c>
      <c r="HH121" s="192" t="s">
        <v>2484</v>
      </c>
      <c r="HI121" s="192" t="s">
        <v>25</v>
      </c>
      <c r="HJ121" s="192">
        <v>2</v>
      </c>
      <c r="HK121" s="192" t="s">
        <v>17</v>
      </c>
      <c r="HL121" s="192" t="s">
        <v>17</v>
      </c>
      <c r="HM121" s="193">
        <v>44494</v>
      </c>
      <c r="HN121" s="191" t="s">
        <v>3404</v>
      </c>
      <c r="HO121" s="185">
        <v>2</v>
      </c>
      <c r="HP121" s="185" t="s">
        <v>2484</v>
      </c>
      <c r="HQ121" s="185" t="s">
        <v>25</v>
      </c>
      <c r="HR121" s="185">
        <v>2</v>
      </c>
      <c r="HS121" s="185" t="s">
        <v>17</v>
      </c>
      <c r="HT121" s="185" t="s">
        <v>17</v>
      </c>
      <c r="HU121" s="182">
        <v>44494</v>
      </c>
      <c r="HV121" s="192" t="s">
        <v>3401</v>
      </c>
      <c r="HW121" s="192">
        <v>3</v>
      </c>
      <c r="HX121" s="192" t="s">
        <v>2484</v>
      </c>
      <c r="HY121" s="192" t="s">
        <v>25</v>
      </c>
      <c r="HZ121" s="192">
        <v>2</v>
      </c>
      <c r="IA121" s="192" t="s">
        <v>17</v>
      </c>
      <c r="IB121" s="192" t="s">
        <v>17</v>
      </c>
      <c r="IC121" s="193">
        <v>44494</v>
      </c>
      <c r="ID121" s="191" t="s">
        <v>3403</v>
      </c>
      <c r="IE121" s="185">
        <v>0</v>
      </c>
      <c r="IF121" s="185" t="s">
        <v>2484</v>
      </c>
      <c r="IG121" s="185" t="s">
        <v>25</v>
      </c>
      <c r="IH121" s="185">
        <v>2</v>
      </c>
      <c r="II121" s="185" t="s">
        <v>17</v>
      </c>
      <c r="IJ121" s="185" t="s">
        <v>17</v>
      </c>
      <c r="IK121" s="182">
        <v>44494</v>
      </c>
      <c r="IL121" s="192" t="s">
        <v>3402</v>
      </c>
      <c r="IM121" s="192">
        <v>1</v>
      </c>
      <c r="IN121" s="192" t="s">
        <v>2484</v>
      </c>
      <c r="IO121" s="192" t="s">
        <v>25</v>
      </c>
      <c r="IP121" s="192">
        <v>2</v>
      </c>
      <c r="IQ121" s="192" t="s">
        <v>17</v>
      </c>
      <c r="IR121" s="192" t="s">
        <v>17</v>
      </c>
      <c r="IS121" s="193">
        <v>44494</v>
      </c>
    </row>
    <row r="122" spans="1:253" s="187" customFormat="1" ht="13" customHeight="1" x14ac:dyDescent="0.25">
      <c r="A122" s="187" t="s">
        <v>149</v>
      </c>
      <c r="B122" s="187" t="s">
        <v>8495</v>
      </c>
      <c r="C122" s="187" t="s">
        <v>150</v>
      </c>
      <c r="D122" s="187" t="s">
        <v>151</v>
      </c>
      <c r="E122" s="187" t="s">
        <v>8184</v>
      </c>
      <c r="F122" s="187" t="s">
        <v>4263</v>
      </c>
      <c r="G122" s="180">
        <v>15755000</v>
      </c>
      <c r="H122" s="181" t="s">
        <v>4260</v>
      </c>
      <c r="I122" s="181" t="s">
        <v>25</v>
      </c>
      <c r="J122" s="181">
        <v>2</v>
      </c>
      <c r="K122" s="181" t="s">
        <v>4262</v>
      </c>
      <c r="L122" s="181" t="s">
        <v>4261</v>
      </c>
      <c r="M122" s="182">
        <v>44519</v>
      </c>
      <c r="N122" s="196" t="s">
        <v>1251</v>
      </c>
      <c r="O122" s="183">
        <v>627340</v>
      </c>
      <c r="P122" s="183" t="s">
        <v>1248</v>
      </c>
      <c r="Q122" s="183" t="s">
        <v>50</v>
      </c>
      <c r="R122" s="183">
        <v>1</v>
      </c>
      <c r="S122" s="183" t="s">
        <v>1250</v>
      </c>
      <c r="T122" s="183" t="s">
        <v>1249</v>
      </c>
      <c r="U122" s="184">
        <v>43759</v>
      </c>
      <c r="V122" s="196" t="s">
        <v>4265</v>
      </c>
      <c r="W122" s="181">
        <v>15755000</v>
      </c>
      <c r="X122" s="181" t="s">
        <v>4260</v>
      </c>
      <c r="Y122" s="181" t="s">
        <v>25</v>
      </c>
      <c r="Z122" s="181">
        <v>2</v>
      </c>
      <c r="AA122" s="181" t="s">
        <v>4264</v>
      </c>
      <c r="AB122" s="181" t="s">
        <v>4261</v>
      </c>
      <c r="AC122" s="182">
        <v>44519</v>
      </c>
      <c r="AD122" s="196" t="s">
        <v>4267</v>
      </c>
      <c r="AE122" s="189">
        <v>15736000</v>
      </c>
      <c r="AF122" s="189" t="s">
        <v>4260</v>
      </c>
      <c r="AG122" s="189" t="s">
        <v>25</v>
      </c>
      <c r="AH122" s="189">
        <v>2</v>
      </c>
      <c r="AI122" s="189" t="s">
        <v>4266</v>
      </c>
      <c r="AJ122" s="189" t="s">
        <v>4261</v>
      </c>
      <c r="AK122" s="190">
        <v>44519</v>
      </c>
      <c r="AL122" s="196" t="s">
        <v>7166</v>
      </c>
      <c r="AM122" s="181">
        <v>3785000</v>
      </c>
      <c r="AN122" s="181" t="s">
        <v>7163</v>
      </c>
      <c r="AO122" s="181" t="s">
        <v>22</v>
      </c>
      <c r="AP122" s="181">
        <v>3</v>
      </c>
      <c r="AQ122" s="181" t="s">
        <v>7165</v>
      </c>
      <c r="AR122" s="181" t="s">
        <v>7164</v>
      </c>
      <c r="AS122" s="182">
        <v>44704</v>
      </c>
      <c r="AT122" s="197" t="s">
        <v>1075</v>
      </c>
      <c r="AU122" s="189" t="s">
        <v>17</v>
      </c>
      <c r="AV122" s="189" t="s">
        <v>1072</v>
      </c>
      <c r="AW122" s="189" t="s">
        <v>17</v>
      </c>
      <c r="AX122" s="189" t="s">
        <v>17</v>
      </c>
      <c r="AY122" s="189" t="s">
        <v>1074</v>
      </c>
      <c r="AZ122" s="189" t="s">
        <v>1073</v>
      </c>
      <c r="BA122" s="190">
        <v>43612</v>
      </c>
      <c r="BB122" s="196" t="s">
        <v>6491</v>
      </c>
      <c r="BC122" s="181">
        <v>1400000</v>
      </c>
      <c r="BD122" s="181" t="s">
        <v>6488</v>
      </c>
      <c r="BE122" s="181" t="s">
        <v>25</v>
      </c>
      <c r="BF122" s="181">
        <v>2</v>
      </c>
      <c r="BG122" s="181" t="s">
        <v>6490</v>
      </c>
      <c r="BH122" s="181" t="s">
        <v>6489</v>
      </c>
      <c r="BI122" s="182">
        <v>44670</v>
      </c>
      <c r="BJ122" s="197" t="s">
        <v>7169</v>
      </c>
      <c r="BK122" s="197">
        <v>1799</v>
      </c>
      <c r="BL122" s="197" t="s">
        <v>7167</v>
      </c>
      <c r="BM122" s="197" t="s">
        <v>25</v>
      </c>
      <c r="BN122" s="197">
        <v>2</v>
      </c>
      <c r="BO122" s="197" t="s">
        <v>7168</v>
      </c>
      <c r="BP122" s="189" t="s">
        <v>1773</v>
      </c>
      <c r="BQ122" s="198">
        <v>44704</v>
      </c>
      <c r="BR122" s="196" t="s">
        <v>152</v>
      </c>
      <c r="BS122" s="199" t="s">
        <v>17</v>
      </c>
      <c r="BT122" s="199">
        <v>0</v>
      </c>
      <c r="BU122" s="199" t="s">
        <v>17</v>
      </c>
      <c r="BV122" s="199" t="s">
        <v>17</v>
      </c>
      <c r="BW122" s="199">
        <v>0</v>
      </c>
      <c r="BX122" s="199">
        <v>0</v>
      </c>
      <c r="BY122" s="182">
        <v>43496</v>
      </c>
      <c r="BZ122" s="197" t="s">
        <v>153</v>
      </c>
      <c r="CA122" s="197" t="s">
        <v>17</v>
      </c>
      <c r="CB122" s="197">
        <v>0</v>
      </c>
      <c r="CC122" s="197" t="s">
        <v>17</v>
      </c>
      <c r="CD122" s="197" t="s">
        <v>17</v>
      </c>
      <c r="CE122" s="197">
        <v>0</v>
      </c>
      <c r="CF122" s="197">
        <v>0</v>
      </c>
      <c r="CG122" s="198">
        <v>43496</v>
      </c>
      <c r="CH122" s="196" t="s">
        <v>9222</v>
      </c>
      <c r="CI122" s="197" t="e">
        <v>#N/A</v>
      </c>
      <c r="CJ122" s="197" t="e">
        <v>#N/A</v>
      </c>
      <c r="CK122" s="197" t="e">
        <v>#N/A</v>
      </c>
      <c r="CL122" s="197" t="e">
        <v>#N/A</v>
      </c>
      <c r="CM122" s="197" t="e">
        <v>#N/A</v>
      </c>
      <c r="CN122" s="197" t="e">
        <v>#N/A</v>
      </c>
      <c r="CO122" s="200" t="e">
        <v>#N/A</v>
      </c>
      <c r="CP122" s="197" t="s">
        <v>1247</v>
      </c>
      <c r="CQ122" s="199" t="s">
        <v>17</v>
      </c>
      <c r="CR122" s="199" t="s">
        <v>17</v>
      </c>
      <c r="CS122" s="199" t="s">
        <v>17</v>
      </c>
      <c r="CT122" s="199" t="s">
        <v>17</v>
      </c>
      <c r="CU122" s="199" t="s">
        <v>17</v>
      </c>
      <c r="CV122" s="199" t="s">
        <v>17</v>
      </c>
      <c r="CW122" s="182">
        <v>43759</v>
      </c>
      <c r="CX122" s="197" t="s">
        <v>4269</v>
      </c>
      <c r="CY122" s="189">
        <v>7736000</v>
      </c>
      <c r="CZ122" s="189" t="s">
        <v>7174</v>
      </c>
      <c r="DA122" s="189" t="s">
        <v>25</v>
      </c>
      <c r="DB122" s="189">
        <v>2</v>
      </c>
      <c r="DC122" s="189" t="s">
        <v>7171</v>
      </c>
      <c r="DD122" s="189" t="s">
        <v>7175</v>
      </c>
      <c r="DE122" s="195">
        <v>44704</v>
      </c>
      <c r="DF122" s="196" t="s">
        <v>7172</v>
      </c>
      <c r="DG122" s="181">
        <v>19000</v>
      </c>
      <c r="DH122" s="199" t="s">
        <v>4260</v>
      </c>
      <c r="DI122" s="199" t="s">
        <v>25</v>
      </c>
      <c r="DJ122" s="199">
        <v>2</v>
      </c>
      <c r="DK122" s="199" t="s">
        <v>7171</v>
      </c>
      <c r="DL122" s="199" t="s">
        <v>4261</v>
      </c>
      <c r="DM122" s="182">
        <v>44704</v>
      </c>
      <c r="DN122" s="197" t="s">
        <v>7173</v>
      </c>
      <c r="DO122" s="189">
        <v>8000000</v>
      </c>
      <c r="DP122" s="197" t="s">
        <v>4260</v>
      </c>
      <c r="DQ122" s="197" t="s">
        <v>25</v>
      </c>
      <c r="DR122" s="197">
        <v>2</v>
      </c>
      <c r="DS122" s="197" t="s">
        <v>7171</v>
      </c>
      <c r="DT122" s="197" t="s">
        <v>4261</v>
      </c>
      <c r="DU122" s="198">
        <v>44704</v>
      </c>
      <c r="DV122" s="196" t="s">
        <v>7176</v>
      </c>
      <c r="DW122" s="181">
        <v>5915000</v>
      </c>
      <c r="DX122" s="199" t="s">
        <v>7174</v>
      </c>
      <c r="DY122" s="199" t="s">
        <v>25</v>
      </c>
      <c r="DZ122" s="199">
        <v>2</v>
      </c>
      <c r="EA122" s="199" t="s">
        <v>7171</v>
      </c>
      <c r="EB122" s="199" t="s">
        <v>7175</v>
      </c>
      <c r="EC122" s="182">
        <v>44704</v>
      </c>
      <c r="ED122" s="197" t="s">
        <v>7179</v>
      </c>
      <c r="EE122" s="189">
        <v>1740000</v>
      </c>
      <c r="EF122" s="197" t="s">
        <v>7177</v>
      </c>
      <c r="EG122" s="197" t="s">
        <v>25</v>
      </c>
      <c r="EH122" s="197">
        <v>2</v>
      </c>
      <c r="EI122" s="197" t="s">
        <v>7171</v>
      </c>
      <c r="EJ122" s="197" t="s">
        <v>7178</v>
      </c>
      <c r="EK122" s="198">
        <v>44704</v>
      </c>
      <c r="EL122" s="196" t="s">
        <v>7180</v>
      </c>
      <c r="EM122" s="181">
        <v>81000</v>
      </c>
      <c r="EN122" s="199" t="s">
        <v>7177</v>
      </c>
      <c r="EO122" s="199" t="s">
        <v>25</v>
      </c>
      <c r="EP122" s="199">
        <v>2</v>
      </c>
      <c r="EQ122" s="199" t="s">
        <v>7171</v>
      </c>
      <c r="ER122" s="199" t="s">
        <v>7178</v>
      </c>
      <c r="ES122" s="182">
        <v>44704</v>
      </c>
      <c r="ET122" s="197" t="s">
        <v>7170</v>
      </c>
      <c r="EU122" s="197">
        <v>1799</v>
      </c>
      <c r="EV122" s="197" t="s">
        <v>7167</v>
      </c>
      <c r="EW122" s="197" t="s">
        <v>25</v>
      </c>
      <c r="EX122" s="197">
        <v>2</v>
      </c>
      <c r="EY122" s="197" t="s">
        <v>7168</v>
      </c>
      <c r="EZ122" s="197" t="s">
        <v>1773</v>
      </c>
      <c r="FA122" s="198">
        <v>44704</v>
      </c>
      <c r="FB122" s="196" t="s">
        <v>154</v>
      </c>
      <c r="FC122" s="199">
        <v>5</v>
      </c>
      <c r="FD122" s="199">
        <v>0</v>
      </c>
      <c r="FE122" s="199" t="s">
        <v>50</v>
      </c>
      <c r="FF122" s="199">
        <v>1</v>
      </c>
      <c r="FG122" s="199">
        <v>0</v>
      </c>
      <c r="FH122" s="199">
        <v>0</v>
      </c>
      <c r="FI122" s="182">
        <v>43496</v>
      </c>
      <c r="FJ122" s="196" t="s">
        <v>155</v>
      </c>
      <c r="FK122" s="197" t="s">
        <v>17</v>
      </c>
      <c r="FL122" s="197">
        <v>0</v>
      </c>
      <c r="FM122" s="197" t="s">
        <v>17</v>
      </c>
      <c r="FN122" s="197" t="s">
        <v>17</v>
      </c>
      <c r="FO122" s="197">
        <v>0</v>
      </c>
      <c r="FP122" s="189">
        <v>0</v>
      </c>
      <c r="FQ122" s="190">
        <v>43496</v>
      </c>
      <c r="FR122" s="196" t="s">
        <v>156</v>
      </c>
      <c r="FS122" s="199" t="s">
        <v>17</v>
      </c>
      <c r="FT122" s="199">
        <v>0</v>
      </c>
      <c r="FU122" s="199" t="s">
        <v>17</v>
      </c>
      <c r="FV122" s="199" t="s">
        <v>17</v>
      </c>
      <c r="FW122" s="199">
        <v>0</v>
      </c>
      <c r="FX122" s="199">
        <v>0</v>
      </c>
      <c r="FY122" s="182">
        <v>43496</v>
      </c>
      <c r="FZ122" s="197" t="s">
        <v>3684</v>
      </c>
      <c r="GA122" s="197">
        <v>0</v>
      </c>
      <c r="GB122" s="197" t="s">
        <v>2484</v>
      </c>
      <c r="GC122" s="197" t="s">
        <v>25</v>
      </c>
      <c r="GD122" s="197">
        <v>2</v>
      </c>
      <c r="GE122" s="197" t="s">
        <v>17</v>
      </c>
      <c r="GF122" s="197" t="s">
        <v>17</v>
      </c>
      <c r="GG122" s="198">
        <v>44496</v>
      </c>
      <c r="GH122" s="196" t="s">
        <v>3690</v>
      </c>
      <c r="GI122" s="199">
        <v>3</v>
      </c>
      <c r="GJ122" s="199" t="s">
        <v>2484</v>
      </c>
      <c r="GK122" s="199" t="s">
        <v>25</v>
      </c>
      <c r="GL122" s="199">
        <v>2</v>
      </c>
      <c r="GM122" s="199" t="s">
        <v>17</v>
      </c>
      <c r="GN122" s="199" t="s">
        <v>17</v>
      </c>
      <c r="GO122" s="182">
        <v>44496</v>
      </c>
      <c r="GP122" s="197" t="s">
        <v>3685</v>
      </c>
      <c r="GQ122" s="197">
        <v>3</v>
      </c>
      <c r="GR122" s="197" t="s">
        <v>2484</v>
      </c>
      <c r="GS122" s="197" t="s">
        <v>25</v>
      </c>
      <c r="GT122" s="197">
        <v>2</v>
      </c>
      <c r="GU122" s="197" t="s">
        <v>17</v>
      </c>
      <c r="GV122" s="197" t="s">
        <v>17</v>
      </c>
      <c r="GW122" s="198">
        <v>44496</v>
      </c>
      <c r="GX122" s="196" t="s">
        <v>3691</v>
      </c>
      <c r="GY122" s="199">
        <v>3</v>
      </c>
      <c r="GZ122" s="199" t="s">
        <v>2484</v>
      </c>
      <c r="HA122" s="199" t="s">
        <v>25</v>
      </c>
      <c r="HB122" s="199">
        <v>2</v>
      </c>
      <c r="HC122" s="199" t="s">
        <v>17</v>
      </c>
      <c r="HD122" s="199" t="s">
        <v>17</v>
      </c>
      <c r="HE122" s="182">
        <v>44496</v>
      </c>
      <c r="HF122" s="197" t="s">
        <v>3683</v>
      </c>
      <c r="HG122" s="197">
        <v>2</v>
      </c>
      <c r="HH122" s="197" t="s">
        <v>2484</v>
      </c>
      <c r="HI122" s="197" t="s">
        <v>25</v>
      </c>
      <c r="HJ122" s="197">
        <v>2</v>
      </c>
      <c r="HK122" s="197" t="s">
        <v>17</v>
      </c>
      <c r="HL122" s="197" t="s">
        <v>17</v>
      </c>
      <c r="HM122" s="198">
        <v>44496</v>
      </c>
      <c r="HN122" s="196" t="s">
        <v>3689</v>
      </c>
      <c r="HO122" s="199">
        <v>3</v>
      </c>
      <c r="HP122" s="199" t="s">
        <v>2484</v>
      </c>
      <c r="HQ122" s="199" t="s">
        <v>25</v>
      </c>
      <c r="HR122" s="199">
        <v>2</v>
      </c>
      <c r="HS122" s="199" t="s">
        <v>17</v>
      </c>
      <c r="HT122" s="199" t="s">
        <v>17</v>
      </c>
      <c r="HU122" s="182">
        <v>44496</v>
      </c>
      <c r="HV122" s="197" t="s">
        <v>3686</v>
      </c>
      <c r="HW122" s="197">
        <v>2</v>
      </c>
      <c r="HX122" s="197" t="s">
        <v>2484</v>
      </c>
      <c r="HY122" s="197" t="s">
        <v>25</v>
      </c>
      <c r="HZ122" s="197">
        <v>2</v>
      </c>
      <c r="IA122" s="197" t="s">
        <v>17</v>
      </c>
      <c r="IB122" s="197" t="s">
        <v>17</v>
      </c>
      <c r="IC122" s="198">
        <v>44496</v>
      </c>
      <c r="ID122" s="196" t="s">
        <v>3688</v>
      </c>
      <c r="IE122" s="199">
        <v>1</v>
      </c>
      <c r="IF122" s="199" t="s">
        <v>2484</v>
      </c>
      <c r="IG122" s="199" t="s">
        <v>25</v>
      </c>
      <c r="IH122" s="199">
        <v>2</v>
      </c>
      <c r="II122" s="199" t="s">
        <v>17</v>
      </c>
      <c r="IJ122" s="199" t="s">
        <v>17</v>
      </c>
      <c r="IK122" s="182">
        <v>44496</v>
      </c>
      <c r="IL122" s="197" t="s">
        <v>3687</v>
      </c>
      <c r="IM122" s="197">
        <v>2</v>
      </c>
      <c r="IN122" s="197" t="s">
        <v>2484</v>
      </c>
      <c r="IO122" s="197" t="s">
        <v>25</v>
      </c>
      <c r="IP122" s="197">
        <v>2</v>
      </c>
      <c r="IQ122" s="197" t="s">
        <v>17</v>
      </c>
      <c r="IR122" s="197" t="s">
        <v>17</v>
      </c>
      <c r="IS122" s="198">
        <v>44496</v>
      </c>
    </row>
    <row r="123" spans="1:253" s="187" customFormat="1" ht="13" customHeight="1" x14ac:dyDescent="0.25">
      <c r="A123" s="187" t="s">
        <v>998</v>
      </c>
      <c r="B123" s="187" t="s">
        <v>8521</v>
      </c>
      <c r="C123" s="187" t="s">
        <v>999</v>
      </c>
      <c r="D123" s="187" t="s">
        <v>151</v>
      </c>
      <c r="E123" s="187" t="s">
        <v>8184</v>
      </c>
      <c r="F123" s="187" t="s">
        <v>2436</v>
      </c>
      <c r="G123" s="180">
        <v>12300000</v>
      </c>
      <c r="H123" s="181" t="s">
        <v>2433</v>
      </c>
      <c r="I123" s="181" t="s">
        <v>50</v>
      </c>
      <c r="J123" s="181">
        <v>1</v>
      </c>
      <c r="K123" s="181" t="s">
        <v>2435</v>
      </c>
      <c r="L123" s="181" t="s">
        <v>2434</v>
      </c>
      <c r="M123" s="182">
        <v>44340</v>
      </c>
      <c r="N123" s="191" t="s">
        <v>2440</v>
      </c>
      <c r="O123" s="183">
        <v>28836</v>
      </c>
      <c r="P123" s="183" t="s">
        <v>2437</v>
      </c>
      <c r="Q123" s="183" t="s">
        <v>25</v>
      </c>
      <c r="R123" s="183">
        <v>2</v>
      </c>
      <c r="S123" s="183" t="s">
        <v>2439</v>
      </c>
      <c r="T123" s="183" t="s">
        <v>2438</v>
      </c>
      <c r="U123" s="184">
        <v>44340</v>
      </c>
      <c r="V123" s="191" t="s">
        <v>2444</v>
      </c>
      <c r="W123" s="181">
        <v>1322000</v>
      </c>
      <c r="X123" s="181" t="s">
        <v>2441</v>
      </c>
      <c r="Y123" s="181" t="s">
        <v>22</v>
      </c>
      <c r="Z123" s="181">
        <v>3</v>
      </c>
      <c r="AA123" s="181" t="s">
        <v>2443</v>
      </c>
      <c r="AB123" s="181" t="s">
        <v>2442</v>
      </c>
      <c r="AC123" s="182">
        <v>44340</v>
      </c>
      <c r="AD123" s="191" t="s">
        <v>2448</v>
      </c>
      <c r="AE123" s="189">
        <v>25000</v>
      </c>
      <c r="AF123" s="189" t="s">
        <v>2445</v>
      </c>
      <c r="AG123" s="189" t="s">
        <v>50</v>
      </c>
      <c r="AH123" s="189">
        <v>1</v>
      </c>
      <c r="AI123" s="189" t="s">
        <v>2447</v>
      </c>
      <c r="AJ123" s="189" t="s">
        <v>2446</v>
      </c>
      <c r="AK123" s="190">
        <v>44340</v>
      </c>
      <c r="AL123" s="191" t="s">
        <v>2449</v>
      </c>
      <c r="AM123" s="181">
        <v>25000</v>
      </c>
      <c r="AN123" s="181" t="s">
        <v>2445</v>
      </c>
      <c r="AO123" s="181" t="s">
        <v>50</v>
      </c>
      <c r="AP123" s="181">
        <v>1</v>
      </c>
      <c r="AQ123" s="181" t="s">
        <v>2447</v>
      </c>
      <c r="AR123" s="181" t="s">
        <v>2446</v>
      </c>
      <c r="AS123" s="182">
        <v>44340</v>
      </c>
      <c r="AT123" s="192" t="s">
        <v>1004</v>
      </c>
      <c r="AU123" s="189" t="s">
        <v>17</v>
      </c>
      <c r="AV123" s="189" t="s">
        <v>17</v>
      </c>
      <c r="AW123" s="189" t="s">
        <v>17</v>
      </c>
      <c r="AX123" s="189" t="s">
        <v>17</v>
      </c>
      <c r="AY123" s="189" t="s">
        <v>335</v>
      </c>
      <c r="AZ123" s="189" t="s">
        <v>17</v>
      </c>
      <c r="BA123" s="190">
        <v>43584</v>
      </c>
      <c r="BB123" s="191" t="s">
        <v>1003</v>
      </c>
      <c r="BC123" s="181" t="s">
        <v>17</v>
      </c>
      <c r="BD123" s="181" t="s">
        <v>17</v>
      </c>
      <c r="BE123" s="181" t="s">
        <v>17</v>
      </c>
      <c r="BF123" s="181" t="s">
        <v>17</v>
      </c>
      <c r="BG123" s="181" t="s">
        <v>335</v>
      </c>
      <c r="BH123" s="181" t="s">
        <v>17</v>
      </c>
      <c r="BI123" s="182">
        <v>43584</v>
      </c>
      <c r="BJ123" s="192" t="s">
        <v>4869</v>
      </c>
      <c r="BK123" s="192">
        <v>2</v>
      </c>
      <c r="BL123" s="192" t="s">
        <v>4867</v>
      </c>
      <c r="BM123" s="192" t="s">
        <v>22</v>
      </c>
      <c r="BN123" s="192">
        <v>3</v>
      </c>
      <c r="BO123" s="192" t="s">
        <v>4868</v>
      </c>
      <c r="BP123" s="189" t="s">
        <v>1690</v>
      </c>
      <c r="BQ123" s="193">
        <v>44588</v>
      </c>
      <c r="BR123" s="191" t="s">
        <v>1000</v>
      </c>
      <c r="BS123" s="185">
        <v>0</v>
      </c>
      <c r="BT123" s="185" t="s">
        <v>17</v>
      </c>
      <c r="BU123" s="185" t="s">
        <v>50</v>
      </c>
      <c r="BV123" s="185">
        <v>1</v>
      </c>
      <c r="BW123" s="185" t="s">
        <v>17</v>
      </c>
      <c r="BX123" s="185" t="s">
        <v>17</v>
      </c>
      <c r="BY123" s="182">
        <v>43584</v>
      </c>
      <c r="BZ123" s="192" t="s">
        <v>1001</v>
      </c>
      <c r="CA123" s="192">
        <v>0</v>
      </c>
      <c r="CB123" s="192" t="s">
        <v>17</v>
      </c>
      <c r="CC123" s="192" t="s">
        <v>50</v>
      </c>
      <c r="CD123" s="192">
        <v>1</v>
      </c>
      <c r="CE123" s="192" t="s">
        <v>17</v>
      </c>
      <c r="CF123" s="192" t="s">
        <v>17</v>
      </c>
      <c r="CG123" s="193">
        <v>43584</v>
      </c>
      <c r="CH123" s="191" t="s">
        <v>9223</v>
      </c>
      <c r="CI123" s="192" t="e">
        <v>#N/A</v>
      </c>
      <c r="CJ123" s="192" t="e">
        <v>#N/A</v>
      </c>
      <c r="CK123" s="192" t="e">
        <v>#N/A</v>
      </c>
      <c r="CL123" s="192" t="e">
        <v>#N/A</v>
      </c>
      <c r="CM123" s="192" t="e">
        <v>#N/A</v>
      </c>
      <c r="CN123" s="192" t="e">
        <v>#N/A</v>
      </c>
      <c r="CO123" s="194" t="e">
        <v>#N/A</v>
      </c>
      <c r="CP123" s="192" t="s">
        <v>1002</v>
      </c>
      <c r="CQ123" s="185">
        <v>0</v>
      </c>
      <c r="CR123" s="185" t="s">
        <v>17</v>
      </c>
      <c r="CS123" s="185" t="s">
        <v>50</v>
      </c>
      <c r="CT123" s="185">
        <v>1</v>
      </c>
      <c r="CU123" s="185" t="s">
        <v>17</v>
      </c>
      <c r="CV123" s="185" t="s">
        <v>17</v>
      </c>
      <c r="CW123" s="182">
        <v>43584</v>
      </c>
      <c r="CX123" s="192" t="s">
        <v>2451</v>
      </c>
      <c r="CY123" s="189">
        <v>25000</v>
      </c>
      <c r="CZ123" s="189" t="s">
        <v>2445</v>
      </c>
      <c r="DA123" s="189" t="s">
        <v>25</v>
      </c>
      <c r="DB123" s="189">
        <v>2</v>
      </c>
      <c r="DC123" s="189" t="s">
        <v>2456</v>
      </c>
      <c r="DD123" s="189" t="s">
        <v>2446</v>
      </c>
      <c r="DE123" s="195">
        <v>44340</v>
      </c>
      <c r="DF123" s="191" t="s">
        <v>2453</v>
      </c>
      <c r="DG123" s="181">
        <v>1296000</v>
      </c>
      <c r="DH123" s="185" t="s">
        <v>2445</v>
      </c>
      <c r="DI123" s="185" t="s">
        <v>25</v>
      </c>
      <c r="DJ123" s="185">
        <v>2</v>
      </c>
      <c r="DK123" s="185" t="s">
        <v>2452</v>
      </c>
      <c r="DL123" s="185" t="s">
        <v>2446</v>
      </c>
      <c r="DM123" s="182">
        <v>44340</v>
      </c>
      <c r="DN123" s="192" t="s">
        <v>2455</v>
      </c>
      <c r="DO123" s="189">
        <v>0</v>
      </c>
      <c r="DP123" s="192" t="s">
        <v>2445</v>
      </c>
      <c r="DQ123" s="192" t="s">
        <v>25</v>
      </c>
      <c r="DR123" s="192">
        <v>2</v>
      </c>
      <c r="DS123" s="192" t="s">
        <v>2454</v>
      </c>
      <c r="DT123" s="192" t="s">
        <v>2446</v>
      </c>
      <c r="DU123" s="193">
        <v>44340</v>
      </c>
      <c r="DV123" s="191" t="s">
        <v>2457</v>
      </c>
      <c r="DW123" s="181">
        <v>0</v>
      </c>
      <c r="DX123" s="185" t="s">
        <v>2445</v>
      </c>
      <c r="DY123" s="185" t="s">
        <v>25</v>
      </c>
      <c r="DZ123" s="185">
        <v>2</v>
      </c>
      <c r="EA123" s="185" t="s">
        <v>2456</v>
      </c>
      <c r="EB123" s="185" t="s">
        <v>2446</v>
      </c>
      <c r="EC123" s="182">
        <v>44340</v>
      </c>
      <c r="ED123" s="192" t="s">
        <v>2458</v>
      </c>
      <c r="EE123" s="189">
        <v>25000</v>
      </c>
      <c r="EF123" s="192" t="s">
        <v>2445</v>
      </c>
      <c r="EG123" s="192" t="s">
        <v>25</v>
      </c>
      <c r="EH123" s="192">
        <v>2</v>
      </c>
      <c r="EI123" s="192" t="s">
        <v>2456</v>
      </c>
      <c r="EJ123" s="192" t="s">
        <v>2446</v>
      </c>
      <c r="EK123" s="193">
        <v>44340</v>
      </c>
      <c r="EL123" s="191" t="s">
        <v>2460</v>
      </c>
      <c r="EM123" s="181">
        <v>0</v>
      </c>
      <c r="EN123" s="185" t="s">
        <v>17</v>
      </c>
      <c r="EO123" s="185" t="s">
        <v>17</v>
      </c>
      <c r="EP123" s="185" t="s">
        <v>17</v>
      </c>
      <c r="EQ123" s="185" t="s">
        <v>2459</v>
      </c>
      <c r="ER123" s="185" t="s">
        <v>17</v>
      </c>
      <c r="ES123" s="182">
        <v>44340</v>
      </c>
      <c r="ET123" s="192" t="s">
        <v>4866</v>
      </c>
      <c r="EU123" s="192">
        <v>1459</v>
      </c>
      <c r="EV123" s="192" t="s">
        <v>4863</v>
      </c>
      <c r="EW123" s="192" t="s">
        <v>22</v>
      </c>
      <c r="EX123" s="192">
        <v>3</v>
      </c>
      <c r="EY123" s="192" t="s">
        <v>4865</v>
      </c>
      <c r="EZ123" s="192" t="s">
        <v>4864</v>
      </c>
      <c r="FA123" s="193">
        <v>44588</v>
      </c>
      <c r="FB123" s="191" t="s">
        <v>2462</v>
      </c>
      <c r="FC123" s="185">
        <v>1</v>
      </c>
      <c r="FD123" s="185" t="s">
        <v>17</v>
      </c>
      <c r="FE123" s="185" t="s">
        <v>25</v>
      </c>
      <c r="FF123" s="185">
        <v>2</v>
      </c>
      <c r="FG123" s="185" t="s">
        <v>2461</v>
      </c>
      <c r="FH123" s="185" t="s">
        <v>17</v>
      </c>
      <c r="FI123" s="182">
        <v>44340</v>
      </c>
      <c r="FJ123" s="191" t="s">
        <v>1005</v>
      </c>
      <c r="FK123" s="192" t="s">
        <v>17</v>
      </c>
      <c r="FL123" s="192" t="s">
        <v>17</v>
      </c>
      <c r="FM123" s="192" t="s">
        <v>17</v>
      </c>
      <c r="FN123" s="192" t="s">
        <v>17</v>
      </c>
      <c r="FO123" s="192" t="s">
        <v>335</v>
      </c>
      <c r="FP123" s="189" t="s">
        <v>17</v>
      </c>
      <c r="FQ123" s="190">
        <v>43584</v>
      </c>
      <c r="FR123" s="191" t="s">
        <v>1006</v>
      </c>
      <c r="FS123" s="185" t="s">
        <v>17</v>
      </c>
      <c r="FT123" s="185" t="s">
        <v>17</v>
      </c>
      <c r="FU123" s="185" t="s">
        <v>17</v>
      </c>
      <c r="FV123" s="185" t="s">
        <v>17</v>
      </c>
      <c r="FW123" s="185" t="s">
        <v>335</v>
      </c>
      <c r="FX123" s="185" t="s">
        <v>17</v>
      </c>
      <c r="FY123" s="182">
        <v>43584</v>
      </c>
      <c r="FZ123" s="192" t="s">
        <v>3837</v>
      </c>
      <c r="GA123" s="192">
        <v>0</v>
      </c>
      <c r="GB123" s="192" t="s">
        <v>2484</v>
      </c>
      <c r="GC123" s="192" t="s">
        <v>25</v>
      </c>
      <c r="GD123" s="192">
        <v>2</v>
      </c>
      <c r="GE123" s="192" t="s">
        <v>17</v>
      </c>
      <c r="GF123" s="192" t="s">
        <v>17</v>
      </c>
      <c r="GG123" s="193">
        <v>44497</v>
      </c>
      <c r="GH123" s="191" t="s">
        <v>3843</v>
      </c>
      <c r="GI123" s="185">
        <v>3</v>
      </c>
      <c r="GJ123" s="185" t="s">
        <v>2484</v>
      </c>
      <c r="GK123" s="185" t="s">
        <v>25</v>
      </c>
      <c r="GL123" s="185">
        <v>2</v>
      </c>
      <c r="GM123" s="185" t="s">
        <v>17</v>
      </c>
      <c r="GN123" s="185" t="s">
        <v>17</v>
      </c>
      <c r="GO123" s="182">
        <v>44497</v>
      </c>
      <c r="GP123" s="192" t="s">
        <v>3838</v>
      </c>
      <c r="GQ123" s="192">
        <v>3</v>
      </c>
      <c r="GR123" s="192" t="s">
        <v>2484</v>
      </c>
      <c r="GS123" s="192" t="s">
        <v>25</v>
      </c>
      <c r="GT123" s="192">
        <v>2</v>
      </c>
      <c r="GU123" s="192" t="s">
        <v>17</v>
      </c>
      <c r="GV123" s="192" t="s">
        <v>17</v>
      </c>
      <c r="GW123" s="193">
        <v>44497</v>
      </c>
      <c r="GX123" s="191" t="s">
        <v>3844</v>
      </c>
      <c r="GY123" s="185">
        <v>1</v>
      </c>
      <c r="GZ123" s="185" t="s">
        <v>2484</v>
      </c>
      <c r="HA123" s="185" t="s">
        <v>25</v>
      </c>
      <c r="HB123" s="185">
        <v>2</v>
      </c>
      <c r="HC123" s="185" t="s">
        <v>17</v>
      </c>
      <c r="HD123" s="185" t="s">
        <v>17</v>
      </c>
      <c r="HE123" s="182">
        <v>44497</v>
      </c>
      <c r="HF123" s="192" t="s">
        <v>3836</v>
      </c>
      <c r="HG123" s="192">
        <v>2</v>
      </c>
      <c r="HH123" s="192" t="s">
        <v>2484</v>
      </c>
      <c r="HI123" s="192" t="s">
        <v>25</v>
      </c>
      <c r="HJ123" s="192">
        <v>2</v>
      </c>
      <c r="HK123" s="192" t="s">
        <v>17</v>
      </c>
      <c r="HL123" s="192" t="s">
        <v>17</v>
      </c>
      <c r="HM123" s="193">
        <v>44497</v>
      </c>
      <c r="HN123" s="191" t="s">
        <v>3842</v>
      </c>
      <c r="HO123" s="185">
        <v>3</v>
      </c>
      <c r="HP123" s="185" t="s">
        <v>2484</v>
      </c>
      <c r="HQ123" s="185" t="s">
        <v>25</v>
      </c>
      <c r="HR123" s="185">
        <v>2</v>
      </c>
      <c r="HS123" s="185" t="s">
        <v>17</v>
      </c>
      <c r="HT123" s="185" t="s">
        <v>17</v>
      </c>
      <c r="HU123" s="182">
        <v>44497</v>
      </c>
      <c r="HV123" s="192" t="s">
        <v>3839</v>
      </c>
      <c r="HW123" s="192">
        <v>2</v>
      </c>
      <c r="HX123" s="192" t="s">
        <v>2484</v>
      </c>
      <c r="HY123" s="192" t="s">
        <v>25</v>
      </c>
      <c r="HZ123" s="192">
        <v>2</v>
      </c>
      <c r="IA123" s="192" t="s">
        <v>17</v>
      </c>
      <c r="IB123" s="192" t="s">
        <v>17</v>
      </c>
      <c r="IC123" s="193">
        <v>44497</v>
      </c>
      <c r="ID123" s="191" t="s">
        <v>3841</v>
      </c>
      <c r="IE123" s="185">
        <v>1</v>
      </c>
      <c r="IF123" s="185" t="s">
        <v>2484</v>
      </c>
      <c r="IG123" s="185" t="s">
        <v>25</v>
      </c>
      <c r="IH123" s="185">
        <v>2</v>
      </c>
      <c r="II123" s="185" t="s">
        <v>17</v>
      </c>
      <c r="IJ123" s="185" t="s">
        <v>17</v>
      </c>
      <c r="IK123" s="182">
        <v>44497</v>
      </c>
      <c r="IL123" s="192" t="s">
        <v>3840</v>
      </c>
      <c r="IM123" s="192">
        <v>2</v>
      </c>
      <c r="IN123" s="192" t="s">
        <v>2484</v>
      </c>
      <c r="IO123" s="192" t="s">
        <v>25</v>
      </c>
      <c r="IP123" s="192">
        <v>2</v>
      </c>
      <c r="IQ123" s="192" t="s">
        <v>17</v>
      </c>
      <c r="IR123" s="192" t="s">
        <v>17</v>
      </c>
      <c r="IS123" s="193">
        <v>44497</v>
      </c>
    </row>
    <row r="124" spans="1:253" s="187" customFormat="1" ht="13" customHeight="1" x14ac:dyDescent="0.25">
      <c r="A124" s="187" t="s">
        <v>481</v>
      </c>
      <c r="B124" s="187" t="s">
        <v>8495</v>
      </c>
      <c r="C124" s="187" t="s">
        <v>482</v>
      </c>
      <c r="D124" s="187" t="s">
        <v>483</v>
      </c>
      <c r="E124" s="187" t="s">
        <v>8187</v>
      </c>
      <c r="F124" s="187" t="s">
        <v>6060</v>
      </c>
      <c r="G124" s="180">
        <v>12400000</v>
      </c>
      <c r="H124" s="181" t="s">
        <v>6057</v>
      </c>
      <c r="I124" s="181" t="s">
        <v>25</v>
      </c>
      <c r="J124" s="181">
        <v>2</v>
      </c>
      <c r="K124" s="181" t="s">
        <v>6059</v>
      </c>
      <c r="L124" s="181" t="s">
        <v>6058</v>
      </c>
      <c r="M124" s="182">
        <v>44650</v>
      </c>
      <c r="N124" s="196" t="s">
        <v>1093</v>
      </c>
      <c r="O124" s="183">
        <v>644000</v>
      </c>
      <c r="P124" s="183" t="s">
        <v>1090</v>
      </c>
      <c r="Q124" s="183" t="s">
        <v>50</v>
      </c>
      <c r="R124" s="183">
        <v>1</v>
      </c>
      <c r="S124" s="183" t="s">
        <v>1092</v>
      </c>
      <c r="T124" s="183" t="s">
        <v>1091</v>
      </c>
      <c r="U124" s="184">
        <v>43644</v>
      </c>
      <c r="V124" s="196" t="s">
        <v>6063</v>
      </c>
      <c r="W124" s="181">
        <v>12400000</v>
      </c>
      <c r="X124" s="181" t="s">
        <v>6057</v>
      </c>
      <c r="Y124" s="181" t="s">
        <v>25</v>
      </c>
      <c r="Z124" s="181">
        <v>2</v>
      </c>
      <c r="AA124" s="181" t="s">
        <v>6062</v>
      </c>
      <c r="AB124" s="181" t="s">
        <v>6061</v>
      </c>
      <c r="AC124" s="182">
        <v>44650</v>
      </c>
      <c r="AD124" s="196" t="s">
        <v>6065</v>
      </c>
      <c r="AE124" s="189">
        <v>12400000</v>
      </c>
      <c r="AF124" s="189" t="s">
        <v>6057</v>
      </c>
      <c r="AG124" s="189" t="s">
        <v>25</v>
      </c>
      <c r="AH124" s="189">
        <v>2</v>
      </c>
      <c r="AI124" s="189" t="s">
        <v>6064</v>
      </c>
      <c r="AJ124" s="189" t="s">
        <v>6058</v>
      </c>
      <c r="AK124" s="190">
        <v>44650</v>
      </c>
      <c r="AL124" s="196" t="s">
        <v>6069</v>
      </c>
      <c r="AM124" s="181">
        <v>4367000</v>
      </c>
      <c r="AN124" s="181" t="s">
        <v>6066</v>
      </c>
      <c r="AO124" s="181" t="s">
        <v>25</v>
      </c>
      <c r="AP124" s="181">
        <v>2</v>
      </c>
      <c r="AQ124" s="181" t="s">
        <v>6068</v>
      </c>
      <c r="AR124" s="181" t="s">
        <v>6067</v>
      </c>
      <c r="AS124" s="182">
        <v>44650</v>
      </c>
      <c r="AT124" s="197" t="s">
        <v>490</v>
      </c>
      <c r="AU124" s="189" t="s">
        <v>17</v>
      </c>
      <c r="AV124" s="189">
        <v>0</v>
      </c>
      <c r="AW124" s="189" t="s">
        <v>25</v>
      </c>
      <c r="AX124" s="189">
        <v>2</v>
      </c>
      <c r="AY124" s="189">
        <v>0</v>
      </c>
      <c r="AZ124" s="189">
        <v>0</v>
      </c>
      <c r="BA124" s="190">
        <v>43510</v>
      </c>
      <c r="BB124" s="196" t="s">
        <v>1227</v>
      </c>
      <c r="BC124" s="181">
        <v>600000</v>
      </c>
      <c r="BD124" s="181" t="s">
        <v>1224</v>
      </c>
      <c r="BE124" s="181" t="s">
        <v>22</v>
      </c>
      <c r="BF124" s="181">
        <v>3</v>
      </c>
      <c r="BG124" s="181" t="s">
        <v>1226</v>
      </c>
      <c r="BH124" s="181" t="s">
        <v>1225</v>
      </c>
      <c r="BI124" s="182">
        <v>43700</v>
      </c>
      <c r="BJ124" s="197" t="s">
        <v>6072</v>
      </c>
      <c r="BK124" s="197">
        <v>849</v>
      </c>
      <c r="BL124" s="197" t="s">
        <v>6070</v>
      </c>
      <c r="BM124" s="197" t="s">
        <v>25</v>
      </c>
      <c r="BN124" s="197">
        <v>2</v>
      </c>
      <c r="BO124" s="197" t="s">
        <v>6071</v>
      </c>
      <c r="BP124" s="189" t="s">
        <v>1773</v>
      </c>
      <c r="BQ124" s="198">
        <v>44650</v>
      </c>
      <c r="BR124" s="196" t="s">
        <v>484</v>
      </c>
      <c r="BS124" s="199" t="s">
        <v>17</v>
      </c>
      <c r="BT124" s="199">
        <v>0</v>
      </c>
      <c r="BU124" s="199" t="s">
        <v>25</v>
      </c>
      <c r="BV124" s="199">
        <v>2</v>
      </c>
      <c r="BW124" s="199">
        <v>0</v>
      </c>
      <c r="BX124" s="199">
        <v>0</v>
      </c>
      <c r="BY124" s="182">
        <v>43510</v>
      </c>
      <c r="BZ124" s="197" t="s">
        <v>485</v>
      </c>
      <c r="CA124" s="197" t="s">
        <v>17</v>
      </c>
      <c r="CB124" s="197">
        <v>0</v>
      </c>
      <c r="CC124" s="197" t="s">
        <v>17</v>
      </c>
      <c r="CD124" s="197" t="s">
        <v>17</v>
      </c>
      <c r="CE124" s="197">
        <v>0</v>
      </c>
      <c r="CF124" s="197">
        <v>0</v>
      </c>
      <c r="CG124" s="198">
        <v>43510</v>
      </c>
      <c r="CH124" s="196" t="s">
        <v>9224</v>
      </c>
      <c r="CI124" s="197" t="e">
        <v>#N/A</v>
      </c>
      <c r="CJ124" s="197" t="e">
        <v>#N/A</v>
      </c>
      <c r="CK124" s="197" t="e">
        <v>#N/A</v>
      </c>
      <c r="CL124" s="197" t="e">
        <v>#N/A</v>
      </c>
      <c r="CM124" s="197" t="e">
        <v>#N/A</v>
      </c>
      <c r="CN124" s="197" t="e">
        <v>#N/A</v>
      </c>
      <c r="CO124" s="200" t="e">
        <v>#N/A</v>
      </c>
      <c r="CP124" s="197" t="s">
        <v>489</v>
      </c>
      <c r="CQ124" s="199">
        <v>14369</v>
      </c>
      <c r="CR124" s="199" t="s">
        <v>486</v>
      </c>
      <c r="CS124" s="199" t="s">
        <v>25</v>
      </c>
      <c r="CT124" s="199">
        <v>2</v>
      </c>
      <c r="CU124" s="199" t="s">
        <v>488</v>
      </c>
      <c r="CV124" s="199" t="s">
        <v>487</v>
      </c>
      <c r="CW124" s="182">
        <v>43510</v>
      </c>
      <c r="CX124" s="197" t="s">
        <v>6075</v>
      </c>
      <c r="CY124" s="189">
        <v>8900000</v>
      </c>
      <c r="CZ124" s="189" t="s">
        <v>6057</v>
      </c>
      <c r="DA124" s="189" t="s">
        <v>25</v>
      </c>
      <c r="DB124" s="189">
        <v>2</v>
      </c>
      <c r="DC124" s="189" t="s">
        <v>6076</v>
      </c>
      <c r="DD124" s="189" t="s">
        <v>6058</v>
      </c>
      <c r="DE124" s="195">
        <v>44650</v>
      </c>
      <c r="DF124" s="196" t="s">
        <v>6077</v>
      </c>
      <c r="DG124" s="181">
        <v>0</v>
      </c>
      <c r="DH124" s="199" t="s">
        <v>6057</v>
      </c>
      <c r="DI124" s="199" t="s">
        <v>25</v>
      </c>
      <c r="DJ124" s="199">
        <v>2</v>
      </c>
      <c r="DK124" s="199" t="s">
        <v>6076</v>
      </c>
      <c r="DL124" s="199" t="s">
        <v>6058</v>
      </c>
      <c r="DM124" s="182">
        <v>44650</v>
      </c>
      <c r="DN124" s="197" t="s">
        <v>6078</v>
      </c>
      <c r="DO124" s="189">
        <v>3500000</v>
      </c>
      <c r="DP124" s="197" t="s">
        <v>6057</v>
      </c>
      <c r="DQ124" s="197" t="s">
        <v>25</v>
      </c>
      <c r="DR124" s="197">
        <v>2</v>
      </c>
      <c r="DS124" s="197" t="s">
        <v>6076</v>
      </c>
      <c r="DT124" s="197" t="s">
        <v>6058</v>
      </c>
      <c r="DU124" s="198">
        <v>44650</v>
      </c>
      <c r="DV124" s="196" t="s">
        <v>6079</v>
      </c>
      <c r="DW124" s="181">
        <v>6497000</v>
      </c>
      <c r="DX124" s="199" t="s">
        <v>6057</v>
      </c>
      <c r="DY124" s="199" t="s">
        <v>25</v>
      </c>
      <c r="DZ124" s="199">
        <v>2</v>
      </c>
      <c r="EA124" s="199" t="s">
        <v>6076</v>
      </c>
      <c r="EB124" s="199" t="s">
        <v>6058</v>
      </c>
      <c r="EC124" s="182">
        <v>44650</v>
      </c>
      <c r="ED124" s="197" t="s">
        <v>6080</v>
      </c>
      <c r="EE124" s="189">
        <v>1424000</v>
      </c>
      <c r="EF124" s="197" t="s">
        <v>6057</v>
      </c>
      <c r="EG124" s="197" t="s">
        <v>25</v>
      </c>
      <c r="EH124" s="197">
        <v>2</v>
      </c>
      <c r="EI124" s="197" t="s">
        <v>6076</v>
      </c>
      <c r="EJ124" s="197" t="s">
        <v>6058</v>
      </c>
      <c r="EK124" s="198">
        <v>44650</v>
      </c>
      <c r="EL124" s="196" t="s">
        <v>6081</v>
      </c>
      <c r="EM124" s="181">
        <v>979000</v>
      </c>
      <c r="EN124" s="199" t="s">
        <v>6057</v>
      </c>
      <c r="EO124" s="199" t="s">
        <v>25</v>
      </c>
      <c r="EP124" s="199">
        <v>2</v>
      </c>
      <c r="EQ124" s="199" t="s">
        <v>6076</v>
      </c>
      <c r="ER124" s="199" t="s">
        <v>6058</v>
      </c>
      <c r="ES124" s="182">
        <v>44650</v>
      </c>
      <c r="ET124" s="197" t="s">
        <v>6073</v>
      </c>
      <c r="EU124" s="197">
        <v>849</v>
      </c>
      <c r="EV124" s="197" t="s">
        <v>6070</v>
      </c>
      <c r="EW124" s="197" t="s">
        <v>25</v>
      </c>
      <c r="EX124" s="197">
        <v>2</v>
      </c>
      <c r="EY124" s="197" t="s">
        <v>6071</v>
      </c>
      <c r="EZ124" s="197" t="s">
        <v>1773</v>
      </c>
      <c r="FA124" s="198">
        <v>44650</v>
      </c>
      <c r="FB124" s="196" t="s">
        <v>6083</v>
      </c>
      <c r="FC124" s="199">
        <v>5</v>
      </c>
      <c r="FD124" s="199" t="s">
        <v>6057</v>
      </c>
      <c r="FE124" s="199" t="s">
        <v>25</v>
      </c>
      <c r="FF124" s="199">
        <v>2</v>
      </c>
      <c r="FG124" s="199" t="s">
        <v>6082</v>
      </c>
      <c r="FH124" s="199" t="s">
        <v>6058</v>
      </c>
      <c r="FI124" s="182">
        <v>44650</v>
      </c>
      <c r="FJ124" s="196" t="s">
        <v>491</v>
      </c>
      <c r="FK124" s="197" t="s">
        <v>17</v>
      </c>
      <c r="FL124" s="197">
        <v>0</v>
      </c>
      <c r="FM124" s="197" t="s">
        <v>25</v>
      </c>
      <c r="FN124" s="197">
        <v>2</v>
      </c>
      <c r="FO124" s="197">
        <v>0</v>
      </c>
      <c r="FP124" s="189">
        <v>0</v>
      </c>
      <c r="FQ124" s="190">
        <v>43510</v>
      </c>
      <c r="FR124" s="196" t="s">
        <v>494</v>
      </c>
      <c r="FS124" s="199">
        <v>1500000</v>
      </c>
      <c r="FT124" s="199" t="s">
        <v>492</v>
      </c>
      <c r="FU124" s="199" t="s">
        <v>25</v>
      </c>
      <c r="FV124" s="199">
        <v>2</v>
      </c>
      <c r="FW124" s="199">
        <v>0</v>
      </c>
      <c r="FX124" s="199" t="s">
        <v>493</v>
      </c>
      <c r="FY124" s="182">
        <v>43510</v>
      </c>
      <c r="FZ124" s="197" t="s">
        <v>3693</v>
      </c>
      <c r="GA124" s="197">
        <v>1</v>
      </c>
      <c r="GB124" s="197" t="s">
        <v>2484</v>
      </c>
      <c r="GC124" s="197" t="s">
        <v>25</v>
      </c>
      <c r="GD124" s="197">
        <v>2</v>
      </c>
      <c r="GE124" s="197" t="s">
        <v>17</v>
      </c>
      <c r="GF124" s="197" t="s">
        <v>17</v>
      </c>
      <c r="GG124" s="198">
        <v>44496</v>
      </c>
      <c r="GH124" s="196" t="s">
        <v>3699</v>
      </c>
      <c r="GI124" s="199">
        <v>3</v>
      </c>
      <c r="GJ124" s="199" t="s">
        <v>2484</v>
      </c>
      <c r="GK124" s="199" t="s">
        <v>25</v>
      </c>
      <c r="GL124" s="199">
        <v>2</v>
      </c>
      <c r="GM124" s="199" t="s">
        <v>17</v>
      </c>
      <c r="GN124" s="199" t="s">
        <v>17</v>
      </c>
      <c r="GO124" s="182">
        <v>44496</v>
      </c>
      <c r="GP124" s="197" t="s">
        <v>3694</v>
      </c>
      <c r="GQ124" s="197">
        <v>2</v>
      </c>
      <c r="GR124" s="197" t="s">
        <v>2484</v>
      </c>
      <c r="GS124" s="197" t="s">
        <v>25</v>
      </c>
      <c r="GT124" s="197">
        <v>2</v>
      </c>
      <c r="GU124" s="197" t="s">
        <v>17</v>
      </c>
      <c r="GV124" s="197" t="s">
        <v>17</v>
      </c>
      <c r="GW124" s="198">
        <v>44496</v>
      </c>
      <c r="GX124" s="196" t="s">
        <v>3700</v>
      </c>
      <c r="GY124" s="199">
        <v>3</v>
      </c>
      <c r="GZ124" s="199" t="s">
        <v>2484</v>
      </c>
      <c r="HA124" s="199" t="s">
        <v>25</v>
      </c>
      <c r="HB124" s="199">
        <v>2</v>
      </c>
      <c r="HC124" s="199" t="s">
        <v>17</v>
      </c>
      <c r="HD124" s="199" t="s">
        <v>17</v>
      </c>
      <c r="HE124" s="182">
        <v>44496</v>
      </c>
      <c r="HF124" s="197" t="s">
        <v>3692</v>
      </c>
      <c r="HG124" s="197">
        <v>0</v>
      </c>
      <c r="HH124" s="197" t="s">
        <v>2484</v>
      </c>
      <c r="HI124" s="197" t="s">
        <v>25</v>
      </c>
      <c r="HJ124" s="197">
        <v>2</v>
      </c>
      <c r="HK124" s="197" t="s">
        <v>17</v>
      </c>
      <c r="HL124" s="197" t="s">
        <v>17</v>
      </c>
      <c r="HM124" s="198">
        <v>44496</v>
      </c>
      <c r="HN124" s="196" t="s">
        <v>3698</v>
      </c>
      <c r="HO124" s="199">
        <v>2</v>
      </c>
      <c r="HP124" s="199" t="s">
        <v>2484</v>
      </c>
      <c r="HQ124" s="199" t="s">
        <v>25</v>
      </c>
      <c r="HR124" s="199">
        <v>2</v>
      </c>
      <c r="HS124" s="199" t="s">
        <v>17</v>
      </c>
      <c r="HT124" s="199" t="s">
        <v>17</v>
      </c>
      <c r="HU124" s="182">
        <v>44496</v>
      </c>
      <c r="HV124" s="197" t="s">
        <v>3695</v>
      </c>
      <c r="HW124" s="197">
        <v>3</v>
      </c>
      <c r="HX124" s="197" t="s">
        <v>2484</v>
      </c>
      <c r="HY124" s="197" t="s">
        <v>25</v>
      </c>
      <c r="HZ124" s="197">
        <v>2</v>
      </c>
      <c r="IA124" s="197" t="s">
        <v>17</v>
      </c>
      <c r="IB124" s="197" t="s">
        <v>17</v>
      </c>
      <c r="IC124" s="198">
        <v>44496</v>
      </c>
      <c r="ID124" s="196" t="s">
        <v>3697</v>
      </c>
      <c r="IE124" s="199">
        <v>3</v>
      </c>
      <c r="IF124" s="199" t="s">
        <v>2484</v>
      </c>
      <c r="IG124" s="199" t="s">
        <v>25</v>
      </c>
      <c r="IH124" s="199">
        <v>2</v>
      </c>
      <c r="II124" s="199" t="s">
        <v>17</v>
      </c>
      <c r="IJ124" s="199" t="s">
        <v>17</v>
      </c>
      <c r="IK124" s="182">
        <v>44496</v>
      </c>
      <c r="IL124" s="197" t="s">
        <v>3696</v>
      </c>
      <c r="IM124" s="197">
        <v>3</v>
      </c>
      <c r="IN124" s="197" t="s">
        <v>2484</v>
      </c>
      <c r="IO124" s="197" t="s">
        <v>25</v>
      </c>
      <c r="IP124" s="197">
        <v>2</v>
      </c>
      <c r="IQ124" s="197" t="s">
        <v>17</v>
      </c>
      <c r="IR124" s="197" t="s">
        <v>17</v>
      </c>
      <c r="IS124" s="198">
        <v>44496</v>
      </c>
    </row>
    <row r="125" spans="1:253" s="187" customFormat="1" ht="13" customHeight="1" x14ac:dyDescent="0.25">
      <c r="A125" s="187" t="s">
        <v>5560</v>
      </c>
      <c r="B125" s="187" t="s">
        <v>8521</v>
      </c>
      <c r="C125" s="187" t="s">
        <v>5561</v>
      </c>
      <c r="D125" s="187" t="s">
        <v>5562</v>
      </c>
      <c r="E125" s="187" t="s">
        <v>8192</v>
      </c>
      <c r="F125" s="187" t="s">
        <v>6114</v>
      </c>
      <c r="G125" s="180">
        <v>5724000</v>
      </c>
      <c r="H125" s="181" t="s">
        <v>6111</v>
      </c>
      <c r="I125" s="181" t="s">
        <v>50</v>
      </c>
      <c r="J125" s="181">
        <v>1</v>
      </c>
      <c r="K125" s="181" t="s">
        <v>6113</v>
      </c>
      <c r="L125" s="181" t="s">
        <v>6112</v>
      </c>
      <c r="M125" s="182">
        <v>44651</v>
      </c>
      <c r="N125" s="191" t="s">
        <v>5566</v>
      </c>
      <c r="O125" s="183">
        <v>15700</v>
      </c>
      <c r="P125" s="183" t="s">
        <v>5563</v>
      </c>
      <c r="Q125" s="183" t="s">
        <v>25</v>
      </c>
      <c r="R125" s="183">
        <v>2</v>
      </c>
      <c r="S125" s="183" t="s">
        <v>5565</v>
      </c>
      <c r="T125" s="183" t="s">
        <v>5564</v>
      </c>
      <c r="U125" s="184">
        <v>44627</v>
      </c>
      <c r="V125" s="191" t="s">
        <v>6121</v>
      </c>
      <c r="W125" s="181">
        <v>1836000</v>
      </c>
      <c r="X125" s="181" t="s">
        <v>6118</v>
      </c>
      <c r="Y125" s="181" t="s">
        <v>25</v>
      </c>
      <c r="Z125" s="181">
        <v>2</v>
      </c>
      <c r="AA125" s="181" t="s">
        <v>6120</v>
      </c>
      <c r="AB125" s="181" t="s">
        <v>6119</v>
      </c>
      <c r="AC125" s="182">
        <v>44651</v>
      </c>
      <c r="AD125" s="191" t="s">
        <v>6117</v>
      </c>
      <c r="AE125" s="189">
        <v>265000</v>
      </c>
      <c r="AF125" s="189" t="s">
        <v>6053</v>
      </c>
      <c r="AG125" s="189" t="s">
        <v>50</v>
      </c>
      <c r="AH125" s="189">
        <v>1</v>
      </c>
      <c r="AI125" s="189" t="s">
        <v>6116</v>
      </c>
      <c r="AJ125" s="189" t="s">
        <v>6054</v>
      </c>
      <c r="AK125" s="190">
        <v>44651</v>
      </c>
      <c r="AL125" s="191" t="s">
        <v>6056</v>
      </c>
      <c r="AM125" s="181">
        <v>265000</v>
      </c>
      <c r="AN125" s="181" t="s">
        <v>6053</v>
      </c>
      <c r="AO125" s="181" t="s">
        <v>50</v>
      </c>
      <c r="AP125" s="181">
        <v>1</v>
      </c>
      <c r="AQ125" s="181" t="s">
        <v>6055</v>
      </c>
      <c r="AR125" s="181" t="s">
        <v>6054</v>
      </c>
      <c r="AS125" s="182">
        <v>44649</v>
      </c>
      <c r="AT125" s="192" t="s">
        <v>9225</v>
      </c>
      <c r="AU125" s="189" t="e">
        <v>#N/A</v>
      </c>
      <c r="AV125" s="189" t="e">
        <v>#N/A</v>
      </c>
      <c r="AW125" s="189" t="e">
        <v>#N/A</v>
      </c>
      <c r="AX125" s="189" t="e">
        <v>#N/A</v>
      </c>
      <c r="AY125" s="189" t="e">
        <v>#N/A</v>
      </c>
      <c r="AZ125" s="189" t="e">
        <v>#N/A</v>
      </c>
      <c r="BA125" s="190" t="e">
        <v>#N/A</v>
      </c>
      <c r="BB125" s="191" t="s">
        <v>9226</v>
      </c>
      <c r="BC125" s="181" t="e">
        <v>#N/A</v>
      </c>
      <c r="BD125" s="181" t="e">
        <v>#N/A</v>
      </c>
      <c r="BE125" s="181" t="e">
        <v>#N/A</v>
      </c>
      <c r="BF125" s="181" t="e">
        <v>#N/A</v>
      </c>
      <c r="BG125" s="181" t="e">
        <v>#N/A</v>
      </c>
      <c r="BH125" s="181" t="e">
        <v>#N/A</v>
      </c>
      <c r="BI125" s="182" t="e">
        <v>#N/A</v>
      </c>
      <c r="BJ125" s="192" t="s">
        <v>5569</v>
      </c>
      <c r="BK125" s="192">
        <v>0</v>
      </c>
      <c r="BL125" s="192" t="s">
        <v>5567</v>
      </c>
      <c r="BM125" s="192" t="s">
        <v>25</v>
      </c>
      <c r="BN125" s="192">
        <v>2</v>
      </c>
      <c r="BO125" s="192" t="s">
        <v>5568</v>
      </c>
      <c r="BP125" s="189" t="s">
        <v>1773</v>
      </c>
      <c r="BQ125" s="193">
        <v>44627</v>
      </c>
      <c r="BR125" s="191" t="s">
        <v>9227</v>
      </c>
      <c r="BS125" s="185" t="e">
        <v>#N/A</v>
      </c>
      <c r="BT125" s="185" t="e">
        <v>#N/A</v>
      </c>
      <c r="BU125" s="185" t="e">
        <v>#N/A</v>
      </c>
      <c r="BV125" s="185" t="e">
        <v>#N/A</v>
      </c>
      <c r="BW125" s="185" t="e">
        <v>#N/A</v>
      </c>
      <c r="BX125" s="185" t="e">
        <v>#N/A</v>
      </c>
      <c r="BY125" s="182" t="e">
        <v>#N/A</v>
      </c>
      <c r="BZ125" s="192" t="s">
        <v>9228</v>
      </c>
      <c r="CA125" s="192" t="e">
        <v>#N/A</v>
      </c>
      <c r="CB125" s="192" t="e">
        <v>#N/A</v>
      </c>
      <c r="CC125" s="192" t="e">
        <v>#N/A</v>
      </c>
      <c r="CD125" s="192" t="e">
        <v>#N/A</v>
      </c>
      <c r="CE125" s="192" t="e">
        <v>#N/A</v>
      </c>
      <c r="CF125" s="192" t="e">
        <v>#N/A</v>
      </c>
      <c r="CG125" s="193" t="e">
        <v>#N/A</v>
      </c>
      <c r="CH125" s="191" t="s">
        <v>9229</v>
      </c>
      <c r="CI125" s="192" t="e">
        <v>#N/A</v>
      </c>
      <c r="CJ125" s="192" t="e">
        <v>#N/A</v>
      </c>
      <c r="CK125" s="192" t="e">
        <v>#N/A</v>
      </c>
      <c r="CL125" s="192" t="e">
        <v>#N/A</v>
      </c>
      <c r="CM125" s="192" t="e">
        <v>#N/A</v>
      </c>
      <c r="CN125" s="192" t="e">
        <v>#N/A</v>
      </c>
      <c r="CO125" s="194" t="e">
        <v>#N/A</v>
      </c>
      <c r="CP125" s="192" t="s">
        <v>9230</v>
      </c>
      <c r="CQ125" s="185" t="e">
        <v>#N/A</v>
      </c>
      <c r="CR125" s="185" t="e">
        <v>#N/A</v>
      </c>
      <c r="CS125" s="185" t="e">
        <v>#N/A</v>
      </c>
      <c r="CT125" s="185" t="e">
        <v>#N/A</v>
      </c>
      <c r="CU125" s="185" t="e">
        <v>#N/A</v>
      </c>
      <c r="CV125" s="185" t="e">
        <v>#N/A</v>
      </c>
      <c r="CW125" s="182" t="e">
        <v>#N/A</v>
      </c>
      <c r="CX125" s="192" t="s">
        <v>5573</v>
      </c>
      <c r="CY125" s="189">
        <v>0</v>
      </c>
      <c r="CZ125" s="189" t="s">
        <v>5570</v>
      </c>
      <c r="DA125" s="189" t="s">
        <v>25</v>
      </c>
      <c r="DB125" s="189">
        <v>2</v>
      </c>
      <c r="DC125" s="189" t="s">
        <v>5572</v>
      </c>
      <c r="DD125" s="189" t="s">
        <v>5571</v>
      </c>
      <c r="DE125" s="195">
        <v>44627</v>
      </c>
      <c r="DF125" s="191" t="s">
        <v>5574</v>
      </c>
      <c r="DG125" s="181">
        <v>1544000</v>
      </c>
      <c r="DH125" s="185" t="s">
        <v>5570</v>
      </c>
      <c r="DI125" s="185" t="s">
        <v>25</v>
      </c>
      <c r="DJ125" s="185">
        <v>2</v>
      </c>
      <c r="DK125" s="185" t="s">
        <v>5572</v>
      </c>
      <c r="DL125" s="185" t="s">
        <v>5571</v>
      </c>
      <c r="DM125" s="182">
        <v>44627</v>
      </c>
      <c r="DN125" s="192" t="s">
        <v>6115</v>
      </c>
      <c r="DO125" s="189">
        <v>265000</v>
      </c>
      <c r="DP125" s="192" t="s">
        <v>6053</v>
      </c>
      <c r="DQ125" s="192" t="s">
        <v>50</v>
      </c>
      <c r="DR125" s="192">
        <v>1</v>
      </c>
      <c r="DS125" s="192" t="s">
        <v>5572</v>
      </c>
      <c r="DT125" s="192" t="s">
        <v>6054</v>
      </c>
      <c r="DU125" s="193">
        <v>44651</v>
      </c>
      <c r="DV125" s="191" t="s">
        <v>5575</v>
      </c>
      <c r="DW125" s="181">
        <v>0</v>
      </c>
      <c r="DX125" s="185" t="s">
        <v>5570</v>
      </c>
      <c r="DY125" s="185" t="s">
        <v>25</v>
      </c>
      <c r="DZ125" s="185">
        <v>2</v>
      </c>
      <c r="EA125" s="185" t="s">
        <v>5572</v>
      </c>
      <c r="EB125" s="185" t="s">
        <v>5571</v>
      </c>
      <c r="EC125" s="182">
        <v>44627</v>
      </c>
      <c r="ED125" s="192" t="s">
        <v>5576</v>
      </c>
      <c r="EE125" s="189">
        <v>0</v>
      </c>
      <c r="EF125" s="192" t="s">
        <v>5570</v>
      </c>
      <c r="EG125" s="192" t="s">
        <v>25</v>
      </c>
      <c r="EH125" s="192">
        <v>2</v>
      </c>
      <c r="EI125" s="192" t="s">
        <v>5572</v>
      </c>
      <c r="EJ125" s="192" t="s">
        <v>5571</v>
      </c>
      <c r="EK125" s="193">
        <v>44627</v>
      </c>
      <c r="EL125" s="191" t="s">
        <v>5577</v>
      </c>
      <c r="EM125" s="181">
        <v>0</v>
      </c>
      <c r="EN125" s="185" t="s">
        <v>5570</v>
      </c>
      <c r="EO125" s="185" t="s">
        <v>25</v>
      </c>
      <c r="EP125" s="185">
        <v>2</v>
      </c>
      <c r="EQ125" s="185" t="s">
        <v>5572</v>
      </c>
      <c r="ER125" s="185" t="s">
        <v>5571</v>
      </c>
      <c r="ES125" s="182">
        <v>44627</v>
      </c>
      <c r="ET125" s="192" t="s">
        <v>5578</v>
      </c>
      <c r="EU125" s="192">
        <v>0</v>
      </c>
      <c r="EV125" s="192" t="s">
        <v>5567</v>
      </c>
      <c r="EW125" s="192" t="s">
        <v>25</v>
      </c>
      <c r="EX125" s="192">
        <v>2</v>
      </c>
      <c r="EY125" s="192" t="s">
        <v>5568</v>
      </c>
      <c r="EZ125" s="192" t="s">
        <v>1773</v>
      </c>
      <c r="FA125" s="193">
        <v>44627</v>
      </c>
      <c r="FB125" s="191" t="s">
        <v>5580</v>
      </c>
      <c r="FC125" s="185">
        <v>2</v>
      </c>
      <c r="FD125" s="185" t="s">
        <v>5570</v>
      </c>
      <c r="FE125" s="185" t="s">
        <v>25</v>
      </c>
      <c r="FF125" s="185">
        <v>2</v>
      </c>
      <c r="FG125" s="185" t="s">
        <v>5579</v>
      </c>
      <c r="FH125" s="185" t="s">
        <v>5571</v>
      </c>
      <c r="FI125" s="182">
        <v>44627</v>
      </c>
      <c r="FJ125" s="191" t="s">
        <v>9231</v>
      </c>
      <c r="FK125" s="192" t="e">
        <v>#N/A</v>
      </c>
      <c r="FL125" s="192" t="e">
        <v>#N/A</v>
      </c>
      <c r="FM125" s="192" t="e">
        <v>#N/A</v>
      </c>
      <c r="FN125" s="192" t="e">
        <v>#N/A</v>
      </c>
      <c r="FO125" s="192" t="e">
        <v>#N/A</v>
      </c>
      <c r="FP125" s="189" t="e">
        <v>#N/A</v>
      </c>
      <c r="FQ125" s="190" t="e">
        <v>#N/A</v>
      </c>
      <c r="FR125" s="191" t="s">
        <v>9232</v>
      </c>
      <c r="FS125" s="185" t="e">
        <v>#N/A</v>
      </c>
      <c r="FT125" s="185" t="e">
        <v>#N/A</v>
      </c>
      <c r="FU125" s="185" t="e">
        <v>#N/A</v>
      </c>
      <c r="FV125" s="185" t="e">
        <v>#N/A</v>
      </c>
      <c r="FW125" s="185" t="e">
        <v>#N/A</v>
      </c>
      <c r="FX125" s="185" t="e">
        <v>#N/A</v>
      </c>
      <c r="FY125" s="182" t="e">
        <v>#N/A</v>
      </c>
      <c r="FZ125" s="192" t="s">
        <v>5582</v>
      </c>
      <c r="GA125" s="192">
        <v>0</v>
      </c>
      <c r="GB125" s="192" t="s">
        <v>2484</v>
      </c>
      <c r="GC125" s="192" t="s">
        <v>25</v>
      </c>
      <c r="GD125" s="192">
        <v>2</v>
      </c>
      <c r="GE125" s="192" t="s">
        <v>17</v>
      </c>
      <c r="GF125" s="192" t="s">
        <v>17</v>
      </c>
      <c r="GG125" s="193">
        <v>44627</v>
      </c>
      <c r="GH125" s="191" t="s">
        <v>5588</v>
      </c>
      <c r="GI125" s="185">
        <v>0</v>
      </c>
      <c r="GJ125" s="185" t="s">
        <v>2484</v>
      </c>
      <c r="GK125" s="185" t="s">
        <v>25</v>
      </c>
      <c r="GL125" s="185">
        <v>2</v>
      </c>
      <c r="GM125" s="185" t="s">
        <v>17</v>
      </c>
      <c r="GN125" s="185" t="s">
        <v>17</v>
      </c>
      <c r="GO125" s="182">
        <v>44627</v>
      </c>
      <c r="GP125" s="192" t="s">
        <v>5583</v>
      </c>
      <c r="GQ125" s="192">
        <v>0</v>
      </c>
      <c r="GR125" s="192" t="s">
        <v>2484</v>
      </c>
      <c r="GS125" s="192" t="s">
        <v>25</v>
      </c>
      <c r="GT125" s="192">
        <v>2</v>
      </c>
      <c r="GU125" s="192" t="s">
        <v>17</v>
      </c>
      <c r="GV125" s="192" t="s">
        <v>17</v>
      </c>
      <c r="GW125" s="193">
        <v>44627</v>
      </c>
      <c r="GX125" s="191" t="s">
        <v>5589</v>
      </c>
      <c r="GY125" s="185">
        <v>0</v>
      </c>
      <c r="GZ125" s="185" t="s">
        <v>2484</v>
      </c>
      <c r="HA125" s="185" t="s">
        <v>25</v>
      </c>
      <c r="HB125" s="185">
        <v>2</v>
      </c>
      <c r="HC125" s="185" t="s">
        <v>17</v>
      </c>
      <c r="HD125" s="185" t="s">
        <v>17</v>
      </c>
      <c r="HE125" s="182">
        <v>44627</v>
      </c>
      <c r="HF125" s="192" t="s">
        <v>5581</v>
      </c>
      <c r="HG125" s="192">
        <v>0</v>
      </c>
      <c r="HH125" s="192" t="s">
        <v>2484</v>
      </c>
      <c r="HI125" s="192" t="s">
        <v>25</v>
      </c>
      <c r="HJ125" s="192">
        <v>2</v>
      </c>
      <c r="HK125" s="192" t="s">
        <v>17</v>
      </c>
      <c r="HL125" s="192" t="s">
        <v>17</v>
      </c>
      <c r="HM125" s="193">
        <v>44627</v>
      </c>
      <c r="HN125" s="191" t="s">
        <v>5587</v>
      </c>
      <c r="HO125" s="185">
        <v>0</v>
      </c>
      <c r="HP125" s="185" t="s">
        <v>2484</v>
      </c>
      <c r="HQ125" s="185" t="s">
        <v>25</v>
      </c>
      <c r="HR125" s="185">
        <v>2</v>
      </c>
      <c r="HS125" s="185" t="s">
        <v>17</v>
      </c>
      <c r="HT125" s="185" t="s">
        <v>17</v>
      </c>
      <c r="HU125" s="182">
        <v>44627</v>
      </c>
      <c r="HV125" s="192" t="s">
        <v>5584</v>
      </c>
      <c r="HW125" s="192">
        <v>0</v>
      </c>
      <c r="HX125" s="192" t="s">
        <v>2484</v>
      </c>
      <c r="HY125" s="192" t="s">
        <v>25</v>
      </c>
      <c r="HZ125" s="192">
        <v>2</v>
      </c>
      <c r="IA125" s="192" t="s">
        <v>17</v>
      </c>
      <c r="IB125" s="192" t="s">
        <v>17</v>
      </c>
      <c r="IC125" s="193">
        <v>44627</v>
      </c>
      <c r="ID125" s="191" t="s">
        <v>5586</v>
      </c>
      <c r="IE125" s="185">
        <v>0</v>
      </c>
      <c r="IF125" s="185" t="s">
        <v>2484</v>
      </c>
      <c r="IG125" s="185" t="s">
        <v>25</v>
      </c>
      <c r="IH125" s="185">
        <v>2</v>
      </c>
      <c r="II125" s="185" t="s">
        <v>17</v>
      </c>
      <c r="IJ125" s="185" t="s">
        <v>17</v>
      </c>
      <c r="IK125" s="182">
        <v>44627</v>
      </c>
      <c r="IL125" s="192" t="s">
        <v>5585</v>
      </c>
      <c r="IM125" s="192">
        <v>0</v>
      </c>
      <c r="IN125" s="192" t="s">
        <v>2484</v>
      </c>
      <c r="IO125" s="192" t="s">
        <v>25</v>
      </c>
      <c r="IP125" s="192">
        <v>2</v>
      </c>
      <c r="IQ125" s="192" t="s">
        <v>17</v>
      </c>
      <c r="IR125" s="192" t="s">
        <v>17</v>
      </c>
      <c r="IS125" s="193">
        <v>44627</v>
      </c>
    </row>
    <row r="126" spans="1:253" s="187" customFormat="1" ht="13" customHeight="1" x14ac:dyDescent="0.25">
      <c r="A126" s="187" t="s">
        <v>1492</v>
      </c>
      <c r="B126" s="187" t="s">
        <v>8501</v>
      </c>
      <c r="C126" s="187" t="s">
        <v>1493</v>
      </c>
      <c r="D126" s="187" t="s">
        <v>1494</v>
      </c>
      <c r="E126" s="187" t="s">
        <v>8197</v>
      </c>
      <c r="F126" s="187" t="s">
        <v>2683</v>
      </c>
      <c r="G126" s="180">
        <v>1100000</v>
      </c>
      <c r="H126" s="181" t="s">
        <v>2680</v>
      </c>
      <c r="I126" s="181" t="s">
        <v>50</v>
      </c>
      <c r="J126" s="181">
        <v>1</v>
      </c>
      <c r="K126" s="181" t="s">
        <v>2682</v>
      </c>
      <c r="L126" s="181" t="s">
        <v>2681</v>
      </c>
      <c r="M126" s="182">
        <v>44388</v>
      </c>
      <c r="N126" s="196" t="s">
        <v>2687</v>
      </c>
      <c r="O126" s="183">
        <v>17364</v>
      </c>
      <c r="P126" s="183" t="s">
        <v>2684</v>
      </c>
      <c r="Q126" s="183" t="s">
        <v>25</v>
      </c>
      <c r="R126" s="183">
        <v>2</v>
      </c>
      <c r="S126" s="183" t="s">
        <v>2686</v>
      </c>
      <c r="T126" s="183" t="s">
        <v>2685</v>
      </c>
      <c r="U126" s="184">
        <v>44388</v>
      </c>
      <c r="V126" s="196" t="s">
        <v>4872</v>
      </c>
      <c r="W126" s="181">
        <v>1172000</v>
      </c>
      <c r="X126" s="181" t="s">
        <v>4870</v>
      </c>
      <c r="Y126" s="181" t="s">
        <v>50</v>
      </c>
      <c r="Z126" s="181">
        <v>1</v>
      </c>
      <c r="AA126" s="181" t="s">
        <v>4270</v>
      </c>
      <c r="AB126" s="181" t="s">
        <v>4871</v>
      </c>
      <c r="AC126" s="182">
        <v>44591</v>
      </c>
      <c r="AD126" s="196" t="s">
        <v>4873</v>
      </c>
      <c r="AE126" s="189">
        <v>712000</v>
      </c>
      <c r="AF126" s="189" t="s">
        <v>4870</v>
      </c>
      <c r="AG126" s="189" t="s">
        <v>50</v>
      </c>
      <c r="AH126" s="189">
        <v>1</v>
      </c>
      <c r="AI126" s="189" t="s">
        <v>4272</v>
      </c>
      <c r="AJ126" s="189" t="s">
        <v>4871</v>
      </c>
      <c r="AK126" s="190">
        <v>44591</v>
      </c>
      <c r="AL126" s="196" t="s">
        <v>1497</v>
      </c>
      <c r="AM126" s="181">
        <v>0</v>
      </c>
      <c r="AN126" s="181" t="s">
        <v>17</v>
      </c>
      <c r="AO126" s="181" t="s">
        <v>17</v>
      </c>
      <c r="AP126" s="181" t="s">
        <v>17</v>
      </c>
      <c r="AQ126" s="181" t="s">
        <v>17</v>
      </c>
      <c r="AR126" s="181" t="s">
        <v>17</v>
      </c>
      <c r="AS126" s="182">
        <v>43874</v>
      </c>
      <c r="AT126" s="197" t="s">
        <v>1496</v>
      </c>
      <c r="AU126" s="189">
        <v>0</v>
      </c>
      <c r="AV126" s="189" t="s">
        <v>17</v>
      </c>
      <c r="AW126" s="189" t="s">
        <v>17</v>
      </c>
      <c r="AX126" s="189" t="s">
        <v>17</v>
      </c>
      <c r="AY126" s="189" t="s">
        <v>17</v>
      </c>
      <c r="AZ126" s="189" t="s">
        <v>17</v>
      </c>
      <c r="BA126" s="190">
        <v>43874</v>
      </c>
      <c r="BB126" s="196" t="s">
        <v>1495</v>
      </c>
      <c r="BC126" s="181">
        <v>0</v>
      </c>
      <c r="BD126" s="181" t="s">
        <v>17</v>
      </c>
      <c r="BE126" s="181" t="s">
        <v>17</v>
      </c>
      <c r="BF126" s="181" t="s">
        <v>17</v>
      </c>
      <c r="BG126" s="181" t="s">
        <v>17</v>
      </c>
      <c r="BH126" s="181" t="s">
        <v>17</v>
      </c>
      <c r="BI126" s="182">
        <v>43874</v>
      </c>
      <c r="BJ126" s="197" t="s">
        <v>7516</v>
      </c>
      <c r="BK126" s="197">
        <v>0</v>
      </c>
      <c r="BL126" s="197" t="s">
        <v>7515</v>
      </c>
      <c r="BM126" s="197" t="s">
        <v>25</v>
      </c>
      <c r="BN126" s="197">
        <v>2</v>
      </c>
      <c r="BO126" s="197" t="s">
        <v>7462</v>
      </c>
      <c r="BP126" s="189" t="s">
        <v>2316</v>
      </c>
      <c r="BQ126" s="198">
        <v>44712</v>
      </c>
      <c r="BR126" s="196" t="s">
        <v>9233</v>
      </c>
      <c r="BS126" s="199" t="e">
        <v>#N/A</v>
      </c>
      <c r="BT126" s="199" t="e">
        <v>#N/A</v>
      </c>
      <c r="BU126" s="199" t="e">
        <v>#N/A</v>
      </c>
      <c r="BV126" s="199" t="e">
        <v>#N/A</v>
      </c>
      <c r="BW126" s="199" t="e">
        <v>#N/A</v>
      </c>
      <c r="BX126" s="199" t="e">
        <v>#N/A</v>
      </c>
      <c r="BY126" s="182" t="e">
        <v>#N/A</v>
      </c>
      <c r="BZ126" s="197" t="s">
        <v>9234</v>
      </c>
      <c r="CA126" s="197" t="e">
        <v>#N/A</v>
      </c>
      <c r="CB126" s="197" t="e">
        <v>#N/A</v>
      </c>
      <c r="CC126" s="197" t="e">
        <v>#N/A</v>
      </c>
      <c r="CD126" s="197" t="e">
        <v>#N/A</v>
      </c>
      <c r="CE126" s="197" t="e">
        <v>#N/A</v>
      </c>
      <c r="CF126" s="197" t="e">
        <v>#N/A</v>
      </c>
      <c r="CG126" s="198" t="e">
        <v>#N/A</v>
      </c>
      <c r="CH126" s="196" t="s">
        <v>9235</v>
      </c>
      <c r="CI126" s="197" t="e">
        <v>#N/A</v>
      </c>
      <c r="CJ126" s="197" t="e">
        <v>#N/A</v>
      </c>
      <c r="CK126" s="197" t="e">
        <v>#N/A</v>
      </c>
      <c r="CL126" s="197" t="e">
        <v>#N/A</v>
      </c>
      <c r="CM126" s="197" t="e">
        <v>#N/A</v>
      </c>
      <c r="CN126" s="197" t="e">
        <v>#N/A</v>
      </c>
      <c r="CO126" s="200" t="e">
        <v>#N/A</v>
      </c>
      <c r="CP126" s="197" t="s">
        <v>9236</v>
      </c>
      <c r="CQ126" s="199" t="e">
        <v>#N/A</v>
      </c>
      <c r="CR126" s="199" t="e">
        <v>#N/A</v>
      </c>
      <c r="CS126" s="199" t="e">
        <v>#N/A</v>
      </c>
      <c r="CT126" s="199" t="e">
        <v>#N/A</v>
      </c>
      <c r="CU126" s="199" t="e">
        <v>#N/A</v>
      </c>
      <c r="CV126" s="199" t="e">
        <v>#N/A</v>
      </c>
      <c r="CW126" s="182" t="e">
        <v>#N/A</v>
      </c>
      <c r="CX126" s="197" t="s">
        <v>4874</v>
      </c>
      <c r="CY126" s="189">
        <v>336000</v>
      </c>
      <c r="CZ126" s="189" t="s">
        <v>4870</v>
      </c>
      <c r="DA126" s="189" t="s">
        <v>50</v>
      </c>
      <c r="DB126" s="189">
        <v>1</v>
      </c>
      <c r="DC126" s="189" t="s">
        <v>4879</v>
      </c>
      <c r="DD126" s="189" t="s">
        <v>4871</v>
      </c>
      <c r="DE126" s="195">
        <v>44591</v>
      </c>
      <c r="DF126" s="196" t="s">
        <v>4876</v>
      </c>
      <c r="DG126" s="181">
        <v>460000</v>
      </c>
      <c r="DH126" s="199" t="s">
        <v>4870</v>
      </c>
      <c r="DI126" s="199" t="s">
        <v>50</v>
      </c>
      <c r="DJ126" s="199">
        <v>1</v>
      </c>
      <c r="DK126" s="199" t="s">
        <v>4875</v>
      </c>
      <c r="DL126" s="199" t="s">
        <v>4871</v>
      </c>
      <c r="DM126" s="182">
        <v>44591</v>
      </c>
      <c r="DN126" s="197" t="s">
        <v>4878</v>
      </c>
      <c r="DO126" s="189">
        <v>376000</v>
      </c>
      <c r="DP126" s="197" t="s">
        <v>4870</v>
      </c>
      <c r="DQ126" s="197" t="s">
        <v>50</v>
      </c>
      <c r="DR126" s="197">
        <v>1</v>
      </c>
      <c r="DS126" s="197" t="s">
        <v>4877</v>
      </c>
      <c r="DT126" s="197" t="s">
        <v>4871</v>
      </c>
      <c r="DU126" s="198">
        <v>44591</v>
      </c>
      <c r="DV126" s="196" t="s">
        <v>4880</v>
      </c>
      <c r="DW126" s="181">
        <v>286000</v>
      </c>
      <c r="DX126" s="199" t="s">
        <v>4870</v>
      </c>
      <c r="DY126" s="199" t="s">
        <v>50</v>
      </c>
      <c r="DZ126" s="199">
        <v>1</v>
      </c>
      <c r="EA126" s="199" t="s">
        <v>4879</v>
      </c>
      <c r="EB126" s="199" t="s">
        <v>4871</v>
      </c>
      <c r="EC126" s="182">
        <v>44591</v>
      </c>
      <c r="ED126" s="197" t="s">
        <v>4882</v>
      </c>
      <c r="EE126" s="189">
        <v>50000</v>
      </c>
      <c r="EF126" s="197" t="s">
        <v>4870</v>
      </c>
      <c r="EG126" s="197" t="s">
        <v>50</v>
      </c>
      <c r="EH126" s="197">
        <v>1</v>
      </c>
      <c r="EI126" s="197" t="s">
        <v>4881</v>
      </c>
      <c r="EJ126" s="197" t="s">
        <v>4871</v>
      </c>
      <c r="EK126" s="198">
        <v>44591</v>
      </c>
      <c r="EL126" s="196" t="s">
        <v>4884</v>
      </c>
      <c r="EM126" s="181">
        <v>0</v>
      </c>
      <c r="EN126" s="199" t="s">
        <v>4870</v>
      </c>
      <c r="EO126" s="199" t="s">
        <v>50</v>
      </c>
      <c r="EP126" s="199">
        <v>1</v>
      </c>
      <c r="EQ126" s="199" t="s">
        <v>4883</v>
      </c>
      <c r="ER126" s="199" t="s">
        <v>4871</v>
      </c>
      <c r="ES126" s="182">
        <v>44591</v>
      </c>
      <c r="ET126" s="197" t="s">
        <v>7517</v>
      </c>
      <c r="EU126" s="197">
        <v>6</v>
      </c>
      <c r="EV126" s="197" t="s">
        <v>7515</v>
      </c>
      <c r="EW126" s="197" t="s">
        <v>25</v>
      </c>
      <c r="EX126" s="197">
        <v>2</v>
      </c>
      <c r="EY126" s="197" t="s">
        <v>7441</v>
      </c>
      <c r="EZ126" s="197" t="s">
        <v>2316</v>
      </c>
      <c r="FA126" s="198">
        <v>44712</v>
      </c>
      <c r="FB126" s="196" t="s">
        <v>2689</v>
      </c>
      <c r="FC126" s="199">
        <v>1</v>
      </c>
      <c r="FD126" s="199" t="s">
        <v>17</v>
      </c>
      <c r="FE126" s="199" t="s">
        <v>25</v>
      </c>
      <c r="FF126" s="199">
        <v>2</v>
      </c>
      <c r="FG126" s="199" t="s">
        <v>2688</v>
      </c>
      <c r="FH126" s="199" t="s">
        <v>17</v>
      </c>
      <c r="FI126" s="182">
        <v>44388</v>
      </c>
      <c r="FJ126" s="196" t="s">
        <v>9237</v>
      </c>
      <c r="FK126" s="197" t="e">
        <v>#N/A</v>
      </c>
      <c r="FL126" s="197" t="e">
        <v>#N/A</v>
      </c>
      <c r="FM126" s="197" t="e">
        <v>#N/A</v>
      </c>
      <c r="FN126" s="197" t="e">
        <v>#N/A</v>
      </c>
      <c r="FO126" s="197" t="e">
        <v>#N/A</v>
      </c>
      <c r="FP126" s="189" t="e">
        <v>#N/A</v>
      </c>
      <c r="FQ126" s="190" t="e">
        <v>#N/A</v>
      </c>
      <c r="FR126" s="196" t="s">
        <v>9238</v>
      </c>
      <c r="FS126" s="199" t="e">
        <v>#N/A</v>
      </c>
      <c r="FT126" s="199" t="e">
        <v>#N/A</v>
      </c>
      <c r="FU126" s="199" t="e">
        <v>#N/A</v>
      </c>
      <c r="FV126" s="199" t="e">
        <v>#N/A</v>
      </c>
      <c r="FW126" s="199" t="e">
        <v>#N/A</v>
      </c>
      <c r="FX126" s="199" t="e">
        <v>#N/A</v>
      </c>
      <c r="FY126" s="182" t="e">
        <v>#N/A</v>
      </c>
      <c r="FZ126" s="197" t="s">
        <v>3702</v>
      </c>
      <c r="GA126" s="197">
        <v>0</v>
      </c>
      <c r="GB126" s="197" t="s">
        <v>2484</v>
      </c>
      <c r="GC126" s="197" t="s">
        <v>25</v>
      </c>
      <c r="GD126" s="197">
        <v>2</v>
      </c>
      <c r="GE126" s="197" t="s">
        <v>17</v>
      </c>
      <c r="GF126" s="197" t="s">
        <v>17</v>
      </c>
      <c r="GG126" s="198">
        <v>44496</v>
      </c>
      <c r="GH126" s="196" t="s">
        <v>3708</v>
      </c>
      <c r="GI126" s="199">
        <v>0</v>
      </c>
      <c r="GJ126" s="199" t="s">
        <v>2484</v>
      </c>
      <c r="GK126" s="199" t="s">
        <v>25</v>
      </c>
      <c r="GL126" s="199">
        <v>2</v>
      </c>
      <c r="GM126" s="199" t="s">
        <v>17</v>
      </c>
      <c r="GN126" s="199" t="s">
        <v>17</v>
      </c>
      <c r="GO126" s="182">
        <v>44496</v>
      </c>
      <c r="GP126" s="197" t="s">
        <v>3703</v>
      </c>
      <c r="GQ126" s="197">
        <v>0</v>
      </c>
      <c r="GR126" s="197" t="s">
        <v>2484</v>
      </c>
      <c r="GS126" s="197" t="s">
        <v>25</v>
      </c>
      <c r="GT126" s="197">
        <v>2</v>
      </c>
      <c r="GU126" s="197" t="s">
        <v>17</v>
      </c>
      <c r="GV126" s="197" t="s">
        <v>17</v>
      </c>
      <c r="GW126" s="198">
        <v>44496</v>
      </c>
      <c r="GX126" s="196" t="s">
        <v>3709</v>
      </c>
      <c r="GY126" s="199">
        <v>0</v>
      </c>
      <c r="GZ126" s="199" t="s">
        <v>2484</v>
      </c>
      <c r="HA126" s="199" t="s">
        <v>25</v>
      </c>
      <c r="HB126" s="199">
        <v>2</v>
      </c>
      <c r="HC126" s="199" t="s">
        <v>17</v>
      </c>
      <c r="HD126" s="199" t="s">
        <v>17</v>
      </c>
      <c r="HE126" s="182">
        <v>44496</v>
      </c>
      <c r="HF126" s="197" t="s">
        <v>3701</v>
      </c>
      <c r="HG126" s="197">
        <v>0</v>
      </c>
      <c r="HH126" s="197" t="s">
        <v>2484</v>
      </c>
      <c r="HI126" s="197" t="s">
        <v>25</v>
      </c>
      <c r="HJ126" s="197">
        <v>2</v>
      </c>
      <c r="HK126" s="197" t="s">
        <v>17</v>
      </c>
      <c r="HL126" s="197" t="s">
        <v>17</v>
      </c>
      <c r="HM126" s="198">
        <v>44496</v>
      </c>
      <c r="HN126" s="196" t="s">
        <v>3707</v>
      </c>
      <c r="HO126" s="199">
        <v>2</v>
      </c>
      <c r="HP126" s="199" t="s">
        <v>2484</v>
      </c>
      <c r="HQ126" s="199" t="s">
        <v>25</v>
      </c>
      <c r="HR126" s="199">
        <v>2</v>
      </c>
      <c r="HS126" s="199" t="s">
        <v>17</v>
      </c>
      <c r="HT126" s="199" t="s">
        <v>17</v>
      </c>
      <c r="HU126" s="182">
        <v>44496</v>
      </c>
      <c r="HV126" s="197" t="s">
        <v>3704</v>
      </c>
      <c r="HW126" s="197">
        <v>2</v>
      </c>
      <c r="HX126" s="197" t="s">
        <v>2484</v>
      </c>
      <c r="HY126" s="197" t="s">
        <v>25</v>
      </c>
      <c r="HZ126" s="197">
        <v>2</v>
      </c>
      <c r="IA126" s="197" t="s">
        <v>17</v>
      </c>
      <c r="IB126" s="197" t="s">
        <v>17</v>
      </c>
      <c r="IC126" s="198">
        <v>44496</v>
      </c>
      <c r="ID126" s="196" t="s">
        <v>3706</v>
      </c>
      <c r="IE126" s="199">
        <v>0</v>
      </c>
      <c r="IF126" s="199" t="s">
        <v>2484</v>
      </c>
      <c r="IG126" s="199" t="s">
        <v>25</v>
      </c>
      <c r="IH126" s="199">
        <v>2</v>
      </c>
      <c r="II126" s="199" t="s">
        <v>17</v>
      </c>
      <c r="IJ126" s="199" t="s">
        <v>17</v>
      </c>
      <c r="IK126" s="182">
        <v>44496</v>
      </c>
      <c r="IL126" s="197" t="s">
        <v>3705</v>
      </c>
      <c r="IM126" s="197">
        <v>1</v>
      </c>
      <c r="IN126" s="197" t="s">
        <v>2484</v>
      </c>
      <c r="IO126" s="197" t="s">
        <v>25</v>
      </c>
      <c r="IP126" s="197">
        <v>2</v>
      </c>
      <c r="IQ126" s="197" t="s">
        <v>17</v>
      </c>
      <c r="IR126" s="197" t="s">
        <v>17</v>
      </c>
      <c r="IS126" s="198">
        <v>44496</v>
      </c>
    </row>
    <row r="127" spans="1:253" s="187" customFormat="1" ht="13" customHeight="1" x14ac:dyDescent="0.25">
      <c r="A127" s="187" t="s">
        <v>127</v>
      </c>
      <c r="B127" s="187" t="s">
        <v>8495</v>
      </c>
      <c r="C127" s="187" t="s">
        <v>128</v>
      </c>
      <c r="D127" s="187" t="s">
        <v>129</v>
      </c>
      <c r="E127" s="187" t="s">
        <v>8200</v>
      </c>
      <c r="F127" s="187" t="s">
        <v>5371</v>
      </c>
      <c r="G127" s="180">
        <v>21700000</v>
      </c>
      <c r="H127" s="181" t="s">
        <v>5368</v>
      </c>
      <c r="I127" s="181" t="s">
        <v>50</v>
      </c>
      <c r="J127" s="181">
        <v>1</v>
      </c>
      <c r="K127" s="181" t="s">
        <v>5370</v>
      </c>
      <c r="L127" s="181" t="s">
        <v>5369</v>
      </c>
      <c r="M127" s="182">
        <v>44615</v>
      </c>
      <c r="N127" s="191" t="s">
        <v>5374</v>
      </c>
      <c r="O127" s="183">
        <v>185180</v>
      </c>
      <c r="P127" s="183" t="s">
        <v>1776</v>
      </c>
      <c r="Q127" s="183" t="s">
        <v>25</v>
      </c>
      <c r="R127" s="183">
        <v>2</v>
      </c>
      <c r="S127" s="183" t="s">
        <v>5373</v>
      </c>
      <c r="T127" s="183" t="s">
        <v>5372</v>
      </c>
      <c r="U127" s="184">
        <v>44615</v>
      </c>
      <c r="V127" s="191" t="s">
        <v>5376</v>
      </c>
      <c r="W127" s="181">
        <v>21700000</v>
      </c>
      <c r="X127" s="181" t="s">
        <v>5368</v>
      </c>
      <c r="Y127" s="181" t="s">
        <v>50</v>
      </c>
      <c r="Z127" s="181">
        <v>1</v>
      </c>
      <c r="AA127" s="181" t="s">
        <v>5375</v>
      </c>
      <c r="AB127" s="181" t="s">
        <v>5369</v>
      </c>
      <c r="AC127" s="182">
        <v>44615</v>
      </c>
      <c r="AD127" s="191" t="s">
        <v>5378</v>
      </c>
      <c r="AE127" s="189">
        <v>21700000</v>
      </c>
      <c r="AF127" s="189" t="s">
        <v>5368</v>
      </c>
      <c r="AG127" s="189" t="s">
        <v>50</v>
      </c>
      <c r="AH127" s="189">
        <v>1</v>
      </c>
      <c r="AI127" s="189" t="s">
        <v>5377</v>
      </c>
      <c r="AJ127" s="189" t="s">
        <v>5369</v>
      </c>
      <c r="AK127" s="190">
        <v>44615</v>
      </c>
      <c r="AL127" s="191" t="s">
        <v>6356</v>
      </c>
      <c r="AM127" s="181">
        <v>22974000</v>
      </c>
      <c r="AN127" s="181" t="s">
        <v>6353</v>
      </c>
      <c r="AO127" s="181" t="s">
        <v>22</v>
      </c>
      <c r="AP127" s="181">
        <v>3</v>
      </c>
      <c r="AQ127" s="181" t="s">
        <v>6355</v>
      </c>
      <c r="AR127" s="181" t="s">
        <v>6354</v>
      </c>
      <c r="AS127" s="182">
        <v>44658</v>
      </c>
      <c r="AT127" s="192" t="s">
        <v>1259</v>
      </c>
      <c r="AU127" s="189" t="s">
        <v>17</v>
      </c>
      <c r="AV127" s="189" t="s">
        <v>1256</v>
      </c>
      <c r="AW127" s="189" t="s">
        <v>17</v>
      </c>
      <c r="AX127" s="189" t="s">
        <v>17</v>
      </c>
      <c r="AY127" s="189" t="s">
        <v>1258</v>
      </c>
      <c r="AZ127" s="189" t="s">
        <v>1257</v>
      </c>
      <c r="BA127" s="190">
        <v>43767</v>
      </c>
      <c r="BB127" s="191" t="s">
        <v>133</v>
      </c>
      <c r="BC127" s="181" t="s">
        <v>17</v>
      </c>
      <c r="BD127" s="181" t="s">
        <v>17</v>
      </c>
      <c r="BE127" s="181" t="s">
        <v>17</v>
      </c>
      <c r="BF127" s="181" t="s">
        <v>17</v>
      </c>
      <c r="BG127" s="181" t="s">
        <v>132</v>
      </c>
      <c r="BH127" s="181">
        <v>0</v>
      </c>
      <c r="BI127" s="182">
        <v>43495</v>
      </c>
      <c r="BJ127" s="192" t="s">
        <v>7499</v>
      </c>
      <c r="BK127" s="192">
        <v>2624</v>
      </c>
      <c r="BL127" s="192" t="s">
        <v>7497</v>
      </c>
      <c r="BM127" s="192" t="s">
        <v>22</v>
      </c>
      <c r="BN127" s="192">
        <v>3</v>
      </c>
      <c r="BO127" s="192" t="s">
        <v>7498</v>
      </c>
      <c r="BP127" s="189" t="s">
        <v>649</v>
      </c>
      <c r="BQ127" s="193">
        <v>44712</v>
      </c>
      <c r="BR127" s="191" t="s">
        <v>1254</v>
      </c>
      <c r="BS127" s="185" t="s">
        <v>17</v>
      </c>
      <c r="BT127" s="185" t="s">
        <v>17</v>
      </c>
      <c r="BU127" s="185" t="s">
        <v>17</v>
      </c>
      <c r="BV127" s="185" t="s">
        <v>17</v>
      </c>
      <c r="BW127" s="185" t="s">
        <v>17</v>
      </c>
      <c r="BX127" s="185" t="s">
        <v>17</v>
      </c>
      <c r="BY127" s="182">
        <v>43767</v>
      </c>
      <c r="BZ127" s="192" t="s">
        <v>1255</v>
      </c>
      <c r="CA127" s="192" t="s">
        <v>17</v>
      </c>
      <c r="CB127" s="192" t="s">
        <v>17</v>
      </c>
      <c r="CC127" s="192" t="s">
        <v>17</v>
      </c>
      <c r="CD127" s="192" t="s">
        <v>17</v>
      </c>
      <c r="CE127" s="192" t="s">
        <v>17</v>
      </c>
      <c r="CF127" s="192" t="s">
        <v>17</v>
      </c>
      <c r="CG127" s="193">
        <v>43767</v>
      </c>
      <c r="CH127" s="191" t="s">
        <v>9239</v>
      </c>
      <c r="CI127" s="192" t="e">
        <v>#N/A</v>
      </c>
      <c r="CJ127" s="192" t="e">
        <v>#N/A</v>
      </c>
      <c r="CK127" s="192" t="e">
        <v>#N/A</v>
      </c>
      <c r="CL127" s="192" t="e">
        <v>#N/A</v>
      </c>
      <c r="CM127" s="192" t="e">
        <v>#N/A</v>
      </c>
      <c r="CN127" s="192" t="e">
        <v>#N/A</v>
      </c>
      <c r="CO127" s="194" t="e">
        <v>#N/A</v>
      </c>
      <c r="CP127" s="192" t="s">
        <v>1756</v>
      </c>
      <c r="CQ127" s="185" t="s">
        <v>17</v>
      </c>
      <c r="CR127" s="185" t="s">
        <v>1753</v>
      </c>
      <c r="CS127" s="185" t="s">
        <v>17</v>
      </c>
      <c r="CT127" s="185" t="s">
        <v>17</v>
      </c>
      <c r="CU127" s="185" t="s">
        <v>1755</v>
      </c>
      <c r="CV127" s="185" t="s">
        <v>1754</v>
      </c>
      <c r="CW127" s="182">
        <v>44064</v>
      </c>
      <c r="CX127" s="192" t="s">
        <v>6360</v>
      </c>
      <c r="CY127" s="189">
        <v>14560000</v>
      </c>
      <c r="CZ127" s="189" t="s">
        <v>6357</v>
      </c>
      <c r="DA127" s="189" t="s">
        <v>50</v>
      </c>
      <c r="DB127" s="189">
        <v>1</v>
      </c>
      <c r="DC127" s="189" t="s">
        <v>6361</v>
      </c>
      <c r="DD127" s="189" t="s">
        <v>6358</v>
      </c>
      <c r="DE127" s="195">
        <v>44658</v>
      </c>
      <c r="DF127" s="191" t="s">
        <v>6362</v>
      </c>
      <c r="DG127" s="181">
        <v>0</v>
      </c>
      <c r="DH127" s="185" t="s">
        <v>6357</v>
      </c>
      <c r="DI127" s="185" t="s">
        <v>50</v>
      </c>
      <c r="DJ127" s="185">
        <v>1</v>
      </c>
      <c r="DK127" s="185" t="s">
        <v>6361</v>
      </c>
      <c r="DL127" s="185" t="s">
        <v>6358</v>
      </c>
      <c r="DM127" s="182">
        <v>44658</v>
      </c>
      <c r="DN127" s="192" t="s">
        <v>6363</v>
      </c>
      <c r="DO127" s="189">
        <v>7140000</v>
      </c>
      <c r="DP127" s="192" t="s">
        <v>6357</v>
      </c>
      <c r="DQ127" s="192" t="s">
        <v>50</v>
      </c>
      <c r="DR127" s="192">
        <v>1</v>
      </c>
      <c r="DS127" s="192" t="s">
        <v>6361</v>
      </c>
      <c r="DT127" s="192" t="s">
        <v>6358</v>
      </c>
      <c r="DU127" s="193">
        <v>44658</v>
      </c>
      <c r="DV127" s="191" t="s">
        <v>6364</v>
      </c>
      <c r="DW127" s="181">
        <v>9600000</v>
      </c>
      <c r="DX127" s="185" t="s">
        <v>6357</v>
      </c>
      <c r="DY127" s="185" t="s">
        <v>50</v>
      </c>
      <c r="DZ127" s="185">
        <v>1</v>
      </c>
      <c r="EA127" s="185" t="s">
        <v>6361</v>
      </c>
      <c r="EB127" s="185" t="s">
        <v>6358</v>
      </c>
      <c r="EC127" s="182">
        <v>44658</v>
      </c>
      <c r="ED127" s="192" t="s">
        <v>6365</v>
      </c>
      <c r="EE127" s="189">
        <v>4900000</v>
      </c>
      <c r="EF127" s="192" t="s">
        <v>6357</v>
      </c>
      <c r="EG127" s="192" t="s">
        <v>50</v>
      </c>
      <c r="EH127" s="192">
        <v>1</v>
      </c>
      <c r="EI127" s="192" t="s">
        <v>6361</v>
      </c>
      <c r="EJ127" s="192" t="s">
        <v>6358</v>
      </c>
      <c r="EK127" s="193">
        <v>44658</v>
      </c>
      <c r="EL127" s="191" t="s">
        <v>6366</v>
      </c>
      <c r="EM127" s="181">
        <v>60000</v>
      </c>
      <c r="EN127" s="185" t="s">
        <v>6357</v>
      </c>
      <c r="EO127" s="185" t="s">
        <v>50</v>
      </c>
      <c r="EP127" s="185">
        <v>1</v>
      </c>
      <c r="EQ127" s="185" t="s">
        <v>6361</v>
      </c>
      <c r="ER127" s="185" t="s">
        <v>6358</v>
      </c>
      <c r="ES127" s="182">
        <v>44658</v>
      </c>
      <c r="ET127" s="192" t="s">
        <v>7500</v>
      </c>
      <c r="EU127" s="192">
        <v>2624</v>
      </c>
      <c r="EV127" s="192" t="s">
        <v>7497</v>
      </c>
      <c r="EW127" s="192" t="s">
        <v>22</v>
      </c>
      <c r="EX127" s="192">
        <v>3</v>
      </c>
      <c r="EY127" s="192" t="s">
        <v>7498</v>
      </c>
      <c r="EZ127" s="192" t="s">
        <v>649</v>
      </c>
      <c r="FA127" s="193">
        <v>44712</v>
      </c>
      <c r="FB127" s="191" t="s">
        <v>131</v>
      </c>
      <c r="FC127" s="185">
        <v>5</v>
      </c>
      <c r="FD127" s="185">
        <v>0</v>
      </c>
      <c r="FE127" s="185" t="s">
        <v>50</v>
      </c>
      <c r="FF127" s="185">
        <v>1</v>
      </c>
      <c r="FG127" s="185" t="s">
        <v>130</v>
      </c>
      <c r="FH127" s="185">
        <v>0</v>
      </c>
      <c r="FI127" s="182">
        <v>43495</v>
      </c>
      <c r="FJ127" s="191" t="s">
        <v>135</v>
      </c>
      <c r="FK127" s="192" t="s">
        <v>17</v>
      </c>
      <c r="FL127" s="192">
        <v>0</v>
      </c>
      <c r="FM127" s="192" t="s">
        <v>17</v>
      </c>
      <c r="FN127" s="192" t="s">
        <v>17</v>
      </c>
      <c r="FO127" s="192" t="s">
        <v>134</v>
      </c>
      <c r="FP127" s="189">
        <v>0</v>
      </c>
      <c r="FQ127" s="190">
        <v>43495</v>
      </c>
      <c r="FR127" s="191" t="s">
        <v>139</v>
      </c>
      <c r="FS127" s="185">
        <v>1160000</v>
      </c>
      <c r="FT127" s="185" t="s">
        <v>136</v>
      </c>
      <c r="FU127" s="185" t="s">
        <v>25</v>
      </c>
      <c r="FV127" s="185">
        <v>2</v>
      </c>
      <c r="FW127" s="185" t="s">
        <v>138</v>
      </c>
      <c r="FX127" s="185" t="s">
        <v>137</v>
      </c>
      <c r="FY127" s="182">
        <v>43495</v>
      </c>
      <c r="FZ127" s="192" t="s">
        <v>3186</v>
      </c>
      <c r="GA127" s="192">
        <v>1</v>
      </c>
      <c r="GB127" s="192" t="s">
        <v>2484</v>
      </c>
      <c r="GC127" s="192" t="s">
        <v>25</v>
      </c>
      <c r="GD127" s="192">
        <v>2</v>
      </c>
      <c r="GE127" s="192" t="s">
        <v>17</v>
      </c>
      <c r="GF127" s="192" t="s">
        <v>17</v>
      </c>
      <c r="GG127" s="193">
        <v>44489</v>
      </c>
      <c r="GH127" s="191" t="s">
        <v>3192</v>
      </c>
      <c r="GI127" s="185">
        <v>3</v>
      </c>
      <c r="GJ127" s="185" t="s">
        <v>2484</v>
      </c>
      <c r="GK127" s="185" t="s">
        <v>25</v>
      </c>
      <c r="GL127" s="185">
        <v>2</v>
      </c>
      <c r="GM127" s="185" t="s">
        <v>17</v>
      </c>
      <c r="GN127" s="185" t="s">
        <v>17</v>
      </c>
      <c r="GO127" s="182">
        <v>44489</v>
      </c>
      <c r="GP127" s="192" t="s">
        <v>3187</v>
      </c>
      <c r="GQ127" s="192">
        <v>2</v>
      </c>
      <c r="GR127" s="192" t="s">
        <v>2484</v>
      </c>
      <c r="GS127" s="192" t="s">
        <v>25</v>
      </c>
      <c r="GT127" s="192">
        <v>2</v>
      </c>
      <c r="GU127" s="192" t="s">
        <v>17</v>
      </c>
      <c r="GV127" s="192" t="s">
        <v>17</v>
      </c>
      <c r="GW127" s="193">
        <v>44489</v>
      </c>
      <c r="GX127" s="191" t="s">
        <v>3193</v>
      </c>
      <c r="GY127" s="185">
        <v>3</v>
      </c>
      <c r="GZ127" s="185" t="s">
        <v>2484</v>
      </c>
      <c r="HA127" s="185" t="s">
        <v>25</v>
      </c>
      <c r="HB127" s="185">
        <v>2</v>
      </c>
      <c r="HC127" s="185" t="s">
        <v>17</v>
      </c>
      <c r="HD127" s="185" t="s">
        <v>17</v>
      </c>
      <c r="HE127" s="182">
        <v>44489</v>
      </c>
      <c r="HF127" s="192" t="s">
        <v>3185</v>
      </c>
      <c r="HG127" s="192">
        <v>2</v>
      </c>
      <c r="HH127" s="192" t="s">
        <v>2484</v>
      </c>
      <c r="HI127" s="192" t="s">
        <v>25</v>
      </c>
      <c r="HJ127" s="192">
        <v>2</v>
      </c>
      <c r="HK127" s="192" t="s">
        <v>17</v>
      </c>
      <c r="HL127" s="192" t="s">
        <v>17</v>
      </c>
      <c r="HM127" s="193">
        <v>44489</v>
      </c>
      <c r="HN127" s="191" t="s">
        <v>3191</v>
      </c>
      <c r="HO127" s="185">
        <v>3</v>
      </c>
      <c r="HP127" s="185" t="s">
        <v>2484</v>
      </c>
      <c r="HQ127" s="185" t="s">
        <v>25</v>
      </c>
      <c r="HR127" s="185">
        <v>2</v>
      </c>
      <c r="HS127" s="185" t="s">
        <v>17</v>
      </c>
      <c r="HT127" s="185" t="s">
        <v>17</v>
      </c>
      <c r="HU127" s="182">
        <v>44489</v>
      </c>
      <c r="HV127" s="192" t="s">
        <v>3188</v>
      </c>
      <c r="HW127" s="192">
        <v>3</v>
      </c>
      <c r="HX127" s="192" t="s">
        <v>2484</v>
      </c>
      <c r="HY127" s="192" t="s">
        <v>25</v>
      </c>
      <c r="HZ127" s="192">
        <v>2</v>
      </c>
      <c r="IA127" s="192" t="s">
        <v>17</v>
      </c>
      <c r="IB127" s="192" t="s">
        <v>17</v>
      </c>
      <c r="IC127" s="193">
        <v>44489</v>
      </c>
      <c r="ID127" s="191" t="s">
        <v>3190</v>
      </c>
      <c r="IE127" s="185">
        <v>2</v>
      </c>
      <c r="IF127" s="185" t="s">
        <v>2484</v>
      </c>
      <c r="IG127" s="185" t="s">
        <v>25</v>
      </c>
      <c r="IH127" s="185">
        <v>2</v>
      </c>
      <c r="II127" s="185" t="s">
        <v>17</v>
      </c>
      <c r="IJ127" s="185" t="s">
        <v>17</v>
      </c>
      <c r="IK127" s="182">
        <v>44489</v>
      </c>
      <c r="IL127" s="192" t="s">
        <v>3189</v>
      </c>
      <c r="IM127" s="192">
        <v>3</v>
      </c>
      <c r="IN127" s="192" t="s">
        <v>2484</v>
      </c>
      <c r="IO127" s="192" t="s">
        <v>25</v>
      </c>
      <c r="IP127" s="192">
        <v>2</v>
      </c>
      <c r="IQ127" s="192" t="s">
        <v>17</v>
      </c>
      <c r="IR127" s="192" t="s">
        <v>17</v>
      </c>
      <c r="IS127" s="193">
        <v>44489</v>
      </c>
    </row>
    <row r="128" spans="1:253" s="187" customFormat="1" ht="13" customHeight="1" x14ac:dyDescent="0.25">
      <c r="A128" s="187" t="s">
        <v>1962</v>
      </c>
      <c r="B128" s="187" t="s">
        <v>8527</v>
      </c>
      <c r="C128" s="187" t="s">
        <v>1963</v>
      </c>
      <c r="D128" s="187" t="s">
        <v>632</v>
      </c>
      <c r="E128" s="187" t="s">
        <v>8201</v>
      </c>
      <c r="F128" s="187" t="s">
        <v>2313</v>
      </c>
      <c r="G128" s="180">
        <v>16797000</v>
      </c>
      <c r="H128" s="181" t="s">
        <v>2310</v>
      </c>
      <c r="I128" s="181" t="s">
        <v>25</v>
      </c>
      <c r="J128" s="181">
        <v>2</v>
      </c>
      <c r="K128" s="181" t="s">
        <v>2312</v>
      </c>
      <c r="L128" s="181" t="s">
        <v>2311</v>
      </c>
      <c r="M128" s="182">
        <v>44281</v>
      </c>
      <c r="N128" s="196" t="s">
        <v>1977</v>
      </c>
      <c r="O128" s="183">
        <v>1259200</v>
      </c>
      <c r="P128" s="183" t="s">
        <v>1783</v>
      </c>
      <c r="Q128" s="183" t="s">
        <v>50</v>
      </c>
      <c r="R128" s="183">
        <v>1</v>
      </c>
      <c r="S128" s="183" t="s">
        <v>1976</v>
      </c>
      <c r="T128" s="183" t="s">
        <v>1975</v>
      </c>
      <c r="U128" s="184">
        <v>44187</v>
      </c>
      <c r="V128" s="196" t="s">
        <v>2314</v>
      </c>
      <c r="W128" s="181">
        <v>16797000</v>
      </c>
      <c r="X128" s="181" t="s">
        <v>2310</v>
      </c>
      <c r="Y128" s="181" t="s">
        <v>25</v>
      </c>
      <c r="Z128" s="181">
        <v>2</v>
      </c>
      <c r="AA128" s="181" t="s">
        <v>2312</v>
      </c>
      <c r="AB128" s="181" t="s">
        <v>2311</v>
      </c>
      <c r="AC128" s="182">
        <v>44281</v>
      </c>
      <c r="AD128" s="196" t="s">
        <v>1982</v>
      </c>
      <c r="AE128" s="189">
        <v>7607000</v>
      </c>
      <c r="AF128" s="189" t="s">
        <v>1969</v>
      </c>
      <c r="AG128" s="189" t="s">
        <v>22</v>
      </c>
      <c r="AH128" s="189">
        <v>3</v>
      </c>
      <c r="AI128" s="189" t="s">
        <v>1981</v>
      </c>
      <c r="AJ128" s="189" t="s">
        <v>1980</v>
      </c>
      <c r="AK128" s="190">
        <v>44187</v>
      </c>
      <c r="AL128" s="196" t="s">
        <v>4289</v>
      </c>
      <c r="AM128" s="181">
        <v>1043000</v>
      </c>
      <c r="AN128" s="181" t="s">
        <v>4286</v>
      </c>
      <c r="AO128" s="181" t="s">
        <v>50</v>
      </c>
      <c r="AP128" s="181">
        <v>1</v>
      </c>
      <c r="AQ128" s="181" t="s">
        <v>4288</v>
      </c>
      <c r="AR128" s="181" t="s">
        <v>4287</v>
      </c>
      <c r="AS128" s="182">
        <v>44522</v>
      </c>
      <c r="AT128" s="197" t="s">
        <v>1974</v>
      </c>
      <c r="AU128" s="189" t="s">
        <v>17</v>
      </c>
      <c r="AV128" s="189" t="s">
        <v>17</v>
      </c>
      <c r="AW128" s="189" t="s">
        <v>22</v>
      </c>
      <c r="AX128" s="189">
        <v>3</v>
      </c>
      <c r="AY128" s="189" t="s">
        <v>17</v>
      </c>
      <c r="AZ128" s="189" t="s">
        <v>17</v>
      </c>
      <c r="BA128" s="190">
        <v>44187</v>
      </c>
      <c r="BB128" s="196" t="s">
        <v>1973</v>
      </c>
      <c r="BC128" s="181" t="s">
        <v>17</v>
      </c>
      <c r="BD128" s="181" t="s">
        <v>17</v>
      </c>
      <c r="BE128" s="181" t="s">
        <v>22</v>
      </c>
      <c r="BF128" s="181">
        <v>3</v>
      </c>
      <c r="BG128" s="181" t="s">
        <v>17</v>
      </c>
      <c r="BH128" s="181" t="s">
        <v>17</v>
      </c>
      <c r="BI128" s="182">
        <v>44187</v>
      </c>
      <c r="BJ128" s="197" t="s">
        <v>4292</v>
      </c>
      <c r="BK128" s="197">
        <v>145</v>
      </c>
      <c r="BL128" s="197" t="s">
        <v>4290</v>
      </c>
      <c r="BM128" s="197" t="s">
        <v>50</v>
      </c>
      <c r="BN128" s="197">
        <v>1</v>
      </c>
      <c r="BO128" s="197" t="s">
        <v>4291</v>
      </c>
      <c r="BP128" s="189" t="s">
        <v>2316</v>
      </c>
      <c r="BQ128" s="198">
        <v>44522</v>
      </c>
      <c r="BR128" s="196" t="s">
        <v>1964</v>
      </c>
      <c r="BS128" s="199" t="s">
        <v>17</v>
      </c>
      <c r="BT128" s="199" t="s">
        <v>17</v>
      </c>
      <c r="BU128" s="199" t="s">
        <v>22</v>
      </c>
      <c r="BV128" s="199">
        <v>3</v>
      </c>
      <c r="BW128" s="199" t="s">
        <v>17</v>
      </c>
      <c r="BX128" s="199" t="s">
        <v>17</v>
      </c>
      <c r="BY128" s="182">
        <v>44187</v>
      </c>
      <c r="BZ128" s="197" t="s">
        <v>1965</v>
      </c>
      <c r="CA128" s="197" t="s">
        <v>17</v>
      </c>
      <c r="CB128" s="197" t="s">
        <v>17</v>
      </c>
      <c r="CC128" s="197" t="s">
        <v>22</v>
      </c>
      <c r="CD128" s="197">
        <v>3</v>
      </c>
      <c r="CE128" s="197" t="s">
        <v>17</v>
      </c>
      <c r="CF128" s="197" t="s">
        <v>17</v>
      </c>
      <c r="CG128" s="198">
        <v>44187</v>
      </c>
      <c r="CH128" s="196" t="s">
        <v>9240</v>
      </c>
      <c r="CI128" s="197" t="e">
        <v>#N/A</v>
      </c>
      <c r="CJ128" s="197" t="e">
        <v>#N/A</v>
      </c>
      <c r="CK128" s="197" t="e">
        <v>#N/A</v>
      </c>
      <c r="CL128" s="197" t="e">
        <v>#N/A</v>
      </c>
      <c r="CM128" s="197" t="e">
        <v>#N/A</v>
      </c>
      <c r="CN128" s="197" t="e">
        <v>#N/A</v>
      </c>
      <c r="CO128" s="200" t="e">
        <v>#N/A</v>
      </c>
      <c r="CP128" s="197" t="s">
        <v>1968</v>
      </c>
      <c r="CQ128" s="199" t="s">
        <v>17</v>
      </c>
      <c r="CR128" s="199" t="s">
        <v>17</v>
      </c>
      <c r="CS128" s="199" t="s">
        <v>22</v>
      </c>
      <c r="CT128" s="199">
        <v>3</v>
      </c>
      <c r="CU128" s="199" t="s">
        <v>17</v>
      </c>
      <c r="CV128" s="199" t="s">
        <v>17</v>
      </c>
      <c r="CW128" s="182">
        <v>44187</v>
      </c>
      <c r="CX128" s="197" t="s">
        <v>1985</v>
      </c>
      <c r="CY128" s="189">
        <v>6400000</v>
      </c>
      <c r="CZ128" s="189" t="s">
        <v>1969</v>
      </c>
      <c r="DA128" s="189" t="s">
        <v>22</v>
      </c>
      <c r="DB128" s="189">
        <v>3</v>
      </c>
      <c r="DC128" s="189" t="s">
        <v>1971</v>
      </c>
      <c r="DD128" s="189" t="s">
        <v>1970</v>
      </c>
      <c r="DE128" s="195">
        <v>44187</v>
      </c>
      <c r="DF128" s="196" t="s">
        <v>1978</v>
      </c>
      <c r="DG128" s="181">
        <v>9175000</v>
      </c>
      <c r="DH128" s="199" t="s">
        <v>1969</v>
      </c>
      <c r="DI128" s="199" t="s">
        <v>22</v>
      </c>
      <c r="DJ128" s="199">
        <v>3</v>
      </c>
      <c r="DK128" s="199" t="s">
        <v>1971</v>
      </c>
      <c r="DL128" s="199" t="s">
        <v>1970</v>
      </c>
      <c r="DM128" s="182">
        <v>44187</v>
      </c>
      <c r="DN128" s="197" t="s">
        <v>1987</v>
      </c>
      <c r="DO128" s="189">
        <v>1207000</v>
      </c>
      <c r="DP128" s="197" t="s">
        <v>1969</v>
      </c>
      <c r="DQ128" s="197" t="s">
        <v>22</v>
      </c>
      <c r="DR128" s="197">
        <v>3</v>
      </c>
      <c r="DS128" s="197" t="s">
        <v>1971</v>
      </c>
      <c r="DT128" s="197" t="s">
        <v>1970</v>
      </c>
      <c r="DU128" s="198">
        <v>44187</v>
      </c>
      <c r="DV128" s="196" t="s">
        <v>1979</v>
      </c>
      <c r="DW128" s="181">
        <v>4736000</v>
      </c>
      <c r="DX128" s="199" t="s">
        <v>1969</v>
      </c>
      <c r="DY128" s="199" t="s">
        <v>22</v>
      </c>
      <c r="DZ128" s="199">
        <v>3</v>
      </c>
      <c r="EA128" s="199" t="s">
        <v>1971</v>
      </c>
      <c r="EB128" s="199" t="s">
        <v>1970</v>
      </c>
      <c r="EC128" s="182">
        <v>44187</v>
      </c>
      <c r="ED128" s="197" t="s">
        <v>1986</v>
      </c>
      <c r="EE128" s="189">
        <v>1472000</v>
      </c>
      <c r="EF128" s="197" t="s">
        <v>1969</v>
      </c>
      <c r="EG128" s="197" t="s">
        <v>22</v>
      </c>
      <c r="EH128" s="197">
        <v>3</v>
      </c>
      <c r="EI128" s="197" t="s">
        <v>1971</v>
      </c>
      <c r="EJ128" s="197" t="s">
        <v>1970</v>
      </c>
      <c r="EK128" s="198">
        <v>44187</v>
      </c>
      <c r="EL128" s="196" t="s">
        <v>1972</v>
      </c>
      <c r="EM128" s="181">
        <v>192000</v>
      </c>
      <c r="EN128" s="199" t="s">
        <v>1969</v>
      </c>
      <c r="EO128" s="199" t="s">
        <v>22</v>
      </c>
      <c r="EP128" s="199">
        <v>3</v>
      </c>
      <c r="EQ128" s="199" t="s">
        <v>1971</v>
      </c>
      <c r="ER128" s="199" t="s">
        <v>1970</v>
      </c>
      <c r="ES128" s="182">
        <v>44187</v>
      </c>
      <c r="ET128" s="197" t="s">
        <v>2318</v>
      </c>
      <c r="EU128" s="197">
        <v>221</v>
      </c>
      <c r="EV128" s="197" t="s">
        <v>2315</v>
      </c>
      <c r="EW128" s="197" t="s">
        <v>22</v>
      </c>
      <c r="EX128" s="197">
        <v>3</v>
      </c>
      <c r="EY128" s="197" t="s">
        <v>2317</v>
      </c>
      <c r="EZ128" s="197" t="s">
        <v>2316</v>
      </c>
      <c r="FA128" s="198">
        <v>44281</v>
      </c>
      <c r="FB128" s="196" t="s">
        <v>1967</v>
      </c>
      <c r="FC128" s="199">
        <v>5</v>
      </c>
      <c r="FD128" s="199" t="s">
        <v>17</v>
      </c>
      <c r="FE128" s="199" t="s">
        <v>50</v>
      </c>
      <c r="FF128" s="199">
        <v>1</v>
      </c>
      <c r="FG128" s="199" t="s">
        <v>1966</v>
      </c>
      <c r="FH128" s="199" t="s">
        <v>17</v>
      </c>
      <c r="FI128" s="182">
        <v>44187</v>
      </c>
      <c r="FJ128" s="196" t="s">
        <v>1983</v>
      </c>
      <c r="FK128" s="197" t="s">
        <v>17</v>
      </c>
      <c r="FL128" s="197" t="s">
        <v>17</v>
      </c>
      <c r="FM128" s="197" t="s">
        <v>22</v>
      </c>
      <c r="FN128" s="197">
        <v>3</v>
      </c>
      <c r="FO128" s="197" t="s">
        <v>17</v>
      </c>
      <c r="FP128" s="189" t="s">
        <v>17</v>
      </c>
      <c r="FQ128" s="190">
        <v>44187</v>
      </c>
      <c r="FR128" s="196" t="s">
        <v>1984</v>
      </c>
      <c r="FS128" s="199" t="s">
        <v>17</v>
      </c>
      <c r="FT128" s="199" t="s">
        <v>17</v>
      </c>
      <c r="FU128" s="199" t="s">
        <v>22</v>
      </c>
      <c r="FV128" s="199">
        <v>3</v>
      </c>
      <c r="FW128" s="199" t="s">
        <v>17</v>
      </c>
      <c r="FX128" s="199" t="s">
        <v>17</v>
      </c>
      <c r="FY128" s="182">
        <v>44187</v>
      </c>
      <c r="FZ128" s="197" t="s">
        <v>3970</v>
      </c>
      <c r="GA128" s="197">
        <v>1</v>
      </c>
      <c r="GB128" s="197" t="s">
        <v>2484</v>
      </c>
      <c r="GC128" s="197" t="s">
        <v>25</v>
      </c>
      <c r="GD128" s="197">
        <v>2</v>
      </c>
      <c r="GE128" s="197" t="s">
        <v>17</v>
      </c>
      <c r="GF128" s="197" t="s">
        <v>17</v>
      </c>
      <c r="GG128" s="198">
        <v>44498</v>
      </c>
      <c r="GH128" s="196" t="s">
        <v>3976</v>
      </c>
      <c r="GI128" s="199">
        <v>3</v>
      </c>
      <c r="GJ128" s="199" t="s">
        <v>2484</v>
      </c>
      <c r="GK128" s="199" t="s">
        <v>25</v>
      </c>
      <c r="GL128" s="199">
        <v>2</v>
      </c>
      <c r="GM128" s="199" t="s">
        <v>17</v>
      </c>
      <c r="GN128" s="199" t="s">
        <v>17</v>
      </c>
      <c r="GO128" s="182">
        <v>44498</v>
      </c>
      <c r="GP128" s="197" t="s">
        <v>3971</v>
      </c>
      <c r="GQ128" s="197">
        <v>1</v>
      </c>
      <c r="GR128" s="197" t="s">
        <v>2484</v>
      </c>
      <c r="GS128" s="197" t="s">
        <v>25</v>
      </c>
      <c r="GT128" s="197">
        <v>2</v>
      </c>
      <c r="GU128" s="197" t="s">
        <v>17</v>
      </c>
      <c r="GV128" s="197" t="s">
        <v>17</v>
      </c>
      <c r="GW128" s="198">
        <v>44498</v>
      </c>
      <c r="GX128" s="196" t="s">
        <v>3977</v>
      </c>
      <c r="GY128" s="199">
        <v>0</v>
      </c>
      <c r="GZ128" s="199" t="s">
        <v>2484</v>
      </c>
      <c r="HA128" s="199" t="s">
        <v>25</v>
      </c>
      <c r="HB128" s="199">
        <v>2</v>
      </c>
      <c r="HC128" s="199" t="s">
        <v>17</v>
      </c>
      <c r="HD128" s="199" t="s">
        <v>17</v>
      </c>
      <c r="HE128" s="182">
        <v>44498</v>
      </c>
      <c r="HF128" s="197" t="s">
        <v>3969</v>
      </c>
      <c r="HG128" s="197">
        <v>0</v>
      </c>
      <c r="HH128" s="197" t="s">
        <v>2484</v>
      </c>
      <c r="HI128" s="197" t="s">
        <v>25</v>
      </c>
      <c r="HJ128" s="197">
        <v>2</v>
      </c>
      <c r="HK128" s="197" t="s">
        <v>17</v>
      </c>
      <c r="HL128" s="197" t="s">
        <v>17</v>
      </c>
      <c r="HM128" s="198">
        <v>44498</v>
      </c>
      <c r="HN128" s="196" t="s">
        <v>3975</v>
      </c>
      <c r="HO128" s="199">
        <v>2</v>
      </c>
      <c r="HP128" s="199" t="s">
        <v>2484</v>
      </c>
      <c r="HQ128" s="199" t="s">
        <v>25</v>
      </c>
      <c r="HR128" s="199">
        <v>2</v>
      </c>
      <c r="HS128" s="199" t="s">
        <v>17</v>
      </c>
      <c r="HT128" s="199" t="s">
        <v>17</v>
      </c>
      <c r="HU128" s="182">
        <v>44498</v>
      </c>
      <c r="HV128" s="197" t="s">
        <v>3972</v>
      </c>
      <c r="HW128" s="197">
        <v>3</v>
      </c>
      <c r="HX128" s="197" t="s">
        <v>2484</v>
      </c>
      <c r="HY128" s="197" t="s">
        <v>25</v>
      </c>
      <c r="HZ128" s="197">
        <v>2</v>
      </c>
      <c r="IA128" s="197" t="s">
        <v>17</v>
      </c>
      <c r="IB128" s="197" t="s">
        <v>17</v>
      </c>
      <c r="IC128" s="198">
        <v>44498</v>
      </c>
      <c r="ID128" s="196" t="s">
        <v>3974</v>
      </c>
      <c r="IE128" s="199">
        <v>2</v>
      </c>
      <c r="IF128" s="199" t="s">
        <v>2484</v>
      </c>
      <c r="IG128" s="199" t="s">
        <v>25</v>
      </c>
      <c r="IH128" s="199">
        <v>2</v>
      </c>
      <c r="II128" s="199" t="s">
        <v>17</v>
      </c>
      <c r="IJ128" s="199" t="s">
        <v>17</v>
      </c>
      <c r="IK128" s="182">
        <v>44498</v>
      </c>
      <c r="IL128" s="197" t="s">
        <v>3973</v>
      </c>
      <c r="IM128" s="197">
        <v>3</v>
      </c>
      <c r="IN128" s="197" t="s">
        <v>2484</v>
      </c>
      <c r="IO128" s="197" t="s">
        <v>25</v>
      </c>
      <c r="IP128" s="197">
        <v>2</v>
      </c>
      <c r="IQ128" s="197" t="s">
        <v>17</v>
      </c>
      <c r="IR128" s="197" t="s">
        <v>17</v>
      </c>
      <c r="IS128" s="198">
        <v>44498</v>
      </c>
    </row>
    <row r="129" spans="1:253" s="187" customFormat="1" ht="13" customHeight="1" x14ac:dyDescent="0.25">
      <c r="A129" s="187" t="s">
        <v>630</v>
      </c>
      <c r="B129" s="187" t="s">
        <v>8509</v>
      </c>
      <c r="C129" s="187" t="s">
        <v>631</v>
      </c>
      <c r="D129" s="187" t="s">
        <v>632</v>
      </c>
      <c r="E129" s="187" t="s">
        <v>8201</v>
      </c>
      <c r="F129" s="187" t="s">
        <v>2327</v>
      </c>
      <c r="G129" s="180">
        <v>16797000</v>
      </c>
      <c r="H129" s="181" t="s">
        <v>2310</v>
      </c>
      <c r="I129" s="181" t="s">
        <v>25</v>
      </c>
      <c r="J129" s="181">
        <v>2</v>
      </c>
      <c r="K129" s="181" t="s">
        <v>2312</v>
      </c>
      <c r="L129" s="181" t="s">
        <v>2311</v>
      </c>
      <c r="M129" s="182">
        <v>44281</v>
      </c>
      <c r="N129" s="191" t="s">
        <v>643</v>
      </c>
      <c r="O129" s="183">
        <v>19915</v>
      </c>
      <c r="P129" s="183" t="s">
        <v>640</v>
      </c>
      <c r="Q129" s="183" t="s">
        <v>25</v>
      </c>
      <c r="R129" s="183">
        <v>2</v>
      </c>
      <c r="S129" s="183" t="s">
        <v>642</v>
      </c>
      <c r="T129" s="183" t="s">
        <v>641</v>
      </c>
      <c r="U129" s="184">
        <v>43511</v>
      </c>
      <c r="V129" s="191" t="s">
        <v>2329</v>
      </c>
      <c r="W129" s="181">
        <v>686000</v>
      </c>
      <c r="X129" s="181" t="s">
        <v>2310</v>
      </c>
      <c r="Y129" s="181" t="s">
        <v>22</v>
      </c>
      <c r="Z129" s="181">
        <v>3</v>
      </c>
      <c r="AA129" s="181" t="s">
        <v>2328</v>
      </c>
      <c r="AB129" s="181" t="s">
        <v>2311</v>
      </c>
      <c r="AC129" s="182">
        <v>44281</v>
      </c>
      <c r="AD129" s="191" t="s">
        <v>2331</v>
      </c>
      <c r="AE129" s="189">
        <v>686000</v>
      </c>
      <c r="AF129" s="189" t="s">
        <v>2310</v>
      </c>
      <c r="AG129" s="189" t="s">
        <v>22</v>
      </c>
      <c r="AH129" s="189">
        <v>3</v>
      </c>
      <c r="AI129" s="189" t="s">
        <v>2330</v>
      </c>
      <c r="AJ129" s="189" t="s">
        <v>2311</v>
      </c>
      <c r="AK129" s="190">
        <v>44281</v>
      </c>
      <c r="AL129" s="191" t="s">
        <v>2333</v>
      </c>
      <c r="AM129" s="181">
        <v>413000</v>
      </c>
      <c r="AN129" s="181" t="s">
        <v>2320</v>
      </c>
      <c r="AO129" s="181" t="s">
        <v>22</v>
      </c>
      <c r="AP129" s="181">
        <v>3</v>
      </c>
      <c r="AQ129" s="181" t="s">
        <v>2332</v>
      </c>
      <c r="AR129" s="181" t="s">
        <v>2321</v>
      </c>
      <c r="AS129" s="182">
        <v>44281</v>
      </c>
      <c r="AT129" s="192" t="s">
        <v>639</v>
      </c>
      <c r="AU129" s="189" t="s">
        <v>17</v>
      </c>
      <c r="AV129" s="189">
        <v>0</v>
      </c>
      <c r="AW129" s="189" t="s">
        <v>25</v>
      </c>
      <c r="AX129" s="189">
        <v>2</v>
      </c>
      <c r="AY129" s="189" t="s">
        <v>18</v>
      </c>
      <c r="AZ129" s="189">
        <v>0</v>
      </c>
      <c r="BA129" s="190">
        <v>43511</v>
      </c>
      <c r="BB129" s="191" t="s">
        <v>638</v>
      </c>
      <c r="BC129" s="181" t="s">
        <v>17</v>
      </c>
      <c r="BD129" s="181">
        <v>0</v>
      </c>
      <c r="BE129" s="181" t="s">
        <v>25</v>
      </c>
      <c r="BF129" s="181">
        <v>2</v>
      </c>
      <c r="BG129" s="181" t="s">
        <v>18</v>
      </c>
      <c r="BH129" s="181">
        <v>0</v>
      </c>
      <c r="BI129" s="182">
        <v>43511</v>
      </c>
      <c r="BJ129" s="192" t="s">
        <v>2335</v>
      </c>
      <c r="BK129" s="192">
        <v>71</v>
      </c>
      <c r="BL129" s="192" t="s">
        <v>2315</v>
      </c>
      <c r="BM129" s="192" t="s">
        <v>22</v>
      </c>
      <c r="BN129" s="192">
        <v>3</v>
      </c>
      <c r="BO129" s="192" t="s">
        <v>2334</v>
      </c>
      <c r="BP129" s="189" t="s">
        <v>649</v>
      </c>
      <c r="BQ129" s="193">
        <v>44281</v>
      </c>
      <c r="BR129" s="191" t="s">
        <v>633</v>
      </c>
      <c r="BS129" s="185" t="s">
        <v>17</v>
      </c>
      <c r="BT129" s="185">
        <v>0</v>
      </c>
      <c r="BU129" s="185" t="s">
        <v>25</v>
      </c>
      <c r="BV129" s="185">
        <v>2</v>
      </c>
      <c r="BW129" s="185" t="s">
        <v>18</v>
      </c>
      <c r="BX129" s="185">
        <v>0</v>
      </c>
      <c r="BY129" s="182">
        <v>43511</v>
      </c>
      <c r="BZ129" s="192" t="s">
        <v>634</v>
      </c>
      <c r="CA129" s="192" t="s">
        <v>17</v>
      </c>
      <c r="CB129" s="192">
        <v>0</v>
      </c>
      <c r="CC129" s="192" t="s">
        <v>17</v>
      </c>
      <c r="CD129" s="192" t="s">
        <v>17</v>
      </c>
      <c r="CE129" s="192" t="s">
        <v>18</v>
      </c>
      <c r="CF129" s="192">
        <v>0</v>
      </c>
      <c r="CG129" s="193">
        <v>43511</v>
      </c>
      <c r="CH129" s="191" t="s">
        <v>9241</v>
      </c>
      <c r="CI129" s="192" t="e">
        <v>#N/A</v>
      </c>
      <c r="CJ129" s="192" t="e">
        <v>#N/A</v>
      </c>
      <c r="CK129" s="192" t="e">
        <v>#N/A</v>
      </c>
      <c r="CL129" s="192" t="e">
        <v>#N/A</v>
      </c>
      <c r="CM129" s="192" t="e">
        <v>#N/A</v>
      </c>
      <c r="CN129" s="192" t="e">
        <v>#N/A</v>
      </c>
      <c r="CO129" s="194" t="e">
        <v>#N/A</v>
      </c>
      <c r="CP129" s="192" t="s">
        <v>637</v>
      </c>
      <c r="CQ129" s="185" t="s">
        <v>17</v>
      </c>
      <c r="CR129" s="185">
        <v>0</v>
      </c>
      <c r="CS129" s="185" t="s">
        <v>25</v>
      </c>
      <c r="CT129" s="185">
        <v>2</v>
      </c>
      <c r="CU129" s="185" t="s">
        <v>18</v>
      </c>
      <c r="CV129" s="185">
        <v>0</v>
      </c>
      <c r="CW129" s="182">
        <v>43511</v>
      </c>
      <c r="CX129" s="192" t="s">
        <v>1818</v>
      </c>
      <c r="CY129" s="189">
        <v>367000</v>
      </c>
      <c r="CZ129" s="189" t="s">
        <v>1744</v>
      </c>
      <c r="DA129" s="189" t="s">
        <v>22</v>
      </c>
      <c r="DB129" s="189">
        <v>3</v>
      </c>
      <c r="DC129" s="189" t="s">
        <v>1814</v>
      </c>
      <c r="DD129" s="189" t="s">
        <v>1517</v>
      </c>
      <c r="DE129" s="195">
        <v>44119</v>
      </c>
      <c r="DF129" s="191" t="s">
        <v>1816</v>
      </c>
      <c r="DG129" s="181">
        <v>0</v>
      </c>
      <c r="DH129" s="185" t="s">
        <v>1744</v>
      </c>
      <c r="DI129" s="185" t="s">
        <v>22</v>
      </c>
      <c r="DJ129" s="185">
        <v>3</v>
      </c>
      <c r="DK129" s="185" t="s">
        <v>1814</v>
      </c>
      <c r="DL129" s="185" t="s">
        <v>1517</v>
      </c>
      <c r="DM129" s="182">
        <v>44119</v>
      </c>
      <c r="DN129" s="192" t="s">
        <v>1820</v>
      </c>
      <c r="DO129" s="189">
        <v>318000</v>
      </c>
      <c r="DP129" s="192" t="s">
        <v>1744</v>
      </c>
      <c r="DQ129" s="192" t="s">
        <v>22</v>
      </c>
      <c r="DR129" s="192">
        <v>3</v>
      </c>
      <c r="DS129" s="192" t="s">
        <v>1814</v>
      </c>
      <c r="DT129" s="192" t="s">
        <v>1517</v>
      </c>
      <c r="DU129" s="193">
        <v>44119</v>
      </c>
      <c r="DV129" s="191" t="s">
        <v>1817</v>
      </c>
      <c r="DW129" s="181">
        <v>98000</v>
      </c>
      <c r="DX129" s="185" t="s">
        <v>1744</v>
      </c>
      <c r="DY129" s="185" t="s">
        <v>22</v>
      </c>
      <c r="DZ129" s="185">
        <v>3</v>
      </c>
      <c r="EA129" s="185" t="s">
        <v>1814</v>
      </c>
      <c r="EB129" s="185" t="s">
        <v>1517</v>
      </c>
      <c r="EC129" s="182">
        <v>44119</v>
      </c>
      <c r="ED129" s="192" t="s">
        <v>1819</v>
      </c>
      <c r="EE129" s="189">
        <v>147000</v>
      </c>
      <c r="EF129" s="192" t="s">
        <v>1744</v>
      </c>
      <c r="EG129" s="192" t="s">
        <v>22</v>
      </c>
      <c r="EH129" s="192">
        <v>3</v>
      </c>
      <c r="EI129" s="192" t="s">
        <v>1814</v>
      </c>
      <c r="EJ129" s="192" t="s">
        <v>1517</v>
      </c>
      <c r="EK129" s="193">
        <v>44119</v>
      </c>
      <c r="EL129" s="191" t="s">
        <v>1815</v>
      </c>
      <c r="EM129" s="181">
        <v>122000</v>
      </c>
      <c r="EN129" s="185" t="s">
        <v>1744</v>
      </c>
      <c r="EO129" s="185" t="s">
        <v>22</v>
      </c>
      <c r="EP129" s="185">
        <v>3</v>
      </c>
      <c r="EQ129" s="185" t="s">
        <v>1814</v>
      </c>
      <c r="ER129" s="185" t="s">
        <v>1517</v>
      </c>
      <c r="ES129" s="182">
        <v>44119</v>
      </c>
      <c r="ET129" s="192" t="s">
        <v>2336</v>
      </c>
      <c r="EU129" s="192">
        <v>221</v>
      </c>
      <c r="EV129" s="192" t="s">
        <v>2315</v>
      </c>
      <c r="EW129" s="192" t="s">
        <v>22</v>
      </c>
      <c r="EX129" s="192">
        <v>3</v>
      </c>
      <c r="EY129" s="192" t="s">
        <v>2317</v>
      </c>
      <c r="EZ129" s="192" t="s">
        <v>2316</v>
      </c>
      <c r="FA129" s="193">
        <v>44281</v>
      </c>
      <c r="FB129" s="191" t="s">
        <v>636</v>
      </c>
      <c r="FC129" s="185">
        <v>5</v>
      </c>
      <c r="FD129" s="185">
        <v>0</v>
      </c>
      <c r="FE129" s="185" t="s">
        <v>25</v>
      </c>
      <c r="FF129" s="185">
        <v>2</v>
      </c>
      <c r="FG129" s="185" t="s">
        <v>635</v>
      </c>
      <c r="FH129" s="185">
        <v>0</v>
      </c>
      <c r="FI129" s="182">
        <v>43511</v>
      </c>
      <c r="FJ129" s="191" t="s">
        <v>644</v>
      </c>
      <c r="FK129" s="192" t="s">
        <v>17</v>
      </c>
      <c r="FL129" s="192">
        <v>0</v>
      </c>
      <c r="FM129" s="192" t="s">
        <v>25</v>
      </c>
      <c r="FN129" s="192">
        <v>2</v>
      </c>
      <c r="FO129" s="192">
        <v>0</v>
      </c>
      <c r="FP129" s="189">
        <v>0</v>
      </c>
      <c r="FQ129" s="190">
        <v>43511</v>
      </c>
      <c r="FR129" s="191" t="s">
        <v>645</v>
      </c>
      <c r="FS129" s="185" t="s">
        <v>17</v>
      </c>
      <c r="FT129" s="185">
        <v>0</v>
      </c>
      <c r="FU129" s="185" t="s">
        <v>25</v>
      </c>
      <c r="FV129" s="185">
        <v>2</v>
      </c>
      <c r="FW129" s="185">
        <v>0</v>
      </c>
      <c r="FX129" s="185">
        <v>0</v>
      </c>
      <c r="FY129" s="182">
        <v>43511</v>
      </c>
      <c r="FZ129" s="192" t="s">
        <v>3979</v>
      </c>
      <c r="GA129" s="192">
        <v>1</v>
      </c>
      <c r="GB129" s="192" t="s">
        <v>2484</v>
      </c>
      <c r="GC129" s="192" t="s">
        <v>25</v>
      </c>
      <c r="GD129" s="192">
        <v>2</v>
      </c>
      <c r="GE129" s="192" t="s">
        <v>17</v>
      </c>
      <c r="GF129" s="192" t="s">
        <v>17</v>
      </c>
      <c r="GG129" s="193">
        <v>44498</v>
      </c>
      <c r="GH129" s="191" t="s">
        <v>3985</v>
      </c>
      <c r="GI129" s="185">
        <v>3</v>
      </c>
      <c r="GJ129" s="185" t="s">
        <v>2484</v>
      </c>
      <c r="GK129" s="185" t="s">
        <v>25</v>
      </c>
      <c r="GL129" s="185">
        <v>2</v>
      </c>
      <c r="GM129" s="185" t="s">
        <v>17</v>
      </c>
      <c r="GN129" s="185" t="s">
        <v>17</v>
      </c>
      <c r="GO129" s="182">
        <v>44498</v>
      </c>
      <c r="GP129" s="192" t="s">
        <v>3980</v>
      </c>
      <c r="GQ129" s="192">
        <v>1</v>
      </c>
      <c r="GR129" s="192" t="s">
        <v>2484</v>
      </c>
      <c r="GS129" s="192" t="s">
        <v>25</v>
      </c>
      <c r="GT129" s="192">
        <v>2</v>
      </c>
      <c r="GU129" s="192" t="s">
        <v>17</v>
      </c>
      <c r="GV129" s="192" t="s">
        <v>17</v>
      </c>
      <c r="GW129" s="193">
        <v>44498</v>
      </c>
      <c r="GX129" s="191" t="s">
        <v>3986</v>
      </c>
      <c r="GY129" s="185">
        <v>0</v>
      </c>
      <c r="GZ129" s="185" t="s">
        <v>2484</v>
      </c>
      <c r="HA129" s="185" t="s">
        <v>25</v>
      </c>
      <c r="HB129" s="185">
        <v>2</v>
      </c>
      <c r="HC129" s="185" t="s">
        <v>17</v>
      </c>
      <c r="HD129" s="185" t="s">
        <v>17</v>
      </c>
      <c r="HE129" s="182">
        <v>44498</v>
      </c>
      <c r="HF129" s="192" t="s">
        <v>3978</v>
      </c>
      <c r="HG129" s="192">
        <v>0</v>
      </c>
      <c r="HH129" s="192" t="s">
        <v>2484</v>
      </c>
      <c r="HI129" s="192" t="s">
        <v>25</v>
      </c>
      <c r="HJ129" s="192">
        <v>2</v>
      </c>
      <c r="HK129" s="192" t="s">
        <v>17</v>
      </c>
      <c r="HL129" s="192" t="s">
        <v>17</v>
      </c>
      <c r="HM129" s="193">
        <v>44498</v>
      </c>
      <c r="HN129" s="191" t="s">
        <v>3984</v>
      </c>
      <c r="HO129" s="185">
        <v>2</v>
      </c>
      <c r="HP129" s="185" t="s">
        <v>2484</v>
      </c>
      <c r="HQ129" s="185" t="s">
        <v>25</v>
      </c>
      <c r="HR129" s="185">
        <v>2</v>
      </c>
      <c r="HS129" s="185" t="s">
        <v>17</v>
      </c>
      <c r="HT129" s="185" t="s">
        <v>17</v>
      </c>
      <c r="HU129" s="182">
        <v>44498</v>
      </c>
      <c r="HV129" s="192" t="s">
        <v>3981</v>
      </c>
      <c r="HW129" s="192">
        <v>3</v>
      </c>
      <c r="HX129" s="192" t="s">
        <v>2484</v>
      </c>
      <c r="HY129" s="192" t="s">
        <v>25</v>
      </c>
      <c r="HZ129" s="192">
        <v>2</v>
      </c>
      <c r="IA129" s="192" t="s">
        <v>17</v>
      </c>
      <c r="IB129" s="192" t="s">
        <v>17</v>
      </c>
      <c r="IC129" s="193">
        <v>44498</v>
      </c>
      <c r="ID129" s="191" t="s">
        <v>3983</v>
      </c>
      <c r="IE129" s="185">
        <v>0</v>
      </c>
      <c r="IF129" s="185" t="s">
        <v>2484</v>
      </c>
      <c r="IG129" s="185" t="s">
        <v>25</v>
      </c>
      <c r="IH129" s="185">
        <v>2</v>
      </c>
      <c r="II129" s="185" t="s">
        <v>17</v>
      </c>
      <c r="IJ129" s="185" t="s">
        <v>17</v>
      </c>
      <c r="IK129" s="182">
        <v>44498</v>
      </c>
      <c r="IL129" s="192" t="s">
        <v>3982</v>
      </c>
      <c r="IM129" s="192">
        <v>3</v>
      </c>
      <c r="IN129" s="192" t="s">
        <v>2484</v>
      </c>
      <c r="IO129" s="192" t="s">
        <v>25</v>
      </c>
      <c r="IP129" s="192">
        <v>2</v>
      </c>
      <c r="IQ129" s="192" t="s">
        <v>17</v>
      </c>
      <c r="IR129" s="192" t="s">
        <v>17</v>
      </c>
      <c r="IS129" s="193">
        <v>44498</v>
      </c>
    </row>
    <row r="130" spans="1:253" s="187" customFormat="1" ht="13" customHeight="1" x14ac:dyDescent="0.25">
      <c r="A130" s="187" t="s">
        <v>646</v>
      </c>
      <c r="B130" s="187" t="s">
        <v>8521</v>
      </c>
      <c r="C130" s="187" t="s">
        <v>647</v>
      </c>
      <c r="D130" s="187" t="s">
        <v>632</v>
      </c>
      <c r="E130" s="187" t="s">
        <v>8201</v>
      </c>
      <c r="F130" s="187" t="s">
        <v>2337</v>
      </c>
      <c r="G130" s="180">
        <v>16797000</v>
      </c>
      <c r="H130" s="181" t="s">
        <v>2310</v>
      </c>
      <c r="I130" s="181" t="s">
        <v>25</v>
      </c>
      <c r="J130" s="181">
        <v>2</v>
      </c>
      <c r="K130" s="181" t="s">
        <v>2312</v>
      </c>
      <c r="L130" s="181" t="s">
        <v>2311</v>
      </c>
      <c r="M130" s="182">
        <v>44281</v>
      </c>
      <c r="N130" s="196" t="s">
        <v>1506</v>
      </c>
      <c r="O130" s="183">
        <v>154623</v>
      </c>
      <c r="P130" s="183" t="s">
        <v>1503</v>
      </c>
      <c r="Q130" s="183" t="s">
        <v>25</v>
      </c>
      <c r="R130" s="183">
        <v>2</v>
      </c>
      <c r="S130" s="183" t="s">
        <v>1505</v>
      </c>
      <c r="T130" s="183" t="s">
        <v>1504</v>
      </c>
      <c r="U130" s="184">
        <v>43914</v>
      </c>
      <c r="V130" s="196" t="s">
        <v>1513</v>
      </c>
      <c r="W130" s="181">
        <v>4456000</v>
      </c>
      <c r="X130" s="181" t="s">
        <v>1499</v>
      </c>
      <c r="Y130" s="181" t="s">
        <v>25</v>
      </c>
      <c r="Z130" s="181">
        <v>2</v>
      </c>
      <c r="AA130" s="181" t="s">
        <v>1512</v>
      </c>
      <c r="AB130" s="181" t="s">
        <v>1500</v>
      </c>
      <c r="AC130" s="182">
        <v>43914</v>
      </c>
      <c r="AD130" s="196" t="s">
        <v>1511</v>
      </c>
      <c r="AE130" s="189">
        <v>1004000</v>
      </c>
      <c r="AF130" s="189" t="s">
        <v>1509</v>
      </c>
      <c r="AG130" s="189" t="s">
        <v>25</v>
      </c>
      <c r="AH130" s="189">
        <v>2</v>
      </c>
      <c r="AI130" s="189" t="s">
        <v>1510</v>
      </c>
      <c r="AJ130" s="189" t="s">
        <v>1500</v>
      </c>
      <c r="AK130" s="190">
        <v>43914</v>
      </c>
      <c r="AL130" s="196" t="s">
        <v>2339</v>
      </c>
      <c r="AM130" s="181">
        <v>173000</v>
      </c>
      <c r="AN130" s="181" t="s">
        <v>2320</v>
      </c>
      <c r="AO130" s="181" t="s">
        <v>25</v>
      </c>
      <c r="AP130" s="181">
        <v>2</v>
      </c>
      <c r="AQ130" s="181" t="s">
        <v>2338</v>
      </c>
      <c r="AR130" s="181" t="s">
        <v>2321</v>
      </c>
      <c r="AS130" s="182">
        <v>44281</v>
      </c>
      <c r="AT130" s="197" t="s">
        <v>658</v>
      </c>
      <c r="AU130" s="189" t="s">
        <v>17</v>
      </c>
      <c r="AV130" s="189">
        <v>0</v>
      </c>
      <c r="AW130" s="189" t="s">
        <v>25</v>
      </c>
      <c r="AX130" s="189">
        <v>2</v>
      </c>
      <c r="AY130" s="189" t="s">
        <v>335</v>
      </c>
      <c r="AZ130" s="189" t="s">
        <v>652</v>
      </c>
      <c r="BA130" s="190">
        <v>43511</v>
      </c>
      <c r="BB130" s="196" t="s">
        <v>657</v>
      </c>
      <c r="BC130" s="181" t="s">
        <v>17</v>
      </c>
      <c r="BD130" s="181">
        <v>0</v>
      </c>
      <c r="BE130" s="181" t="s">
        <v>25</v>
      </c>
      <c r="BF130" s="181">
        <v>2</v>
      </c>
      <c r="BG130" s="181" t="s">
        <v>335</v>
      </c>
      <c r="BH130" s="181" t="s">
        <v>652</v>
      </c>
      <c r="BI130" s="182">
        <v>43511</v>
      </c>
      <c r="BJ130" s="197" t="s">
        <v>656</v>
      </c>
      <c r="BK130" s="197" t="s">
        <v>17</v>
      </c>
      <c r="BL130" s="197">
        <v>0</v>
      </c>
      <c r="BM130" s="197" t="s">
        <v>25</v>
      </c>
      <c r="BN130" s="197">
        <v>2</v>
      </c>
      <c r="BO130" s="197" t="s">
        <v>335</v>
      </c>
      <c r="BP130" s="189">
        <v>0</v>
      </c>
      <c r="BQ130" s="198">
        <v>43511</v>
      </c>
      <c r="BR130" s="196" t="s">
        <v>648</v>
      </c>
      <c r="BS130" s="199" t="s">
        <v>17</v>
      </c>
      <c r="BT130" s="199">
        <v>0</v>
      </c>
      <c r="BU130" s="199" t="s">
        <v>25</v>
      </c>
      <c r="BV130" s="199">
        <v>2</v>
      </c>
      <c r="BW130" s="199" t="s">
        <v>335</v>
      </c>
      <c r="BX130" s="199">
        <v>0</v>
      </c>
      <c r="BY130" s="182">
        <v>43511</v>
      </c>
      <c r="BZ130" s="197" t="s">
        <v>651</v>
      </c>
      <c r="CA130" s="197">
        <v>0</v>
      </c>
      <c r="CB130" s="197" t="s">
        <v>17</v>
      </c>
      <c r="CC130" s="197" t="s">
        <v>25</v>
      </c>
      <c r="CD130" s="197">
        <v>2</v>
      </c>
      <c r="CE130" s="197" t="s">
        <v>650</v>
      </c>
      <c r="CF130" s="197" t="s">
        <v>649</v>
      </c>
      <c r="CG130" s="198">
        <v>43511</v>
      </c>
      <c r="CH130" s="196" t="s">
        <v>9242</v>
      </c>
      <c r="CI130" s="197" t="e">
        <v>#N/A</v>
      </c>
      <c r="CJ130" s="197" t="e">
        <v>#N/A</v>
      </c>
      <c r="CK130" s="197" t="e">
        <v>#N/A</v>
      </c>
      <c r="CL130" s="197" t="e">
        <v>#N/A</v>
      </c>
      <c r="CM130" s="197" t="e">
        <v>#N/A</v>
      </c>
      <c r="CN130" s="197" t="e">
        <v>#N/A</v>
      </c>
      <c r="CO130" s="200" t="e">
        <v>#N/A</v>
      </c>
      <c r="CP130" s="197" t="s">
        <v>655</v>
      </c>
      <c r="CQ130" s="199" t="s">
        <v>17</v>
      </c>
      <c r="CR130" s="199">
        <v>0</v>
      </c>
      <c r="CS130" s="199" t="s">
        <v>25</v>
      </c>
      <c r="CT130" s="199">
        <v>2</v>
      </c>
      <c r="CU130" s="199" t="s">
        <v>335</v>
      </c>
      <c r="CV130" s="199">
        <v>0</v>
      </c>
      <c r="CW130" s="182">
        <v>43511</v>
      </c>
      <c r="CX130" s="197" t="s">
        <v>1514</v>
      </c>
      <c r="CY130" s="189">
        <v>1004000</v>
      </c>
      <c r="CZ130" s="189" t="s">
        <v>1499</v>
      </c>
      <c r="DA130" s="189" t="s">
        <v>25</v>
      </c>
      <c r="DB130" s="189">
        <v>2</v>
      </c>
      <c r="DC130" s="189" t="s">
        <v>1501</v>
      </c>
      <c r="DD130" s="189" t="s">
        <v>1500</v>
      </c>
      <c r="DE130" s="195">
        <v>43914</v>
      </c>
      <c r="DF130" s="196" t="s">
        <v>1507</v>
      </c>
      <c r="DG130" s="181">
        <v>3452000</v>
      </c>
      <c r="DH130" s="199" t="s">
        <v>1499</v>
      </c>
      <c r="DI130" s="199" t="s">
        <v>25</v>
      </c>
      <c r="DJ130" s="199">
        <v>2</v>
      </c>
      <c r="DK130" s="199" t="s">
        <v>1501</v>
      </c>
      <c r="DL130" s="199" t="s">
        <v>1500</v>
      </c>
      <c r="DM130" s="182">
        <v>43914</v>
      </c>
      <c r="DN130" s="197" t="s">
        <v>1516</v>
      </c>
      <c r="DO130" s="189">
        <v>0</v>
      </c>
      <c r="DP130" s="197" t="s">
        <v>1499</v>
      </c>
      <c r="DQ130" s="197" t="s">
        <v>25</v>
      </c>
      <c r="DR130" s="197">
        <v>2</v>
      </c>
      <c r="DS130" s="197" t="s">
        <v>1501</v>
      </c>
      <c r="DT130" s="197" t="s">
        <v>1500</v>
      </c>
      <c r="DU130" s="198">
        <v>43914</v>
      </c>
      <c r="DV130" s="196" t="s">
        <v>1508</v>
      </c>
      <c r="DW130" s="181">
        <v>743000</v>
      </c>
      <c r="DX130" s="199" t="s">
        <v>1499</v>
      </c>
      <c r="DY130" s="199" t="s">
        <v>25</v>
      </c>
      <c r="DZ130" s="199">
        <v>2</v>
      </c>
      <c r="EA130" s="199" t="s">
        <v>1501</v>
      </c>
      <c r="EB130" s="199" t="s">
        <v>1500</v>
      </c>
      <c r="EC130" s="182">
        <v>43914</v>
      </c>
      <c r="ED130" s="197" t="s">
        <v>1515</v>
      </c>
      <c r="EE130" s="189">
        <v>261000</v>
      </c>
      <c r="EF130" s="197" t="s">
        <v>1499</v>
      </c>
      <c r="EG130" s="197" t="s">
        <v>25</v>
      </c>
      <c r="EH130" s="197">
        <v>2</v>
      </c>
      <c r="EI130" s="197" t="s">
        <v>1501</v>
      </c>
      <c r="EJ130" s="197" t="s">
        <v>1500</v>
      </c>
      <c r="EK130" s="198">
        <v>43914</v>
      </c>
      <c r="EL130" s="196" t="s">
        <v>1502</v>
      </c>
      <c r="EM130" s="181">
        <v>0</v>
      </c>
      <c r="EN130" s="199" t="s">
        <v>1499</v>
      </c>
      <c r="EO130" s="199" t="s">
        <v>25</v>
      </c>
      <c r="EP130" s="199">
        <v>2</v>
      </c>
      <c r="EQ130" s="199" t="s">
        <v>1501</v>
      </c>
      <c r="ER130" s="199" t="s">
        <v>1500</v>
      </c>
      <c r="ES130" s="182">
        <v>43914</v>
      </c>
      <c r="ET130" s="197" t="s">
        <v>2340</v>
      </c>
      <c r="EU130" s="197">
        <v>221</v>
      </c>
      <c r="EV130" s="197" t="s">
        <v>2315</v>
      </c>
      <c r="EW130" s="197" t="s">
        <v>22</v>
      </c>
      <c r="EX130" s="197">
        <v>3</v>
      </c>
      <c r="EY130" s="197" t="s">
        <v>2317</v>
      </c>
      <c r="EZ130" s="197" t="s">
        <v>2316</v>
      </c>
      <c r="FA130" s="198">
        <v>44281</v>
      </c>
      <c r="FB130" s="196" t="s">
        <v>654</v>
      </c>
      <c r="FC130" s="199">
        <v>3</v>
      </c>
      <c r="FD130" s="199">
        <v>0</v>
      </c>
      <c r="FE130" s="199" t="s">
        <v>25</v>
      </c>
      <c r="FF130" s="199">
        <v>2</v>
      </c>
      <c r="FG130" s="199" t="s">
        <v>653</v>
      </c>
      <c r="FH130" s="199" t="s">
        <v>652</v>
      </c>
      <c r="FI130" s="182">
        <v>43511</v>
      </c>
      <c r="FJ130" s="196" t="s">
        <v>659</v>
      </c>
      <c r="FK130" s="197" t="s">
        <v>17</v>
      </c>
      <c r="FL130" s="197">
        <v>0</v>
      </c>
      <c r="FM130" s="197" t="s">
        <v>25</v>
      </c>
      <c r="FN130" s="197">
        <v>2</v>
      </c>
      <c r="FO130" s="197" t="s">
        <v>335</v>
      </c>
      <c r="FP130" s="189" t="s">
        <v>652</v>
      </c>
      <c r="FQ130" s="190">
        <v>43511</v>
      </c>
      <c r="FR130" s="196" t="s">
        <v>660</v>
      </c>
      <c r="FS130" s="199" t="s">
        <v>17</v>
      </c>
      <c r="FT130" s="199">
        <v>0</v>
      </c>
      <c r="FU130" s="199" t="s">
        <v>25</v>
      </c>
      <c r="FV130" s="199">
        <v>2</v>
      </c>
      <c r="FW130" s="199" t="s">
        <v>335</v>
      </c>
      <c r="FX130" s="199">
        <v>0</v>
      </c>
      <c r="FY130" s="182">
        <v>43511</v>
      </c>
      <c r="FZ130" s="197" t="s">
        <v>3988</v>
      </c>
      <c r="GA130" s="197">
        <v>1</v>
      </c>
      <c r="GB130" s="197" t="s">
        <v>2484</v>
      </c>
      <c r="GC130" s="197" t="s">
        <v>25</v>
      </c>
      <c r="GD130" s="197">
        <v>2</v>
      </c>
      <c r="GE130" s="197" t="s">
        <v>17</v>
      </c>
      <c r="GF130" s="197" t="s">
        <v>17</v>
      </c>
      <c r="GG130" s="198">
        <v>44498</v>
      </c>
      <c r="GH130" s="196" t="s">
        <v>3994</v>
      </c>
      <c r="GI130" s="199">
        <v>2</v>
      </c>
      <c r="GJ130" s="199" t="s">
        <v>2484</v>
      </c>
      <c r="GK130" s="199" t="s">
        <v>25</v>
      </c>
      <c r="GL130" s="199">
        <v>2</v>
      </c>
      <c r="GM130" s="199" t="s">
        <v>17</v>
      </c>
      <c r="GN130" s="199" t="s">
        <v>17</v>
      </c>
      <c r="GO130" s="182">
        <v>44498</v>
      </c>
      <c r="GP130" s="197" t="s">
        <v>3989</v>
      </c>
      <c r="GQ130" s="197">
        <v>1</v>
      </c>
      <c r="GR130" s="197" t="s">
        <v>2484</v>
      </c>
      <c r="GS130" s="197" t="s">
        <v>25</v>
      </c>
      <c r="GT130" s="197">
        <v>2</v>
      </c>
      <c r="GU130" s="197" t="s">
        <v>17</v>
      </c>
      <c r="GV130" s="197" t="s">
        <v>17</v>
      </c>
      <c r="GW130" s="198">
        <v>44498</v>
      </c>
      <c r="GX130" s="196" t="s">
        <v>3995</v>
      </c>
      <c r="GY130" s="199">
        <v>0</v>
      </c>
      <c r="GZ130" s="199" t="s">
        <v>2484</v>
      </c>
      <c r="HA130" s="199" t="s">
        <v>25</v>
      </c>
      <c r="HB130" s="199">
        <v>2</v>
      </c>
      <c r="HC130" s="199" t="s">
        <v>17</v>
      </c>
      <c r="HD130" s="199" t="s">
        <v>17</v>
      </c>
      <c r="HE130" s="182">
        <v>44498</v>
      </c>
      <c r="HF130" s="197" t="s">
        <v>3987</v>
      </c>
      <c r="HG130" s="197">
        <v>0</v>
      </c>
      <c r="HH130" s="197" t="s">
        <v>2484</v>
      </c>
      <c r="HI130" s="197" t="s">
        <v>25</v>
      </c>
      <c r="HJ130" s="197">
        <v>2</v>
      </c>
      <c r="HK130" s="197" t="s">
        <v>17</v>
      </c>
      <c r="HL130" s="197" t="s">
        <v>17</v>
      </c>
      <c r="HM130" s="198">
        <v>44498</v>
      </c>
      <c r="HN130" s="196" t="s">
        <v>3993</v>
      </c>
      <c r="HO130" s="199">
        <v>2</v>
      </c>
      <c r="HP130" s="199" t="s">
        <v>2484</v>
      </c>
      <c r="HQ130" s="199" t="s">
        <v>25</v>
      </c>
      <c r="HR130" s="199">
        <v>2</v>
      </c>
      <c r="HS130" s="199" t="s">
        <v>17</v>
      </c>
      <c r="HT130" s="199" t="s">
        <v>17</v>
      </c>
      <c r="HU130" s="182">
        <v>44498</v>
      </c>
      <c r="HV130" s="197" t="s">
        <v>3990</v>
      </c>
      <c r="HW130" s="197">
        <v>0</v>
      </c>
      <c r="HX130" s="197" t="s">
        <v>2484</v>
      </c>
      <c r="HY130" s="197" t="s">
        <v>25</v>
      </c>
      <c r="HZ130" s="197">
        <v>2</v>
      </c>
      <c r="IA130" s="197" t="s">
        <v>17</v>
      </c>
      <c r="IB130" s="197" t="s">
        <v>17</v>
      </c>
      <c r="IC130" s="198">
        <v>44498</v>
      </c>
      <c r="ID130" s="196" t="s">
        <v>3992</v>
      </c>
      <c r="IE130" s="199">
        <v>0</v>
      </c>
      <c r="IF130" s="199" t="s">
        <v>2484</v>
      </c>
      <c r="IG130" s="199" t="s">
        <v>25</v>
      </c>
      <c r="IH130" s="199">
        <v>2</v>
      </c>
      <c r="II130" s="199" t="s">
        <v>17</v>
      </c>
      <c r="IJ130" s="199" t="s">
        <v>17</v>
      </c>
      <c r="IK130" s="182">
        <v>44498</v>
      </c>
      <c r="IL130" s="197" t="s">
        <v>3991</v>
      </c>
      <c r="IM130" s="197">
        <v>2</v>
      </c>
      <c r="IN130" s="197" t="s">
        <v>2484</v>
      </c>
      <c r="IO130" s="197" t="s">
        <v>25</v>
      </c>
      <c r="IP130" s="197">
        <v>2</v>
      </c>
      <c r="IQ130" s="197" t="s">
        <v>17</v>
      </c>
      <c r="IR130" s="197" t="s">
        <v>17</v>
      </c>
      <c r="IS130" s="198">
        <v>44498</v>
      </c>
    </row>
    <row r="131" spans="1:253" s="187" customFormat="1" ht="13" customHeight="1" x14ac:dyDescent="0.25">
      <c r="A131" s="187" t="s">
        <v>661</v>
      </c>
      <c r="B131" s="187" t="s">
        <v>8521</v>
      </c>
      <c r="C131" s="187" t="s">
        <v>662</v>
      </c>
      <c r="D131" s="187" t="s">
        <v>632</v>
      </c>
      <c r="E131" s="187" t="s">
        <v>8201</v>
      </c>
      <c r="F131" s="187" t="s">
        <v>2319</v>
      </c>
      <c r="G131" s="180">
        <v>16797000</v>
      </c>
      <c r="H131" s="181" t="s">
        <v>2310</v>
      </c>
      <c r="I131" s="181" t="s">
        <v>25</v>
      </c>
      <c r="J131" s="181">
        <v>2</v>
      </c>
      <c r="K131" s="181" t="s">
        <v>2312</v>
      </c>
      <c r="L131" s="181" t="s">
        <v>2311</v>
      </c>
      <c r="M131" s="182">
        <v>44281</v>
      </c>
      <c r="N131" s="191" t="s">
        <v>1523</v>
      </c>
      <c r="O131" s="183">
        <v>205671</v>
      </c>
      <c r="P131" s="183" t="s">
        <v>1520</v>
      </c>
      <c r="Q131" s="183" t="s">
        <v>25</v>
      </c>
      <c r="R131" s="183">
        <v>2</v>
      </c>
      <c r="S131" s="183" t="s">
        <v>1522</v>
      </c>
      <c r="T131" s="183" t="s">
        <v>1521</v>
      </c>
      <c r="U131" s="184">
        <v>43914</v>
      </c>
      <c r="V131" s="191" t="s">
        <v>1530</v>
      </c>
      <c r="W131" s="181">
        <v>2577000</v>
      </c>
      <c r="X131" s="181" t="s">
        <v>1527</v>
      </c>
      <c r="Y131" s="181" t="s">
        <v>25</v>
      </c>
      <c r="Z131" s="181">
        <v>2</v>
      </c>
      <c r="AA131" s="181" t="s">
        <v>1529</v>
      </c>
      <c r="AB131" s="181" t="s">
        <v>1528</v>
      </c>
      <c r="AC131" s="182">
        <v>43914</v>
      </c>
      <c r="AD131" s="191" t="s">
        <v>1526</v>
      </c>
      <c r="AE131" s="189">
        <v>1123000</v>
      </c>
      <c r="AF131" s="189" t="s">
        <v>1509</v>
      </c>
      <c r="AG131" s="189" t="s">
        <v>25</v>
      </c>
      <c r="AH131" s="189">
        <v>2</v>
      </c>
      <c r="AI131" s="189" t="s">
        <v>1510</v>
      </c>
      <c r="AJ131" s="189" t="s">
        <v>1517</v>
      </c>
      <c r="AK131" s="190">
        <v>43914</v>
      </c>
      <c r="AL131" s="191" t="s">
        <v>2323</v>
      </c>
      <c r="AM131" s="181">
        <v>371000</v>
      </c>
      <c r="AN131" s="181" t="s">
        <v>2320</v>
      </c>
      <c r="AO131" s="181" t="s">
        <v>25</v>
      </c>
      <c r="AP131" s="181">
        <v>2</v>
      </c>
      <c r="AQ131" s="181" t="s">
        <v>2322</v>
      </c>
      <c r="AR131" s="181" t="s">
        <v>2321</v>
      </c>
      <c r="AS131" s="182">
        <v>44281</v>
      </c>
      <c r="AT131" s="192" t="s">
        <v>670</v>
      </c>
      <c r="AU131" s="189" t="s">
        <v>17</v>
      </c>
      <c r="AV131" s="189">
        <v>0</v>
      </c>
      <c r="AW131" s="189" t="s">
        <v>25</v>
      </c>
      <c r="AX131" s="189">
        <v>2</v>
      </c>
      <c r="AY131" s="189" t="s">
        <v>335</v>
      </c>
      <c r="AZ131" s="189">
        <v>0</v>
      </c>
      <c r="BA131" s="190">
        <v>43511</v>
      </c>
      <c r="BB131" s="191" t="s">
        <v>669</v>
      </c>
      <c r="BC131" s="181" t="s">
        <v>17</v>
      </c>
      <c r="BD131" s="181">
        <v>0</v>
      </c>
      <c r="BE131" s="181" t="s">
        <v>25</v>
      </c>
      <c r="BF131" s="181">
        <v>2</v>
      </c>
      <c r="BG131" s="181" t="s">
        <v>335</v>
      </c>
      <c r="BH131" s="181">
        <v>0</v>
      </c>
      <c r="BI131" s="182">
        <v>43511</v>
      </c>
      <c r="BJ131" s="192" t="s">
        <v>2325</v>
      </c>
      <c r="BK131" s="192">
        <v>25</v>
      </c>
      <c r="BL131" s="192" t="s">
        <v>2315</v>
      </c>
      <c r="BM131" s="192" t="s">
        <v>22</v>
      </c>
      <c r="BN131" s="192">
        <v>3</v>
      </c>
      <c r="BO131" s="192" t="s">
        <v>2324</v>
      </c>
      <c r="BP131" s="189" t="s">
        <v>2316</v>
      </c>
      <c r="BQ131" s="193">
        <v>44281</v>
      </c>
      <c r="BR131" s="191" t="s">
        <v>663</v>
      </c>
      <c r="BS131" s="185" t="s">
        <v>17</v>
      </c>
      <c r="BT131" s="185">
        <v>0</v>
      </c>
      <c r="BU131" s="185" t="s">
        <v>25</v>
      </c>
      <c r="BV131" s="185">
        <v>2</v>
      </c>
      <c r="BW131" s="185" t="s">
        <v>335</v>
      </c>
      <c r="BX131" s="185">
        <v>0</v>
      </c>
      <c r="BY131" s="182">
        <v>43511</v>
      </c>
      <c r="BZ131" s="192" t="s">
        <v>665</v>
      </c>
      <c r="CA131" s="192">
        <v>0</v>
      </c>
      <c r="CB131" s="192" t="s">
        <v>17</v>
      </c>
      <c r="CC131" s="192" t="s">
        <v>25</v>
      </c>
      <c r="CD131" s="192">
        <v>2</v>
      </c>
      <c r="CE131" s="192" t="s">
        <v>664</v>
      </c>
      <c r="CF131" s="192" t="s">
        <v>17</v>
      </c>
      <c r="CG131" s="193">
        <v>43511</v>
      </c>
      <c r="CH131" s="191" t="s">
        <v>9243</v>
      </c>
      <c r="CI131" s="192" t="e">
        <v>#N/A</v>
      </c>
      <c r="CJ131" s="192" t="e">
        <v>#N/A</v>
      </c>
      <c r="CK131" s="192" t="e">
        <v>#N/A</v>
      </c>
      <c r="CL131" s="192" t="e">
        <v>#N/A</v>
      </c>
      <c r="CM131" s="192" t="e">
        <v>#N/A</v>
      </c>
      <c r="CN131" s="192" t="e">
        <v>#N/A</v>
      </c>
      <c r="CO131" s="194" t="e">
        <v>#N/A</v>
      </c>
      <c r="CP131" s="192" t="s">
        <v>668</v>
      </c>
      <c r="CQ131" s="185" t="s">
        <v>17</v>
      </c>
      <c r="CR131" s="185">
        <v>0</v>
      </c>
      <c r="CS131" s="185" t="s">
        <v>25</v>
      </c>
      <c r="CT131" s="185">
        <v>2</v>
      </c>
      <c r="CU131" s="185" t="s">
        <v>335</v>
      </c>
      <c r="CV131" s="185">
        <v>0</v>
      </c>
      <c r="CW131" s="182">
        <v>43511</v>
      </c>
      <c r="CX131" s="192" t="s">
        <v>1531</v>
      </c>
      <c r="CY131" s="189">
        <v>1123000</v>
      </c>
      <c r="CZ131" s="189" t="s">
        <v>1509</v>
      </c>
      <c r="DA131" s="189" t="s">
        <v>25</v>
      </c>
      <c r="DB131" s="189">
        <v>2</v>
      </c>
      <c r="DC131" s="189" t="s">
        <v>1518</v>
      </c>
      <c r="DD131" s="189" t="s">
        <v>1517</v>
      </c>
      <c r="DE131" s="195">
        <v>43914</v>
      </c>
      <c r="DF131" s="191" t="s">
        <v>1524</v>
      </c>
      <c r="DG131" s="181">
        <v>1454000</v>
      </c>
      <c r="DH131" s="185" t="s">
        <v>1509</v>
      </c>
      <c r="DI131" s="185" t="s">
        <v>25</v>
      </c>
      <c r="DJ131" s="185">
        <v>2</v>
      </c>
      <c r="DK131" s="185" t="s">
        <v>1518</v>
      </c>
      <c r="DL131" s="185" t="s">
        <v>1517</v>
      </c>
      <c r="DM131" s="182">
        <v>43914</v>
      </c>
      <c r="DN131" s="192" t="s">
        <v>1533</v>
      </c>
      <c r="DO131" s="189">
        <v>0</v>
      </c>
      <c r="DP131" s="192" t="s">
        <v>1509</v>
      </c>
      <c r="DQ131" s="192" t="s">
        <v>25</v>
      </c>
      <c r="DR131" s="192">
        <v>2</v>
      </c>
      <c r="DS131" s="192" t="s">
        <v>1518</v>
      </c>
      <c r="DT131" s="192" t="s">
        <v>1517</v>
      </c>
      <c r="DU131" s="193">
        <v>43914</v>
      </c>
      <c r="DV131" s="191" t="s">
        <v>1525</v>
      </c>
      <c r="DW131" s="181">
        <v>694000</v>
      </c>
      <c r="DX131" s="185" t="s">
        <v>1509</v>
      </c>
      <c r="DY131" s="185" t="s">
        <v>25</v>
      </c>
      <c r="DZ131" s="185">
        <v>2</v>
      </c>
      <c r="EA131" s="185" t="s">
        <v>1518</v>
      </c>
      <c r="EB131" s="185" t="s">
        <v>1517</v>
      </c>
      <c r="EC131" s="182">
        <v>43914</v>
      </c>
      <c r="ED131" s="192" t="s">
        <v>1532</v>
      </c>
      <c r="EE131" s="189">
        <v>429000</v>
      </c>
      <c r="EF131" s="192" t="s">
        <v>1509</v>
      </c>
      <c r="EG131" s="192" t="s">
        <v>25</v>
      </c>
      <c r="EH131" s="192">
        <v>2</v>
      </c>
      <c r="EI131" s="192" t="s">
        <v>1518</v>
      </c>
      <c r="EJ131" s="192" t="s">
        <v>1517</v>
      </c>
      <c r="EK131" s="193">
        <v>43914</v>
      </c>
      <c r="EL131" s="191" t="s">
        <v>1519</v>
      </c>
      <c r="EM131" s="181">
        <v>0</v>
      </c>
      <c r="EN131" s="185" t="s">
        <v>1509</v>
      </c>
      <c r="EO131" s="185" t="s">
        <v>25</v>
      </c>
      <c r="EP131" s="185">
        <v>2</v>
      </c>
      <c r="EQ131" s="185" t="s">
        <v>1518</v>
      </c>
      <c r="ER131" s="185" t="s">
        <v>1517</v>
      </c>
      <c r="ES131" s="182">
        <v>43914</v>
      </c>
      <c r="ET131" s="192" t="s">
        <v>2326</v>
      </c>
      <c r="EU131" s="192">
        <v>221</v>
      </c>
      <c r="EV131" s="192" t="s">
        <v>2315</v>
      </c>
      <c r="EW131" s="192" t="s">
        <v>22</v>
      </c>
      <c r="EX131" s="192">
        <v>3</v>
      </c>
      <c r="EY131" s="192" t="s">
        <v>2317</v>
      </c>
      <c r="EZ131" s="192" t="s">
        <v>2316</v>
      </c>
      <c r="FA131" s="193">
        <v>44281</v>
      </c>
      <c r="FB131" s="191" t="s">
        <v>667</v>
      </c>
      <c r="FC131" s="185">
        <v>2</v>
      </c>
      <c r="FD131" s="185">
        <v>0</v>
      </c>
      <c r="FE131" s="185" t="s">
        <v>25</v>
      </c>
      <c r="FF131" s="185">
        <v>2</v>
      </c>
      <c r="FG131" s="185" t="s">
        <v>666</v>
      </c>
      <c r="FH131" s="185">
        <v>0</v>
      </c>
      <c r="FI131" s="182">
        <v>43511</v>
      </c>
      <c r="FJ131" s="191" t="s">
        <v>671</v>
      </c>
      <c r="FK131" s="192" t="s">
        <v>17</v>
      </c>
      <c r="FL131" s="192">
        <v>0</v>
      </c>
      <c r="FM131" s="192" t="s">
        <v>25</v>
      </c>
      <c r="FN131" s="192">
        <v>2</v>
      </c>
      <c r="FO131" s="192" t="s">
        <v>335</v>
      </c>
      <c r="FP131" s="189">
        <v>0</v>
      </c>
      <c r="FQ131" s="190">
        <v>43511</v>
      </c>
      <c r="FR131" s="191" t="s">
        <v>672</v>
      </c>
      <c r="FS131" s="185" t="s">
        <v>17</v>
      </c>
      <c r="FT131" s="185">
        <v>0</v>
      </c>
      <c r="FU131" s="185" t="s">
        <v>25</v>
      </c>
      <c r="FV131" s="185">
        <v>2</v>
      </c>
      <c r="FW131" s="185" t="s">
        <v>335</v>
      </c>
      <c r="FX131" s="185">
        <v>0</v>
      </c>
      <c r="FY131" s="182">
        <v>43511</v>
      </c>
      <c r="FZ131" s="192" t="s">
        <v>3997</v>
      </c>
      <c r="GA131" s="192">
        <v>1</v>
      </c>
      <c r="GB131" s="192" t="s">
        <v>2484</v>
      </c>
      <c r="GC131" s="192" t="s">
        <v>25</v>
      </c>
      <c r="GD131" s="192">
        <v>2</v>
      </c>
      <c r="GE131" s="192" t="s">
        <v>17</v>
      </c>
      <c r="GF131" s="192" t="s">
        <v>17</v>
      </c>
      <c r="GG131" s="193">
        <v>44498</v>
      </c>
      <c r="GH131" s="191" t="s">
        <v>4003</v>
      </c>
      <c r="GI131" s="185">
        <v>2</v>
      </c>
      <c r="GJ131" s="185" t="s">
        <v>2484</v>
      </c>
      <c r="GK131" s="185" t="s">
        <v>25</v>
      </c>
      <c r="GL131" s="185">
        <v>2</v>
      </c>
      <c r="GM131" s="185" t="s">
        <v>17</v>
      </c>
      <c r="GN131" s="185" t="s">
        <v>17</v>
      </c>
      <c r="GO131" s="182">
        <v>44498</v>
      </c>
      <c r="GP131" s="192" t="s">
        <v>3998</v>
      </c>
      <c r="GQ131" s="192">
        <v>1</v>
      </c>
      <c r="GR131" s="192" t="s">
        <v>2484</v>
      </c>
      <c r="GS131" s="192" t="s">
        <v>25</v>
      </c>
      <c r="GT131" s="192">
        <v>2</v>
      </c>
      <c r="GU131" s="192" t="s">
        <v>17</v>
      </c>
      <c r="GV131" s="192" t="s">
        <v>17</v>
      </c>
      <c r="GW131" s="193">
        <v>44498</v>
      </c>
      <c r="GX131" s="191" t="s">
        <v>4004</v>
      </c>
      <c r="GY131" s="185">
        <v>0</v>
      </c>
      <c r="GZ131" s="185" t="s">
        <v>2484</v>
      </c>
      <c r="HA131" s="185" t="s">
        <v>25</v>
      </c>
      <c r="HB131" s="185">
        <v>2</v>
      </c>
      <c r="HC131" s="185" t="s">
        <v>17</v>
      </c>
      <c r="HD131" s="185" t="s">
        <v>17</v>
      </c>
      <c r="HE131" s="182">
        <v>44498</v>
      </c>
      <c r="HF131" s="192" t="s">
        <v>3996</v>
      </c>
      <c r="HG131" s="192">
        <v>0</v>
      </c>
      <c r="HH131" s="192" t="s">
        <v>2484</v>
      </c>
      <c r="HI131" s="192" t="s">
        <v>25</v>
      </c>
      <c r="HJ131" s="192">
        <v>2</v>
      </c>
      <c r="HK131" s="192" t="s">
        <v>17</v>
      </c>
      <c r="HL131" s="192" t="s">
        <v>17</v>
      </c>
      <c r="HM131" s="193">
        <v>44498</v>
      </c>
      <c r="HN131" s="191" t="s">
        <v>4002</v>
      </c>
      <c r="HO131" s="185">
        <v>2</v>
      </c>
      <c r="HP131" s="185" t="s">
        <v>2484</v>
      </c>
      <c r="HQ131" s="185" t="s">
        <v>25</v>
      </c>
      <c r="HR131" s="185">
        <v>2</v>
      </c>
      <c r="HS131" s="185" t="s">
        <v>17</v>
      </c>
      <c r="HT131" s="185" t="s">
        <v>17</v>
      </c>
      <c r="HU131" s="182">
        <v>44498</v>
      </c>
      <c r="HV131" s="192" t="s">
        <v>3999</v>
      </c>
      <c r="HW131" s="192">
        <v>0</v>
      </c>
      <c r="HX131" s="192" t="s">
        <v>2484</v>
      </c>
      <c r="HY131" s="192" t="s">
        <v>25</v>
      </c>
      <c r="HZ131" s="192">
        <v>2</v>
      </c>
      <c r="IA131" s="192" t="s">
        <v>17</v>
      </c>
      <c r="IB131" s="192" t="s">
        <v>17</v>
      </c>
      <c r="IC131" s="193">
        <v>44498</v>
      </c>
      <c r="ID131" s="191" t="s">
        <v>4001</v>
      </c>
      <c r="IE131" s="185">
        <v>0</v>
      </c>
      <c r="IF131" s="185" t="s">
        <v>2484</v>
      </c>
      <c r="IG131" s="185" t="s">
        <v>25</v>
      </c>
      <c r="IH131" s="185">
        <v>2</v>
      </c>
      <c r="II131" s="185" t="s">
        <v>17</v>
      </c>
      <c r="IJ131" s="185" t="s">
        <v>17</v>
      </c>
      <c r="IK131" s="182">
        <v>44498</v>
      </c>
      <c r="IL131" s="192" t="s">
        <v>4000</v>
      </c>
      <c r="IM131" s="192">
        <v>1</v>
      </c>
      <c r="IN131" s="192" t="s">
        <v>2484</v>
      </c>
      <c r="IO131" s="192" t="s">
        <v>25</v>
      </c>
      <c r="IP131" s="192">
        <v>2</v>
      </c>
      <c r="IQ131" s="192" t="s">
        <v>17</v>
      </c>
      <c r="IR131" s="192" t="s">
        <v>17</v>
      </c>
      <c r="IS131" s="193">
        <v>44498</v>
      </c>
    </row>
    <row r="132" spans="1:253" s="187" customFormat="1" ht="13" customHeight="1" x14ac:dyDescent="0.25">
      <c r="A132" s="187" t="s">
        <v>673</v>
      </c>
      <c r="B132" s="187" t="s">
        <v>8509</v>
      </c>
      <c r="C132" s="187" t="s">
        <v>674</v>
      </c>
      <c r="D132" s="187" t="s">
        <v>632</v>
      </c>
      <c r="E132" s="187" t="s">
        <v>8201</v>
      </c>
      <c r="F132" s="187" t="s">
        <v>2341</v>
      </c>
      <c r="G132" s="180">
        <v>16797000</v>
      </c>
      <c r="H132" s="181" t="s">
        <v>2310</v>
      </c>
      <c r="I132" s="181" t="s">
        <v>25</v>
      </c>
      <c r="J132" s="181">
        <v>2</v>
      </c>
      <c r="K132" s="181" t="s">
        <v>2312</v>
      </c>
      <c r="L132" s="181" t="s">
        <v>2311</v>
      </c>
      <c r="M132" s="182">
        <v>44281</v>
      </c>
      <c r="N132" s="196" t="s">
        <v>681</v>
      </c>
      <c r="O132" s="183">
        <v>220000</v>
      </c>
      <c r="P132" s="183">
        <v>0</v>
      </c>
      <c r="Q132" s="183" t="s">
        <v>25</v>
      </c>
      <c r="R132" s="183">
        <v>2</v>
      </c>
      <c r="S132" s="183" t="s">
        <v>680</v>
      </c>
      <c r="T132" s="183">
        <v>0</v>
      </c>
      <c r="U132" s="184">
        <v>43511</v>
      </c>
      <c r="V132" s="196" t="s">
        <v>1536</v>
      </c>
      <c r="W132" s="181">
        <v>38000</v>
      </c>
      <c r="X132" s="181" t="s">
        <v>1509</v>
      </c>
      <c r="Y132" s="181" t="s">
        <v>22</v>
      </c>
      <c r="Z132" s="181">
        <v>3</v>
      </c>
      <c r="AA132" s="181" t="s">
        <v>1534</v>
      </c>
      <c r="AB132" s="181" t="s">
        <v>1517</v>
      </c>
      <c r="AC132" s="182">
        <v>43914</v>
      </c>
      <c r="AD132" s="196" t="s">
        <v>1535</v>
      </c>
      <c r="AE132" s="189">
        <v>38000</v>
      </c>
      <c r="AF132" s="189" t="s">
        <v>1509</v>
      </c>
      <c r="AG132" s="189" t="s">
        <v>22</v>
      </c>
      <c r="AH132" s="189">
        <v>3</v>
      </c>
      <c r="AI132" s="189" t="s">
        <v>1534</v>
      </c>
      <c r="AJ132" s="189" t="s">
        <v>1517</v>
      </c>
      <c r="AK132" s="190">
        <v>43914</v>
      </c>
      <c r="AL132" s="196" t="s">
        <v>683</v>
      </c>
      <c r="AM132" s="181" t="s">
        <v>17</v>
      </c>
      <c r="AN132" s="181">
        <v>0</v>
      </c>
      <c r="AO132" s="181" t="s">
        <v>25</v>
      </c>
      <c r="AP132" s="181">
        <v>2</v>
      </c>
      <c r="AQ132" s="181" t="s">
        <v>335</v>
      </c>
      <c r="AR132" s="181">
        <v>0</v>
      </c>
      <c r="AS132" s="182">
        <v>43511</v>
      </c>
      <c r="AT132" s="197" t="s">
        <v>679</v>
      </c>
      <c r="AU132" s="189" t="s">
        <v>17</v>
      </c>
      <c r="AV132" s="189">
        <v>0</v>
      </c>
      <c r="AW132" s="189" t="s">
        <v>25</v>
      </c>
      <c r="AX132" s="189">
        <v>2</v>
      </c>
      <c r="AY132" s="189" t="s">
        <v>335</v>
      </c>
      <c r="AZ132" s="189">
        <v>0</v>
      </c>
      <c r="BA132" s="190">
        <v>43511</v>
      </c>
      <c r="BB132" s="196" t="s">
        <v>678</v>
      </c>
      <c r="BC132" s="181" t="s">
        <v>17</v>
      </c>
      <c r="BD132" s="181">
        <v>0</v>
      </c>
      <c r="BE132" s="181" t="s">
        <v>25</v>
      </c>
      <c r="BF132" s="181">
        <v>2</v>
      </c>
      <c r="BG132" s="181" t="s">
        <v>335</v>
      </c>
      <c r="BH132" s="181">
        <v>0</v>
      </c>
      <c r="BI132" s="182">
        <v>43511</v>
      </c>
      <c r="BJ132" s="197" t="s">
        <v>2343</v>
      </c>
      <c r="BK132" s="197">
        <v>4</v>
      </c>
      <c r="BL132" s="197" t="s">
        <v>2315</v>
      </c>
      <c r="BM132" s="197" t="s">
        <v>22</v>
      </c>
      <c r="BN132" s="197">
        <v>3</v>
      </c>
      <c r="BO132" s="197" t="s">
        <v>2342</v>
      </c>
      <c r="BP132" s="189" t="s">
        <v>2316</v>
      </c>
      <c r="BQ132" s="198">
        <v>44281</v>
      </c>
      <c r="BR132" s="196" t="s">
        <v>675</v>
      </c>
      <c r="BS132" s="199" t="s">
        <v>17</v>
      </c>
      <c r="BT132" s="199">
        <v>0</v>
      </c>
      <c r="BU132" s="199" t="s">
        <v>25</v>
      </c>
      <c r="BV132" s="199">
        <v>2</v>
      </c>
      <c r="BW132" s="199" t="s">
        <v>335</v>
      </c>
      <c r="BX132" s="199">
        <v>0</v>
      </c>
      <c r="BY132" s="182">
        <v>43511</v>
      </c>
      <c r="BZ132" s="197" t="s">
        <v>676</v>
      </c>
      <c r="CA132" s="197" t="s">
        <v>17</v>
      </c>
      <c r="CB132" s="197">
        <v>0</v>
      </c>
      <c r="CC132" s="197" t="s">
        <v>17</v>
      </c>
      <c r="CD132" s="197" t="s">
        <v>17</v>
      </c>
      <c r="CE132" s="197" t="s">
        <v>335</v>
      </c>
      <c r="CF132" s="197">
        <v>0</v>
      </c>
      <c r="CG132" s="198">
        <v>43511</v>
      </c>
      <c r="CH132" s="196" t="s">
        <v>9244</v>
      </c>
      <c r="CI132" s="197" t="e">
        <v>#N/A</v>
      </c>
      <c r="CJ132" s="197" t="e">
        <v>#N/A</v>
      </c>
      <c r="CK132" s="197" t="e">
        <v>#N/A</v>
      </c>
      <c r="CL132" s="197" t="e">
        <v>#N/A</v>
      </c>
      <c r="CM132" s="197" t="e">
        <v>#N/A</v>
      </c>
      <c r="CN132" s="197" t="e">
        <v>#N/A</v>
      </c>
      <c r="CO132" s="200" t="e">
        <v>#N/A</v>
      </c>
      <c r="CP132" s="197" t="s">
        <v>677</v>
      </c>
      <c r="CQ132" s="199" t="s">
        <v>17</v>
      </c>
      <c r="CR132" s="199">
        <v>0</v>
      </c>
      <c r="CS132" s="199" t="s">
        <v>25</v>
      </c>
      <c r="CT132" s="199">
        <v>2</v>
      </c>
      <c r="CU132" s="199" t="s">
        <v>335</v>
      </c>
      <c r="CV132" s="199">
        <v>0</v>
      </c>
      <c r="CW132" s="182">
        <v>43511</v>
      </c>
      <c r="CX132" s="197" t="s">
        <v>1750</v>
      </c>
      <c r="CY132" s="189">
        <v>18000</v>
      </c>
      <c r="CZ132" s="189" t="s">
        <v>1744</v>
      </c>
      <c r="DA132" s="189" t="s">
        <v>22</v>
      </c>
      <c r="DB132" s="189">
        <v>3</v>
      </c>
      <c r="DC132" s="189" t="s">
        <v>1746</v>
      </c>
      <c r="DD132" s="189" t="s">
        <v>1745</v>
      </c>
      <c r="DE132" s="195">
        <v>44041</v>
      </c>
      <c r="DF132" s="196" t="s">
        <v>1748</v>
      </c>
      <c r="DG132" s="181">
        <v>0</v>
      </c>
      <c r="DH132" s="199" t="s">
        <v>1744</v>
      </c>
      <c r="DI132" s="199" t="s">
        <v>22</v>
      </c>
      <c r="DJ132" s="199">
        <v>3</v>
      </c>
      <c r="DK132" s="199" t="s">
        <v>1746</v>
      </c>
      <c r="DL132" s="199" t="s">
        <v>1745</v>
      </c>
      <c r="DM132" s="182">
        <v>44041</v>
      </c>
      <c r="DN132" s="197" t="s">
        <v>1752</v>
      </c>
      <c r="DO132" s="189">
        <v>20000</v>
      </c>
      <c r="DP132" s="197" t="s">
        <v>1744</v>
      </c>
      <c r="DQ132" s="197" t="s">
        <v>22</v>
      </c>
      <c r="DR132" s="197">
        <v>3</v>
      </c>
      <c r="DS132" s="197" t="s">
        <v>1746</v>
      </c>
      <c r="DT132" s="197" t="s">
        <v>1745</v>
      </c>
      <c r="DU132" s="198">
        <v>44041</v>
      </c>
      <c r="DV132" s="196" t="s">
        <v>1749</v>
      </c>
      <c r="DW132" s="181">
        <v>11000</v>
      </c>
      <c r="DX132" s="199" t="s">
        <v>1744</v>
      </c>
      <c r="DY132" s="199" t="s">
        <v>22</v>
      </c>
      <c r="DZ132" s="199">
        <v>3</v>
      </c>
      <c r="EA132" s="199" t="s">
        <v>1746</v>
      </c>
      <c r="EB132" s="199" t="s">
        <v>1745</v>
      </c>
      <c r="EC132" s="182">
        <v>44041</v>
      </c>
      <c r="ED132" s="197" t="s">
        <v>1751</v>
      </c>
      <c r="EE132" s="189">
        <v>6000</v>
      </c>
      <c r="EF132" s="197" t="s">
        <v>1744</v>
      </c>
      <c r="EG132" s="197" t="s">
        <v>22</v>
      </c>
      <c r="EH132" s="197">
        <v>3</v>
      </c>
      <c r="EI132" s="197" t="s">
        <v>1746</v>
      </c>
      <c r="EJ132" s="197" t="s">
        <v>1745</v>
      </c>
      <c r="EK132" s="198">
        <v>44041</v>
      </c>
      <c r="EL132" s="196" t="s">
        <v>1747</v>
      </c>
      <c r="EM132" s="181">
        <v>1000</v>
      </c>
      <c r="EN132" s="199" t="s">
        <v>1744</v>
      </c>
      <c r="EO132" s="199" t="s">
        <v>22</v>
      </c>
      <c r="EP132" s="199">
        <v>3</v>
      </c>
      <c r="EQ132" s="199" t="s">
        <v>1746</v>
      </c>
      <c r="ER132" s="199" t="s">
        <v>1745</v>
      </c>
      <c r="ES132" s="182">
        <v>44041</v>
      </c>
      <c r="ET132" s="197" t="s">
        <v>2344</v>
      </c>
      <c r="EU132" s="197">
        <v>221</v>
      </c>
      <c r="EV132" s="197" t="s">
        <v>2315</v>
      </c>
      <c r="EW132" s="197" t="s">
        <v>22</v>
      </c>
      <c r="EX132" s="197">
        <v>3</v>
      </c>
      <c r="EY132" s="197" t="s">
        <v>2317</v>
      </c>
      <c r="EZ132" s="197" t="s">
        <v>2316</v>
      </c>
      <c r="FA132" s="198">
        <v>44281</v>
      </c>
      <c r="FB132" s="196" t="s">
        <v>1263</v>
      </c>
      <c r="FC132" s="199">
        <v>3</v>
      </c>
      <c r="FD132" s="199" t="s">
        <v>17</v>
      </c>
      <c r="FE132" s="199" t="s">
        <v>50</v>
      </c>
      <c r="FF132" s="199">
        <v>1</v>
      </c>
      <c r="FG132" s="199" t="s">
        <v>1262</v>
      </c>
      <c r="FH132" s="199" t="s">
        <v>17</v>
      </c>
      <c r="FI132" s="182">
        <v>43769</v>
      </c>
      <c r="FJ132" s="196" t="s">
        <v>684</v>
      </c>
      <c r="FK132" s="197" t="s">
        <v>17</v>
      </c>
      <c r="FL132" s="197">
        <v>0</v>
      </c>
      <c r="FM132" s="197" t="s">
        <v>25</v>
      </c>
      <c r="FN132" s="197">
        <v>2</v>
      </c>
      <c r="FO132" s="197" t="s">
        <v>335</v>
      </c>
      <c r="FP132" s="189">
        <v>0</v>
      </c>
      <c r="FQ132" s="190">
        <v>43511</v>
      </c>
      <c r="FR132" s="196" t="s">
        <v>685</v>
      </c>
      <c r="FS132" s="199" t="s">
        <v>17</v>
      </c>
      <c r="FT132" s="199">
        <v>0</v>
      </c>
      <c r="FU132" s="199" t="s">
        <v>25</v>
      </c>
      <c r="FV132" s="199">
        <v>2</v>
      </c>
      <c r="FW132" s="199" t="s">
        <v>335</v>
      </c>
      <c r="FX132" s="199">
        <v>0</v>
      </c>
      <c r="FY132" s="182">
        <v>43511</v>
      </c>
      <c r="FZ132" s="197" t="s">
        <v>4006</v>
      </c>
      <c r="GA132" s="197">
        <v>1</v>
      </c>
      <c r="GB132" s="197" t="s">
        <v>2484</v>
      </c>
      <c r="GC132" s="197" t="s">
        <v>25</v>
      </c>
      <c r="GD132" s="197">
        <v>2</v>
      </c>
      <c r="GE132" s="197" t="s">
        <v>17</v>
      </c>
      <c r="GF132" s="197" t="s">
        <v>17</v>
      </c>
      <c r="GG132" s="198">
        <v>44498</v>
      </c>
      <c r="GH132" s="196" t="s">
        <v>4012</v>
      </c>
      <c r="GI132" s="199">
        <v>2</v>
      </c>
      <c r="GJ132" s="199" t="s">
        <v>2484</v>
      </c>
      <c r="GK132" s="199" t="s">
        <v>25</v>
      </c>
      <c r="GL132" s="199">
        <v>2</v>
      </c>
      <c r="GM132" s="199" t="s">
        <v>17</v>
      </c>
      <c r="GN132" s="199" t="s">
        <v>17</v>
      </c>
      <c r="GO132" s="182">
        <v>44498</v>
      </c>
      <c r="GP132" s="197" t="s">
        <v>4007</v>
      </c>
      <c r="GQ132" s="197">
        <v>1</v>
      </c>
      <c r="GR132" s="197" t="s">
        <v>2484</v>
      </c>
      <c r="GS132" s="197" t="s">
        <v>25</v>
      </c>
      <c r="GT132" s="197">
        <v>2</v>
      </c>
      <c r="GU132" s="197" t="s">
        <v>17</v>
      </c>
      <c r="GV132" s="197" t="s">
        <v>17</v>
      </c>
      <c r="GW132" s="198">
        <v>44498</v>
      </c>
      <c r="GX132" s="196" t="s">
        <v>4013</v>
      </c>
      <c r="GY132" s="199">
        <v>0</v>
      </c>
      <c r="GZ132" s="199" t="s">
        <v>2484</v>
      </c>
      <c r="HA132" s="199" t="s">
        <v>25</v>
      </c>
      <c r="HB132" s="199">
        <v>2</v>
      </c>
      <c r="HC132" s="199" t="s">
        <v>17</v>
      </c>
      <c r="HD132" s="199" t="s">
        <v>17</v>
      </c>
      <c r="HE132" s="182">
        <v>44498</v>
      </c>
      <c r="HF132" s="197" t="s">
        <v>4005</v>
      </c>
      <c r="HG132" s="197">
        <v>0</v>
      </c>
      <c r="HH132" s="197" t="s">
        <v>2484</v>
      </c>
      <c r="HI132" s="197" t="s">
        <v>25</v>
      </c>
      <c r="HJ132" s="197">
        <v>2</v>
      </c>
      <c r="HK132" s="197" t="s">
        <v>17</v>
      </c>
      <c r="HL132" s="197" t="s">
        <v>17</v>
      </c>
      <c r="HM132" s="198">
        <v>44498</v>
      </c>
      <c r="HN132" s="196" t="s">
        <v>4011</v>
      </c>
      <c r="HO132" s="199">
        <v>2</v>
      </c>
      <c r="HP132" s="199" t="s">
        <v>2484</v>
      </c>
      <c r="HQ132" s="199" t="s">
        <v>25</v>
      </c>
      <c r="HR132" s="199">
        <v>2</v>
      </c>
      <c r="HS132" s="199" t="s">
        <v>17</v>
      </c>
      <c r="HT132" s="199" t="s">
        <v>17</v>
      </c>
      <c r="HU132" s="182">
        <v>44498</v>
      </c>
      <c r="HV132" s="197" t="s">
        <v>4008</v>
      </c>
      <c r="HW132" s="197">
        <v>0</v>
      </c>
      <c r="HX132" s="197" t="s">
        <v>2484</v>
      </c>
      <c r="HY132" s="197" t="s">
        <v>25</v>
      </c>
      <c r="HZ132" s="197">
        <v>2</v>
      </c>
      <c r="IA132" s="197" t="s">
        <v>17</v>
      </c>
      <c r="IB132" s="197" t="s">
        <v>17</v>
      </c>
      <c r="IC132" s="198">
        <v>44498</v>
      </c>
      <c r="ID132" s="196" t="s">
        <v>4010</v>
      </c>
      <c r="IE132" s="199">
        <v>0</v>
      </c>
      <c r="IF132" s="199" t="s">
        <v>2484</v>
      </c>
      <c r="IG132" s="199" t="s">
        <v>25</v>
      </c>
      <c r="IH132" s="199">
        <v>2</v>
      </c>
      <c r="II132" s="199" t="s">
        <v>17</v>
      </c>
      <c r="IJ132" s="199" t="s">
        <v>17</v>
      </c>
      <c r="IK132" s="182">
        <v>44498</v>
      </c>
      <c r="IL132" s="197" t="s">
        <v>4009</v>
      </c>
      <c r="IM132" s="197">
        <v>2</v>
      </c>
      <c r="IN132" s="197" t="s">
        <v>2484</v>
      </c>
      <c r="IO132" s="197" t="s">
        <v>25</v>
      </c>
      <c r="IP132" s="197">
        <v>2</v>
      </c>
      <c r="IQ132" s="197" t="s">
        <v>17</v>
      </c>
      <c r="IR132" s="197" t="s">
        <v>17</v>
      </c>
      <c r="IS132" s="198">
        <v>44498</v>
      </c>
    </row>
    <row r="133" spans="1:253" s="187" customFormat="1" ht="13" customHeight="1" x14ac:dyDescent="0.25">
      <c r="A133" s="187" t="s">
        <v>355</v>
      </c>
      <c r="B133" s="187" t="s">
        <v>8527</v>
      </c>
      <c r="C133" s="187" t="s">
        <v>356</v>
      </c>
      <c r="D133" s="187" t="s">
        <v>357</v>
      </c>
      <c r="E133" s="187" t="s">
        <v>8204</v>
      </c>
      <c r="F133" s="187" t="s">
        <v>6775</v>
      </c>
      <c r="G133" s="180">
        <v>63878000</v>
      </c>
      <c r="H133" s="181" t="s">
        <v>6773</v>
      </c>
      <c r="I133" s="181" t="s">
        <v>22</v>
      </c>
      <c r="J133" s="181">
        <v>3</v>
      </c>
      <c r="K133" s="181" t="s">
        <v>6774</v>
      </c>
      <c r="L133" s="181" t="s">
        <v>1188</v>
      </c>
      <c r="M133" s="182">
        <v>44683</v>
      </c>
      <c r="N133" s="191" t="s">
        <v>1190</v>
      </c>
      <c r="O133" s="183">
        <v>30342</v>
      </c>
      <c r="P133" s="183" t="s">
        <v>1187</v>
      </c>
      <c r="Q133" s="183" t="s">
        <v>25</v>
      </c>
      <c r="R133" s="183">
        <v>2</v>
      </c>
      <c r="S133" s="183" t="s">
        <v>1189</v>
      </c>
      <c r="T133" s="183" t="s">
        <v>1188</v>
      </c>
      <c r="U133" s="184">
        <v>43676</v>
      </c>
      <c r="V133" s="191" t="s">
        <v>6779</v>
      </c>
      <c r="W133" s="181">
        <v>3801000</v>
      </c>
      <c r="X133" s="181" t="s">
        <v>6776</v>
      </c>
      <c r="Y133" s="181" t="s">
        <v>25</v>
      </c>
      <c r="Z133" s="181">
        <v>2</v>
      </c>
      <c r="AA133" s="181" t="s">
        <v>6778</v>
      </c>
      <c r="AB133" s="181" t="s">
        <v>6777</v>
      </c>
      <c r="AC133" s="182">
        <v>44683</v>
      </c>
      <c r="AD133" s="191" t="s">
        <v>6783</v>
      </c>
      <c r="AE133" s="189">
        <v>91000</v>
      </c>
      <c r="AF133" s="189" t="s">
        <v>6780</v>
      </c>
      <c r="AG133" s="189" t="s">
        <v>25</v>
      </c>
      <c r="AH133" s="189">
        <v>2</v>
      </c>
      <c r="AI133" s="189" t="s">
        <v>6782</v>
      </c>
      <c r="AJ133" s="189" t="s">
        <v>6781</v>
      </c>
      <c r="AK133" s="190">
        <v>44683</v>
      </c>
      <c r="AL133" s="191" t="s">
        <v>6785</v>
      </c>
      <c r="AM133" s="181">
        <v>91000</v>
      </c>
      <c r="AN133" s="181" t="s">
        <v>6780</v>
      </c>
      <c r="AO133" s="181" t="s">
        <v>25</v>
      </c>
      <c r="AP133" s="181">
        <v>2</v>
      </c>
      <c r="AQ133" s="181" t="s">
        <v>6784</v>
      </c>
      <c r="AR133" s="181" t="s">
        <v>6781</v>
      </c>
      <c r="AS133" s="182">
        <v>44683</v>
      </c>
      <c r="AT133" s="192" t="s">
        <v>1433</v>
      </c>
      <c r="AU133" s="189" t="s">
        <v>17</v>
      </c>
      <c r="AV133" s="189" t="s">
        <v>17</v>
      </c>
      <c r="AW133" s="189" t="s">
        <v>17</v>
      </c>
      <c r="AX133" s="189" t="s">
        <v>17</v>
      </c>
      <c r="AY133" s="189" t="s">
        <v>17</v>
      </c>
      <c r="AZ133" s="189" t="s">
        <v>17</v>
      </c>
      <c r="BA133" s="190">
        <v>43859</v>
      </c>
      <c r="BB133" s="191" t="s">
        <v>365</v>
      </c>
      <c r="BC133" s="181" t="s">
        <v>17</v>
      </c>
      <c r="BD133" s="181">
        <v>0</v>
      </c>
      <c r="BE133" s="181" t="s">
        <v>25</v>
      </c>
      <c r="BF133" s="181">
        <v>2</v>
      </c>
      <c r="BG133" s="181" t="s">
        <v>18</v>
      </c>
      <c r="BH133" s="181">
        <v>0</v>
      </c>
      <c r="BI133" s="182">
        <v>43509</v>
      </c>
      <c r="BJ133" s="192" t="s">
        <v>6788</v>
      </c>
      <c r="BK133" s="192">
        <v>19</v>
      </c>
      <c r="BL133" s="192" t="s">
        <v>6786</v>
      </c>
      <c r="BM133" s="192" t="s">
        <v>25</v>
      </c>
      <c r="BN133" s="192">
        <v>2</v>
      </c>
      <c r="BO133" s="192" t="s">
        <v>6787</v>
      </c>
      <c r="BP133" s="189" t="s">
        <v>1773</v>
      </c>
      <c r="BQ133" s="193">
        <v>44683</v>
      </c>
      <c r="BR133" s="191" t="s">
        <v>358</v>
      </c>
      <c r="BS133" s="185" t="s">
        <v>17</v>
      </c>
      <c r="BT133" s="185">
        <v>0</v>
      </c>
      <c r="BU133" s="185" t="s">
        <v>25</v>
      </c>
      <c r="BV133" s="185">
        <v>2</v>
      </c>
      <c r="BW133" s="185" t="s">
        <v>18</v>
      </c>
      <c r="BX133" s="185">
        <v>0</v>
      </c>
      <c r="BY133" s="182">
        <v>43509</v>
      </c>
      <c r="BZ133" s="192" t="s">
        <v>359</v>
      </c>
      <c r="CA133" s="192" t="s">
        <v>17</v>
      </c>
      <c r="CB133" s="192">
        <v>0</v>
      </c>
      <c r="CC133" s="192" t="s">
        <v>17</v>
      </c>
      <c r="CD133" s="192" t="s">
        <v>17</v>
      </c>
      <c r="CE133" s="192" t="s">
        <v>18</v>
      </c>
      <c r="CF133" s="192">
        <v>0</v>
      </c>
      <c r="CG133" s="193">
        <v>43509</v>
      </c>
      <c r="CH133" s="191" t="s">
        <v>9245</v>
      </c>
      <c r="CI133" s="192" t="e">
        <v>#N/A</v>
      </c>
      <c r="CJ133" s="192" t="e">
        <v>#N/A</v>
      </c>
      <c r="CK133" s="192" t="e">
        <v>#N/A</v>
      </c>
      <c r="CL133" s="192" t="e">
        <v>#N/A</v>
      </c>
      <c r="CM133" s="192" t="e">
        <v>#N/A</v>
      </c>
      <c r="CN133" s="192" t="e">
        <v>#N/A</v>
      </c>
      <c r="CO133" s="194" t="e">
        <v>#N/A</v>
      </c>
      <c r="CP133" s="192" t="s">
        <v>364</v>
      </c>
      <c r="CQ133" s="185" t="s">
        <v>17</v>
      </c>
      <c r="CR133" s="185">
        <v>0</v>
      </c>
      <c r="CS133" s="185" t="s">
        <v>25</v>
      </c>
      <c r="CT133" s="185">
        <v>2</v>
      </c>
      <c r="CU133" s="185" t="s">
        <v>18</v>
      </c>
      <c r="CV133" s="185">
        <v>0</v>
      </c>
      <c r="CW133" s="182">
        <v>43509</v>
      </c>
      <c r="CX133" s="192" t="s">
        <v>6791</v>
      </c>
      <c r="CY133" s="189">
        <v>91000</v>
      </c>
      <c r="CZ133" s="189" t="s">
        <v>6780</v>
      </c>
      <c r="DA133" s="189" t="s">
        <v>25</v>
      </c>
      <c r="DB133" s="189">
        <v>2</v>
      </c>
      <c r="DC133" s="189" t="s">
        <v>6790</v>
      </c>
      <c r="DD133" s="189" t="s">
        <v>6781</v>
      </c>
      <c r="DE133" s="195">
        <v>44683</v>
      </c>
      <c r="DF133" s="191" t="s">
        <v>6795</v>
      </c>
      <c r="DG133" s="181">
        <v>3709000</v>
      </c>
      <c r="DH133" s="185" t="s">
        <v>6792</v>
      </c>
      <c r="DI133" s="185" t="s">
        <v>22</v>
      </c>
      <c r="DJ133" s="185">
        <v>3</v>
      </c>
      <c r="DK133" s="185" t="s">
        <v>6794</v>
      </c>
      <c r="DL133" s="185" t="s">
        <v>6793</v>
      </c>
      <c r="DM133" s="182">
        <v>44683</v>
      </c>
      <c r="DN133" s="192" t="s">
        <v>6796</v>
      </c>
      <c r="DO133" s="189">
        <v>0</v>
      </c>
      <c r="DP133" s="192" t="s">
        <v>17</v>
      </c>
      <c r="DQ133" s="192" t="s">
        <v>25</v>
      </c>
      <c r="DR133" s="192">
        <v>2</v>
      </c>
      <c r="DS133" s="192" t="s">
        <v>17</v>
      </c>
      <c r="DT133" s="192" t="s">
        <v>17</v>
      </c>
      <c r="DU133" s="193">
        <v>44683</v>
      </c>
      <c r="DV133" s="191" t="s">
        <v>6797</v>
      </c>
      <c r="DW133" s="181">
        <v>91000</v>
      </c>
      <c r="DX133" s="185" t="s">
        <v>6780</v>
      </c>
      <c r="DY133" s="185" t="s">
        <v>25</v>
      </c>
      <c r="DZ133" s="185">
        <v>2</v>
      </c>
      <c r="EA133" s="185" t="s">
        <v>6790</v>
      </c>
      <c r="EB133" s="185" t="s">
        <v>6781</v>
      </c>
      <c r="EC133" s="182">
        <v>44683</v>
      </c>
      <c r="ED133" s="192" t="s">
        <v>6799</v>
      </c>
      <c r="EE133" s="189">
        <v>0</v>
      </c>
      <c r="EF133" s="192" t="s">
        <v>17</v>
      </c>
      <c r="EG133" s="192" t="s">
        <v>25</v>
      </c>
      <c r="EH133" s="192">
        <v>2</v>
      </c>
      <c r="EI133" s="192" t="s">
        <v>6790</v>
      </c>
      <c r="EJ133" s="192" t="s">
        <v>6798</v>
      </c>
      <c r="EK133" s="193">
        <v>44683</v>
      </c>
      <c r="EL133" s="191" t="s">
        <v>6800</v>
      </c>
      <c r="EM133" s="181">
        <v>0</v>
      </c>
      <c r="EN133" s="185" t="s">
        <v>17</v>
      </c>
      <c r="EO133" s="185" t="s">
        <v>25</v>
      </c>
      <c r="EP133" s="185">
        <v>2</v>
      </c>
      <c r="EQ133" s="185" t="s">
        <v>6790</v>
      </c>
      <c r="ER133" s="185" t="s">
        <v>6798</v>
      </c>
      <c r="ES133" s="182">
        <v>44683</v>
      </c>
      <c r="ET133" s="192" t="s">
        <v>6789</v>
      </c>
      <c r="EU133" s="192">
        <v>19</v>
      </c>
      <c r="EV133" s="192" t="s">
        <v>6786</v>
      </c>
      <c r="EW133" s="192" t="s">
        <v>25</v>
      </c>
      <c r="EX133" s="192">
        <v>2</v>
      </c>
      <c r="EY133" s="192" t="s">
        <v>6787</v>
      </c>
      <c r="EZ133" s="192" t="s">
        <v>1773</v>
      </c>
      <c r="FA133" s="193">
        <v>44683</v>
      </c>
      <c r="FB133" s="191" t="s">
        <v>363</v>
      </c>
      <c r="FC133" s="185">
        <v>2</v>
      </c>
      <c r="FD133" s="185" t="s">
        <v>360</v>
      </c>
      <c r="FE133" s="185" t="s">
        <v>25</v>
      </c>
      <c r="FF133" s="185">
        <v>2</v>
      </c>
      <c r="FG133" s="185" t="s">
        <v>362</v>
      </c>
      <c r="FH133" s="185" t="s">
        <v>361</v>
      </c>
      <c r="FI133" s="182">
        <v>43509</v>
      </c>
      <c r="FJ133" s="191" t="s">
        <v>366</v>
      </c>
      <c r="FK133" s="192" t="s">
        <v>17</v>
      </c>
      <c r="FL133" s="192">
        <v>0</v>
      </c>
      <c r="FM133" s="192" t="s">
        <v>25</v>
      </c>
      <c r="FN133" s="192">
        <v>2</v>
      </c>
      <c r="FO133" s="192" t="s">
        <v>18</v>
      </c>
      <c r="FP133" s="189">
        <v>0</v>
      </c>
      <c r="FQ133" s="190">
        <v>43509</v>
      </c>
      <c r="FR133" s="191" t="s">
        <v>367</v>
      </c>
      <c r="FS133" s="185" t="s">
        <v>17</v>
      </c>
      <c r="FT133" s="185">
        <v>0</v>
      </c>
      <c r="FU133" s="185" t="s">
        <v>25</v>
      </c>
      <c r="FV133" s="185">
        <v>2</v>
      </c>
      <c r="FW133" s="185" t="s">
        <v>18</v>
      </c>
      <c r="FX133" s="185">
        <v>0</v>
      </c>
      <c r="FY133" s="182">
        <v>43509</v>
      </c>
      <c r="FZ133" s="192" t="s">
        <v>3408</v>
      </c>
      <c r="GA133" s="192">
        <v>0</v>
      </c>
      <c r="GB133" s="192" t="s">
        <v>2484</v>
      </c>
      <c r="GC133" s="192" t="s">
        <v>25</v>
      </c>
      <c r="GD133" s="192">
        <v>2</v>
      </c>
      <c r="GE133" s="192" t="s">
        <v>17</v>
      </c>
      <c r="GF133" s="192" t="s">
        <v>17</v>
      </c>
      <c r="GG133" s="193">
        <v>44494</v>
      </c>
      <c r="GH133" s="191" t="s">
        <v>3414</v>
      </c>
      <c r="GI133" s="185">
        <v>1</v>
      </c>
      <c r="GJ133" s="185" t="s">
        <v>2484</v>
      </c>
      <c r="GK133" s="185" t="s">
        <v>25</v>
      </c>
      <c r="GL133" s="185">
        <v>2</v>
      </c>
      <c r="GM133" s="185" t="s">
        <v>17</v>
      </c>
      <c r="GN133" s="185" t="s">
        <v>17</v>
      </c>
      <c r="GO133" s="182">
        <v>44494</v>
      </c>
      <c r="GP133" s="192" t="s">
        <v>3409</v>
      </c>
      <c r="GQ133" s="192">
        <v>1</v>
      </c>
      <c r="GR133" s="192" t="s">
        <v>2484</v>
      </c>
      <c r="GS133" s="192" t="s">
        <v>25</v>
      </c>
      <c r="GT133" s="192">
        <v>2</v>
      </c>
      <c r="GU133" s="192" t="s">
        <v>17</v>
      </c>
      <c r="GV133" s="192" t="s">
        <v>17</v>
      </c>
      <c r="GW133" s="193">
        <v>44494</v>
      </c>
      <c r="GX133" s="191" t="s">
        <v>3415</v>
      </c>
      <c r="GY133" s="185">
        <v>0</v>
      </c>
      <c r="GZ133" s="185" t="s">
        <v>2484</v>
      </c>
      <c r="HA133" s="185" t="s">
        <v>25</v>
      </c>
      <c r="HB133" s="185">
        <v>2</v>
      </c>
      <c r="HC133" s="185" t="s">
        <v>17</v>
      </c>
      <c r="HD133" s="185" t="s">
        <v>17</v>
      </c>
      <c r="HE133" s="182">
        <v>44494</v>
      </c>
      <c r="HF133" s="192" t="s">
        <v>3407</v>
      </c>
      <c r="HG133" s="192">
        <v>2</v>
      </c>
      <c r="HH133" s="192" t="s">
        <v>2484</v>
      </c>
      <c r="HI133" s="192" t="s">
        <v>25</v>
      </c>
      <c r="HJ133" s="192">
        <v>2</v>
      </c>
      <c r="HK133" s="192" t="s">
        <v>17</v>
      </c>
      <c r="HL133" s="192" t="s">
        <v>17</v>
      </c>
      <c r="HM133" s="193">
        <v>44494</v>
      </c>
      <c r="HN133" s="191" t="s">
        <v>3413</v>
      </c>
      <c r="HO133" s="185">
        <v>2</v>
      </c>
      <c r="HP133" s="185" t="s">
        <v>2484</v>
      </c>
      <c r="HQ133" s="185" t="s">
        <v>25</v>
      </c>
      <c r="HR133" s="185">
        <v>2</v>
      </c>
      <c r="HS133" s="185" t="s">
        <v>17</v>
      </c>
      <c r="HT133" s="185" t="s">
        <v>17</v>
      </c>
      <c r="HU133" s="182">
        <v>44494</v>
      </c>
      <c r="HV133" s="192" t="s">
        <v>3410</v>
      </c>
      <c r="HW133" s="192">
        <v>1</v>
      </c>
      <c r="HX133" s="192" t="s">
        <v>2484</v>
      </c>
      <c r="HY133" s="192" t="s">
        <v>25</v>
      </c>
      <c r="HZ133" s="192">
        <v>2</v>
      </c>
      <c r="IA133" s="192" t="s">
        <v>17</v>
      </c>
      <c r="IB133" s="192" t="s">
        <v>17</v>
      </c>
      <c r="IC133" s="193">
        <v>44494</v>
      </c>
      <c r="ID133" s="191" t="s">
        <v>3412</v>
      </c>
      <c r="IE133" s="185">
        <v>3</v>
      </c>
      <c r="IF133" s="185" t="s">
        <v>2484</v>
      </c>
      <c r="IG133" s="185" t="s">
        <v>25</v>
      </c>
      <c r="IH133" s="185">
        <v>2</v>
      </c>
      <c r="II133" s="185" t="s">
        <v>17</v>
      </c>
      <c r="IJ133" s="185" t="s">
        <v>17</v>
      </c>
      <c r="IK133" s="182">
        <v>44494</v>
      </c>
      <c r="IL133" s="192" t="s">
        <v>3411</v>
      </c>
      <c r="IM133" s="192">
        <v>1</v>
      </c>
      <c r="IN133" s="192" t="s">
        <v>2484</v>
      </c>
      <c r="IO133" s="192" t="s">
        <v>25</v>
      </c>
      <c r="IP133" s="192">
        <v>2</v>
      </c>
      <c r="IQ133" s="192" t="s">
        <v>17</v>
      </c>
      <c r="IR133" s="192" t="s">
        <v>17</v>
      </c>
      <c r="IS133" s="193">
        <v>44494</v>
      </c>
    </row>
    <row r="134" spans="1:253" s="187" customFormat="1" ht="13" customHeight="1" x14ac:dyDescent="0.25">
      <c r="A134" s="187" t="s">
        <v>368</v>
      </c>
      <c r="B134" s="187" t="s">
        <v>8509</v>
      </c>
      <c r="C134" s="187" t="s">
        <v>369</v>
      </c>
      <c r="D134" s="187" t="s">
        <v>357</v>
      </c>
      <c r="E134" s="187" t="s">
        <v>8204</v>
      </c>
      <c r="F134" s="187" t="s">
        <v>6801</v>
      </c>
      <c r="G134" s="180">
        <v>63878000</v>
      </c>
      <c r="H134" s="181" t="s">
        <v>6773</v>
      </c>
      <c r="I134" s="181" t="s">
        <v>22</v>
      </c>
      <c r="J134" s="181">
        <v>3</v>
      </c>
      <c r="K134" s="181" t="s">
        <v>6774</v>
      </c>
      <c r="L134" s="181" t="s">
        <v>1188</v>
      </c>
      <c r="M134" s="182">
        <v>44683</v>
      </c>
      <c r="N134" s="191" t="s">
        <v>1192</v>
      </c>
      <c r="O134" s="183">
        <v>18330</v>
      </c>
      <c r="P134" s="183" t="s">
        <v>1187</v>
      </c>
      <c r="Q134" s="183" t="s">
        <v>25</v>
      </c>
      <c r="R134" s="183">
        <v>2</v>
      </c>
      <c r="S134" s="183" t="s">
        <v>1191</v>
      </c>
      <c r="T134" s="183" t="s">
        <v>1188</v>
      </c>
      <c r="U134" s="184">
        <v>43676</v>
      </c>
      <c r="V134" s="191" t="s">
        <v>1195</v>
      </c>
      <c r="W134" s="181">
        <v>3458000</v>
      </c>
      <c r="X134" s="181" t="s">
        <v>1187</v>
      </c>
      <c r="Y134" s="181" t="s">
        <v>25</v>
      </c>
      <c r="Z134" s="181">
        <v>2</v>
      </c>
      <c r="AA134" s="181" t="s">
        <v>1194</v>
      </c>
      <c r="AB134" s="181" t="s">
        <v>1188</v>
      </c>
      <c r="AC134" s="182">
        <v>43676</v>
      </c>
      <c r="AD134" s="191" t="s">
        <v>3476</v>
      </c>
      <c r="AE134" s="189" t="s">
        <v>17</v>
      </c>
      <c r="AF134" s="189" t="s">
        <v>17</v>
      </c>
      <c r="AG134" s="189" t="s">
        <v>17</v>
      </c>
      <c r="AH134" s="189" t="s">
        <v>17</v>
      </c>
      <c r="AI134" s="189" t="s">
        <v>3475</v>
      </c>
      <c r="AJ134" s="189" t="s">
        <v>17</v>
      </c>
      <c r="AK134" s="190">
        <v>44496</v>
      </c>
      <c r="AL134" s="191" t="s">
        <v>1193</v>
      </c>
      <c r="AM134" s="181" t="s">
        <v>17</v>
      </c>
      <c r="AN134" s="181" t="s">
        <v>17</v>
      </c>
      <c r="AO134" s="181" t="s">
        <v>17</v>
      </c>
      <c r="AP134" s="181" t="s">
        <v>17</v>
      </c>
      <c r="AQ134" s="181" t="s">
        <v>18</v>
      </c>
      <c r="AR134" s="181" t="s">
        <v>17</v>
      </c>
      <c r="AS134" s="182">
        <v>43676</v>
      </c>
      <c r="AT134" s="192" t="s">
        <v>1434</v>
      </c>
      <c r="AU134" s="189" t="s">
        <v>17</v>
      </c>
      <c r="AV134" s="189" t="s">
        <v>17</v>
      </c>
      <c r="AW134" s="189" t="s">
        <v>17</v>
      </c>
      <c r="AX134" s="189" t="s">
        <v>17</v>
      </c>
      <c r="AY134" s="189" t="s">
        <v>17</v>
      </c>
      <c r="AZ134" s="189" t="s">
        <v>17</v>
      </c>
      <c r="BA134" s="190">
        <v>43859</v>
      </c>
      <c r="BB134" s="191" t="s">
        <v>375</v>
      </c>
      <c r="BC134" s="181" t="s">
        <v>17</v>
      </c>
      <c r="BD134" s="181">
        <v>0</v>
      </c>
      <c r="BE134" s="181" t="s">
        <v>25</v>
      </c>
      <c r="BF134" s="181">
        <v>2</v>
      </c>
      <c r="BG134" s="181" t="s">
        <v>18</v>
      </c>
      <c r="BH134" s="181">
        <v>0</v>
      </c>
      <c r="BI134" s="182">
        <v>43509</v>
      </c>
      <c r="BJ134" s="192" t="s">
        <v>6803</v>
      </c>
      <c r="BK134" s="192">
        <v>19</v>
      </c>
      <c r="BL134" s="192" t="s">
        <v>6786</v>
      </c>
      <c r="BM134" s="192" t="s">
        <v>25</v>
      </c>
      <c r="BN134" s="192">
        <v>2</v>
      </c>
      <c r="BO134" s="192" t="s">
        <v>6802</v>
      </c>
      <c r="BP134" s="189" t="s">
        <v>1773</v>
      </c>
      <c r="BQ134" s="193">
        <v>44683</v>
      </c>
      <c r="BR134" s="191" t="s">
        <v>370</v>
      </c>
      <c r="BS134" s="185" t="s">
        <v>17</v>
      </c>
      <c r="BT134" s="185">
        <v>0</v>
      </c>
      <c r="BU134" s="185" t="s">
        <v>25</v>
      </c>
      <c r="BV134" s="185">
        <v>2</v>
      </c>
      <c r="BW134" s="185" t="s">
        <v>18</v>
      </c>
      <c r="BX134" s="185">
        <v>0</v>
      </c>
      <c r="BY134" s="182">
        <v>43509</v>
      </c>
      <c r="BZ134" s="192" t="s">
        <v>371</v>
      </c>
      <c r="CA134" s="192" t="s">
        <v>17</v>
      </c>
      <c r="CB134" s="192">
        <v>0</v>
      </c>
      <c r="CC134" s="192" t="s">
        <v>17</v>
      </c>
      <c r="CD134" s="192" t="s">
        <v>17</v>
      </c>
      <c r="CE134" s="192" t="s">
        <v>18</v>
      </c>
      <c r="CF134" s="192">
        <v>0</v>
      </c>
      <c r="CG134" s="193">
        <v>43509</v>
      </c>
      <c r="CH134" s="191" t="s">
        <v>9246</v>
      </c>
      <c r="CI134" s="192" t="e">
        <v>#N/A</v>
      </c>
      <c r="CJ134" s="192" t="e">
        <v>#N/A</v>
      </c>
      <c r="CK134" s="192" t="e">
        <v>#N/A</v>
      </c>
      <c r="CL134" s="192" t="e">
        <v>#N/A</v>
      </c>
      <c r="CM134" s="192" t="e">
        <v>#N/A</v>
      </c>
      <c r="CN134" s="192" t="e">
        <v>#N/A</v>
      </c>
      <c r="CO134" s="194" t="e">
        <v>#N/A</v>
      </c>
      <c r="CP134" s="192" t="s">
        <v>374</v>
      </c>
      <c r="CQ134" s="185" t="s">
        <v>17</v>
      </c>
      <c r="CR134" s="185">
        <v>0</v>
      </c>
      <c r="CS134" s="185" t="s">
        <v>25</v>
      </c>
      <c r="CT134" s="185">
        <v>2</v>
      </c>
      <c r="CU134" s="185" t="s">
        <v>18</v>
      </c>
      <c r="CV134" s="185">
        <v>0</v>
      </c>
      <c r="CW134" s="182">
        <v>43509</v>
      </c>
      <c r="CX134" s="192" t="s">
        <v>1197</v>
      </c>
      <c r="CY134" s="189" t="s">
        <v>17</v>
      </c>
      <c r="CZ134" s="189" t="s">
        <v>17</v>
      </c>
      <c r="DA134" s="189" t="s">
        <v>17</v>
      </c>
      <c r="DB134" s="189" t="s">
        <v>17</v>
      </c>
      <c r="DC134" s="189" t="s">
        <v>1572</v>
      </c>
      <c r="DD134" s="189" t="s">
        <v>17</v>
      </c>
      <c r="DE134" s="195">
        <v>43920</v>
      </c>
      <c r="DF134" s="191" t="s">
        <v>6807</v>
      </c>
      <c r="DG134" s="181">
        <v>3458000</v>
      </c>
      <c r="DH134" s="185" t="s">
        <v>6773</v>
      </c>
      <c r="DI134" s="185" t="s">
        <v>25</v>
      </c>
      <c r="DJ134" s="185">
        <v>2</v>
      </c>
      <c r="DK134" s="185" t="s">
        <v>6806</v>
      </c>
      <c r="DL134" s="185" t="s">
        <v>6805</v>
      </c>
      <c r="DM134" s="182">
        <v>44683</v>
      </c>
      <c r="DN134" s="192" t="s">
        <v>1576</v>
      </c>
      <c r="DO134" s="189" t="s">
        <v>17</v>
      </c>
      <c r="DP134" s="192" t="s">
        <v>17</v>
      </c>
      <c r="DQ134" s="192" t="s">
        <v>17</v>
      </c>
      <c r="DR134" s="192" t="s">
        <v>17</v>
      </c>
      <c r="DS134" s="192" t="s">
        <v>1572</v>
      </c>
      <c r="DT134" s="192" t="s">
        <v>17</v>
      </c>
      <c r="DU134" s="193">
        <v>43920</v>
      </c>
      <c r="DV134" s="191" t="s">
        <v>1574</v>
      </c>
      <c r="DW134" s="181" t="s">
        <v>17</v>
      </c>
      <c r="DX134" s="185" t="s">
        <v>17</v>
      </c>
      <c r="DY134" s="185" t="s">
        <v>17</v>
      </c>
      <c r="DZ134" s="185" t="s">
        <v>17</v>
      </c>
      <c r="EA134" s="185" t="s">
        <v>1572</v>
      </c>
      <c r="EB134" s="185" t="s">
        <v>17</v>
      </c>
      <c r="EC134" s="182">
        <v>43920</v>
      </c>
      <c r="ED134" s="192" t="s">
        <v>1575</v>
      </c>
      <c r="EE134" s="189" t="s">
        <v>17</v>
      </c>
      <c r="EF134" s="192" t="s">
        <v>17</v>
      </c>
      <c r="EG134" s="192" t="s">
        <v>17</v>
      </c>
      <c r="EH134" s="192" t="s">
        <v>17</v>
      </c>
      <c r="EI134" s="192" t="s">
        <v>1572</v>
      </c>
      <c r="EJ134" s="192" t="s">
        <v>17</v>
      </c>
      <c r="EK134" s="193">
        <v>43920</v>
      </c>
      <c r="EL134" s="191" t="s">
        <v>1573</v>
      </c>
      <c r="EM134" s="181" t="s">
        <v>17</v>
      </c>
      <c r="EN134" s="185" t="s">
        <v>17</v>
      </c>
      <c r="EO134" s="185" t="s">
        <v>17</v>
      </c>
      <c r="EP134" s="185" t="s">
        <v>17</v>
      </c>
      <c r="EQ134" s="185" t="s">
        <v>1572</v>
      </c>
      <c r="ER134" s="185" t="s">
        <v>17</v>
      </c>
      <c r="ES134" s="182">
        <v>43920</v>
      </c>
      <c r="ET134" s="192" t="s">
        <v>6804</v>
      </c>
      <c r="EU134" s="192">
        <v>19</v>
      </c>
      <c r="EV134" s="192" t="s">
        <v>6786</v>
      </c>
      <c r="EW134" s="192" t="s">
        <v>25</v>
      </c>
      <c r="EX134" s="192">
        <v>2</v>
      </c>
      <c r="EY134" s="192" t="s">
        <v>6802</v>
      </c>
      <c r="EZ134" s="192" t="s">
        <v>1773</v>
      </c>
      <c r="FA134" s="193">
        <v>44683</v>
      </c>
      <c r="FB134" s="191" t="s">
        <v>373</v>
      </c>
      <c r="FC134" s="185">
        <v>1</v>
      </c>
      <c r="FD134" s="185" t="s">
        <v>17</v>
      </c>
      <c r="FE134" s="185" t="s">
        <v>25</v>
      </c>
      <c r="FF134" s="185">
        <v>2</v>
      </c>
      <c r="FG134" s="185" t="s">
        <v>372</v>
      </c>
      <c r="FH134" s="185" t="s">
        <v>17</v>
      </c>
      <c r="FI134" s="182">
        <v>43509</v>
      </c>
      <c r="FJ134" s="191" t="s">
        <v>376</v>
      </c>
      <c r="FK134" s="192" t="s">
        <v>17</v>
      </c>
      <c r="FL134" s="192">
        <v>0</v>
      </c>
      <c r="FM134" s="192" t="s">
        <v>25</v>
      </c>
      <c r="FN134" s="192">
        <v>2</v>
      </c>
      <c r="FO134" s="192" t="s">
        <v>18</v>
      </c>
      <c r="FP134" s="189">
        <v>0</v>
      </c>
      <c r="FQ134" s="190">
        <v>43509</v>
      </c>
      <c r="FR134" s="191" t="s">
        <v>377</v>
      </c>
      <c r="FS134" s="185" t="s">
        <v>17</v>
      </c>
      <c r="FT134" s="185">
        <v>0</v>
      </c>
      <c r="FU134" s="185" t="s">
        <v>25</v>
      </c>
      <c r="FV134" s="185">
        <v>2</v>
      </c>
      <c r="FW134" s="185" t="s">
        <v>18</v>
      </c>
      <c r="FX134" s="185">
        <v>0</v>
      </c>
      <c r="FY134" s="182">
        <v>43509</v>
      </c>
      <c r="FZ134" s="192" t="s">
        <v>3417</v>
      </c>
      <c r="GA134" s="192">
        <v>0</v>
      </c>
      <c r="GB134" s="192" t="s">
        <v>2484</v>
      </c>
      <c r="GC134" s="192" t="s">
        <v>25</v>
      </c>
      <c r="GD134" s="192">
        <v>2</v>
      </c>
      <c r="GE134" s="192" t="s">
        <v>17</v>
      </c>
      <c r="GF134" s="192" t="s">
        <v>17</v>
      </c>
      <c r="GG134" s="193">
        <v>44494</v>
      </c>
      <c r="GH134" s="191" t="s">
        <v>3423</v>
      </c>
      <c r="GI134" s="185">
        <v>1</v>
      </c>
      <c r="GJ134" s="185" t="s">
        <v>2484</v>
      </c>
      <c r="GK134" s="185" t="s">
        <v>25</v>
      </c>
      <c r="GL134" s="185">
        <v>2</v>
      </c>
      <c r="GM134" s="185" t="s">
        <v>17</v>
      </c>
      <c r="GN134" s="185" t="s">
        <v>17</v>
      </c>
      <c r="GO134" s="182">
        <v>44494</v>
      </c>
      <c r="GP134" s="192" t="s">
        <v>3418</v>
      </c>
      <c r="GQ134" s="192">
        <v>0</v>
      </c>
      <c r="GR134" s="192" t="s">
        <v>2484</v>
      </c>
      <c r="GS134" s="192" t="s">
        <v>25</v>
      </c>
      <c r="GT134" s="192">
        <v>2</v>
      </c>
      <c r="GU134" s="192" t="s">
        <v>17</v>
      </c>
      <c r="GV134" s="192" t="s">
        <v>17</v>
      </c>
      <c r="GW134" s="193">
        <v>44494</v>
      </c>
      <c r="GX134" s="191" t="s">
        <v>3424</v>
      </c>
      <c r="GY134" s="185">
        <v>0</v>
      </c>
      <c r="GZ134" s="185" t="s">
        <v>2484</v>
      </c>
      <c r="HA134" s="185" t="s">
        <v>25</v>
      </c>
      <c r="HB134" s="185">
        <v>2</v>
      </c>
      <c r="HC134" s="185" t="s">
        <v>17</v>
      </c>
      <c r="HD134" s="185" t="s">
        <v>17</v>
      </c>
      <c r="HE134" s="182">
        <v>44494</v>
      </c>
      <c r="HF134" s="192" t="s">
        <v>3416</v>
      </c>
      <c r="HG134" s="192">
        <v>2</v>
      </c>
      <c r="HH134" s="192" t="s">
        <v>2484</v>
      </c>
      <c r="HI134" s="192" t="s">
        <v>25</v>
      </c>
      <c r="HJ134" s="192">
        <v>2</v>
      </c>
      <c r="HK134" s="192" t="s">
        <v>17</v>
      </c>
      <c r="HL134" s="192" t="s">
        <v>17</v>
      </c>
      <c r="HM134" s="193">
        <v>44494</v>
      </c>
      <c r="HN134" s="191" t="s">
        <v>3422</v>
      </c>
      <c r="HO134" s="185">
        <v>0</v>
      </c>
      <c r="HP134" s="185" t="s">
        <v>2484</v>
      </c>
      <c r="HQ134" s="185" t="s">
        <v>25</v>
      </c>
      <c r="HR134" s="185">
        <v>2</v>
      </c>
      <c r="HS134" s="185" t="s">
        <v>17</v>
      </c>
      <c r="HT134" s="185" t="s">
        <v>17</v>
      </c>
      <c r="HU134" s="182">
        <v>44494</v>
      </c>
      <c r="HV134" s="192" t="s">
        <v>3419</v>
      </c>
      <c r="HW134" s="192">
        <v>1</v>
      </c>
      <c r="HX134" s="192" t="s">
        <v>2484</v>
      </c>
      <c r="HY134" s="192" t="s">
        <v>25</v>
      </c>
      <c r="HZ134" s="192">
        <v>2</v>
      </c>
      <c r="IA134" s="192" t="s">
        <v>17</v>
      </c>
      <c r="IB134" s="192" t="s">
        <v>17</v>
      </c>
      <c r="IC134" s="193">
        <v>44494</v>
      </c>
      <c r="ID134" s="191" t="s">
        <v>3421</v>
      </c>
      <c r="IE134" s="185">
        <v>3</v>
      </c>
      <c r="IF134" s="185" t="s">
        <v>2484</v>
      </c>
      <c r="IG134" s="185" t="s">
        <v>25</v>
      </c>
      <c r="IH134" s="185">
        <v>2</v>
      </c>
      <c r="II134" s="185" t="s">
        <v>17</v>
      </c>
      <c r="IJ134" s="185" t="s">
        <v>17</v>
      </c>
      <c r="IK134" s="182">
        <v>44494</v>
      </c>
      <c r="IL134" s="192" t="s">
        <v>3420</v>
      </c>
      <c r="IM134" s="192">
        <v>0</v>
      </c>
      <c r="IN134" s="192" t="s">
        <v>2484</v>
      </c>
      <c r="IO134" s="192" t="s">
        <v>25</v>
      </c>
      <c r="IP134" s="192">
        <v>2</v>
      </c>
      <c r="IQ134" s="192" t="s">
        <v>17</v>
      </c>
      <c r="IR134" s="192" t="s">
        <v>17</v>
      </c>
      <c r="IS134" s="193">
        <v>44494</v>
      </c>
    </row>
    <row r="135" spans="1:253" s="187" customFormat="1" ht="13" customHeight="1" x14ac:dyDescent="0.25">
      <c r="A135" s="187" t="s">
        <v>378</v>
      </c>
      <c r="B135" s="187" t="s">
        <v>8521</v>
      </c>
      <c r="C135" s="187" t="s">
        <v>379</v>
      </c>
      <c r="D135" s="187" t="s">
        <v>357</v>
      </c>
      <c r="E135" s="187" t="s">
        <v>8204</v>
      </c>
      <c r="F135" s="187" t="s">
        <v>6808</v>
      </c>
      <c r="G135" s="180">
        <v>63878000</v>
      </c>
      <c r="H135" s="181" t="s">
        <v>6773</v>
      </c>
      <c r="I135" s="181" t="s">
        <v>22</v>
      </c>
      <c r="J135" s="181">
        <v>3</v>
      </c>
      <c r="K135" s="181" t="s">
        <v>6774</v>
      </c>
      <c r="L135" s="181" t="s">
        <v>1188</v>
      </c>
      <c r="M135" s="182">
        <v>44683</v>
      </c>
      <c r="N135" s="196" t="s">
        <v>6811</v>
      </c>
      <c r="O135" s="183">
        <v>12012</v>
      </c>
      <c r="P135" s="183" t="s">
        <v>6773</v>
      </c>
      <c r="Q135" s="183" t="s">
        <v>25</v>
      </c>
      <c r="R135" s="183">
        <v>2</v>
      </c>
      <c r="S135" s="183" t="s">
        <v>6810</v>
      </c>
      <c r="T135" s="183" t="s">
        <v>6809</v>
      </c>
      <c r="U135" s="184">
        <v>44683</v>
      </c>
      <c r="V135" s="196" t="s">
        <v>6814</v>
      </c>
      <c r="W135" s="181">
        <v>343000</v>
      </c>
      <c r="X135" s="181" t="s">
        <v>6812</v>
      </c>
      <c r="Y135" s="181" t="s">
        <v>25</v>
      </c>
      <c r="Z135" s="181">
        <v>2</v>
      </c>
      <c r="AA135" s="181" t="s">
        <v>6813</v>
      </c>
      <c r="AB135" s="181" t="s">
        <v>6793</v>
      </c>
      <c r="AC135" s="182">
        <v>44683</v>
      </c>
      <c r="AD135" s="196" t="s">
        <v>6816</v>
      </c>
      <c r="AE135" s="189">
        <v>91000</v>
      </c>
      <c r="AF135" s="189" t="s">
        <v>6780</v>
      </c>
      <c r="AG135" s="189" t="s">
        <v>25</v>
      </c>
      <c r="AH135" s="189">
        <v>2</v>
      </c>
      <c r="AI135" s="189" t="s">
        <v>6815</v>
      </c>
      <c r="AJ135" s="189" t="s">
        <v>6781</v>
      </c>
      <c r="AK135" s="190">
        <v>44683</v>
      </c>
      <c r="AL135" s="196" t="s">
        <v>6818</v>
      </c>
      <c r="AM135" s="181">
        <v>91000</v>
      </c>
      <c r="AN135" s="181" t="s">
        <v>6780</v>
      </c>
      <c r="AO135" s="181" t="s">
        <v>25</v>
      </c>
      <c r="AP135" s="181">
        <v>2</v>
      </c>
      <c r="AQ135" s="181" t="s">
        <v>6817</v>
      </c>
      <c r="AR135" s="181" t="s">
        <v>6781</v>
      </c>
      <c r="AS135" s="182">
        <v>44683</v>
      </c>
      <c r="AT135" s="197" t="s">
        <v>1199</v>
      </c>
      <c r="AU135" s="189">
        <v>0</v>
      </c>
      <c r="AV135" s="189" t="s">
        <v>17</v>
      </c>
      <c r="AW135" s="189" t="s">
        <v>17</v>
      </c>
      <c r="AX135" s="189" t="s">
        <v>17</v>
      </c>
      <c r="AY135" s="189" t="s">
        <v>1198</v>
      </c>
      <c r="AZ135" s="189" t="s">
        <v>17</v>
      </c>
      <c r="BA135" s="190">
        <v>43676</v>
      </c>
      <c r="BB135" s="196" t="s">
        <v>385</v>
      </c>
      <c r="BC135" s="181" t="s">
        <v>17</v>
      </c>
      <c r="BD135" s="181">
        <v>0</v>
      </c>
      <c r="BE135" s="181" t="s">
        <v>25</v>
      </c>
      <c r="BF135" s="181">
        <v>2</v>
      </c>
      <c r="BG135" s="181" t="s">
        <v>18</v>
      </c>
      <c r="BH135" s="181">
        <v>0</v>
      </c>
      <c r="BI135" s="182">
        <v>43509</v>
      </c>
      <c r="BJ135" s="197" t="s">
        <v>2110</v>
      </c>
      <c r="BK135" s="201" t="s">
        <v>17</v>
      </c>
      <c r="BL135" s="197" t="s">
        <v>2046</v>
      </c>
      <c r="BM135" s="197" t="s">
        <v>17</v>
      </c>
      <c r="BN135" s="197" t="s">
        <v>17</v>
      </c>
      <c r="BO135" s="197" t="s">
        <v>17</v>
      </c>
      <c r="BP135" s="189" t="s">
        <v>17</v>
      </c>
      <c r="BQ135" s="198">
        <v>44224</v>
      </c>
      <c r="BR135" s="196" t="s">
        <v>380</v>
      </c>
      <c r="BS135" s="199" t="s">
        <v>17</v>
      </c>
      <c r="BT135" s="199">
        <v>0</v>
      </c>
      <c r="BU135" s="199" t="s">
        <v>25</v>
      </c>
      <c r="BV135" s="199">
        <v>2</v>
      </c>
      <c r="BW135" s="199" t="s">
        <v>18</v>
      </c>
      <c r="BX135" s="199">
        <v>0</v>
      </c>
      <c r="BY135" s="182">
        <v>43509</v>
      </c>
      <c r="BZ135" s="197" t="s">
        <v>381</v>
      </c>
      <c r="CA135" s="197" t="s">
        <v>17</v>
      </c>
      <c r="CB135" s="197">
        <v>0</v>
      </c>
      <c r="CC135" s="197" t="s">
        <v>17</v>
      </c>
      <c r="CD135" s="197" t="s">
        <v>17</v>
      </c>
      <c r="CE135" s="197" t="s">
        <v>18</v>
      </c>
      <c r="CF135" s="197">
        <v>0</v>
      </c>
      <c r="CG135" s="198">
        <v>43509</v>
      </c>
      <c r="CH135" s="196" t="s">
        <v>9247</v>
      </c>
      <c r="CI135" s="197" t="e">
        <v>#N/A</v>
      </c>
      <c r="CJ135" s="197" t="e">
        <v>#N/A</v>
      </c>
      <c r="CK135" s="197" t="e">
        <v>#N/A</v>
      </c>
      <c r="CL135" s="197" t="e">
        <v>#N/A</v>
      </c>
      <c r="CM135" s="197" t="e">
        <v>#N/A</v>
      </c>
      <c r="CN135" s="197" t="e">
        <v>#N/A</v>
      </c>
      <c r="CO135" s="200" t="e">
        <v>#N/A</v>
      </c>
      <c r="CP135" s="197" t="s">
        <v>384</v>
      </c>
      <c r="CQ135" s="199" t="s">
        <v>17</v>
      </c>
      <c r="CR135" s="199">
        <v>0</v>
      </c>
      <c r="CS135" s="199" t="s">
        <v>25</v>
      </c>
      <c r="CT135" s="199">
        <v>2</v>
      </c>
      <c r="CU135" s="199" t="s">
        <v>18</v>
      </c>
      <c r="CV135" s="199">
        <v>0</v>
      </c>
      <c r="CW135" s="182">
        <v>43509</v>
      </c>
      <c r="CX135" s="197" t="s">
        <v>6821</v>
      </c>
      <c r="CY135" s="189">
        <v>91000</v>
      </c>
      <c r="CZ135" s="189" t="s">
        <v>6825</v>
      </c>
      <c r="DA135" s="189" t="s">
        <v>25</v>
      </c>
      <c r="DB135" s="189">
        <v>2</v>
      </c>
      <c r="DC135" s="189" t="s">
        <v>6823</v>
      </c>
      <c r="DD135" s="189" t="s">
        <v>6781</v>
      </c>
      <c r="DE135" s="195">
        <v>44683</v>
      </c>
      <c r="DF135" s="196" t="s">
        <v>6822</v>
      </c>
      <c r="DG135" s="181">
        <v>252000</v>
      </c>
      <c r="DH135" s="199" t="s">
        <v>6792</v>
      </c>
      <c r="DI135" s="199" t="s">
        <v>25</v>
      </c>
      <c r="DJ135" s="199">
        <v>2</v>
      </c>
      <c r="DK135" s="199" t="s">
        <v>6794</v>
      </c>
      <c r="DL135" s="199" t="s">
        <v>6793</v>
      </c>
      <c r="DM135" s="182">
        <v>44683</v>
      </c>
      <c r="DN135" s="197" t="s">
        <v>6824</v>
      </c>
      <c r="DO135" s="189">
        <v>0</v>
      </c>
      <c r="DP135" s="197" t="s">
        <v>17</v>
      </c>
      <c r="DQ135" s="197" t="s">
        <v>25</v>
      </c>
      <c r="DR135" s="197">
        <v>2</v>
      </c>
      <c r="DS135" s="197" t="s">
        <v>6823</v>
      </c>
      <c r="DT135" s="197">
        <v>0</v>
      </c>
      <c r="DU135" s="198">
        <v>44683</v>
      </c>
      <c r="DV135" s="196" t="s">
        <v>6826</v>
      </c>
      <c r="DW135" s="181">
        <v>91000</v>
      </c>
      <c r="DX135" s="199" t="s">
        <v>6825</v>
      </c>
      <c r="DY135" s="199" t="s">
        <v>25</v>
      </c>
      <c r="DZ135" s="199">
        <v>2</v>
      </c>
      <c r="EA135" s="199" t="s">
        <v>6823</v>
      </c>
      <c r="EB135" s="199" t="s">
        <v>6781</v>
      </c>
      <c r="EC135" s="182">
        <v>44683</v>
      </c>
      <c r="ED135" s="197" t="s">
        <v>6827</v>
      </c>
      <c r="EE135" s="189">
        <v>0</v>
      </c>
      <c r="EF135" s="197" t="s">
        <v>17</v>
      </c>
      <c r="EG135" s="197" t="s">
        <v>25</v>
      </c>
      <c r="EH135" s="197">
        <v>2</v>
      </c>
      <c r="EI135" s="197" t="s">
        <v>6823</v>
      </c>
      <c r="EJ135" s="197">
        <v>0</v>
      </c>
      <c r="EK135" s="198">
        <v>44683</v>
      </c>
      <c r="EL135" s="196" t="s">
        <v>6828</v>
      </c>
      <c r="EM135" s="181">
        <v>0</v>
      </c>
      <c r="EN135" s="199" t="s">
        <v>17</v>
      </c>
      <c r="EO135" s="199" t="s">
        <v>25</v>
      </c>
      <c r="EP135" s="199">
        <v>2</v>
      </c>
      <c r="EQ135" s="199" t="s">
        <v>6823</v>
      </c>
      <c r="ER135" s="199">
        <v>0</v>
      </c>
      <c r="ES135" s="182">
        <v>44683</v>
      </c>
      <c r="ET135" s="197" t="s">
        <v>6819</v>
      </c>
      <c r="EU135" s="197">
        <v>19</v>
      </c>
      <c r="EV135" s="197" t="s">
        <v>6786</v>
      </c>
      <c r="EW135" s="197" t="s">
        <v>25</v>
      </c>
      <c r="EX135" s="197">
        <v>2</v>
      </c>
      <c r="EY135" s="197" t="s">
        <v>6802</v>
      </c>
      <c r="EZ135" s="197" t="s">
        <v>1773</v>
      </c>
      <c r="FA135" s="198">
        <v>44683</v>
      </c>
      <c r="FB135" s="196" t="s">
        <v>383</v>
      </c>
      <c r="FC135" s="199">
        <v>1</v>
      </c>
      <c r="FD135" s="199" t="s">
        <v>360</v>
      </c>
      <c r="FE135" s="199" t="s">
        <v>25</v>
      </c>
      <c r="FF135" s="199">
        <v>2</v>
      </c>
      <c r="FG135" s="199" t="s">
        <v>382</v>
      </c>
      <c r="FH135" s="199" t="s">
        <v>361</v>
      </c>
      <c r="FI135" s="182">
        <v>43509</v>
      </c>
      <c r="FJ135" s="196" t="s">
        <v>386</v>
      </c>
      <c r="FK135" s="197" t="s">
        <v>17</v>
      </c>
      <c r="FL135" s="197">
        <v>0</v>
      </c>
      <c r="FM135" s="197" t="s">
        <v>25</v>
      </c>
      <c r="FN135" s="197">
        <v>2</v>
      </c>
      <c r="FO135" s="197" t="s">
        <v>18</v>
      </c>
      <c r="FP135" s="189">
        <v>0</v>
      </c>
      <c r="FQ135" s="190">
        <v>43509</v>
      </c>
      <c r="FR135" s="196" t="s">
        <v>387</v>
      </c>
      <c r="FS135" s="199" t="s">
        <v>17</v>
      </c>
      <c r="FT135" s="199">
        <v>0</v>
      </c>
      <c r="FU135" s="199" t="s">
        <v>25</v>
      </c>
      <c r="FV135" s="199">
        <v>2</v>
      </c>
      <c r="FW135" s="199" t="s">
        <v>18</v>
      </c>
      <c r="FX135" s="199">
        <v>0</v>
      </c>
      <c r="FY135" s="182">
        <v>43509</v>
      </c>
      <c r="FZ135" s="197" t="s">
        <v>3426</v>
      </c>
      <c r="GA135" s="197">
        <v>1</v>
      </c>
      <c r="GB135" s="197" t="s">
        <v>2484</v>
      </c>
      <c r="GC135" s="197" t="s">
        <v>25</v>
      </c>
      <c r="GD135" s="197">
        <v>2</v>
      </c>
      <c r="GE135" s="197" t="s">
        <v>17</v>
      </c>
      <c r="GF135" s="197" t="s">
        <v>17</v>
      </c>
      <c r="GG135" s="198">
        <v>44494</v>
      </c>
      <c r="GH135" s="196" t="s">
        <v>3432</v>
      </c>
      <c r="GI135" s="199">
        <v>0</v>
      </c>
      <c r="GJ135" s="199" t="s">
        <v>2484</v>
      </c>
      <c r="GK135" s="199" t="s">
        <v>25</v>
      </c>
      <c r="GL135" s="199">
        <v>2</v>
      </c>
      <c r="GM135" s="199" t="s">
        <v>17</v>
      </c>
      <c r="GN135" s="199" t="s">
        <v>17</v>
      </c>
      <c r="GO135" s="182">
        <v>44494</v>
      </c>
      <c r="GP135" s="197" t="s">
        <v>3427</v>
      </c>
      <c r="GQ135" s="197">
        <v>1</v>
      </c>
      <c r="GR135" s="197" t="s">
        <v>2484</v>
      </c>
      <c r="GS135" s="197" t="s">
        <v>25</v>
      </c>
      <c r="GT135" s="197">
        <v>2</v>
      </c>
      <c r="GU135" s="197" t="s">
        <v>17</v>
      </c>
      <c r="GV135" s="197" t="s">
        <v>17</v>
      </c>
      <c r="GW135" s="198">
        <v>44494</v>
      </c>
      <c r="GX135" s="196" t="s">
        <v>3433</v>
      </c>
      <c r="GY135" s="199">
        <v>0</v>
      </c>
      <c r="GZ135" s="199" t="s">
        <v>2484</v>
      </c>
      <c r="HA135" s="199" t="s">
        <v>25</v>
      </c>
      <c r="HB135" s="199">
        <v>2</v>
      </c>
      <c r="HC135" s="199" t="s">
        <v>17</v>
      </c>
      <c r="HD135" s="199" t="s">
        <v>17</v>
      </c>
      <c r="HE135" s="182">
        <v>44494</v>
      </c>
      <c r="HF135" s="197" t="s">
        <v>3425</v>
      </c>
      <c r="HG135" s="197">
        <v>0</v>
      </c>
      <c r="HH135" s="197" t="s">
        <v>2484</v>
      </c>
      <c r="HI135" s="197" t="s">
        <v>25</v>
      </c>
      <c r="HJ135" s="197">
        <v>2</v>
      </c>
      <c r="HK135" s="197" t="s">
        <v>17</v>
      </c>
      <c r="HL135" s="197" t="s">
        <v>17</v>
      </c>
      <c r="HM135" s="198">
        <v>44494</v>
      </c>
      <c r="HN135" s="196" t="s">
        <v>3431</v>
      </c>
      <c r="HO135" s="199">
        <v>2</v>
      </c>
      <c r="HP135" s="199" t="s">
        <v>2484</v>
      </c>
      <c r="HQ135" s="199" t="s">
        <v>25</v>
      </c>
      <c r="HR135" s="199">
        <v>2</v>
      </c>
      <c r="HS135" s="199" t="s">
        <v>17</v>
      </c>
      <c r="HT135" s="199" t="s">
        <v>17</v>
      </c>
      <c r="HU135" s="182">
        <v>44494</v>
      </c>
      <c r="HV135" s="197" t="s">
        <v>3428</v>
      </c>
      <c r="HW135" s="197">
        <v>0</v>
      </c>
      <c r="HX135" s="197" t="s">
        <v>2484</v>
      </c>
      <c r="HY135" s="197" t="s">
        <v>25</v>
      </c>
      <c r="HZ135" s="197">
        <v>2</v>
      </c>
      <c r="IA135" s="197" t="s">
        <v>17</v>
      </c>
      <c r="IB135" s="197" t="s">
        <v>17</v>
      </c>
      <c r="IC135" s="198">
        <v>44494</v>
      </c>
      <c r="ID135" s="196" t="s">
        <v>3430</v>
      </c>
      <c r="IE135" s="199">
        <v>3</v>
      </c>
      <c r="IF135" s="199" t="s">
        <v>2484</v>
      </c>
      <c r="IG135" s="199" t="s">
        <v>25</v>
      </c>
      <c r="IH135" s="199">
        <v>2</v>
      </c>
      <c r="II135" s="199" t="s">
        <v>17</v>
      </c>
      <c r="IJ135" s="199" t="s">
        <v>17</v>
      </c>
      <c r="IK135" s="182">
        <v>44494</v>
      </c>
      <c r="IL135" s="197" t="s">
        <v>3429</v>
      </c>
      <c r="IM135" s="197">
        <v>1</v>
      </c>
      <c r="IN135" s="197" t="s">
        <v>2484</v>
      </c>
      <c r="IO135" s="197" t="s">
        <v>25</v>
      </c>
      <c r="IP135" s="197">
        <v>2</v>
      </c>
      <c r="IQ135" s="197" t="s">
        <v>17</v>
      </c>
      <c r="IR135" s="197" t="s">
        <v>17</v>
      </c>
      <c r="IS135" s="198">
        <v>44494</v>
      </c>
    </row>
    <row r="136" spans="1:253" s="187" customFormat="1" ht="13" customHeight="1" x14ac:dyDescent="0.25">
      <c r="A136" s="187" t="s">
        <v>4650</v>
      </c>
      <c r="B136" s="187" t="s">
        <v>8902</v>
      </c>
      <c r="C136" s="187" t="s">
        <v>4651</v>
      </c>
      <c r="D136" s="187" t="s">
        <v>4652</v>
      </c>
      <c r="E136" s="187" t="s">
        <v>8211</v>
      </c>
      <c r="F136" s="187" t="s">
        <v>4655</v>
      </c>
      <c r="G136" s="180">
        <v>105000</v>
      </c>
      <c r="H136" s="181" t="s">
        <v>2820</v>
      </c>
      <c r="I136" s="181" t="s">
        <v>50</v>
      </c>
      <c r="J136" s="181">
        <v>1</v>
      </c>
      <c r="K136" s="181" t="s">
        <v>4654</v>
      </c>
      <c r="L136" s="181" t="s">
        <v>4653</v>
      </c>
      <c r="M136" s="182">
        <v>44580</v>
      </c>
      <c r="N136" s="191" t="s">
        <v>4658</v>
      </c>
      <c r="O136" s="183">
        <v>720</v>
      </c>
      <c r="P136" s="183" t="s">
        <v>2820</v>
      </c>
      <c r="Q136" s="183" t="s">
        <v>50</v>
      </c>
      <c r="R136" s="183">
        <v>1</v>
      </c>
      <c r="S136" s="183" t="s">
        <v>4657</v>
      </c>
      <c r="T136" s="183" t="s">
        <v>4656</v>
      </c>
      <c r="U136" s="184">
        <v>44580</v>
      </c>
      <c r="V136" s="191" t="s">
        <v>4660</v>
      </c>
      <c r="W136" s="181">
        <v>105000</v>
      </c>
      <c r="X136" s="181" t="s">
        <v>2820</v>
      </c>
      <c r="Y136" s="181" t="s">
        <v>50</v>
      </c>
      <c r="Z136" s="181">
        <v>1</v>
      </c>
      <c r="AA136" s="181" t="s">
        <v>4659</v>
      </c>
      <c r="AB136" s="181" t="s">
        <v>4653</v>
      </c>
      <c r="AC136" s="182">
        <v>44580</v>
      </c>
      <c r="AD136" s="191" t="s">
        <v>5958</v>
      </c>
      <c r="AE136" s="189">
        <v>85000</v>
      </c>
      <c r="AF136" s="189" t="s">
        <v>5955</v>
      </c>
      <c r="AG136" s="189" t="s">
        <v>50</v>
      </c>
      <c r="AH136" s="189">
        <v>1</v>
      </c>
      <c r="AI136" s="189" t="s">
        <v>5957</v>
      </c>
      <c r="AJ136" s="189" t="s">
        <v>5956</v>
      </c>
      <c r="AK136" s="190">
        <v>44648</v>
      </c>
      <c r="AL136" s="191" t="s">
        <v>5962</v>
      </c>
      <c r="AM136" s="181">
        <v>2000</v>
      </c>
      <c r="AN136" s="181" t="s">
        <v>5959</v>
      </c>
      <c r="AO136" s="181" t="s">
        <v>50</v>
      </c>
      <c r="AP136" s="181">
        <v>1</v>
      </c>
      <c r="AQ136" s="181" t="s">
        <v>5961</v>
      </c>
      <c r="AR136" s="181" t="s">
        <v>5960</v>
      </c>
      <c r="AS136" s="182">
        <v>44648</v>
      </c>
      <c r="AT136" s="192" t="s">
        <v>4662</v>
      </c>
      <c r="AU136" s="189" t="s">
        <v>17</v>
      </c>
      <c r="AV136" s="189" t="s">
        <v>17</v>
      </c>
      <c r="AW136" s="189" t="s">
        <v>17</v>
      </c>
      <c r="AX136" s="189" t="s">
        <v>17</v>
      </c>
      <c r="AY136" s="189" t="s">
        <v>17</v>
      </c>
      <c r="AZ136" s="189" t="s">
        <v>17</v>
      </c>
      <c r="BA136" s="190">
        <v>44580</v>
      </c>
      <c r="BB136" s="191" t="s">
        <v>4661</v>
      </c>
      <c r="BC136" s="181" t="s">
        <v>17</v>
      </c>
      <c r="BD136" s="181" t="s">
        <v>17</v>
      </c>
      <c r="BE136" s="181" t="s">
        <v>17</v>
      </c>
      <c r="BF136" s="181" t="s">
        <v>17</v>
      </c>
      <c r="BG136" s="181" t="s">
        <v>17</v>
      </c>
      <c r="BH136" s="181" t="s">
        <v>17</v>
      </c>
      <c r="BI136" s="182">
        <v>44580</v>
      </c>
      <c r="BJ136" s="192" t="s">
        <v>4666</v>
      </c>
      <c r="BK136" s="192">
        <v>3</v>
      </c>
      <c r="BL136" s="192" t="s">
        <v>4663</v>
      </c>
      <c r="BM136" s="192" t="s">
        <v>22</v>
      </c>
      <c r="BN136" s="192">
        <v>3</v>
      </c>
      <c r="BO136" s="192" t="s">
        <v>4665</v>
      </c>
      <c r="BP136" s="189" t="s">
        <v>4664</v>
      </c>
      <c r="BQ136" s="193">
        <v>44580</v>
      </c>
      <c r="BR136" s="191" t="s">
        <v>5402</v>
      </c>
      <c r="BS136" s="185">
        <v>2935</v>
      </c>
      <c r="BT136" s="185" t="s">
        <v>5399</v>
      </c>
      <c r="BU136" s="185" t="s">
        <v>50</v>
      </c>
      <c r="BV136" s="185">
        <v>1</v>
      </c>
      <c r="BW136" s="185" t="s">
        <v>5401</v>
      </c>
      <c r="BX136" s="185" t="s">
        <v>5400</v>
      </c>
      <c r="BY136" s="182">
        <v>44615</v>
      </c>
      <c r="BZ136" s="192" t="s">
        <v>4668</v>
      </c>
      <c r="CA136" s="192">
        <v>50</v>
      </c>
      <c r="CB136" s="192" t="s">
        <v>4663</v>
      </c>
      <c r="CC136" s="192" t="s">
        <v>22</v>
      </c>
      <c r="CD136" s="192">
        <v>3</v>
      </c>
      <c r="CE136" s="192" t="s">
        <v>4667</v>
      </c>
      <c r="CF136" s="192" t="s">
        <v>4664</v>
      </c>
      <c r="CG136" s="193">
        <v>44580</v>
      </c>
      <c r="CH136" s="191" t="s">
        <v>9248</v>
      </c>
      <c r="CI136" s="192" t="e">
        <v>#N/A</v>
      </c>
      <c r="CJ136" s="192" t="e">
        <v>#N/A</v>
      </c>
      <c r="CK136" s="192" t="e">
        <v>#N/A</v>
      </c>
      <c r="CL136" s="192" t="e">
        <v>#N/A</v>
      </c>
      <c r="CM136" s="192" t="e">
        <v>#N/A</v>
      </c>
      <c r="CN136" s="192" t="e">
        <v>#N/A</v>
      </c>
      <c r="CO136" s="194" t="e">
        <v>#N/A</v>
      </c>
      <c r="CP136" s="192" t="s">
        <v>4670</v>
      </c>
      <c r="CQ136" s="185" t="s">
        <v>17</v>
      </c>
      <c r="CR136" s="185" t="s">
        <v>17</v>
      </c>
      <c r="CS136" s="185" t="s">
        <v>17</v>
      </c>
      <c r="CT136" s="185" t="s">
        <v>17</v>
      </c>
      <c r="CU136" s="185" t="s">
        <v>17</v>
      </c>
      <c r="CV136" s="185" t="s">
        <v>17</v>
      </c>
      <c r="CW136" s="182">
        <v>44580</v>
      </c>
      <c r="CX136" s="192" t="s">
        <v>5966</v>
      </c>
      <c r="CY136" s="189">
        <v>2000</v>
      </c>
      <c r="CZ136" s="189" t="s">
        <v>5963</v>
      </c>
      <c r="DA136" s="189" t="s">
        <v>50</v>
      </c>
      <c r="DB136" s="189">
        <v>1</v>
      </c>
      <c r="DC136" s="189" t="s">
        <v>5969</v>
      </c>
      <c r="DD136" s="189" t="s">
        <v>5964</v>
      </c>
      <c r="DE136" s="195">
        <v>44648</v>
      </c>
      <c r="DF136" s="191" t="s">
        <v>5967</v>
      </c>
      <c r="DG136" s="181">
        <v>20000</v>
      </c>
      <c r="DH136" s="185" t="s">
        <v>5963</v>
      </c>
      <c r="DI136" s="185" t="s">
        <v>50</v>
      </c>
      <c r="DJ136" s="185">
        <v>1</v>
      </c>
      <c r="DK136" s="185" t="s">
        <v>5836</v>
      </c>
      <c r="DL136" s="185" t="s">
        <v>5964</v>
      </c>
      <c r="DM136" s="182">
        <v>44648</v>
      </c>
      <c r="DN136" s="192" t="s">
        <v>5968</v>
      </c>
      <c r="DO136" s="189">
        <v>82000</v>
      </c>
      <c r="DP136" s="192" t="s">
        <v>5963</v>
      </c>
      <c r="DQ136" s="192" t="s">
        <v>50</v>
      </c>
      <c r="DR136" s="192">
        <v>1</v>
      </c>
      <c r="DS136" s="192" t="s">
        <v>2506</v>
      </c>
      <c r="DT136" s="192" t="s">
        <v>5964</v>
      </c>
      <c r="DU136" s="193">
        <v>44648</v>
      </c>
      <c r="DV136" s="191" t="s">
        <v>5970</v>
      </c>
      <c r="DW136" s="181">
        <v>2000</v>
      </c>
      <c r="DX136" s="185" t="s">
        <v>5963</v>
      </c>
      <c r="DY136" s="185" t="s">
        <v>50</v>
      </c>
      <c r="DZ136" s="185">
        <v>1</v>
      </c>
      <c r="EA136" s="185" t="s">
        <v>5969</v>
      </c>
      <c r="EB136" s="185" t="s">
        <v>5964</v>
      </c>
      <c r="EC136" s="182">
        <v>44648</v>
      </c>
      <c r="ED136" s="192" t="s">
        <v>5971</v>
      </c>
      <c r="EE136" s="189">
        <v>0</v>
      </c>
      <c r="EF136" s="192" t="s">
        <v>5963</v>
      </c>
      <c r="EG136" s="192" t="s">
        <v>50</v>
      </c>
      <c r="EH136" s="192">
        <v>1</v>
      </c>
      <c r="EI136" s="192" t="s">
        <v>5868</v>
      </c>
      <c r="EJ136" s="192" t="s">
        <v>5964</v>
      </c>
      <c r="EK136" s="193">
        <v>44648</v>
      </c>
      <c r="EL136" s="191" t="s">
        <v>5972</v>
      </c>
      <c r="EM136" s="181">
        <v>0</v>
      </c>
      <c r="EN136" s="185" t="s">
        <v>5963</v>
      </c>
      <c r="EO136" s="185" t="s">
        <v>50</v>
      </c>
      <c r="EP136" s="185">
        <v>1</v>
      </c>
      <c r="EQ136" s="185" t="s">
        <v>5868</v>
      </c>
      <c r="ER136" s="185" t="s">
        <v>5964</v>
      </c>
      <c r="ES136" s="182">
        <v>44648</v>
      </c>
      <c r="ET136" s="192" t="s">
        <v>6767</v>
      </c>
      <c r="EU136" s="192">
        <v>4</v>
      </c>
      <c r="EV136" s="192" t="s">
        <v>6764</v>
      </c>
      <c r="EW136" s="192" t="s">
        <v>22</v>
      </c>
      <c r="EX136" s="192">
        <v>3</v>
      </c>
      <c r="EY136" s="192" t="s">
        <v>6766</v>
      </c>
      <c r="EZ136" s="192" t="s">
        <v>6765</v>
      </c>
      <c r="FA136" s="193">
        <v>44679</v>
      </c>
      <c r="FB136" s="191" t="s">
        <v>4672</v>
      </c>
      <c r="FC136" s="185">
        <v>1</v>
      </c>
      <c r="FD136" s="185" t="s">
        <v>17</v>
      </c>
      <c r="FE136" s="185" t="s">
        <v>25</v>
      </c>
      <c r="FF136" s="185">
        <v>2</v>
      </c>
      <c r="FG136" s="185" t="s">
        <v>4671</v>
      </c>
      <c r="FH136" s="185" t="s">
        <v>17</v>
      </c>
      <c r="FI136" s="182">
        <v>44580</v>
      </c>
      <c r="FJ136" s="191" t="s">
        <v>4673</v>
      </c>
      <c r="FK136" s="192" t="s">
        <v>17</v>
      </c>
      <c r="FL136" s="192" t="s">
        <v>17</v>
      </c>
      <c r="FM136" s="192" t="s">
        <v>17</v>
      </c>
      <c r="FN136" s="192" t="s">
        <v>17</v>
      </c>
      <c r="FO136" s="192" t="s">
        <v>17</v>
      </c>
      <c r="FP136" s="189" t="s">
        <v>17</v>
      </c>
      <c r="FQ136" s="190">
        <v>44580</v>
      </c>
      <c r="FR136" s="191" t="s">
        <v>4674</v>
      </c>
      <c r="FS136" s="185" t="s">
        <v>17</v>
      </c>
      <c r="FT136" s="185" t="s">
        <v>17</v>
      </c>
      <c r="FU136" s="185" t="s">
        <v>17</v>
      </c>
      <c r="FV136" s="185" t="s">
        <v>17</v>
      </c>
      <c r="FW136" s="185" t="s">
        <v>17</v>
      </c>
      <c r="FX136" s="185" t="s">
        <v>17</v>
      </c>
      <c r="FY136" s="182">
        <v>44580</v>
      </c>
      <c r="FZ136" s="192" t="s">
        <v>4676</v>
      </c>
      <c r="GA136" s="192">
        <v>1</v>
      </c>
      <c r="GB136" s="192" t="s">
        <v>2484</v>
      </c>
      <c r="GC136" s="192" t="s">
        <v>25</v>
      </c>
      <c r="GD136" s="192">
        <v>2</v>
      </c>
      <c r="GE136" s="192" t="s">
        <v>17</v>
      </c>
      <c r="GF136" s="192" t="s">
        <v>17</v>
      </c>
      <c r="GG136" s="193">
        <v>44580</v>
      </c>
      <c r="GH136" s="191" t="s">
        <v>4682</v>
      </c>
      <c r="GI136" s="185">
        <v>0</v>
      </c>
      <c r="GJ136" s="185" t="s">
        <v>2484</v>
      </c>
      <c r="GK136" s="185" t="s">
        <v>25</v>
      </c>
      <c r="GL136" s="185">
        <v>2</v>
      </c>
      <c r="GM136" s="185" t="s">
        <v>17</v>
      </c>
      <c r="GN136" s="185" t="s">
        <v>17</v>
      </c>
      <c r="GO136" s="182">
        <v>44580</v>
      </c>
      <c r="GP136" s="192" t="s">
        <v>4677</v>
      </c>
      <c r="GQ136" s="192">
        <v>0</v>
      </c>
      <c r="GR136" s="192" t="s">
        <v>2484</v>
      </c>
      <c r="GS136" s="192" t="s">
        <v>25</v>
      </c>
      <c r="GT136" s="192">
        <v>2</v>
      </c>
      <c r="GU136" s="192" t="s">
        <v>17</v>
      </c>
      <c r="GV136" s="192" t="s">
        <v>17</v>
      </c>
      <c r="GW136" s="193">
        <v>44580</v>
      </c>
      <c r="GX136" s="191" t="s">
        <v>4683</v>
      </c>
      <c r="GY136" s="185">
        <v>0</v>
      </c>
      <c r="GZ136" s="185" t="s">
        <v>2484</v>
      </c>
      <c r="HA136" s="185" t="s">
        <v>25</v>
      </c>
      <c r="HB136" s="185">
        <v>2</v>
      </c>
      <c r="HC136" s="185" t="s">
        <v>17</v>
      </c>
      <c r="HD136" s="185" t="s">
        <v>17</v>
      </c>
      <c r="HE136" s="182">
        <v>44580</v>
      </c>
      <c r="HF136" s="192" t="s">
        <v>4675</v>
      </c>
      <c r="HG136" s="192">
        <v>0</v>
      </c>
      <c r="HH136" s="192" t="s">
        <v>2484</v>
      </c>
      <c r="HI136" s="192" t="s">
        <v>25</v>
      </c>
      <c r="HJ136" s="192">
        <v>2</v>
      </c>
      <c r="HK136" s="192" t="s">
        <v>17</v>
      </c>
      <c r="HL136" s="192" t="s">
        <v>17</v>
      </c>
      <c r="HM136" s="193">
        <v>44580</v>
      </c>
      <c r="HN136" s="191" t="s">
        <v>4681</v>
      </c>
      <c r="HO136" s="185">
        <v>2</v>
      </c>
      <c r="HP136" s="185" t="s">
        <v>2484</v>
      </c>
      <c r="HQ136" s="185" t="s">
        <v>25</v>
      </c>
      <c r="HR136" s="185">
        <v>2</v>
      </c>
      <c r="HS136" s="185" t="s">
        <v>17</v>
      </c>
      <c r="HT136" s="185" t="s">
        <v>17</v>
      </c>
      <c r="HU136" s="182">
        <v>44580</v>
      </c>
      <c r="HV136" s="192" t="s">
        <v>4678</v>
      </c>
      <c r="HW136" s="192">
        <v>0</v>
      </c>
      <c r="HX136" s="192" t="s">
        <v>2484</v>
      </c>
      <c r="HY136" s="192" t="s">
        <v>25</v>
      </c>
      <c r="HZ136" s="192">
        <v>2</v>
      </c>
      <c r="IA136" s="192" t="s">
        <v>17</v>
      </c>
      <c r="IB136" s="192" t="s">
        <v>17</v>
      </c>
      <c r="IC136" s="193">
        <v>44580</v>
      </c>
      <c r="ID136" s="191" t="s">
        <v>4680</v>
      </c>
      <c r="IE136" s="185">
        <v>0</v>
      </c>
      <c r="IF136" s="185" t="s">
        <v>2484</v>
      </c>
      <c r="IG136" s="185" t="s">
        <v>25</v>
      </c>
      <c r="IH136" s="185">
        <v>2</v>
      </c>
      <c r="II136" s="185" t="s">
        <v>17</v>
      </c>
      <c r="IJ136" s="185" t="s">
        <v>17</v>
      </c>
      <c r="IK136" s="182">
        <v>44580</v>
      </c>
      <c r="IL136" s="192" t="s">
        <v>4679</v>
      </c>
      <c r="IM136" s="192">
        <v>3</v>
      </c>
      <c r="IN136" s="192" t="s">
        <v>2484</v>
      </c>
      <c r="IO136" s="192" t="s">
        <v>25</v>
      </c>
      <c r="IP136" s="192">
        <v>2</v>
      </c>
      <c r="IQ136" s="192" t="s">
        <v>17</v>
      </c>
      <c r="IR136" s="192" t="s">
        <v>17</v>
      </c>
      <c r="IS136" s="193">
        <v>44580</v>
      </c>
    </row>
    <row r="137" spans="1:253" s="187" customFormat="1" ht="13" customHeight="1" x14ac:dyDescent="0.25">
      <c r="A137" s="187" t="s">
        <v>840</v>
      </c>
      <c r="B137" s="187" t="s">
        <v>8521</v>
      </c>
      <c r="C137" s="187" t="s">
        <v>841</v>
      </c>
      <c r="D137" s="187" t="s">
        <v>842</v>
      </c>
      <c r="E137" s="187" t="s">
        <v>8212</v>
      </c>
      <c r="F137" s="187" t="s">
        <v>1809</v>
      </c>
      <c r="G137" s="180">
        <v>1455000</v>
      </c>
      <c r="H137" s="181" t="s">
        <v>1806</v>
      </c>
      <c r="I137" s="181" t="s">
        <v>25</v>
      </c>
      <c r="J137" s="181">
        <v>2</v>
      </c>
      <c r="K137" s="181" t="s">
        <v>1808</v>
      </c>
      <c r="L137" s="181" t="s">
        <v>1807</v>
      </c>
      <c r="M137" s="182">
        <v>44110</v>
      </c>
      <c r="N137" s="191" t="s">
        <v>850</v>
      </c>
      <c r="O137" s="183">
        <v>5130</v>
      </c>
      <c r="P137" s="183" t="s">
        <v>847</v>
      </c>
      <c r="Q137" s="183" t="s">
        <v>25</v>
      </c>
      <c r="R137" s="183">
        <v>2</v>
      </c>
      <c r="S137" s="183" t="s">
        <v>849</v>
      </c>
      <c r="T137" s="183" t="s">
        <v>848</v>
      </c>
      <c r="U137" s="184">
        <v>43524</v>
      </c>
      <c r="V137" s="191" t="s">
        <v>5120</v>
      </c>
      <c r="W137" s="181">
        <v>1407000</v>
      </c>
      <c r="X137" s="181" t="s">
        <v>5117</v>
      </c>
      <c r="Y137" s="181" t="s">
        <v>25</v>
      </c>
      <c r="Z137" s="181">
        <v>2</v>
      </c>
      <c r="AA137" s="181" t="s">
        <v>5119</v>
      </c>
      <c r="AB137" s="181" t="s">
        <v>5118</v>
      </c>
      <c r="AC137" s="182">
        <v>44609</v>
      </c>
      <c r="AD137" s="191" t="s">
        <v>5124</v>
      </c>
      <c r="AE137" s="189">
        <v>39000</v>
      </c>
      <c r="AF137" s="189" t="s">
        <v>5121</v>
      </c>
      <c r="AG137" s="189" t="s">
        <v>25</v>
      </c>
      <c r="AH137" s="189">
        <v>2</v>
      </c>
      <c r="AI137" s="189" t="s">
        <v>5123</v>
      </c>
      <c r="AJ137" s="189" t="s">
        <v>5122</v>
      </c>
      <c r="AK137" s="190">
        <v>44609</v>
      </c>
      <c r="AL137" s="191" t="s">
        <v>5384</v>
      </c>
      <c r="AM137" s="181">
        <v>34000</v>
      </c>
      <c r="AN137" s="181" t="s">
        <v>5379</v>
      </c>
      <c r="AO137" s="181" t="s">
        <v>25</v>
      </c>
      <c r="AP137" s="181">
        <v>2</v>
      </c>
      <c r="AQ137" s="181" t="s">
        <v>5383</v>
      </c>
      <c r="AR137" s="181" t="s">
        <v>5191</v>
      </c>
      <c r="AS137" s="182">
        <v>44615</v>
      </c>
      <c r="AT137" s="192" t="s">
        <v>1349</v>
      </c>
      <c r="AU137" s="189" t="s">
        <v>17</v>
      </c>
      <c r="AV137" s="189" t="s">
        <v>17</v>
      </c>
      <c r="AW137" s="189" t="s">
        <v>25</v>
      </c>
      <c r="AX137" s="189">
        <v>2</v>
      </c>
      <c r="AY137" s="189" t="s">
        <v>1348</v>
      </c>
      <c r="AZ137" s="189" t="s">
        <v>17</v>
      </c>
      <c r="BA137" s="190">
        <v>43798</v>
      </c>
      <c r="BB137" s="191" t="s">
        <v>846</v>
      </c>
      <c r="BC137" s="181" t="s">
        <v>17</v>
      </c>
      <c r="BD137" s="181">
        <v>0</v>
      </c>
      <c r="BE137" s="181" t="s">
        <v>25</v>
      </c>
      <c r="BF137" s="181">
        <v>2</v>
      </c>
      <c r="BG137" s="181">
        <v>0</v>
      </c>
      <c r="BH137" s="181">
        <v>0</v>
      </c>
      <c r="BI137" s="182">
        <v>43524</v>
      </c>
      <c r="BJ137" s="192" t="s">
        <v>1911</v>
      </c>
      <c r="BK137" s="192">
        <v>60</v>
      </c>
      <c r="BL137" s="192" t="s">
        <v>1910</v>
      </c>
      <c r="BM137" s="192" t="s">
        <v>25</v>
      </c>
      <c r="BN137" s="192">
        <v>2</v>
      </c>
      <c r="BO137" s="192" t="s">
        <v>1908</v>
      </c>
      <c r="BP137" s="189" t="s">
        <v>1907</v>
      </c>
      <c r="BQ137" s="193">
        <v>44164</v>
      </c>
      <c r="BR137" s="191" t="s">
        <v>843</v>
      </c>
      <c r="BS137" s="185">
        <v>0</v>
      </c>
      <c r="BT137" s="185">
        <v>0</v>
      </c>
      <c r="BU137" s="185" t="s">
        <v>25</v>
      </c>
      <c r="BV137" s="185">
        <v>2</v>
      </c>
      <c r="BW137" s="185">
        <v>0</v>
      </c>
      <c r="BX137" s="185">
        <v>0</v>
      </c>
      <c r="BY137" s="182">
        <v>43524</v>
      </c>
      <c r="BZ137" s="192" t="s">
        <v>844</v>
      </c>
      <c r="CA137" s="192">
        <v>0</v>
      </c>
      <c r="CB137" s="192">
        <v>0</v>
      </c>
      <c r="CC137" s="192" t="s">
        <v>25</v>
      </c>
      <c r="CD137" s="192">
        <v>2</v>
      </c>
      <c r="CE137" s="192" t="s">
        <v>17</v>
      </c>
      <c r="CF137" s="192" t="s">
        <v>17</v>
      </c>
      <c r="CG137" s="193">
        <v>43524</v>
      </c>
      <c r="CH137" s="191" t="s">
        <v>9249</v>
      </c>
      <c r="CI137" s="192" t="e">
        <v>#N/A</v>
      </c>
      <c r="CJ137" s="192" t="e">
        <v>#N/A</v>
      </c>
      <c r="CK137" s="192" t="e">
        <v>#N/A</v>
      </c>
      <c r="CL137" s="192" t="e">
        <v>#N/A</v>
      </c>
      <c r="CM137" s="192" t="e">
        <v>#N/A</v>
      </c>
      <c r="CN137" s="192" t="e">
        <v>#N/A</v>
      </c>
      <c r="CO137" s="194" t="e">
        <v>#N/A</v>
      </c>
      <c r="CP137" s="192" t="s">
        <v>845</v>
      </c>
      <c r="CQ137" s="185">
        <v>0</v>
      </c>
      <c r="CR137" s="185">
        <v>0</v>
      </c>
      <c r="CS137" s="185" t="s">
        <v>25</v>
      </c>
      <c r="CT137" s="185">
        <v>2</v>
      </c>
      <c r="CU137" s="185">
        <v>0</v>
      </c>
      <c r="CV137" s="185">
        <v>0</v>
      </c>
      <c r="CW137" s="182">
        <v>43524</v>
      </c>
      <c r="CX137" s="192" t="s">
        <v>5126</v>
      </c>
      <c r="CY137" s="189">
        <v>35000</v>
      </c>
      <c r="CZ137" s="189" t="s">
        <v>5060</v>
      </c>
      <c r="DA137" s="189" t="s">
        <v>25</v>
      </c>
      <c r="DB137" s="189">
        <v>2</v>
      </c>
      <c r="DC137" s="189" t="s">
        <v>5086</v>
      </c>
      <c r="DD137" s="189" t="s">
        <v>5061</v>
      </c>
      <c r="DE137" s="195">
        <v>44609</v>
      </c>
      <c r="DF137" s="191" t="s">
        <v>5127</v>
      </c>
      <c r="DG137" s="181">
        <v>1368000</v>
      </c>
      <c r="DH137" s="185" t="s">
        <v>5060</v>
      </c>
      <c r="DI137" s="185" t="s">
        <v>25</v>
      </c>
      <c r="DJ137" s="185">
        <v>2</v>
      </c>
      <c r="DK137" s="185" t="s">
        <v>5081</v>
      </c>
      <c r="DL137" s="185" t="s">
        <v>5061</v>
      </c>
      <c r="DM137" s="182">
        <v>44609</v>
      </c>
      <c r="DN137" s="192" t="s">
        <v>5128</v>
      </c>
      <c r="DO137" s="189">
        <v>3000</v>
      </c>
      <c r="DP137" s="192" t="s">
        <v>5060</v>
      </c>
      <c r="DQ137" s="192" t="s">
        <v>25</v>
      </c>
      <c r="DR137" s="192">
        <v>2</v>
      </c>
      <c r="DS137" s="192" t="s">
        <v>5084</v>
      </c>
      <c r="DT137" s="192" t="s">
        <v>5061</v>
      </c>
      <c r="DU137" s="193">
        <v>44609</v>
      </c>
      <c r="DV137" s="191" t="s">
        <v>5129</v>
      </c>
      <c r="DW137" s="181">
        <v>35000</v>
      </c>
      <c r="DX137" s="185" t="s">
        <v>5060</v>
      </c>
      <c r="DY137" s="185" t="s">
        <v>25</v>
      </c>
      <c r="DZ137" s="185">
        <v>2</v>
      </c>
      <c r="EA137" s="185" t="s">
        <v>5086</v>
      </c>
      <c r="EB137" s="185" t="s">
        <v>5061</v>
      </c>
      <c r="EC137" s="182">
        <v>44609</v>
      </c>
      <c r="ED137" s="192" t="s">
        <v>5130</v>
      </c>
      <c r="EE137" s="189">
        <v>0</v>
      </c>
      <c r="EF137" s="192" t="s">
        <v>2046</v>
      </c>
      <c r="EG137" s="192" t="s">
        <v>22</v>
      </c>
      <c r="EH137" s="192">
        <v>3</v>
      </c>
      <c r="EI137" s="192" t="s">
        <v>5071</v>
      </c>
      <c r="EJ137" s="192" t="s">
        <v>17</v>
      </c>
      <c r="EK137" s="193">
        <v>44609</v>
      </c>
      <c r="EL137" s="191" t="s">
        <v>5131</v>
      </c>
      <c r="EM137" s="181">
        <v>0</v>
      </c>
      <c r="EN137" s="185" t="s">
        <v>17</v>
      </c>
      <c r="EO137" s="185" t="s">
        <v>22</v>
      </c>
      <c r="EP137" s="185">
        <v>3</v>
      </c>
      <c r="EQ137" s="185" t="s">
        <v>5071</v>
      </c>
      <c r="ER137" s="185" t="s">
        <v>17</v>
      </c>
      <c r="ES137" s="182">
        <v>44609</v>
      </c>
      <c r="ET137" s="192" t="s">
        <v>1909</v>
      </c>
      <c r="EU137" s="192">
        <v>60</v>
      </c>
      <c r="EV137" s="192" t="s">
        <v>1906</v>
      </c>
      <c r="EW137" s="192" t="s">
        <v>25</v>
      </c>
      <c r="EX137" s="192">
        <v>2</v>
      </c>
      <c r="EY137" s="192" t="s">
        <v>1908</v>
      </c>
      <c r="EZ137" s="192" t="s">
        <v>1907</v>
      </c>
      <c r="FA137" s="193">
        <v>44164</v>
      </c>
      <c r="FB137" s="191" t="s">
        <v>1347</v>
      </c>
      <c r="FC137" s="185">
        <v>2</v>
      </c>
      <c r="FD137" s="185" t="s">
        <v>17</v>
      </c>
      <c r="FE137" s="185" t="s">
        <v>25</v>
      </c>
      <c r="FF137" s="185">
        <v>2</v>
      </c>
      <c r="FG137" s="185" t="s">
        <v>1346</v>
      </c>
      <c r="FH137" s="185" t="s">
        <v>17</v>
      </c>
      <c r="FI137" s="182">
        <v>43798</v>
      </c>
      <c r="FJ137" s="191" t="s">
        <v>852</v>
      </c>
      <c r="FK137" s="192" t="s">
        <v>17</v>
      </c>
      <c r="FL137" s="192">
        <v>0</v>
      </c>
      <c r="FM137" s="192" t="s">
        <v>25</v>
      </c>
      <c r="FN137" s="192">
        <v>2</v>
      </c>
      <c r="FO137" s="192" t="s">
        <v>851</v>
      </c>
      <c r="FP137" s="189">
        <v>0</v>
      </c>
      <c r="FQ137" s="190">
        <v>43524</v>
      </c>
      <c r="FR137" s="191" t="s">
        <v>853</v>
      </c>
      <c r="FS137" s="185">
        <v>0</v>
      </c>
      <c r="FT137" s="185">
        <v>0</v>
      </c>
      <c r="FU137" s="185" t="s">
        <v>25</v>
      </c>
      <c r="FV137" s="185">
        <v>2</v>
      </c>
      <c r="FW137" s="185">
        <v>0</v>
      </c>
      <c r="FX137" s="185">
        <v>0</v>
      </c>
      <c r="FY137" s="182">
        <v>43524</v>
      </c>
      <c r="FZ137" s="192" t="s">
        <v>3467</v>
      </c>
      <c r="GA137" s="192">
        <v>0</v>
      </c>
      <c r="GB137" s="192" t="s">
        <v>2484</v>
      </c>
      <c r="GC137" s="192" t="s">
        <v>25</v>
      </c>
      <c r="GD137" s="192">
        <v>2</v>
      </c>
      <c r="GE137" s="192" t="s">
        <v>17</v>
      </c>
      <c r="GF137" s="192" t="s">
        <v>17</v>
      </c>
      <c r="GG137" s="193">
        <v>44495</v>
      </c>
      <c r="GH137" s="191" t="s">
        <v>3473</v>
      </c>
      <c r="GI137" s="185">
        <v>1</v>
      </c>
      <c r="GJ137" s="185" t="s">
        <v>2484</v>
      </c>
      <c r="GK137" s="185" t="s">
        <v>25</v>
      </c>
      <c r="GL137" s="185">
        <v>2</v>
      </c>
      <c r="GM137" s="185" t="s">
        <v>17</v>
      </c>
      <c r="GN137" s="185" t="s">
        <v>17</v>
      </c>
      <c r="GO137" s="182">
        <v>44495</v>
      </c>
      <c r="GP137" s="192" t="s">
        <v>3468</v>
      </c>
      <c r="GQ137" s="192">
        <v>0</v>
      </c>
      <c r="GR137" s="192" t="s">
        <v>2484</v>
      </c>
      <c r="GS137" s="192" t="s">
        <v>25</v>
      </c>
      <c r="GT137" s="192">
        <v>2</v>
      </c>
      <c r="GU137" s="192" t="s">
        <v>17</v>
      </c>
      <c r="GV137" s="192" t="s">
        <v>17</v>
      </c>
      <c r="GW137" s="193">
        <v>44495</v>
      </c>
      <c r="GX137" s="191" t="s">
        <v>3474</v>
      </c>
      <c r="GY137" s="185">
        <v>0</v>
      </c>
      <c r="GZ137" s="185" t="s">
        <v>2484</v>
      </c>
      <c r="HA137" s="185" t="s">
        <v>25</v>
      </c>
      <c r="HB137" s="185">
        <v>2</v>
      </c>
      <c r="HC137" s="185" t="s">
        <v>17</v>
      </c>
      <c r="HD137" s="185" t="s">
        <v>17</v>
      </c>
      <c r="HE137" s="182">
        <v>44495</v>
      </c>
      <c r="HF137" s="192" t="s">
        <v>3466</v>
      </c>
      <c r="HG137" s="192">
        <v>2</v>
      </c>
      <c r="HH137" s="192" t="s">
        <v>2484</v>
      </c>
      <c r="HI137" s="192" t="s">
        <v>25</v>
      </c>
      <c r="HJ137" s="192">
        <v>2</v>
      </c>
      <c r="HK137" s="192" t="s">
        <v>17</v>
      </c>
      <c r="HL137" s="192" t="s">
        <v>17</v>
      </c>
      <c r="HM137" s="193">
        <v>44495</v>
      </c>
      <c r="HN137" s="191" t="s">
        <v>3472</v>
      </c>
      <c r="HO137" s="185">
        <v>3</v>
      </c>
      <c r="HP137" s="185" t="s">
        <v>2484</v>
      </c>
      <c r="HQ137" s="185" t="s">
        <v>25</v>
      </c>
      <c r="HR137" s="185">
        <v>2</v>
      </c>
      <c r="HS137" s="185" t="s">
        <v>17</v>
      </c>
      <c r="HT137" s="185" t="s">
        <v>17</v>
      </c>
      <c r="HU137" s="182">
        <v>44495</v>
      </c>
      <c r="HV137" s="192" t="s">
        <v>3469</v>
      </c>
      <c r="HW137" s="192">
        <v>0</v>
      </c>
      <c r="HX137" s="192" t="s">
        <v>2484</v>
      </c>
      <c r="HY137" s="192" t="s">
        <v>25</v>
      </c>
      <c r="HZ137" s="192">
        <v>2</v>
      </c>
      <c r="IA137" s="192" t="s">
        <v>17</v>
      </c>
      <c r="IB137" s="192" t="s">
        <v>17</v>
      </c>
      <c r="IC137" s="193">
        <v>44495</v>
      </c>
      <c r="ID137" s="191" t="s">
        <v>3471</v>
      </c>
      <c r="IE137" s="185">
        <v>0</v>
      </c>
      <c r="IF137" s="185" t="s">
        <v>2484</v>
      </c>
      <c r="IG137" s="185" t="s">
        <v>25</v>
      </c>
      <c r="IH137" s="185">
        <v>2</v>
      </c>
      <c r="II137" s="185" t="s">
        <v>17</v>
      </c>
      <c r="IJ137" s="185" t="s">
        <v>17</v>
      </c>
      <c r="IK137" s="182">
        <v>44495</v>
      </c>
      <c r="IL137" s="192" t="s">
        <v>3470</v>
      </c>
      <c r="IM137" s="192">
        <v>1</v>
      </c>
      <c r="IN137" s="192" t="s">
        <v>2484</v>
      </c>
      <c r="IO137" s="192" t="s">
        <v>25</v>
      </c>
      <c r="IP137" s="192">
        <v>2</v>
      </c>
      <c r="IQ137" s="192" t="s">
        <v>17</v>
      </c>
      <c r="IR137" s="192" t="s">
        <v>17</v>
      </c>
      <c r="IS137" s="193">
        <v>44495</v>
      </c>
    </row>
    <row r="138" spans="1:253" s="187" customFormat="1" ht="13" customHeight="1" x14ac:dyDescent="0.25">
      <c r="A138" s="187" t="s">
        <v>686</v>
      </c>
      <c r="B138" s="187" t="s">
        <v>8521</v>
      </c>
      <c r="C138" s="187" t="s">
        <v>687</v>
      </c>
      <c r="D138" s="187" t="s">
        <v>688</v>
      </c>
      <c r="E138" s="187" t="s">
        <v>8213</v>
      </c>
      <c r="F138" s="187" t="s">
        <v>7377</v>
      </c>
      <c r="G138" s="180">
        <v>11819000</v>
      </c>
      <c r="H138" s="181" t="s">
        <v>2820</v>
      </c>
      <c r="I138" s="181" t="s">
        <v>50</v>
      </c>
      <c r="J138" s="181">
        <v>1</v>
      </c>
      <c r="K138" s="181" t="s">
        <v>7376</v>
      </c>
      <c r="L138" s="181" t="s">
        <v>7375</v>
      </c>
      <c r="M138" s="182">
        <v>44708</v>
      </c>
      <c r="N138" s="196" t="s">
        <v>7380</v>
      </c>
      <c r="O138" s="183">
        <v>163610</v>
      </c>
      <c r="P138" s="183" t="s">
        <v>2820</v>
      </c>
      <c r="Q138" s="183" t="s">
        <v>25</v>
      </c>
      <c r="R138" s="183">
        <v>2</v>
      </c>
      <c r="S138" s="183" t="s">
        <v>7379</v>
      </c>
      <c r="T138" s="183" t="s">
        <v>7378</v>
      </c>
      <c r="U138" s="184">
        <v>44708</v>
      </c>
      <c r="V138" s="196" t="s">
        <v>7381</v>
      </c>
      <c r="W138" s="181">
        <v>11819000</v>
      </c>
      <c r="X138" s="181" t="s">
        <v>2820</v>
      </c>
      <c r="Y138" s="181" t="s">
        <v>25</v>
      </c>
      <c r="Z138" s="181">
        <v>2</v>
      </c>
      <c r="AA138" s="181" t="s">
        <v>7376</v>
      </c>
      <c r="AB138" s="181" t="s">
        <v>7375</v>
      </c>
      <c r="AC138" s="182">
        <v>44708</v>
      </c>
      <c r="AD138" s="196" t="s">
        <v>1667</v>
      </c>
      <c r="AE138" s="189" t="s">
        <v>17</v>
      </c>
      <c r="AF138" s="189" t="s">
        <v>1664</v>
      </c>
      <c r="AG138" s="189" t="s">
        <v>17</v>
      </c>
      <c r="AH138" s="189" t="s">
        <v>17</v>
      </c>
      <c r="AI138" s="189" t="s">
        <v>1666</v>
      </c>
      <c r="AJ138" s="189" t="s">
        <v>1665</v>
      </c>
      <c r="AK138" s="190">
        <v>43992</v>
      </c>
      <c r="AL138" s="196" t="s">
        <v>1669</v>
      </c>
      <c r="AM138" s="181" t="s">
        <v>17</v>
      </c>
      <c r="AN138" s="181" t="s">
        <v>1664</v>
      </c>
      <c r="AO138" s="181" t="s">
        <v>17</v>
      </c>
      <c r="AP138" s="181" t="s">
        <v>17</v>
      </c>
      <c r="AQ138" s="181" t="s">
        <v>1668</v>
      </c>
      <c r="AR138" s="181" t="s">
        <v>1665</v>
      </c>
      <c r="AS138" s="182">
        <v>43992</v>
      </c>
      <c r="AT138" s="197" t="s">
        <v>695</v>
      </c>
      <c r="AU138" s="189" t="s">
        <v>17</v>
      </c>
      <c r="AV138" s="189">
        <v>0</v>
      </c>
      <c r="AW138" s="189" t="s">
        <v>25</v>
      </c>
      <c r="AX138" s="189">
        <v>2</v>
      </c>
      <c r="AY138" s="189">
        <v>0</v>
      </c>
      <c r="AZ138" s="189">
        <v>0</v>
      </c>
      <c r="BA138" s="190">
        <v>43511</v>
      </c>
      <c r="BB138" s="196" t="s">
        <v>694</v>
      </c>
      <c r="BC138" s="181" t="s">
        <v>17</v>
      </c>
      <c r="BD138" s="181">
        <v>0</v>
      </c>
      <c r="BE138" s="181" t="s">
        <v>25</v>
      </c>
      <c r="BF138" s="181">
        <v>2</v>
      </c>
      <c r="BG138" s="181">
        <v>0</v>
      </c>
      <c r="BH138" s="181">
        <v>0</v>
      </c>
      <c r="BI138" s="182">
        <v>43511</v>
      </c>
      <c r="BJ138" s="197" t="s">
        <v>7384</v>
      </c>
      <c r="BK138" s="197">
        <v>34</v>
      </c>
      <c r="BL138" s="197" t="s">
        <v>7382</v>
      </c>
      <c r="BM138" s="197" t="s">
        <v>22</v>
      </c>
      <c r="BN138" s="197">
        <v>3</v>
      </c>
      <c r="BO138" s="197" t="s">
        <v>7383</v>
      </c>
      <c r="BP138" s="189" t="s">
        <v>1690</v>
      </c>
      <c r="BQ138" s="198">
        <v>44708</v>
      </c>
      <c r="BR138" s="196" t="s">
        <v>689</v>
      </c>
      <c r="BS138" s="199">
        <v>0</v>
      </c>
      <c r="BT138" s="199">
        <v>0</v>
      </c>
      <c r="BU138" s="199" t="s">
        <v>25</v>
      </c>
      <c r="BV138" s="199">
        <v>2</v>
      </c>
      <c r="BW138" s="199">
        <v>0</v>
      </c>
      <c r="BX138" s="199">
        <v>0</v>
      </c>
      <c r="BY138" s="182">
        <v>43511</v>
      </c>
      <c r="BZ138" s="197" t="s">
        <v>690</v>
      </c>
      <c r="CA138" s="197">
        <v>0</v>
      </c>
      <c r="CB138" s="197" t="s">
        <v>17</v>
      </c>
      <c r="CC138" s="197" t="s">
        <v>25</v>
      </c>
      <c r="CD138" s="197">
        <v>2</v>
      </c>
      <c r="CE138" s="197" t="s">
        <v>17</v>
      </c>
      <c r="CF138" s="197" t="s">
        <v>17</v>
      </c>
      <c r="CG138" s="198">
        <v>43511</v>
      </c>
      <c r="CH138" s="196" t="s">
        <v>9250</v>
      </c>
      <c r="CI138" s="197" t="e">
        <v>#N/A</v>
      </c>
      <c r="CJ138" s="197" t="e">
        <v>#N/A</v>
      </c>
      <c r="CK138" s="197" t="e">
        <v>#N/A</v>
      </c>
      <c r="CL138" s="197" t="e">
        <v>#N/A</v>
      </c>
      <c r="CM138" s="197" t="e">
        <v>#N/A</v>
      </c>
      <c r="CN138" s="197" t="e">
        <v>#N/A</v>
      </c>
      <c r="CO138" s="200" t="e">
        <v>#N/A</v>
      </c>
      <c r="CP138" s="197" t="s">
        <v>691</v>
      </c>
      <c r="CQ138" s="199" t="s">
        <v>17</v>
      </c>
      <c r="CR138" s="199">
        <v>0</v>
      </c>
      <c r="CS138" s="199" t="s">
        <v>25</v>
      </c>
      <c r="CT138" s="199">
        <v>2</v>
      </c>
      <c r="CU138" s="199">
        <v>0</v>
      </c>
      <c r="CV138" s="199">
        <v>0</v>
      </c>
      <c r="CW138" s="182">
        <v>43511</v>
      </c>
      <c r="CX138" s="197" t="s">
        <v>703</v>
      </c>
      <c r="CY138" s="189" t="s">
        <v>17</v>
      </c>
      <c r="CZ138" s="189">
        <v>0</v>
      </c>
      <c r="DA138" s="189" t="s">
        <v>25</v>
      </c>
      <c r="DB138" s="189">
        <v>2</v>
      </c>
      <c r="DC138" s="189">
        <v>0</v>
      </c>
      <c r="DD138" s="189">
        <v>0</v>
      </c>
      <c r="DE138" s="195">
        <v>43511</v>
      </c>
      <c r="DF138" s="196" t="s">
        <v>697</v>
      </c>
      <c r="DG138" s="181" t="s">
        <v>17</v>
      </c>
      <c r="DH138" s="199">
        <v>0</v>
      </c>
      <c r="DI138" s="199" t="s">
        <v>25</v>
      </c>
      <c r="DJ138" s="199">
        <v>2</v>
      </c>
      <c r="DK138" s="199">
        <v>0</v>
      </c>
      <c r="DL138" s="199">
        <v>0</v>
      </c>
      <c r="DM138" s="182">
        <v>43511</v>
      </c>
      <c r="DN138" s="197" t="s">
        <v>707</v>
      </c>
      <c r="DO138" s="189" t="s">
        <v>17</v>
      </c>
      <c r="DP138" s="197">
        <v>0</v>
      </c>
      <c r="DQ138" s="197" t="s">
        <v>25</v>
      </c>
      <c r="DR138" s="197">
        <v>2</v>
      </c>
      <c r="DS138" s="197">
        <v>0</v>
      </c>
      <c r="DT138" s="197">
        <v>0</v>
      </c>
      <c r="DU138" s="198">
        <v>43511</v>
      </c>
      <c r="DV138" s="196" t="s">
        <v>699</v>
      </c>
      <c r="DW138" s="181" t="s">
        <v>17</v>
      </c>
      <c r="DX138" s="199">
        <v>0</v>
      </c>
      <c r="DY138" s="199" t="s">
        <v>25</v>
      </c>
      <c r="DZ138" s="199">
        <v>2</v>
      </c>
      <c r="EA138" s="199">
        <v>0</v>
      </c>
      <c r="EB138" s="199">
        <v>0</v>
      </c>
      <c r="EC138" s="182">
        <v>43511</v>
      </c>
      <c r="ED138" s="197" t="s">
        <v>705</v>
      </c>
      <c r="EE138" s="189" t="s">
        <v>17</v>
      </c>
      <c r="EF138" s="197">
        <v>0</v>
      </c>
      <c r="EG138" s="197" t="s">
        <v>25</v>
      </c>
      <c r="EH138" s="197">
        <v>2</v>
      </c>
      <c r="EI138" s="197">
        <v>0</v>
      </c>
      <c r="EJ138" s="197">
        <v>0</v>
      </c>
      <c r="EK138" s="198">
        <v>43511</v>
      </c>
      <c r="EL138" s="196" t="s">
        <v>693</v>
      </c>
      <c r="EM138" s="181" t="s">
        <v>17</v>
      </c>
      <c r="EN138" s="199">
        <v>0</v>
      </c>
      <c r="EO138" s="199" t="s">
        <v>25</v>
      </c>
      <c r="EP138" s="199">
        <v>2</v>
      </c>
      <c r="EQ138" s="199">
        <v>0</v>
      </c>
      <c r="ER138" s="199">
        <v>0</v>
      </c>
      <c r="ES138" s="182">
        <v>43511</v>
      </c>
      <c r="ET138" s="197" t="s">
        <v>7388</v>
      </c>
      <c r="EU138" s="197">
        <v>34</v>
      </c>
      <c r="EV138" s="197" t="s">
        <v>7385</v>
      </c>
      <c r="EW138" s="197" t="s">
        <v>22</v>
      </c>
      <c r="EX138" s="197">
        <v>3</v>
      </c>
      <c r="EY138" s="197" t="s">
        <v>7387</v>
      </c>
      <c r="EZ138" s="197" t="s">
        <v>7386</v>
      </c>
      <c r="FA138" s="198">
        <v>44708</v>
      </c>
      <c r="FB138" s="196" t="s">
        <v>7392</v>
      </c>
      <c r="FC138" s="199">
        <v>1</v>
      </c>
      <c r="FD138" s="199" t="s">
        <v>7389</v>
      </c>
      <c r="FE138" s="199" t="s">
        <v>25</v>
      </c>
      <c r="FF138" s="199">
        <v>2</v>
      </c>
      <c r="FG138" s="199" t="s">
        <v>7391</v>
      </c>
      <c r="FH138" s="199" t="s">
        <v>7390</v>
      </c>
      <c r="FI138" s="182">
        <v>44708</v>
      </c>
      <c r="FJ138" s="196" t="s">
        <v>700</v>
      </c>
      <c r="FK138" s="197" t="s">
        <v>17</v>
      </c>
      <c r="FL138" s="197">
        <v>0</v>
      </c>
      <c r="FM138" s="197" t="s">
        <v>25</v>
      </c>
      <c r="FN138" s="197">
        <v>2</v>
      </c>
      <c r="FO138" s="197">
        <v>0</v>
      </c>
      <c r="FP138" s="189">
        <v>0</v>
      </c>
      <c r="FQ138" s="190">
        <v>43511</v>
      </c>
      <c r="FR138" s="196" t="s">
        <v>701</v>
      </c>
      <c r="FS138" s="199" t="s">
        <v>17</v>
      </c>
      <c r="FT138" s="199">
        <v>0</v>
      </c>
      <c r="FU138" s="199" t="s">
        <v>25</v>
      </c>
      <c r="FV138" s="199">
        <v>2</v>
      </c>
      <c r="FW138" s="199">
        <v>0</v>
      </c>
      <c r="FX138" s="199">
        <v>0</v>
      </c>
      <c r="FY138" s="182">
        <v>43511</v>
      </c>
      <c r="FZ138" s="197" t="s">
        <v>3276</v>
      </c>
      <c r="GA138" s="197">
        <v>0</v>
      </c>
      <c r="GB138" s="197" t="s">
        <v>2484</v>
      </c>
      <c r="GC138" s="197" t="s">
        <v>25</v>
      </c>
      <c r="GD138" s="197">
        <v>2</v>
      </c>
      <c r="GE138" s="197" t="s">
        <v>17</v>
      </c>
      <c r="GF138" s="197" t="s">
        <v>17</v>
      </c>
      <c r="GG138" s="198">
        <v>44490</v>
      </c>
      <c r="GH138" s="196" t="s">
        <v>3282</v>
      </c>
      <c r="GI138" s="199">
        <v>0</v>
      </c>
      <c r="GJ138" s="199" t="s">
        <v>2484</v>
      </c>
      <c r="GK138" s="199" t="s">
        <v>25</v>
      </c>
      <c r="GL138" s="199">
        <v>2</v>
      </c>
      <c r="GM138" s="199" t="s">
        <v>17</v>
      </c>
      <c r="GN138" s="199" t="s">
        <v>17</v>
      </c>
      <c r="GO138" s="182">
        <v>44490</v>
      </c>
      <c r="GP138" s="197" t="s">
        <v>3277</v>
      </c>
      <c r="GQ138" s="197">
        <v>0</v>
      </c>
      <c r="GR138" s="197" t="s">
        <v>2484</v>
      </c>
      <c r="GS138" s="197" t="s">
        <v>25</v>
      </c>
      <c r="GT138" s="197">
        <v>2</v>
      </c>
      <c r="GU138" s="197" t="s">
        <v>17</v>
      </c>
      <c r="GV138" s="197" t="s">
        <v>17</v>
      </c>
      <c r="GW138" s="198">
        <v>44490</v>
      </c>
      <c r="GX138" s="196" t="s">
        <v>3283</v>
      </c>
      <c r="GY138" s="199">
        <v>0</v>
      </c>
      <c r="GZ138" s="199" t="s">
        <v>2484</v>
      </c>
      <c r="HA138" s="199" t="s">
        <v>25</v>
      </c>
      <c r="HB138" s="199">
        <v>2</v>
      </c>
      <c r="HC138" s="199" t="s">
        <v>17</v>
      </c>
      <c r="HD138" s="199" t="s">
        <v>17</v>
      </c>
      <c r="HE138" s="182">
        <v>44490</v>
      </c>
      <c r="HF138" s="197" t="s">
        <v>3275</v>
      </c>
      <c r="HG138" s="197">
        <v>0</v>
      </c>
      <c r="HH138" s="197" t="s">
        <v>2484</v>
      </c>
      <c r="HI138" s="197" t="s">
        <v>25</v>
      </c>
      <c r="HJ138" s="197">
        <v>2</v>
      </c>
      <c r="HK138" s="197" t="s">
        <v>17</v>
      </c>
      <c r="HL138" s="197" t="s">
        <v>17</v>
      </c>
      <c r="HM138" s="198">
        <v>44490</v>
      </c>
      <c r="HN138" s="196" t="s">
        <v>3281</v>
      </c>
      <c r="HO138" s="199">
        <v>0</v>
      </c>
      <c r="HP138" s="199" t="s">
        <v>2484</v>
      </c>
      <c r="HQ138" s="199" t="s">
        <v>25</v>
      </c>
      <c r="HR138" s="199">
        <v>2</v>
      </c>
      <c r="HS138" s="199" t="s">
        <v>17</v>
      </c>
      <c r="HT138" s="199" t="s">
        <v>17</v>
      </c>
      <c r="HU138" s="182">
        <v>44490</v>
      </c>
      <c r="HV138" s="197" t="s">
        <v>3278</v>
      </c>
      <c r="HW138" s="197">
        <v>0</v>
      </c>
      <c r="HX138" s="197" t="s">
        <v>2484</v>
      </c>
      <c r="HY138" s="197" t="s">
        <v>25</v>
      </c>
      <c r="HZ138" s="197">
        <v>2</v>
      </c>
      <c r="IA138" s="197" t="s">
        <v>17</v>
      </c>
      <c r="IB138" s="197" t="s">
        <v>17</v>
      </c>
      <c r="IC138" s="198">
        <v>44490</v>
      </c>
      <c r="ID138" s="196" t="s">
        <v>3280</v>
      </c>
      <c r="IE138" s="199">
        <v>1</v>
      </c>
      <c r="IF138" s="199" t="s">
        <v>2484</v>
      </c>
      <c r="IG138" s="199" t="s">
        <v>25</v>
      </c>
      <c r="IH138" s="199">
        <v>2</v>
      </c>
      <c r="II138" s="199" t="s">
        <v>17</v>
      </c>
      <c r="IJ138" s="199" t="s">
        <v>17</v>
      </c>
      <c r="IK138" s="182">
        <v>44490</v>
      </c>
      <c r="IL138" s="197" t="s">
        <v>3279</v>
      </c>
      <c r="IM138" s="197">
        <v>0</v>
      </c>
      <c r="IN138" s="197" t="s">
        <v>2484</v>
      </c>
      <c r="IO138" s="197" t="s">
        <v>25</v>
      </c>
      <c r="IP138" s="197">
        <v>2</v>
      </c>
      <c r="IQ138" s="197" t="s">
        <v>17</v>
      </c>
      <c r="IR138" s="197" t="s">
        <v>17</v>
      </c>
      <c r="IS138" s="198">
        <v>44490</v>
      </c>
    </row>
    <row r="139" spans="1:253" s="187" customFormat="1" ht="13" customHeight="1" x14ac:dyDescent="0.25">
      <c r="A139" s="187" t="s">
        <v>708</v>
      </c>
      <c r="B139" s="187" t="s">
        <v>8527</v>
      </c>
      <c r="C139" s="187" t="s">
        <v>709</v>
      </c>
      <c r="D139" s="187" t="s">
        <v>710</v>
      </c>
      <c r="E139" s="187" t="s">
        <v>8214</v>
      </c>
      <c r="F139" s="187" t="s">
        <v>2845</v>
      </c>
      <c r="G139" s="180">
        <v>84339000</v>
      </c>
      <c r="H139" s="181" t="s">
        <v>2820</v>
      </c>
      <c r="I139" s="181" t="s">
        <v>50</v>
      </c>
      <c r="J139" s="181">
        <v>1</v>
      </c>
      <c r="K139" s="181" t="s">
        <v>2841</v>
      </c>
      <c r="L139" s="181" t="s">
        <v>2840</v>
      </c>
      <c r="M139" s="182">
        <v>44454</v>
      </c>
      <c r="N139" s="191" t="s">
        <v>723</v>
      </c>
      <c r="O139" s="183">
        <v>378923</v>
      </c>
      <c r="P139" s="183" t="s">
        <v>720</v>
      </c>
      <c r="Q139" s="183" t="s">
        <v>25</v>
      </c>
      <c r="R139" s="183">
        <v>2</v>
      </c>
      <c r="S139" s="183" t="s">
        <v>722</v>
      </c>
      <c r="T139" s="183" t="s">
        <v>721</v>
      </c>
      <c r="U139" s="184">
        <v>43511</v>
      </c>
      <c r="V139" s="191" t="s">
        <v>4565</v>
      </c>
      <c r="W139" s="181">
        <v>50600000</v>
      </c>
      <c r="X139" s="181" t="s">
        <v>4562</v>
      </c>
      <c r="Y139" s="181" t="s">
        <v>25</v>
      </c>
      <c r="Z139" s="181">
        <v>2</v>
      </c>
      <c r="AA139" s="181" t="s">
        <v>4564</v>
      </c>
      <c r="AB139" s="181" t="s">
        <v>4563</v>
      </c>
      <c r="AC139" s="182">
        <v>44559</v>
      </c>
      <c r="AD139" s="191" t="s">
        <v>6516</v>
      </c>
      <c r="AE139" s="189">
        <v>12594000</v>
      </c>
      <c r="AF139" s="189" t="s">
        <v>6513</v>
      </c>
      <c r="AG139" s="189" t="s">
        <v>25</v>
      </c>
      <c r="AH139" s="189">
        <v>2</v>
      </c>
      <c r="AI139" s="189" t="s">
        <v>6515</v>
      </c>
      <c r="AJ139" s="189" t="s">
        <v>6514</v>
      </c>
      <c r="AK139" s="190">
        <v>44671</v>
      </c>
      <c r="AL139" s="191" t="s">
        <v>6520</v>
      </c>
      <c r="AM139" s="181">
        <v>4094000</v>
      </c>
      <c r="AN139" s="181" t="s">
        <v>6517</v>
      </c>
      <c r="AO139" s="181" t="s">
        <v>25</v>
      </c>
      <c r="AP139" s="181">
        <v>2</v>
      </c>
      <c r="AQ139" s="181" t="s">
        <v>6519</v>
      </c>
      <c r="AR139" s="181" t="s">
        <v>6518</v>
      </c>
      <c r="AS139" s="182">
        <v>44671</v>
      </c>
      <c r="AT139" s="192" t="s">
        <v>719</v>
      </c>
      <c r="AU139" s="189" t="s">
        <v>17</v>
      </c>
      <c r="AV139" s="189">
        <v>0</v>
      </c>
      <c r="AW139" s="189" t="s">
        <v>25</v>
      </c>
      <c r="AX139" s="189">
        <v>2</v>
      </c>
      <c r="AY139" s="189" t="s">
        <v>713</v>
      </c>
      <c r="AZ139" s="189">
        <v>0</v>
      </c>
      <c r="BA139" s="190">
        <v>43511</v>
      </c>
      <c r="BB139" s="191" t="s">
        <v>718</v>
      </c>
      <c r="BC139" s="181" t="s">
        <v>17</v>
      </c>
      <c r="BD139" s="181">
        <v>0</v>
      </c>
      <c r="BE139" s="181" t="s">
        <v>25</v>
      </c>
      <c r="BF139" s="181">
        <v>2</v>
      </c>
      <c r="BG139" s="181" t="s">
        <v>713</v>
      </c>
      <c r="BH139" s="181">
        <v>0</v>
      </c>
      <c r="BI139" s="182">
        <v>43511</v>
      </c>
      <c r="BJ139" s="192" t="s">
        <v>6524</v>
      </c>
      <c r="BK139" s="192">
        <v>87</v>
      </c>
      <c r="BL139" s="192" t="s">
        <v>6521</v>
      </c>
      <c r="BM139" s="192" t="s">
        <v>22</v>
      </c>
      <c r="BN139" s="192">
        <v>3</v>
      </c>
      <c r="BO139" s="192" t="s">
        <v>6523</v>
      </c>
      <c r="BP139" s="189" t="s">
        <v>6522</v>
      </c>
      <c r="BQ139" s="193">
        <v>44671</v>
      </c>
      <c r="BR139" s="191" t="s">
        <v>712</v>
      </c>
      <c r="BS139" s="185" t="s">
        <v>17</v>
      </c>
      <c r="BT139" s="185">
        <v>0</v>
      </c>
      <c r="BU139" s="185" t="s">
        <v>25</v>
      </c>
      <c r="BV139" s="185">
        <v>2</v>
      </c>
      <c r="BW139" s="185" t="s">
        <v>711</v>
      </c>
      <c r="BX139" s="185">
        <v>0</v>
      </c>
      <c r="BY139" s="182">
        <v>43511</v>
      </c>
      <c r="BZ139" s="192" t="s">
        <v>714</v>
      </c>
      <c r="CA139" s="192" t="s">
        <v>17</v>
      </c>
      <c r="CB139" s="192">
        <v>0</v>
      </c>
      <c r="CC139" s="192" t="s">
        <v>17</v>
      </c>
      <c r="CD139" s="192" t="s">
        <v>17</v>
      </c>
      <c r="CE139" s="192" t="s">
        <v>713</v>
      </c>
      <c r="CF139" s="192">
        <v>0</v>
      </c>
      <c r="CG139" s="193">
        <v>43511</v>
      </c>
      <c r="CH139" s="191" t="s">
        <v>9251</v>
      </c>
      <c r="CI139" s="192" t="e">
        <v>#N/A</v>
      </c>
      <c r="CJ139" s="192" t="e">
        <v>#N/A</v>
      </c>
      <c r="CK139" s="192" t="e">
        <v>#N/A</v>
      </c>
      <c r="CL139" s="192" t="e">
        <v>#N/A</v>
      </c>
      <c r="CM139" s="192" t="e">
        <v>#N/A</v>
      </c>
      <c r="CN139" s="192" t="e">
        <v>#N/A</v>
      </c>
      <c r="CO139" s="194" t="e">
        <v>#N/A</v>
      </c>
      <c r="CP139" s="192" t="s">
        <v>717</v>
      </c>
      <c r="CQ139" s="185" t="s">
        <v>17</v>
      </c>
      <c r="CR139" s="185">
        <v>0</v>
      </c>
      <c r="CS139" s="185" t="s">
        <v>25</v>
      </c>
      <c r="CT139" s="185">
        <v>2</v>
      </c>
      <c r="CU139" s="185" t="s">
        <v>713</v>
      </c>
      <c r="CV139" s="185">
        <v>0</v>
      </c>
      <c r="CW139" s="182">
        <v>43511</v>
      </c>
      <c r="CX139" s="192" t="s">
        <v>6529</v>
      </c>
      <c r="CY139" s="189">
        <v>2438000</v>
      </c>
      <c r="CZ139" s="189" t="s">
        <v>6526</v>
      </c>
      <c r="DA139" s="189" t="s">
        <v>25</v>
      </c>
      <c r="DB139" s="189">
        <v>2</v>
      </c>
      <c r="DC139" s="189" t="s">
        <v>6528</v>
      </c>
      <c r="DD139" s="189" t="s">
        <v>6527</v>
      </c>
      <c r="DE139" s="195">
        <v>44671</v>
      </c>
      <c r="DF139" s="191" t="s">
        <v>6530</v>
      </c>
      <c r="DG139" s="181">
        <v>46506000</v>
      </c>
      <c r="DH139" s="185" t="s">
        <v>6526</v>
      </c>
      <c r="DI139" s="185" t="s">
        <v>25</v>
      </c>
      <c r="DJ139" s="185">
        <v>2</v>
      </c>
      <c r="DK139" s="185" t="s">
        <v>6528</v>
      </c>
      <c r="DL139" s="185" t="s">
        <v>6527</v>
      </c>
      <c r="DM139" s="182">
        <v>44671</v>
      </c>
      <c r="DN139" s="192" t="s">
        <v>6531</v>
      </c>
      <c r="DO139" s="189">
        <v>1656000</v>
      </c>
      <c r="DP139" s="192" t="s">
        <v>6526</v>
      </c>
      <c r="DQ139" s="192" t="s">
        <v>25</v>
      </c>
      <c r="DR139" s="192">
        <v>2</v>
      </c>
      <c r="DS139" s="192" t="s">
        <v>6528</v>
      </c>
      <c r="DT139" s="192" t="s">
        <v>6527</v>
      </c>
      <c r="DU139" s="193">
        <v>44671</v>
      </c>
      <c r="DV139" s="191" t="s">
        <v>6532</v>
      </c>
      <c r="DW139" s="181">
        <v>1694000</v>
      </c>
      <c r="DX139" s="185" t="s">
        <v>6526</v>
      </c>
      <c r="DY139" s="185" t="s">
        <v>25</v>
      </c>
      <c r="DZ139" s="185">
        <v>2</v>
      </c>
      <c r="EA139" s="185" t="s">
        <v>6528</v>
      </c>
      <c r="EB139" s="185" t="s">
        <v>6527</v>
      </c>
      <c r="EC139" s="182">
        <v>44671</v>
      </c>
      <c r="ED139" s="192" t="s">
        <v>6533</v>
      </c>
      <c r="EE139" s="189">
        <v>744000</v>
      </c>
      <c r="EF139" s="192" t="s">
        <v>6526</v>
      </c>
      <c r="EG139" s="192" t="s">
        <v>25</v>
      </c>
      <c r="EH139" s="192">
        <v>2</v>
      </c>
      <c r="EI139" s="192" t="s">
        <v>6528</v>
      </c>
      <c r="EJ139" s="192" t="s">
        <v>6527</v>
      </c>
      <c r="EK139" s="193">
        <v>44671</v>
      </c>
      <c r="EL139" s="191" t="s">
        <v>6534</v>
      </c>
      <c r="EM139" s="181">
        <v>0</v>
      </c>
      <c r="EN139" s="185" t="s">
        <v>6526</v>
      </c>
      <c r="EO139" s="185" t="s">
        <v>25</v>
      </c>
      <c r="EP139" s="185">
        <v>2</v>
      </c>
      <c r="EQ139" s="185" t="s">
        <v>6528</v>
      </c>
      <c r="ER139" s="185" t="s">
        <v>6527</v>
      </c>
      <c r="ES139" s="182">
        <v>44671</v>
      </c>
      <c r="ET139" s="192" t="s">
        <v>6525</v>
      </c>
      <c r="EU139" s="192">
        <v>87</v>
      </c>
      <c r="EV139" s="192" t="s">
        <v>6521</v>
      </c>
      <c r="EW139" s="192" t="s">
        <v>22</v>
      </c>
      <c r="EX139" s="192">
        <v>3</v>
      </c>
      <c r="EY139" s="192" t="s">
        <v>6523</v>
      </c>
      <c r="EZ139" s="192" t="s">
        <v>6522</v>
      </c>
      <c r="FA139" s="193">
        <v>44671</v>
      </c>
      <c r="FB139" s="191" t="s">
        <v>716</v>
      </c>
      <c r="FC139" s="185">
        <v>4</v>
      </c>
      <c r="FD139" s="185">
        <v>0</v>
      </c>
      <c r="FE139" s="185" t="s">
        <v>25</v>
      </c>
      <c r="FF139" s="185">
        <v>2</v>
      </c>
      <c r="FG139" s="185" t="s">
        <v>715</v>
      </c>
      <c r="FH139" s="185">
        <v>0</v>
      </c>
      <c r="FI139" s="182">
        <v>43511</v>
      </c>
      <c r="FJ139" s="191" t="s">
        <v>724</v>
      </c>
      <c r="FK139" s="192" t="s">
        <v>17</v>
      </c>
      <c r="FL139" s="192">
        <v>0</v>
      </c>
      <c r="FM139" s="192" t="s">
        <v>25</v>
      </c>
      <c r="FN139" s="192">
        <v>2</v>
      </c>
      <c r="FO139" s="192" t="s">
        <v>713</v>
      </c>
      <c r="FP139" s="189">
        <v>0</v>
      </c>
      <c r="FQ139" s="190">
        <v>43511</v>
      </c>
      <c r="FR139" s="191" t="s">
        <v>725</v>
      </c>
      <c r="FS139" s="185" t="s">
        <v>17</v>
      </c>
      <c r="FT139" s="185">
        <v>0</v>
      </c>
      <c r="FU139" s="185" t="s">
        <v>25</v>
      </c>
      <c r="FV139" s="185">
        <v>2</v>
      </c>
      <c r="FW139" s="185" t="s">
        <v>713</v>
      </c>
      <c r="FX139" s="185">
        <v>0</v>
      </c>
      <c r="FY139" s="182">
        <v>43511</v>
      </c>
      <c r="FZ139" s="192" t="s">
        <v>3195</v>
      </c>
      <c r="GA139" s="192">
        <v>1</v>
      </c>
      <c r="GB139" s="192" t="s">
        <v>2484</v>
      </c>
      <c r="GC139" s="192" t="s">
        <v>25</v>
      </c>
      <c r="GD139" s="192">
        <v>2</v>
      </c>
      <c r="GE139" s="192" t="s">
        <v>17</v>
      </c>
      <c r="GF139" s="192" t="s">
        <v>17</v>
      </c>
      <c r="GG139" s="193">
        <v>44489</v>
      </c>
      <c r="GH139" s="191" t="s">
        <v>3201</v>
      </c>
      <c r="GI139" s="185">
        <v>1</v>
      </c>
      <c r="GJ139" s="185" t="s">
        <v>2484</v>
      </c>
      <c r="GK139" s="185" t="s">
        <v>25</v>
      </c>
      <c r="GL139" s="185">
        <v>2</v>
      </c>
      <c r="GM139" s="185" t="s">
        <v>17</v>
      </c>
      <c r="GN139" s="185" t="s">
        <v>17</v>
      </c>
      <c r="GO139" s="182">
        <v>44489</v>
      </c>
      <c r="GP139" s="192" t="s">
        <v>3196</v>
      </c>
      <c r="GQ139" s="192">
        <v>1</v>
      </c>
      <c r="GR139" s="192" t="s">
        <v>2484</v>
      </c>
      <c r="GS139" s="192" t="s">
        <v>25</v>
      </c>
      <c r="GT139" s="192">
        <v>2</v>
      </c>
      <c r="GU139" s="192" t="s">
        <v>17</v>
      </c>
      <c r="GV139" s="192" t="s">
        <v>17</v>
      </c>
      <c r="GW139" s="193">
        <v>44489</v>
      </c>
      <c r="GX139" s="191" t="s">
        <v>3202</v>
      </c>
      <c r="GY139" s="185">
        <v>0</v>
      </c>
      <c r="GZ139" s="185" t="s">
        <v>2484</v>
      </c>
      <c r="HA139" s="185" t="s">
        <v>25</v>
      </c>
      <c r="HB139" s="185">
        <v>2</v>
      </c>
      <c r="HC139" s="185" t="s">
        <v>17</v>
      </c>
      <c r="HD139" s="185" t="s">
        <v>17</v>
      </c>
      <c r="HE139" s="182">
        <v>44489</v>
      </c>
      <c r="HF139" s="192" t="s">
        <v>3194</v>
      </c>
      <c r="HG139" s="192">
        <v>2</v>
      </c>
      <c r="HH139" s="192" t="s">
        <v>2484</v>
      </c>
      <c r="HI139" s="192" t="s">
        <v>25</v>
      </c>
      <c r="HJ139" s="192">
        <v>2</v>
      </c>
      <c r="HK139" s="192" t="s">
        <v>17</v>
      </c>
      <c r="HL139" s="192" t="s">
        <v>17</v>
      </c>
      <c r="HM139" s="193">
        <v>44489</v>
      </c>
      <c r="HN139" s="191" t="s">
        <v>3200</v>
      </c>
      <c r="HO139" s="185">
        <v>3</v>
      </c>
      <c r="HP139" s="185" t="s">
        <v>2484</v>
      </c>
      <c r="HQ139" s="185" t="s">
        <v>25</v>
      </c>
      <c r="HR139" s="185">
        <v>2</v>
      </c>
      <c r="HS139" s="185" t="s">
        <v>17</v>
      </c>
      <c r="HT139" s="185" t="s">
        <v>17</v>
      </c>
      <c r="HU139" s="182">
        <v>44489</v>
      </c>
      <c r="HV139" s="192" t="s">
        <v>3197</v>
      </c>
      <c r="HW139" s="192">
        <v>0</v>
      </c>
      <c r="HX139" s="192" t="s">
        <v>2484</v>
      </c>
      <c r="HY139" s="192" t="s">
        <v>25</v>
      </c>
      <c r="HZ139" s="192">
        <v>2</v>
      </c>
      <c r="IA139" s="192" t="s">
        <v>17</v>
      </c>
      <c r="IB139" s="192" t="s">
        <v>17</v>
      </c>
      <c r="IC139" s="193">
        <v>44489</v>
      </c>
      <c r="ID139" s="191" t="s">
        <v>3199</v>
      </c>
      <c r="IE139" s="185">
        <v>3</v>
      </c>
      <c r="IF139" s="185" t="s">
        <v>2484</v>
      </c>
      <c r="IG139" s="185" t="s">
        <v>25</v>
      </c>
      <c r="IH139" s="185">
        <v>2</v>
      </c>
      <c r="II139" s="185" t="s">
        <v>17</v>
      </c>
      <c r="IJ139" s="185" t="s">
        <v>17</v>
      </c>
      <c r="IK139" s="182">
        <v>44489</v>
      </c>
      <c r="IL139" s="192" t="s">
        <v>3198</v>
      </c>
      <c r="IM139" s="192">
        <v>1</v>
      </c>
      <c r="IN139" s="192" t="s">
        <v>2484</v>
      </c>
      <c r="IO139" s="192" t="s">
        <v>25</v>
      </c>
      <c r="IP139" s="192">
        <v>2</v>
      </c>
      <c r="IQ139" s="192" t="s">
        <v>17</v>
      </c>
      <c r="IR139" s="192" t="s">
        <v>17</v>
      </c>
      <c r="IS139" s="193">
        <v>44489</v>
      </c>
    </row>
    <row r="140" spans="1:253" s="187" customFormat="1" ht="13" customHeight="1" x14ac:dyDescent="0.25">
      <c r="A140" s="187" t="s">
        <v>726</v>
      </c>
      <c r="B140" s="187" t="s">
        <v>8521</v>
      </c>
      <c r="C140" s="187" t="s">
        <v>727</v>
      </c>
      <c r="D140" s="187" t="s">
        <v>710</v>
      </c>
      <c r="E140" s="187" t="s">
        <v>8214</v>
      </c>
      <c r="F140" s="187" t="s">
        <v>2843</v>
      </c>
      <c r="G140" s="180">
        <v>84339000</v>
      </c>
      <c r="H140" s="181" t="s">
        <v>2820</v>
      </c>
      <c r="I140" s="181" t="s">
        <v>50</v>
      </c>
      <c r="J140" s="181">
        <v>1</v>
      </c>
      <c r="K140" s="181" t="s">
        <v>2841</v>
      </c>
      <c r="L140" s="181" t="s">
        <v>2840</v>
      </c>
      <c r="M140" s="182">
        <v>44454</v>
      </c>
      <c r="N140" s="191" t="s">
        <v>743</v>
      </c>
      <c r="O140" s="183">
        <v>132028</v>
      </c>
      <c r="P140" s="183" t="s">
        <v>740</v>
      </c>
      <c r="Q140" s="183" t="s">
        <v>25</v>
      </c>
      <c r="R140" s="183">
        <v>2</v>
      </c>
      <c r="S140" s="183" t="s">
        <v>742</v>
      </c>
      <c r="T140" s="183" t="s">
        <v>741</v>
      </c>
      <c r="U140" s="184">
        <v>43511</v>
      </c>
      <c r="V140" s="191" t="s">
        <v>4557</v>
      </c>
      <c r="W140" s="181">
        <v>36158000</v>
      </c>
      <c r="X140" s="181" t="s">
        <v>4554</v>
      </c>
      <c r="Y140" s="181" t="s">
        <v>25</v>
      </c>
      <c r="Z140" s="181">
        <v>2</v>
      </c>
      <c r="AA140" s="181" t="s">
        <v>4556</v>
      </c>
      <c r="AB140" s="181" t="s">
        <v>4555</v>
      </c>
      <c r="AC140" s="182">
        <v>44559</v>
      </c>
      <c r="AD140" s="191" t="s">
        <v>6536</v>
      </c>
      <c r="AE140" s="189">
        <v>12264000</v>
      </c>
      <c r="AF140" s="189" t="s">
        <v>6517</v>
      </c>
      <c r="AG140" s="189" t="s">
        <v>25</v>
      </c>
      <c r="AH140" s="189">
        <v>2</v>
      </c>
      <c r="AI140" s="189" t="s">
        <v>6535</v>
      </c>
      <c r="AJ140" s="189" t="s">
        <v>6518</v>
      </c>
      <c r="AK140" s="190">
        <v>44671</v>
      </c>
      <c r="AL140" s="191" t="s">
        <v>6540</v>
      </c>
      <c r="AM140" s="181">
        <v>3764000</v>
      </c>
      <c r="AN140" s="181" t="s">
        <v>6537</v>
      </c>
      <c r="AO140" s="181" t="s">
        <v>25</v>
      </c>
      <c r="AP140" s="181">
        <v>2</v>
      </c>
      <c r="AQ140" s="181" t="s">
        <v>6539</v>
      </c>
      <c r="AR140" s="181" t="s">
        <v>6538</v>
      </c>
      <c r="AS140" s="182">
        <v>44671</v>
      </c>
      <c r="AT140" s="192" t="s">
        <v>739</v>
      </c>
      <c r="AU140" s="189" t="s">
        <v>17</v>
      </c>
      <c r="AV140" s="189">
        <v>0</v>
      </c>
      <c r="AW140" s="189" t="s">
        <v>25</v>
      </c>
      <c r="AX140" s="189">
        <v>2</v>
      </c>
      <c r="AY140" s="189" t="s">
        <v>738</v>
      </c>
      <c r="AZ140" s="189">
        <v>0</v>
      </c>
      <c r="BA140" s="190">
        <v>43511</v>
      </c>
      <c r="BB140" s="191" t="s">
        <v>737</v>
      </c>
      <c r="BC140" s="181" t="s">
        <v>17</v>
      </c>
      <c r="BD140" s="181">
        <v>0</v>
      </c>
      <c r="BE140" s="181" t="s">
        <v>25</v>
      </c>
      <c r="BF140" s="181">
        <v>2</v>
      </c>
      <c r="BG140" s="181" t="s">
        <v>736</v>
      </c>
      <c r="BH140" s="181">
        <v>0</v>
      </c>
      <c r="BI140" s="182">
        <v>43511</v>
      </c>
      <c r="BJ140" s="192" t="s">
        <v>6541</v>
      </c>
      <c r="BK140" s="192" t="s">
        <v>17</v>
      </c>
      <c r="BL140" s="192" t="s">
        <v>1196</v>
      </c>
      <c r="BM140" s="192" t="s">
        <v>17</v>
      </c>
      <c r="BN140" s="192" t="s">
        <v>17</v>
      </c>
      <c r="BO140" s="192" t="s">
        <v>1196</v>
      </c>
      <c r="BP140" s="189" t="s">
        <v>1196</v>
      </c>
      <c r="BQ140" s="193">
        <v>44671</v>
      </c>
      <c r="BR140" s="191" t="s">
        <v>729</v>
      </c>
      <c r="BS140" s="185">
        <v>0</v>
      </c>
      <c r="BT140" s="185">
        <v>0</v>
      </c>
      <c r="BU140" s="185" t="s">
        <v>25</v>
      </c>
      <c r="BV140" s="185">
        <v>2</v>
      </c>
      <c r="BW140" s="185" t="s">
        <v>728</v>
      </c>
      <c r="BX140" s="185">
        <v>0</v>
      </c>
      <c r="BY140" s="182">
        <v>43511</v>
      </c>
      <c r="BZ140" s="192" t="s">
        <v>731</v>
      </c>
      <c r="CA140" s="192">
        <v>0</v>
      </c>
      <c r="CB140" s="192">
        <v>0</v>
      </c>
      <c r="CC140" s="192" t="s">
        <v>25</v>
      </c>
      <c r="CD140" s="192">
        <v>2</v>
      </c>
      <c r="CE140" s="192" t="s">
        <v>730</v>
      </c>
      <c r="CF140" s="192">
        <v>0</v>
      </c>
      <c r="CG140" s="193">
        <v>43511</v>
      </c>
      <c r="CH140" s="191" t="s">
        <v>9252</v>
      </c>
      <c r="CI140" s="192" t="e">
        <v>#N/A</v>
      </c>
      <c r="CJ140" s="192" t="e">
        <v>#N/A</v>
      </c>
      <c r="CK140" s="192" t="e">
        <v>#N/A</v>
      </c>
      <c r="CL140" s="192" t="e">
        <v>#N/A</v>
      </c>
      <c r="CM140" s="192" t="e">
        <v>#N/A</v>
      </c>
      <c r="CN140" s="192" t="e">
        <v>#N/A</v>
      </c>
      <c r="CO140" s="194" t="e">
        <v>#N/A</v>
      </c>
      <c r="CP140" s="192" t="s">
        <v>735</v>
      </c>
      <c r="CQ140" s="185" t="s">
        <v>17</v>
      </c>
      <c r="CR140" s="185">
        <v>0</v>
      </c>
      <c r="CS140" s="185" t="s">
        <v>25</v>
      </c>
      <c r="CT140" s="185">
        <v>2</v>
      </c>
      <c r="CU140" s="185" t="s">
        <v>734</v>
      </c>
      <c r="CV140" s="185">
        <v>0</v>
      </c>
      <c r="CW140" s="182">
        <v>43511</v>
      </c>
      <c r="CX140" s="192" t="s">
        <v>6546</v>
      </c>
      <c r="CY140" s="189">
        <v>2108000</v>
      </c>
      <c r="CZ140" s="189" t="s">
        <v>6543</v>
      </c>
      <c r="DA140" s="189" t="s">
        <v>25</v>
      </c>
      <c r="DB140" s="189">
        <v>2</v>
      </c>
      <c r="DC140" s="189" t="s">
        <v>6545</v>
      </c>
      <c r="DD140" s="189" t="s">
        <v>6544</v>
      </c>
      <c r="DE140" s="195">
        <v>44671</v>
      </c>
      <c r="DF140" s="191" t="s">
        <v>6547</v>
      </c>
      <c r="DG140" s="181">
        <v>23894000</v>
      </c>
      <c r="DH140" s="185" t="s">
        <v>6543</v>
      </c>
      <c r="DI140" s="185" t="s">
        <v>25</v>
      </c>
      <c r="DJ140" s="185">
        <v>2</v>
      </c>
      <c r="DK140" s="185" t="s">
        <v>6545</v>
      </c>
      <c r="DL140" s="185" t="s">
        <v>6544</v>
      </c>
      <c r="DM140" s="182">
        <v>44671</v>
      </c>
      <c r="DN140" s="192" t="s">
        <v>6548</v>
      </c>
      <c r="DO140" s="189">
        <v>10156000</v>
      </c>
      <c r="DP140" s="192" t="s">
        <v>6543</v>
      </c>
      <c r="DQ140" s="192" t="s">
        <v>25</v>
      </c>
      <c r="DR140" s="192">
        <v>2</v>
      </c>
      <c r="DS140" s="192" t="s">
        <v>6545</v>
      </c>
      <c r="DT140" s="192" t="s">
        <v>6544</v>
      </c>
      <c r="DU140" s="193">
        <v>44671</v>
      </c>
      <c r="DV140" s="191" t="s">
        <v>6549</v>
      </c>
      <c r="DW140" s="181">
        <v>1694000</v>
      </c>
      <c r="DX140" s="185" t="s">
        <v>6543</v>
      </c>
      <c r="DY140" s="185" t="s">
        <v>25</v>
      </c>
      <c r="DZ140" s="185">
        <v>2</v>
      </c>
      <c r="EA140" s="185" t="s">
        <v>6545</v>
      </c>
      <c r="EB140" s="185" t="s">
        <v>6544</v>
      </c>
      <c r="EC140" s="182">
        <v>44671</v>
      </c>
      <c r="ED140" s="192" t="s">
        <v>6550</v>
      </c>
      <c r="EE140" s="189">
        <v>414000</v>
      </c>
      <c r="EF140" s="192" t="s">
        <v>6543</v>
      </c>
      <c r="EG140" s="192" t="s">
        <v>25</v>
      </c>
      <c r="EH140" s="192">
        <v>2</v>
      </c>
      <c r="EI140" s="192" t="s">
        <v>6545</v>
      </c>
      <c r="EJ140" s="192" t="s">
        <v>6544</v>
      </c>
      <c r="EK140" s="193">
        <v>44671</v>
      </c>
      <c r="EL140" s="191" t="s">
        <v>6551</v>
      </c>
      <c r="EM140" s="181">
        <v>0</v>
      </c>
      <c r="EN140" s="185" t="s">
        <v>6543</v>
      </c>
      <c r="EO140" s="185" t="s">
        <v>25</v>
      </c>
      <c r="EP140" s="185">
        <v>2</v>
      </c>
      <c r="EQ140" s="185" t="s">
        <v>6545</v>
      </c>
      <c r="ER140" s="185" t="s">
        <v>6544</v>
      </c>
      <c r="ES140" s="182">
        <v>44671</v>
      </c>
      <c r="ET140" s="192" t="s">
        <v>6542</v>
      </c>
      <c r="EU140" s="192">
        <v>87</v>
      </c>
      <c r="EV140" s="192" t="s">
        <v>6521</v>
      </c>
      <c r="EW140" s="192" t="s">
        <v>22</v>
      </c>
      <c r="EX140" s="192">
        <v>3</v>
      </c>
      <c r="EY140" s="192" t="s">
        <v>6523</v>
      </c>
      <c r="EZ140" s="192" t="s">
        <v>6522</v>
      </c>
      <c r="FA140" s="193">
        <v>44671</v>
      </c>
      <c r="FB140" s="191" t="s">
        <v>733</v>
      </c>
      <c r="FC140" s="185">
        <v>2</v>
      </c>
      <c r="FD140" s="185">
        <v>0</v>
      </c>
      <c r="FE140" s="185" t="s">
        <v>25</v>
      </c>
      <c r="FF140" s="185">
        <v>2</v>
      </c>
      <c r="FG140" s="185" t="s">
        <v>732</v>
      </c>
      <c r="FH140" s="185">
        <v>0</v>
      </c>
      <c r="FI140" s="182">
        <v>43511</v>
      </c>
      <c r="FJ140" s="191" t="s">
        <v>745</v>
      </c>
      <c r="FK140" s="192" t="s">
        <v>17</v>
      </c>
      <c r="FL140" s="192">
        <v>0</v>
      </c>
      <c r="FM140" s="192" t="s">
        <v>25</v>
      </c>
      <c r="FN140" s="192">
        <v>2</v>
      </c>
      <c r="FO140" s="192" t="s">
        <v>744</v>
      </c>
      <c r="FP140" s="189">
        <v>0</v>
      </c>
      <c r="FQ140" s="190">
        <v>43511</v>
      </c>
      <c r="FR140" s="191" t="s">
        <v>746</v>
      </c>
      <c r="FS140" s="185" t="s">
        <v>17</v>
      </c>
      <c r="FT140" s="185">
        <v>0</v>
      </c>
      <c r="FU140" s="185" t="s">
        <v>25</v>
      </c>
      <c r="FV140" s="185">
        <v>2</v>
      </c>
      <c r="FW140" s="185" t="s">
        <v>744</v>
      </c>
      <c r="FX140" s="185">
        <v>0</v>
      </c>
      <c r="FY140" s="182">
        <v>43511</v>
      </c>
      <c r="FZ140" s="192" t="s">
        <v>3204</v>
      </c>
      <c r="GA140" s="192">
        <v>1</v>
      </c>
      <c r="GB140" s="192" t="s">
        <v>2484</v>
      </c>
      <c r="GC140" s="192" t="s">
        <v>25</v>
      </c>
      <c r="GD140" s="192">
        <v>2</v>
      </c>
      <c r="GE140" s="192" t="s">
        <v>17</v>
      </c>
      <c r="GF140" s="192" t="s">
        <v>17</v>
      </c>
      <c r="GG140" s="193">
        <v>44489</v>
      </c>
      <c r="GH140" s="191" t="s">
        <v>3210</v>
      </c>
      <c r="GI140" s="185">
        <v>0</v>
      </c>
      <c r="GJ140" s="185" t="s">
        <v>2484</v>
      </c>
      <c r="GK140" s="185" t="s">
        <v>25</v>
      </c>
      <c r="GL140" s="185">
        <v>2</v>
      </c>
      <c r="GM140" s="185" t="s">
        <v>17</v>
      </c>
      <c r="GN140" s="185" t="s">
        <v>17</v>
      </c>
      <c r="GO140" s="182">
        <v>44489</v>
      </c>
      <c r="GP140" s="192" t="s">
        <v>3205</v>
      </c>
      <c r="GQ140" s="192">
        <v>1</v>
      </c>
      <c r="GR140" s="192" t="s">
        <v>2484</v>
      </c>
      <c r="GS140" s="192" t="s">
        <v>25</v>
      </c>
      <c r="GT140" s="192">
        <v>2</v>
      </c>
      <c r="GU140" s="192" t="s">
        <v>17</v>
      </c>
      <c r="GV140" s="192" t="s">
        <v>17</v>
      </c>
      <c r="GW140" s="193">
        <v>44489</v>
      </c>
      <c r="GX140" s="191" t="s">
        <v>3211</v>
      </c>
      <c r="GY140" s="185">
        <v>0</v>
      </c>
      <c r="GZ140" s="185" t="s">
        <v>2484</v>
      </c>
      <c r="HA140" s="185" t="s">
        <v>25</v>
      </c>
      <c r="HB140" s="185">
        <v>2</v>
      </c>
      <c r="HC140" s="185" t="s">
        <v>17</v>
      </c>
      <c r="HD140" s="185" t="s">
        <v>17</v>
      </c>
      <c r="HE140" s="182">
        <v>44489</v>
      </c>
      <c r="HF140" s="192" t="s">
        <v>3203</v>
      </c>
      <c r="HG140" s="192">
        <v>2</v>
      </c>
      <c r="HH140" s="192" t="s">
        <v>2484</v>
      </c>
      <c r="HI140" s="192" t="s">
        <v>25</v>
      </c>
      <c r="HJ140" s="192">
        <v>2</v>
      </c>
      <c r="HK140" s="192" t="s">
        <v>17</v>
      </c>
      <c r="HL140" s="192" t="s">
        <v>17</v>
      </c>
      <c r="HM140" s="193">
        <v>44489</v>
      </c>
      <c r="HN140" s="191" t="s">
        <v>3209</v>
      </c>
      <c r="HO140" s="185">
        <v>3</v>
      </c>
      <c r="HP140" s="185" t="s">
        <v>2484</v>
      </c>
      <c r="HQ140" s="185" t="s">
        <v>25</v>
      </c>
      <c r="HR140" s="185">
        <v>2</v>
      </c>
      <c r="HS140" s="185" t="s">
        <v>17</v>
      </c>
      <c r="HT140" s="185" t="s">
        <v>17</v>
      </c>
      <c r="HU140" s="182">
        <v>44489</v>
      </c>
      <c r="HV140" s="192" t="s">
        <v>3206</v>
      </c>
      <c r="HW140" s="192">
        <v>0</v>
      </c>
      <c r="HX140" s="192" t="s">
        <v>2484</v>
      </c>
      <c r="HY140" s="192" t="s">
        <v>25</v>
      </c>
      <c r="HZ140" s="192">
        <v>2</v>
      </c>
      <c r="IA140" s="192" t="s">
        <v>17</v>
      </c>
      <c r="IB140" s="192" t="s">
        <v>17</v>
      </c>
      <c r="IC140" s="193">
        <v>44489</v>
      </c>
      <c r="ID140" s="191" t="s">
        <v>3208</v>
      </c>
      <c r="IE140" s="185">
        <v>3</v>
      </c>
      <c r="IF140" s="185" t="s">
        <v>2484</v>
      </c>
      <c r="IG140" s="185" t="s">
        <v>25</v>
      </c>
      <c r="IH140" s="185">
        <v>2</v>
      </c>
      <c r="II140" s="185" t="s">
        <v>17</v>
      </c>
      <c r="IJ140" s="185" t="s">
        <v>17</v>
      </c>
      <c r="IK140" s="182">
        <v>44489</v>
      </c>
      <c r="IL140" s="192" t="s">
        <v>3207</v>
      </c>
      <c r="IM140" s="192">
        <v>1</v>
      </c>
      <c r="IN140" s="192" t="s">
        <v>2484</v>
      </c>
      <c r="IO140" s="192" t="s">
        <v>25</v>
      </c>
      <c r="IP140" s="192">
        <v>2</v>
      </c>
      <c r="IQ140" s="192" t="s">
        <v>17</v>
      </c>
      <c r="IR140" s="192" t="s">
        <v>17</v>
      </c>
      <c r="IS140" s="193">
        <v>44489</v>
      </c>
    </row>
    <row r="141" spans="1:253" s="187" customFormat="1" ht="13" customHeight="1" x14ac:dyDescent="0.25">
      <c r="A141" s="187" t="s">
        <v>747</v>
      </c>
      <c r="B141" s="187" t="s">
        <v>8521</v>
      </c>
      <c r="C141" s="187" t="s">
        <v>748</v>
      </c>
      <c r="D141" s="187" t="s">
        <v>710</v>
      </c>
      <c r="E141" s="187" t="s">
        <v>8214</v>
      </c>
      <c r="F141" s="187" t="s">
        <v>2844</v>
      </c>
      <c r="G141" s="180">
        <v>84339000</v>
      </c>
      <c r="H141" s="181" t="s">
        <v>2820</v>
      </c>
      <c r="I141" s="181" t="s">
        <v>50</v>
      </c>
      <c r="J141" s="181">
        <v>1</v>
      </c>
      <c r="K141" s="181" t="s">
        <v>2841</v>
      </c>
      <c r="L141" s="181" t="s">
        <v>2840</v>
      </c>
      <c r="M141" s="182">
        <v>44454</v>
      </c>
      <c r="N141" s="196" t="s">
        <v>758</v>
      </c>
      <c r="O141" s="183">
        <v>177504</v>
      </c>
      <c r="P141" s="183" t="s">
        <v>756</v>
      </c>
      <c r="Q141" s="183" t="s">
        <v>25</v>
      </c>
      <c r="R141" s="183">
        <v>2</v>
      </c>
      <c r="S141" s="183">
        <v>0</v>
      </c>
      <c r="T141" s="183" t="s">
        <v>757</v>
      </c>
      <c r="U141" s="184">
        <v>43511</v>
      </c>
      <c r="V141" s="196" t="s">
        <v>4561</v>
      </c>
      <c r="W141" s="181">
        <v>37626000</v>
      </c>
      <c r="X141" s="181" t="s">
        <v>4558</v>
      </c>
      <c r="Y141" s="181" t="s">
        <v>25</v>
      </c>
      <c r="Z141" s="181">
        <v>2</v>
      </c>
      <c r="AA141" s="181" t="s">
        <v>4560</v>
      </c>
      <c r="AB141" s="181" t="s">
        <v>4559</v>
      </c>
      <c r="AC141" s="182">
        <v>44559</v>
      </c>
      <c r="AD141" s="196" t="s">
        <v>6553</v>
      </c>
      <c r="AE141" s="189">
        <v>12594000</v>
      </c>
      <c r="AF141" s="189" t="s">
        <v>6513</v>
      </c>
      <c r="AG141" s="189" t="s">
        <v>25</v>
      </c>
      <c r="AH141" s="189">
        <v>2</v>
      </c>
      <c r="AI141" s="189" t="s">
        <v>6552</v>
      </c>
      <c r="AJ141" s="189" t="s">
        <v>6514</v>
      </c>
      <c r="AK141" s="190">
        <v>44671</v>
      </c>
      <c r="AL141" s="196" t="s">
        <v>6555</v>
      </c>
      <c r="AM141" s="181">
        <v>4094000</v>
      </c>
      <c r="AN141" s="181" t="s">
        <v>6517</v>
      </c>
      <c r="AO141" s="181" t="s">
        <v>25</v>
      </c>
      <c r="AP141" s="181">
        <v>2</v>
      </c>
      <c r="AQ141" s="181" t="s">
        <v>6554</v>
      </c>
      <c r="AR141" s="181" t="s">
        <v>6518</v>
      </c>
      <c r="AS141" s="182">
        <v>44671</v>
      </c>
      <c r="AT141" s="197" t="s">
        <v>755</v>
      </c>
      <c r="AU141" s="189" t="s">
        <v>17</v>
      </c>
      <c r="AV141" s="189">
        <v>0</v>
      </c>
      <c r="AW141" s="189" t="s">
        <v>25</v>
      </c>
      <c r="AX141" s="189">
        <v>2</v>
      </c>
      <c r="AY141" s="189">
        <v>0</v>
      </c>
      <c r="AZ141" s="189">
        <v>0</v>
      </c>
      <c r="BA141" s="190">
        <v>43511</v>
      </c>
      <c r="BB141" s="196" t="s">
        <v>754</v>
      </c>
      <c r="BC141" s="181" t="s">
        <v>17</v>
      </c>
      <c r="BD141" s="181">
        <v>0</v>
      </c>
      <c r="BE141" s="181" t="s">
        <v>25</v>
      </c>
      <c r="BF141" s="181">
        <v>2</v>
      </c>
      <c r="BG141" s="181">
        <v>0</v>
      </c>
      <c r="BH141" s="181">
        <v>0</v>
      </c>
      <c r="BI141" s="182">
        <v>43511</v>
      </c>
      <c r="BJ141" s="197" t="s">
        <v>6558</v>
      </c>
      <c r="BK141" s="197">
        <v>13</v>
      </c>
      <c r="BL141" s="197" t="s">
        <v>6556</v>
      </c>
      <c r="BM141" s="197" t="s">
        <v>22</v>
      </c>
      <c r="BN141" s="197">
        <v>3</v>
      </c>
      <c r="BO141" s="197" t="s">
        <v>6557</v>
      </c>
      <c r="BP141" s="189" t="s">
        <v>1690</v>
      </c>
      <c r="BQ141" s="198">
        <v>44671</v>
      </c>
      <c r="BR141" s="196" t="s">
        <v>749</v>
      </c>
      <c r="BS141" s="199">
        <v>0</v>
      </c>
      <c r="BT141" s="199">
        <v>0</v>
      </c>
      <c r="BU141" s="199" t="s">
        <v>25</v>
      </c>
      <c r="BV141" s="199">
        <v>2</v>
      </c>
      <c r="BW141" s="199">
        <v>0</v>
      </c>
      <c r="BX141" s="199">
        <v>0</v>
      </c>
      <c r="BY141" s="182">
        <v>43511</v>
      </c>
      <c r="BZ141" s="197" t="s">
        <v>750</v>
      </c>
      <c r="CA141" s="197">
        <v>0</v>
      </c>
      <c r="CB141" s="197">
        <v>0</v>
      </c>
      <c r="CC141" s="197" t="s">
        <v>25</v>
      </c>
      <c r="CD141" s="197">
        <v>2</v>
      </c>
      <c r="CE141" s="197">
        <v>0</v>
      </c>
      <c r="CF141" s="197">
        <v>0</v>
      </c>
      <c r="CG141" s="198">
        <v>43511</v>
      </c>
      <c r="CH141" s="196" t="s">
        <v>9253</v>
      </c>
      <c r="CI141" s="197" t="e">
        <v>#N/A</v>
      </c>
      <c r="CJ141" s="197" t="e">
        <v>#N/A</v>
      </c>
      <c r="CK141" s="197" t="e">
        <v>#N/A</v>
      </c>
      <c r="CL141" s="197" t="e">
        <v>#N/A</v>
      </c>
      <c r="CM141" s="197" t="e">
        <v>#N/A</v>
      </c>
      <c r="CN141" s="197" t="e">
        <v>#N/A</v>
      </c>
      <c r="CO141" s="200" t="e">
        <v>#N/A</v>
      </c>
      <c r="CP141" s="197" t="s">
        <v>753</v>
      </c>
      <c r="CQ141" s="199" t="s">
        <v>17</v>
      </c>
      <c r="CR141" s="199">
        <v>0</v>
      </c>
      <c r="CS141" s="199" t="s">
        <v>25</v>
      </c>
      <c r="CT141" s="199">
        <v>2</v>
      </c>
      <c r="CU141" s="199">
        <v>0</v>
      </c>
      <c r="CV141" s="199">
        <v>0</v>
      </c>
      <c r="CW141" s="182">
        <v>43511</v>
      </c>
      <c r="CX141" s="197" t="s">
        <v>6561</v>
      </c>
      <c r="CY141" s="189">
        <v>2438000</v>
      </c>
      <c r="CZ141" s="189" t="s">
        <v>6526</v>
      </c>
      <c r="DA141" s="189" t="s">
        <v>25</v>
      </c>
      <c r="DB141" s="189">
        <v>2</v>
      </c>
      <c r="DC141" s="189" t="s">
        <v>6560</v>
      </c>
      <c r="DD141" s="189" t="s">
        <v>6527</v>
      </c>
      <c r="DE141" s="195">
        <v>44671</v>
      </c>
      <c r="DF141" s="196" t="s">
        <v>6562</v>
      </c>
      <c r="DG141" s="181">
        <v>25032000</v>
      </c>
      <c r="DH141" s="199" t="s">
        <v>6526</v>
      </c>
      <c r="DI141" s="199" t="s">
        <v>25</v>
      </c>
      <c r="DJ141" s="199">
        <v>2</v>
      </c>
      <c r="DK141" s="199" t="s">
        <v>6560</v>
      </c>
      <c r="DL141" s="199" t="s">
        <v>6527</v>
      </c>
      <c r="DM141" s="182">
        <v>44671</v>
      </c>
      <c r="DN141" s="197" t="s">
        <v>6563</v>
      </c>
      <c r="DO141" s="189">
        <v>10156000</v>
      </c>
      <c r="DP141" s="197" t="s">
        <v>6526</v>
      </c>
      <c r="DQ141" s="197" t="s">
        <v>25</v>
      </c>
      <c r="DR141" s="197">
        <v>2</v>
      </c>
      <c r="DS141" s="197" t="s">
        <v>6560</v>
      </c>
      <c r="DT141" s="197" t="s">
        <v>6527</v>
      </c>
      <c r="DU141" s="198">
        <v>44671</v>
      </c>
      <c r="DV141" s="196" t="s">
        <v>6564</v>
      </c>
      <c r="DW141" s="181">
        <v>1694000</v>
      </c>
      <c r="DX141" s="199" t="s">
        <v>6526</v>
      </c>
      <c r="DY141" s="199" t="s">
        <v>25</v>
      </c>
      <c r="DZ141" s="199">
        <v>2</v>
      </c>
      <c r="EA141" s="199" t="s">
        <v>6560</v>
      </c>
      <c r="EB141" s="199" t="s">
        <v>6527</v>
      </c>
      <c r="EC141" s="182">
        <v>44671</v>
      </c>
      <c r="ED141" s="197" t="s">
        <v>6565</v>
      </c>
      <c r="EE141" s="189">
        <v>744000</v>
      </c>
      <c r="EF141" s="197" t="s">
        <v>6526</v>
      </c>
      <c r="EG141" s="197" t="s">
        <v>25</v>
      </c>
      <c r="EH141" s="197">
        <v>2</v>
      </c>
      <c r="EI141" s="197" t="s">
        <v>6560</v>
      </c>
      <c r="EJ141" s="197" t="s">
        <v>6527</v>
      </c>
      <c r="EK141" s="198">
        <v>44671</v>
      </c>
      <c r="EL141" s="196" t="s">
        <v>6566</v>
      </c>
      <c r="EM141" s="181">
        <v>0</v>
      </c>
      <c r="EN141" s="199" t="s">
        <v>6526</v>
      </c>
      <c r="EO141" s="199" t="s">
        <v>25</v>
      </c>
      <c r="EP141" s="199">
        <v>2</v>
      </c>
      <c r="EQ141" s="199" t="s">
        <v>6560</v>
      </c>
      <c r="ER141" s="199" t="s">
        <v>6527</v>
      </c>
      <c r="ES141" s="182">
        <v>44671</v>
      </c>
      <c r="ET141" s="197" t="s">
        <v>6559</v>
      </c>
      <c r="EU141" s="197">
        <v>87</v>
      </c>
      <c r="EV141" s="197" t="s">
        <v>6521</v>
      </c>
      <c r="EW141" s="197" t="s">
        <v>22</v>
      </c>
      <c r="EX141" s="197">
        <v>3</v>
      </c>
      <c r="EY141" s="197" t="s">
        <v>6523</v>
      </c>
      <c r="EZ141" s="197" t="s">
        <v>6522</v>
      </c>
      <c r="FA141" s="198">
        <v>44671</v>
      </c>
      <c r="FB141" s="196" t="s">
        <v>752</v>
      </c>
      <c r="FC141" s="199">
        <v>2</v>
      </c>
      <c r="FD141" s="199">
        <v>0</v>
      </c>
      <c r="FE141" s="199" t="s">
        <v>25</v>
      </c>
      <c r="FF141" s="199">
        <v>2</v>
      </c>
      <c r="FG141" s="199" t="s">
        <v>751</v>
      </c>
      <c r="FH141" s="199">
        <v>0</v>
      </c>
      <c r="FI141" s="182">
        <v>43511</v>
      </c>
      <c r="FJ141" s="196" t="s">
        <v>760</v>
      </c>
      <c r="FK141" s="197" t="s">
        <v>17</v>
      </c>
      <c r="FL141" s="197">
        <v>0</v>
      </c>
      <c r="FM141" s="197" t="s">
        <v>25</v>
      </c>
      <c r="FN141" s="197">
        <v>2</v>
      </c>
      <c r="FO141" s="197" t="s">
        <v>759</v>
      </c>
      <c r="FP141" s="189">
        <v>0</v>
      </c>
      <c r="FQ141" s="190">
        <v>43511</v>
      </c>
      <c r="FR141" s="196" t="s">
        <v>762</v>
      </c>
      <c r="FS141" s="199" t="s">
        <v>17</v>
      </c>
      <c r="FT141" s="199">
        <v>0</v>
      </c>
      <c r="FU141" s="199" t="s">
        <v>25</v>
      </c>
      <c r="FV141" s="199">
        <v>2</v>
      </c>
      <c r="FW141" s="199" t="s">
        <v>761</v>
      </c>
      <c r="FX141" s="199">
        <v>0</v>
      </c>
      <c r="FY141" s="182">
        <v>43511</v>
      </c>
      <c r="FZ141" s="197" t="s">
        <v>3213</v>
      </c>
      <c r="GA141" s="197">
        <v>1</v>
      </c>
      <c r="GB141" s="197" t="s">
        <v>2484</v>
      </c>
      <c r="GC141" s="197" t="s">
        <v>25</v>
      </c>
      <c r="GD141" s="197">
        <v>2</v>
      </c>
      <c r="GE141" s="197" t="s">
        <v>17</v>
      </c>
      <c r="GF141" s="197" t="s">
        <v>17</v>
      </c>
      <c r="GG141" s="198">
        <v>44489</v>
      </c>
      <c r="GH141" s="196" t="s">
        <v>3219</v>
      </c>
      <c r="GI141" s="199">
        <v>0</v>
      </c>
      <c r="GJ141" s="199" t="s">
        <v>2484</v>
      </c>
      <c r="GK141" s="199" t="s">
        <v>25</v>
      </c>
      <c r="GL141" s="199">
        <v>2</v>
      </c>
      <c r="GM141" s="199" t="s">
        <v>17</v>
      </c>
      <c r="GN141" s="199" t="s">
        <v>17</v>
      </c>
      <c r="GO141" s="182">
        <v>44489</v>
      </c>
      <c r="GP141" s="197" t="s">
        <v>3214</v>
      </c>
      <c r="GQ141" s="197">
        <v>1</v>
      </c>
      <c r="GR141" s="197" t="s">
        <v>2484</v>
      </c>
      <c r="GS141" s="197" t="s">
        <v>25</v>
      </c>
      <c r="GT141" s="197">
        <v>2</v>
      </c>
      <c r="GU141" s="197" t="s">
        <v>17</v>
      </c>
      <c r="GV141" s="197" t="s">
        <v>17</v>
      </c>
      <c r="GW141" s="198">
        <v>44489</v>
      </c>
      <c r="GX141" s="196" t="s">
        <v>3220</v>
      </c>
      <c r="GY141" s="199">
        <v>0</v>
      </c>
      <c r="GZ141" s="199" t="s">
        <v>2484</v>
      </c>
      <c r="HA141" s="199" t="s">
        <v>25</v>
      </c>
      <c r="HB141" s="199">
        <v>2</v>
      </c>
      <c r="HC141" s="199" t="s">
        <v>17</v>
      </c>
      <c r="HD141" s="199" t="s">
        <v>17</v>
      </c>
      <c r="HE141" s="182">
        <v>44489</v>
      </c>
      <c r="HF141" s="197" t="s">
        <v>3212</v>
      </c>
      <c r="HG141" s="197">
        <v>2</v>
      </c>
      <c r="HH141" s="197" t="s">
        <v>2484</v>
      </c>
      <c r="HI141" s="197" t="s">
        <v>25</v>
      </c>
      <c r="HJ141" s="197">
        <v>2</v>
      </c>
      <c r="HK141" s="197" t="s">
        <v>17</v>
      </c>
      <c r="HL141" s="197" t="s">
        <v>17</v>
      </c>
      <c r="HM141" s="198">
        <v>44489</v>
      </c>
      <c r="HN141" s="196" t="s">
        <v>3218</v>
      </c>
      <c r="HO141" s="199">
        <v>3</v>
      </c>
      <c r="HP141" s="199" t="s">
        <v>2484</v>
      </c>
      <c r="HQ141" s="199" t="s">
        <v>25</v>
      </c>
      <c r="HR141" s="199">
        <v>2</v>
      </c>
      <c r="HS141" s="199" t="s">
        <v>17</v>
      </c>
      <c r="HT141" s="199" t="s">
        <v>17</v>
      </c>
      <c r="HU141" s="182">
        <v>44489</v>
      </c>
      <c r="HV141" s="197" t="s">
        <v>3215</v>
      </c>
      <c r="HW141" s="197">
        <v>0</v>
      </c>
      <c r="HX141" s="197" t="s">
        <v>2484</v>
      </c>
      <c r="HY141" s="197" t="s">
        <v>25</v>
      </c>
      <c r="HZ141" s="197">
        <v>2</v>
      </c>
      <c r="IA141" s="197" t="s">
        <v>17</v>
      </c>
      <c r="IB141" s="197" t="s">
        <v>17</v>
      </c>
      <c r="IC141" s="198">
        <v>44489</v>
      </c>
      <c r="ID141" s="196" t="s">
        <v>3217</v>
      </c>
      <c r="IE141" s="199">
        <v>3</v>
      </c>
      <c r="IF141" s="199" t="s">
        <v>2484</v>
      </c>
      <c r="IG141" s="199" t="s">
        <v>25</v>
      </c>
      <c r="IH141" s="199">
        <v>2</v>
      </c>
      <c r="II141" s="199" t="s">
        <v>17</v>
      </c>
      <c r="IJ141" s="199" t="s">
        <v>17</v>
      </c>
      <c r="IK141" s="182">
        <v>44489</v>
      </c>
      <c r="IL141" s="197" t="s">
        <v>3216</v>
      </c>
      <c r="IM141" s="197">
        <v>1</v>
      </c>
      <c r="IN141" s="197" t="s">
        <v>2484</v>
      </c>
      <c r="IO141" s="197" t="s">
        <v>25</v>
      </c>
      <c r="IP141" s="197">
        <v>2</v>
      </c>
      <c r="IQ141" s="197" t="s">
        <v>17</v>
      </c>
      <c r="IR141" s="197" t="s">
        <v>17</v>
      </c>
      <c r="IS141" s="198">
        <v>44489</v>
      </c>
    </row>
    <row r="142" spans="1:253" x14ac:dyDescent="0.35">
      <c r="A142" s="187" t="s">
        <v>763</v>
      </c>
      <c r="B142" s="187" t="s">
        <v>8509</v>
      </c>
      <c r="C142" s="187" t="s">
        <v>764</v>
      </c>
      <c r="D142" s="187" t="s">
        <v>710</v>
      </c>
      <c r="E142" s="187" t="s">
        <v>8214</v>
      </c>
      <c r="F142" s="187" t="s">
        <v>2842</v>
      </c>
      <c r="G142" s="180">
        <v>84339000</v>
      </c>
      <c r="H142" s="181" t="s">
        <v>2820</v>
      </c>
      <c r="I142" s="181" t="s">
        <v>50</v>
      </c>
      <c r="J142" s="181">
        <v>1</v>
      </c>
      <c r="K142" s="181" t="s">
        <v>2841</v>
      </c>
      <c r="L142" s="181" t="s">
        <v>2840</v>
      </c>
      <c r="M142" s="182">
        <v>44454</v>
      </c>
      <c r="N142" s="196" t="s">
        <v>775</v>
      </c>
      <c r="O142" s="183">
        <v>195587</v>
      </c>
      <c r="P142" s="183" t="s">
        <v>773</v>
      </c>
      <c r="Q142" s="183" t="s">
        <v>25</v>
      </c>
      <c r="R142" s="183">
        <v>2</v>
      </c>
      <c r="S142" s="183">
        <v>0</v>
      </c>
      <c r="T142" s="183" t="s">
        <v>774</v>
      </c>
      <c r="U142" s="184">
        <v>43511</v>
      </c>
      <c r="V142" s="196" t="s">
        <v>787</v>
      </c>
      <c r="W142" s="181">
        <v>12974000</v>
      </c>
      <c r="X142" s="181" t="s">
        <v>785</v>
      </c>
      <c r="Y142" s="181" t="s">
        <v>25</v>
      </c>
      <c r="Z142" s="181">
        <v>2</v>
      </c>
      <c r="AA142" s="181">
        <v>0</v>
      </c>
      <c r="AB142" s="181" t="s">
        <v>786</v>
      </c>
      <c r="AC142" s="182">
        <v>43511</v>
      </c>
      <c r="AD142" s="196" t="s">
        <v>780</v>
      </c>
      <c r="AE142" s="189" t="s">
        <v>17</v>
      </c>
      <c r="AF142" s="189">
        <v>0</v>
      </c>
      <c r="AG142" s="189" t="s">
        <v>25</v>
      </c>
      <c r="AH142" s="189">
        <v>2</v>
      </c>
      <c r="AI142" s="189">
        <v>0</v>
      </c>
      <c r="AJ142" s="189">
        <v>0</v>
      </c>
      <c r="AK142" s="190">
        <v>43511</v>
      </c>
      <c r="AL142" s="196" t="s">
        <v>783</v>
      </c>
      <c r="AM142" s="181" t="s">
        <v>17</v>
      </c>
      <c r="AN142" s="181">
        <v>0</v>
      </c>
      <c r="AO142" s="181" t="s">
        <v>25</v>
      </c>
      <c r="AP142" s="181">
        <v>2</v>
      </c>
      <c r="AQ142" s="181" t="s">
        <v>782</v>
      </c>
      <c r="AR142" s="181" t="s">
        <v>781</v>
      </c>
      <c r="AS142" s="182">
        <v>43511</v>
      </c>
      <c r="AT142" s="197" t="s">
        <v>772</v>
      </c>
      <c r="AU142" s="189" t="s">
        <v>17</v>
      </c>
      <c r="AV142" s="189">
        <v>0</v>
      </c>
      <c r="AW142" s="189" t="s">
        <v>25</v>
      </c>
      <c r="AX142" s="189">
        <v>2</v>
      </c>
      <c r="AY142" s="189">
        <v>0</v>
      </c>
      <c r="AZ142" s="189">
        <v>0</v>
      </c>
      <c r="BA142" s="190">
        <v>43511</v>
      </c>
      <c r="BB142" s="196" t="s">
        <v>771</v>
      </c>
      <c r="BC142" s="181" t="s">
        <v>17</v>
      </c>
      <c r="BD142" s="181">
        <v>0</v>
      </c>
      <c r="BE142" s="181" t="s">
        <v>25</v>
      </c>
      <c r="BF142" s="181">
        <v>2</v>
      </c>
      <c r="BG142" s="181">
        <v>0</v>
      </c>
      <c r="BH142" s="181">
        <v>0</v>
      </c>
      <c r="BI142" s="182">
        <v>43511</v>
      </c>
      <c r="BJ142" s="197" t="s">
        <v>6568</v>
      </c>
      <c r="BK142" s="197">
        <v>74</v>
      </c>
      <c r="BL142" s="197" t="s">
        <v>6329</v>
      </c>
      <c r="BM142" s="197" t="s">
        <v>22</v>
      </c>
      <c r="BN142" s="197">
        <v>3</v>
      </c>
      <c r="BO142" s="197" t="s">
        <v>6567</v>
      </c>
      <c r="BP142" s="189" t="s">
        <v>211</v>
      </c>
      <c r="BQ142" s="198">
        <v>44671</v>
      </c>
      <c r="BR142" s="196" t="s">
        <v>765</v>
      </c>
      <c r="BS142" s="199" t="s">
        <v>17</v>
      </c>
      <c r="BT142" s="199">
        <v>0</v>
      </c>
      <c r="BU142" s="199" t="s">
        <v>25</v>
      </c>
      <c r="BV142" s="199">
        <v>2</v>
      </c>
      <c r="BW142" s="199">
        <v>0</v>
      </c>
      <c r="BX142" s="199">
        <v>0</v>
      </c>
      <c r="BY142" s="182">
        <v>43511</v>
      </c>
      <c r="BZ142" s="197" t="s">
        <v>766</v>
      </c>
      <c r="CA142" s="197" t="s">
        <v>17</v>
      </c>
      <c r="CB142" s="197" t="s">
        <v>17</v>
      </c>
      <c r="CC142" s="197" t="s">
        <v>17</v>
      </c>
      <c r="CD142" s="197" t="s">
        <v>17</v>
      </c>
      <c r="CE142" s="197">
        <v>0</v>
      </c>
      <c r="CF142" s="197">
        <v>0</v>
      </c>
      <c r="CG142" s="198">
        <v>43511</v>
      </c>
      <c r="CH142" s="196" t="s">
        <v>9254</v>
      </c>
      <c r="CI142" s="197" t="e">
        <v>#N/A</v>
      </c>
      <c r="CJ142" s="197" t="e">
        <v>#N/A</v>
      </c>
      <c r="CK142" s="197" t="e">
        <v>#N/A</v>
      </c>
      <c r="CL142" s="197" t="e">
        <v>#N/A</v>
      </c>
      <c r="CM142" s="197" t="e">
        <v>#N/A</v>
      </c>
      <c r="CN142" s="197" t="e">
        <v>#N/A</v>
      </c>
      <c r="CO142" s="200" t="e">
        <v>#N/A</v>
      </c>
      <c r="CP142" s="197" t="s">
        <v>769</v>
      </c>
      <c r="CQ142" s="199" t="s">
        <v>17</v>
      </c>
      <c r="CR142" s="199">
        <v>0</v>
      </c>
      <c r="CS142" s="199" t="s">
        <v>25</v>
      </c>
      <c r="CT142" s="199">
        <v>2</v>
      </c>
      <c r="CU142" s="199">
        <v>0</v>
      </c>
      <c r="CV142" s="199">
        <v>0</v>
      </c>
      <c r="CW142" s="182">
        <v>43511</v>
      </c>
      <c r="CX142" s="197" t="s">
        <v>792</v>
      </c>
      <c r="CY142" s="189" t="s">
        <v>17</v>
      </c>
      <c r="CZ142" s="189">
        <v>0</v>
      </c>
      <c r="DA142" s="189" t="s">
        <v>25</v>
      </c>
      <c r="DB142" s="189">
        <v>2</v>
      </c>
      <c r="DC142" s="189" t="s">
        <v>776</v>
      </c>
      <c r="DD142" s="189">
        <v>0</v>
      </c>
      <c r="DE142" s="195">
        <v>43511</v>
      </c>
      <c r="DF142" s="196" t="s">
        <v>777</v>
      </c>
      <c r="DG142" s="181" t="s">
        <v>17</v>
      </c>
      <c r="DH142" s="199">
        <v>0</v>
      </c>
      <c r="DI142" s="199" t="s">
        <v>25</v>
      </c>
      <c r="DJ142" s="199">
        <v>2</v>
      </c>
      <c r="DK142" s="199" t="s">
        <v>776</v>
      </c>
      <c r="DL142" s="199">
        <v>0</v>
      </c>
      <c r="DM142" s="182">
        <v>43511</v>
      </c>
      <c r="DN142" s="197" t="s">
        <v>794</v>
      </c>
      <c r="DO142" s="189" t="s">
        <v>17</v>
      </c>
      <c r="DP142" s="197">
        <v>0</v>
      </c>
      <c r="DQ142" s="197" t="s">
        <v>25</v>
      </c>
      <c r="DR142" s="197">
        <v>2</v>
      </c>
      <c r="DS142" s="197" t="s">
        <v>776</v>
      </c>
      <c r="DT142" s="197">
        <v>0</v>
      </c>
      <c r="DU142" s="198">
        <v>43511</v>
      </c>
      <c r="DV142" s="196" t="s">
        <v>778</v>
      </c>
      <c r="DW142" s="181" t="s">
        <v>17</v>
      </c>
      <c r="DX142" s="199">
        <v>0</v>
      </c>
      <c r="DY142" s="199" t="s">
        <v>25</v>
      </c>
      <c r="DZ142" s="199">
        <v>2</v>
      </c>
      <c r="EA142" s="199" t="s">
        <v>776</v>
      </c>
      <c r="EB142" s="199">
        <v>0</v>
      </c>
      <c r="EC142" s="182">
        <v>43511</v>
      </c>
      <c r="ED142" s="197" t="s">
        <v>793</v>
      </c>
      <c r="EE142" s="189" t="s">
        <v>17</v>
      </c>
      <c r="EF142" s="197">
        <v>0</v>
      </c>
      <c r="EG142" s="197" t="s">
        <v>25</v>
      </c>
      <c r="EH142" s="197">
        <v>2</v>
      </c>
      <c r="EI142" s="197" t="s">
        <v>776</v>
      </c>
      <c r="EJ142" s="197">
        <v>0</v>
      </c>
      <c r="EK142" s="198">
        <v>43511</v>
      </c>
      <c r="EL142" s="196" t="s">
        <v>770</v>
      </c>
      <c r="EM142" s="181" t="s">
        <v>17</v>
      </c>
      <c r="EN142" s="199">
        <v>0</v>
      </c>
      <c r="EO142" s="199" t="s">
        <v>25</v>
      </c>
      <c r="EP142" s="199">
        <v>2</v>
      </c>
      <c r="EQ142" s="199">
        <v>0</v>
      </c>
      <c r="ER142" s="199">
        <v>0</v>
      </c>
      <c r="ES142" s="182">
        <v>43511</v>
      </c>
      <c r="ET142" s="197" t="s">
        <v>6569</v>
      </c>
      <c r="EU142" s="197">
        <v>87</v>
      </c>
      <c r="EV142" s="197" t="s">
        <v>6521</v>
      </c>
      <c r="EW142" s="197" t="s">
        <v>22</v>
      </c>
      <c r="EX142" s="197">
        <v>3</v>
      </c>
      <c r="EY142" s="197" t="s">
        <v>6523</v>
      </c>
      <c r="EZ142" s="197" t="s">
        <v>6522</v>
      </c>
      <c r="FA142" s="198">
        <v>44671</v>
      </c>
      <c r="FB142" s="196" t="s">
        <v>768</v>
      </c>
      <c r="FC142" s="199">
        <v>3</v>
      </c>
      <c r="FD142" s="199">
        <v>0</v>
      </c>
      <c r="FE142" s="199" t="s">
        <v>25</v>
      </c>
      <c r="FF142" s="199">
        <v>2</v>
      </c>
      <c r="FG142" s="199" t="s">
        <v>767</v>
      </c>
      <c r="FH142" s="199">
        <v>0</v>
      </c>
      <c r="FI142" s="182">
        <v>43511</v>
      </c>
      <c r="FJ142" s="196" t="s">
        <v>789</v>
      </c>
      <c r="FK142" s="197" t="s">
        <v>17</v>
      </c>
      <c r="FL142" s="197">
        <v>0</v>
      </c>
      <c r="FM142" s="197" t="s">
        <v>25</v>
      </c>
      <c r="FN142" s="197">
        <v>2</v>
      </c>
      <c r="FO142" s="197" t="s">
        <v>788</v>
      </c>
      <c r="FP142" s="189">
        <v>0</v>
      </c>
      <c r="FQ142" s="190">
        <v>43511</v>
      </c>
      <c r="FR142" s="196" t="s">
        <v>790</v>
      </c>
      <c r="FS142" s="199" t="s">
        <v>17</v>
      </c>
      <c r="FT142" s="199">
        <v>0</v>
      </c>
      <c r="FU142" s="199" t="s">
        <v>25</v>
      </c>
      <c r="FV142" s="199">
        <v>2</v>
      </c>
      <c r="FW142" s="199" t="s">
        <v>788</v>
      </c>
      <c r="FX142" s="199">
        <v>0</v>
      </c>
      <c r="FY142" s="182">
        <v>43511</v>
      </c>
      <c r="FZ142" s="197" t="s">
        <v>3222</v>
      </c>
      <c r="GA142" s="197">
        <v>1</v>
      </c>
      <c r="GB142" s="197" t="s">
        <v>2484</v>
      </c>
      <c r="GC142" s="197" t="s">
        <v>25</v>
      </c>
      <c r="GD142" s="197">
        <v>2</v>
      </c>
      <c r="GE142" s="197" t="s">
        <v>17</v>
      </c>
      <c r="GF142" s="197" t="s">
        <v>17</v>
      </c>
      <c r="GG142" s="198">
        <v>44489</v>
      </c>
      <c r="GH142" s="196" t="s">
        <v>3228</v>
      </c>
      <c r="GI142" s="199">
        <v>1</v>
      </c>
      <c r="GJ142" s="199" t="s">
        <v>2484</v>
      </c>
      <c r="GK142" s="199" t="s">
        <v>25</v>
      </c>
      <c r="GL142" s="199">
        <v>2</v>
      </c>
      <c r="GM142" s="199" t="s">
        <v>17</v>
      </c>
      <c r="GN142" s="199" t="s">
        <v>17</v>
      </c>
      <c r="GO142" s="182">
        <v>44489</v>
      </c>
      <c r="GP142" s="197" t="s">
        <v>3223</v>
      </c>
      <c r="GQ142" s="197">
        <v>1</v>
      </c>
      <c r="GR142" s="197" t="s">
        <v>2484</v>
      </c>
      <c r="GS142" s="197" t="s">
        <v>25</v>
      </c>
      <c r="GT142" s="197">
        <v>2</v>
      </c>
      <c r="GU142" s="197" t="s">
        <v>17</v>
      </c>
      <c r="GV142" s="197" t="s">
        <v>17</v>
      </c>
      <c r="GW142" s="198">
        <v>44489</v>
      </c>
      <c r="GX142" s="196" t="s">
        <v>3229</v>
      </c>
      <c r="GY142" s="199">
        <v>0</v>
      </c>
      <c r="GZ142" s="199" t="s">
        <v>2484</v>
      </c>
      <c r="HA142" s="199" t="s">
        <v>25</v>
      </c>
      <c r="HB142" s="199">
        <v>2</v>
      </c>
      <c r="HC142" s="199" t="s">
        <v>17</v>
      </c>
      <c r="HD142" s="199" t="s">
        <v>17</v>
      </c>
      <c r="HE142" s="182">
        <v>44489</v>
      </c>
      <c r="HF142" s="197" t="s">
        <v>3221</v>
      </c>
      <c r="HG142" s="197">
        <v>0</v>
      </c>
      <c r="HH142" s="197" t="s">
        <v>2484</v>
      </c>
      <c r="HI142" s="197" t="s">
        <v>25</v>
      </c>
      <c r="HJ142" s="197">
        <v>2</v>
      </c>
      <c r="HK142" s="197" t="s">
        <v>17</v>
      </c>
      <c r="HL142" s="197" t="s">
        <v>17</v>
      </c>
      <c r="HM142" s="198">
        <v>44489</v>
      </c>
      <c r="HN142" s="196" t="s">
        <v>3227</v>
      </c>
      <c r="HO142" s="199">
        <v>0</v>
      </c>
      <c r="HP142" s="199" t="s">
        <v>2484</v>
      </c>
      <c r="HQ142" s="199" t="s">
        <v>25</v>
      </c>
      <c r="HR142" s="199">
        <v>2</v>
      </c>
      <c r="HS142" s="199" t="s">
        <v>17</v>
      </c>
      <c r="HT142" s="199" t="s">
        <v>17</v>
      </c>
      <c r="HU142" s="182">
        <v>44489</v>
      </c>
      <c r="HV142" s="197" t="s">
        <v>3224</v>
      </c>
      <c r="HW142" s="197">
        <v>0</v>
      </c>
      <c r="HX142" s="197" t="s">
        <v>2484</v>
      </c>
      <c r="HY142" s="197" t="s">
        <v>25</v>
      </c>
      <c r="HZ142" s="197">
        <v>2</v>
      </c>
      <c r="IA142" s="197" t="s">
        <v>17</v>
      </c>
      <c r="IB142" s="197" t="s">
        <v>17</v>
      </c>
      <c r="IC142" s="198">
        <v>44489</v>
      </c>
      <c r="ID142" s="196" t="s">
        <v>3226</v>
      </c>
      <c r="IE142" s="199">
        <v>3</v>
      </c>
      <c r="IF142" s="199" t="s">
        <v>2484</v>
      </c>
      <c r="IG142" s="199" t="s">
        <v>25</v>
      </c>
      <c r="IH142" s="199">
        <v>2</v>
      </c>
      <c r="II142" s="199" t="s">
        <v>17</v>
      </c>
      <c r="IJ142" s="199" t="s">
        <v>17</v>
      </c>
      <c r="IK142" s="182">
        <v>44489</v>
      </c>
      <c r="IL142" s="197" t="s">
        <v>3225</v>
      </c>
      <c r="IM142" s="197">
        <v>0</v>
      </c>
      <c r="IN142" s="197" t="s">
        <v>2484</v>
      </c>
      <c r="IO142" s="197" t="s">
        <v>25</v>
      </c>
      <c r="IP142" s="197">
        <v>2</v>
      </c>
      <c r="IQ142" s="197" t="s">
        <v>17</v>
      </c>
      <c r="IR142" s="197" t="s">
        <v>17</v>
      </c>
      <c r="IS142" s="198">
        <v>44489</v>
      </c>
    </row>
    <row r="143" spans="1:253" x14ac:dyDescent="0.35">
      <c r="A143" s="187" t="s">
        <v>5677</v>
      </c>
      <c r="B143" s="187" t="s">
        <v>8527</v>
      </c>
      <c r="C143" s="187" t="s">
        <v>5678</v>
      </c>
      <c r="D143" s="187" t="s">
        <v>142</v>
      </c>
      <c r="E143" s="187" t="s">
        <v>8217</v>
      </c>
      <c r="F143" s="187" t="s">
        <v>5679</v>
      </c>
      <c r="G143" s="180">
        <v>57797000</v>
      </c>
      <c r="H143" s="181" t="s">
        <v>2698</v>
      </c>
      <c r="I143" s="181" t="s">
        <v>25</v>
      </c>
      <c r="J143" s="181">
        <v>2</v>
      </c>
      <c r="K143" s="181" t="s">
        <v>2700</v>
      </c>
      <c r="L143" s="181" t="s">
        <v>2699</v>
      </c>
      <c r="M143" s="182">
        <v>44635</v>
      </c>
      <c r="N143" s="196" t="s">
        <v>5683</v>
      </c>
      <c r="O143" s="183">
        <v>144996</v>
      </c>
      <c r="P143" s="183" t="s">
        <v>5680</v>
      </c>
      <c r="Q143" s="183" t="s">
        <v>25</v>
      </c>
      <c r="R143" s="183">
        <v>2</v>
      </c>
      <c r="S143" s="183" t="s">
        <v>5682</v>
      </c>
      <c r="T143" s="183" t="s">
        <v>5681</v>
      </c>
      <c r="U143" s="184">
        <v>44635</v>
      </c>
      <c r="V143" s="196" t="s">
        <v>7307</v>
      </c>
      <c r="W143" s="181">
        <v>14911000</v>
      </c>
      <c r="X143" s="181" t="s">
        <v>7304</v>
      </c>
      <c r="Y143" s="181" t="s">
        <v>25</v>
      </c>
      <c r="Z143" s="181">
        <v>2</v>
      </c>
      <c r="AA143" s="181" t="s">
        <v>7306</v>
      </c>
      <c r="AB143" s="181" t="s">
        <v>7305</v>
      </c>
      <c r="AC143" s="182">
        <v>44706</v>
      </c>
      <c r="AD143" s="196" t="s">
        <v>7433</v>
      </c>
      <c r="AE143" s="189">
        <v>12914000</v>
      </c>
      <c r="AF143" s="189" t="s">
        <v>7304</v>
      </c>
      <c r="AG143" s="189" t="s">
        <v>25</v>
      </c>
      <c r="AH143" s="189">
        <v>2</v>
      </c>
      <c r="AI143" s="189" t="s">
        <v>7432</v>
      </c>
      <c r="AJ143" s="189" t="s">
        <v>7305</v>
      </c>
      <c r="AK143" s="190">
        <v>44711</v>
      </c>
      <c r="AL143" s="196" t="s">
        <v>7436</v>
      </c>
      <c r="AM143" s="181">
        <v>249000</v>
      </c>
      <c r="AN143" s="181" t="s">
        <v>7434</v>
      </c>
      <c r="AO143" s="181" t="s">
        <v>50</v>
      </c>
      <c r="AP143" s="181">
        <v>1</v>
      </c>
      <c r="AQ143" s="181" t="s">
        <v>7435</v>
      </c>
      <c r="AR143" s="181" t="s">
        <v>6485</v>
      </c>
      <c r="AS143" s="182">
        <v>44711</v>
      </c>
      <c r="AT143" s="197" t="s">
        <v>5685</v>
      </c>
      <c r="AU143" s="189" t="s">
        <v>17</v>
      </c>
      <c r="AV143" s="189" t="s">
        <v>17</v>
      </c>
      <c r="AW143" s="189" t="s">
        <v>22</v>
      </c>
      <c r="AX143" s="189">
        <v>3</v>
      </c>
      <c r="AY143" s="189" t="s">
        <v>17</v>
      </c>
      <c r="AZ143" s="189" t="s">
        <v>17</v>
      </c>
      <c r="BA143" s="190">
        <v>44635</v>
      </c>
      <c r="BB143" s="196" t="s">
        <v>5684</v>
      </c>
      <c r="BC143" s="181" t="s">
        <v>17</v>
      </c>
      <c r="BD143" s="181" t="s">
        <v>17</v>
      </c>
      <c r="BE143" s="181" t="s">
        <v>22</v>
      </c>
      <c r="BF143" s="181">
        <v>3</v>
      </c>
      <c r="BG143" s="181" t="s">
        <v>17</v>
      </c>
      <c r="BH143" s="181" t="s">
        <v>17</v>
      </c>
      <c r="BI143" s="182">
        <v>44635</v>
      </c>
      <c r="BJ143" s="197" t="s">
        <v>7439</v>
      </c>
      <c r="BK143" s="197">
        <v>1</v>
      </c>
      <c r="BL143" s="197" t="s">
        <v>7437</v>
      </c>
      <c r="BM143" s="197" t="s">
        <v>25</v>
      </c>
      <c r="BN143" s="197">
        <v>2</v>
      </c>
      <c r="BO143" s="197" t="s">
        <v>7438</v>
      </c>
      <c r="BP143" s="189" t="s">
        <v>1773</v>
      </c>
      <c r="BQ143" s="198">
        <v>44711</v>
      </c>
      <c r="BR143" s="196" t="s">
        <v>5686</v>
      </c>
      <c r="BS143" s="199" t="s">
        <v>17</v>
      </c>
      <c r="BT143" s="199" t="s">
        <v>17</v>
      </c>
      <c r="BU143" s="199" t="s">
        <v>22</v>
      </c>
      <c r="BV143" s="199">
        <v>3</v>
      </c>
      <c r="BW143" s="199" t="s">
        <v>17</v>
      </c>
      <c r="BX143" s="199" t="s">
        <v>17</v>
      </c>
      <c r="BY143" s="182">
        <v>44635</v>
      </c>
      <c r="BZ143" s="197" t="s">
        <v>5687</v>
      </c>
      <c r="CA143" s="197" t="s">
        <v>17</v>
      </c>
      <c r="CB143" s="197" t="s">
        <v>17</v>
      </c>
      <c r="CC143" s="197" t="s">
        <v>22</v>
      </c>
      <c r="CD143" s="197">
        <v>3</v>
      </c>
      <c r="CE143" s="197" t="s">
        <v>17</v>
      </c>
      <c r="CF143" s="197" t="s">
        <v>17</v>
      </c>
      <c r="CG143" s="198">
        <v>44635</v>
      </c>
      <c r="CH143" s="196" t="s">
        <v>9255</v>
      </c>
      <c r="CI143" s="197" t="e">
        <v>#N/A</v>
      </c>
      <c r="CJ143" s="197" t="e">
        <v>#N/A</v>
      </c>
      <c r="CK143" s="197" t="e">
        <v>#N/A</v>
      </c>
      <c r="CL143" s="197" t="e">
        <v>#N/A</v>
      </c>
      <c r="CM143" s="197" t="e">
        <v>#N/A</v>
      </c>
      <c r="CN143" s="197" t="e">
        <v>#N/A</v>
      </c>
      <c r="CO143" s="200" t="e">
        <v>#N/A</v>
      </c>
      <c r="CP143" s="197" t="s">
        <v>5689</v>
      </c>
      <c r="CQ143" s="199" t="s">
        <v>17</v>
      </c>
      <c r="CR143" s="199" t="s">
        <v>17</v>
      </c>
      <c r="CS143" s="199" t="s">
        <v>22</v>
      </c>
      <c r="CT143" s="199">
        <v>3</v>
      </c>
      <c r="CU143" s="199" t="s">
        <v>17</v>
      </c>
      <c r="CV143" s="199" t="s">
        <v>17</v>
      </c>
      <c r="CW143" s="182">
        <v>44635</v>
      </c>
      <c r="CX143" s="197" t="s">
        <v>7444</v>
      </c>
      <c r="CY143" s="189">
        <v>841000</v>
      </c>
      <c r="CZ143" s="189" t="s">
        <v>7304</v>
      </c>
      <c r="DA143" s="189" t="s">
        <v>25</v>
      </c>
      <c r="DB143" s="189">
        <v>2</v>
      </c>
      <c r="DC143" s="189" t="s">
        <v>7449</v>
      </c>
      <c r="DD143" s="189" t="s">
        <v>7305</v>
      </c>
      <c r="DE143" s="195">
        <v>44711</v>
      </c>
      <c r="DF143" s="196" t="s">
        <v>7446</v>
      </c>
      <c r="DG143" s="181">
        <v>1997000</v>
      </c>
      <c r="DH143" s="199" t="s">
        <v>7304</v>
      </c>
      <c r="DI143" s="199" t="s">
        <v>25</v>
      </c>
      <c r="DJ143" s="199">
        <v>2</v>
      </c>
      <c r="DK143" s="199" t="s">
        <v>7445</v>
      </c>
      <c r="DL143" s="199" t="s">
        <v>7305</v>
      </c>
      <c r="DM143" s="182">
        <v>44711</v>
      </c>
      <c r="DN143" s="197" t="s">
        <v>7448</v>
      </c>
      <c r="DO143" s="189">
        <v>12073000</v>
      </c>
      <c r="DP143" s="197" t="s">
        <v>7304</v>
      </c>
      <c r="DQ143" s="197" t="s">
        <v>25</v>
      </c>
      <c r="DR143" s="197">
        <v>2</v>
      </c>
      <c r="DS143" s="197" t="s">
        <v>7447</v>
      </c>
      <c r="DT143" s="197" t="s">
        <v>7305</v>
      </c>
      <c r="DU143" s="198">
        <v>44711</v>
      </c>
      <c r="DV143" s="196" t="s">
        <v>7450</v>
      </c>
      <c r="DW143" s="181">
        <v>746000</v>
      </c>
      <c r="DX143" s="199" t="s">
        <v>7304</v>
      </c>
      <c r="DY143" s="199" t="s">
        <v>25</v>
      </c>
      <c r="DZ143" s="199">
        <v>2</v>
      </c>
      <c r="EA143" s="199" t="s">
        <v>7449</v>
      </c>
      <c r="EB143" s="199" t="s">
        <v>7305</v>
      </c>
      <c r="EC143" s="182">
        <v>44711</v>
      </c>
      <c r="ED143" s="197" t="s">
        <v>7453</v>
      </c>
      <c r="EE143" s="189">
        <v>95000</v>
      </c>
      <c r="EF143" s="197" t="s">
        <v>7304</v>
      </c>
      <c r="EG143" s="197" t="s">
        <v>25</v>
      </c>
      <c r="EH143" s="197">
        <v>2</v>
      </c>
      <c r="EI143" s="197" t="s">
        <v>7452</v>
      </c>
      <c r="EJ143" s="197" t="s">
        <v>7451</v>
      </c>
      <c r="EK143" s="198">
        <v>44711</v>
      </c>
      <c r="EL143" s="196" t="s">
        <v>7455</v>
      </c>
      <c r="EM143" s="181">
        <v>0</v>
      </c>
      <c r="EN143" s="199" t="s">
        <v>7304</v>
      </c>
      <c r="EO143" s="199" t="s">
        <v>25</v>
      </c>
      <c r="EP143" s="199">
        <v>2</v>
      </c>
      <c r="EQ143" s="199" t="s">
        <v>7454</v>
      </c>
      <c r="ER143" s="199" t="s">
        <v>7305</v>
      </c>
      <c r="ES143" s="182">
        <v>44711</v>
      </c>
      <c r="ET143" s="197" t="s">
        <v>7442</v>
      </c>
      <c r="EU143" s="197">
        <v>34</v>
      </c>
      <c r="EV143" s="197" t="s">
        <v>7440</v>
      </c>
      <c r="EW143" s="197" t="s">
        <v>25</v>
      </c>
      <c r="EX143" s="197">
        <v>2</v>
      </c>
      <c r="EY143" s="197" t="s">
        <v>7441</v>
      </c>
      <c r="EZ143" s="197" t="s">
        <v>2316</v>
      </c>
      <c r="FA143" s="198">
        <v>44711</v>
      </c>
      <c r="FB143" s="196" t="s">
        <v>5690</v>
      </c>
      <c r="FC143" s="199" t="s">
        <v>17</v>
      </c>
      <c r="FD143" s="199" t="s">
        <v>17</v>
      </c>
      <c r="FE143" s="199" t="s">
        <v>22</v>
      </c>
      <c r="FF143" s="199">
        <v>3</v>
      </c>
      <c r="FG143" s="199" t="s">
        <v>17</v>
      </c>
      <c r="FH143" s="199" t="s">
        <v>17</v>
      </c>
      <c r="FI143" s="182">
        <v>44635</v>
      </c>
      <c r="FJ143" s="196" t="s">
        <v>5691</v>
      </c>
      <c r="FK143" s="197" t="s">
        <v>17</v>
      </c>
      <c r="FL143" s="197" t="s">
        <v>17</v>
      </c>
      <c r="FM143" s="197" t="s">
        <v>22</v>
      </c>
      <c r="FN143" s="197">
        <v>3</v>
      </c>
      <c r="FO143" s="197" t="s">
        <v>17</v>
      </c>
      <c r="FP143" s="189" t="s">
        <v>17</v>
      </c>
      <c r="FQ143" s="190">
        <v>44635</v>
      </c>
      <c r="FR143" s="196" t="s">
        <v>5692</v>
      </c>
      <c r="FS143" s="199" t="s">
        <v>17</v>
      </c>
      <c r="FT143" s="199" t="s">
        <v>17</v>
      </c>
      <c r="FU143" s="199" t="s">
        <v>22</v>
      </c>
      <c r="FV143" s="199">
        <v>3</v>
      </c>
      <c r="FW143" s="199" t="s">
        <v>17</v>
      </c>
      <c r="FX143" s="199" t="s">
        <v>17</v>
      </c>
      <c r="FY143" s="182">
        <v>44635</v>
      </c>
      <c r="FZ143" s="197" t="s">
        <v>5722</v>
      </c>
      <c r="GA143" s="197">
        <v>0</v>
      </c>
      <c r="GB143" s="197" t="s">
        <v>2484</v>
      </c>
      <c r="GC143" s="197" t="s">
        <v>25</v>
      </c>
      <c r="GD143" s="197">
        <v>2</v>
      </c>
      <c r="GE143" s="197" t="s">
        <v>17</v>
      </c>
      <c r="GF143" s="197" t="s">
        <v>17</v>
      </c>
      <c r="GG143" s="198">
        <v>44635</v>
      </c>
      <c r="GH143" s="196" t="s">
        <v>5728</v>
      </c>
      <c r="GI143" s="199">
        <v>1</v>
      </c>
      <c r="GJ143" s="199" t="s">
        <v>2484</v>
      </c>
      <c r="GK143" s="199" t="s">
        <v>25</v>
      </c>
      <c r="GL143" s="199">
        <v>2</v>
      </c>
      <c r="GM143" s="199" t="s">
        <v>17</v>
      </c>
      <c r="GN143" s="199" t="s">
        <v>17</v>
      </c>
      <c r="GO143" s="182">
        <v>44635</v>
      </c>
      <c r="GP143" s="197" t="s">
        <v>5723</v>
      </c>
      <c r="GQ143" s="197">
        <v>0</v>
      </c>
      <c r="GR143" s="197" t="s">
        <v>2484</v>
      </c>
      <c r="GS143" s="197" t="s">
        <v>25</v>
      </c>
      <c r="GT143" s="197">
        <v>2</v>
      </c>
      <c r="GU143" s="197" t="s">
        <v>17</v>
      </c>
      <c r="GV143" s="197" t="s">
        <v>17</v>
      </c>
      <c r="GW143" s="198">
        <v>44635</v>
      </c>
      <c r="GX143" s="196" t="s">
        <v>5729</v>
      </c>
      <c r="GY143" s="199">
        <v>0</v>
      </c>
      <c r="GZ143" s="199" t="s">
        <v>2484</v>
      </c>
      <c r="HA143" s="199" t="s">
        <v>25</v>
      </c>
      <c r="HB143" s="199">
        <v>2</v>
      </c>
      <c r="HC143" s="199" t="s">
        <v>17</v>
      </c>
      <c r="HD143" s="199" t="s">
        <v>17</v>
      </c>
      <c r="HE143" s="182">
        <v>44635</v>
      </c>
      <c r="HF143" s="197" t="s">
        <v>5721</v>
      </c>
      <c r="HG143" s="197">
        <v>0</v>
      </c>
      <c r="HH143" s="197" t="s">
        <v>2484</v>
      </c>
      <c r="HI143" s="197" t="s">
        <v>25</v>
      </c>
      <c r="HJ143" s="197">
        <v>2</v>
      </c>
      <c r="HK143" s="197" t="s">
        <v>17</v>
      </c>
      <c r="HL143" s="197" t="s">
        <v>17</v>
      </c>
      <c r="HM143" s="198">
        <v>44635</v>
      </c>
      <c r="HN143" s="196" t="s">
        <v>5727</v>
      </c>
      <c r="HO143" s="199">
        <v>1</v>
      </c>
      <c r="HP143" s="199" t="s">
        <v>2484</v>
      </c>
      <c r="HQ143" s="199" t="s">
        <v>25</v>
      </c>
      <c r="HR143" s="199">
        <v>2</v>
      </c>
      <c r="HS143" s="199" t="s">
        <v>17</v>
      </c>
      <c r="HT143" s="199" t="s">
        <v>17</v>
      </c>
      <c r="HU143" s="182">
        <v>44635</v>
      </c>
      <c r="HV143" s="197" t="s">
        <v>5724</v>
      </c>
      <c r="HW143" s="197">
        <v>0</v>
      </c>
      <c r="HX143" s="197" t="s">
        <v>2484</v>
      </c>
      <c r="HY143" s="197" t="s">
        <v>25</v>
      </c>
      <c r="HZ143" s="197">
        <v>2</v>
      </c>
      <c r="IA143" s="197" t="s">
        <v>17</v>
      </c>
      <c r="IB143" s="197" t="s">
        <v>17</v>
      </c>
      <c r="IC143" s="198">
        <v>44635</v>
      </c>
      <c r="ID143" s="196" t="s">
        <v>5726</v>
      </c>
      <c r="IE143" s="199">
        <v>0</v>
      </c>
      <c r="IF143" s="199" t="s">
        <v>2484</v>
      </c>
      <c r="IG143" s="199" t="s">
        <v>25</v>
      </c>
      <c r="IH143" s="199">
        <v>2</v>
      </c>
      <c r="II143" s="199" t="s">
        <v>17</v>
      </c>
      <c r="IJ143" s="199" t="s">
        <v>17</v>
      </c>
      <c r="IK143" s="182">
        <v>44635</v>
      </c>
      <c r="IL143" s="197" t="s">
        <v>5725</v>
      </c>
      <c r="IM143" s="197">
        <v>0</v>
      </c>
      <c r="IN143" s="197" t="s">
        <v>2484</v>
      </c>
      <c r="IO143" s="197" t="s">
        <v>25</v>
      </c>
      <c r="IP143" s="197">
        <v>2</v>
      </c>
      <c r="IQ143" s="197" t="s">
        <v>17</v>
      </c>
      <c r="IR143" s="197" t="s">
        <v>17</v>
      </c>
      <c r="IS143" s="198">
        <v>44635</v>
      </c>
    </row>
    <row r="144" spans="1:253" x14ac:dyDescent="0.35">
      <c r="A144" s="187" t="s">
        <v>140</v>
      </c>
      <c r="B144" s="187" t="s">
        <v>8521</v>
      </c>
      <c r="C144" s="187" t="s">
        <v>141</v>
      </c>
      <c r="D144" s="187" t="s">
        <v>142</v>
      </c>
      <c r="E144" s="187" t="s">
        <v>8217</v>
      </c>
      <c r="F144" s="187" t="s">
        <v>2701</v>
      </c>
      <c r="G144" s="180">
        <v>57797000</v>
      </c>
      <c r="H144" s="181" t="s">
        <v>2698</v>
      </c>
      <c r="I144" s="181" t="s">
        <v>25</v>
      </c>
      <c r="J144" s="181">
        <v>2</v>
      </c>
      <c r="K144" s="181" t="s">
        <v>2700</v>
      </c>
      <c r="L144" s="181" t="s">
        <v>2699</v>
      </c>
      <c r="M144" s="182">
        <v>44388</v>
      </c>
      <c r="N144" s="196" t="s">
        <v>5388</v>
      </c>
      <c r="O144" s="183">
        <v>72234</v>
      </c>
      <c r="P144" s="183" t="s">
        <v>5385</v>
      </c>
      <c r="Q144" s="183" t="s">
        <v>50</v>
      </c>
      <c r="R144" s="183">
        <v>1</v>
      </c>
      <c r="S144" s="183" t="s">
        <v>5387</v>
      </c>
      <c r="T144" s="183" t="s">
        <v>5386</v>
      </c>
      <c r="U144" s="184">
        <v>44615</v>
      </c>
      <c r="V144" s="196" t="s">
        <v>2705</v>
      </c>
      <c r="W144" s="181">
        <v>11393000</v>
      </c>
      <c r="X144" s="181" t="s">
        <v>2702</v>
      </c>
      <c r="Y144" s="181" t="s">
        <v>50</v>
      </c>
      <c r="Z144" s="181">
        <v>1</v>
      </c>
      <c r="AA144" s="181" t="s">
        <v>2704</v>
      </c>
      <c r="AB144" s="181" t="s">
        <v>2703</v>
      </c>
      <c r="AC144" s="182">
        <v>44388</v>
      </c>
      <c r="AD144" s="196" t="s">
        <v>2707</v>
      </c>
      <c r="AE144" s="189">
        <v>11393000</v>
      </c>
      <c r="AF144" s="189" t="s">
        <v>2702</v>
      </c>
      <c r="AG144" s="189" t="s">
        <v>50</v>
      </c>
      <c r="AH144" s="189">
        <v>1</v>
      </c>
      <c r="AI144" s="189" t="s">
        <v>2706</v>
      </c>
      <c r="AJ144" s="189" t="s">
        <v>2703</v>
      </c>
      <c r="AK144" s="190">
        <v>44388</v>
      </c>
      <c r="AL144" s="196" t="s">
        <v>7480</v>
      </c>
      <c r="AM144" s="181">
        <v>249000</v>
      </c>
      <c r="AN144" s="181" t="s">
        <v>7478</v>
      </c>
      <c r="AO144" s="181" t="s">
        <v>50</v>
      </c>
      <c r="AP144" s="181">
        <v>1</v>
      </c>
      <c r="AQ144" s="181" t="s">
        <v>7479</v>
      </c>
      <c r="AR144" s="181" t="s">
        <v>6485</v>
      </c>
      <c r="AS144" s="182">
        <v>44711</v>
      </c>
      <c r="AT144" s="197" t="s">
        <v>1156</v>
      </c>
      <c r="AU144" s="189">
        <v>0</v>
      </c>
      <c r="AV144" s="189" t="s">
        <v>17</v>
      </c>
      <c r="AW144" s="189" t="s">
        <v>17</v>
      </c>
      <c r="AX144" s="189" t="s">
        <v>17</v>
      </c>
      <c r="AY144" s="189" t="s">
        <v>17</v>
      </c>
      <c r="AZ144" s="189" t="s">
        <v>17</v>
      </c>
      <c r="BA144" s="190">
        <v>43670</v>
      </c>
      <c r="BB144" s="196" t="s">
        <v>146</v>
      </c>
      <c r="BC144" s="181" t="s">
        <v>17</v>
      </c>
      <c r="BD144" s="181">
        <v>0</v>
      </c>
      <c r="BE144" s="181" t="s">
        <v>17</v>
      </c>
      <c r="BF144" s="181" t="s">
        <v>17</v>
      </c>
      <c r="BG144" s="181">
        <v>0</v>
      </c>
      <c r="BH144" s="181">
        <v>0</v>
      </c>
      <c r="BI144" s="182">
        <v>43495</v>
      </c>
      <c r="BJ144" s="197" t="s">
        <v>7482</v>
      </c>
      <c r="BK144" s="197">
        <v>1</v>
      </c>
      <c r="BL144" s="197" t="s">
        <v>7461</v>
      </c>
      <c r="BM144" s="197" t="s">
        <v>25</v>
      </c>
      <c r="BN144" s="197">
        <v>2</v>
      </c>
      <c r="BO144" s="197" t="s">
        <v>7481</v>
      </c>
      <c r="BP144" s="189" t="s">
        <v>1773</v>
      </c>
      <c r="BQ144" s="198">
        <v>44711</v>
      </c>
      <c r="BR144" s="196" t="s">
        <v>143</v>
      </c>
      <c r="BS144" s="199" t="s">
        <v>17</v>
      </c>
      <c r="BT144" s="199">
        <v>0</v>
      </c>
      <c r="BU144" s="199" t="s">
        <v>17</v>
      </c>
      <c r="BV144" s="199" t="s">
        <v>17</v>
      </c>
      <c r="BW144" s="199">
        <v>0</v>
      </c>
      <c r="BX144" s="199">
        <v>0</v>
      </c>
      <c r="BY144" s="182">
        <v>43495</v>
      </c>
      <c r="BZ144" s="197" t="s">
        <v>144</v>
      </c>
      <c r="CA144" s="197" t="s">
        <v>17</v>
      </c>
      <c r="CB144" s="197">
        <v>0</v>
      </c>
      <c r="CC144" s="197" t="s">
        <v>17</v>
      </c>
      <c r="CD144" s="197" t="s">
        <v>17</v>
      </c>
      <c r="CE144" s="197">
        <v>0</v>
      </c>
      <c r="CF144" s="197">
        <v>0</v>
      </c>
      <c r="CG144" s="198">
        <v>43495</v>
      </c>
      <c r="CH144" s="196" t="s">
        <v>9256</v>
      </c>
      <c r="CI144" s="197" t="e">
        <v>#N/A</v>
      </c>
      <c r="CJ144" s="197" t="e">
        <v>#N/A</v>
      </c>
      <c r="CK144" s="197" t="e">
        <v>#N/A</v>
      </c>
      <c r="CL144" s="197" t="e">
        <v>#N/A</v>
      </c>
      <c r="CM144" s="197" t="e">
        <v>#N/A</v>
      </c>
      <c r="CN144" s="197" t="e">
        <v>#N/A</v>
      </c>
      <c r="CO144" s="200" t="e">
        <v>#N/A</v>
      </c>
      <c r="CP144" s="197" t="s">
        <v>145</v>
      </c>
      <c r="CQ144" s="199" t="s">
        <v>17</v>
      </c>
      <c r="CR144" s="199">
        <v>0</v>
      </c>
      <c r="CS144" s="199" t="s">
        <v>17</v>
      </c>
      <c r="CT144" s="199" t="s">
        <v>17</v>
      </c>
      <c r="CU144" s="199">
        <v>0</v>
      </c>
      <c r="CV144" s="199">
        <v>0</v>
      </c>
      <c r="CW144" s="182">
        <v>43495</v>
      </c>
      <c r="CX144" s="197" t="s">
        <v>7486</v>
      </c>
      <c r="CY144" s="189">
        <v>249000</v>
      </c>
      <c r="CZ144" s="189" t="s">
        <v>7478</v>
      </c>
      <c r="DA144" s="189" t="s">
        <v>50</v>
      </c>
      <c r="DB144" s="189">
        <v>1</v>
      </c>
      <c r="DC144" s="189" t="s">
        <v>7489</v>
      </c>
      <c r="DD144" s="189" t="s">
        <v>6485</v>
      </c>
      <c r="DE144" s="195">
        <v>44711</v>
      </c>
      <c r="DF144" s="196" t="s">
        <v>7487</v>
      </c>
      <c r="DG144" s="181">
        <v>0</v>
      </c>
      <c r="DH144" s="199" t="s">
        <v>7478</v>
      </c>
      <c r="DI144" s="199" t="s">
        <v>50</v>
      </c>
      <c r="DJ144" s="199">
        <v>1</v>
      </c>
      <c r="DK144" s="199" t="s">
        <v>4474</v>
      </c>
      <c r="DL144" s="199" t="s">
        <v>6485</v>
      </c>
      <c r="DM144" s="182">
        <v>44711</v>
      </c>
      <c r="DN144" s="197" t="s">
        <v>7488</v>
      </c>
      <c r="DO144" s="189">
        <v>11144000</v>
      </c>
      <c r="DP144" s="197" t="s">
        <v>7478</v>
      </c>
      <c r="DQ144" s="197" t="s">
        <v>50</v>
      </c>
      <c r="DR144" s="197">
        <v>1</v>
      </c>
      <c r="DS144" s="197" t="s">
        <v>4476</v>
      </c>
      <c r="DT144" s="197" t="s">
        <v>6485</v>
      </c>
      <c r="DU144" s="198">
        <v>44711</v>
      </c>
      <c r="DV144" s="196" t="s">
        <v>7490</v>
      </c>
      <c r="DW144" s="181">
        <v>249000</v>
      </c>
      <c r="DX144" s="199" t="s">
        <v>7478</v>
      </c>
      <c r="DY144" s="199" t="s">
        <v>50</v>
      </c>
      <c r="DZ144" s="199">
        <v>1</v>
      </c>
      <c r="EA144" s="199" t="s">
        <v>7489</v>
      </c>
      <c r="EB144" s="199" t="s">
        <v>6485</v>
      </c>
      <c r="EC144" s="182">
        <v>44711</v>
      </c>
      <c r="ED144" s="197" t="s">
        <v>7492</v>
      </c>
      <c r="EE144" s="189">
        <v>0</v>
      </c>
      <c r="EF144" s="197" t="s">
        <v>7478</v>
      </c>
      <c r="EG144" s="197" t="s">
        <v>50</v>
      </c>
      <c r="EH144" s="197">
        <v>1</v>
      </c>
      <c r="EI144" s="197" t="s">
        <v>7491</v>
      </c>
      <c r="EJ144" s="197" t="s">
        <v>6485</v>
      </c>
      <c r="EK144" s="198">
        <v>44711</v>
      </c>
      <c r="EL144" s="196" t="s">
        <v>6487</v>
      </c>
      <c r="EM144" s="181">
        <v>0</v>
      </c>
      <c r="EN144" s="199" t="s">
        <v>6484</v>
      </c>
      <c r="EO144" s="199" t="s">
        <v>50</v>
      </c>
      <c r="EP144" s="199">
        <v>1</v>
      </c>
      <c r="EQ144" s="199" t="s">
        <v>6486</v>
      </c>
      <c r="ER144" s="199" t="s">
        <v>6485</v>
      </c>
      <c r="ES144" s="182">
        <v>44669</v>
      </c>
      <c r="ET144" s="197" t="s">
        <v>7484</v>
      </c>
      <c r="EU144" s="197">
        <v>34</v>
      </c>
      <c r="EV144" s="197" t="s">
        <v>7464</v>
      </c>
      <c r="EW144" s="197" t="s">
        <v>25</v>
      </c>
      <c r="EX144" s="197">
        <v>2</v>
      </c>
      <c r="EY144" s="197" t="s">
        <v>7483</v>
      </c>
      <c r="EZ144" s="197" t="s">
        <v>2316</v>
      </c>
      <c r="FA144" s="198">
        <v>44711</v>
      </c>
      <c r="FB144" s="196" t="s">
        <v>2709</v>
      </c>
      <c r="FC144" s="199">
        <v>2</v>
      </c>
      <c r="FD144" s="199" t="s">
        <v>17</v>
      </c>
      <c r="FE144" s="199" t="s">
        <v>25</v>
      </c>
      <c r="FF144" s="199">
        <v>2</v>
      </c>
      <c r="FG144" s="199" t="s">
        <v>2708</v>
      </c>
      <c r="FH144" s="199" t="s">
        <v>17</v>
      </c>
      <c r="FI144" s="182">
        <v>44388</v>
      </c>
      <c r="FJ144" s="196" t="s">
        <v>147</v>
      </c>
      <c r="FK144" s="197" t="s">
        <v>17</v>
      </c>
      <c r="FL144" s="197">
        <v>0</v>
      </c>
      <c r="FM144" s="197" t="s">
        <v>17</v>
      </c>
      <c r="FN144" s="197" t="s">
        <v>17</v>
      </c>
      <c r="FO144" s="197">
        <v>0</v>
      </c>
      <c r="FP144" s="189">
        <v>0</v>
      </c>
      <c r="FQ144" s="190">
        <v>43495</v>
      </c>
      <c r="FR144" s="196" t="s">
        <v>148</v>
      </c>
      <c r="FS144" s="199" t="s">
        <v>17</v>
      </c>
      <c r="FT144" s="199">
        <v>0</v>
      </c>
      <c r="FU144" s="199" t="s">
        <v>17</v>
      </c>
      <c r="FV144" s="199" t="s">
        <v>17</v>
      </c>
      <c r="FW144" s="199">
        <v>0</v>
      </c>
      <c r="FX144" s="199">
        <v>0</v>
      </c>
      <c r="FY144" s="182">
        <v>43495</v>
      </c>
      <c r="FZ144" s="197" t="s">
        <v>3711</v>
      </c>
      <c r="GA144" s="197">
        <v>0</v>
      </c>
      <c r="GB144" s="197" t="s">
        <v>2484</v>
      </c>
      <c r="GC144" s="197" t="s">
        <v>25</v>
      </c>
      <c r="GD144" s="197">
        <v>2</v>
      </c>
      <c r="GE144" s="197" t="s">
        <v>17</v>
      </c>
      <c r="GF144" s="197" t="s">
        <v>17</v>
      </c>
      <c r="GG144" s="198">
        <v>44496</v>
      </c>
      <c r="GH144" s="196" t="s">
        <v>3717</v>
      </c>
      <c r="GI144" s="199">
        <v>1</v>
      </c>
      <c r="GJ144" s="199" t="s">
        <v>2484</v>
      </c>
      <c r="GK144" s="199" t="s">
        <v>25</v>
      </c>
      <c r="GL144" s="199">
        <v>2</v>
      </c>
      <c r="GM144" s="199" t="s">
        <v>17</v>
      </c>
      <c r="GN144" s="199" t="s">
        <v>17</v>
      </c>
      <c r="GO144" s="182">
        <v>44496</v>
      </c>
      <c r="GP144" s="197" t="s">
        <v>3712</v>
      </c>
      <c r="GQ144" s="197">
        <v>0</v>
      </c>
      <c r="GR144" s="197" t="s">
        <v>2484</v>
      </c>
      <c r="GS144" s="197" t="s">
        <v>25</v>
      </c>
      <c r="GT144" s="197">
        <v>2</v>
      </c>
      <c r="GU144" s="197" t="s">
        <v>17</v>
      </c>
      <c r="GV144" s="197" t="s">
        <v>17</v>
      </c>
      <c r="GW144" s="198">
        <v>44496</v>
      </c>
      <c r="GX144" s="196" t="s">
        <v>3718</v>
      </c>
      <c r="GY144" s="199">
        <v>0</v>
      </c>
      <c r="GZ144" s="199" t="s">
        <v>2484</v>
      </c>
      <c r="HA144" s="199" t="s">
        <v>25</v>
      </c>
      <c r="HB144" s="199">
        <v>2</v>
      </c>
      <c r="HC144" s="199" t="s">
        <v>17</v>
      </c>
      <c r="HD144" s="199" t="s">
        <v>17</v>
      </c>
      <c r="HE144" s="182">
        <v>44496</v>
      </c>
      <c r="HF144" s="197" t="s">
        <v>3710</v>
      </c>
      <c r="HG144" s="197">
        <v>0</v>
      </c>
      <c r="HH144" s="197" t="s">
        <v>2484</v>
      </c>
      <c r="HI144" s="197" t="s">
        <v>25</v>
      </c>
      <c r="HJ144" s="197">
        <v>2</v>
      </c>
      <c r="HK144" s="197" t="s">
        <v>17</v>
      </c>
      <c r="HL144" s="197" t="s">
        <v>17</v>
      </c>
      <c r="HM144" s="198">
        <v>44496</v>
      </c>
      <c r="HN144" s="196" t="s">
        <v>3716</v>
      </c>
      <c r="HO144" s="199">
        <v>1</v>
      </c>
      <c r="HP144" s="199" t="s">
        <v>2484</v>
      </c>
      <c r="HQ144" s="199" t="s">
        <v>25</v>
      </c>
      <c r="HR144" s="199">
        <v>2</v>
      </c>
      <c r="HS144" s="199" t="s">
        <v>17</v>
      </c>
      <c r="HT144" s="199" t="s">
        <v>17</v>
      </c>
      <c r="HU144" s="182">
        <v>44496</v>
      </c>
      <c r="HV144" s="197" t="s">
        <v>3713</v>
      </c>
      <c r="HW144" s="197">
        <v>0</v>
      </c>
      <c r="HX144" s="197" t="s">
        <v>2484</v>
      </c>
      <c r="HY144" s="197" t="s">
        <v>25</v>
      </c>
      <c r="HZ144" s="197">
        <v>2</v>
      </c>
      <c r="IA144" s="197" t="s">
        <v>17</v>
      </c>
      <c r="IB144" s="197" t="s">
        <v>17</v>
      </c>
      <c r="IC144" s="198">
        <v>44496</v>
      </c>
      <c r="ID144" s="196" t="s">
        <v>3715</v>
      </c>
      <c r="IE144" s="199">
        <v>0</v>
      </c>
      <c r="IF144" s="199" t="s">
        <v>2484</v>
      </c>
      <c r="IG144" s="199" t="s">
        <v>25</v>
      </c>
      <c r="IH144" s="199">
        <v>2</v>
      </c>
      <c r="II144" s="199" t="s">
        <v>17</v>
      </c>
      <c r="IJ144" s="199" t="s">
        <v>17</v>
      </c>
      <c r="IK144" s="182">
        <v>44496</v>
      </c>
      <c r="IL144" s="197" t="s">
        <v>3714</v>
      </c>
      <c r="IM144" s="197">
        <v>0</v>
      </c>
      <c r="IN144" s="197" t="s">
        <v>2484</v>
      </c>
      <c r="IO144" s="197" t="s">
        <v>25</v>
      </c>
      <c r="IP144" s="197">
        <v>2</v>
      </c>
      <c r="IQ144" s="197" t="s">
        <v>17</v>
      </c>
      <c r="IR144" s="197" t="s">
        <v>17</v>
      </c>
      <c r="IS144" s="198">
        <v>44496</v>
      </c>
    </row>
    <row r="145" spans="1:253" x14ac:dyDescent="0.35">
      <c r="A145" s="187" t="s">
        <v>5693</v>
      </c>
      <c r="B145" s="187" t="s">
        <v>8501</v>
      </c>
      <c r="C145" s="187" t="s">
        <v>5694</v>
      </c>
      <c r="D145" s="187" t="s">
        <v>142</v>
      </c>
      <c r="E145" s="187" t="s">
        <v>8217</v>
      </c>
      <c r="F145" s="187" t="s">
        <v>5695</v>
      </c>
      <c r="G145" s="180">
        <v>57797000</v>
      </c>
      <c r="H145" s="181" t="s">
        <v>2698</v>
      </c>
      <c r="I145" s="181" t="s">
        <v>25</v>
      </c>
      <c r="J145" s="181">
        <v>2</v>
      </c>
      <c r="K145" s="181" t="s">
        <v>2700</v>
      </c>
      <c r="L145" s="181" t="s">
        <v>2699</v>
      </c>
      <c r="M145" s="182">
        <v>44635</v>
      </c>
      <c r="N145" s="196" t="s">
        <v>5699</v>
      </c>
      <c r="O145" s="183">
        <v>83058</v>
      </c>
      <c r="P145" s="183" t="s">
        <v>5696</v>
      </c>
      <c r="Q145" s="183" t="s">
        <v>25</v>
      </c>
      <c r="R145" s="183">
        <v>2</v>
      </c>
      <c r="S145" s="183" t="s">
        <v>5698</v>
      </c>
      <c r="T145" s="183" t="s">
        <v>5697</v>
      </c>
      <c r="U145" s="184">
        <v>44635</v>
      </c>
      <c r="V145" s="196" t="s">
        <v>7459</v>
      </c>
      <c r="W145" s="181">
        <v>3518000</v>
      </c>
      <c r="X145" s="181" t="s">
        <v>7456</v>
      </c>
      <c r="Y145" s="181" t="s">
        <v>50</v>
      </c>
      <c r="Z145" s="181">
        <v>1</v>
      </c>
      <c r="AA145" s="181" t="s">
        <v>7458</v>
      </c>
      <c r="AB145" s="181" t="s">
        <v>7457</v>
      </c>
      <c r="AC145" s="182">
        <v>44711</v>
      </c>
      <c r="AD145" s="196" t="s">
        <v>7460</v>
      </c>
      <c r="AE145" s="189">
        <v>1521000</v>
      </c>
      <c r="AF145" s="189" t="s">
        <v>7456</v>
      </c>
      <c r="AG145" s="189" t="s">
        <v>50</v>
      </c>
      <c r="AH145" s="189">
        <v>1</v>
      </c>
      <c r="AI145" s="189" t="s">
        <v>7432</v>
      </c>
      <c r="AJ145" s="189" t="s">
        <v>7457</v>
      </c>
      <c r="AK145" s="190">
        <v>44711</v>
      </c>
      <c r="AL145" s="196" t="s">
        <v>5700</v>
      </c>
      <c r="AM145" s="181" t="s">
        <v>17</v>
      </c>
      <c r="AN145" s="181" t="s">
        <v>17</v>
      </c>
      <c r="AO145" s="181" t="s">
        <v>22</v>
      </c>
      <c r="AP145" s="181">
        <v>3</v>
      </c>
      <c r="AQ145" s="181" t="s">
        <v>17</v>
      </c>
      <c r="AR145" s="181" t="s">
        <v>17</v>
      </c>
      <c r="AS145" s="182">
        <v>44635</v>
      </c>
      <c r="AT145" s="197" t="s">
        <v>5702</v>
      </c>
      <c r="AU145" s="189" t="s">
        <v>17</v>
      </c>
      <c r="AV145" s="189" t="s">
        <v>17</v>
      </c>
      <c r="AW145" s="189" t="s">
        <v>22</v>
      </c>
      <c r="AX145" s="189">
        <v>3</v>
      </c>
      <c r="AY145" s="189" t="s">
        <v>17</v>
      </c>
      <c r="AZ145" s="189" t="s">
        <v>17</v>
      </c>
      <c r="BA145" s="190">
        <v>44635</v>
      </c>
      <c r="BB145" s="196" t="s">
        <v>5701</v>
      </c>
      <c r="BC145" s="181" t="s">
        <v>17</v>
      </c>
      <c r="BD145" s="181" t="s">
        <v>17</v>
      </c>
      <c r="BE145" s="181" t="s">
        <v>22</v>
      </c>
      <c r="BF145" s="181">
        <v>3</v>
      </c>
      <c r="BG145" s="181" t="s">
        <v>17</v>
      </c>
      <c r="BH145" s="181" t="s">
        <v>17</v>
      </c>
      <c r="BI145" s="182">
        <v>44635</v>
      </c>
      <c r="BJ145" s="197" t="s">
        <v>7463</v>
      </c>
      <c r="BK145" s="197">
        <v>0</v>
      </c>
      <c r="BL145" s="197" t="s">
        <v>7461</v>
      </c>
      <c r="BM145" s="197" t="s">
        <v>25</v>
      </c>
      <c r="BN145" s="197">
        <v>2</v>
      </c>
      <c r="BO145" s="197" t="s">
        <v>7462</v>
      </c>
      <c r="BP145" s="189" t="s">
        <v>1773</v>
      </c>
      <c r="BQ145" s="198">
        <v>44711</v>
      </c>
      <c r="BR145" s="196" t="s">
        <v>5703</v>
      </c>
      <c r="BS145" s="199" t="s">
        <v>17</v>
      </c>
      <c r="BT145" s="199" t="s">
        <v>17</v>
      </c>
      <c r="BU145" s="199" t="s">
        <v>22</v>
      </c>
      <c r="BV145" s="199">
        <v>3</v>
      </c>
      <c r="BW145" s="199" t="s">
        <v>17</v>
      </c>
      <c r="BX145" s="199" t="s">
        <v>17</v>
      </c>
      <c r="BY145" s="182">
        <v>44635</v>
      </c>
      <c r="BZ145" s="197" t="s">
        <v>5704</v>
      </c>
      <c r="CA145" s="197" t="s">
        <v>17</v>
      </c>
      <c r="CB145" s="197" t="s">
        <v>17</v>
      </c>
      <c r="CC145" s="197" t="s">
        <v>22</v>
      </c>
      <c r="CD145" s="197">
        <v>3</v>
      </c>
      <c r="CE145" s="197" t="s">
        <v>17</v>
      </c>
      <c r="CF145" s="197" t="s">
        <v>17</v>
      </c>
      <c r="CG145" s="198">
        <v>44635</v>
      </c>
      <c r="CH145" s="196" t="s">
        <v>9257</v>
      </c>
      <c r="CI145" s="197" t="e">
        <v>#N/A</v>
      </c>
      <c r="CJ145" s="197" t="e">
        <v>#N/A</v>
      </c>
      <c r="CK145" s="197" t="e">
        <v>#N/A</v>
      </c>
      <c r="CL145" s="197" t="e">
        <v>#N/A</v>
      </c>
      <c r="CM145" s="197" t="e">
        <v>#N/A</v>
      </c>
      <c r="CN145" s="197" t="e">
        <v>#N/A</v>
      </c>
      <c r="CO145" s="200" t="e">
        <v>#N/A</v>
      </c>
      <c r="CP145" s="197" t="s">
        <v>5706</v>
      </c>
      <c r="CQ145" s="199" t="s">
        <v>17</v>
      </c>
      <c r="CR145" s="199" t="s">
        <v>17</v>
      </c>
      <c r="CS145" s="199" t="s">
        <v>22</v>
      </c>
      <c r="CT145" s="199">
        <v>3</v>
      </c>
      <c r="CU145" s="199" t="s">
        <v>17</v>
      </c>
      <c r="CV145" s="199" t="s">
        <v>17</v>
      </c>
      <c r="CW145" s="182">
        <v>44635</v>
      </c>
      <c r="CX145" s="197" t="s">
        <v>7467</v>
      </c>
      <c r="CY145" s="189">
        <v>592000</v>
      </c>
      <c r="CZ145" s="189" t="s">
        <v>7456</v>
      </c>
      <c r="DA145" s="189" t="s">
        <v>50</v>
      </c>
      <c r="DB145" s="189">
        <v>1</v>
      </c>
      <c r="DC145" s="189" t="s">
        <v>7472</v>
      </c>
      <c r="DD145" s="189" t="s">
        <v>7457</v>
      </c>
      <c r="DE145" s="195">
        <v>44711</v>
      </c>
      <c r="DF145" s="196" t="s">
        <v>7469</v>
      </c>
      <c r="DG145" s="181">
        <v>1997000</v>
      </c>
      <c r="DH145" s="199" t="s">
        <v>7456</v>
      </c>
      <c r="DI145" s="199" t="s">
        <v>50</v>
      </c>
      <c r="DJ145" s="199">
        <v>1</v>
      </c>
      <c r="DK145" s="199" t="s">
        <v>7468</v>
      </c>
      <c r="DL145" s="199" t="s">
        <v>7457</v>
      </c>
      <c r="DM145" s="182">
        <v>44711</v>
      </c>
      <c r="DN145" s="197" t="s">
        <v>7471</v>
      </c>
      <c r="DO145" s="189">
        <v>929000</v>
      </c>
      <c r="DP145" s="197" t="s">
        <v>7456</v>
      </c>
      <c r="DQ145" s="197" t="s">
        <v>50</v>
      </c>
      <c r="DR145" s="197">
        <v>1</v>
      </c>
      <c r="DS145" s="197" t="s">
        <v>7470</v>
      </c>
      <c r="DT145" s="197" t="s">
        <v>7457</v>
      </c>
      <c r="DU145" s="198">
        <v>44711</v>
      </c>
      <c r="DV145" s="196" t="s">
        <v>7473</v>
      </c>
      <c r="DW145" s="181">
        <v>497000</v>
      </c>
      <c r="DX145" s="199" t="s">
        <v>7456</v>
      </c>
      <c r="DY145" s="199" t="s">
        <v>50</v>
      </c>
      <c r="DZ145" s="199">
        <v>1</v>
      </c>
      <c r="EA145" s="199" t="s">
        <v>7472</v>
      </c>
      <c r="EB145" s="199" t="s">
        <v>7457</v>
      </c>
      <c r="EC145" s="182">
        <v>44711</v>
      </c>
      <c r="ED145" s="197" t="s">
        <v>7475</v>
      </c>
      <c r="EE145" s="189">
        <v>95000</v>
      </c>
      <c r="EF145" s="197" t="s">
        <v>7456</v>
      </c>
      <c r="EG145" s="197" t="s">
        <v>50</v>
      </c>
      <c r="EH145" s="197">
        <v>1</v>
      </c>
      <c r="EI145" s="197" t="s">
        <v>7474</v>
      </c>
      <c r="EJ145" s="197" t="s">
        <v>7457</v>
      </c>
      <c r="EK145" s="198">
        <v>44711</v>
      </c>
      <c r="EL145" s="196" t="s">
        <v>7477</v>
      </c>
      <c r="EM145" s="181">
        <v>0</v>
      </c>
      <c r="EN145" s="199" t="s">
        <v>7456</v>
      </c>
      <c r="EO145" s="199" t="s">
        <v>50</v>
      </c>
      <c r="EP145" s="199">
        <v>1</v>
      </c>
      <c r="EQ145" s="199" t="s">
        <v>7476</v>
      </c>
      <c r="ER145" s="199" t="s">
        <v>7457</v>
      </c>
      <c r="ES145" s="182">
        <v>44711</v>
      </c>
      <c r="ET145" s="197" t="s">
        <v>7465</v>
      </c>
      <c r="EU145" s="197">
        <v>34</v>
      </c>
      <c r="EV145" s="197" t="s">
        <v>7464</v>
      </c>
      <c r="EW145" s="197" t="s">
        <v>25</v>
      </c>
      <c r="EX145" s="197">
        <v>2</v>
      </c>
      <c r="EY145" s="197" t="s">
        <v>7441</v>
      </c>
      <c r="EZ145" s="197" t="s">
        <v>2316</v>
      </c>
      <c r="FA145" s="198">
        <v>44711</v>
      </c>
      <c r="FB145" s="196" t="s">
        <v>5708</v>
      </c>
      <c r="FC145" s="199">
        <v>2</v>
      </c>
      <c r="FD145" s="199" t="s">
        <v>17</v>
      </c>
      <c r="FE145" s="199" t="s">
        <v>22</v>
      </c>
      <c r="FF145" s="199">
        <v>3</v>
      </c>
      <c r="FG145" s="199" t="s">
        <v>5707</v>
      </c>
      <c r="FH145" s="199" t="s">
        <v>17</v>
      </c>
      <c r="FI145" s="182">
        <v>44635</v>
      </c>
      <c r="FJ145" s="196" t="s">
        <v>5709</v>
      </c>
      <c r="FK145" s="197" t="s">
        <v>17</v>
      </c>
      <c r="FL145" s="197" t="s">
        <v>17</v>
      </c>
      <c r="FM145" s="197" t="s">
        <v>22</v>
      </c>
      <c r="FN145" s="197">
        <v>3</v>
      </c>
      <c r="FO145" s="197" t="s">
        <v>17</v>
      </c>
      <c r="FP145" s="189" t="s">
        <v>17</v>
      </c>
      <c r="FQ145" s="190">
        <v>44635</v>
      </c>
      <c r="FR145" s="196" t="s">
        <v>5710</v>
      </c>
      <c r="FS145" s="199" t="s">
        <v>17</v>
      </c>
      <c r="FT145" s="199" t="s">
        <v>17</v>
      </c>
      <c r="FU145" s="199" t="s">
        <v>22</v>
      </c>
      <c r="FV145" s="199">
        <v>3</v>
      </c>
      <c r="FW145" s="199" t="s">
        <v>17</v>
      </c>
      <c r="FX145" s="199" t="s">
        <v>17</v>
      </c>
      <c r="FY145" s="182">
        <v>44635</v>
      </c>
      <c r="FZ145" s="197" t="s">
        <v>5731</v>
      </c>
      <c r="GA145" s="197">
        <v>0</v>
      </c>
      <c r="GB145" s="197" t="s">
        <v>2484</v>
      </c>
      <c r="GC145" s="197" t="s">
        <v>25</v>
      </c>
      <c r="GD145" s="197">
        <v>2</v>
      </c>
      <c r="GE145" s="197" t="s">
        <v>17</v>
      </c>
      <c r="GF145" s="197" t="s">
        <v>17</v>
      </c>
      <c r="GG145" s="198">
        <v>44635</v>
      </c>
      <c r="GH145" s="196" t="s">
        <v>5737</v>
      </c>
      <c r="GI145" s="199">
        <v>1</v>
      </c>
      <c r="GJ145" s="199" t="s">
        <v>2484</v>
      </c>
      <c r="GK145" s="199" t="s">
        <v>25</v>
      </c>
      <c r="GL145" s="199">
        <v>2</v>
      </c>
      <c r="GM145" s="199" t="s">
        <v>17</v>
      </c>
      <c r="GN145" s="199" t="s">
        <v>17</v>
      </c>
      <c r="GO145" s="182">
        <v>44635</v>
      </c>
      <c r="GP145" s="197" t="s">
        <v>5732</v>
      </c>
      <c r="GQ145" s="197">
        <v>0</v>
      </c>
      <c r="GR145" s="197" t="s">
        <v>2484</v>
      </c>
      <c r="GS145" s="197" t="s">
        <v>25</v>
      </c>
      <c r="GT145" s="197">
        <v>2</v>
      </c>
      <c r="GU145" s="197" t="s">
        <v>17</v>
      </c>
      <c r="GV145" s="197" t="s">
        <v>17</v>
      </c>
      <c r="GW145" s="198">
        <v>44635</v>
      </c>
      <c r="GX145" s="196" t="s">
        <v>5738</v>
      </c>
      <c r="GY145" s="199">
        <v>0</v>
      </c>
      <c r="GZ145" s="199" t="s">
        <v>2484</v>
      </c>
      <c r="HA145" s="199" t="s">
        <v>25</v>
      </c>
      <c r="HB145" s="199">
        <v>2</v>
      </c>
      <c r="HC145" s="199" t="s">
        <v>17</v>
      </c>
      <c r="HD145" s="199" t="s">
        <v>17</v>
      </c>
      <c r="HE145" s="182">
        <v>44635</v>
      </c>
      <c r="HF145" s="197" t="s">
        <v>5730</v>
      </c>
      <c r="HG145" s="197">
        <v>0</v>
      </c>
      <c r="HH145" s="197" t="s">
        <v>2484</v>
      </c>
      <c r="HI145" s="197" t="s">
        <v>25</v>
      </c>
      <c r="HJ145" s="197">
        <v>2</v>
      </c>
      <c r="HK145" s="197" t="s">
        <v>17</v>
      </c>
      <c r="HL145" s="197" t="s">
        <v>17</v>
      </c>
      <c r="HM145" s="198">
        <v>44635</v>
      </c>
      <c r="HN145" s="196" t="s">
        <v>5736</v>
      </c>
      <c r="HO145" s="199">
        <v>1</v>
      </c>
      <c r="HP145" s="199" t="s">
        <v>2484</v>
      </c>
      <c r="HQ145" s="199" t="s">
        <v>25</v>
      </c>
      <c r="HR145" s="199">
        <v>2</v>
      </c>
      <c r="HS145" s="199" t="s">
        <v>17</v>
      </c>
      <c r="HT145" s="199" t="s">
        <v>17</v>
      </c>
      <c r="HU145" s="182">
        <v>44635</v>
      </c>
      <c r="HV145" s="197" t="s">
        <v>5733</v>
      </c>
      <c r="HW145" s="197">
        <v>0</v>
      </c>
      <c r="HX145" s="197" t="s">
        <v>2484</v>
      </c>
      <c r="HY145" s="197" t="s">
        <v>25</v>
      </c>
      <c r="HZ145" s="197">
        <v>2</v>
      </c>
      <c r="IA145" s="197" t="s">
        <v>17</v>
      </c>
      <c r="IB145" s="197" t="s">
        <v>17</v>
      </c>
      <c r="IC145" s="198">
        <v>44635</v>
      </c>
      <c r="ID145" s="196" t="s">
        <v>5735</v>
      </c>
      <c r="IE145" s="199">
        <v>0</v>
      </c>
      <c r="IF145" s="199" t="s">
        <v>2484</v>
      </c>
      <c r="IG145" s="199" t="s">
        <v>25</v>
      </c>
      <c r="IH145" s="199">
        <v>2</v>
      </c>
      <c r="II145" s="199" t="s">
        <v>17</v>
      </c>
      <c r="IJ145" s="199" t="s">
        <v>17</v>
      </c>
      <c r="IK145" s="182">
        <v>44635</v>
      </c>
      <c r="IL145" s="197" t="s">
        <v>5734</v>
      </c>
      <c r="IM145" s="197">
        <v>0</v>
      </c>
      <c r="IN145" s="197" t="s">
        <v>2484</v>
      </c>
      <c r="IO145" s="197" t="s">
        <v>25</v>
      </c>
      <c r="IP145" s="197">
        <v>2</v>
      </c>
      <c r="IQ145" s="197" t="s">
        <v>17</v>
      </c>
      <c r="IR145" s="197" t="s">
        <v>17</v>
      </c>
      <c r="IS145" s="198">
        <v>44635</v>
      </c>
    </row>
    <row r="146" spans="1:253" x14ac:dyDescent="0.35">
      <c r="A146" s="187" t="s">
        <v>1350</v>
      </c>
      <c r="B146" s="187" t="s">
        <v>8521</v>
      </c>
      <c r="C146" s="187" t="s">
        <v>1351</v>
      </c>
      <c r="D146" s="187" t="s">
        <v>1352</v>
      </c>
      <c r="E146" s="187" t="s">
        <v>8218</v>
      </c>
      <c r="F146" s="187" t="s">
        <v>2853</v>
      </c>
      <c r="G146" s="180">
        <v>47245000</v>
      </c>
      <c r="H146" s="181" t="s">
        <v>2850</v>
      </c>
      <c r="I146" s="181" t="s">
        <v>25</v>
      </c>
      <c r="J146" s="181">
        <v>2</v>
      </c>
      <c r="K146" s="181" t="s">
        <v>2852</v>
      </c>
      <c r="L146" s="181" t="s">
        <v>2851</v>
      </c>
      <c r="M146" s="182">
        <v>44456</v>
      </c>
      <c r="N146" s="196" t="s">
        <v>1361</v>
      </c>
      <c r="O146" s="183">
        <v>66662</v>
      </c>
      <c r="P146" s="183" t="s">
        <v>1358</v>
      </c>
      <c r="Q146" s="183" t="s">
        <v>22</v>
      </c>
      <c r="R146" s="183">
        <v>3</v>
      </c>
      <c r="S146" s="183" t="s">
        <v>1360</v>
      </c>
      <c r="T146" s="183" t="s">
        <v>1359</v>
      </c>
      <c r="U146" s="184">
        <v>43798</v>
      </c>
      <c r="V146" s="196" t="s">
        <v>2857</v>
      </c>
      <c r="W146" s="181">
        <v>7651000</v>
      </c>
      <c r="X146" s="181" t="s">
        <v>2854</v>
      </c>
      <c r="Y146" s="181" t="s">
        <v>25</v>
      </c>
      <c r="Z146" s="181">
        <v>2</v>
      </c>
      <c r="AA146" s="181" t="s">
        <v>2856</v>
      </c>
      <c r="AB146" s="181" t="s">
        <v>2855</v>
      </c>
      <c r="AC146" s="182">
        <v>44456</v>
      </c>
      <c r="AD146" s="196" t="s">
        <v>5526</v>
      </c>
      <c r="AE146" s="189">
        <v>1583000</v>
      </c>
      <c r="AF146" s="189" t="s">
        <v>5459</v>
      </c>
      <c r="AG146" s="189" t="s">
        <v>25</v>
      </c>
      <c r="AH146" s="189">
        <v>2</v>
      </c>
      <c r="AI146" s="189" t="s">
        <v>5525</v>
      </c>
      <c r="AJ146" s="189" t="s">
        <v>5524</v>
      </c>
      <c r="AK146" s="190">
        <v>44622</v>
      </c>
      <c r="AL146" s="196" t="s">
        <v>5528</v>
      </c>
      <c r="AM146" s="181">
        <v>1583000</v>
      </c>
      <c r="AN146" s="181" t="s">
        <v>5459</v>
      </c>
      <c r="AO146" s="181" t="s">
        <v>25</v>
      </c>
      <c r="AP146" s="181">
        <v>2</v>
      </c>
      <c r="AQ146" s="181" t="s">
        <v>5527</v>
      </c>
      <c r="AR146" s="181" t="s">
        <v>5524</v>
      </c>
      <c r="AS146" s="182">
        <v>44622</v>
      </c>
      <c r="AT146" s="197" t="s">
        <v>1357</v>
      </c>
      <c r="AU146" s="189" t="s">
        <v>17</v>
      </c>
      <c r="AV146" s="189" t="s">
        <v>17</v>
      </c>
      <c r="AW146" s="189" t="s">
        <v>17</v>
      </c>
      <c r="AX146" s="189" t="s">
        <v>17</v>
      </c>
      <c r="AY146" s="189" t="s">
        <v>1157</v>
      </c>
      <c r="AZ146" s="189" t="s">
        <v>17</v>
      </c>
      <c r="BA146" s="190">
        <v>43798</v>
      </c>
      <c r="BB146" s="196" t="s">
        <v>1356</v>
      </c>
      <c r="BC146" s="181" t="s">
        <v>17</v>
      </c>
      <c r="BD146" s="181" t="s">
        <v>17</v>
      </c>
      <c r="BE146" s="181" t="s">
        <v>17</v>
      </c>
      <c r="BF146" s="181" t="s">
        <v>17</v>
      </c>
      <c r="BG146" s="181" t="s">
        <v>1157</v>
      </c>
      <c r="BH146" s="181" t="s">
        <v>17</v>
      </c>
      <c r="BI146" s="182">
        <v>43798</v>
      </c>
      <c r="BJ146" s="197" t="s">
        <v>1656</v>
      </c>
      <c r="BK146" s="197" t="s">
        <v>17</v>
      </c>
      <c r="BL146" s="197" t="s">
        <v>17</v>
      </c>
      <c r="BM146" s="197" t="s">
        <v>17</v>
      </c>
      <c r="BN146" s="197" t="s">
        <v>17</v>
      </c>
      <c r="BO146" s="197" t="s">
        <v>1655</v>
      </c>
      <c r="BP146" s="189" t="s">
        <v>17</v>
      </c>
      <c r="BQ146" s="198">
        <v>43987</v>
      </c>
      <c r="BR146" s="196" t="s">
        <v>1353</v>
      </c>
      <c r="BS146" s="199" t="s">
        <v>17</v>
      </c>
      <c r="BT146" s="199" t="s">
        <v>17</v>
      </c>
      <c r="BU146" s="199" t="s">
        <v>17</v>
      </c>
      <c r="BV146" s="199" t="s">
        <v>17</v>
      </c>
      <c r="BW146" s="199" t="s">
        <v>1157</v>
      </c>
      <c r="BX146" s="199" t="s">
        <v>17</v>
      </c>
      <c r="BY146" s="182">
        <v>43798</v>
      </c>
      <c r="BZ146" s="197" t="s">
        <v>1354</v>
      </c>
      <c r="CA146" s="197" t="s">
        <v>17</v>
      </c>
      <c r="CB146" s="197" t="s">
        <v>17</v>
      </c>
      <c r="CC146" s="197" t="s">
        <v>17</v>
      </c>
      <c r="CD146" s="197" t="s">
        <v>17</v>
      </c>
      <c r="CE146" s="197" t="s">
        <v>1157</v>
      </c>
      <c r="CF146" s="197" t="s">
        <v>17</v>
      </c>
      <c r="CG146" s="198">
        <v>43798</v>
      </c>
      <c r="CH146" s="196" t="s">
        <v>9258</v>
      </c>
      <c r="CI146" s="197" t="e">
        <v>#N/A</v>
      </c>
      <c r="CJ146" s="197" t="e">
        <v>#N/A</v>
      </c>
      <c r="CK146" s="197" t="e">
        <v>#N/A</v>
      </c>
      <c r="CL146" s="197" t="e">
        <v>#N/A</v>
      </c>
      <c r="CM146" s="197" t="e">
        <v>#N/A</v>
      </c>
      <c r="CN146" s="197" t="e">
        <v>#N/A</v>
      </c>
      <c r="CO146" s="200" t="e">
        <v>#N/A</v>
      </c>
      <c r="CP146" s="197" t="s">
        <v>1355</v>
      </c>
      <c r="CQ146" s="199" t="s">
        <v>17</v>
      </c>
      <c r="CR146" s="199" t="s">
        <v>17</v>
      </c>
      <c r="CS146" s="199" t="s">
        <v>17</v>
      </c>
      <c r="CT146" s="199" t="s">
        <v>17</v>
      </c>
      <c r="CU146" s="199" t="s">
        <v>1157</v>
      </c>
      <c r="CV146" s="199" t="s">
        <v>17</v>
      </c>
      <c r="CW146" s="182">
        <v>43798</v>
      </c>
      <c r="CX146" s="197" t="s">
        <v>5538</v>
      </c>
      <c r="CY146" s="189">
        <v>1583000</v>
      </c>
      <c r="CZ146" s="189" t="s">
        <v>5459</v>
      </c>
      <c r="DA146" s="189" t="s">
        <v>25</v>
      </c>
      <c r="DB146" s="189">
        <v>2</v>
      </c>
      <c r="DC146" s="189" t="s">
        <v>5531</v>
      </c>
      <c r="DD146" s="189" t="s">
        <v>5524</v>
      </c>
      <c r="DE146" s="195">
        <v>44622</v>
      </c>
      <c r="DF146" s="196" t="s">
        <v>5532</v>
      </c>
      <c r="DG146" s="181">
        <v>6147000</v>
      </c>
      <c r="DH146" s="199" t="s">
        <v>5529</v>
      </c>
      <c r="DI146" s="199" t="s">
        <v>25</v>
      </c>
      <c r="DJ146" s="199">
        <v>2</v>
      </c>
      <c r="DK146" s="199" t="s">
        <v>5531</v>
      </c>
      <c r="DL146" s="199" t="s">
        <v>5530</v>
      </c>
      <c r="DM146" s="182">
        <v>44622</v>
      </c>
      <c r="DN146" s="197" t="s">
        <v>5533</v>
      </c>
      <c r="DO146" s="189">
        <v>0</v>
      </c>
      <c r="DP146" s="197" t="s">
        <v>5459</v>
      </c>
      <c r="DQ146" s="197" t="s">
        <v>25</v>
      </c>
      <c r="DR146" s="197">
        <v>2</v>
      </c>
      <c r="DS146" s="197" t="s">
        <v>5531</v>
      </c>
      <c r="DT146" s="197" t="s">
        <v>5524</v>
      </c>
      <c r="DU146" s="198">
        <v>44622</v>
      </c>
      <c r="DV146" s="196" t="s">
        <v>5534</v>
      </c>
      <c r="DW146" s="181">
        <v>1583000</v>
      </c>
      <c r="DX146" s="199" t="s">
        <v>5459</v>
      </c>
      <c r="DY146" s="199" t="s">
        <v>25</v>
      </c>
      <c r="DZ146" s="199">
        <v>2</v>
      </c>
      <c r="EA146" s="199" t="s">
        <v>5531</v>
      </c>
      <c r="EB146" s="199" t="s">
        <v>5524</v>
      </c>
      <c r="EC146" s="182">
        <v>44622</v>
      </c>
      <c r="ED146" s="197" t="s">
        <v>5535</v>
      </c>
      <c r="EE146" s="189">
        <v>0</v>
      </c>
      <c r="EF146" s="197" t="s">
        <v>1196</v>
      </c>
      <c r="EG146" s="197" t="s">
        <v>22</v>
      </c>
      <c r="EH146" s="197">
        <v>3</v>
      </c>
      <c r="EI146" s="197" t="s">
        <v>5531</v>
      </c>
      <c r="EJ146" s="197" t="s">
        <v>17</v>
      </c>
      <c r="EK146" s="198">
        <v>44622</v>
      </c>
      <c r="EL146" s="196" t="s">
        <v>5536</v>
      </c>
      <c r="EM146" s="181">
        <v>0</v>
      </c>
      <c r="EN146" s="199" t="s">
        <v>1196</v>
      </c>
      <c r="EO146" s="199" t="s">
        <v>22</v>
      </c>
      <c r="EP146" s="199">
        <v>3</v>
      </c>
      <c r="EQ146" s="199" t="s">
        <v>5531</v>
      </c>
      <c r="ER146" s="199" t="s">
        <v>17</v>
      </c>
      <c r="ES146" s="182">
        <v>44622</v>
      </c>
      <c r="ET146" s="197" t="s">
        <v>1914</v>
      </c>
      <c r="EU146" s="197">
        <v>146</v>
      </c>
      <c r="EV146" s="197" t="s">
        <v>1912</v>
      </c>
      <c r="EW146" s="197" t="s">
        <v>25</v>
      </c>
      <c r="EX146" s="197">
        <v>2</v>
      </c>
      <c r="EY146" s="197" t="s">
        <v>1913</v>
      </c>
      <c r="EZ146" s="197" t="s">
        <v>1773</v>
      </c>
      <c r="FA146" s="198">
        <v>44164</v>
      </c>
      <c r="FB146" s="196" t="s">
        <v>1743</v>
      </c>
      <c r="FC146" s="199">
        <v>2</v>
      </c>
      <c r="FD146" s="199" t="s">
        <v>1740</v>
      </c>
      <c r="FE146" s="199" t="s">
        <v>25</v>
      </c>
      <c r="FF146" s="199">
        <v>2</v>
      </c>
      <c r="FG146" s="199" t="s">
        <v>1742</v>
      </c>
      <c r="FH146" s="199" t="s">
        <v>1741</v>
      </c>
      <c r="FI146" s="182">
        <v>44039</v>
      </c>
      <c r="FJ146" s="196" t="s">
        <v>9259</v>
      </c>
      <c r="FK146" s="197" t="e">
        <v>#N/A</v>
      </c>
      <c r="FL146" s="197" t="e">
        <v>#N/A</v>
      </c>
      <c r="FM146" s="197" t="e">
        <v>#N/A</v>
      </c>
      <c r="FN146" s="197" t="e">
        <v>#N/A</v>
      </c>
      <c r="FO146" s="197" t="e">
        <v>#N/A</v>
      </c>
      <c r="FP146" s="189" t="e">
        <v>#N/A</v>
      </c>
      <c r="FQ146" s="190" t="e">
        <v>#N/A</v>
      </c>
      <c r="FR146" s="196" t="s">
        <v>9260</v>
      </c>
      <c r="FS146" s="199" t="e">
        <v>#N/A</v>
      </c>
      <c r="FT146" s="199" t="e">
        <v>#N/A</v>
      </c>
      <c r="FU146" s="199" t="e">
        <v>#N/A</v>
      </c>
      <c r="FV146" s="199" t="e">
        <v>#N/A</v>
      </c>
      <c r="FW146" s="199" t="e">
        <v>#N/A</v>
      </c>
      <c r="FX146" s="199" t="e">
        <v>#N/A</v>
      </c>
      <c r="FY146" s="182" t="e">
        <v>#N/A</v>
      </c>
      <c r="FZ146" s="197" t="s">
        <v>4015</v>
      </c>
      <c r="GA146" s="197">
        <v>2</v>
      </c>
      <c r="GB146" s="197" t="s">
        <v>2484</v>
      </c>
      <c r="GC146" s="197" t="s">
        <v>25</v>
      </c>
      <c r="GD146" s="197">
        <v>2</v>
      </c>
      <c r="GE146" s="197" t="s">
        <v>17</v>
      </c>
      <c r="GF146" s="197" t="s">
        <v>17</v>
      </c>
      <c r="GG146" s="198">
        <v>44498</v>
      </c>
      <c r="GH146" s="196" t="s">
        <v>4021</v>
      </c>
      <c r="GI146" s="199">
        <v>1</v>
      </c>
      <c r="GJ146" s="199" t="s">
        <v>2484</v>
      </c>
      <c r="GK146" s="199" t="s">
        <v>25</v>
      </c>
      <c r="GL146" s="199">
        <v>2</v>
      </c>
      <c r="GM146" s="199" t="s">
        <v>17</v>
      </c>
      <c r="GN146" s="199" t="s">
        <v>17</v>
      </c>
      <c r="GO146" s="182">
        <v>44498</v>
      </c>
      <c r="GP146" s="197" t="s">
        <v>4016</v>
      </c>
      <c r="GQ146" s="197">
        <v>1</v>
      </c>
      <c r="GR146" s="197" t="s">
        <v>2484</v>
      </c>
      <c r="GS146" s="197" t="s">
        <v>25</v>
      </c>
      <c r="GT146" s="197">
        <v>2</v>
      </c>
      <c r="GU146" s="197" t="s">
        <v>17</v>
      </c>
      <c r="GV146" s="197" t="s">
        <v>17</v>
      </c>
      <c r="GW146" s="198">
        <v>44498</v>
      </c>
      <c r="GX146" s="196" t="s">
        <v>4022</v>
      </c>
      <c r="GY146" s="199">
        <v>0</v>
      </c>
      <c r="GZ146" s="199" t="s">
        <v>2484</v>
      </c>
      <c r="HA146" s="199" t="s">
        <v>25</v>
      </c>
      <c r="HB146" s="199">
        <v>2</v>
      </c>
      <c r="HC146" s="199" t="s">
        <v>17</v>
      </c>
      <c r="HD146" s="199" t="s">
        <v>17</v>
      </c>
      <c r="HE146" s="182">
        <v>44498</v>
      </c>
      <c r="HF146" s="197" t="s">
        <v>4014</v>
      </c>
      <c r="HG146" s="197">
        <v>0</v>
      </c>
      <c r="HH146" s="197" t="s">
        <v>2484</v>
      </c>
      <c r="HI146" s="197" t="s">
        <v>25</v>
      </c>
      <c r="HJ146" s="197">
        <v>2</v>
      </c>
      <c r="HK146" s="197" t="s">
        <v>17</v>
      </c>
      <c r="HL146" s="197" t="s">
        <v>17</v>
      </c>
      <c r="HM146" s="198">
        <v>44498</v>
      </c>
      <c r="HN146" s="196" t="s">
        <v>4020</v>
      </c>
      <c r="HO146" s="199">
        <v>2</v>
      </c>
      <c r="HP146" s="199" t="s">
        <v>2484</v>
      </c>
      <c r="HQ146" s="199" t="s">
        <v>25</v>
      </c>
      <c r="HR146" s="199">
        <v>2</v>
      </c>
      <c r="HS146" s="199" t="s">
        <v>17</v>
      </c>
      <c r="HT146" s="199" t="s">
        <v>17</v>
      </c>
      <c r="HU146" s="182">
        <v>44498</v>
      </c>
      <c r="HV146" s="197" t="s">
        <v>4017</v>
      </c>
      <c r="HW146" s="197">
        <v>0</v>
      </c>
      <c r="HX146" s="197" t="s">
        <v>2484</v>
      </c>
      <c r="HY146" s="197" t="s">
        <v>25</v>
      </c>
      <c r="HZ146" s="197">
        <v>2</v>
      </c>
      <c r="IA146" s="197" t="s">
        <v>17</v>
      </c>
      <c r="IB146" s="197" t="s">
        <v>17</v>
      </c>
      <c r="IC146" s="198">
        <v>44498</v>
      </c>
      <c r="ID146" s="196" t="s">
        <v>4019</v>
      </c>
      <c r="IE146" s="199">
        <v>0</v>
      </c>
      <c r="IF146" s="199" t="s">
        <v>2484</v>
      </c>
      <c r="IG146" s="199" t="s">
        <v>25</v>
      </c>
      <c r="IH146" s="199">
        <v>2</v>
      </c>
      <c r="II146" s="199" t="s">
        <v>17</v>
      </c>
      <c r="IJ146" s="199" t="s">
        <v>17</v>
      </c>
      <c r="IK146" s="182">
        <v>44498</v>
      </c>
      <c r="IL146" s="197" t="s">
        <v>4018</v>
      </c>
      <c r="IM146" s="197">
        <v>2</v>
      </c>
      <c r="IN146" s="197" t="s">
        <v>2484</v>
      </c>
      <c r="IO146" s="197" t="s">
        <v>25</v>
      </c>
      <c r="IP146" s="197">
        <v>2</v>
      </c>
      <c r="IQ146" s="197" t="s">
        <v>17</v>
      </c>
      <c r="IR146" s="197" t="s">
        <v>17</v>
      </c>
      <c r="IS146" s="198">
        <v>44498</v>
      </c>
    </row>
    <row r="147" spans="1:253" x14ac:dyDescent="0.35">
      <c r="A147" s="187" t="s">
        <v>795</v>
      </c>
      <c r="B147" s="187" t="s">
        <v>8509</v>
      </c>
      <c r="C147" s="187" t="s">
        <v>796</v>
      </c>
      <c r="D147" s="187" t="s">
        <v>797</v>
      </c>
      <c r="E147" s="187" t="s">
        <v>8219</v>
      </c>
      <c r="F147" s="187" t="s">
        <v>6721</v>
      </c>
      <c r="G147" s="180">
        <v>36135000</v>
      </c>
      <c r="H147" s="181" t="s">
        <v>6718</v>
      </c>
      <c r="I147" s="181" t="s">
        <v>50</v>
      </c>
      <c r="J147" s="181">
        <v>1</v>
      </c>
      <c r="K147" s="181" t="s">
        <v>6720</v>
      </c>
      <c r="L147" s="181" t="s">
        <v>6719</v>
      </c>
      <c r="M147" s="182">
        <v>44677</v>
      </c>
      <c r="N147" s="196" t="s">
        <v>6724</v>
      </c>
      <c r="O147" s="183">
        <v>603628</v>
      </c>
      <c r="P147" s="183" t="s">
        <v>1776</v>
      </c>
      <c r="Q147" s="183" t="s">
        <v>50</v>
      </c>
      <c r="R147" s="183">
        <v>1</v>
      </c>
      <c r="S147" s="183" t="s">
        <v>6723</v>
      </c>
      <c r="T147" s="183" t="s">
        <v>6722</v>
      </c>
      <c r="U147" s="184">
        <v>44677</v>
      </c>
      <c r="V147" s="196" t="s">
        <v>6726</v>
      </c>
      <c r="W147" s="181">
        <v>36135000</v>
      </c>
      <c r="X147" s="181" t="s">
        <v>6718</v>
      </c>
      <c r="Y147" s="181" t="s">
        <v>50</v>
      </c>
      <c r="Z147" s="181">
        <v>1</v>
      </c>
      <c r="AA147" s="181" t="s">
        <v>6725</v>
      </c>
      <c r="AB147" s="181" t="s">
        <v>6719</v>
      </c>
      <c r="AC147" s="182">
        <v>44677</v>
      </c>
      <c r="AD147" s="196" t="s">
        <v>6730</v>
      </c>
      <c r="AE147" s="189">
        <v>18000000</v>
      </c>
      <c r="AF147" s="189" t="s">
        <v>6727</v>
      </c>
      <c r="AG147" s="189" t="s">
        <v>25</v>
      </c>
      <c r="AH147" s="189">
        <v>2</v>
      </c>
      <c r="AI147" s="189" t="s">
        <v>6729</v>
      </c>
      <c r="AJ147" s="189" t="s">
        <v>6728</v>
      </c>
      <c r="AK147" s="190">
        <v>44677</v>
      </c>
      <c r="AL147" s="196" t="s">
        <v>6734</v>
      </c>
      <c r="AM147" s="181">
        <v>14177000</v>
      </c>
      <c r="AN147" s="181" t="s">
        <v>6731</v>
      </c>
      <c r="AO147" s="181" t="s">
        <v>25</v>
      </c>
      <c r="AP147" s="181">
        <v>2</v>
      </c>
      <c r="AQ147" s="181" t="s">
        <v>6733</v>
      </c>
      <c r="AR147" s="181" t="s">
        <v>6732</v>
      </c>
      <c r="AS147" s="182">
        <v>44677</v>
      </c>
      <c r="AT147" s="197" t="s">
        <v>1435</v>
      </c>
      <c r="AU147" s="189" t="s">
        <v>17</v>
      </c>
      <c r="AV147" s="189" t="s">
        <v>17</v>
      </c>
      <c r="AW147" s="189" t="s">
        <v>17</v>
      </c>
      <c r="AX147" s="189" t="s">
        <v>17</v>
      </c>
      <c r="AY147" s="189" t="s">
        <v>17</v>
      </c>
      <c r="AZ147" s="189" t="s">
        <v>17</v>
      </c>
      <c r="BA147" s="190">
        <v>43859</v>
      </c>
      <c r="BB147" s="196" t="s">
        <v>1577</v>
      </c>
      <c r="BC147" s="181" t="s">
        <v>17</v>
      </c>
      <c r="BD147" s="181" t="s">
        <v>17</v>
      </c>
      <c r="BE147" s="181" t="s">
        <v>17</v>
      </c>
      <c r="BF147" s="181" t="s">
        <v>17</v>
      </c>
      <c r="BG147" s="181" t="s">
        <v>17</v>
      </c>
      <c r="BH147" s="181" t="s">
        <v>17</v>
      </c>
      <c r="BI147" s="182">
        <v>43920</v>
      </c>
      <c r="BJ147" s="197" t="s">
        <v>6738</v>
      </c>
      <c r="BK147" s="197">
        <v>2729</v>
      </c>
      <c r="BL147" s="197" t="s">
        <v>6735</v>
      </c>
      <c r="BM147" s="197" t="s">
        <v>25</v>
      </c>
      <c r="BN147" s="197">
        <v>2</v>
      </c>
      <c r="BO147" s="197" t="s">
        <v>6737</v>
      </c>
      <c r="BP147" s="189" t="s">
        <v>6736</v>
      </c>
      <c r="BQ147" s="198">
        <v>44677</v>
      </c>
      <c r="BR147" s="196" t="s">
        <v>798</v>
      </c>
      <c r="BS147" s="199" t="s">
        <v>17</v>
      </c>
      <c r="BT147" s="199">
        <v>0</v>
      </c>
      <c r="BU147" s="199" t="s">
        <v>25</v>
      </c>
      <c r="BV147" s="199">
        <v>2</v>
      </c>
      <c r="BW147" s="199">
        <v>0</v>
      </c>
      <c r="BX147" s="199">
        <v>0</v>
      </c>
      <c r="BY147" s="182">
        <v>43511</v>
      </c>
      <c r="BZ147" s="197" t="s">
        <v>799</v>
      </c>
      <c r="CA147" s="197" t="s">
        <v>17</v>
      </c>
      <c r="CB147" s="197">
        <v>0</v>
      </c>
      <c r="CC147" s="197" t="s">
        <v>17</v>
      </c>
      <c r="CD147" s="197" t="s">
        <v>17</v>
      </c>
      <c r="CE147" s="197">
        <v>0</v>
      </c>
      <c r="CF147" s="197">
        <v>0</v>
      </c>
      <c r="CG147" s="198">
        <v>43511</v>
      </c>
      <c r="CH147" s="196" t="s">
        <v>9261</v>
      </c>
      <c r="CI147" s="197" t="e">
        <v>#N/A</v>
      </c>
      <c r="CJ147" s="197" t="e">
        <v>#N/A</v>
      </c>
      <c r="CK147" s="197" t="e">
        <v>#N/A</v>
      </c>
      <c r="CL147" s="197" t="e">
        <v>#N/A</v>
      </c>
      <c r="CM147" s="197" t="e">
        <v>#N/A</v>
      </c>
      <c r="CN147" s="197" t="e">
        <v>#N/A</v>
      </c>
      <c r="CO147" s="200" t="e">
        <v>#N/A</v>
      </c>
      <c r="CP147" s="197" t="s">
        <v>1279</v>
      </c>
      <c r="CQ147" s="199" t="s">
        <v>17</v>
      </c>
      <c r="CR147" s="199" t="s">
        <v>17</v>
      </c>
      <c r="CS147" s="199" t="s">
        <v>17</v>
      </c>
      <c r="CT147" s="199" t="s">
        <v>17</v>
      </c>
      <c r="CU147" s="199" t="s">
        <v>17</v>
      </c>
      <c r="CV147" s="199" t="s">
        <v>17</v>
      </c>
      <c r="CW147" s="182">
        <v>43787</v>
      </c>
      <c r="CX147" s="197" t="s">
        <v>6742</v>
      </c>
      <c r="CY147" s="189">
        <v>12000000</v>
      </c>
      <c r="CZ147" s="189" t="s">
        <v>6718</v>
      </c>
      <c r="DA147" s="189" t="s">
        <v>25</v>
      </c>
      <c r="DB147" s="189">
        <v>2</v>
      </c>
      <c r="DC147" s="189" t="s">
        <v>6741</v>
      </c>
      <c r="DD147" s="189" t="s">
        <v>6740</v>
      </c>
      <c r="DE147" s="195">
        <v>44677</v>
      </c>
      <c r="DF147" s="196" t="s">
        <v>6743</v>
      </c>
      <c r="DG147" s="181">
        <v>18135000</v>
      </c>
      <c r="DH147" s="199" t="s">
        <v>6718</v>
      </c>
      <c r="DI147" s="199" t="s">
        <v>25</v>
      </c>
      <c r="DJ147" s="199">
        <v>2</v>
      </c>
      <c r="DK147" s="199" t="s">
        <v>6741</v>
      </c>
      <c r="DL147" s="199" t="s">
        <v>6740</v>
      </c>
      <c r="DM147" s="182">
        <v>44677</v>
      </c>
      <c r="DN147" s="197" t="s">
        <v>6744</v>
      </c>
      <c r="DO147" s="189">
        <v>6000000</v>
      </c>
      <c r="DP147" s="197" t="s">
        <v>6718</v>
      </c>
      <c r="DQ147" s="197" t="s">
        <v>25</v>
      </c>
      <c r="DR147" s="197">
        <v>2</v>
      </c>
      <c r="DS147" s="197" t="s">
        <v>6741</v>
      </c>
      <c r="DT147" s="197" t="s">
        <v>6740</v>
      </c>
      <c r="DU147" s="198">
        <v>44677</v>
      </c>
      <c r="DV147" s="196" t="s">
        <v>6745</v>
      </c>
      <c r="DW147" s="181">
        <v>9800000</v>
      </c>
      <c r="DX147" s="199" t="s">
        <v>6718</v>
      </c>
      <c r="DY147" s="199" t="s">
        <v>25</v>
      </c>
      <c r="DZ147" s="199">
        <v>2</v>
      </c>
      <c r="EA147" s="199" t="s">
        <v>6741</v>
      </c>
      <c r="EB147" s="199" t="s">
        <v>6740</v>
      </c>
      <c r="EC147" s="182">
        <v>44677</v>
      </c>
      <c r="ED147" s="197" t="s">
        <v>6746</v>
      </c>
      <c r="EE147" s="189">
        <v>200000</v>
      </c>
      <c r="EF147" s="197" t="s">
        <v>6718</v>
      </c>
      <c r="EG147" s="197" t="s">
        <v>25</v>
      </c>
      <c r="EH147" s="197">
        <v>2</v>
      </c>
      <c r="EI147" s="197" t="s">
        <v>6741</v>
      </c>
      <c r="EJ147" s="197" t="s">
        <v>6740</v>
      </c>
      <c r="EK147" s="198">
        <v>44677</v>
      </c>
      <c r="EL147" s="196" t="s">
        <v>6747</v>
      </c>
      <c r="EM147" s="181">
        <v>2000000</v>
      </c>
      <c r="EN147" s="199" t="s">
        <v>6718</v>
      </c>
      <c r="EO147" s="199" t="s">
        <v>25</v>
      </c>
      <c r="EP147" s="199">
        <v>2</v>
      </c>
      <c r="EQ147" s="199" t="s">
        <v>6741</v>
      </c>
      <c r="ER147" s="199" t="s">
        <v>6740</v>
      </c>
      <c r="ES147" s="182">
        <v>44677</v>
      </c>
      <c r="ET147" s="197" t="s">
        <v>6739</v>
      </c>
      <c r="EU147" s="197">
        <v>2729</v>
      </c>
      <c r="EV147" s="197" t="s">
        <v>6735</v>
      </c>
      <c r="EW147" s="197" t="s">
        <v>25</v>
      </c>
      <c r="EX147" s="197">
        <v>2</v>
      </c>
      <c r="EY147" s="197" t="s">
        <v>6737</v>
      </c>
      <c r="EZ147" s="197" t="s">
        <v>6736</v>
      </c>
      <c r="FA147" s="198">
        <v>44677</v>
      </c>
      <c r="FB147" s="196" t="s">
        <v>6749</v>
      </c>
      <c r="FC147" s="199">
        <v>3</v>
      </c>
      <c r="FD147" s="199" t="s">
        <v>6718</v>
      </c>
      <c r="FE147" s="199" t="s">
        <v>25</v>
      </c>
      <c r="FF147" s="199">
        <v>2</v>
      </c>
      <c r="FG147" s="199" t="s">
        <v>6748</v>
      </c>
      <c r="FH147" s="199" t="s">
        <v>6740</v>
      </c>
      <c r="FI147" s="182">
        <v>44677</v>
      </c>
      <c r="FJ147" s="196" t="s">
        <v>1578</v>
      </c>
      <c r="FK147" s="197" t="s">
        <v>17</v>
      </c>
      <c r="FL147" s="197" t="s">
        <v>17</v>
      </c>
      <c r="FM147" s="197" t="s">
        <v>17</v>
      </c>
      <c r="FN147" s="197" t="s">
        <v>17</v>
      </c>
      <c r="FO147" s="197" t="s">
        <v>17</v>
      </c>
      <c r="FP147" s="189" t="s">
        <v>17</v>
      </c>
      <c r="FQ147" s="190">
        <v>43920</v>
      </c>
      <c r="FR147" s="196" t="s">
        <v>800</v>
      </c>
      <c r="FS147" s="199" t="s">
        <v>17</v>
      </c>
      <c r="FT147" s="199">
        <v>0</v>
      </c>
      <c r="FU147" s="199" t="s">
        <v>25</v>
      </c>
      <c r="FV147" s="199">
        <v>2</v>
      </c>
      <c r="FW147" s="199">
        <v>0</v>
      </c>
      <c r="FX147" s="199">
        <v>0</v>
      </c>
      <c r="FY147" s="182">
        <v>43511</v>
      </c>
      <c r="FZ147" s="197" t="s">
        <v>3720</v>
      </c>
      <c r="GA147" s="197">
        <v>1</v>
      </c>
      <c r="GB147" s="197" t="s">
        <v>2484</v>
      </c>
      <c r="GC147" s="197" t="s">
        <v>25</v>
      </c>
      <c r="GD147" s="197">
        <v>2</v>
      </c>
      <c r="GE147" s="197" t="s">
        <v>17</v>
      </c>
      <c r="GF147" s="197" t="s">
        <v>17</v>
      </c>
      <c r="GG147" s="198">
        <v>44496</v>
      </c>
      <c r="GH147" s="196" t="s">
        <v>3726</v>
      </c>
      <c r="GI147" s="199">
        <v>3</v>
      </c>
      <c r="GJ147" s="199" t="s">
        <v>2484</v>
      </c>
      <c r="GK147" s="199" t="s">
        <v>25</v>
      </c>
      <c r="GL147" s="199">
        <v>2</v>
      </c>
      <c r="GM147" s="199" t="s">
        <v>17</v>
      </c>
      <c r="GN147" s="199" t="s">
        <v>17</v>
      </c>
      <c r="GO147" s="182">
        <v>44496</v>
      </c>
      <c r="GP147" s="197" t="s">
        <v>3721</v>
      </c>
      <c r="GQ147" s="197">
        <v>2</v>
      </c>
      <c r="GR147" s="197" t="s">
        <v>2484</v>
      </c>
      <c r="GS147" s="197" t="s">
        <v>25</v>
      </c>
      <c r="GT147" s="197">
        <v>2</v>
      </c>
      <c r="GU147" s="197" t="s">
        <v>17</v>
      </c>
      <c r="GV147" s="197" t="s">
        <v>17</v>
      </c>
      <c r="GW147" s="198">
        <v>44496</v>
      </c>
      <c r="GX147" s="196" t="s">
        <v>3727</v>
      </c>
      <c r="GY147" s="199">
        <v>0</v>
      </c>
      <c r="GZ147" s="199" t="s">
        <v>2484</v>
      </c>
      <c r="HA147" s="199" t="s">
        <v>25</v>
      </c>
      <c r="HB147" s="199">
        <v>2</v>
      </c>
      <c r="HC147" s="199" t="s">
        <v>17</v>
      </c>
      <c r="HD147" s="199" t="s">
        <v>17</v>
      </c>
      <c r="HE147" s="182">
        <v>44496</v>
      </c>
      <c r="HF147" s="197" t="s">
        <v>3719</v>
      </c>
      <c r="HG147" s="197">
        <v>2</v>
      </c>
      <c r="HH147" s="197" t="s">
        <v>2484</v>
      </c>
      <c r="HI147" s="197" t="s">
        <v>25</v>
      </c>
      <c r="HJ147" s="197">
        <v>2</v>
      </c>
      <c r="HK147" s="197" t="s">
        <v>17</v>
      </c>
      <c r="HL147" s="197" t="s">
        <v>17</v>
      </c>
      <c r="HM147" s="198">
        <v>44496</v>
      </c>
      <c r="HN147" s="196" t="s">
        <v>3725</v>
      </c>
      <c r="HO147" s="199">
        <v>2</v>
      </c>
      <c r="HP147" s="199" t="s">
        <v>2484</v>
      </c>
      <c r="HQ147" s="199" t="s">
        <v>25</v>
      </c>
      <c r="HR147" s="199">
        <v>2</v>
      </c>
      <c r="HS147" s="199" t="s">
        <v>17</v>
      </c>
      <c r="HT147" s="199" t="s">
        <v>17</v>
      </c>
      <c r="HU147" s="182">
        <v>44496</v>
      </c>
      <c r="HV147" s="197" t="s">
        <v>3722</v>
      </c>
      <c r="HW147" s="197">
        <v>2</v>
      </c>
      <c r="HX147" s="197" t="s">
        <v>2484</v>
      </c>
      <c r="HY147" s="197" t="s">
        <v>25</v>
      </c>
      <c r="HZ147" s="197">
        <v>2</v>
      </c>
      <c r="IA147" s="197" t="s">
        <v>17</v>
      </c>
      <c r="IB147" s="197" t="s">
        <v>17</v>
      </c>
      <c r="IC147" s="198">
        <v>44496</v>
      </c>
      <c r="ID147" s="196" t="s">
        <v>3724</v>
      </c>
      <c r="IE147" s="199">
        <v>3</v>
      </c>
      <c r="IF147" s="199" t="s">
        <v>2484</v>
      </c>
      <c r="IG147" s="199" t="s">
        <v>25</v>
      </c>
      <c r="IH147" s="199">
        <v>2</v>
      </c>
      <c r="II147" s="199" t="s">
        <v>17</v>
      </c>
      <c r="IJ147" s="199" t="s">
        <v>17</v>
      </c>
      <c r="IK147" s="182">
        <v>44496</v>
      </c>
      <c r="IL147" s="197" t="s">
        <v>3723</v>
      </c>
      <c r="IM147" s="197">
        <v>1</v>
      </c>
      <c r="IN147" s="197" t="s">
        <v>2484</v>
      </c>
      <c r="IO147" s="197" t="s">
        <v>25</v>
      </c>
      <c r="IP147" s="197">
        <v>2</v>
      </c>
      <c r="IQ147" s="197" t="s">
        <v>17</v>
      </c>
      <c r="IR147" s="197" t="s">
        <v>17</v>
      </c>
      <c r="IS147" s="198">
        <v>44496</v>
      </c>
    </row>
    <row r="148" spans="1:253" x14ac:dyDescent="0.35">
      <c r="A148" s="187" t="s">
        <v>89</v>
      </c>
      <c r="B148" s="187" t="s">
        <v>8495</v>
      </c>
      <c r="C148" s="187" t="s">
        <v>90</v>
      </c>
      <c r="D148" s="187" t="s">
        <v>91</v>
      </c>
      <c r="E148" s="187" t="s">
        <v>8228</v>
      </c>
      <c r="F148" s="187" t="s">
        <v>2114</v>
      </c>
      <c r="G148" s="180">
        <v>27412000</v>
      </c>
      <c r="H148" s="181" t="s">
        <v>2111</v>
      </c>
      <c r="I148" s="181" t="s">
        <v>25</v>
      </c>
      <c r="J148" s="181">
        <v>2</v>
      </c>
      <c r="K148" s="181" t="s">
        <v>2113</v>
      </c>
      <c r="L148" s="181" t="s">
        <v>2112</v>
      </c>
      <c r="M148" s="182">
        <v>44224</v>
      </c>
      <c r="N148" s="196" t="s">
        <v>1812</v>
      </c>
      <c r="O148" s="183">
        <v>882050</v>
      </c>
      <c r="P148" s="183" t="s">
        <v>486</v>
      </c>
      <c r="Q148" s="183" t="s">
        <v>50</v>
      </c>
      <c r="R148" s="183">
        <v>1</v>
      </c>
      <c r="S148" s="183" t="s">
        <v>1811</v>
      </c>
      <c r="T148" s="183" t="s">
        <v>1810</v>
      </c>
      <c r="U148" s="184">
        <v>44111</v>
      </c>
      <c r="V148" s="196" t="s">
        <v>2115</v>
      </c>
      <c r="W148" s="181">
        <v>27412000</v>
      </c>
      <c r="X148" s="181" t="s">
        <v>2111</v>
      </c>
      <c r="Y148" s="181" t="s">
        <v>25</v>
      </c>
      <c r="Z148" s="181">
        <v>2</v>
      </c>
      <c r="AA148" s="181" t="s">
        <v>2113</v>
      </c>
      <c r="AB148" s="181" t="s">
        <v>2112</v>
      </c>
      <c r="AC148" s="182">
        <v>44224</v>
      </c>
      <c r="AD148" s="196" t="s">
        <v>2117</v>
      </c>
      <c r="AE148" s="189">
        <v>27412000</v>
      </c>
      <c r="AF148" s="189" t="s">
        <v>2111</v>
      </c>
      <c r="AG148" s="189" t="s">
        <v>25</v>
      </c>
      <c r="AH148" s="189">
        <v>2</v>
      </c>
      <c r="AI148" s="189" t="s">
        <v>2116</v>
      </c>
      <c r="AJ148" s="189" t="s">
        <v>2112</v>
      </c>
      <c r="AK148" s="190">
        <v>44224</v>
      </c>
      <c r="AL148" s="196" t="s">
        <v>2121</v>
      </c>
      <c r="AM148" s="181">
        <v>5443000</v>
      </c>
      <c r="AN148" s="181" t="s">
        <v>2118</v>
      </c>
      <c r="AO148" s="181" t="s">
        <v>25</v>
      </c>
      <c r="AP148" s="181">
        <v>2</v>
      </c>
      <c r="AQ148" s="181" t="s">
        <v>2120</v>
      </c>
      <c r="AR148" s="181" t="s">
        <v>2119</v>
      </c>
      <c r="AS148" s="182">
        <v>44224</v>
      </c>
      <c r="AT148" s="197" t="s">
        <v>100</v>
      </c>
      <c r="AU148" s="189" t="s">
        <v>17</v>
      </c>
      <c r="AV148" s="189">
        <v>0</v>
      </c>
      <c r="AW148" s="189" t="s">
        <v>17</v>
      </c>
      <c r="AX148" s="189" t="s">
        <v>17</v>
      </c>
      <c r="AY148" s="189" t="s">
        <v>99</v>
      </c>
      <c r="AZ148" s="189">
        <v>0</v>
      </c>
      <c r="BA148" s="190">
        <v>43494</v>
      </c>
      <c r="BB148" s="196" t="s">
        <v>1466</v>
      </c>
      <c r="BC148" s="181" t="s">
        <v>17</v>
      </c>
      <c r="BD148" s="181" t="s">
        <v>1463</v>
      </c>
      <c r="BE148" s="181" t="s">
        <v>17</v>
      </c>
      <c r="BF148" s="181" t="s">
        <v>17</v>
      </c>
      <c r="BG148" s="181" t="s">
        <v>1465</v>
      </c>
      <c r="BH148" s="181" t="s">
        <v>1464</v>
      </c>
      <c r="BI148" s="182">
        <v>43867</v>
      </c>
      <c r="BJ148" s="197" t="s">
        <v>1462</v>
      </c>
      <c r="BK148" s="197">
        <v>8253</v>
      </c>
      <c r="BL148" s="197" t="s">
        <v>1458</v>
      </c>
      <c r="BM148" s="197" t="s">
        <v>22</v>
      </c>
      <c r="BN148" s="197">
        <v>3</v>
      </c>
      <c r="BO148" s="197" t="s">
        <v>1460</v>
      </c>
      <c r="BP148" s="189" t="s">
        <v>1459</v>
      </c>
      <c r="BQ148" s="198">
        <v>43867</v>
      </c>
      <c r="BR148" s="196" t="s">
        <v>93</v>
      </c>
      <c r="BS148" s="199" t="s">
        <v>17</v>
      </c>
      <c r="BT148" s="199">
        <v>0</v>
      </c>
      <c r="BU148" s="199" t="s">
        <v>17</v>
      </c>
      <c r="BV148" s="199" t="s">
        <v>17</v>
      </c>
      <c r="BW148" s="199" t="s">
        <v>92</v>
      </c>
      <c r="BX148" s="199">
        <v>0</v>
      </c>
      <c r="BY148" s="182">
        <v>43494</v>
      </c>
      <c r="BZ148" s="197" t="s">
        <v>94</v>
      </c>
      <c r="CA148" s="197" t="s">
        <v>17</v>
      </c>
      <c r="CB148" s="197">
        <v>0</v>
      </c>
      <c r="CC148" s="197" t="s">
        <v>17</v>
      </c>
      <c r="CD148" s="197" t="s">
        <v>17</v>
      </c>
      <c r="CE148" s="197">
        <v>0</v>
      </c>
      <c r="CF148" s="197">
        <v>0</v>
      </c>
      <c r="CG148" s="198">
        <v>43494</v>
      </c>
      <c r="CH148" s="196" t="s">
        <v>9262</v>
      </c>
      <c r="CI148" s="197" t="e">
        <v>#N/A</v>
      </c>
      <c r="CJ148" s="197" t="e">
        <v>#N/A</v>
      </c>
      <c r="CK148" s="197" t="e">
        <v>#N/A</v>
      </c>
      <c r="CL148" s="197" t="e">
        <v>#N/A</v>
      </c>
      <c r="CM148" s="197" t="e">
        <v>#N/A</v>
      </c>
      <c r="CN148" s="197" t="e">
        <v>#N/A</v>
      </c>
      <c r="CO148" s="200" t="e">
        <v>#N/A</v>
      </c>
      <c r="CP148" s="197" t="s">
        <v>98</v>
      </c>
      <c r="CQ148" s="199">
        <v>223750</v>
      </c>
      <c r="CR148" s="199" t="s">
        <v>95</v>
      </c>
      <c r="CS148" s="199" t="s">
        <v>50</v>
      </c>
      <c r="CT148" s="199">
        <v>1</v>
      </c>
      <c r="CU148" s="199" t="s">
        <v>97</v>
      </c>
      <c r="CV148" s="199" t="s">
        <v>96</v>
      </c>
      <c r="CW148" s="182">
        <v>43494</v>
      </c>
      <c r="CX148" s="197" t="s">
        <v>2125</v>
      </c>
      <c r="CY148" s="189">
        <v>14803000</v>
      </c>
      <c r="CZ148" s="189" t="s">
        <v>2122</v>
      </c>
      <c r="DA148" s="189" t="s">
        <v>22</v>
      </c>
      <c r="DB148" s="189">
        <v>3</v>
      </c>
      <c r="DC148" s="189" t="s">
        <v>2124</v>
      </c>
      <c r="DD148" s="189" t="s">
        <v>2123</v>
      </c>
      <c r="DE148" s="195">
        <v>44224</v>
      </c>
      <c r="DF148" s="196" t="s">
        <v>2126</v>
      </c>
      <c r="DG148" s="181">
        <v>0</v>
      </c>
      <c r="DH148" s="199" t="s">
        <v>2122</v>
      </c>
      <c r="DI148" s="199" t="s">
        <v>22</v>
      </c>
      <c r="DJ148" s="199">
        <v>3</v>
      </c>
      <c r="DK148" s="199" t="s">
        <v>2124</v>
      </c>
      <c r="DL148" s="199" t="s">
        <v>2123</v>
      </c>
      <c r="DM148" s="182">
        <v>44224</v>
      </c>
      <c r="DN148" s="197" t="s">
        <v>2127</v>
      </c>
      <c r="DO148" s="189">
        <v>12610000</v>
      </c>
      <c r="DP148" s="197" t="s">
        <v>2122</v>
      </c>
      <c r="DQ148" s="197" t="s">
        <v>22</v>
      </c>
      <c r="DR148" s="197">
        <v>3</v>
      </c>
      <c r="DS148" s="197" t="s">
        <v>2124</v>
      </c>
      <c r="DT148" s="197" t="s">
        <v>2123</v>
      </c>
      <c r="DU148" s="198">
        <v>44224</v>
      </c>
      <c r="DV148" s="196" t="s">
        <v>2128</v>
      </c>
      <c r="DW148" s="181">
        <v>14803000</v>
      </c>
      <c r="DX148" s="199" t="s">
        <v>2122</v>
      </c>
      <c r="DY148" s="199" t="s">
        <v>22</v>
      </c>
      <c r="DZ148" s="199">
        <v>3</v>
      </c>
      <c r="EA148" s="199" t="s">
        <v>2124</v>
      </c>
      <c r="EB148" s="199" t="s">
        <v>2123</v>
      </c>
      <c r="EC148" s="182">
        <v>44224</v>
      </c>
      <c r="ED148" s="197" t="s">
        <v>1894</v>
      </c>
      <c r="EE148" s="189">
        <v>0</v>
      </c>
      <c r="EF148" s="197" t="s">
        <v>1890</v>
      </c>
      <c r="EG148" s="197" t="s">
        <v>25</v>
      </c>
      <c r="EH148" s="197">
        <v>2</v>
      </c>
      <c r="EI148" s="197" t="s">
        <v>1892</v>
      </c>
      <c r="EJ148" s="197" t="s">
        <v>1891</v>
      </c>
      <c r="EK148" s="198">
        <v>44140</v>
      </c>
      <c r="EL148" s="196" t="s">
        <v>1893</v>
      </c>
      <c r="EM148" s="181">
        <v>0</v>
      </c>
      <c r="EN148" s="199" t="s">
        <v>1890</v>
      </c>
      <c r="EO148" s="199" t="s">
        <v>25</v>
      </c>
      <c r="EP148" s="199">
        <v>2</v>
      </c>
      <c r="EQ148" s="199" t="s">
        <v>1892</v>
      </c>
      <c r="ER148" s="199" t="s">
        <v>1891</v>
      </c>
      <c r="ES148" s="182">
        <v>44140</v>
      </c>
      <c r="ET148" s="197" t="s">
        <v>1461</v>
      </c>
      <c r="EU148" s="197">
        <v>8253</v>
      </c>
      <c r="EV148" s="197" t="s">
        <v>1458</v>
      </c>
      <c r="EW148" s="197" t="s">
        <v>22</v>
      </c>
      <c r="EX148" s="197">
        <v>3</v>
      </c>
      <c r="EY148" s="197" t="s">
        <v>1460</v>
      </c>
      <c r="EZ148" s="197" t="s">
        <v>1459</v>
      </c>
      <c r="FA148" s="198">
        <v>43867</v>
      </c>
      <c r="FB148" s="196" t="s">
        <v>1095</v>
      </c>
      <c r="FC148" s="199">
        <v>2</v>
      </c>
      <c r="FD148" s="199">
        <v>0</v>
      </c>
      <c r="FE148" s="199" t="s">
        <v>22</v>
      </c>
      <c r="FF148" s="199">
        <v>3</v>
      </c>
      <c r="FG148" s="199" t="s">
        <v>1094</v>
      </c>
      <c r="FH148" s="199">
        <v>0</v>
      </c>
      <c r="FI148" s="182">
        <v>43644</v>
      </c>
      <c r="FJ148" s="196" t="s">
        <v>1035</v>
      </c>
      <c r="FK148" s="197" t="s">
        <v>17</v>
      </c>
      <c r="FL148" s="197">
        <v>0</v>
      </c>
      <c r="FM148" s="197" t="s">
        <v>17</v>
      </c>
      <c r="FN148" s="197" t="s">
        <v>17</v>
      </c>
      <c r="FO148" s="197" t="s">
        <v>1034</v>
      </c>
      <c r="FP148" s="189">
        <v>0</v>
      </c>
      <c r="FQ148" s="190">
        <v>43585</v>
      </c>
      <c r="FR148" s="196" t="s">
        <v>101</v>
      </c>
      <c r="FS148" s="199" t="s">
        <v>17</v>
      </c>
      <c r="FT148" s="199">
        <v>0</v>
      </c>
      <c r="FU148" s="199" t="s">
        <v>17</v>
      </c>
      <c r="FV148" s="199" t="s">
        <v>17</v>
      </c>
      <c r="FW148" s="199">
        <v>0</v>
      </c>
      <c r="FX148" s="199">
        <v>0</v>
      </c>
      <c r="FY148" s="182">
        <v>43494</v>
      </c>
      <c r="FZ148" s="197" t="s">
        <v>3231</v>
      </c>
      <c r="GA148" s="197">
        <v>3</v>
      </c>
      <c r="GB148" s="197" t="s">
        <v>2484</v>
      </c>
      <c r="GC148" s="197" t="s">
        <v>25</v>
      </c>
      <c r="GD148" s="197">
        <v>2</v>
      </c>
      <c r="GE148" s="197" t="s">
        <v>17</v>
      </c>
      <c r="GF148" s="197" t="s">
        <v>17</v>
      </c>
      <c r="GG148" s="198">
        <v>44489</v>
      </c>
      <c r="GH148" s="196" t="s">
        <v>3237</v>
      </c>
      <c r="GI148" s="199">
        <v>3</v>
      </c>
      <c r="GJ148" s="199" t="s">
        <v>2484</v>
      </c>
      <c r="GK148" s="199" t="s">
        <v>25</v>
      </c>
      <c r="GL148" s="199">
        <v>2</v>
      </c>
      <c r="GM148" s="199" t="s">
        <v>17</v>
      </c>
      <c r="GN148" s="199" t="s">
        <v>17</v>
      </c>
      <c r="GO148" s="182">
        <v>44489</v>
      </c>
      <c r="GP148" s="197" t="s">
        <v>3232</v>
      </c>
      <c r="GQ148" s="197">
        <v>3</v>
      </c>
      <c r="GR148" s="197" t="s">
        <v>2484</v>
      </c>
      <c r="GS148" s="197" t="s">
        <v>25</v>
      </c>
      <c r="GT148" s="197">
        <v>2</v>
      </c>
      <c r="GU148" s="197" t="s">
        <v>17</v>
      </c>
      <c r="GV148" s="197" t="s">
        <v>17</v>
      </c>
      <c r="GW148" s="198">
        <v>44489</v>
      </c>
      <c r="GX148" s="196" t="s">
        <v>3238</v>
      </c>
      <c r="GY148" s="199">
        <v>1</v>
      </c>
      <c r="GZ148" s="199" t="s">
        <v>2484</v>
      </c>
      <c r="HA148" s="199" t="s">
        <v>25</v>
      </c>
      <c r="HB148" s="199">
        <v>2</v>
      </c>
      <c r="HC148" s="199" t="s">
        <v>17</v>
      </c>
      <c r="HD148" s="199" t="s">
        <v>17</v>
      </c>
      <c r="HE148" s="182">
        <v>44489</v>
      </c>
      <c r="HF148" s="197" t="s">
        <v>3230</v>
      </c>
      <c r="HG148" s="197">
        <v>3</v>
      </c>
      <c r="HH148" s="197" t="s">
        <v>2484</v>
      </c>
      <c r="HI148" s="197" t="s">
        <v>25</v>
      </c>
      <c r="HJ148" s="197">
        <v>2</v>
      </c>
      <c r="HK148" s="197" t="s">
        <v>17</v>
      </c>
      <c r="HL148" s="197" t="s">
        <v>17</v>
      </c>
      <c r="HM148" s="198">
        <v>44489</v>
      </c>
      <c r="HN148" s="196" t="s">
        <v>3236</v>
      </c>
      <c r="HO148" s="199">
        <v>3</v>
      </c>
      <c r="HP148" s="199" t="s">
        <v>2484</v>
      </c>
      <c r="HQ148" s="199" t="s">
        <v>25</v>
      </c>
      <c r="HR148" s="199">
        <v>2</v>
      </c>
      <c r="HS148" s="199" t="s">
        <v>17</v>
      </c>
      <c r="HT148" s="199" t="s">
        <v>17</v>
      </c>
      <c r="HU148" s="182">
        <v>44489</v>
      </c>
      <c r="HV148" s="197" t="s">
        <v>3233</v>
      </c>
      <c r="HW148" s="197">
        <v>3</v>
      </c>
      <c r="HX148" s="197" t="s">
        <v>2484</v>
      </c>
      <c r="HY148" s="197" t="s">
        <v>25</v>
      </c>
      <c r="HZ148" s="197">
        <v>2</v>
      </c>
      <c r="IA148" s="197" t="s">
        <v>17</v>
      </c>
      <c r="IB148" s="197" t="s">
        <v>17</v>
      </c>
      <c r="IC148" s="198">
        <v>44489</v>
      </c>
      <c r="ID148" s="196" t="s">
        <v>3235</v>
      </c>
      <c r="IE148" s="199">
        <v>0</v>
      </c>
      <c r="IF148" s="199" t="s">
        <v>2484</v>
      </c>
      <c r="IG148" s="199" t="s">
        <v>25</v>
      </c>
      <c r="IH148" s="199">
        <v>2</v>
      </c>
      <c r="II148" s="199" t="s">
        <v>17</v>
      </c>
      <c r="IJ148" s="199" t="s">
        <v>17</v>
      </c>
      <c r="IK148" s="182">
        <v>44489</v>
      </c>
      <c r="IL148" s="197" t="s">
        <v>3234</v>
      </c>
      <c r="IM148" s="197">
        <v>3</v>
      </c>
      <c r="IN148" s="197" t="s">
        <v>2484</v>
      </c>
      <c r="IO148" s="197" t="s">
        <v>25</v>
      </c>
      <c r="IP148" s="197">
        <v>2</v>
      </c>
      <c r="IQ148" s="197" t="s">
        <v>17</v>
      </c>
      <c r="IR148" s="197" t="s">
        <v>17</v>
      </c>
      <c r="IS148" s="198">
        <v>44489</v>
      </c>
    </row>
    <row r="149" spans="1:253" x14ac:dyDescent="0.35">
      <c r="A149" s="187" t="s">
        <v>79</v>
      </c>
      <c r="B149" s="187" t="s">
        <v>8495</v>
      </c>
      <c r="C149" s="187" t="s">
        <v>80</v>
      </c>
      <c r="D149" s="187" t="s">
        <v>81</v>
      </c>
      <c r="E149" s="187" t="s">
        <v>8235</v>
      </c>
      <c r="F149" s="187" t="s">
        <v>4755</v>
      </c>
      <c r="G149" s="180">
        <v>30800000</v>
      </c>
      <c r="H149" s="181" t="s">
        <v>4732</v>
      </c>
      <c r="I149" s="181" t="s">
        <v>25</v>
      </c>
      <c r="J149" s="181">
        <v>2</v>
      </c>
      <c r="K149" s="181">
        <v>0</v>
      </c>
      <c r="L149" s="181" t="s">
        <v>4733</v>
      </c>
      <c r="M149" s="182">
        <v>44585</v>
      </c>
      <c r="N149" s="196" t="s">
        <v>4756</v>
      </c>
      <c r="O149" s="183">
        <v>527970</v>
      </c>
      <c r="P149" s="183" t="s">
        <v>4740</v>
      </c>
      <c r="Q149" s="183" t="s">
        <v>25</v>
      </c>
      <c r="R149" s="183">
        <v>2</v>
      </c>
      <c r="S149" s="183">
        <v>0</v>
      </c>
      <c r="T149" s="183" t="s">
        <v>4741</v>
      </c>
      <c r="U149" s="184">
        <v>44585</v>
      </c>
      <c r="V149" s="196" t="s">
        <v>4757</v>
      </c>
      <c r="W149" s="181">
        <v>30700000</v>
      </c>
      <c r="X149" s="181" t="s">
        <v>4732</v>
      </c>
      <c r="Y149" s="181" t="s">
        <v>25</v>
      </c>
      <c r="Z149" s="181">
        <v>2</v>
      </c>
      <c r="AA149" s="181" t="s">
        <v>4743</v>
      </c>
      <c r="AB149" s="181" t="s">
        <v>4733</v>
      </c>
      <c r="AC149" s="182">
        <v>44585</v>
      </c>
      <c r="AD149" s="196" t="s">
        <v>4758</v>
      </c>
      <c r="AE149" s="189">
        <v>27100000</v>
      </c>
      <c r="AF149" s="189" t="s">
        <v>4732</v>
      </c>
      <c r="AG149" s="189" t="s">
        <v>25</v>
      </c>
      <c r="AH149" s="189">
        <v>2</v>
      </c>
      <c r="AI149" s="189" t="s">
        <v>4743</v>
      </c>
      <c r="AJ149" s="189" t="s">
        <v>4733</v>
      </c>
      <c r="AK149" s="190">
        <v>44585</v>
      </c>
      <c r="AL149" s="196" t="s">
        <v>4760</v>
      </c>
      <c r="AM149" s="181">
        <v>4200000</v>
      </c>
      <c r="AN149" s="181" t="s">
        <v>4747</v>
      </c>
      <c r="AO149" s="181" t="s">
        <v>25</v>
      </c>
      <c r="AP149" s="181">
        <v>2</v>
      </c>
      <c r="AQ149" s="181">
        <v>0</v>
      </c>
      <c r="AR149" s="181" t="s">
        <v>4748</v>
      </c>
      <c r="AS149" s="182">
        <v>44585</v>
      </c>
      <c r="AT149" s="197" t="s">
        <v>4772</v>
      </c>
      <c r="AU149" s="189">
        <v>1037</v>
      </c>
      <c r="AV149" s="189" t="s">
        <v>4766</v>
      </c>
      <c r="AW149" s="189" t="s">
        <v>25</v>
      </c>
      <c r="AX149" s="189">
        <v>2</v>
      </c>
      <c r="AY149" s="189" t="s">
        <v>4768</v>
      </c>
      <c r="AZ149" s="189" t="s">
        <v>4767</v>
      </c>
      <c r="BA149" s="190">
        <v>44585</v>
      </c>
      <c r="BB149" s="196" t="s">
        <v>4765</v>
      </c>
      <c r="BC149" s="181">
        <v>35674</v>
      </c>
      <c r="BD149" s="181" t="s">
        <v>4761</v>
      </c>
      <c r="BE149" s="181" t="s">
        <v>25</v>
      </c>
      <c r="BF149" s="181">
        <v>2</v>
      </c>
      <c r="BG149" s="181" t="s">
        <v>4763</v>
      </c>
      <c r="BH149" s="181" t="s">
        <v>4762</v>
      </c>
      <c r="BI149" s="182">
        <v>44585</v>
      </c>
      <c r="BJ149" s="197" t="s">
        <v>4773</v>
      </c>
      <c r="BK149" s="197">
        <v>333</v>
      </c>
      <c r="BL149" s="197" t="s">
        <v>4766</v>
      </c>
      <c r="BM149" s="197" t="s">
        <v>25</v>
      </c>
      <c r="BN149" s="197">
        <v>2</v>
      </c>
      <c r="BO149" s="197" t="s">
        <v>4768</v>
      </c>
      <c r="BP149" s="189" t="s">
        <v>4767</v>
      </c>
      <c r="BQ149" s="198">
        <v>44585</v>
      </c>
      <c r="BR149" s="196" t="s">
        <v>82</v>
      </c>
      <c r="BS149" s="199" t="s">
        <v>17</v>
      </c>
      <c r="BT149" s="199">
        <v>0</v>
      </c>
      <c r="BU149" s="199" t="s">
        <v>17</v>
      </c>
      <c r="BV149" s="199" t="s">
        <v>17</v>
      </c>
      <c r="BW149" s="199">
        <v>0</v>
      </c>
      <c r="BX149" s="199">
        <v>0</v>
      </c>
      <c r="BY149" s="182">
        <v>43493</v>
      </c>
      <c r="BZ149" s="197" t="s">
        <v>83</v>
      </c>
      <c r="CA149" s="197" t="s">
        <v>17</v>
      </c>
      <c r="CB149" s="197">
        <v>0</v>
      </c>
      <c r="CC149" s="197" t="s">
        <v>17</v>
      </c>
      <c r="CD149" s="197" t="s">
        <v>17</v>
      </c>
      <c r="CE149" s="197">
        <v>0</v>
      </c>
      <c r="CF149" s="197">
        <v>0</v>
      </c>
      <c r="CG149" s="198">
        <v>43493</v>
      </c>
      <c r="CH149" s="196" t="s">
        <v>9263</v>
      </c>
      <c r="CI149" s="197" t="e">
        <v>#N/A</v>
      </c>
      <c r="CJ149" s="197" t="e">
        <v>#N/A</v>
      </c>
      <c r="CK149" s="197" t="e">
        <v>#N/A</v>
      </c>
      <c r="CL149" s="197" t="e">
        <v>#N/A</v>
      </c>
      <c r="CM149" s="197" t="e">
        <v>#N/A</v>
      </c>
      <c r="CN149" s="197" t="e">
        <v>#N/A</v>
      </c>
      <c r="CO149" s="200" t="e">
        <v>#N/A</v>
      </c>
      <c r="CP149" s="197" t="s">
        <v>86</v>
      </c>
      <c r="CQ149" s="199" t="s">
        <v>17</v>
      </c>
      <c r="CR149" s="199">
        <v>0</v>
      </c>
      <c r="CS149" s="199" t="s">
        <v>17</v>
      </c>
      <c r="CT149" s="199" t="s">
        <v>17</v>
      </c>
      <c r="CU149" s="199">
        <v>0</v>
      </c>
      <c r="CV149" s="199">
        <v>0</v>
      </c>
      <c r="CW149" s="182">
        <v>43493</v>
      </c>
      <c r="CX149" s="197" t="s">
        <v>4759</v>
      </c>
      <c r="CY149" s="189">
        <v>20700000</v>
      </c>
      <c r="CZ149" s="189" t="s">
        <v>4732</v>
      </c>
      <c r="DA149" s="189" t="s">
        <v>25</v>
      </c>
      <c r="DB149" s="189">
        <v>2</v>
      </c>
      <c r="DC149" s="189">
        <v>0</v>
      </c>
      <c r="DD149" s="189" t="s">
        <v>4733</v>
      </c>
      <c r="DE149" s="195">
        <v>44585</v>
      </c>
      <c r="DF149" s="196" t="s">
        <v>4750</v>
      </c>
      <c r="DG149" s="181">
        <v>3600000</v>
      </c>
      <c r="DH149" s="199" t="s">
        <v>4732</v>
      </c>
      <c r="DI149" s="199" t="s">
        <v>25</v>
      </c>
      <c r="DJ149" s="199">
        <v>2</v>
      </c>
      <c r="DK149" s="199">
        <v>0</v>
      </c>
      <c r="DL149" s="199" t="s">
        <v>4733</v>
      </c>
      <c r="DM149" s="182">
        <v>44585</v>
      </c>
      <c r="DN149" s="197" t="s">
        <v>4751</v>
      </c>
      <c r="DO149" s="189">
        <v>6400000</v>
      </c>
      <c r="DP149" s="197" t="s">
        <v>4732</v>
      </c>
      <c r="DQ149" s="197" t="s">
        <v>25</v>
      </c>
      <c r="DR149" s="197">
        <v>2</v>
      </c>
      <c r="DS149" s="197">
        <v>0</v>
      </c>
      <c r="DT149" s="197" t="s">
        <v>4733</v>
      </c>
      <c r="DU149" s="198">
        <v>44585</v>
      </c>
      <c r="DV149" s="196" t="s">
        <v>4752</v>
      </c>
      <c r="DW149" s="181">
        <v>8400000</v>
      </c>
      <c r="DX149" s="199" t="s">
        <v>4732</v>
      </c>
      <c r="DY149" s="199" t="s">
        <v>25</v>
      </c>
      <c r="DZ149" s="199">
        <v>2</v>
      </c>
      <c r="EA149" s="199">
        <v>0</v>
      </c>
      <c r="EB149" s="199" t="s">
        <v>4733</v>
      </c>
      <c r="EC149" s="182">
        <v>44585</v>
      </c>
      <c r="ED149" s="197" t="s">
        <v>4753</v>
      </c>
      <c r="EE149" s="189">
        <v>8900000</v>
      </c>
      <c r="EF149" s="197" t="s">
        <v>4732</v>
      </c>
      <c r="EG149" s="197" t="s">
        <v>25</v>
      </c>
      <c r="EH149" s="197">
        <v>2</v>
      </c>
      <c r="EI149" s="197">
        <v>0</v>
      </c>
      <c r="EJ149" s="197" t="s">
        <v>4733</v>
      </c>
      <c r="EK149" s="198">
        <v>44585</v>
      </c>
      <c r="EL149" s="196" t="s">
        <v>4754</v>
      </c>
      <c r="EM149" s="181">
        <v>3400000</v>
      </c>
      <c r="EN149" s="199" t="s">
        <v>4732</v>
      </c>
      <c r="EO149" s="199" t="s">
        <v>25</v>
      </c>
      <c r="EP149" s="199">
        <v>2</v>
      </c>
      <c r="EQ149" s="199">
        <v>0</v>
      </c>
      <c r="ER149" s="199" t="s">
        <v>4733</v>
      </c>
      <c r="ES149" s="182">
        <v>44585</v>
      </c>
      <c r="ET149" s="197" t="s">
        <v>4774</v>
      </c>
      <c r="EU149" s="197">
        <v>333</v>
      </c>
      <c r="EV149" s="197" t="s">
        <v>4766</v>
      </c>
      <c r="EW149" s="197" t="s">
        <v>25</v>
      </c>
      <c r="EX149" s="197">
        <v>2</v>
      </c>
      <c r="EY149" s="197" t="s">
        <v>4768</v>
      </c>
      <c r="EZ149" s="197" t="s">
        <v>4767</v>
      </c>
      <c r="FA149" s="198">
        <v>44585</v>
      </c>
      <c r="FB149" s="196" t="s">
        <v>85</v>
      </c>
      <c r="FC149" s="199">
        <v>5</v>
      </c>
      <c r="FD149" s="199">
        <v>0</v>
      </c>
      <c r="FE149" s="199" t="s">
        <v>50</v>
      </c>
      <c r="FF149" s="199">
        <v>1</v>
      </c>
      <c r="FG149" s="199" t="s">
        <v>84</v>
      </c>
      <c r="FH149" s="199">
        <v>0</v>
      </c>
      <c r="FI149" s="182">
        <v>43493</v>
      </c>
      <c r="FJ149" s="196" t="s">
        <v>87</v>
      </c>
      <c r="FK149" s="197" t="s">
        <v>17</v>
      </c>
      <c r="FL149" s="197">
        <v>0</v>
      </c>
      <c r="FM149" s="197" t="s">
        <v>17</v>
      </c>
      <c r="FN149" s="197" t="s">
        <v>17</v>
      </c>
      <c r="FO149" s="197">
        <v>0</v>
      </c>
      <c r="FP149" s="189">
        <v>0</v>
      </c>
      <c r="FQ149" s="190">
        <v>43493</v>
      </c>
      <c r="FR149" s="196" t="s">
        <v>88</v>
      </c>
      <c r="FS149" s="199" t="s">
        <v>17</v>
      </c>
      <c r="FT149" s="199">
        <v>0</v>
      </c>
      <c r="FU149" s="199" t="s">
        <v>17</v>
      </c>
      <c r="FV149" s="199" t="s">
        <v>17</v>
      </c>
      <c r="FW149" s="199">
        <v>0</v>
      </c>
      <c r="FX149" s="199">
        <v>0</v>
      </c>
      <c r="FY149" s="182">
        <v>43493</v>
      </c>
      <c r="FZ149" s="197" t="s">
        <v>4123</v>
      </c>
      <c r="GA149" s="197">
        <v>2</v>
      </c>
      <c r="GB149" s="197" t="s">
        <v>2484</v>
      </c>
      <c r="GC149" s="197" t="s">
        <v>25</v>
      </c>
      <c r="GD149" s="197">
        <v>2</v>
      </c>
      <c r="GE149" s="197" t="s">
        <v>17</v>
      </c>
      <c r="GF149" s="197" t="s">
        <v>17</v>
      </c>
      <c r="GG149" s="198">
        <v>44500</v>
      </c>
      <c r="GH149" s="196" t="s">
        <v>4125</v>
      </c>
      <c r="GI149" s="199">
        <v>3</v>
      </c>
      <c r="GJ149" s="199" t="s">
        <v>2484</v>
      </c>
      <c r="GK149" s="199" t="s">
        <v>25</v>
      </c>
      <c r="GL149" s="199">
        <v>2</v>
      </c>
      <c r="GM149" s="199" t="s">
        <v>17</v>
      </c>
      <c r="GN149" s="199" t="s">
        <v>17</v>
      </c>
      <c r="GO149" s="182">
        <v>44500</v>
      </c>
      <c r="GP149" s="197" t="s">
        <v>4124</v>
      </c>
      <c r="GQ149" s="197">
        <v>3</v>
      </c>
      <c r="GR149" s="197" t="s">
        <v>2484</v>
      </c>
      <c r="GS149" s="197" t="s">
        <v>25</v>
      </c>
      <c r="GT149" s="197">
        <v>2</v>
      </c>
      <c r="GU149" s="197" t="s">
        <v>17</v>
      </c>
      <c r="GV149" s="197" t="s">
        <v>17</v>
      </c>
      <c r="GW149" s="198">
        <v>44500</v>
      </c>
      <c r="GX149" s="196" t="s">
        <v>4130</v>
      </c>
      <c r="GY149" s="199">
        <v>0</v>
      </c>
      <c r="GZ149" s="199" t="s">
        <v>2484</v>
      </c>
      <c r="HA149" s="199" t="s">
        <v>25</v>
      </c>
      <c r="HB149" s="199">
        <v>2</v>
      </c>
      <c r="HC149" s="199" t="s">
        <v>17</v>
      </c>
      <c r="HD149" s="199" t="s">
        <v>17</v>
      </c>
      <c r="HE149" s="182">
        <v>44501</v>
      </c>
      <c r="HF149" s="197" t="s">
        <v>4122</v>
      </c>
      <c r="HG149" s="197">
        <v>3</v>
      </c>
      <c r="HH149" s="197" t="s">
        <v>2484</v>
      </c>
      <c r="HI149" s="197" t="s">
        <v>25</v>
      </c>
      <c r="HJ149" s="197">
        <v>2</v>
      </c>
      <c r="HK149" s="197" t="s">
        <v>17</v>
      </c>
      <c r="HL149" s="197" t="s">
        <v>17</v>
      </c>
      <c r="HM149" s="198">
        <v>44500</v>
      </c>
      <c r="HN149" s="196" t="s">
        <v>4129</v>
      </c>
      <c r="HO149" s="199">
        <v>3</v>
      </c>
      <c r="HP149" s="199" t="s">
        <v>2484</v>
      </c>
      <c r="HQ149" s="199" t="s">
        <v>25</v>
      </c>
      <c r="HR149" s="199">
        <v>2</v>
      </c>
      <c r="HS149" s="199" t="s">
        <v>17</v>
      </c>
      <c r="HT149" s="199" t="s">
        <v>17</v>
      </c>
      <c r="HU149" s="182">
        <v>44501</v>
      </c>
      <c r="HV149" s="197" t="s">
        <v>4126</v>
      </c>
      <c r="HW149" s="197">
        <v>2</v>
      </c>
      <c r="HX149" s="197" t="s">
        <v>2484</v>
      </c>
      <c r="HY149" s="197" t="s">
        <v>25</v>
      </c>
      <c r="HZ149" s="197">
        <v>2</v>
      </c>
      <c r="IA149" s="197" t="s">
        <v>17</v>
      </c>
      <c r="IB149" s="197" t="s">
        <v>17</v>
      </c>
      <c r="IC149" s="198">
        <v>44501</v>
      </c>
      <c r="ID149" s="196" t="s">
        <v>4128</v>
      </c>
      <c r="IE149" s="199">
        <v>1</v>
      </c>
      <c r="IF149" s="199" t="s">
        <v>2484</v>
      </c>
      <c r="IG149" s="199" t="s">
        <v>25</v>
      </c>
      <c r="IH149" s="199">
        <v>2</v>
      </c>
      <c r="II149" s="199" t="s">
        <v>17</v>
      </c>
      <c r="IJ149" s="199" t="s">
        <v>17</v>
      </c>
      <c r="IK149" s="182">
        <v>44501</v>
      </c>
      <c r="IL149" s="197" t="s">
        <v>4127</v>
      </c>
      <c r="IM149" s="197">
        <v>3</v>
      </c>
      <c r="IN149" s="197" t="s">
        <v>2484</v>
      </c>
      <c r="IO149" s="197" t="s">
        <v>25</v>
      </c>
      <c r="IP149" s="197">
        <v>2</v>
      </c>
      <c r="IQ149" s="197" t="s">
        <v>17</v>
      </c>
      <c r="IR149" s="197" t="s">
        <v>17</v>
      </c>
      <c r="IS149" s="198">
        <v>44501</v>
      </c>
    </row>
    <row r="150" spans="1:253" x14ac:dyDescent="0.35">
      <c r="A150" s="187" t="s">
        <v>832</v>
      </c>
      <c r="B150" s="187" t="s">
        <v>8521</v>
      </c>
      <c r="C150" s="187" t="s">
        <v>833</v>
      </c>
      <c r="D150" s="187" t="s">
        <v>81</v>
      </c>
      <c r="E150" s="187" t="s">
        <v>8235</v>
      </c>
      <c r="F150" s="187" t="s">
        <v>4739</v>
      </c>
      <c r="G150" s="180">
        <v>30800000</v>
      </c>
      <c r="H150" s="181" t="s">
        <v>4732</v>
      </c>
      <c r="I150" s="181" t="s">
        <v>25</v>
      </c>
      <c r="J150" s="181">
        <v>2</v>
      </c>
      <c r="K150" s="181">
        <v>0</v>
      </c>
      <c r="L150" s="181" t="s">
        <v>4733</v>
      </c>
      <c r="M150" s="182">
        <v>44585</v>
      </c>
      <c r="N150" s="196" t="s">
        <v>4742</v>
      </c>
      <c r="O150" s="183">
        <v>527970</v>
      </c>
      <c r="P150" s="183" t="s">
        <v>4740</v>
      </c>
      <c r="Q150" s="183" t="s">
        <v>25</v>
      </c>
      <c r="R150" s="183">
        <v>2</v>
      </c>
      <c r="S150" s="183">
        <v>0</v>
      </c>
      <c r="T150" s="183" t="s">
        <v>4741</v>
      </c>
      <c r="U150" s="184">
        <v>44585</v>
      </c>
      <c r="V150" s="196" t="s">
        <v>4744</v>
      </c>
      <c r="W150" s="181">
        <v>30700000</v>
      </c>
      <c r="X150" s="181" t="s">
        <v>4732</v>
      </c>
      <c r="Y150" s="181" t="s">
        <v>25</v>
      </c>
      <c r="Z150" s="181">
        <v>2</v>
      </c>
      <c r="AA150" s="181" t="s">
        <v>4743</v>
      </c>
      <c r="AB150" s="181" t="s">
        <v>4733</v>
      </c>
      <c r="AC150" s="182">
        <v>44585</v>
      </c>
      <c r="AD150" s="196" t="s">
        <v>4745</v>
      </c>
      <c r="AE150" s="189">
        <v>27100000</v>
      </c>
      <c r="AF150" s="189" t="s">
        <v>4732</v>
      </c>
      <c r="AG150" s="189" t="s">
        <v>25</v>
      </c>
      <c r="AH150" s="189">
        <v>2</v>
      </c>
      <c r="AI150" s="189" t="s">
        <v>4743</v>
      </c>
      <c r="AJ150" s="189" t="s">
        <v>4733</v>
      </c>
      <c r="AK150" s="190">
        <v>44585</v>
      </c>
      <c r="AL150" s="196" t="s">
        <v>4749</v>
      </c>
      <c r="AM150" s="181">
        <v>4200000</v>
      </c>
      <c r="AN150" s="181" t="s">
        <v>4747</v>
      </c>
      <c r="AO150" s="181" t="s">
        <v>25</v>
      </c>
      <c r="AP150" s="181">
        <v>2</v>
      </c>
      <c r="AQ150" s="181">
        <v>0</v>
      </c>
      <c r="AR150" s="181" t="s">
        <v>4748</v>
      </c>
      <c r="AS150" s="182">
        <v>44585</v>
      </c>
      <c r="AT150" s="197" t="s">
        <v>4769</v>
      </c>
      <c r="AU150" s="189">
        <v>1037</v>
      </c>
      <c r="AV150" s="189" t="s">
        <v>4766</v>
      </c>
      <c r="AW150" s="189" t="s">
        <v>25</v>
      </c>
      <c r="AX150" s="189">
        <v>2</v>
      </c>
      <c r="AY150" s="189" t="s">
        <v>4768</v>
      </c>
      <c r="AZ150" s="189" t="s">
        <v>4767</v>
      </c>
      <c r="BA150" s="190">
        <v>44585</v>
      </c>
      <c r="BB150" s="196" t="s">
        <v>4764</v>
      </c>
      <c r="BC150" s="181">
        <v>35674</v>
      </c>
      <c r="BD150" s="181" t="s">
        <v>4761</v>
      </c>
      <c r="BE150" s="181" t="s">
        <v>25</v>
      </c>
      <c r="BF150" s="181">
        <v>2</v>
      </c>
      <c r="BG150" s="181" t="s">
        <v>4763</v>
      </c>
      <c r="BH150" s="181" t="s">
        <v>4762</v>
      </c>
      <c r="BI150" s="182">
        <v>44585</v>
      </c>
      <c r="BJ150" s="197" t="s">
        <v>4770</v>
      </c>
      <c r="BK150" s="197">
        <v>448</v>
      </c>
      <c r="BL150" s="197" t="s">
        <v>4766</v>
      </c>
      <c r="BM150" s="197" t="s">
        <v>25</v>
      </c>
      <c r="BN150" s="197">
        <v>2</v>
      </c>
      <c r="BO150" s="197" t="s">
        <v>4768</v>
      </c>
      <c r="BP150" s="189" t="s">
        <v>4767</v>
      </c>
      <c r="BQ150" s="198">
        <v>44585</v>
      </c>
      <c r="BR150" s="196" t="s">
        <v>854</v>
      </c>
      <c r="BS150" s="199" t="s">
        <v>17</v>
      </c>
      <c r="BT150" s="199" t="s">
        <v>17</v>
      </c>
      <c r="BU150" s="199" t="s">
        <v>17</v>
      </c>
      <c r="BV150" s="199" t="s">
        <v>17</v>
      </c>
      <c r="BW150" s="199" t="s">
        <v>17</v>
      </c>
      <c r="BX150" s="199" t="s">
        <v>17</v>
      </c>
      <c r="BY150" s="182">
        <v>43532</v>
      </c>
      <c r="BZ150" s="197" t="s">
        <v>855</v>
      </c>
      <c r="CA150" s="197" t="s">
        <v>17</v>
      </c>
      <c r="CB150" s="197" t="s">
        <v>17</v>
      </c>
      <c r="CC150" s="197" t="s">
        <v>17</v>
      </c>
      <c r="CD150" s="197" t="s">
        <v>17</v>
      </c>
      <c r="CE150" s="197" t="s">
        <v>17</v>
      </c>
      <c r="CF150" s="197" t="s">
        <v>17</v>
      </c>
      <c r="CG150" s="198">
        <v>43532</v>
      </c>
      <c r="CH150" s="196" t="s">
        <v>9264</v>
      </c>
      <c r="CI150" s="197" t="e">
        <v>#N/A</v>
      </c>
      <c r="CJ150" s="197" t="e">
        <v>#N/A</v>
      </c>
      <c r="CK150" s="197" t="e">
        <v>#N/A</v>
      </c>
      <c r="CL150" s="197" t="e">
        <v>#N/A</v>
      </c>
      <c r="CM150" s="197" t="e">
        <v>#N/A</v>
      </c>
      <c r="CN150" s="197" t="e">
        <v>#N/A</v>
      </c>
      <c r="CO150" s="200" t="e">
        <v>#N/A</v>
      </c>
      <c r="CP150" s="197" t="s">
        <v>856</v>
      </c>
      <c r="CQ150" s="199" t="s">
        <v>17</v>
      </c>
      <c r="CR150" s="199" t="s">
        <v>17</v>
      </c>
      <c r="CS150" s="199" t="s">
        <v>17</v>
      </c>
      <c r="CT150" s="199" t="s">
        <v>17</v>
      </c>
      <c r="CU150" s="199" t="s">
        <v>17</v>
      </c>
      <c r="CV150" s="199" t="s">
        <v>17</v>
      </c>
      <c r="CW150" s="182">
        <v>43532</v>
      </c>
      <c r="CX150" s="197" t="s">
        <v>4746</v>
      </c>
      <c r="CY150" s="189">
        <v>20700000</v>
      </c>
      <c r="CZ150" s="189" t="s">
        <v>4732</v>
      </c>
      <c r="DA150" s="189" t="s">
        <v>25</v>
      </c>
      <c r="DB150" s="189">
        <v>2</v>
      </c>
      <c r="DC150" s="189">
        <v>0</v>
      </c>
      <c r="DD150" s="189" t="s">
        <v>4733</v>
      </c>
      <c r="DE150" s="195">
        <v>44585</v>
      </c>
      <c r="DF150" s="196" t="s">
        <v>4734</v>
      </c>
      <c r="DG150" s="181">
        <v>3600000</v>
      </c>
      <c r="DH150" s="199" t="s">
        <v>4732</v>
      </c>
      <c r="DI150" s="199" t="s">
        <v>25</v>
      </c>
      <c r="DJ150" s="199">
        <v>2</v>
      </c>
      <c r="DK150" s="199">
        <v>0</v>
      </c>
      <c r="DL150" s="199" t="s">
        <v>4733</v>
      </c>
      <c r="DM150" s="182">
        <v>44585</v>
      </c>
      <c r="DN150" s="197" t="s">
        <v>4735</v>
      </c>
      <c r="DO150" s="189">
        <v>6400000</v>
      </c>
      <c r="DP150" s="197" t="s">
        <v>4732</v>
      </c>
      <c r="DQ150" s="197" t="s">
        <v>25</v>
      </c>
      <c r="DR150" s="197">
        <v>2</v>
      </c>
      <c r="DS150" s="197">
        <v>0</v>
      </c>
      <c r="DT150" s="197" t="s">
        <v>4733</v>
      </c>
      <c r="DU150" s="198">
        <v>44585</v>
      </c>
      <c r="DV150" s="196" t="s">
        <v>4736</v>
      </c>
      <c r="DW150" s="181">
        <v>8400000</v>
      </c>
      <c r="DX150" s="199" t="s">
        <v>4732</v>
      </c>
      <c r="DY150" s="199" t="s">
        <v>25</v>
      </c>
      <c r="DZ150" s="199">
        <v>2</v>
      </c>
      <c r="EA150" s="199">
        <v>0</v>
      </c>
      <c r="EB150" s="199" t="s">
        <v>4733</v>
      </c>
      <c r="EC150" s="182">
        <v>44585</v>
      </c>
      <c r="ED150" s="197" t="s">
        <v>4737</v>
      </c>
      <c r="EE150" s="189">
        <v>8900000</v>
      </c>
      <c r="EF150" s="197" t="s">
        <v>4732</v>
      </c>
      <c r="EG150" s="197" t="s">
        <v>25</v>
      </c>
      <c r="EH150" s="197">
        <v>2</v>
      </c>
      <c r="EI150" s="197">
        <v>0</v>
      </c>
      <c r="EJ150" s="197" t="s">
        <v>4733</v>
      </c>
      <c r="EK150" s="198">
        <v>44585</v>
      </c>
      <c r="EL150" s="196" t="s">
        <v>4738</v>
      </c>
      <c r="EM150" s="181">
        <v>3400000</v>
      </c>
      <c r="EN150" s="199" t="s">
        <v>4732</v>
      </c>
      <c r="EO150" s="199" t="s">
        <v>25</v>
      </c>
      <c r="EP150" s="199">
        <v>2</v>
      </c>
      <c r="EQ150" s="199">
        <v>0</v>
      </c>
      <c r="ER150" s="199" t="s">
        <v>4733</v>
      </c>
      <c r="ES150" s="182">
        <v>44585</v>
      </c>
      <c r="ET150" s="197" t="s">
        <v>4771</v>
      </c>
      <c r="EU150" s="197">
        <v>448</v>
      </c>
      <c r="EV150" s="197" t="s">
        <v>4766</v>
      </c>
      <c r="EW150" s="197" t="s">
        <v>25</v>
      </c>
      <c r="EX150" s="197">
        <v>2</v>
      </c>
      <c r="EY150" s="197" t="s">
        <v>4768</v>
      </c>
      <c r="EZ150" s="197" t="s">
        <v>4767</v>
      </c>
      <c r="FA150" s="198">
        <v>44585</v>
      </c>
      <c r="FB150" s="196" t="s">
        <v>835</v>
      </c>
      <c r="FC150" s="199">
        <v>2</v>
      </c>
      <c r="FD150" s="199">
        <v>0</v>
      </c>
      <c r="FE150" s="199" t="s">
        <v>25</v>
      </c>
      <c r="FF150" s="199">
        <v>2</v>
      </c>
      <c r="FG150" s="199" t="s">
        <v>834</v>
      </c>
      <c r="FH150" s="199">
        <v>0</v>
      </c>
      <c r="FI150" s="182">
        <v>43523</v>
      </c>
      <c r="FJ150" s="196" t="s">
        <v>836</v>
      </c>
      <c r="FK150" s="197" t="s">
        <v>17</v>
      </c>
      <c r="FL150" s="197">
        <v>0</v>
      </c>
      <c r="FM150" s="197" t="s">
        <v>17</v>
      </c>
      <c r="FN150" s="197" t="s">
        <v>17</v>
      </c>
      <c r="FO150" s="197">
        <v>0</v>
      </c>
      <c r="FP150" s="189">
        <v>0</v>
      </c>
      <c r="FQ150" s="190">
        <v>43523</v>
      </c>
      <c r="FR150" s="196" t="s">
        <v>837</v>
      </c>
      <c r="FS150" s="199" t="s">
        <v>17</v>
      </c>
      <c r="FT150" s="199">
        <v>0</v>
      </c>
      <c r="FU150" s="199" t="s">
        <v>17</v>
      </c>
      <c r="FV150" s="199" t="s">
        <v>17</v>
      </c>
      <c r="FW150" s="199">
        <v>0</v>
      </c>
      <c r="FX150" s="199">
        <v>0</v>
      </c>
      <c r="FY150" s="182">
        <v>43523</v>
      </c>
      <c r="FZ150" s="197" t="s">
        <v>4132</v>
      </c>
      <c r="GA150" s="197">
        <v>2</v>
      </c>
      <c r="GB150" s="197" t="s">
        <v>2484</v>
      </c>
      <c r="GC150" s="197" t="s">
        <v>25</v>
      </c>
      <c r="GD150" s="197">
        <v>2</v>
      </c>
      <c r="GE150" s="197" t="s">
        <v>17</v>
      </c>
      <c r="GF150" s="197" t="s">
        <v>17</v>
      </c>
      <c r="GG150" s="198">
        <v>44501</v>
      </c>
      <c r="GH150" s="196" t="s">
        <v>4138</v>
      </c>
      <c r="GI150" s="199">
        <v>3</v>
      </c>
      <c r="GJ150" s="199" t="s">
        <v>2484</v>
      </c>
      <c r="GK150" s="199" t="s">
        <v>25</v>
      </c>
      <c r="GL150" s="199">
        <v>2</v>
      </c>
      <c r="GM150" s="199" t="s">
        <v>17</v>
      </c>
      <c r="GN150" s="199" t="s">
        <v>17</v>
      </c>
      <c r="GO150" s="182">
        <v>44501</v>
      </c>
      <c r="GP150" s="197" t="s">
        <v>4133</v>
      </c>
      <c r="GQ150" s="197">
        <v>3</v>
      </c>
      <c r="GR150" s="197" t="s">
        <v>2484</v>
      </c>
      <c r="GS150" s="197" t="s">
        <v>25</v>
      </c>
      <c r="GT150" s="197">
        <v>2</v>
      </c>
      <c r="GU150" s="197" t="s">
        <v>17</v>
      </c>
      <c r="GV150" s="197" t="s">
        <v>17</v>
      </c>
      <c r="GW150" s="198">
        <v>44501</v>
      </c>
      <c r="GX150" s="196" t="s">
        <v>4139</v>
      </c>
      <c r="GY150" s="199">
        <v>0</v>
      </c>
      <c r="GZ150" s="199" t="s">
        <v>2484</v>
      </c>
      <c r="HA150" s="199" t="s">
        <v>25</v>
      </c>
      <c r="HB150" s="199">
        <v>2</v>
      </c>
      <c r="HC150" s="199" t="s">
        <v>17</v>
      </c>
      <c r="HD150" s="199" t="s">
        <v>17</v>
      </c>
      <c r="HE150" s="182">
        <v>44501</v>
      </c>
      <c r="HF150" s="197" t="s">
        <v>4131</v>
      </c>
      <c r="HG150" s="197">
        <v>3</v>
      </c>
      <c r="HH150" s="197" t="s">
        <v>2484</v>
      </c>
      <c r="HI150" s="197" t="s">
        <v>25</v>
      </c>
      <c r="HJ150" s="197">
        <v>2</v>
      </c>
      <c r="HK150" s="197" t="s">
        <v>17</v>
      </c>
      <c r="HL150" s="197" t="s">
        <v>17</v>
      </c>
      <c r="HM150" s="198">
        <v>44501</v>
      </c>
      <c r="HN150" s="196" t="s">
        <v>4137</v>
      </c>
      <c r="HO150" s="199">
        <v>3</v>
      </c>
      <c r="HP150" s="199" t="s">
        <v>2484</v>
      </c>
      <c r="HQ150" s="199" t="s">
        <v>25</v>
      </c>
      <c r="HR150" s="199">
        <v>2</v>
      </c>
      <c r="HS150" s="199" t="s">
        <v>17</v>
      </c>
      <c r="HT150" s="199" t="s">
        <v>17</v>
      </c>
      <c r="HU150" s="182">
        <v>44501</v>
      </c>
      <c r="HV150" s="197" t="s">
        <v>4134</v>
      </c>
      <c r="HW150" s="197">
        <v>2</v>
      </c>
      <c r="HX150" s="197" t="s">
        <v>2484</v>
      </c>
      <c r="HY150" s="197" t="s">
        <v>25</v>
      </c>
      <c r="HZ150" s="197">
        <v>2</v>
      </c>
      <c r="IA150" s="197" t="s">
        <v>17</v>
      </c>
      <c r="IB150" s="197" t="s">
        <v>17</v>
      </c>
      <c r="IC150" s="198">
        <v>44501</v>
      </c>
      <c r="ID150" s="196" t="s">
        <v>4136</v>
      </c>
      <c r="IE150" s="199">
        <v>1</v>
      </c>
      <c r="IF150" s="199" t="s">
        <v>2484</v>
      </c>
      <c r="IG150" s="199" t="s">
        <v>25</v>
      </c>
      <c r="IH150" s="199">
        <v>2</v>
      </c>
      <c r="II150" s="199" t="s">
        <v>17</v>
      </c>
      <c r="IJ150" s="199" t="s">
        <v>17</v>
      </c>
      <c r="IK150" s="182">
        <v>44501</v>
      </c>
      <c r="IL150" s="197" t="s">
        <v>4135</v>
      </c>
      <c r="IM150" s="197">
        <v>3</v>
      </c>
      <c r="IN150" s="197" t="s">
        <v>2484</v>
      </c>
      <c r="IO150" s="197" t="s">
        <v>25</v>
      </c>
      <c r="IP150" s="197">
        <v>2</v>
      </c>
      <c r="IQ150" s="197" t="s">
        <v>17</v>
      </c>
      <c r="IR150" s="197" t="s">
        <v>17</v>
      </c>
      <c r="IS150" s="198">
        <v>44501</v>
      </c>
    </row>
    <row r="151" spans="1:253" x14ac:dyDescent="0.35">
      <c r="A151" s="187" t="s">
        <v>388</v>
      </c>
      <c r="B151" s="187" t="s">
        <v>8569</v>
      </c>
      <c r="C151" s="187" t="s">
        <v>389</v>
      </c>
      <c r="D151" s="187" t="s">
        <v>390</v>
      </c>
      <c r="E151" s="187" t="s">
        <v>8238</v>
      </c>
      <c r="F151" s="187" t="s">
        <v>2831</v>
      </c>
      <c r="G151" s="180">
        <v>18400000</v>
      </c>
      <c r="H151" s="181" t="s">
        <v>2828</v>
      </c>
      <c r="I151" s="181" t="s">
        <v>25</v>
      </c>
      <c r="J151" s="181">
        <v>2</v>
      </c>
      <c r="K151" s="181" t="s">
        <v>2830</v>
      </c>
      <c r="L151" s="181" t="s">
        <v>2829</v>
      </c>
      <c r="M151" s="182">
        <v>44451</v>
      </c>
      <c r="N151" s="196" t="s">
        <v>2833</v>
      </c>
      <c r="O151" s="183">
        <v>752618</v>
      </c>
      <c r="P151" s="183" t="s">
        <v>2684</v>
      </c>
      <c r="Q151" s="183" t="s">
        <v>25</v>
      </c>
      <c r="R151" s="183">
        <v>2</v>
      </c>
      <c r="S151" s="183" t="s">
        <v>2832</v>
      </c>
      <c r="T151" s="183" t="s">
        <v>2685</v>
      </c>
      <c r="U151" s="184">
        <v>44451</v>
      </c>
      <c r="V151" s="196" t="s">
        <v>4271</v>
      </c>
      <c r="W151" s="181">
        <v>12181000</v>
      </c>
      <c r="X151" s="181" t="s">
        <v>2828</v>
      </c>
      <c r="Y151" s="181" t="s">
        <v>50</v>
      </c>
      <c r="Z151" s="181">
        <v>1</v>
      </c>
      <c r="AA151" s="181" t="s">
        <v>4270</v>
      </c>
      <c r="AB151" s="181" t="s">
        <v>2829</v>
      </c>
      <c r="AC151" s="182">
        <v>44521</v>
      </c>
      <c r="AD151" s="196" t="s">
        <v>4273</v>
      </c>
      <c r="AE151" s="189">
        <v>6760000</v>
      </c>
      <c r="AF151" s="189" t="s">
        <v>2828</v>
      </c>
      <c r="AG151" s="189" t="s">
        <v>50</v>
      </c>
      <c r="AH151" s="189">
        <v>1</v>
      </c>
      <c r="AI151" s="189" t="s">
        <v>4272</v>
      </c>
      <c r="AJ151" s="189" t="s">
        <v>2829</v>
      </c>
      <c r="AK151" s="190">
        <v>44521</v>
      </c>
      <c r="AL151" s="196" t="s">
        <v>1231</v>
      </c>
      <c r="AM151" s="181">
        <v>0</v>
      </c>
      <c r="AN151" s="181" t="s">
        <v>17</v>
      </c>
      <c r="AO151" s="181" t="s">
        <v>25</v>
      </c>
      <c r="AP151" s="181">
        <v>2</v>
      </c>
      <c r="AQ151" s="181" t="s">
        <v>1230</v>
      </c>
      <c r="AR151" s="181" t="s">
        <v>17</v>
      </c>
      <c r="AS151" s="182">
        <v>43707</v>
      </c>
      <c r="AT151" s="197" t="s">
        <v>1269</v>
      </c>
      <c r="AU151" s="189">
        <v>0</v>
      </c>
      <c r="AV151" s="189" t="s">
        <v>17</v>
      </c>
      <c r="AW151" s="189" t="s">
        <v>50</v>
      </c>
      <c r="AX151" s="189">
        <v>1</v>
      </c>
      <c r="AY151" s="189" t="s">
        <v>17</v>
      </c>
      <c r="AZ151" s="189" t="s">
        <v>17</v>
      </c>
      <c r="BA151" s="190">
        <v>43784</v>
      </c>
      <c r="BB151" s="196" t="s">
        <v>1268</v>
      </c>
      <c r="BC151" s="181">
        <v>0</v>
      </c>
      <c r="BD151" s="181" t="s">
        <v>17</v>
      </c>
      <c r="BE151" s="181" t="s">
        <v>50</v>
      </c>
      <c r="BF151" s="181">
        <v>1</v>
      </c>
      <c r="BG151" s="181" t="s">
        <v>17</v>
      </c>
      <c r="BH151" s="181" t="s">
        <v>17</v>
      </c>
      <c r="BI151" s="182">
        <v>43784</v>
      </c>
      <c r="BJ151" s="197" t="s">
        <v>7523</v>
      </c>
      <c r="BK151" s="197">
        <v>0</v>
      </c>
      <c r="BL151" s="197" t="s">
        <v>7515</v>
      </c>
      <c r="BM151" s="197" t="s">
        <v>25</v>
      </c>
      <c r="BN151" s="197">
        <v>2</v>
      </c>
      <c r="BO151" s="197" t="s">
        <v>7522</v>
      </c>
      <c r="BP151" s="189" t="s">
        <v>2316</v>
      </c>
      <c r="BQ151" s="198">
        <v>44712</v>
      </c>
      <c r="BR151" s="196" t="s">
        <v>392</v>
      </c>
      <c r="BS151" s="199">
        <v>0</v>
      </c>
      <c r="BT151" s="199">
        <v>0</v>
      </c>
      <c r="BU151" s="199" t="s">
        <v>25</v>
      </c>
      <c r="BV151" s="199">
        <v>2</v>
      </c>
      <c r="BW151" s="199" t="s">
        <v>391</v>
      </c>
      <c r="BX151" s="199">
        <v>0</v>
      </c>
      <c r="BY151" s="182">
        <v>43509</v>
      </c>
      <c r="BZ151" s="197" t="s">
        <v>393</v>
      </c>
      <c r="CA151" s="197">
        <v>0</v>
      </c>
      <c r="CB151" s="197">
        <v>0</v>
      </c>
      <c r="CC151" s="197" t="s">
        <v>25</v>
      </c>
      <c r="CD151" s="197">
        <v>2</v>
      </c>
      <c r="CE151" s="197" t="s">
        <v>391</v>
      </c>
      <c r="CF151" s="197">
        <v>0</v>
      </c>
      <c r="CG151" s="198">
        <v>43509</v>
      </c>
      <c r="CH151" s="196" t="s">
        <v>9265</v>
      </c>
      <c r="CI151" s="197" t="e">
        <v>#N/A</v>
      </c>
      <c r="CJ151" s="197" t="e">
        <v>#N/A</v>
      </c>
      <c r="CK151" s="197" t="e">
        <v>#N/A</v>
      </c>
      <c r="CL151" s="197" t="e">
        <v>#N/A</v>
      </c>
      <c r="CM151" s="197" t="e">
        <v>#N/A</v>
      </c>
      <c r="CN151" s="197" t="e">
        <v>#N/A</v>
      </c>
      <c r="CO151" s="200" t="e">
        <v>#N/A</v>
      </c>
      <c r="CP151" s="197" t="s">
        <v>1267</v>
      </c>
      <c r="CQ151" s="199" t="s">
        <v>17</v>
      </c>
      <c r="CR151" s="199" t="s">
        <v>17</v>
      </c>
      <c r="CS151" s="199" t="s">
        <v>17</v>
      </c>
      <c r="CT151" s="199" t="s">
        <v>17</v>
      </c>
      <c r="CU151" s="199" t="s">
        <v>17</v>
      </c>
      <c r="CV151" s="199" t="s">
        <v>17</v>
      </c>
      <c r="CW151" s="182">
        <v>43784</v>
      </c>
      <c r="CX151" s="197" t="s">
        <v>4275</v>
      </c>
      <c r="CY151" s="189">
        <v>1575000</v>
      </c>
      <c r="CZ151" s="189" t="s">
        <v>2828</v>
      </c>
      <c r="DA151" s="189" t="s">
        <v>50</v>
      </c>
      <c r="DB151" s="189">
        <v>1</v>
      </c>
      <c r="DC151" s="189" t="s">
        <v>4280</v>
      </c>
      <c r="DD151" s="189" t="s">
        <v>2829</v>
      </c>
      <c r="DE151" s="195">
        <v>44521</v>
      </c>
      <c r="DF151" s="196" t="s">
        <v>4277</v>
      </c>
      <c r="DG151" s="181">
        <v>5421000</v>
      </c>
      <c r="DH151" s="199" t="s">
        <v>2828</v>
      </c>
      <c r="DI151" s="199" t="s">
        <v>50</v>
      </c>
      <c r="DJ151" s="199">
        <v>1</v>
      </c>
      <c r="DK151" s="199" t="s">
        <v>4276</v>
      </c>
      <c r="DL151" s="199" t="s">
        <v>2829</v>
      </c>
      <c r="DM151" s="182">
        <v>44521</v>
      </c>
      <c r="DN151" s="197" t="s">
        <v>4279</v>
      </c>
      <c r="DO151" s="189">
        <v>5185000</v>
      </c>
      <c r="DP151" s="197" t="s">
        <v>2828</v>
      </c>
      <c r="DQ151" s="197" t="s">
        <v>50</v>
      </c>
      <c r="DR151" s="197">
        <v>1</v>
      </c>
      <c r="DS151" s="197" t="s">
        <v>4278</v>
      </c>
      <c r="DT151" s="197" t="s">
        <v>2829</v>
      </c>
      <c r="DU151" s="198">
        <v>44521</v>
      </c>
      <c r="DV151" s="196" t="s">
        <v>4281</v>
      </c>
      <c r="DW151" s="181">
        <v>1575000</v>
      </c>
      <c r="DX151" s="199" t="s">
        <v>2828</v>
      </c>
      <c r="DY151" s="199" t="s">
        <v>50</v>
      </c>
      <c r="DZ151" s="199">
        <v>1</v>
      </c>
      <c r="EA151" s="199" t="s">
        <v>4280</v>
      </c>
      <c r="EB151" s="199" t="s">
        <v>2829</v>
      </c>
      <c r="EC151" s="182">
        <v>44521</v>
      </c>
      <c r="ED151" s="197" t="s">
        <v>4283</v>
      </c>
      <c r="EE151" s="189">
        <v>0</v>
      </c>
      <c r="EF151" s="197" t="s">
        <v>2828</v>
      </c>
      <c r="EG151" s="197" t="s">
        <v>50</v>
      </c>
      <c r="EH151" s="197">
        <v>1</v>
      </c>
      <c r="EI151" s="197" t="s">
        <v>4282</v>
      </c>
      <c r="EJ151" s="197" t="s">
        <v>2829</v>
      </c>
      <c r="EK151" s="198">
        <v>44521</v>
      </c>
      <c r="EL151" s="196" t="s">
        <v>4285</v>
      </c>
      <c r="EM151" s="181">
        <v>0</v>
      </c>
      <c r="EN151" s="199" t="s">
        <v>2828</v>
      </c>
      <c r="EO151" s="199" t="s">
        <v>50</v>
      </c>
      <c r="EP151" s="199">
        <v>1</v>
      </c>
      <c r="EQ151" s="199" t="s">
        <v>4284</v>
      </c>
      <c r="ER151" s="199" t="s">
        <v>2829</v>
      </c>
      <c r="ES151" s="182">
        <v>44521</v>
      </c>
      <c r="ET151" s="197" t="s">
        <v>7525</v>
      </c>
      <c r="EU151" s="197">
        <v>7</v>
      </c>
      <c r="EV151" s="197" t="s">
        <v>7515</v>
      </c>
      <c r="EW151" s="197" t="s">
        <v>25</v>
      </c>
      <c r="EX151" s="197">
        <v>2</v>
      </c>
      <c r="EY151" s="197" t="s">
        <v>7524</v>
      </c>
      <c r="EZ151" s="197" t="s">
        <v>2316</v>
      </c>
      <c r="FA151" s="198">
        <v>44712</v>
      </c>
      <c r="FB151" s="196" t="s">
        <v>2837</v>
      </c>
      <c r="FC151" s="199">
        <v>3</v>
      </c>
      <c r="FD151" s="199" t="s">
        <v>2834</v>
      </c>
      <c r="FE151" s="199" t="s">
        <v>50</v>
      </c>
      <c r="FF151" s="199">
        <v>1</v>
      </c>
      <c r="FG151" s="199" t="s">
        <v>2836</v>
      </c>
      <c r="FH151" s="199" t="s">
        <v>2835</v>
      </c>
      <c r="FI151" s="182">
        <v>44451</v>
      </c>
      <c r="FJ151" s="196" t="s">
        <v>922</v>
      </c>
      <c r="FK151" s="197" t="s">
        <v>17</v>
      </c>
      <c r="FL151" s="197" t="s">
        <v>907</v>
      </c>
      <c r="FM151" s="197" t="s">
        <v>17</v>
      </c>
      <c r="FN151" s="197" t="s">
        <v>17</v>
      </c>
      <c r="FO151" s="197" t="s">
        <v>911</v>
      </c>
      <c r="FP151" s="189" t="s">
        <v>921</v>
      </c>
      <c r="FQ151" s="190">
        <v>43578</v>
      </c>
      <c r="FR151" s="196" t="s">
        <v>923</v>
      </c>
      <c r="FS151" s="199" t="s">
        <v>17</v>
      </c>
      <c r="FT151" s="199" t="s">
        <v>907</v>
      </c>
      <c r="FU151" s="199" t="s">
        <v>17</v>
      </c>
      <c r="FV151" s="199" t="s">
        <v>17</v>
      </c>
      <c r="FW151" s="199" t="s">
        <v>911</v>
      </c>
      <c r="FX151" s="199" t="s">
        <v>921</v>
      </c>
      <c r="FY151" s="182">
        <v>43578</v>
      </c>
      <c r="FZ151" s="197" t="s">
        <v>3729</v>
      </c>
      <c r="GA151" s="197">
        <v>0</v>
      </c>
      <c r="GB151" s="197" t="s">
        <v>2484</v>
      </c>
      <c r="GC151" s="197" t="s">
        <v>25</v>
      </c>
      <c r="GD151" s="197">
        <v>2</v>
      </c>
      <c r="GE151" s="197" t="s">
        <v>17</v>
      </c>
      <c r="GF151" s="197" t="s">
        <v>17</v>
      </c>
      <c r="GG151" s="198">
        <v>44496</v>
      </c>
      <c r="GH151" s="196" t="s">
        <v>3735</v>
      </c>
      <c r="GI151" s="199">
        <v>0</v>
      </c>
      <c r="GJ151" s="199" t="s">
        <v>2484</v>
      </c>
      <c r="GK151" s="199" t="s">
        <v>25</v>
      </c>
      <c r="GL151" s="199">
        <v>2</v>
      </c>
      <c r="GM151" s="199" t="s">
        <v>17</v>
      </c>
      <c r="GN151" s="199" t="s">
        <v>17</v>
      </c>
      <c r="GO151" s="182">
        <v>44496</v>
      </c>
      <c r="GP151" s="197" t="s">
        <v>3730</v>
      </c>
      <c r="GQ151" s="197">
        <v>0</v>
      </c>
      <c r="GR151" s="197" t="s">
        <v>2484</v>
      </c>
      <c r="GS151" s="197" t="s">
        <v>25</v>
      </c>
      <c r="GT151" s="197">
        <v>2</v>
      </c>
      <c r="GU151" s="197" t="s">
        <v>17</v>
      </c>
      <c r="GV151" s="197" t="s">
        <v>17</v>
      </c>
      <c r="GW151" s="198">
        <v>44496</v>
      </c>
      <c r="GX151" s="196" t="s">
        <v>3736</v>
      </c>
      <c r="GY151" s="199">
        <v>0</v>
      </c>
      <c r="GZ151" s="199" t="s">
        <v>2484</v>
      </c>
      <c r="HA151" s="199" t="s">
        <v>25</v>
      </c>
      <c r="HB151" s="199">
        <v>2</v>
      </c>
      <c r="HC151" s="199" t="s">
        <v>17</v>
      </c>
      <c r="HD151" s="199" t="s">
        <v>17</v>
      </c>
      <c r="HE151" s="182">
        <v>44496</v>
      </c>
      <c r="HF151" s="197" t="s">
        <v>3728</v>
      </c>
      <c r="HG151" s="197">
        <v>0</v>
      </c>
      <c r="HH151" s="197" t="s">
        <v>2484</v>
      </c>
      <c r="HI151" s="197" t="s">
        <v>25</v>
      </c>
      <c r="HJ151" s="197">
        <v>2</v>
      </c>
      <c r="HK151" s="197" t="s">
        <v>17</v>
      </c>
      <c r="HL151" s="197" t="s">
        <v>17</v>
      </c>
      <c r="HM151" s="198">
        <v>44496</v>
      </c>
      <c r="HN151" s="196" t="s">
        <v>3734</v>
      </c>
      <c r="HO151" s="199">
        <v>0</v>
      </c>
      <c r="HP151" s="199" t="s">
        <v>2484</v>
      </c>
      <c r="HQ151" s="199" t="s">
        <v>25</v>
      </c>
      <c r="HR151" s="199">
        <v>2</v>
      </c>
      <c r="HS151" s="199" t="s">
        <v>17</v>
      </c>
      <c r="HT151" s="199" t="s">
        <v>17</v>
      </c>
      <c r="HU151" s="182">
        <v>44496</v>
      </c>
      <c r="HV151" s="197" t="s">
        <v>3731</v>
      </c>
      <c r="HW151" s="197">
        <v>0</v>
      </c>
      <c r="HX151" s="197" t="s">
        <v>2484</v>
      </c>
      <c r="HY151" s="197" t="s">
        <v>25</v>
      </c>
      <c r="HZ151" s="197">
        <v>2</v>
      </c>
      <c r="IA151" s="197" t="s">
        <v>17</v>
      </c>
      <c r="IB151" s="197" t="s">
        <v>17</v>
      </c>
      <c r="IC151" s="198">
        <v>44496</v>
      </c>
      <c r="ID151" s="196" t="s">
        <v>3733</v>
      </c>
      <c r="IE151" s="199">
        <v>0</v>
      </c>
      <c r="IF151" s="199" t="s">
        <v>2484</v>
      </c>
      <c r="IG151" s="199" t="s">
        <v>25</v>
      </c>
      <c r="IH151" s="199">
        <v>2</v>
      </c>
      <c r="II151" s="199" t="s">
        <v>17</v>
      </c>
      <c r="IJ151" s="199" t="s">
        <v>17</v>
      </c>
      <c r="IK151" s="182">
        <v>44496</v>
      </c>
      <c r="IL151" s="197" t="s">
        <v>3732</v>
      </c>
      <c r="IM151" s="197">
        <v>2</v>
      </c>
      <c r="IN151" s="197" t="s">
        <v>2484</v>
      </c>
      <c r="IO151" s="197" t="s">
        <v>25</v>
      </c>
      <c r="IP151" s="197">
        <v>2</v>
      </c>
      <c r="IQ151" s="197" t="s">
        <v>17</v>
      </c>
      <c r="IR151" s="197" t="s">
        <v>17</v>
      </c>
      <c r="IS151" s="198">
        <v>44496</v>
      </c>
    </row>
    <row r="152" spans="1:253" x14ac:dyDescent="0.35">
      <c r="A152" s="187" t="s">
        <v>168</v>
      </c>
      <c r="B152" s="187" t="s">
        <v>8495</v>
      </c>
      <c r="C152" s="187" t="s">
        <v>169</v>
      </c>
      <c r="D152" s="187" t="s">
        <v>170</v>
      </c>
      <c r="E152" s="187" t="s">
        <v>8239</v>
      </c>
      <c r="F152" s="187" t="s">
        <v>2673</v>
      </c>
      <c r="G152" s="180">
        <v>15557000</v>
      </c>
      <c r="H152" s="181" t="s">
        <v>2670</v>
      </c>
      <c r="I152" s="181" t="s">
        <v>25</v>
      </c>
      <c r="J152" s="181">
        <v>2</v>
      </c>
      <c r="K152" s="181" t="s">
        <v>2672</v>
      </c>
      <c r="L152" s="181" t="s">
        <v>2671</v>
      </c>
      <c r="M152" s="182">
        <v>44384</v>
      </c>
      <c r="N152" s="196" t="s">
        <v>2677</v>
      </c>
      <c r="O152" s="183">
        <v>390757</v>
      </c>
      <c r="P152" s="183" t="s">
        <v>2674</v>
      </c>
      <c r="Q152" s="183" t="s">
        <v>25</v>
      </c>
      <c r="R152" s="183">
        <v>2</v>
      </c>
      <c r="S152" s="183" t="s">
        <v>2676</v>
      </c>
      <c r="T152" s="183" t="s">
        <v>2675</v>
      </c>
      <c r="U152" s="184">
        <v>44384</v>
      </c>
      <c r="V152" s="196" t="s">
        <v>2679</v>
      </c>
      <c r="W152" s="181">
        <v>15557000</v>
      </c>
      <c r="X152" s="181" t="s">
        <v>2670</v>
      </c>
      <c r="Y152" s="181" t="s">
        <v>25</v>
      </c>
      <c r="Z152" s="181">
        <v>2</v>
      </c>
      <c r="AA152" s="181" t="s">
        <v>2678</v>
      </c>
      <c r="AB152" s="181" t="s">
        <v>2671</v>
      </c>
      <c r="AC152" s="182">
        <v>44384</v>
      </c>
      <c r="AD152" s="196" t="s">
        <v>4469</v>
      </c>
      <c r="AE152" s="189">
        <v>9706000</v>
      </c>
      <c r="AF152" s="189" t="s">
        <v>2670</v>
      </c>
      <c r="AG152" s="189" t="s">
        <v>25</v>
      </c>
      <c r="AH152" s="189">
        <v>2</v>
      </c>
      <c r="AI152" s="189" t="s">
        <v>4468</v>
      </c>
      <c r="AJ152" s="189" t="s">
        <v>2671</v>
      </c>
      <c r="AK152" s="190">
        <v>44557</v>
      </c>
      <c r="AL152" s="196" t="s">
        <v>6370</v>
      </c>
      <c r="AM152" s="181">
        <v>42000</v>
      </c>
      <c r="AN152" s="181" t="s">
        <v>6367</v>
      </c>
      <c r="AO152" s="181" t="s">
        <v>25</v>
      </c>
      <c r="AP152" s="181">
        <v>2</v>
      </c>
      <c r="AQ152" s="181" t="s">
        <v>6369</v>
      </c>
      <c r="AR152" s="181" t="s">
        <v>6368</v>
      </c>
      <c r="AS152" s="182">
        <v>44658</v>
      </c>
      <c r="AT152" s="197" t="s">
        <v>1246</v>
      </c>
      <c r="AU152" s="189">
        <v>0</v>
      </c>
      <c r="AV152" s="189" t="s">
        <v>17</v>
      </c>
      <c r="AW152" s="189" t="s">
        <v>17</v>
      </c>
      <c r="AX152" s="189" t="s">
        <v>17</v>
      </c>
      <c r="AY152" s="189" t="s">
        <v>1245</v>
      </c>
      <c r="AZ152" s="189" t="s">
        <v>17</v>
      </c>
      <c r="BA152" s="190">
        <v>43742</v>
      </c>
      <c r="BB152" s="196" t="s">
        <v>1244</v>
      </c>
      <c r="BC152" s="181">
        <v>0</v>
      </c>
      <c r="BD152" s="181" t="s">
        <v>17</v>
      </c>
      <c r="BE152" s="181" t="s">
        <v>17</v>
      </c>
      <c r="BF152" s="181" t="s">
        <v>17</v>
      </c>
      <c r="BG152" s="181" t="s">
        <v>1243</v>
      </c>
      <c r="BH152" s="181" t="s">
        <v>17</v>
      </c>
      <c r="BI152" s="182">
        <v>43742</v>
      </c>
      <c r="BJ152" s="197" t="s">
        <v>7495</v>
      </c>
      <c r="BK152" s="197">
        <v>19</v>
      </c>
      <c r="BL152" s="197" t="s">
        <v>7493</v>
      </c>
      <c r="BM152" s="197" t="s">
        <v>25</v>
      </c>
      <c r="BN152" s="197">
        <v>2</v>
      </c>
      <c r="BO152" s="197" t="s">
        <v>7494</v>
      </c>
      <c r="BP152" s="189" t="s">
        <v>2316</v>
      </c>
      <c r="BQ152" s="198">
        <v>44711</v>
      </c>
      <c r="BR152" s="196" t="s">
        <v>1280</v>
      </c>
      <c r="BS152" s="199" t="s">
        <v>17</v>
      </c>
      <c r="BT152" s="199" t="s">
        <v>17</v>
      </c>
      <c r="BU152" s="199" t="s">
        <v>17</v>
      </c>
      <c r="BV152" s="199" t="s">
        <v>17</v>
      </c>
      <c r="BW152" s="199" t="s">
        <v>17</v>
      </c>
      <c r="BX152" s="199" t="s">
        <v>17</v>
      </c>
      <c r="BY152" s="182">
        <v>43787</v>
      </c>
      <c r="BZ152" s="197" t="s">
        <v>1281</v>
      </c>
      <c r="CA152" s="197" t="s">
        <v>17</v>
      </c>
      <c r="CB152" s="197" t="s">
        <v>17</v>
      </c>
      <c r="CC152" s="197" t="s">
        <v>17</v>
      </c>
      <c r="CD152" s="197" t="s">
        <v>17</v>
      </c>
      <c r="CE152" s="197" t="s">
        <v>17</v>
      </c>
      <c r="CF152" s="197" t="s">
        <v>17</v>
      </c>
      <c r="CG152" s="198">
        <v>43787</v>
      </c>
      <c r="CH152" s="196" t="s">
        <v>9266</v>
      </c>
      <c r="CI152" s="197" t="e">
        <v>#N/A</v>
      </c>
      <c r="CJ152" s="197" t="e">
        <v>#N/A</v>
      </c>
      <c r="CK152" s="197" t="e">
        <v>#N/A</v>
      </c>
      <c r="CL152" s="197" t="e">
        <v>#N/A</v>
      </c>
      <c r="CM152" s="197" t="e">
        <v>#N/A</v>
      </c>
      <c r="CN152" s="197" t="e">
        <v>#N/A</v>
      </c>
      <c r="CO152" s="200" t="e">
        <v>#N/A</v>
      </c>
      <c r="CP152" s="197" t="s">
        <v>171</v>
      </c>
      <c r="CQ152" s="199" t="s">
        <v>17</v>
      </c>
      <c r="CR152" s="199">
        <v>0</v>
      </c>
      <c r="CS152" s="199" t="s">
        <v>17</v>
      </c>
      <c r="CT152" s="199" t="s">
        <v>17</v>
      </c>
      <c r="CU152" s="199">
        <v>0</v>
      </c>
      <c r="CV152" s="199">
        <v>0</v>
      </c>
      <c r="CW152" s="182">
        <v>43502</v>
      </c>
      <c r="CX152" s="197" t="s">
        <v>4473</v>
      </c>
      <c r="CY152" s="189">
        <v>7000000</v>
      </c>
      <c r="CZ152" s="189" t="s">
        <v>4470</v>
      </c>
      <c r="DA152" s="189" t="s">
        <v>25</v>
      </c>
      <c r="DB152" s="189">
        <v>2</v>
      </c>
      <c r="DC152" s="189" t="s">
        <v>4478</v>
      </c>
      <c r="DD152" s="189" t="s">
        <v>4471</v>
      </c>
      <c r="DE152" s="195">
        <v>44557</v>
      </c>
      <c r="DF152" s="196" t="s">
        <v>4475</v>
      </c>
      <c r="DG152" s="181">
        <v>5851000</v>
      </c>
      <c r="DH152" s="199" t="s">
        <v>4470</v>
      </c>
      <c r="DI152" s="199" t="s">
        <v>25</v>
      </c>
      <c r="DJ152" s="199">
        <v>2</v>
      </c>
      <c r="DK152" s="199" t="s">
        <v>4474</v>
      </c>
      <c r="DL152" s="199" t="s">
        <v>4471</v>
      </c>
      <c r="DM152" s="182">
        <v>44557</v>
      </c>
      <c r="DN152" s="197" t="s">
        <v>4477</v>
      </c>
      <c r="DO152" s="189">
        <v>2706000</v>
      </c>
      <c r="DP152" s="197" t="s">
        <v>4470</v>
      </c>
      <c r="DQ152" s="197" t="s">
        <v>25</v>
      </c>
      <c r="DR152" s="197">
        <v>2</v>
      </c>
      <c r="DS152" s="197" t="s">
        <v>4476</v>
      </c>
      <c r="DT152" s="197" t="s">
        <v>4471</v>
      </c>
      <c r="DU152" s="198">
        <v>44557</v>
      </c>
      <c r="DV152" s="196" t="s">
        <v>4479</v>
      </c>
      <c r="DW152" s="181">
        <v>6050000</v>
      </c>
      <c r="DX152" s="199" t="s">
        <v>4470</v>
      </c>
      <c r="DY152" s="199" t="s">
        <v>25</v>
      </c>
      <c r="DZ152" s="199">
        <v>2</v>
      </c>
      <c r="EA152" s="199" t="s">
        <v>4478</v>
      </c>
      <c r="EB152" s="199" t="s">
        <v>4471</v>
      </c>
      <c r="EC152" s="182">
        <v>44557</v>
      </c>
      <c r="ED152" s="197" t="s">
        <v>4481</v>
      </c>
      <c r="EE152" s="189">
        <v>950000</v>
      </c>
      <c r="EF152" s="197" t="s">
        <v>4470</v>
      </c>
      <c r="EG152" s="197" t="s">
        <v>25</v>
      </c>
      <c r="EH152" s="197">
        <v>2</v>
      </c>
      <c r="EI152" s="197" t="s">
        <v>4480</v>
      </c>
      <c r="EJ152" s="197" t="s">
        <v>4471</v>
      </c>
      <c r="EK152" s="198">
        <v>44557</v>
      </c>
      <c r="EL152" s="196" t="s">
        <v>4483</v>
      </c>
      <c r="EM152" s="181">
        <v>0</v>
      </c>
      <c r="EN152" s="199" t="s">
        <v>4470</v>
      </c>
      <c r="EO152" s="199" t="s">
        <v>25</v>
      </c>
      <c r="EP152" s="199">
        <v>2</v>
      </c>
      <c r="EQ152" s="199" t="s">
        <v>4482</v>
      </c>
      <c r="ER152" s="199" t="s">
        <v>4471</v>
      </c>
      <c r="ES152" s="182">
        <v>44557</v>
      </c>
      <c r="ET152" s="197" t="s">
        <v>7496</v>
      </c>
      <c r="EU152" s="197">
        <v>19</v>
      </c>
      <c r="EV152" s="197" t="s">
        <v>7493</v>
      </c>
      <c r="EW152" s="197" t="s">
        <v>25</v>
      </c>
      <c r="EX152" s="197">
        <v>2</v>
      </c>
      <c r="EY152" s="197" t="s">
        <v>7441</v>
      </c>
      <c r="EZ152" s="197" t="s">
        <v>2316</v>
      </c>
      <c r="FA152" s="198">
        <v>44711</v>
      </c>
      <c r="FB152" s="196" t="s">
        <v>6431</v>
      </c>
      <c r="FC152" s="199">
        <v>4</v>
      </c>
      <c r="FD152" s="199" t="s">
        <v>17</v>
      </c>
      <c r="FE152" s="199" t="s">
        <v>25</v>
      </c>
      <c r="FF152" s="199">
        <v>2</v>
      </c>
      <c r="FG152" s="199" t="s">
        <v>6430</v>
      </c>
      <c r="FH152" s="199" t="s">
        <v>17</v>
      </c>
      <c r="FI152" s="182">
        <v>44660</v>
      </c>
      <c r="FJ152" s="196" t="s">
        <v>172</v>
      </c>
      <c r="FK152" s="197" t="s">
        <v>17</v>
      </c>
      <c r="FL152" s="197">
        <v>0</v>
      </c>
      <c r="FM152" s="197" t="s">
        <v>17</v>
      </c>
      <c r="FN152" s="197" t="s">
        <v>17</v>
      </c>
      <c r="FO152" s="197">
        <v>0</v>
      </c>
      <c r="FP152" s="189">
        <v>0</v>
      </c>
      <c r="FQ152" s="190">
        <v>43502</v>
      </c>
      <c r="FR152" s="196" t="s">
        <v>173</v>
      </c>
      <c r="FS152" s="199" t="s">
        <v>17</v>
      </c>
      <c r="FT152" s="199">
        <v>0</v>
      </c>
      <c r="FU152" s="199" t="s">
        <v>17</v>
      </c>
      <c r="FV152" s="199" t="s">
        <v>17</v>
      </c>
      <c r="FW152" s="199">
        <v>0</v>
      </c>
      <c r="FX152" s="199">
        <v>0</v>
      </c>
      <c r="FY152" s="182">
        <v>43502</v>
      </c>
      <c r="FZ152" s="197" t="s">
        <v>3738</v>
      </c>
      <c r="GA152" s="197">
        <v>2</v>
      </c>
      <c r="GB152" s="197" t="s">
        <v>2484</v>
      </c>
      <c r="GC152" s="197" t="s">
        <v>25</v>
      </c>
      <c r="GD152" s="197">
        <v>2</v>
      </c>
      <c r="GE152" s="197" t="s">
        <v>17</v>
      </c>
      <c r="GF152" s="197" t="s">
        <v>17</v>
      </c>
      <c r="GG152" s="198">
        <v>44496</v>
      </c>
      <c r="GH152" s="196" t="s">
        <v>3744</v>
      </c>
      <c r="GI152" s="199">
        <v>1</v>
      </c>
      <c r="GJ152" s="199" t="s">
        <v>2484</v>
      </c>
      <c r="GK152" s="199" t="s">
        <v>25</v>
      </c>
      <c r="GL152" s="199">
        <v>2</v>
      </c>
      <c r="GM152" s="199" t="s">
        <v>17</v>
      </c>
      <c r="GN152" s="199" t="s">
        <v>17</v>
      </c>
      <c r="GO152" s="182">
        <v>44496</v>
      </c>
      <c r="GP152" s="197" t="s">
        <v>3739</v>
      </c>
      <c r="GQ152" s="197">
        <v>1</v>
      </c>
      <c r="GR152" s="197" t="s">
        <v>2484</v>
      </c>
      <c r="GS152" s="197" t="s">
        <v>25</v>
      </c>
      <c r="GT152" s="197">
        <v>2</v>
      </c>
      <c r="GU152" s="197" t="s">
        <v>17</v>
      </c>
      <c r="GV152" s="197" t="s">
        <v>17</v>
      </c>
      <c r="GW152" s="198">
        <v>44496</v>
      </c>
      <c r="GX152" s="196" t="s">
        <v>3745</v>
      </c>
      <c r="GY152" s="199">
        <v>0</v>
      </c>
      <c r="GZ152" s="199" t="s">
        <v>2484</v>
      </c>
      <c r="HA152" s="199" t="s">
        <v>25</v>
      </c>
      <c r="HB152" s="199">
        <v>2</v>
      </c>
      <c r="HC152" s="199" t="s">
        <v>17</v>
      </c>
      <c r="HD152" s="199" t="s">
        <v>17</v>
      </c>
      <c r="HE152" s="182">
        <v>44496</v>
      </c>
      <c r="HF152" s="197" t="s">
        <v>3737</v>
      </c>
      <c r="HG152" s="197">
        <v>0</v>
      </c>
      <c r="HH152" s="197" t="s">
        <v>2484</v>
      </c>
      <c r="HI152" s="197" t="s">
        <v>25</v>
      </c>
      <c r="HJ152" s="197">
        <v>2</v>
      </c>
      <c r="HK152" s="197" t="s">
        <v>17</v>
      </c>
      <c r="HL152" s="197" t="s">
        <v>17</v>
      </c>
      <c r="HM152" s="198">
        <v>44496</v>
      </c>
      <c r="HN152" s="196" t="s">
        <v>3743</v>
      </c>
      <c r="HO152" s="199">
        <v>2</v>
      </c>
      <c r="HP152" s="199" t="s">
        <v>2484</v>
      </c>
      <c r="HQ152" s="199" t="s">
        <v>25</v>
      </c>
      <c r="HR152" s="199">
        <v>2</v>
      </c>
      <c r="HS152" s="199" t="s">
        <v>17</v>
      </c>
      <c r="HT152" s="199" t="s">
        <v>17</v>
      </c>
      <c r="HU152" s="182">
        <v>44496</v>
      </c>
      <c r="HV152" s="197" t="s">
        <v>3740</v>
      </c>
      <c r="HW152" s="197">
        <v>0</v>
      </c>
      <c r="HX152" s="197" t="s">
        <v>2484</v>
      </c>
      <c r="HY152" s="197" t="s">
        <v>25</v>
      </c>
      <c r="HZ152" s="197">
        <v>2</v>
      </c>
      <c r="IA152" s="197" t="s">
        <v>17</v>
      </c>
      <c r="IB152" s="197" t="s">
        <v>17</v>
      </c>
      <c r="IC152" s="198">
        <v>44496</v>
      </c>
      <c r="ID152" s="196" t="s">
        <v>3742</v>
      </c>
      <c r="IE152" s="199">
        <v>2</v>
      </c>
      <c r="IF152" s="199" t="s">
        <v>2484</v>
      </c>
      <c r="IG152" s="199" t="s">
        <v>25</v>
      </c>
      <c r="IH152" s="199">
        <v>2</v>
      </c>
      <c r="II152" s="199" t="s">
        <v>17</v>
      </c>
      <c r="IJ152" s="199" t="s">
        <v>17</v>
      </c>
      <c r="IK152" s="182">
        <v>44496</v>
      </c>
      <c r="IL152" s="197" t="s">
        <v>3741</v>
      </c>
      <c r="IM152" s="197">
        <v>2</v>
      </c>
      <c r="IN152" s="197" t="s">
        <v>2484</v>
      </c>
      <c r="IO152" s="197" t="s">
        <v>25</v>
      </c>
      <c r="IP152" s="197">
        <v>2</v>
      </c>
      <c r="IQ152" s="197" t="s">
        <v>17</v>
      </c>
      <c r="IR152" s="197" t="s">
        <v>17</v>
      </c>
      <c r="IS152" s="198">
        <v>44496</v>
      </c>
    </row>
  </sheetData>
  <mergeCells count="31">
    <mergeCell ref="EE1:EK1"/>
    <mergeCell ref="EM1:ES1"/>
    <mergeCell ref="IL1:IS1"/>
    <mergeCell ref="HF1:HM1"/>
    <mergeCell ref="GX1:HE1"/>
    <mergeCell ref="HN1:HU1"/>
    <mergeCell ref="HV1:IC1"/>
    <mergeCell ref="GP1:GW1"/>
    <mergeCell ref="ET1:FA1"/>
    <mergeCell ref="FB1:FI1"/>
    <mergeCell ref="FJ1:FQ1"/>
    <mergeCell ref="ID1:IK1"/>
    <mergeCell ref="FR1:FY1"/>
    <mergeCell ref="GH1:GO1"/>
    <mergeCell ref="FZ1:GG1"/>
    <mergeCell ref="N1:U1"/>
    <mergeCell ref="F1:M1"/>
    <mergeCell ref="DV1:EC1"/>
    <mergeCell ref="CX1:DE1"/>
    <mergeCell ref="DN1:DU1"/>
    <mergeCell ref="DF1:DM1"/>
    <mergeCell ref="AT1:BA1"/>
    <mergeCell ref="BJ1:BQ1"/>
    <mergeCell ref="CH1:CO1"/>
    <mergeCell ref="BZ1:CG1"/>
    <mergeCell ref="CP1:CW1"/>
    <mergeCell ref="V1:AC1"/>
    <mergeCell ref="AD1:AK1"/>
    <mergeCell ref="AL1:AS1"/>
    <mergeCell ref="BR1:BY1"/>
    <mergeCell ref="BB1:BI1"/>
  </mergeCells>
  <pageMargins left="0.7" right="0.7" top="0.75" bottom="0.75" header="0.3" footer="0.3"/>
  <pageSetup paperSize="9"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7">
    <tabColor theme="0" tint="-0.499984740745262"/>
  </sheetPr>
  <dimension ref="A1:AG152"/>
  <sheetViews>
    <sheetView workbookViewId="0"/>
  </sheetViews>
  <sheetFormatPr defaultColWidth="9.453125" defaultRowHeight="14.5" x14ac:dyDescent="0.35"/>
  <cols>
    <col min="1" max="1" width="36" style="52" customWidth="1"/>
    <col min="2" max="2" width="23.453125" style="52" customWidth="1"/>
    <col min="3" max="3" width="10.453125" style="52" bestFit="1" customWidth="1"/>
    <col min="4" max="4" width="11.453125" style="52" bestFit="1" customWidth="1"/>
    <col min="5" max="5" width="5.453125" style="52" bestFit="1" customWidth="1"/>
    <col min="6" max="6" width="12.453125" style="3" customWidth="1"/>
    <col min="7" max="7" width="11.453125" style="3" bestFit="1" customWidth="1"/>
    <col min="8" max="8" width="16.26953125" style="3" customWidth="1"/>
    <col min="9" max="9" width="10.453125" style="3" bestFit="1" customWidth="1"/>
    <col min="10" max="11" width="9.453125" style="3" hidden="1" customWidth="1"/>
    <col min="12" max="12" width="8.54296875" style="3" bestFit="1" customWidth="1"/>
    <col min="13" max="14" width="8.54296875" style="3" hidden="1" customWidth="1"/>
    <col min="15" max="15" width="6.453125" style="3" hidden="1" customWidth="1"/>
    <col min="16" max="16" width="6.54296875" style="3" hidden="1" customWidth="1"/>
    <col min="17" max="17" width="16.81640625" style="3" customWidth="1"/>
    <col min="18" max="18" width="15.7265625" style="3" customWidth="1"/>
    <col min="19" max="19" width="10.453125" style="3" bestFit="1" customWidth="1"/>
    <col min="20" max="20" width="14.26953125" style="3" customWidth="1"/>
    <col min="21" max="21" width="10.453125" style="3" bestFit="1" customWidth="1"/>
    <col min="22" max="22" width="9.453125" style="3" bestFit="1" customWidth="1"/>
    <col min="23" max="24" width="10.453125" style="3" hidden="1" customWidth="1"/>
    <col min="25" max="25" width="9.453125" style="3" bestFit="1" customWidth="1"/>
    <col min="26" max="26" width="12.453125" style="3" bestFit="1" customWidth="1"/>
    <col min="27" max="27" width="9.453125" style="3" bestFit="1" customWidth="1"/>
    <col min="28" max="28" width="6.453125" style="3" bestFit="1" customWidth="1"/>
    <col min="29" max="31" width="9.453125" style="3" bestFit="1" customWidth="1"/>
    <col min="32" max="32" width="6.453125" style="3" bestFit="1" customWidth="1"/>
    <col min="33" max="33" width="12.453125" style="3" bestFit="1" customWidth="1"/>
    <col min="34" max="34" width="9.453125" style="52" customWidth="1"/>
    <col min="35" max="16384" width="9.453125" style="52"/>
  </cols>
  <sheetData>
    <row r="1" spans="1:33" s="4" customFormat="1" ht="147" customHeight="1" x14ac:dyDescent="0.25">
      <c r="A1" s="13" t="str">
        <f>'Core Indicators'!A:A</f>
        <v>Crisis</v>
      </c>
      <c r="B1" s="13" t="s">
        <v>7775</v>
      </c>
      <c r="C1" s="13" t="s">
        <v>7772</v>
      </c>
      <c r="D1" s="13" t="s">
        <v>7773</v>
      </c>
      <c r="E1" s="187" t="s">
        <v>7774</v>
      </c>
      <c r="F1" s="32" t="s">
        <v>7891</v>
      </c>
      <c r="G1" s="32" t="s">
        <v>7892</v>
      </c>
      <c r="H1" s="32" t="s">
        <v>4704</v>
      </c>
      <c r="I1" s="32" t="s">
        <v>7893</v>
      </c>
      <c r="J1" s="32" t="s">
        <v>7894</v>
      </c>
      <c r="K1" s="32" t="s">
        <v>7895</v>
      </c>
      <c r="L1" s="32" t="s">
        <v>7896</v>
      </c>
      <c r="M1" s="32" t="s">
        <v>7897</v>
      </c>
      <c r="N1" s="32" t="s">
        <v>7898</v>
      </c>
      <c r="O1" s="32" t="s">
        <v>7899</v>
      </c>
      <c r="P1" s="33" t="s">
        <v>7900</v>
      </c>
      <c r="Q1" s="32" t="s">
        <v>7901</v>
      </c>
      <c r="R1" s="32" t="s">
        <v>7902</v>
      </c>
      <c r="S1" s="32" t="s">
        <v>7903</v>
      </c>
      <c r="T1" s="32" t="s">
        <v>7904</v>
      </c>
      <c r="U1" s="32" t="s">
        <v>7905</v>
      </c>
      <c r="V1" s="33" t="s">
        <v>7906</v>
      </c>
      <c r="W1" s="33" t="s">
        <v>7907</v>
      </c>
      <c r="X1" s="33" t="s">
        <v>7908</v>
      </c>
      <c r="Y1" s="33" t="s">
        <v>3006</v>
      </c>
      <c r="Z1" s="33" t="s">
        <v>3016</v>
      </c>
      <c r="AA1" s="33" t="s">
        <v>3008</v>
      </c>
      <c r="AB1" s="33" t="s">
        <v>2483</v>
      </c>
      <c r="AC1" s="33" t="s">
        <v>3004</v>
      </c>
      <c r="AD1" s="33" t="s">
        <v>3014</v>
      </c>
      <c r="AE1" s="33" t="s">
        <v>3010</v>
      </c>
      <c r="AF1" s="33" t="s">
        <v>7851</v>
      </c>
      <c r="AG1" s="33" t="s">
        <v>3012</v>
      </c>
    </row>
    <row r="2" spans="1:33" ht="26.15" customHeight="1" x14ac:dyDescent="0.35">
      <c r="A2" s="38">
        <f>'Core Indicators'!A:A</f>
        <v>0</v>
      </c>
      <c r="B2" s="15"/>
      <c r="C2" s="15"/>
      <c r="D2" s="15"/>
      <c r="E2" s="187"/>
      <c r="F2" s="10" t="s">
        <v>7909</v>
      </c>
      <c r="G2" s="10" t="s">
        <v>7910</v>
      </c>
      <c r="H2" s="10" t="s">
        <v>7910</v>
      </c>
      <c r="I2" s="10" t="s">
        <v>7910</v>
      </c>
      <c r="J2" s="10" t="s">
        <v>7910</v>
      </c>
      <c r="K2" s="10"/>
      <c r="L2" s="10" t="s">
        <v>7910</v>
      </c>
      <c r="M2" s="10" t="s">
        <v>7910</v>
      </c>
      <c r="N2" s="10" t="s">
        <v>7910</v>
      </c>
      <c r="O2" s="10" t="s">
        <v>7910</v>
      </c>
      <c r="P2" s="10" t="s">
        <v>7911</v>
      </c>
      <c r="Q2" s="10" t="s">
        <v>7910</v>
      </c>
      <c r="R2" s="10" t="s">
        <v>7910</v>
      </c>
      <c r="S2" s="10" t="s">
        <v>7910</v>
      </c>
      <c r="T2" s="10" t="s">
        <v>7910</v>
      </c>
      <c r="U2" s="10" t="s">
        <v>7910</v>
      </c>
      <c r="V2" s="10" t="s">
        <v>7910</v>
      </c>
      <c r="W2" s="10" t="s">
        <v>7910</v>
      </c>
      <c r="X2" s="10" t="s">
        <v>7910</v>
      </c>
      <c r="Y2" s="10"/>
      <c r="Z2" s="10"/>
      <c r="AA2" s="10"/>
      <c r="AB2" s="10"/>
      <c r="AC2" s="10"/>
      <c r="AD2" s="10"/>
      <c r="AE2" s="10"/>
      <c r="AF2" s="10"/>
      <c r="AG2" s="10"/>
    </row>
    <row r="3" spans="1:33" s="37" customFormat="1" ht="20.149999999999999" customHeight="1" x14ac:dyDescent="0.35">
      <c r="A3" s="203" t="str">
        <f>'Core Indicators'!A:A</f>
        <v>Complex crisis in Afghanistan</v>
      </c>
      <c r="B3" s="203" t="str">
        <f>'Core Indicators'!B:B</f>
        <v>Complex crisis</v>
      </c>
      <c r="C3" s="203" t="str">
        <f>'Core Indicators'!C3</f>
        <v>AFG001</v>
      </c>
      <c r="D3" s="203" t="str">
        <f>'Core Indicators'!D3</f>
        <v>Afghanistan</v>
      </c>
      <c r="E3" s="203" t="str">
        <f>'Core Indicators'!E3</f>
        <v>AFG</v>
      </c>
      <c r="F3" s="35">
        <f>'Core Indicators'!O3</f>
        <v>652867</v>
      </c>
      <c r="G3" s="35">
        <f>'Core Indicators'!W3</f>
        <v>41800000</v>
      </c>
      <c r="H3" s="35">
        <f>'Core Indicators'!AE3</f>
        <v>35900000</v>
      </c>
      <c r="I3" s="35">
        <f>'Core Indicators'!AM3</f>
        <v>12311000</v>
      </c>
      <c r="J3" s="35" t="str">
        <f>'Core Indicators'!AU3</f>
        <v>x</v>
      </c>
      <c r="K3" s="35" t="str">
        <f>'Core Indicators'!BC3</f>
        <v>x</v>
      </c>
      <c r="L3" s="35">
        <f>'Core Indicators'!BK3</f>
        <v>1732</v>
      </c>
      <c r="M3" s="35" t="str">
        <f>'Core Indicators'!BS3</f>
        <v>x</v>
      </c>
      <c r="N3" s="35" t="str">
        <f>'Core Indicators'!CA3</f>
        <v>x</v>
      </c>
      <c r="O3" s="35" t="e">
        <f>'Core Indicators'!CI3</f>
        <v>#N/A</v>
      </c>
      <c r="P3" s="35">
        <f>'Core Indicators'!CQ3</f>
        <v>13114</v>
      </c>
      <c r="Q3" s="35">
        <f>'Core Indicators'!DG3</f>
        <v>5880000</v>
      </c>
      <c r="R3" s="35">
        <f>'Core Indicators'!DO3</f>
        <v>11500000</v>
      </c>
      <c r="S3" s="35">
        <f>'Core Indicators'!DW3</f>
        <v>15100000</v>
      </c>
      <c r="T3" s="35">
        <f>'Core Indicators'!EE3</f>
        <v>9300000</v>
      </c>
      <c r="U3" s="35">
        <f>'Core Indicators'!EM3</f>
        <v>20000</v>
      </c>
      <c r="V3" s="35">
        <f>'Core Indicators'!FC3</f>
        <v>5</v>
      </c>
      <c r="W3" s="35" t="str">
        <f>'Core Indicators'!FK3</f>
        <v>x</v>
      </c>
      <c r="X3" s="35" t="str">
        <f>'Core Indicators'!FS3</f>
        <v>x</v>
      </c>
      <c r="Y3" s="35">
        <f>'Core Indicators'!GA3</f>
        <v>1</v>
      </c>
      <c r="Z3" s="35">
        <f>'Core Indicators'!GI3</f>
        <v>2</v>
      </c>
      <c r="AA3" s="35">
        <f>'Core Indicators'!GQ3</f>
        <v>2</v>
      </c>
      <c r="AB3" s="35">
        <f>'Core Indicators'!GY3</f>
        <v>3</v>
      </c>
      <c r="AC3" s="35">
        <f>'Core Indicators'!HG3</f>
        <v>2</v>
      </c>
      <c r="AD3" s="35">
        <f>'Core Indicators'!HO3</f>
        <v>3</v>
      </c>
      <c r="AE3" s="35">
        <f>'Core Indicators'!HW3</f>
        <v>3</v>
      </c>
      <c r="AF3" s="35">
        <f>'Core Indicators'!IE3</f>
        <v>3</v>
      </c>
      <c r="AG3" s="35">
        <f>'Core Indicators'!IM3</f>
        <v>3</v>
      </c>
    </row>
    <row r="4" spans="1:33" s="37" customFormat="1" ht="20.149999999999999" customHeight="1" x14ac:dyDescent="0.35">
      <c r="A4" s="202" t="str">
        <f>'Core Indicators'!A:A</f>
        <v>Drought in South-West Angola</v>
      </c>
      <c r="B4" s="202" t="str">
        <f>'Core Indicators'!B:B</f>
        <v>Food Security</v>
      </c>
      <c r="C4" s="202" t="str">
        <f>'Core Indicators'!C4</f>
        <v>AGO002</v>
      </c>
      <c r="D4" s="202" t="str">
        <f>'Core Indicators'!D4</f>
        <v>Angola</v>
      </c>
      <c r="E4" s="202" t="str">
        <f>'Core Indicators'!E4</f>
        <v>AGO</v>
      </c>
      <c r="F4" s="36">
        <f>'Core Indicators'!O4</f>
        <v>212514</v>
      </c>
      <c r="G4" s="36">
        <f>'Core Indicators'!W4</f>
        <v>2727000</v>
      </c>
      <c r="H4" s="36">
        <f>'Core Indicators'!AE4</f>
        <v>2187000</v>
      </c>
      <c r="I4" s="36">
        <f>'Core Indicators'!AM4</f>
        <v>3000</v>
      </c>
      <c r="J4" s="36" t="e">
        <f>'Core Indicators'!AU4</f>
        <v>#N/A</v>
      </c>
      <c r="K4" s="36" t="e">
        <f>'Core Indicators'!BC4</f>
        <v>#N/A</v>
      </c>
      <c r="L4" s="36">
        <f>'Core Indicators'!BK4</f>
        <v>0</v>
      </c>
      <c r="M4" s="36" t="e">
        <f>'Core Indicators'!BS4</f>
        <v>#N/A</v>
      </c>
      <c r="N4" s="36" t="e">
        <f>'Core Indicators'!CA4</f>
        <v>#N/A</v>
      </c>
      <c r="O4" s="36" t="e">
        <f>'Core Indicators'!CI4</f>
        <v>#N/A</v>
      </c>
      <c r="P4" s="36" t="e">
        <f>'Core Indicators'!CQ4</f>
        <v>#N/A</v>
      </c>
      <c r="Q4" s="36">
        <f>'Core Indicators'!DG4</f>
        <v>540000</v>
      </c>
      <c r="R4" s="36">
        <f>'Core Indicators'!DO4</f>
        <v>837000</v>
      </c>
      <c r="S4" s="36">
        <f>'Core Indicators'!DW4</f>
        <v>1026000</v>
      </c>
      <c r="T4" s="36">
        <f>'Core Indicators'!EE4</f>
        <v>324000</v>
      </c>
      <c r="U4" s="36">
        <f>'Core Indicators'!EM4</f>
        <v>0</v>
      </c>
      <c r="V4" s="36">
        <f>'Core Indicators'!FC4</f>
        <v>3</v>
      </c>
      <c r="W4" s="36" t="e">
        <f>'Core Indicators'!FK4</f>
        <v>#N/A</v>
      </c>
      <c r="X4" s="36" t="e">
        <f>'Core Indicators'!FS4</f>
        <v>#N/A</v>
      </c>
      <c r="Y4" s="36">
        <f>'Core Indicators'!GA4</f>
        <v>1</v>
      </c>
      <c r="Z4" s="36">
        <f>'Core Indicators'!GI4</f>
        <v>0</v>
      </c>
      <c r="AA4" s="36">
        <f>'Core Indicators'!GQ4</f>
        <v>0</v>
      </c>
      <c r="AB4" s="36">
        <f>'Core Indicators'!GY4</f>
        <v>0</v>
      </c>
      <c r="AC4" s="36">
        <f>'Core Indicators'!HG4</f>
        <v>0</v>
      </c>
      <c r="AD4" s="36">
        <f>'Core Indicators'!HO4</f>
        <v>0</v>
      </c>
      <c r="AE4" s="36">
        <f>'Core Indicators'!HW4</f>
        <v>0</v>
      </c>
      <c r="AF4" s="36">
        <f>'Core Indicators'!IE4</f>
        <v>2</v>
      </c>
      <c r="AG4" s="36">
        <f>'Core Indicators'!IM4</f>
        <v>0</v>
      </c>
    </row>
    <row r="5" spans="1:33" s="37" customFormat="1" ht="20.149999999999999" customHeight="1" x14ac:dyDescent="0.35">
      <c r="A5" s="203" t="str">
        <f>'Core Indicators'!A:A</f>
        <v>Nagorno-Karabakh Conflict in Armenia</v>
      </c>
      <c r="B5" s="203" t="str">
        <f>'Core Indicators'!B:B</f>
        <v>Conflict</v>
      </c>
      <c r="C5" s="203" t="str">
        <f>'Core Indicators'!C5</f>
        <v>ARM002</v>
      </c>
      <c r="D5" s="203" t="str">
        <f>'Core Indicators'!D5</f>
        <v>Armenia</v>
      </c>
      <c r="E5" s="203" t="str">
        <f>'Core Indicators'!E5</f>
        <v>ARM</v>
      </c>
      <c r="F5" s="35">
        <f>'Core Indicators'!O5</f>
        <v>28203</v>
      </c>
      <c r="G5" s="35">
        <f>'Core Indicators'!W5</f>
        <v>3024000</v>
      </c>
      <c r="H5" s="35">
        <f>'Core Indicators'!AE5</f>
        <v>84000</v>
      </c>
      <c r="I5" s="35">
        <f>'Core Indicators'!AM5</f>
        <v>66000</v>
      </c>
      <c r="J5" s="35" t="str">
        <f>'Core Indicators'!AU5</f>
        <v>x</v>
      </c>
      <c r="K5" s="35" t="str">
        <f>'Core Indicators'!BC5</f>
        <v>x</v>
      </c>
      <c r="L5" s="35">
        <f>'Core Indicators'!BK5</f>
        <v>1</v>
      </c>
      <c r="M5" s="35" t="str">
        <f>'Core Indicators'!BS5</f>
        <v>x</v>
      </c>
      <c r="N5" s="35" t="str">
        <f>'Core Indicators'!CA5</f>
        <v>x</v>
      </c>
      <c r="O5" s="35" t="e">
        <f>'Core Indicators'!CI5</f>
        <v>#N/A</v>
      </c>
      <c r="P5" s="35" t="str">
        <f>'Core Indicators'!CQ5</f>
        <v>x</v>
      </c>
      <c r="Q5" s="35">
        <f>'Core Indicators'!DG5</f>
        <v>2874000</v>
      </c>
      <c r="R5" s="35">
        <f>'Core Indicators'!DO5</f>
        <v>18000</v>
      </c>
      <c r="S5" s="35">
        <f>'Core Indicators'!DW5</f>
        <v>66000</v>
      </c>
      <c r="T5" s="35">
        <f>'Core Indicators'!EE5</f>
        <v>0</v>
      </c>
      <c r="U5" s="35">
        <f>'Core Indicators'!EM5</f>
        <v>0</v>
      </c>
      <c r="V5" s="35">
        <f>'Core Indicators'!FC5</f>
        <v>2</v>
      </c>
      <c r="W5" s="35" t="str">
        <f>'Core Indicators'!FK5</f>
        <v>x</v>
      </c>
      <c r="X5" s="35" t="str">
        <f>'Core Indicators'!FS5</f>
        <v>x</v>
      </c>
      <c r="Y5" s="35">
        <f>'Core Indicators'!GA5</f>
        <v>0</v>
      </c>
      <c r="Z5" s="35">
        <f>'Core Indicators'!GI5</f>
        <v>0</v>
      </c>
      <c r="AA5" s="35">
        <f>'Core Indicators'!GQ5</f>
        <v>0</v>
      </c>
      <c r="AB5" s="35">
        <f>'Core Indicators'!GY5</f>
        <v>0</v>
      </c>
      <c r="AC5" s="35">
        <f>'Core Indicators'!HG5</f>
        <v>0</v>
      </c>
      <c r="AD5" s="35">
        <f>'Core Indicators'!HO5</f>
        <v>0</v>
      </c>
      <c r="AE5" s="35">
        <f>'Core Indicators'!HW5</f>
        <v>0</v>
      </c>
      <c r="AF5" s="35">
        <f>'Core Indicators'!IE5</f>
        <v>1</v>
      </c>
      <c r="AG5" s="35">
        <f>'Core Indicators'!IM5</f>
        <v>0</v>
      </c>
    </row>
    <row r="6" spans="1:33" s="37" customFormat="1" ht="20.149999999999999" customHeight="1" x14ac:dyDescent="0.35">
      <c r="A6" s="202" t="str">
        <f>'Core Indicators'!A:A</f>
        <v>Nagorno-Karabakh conflict in Azerbaijan</v>
      </c>
      <c r="B6" s="202" t="str">
        <f>'Core Indicators'!B:B</f>
        <v>Conflict</v>
      </c>
      <c r="C6" s="202" t="str">
        <f>'Core Indicators'!C6</f>
        <v>AZE002</v>
      </c>
      <c r="D6" s="202" t="str">
        <f>'Core Indicators'!D6</f>
        <v>Azerbaijan</v>
      </c>
      <c r="E6" s="202" t="str">
        <f>'Core Indicators'!E6</f>
        <v>AZE</v>
      </c>
      <c r="F6" s="36">
        <f>'Core Indicators'!O6</f>
        <v>31560</v>
      </c>
      <c r="G6" s="36">
        <f>'Core Indicators'!W6</f>
        <v>5874000</v>
      </c>
      <c r="H6" s="36">
        <f>'Core Indicators'!AE6</f>
        <v>5874000</v>
      </c>
      <c r="I6" s="36">
        <f>'Core Indicators'!AM6</f>
        <v>91000</v>
      </c>
      <c r="J6" s="36" t="str">
        <f>'Core Indicators'!AU6</f>
        <v>x</v>
      </c>
      <c r="K6" s="36" t="str">
        <f>'Core Indicators'!BC6</f>
        <v>x</v>
      </c>
      <c r="L6" s="36">
        <f>'Core Indicators'!BK6</f>
        <v>7</v>
      </c>
      <c r="M6" s="36" t="str">
        <f>'Core Indicators'!BS6</f>
        <v>x</v>
      </c>
      <c r="N6" s="36" t="str">
        <f>'Core Indicators'!CA6</f>
        <v>x</v>
      </c>
      <c r="O6" s="36" t="e">
        <f>'Core Indicators'!CI6</f>
        <v>#N/A</v>
      </c>
      <c r="P6" s="36" t="str">
        <f>'Core Indicators'!CQ6</f>
        <v>x</v>
      </c>
      <c r="Q6" s="36" t="str">
        <f>'Core Indicators'!DG6</f>
        <v>x</v>
      </c>
      <c r="R6" s="36" t="str">
        <f>'Core Indicators'!DO6</f>
        <v>x</v>
      </c>
      <c r="S6" s="36" t="str">
        <f>'Core Indicators'!DW6</f>
        <v>x</v>
      </c>
      <c r="T6" s="36" t="str">
        <f>'Core Indicators'!EE6</f>
        <v>x</v>
      </c>
      <c r="U6" s="36" t="str">
        <f>'Core Indicators'!EM6</f>
        <v>x</v>
      </c>
      <c r="V6" s="36">
        <f>'Core Indicators'!FC6</f>
        <v>3</v>
      </c>
      <c r="W6" s="36" t="str">
        <f>'Core Indicators'!FK6</f>
        <v>x</v>
      </c>
      <c r="X6" s="36" t="str">
        <f>'Core Indicators'!FS6</f>
        <v>x</v>
      </c>
      <c r="Y6" s="36">
        <f>'Core Indicators'!GA6</f>
        <v>1</v>
      </c>
      <c r="Z6" s="36">
        <f>'Core Indicators'!GI6</f>
        <v>0</v>
      </c>
      <c r="AA6" s="36">
        <f>'Core Indicators'!GQ6</f>
        <v>1</v>
      </c>
      <c r="AB6" s="36">
        <f>'Core Indicators'!GY6</f>
        <v>0</v>
      </c>
      <c r="AC6" s="36">
        <f>'Core Indicators'!HG6</f>
        <v>0</v>
      </c>
      <c r="AD6" s="36">
        <f>'Core Indicators'!HO6</f>
        <v>0</v>
      </c>
      <c r="AE6" s="36">
        <f>'Core Indicators'!HW6</f>
        <v>1</v>
      </c>
      <c r="AF6" s="36">
        <f>'Core Indicators'!IE6</f>
        <v>2</v>
      </c>
      <c r="AG6" s="36">
        <f>'Core Indicators'!IM6</f>
        <v>1</v>
      </c>
    </row>
    <row r="7" spans="1:33" s="37" customFormat="1" ht="20.149999999999999" customHeight="1" x14ac:dyDescent="0.35">
      <c r="A7" s="203" t="str">
        <f>'Core Indicators'!A:A</f>
        <v>Complex in Burundi</v>
      </c>
      <c r="B7" s="203" t="str">
        <f>'Core Indicators'!B:B</f>
        <v>Complex crisis</v>
      </c>
      <c r="C7" s="203" t="str">
        <f>'Core Indicators'!C7</f>
        <v>BDI001</v>
      </c>
      <c r="D7" s="203" t="str">
        <f>'Core Indicators'!D7</f>
        <v>Burundi</v>
      </c>
      <c r="E7" s="203" t="str">
        <f>'Core Indicators'!E7</f>
        <v>BDI</v>
      </c>
      <c r="F7" s="35">
        <f>'Core Indicators'!O7</f>
        <v>25680</v>
      </c>
      <c r="G7" s="35">
        <f>'Core Indicators'!W7</f>
        <v>13000000</v>
      </c>
      <c r="H7" s="35">
        <f>'Core Indicators'!AE7</f>
        <v>13000000</v>
      </c>
      <c r="I7" s="35">
        <f>'Core Indicators'!AM7</f>
        <v>678000</v>
      </c>
      <c r="J7" s="35" t="str">
        <f>'Core Indicators'!AU7</f>
        <v>x</v>
      </c>
      <c r="K7" s="35" t="str">
        <f>'Core Indicators'!BC7</f>
        <v>x</v>
      </c>
      <c r="L7" s="35">
        <f>'Core Indicators'!BK7</f>
        <v>124</v>
      </c>
      <c r="M7" s="35" t="str">
        <f>'Core Indicators'!BS7</f>
        <v>x</v>
      </c>
      <c r="N7" s="35" t="str">
        <f>'Core Indicators'!CA7</f>
        <v>x</v>
      </c>
      <c r="O7" s="35" t="e">
        <f>'Core Indicators'!CI7</f>
        <v>#N/A</v>
      </c>
      <c r="P7" s="35">
        <f>'Core Indicators'!CQ7</f>
        <v>444</v>
      </c>
      <c r="Q7" s="35">
        <f>'Core Indicators'!DG7</f>
        <v>0</v>
      </c>
      <c r="R7" s="35">
        <f>'Core Indicators'!DO7</f>
        <v>11200000</v>
      </c>
      <c r="S7" s="35">
        <f>'Core Indicators'!DW7</f>
        <v>1692000</v>
      </c>
      <c r="T7" s="35">
        <f>'Core Indicators'!EE7</f>
        <v>108000</v>
      </c>
      <c r="U7" s="35">
        <f>'Core Indicators'!EM7</f>
        <v>0</v>
      </c>
      <c r="V7" s="35">
        <f>'Core Indicators'!FC7</f>
        <v>5</v>
      </c>
      <c r="W7" s="35" t="str">
        <f>'Core Indicators'!FK7</f>
        <v>x</v>
      </c>
      <c r="X7" s="35" t="str">
        <f>'Core Indicators'!FS7</f>
        <v>x</v>
      </c>
      <c r="Y7" s="35">
        <f>'Core Indicators'!GA7</f>
        <v>0</v>
      </c>
      <c r="Z7" s="35">
        <f>'Core Indicators'!GI7</f>
        <v>1</v>
      </c>
      <c r="AA7" s="35">
        <f>'Core Indicators'!GQ7</f>
        <v>2</v>
      </c>
      <c r="AB7" s="35">
        <f>'Core Indicators'!GY7</f>
        <v>0</v>
      </c>
      <c r="AC7" s="35">
        <f>'Core Indicators'!HG7</f>
        <v>2</v>
      </c>
      <c r="AD7" s="35">
        <f>'Core Indicators'!HO7</f>
        <v>1</v>
      </c>
      <c r="AE7" s="35">
        <f>'Core Indicators'!HW7</f>
        <v>0</v>
      </c>
      <c r="AF7" s="35">
        <f>'Core Indicators'!IE7</f>
        <v>0</v>
      </c>
      <c r="AG7" s="35">
        <f>'Core Indicators'!IM7</f>
        <v>2</v>
      </c>
    </row>
    <row r="8" spans="1:33" s="37" customFormat="1" ht="20.149999999999999" customHeight="1" x14ac:dyDescent="0.35">
      <c r="A8" s="202" t="str">
        <f>'Core Indicators'!A:A</f>
        <v>Conflict in Burkina Faso</v>
      </c>
      <c r="B8" s="202" t="str">
        <f>'Core Indicators'!B:B</f>
        <v>Conflict</v>
      </c>
      <c r="C8" s="202" t="str">
        <f>'Core Indicators'!C8</f>
        <v>BFA002</v>
      </c>
      <c r="D8" s="202" t="str">
        <f>'Core Indicators'!D8</f>
        <v>Burkina Faso</v>
      </c>
      <c r="E8" s="202" t="str">
        <f>'Core Indicators'!E8</f>
        <v>BFA</v>
      </c>
      <c r="F8" s="36">
        <f>'Core Indicators'!O8</f>
        <v>166445</v>
      </c>
      <c r="G8" s="36">
        <f>'Core Indicators'!W8</f>
        <v>3523000</v>
      </c>
      <c r="H8" s="36">
        <f>'Core Indicators'!AE8</f>
        <v>3442000</v>
      </c>
      <c r="I8" s="36">
        <f>'Core Indicators'!AM8</f>
        <v>1615000</v>
      </c>
      <c r="J8" s="36" t="str">
        <f>'Core Indicators'!AU8</f>
        <v>x</v>
      </c>
      <c r="K8" s="36" t="str">
        <f>'Core Indicators'!BC8</f>
        <v>x</v>
      </c>
      <c r="L8" s="36">
        <f>'Core Indicators'!BK8</f>
        <v>1627</v>
      </c>
      <c r="M8" s="36" t="str">
        <f>'Core Indicators'!BS8</f>
        <v>x</v>
      </c>
      <c r="N8" s="36" t="str">
        <f>'Core Indicators'!CA8</f>
        <v>x</v>
      </c>
      <c r="O8" s="36" t="e">
        <f>'Core Indicators'!CI8</f>
        <v>#N/A</v>
      </c>
      <c r="P8" s="36" t="str">
        <f>'Core Indicators'!CQ8</f>
        <v>x</v>
      </c>
      <c r="Q8" s="36">
        <f>'Core Indicators'!DG8</f>
        <v>81000</v>
      </c>
      <c r="R8" s="36">
        <f>'Core Indicators'!DO8</f>
        <v>2000000</v>
      </c>
      <c r="S8" s="36">
        <f>'Core Indicators'!DW8</f>
        <v>983000</v>
      </c>
      <c r="T8" s="36">
        <f>'Core Indicators'!EE8</f>
        <v>175000</v>
      </c>
      <c r="U8" s="36">
        <f>'Core Indicators'!EM8</f>
        <v>284000</v>
      </c>
      <c r="V8" s="36">
        <f>'Core Indicators'!FC8</f>
        <v>4</v>
      </c>
      <c r="W8" s="36" t="str">
        <f>'Core Indicators'!FK8</f>
        <v>x</v>
      </c>
      <c r="X8" s="36" t="str">
        <f>'Core Indicators'!FS8</f>
        <v>x</v>
      </c>
      <c r="Y8" s="36">
        <f>'Core Indicators'!GA8</f>
        <v>1</v>
      </c>
      <c r="Z8" s="36">
        <f>'Core Indicators'!GI8</f>
        <v>3</v>
      </c>
      <c r="AA8" s="36">
        <f>'Core Indicators'!GQ8</f>
        <v>3</v>
      </c>
      <c r="AB8" s="36">
        <f>'Core Indicators'!GY8</f>
        <v>0</v>
      </c>
      <c r="AC8" s="36">
        <f>'Core Indicators'!HG8</f>
        <v>0</v>
      </c>
      <c r="AD8" s="36">
        <f>'Core Indicators'!HO8</f>
        <v>3</v>
      </c>
      <c r="AE8" s="36">
        <f>'Core Indicators'!HW8</f>
        <v>2</v>
      </c>
      <c r="AF8" s="36">
        <f>'Core Indicators'!IE8</f>
        <v>1</v>
      </c>
      <c r="AG8" s="36">
        <f>'Core Indicators'!IM8</f>
        <v>3</v>
      </c>
    </row>
    <row r="9" spans="1:33" s="37" customFormat="1" ht="20.149999999999999" customHeight="1" x14ac:dyDescent="0.35">
      <c r="A9" s="203" t="str">
        <f>'Core Indicators'!A:A</f>
        <v>Rohingya refugee crisis</v>
      </c>
      <c r="B9" s="203" t="str">
        <f>'Core Indicators'!B:B</f>
        <v>International displacement</v>
      </c>
      <c r="C9" s="203" t="str">
        <f>'Core Indicators'!C9</f>
        <v>BGD002</v>
      </c>
      <c r="D9" s="203" t="str">
        <f>'Core Indicators'!D9</f>
        <v>Bangladesh</v>
      </c>
      <c r="E9" s="203" t="str">
        <f>'Core Indicators'!E9</f>
        <v>BGD</v>
      </c>
      <c r="F9" s="35">
        <f>'Core Indicators'!O9</f>
        <v>730.46</v>
      </c>
      <c r="G9" s="35">
        <f>'Core Indicators'!W9</f>
        <v>1466000</v>
      </c>
      <c r="H9" s="35">
        <f>'Core Indicators'!AE9</f>
        <v>1466000</v>
      </c>
      <c r="I9" s="35">
        <f>'Core Indicators'!AM9</f>
        <v>925000</v>
      </c>
      <c r="J9" s="35">
        <f>'Core Indicators'!AU9</f>
        <v>0</v>
      </c>
      <c r="K9" s="35">
        <f>'Core Indicators'!BC9</f>
        <v>0</v>
      </c>
      <c r="L9" s="35">
        <f>'Core Indicators'!BK9</f>
        <v>5</v>
      </c>
      <c r="M9" s="35" t="str">
        <f>'Core Indicators'!BS9</f>
        <v>x</v>
      </c>
      <c r="N9" s="35" t="str">
        <f>'Core Indicators'!CA9</f>
        <v>x</v>
      </c>
      <c r="O9" s="35" t="e">
        <f>'Core Indicators'!CI9</f>
        <v>#N/A</v>
      </c>
      <c r="P9" s="35" t="str">
        <f>'Core Indicators'!CQ9</f>
        <v>x</v>
      </c>
      <c r="Q9" s="35">
        <f>'Core Indicators'!DG9</f>
        <v>4000</v>
      </c>
      <c r="R9" s="35">
        <f>'Core Indicators'!DO9</f>
        <v>39000</v>
      </c>
      <c r="S9" s="35">
        <f>'Core Indicators'!DW9</f>
        <v>1466000</v>
      </c>
      <c r="T9" s="35">
        <f>'Core Indicators'!EE9</f>
        <v>0</v>
      </c>
      <c r="U9" s="35">
        <f>'Core Indicators'!EM9</f>
        <v>0</v>
      </c>
      <c r="V9" s="35">
        <f>'Core Indicators'!FC9</f>
        <v>3</v>
      </c>
      <c r="W9" s="35">
        <f>'Core Indicators'!FK9</f>
        <v>0</v>
      </c>
      <c r="X9" s="35">
        <f>'Core Indicators'!FS9</f>
        <v>0</v>
      </c>
      <c r="Y9" s="35">
        <f>'Core Indicators'!GA9</f>
        <v>2</v>
      </c>
      <c r="Z9" s="35">
        <f>'Core Indicators'!GI9</f>
        <v>1</v>
      </c>
      <c r="AA9" s="35">
        <f>'Core Indicators'!GQ9</f>
        <v>2</v>
      </c>
      <c r="AB9" s="35">
        <f>'Core Indicators'!GY9</f>
        <v>0</v>
      </c>
      <c r="AC9" s="35">
        <f>'Core Indicators'!HG9</f>
        <v>1</v>
      </c>
      <c r="AD9" s="35">
        <f>'Core Indicators'!HO9</f>
        <v>2</v>
      </c>
      <c r="AE9" s="35">
        <f>'Core Indicators'!HW9</f>
        <v>1</v>
      </c>
      <c r="AF9" s="35">
        <f>'Core Indicators'!IE9</f>
        <v>0</v>
      </c>
      <c r="AG9" s="35">
        <f>'Core Indicators'!IM9</f>
        <v>3</v>
      </c>
    </row>
    <row r="10" spans="1:33" s="37" customFormat="1" ht="20.149999999999999" customHeight="1" x14ac:dyDescent="0.35">
      <c r="A10" s="202" t="str">
        <f>'Core Indicators'!A:A</f>
        <v>Country level Brazil</v>
      </c>
      <c r="B10" s="202" t="str">
        <f>'Core Indicators'!B:B</f>
        <v>Multiple crises country</v>
      </c>
      <c r="C10" s="202" t="str">
        <f>'Core Indicators'!C10</f>
        <v>BRA001</v>
      </c>
      <c r="D10" s="202" t="str">
        <f>'Core Indicators'!D10</f>
        <v>Brazil</v>
      </c>
      <c r="E10" s="202" t="str">
        <f>'Core Indicators'!E10</f>
        <v>BRA</v>
      </c>
      <c r="F10" s="36">
        <f>'Core Indicators'!O10</f>
        <v>1421248</v>
      </c>
      <c r="G10" s="36">
        <f>'Core Indicators'!W10</f>
        <v>53422000</v>
      </c>
      <c r="H10" s="36">
        <f>'Core Indicators'!AE10</f>
        <v>1357000</v>
      </c>
      <c r="I10" s="36">
        <f>'Core Indicators'!AM10</f>
        <v>0</v>
      </c>
      <c r="J10" s="36">
        <f>'Core Indicators'!AU10</f>
        <v>717</v>
      </c>
      <c r="K10" s="36" t="e">
        <f>'Core Indicators'!BC10</f>
        <v>#N/A</v>
      </c>
      <c r="L10" s="36">
        <f>'Core Indicators'!BK10</f>
        <v>212</v>
      </c>
      <c r="M10" s="36" t="e">
        <f>'Core Indicators'!BS10</f>
        <v>#N/A</v>
      </c>
      <c r="N10" s="36" t="e">
        <f>'Core Indicators'!CA10</f>
        <v>#N/A</v>
      </c>
      <c r="O10" s="36" t="e">
        <f>'Core Indicators'!CI10</f>
        <v>#N/A</v>
      </c>
      <c r="P10" s="36" t="e">
        <f>'Core Indicators'!CQ10</f>
        <v>#N/A</v>
      </c>
      <c r="Q10" s="36">
        <f>'Core Indicators'!DG10</f>
        <v>52065000</v>
      </c>
      <c r="R10" s="36">
        <f>'Core Indicators'!DO10</f>
        <v>879000</v>
      </c>
      <c r="S10" s="36">
        <f>'Core Indicators'!DW10</f>
        <v>478000</v>
      </c>
      <c r="T10" s="36">
        <f>'Core Indicators'!EE10</f>
        <v>0</v>
      </c>
      <c r="U10" s="36">
        <f>'Core Indicators'!EM10</f>
        <v>0</v>
      </c>
      <c r="V10" s="36">
        <f>'Core Indicators'!FC10</f>
        <v>2</v>
      </c>
      <c r="W10" s="36" t="e">
        <f>'Core Indicators'!FK10</f>
        <v>#N/A</v>
      </c>
      <c r="X10" s="36" t="e">
        <f>'Core Indicators'!FS10</f>
        <v>#N/A</v>
      </c>
      <c r="Y10" s="36">
        <f>'Core Indicators'!GA10</f>
        <v>0</v>
      </c>
      <c r="Z10" s="36">
        <f>'Core Indicators'!GI10</f>
        <v>2</v>
      </c>
      <c r="AA10" s="36">
        <f>'Core Indicators'!GQ10</f>
        <v>1</v>
      </c>
      <c r="AB10" s="36">
        <f>'Core Indicators'!GY10</f>
        <v>0</v>
      </c>
      <c r="AC10" s="36">
        <f>'Core Indicators'!HG10</f>
        <v>0</v>
      </c>
      <c r="AD10" s="36">
        <f>'Core Indicators'!HO10</f>
        <v>1</v>
      </c>
      <c r="AE10" s="36">
        <f>'Core Indicators'!HW10</f>
        <v>0</v>
      </c>
      <c r="AF10" s="36">
        <f>'Core Indicators'!IE10</f>
        <v>0</v>
      </c>
      <c r="AG10" s="36">
        <f>'Core Indicators'!IM10</f>
        <v>3</v>
      </c>
    </row>
    <row r="11" spans="1:33" s="37" customFormat="1" ht="20.149999999999999" customHeight="1" x14ac:dyDescent="0.35">
      <c r="A11" s="203" t="str">
        <f>'Core Indicators'!A:A</f>
        <v>Venezuela displacement in Brazil</v>
      </c>
      <c r="B11" s="203" t="str">
        <f>'Core Indicators'!B:B</f>
        <v>International displacement</v>
      </c>
      <c r="C11" s="203" t="str">
        <f>'Core Indicators'!C11</f>
        <v>BRA002</v>
      </c>
      <c r="D11" s="203" t="str">
        <f>'Core Indicators'!D11</f>
        <v>Brazil</v>
      </c>
      <c r="E11" s="203" t="str">
        <f>'Core Indicators'!E11</f>
        <v>BRA</v>
      </c>
      <c r="F11" s="35">
        <f>'Core Indicators'!O11</f>
        <v>224274</v>
      </c>
      <c r="G11" s="35">
        <f>'Core Indicators'!W11</f>
        <v>653000</v>
      </c>
      <c r="H11" s="35">
        <f>'Core Indicators'!AE11</f>
        <v>381000</v>
      </c>
      <c r="I11" s="35">
        <f>'Core Indicators'!AM11</f>
        <v>305000</v>
      </c>
      <c r="J11" s="35" t="str">
        <f>'Core Indicators'!AU11</f>
        <v>x</v>
      </c>
      <c r="K11" s="35" t="str">
        <f>'Core Indicators'!BC11</f>
        <v>x</v>
      </c>
      <c r="L11" s="35">
        <f>'Core Indicators'!BK11</f>
        <v>0</v>
      </c>
      <c r="M11" s="35" t="str">
        <f>'Core Indicators'!BS11</f>
        <v>x</v>
      </c>
      <c r="N11" s="35" t="str">
        <f>'Core Indicators'!CA11</f>
        <v>x</v>
      </c>
      <c r="O11" s="35" t="e">
        <f>'Core Indicators'!CI11</f>
        <v>#N/A</v>
      </c>
      <c r="P11" s="35" t="str">
        <f>'Core Indicators'!CQ11</f>
        <v>x</v>
      </c>
      <c r="Q11" s="35">
        <f>'Core Indicators'!DG11</f>
        <v>272000</v>
      </c>
      <c r="R11" s="35">
        <f>'Core Indicators'!DO11</f>
        <v>69000</v>
      </c>
      <c r="S11" s="35">
        <f>'Core Indicators'!DW11</f>
        <v>312000</v>
      </c>
      <c r="T11" s="35">
        <f>'Core Indicators'!EE11</f>
        <v>0</v>
      </c>
      <c r="U11" s="35">
        <f>'Core Indicators'!EM11</f>
        <v>0</v>
      </c>
      <c r="V11" s="35">
        <f>'Core Indicators'!FC11</f>
        <v>2</v>
      </c>
      <c r="W11" s="35" t="str">
        <f>'Core Indicators'!FK11</f>
        <v>x</v>
      </c>
      <c r="X11" s="35" t="str">
        <f>'Core Indicators'!FS11</f>
        <v>x</v>
      </c>
      <c r="Y11" s="35">
        <f>'Core Indicators'!GA11</f>
        <v>0</v>
      </c>
      <c r="Z11" s="35">
        <f>'Core Indicators'!GI11</f>
        <v>1</v>
      </c>
      <c r="AA11" s="35">
        <f>'Core Indicators'!GQ11</f>
        <v>1</v>
      </c>
      <c r="AB11" s="35">
        <f>'Core Indicators'!GY11</f>
        <v>0</v>
      </c>
      <c r="AC11" s="35">
        <f>'Core Indicators'!HG11</f>
        <v>0</v>
      </c>
      <c r="AD11" s="35">
        <f>'Core Indicators'!HO11</f>
        <v>1</v>
      </c>
      <c r="AE11" s="35">
        <f>'Core Indicators'!HW11</f>
        <v>0</v>
      </c>
      <c r="AF11" s="35">
        <f>'Core Indicators'!IE11</f>
        <v>0</v>
      </c>
      <c r="AG11" s="35">
        <f>'Core Indicators'!IM11</f>
        <v>0</v>
      </c>
    </row>
    <row r="12" spans="1:33" s="37" customFormat="1" ht="20.149999999999999" customHeight="1" x14ac:dyDescent="0.35">
      <c r="A12" s="202" t="str">
        <f>'Core Indicators'!A:A</f>
        <v>Floods in rainy season 2022</v>
      </c>
      <c r="B12" s="202" t="str">
        <f>'Core Indicators'!B:B</f>
        <v>Flood</v>
      </c>
      <c r="C12" s="202" t="str">
        <f>'Core Indicators'!C12</f>
        <v>BRA003</v>
      </c>
      <c r="D12" s="202" t="str">
        <f>'Core Indicators'!D12</f>
        <v>Brazil</v>
      </c>
      <c r="E12" s="202" t="str">
        <f>'Core Indicators'!E12</f>
        <v>BRA</v>
      </c>
      <c r="F12" s="36">
        <f>'Core Indicators'!O12</f>
        <v>1197523</v>
      </c>
      <c r="G12" s="36">
        <f>'Core Indicators'!W12</f>
        <v>52770000</v>
      </c>
      <c r="H12" s="36">
        <f>'Core Indicators'!AE12</f>
        <v>953000</v>
      </c>
      <c r="I12" s="36">
        <f>'Core Indicators'!AM12</f>
        <v>99000</v>
      </c>
      <c r="J12" s="36">
        <f>'Core Indicators'!AU12</f>
        <v>717</v>
      </c>
      <c r="K12" s="36" t="e">
        <f>'Core Indicators'!BC12</f>
        <v>#N/A</v>
      </c>
      <c r="L12" s="36">
        <f>'Core Indicators'!BK12</f>
        <v>212</v>
      </c>
      <c r="M12" s="36" t="e">
        <f>'Core Indicators'!BS12</f>
        <v>#N/A</v>
      </c>
      <c r="N12" s="36" t="e">
        <f>'Core Indicators'!CA12</f>
        <v>#N/A</v>
      </c>
      <c r="O12" s="36" t="e">
        <f>'Core Indicators'!CI12</f>
        <v>#N/A</v>
      </c>
      <c r="P12" s="36" t="e">
        <f>'Core Indicators'!CQ12</f>
        <v>#N/A</v>
      </c>
      <c r="Q12" s="36">
        <f>'Core Indicators'!DG12</f>
        <v>51816000</v>
      </c>
      <c r="R12" s="36">
        <f>'Core Indicators'!DO12</f>
        <v>854000</v>
      </c>
      <c r="S12" s="36">
        <f>'Core Indicators'!DW12</f>
        <v>99000</v>
      </c>
      <c r="T12" s="36">
        <f>'Core Indicators'!EE12</f>
        <v>0</v>
      </c>
      <c r="U12" s="36">
        <f>'Core Indicators'!EM12</f>
        <v>0</v>
      </c>
      <c r="V12" s="36">
        <f>'Core Indicators'!FC12</f>
        <v>2</v>
      </c>
      <c r="W12" s="36" t="e">
        <f>'Core Indicators'!FK12</f>
        <v>#N/A</v>
      </c>
      <c r="X12" s="36" t="e">
        <f>'Core Indicators'!FS12</f>
        <v>#N/A</v>
      </c>
      <c r="Y12" s="36">
        <f>'Core Indicators'!GA12</f>
        <v>0</v>
      </c>
      <c r="Z12" s="36">
        <f>'Core Indicators'!GI12</f>
        <v>2</v>
      </c>
      <c r="AA12" s="36">
        <f>'Core Indicators'!GQ12</f>
        <v>0</v>
      </c>
      <c r="AB12" s="36">
        <f>'Core Indicators'!GY12</f>
        <v>0</v>
      </c>
      <c r="AC12" s="36">
        <f>'Core Indicators'!HG12</f>
        <v>0</v>
      </c>
      <c r="AD12" s="36">
        <f>'Core Indicators'!HO12</f>
        <v>2</v>
      </c>
      <c r="AE12" s="36">
        <f>'Core Indicators'!HW12</f>
        <v>0</v>
      </c>
      <c r="AF12" s="36">
        <f>'Core Indicators'!IE12</f>
        <v>0</v>
      </c>
      <c r="AG12" s="36">
        <f>'Core Indicators'!IM12</f>
        <v>3</v>
      </c>
    </row>
    <row r="13" spans="1:33" s="37" customFormat="1" ht="20.149999999999999" customHeight="1" x14ac:dyDescent="0.35">
      <c r="A13" s="203" t="str">
        <f>'Core Indicators'!A:A</f>
        <v>Complex crisis in CAR</v>
      </c>
      <c r="B13" s="203" t="str">
        <f>'Core Indicators'!B:B</f>
        <v>Complex crisis</v>
      </c>
      <c r="C13" s="203" t="str">
        <f>'Core Indicators'!C13</f>
        <v>CAF001</v>
      </c>
      <c r="D13" s="203" t="str">
        <f>'Core Indicators'!D13</f>
        <v>CAR</v>
      </c>
      <c r="E13" s="203" t="str">
        <f>'Core Indicators'!E13</f>
        <v>CAF</v>
      </c>
      <c r="F13" s="35">
        <f>'Core Indicators'!O13</f>
        <v>623000</v>
      </c>
      <c r="G13" s="35">
        <f>'Core Indicators'!W13</f>
        <v>4900000</v>
      </c>
      <c r="H13" s="35">
        <f>'Core Indicators'!AE13</f>
        <v>4900000</v>
      </c>
      <c r="I13" s="35">
        <f>'Core Indicators'!AM13</f>
        <v>1814000</v>
      </c>
      <c r="J13" s="35" t="str">
        <f>'Core Indicators'!AU13</f>
        <v>x</v>
      </c>
      <c r="K13" s="35" t="str">
        <f>'Core Indicators'!BC13</f>
        <v>x</v>
      </c>
      <c r="L13" s="35">
        <f>'Core Indicators'!BK13</f>
        <v>775</v>
      </c>
      <c r="M13" s="35" t="str">
        <f>'Core Indicators'!BS13</f>
        <v>x</v>
      </c>
      <c r="N13" s="35" t="str">
        <f>'Core Indicators'!CA13</f>
        <v>x</v>
      </c>
      <c r="O13" s="35" t="e">
        <f>'Core Indicators'!CI13</f>
        <v>#N/A</v>
      </c>
      <c r="P13" s="35" t="str">
        <f>'Core Indicators'!CQ13</f>
        <v>x</v>
      </c>
      <c r="Q13" s="35">
        <f>'Core Indicators'!DG13</f>
        <v>0</v>
      </c>
      <c r="R13" s="35">
        <f>'Core Indicators'!DO13</f>
        <v>2100000</v>
      </c>
      <c r="S13" s="35">
        <f>'Core Indicators'!DW13</f>
        <v>900000</v>
      </c>
      <c r="T13" s="35">
        <f>'Core Indicators'!EE13</f>
        <v>2200000</v>
      </c>
      <c r="U13" s="35">
        <f>'Core Indicators'!EM13</f>
        <v>0</v>
      </c>
      <c r="V13" s="35">
        <f>'Core Indicators'!FC13</f>
        <v>5</v>
      </c>
      <c r="W13" s="35" t="str">
        <f>'Core Indicators'!FK13</f>
        <v>x</v>
      </c>
      <c r="X13" s="35" t="str">
        <f>'Core Indicators'!FS13</f>
        <v>x</v>
      </c>
      <c r="Y13" s="35">
        <f>'Core Indicators'!GA13</f>
        <v>1</v>
      </c>
      <c r="Z13" s="35">
        <f>'Core Indicators'!GI13</f>
        <v>3</v>
      </c>
      <c r="AA13" s="35">
        <f>'Core Indicators'!GQ13</f>
        <v>2</v>
      </c>
      <c r="AB13" s="35">
        <f>'Core Indicators'!GY13</f>
        <v>3</v>
      </c>
      <c r="AC13" s="35">
        <f>'Core Indicators'!HG13</f>
        <v>0</v>
      </c>
      <c r="AD13" s="35">
        <f>'Core Indicators'!HO13</f>
        <v>3</v>
      </c>
      <c r="AE13" s="35">
        <f>'Core Indicators'!HW13</f>
        <v>3</v>
      </c>
      <c r="AF13" s="35">
        <f>'Core Indicators'!IE13</f>
        <v>0</v>
      </c>
      <c r="AG13" s="35">
        <f>'Core Indicators'!IM13</f>
        <v>3</v>
      </c>
    </row>
    <row r="14" spans="1:33" s="37" customFormat="1" ht="20.149999999999999" customHeight="1" x14ac:dyDescent="0.35">
      <c r="A14" s="202" t="str">
        <f>'Core Indicators'!A:A</f>
        <v>Venezuela displacement in Chile</v>
      </c>
      <c r="B14" s="202" t="str">
        <f>'Core Indicators'!B:B</f>
        <v>International displacement</v>
      </c>
      <c r="C14" s="202" t="str">
        <f>'Core Indicators'!C14</f>
        <v>CHL002</v>
      </c>
      <c r="D14" s="202" t="str">
        <f>'Core Indicators'!D14</f>
        <v>Chile</v>
      </c>
      <c r="E14" s="202" t="str">
        <f>'Core Indicators'!E14</f>
        <v>CHL</v>
      </c>
      <c r="F14" s="36">
        <f>'Core Indicators'!O14</f>
        <v>46424</v>
      </c>
      <c r="G14" s="36">
        <f>'Core Indicators'!W14</f>
        <v>10976000</v>
      </c>
      <c r="H14" s="36">
        <f>'Core Indicators'!AE14</f>
        <v>616000</v>
      </c>
      <c r="I14" s="36">
        <f>'Core Indicators'!AM14</f>
        <v>452000</v>
      </c>
      <c r="J14" s="36" t="str">
        <f>'Core Indicators'!AU14</f>
        <v>x</v>
      </c>
      <c r="K14" s="36" t="str">
        <f>'Core Indicators'!BC14</f>
        <v>x</v>
      </c>
      <c r="L14" s="36">
        <f>'Core Indicators'!BK14</f>
        <v>14</v>
      </c>
      <c r="M14" s="36" t="e">
        <f>'Core Indicators'!BS14</f>
        <v>#N/A</v>
      </c>
      <c r="N14" s="36" t="e">
        <f>'Core Indicators'!CA14</f>
        <v>#N/A</v>
      </c>
      <c r="O14" s="36" t="e">
        <f>'Core Indicators'!CI14</f>
        <v>#N/A</v>
      </c>
      <c r="P14" s="36" t="e">
        <f>'Core Indicators'!CQ14</f>
        <v>#N/A</v>
      </c>
      <c r="Q14" s="36">
        <f>'Core Indicators'!DG14</f>
        <v>10359000</v>
      </c>
      <c r="R14" s="36">
        <f>'Core Indicators'!DO14</f>
        <v>135000</v>
      </c>
      <c r="S14" s="36">
        <f>'Core Indicators'!DW14</f>
        <v>481000</v>
      </c>
      <c r="T14" s="36">
        <f>'Core Indicators'!EE14</f>
        <v>0</v>
      </c>
      <c r="U14" s="36">
        <f>'Core Indicators'!EM14</f>
        <v>0</v>
      </c>
      <c r="V14" s="36">
        <f>'Core Indicators'!FC14</f>
        <v>2</v>
      </c>
      <c r="W14" s="36" t="e">
        <f>'Core Indicators'!FK14</f>
        <v>#N/A</v>
      </c>
      <c r="X14" s="36" t="e">
        <f>'Core Indicators'!FS14</f>
        <v>#N/A</v>
      </c>
      <c r="Y14" s="36">
        <f>'Core Indicators'!GA14</f>
        <v>0</v>
      </c>
      <c r="Z14" s="36">
        <f>'Core Indicators'!GI14</f>
        <v>0</v>
      </c>
      <c r="AA14" s="36">
        <f>'Core Indicators'!GQ14</f>
        <v>0</v>
      </c>
      <c r="AB14" s="36">
        <f>'Core Indicators'!GY14</f>
        <v>0</v>
      </c>
      <c r="AC14" s="36">
        <f>'Core Indicators'!HG14</f>
        <v>0</v>
      </c>
      <c r="AD14" s="36">
        <f>'Core Indicators'!HO14</f>
        <v>2</v>
      </c>
      <c r="AE14" s="36">
        <f>'Core Indicators'!HW14</f>
        <v>0</v>
      </c>
      <c r="AF14" s="36">
        <f>'Core Indicators'!IE14</f>
        <v>0</v>
      </c>
      <c r="AG14" s="36">
        <f>'Core Indicators'!IM14</f>
        <v>1</v>
      </c>
    </row>
    <row r="15" spans="1:33" s="37" customFormat="1" ht="20.149999999999999" customHeight="1" x14ac:dyDescent="0.35">
      <c r="A15" s="203" t="str">
        <f>'Core Indicators'!A:A</f>
        <v>Multiple crises in Cameroon</v>
      </c>
      <c r="B15" s="203" t="str">
        <f>'Core Indicators'!B:B</f>
        <v>Multiple crises country</v>
      </c>
      <c r="C15" s="203" t="str">
        <f>'Core Indicators'!C15</f>
        <v>CMR001</v>
      </c>
      <c r="D15" s="203" t="str">
        <f>'Core Indicators'!D15</f>
        <v>Cameroon</v>
      </c>
      <c r="E15" s="203" t="str">
        <f>'Core Indicators'!E15</f>
        <v>CMR</v>
      </c>
      <c r="F15" s="35">
        <f>'Core Indicators'!O15</f>
        <v>440640</v>
      </c>
      <c r="G15" s="35">
        <f>'Core Indicators'!W15</f>
        <v>25876000</v>
      </c>
      <c r="H15" s="35">
        <f>'Core Indicators'!AE15</f>
        <v>4343000</v>
      </c>
      <c r="I15" s="35">
        <f>'Core Indicators'!AM15</f>
        <v>2009000</v>
      </c>
      <c r="J15" s="35">
        <f>'Core Indicators'!AU15</f>
        <v>150</v>
      </c>
      <c r="K15" s="35" t="str">
        <f>'Core Indicators'!BC15</f>
        <v>x</v>
      </c>
      <c r="L15" s="35">
        <f>'Core Indicators'!BK15</f>
        <v>670</v>
      </c>
      <c r="M15" s="35" t="str">
        <f>'Core Indicators'!BS15</f>
        <v>x</v>
      </c>
      <c r="N15" s="35" t="str">
        <f>'Core Indicators'!CA15</f>
        <v>x</v>
      </c>
      <c r="O15" s="35" t="e">
        <f>'Core Indicators'!CI15</f>
        <v>#N/A</v>
      </c>
      <c r="P15" s="35" t="str">
        <f>'Core Indicators'!CQ15</f>
        <v>x</v>
      </c>
      <c r="Q15" s="35">
        <f>'Core Indicators'!DG15</f>
        <v>21533000</v>
      </c>
      <c r="R15" s="35">
        <f>'Core Indicators'!DO15</f>
        <v>343000</v>
      </c>
      <c r="S15" s="35">
        <f>'Core Indicators'!DW15</f>
        <v>2000000</v>
      </c>
      <c r="T15" s="35">
        <f>'Core Indicators'!EE15</f>
        <v>2000000</v>
      </c>
      <c r="U15" s="35">
        <f>'Core Indicators'!EM15</f>
        <v>0</v>
      </c>
      <c r="V15" s="35">
        <f>'Core Indicators'!FC15</f>
        <v>5</v>
      </c>
      <c r="W15" s="35" t="str">
        <f>'Core Indicators'!FK15</f>
        <v>x</v>
      </c>
      <c r="X15" s="35" t="str">
        <f>'Core Indicators'!FS15</f>
        <v>x</v>
      </c>
      <c r="Y15" s="35">
        <f>'Core Indicators'!GA15</f>
        <v>1</v>
      </c>
      <c r="Z15" s="35">
        <f>'Core Indicators'!GI15</f>
        <v>3</v>
      </c>
      <c r="AA15" s="35">
        <f>'Core Indicators'!GQ15</f>
        <v>3</v>
      </c>
      <c r="AB15" s="35">
        <f>'Core Indicators'!GY15</f>
        <v>2</v>
      </c>
      <c r="AC15" s="35">
        <f>'Core Indicators'!HG15</f>
        <v>2</v>
      </c>
      <c r="AD15" s="35">
        <f>'Core Indicators'!HO15</f>
        <v>3</v>
      </c>
      <c r="AE15" s="35">
        <f>'Core Indicators'!HW15</f>
        <v>3</v>
      </c>
      <c r="AF15" s="35">
        <f>'Core Indicators'!IE15</f>
        <v>1</v>
      </c>
      <c r="AG15" s="35">
        <f>'Core Indicators'!IM15</f>
        <v>3</v>
      </c>
    </row>
    <row r="16" spans="1:33" s="37" customFormat="1" ht="20.149999999999999" customHeight="1" x14ac:dyDescent="0.35">
      <c r="A16" s="202" t="str">
        <f>'Core Indicators'!A:A</f>
        <v>Boko Haram in Cameroon</v>
      </c>
      <c r="B16" s="202" t="str">
        <f>'Core Indicators'!B:B</f>
        <v>Conflict</v>
      </c>
      <c r="C16" s="202" t="str">
        <f>'Core Indicators'!C16</f>
        <v>CMR002</v>
      </c>
      <c r="D16" s="202" t="str">
        <f>'Core Indicators'!D16</f>
        <v>Cameroon</v>
      </c>
      <c r="E16" s="202" t="str">
        <f>'Core Indicators'!E16</f>
        <v>CMR</v>
      </c>
      <c r="F16" s="36">
        <f>'Core Indicators'!O16</f>
        <v>34263</v>
      </c>
      <c r="G16" s="36">
        <f>'Core Indicators'!W16</f>
        <v>3112000</v>
      </c>
      <c r="H16" s="36">
        <f>'Core Indicators'!AE16</f>
        <v>1200000</v>
      </c>
      <c r="I16" s="36">
        <f>'Core Indicators'!AM16</f>
        <v>580000</v>
      </c>
      <c r="J16" s="36" t="str">
        <f>'Core Indicators'!AU16</f>
        <v>x</v>
      </c>
      <c r="K16" s="36" t="str">
        <f>'Core Indicators'!BC16</f>
        <v>x</v>
      </c>
      <c r="L16" s="36">
        <f>'Core Indicators'!BK16</f>
        <v>212</v>
      </c>
      <c r="M16" s="36" t="str">
        <f>'Core Indicators'!BS16</f>
        <v>x</v>
      </c>
      <c r="N16" s="36" t="str">
        <f>'Core Indicators'!CA16</f>
        <v>x</v>
      </c>
      <c r="O16" s="36" t="e">
        <f>'Core Indicators'!CI16</f>
        <v>#N/A</v>
      </c>
      <c r="P16" s="36">
        <f>'Core Indicators'!CQ16</f>
        <v>5.2</v>
      </c>
      <c r="Q16" s="36">
        <f>'Core Indicators'!DG16</f>
        <v>1912000</v>
      </c>
      <c r="R16" s="36">
        <f>'Core Indicators'!DO16</f>
        <v>0</v>
      </c>
      <c r="S16" s="36">
        <f>'Core Indicators'!DW16</f>
        <v>917000</v>
      </c>
      <c r="T16" s="36">
        <f>'Core Indicators'!EE16</f>
        <v>284000</v>
      </c>
      <c r="U16" s="36">
        <f>'Core Indicators'!EM16</f>
        <v>0</v>
      </c>
      <c r="V16" s="36">
        <f>'Core Indicators'!FC16</f>
        <v>5</v>
      </c>
      <c r="W16" s="36" t="str">
        <f>'Core Indicators'!FK16</f>
        <v>x</v>
      </c>
      <c r="X16" s="36" t="str">
        <f>'Core Indicators'!FS16</f>
        <v>x</v>
      </c>
      <c r="Y16" s="36">
        <f>'Core Indicators'!GA16</f>
        <v>1</v>
      </c>
      <c r="Z16" s="36">
        <f>'Core Indicators'!GI16</f>
        <v>2</v>
      </c>
      <c r="AA16" s="36">
        <f>'Core Indicators'!GQ16</f>
        <v>1</v>
      </c>
      <c r="AB16" s="36">
        <f>'Core Indicators'!GY16</f>
        <v>0</v>
      </c>
      <c r="AC16" s="36">
        <f>'Core Indicators'!HG16</f>
        <v>0</v>
      </c>
      <c r="AD16" s="36">
        <f>'Core Indicators'!HO16</f>
        <v>3</v>
      </c>
      <c r="AE16" s="36">
        <f>'Core Indicators'!HW16</f>
        <v>2</v>
      </c>
      <c r="AF16" s="36">
        <f>'Core Indicators'!IE16</f>
        <v>1</v>
      </c>
      <c r="AG16" s="36">
        <f>'Core Indicators'!IM16</f>
        <v>3</v>
      </c>
    </row>
    <row r="17" spans="1:33" s="37" customFormat="1" ht="20.149999999999999" customHeight="1" x14ac:dyDescent="0.35">
      <c r="A17" s="203" t="str">
        <f>'Core Indicators'!A:A</f>
        <v>Anglophone Crisis in Cameroon</v>
      </c>
      <c r="B17" s="203" t="str">
        <f>'Core Indicators'!B:B</f>
        <v>Conflict</v>
      </c>
      <c r="C17" s="203" t="str">
        <f>'Core Indicators'!C17</f>
        <v>CMR003</v>
      </c>
      <c r="D17" s="203" t="str">
        <f>'Core Indicators'!D17</f>
        <v>Cameroon</v>
      </c>
      <c r="E17" s="203" t="str">
        <f>'Core Indicators'!E17</f>
        <v>CMR</v>
      </c>
      <c r="F17" s="35">
        <f>'Core Indicators'!O17</f>
        <v>89005</v>
      </c>
      <c r="G17" s="35">
        <f>'Core Indicators'!W17</f>
        <v>9470000</v>
      </c>
      <c r="H17" s="35">
        <f>'Core Indicators'!AE17</f>
        <v>1568000</v>
      </c>
      <c r="I17" s="35">
        <f>'Core Indicators'!AM17</f>
        <v>1117000</v>
      </c>
      <c r="J17" s="35" t="str">
        <f>'Core Indicators'!AU17</f>
        <v>x</v>
      </c>
      <c r="K17" s="35" t="str">
        <f>'Core Indicators'!BC17</f>
        <v>x</v>
      </c>
      <c r="L17" s="35">
        <f>'Core Indicators'!BK17</f>
        <v>286</v>
      </c>
      <c r="M17" s="35" t="str">
        <f>'Core Indicators'!BS17</f>
        <v>x</v>
      </c>
      <c r="N17" s="35" t="str">
        <f>'Core Indicators'!CA17</f>
        <v>x</v>
      </c>
      <c r="O17" s="35" t="e">
        <f>'Core Indicators'!CI17</f>
        <v>#N/A</v>
      </c>
      <c r="P17" s="35" t="str">
        <f>'Core Indicators'!CQ17</f>
        <v>x</v>
      </c>
      <c r="Q17" s="35">
        <f>'Core Indicators'!DG17</f>
        <v>7902000</v>
      </c>
      <c r="R17" s="35">
        <f>'Core Indicators'!DO17</f>
        <v>11000</v>
      </c>
      <c r="S17" s="35">
        <f>'Core Indicators'!DW17</f>
        <v>1048000</v>
      </c>
      <c r="T17" s="35">
        <f>'Core Indicators'!EE17</f>
        <v>509000</v>
      </c>
      <c r="U17" s="35">
        <f>'Core Indicators'!EM17</f>
        <v>0</v>
      </c>
      <c r="V17" s="35">
        <f>'Core Indicators'!FC17</f>
        <v>4</v>
      </c>
      <c r="W17" s="35" t="str">
        <f>'Core Indicators'!FK17</f>
        <v>x</v>
      </c>
      <c r="X17" s="35">
        <f>'Core Indicators'!FS17</f>
        <v>377500</v>
      </c>
      <c r="Y17" s="35">
        <f>'Core Indicators'!GA17</f>
        <v>1</v>
      </c>
      <c r="Z17" s="35">
        <f>'Core Indicators'!GI17</f>
        <v>3</v>
      </c>
      <c r="AA17" s="35">
        <f>'Core Indicators'!GQ17</f>
        <v>3</v>
      </c>
      <c r="AB17" s="35">
        <f>'Core Indicators'!GY17</f>
        <v>2</v>
      </c>
      <c r="AC17" s="35">
        <f>'Core Indicators'!HG17</f>
        <v>2</v>
      </c>
      <c r="AD17" s="35">
        <f>'Core Indicators'!HO17</f>
        <v>3</v>
      </c>
      <c r="AE17" s="35">
        <f>'Core Indicators'!HW17</f>
        <v>3</v>
      </c>
      <c r="AF17" s="35">
        <f>'Core Indicators'!IE17</f>
        <v>1</v>
      </c>
      <c r="AG17" s="35">
        <f>'Core Indicators'!IM17</f>
        <v>3</v>
      </c>
    </row>
    <row r="18" spans="1:33" s="37" customFormat="1" ht="20.149999999999999" customHeight="1" x14ac:dyDescent="0.35">
      <c r="A18" s="202" t="str">
        <f>'Core Indicators'!A:A</f>
        <v>CAR refugees in Cameroon</v>
      </c>
      <c r="B18" s="202" t="str">
        <f>'Core Indicators'!B:B</f>
        <v>International displacement</v>
      </c>
      <c r="C18" s="202" t="str">
        <f>'Core Indicators'!C18</f>
        <v>CMR004</v>
      </c>
      <c r="D18" s="202" t="str">
        <f>'Core Indicators'!D18</f>
        <v>Cameroon</v>
      </c>
      <c r="E18" s="202" t="str">
        <f>'Core Indicators'!E18</f>
        <v>CMR</v>
      </c>
      <c r="F18" s="36">
        <f>'Core Indicators'!O18</f>
        <v>201932</v>
      </c>
      <c r="G18" s="36">
        <f>'Core Indicators'!W18</f>
        <v>5658000</v>
      </c>
      <c r="H18" s="36">
        <f>'Core Indicators'!AE18</f>
        <v>758000</v>
      </c>
      <c r="I18" s="36">
        <f>'Core Indicators'!AM18</f>
        <v>347000</v>
      </c>
      <c r="J18" s="36">
        <f>'Core Indicators'!AU18</f>
        <v>0</v>
      </c>
      <c r="K18" s="36" t="str">
        <f>'Core Indicators'!BC18</f>
        <v>x</v>
      </c>
      <c r="L18" s="36" t="str">
        <f>'Core Indicators'!BK18</f>
        <v>x</v>
      </c>
      <c r="M18" s="36">
        <f>'Core Indicators'!BS18</f>
        <v>0</v>
      </c>
      <c r="N18" s="36">
        <f>'Core Indicators'!CA18</f>
        <v>0</v>
      </c>
      <c r="O18" s="36" t="e">
        <f>'Core Indicators'!CI18</f>
        <v>#N/A</v>
      </c>
      <c r="P18" s="36" t="str">
        <f>'Core Indicators'!CQ18</f>
        <v>x</v>
      </c>
      <c r="Q18" s="36">
        <f>'Core Indicators'!DG18</f>
        <v>4900000</v>
      </c>
      <c r="R18" s="36">
        <f>'Core Indicators'!DO18</f>
        <v>121000</v>
      </c>
      <c r="S18" s="36">
        <f>'Core Indicators'!DW18</f>
        <v>637000</v>
      </c>
      <c r="T18" s="36">
        <f>'Core Indicators'!EE18</f>
        <v>0</v>
      </c>
      <c r="U18" s="36">
        <f>'Core Indicators'!EM18</f>
        <v>0</v>
      </c>
      <c r="V18" s="36">
        <f>'Core Indicators'!FC18</f>
        <v>3</v>
      </c>
      <c r="W18" s="36" t="str">
        <f>'Core Indicators'!FK18</f>
        <v>x</v>
      </c>
      <c r="X18" s="36" t="str">
        <f>'Core Indicators'!FS18</f>
        <v>x</v>
      </c>
      <c r="Y18" s="36">
        <f>'Core Indicators'!GA18</f>
        <v>1</v>
      </c>
      <c r="Z18" s="36">
        <f>'Core Indicators'!GI18</f>
        <v>2</v>
      </c>
      <c r="AA18" s="36">
        <f>'Core Indicators'!GQ18</f>
        <v>0</v>
      </c>
      <c r="AB18" s="36">
        <f>'Core Indicators'!GY18</f>
        <v>0</v>
      </c>
      <c r="AC18" s="36">
        <f>'Core Indicators'!HG18</f>
        <v>0</v>
      </c>
      <c r="AD18" s="36">
        <f>'Core Indicators'!HO18</f>
        <v>2</v>
      </c>
      <c r="AE18" s="36">
        <f>'Core Indicators'!HW18</f>
        <v>0</v>
      </c>
      <c r="AF18" s="36">
        <f>'Core Indicators'!IE18</f>
        <v>1</v>
      </c>
      <c r="AG18" s="36">
        <f>'Core Indicators'!IM18</f>
        <v>2</v>
      </c>
    </row>
    <row r="19" spans="1:33" s="37" customFormat="1" ht="20.149999999999999" customHeight="1" x14ac:dyDescent="0.35">
      <c r="A19" s="203" t="str">
        <f>'Core Indicators'!A:A</f>
        <v>Complex crisis in DRC</v>
      </c>
      <c r="B19" s="203" t="str">
        <f>'Core Indicators'!B:B</f>
        <v>Complex crisis</v>
      </c>
      <c r="C19" s="203" t="str">
        <f>'Core Indicators'!C19</f>
        <v>COD001</v>
      </c>
      <c r="D19" s="203" t="str">
        <f>'Core Indicators'!D19</f>
        <v>DRC</v>
      </c>
      <c r="E19" s="203" t="str">
        <f>'Core Indicators'!E19</f>
        <v>COD</v>
      </c>
      <c r="F19" s="35">
        <f>'Core Indicators'!O19</f>
        <v>2267048</v>
      </c>
      <c r="G19" s="35">
        <f>'Core Indicators'!W19</f>
        <v>27000000</v>
      </c>
      <c r="H19" s="35">
        <f>'Core Indicators'!AE19</f>
        <v>25500000</v>
      </c>
      <c r="I19" s="35">
        <f>'Core Indicators'!AM19</f>
        <v>10098000</v>
      </c>
      <c r="J19" s="35" t="str">
        <f>'Core Indicators'!AU19</f>
        <v>x</v>
      </c>
      <c r="K19" s="35" t="str">
        <f>'Core Indicators'!BC19</f>
        <v>x</v>
      </c>
      <c r="L19" s="35">
        <f>'Core Indicators'!BK19</f>
        <v>3144</v>
      </c>
      <c r="M19" s="35" t="str">
        <f>'Core Indicators'!BS19</f>
        <v>x</v>
      </c>
      <c r="N19" s="35" t="str">
        <f>'Core Indicators'!CA19</f>
        <v>x</v>
      </c>
      <c r="O19" s="35" t="e">
        <f>'Core Indicators'!CI19</f>
        <v>#N/A</v>
      </c>
      <c r="P19" s="35">
        <f>'Core Indicators'!CQ19</f>
        <v>1700</v>
      </c>
      <c r="Q19" s="35">
        <f>'Core Indicators'!DG19</f>
        <v>1500000</v>
      </c>
      <c r="R19" s="35">
        <f>'Core Indicators'!DO19</f>
        <v>9500000</v>
      </c>
      <c r="S19" s="35">
        <f>'Core Indicators'!DW19</f>
        <v>12500000</v>
      </c>
      <c r="T19" s="35">
        <f>'Core Indicators'!EE19</f>
        <v>2900000</v>
      </c>
      <c r="U19" s="35">
        <f>'Core Indicators'!EM19</f>
        <v>600000</v>
      </c>
      <c r="V19" s="35">
        <f>'Core Indicators'!FC19</f>
        <v>5</v>
      </c>
      <c r="W19" s="35" t="str">
        <f>'Core Indicators'!FK19</f>
        <v>x</v>
      </c>
      <c r="X19" s="35" t="str">
        <f>'Core Indicators'!FS19</f>
        <v>x</v>
      </c>
      <c r="Y19" s="35">
        <f>'Core Indicators'!GA19</f>
        <v>1</v>
      </c>
      <c r="Z19" s="35">
        <f>'Core Indicators'!GI19</f>
        <v>3</v>
      </c>
      <c r="AA19" s="35">
        <f>'Core Indicators'!GQ19</f>
        <v>2</v>
      </c>
      <c r="AB19" s="35">
        <f>'Core Indicators'!GY19</f>
        <v>3</v>
      </c>
      <c r="AC19" s="35">
        <f>'Core Indicators'!HG19</f>
        <v>0</v>
      </c>
      <c r="AD19" s="35">
        <f>'Core Indicators'!HO19</f>
        <v>2</v>
      </c>
      <c r="AE19" s="35">
        <f>'Core Indicators'!HW19</f>
        <v>3</v>
      </c>
      <c r="AF19" s="35">
        <f>'Core Indicators'!IE19</f>
        <v>1</v>
      </c>
      <c r="AG19" s="35">
        <f>'Core Indicators'!IM19</f>
        <v>3</v>
      </c>
    </row>
    <row r="20" spans="1:33" s="37" customFormat="1" ht="20.149999999999999" customHeight="1" x14ac:dyDescent="0.35">
      <c r="A20" s="202" t="str">
        <f>'Core Indicators'!A:A</f>
        <v>Complex crisis in Congo</v>
      </c>
      <c r="B20" s="202" t="str">
        <f>'Core Indicators'!B:B</f>
        <v>Complex crisis</v>
      </c>
      <c r="C20" s="202" t="str">
        <f>'Core Indicators'!C20</f>
        <v>COG001</v>
      </c>
      <c r="D20" s="202" t="str">
        <f>'Core Indicators'!D20</f>
        <v>Congo</v>
      </c>
      <c r="E20" s="202" t="str">
        <f>'Core Indicators'!E20</f>
        <v>COG</v>
      </c>
      <c r="F20" s="36">
        <f>'Core Indicators'!O20</f>
        <v>341500</v>
      </c>
      <c r="G20" s="36">
        <f>'Core Indicators'!W20</f>
        <v>5599000</v>
      </c>
      <c r="H20" s="36">
        <f>'Core Indicators'!AE20</f>
        <v>1200000</v>
      </c>
      <c r="I20" s="36">
        <f>'Core Indicators'!AM20</f>
        <v>295000</v>
      </c>
      <c r="J20" s="36" t="str">
        <f>'Core Indicators'!AU20</f>
        <v>x</v>
      </c>
      <c r="K20" s="36" t="str">
        <f>'Core Indicators'!BC20</f>
        <v>x</v>
      </c>
      <c r="L20" s="36" t="str">
        <f>'Core Indicators'!BK20</f>
        <v>x</v>
      </c>
      <c r="M20" s="36" t="str">
        <f>'Core Indicators'!BS20</f>
        <v>x</v>
      </c>
      <c r="N20" s="36" t="str">
        <f>'Core Indicators'!CA20</f>
        <v>x</v>
      </c>
      <c r="O20" s="36" t="e">
        <f>'Core Indicators'!CI20</f>
        <v>#N/A</v>
      </c>
      <c r="P20" s="36" t="str">
        <f>'Core Indicators'!CQ20</f>
        <v>x</v>
      </c>
      <c r="Q20" s="36">
        <f>'Core Indicators'!DG20</f>
        <v>4399000</v>
      </c>
      <c r="R20" s="36">
        <f>'Core Indicators'!DO20</f>
        <v>0</v>
      </c>
      <c r="S20" s="36">
        <f>'Core Indicators'!DW20</f>
        <v>1200000</v>
      </c>
      <c r="T20" s="36">
        <f>'Core Indicators'!EE20</f>
        <v>0</v>
      </c>
      <c r="U20" s="36">
        <f>'Core Indicators'!EM20</f>
        <v>0</v>
      </c>
      <c r="V20" s="36">
        <f>'Core Indicators'!FC20</f>
        <v>5</v>
      </c>
      <c r="W20" s="36" t="str">
        <f>'Core Indicators'!FK20</f>
        <v>x</v>
      </c>
      <c r="X20" s="36" t="str">
        <f>'Core Indicators'!FS20</f>
        <v>x</v>
      </c>
      <c r="Y20" s="36">
        <f>'Core Indicators'!GA20</f>
        <v>1</v>
      </c>
      <c r="Z20" s="36">
        <f>'Core Indicators'!GI20</f>
        <v>0</v>
      </c>
      <c r="AA20" s="36">
        <f>'Core Indicators'!GQ20</f>
        <v>0</v>
      </c>
      <c r="AB20" s="36">
        <f>'Core Indicators'!GY20</f>
        <v>0</v>
      </c>
      <c r="AC20" s="36">
        <f>'Core Indicators'!HG20</f>
        <v>0</v>
      </c>
      <c r="AD20" s="36">
        <f>'Core Indicators'!HO20</f>
        <v>2</v>
      </c>
      <c r="AE20" s="36">
        <f>'Core Indicators'!HW20</f>
        <v>0</v>
      </c>
      <c r="AF20" s="36">
        <f>'Core Indicators'!IE20</f>
        <v>0</v>
      </c>
      <c r="AG20" s="36">
        <f>'Core Indicators'!IM20</f>
        <v>3</v>
      </c>
    </row>
    <row r="21" spans="1:33" s="37" customFormat="1" ht="20.149999999999999" customHeight="1" x14ac:dyDescent="0.35">
      <c r="A21" s="203" t="str">
        <f>'Core Indicators'!A:A</f>
        <v>Complex crisis in Colombia</v>
      </c>
      <c r="B21" s="203" t="str">
        <f>'Core Indicators'!B:B</f>
        <v>Complex crisis</v>
      </c>
      <c r="C21" s="203" t="str">
        <f>'Core Indicators'!C21</f>
        <v>COL001</v>
      </c>
      <c r="D21" s="203" t="str">
        <f>'Core Indicators'!D21</f>
        <v>Colombia</v>
      </c>
      <c r="E21" s="203" t="str">
        <f>'Core Indicators'!E21</f>
        <v>COL</v>
      </c>
      <c r="F21" s="35">
        <f>'Core Indicators'!O21</f>
        <v>1141750</v>
      </c>
      <c r="G21" s="35">
        <f>'Core Indicators'!W21</f>
        <v>51000000</v>
      </c>
      <c r="H21" s="35">
        <f>'Core Indicators'!AE21</f>
        <v>11100000</v>
      </c>
      <c r="I21" s="35">
        <f>'Core Indicators'!AM21</f>
        <v>454000</v>
      </c>
      <c r="J21" s="35">
        <f>'Core Indicators'!AU21</f>
        <v>155</v>
      </c>
      <c r="K21" s="35" t="str">
        <f>'Core Indicators'!BC21</f>
        <v>x</v>
      </c>
      <c r="L21" s="35">
        <f>'Core Indicators'!BK21</f>
        <v>464</v>
      </c>
      <c r="M21" s="35" t="str">
        <f>'Core Indicators'!BS21</f>
        <v>x</v>
      </c>
      <c r="N21" s="35">
        <f>'Core Indicators'!CA21</f>
        <v>1607</v>
      </c>
      <c r="O21" s="35" t="e">
        <f>'Core Indicators'!CI21</f>
        <v>#N/A</v>
      </c>
      <c r="P21" s="35" t="str">
        <f>'Core Indicators'!CQ21</f>
        <v>x</v>
      </c>
      <c r="Q21" s="35">
        <f>'Core Indicators'!DG21</f>
        <v>39900000</v>
      </c>
      <c r="R21" s="35">
        <f>'Core Indicators'!DO21</f>
        <v>3400000</v>
      </c>
      <c r="S21" s="35">
        <f>'Core Indicators'!DW21</f>
        <v>4507000</v>
      </c>
      <c r="T21" s="35">
        <f>'Core Indicators'!EE21</f>
        <v>2900000</v>
      </c>
      <c r="U21" s="35">
        <f>'Core Indicators'!EM21</f>
        <v>293000</v>
      </c>
      <c r="V21" s="35">
        <f>'Core Indicators'!FC21</f>
        <v>3</v>
      </c>
      <c r="W21" s="35">
        <f>'Core Indicators'!FK21</f>
        <v>1800000</v>
      </c>
      <c r="X21" s="35">
        <f>'Core Indicators'!FS21</f>
        <v>11500</v>
      </c>
      <c r="Y21" s="35">
        <f>'Core Indicators'!GA21</f>
        <v>0</v>
      </c>
      <c r="Z21" s="35">
        <f>'Core Indicators'!GI21</f>
        <v>3</v>
      </c>
      <c r="AA21" s="35">
        <f>'Core Indicators'!GQ21</f>
        <v>1</v>
      </c>
      <c r="AB21" s="35">
        <f>'Core Indicators'!GY21</f>
        <v>0</v>
      </c>
      <c r="AC21" s="35">
        <f>'Core Indicators'!HG21</f>
        <v>2</v>
      </c>
      <c r="AD21" s="35">
        <f>'Core Indicators'!HO21</f>
        <v>2</v>
      </c>
      <c r="AE21" s="35">
        <f>'Core Indicators'!HW21</f>
        <v>3</v>
      </c>
      <c r="AF21" s="35">
        <f>'Core Indicators'!IE21</f>
        <v>2</v>
      </c>
      <c r="AG21" s="35">
        <f>'Core Indicators'!IM21</f>
        <v>3</v>
      </c>
    </row>
    <row r="22" spans="1:33" s="37" customFormat="1" ht="20.149999999999999" customHeight="1" x14ac:dyDescent="0.35">
      <c r="A22" s="202" t="str">
        <f>'Core Indicators'!A:A</f>
        <v>Venezuela displacement in Colombia</v>
      </c>
      <c r="B22" s="202" t="str">
        <f>'Core Indicators'!B:B</f>
        <v>International displacement</v>
      </c>
      <c r="C22" s="202" t="str">
        <f>'Core Indicators'!C22</f>
        <v>COL002</v>
      </c>
      <c r="D22" s="202" t="str">
        <f>'Core Indicators'!D22</f>
        <v>Colombia</v>
      </c>
      <c r="E22" s="202" t="str">
        <f>'Core Indicators'!E22</f>
        <v>COL</v>
      </c>
      <c r="F22" s="36">
        <f>'Core Indicators'!O22</f>
        <v>133358</v>
      </c>
      <c r="G22" s="36">
        <f>'Core Indicators'!W22</f>
        <v>22963000</v>
      </c>
      <c r="H22" s="36">
        <f>'Core Indicators'!AE22</f>
        <v>5510000</v>
      </c>
      <c r="I22" s="36">
        <f>'Core Indicators'!AM22</f>
        <v>1842000</v>
      </c>
      <c r="J22" s="36" t="str">
        <f>'Core Indicators'!AU22</f>
        <v>x</v>
      </c>
      <c r="K22" s="36" t="str">
        <f>'Core Indicators'!BC22</f>
        <v>x</v>
      </c>
      <c r="L22" s="36">
        <f>'Core Indicators'!BK22</f>
        <v>362</v>
      </c>
      <c r="M22" s="36" t="str">
        <f>'Core Indicators'!BS22</f>
        <v>x</v>
      </c>
      <c r="N22" s="36" t="str">
        <f>'Core Indicators'!CA22</f>
        <v>x</v>
      </c>
      <c r="O22" s="36" t="e">
        <f>'Core Indicators'!CI22</f>
        <v>#N/A</v>
      </c>
      <c r="P22" s="36" t="str">
        <f>'Core Indicators'!CQ22</f>
        <v>x</v>
      </c>
      <c r="Q22" s="36">
        <f>'Core Indicators'!DG22</f>
        <v>17453000</v>
      </c>
      <c r="R22" s="36">
        <f>'Core Indicators'!DO22</f>
        <v>679000</v>
      </c>
      <c r="S22" s="36">
        <f>'Core Indicators'!DW22</f>
        <v>4831000</v>
      </c>
      <c r="T22" s="36">
        <f>'Core Indicators'!EE22</f>
        <v>0</v>
      </c>
      <c r="U22" s="36">
        <f>'Core Indicators'!EM22</f>
        <v>0</v>
      </c>
      <c r="V22" s="36">
        <f>'Core Indicators'!FC22</f>
        <v>3</v>
      </c>
      <c r="W22" s="36" t="str">
        <f>'Core Indicators'!FK22</f>
        <v>x</v>
      </c>
      <c r="X22" s="36" t="str">
        <f>'Core Indicators'!FS22</f>
        <v>x</v>
      </c>
      <c r="Y22" s="36">
        <f>'Core Indicators'!GA22</f>
        <v>0</v>
      </c>
      <c r="Z22" s="36">
        <f>'Core Indicators'!GI22</f>
        <v>2</v>
      </c>
      <c r="AA22" s="36">
        <f>'Core Indicators'!GQ22</f>
        <v>1</v>
      </c>
      <c r="AB22" s="36">
        <f>'Core Indicators'!GY22</f>
        <v>0</v>
      </c>
      <c r="AC22" s="36">
        <f>'Core Indicators'!HG22</f>
        <v>2</v>
      </c>
      <c r="AD22" s="36">
        <f>'Core Indicators'!HO22</f>
        <v>2</v>
      </c>
      <c r="AE22" s="36">
        <f>'Core Indicators'!HW22</f>
        <v>3</v>
      </c>
      <c r="AF22" s="36">
        <f>'Core Indicators'!IE22</f>
        <v>2</v>
      </c>
      <c r="AG22" s="36">
        <f>'Core Indicators'!IM22</f>
        <v>3</v>
      </c>
    </row>
    <row r="23" spans="1:33" s="37" customFormat="1" ht="20.149999999999999" customHeight="1" x14ac:dyDescent="0.35">
      <c r="A23" s="203" t="str">
        <f>'Core Indicators'!A:A</f>
        <v>Nicaraguan refugees in Costa Rica</v>
      </c>
      <c r="B23" s="203" t="str">
        <f>'Core Indicators'!B:B</f>
        <v>International displacement</v>
      </c>
      <c r="C23" s="203" t="str">
        <f>'Core Indicators'!C23</f>
        <v>CRI002</v>
      </c>
      <c r="D23" s="203" t="str">
        <f>'Core Indicators'!D23</f>
        <v>Costa Rica</v>
      </c>
      <c r="E23" s="203" t="str">
        <f>'Core Indicators'!E23</f>
        <v>CRI</v>
      </c>
      <c r="F23" s="35">
        <f>'Core Indicators'!O23</f>
        <v>4966</v>
      </c>
      <c r="G23" s="35">
        <f>'Core Indicators'!W23</f>
        <v>1730000</v>
      </c>
      <c r="H23" s="35">
        <f>'Core Indicators'!AE23</f>
        <v>86000</v>
      </c>
      <c r="I23" s="35">
        <f>'Core Indicators'!AM23</f>
        <v>86000</v>
      </c>
      <c r="J23" s="35">
        <f>'Core Indicators'!AU23</f>
        <v>0</v>
      </c>
      <c r="K23" s="35">
        <f>'Core Indicators'!BC23</f>
        <v>0</v>
      </c>
      <c r="L23" s="35">
        <f>'Core Indicators'!BK23</f>
        <v>0</v>
      </c>
      <c r="M23" s="35">
        <f>'Core Indicators'!BS23</f>
        <v>0</v>
      </c>
      <c r="N23" s="35">
        <f>'Core Indicators'!CA23</f>
        <v>0</v>
      </c>
      <c r="O23" s="35" t="e">
        <f>'Core Indicators'!CI23</f>
        <v>#N/A</v>
      </c>
      <c r="P23" s="35">
        <f>'Core Indicators'!CQ23</f>
        <v>0</v>
      </c>
      <c r="Q23" s="35">
        <f>'Core Indicators'!DG23</f>
        <v>1644000</v>
      </c>
      <c r="R23" s="35">
        <f>'Core Indicators'!DO23</f>
        <v>43000</v>
      </c>
      <c r="S23" s="35">
        <f>'Core Indicators'!DW23</f>
        <v>43000</v>
      </c>
      <c r="T23" s="35">
        <f>'Core Indicators'!EE23</f>
        <v>0</v>
      </c>
      <c r="U23" s="35">
        <f>'Core Indicators'!EM23</f>
        <v>0</v>
      </c>
      <c r="V23" s="35">
        <f>'Core Indicators'!FC23</f>
        <v>2</v>
      </c>
      <c r="W23" s="35">
        <f>'Core Indicators'!FK23</f>
        <v>0</v>
      </c>
      <c r="X23" s="35" t="e">
        <f>'Core Indicators'!FS23</f>
        <v>#N/A</v>
      </c>
      <c r="Y23" s="35">
        <f>'Core Indicators'!GA23</f>
        <v>0</v>
      </c>
      <c r="Z23" s="35">
        <f>'Core Indicators'!GI23</f>
        <v>0</v>
      </c>
      <c r="AA23" s="35">
        <f>'Core Indicators'!GQ23</f>
        <v>0</v>
      </c>
      <c r="AB23" s="35">
        <f>'Core Indicators'!GY23</f>
        <v>0</v>
      </c>
      <c r="AC23" s="35">
        <f>'Core Indicators'!HG23</f>
        <v>0</v>
      </c>
      <c r="AD23" s="35">
        <f>'Core Indicators'!HO23</f>
        <v>1</v>
      </c>
      <c r="AE23" s="35">
        <f>'Core Indicators'!HW23</f>
        <v>0</v>
      </c>
      <c r="AF23" s="35">
        <f>'Core Indicators'!IE23</f>
        <v>0</v>
      </c>
      <c r="AG23" s="35">
        <f>'Core Indicators'!IM23</f>
        <v>0</v>
      </c>
    </row>
    <row r="24" spans="1:33" s="37" customFormat="1" ht="20.149999999999999" customHeight="1" x14ac:dyDescent="0.35">
      <c r="A24" s="202" t="str">
        <f>'Core Indicators'!A:A</f>
        <v>Multiple crises in Djibouti</v>
      </c>
      <c r="B24" s="202" t="str">
        <f>'Core Indicators'!B:B</f>
        <v>Multiple crises country</v>
      </c>
      <c r="C24" s="202" t="str">
        <f>'Core Indicators'!C24</f>
        <v>DJI001</v>
      </c>
      <c r="D24" s="202" t="str">
        <f>'Core Indicators'!D24</f>
        <v>Djibouti</v>
      </c>
      <c r="E24" s="202" t="str">
        <f>'Core Indicators'!E24</f>
        <v>DJI</v>
      </c>
      <c r="F24" s="36">
        <f>'Core Indicators'!O24</f>
        <v>23180</v>
      </c>
      <c r="G24" s="36">
        <f>'Core Indicators'!W24</f>
        <v>1024000</v>
      </c>
      <c r="H24" s="36">
        <f>'Core Indicators'!AE24</f>
        <v>590000</v>
      </c>
      <c r="I24" s="36">
        <f>'Core Indicators'!AM24</f>
        <v>36000</v>
      </c>
      <c r="J24" s="36" t="str">
        <f>'Core Indicators'!AU24</f>
        <v>x</v>
      </c>
      <c r="K24" s="36" t="str">
        <f>'Core Indicators'!BC24</f>
        <v>x</v>
      </c>
      <c r="L24" s="36">
        <f>'Core Indicators'!BK24</f>
        <v>0</v>
      </c>
      <c r="M24" s="36" t="str">
        <f>'Core Indicators'!BS24</f>
        <v>x</v>
      </c>
      <c r="N24" s="36" t="str">
        <f>'Core Indicators'!CA24</f>
        <v>x</v>
      </c>
      <c r="O24" s="36" t="e">
        <f>'Core Indicators'!CI24</f>
        <v>#N/A</v>
      </c>
      <c r="P24" s="36" t="str">
        <f>'Core Indicators'!CQ24</f>
        <v>x</v>
      </c>
      <c r="Q24" s="36">
        <f>'Core Indicators'!DG24</f>
        <v>434000</v>
      </c>
      <c r="R24" s="36">
        <f>'Core Indicators'!DO24</f>
        <v>422000</v>
      </c>
      <c r="S24" s="36">
        <f>'Core Indicators'!DW24</f>
        <v>163000</v>
      </c>
      <c r="T24" s="36">
        <f>'Core Indicators'!EE24</f>
        <v>5000</v>
      </c>
      <c r="U24" s="36">
        <f>'Core Indicators'!EM24</f>
        <v>0</v>
      </c>
      <c r="V24" s="36">
        <f>'Core Indicators'!FC24</f>
        <v>5</v>
      </c>
      <c r="W24" s="36" t="str">
        <f>'Core Indicators'!FK24</f>
        <v>x</v>
      </c>
      <c r="X24" s="36" t="str">
        <f>'Core Indicators'!FS24</f>
        <v>x</v>
      </c>
      <c r="Y24" s="36">
        <f>'Core Indicators'!GA24</f>
        <v>1</v>
      </c>
      <c r="Z24" s="36">
        <f>'Core Indicators'!GI24</f>
        <v>1</v>
      </c>
      <c r="AA24" s="36">
        <f>'Core Indicators'!GQ24</f>
        <v>0</v>
      </c>
      <c r="AB24" s="36">
        <f>'Core Indicators'!GY24</f>
        <v>0</v>
      </c>
      <c r="AC24" s="36">
        <f>'Core Indicators'!HG24</f>
        <v>0</v>
      </c>
      <c r="AD24" s="36">
        <f>'Core Indicators'!HO24</f>
        <v>2</v>
      </c>
      <c r="AE24" s="36">
        <f>'Core Indicators'!HW24</f>
        <v>0</v>
      </c>
      <c r="AF24" s="36">
        <f>'Core Indicators'!IE24</f>
        <v>0</v>
      </c>
      <c r="AG24" s="36">
        <f>'Core Indicators'!IM24</f>
        <v>1</v>
      </c>
    </row>
    <row r="25" spans="1:33" s="37" customFormat="1" ht="20.149999999999999" customHeight="1" x14ac:dyDescent="0.35">
      <c r="A25" s="203" t="str">
        <f>'Core Indicators'!A:A</f>
        <v>Mixed migration in Djibouti</v>
      </c>
      <c r="B25" s="203" t="str">
        <f>'Core Indicators'!B:B</f>
        <v>International displacement</v>
      </c>
      <c r="C25" s="203" t="str">
        <f>'Core Indicators'!C25</f>
        <v>DJI002</v>
      </c>
      <c r="D25" s="203" t="str">
        <f>'Core Indicators'!D25</f>
        <v>Djibouti</v>
      </c>
      <c r="E25" s="203" t="str">
        <f>'Core Indicators'!E25</f>
        <v>DJI</v>
      </c>
      <c r="F25" s="35">
        <f>'Core Indicators'!O25</f>
        <v>23180</v>
      </c>
      <c r="G25" s="35">
        <f>'Core Indicators'!W25</f>
        <v>1024000</v>
      </c>
      <c r="H25" s="35">
        <f>'Core Indicators'!AE25</f>
        <v>36000</v>
      </c>
      <c r="I25" s="35">
        <f>'Core Indicators'!AM25</f>
        <v>36000</v>
      </c>
      <c r="J25" s="35" t="str">
        <f>'Core Indicators'!AU25</f>
        <v>x</v>
      </c>
      <c r="K25" s="35" t="str">
        <f>'Core Indicators'!BC25</f>
        <v>x</v>
      </c>
      <c r="L25" s="35">
        <f>'Core Indicators'!BK25</f>
        <v>0</v>
      </c>
      <c r="M25" s="35">
        <f>'Core Indicators'!BS25</f>
        <v>0</v>
      </c>
      <c r="N25" s="35">
        <f>'Core Indicators'!CA25</f>
        <v>0</v>
      </c>
      <c r="O25" s="35" t="e">
        <f>'Core Indicators'!CI25</f>
        <v>#N/A</v>
      </c>
      <c r="P25" s="35">
        <f>'Core Indicators'!CQ25</f>
        <v>0</v>
      </c>
      <c r="Q25" s="35">
        <f>'Core Indicators'!DG25</f>
        <v>988000</v>
      </c>
      <c r="R25" s="35">
        <f>'Core Indicators'!DO25</f>
        <v>0</v>
      </c>
      <c r="S25" s="35">
        <f>'Core Indicators'!DW25</f>
        <v>36000</v>
      </c>
      <c r="T25" s="35">
        <f>'Core Indicators'!EE25</f>
        <v>0</v>
      </c>
      <c r="U25" s="35">
        <f>'Core Indicators'!EM25</f>
        <v>0</v>
      </c>
      <c r="V25" s="35">
        <f>'Core Indicators'!FC25</f>
        <v>3</v>
      </c>
      <c r="W25" s="35">
        <f>'Core Indicators'!FK25</f>
        <v>0</v>
      </c>
      <c r="X25" s="35">
        <f>'Core Indicators'!FS25</f>
        <v>0</v>
      </c>
      <c r="Y25" s="35">
        <f>'Core Indicators'!GA25</f>
        <v>1</v>
      </c>
      <c r="Z25" s="35">
        <f>'Core Indicators'!GI25</f>
        <v>1</v>
      </c>
      <c r="AA25" s="35">
        <f>'Core Indicators'!GQ25</f>
        <v>0</v>
      </c>
      <c r="AB25" s="35">
        <f>'Core Indicators'!GY25</f>
        <v>0</v>
      </c>
      <c r="AC25" s="35">
        <f>'Core Indicators'!HG25</f>
        <v>0</v>
      </c>
      <c r="AD25" s="35">
        <f>'Core Indicators'!HO25</f>
        <v>2</v>
      </c>
      <c r="AE25" s="35">
        <f>'Core Indicators'!HW25</f>
        <v>0</v>
      </c>
      <c r="AF25" s="35">
        <f>'Core Indicators'!IE25</f>
        <v>0</v>
      </c>
      <c r="AG25" s="35">
        <f>'Core Indicators'!IM25</f>
        <v>1</v>
      </c>
    </row>
    <row r="26" spans="1:33" s="37" customFormat="1" ht="20.149999999999999" customHeight="1" x14ac:dyDescent="0.35">
      <c r="A26" s="202" t="str">
        <f>'Core Indicators'!A:A</f>
        <v>Drought in Djibouti</v>
      </c>
      <c r="B26" s="202" t="str">
        <f>'Core Indicators'!B:B</f>
        <v>Drought</v>
      </c>
      <c r="C26" s="202" t="str">
        <f>'Core Indicators'!C26</f>
        <v>DJI003</v>
      </c>
      <c r="D26" s="202" t="str">
        <f>'Core Indicators'!D26</f>
        <v>Djibouti</v>
      </c>
      <c r="E26" s="202" t="str">
        <f>'Core Indicators'!E26</f>
        <v>DJI</v>
      </c>
      <c r="F26" s="36">
        <f>'Core Indicators'!O26</f>
        <v>23180</v>
      </c>
      <c r="G26" s="36">
        <f>'Core Indicators'!W26</f>
        <v>1024000</v>
      </c>
      <c r="H26" s="36">
        <f>'Core Indicators'!AE26</f>
        <v>554000</v>
      </c>
      <c r="I26" s="36" t="str">
        <f>'Core Indicators'!AM26</f>
        <v>x</v>
      </c>
      <c r="J26" s="36">
        <f>'Core Indicators'!AU26</f>
        <v>0</v>
      </c>
      <c r="K26" s="36" t="str">
        <f>'Core Indicators'!BC26</f>
        <v>x</v>
      </c>
      <c r="L26" s="36">
        <f>'Core Indicators'!BK26</f>
        <v>0</v>
      </c>
      <c r="M26" s="36">
        <f>'Core Indicators'!BS26</f>
        <v>0</v>
      </c>
      <c r="N26" s="36">
        <f>'Core Indicators'!CA26</f>
        <v>0</v>
      </c>
      <c r="O26" s="36" t="e">
        <f>'Core Indicators'!CI26</f>
        <v>#N/A</v>
      </c>
      <c r="P26" s="36" t="str">
        <f>'Core Indicators'!CQ26</f>
        <v>x</v>
      </c>
      <c r="Q26" s="36">
        <f>'Core Indicators'!DG26</f>
        <v>470000</v>
      </c>
      <c r="R26" s="36">
        <f>'Core Indicators'!DO26</f>
        <v>422000</v>
      </c>
      <c r="S26" s="36">
        <f>'Core Indicators'!DW26</f>
        <v>127000</v>
      </c>
      <c r="T26" s="36">
        <f>'Core Indicators'!EE26</f>
        <v>5000</v>
      </c>
      <c r="U26" s="36">
        <f>'Core Indicators'!EM26</f>
        <v>0</v>
      </c>
      <c r="V26" s="36">
        <f>'Core Indicators'!FC26</f>
        <v>5</v>
      </c>
      <c r="W26" s="36">
        <f>'Core Indicators'!FK26</f>
        <v>0</v>
      </c>
      <c r="X26" s="36">
        <f>'Core Indicators'!FS26</f>
        <v>0</v>
      </c>
      <c r="Y26" s="36">
        <f>'Core Indicators'!GA26</f>
        <v>1</v>
      </c>
      <c r="Z26" s="36">
        <f>'Core Indicators'!GI26</f>
        <v>1</v>
      </c>
      <c r="AA26" s="36">
        <f>'Core Indicators'!GQ26</f>
        <v>0</v>
      </c>
      <c r="AB26" s="36">
        <f>'Core Indicators'!GY26</f>
        <v>0</v>
      </c>
      <c r="AC26" s="36">
        <f>'Core Indicators'!HG26</f>
        <v>0</v>
      </c>
      <c r="AD26" s="36">
        <f>'Core Indicators'!HO26</f>
        <v>2</v>
      </c>
      <c r="AE26" s="36">
        <f>'Core Indicators'!HW26</f>
        <v>0</v>
      </c>
      <c r="AF26" s="36">
        <f>'Core Indicators'!IE26</f>
        <v>0</v>
      </c>
      <c r="AG26" s="36">
        <f>'Core Indicators'!IM26</f>
        <v>1</v>
      </c>
    </row>
    <row r="27" spans="1:33" s="37" customFormat="1" ht="20.149999999999999" customHeight="1" x14ac:dyDescent="0.35">
      <c r="A27" s="203" t="str">
        <f>'Core Indicators'!A:A</f>
        <v>Venezuela displacement in Dominican Republic</v>
      </c>
      <c r="B27" s="203" t="str">
        <f>'Core Indicators'!B:B</f>
        <v>International displacement</v>
      </c>
      <c r="C27" s="203" t="str">
        <f>'Core Indicators'!C27</f>
        <v>DOM002</v>
      </c>
      <c r="D27" s="203" t="str">
        <f>'Core Indicators'!D27</f>
        <v>Dominican Republic</v>
      </c>
      <c r="E27" s="203" t="str">
        <f>'Core Indicators'!E27</f>
        <v>DOM</v>
      </c>
      <c r="F27" s="35">
        <f>'Core Indicators'!O27</f>
        <v>48300</v>
      </c>
      <c r="G27" s="35">
        <f>'Core Indicators'!W27</f>
        <v>10800000</v>
      </c>
      <c r="H27" s="35">
        <f>'Core Indicators'!AE27</f>
        <v>131000</v>
      </c>
      <c r="I27" s="35">
        <f>'Core Indicators'!AM27</f>
        <v>121000</v>
      </c>
      <c r="J27" s="35" t="str">
        <f>'Core Indicators'!AU27</f>
        <v>x</v>
      </c>
      <c r="K27" s="35" t="str">
        <f>'Core Indicators'!BC27</f>
        <v>x</v>
      </c>
      <c r="L27" s="35" t="str">
        <f>'Core Indicators'!BK27</f>
        <v>x</v>
      </c>
      <c r="M27" s="35" t="e">
        <f>'Core Indicators'!BS27</f>
        <v>#N/A</v>
      </c>
      <c r="N27" s="35" t="e">
        <f>'Core Indicators'!CA27</f>
        <v>#N/A</v>
      </c>
      <c r="O27" s="35" t="e">
        <f>'Core Indicators'!CI27</f>
        <v>#N/A</v>
      </c>
      <c r="P27" s="35" t="e">
        <f>'Core Indicators'!CQ27</f>
        <v>#N/A</v>
      </c>
      <c r="Q27" s="35">
        <f>'Core Indicators'!DG27</f>
        <v>10669000</v>
      </c>
      <c r="R27" s="35">
        <f>'Core Indicators'!DO27</f>
        <v>31000</v>
      </c>
      <c r="S27" s="35">
        <f>'Core Indicators'!DW27</f>
        <v>99000</v>
      </c>
      <c r="T27" s="35">
        <f>'Core Indicators'!EE27</f>
        <v>0</v>
      </c>
      <c r="U27" s="35">
        <f>'Core Indicators'!EM27</f>
        <v>0</v>
      </c>
      <c r="V27" s="35">
        <f>'Core Indicators'!FC27</f>
        <v>2</v>
      </c>
      <c r="W27" s="35" t="e">
        <f>'Core Indicators'!FK27</f>
        <v>#N/A</v>
      </c>
      <c r="X27" s="35" t="e">
        <f>'Core Indicators'!FS27</f>
        <v>#N/A</v>
      </c>
      <c r="Y27" s="35">
        <f>'Core Indicators'!GA27</f>
        <v>0</v>
      </c>
      <c r="Z27" s="35">
        <f>'Core Indicators'!GI27</f>
        <v>0</v>
      </c>
      <c r="AA27" s="35">
        <f>'Core Indicators'!GQ27</f>
        <v>0</v>
      </c>
      <c r="AB27" s="35">
        <f>'Core Indicators'!GY27</f>
        <v>0</v>
      </c>
      <c r="AC27" s="35">
        <f>'Core Indicators'!HG27</f>
        <v>0</v>
      </c>
      <c r="AD27" s="35">
        <f>'Core Indicators'!HO27</f>
        <v>0</v>
      </c>
      <c r="AE27" s="35">
        <f>'Core Indicators'!HW27</f>
        <v>0</v>
      </c>
      <c r="AF27" s="35">
        <f>'Core Indicators'!IE27</f>
        <v>0</v>
      </c>
      <c r="AG27" s="35">
        <f>'Core Indicators'!IM27</f>
        <v>0</v>
      </c>
    </row>
    <row r="28" spans="1:33" s="37" customFormat="1" ht="20.149999999999999" customHeight="1" x14ac:dyDescent="0.35">
      <c r="A28" s="202" t="str">
        <f>'Core Indicators'!A:A</f>
        <v>Mixed migration flows in Algeria</v>
      </c>
      <c r="B28" s="202" t="str">
        <f>'Core Indicators'!B:B</f>
        <v>International displacement</v>
      </c>
      <c r="C28" s="202" t="str">
        <f>'Core Indicators'!C28</f>
        <v>DZA002</v>
      </c>
      <c r="D28" s="202" t="str">
        <f>'Core Indicators'!D28</f>
        <v>Algeria</v>
      </c>
      <c r="E28" s="202" t="str">
        <f>'Core Indicators'!E28</f>
        <v>DZA</v>
      </c>
      <c r="F28" s="36">
        <f>'Core Indicators'!O28</f>
        <v>2381000</v>
      </c>
      <c r="G28" s="36">
        <f>'Core Indicators'!W28</f>
        <v>44036000</v>
      </c>
      <c r="H28" s="36" t="str">
        <f>'Core Indicators'!AE28</f>
        <v>x</v>
      </c>
      <c r="I28" s="36" t="str">
        <f>'Core Indicators'!AM28</f>
        <v>x</v>
      </c>
      <c r="J28" s="36" t="str">
        <f>'Core Indicators'!AU28</f>
        <v>x</v>
      </c>
      <c r="K28" s="36" t="str">
        <f>'Core Indicators'!BC28</f>
        <v>x</v>
      </c>
      <c r="L28" s="36">
        <f>'Core Indicators'!BK28</f>
        <v>151</v>
      </c>
      <c r="M28" s="36">
        <f>'Core Indicators'!BS28</f>
        <v>0</v>
      </c>
      <c r="N28" s="36">
        <f>'Core Indicators'!CA28</f>
        <v>0</v>
      </c>
      <c r="O28" s="36" t="e">
        <f>'Core Indicators'!CI28</f>
        <v>#N/A</v>
      </c>
      <c r="P28" s="36" t="str">
        <f>'Core Indicators'!CQ28</f>
        <v>x</v>
      </c>
      <c r="Q28" s="36" t="str">
        <f>'Core Indicators'!DG28</f>
        <v>x</v>
      </c>
      <c r="R28" s="36" t="str">
        <f>'Core Indicators'!DO28</f>
        <v>x</v>
      </c>
      <c r="S28" s="36" t="str">
        <f>'Core Indicators'!DW28</f>
        <v>x</v>
      </c>
      <c r="T28" s="36" t="str">
        <f>'Core Indicators'!EE28</f>
        <v>x</v>
      </c>
      <c r="U28" s="36" t="str">
        <f>'Core Indicators'!EM28</f>
        <v>x</v>
      </c>
      <c r="V28" s="36">
        <f>'Core Indicators'!FC28</f>
        <v>2</v>
      </c>
      <c r="W28" s="36" t="str">
        <f>'Core Indicators'!FK28</f>
        <v>x</v>
      </c>
      <c r="X28" s="36" t="str">
        <f>'Core Indicators'!FS28</f>
        <v>x</v>
      </c>
      <c r="Y28" s="36">
        <f>'Core Indicators'!GA28</f>
        <v>0</v>
      </c>
      <c r="Z28" s="36">
        <f>'Core Indicators'!GI28</f>
        <v>1</v>
      </c>
      <c r="AA28" s="36">
        <f>'Core Indicators'!GQ28</f>
        <v>1</v>
      </c>
      <c r="AB28" s="36">
        <f>'Core Indicators'!GY28</f>
        <v>0</v>
      </c>
      <c r="AC28" s="36">
        <f>'Core Indicators'!HG28</f>
        <v>0</v>
      </c>
      <c r="AD28" s="36">
        <f>'Core Indicators'!HO28</f>
        <v>0</v>
      </c>
      <c r="AE28" s="36">
        <f>'Core Indicators'!HW28</f>
        <v>0</v>
      </c>
      <c r="AF28" s="36">
        <f>'Core Indicators'!IE28</f>
        <v>1</v>
      </c>
      <c r="AG28" s="36">
        <f>'Core Indicators'!IM28</f>
        <v>0</v>
      </c>
    </row>
    <row r="29" spans="1:33" ht="20.149999999999999" customHeight="1" x14ac:dyDescent="0.35">
      <c r="A29" s="203" t="str">
        <f>'Core Indicators'!A:A</f>
        <v>Sahrawi refugees in Algeria</v>
      </c>
      <c r="B29" s="203" t="str">
        <f>'Core Indicators'!B:B</f>
        <v>International displacement</v>
      </c>
      <c r="C29" s="203" t="str">
        <f>'Core Indicators'!C29</f>
        <v>DZA003</v>
      </c>
      <c r="D29" s="203" t="str">
        <f>'Core Indicators'!D29</f>
        <v>Algeria</v>
      </c>
      <c r="E29" s="203" t="str">
        <f>'Core Indicators'!E29</f>
        <v>DZA</v>
      </c>
      <c r="F29" s="35">
        <f>'Core Indicators'!O29</f>
        <v>159000</v>
      </c>
      <c r="G29" s="35">
        <f>'Core Indicators'!W29</f>
        <v>223000</v>
      </c>
      <c r="H29" s="35">
        <f>'Core Indicators'!AE29</f>
        <v>174000</v>
      </c>
      <c r="I29" s="35">
        <f>'Core Indicators'!AM29</f>
        <v>174000</v>
      </c>
      <c r="J29" s="35" t="str">
        <f>'Core Indicators'!AU29</f>
        <v>x</v>
      </c>
      <c r="K29" s="35" t="str">
        <f>'Core Indicators'!BC29</f>
        <v>x</v>
      </c>
      <c r="L29" s="35">
        <f>'Core Indicators'!BK29</f>
        <v>1</v>
      </c>
      <c r="M29" s="35" t="str">
        <f>'Core Indicators'!BS29</f>
        <v>x</v>
      </c>
      <c r="N29" s="35" t="str">
        <f>'Core Indicators'!CA29</f>
        <v>x</v>
      </c>
      <c r="O29" s="35" t="e">
        <f>'Core Indicators'!CI29</f>
        <v>#N/A</v>
      </c>
      <c r="P29" s="35" t="str">
        <f>'Core Indicators'!CQ29</f>
        <v>x</v>
      </c>
      <c r="Q29" s="35">
        <f>'Core Indicators'!DG29</f>
        <v>49000</v>
      </c>
      <c r="R29" s="35">
        <f>'Core Indicators'!DO29</f>
        <v>84000</v>
      </c>
      <c r="S29" s="35">
        <f>'Core Indicators'!DW29</f>
        <v>90000</v>
      </c>
      <c r="T29" s="35">
        <f>'Core Indicators'!EE29</f>
        <v>0</v>
      </c>
      <c r="U29" s="35">
        <f>'Core Indicators'!EM29</f>
        <v>0</v>
      </c>
      <c r="V29" s="35">
        <f>'Core Indicators'!FC29</f>
        <v>1</v>
      </c>
      <c r="W29" s="35">
        <f>'Core Indicators'!FK29</f>
        <v>0</v>
      </c>
      <c r="X29" s="35">
        <f>'Core Indicators'!FS29</f>
        <v>0</v>
      </c>
      <c r="Y29" s="35">
        <f>'Core Indicators'!GA29</f>
        <v>1</v>
      </c>
      <c r="Z29" s="35">
        <f>'Core Indicators'!GI29</f>
        <v>2</v>
      </c>
      <c r="AA29" s="35">
        <f>'Core Indicators'!GQ29</f>
        <v>2</v>
      </c>
      <c r="AB29" s="35">
        <f>'Core Indicators'!GY29</f>
        <v>0</v>
      </c>
      <c r="AC29" s="35">
        <f>'Core Indicators'!HG29</f>
        <v>0</v>
      </c>
      <c r="AD29" s="35">
        <f>'Core Indicators'!HO29</f>
        <v>2</v>
      </c>
      <c r="AE29" s="35">
        <f>'Core Indicators'!HW29</f>
        <v>0</v>
      </c>
      <c r="AF29" s="35">
        <f>'Core Indicators'!IE29</f>
        <v>1</v>
      </c>
      <c r="AG29" s="35">
        <f>'Core Indicators'!IM29</f>
        <v>0</v>
      </c>
    </row>
    <row r="30" spans="1:33" ht="20.149999999999999" customHeight="1" x14ac:dyDescent="0.35">
      <c r="A30" s="202" t="str">
        <f>'Core Indicators'!A:A</f>
        <v>Multiple crises in Algeria</v>
      </c>
      <c r="B30" s="202" t="str">
        <f>'Core Indicators'!B:B</f>
        <v>Multiple crises country</v>
      </c>
      <c r="C30" s="202" t="str">
        <f>'Core Indicators'!C30</f>
        <v>DZA004</v>
      </c>
      <c r="D30" s="202" t="str">
        <f>'Core Indicators'!D30</f>
        <v>Algeria</v>
      </c>
      <c r="E30" s="202" t="str">
        <f>'Core Indicators'!E30</f>
        <v>DZA</v>
      </c>
      <c r="F30" s="36">
        <f>'Core Indicators'!O30</f>
        <v>2381000</v>
      </c>
      <c r="G30" s="36">
        <f>'Core Indicators'!W30</f>
        <v>44036000</v>
      </c>
      <c r="H30" s="36" t="str">
        <f>'Core Indicators'!AE30</f>
        <v>x</v>
      </c>
      <c r="I30" s="36" t="str">
        <f>'Core Indicators'!AM30</f>
        <v>x</v>
      </c>
      <c r="J30" s="36" t="str">
        <f>'Core Indicators'!AU30</f>
        <v>x</v>
      </c>
      <c r="K30" s="36" t="str">
        <f>'Core Indicators'!BC30</f>
        <v>x</v>
      </c>
      <c r="L30" s="36">
        <f>'Core Indicators'!BK30</f>
        <v>152</v>
      </c>
      <c r="M30" s="36" t="str">
        <f>'Core Indicators'!BS30</f>
        <v>x</v>
      </c>
      <c r="N30" s="36" t="str">
        <f>'Core Indicators'!CA30</f>
        <v>x</v>
      </c>
      <c r="O30" s="36" t="e">
        <f>'Core Indicators'!CI30</f>
        <v>#N/A</v>
      </c>
      <c r="P30" s="36" t="str">
        <f>'Core Indicators'!CQ30</f>
        <v>x</v>
      </c>
      <c r="Q30" s="36" t="str">
        <f>'Core Indicators'!DG30</f>
        <v>x</v>
      </c>
      <c r="R30" s="36" t="str">
        <f>'Core Indicators'!DO30</f>
        <v>x</v>
      </c>
      <c r="S30" s="36" t="str">
        <f>'Core Indicators'!DW30</f>
        <v>x</v>
      </c>
      <c r="T30" s="36" t="str">
        <f>'Core Indicators'!EE30</f>
        <v>x</v>
      </c>
      <c r="U30" s="36" t="str">
        <f>'Core Indicators'!EM30</f>
        <v>x</v>
      </c>
      <c r="V30" s="36">
        <f>'Core Indicators'!FC30</f>
        <v>3</v>
      </c>
      <c r="W30" s="36" t="str">
        <f>'Core Indicators'!FK30</f>
        <v>x</v>
      </c>
      <c r="X30" s="36" t="str">
        <f>'Core Indicators'!FS30</f>
        <v>x</v>
      </c>
      <c r="Y30" s="36">
        <f>'Core Indicators'!GA30</f>
        <v>1</v>
      </c>
      <c r="Z30" s="36">
        <f>'Core Indicators'!GI30</f>
        <v>2</v>
      </c>
      <c r="AA30" s="36">
        <f>'Core Indicators'!GQ30</f>
        <v>2</v>
      </c>
      <c r="AB30" s="36">
        <f>'Core Indicators'!GY30</f>
        <v>0</v>
      </c>
      <c r="AC30" s="36">
        <f>'Core Indicators'!HG30</f>
        <v>0</v>
      </c>
      <c r="AD30" s="36">
        <f>'Core Indicators'!HO30</f>
        <v>2</v>
      </c>
      <c r="AE30" s="36">
        <f>'Core Indicators'!HW30</f>
        <v>0</v>
      </c>
      <c r="AF30" s="36">
        <f>'Core Indicators'!IE30</f>
        <v>1</v>
      </c>
      <c r="AG30" s="36">
        <f>'Core Indicators'!IM30</f>
        <v>0</v>
      </c>
    </row>
    <row r="31" spans="1:33" ht="20.149999999999999" customHeight="1" x14ac:dyDescent="0.35">
      <c r="A31" s="203" t="str">
        <f>'Core Indicators'!A:A</f>
        <v>Venezuela displacement in Ecuador</v>
      </c>
      <c r="B31" s="203" t="str">
        <f>'Core Indicators'!B:B</f>
        <v>International displacement</v>
      </c>
      <c r="C31" s="203" t="str">
        <f>'Core Indicators'!C31</f>
        <v>ECU002</v>
      </c>
      <c r="D31" s="203" t="str">
        <f>'Core Indicators'!D31</f>
        <v>Ecuador</v>
      </c>
      <c r="E31" s="203" t="str">
        <f>'Core Indicators'!E31</f>
        <v>ECU</v>
      </c>
      <c r="F31" s="35">
        <f>'Core Indicators'!O31</f>
        <v>3449</v>
      </c>
      <c r="G31" s="35">
        <f>'Core Indicators'!W31</f>
        <v>7592000</v>
      </c>
      <c r="H31" s="35">
        <f>'Core Indicators'!AE31</f>
        <v>1013000</v>
      </c>
      <c r="I31" s="35">
        <f>'Core Indicators'!AM31</f>
        <v>416000</v>
      </c>
      <c r="J31" s="35" t="str">
        <f>'Core Indicators'!AU31</f>
        <v>x</v>
      </c>
      <c r="K31" s="35" t="str">
        <f>'Core Indicators'!BC31</f>
        <v>x</v>
      </c>
      <c r="L31" s="35">
        <f>'Core Indicators'!BK31</f>
        <v>1</v>
      </c>
      <c r="M31" s="35" t="str">
        <f>'Core Indicators'!BS31</f>
        <v>x</v>
      </c>
      <c r="N31" s="35" t="str">
        <f>'Core Indicators'!CA31</f>
        <v>x</v>
      </c>
      <c r="O31" s="35" t="e">
        <f>'Core Indicators'!CI31</f>
        <v>#N/A</v>
      </c>
      <c r="P31" s="35" t="str">
        <f>'Core Indicators'!CQ31</f>
        <v>x</v>
      </c>
      <c r="Q31" s="35">
        <f>'Core Indicators'!DG31</f>
        <v>6579000</v>
      </c>
      <c r="R31" s="35">
        <f>'Core Indicators'!DO31</f>
        <v>140000</v>
      </c>
      <c r="S31" s="35">
        <f>'Core Indicators'!DW31</f>
        <v>873000</v>
      </c>
      <c r="T31" s="35">
        <f>'Core Indicators'!EE31</f>
        <v>0</v>
      </c>
      <c r="U31" s="35">
        <f>'Core Indicators'!EM31</f>
        <v>0</v>
      </c>
      <c r="V31" s="35">
        <f>'Core Indicators'!FC31</f>
        <v>2</v>
      </c>
      <c r="W31" s="35" t="str">
        <f>'Core Indicators'!FK31</f>
        <v>x</v>
      </c>
      <c r="X31" s="35">
        <f>'Core Indicators'!FS31</f>
        <v>0</v>
      </c>
      <c r="Y31" s="35">
        <f>'Core Indicators'!GA31</f>
        <v>0</v>
      </c>
      <c r="Z31" s="35">
        <f>'Core Indicators'!GI31</f>
        <v>0</v>
      </c>
      <c r="AA31" s="35">
        <f>'Core Indicators'!GQ31</f>
        <v>0</v>
      </c>
      <c r="AB31" s="35">
        <f>'Core Indicators'!GY31</f>
        <v>0</v>
      </c>
      <c r="AC31" s="35">
        <f>'Core Indicators'!HG31</f>
        <v>0</v>
      </c>
      <c r="AD31" s="35">
        <f>'Core Indicators'!HO31</f>
        <v>1</v>
      </c>
      <c r="AE31" s="35">
        <f>'Core Indicators'!HW31</f>
        <v>1</v>
      </c>
      <c r="AF31" s="35">
        <f>'Core Indicators'!IE31</f>
        <v>1</v>
      </c>
      <c r="AG31" s="35">
        <f>'Core Indicators'!IM31</f>
        <v>2</v>
      </c>
    </row>
    <row r="32" spans="1:33" ht="20.149999999999999" customHeight="1" x14ac:dyDescent="0.35">
      <c r="A32" s="202" t="str">
        <f>'Core Indicators'!A:A</f>
        <v>Syrian Refugee Crisis in Egypt</v>
      </c>
      <c r="B32" s="202" t="str">
        <f>'Core Indicators'!B:B</f>
        <v>International displacement</v>
      </c>
      <c r="C32" s="202" t="str">
        <f>'Core Indicators'!C32</f>
        <v>EGY002</v>
      </c>
      <c r="D32" s="202" t="str">
        <f>'Core Indicators'!D32</f>
        <v>Egypt</v>
      </c>
      <c r="E32" s="202" t="str">
        <f>'Core Indicators'!E32</f>
        <v>EGY</v>
      </c>
      <c r="F32" s="36">
        <f>'Core Indicators'!O32</f>
        <v>91072</v>
      </c>
      <c r="G32" s="36">
        <f>'Core Indicators'!W32</f>
        <v>23800000</v>
      </c>
      <c r="H32" s="36">
        <f>'Core Indicators'!AE32</f>
        <v>2812000</v>
      </c>
      <c r="I32" s="36">
        <f>'Core Indicators'!AM32</f>
        <v>500000</v>
      </c>
      <c r="J32" s="36" t="str">
        <f>'Core Indicators'!AU32</f>
        <v>x</v>
      </c>
      <c r="K32" s="36" t="str">
        <f>'Core Indicators'!BC32</f>
        <v>x</v>
      </c>
      <c r="L32" s="36">
        <f>'Core Indicators'!BK32</f>
        <v>0</v>
      </c>
      <c r="M32" s="36" t="str">
        <f>'Core Indicators'!BS32</f>
        <v>x</v>
      </c>
      <c r="N32" s="36" t="str">
        <f>'Core Indicators'!CA32</f>
        <v>x</v>
      </c>
      <c r="O32" s="36" t="e">
        <f>'Core Indicators'!CI32</f>
        <v>#N/A</v>
      </c>
      <c r="P32" s="36" t="str">
        <f>'Core Indicators'!CQ32</f>
        <v>x</v>
      </c>
      <c r="Q32" s="36">
        <f>'Core Indicators'!DG32</f>
        <v>20988000</v>
      </c>
      <c r="R32" s="36">
        <f>'Core Indicators'!DO32</f>
        <v>140000</v>
      </c>
      <c r="S32" s="36">
        <f>'Core Indicators'!DW32</f>
        <v>2671000</v>
      </c>
      <c r="T32" s="36">
        <f>'Core Indicators'!EE32</f>
        <v>0</v>
      </c>
      <c r="U32" s="36">
        <f>'Core Indicators'!EM32</f>
        <v>0</v>
      </c>
      <c r="V32" s="36">
        <f>'Core Indicators'!FC32</f>
        <v>2</v>
      </c>
      <c r="W32" s="36" t="str">
        <f>'Core Indicators'!FK32</f>
        <v>x</v>
      </c>
      <c r="X32" s="36" t="str">
        <f>'Core Indicators'!FS32</f>
        <v>x</v>
      </c>
      <c r="Y32" s="36">
        <f>'Core Indicators'!GA32</f>
        <v>0</v>
      </c>
      <c r="Z32" s="36">
        <f>'Core Indicators'!GI32</f>
        <v>0</v>
      </c>
      <c r="AA32" s="36">
        <f>'Core Indicators'!GQ32</f>
        <v>0</v>
      </c>
      <c r="AB32" s="36">
        <f>'Core Indicators'!GY32</f>
        <v>0</v>
      </c>
      <c r="AC32" s="36">
        <f>'Core Indicators'!HG32</f>
        <v>0</v>
      </c>
      <c r="AD32" s="36">
        <f>'Core Indicators'!HO32</f>
        <v>1</v>
      </c>
      <c r="AE32" s="36">
        <f>'Core Indicators'!HW32</f>
        <v>0</v>
      </c>
      <c r="AF32" s="36">
        <f>'Core Indicators'!IE32</f>
        <v>3</v>
      </c>
      <c r="AG32" s="36">
        <f>'Core Indicators'!IM32</f>
        <v>0</v>
      </c>
    </row>
    <row r="33" spans="1:33" ht="20.149999999999999" customHeight="1" x14ac:dyDescent="0.35">
      <c r="A33" s="203" t="str">
        <f>'Core Indicators'!A:A</f>
        <v>Complex crisis in Eritrea</v>
      </c>
      <c r="B33" s="203" t="str">
        <f>'Core Indicators'!B:B</f>
        <v>Complex crisis</v>
      </c>
      <c r="C33" s="203" t="str">
        <f>'Core Indicators'!C33</f>
        <v>ERI001</v>
      </c>
      <c r="D33" s="203" t="str">
        <f>'Core Indicators'!D33</f>
        <v>Eritrea</v>
      </c>
      <c r="E33" s="203" t="str">
        <f>'Core Indicators'!E33</f>
        <v>ERI</v>
      </c>
      <c r="F33" s="35">
        <f>'Core Indicators'!O33</f>
        <v>101000</v>
      </c>
      <c r="G33" s="35">
        <f>'Core Indicators'!W33</f>
        <v>6209000</v>
      </c>
      <c r="H33" s="35">
        <f>'Core Indicators'!AE33</f>
        <v>1200000</v>
      </c>
      <c r="I33" s="35">
        <f>'Core Indicators'!AM33</f>
        <v>321000</v>
      </c>
      <c r="J33" s="35" t="str">
        <f>'Core Indicators'!AU33</f>
        <v>x</v>
      </c>
      <c r="K33" s="35" t="str">
        <f>'Core Indicators'!BC33</f>
        <v>x</v>
      </c>
      <c r="L33" s="35" t="str">
        <f>'Core Indicators'!BK33</f>
        <v>x</v>
      </c>
      <c r="M33" s="35" t="str">
        <f>'Core Indicators'!BS33</f>
        <v>x</v>
      </c>
      <c r="N33" s="35" t="str">
        <f>'Core Indicators'!CA33</f>
        <v>x</v>
      </c>
      <c r="O33" s="35" t="e">
        <f>'Core Indicators'!CI33</f>
        <v>#N/A</v>
      </c>
      <c r="P33" s="35" t="str">
        <f>'Core Indicators'!CQ33</f>
        <v>x</v>
      </c>
      <c r="Q33" s="35">
        <f>'Core Indicators'!DG33</f>
        <v>5009000</v>
      </c>
      <c r="R33" s="35">
        <f>'Core Indicators'!DO33</f>
        <v>0</v>
      </c>
      <c r="S33" s="35">
        <f>'Core Indicators'!DW33</f>
        <v>1200000</v>
      </c>
      <c r="T33" s="35">
        <f>'Core Indicators'!EE33</f>
        <v>0</v>
      </c>
      <c r="U33" s="35">
        <f>'Core Indicators'!EM33</f>
        <v>0</v>
      </c>
      <c r="V33" s="35">
        <f>'Core Indicators'!FC33</f>
        <v>5</v>
      </c>
      <c r="W33" s="35" t="str">
        <f>'Core Indicators'!FK33</f>
        <v>x</v>
      </c>
      <c r="X33" s="35" t="str">
        <f>'Core Indicators'!FS33</f>
        <v>x</v>
      </c>
      <c r="Y33" s="35">
        <f>'Core Indicators'!GA33</f>
        <v>3</v>
      </c>
      <c r="Z33" s="35">
        <f>'Core Indicators'!GI33</f>
        <v>1</v>
      </c>
      <c r="AA33" s="35">
        <f>'Core Indicators'!GQ33</f>
        <v>2</v>
      </c>
      <c r="AB33" s="35">
        <f>'Core Indicators'!GY33</f>
        <v>0</v>
      </c>
      <c r="AC33" s="35">
        <f>'Core Indicators'!HG33</f>
        <v>3</v>
      </c>
      <c r="AD33" s="35">
        <f>'Core Indicators'!HO33</f>
        <v>0</v>
      </c>
      <c r="AE33" s="35">
        <f>'Core Indicators'!HW33</f>
        <v>0</v>
      </c>
      <c r="AF33" s="35">
        <f>'Core Indicators'!IE33</f>
        <v>2</v>
      </c>
      <c r="AG33" s="35">
        <f>'Core Indicators'!IM33</f>
        <v>1</v>
      </c>
    </row>
    <row r="34" spans="1:33" ht="20.149999999999999" customHeight="1" x14ac:dyDescent="0.35">
      <c r="A34" s="202" t="str">
        <f>'Core Indicators'!A:A</f>
        <v>Mixed migration flows in spain</v>
      </c>
      <c r="B34" s="202" t="str">
        <f>'Core Indicators'!B:B</f>
        <v>International displacement</v>
      </c>
      <c r="C34" s="202" t="str">
        <f>'Core Indicators'!C34</f>
        <v>ESP002</v>
      </c>
      <c r="D34" s="202" t="str">
        <f>'Core Indicators'!D34</f>
        <v>Spain</v>
      </c>
      <c r="E34" s="202" t="str">
        <f>'Core Indicators'!E34</f>
        <v>ESP</v>
      </c>
      <c r="F34" s="36">
        <f>'Core Indicators'!O34</f>
        <v>92610</v>
      </c>
      <c r="G34" s="36">
        <f>'Core Indicators'!W34</f>
        <v>11983000</v>
      </c>
      <c r="H34" s="36">
        <f>'Core Indicators'!AE34</f>
        <v>115000</v>
      </c>
      <c r="I34" s="36">
        <f>'Core Indicators'!AM34</f>
        <v>115000</v>
      </c>
      <c r="J34" s="36" t="str">
        <f>'Core Indicators'!AU34</f>
        <v>x</v>
      </c>
      <c r="K34" s="36" t="str">
        <f>'Core Indicators'!BC34</f>
        <v>x</v>
      </c>
      <c r="L34" s="36">
        <f>'Core Indicators'!BK34</f>
        <v>131</v>
      </c>
      <c r="M34" s="36" t="str">
        <f>'Core Indicators'!BS34</f>
        <v>x</v>
      </c>
      <c r="N34" s="36" t="str">
        <f>'Core Indicators'!CA34</f>
        <v>x</v>
      </c>
      <c r="O34" s="36" t="e">
        <f>'Core Indicators'!CI34</f>
        <v>#N/A</v>
      </c>
      <c r="P34" s="36" t="str">
        <f>'Core Indicators'!CQ34</f>
        <v>x</v>
      </c>
      <c r="Q34" s="36">
        <f>'Core Indicators'!DG34</f>
        <v>11868000</v>
      </c>
      <c r="R34" s="36">
        <f>'Core Indicators'!DO34</f>
        <v>0</v>
      </c>
      <c r="S34" s="36">
        <f>'Core Indicators'!DW34</f>
        <v>115000</v>
      </c>
      <c r="T34" s="36">
        <f>'Core Indicators'!EE34</f>
        <v>0</v>
      </c>
      <c r="U34" s="36">
        <f>'Core Indicators'!EM34</f>
        <v>0</v>
      </c>
      <c r="V34" s="36">
        <f>'Core Indicators'!FC34</f>
        <v>2</v>
      </c>
      <c r="W34" s="36" t="str">
        <f>'Core Indicators'!FK34</f>
        <v>x</v>
      </c>
      <c r="X34" s="36" t="str">
        <f>'Core Indicators'!FS34</f>
        <v>x</v>
      </c>
      <c r="Y34" s="36">
        <f>'Core Indicators'!GA34</f>
        <v>0</v>
      </c>
      <c r="Z34" s="36">
        <f>'Core Indicators'!GI34</f>
        <v>0</v>
      </c>
      <c r="AA34" s="36">
        <f>'Core Indicators'!GQ34</f>
        <v>0</v>
      </c>
      <c r="AB34" s="36">
        <f>'Core Indicators'!GY34</f>
        <v>0</v>
      </c>
      <c r="AC34" s="36">
        <f>'Core Indicators'!HG34</f>
        <v>1</v>
      </c>
      <c r="AD34" s="36">
        <f>'Core Indicators'!HO34</f>
        <v>1</v>
      </c>
      <c r="AE34" s="36">
        <f>'Core Indicators'!HW34</f>
        <v>0</v>
      </c>
      <c r="AF34" s="36">
        <f>'Core Indicators'!IE34</f>
        <v>0</v>
      </c>
      <c r="AG34" s="36">
        <f>'Core Indicators'!IM34</f>
        <v>1</v>
      </c>
    </row>
    <row r="35" spans="1:33" ht="20.149999999999999" customHeight="1" x14ac:dyDescent="0.35">
      <c r="A35" s="203" t="str">
        <f>'Core Indicators'!A:A</f>
        <v>Complex crisis in Ethiopia</v>
      </c>
      <c r="B35" s="203" t="str">
        <f>'Core Indicators'!B:B</f>
        <v>Complex crisis</v>
      </c>
      <c r="C35" s="203" t="str">
        <f>'Core Indicators'!C35</f>
        <v>ETH001</v>
      </c>
      <c r="D35" s="203" t="str">
        <f>'Core Indicators'!D35</f>
        <v>Ethiopia</v>
      </c>
      <c r="E35" s="203" t="str">
        <f>'Core Indicators'!E35</f>
        <v>ETH</v>
      </c>
      <c r="F35" s="35">
        <f>'Core Indicators'!O35</f>
        <v>1063652</v>
      </c>
      <c r="G35" s="35">
        <f>'Core Indicators'!W35</f>
        <v>103700000</v>
      </c>
      <c r="H35" s="35">
        <f>'Core Indicators'!AE35</f>
        <v>103700000</v>
      </c>
      <c r="I35" s="35">
        <f>'Core Indicators'!AM35</f>
        <v>6727000</v>
      </c>
      <c r="J35" s="35">
        <f>'Core Indicators'!AU35</f>
        <v>0</v>
      </c>
      <c r="K35" s="35">
        <f>'Core Indicators'!BC35</f>
        <v>0</v>
      </c>
      <c r="L35" s="35">
        <f>'Core Indicators'!BK35</f>
        <v>5596</v>
      </c>
      <c r="M35" s="35" t="str">
        <f>'Core Indicators'!BS35</f>
        <v>x</v>
      </c>
      <c r="N35" s="35" t="str">
        <f>'Core Indicators'!CA35</f>
        <v>x</v>
      </c>
      <c r="O35" s="35" t="e">
        <f>'Core Indicators'!CI35</f>
        <v>#N/A</v>
      </c>
      <c r="P35" s="35" t="str">
        <f>'Core Indicators'!CQ35</f>
        <v>x</v>
      </c>
      <c r="Q35" s="35">
        <f>'Core Indicators'!DG35</f>
        <v>0</v>
      </c>
      <c r="R35" s="35">
        <f>'Core Indicators'!DO35</f>
        <v>80200000</v>
      </c>
      <c r="S35" s="35">
        <f>'Core Indicators'!DW35</f>
        <v>925000</v>
      </c>
      <c r="T35" s="35">
        <f>'Core Indicators'!EE35</f>
        <v>17150000</v>
      </c>
      <c r="U35" s="35">
        <f>'Core Indicators'!EM35</f>
        <v>5425000</v>
      </c>
      <c r="V35" s="35">
        <f>'Core Indicators'!FC35</f>
        <v>4</v>
      </c>
      <c r="W35" s="35">
        <f>'Core Indicators'!FK35</f>
        <v>0</v>
      </c>
      <c r="X35" s="35">
        <f>'Core Indicators'!FS35</f>
        <v>10000</v>
      </c>
      <c r="Y35" s="35">
        <f>'Core Indicators'!GA35</f>
        <v>3</v>
      </c>
      <c r="Z35" s="35">
        <f>'Core Indicators'!GI35</f>
        <v>3</v>
      </c>
      <c r="AA35" s="35">
        <f>'Core Indicators'!GQ35</f>
        <v>3</v>
      </c>
      <c r="AB35" s="35">
        <f>'Core Indicators'!GY35</f>
        <v>2</v>
      </c>
      <c r="AC35" s="35">
        <f>'Core Indicators'!HG35</f>
        <v>3</v>
      </c>
      <c r="AD35" s="35">
        <f>'Core Indicators'!HO35</f>
        <v>3</v>
      </c>
      <c r="AE35" s="35">
        <f>'Core Indicators'!HW35</f>
        <v>3</v>
      </c>
      <c r="AF35" s="35">
        <f>'Core Indicators'!IE35</f>
        <v>3</v>
      </c>
      <c r="AG35" s="35">
        <f>'Core Indicators'!IM35</f>
        <v>3</v>
      </c>
    </row>
    <row r="36" spans="1:33" ht="20.149999999999999" customHeight="1" x14ac:dyDescent="0.35">
      <c r="A36" s="202" t="str">
        <f>'Core Indicators'!A:A</f>
        <v>International Displacement</v>
      </c>
      <c r="B36" s="202" t="str">
        <f>'Core Indicators'!B:B</f>
        <v>International displacement</v>
      </c>
      <c r="C36" s="202" t="str">
        <f>'Core Indicators'!C36</f>
        <v>ETH003</v>
      </c>
      <c r="D36" s="202" t="str">
        <f>'Core Indicators'!D36</f>
        <v>Ethiopia</v>
      </c>
      <c r="E36" s="202" t="str">
        <f>'Core Indicators'!E36</f>
        <v>ETH</v>
      </c>
      <c r="F36" s="36">
        <f>'Core Indicators'!O36</f>
        <v>1063652</v>
      </c>
      <c r="G36" s="36">
        <f>'Core Indicators'!W36</f>
        <v>103700000</v>
      </c>
      <c r="H36" s="36">
        <f>'Core Indicators'!AE36</f>
        <v>17744000</v>
      </c>
      <c r="I36" s="36">
        <f>'Core Indicators'!AM36</f>
        <v>854000</v>
      </c>
      <c r="J36" s="36">
        <f>'Core Indicators'!AU36</f>
        <v>0</v>
      </c>
      <c r="K36" s="36">
        <f>'Core Indicators'!BC36</f>
        <v>0</v>
      </c>
      <c r="L36" s="36">
        <f>'Core Indicators'!BK36</f>
        <v>24</v>
      </c>
      <c r="M36" s="36" t="str">
        <f>'Core Indicators'!BS36</f>
        <v>x</v>
      </c>
      <c r="N36" s="36" t="str">
        <f>'Core Indicators'!CA36</f>
        <v>x</v>
      </c>
      <c r="O36" s="36" t="e">
        <f>'Core Indicators'!CI36</f>
        <v>#N/A</v>
      </c>
      <c r="P36" s="36" t="str">
        <f>'Core Indicators'!CQ36</f>
        <v>x</v>
      </c>
      <c r="Q36" s="36">
        <f>'Core Indicators'!DG36</f>
        <v>86000000</v>
      </c>
      <c r="R36" s="36">
        <f>'Core Indicators'!DO36</f>
        <v>16846000</v>
      </c>
      <c r="S36" s="36">
        <f>'Core Indicators'!DW36</f>
        <v>854000</v>
      </c>
      <c r="T36" s="36">
        <f>'Core Indicators'!EE36</f>
        <v>0</v>
      </c>
      <c r="U36" s="36">
        <f>'Core Indicators'!EM36</f>
        <v>0</v>
      </c>
      <c r="V36" s="36">
        <f>'Core Indicators'!FC36</f>
        <v>3</v>
      </c>
      <c r="W36" s="36">
        <f>'Core Indicators'!FK36</f>
        <v>0</v>
      </c>
      <c r="X36" s="36">
        <f>'Core Indicators'!FS36</f>
        <v>0</v>
      </c>
      <c r="Y36" s="36">
        <f>'Core Indicators'!GA36</f>
        <v>2</v>
      </c>
      <c r="Z36" s="36">
        <f>'Core Indicators'!GI36</f>
        <v>1</v>
      </c>
      <c r="AA36" s="36">
        <f>'Core Indicators'!GQ36</f>
        <v>1</v>
      </c>
      <c r="AB36" s="36">
        <f>'Core Indicators'!GY36</f>
        <v>0</v>
      </c>
      <c r="AC36" s="36">
        <f>'Core Indicators'!HG36</f>
        <v>0</v>
      </c>
      <c r="AD36" s="36">
        <f>'Core Indicators'!HO36</f>
        <v>2</v>
      </c>
      <c r="AE36" s="36">
        <f>'Core Indicators'!HW36</f>
        <v>0</v>
      </c>
      <c r="AF36" s="36">
        <f>'Core Indicators'!IE36</f>
        <v>3</v>
      </c>
      <c r="AG36" s="36">
        <f>'Core Indicators'!IM36</f>
        <v>2</v>
      </c>
    </row>
    <row r="37" spans="1:33" ht="20.149999999999999" customHeight="1" x14ac:dyDescent="0.35">
      <c r="A37" s="203" t="str">
        <f>'Core Indicators'!A:A</f>
        <v>Northern Ethiopia Conflict</v>
      </c>
      <c r="B37" s="203" t="str">
        <f>'Core Indicators'!B:B</f>
        <v>Conflict</v>
      </c>
      <c r="C37" s="203" t="str">
        <f>'Core Indicators'!C37</f>
        <v>ETH004</v>
      </c>
      <c r="D37" s="203" t="str">
        <f>'Core Indicators'!D37</f>
        <v>Ethiopia</v>
      </c>
      <c r="E37" s="203" t="str">
        <f>'Core Indicators'!E37</f>
        <v>ETH</v>
      </c>
      <c r="F37" s="35">
        <f>'Core Indicators'!O37</f>
        <v>311484</v>
      </c>
      <c r="G37" s="35">
        <f>'Core Indicators'!W37</f>
        <v>30500000</v>
      </c>
      <c r="H37" s="35">
        <f>'Core Indicators'!AE37</f>
        <v>30500000</v>
      </c>
      <c r="I37" s="35">
        <f>'Core Indicators'!AM37</f>
        <v>2500000</v>
      </c>
      <c r="J37" s="35">
        <f>'Core Indicators'!AU37</f>
        <v>0</v>
      </c>
      <c r="K37" s="35">
        <f>'Core Indicators'!BC37</f>
        <v>0</v>
      </c>
      <c r="L37" s="35">
        <f>'Core Indicators'!BK37</f>
        <v>2154</v>
      </c>
      <c r="M37" s="35" t="e">
        <f>'Core Indicators'!BS37</f>
        <v>#N/A</v>
      </c>
      <c r="N37" s="35" t="e">
        <f>'Core Indicators'!CA37</f>
        <v>#N/A</v>
      </c>
      <c r="O37" s="35" t="e">
        <f>'Core Indicators'!CI37</f>
        <v>#N/A</v>
      </c>
      <c r="P37" s="35" t="e">
        <f>'Core Indicators'!CQ37</f>
        <v>#N/A</v>
      </c>
      <c r="Q37" s="35">
        <f>'Core Indicators'!DG37</f>
        <v>0</v>
      </c>
      <c r="R37" s="35">
        <f>'Core Indicators'!DO37</f>
        <v>21100000</v>
      </c>
      <c r="S37" s="35">
        <f>'Core Indicators'!DW37</f>
        <v>6499000</v>
      </c>
      <c r="T37" s="35">
        <f>'Core Indicators'!EE37</f>
        <v>2500000</v>
      </c>
      <c r="U37" s="35">
        <f>'Core Indicators'!EM37</f>
        <v>401000</v>
      </c>
      <c r="V37" s="35">
        <f>'Core Indicators'!FC37</f>
        <v>4</v>
      </c>
      <c r="W37" s="35">
        <f>'Core Indicators'!FK37</f>
        <v>0</v>
      </c>
      <c r="X37" s="35">
        <f>'Core Indicators'!FS37</f>
        <v>210000</v>
      </c>
      <c r="Y37" s="35">
        <f>'Core Indicators'!GA37</f>
        <v>3</v>
      </c>
      <c r="Z37" s="35">
        <f>'Core Indicators'!GI37</f>
        <v>3</v>
      </c>
      <c r="AA37" s="35">
        <f>'Core Indicators'!GQ37</f>
        <v>3</v>
      </c>
      <c r="AB37" s="35">
        <f>'Core Indicators'!GY37</f>
        <v>3</v>
      </c>
      <c r="AC37" s="35">
        <f>'Core Indicators'!HG37</f>
        <v>3</v>
      </c>
      <c r="AD37" s="35">
        <f>'Core Indicators'!HO37</f>
        <v>3</v>
      </c>
      <c r="AE37" s="35">
        <f>'Core Indicators'!HW37</f>
        <v>3</v>
      </c>
      <c r="AF37" s="35">
        <f>'Core Indicators'!IE37</f>
        <v>3</v>
      </c>
      <c r="AG37" s="35">
        <f>'Core Indicators'!IM37</f>
        <v>3</v>
      </c>
    </row>
    <row r="38" spans="1:33" ht="20.149999999999999" customHeight="1" x14ac:dyDescent="0.35">
      <c r="A38" s="202" t="str">
        <f>'Core Indicators'!A:A</f>
        <v>Drought in Ethiopia</v>
      </c>
      <c r="B38" s="202" t="str">
        <f>'Core Indicators'!B:B</f>
        <v>Drought</v>
      </c>
      <c r="C38" s="202" t="str">
        <f>'Core Indicators'!C38</f>
        <v>ETH005</v>
      </c>
      <c r="D38" s="202" t="str">
        <f>'Core Indicators'!D38</f>
        <v>Ethiopia</v>
      </c>
      <c r="E38" s="202" t="str">
        <f>'Core Indicators'!E38</f>
        <v>ETH</v>
      </c>
      <c r="F38" s="36">
        <f>'Core Indicators'!O38</f>
        <v>618190</v>
      </c>
      <c r="G38" s="36">
        <f>'Core Indicators'!W38</f>
        <v>62500000</v>
      </c>
      <c r="H38" s="36">
        <f>'Core Indicators'!AE38</f>
        <v>8000000</v>
      </c>
      <c r="I38" s="36">
        <f>'Core Indicators'!AM38</f>
        <v>413000</v>
      </c>
      <c r="J38" s="36" t="str">
        <f>'Core Indicators'!AU38</f>
        <v>x</v>
      </c>
      <c r="K38" s="36" t="str">
        <f>'Core Indicators'!BC38</f>
        <v>x</v>
      </c>
      <c r="L38" s="36">
        <f>'Core Indicators'!BK38</f>
        <v>0</v>
      </c>
      <c r="M38" s="36" t="str">
        <f>'Core Indicators'!BS38</f>
        <v>x</v>
      </c>
      <c r="N38" s="36" t="str">
        <f>'Core Indicators'!CA38</f>
        <v>x</v>
      </c>
      <c r="O38" s="36" t="e">
        <f>'Core Indicators'!CI38</f>
        <v>#N/A</v>
      </c>
      <c r="P38" s="36" t="str">
        <f>'Core Indicators'!CQ38</f>
        <v>x</v>
      </c>
      <c r="Q38" s="36">
        <f>'Core Indicators'!DG38</f>
        <v>54500000</v>
      </c>
      <c r="R38" s="36">
        <f>'Core Indicators'!DO38</f>
        <v>7587000</v>
      </c>
      <c r="S38" s="36">
        <f>'Core Indicators'!DW38</f>
        <v>413000</v>
      </c>
      <c r="T38" s="36">
        <f>'Core Indicators'!EE38</f>
        <v>0</v>
      </c>
      <c r="U38" s="36">
        <f>'Core Indicators'!EM38</f>
        <v>0</v>
      </c>
      <c r="V38" s="36">
        <f>'Core Indicators'!FC38</f>
        <v>3</v>
      </c>
      <c r="W38" s="36" t="str">
        <f>'Core Indicators'!FK38</f>
        <v>x</v>
      </c>
      <c r="X38" s="36" t="str">
        <f>'Core Indicators'!FS38</f>
        <v>x</v>
      </c>
      <c r="Y38" s="36">
        <f>'Core Indicators'!GA38</f>
        <v>2</v>
      </c>
      <c r="Z38" s="36">
        <f>'Core Indicators'!GI38</f>
        <v>1</v>
      </c>
      <c r="AA38" s="36">
        <f>'Core Indicators'!GQ38</f>
        <v>1</v>
      </c>
      <c r="AB38" s="36">
        <f>'Core Indicators'!GY38</f>
        <v>0</v>
      </c>
      <c r="AC38" s="36">
        <f>'Core Indicators'!HG38</f>
        <v>0</v>
      </c>
      <c r="AD38" s="36">
        <f>'Core Indicators'!HO38</f>
        <v>2</v>
      </c>
      <c r="AE38" s="36">
        <f>'Core Indicators'!HW38</f>
        <v>3</v>
      </c>
      <c r="AF38" s="36">
        <f>'Core Indicators'!IE38</f>
        <v>3</v>
      </c>
      <c r="AG38" s="36">
        <f>'Core Indicators'!IM38</f>
        <v>1</v>
      </c>
    </row>
    <row r="39" spans="1:33" ht="20.149999999999999" customHeight="1" x14ac:dyDescent="0.35">
      <c r="A39" s="203" t="str">
        <f>'Core Indicators'!A:A</f>
        <v>Mixed migration flows in Greece</v>
      </c>
      <c r="B39" s="203" t="str">
        <f>'Core Indicators'!B:B</f>
        <v>International displacement</v>
      </c>
      <c r="C39" s="203" t="str">
        <f>'Core Indicators'!C39</f>
        <v>GRC002</v>
      </c>
      <c r="D39" s="203" t="str">
        <f>'Core Indicators'!D39</f>
        <v>Greece</v>
      </c>
      <c r="E39" s="203" t="str">
        <f>'Core Indicators'!E39</f>
        <v>GRC</v>
      </c>
      <c r="F39" s="35">
        <f>'Core Indicators'!O39</f>
        <v>3364.07</v>
      </c>
      <c r="G39" s="35">
        <f>'Core Indicators'!W39</f>
        <v>411000</v>
      </c>
      <c r="H39" s="35">
        <f>'Core Indicators'!AE39</f>
        <v>166000</v>
      </c>
      <c r="I39" s="35">
        <f>'Core Indicators'!AM39</f>
        <v>166000</v>
      </c>
      <c r="J39" s="35">
        <f>'Core Indicators'!AU39</f>
        <v>0</v>
      </c>
      <c r="K39" s="35" t="str">
        <f>'Core Indicators'!BC39</f>
        <v>x</v>
      </c>
      <c r="L39" s="35">
        <f>'Core Indicators'!BK39</f>
        <v>88</v>
      </c>
      <c r="M39" s="35" t="str">
        <f>'Core Indicators'!BS39</f>
        <v>x</v>
      </c>
      <c r="N39" s="35" t="str">
        <f>'Core Indicators'!CA39</f>
        <v>x</v>
      </c>
      <c r="O39" s="35" t="e">
        <f>'Core Indicators'!CI39</f>
        <v>#N/A</v>
      </c>
      <c r="P39" s="35" t="str">
        <f>'Core Indicators'!CQ39</f>
        <v>x</v>
      </c>
      <c r="Q39" s="35">
        <f>'Core Indicators'!DG39</f>
        <v>245000</v>
      </c>
      <c r="R39" s="35">
        <f>'Core Indicators'!DO39</f>
        <v>147000</v>
      </c>
      <c r="S39" s="35">
        <f>'Core Indicators'!DW39</f>
        <v>19000</v>
      </c>
      <c r="T39" s="35">
        <f>'Core Indicators'!EE39</f>
        <v>0</v>
      </c>
      <c r="U39" s="35">
        <f>'Core Indicators'!EM39</f>
        <v>0</v>
      </c>
      <c r="V39" s="35">
        <f>'Core Indicators'!FC39</f>
        <v>2</v>
      </c>
      <c r="W39" s="35" t="str">
        <f>'Core Indicators'!FK39</f>
        <v>x</v>
      </c>
      <c r="X39" s="35" t="str">
        <f>'Core Indicators'!FS39</f>
        <v>x</v>
      </c>
      <c r="Y39" s="35">
        <f>'Core Indicators'!GA39</f>
        <v>1</v>
      </c>
      <c r="Z39" s="35">
        <f>'Core Indicators'!GI39</f>
        <v>0</v>
      </c>
      <c r="AA39" s="35">
        <f>'Core Indicators'!GQ39</f>
        <v>2</v>
      </c>
      <c r="AB39" s="35">
        <f>'Core Indicators'!GY39</f>
        <v>0</v>
      </c>
      <c r="AC39" s="35">
        <f>'Core Indicators'!HG39</f>
        <v>2</v>
      </c>
      <c r="AD39" s="35">
        <f>'Core Indicators'!HO39</f>
        <v>2</v>
      </c>
      <c r="AE39" s="35">
        <f>'Core Indicators'!HW39</f>
        <v>0</v>
      </c>
      <c r="AF39" s="35">
        <f>'Core Indicators'!IE39</f>
        <v>0</v>
      </c>
      <c r="AG39" s="35">
        <f>'Core Indicators'!IM39</f>
        <v>0</v>
      </c>
    </row>
    <row r="40" spans="1:33" ht="20.149999999999999" customHeight="1" x14ac:dyDescent="0.35">
      <c r="A40" s="202" t="str">
        <f>'Core Indicators'!A:A</f>
        <v>Complex crisis in Guatemala</v>
      </c>
      <c r="B40" s="202" t="str">
        <f>'Core Indicators'!B:B</f>
        <v>Complex crisis</v>
      </c>
      <c r="C40" s="202" t="str">
        <f>'Core Indicators'!C40</f>
        <v>GTM001</v>
      </c>
      <c r="D40" s="202" t="str">
        <f>'Core Indicators'!D40</f>
        <v>Guatemala</v>
      </c>
      <c r="E40" s="202" t="str">
        <f>'Core Indicators'!E40</f>
        <v>GTM</v>
      </c>
      <c r="F40" s="36">
        <f>'Core Indicators'!O40</f>
        <v>108889</v>
      </c>
      <c r="G40" s="36">
        <f>'Core Indicators'!W40</f>
        <v>17100000</v>
      </c>
      <c r="H40" s="36">
        <f>'Core Indicators'!AE40</f>
        <v>5700000</v>
      </c>
      <c r="I40" s="36">
        <f>'Core Indicators'!AM40</f>
        <v>242000</v>
      </c>
      <c r="J40" s="36" t="str">
        <f>'Core Indicators'!AU40</f>
        <v>x</v>
      </c>
      <c r="K40" s="36" t="str">
        <f>'Core Indicators'!BC40</f>
        <v>x</v>
      </c>
      <c r="L40" s="36">
        <f>'Core Indicators'!BK40</f>
        <v>2960</v>
      </c>
      <c r="M40" s="36">
        <f>'Core Indicators'!BS40</f>
        <v>0</v>
      </c>
      <c r="N40" s="36">
        <f>'Core Indicators'!CA40</f>
        <v>0</v>
      </c>
      <c r="O40" s="36" t="e">
        <f>'Core Indicators'!CI40</f>
        <v>#N/A</v>
      </c>
      <c r="P40" s="36" t="str">
        <f>'Core Indicators'!CQ40</f>
        <v>x</v>
      </c>
      <c r="Q40" s="36">
        <f>'Core Indicators'!DG40</f>
        <v>11400000</v>
      </c>
      <c r="R40" s="36">
        <f>'Core Indicators'!DO40</f>
        <v>1900000</v>
      </c>
      <c r="S40" s="36">
        <f>'Core Indicators'!DW40</f>
        <v>3300000</v>
      </c>
      <c r="T40" s="36">
        <f>'Core Indicators'!EE40</f>
        <v>174000</v>
      </c>
      <c r="U40" s="36">
        <f>'Core Indicators'!EM40</f>
        <v>326000</v>
      </c>
      <c r="V40" s="36">
        <f>'Core Indicators'!FC40</f>
        <v>3</v>
      </c>
      <c r="W40" s="36" t="str">
        <f>'Core Indicators'!FK40</f>
        <v>x</v>
      </c>
      <c r="X40" s="36" t="str">
        <f>'Core Indicators'!FS40</f>
        <v>x</v>
      </c>
      <c r="Y40" s="36">
        <f>'Core Indicators'!GA40</f>
        <v>0</v>
      </c>
      <c r="Z40" s="36">
        <f>'Core Indicators'!GI40</f>
        <v>1</v>
      </c>
      <c r="AA40" s="36">
        <f>'Core Indicators'!GQ40</f>
        <v>0</v>
      </c>
      <c r="AB40" s="36">
        <f>'Core Indicators'!GY40</f>
        <v>0</v>
      </c>
      <c r="AC40" s="36">
        <f>'Core Indicators'!HG40</f>
        <v>0</v>
      </c>
      <c r="AD40" s="36">
        <f>'Core Indicators'!HO40</f>
        <v>2</v>
      </c>
      <c r="AE40" s="36">
        <f>'Core Indicators'!HW40</f>
        <v>3</v>
      </c>
      <c r="AF40" s="36">
        <f>'Core Indicators'!IE40</f>
        <v>0</v>
      </c>
      <c r="AG40" s="36">
        <f>'Core Indicators'!IM40</f>
        <v>2</v>
      </c>
    </row>
    <row r="41" spans="1:33" ht="20.149999999999999" customHeight="1" x14ac:dyDescent="0.35">
      <c r="A41" s="203" t="str">
        <f>'Core Indicators'!A:A</f>
        <v>Complex crisis in Honduras</v>
      </c>
      <c r="B41" s="203" t="str">
        <f>'Core Indicators'!B:B</f>
        <v>Complex crisis</v>
      </c>
      <c r="C41" s="203" t="str">
        <f>'Core Indicators'!C41</f>
        <v>HND001</v>
      </c>
      <c r="D41" s="203" t="str">
        <f>'Core Indicators'!D41</f>
        <v>Honduras</v>
      </c>
      <c r="E41" s="203" t="str">
        <f>'Core Indicators'!E41</f>
        <v>HND</v>
      </c>
      <c r="F41" s="35">
        <f>'Core Indicators'!O41</f>
        <v>111900</v>
      </c>
      <c r="G41" s="35">
        <f>'Core Indicators'!W41</f>
        <v>9400000</v>
      </c>
      <c r="H41" s="35">
        <f>'Core Indicators'!AE41</f>
        <v>4000000</v>
      </c>
      <c r="I41" s="35">
        <f>'Core Indicators'!AM41</f>
        <v>245000</v>
      </c>
      <c r="J41" s="35" t="str">
        <f>'Core Indicators'!AU41</f>
        <v>x</v>
      </c>
      <c r="K41" s="35">
        <f>'Core Indicators'!BC41</f>
        <v>113000</v>
      </c>
      <c r="L41" s="35">
        <f>'Core Indicators'!BK41</f>
        <v>1909</v>
      </c>
      <c r="M41" s="35" t="str">
        <f>'Core Indicators'!BS41</f>
        <v>x</v>
      </c>
      <c r="N41" s="35" t="str">
        <f>'Core Indicators'!CA41</f>
        <v>x</v>
      </c>
      <c r="O41" s="35" t="e">
        <f>'Core Indicators'!CI41</f>
        <v>#N/A</v>
      </c>
      <c r="P41" s="35">
        <f>'Core Indicators'!CQ41</f>
        <v>12965</v>
      </c>
      <c r="Q41" s="35">
        <f>'Core Indicators'!DG41</f>
        <v>5400000</v>
      </c>
      <c r="R41" s="35">
        <f>'Core Indicators'!DO41</f>
        <v>706000</v>
      </c>
      <c r="S41" s="35">
        <f>'Core Indicators'!DW41</f>
        <v>2679000</v>
      </c>
      <c r="T41" s="35">
        <f>'Core Indicators'!EE41</f>
        <v>615000</v>
      </c>
      <c r="U41" s="35">
        <f>'Core Indicators'!EM41</f>
        <v>0</v>
      </c>
      <c r="V41" s="35">
        <f>'Core Indicators'!FC41</f>
        <v>3</v>
      </c>
      <c r="W41" s="35" t="str">
        <f>'Core Indicators'!FK41</f>
        <v>x</v>
      </c>
      <c r="X41" s="35" t="str">
        <f>'Core Indicators'!FS41</f>
        <v>x</v>
      </c>
      <c r="Y41" s="35">
        <f>'Core Indicators'!GA41</f>
        <v>0</v>
      </c>
      <c r="Z41" s="35">
        <f>'Core Indicators'!GI41</f>
        <v>1</v>
      </c>
      <c r="AA41" s="35">
        <f>'Core Indicators'!GQ41</f>
        <v>1</v>
      </c>
      <c r="AB41" s="35">
        <f>'Core Indicators'!GY41</f>
        <v>0</v>
      </c>
      <c r="AC41" s="35">
        <f>'Core Indicators'!HG41</f>
        <v>2</v>
      </c>
      <c r="AD41" s="35">
        <f>'Core Indicators'!HO41</f>
        <v>2</v>
      </c>
      <c r="AE41" s="35">
        <f>'Core Indicators'!HW41</f>
        <v>3</v>
      </c>
      <c r="AF41" s="35">
        <f>'Core Indicators'!IE41</f>
        <v>0</v>
      </c>
      <c r="AG41" s="35">
        <f>'Core Indicators'!IM41</f>
        <v>2</v>
      </c>
    </row>
    <row r="42" spans="1:33" ht="20.149999999999999" customHeight="1" x14ac:dyDescent="0.35">
      <c r="A42" s="202" t="str">
        <f>'Core Indicators'!A:A</f>
        <v>Complex crisis in Haiti</v>
      </c>
      <c r="B42" s="202" t="str">
        <f>'Core Indicators'!B:B</f>
        <v>Complex crisis</v>
      </c>
      <c r="C42" s="202" t="str">
        <f>'Core Indicators'!C42</f>
        <v>HTI001</v>
      </c>
      <c r="D42" s="202" t="str">
        <f>'Core Indicators'!D42</f>
        <v>Haiti</v>
      </c>
      <c r="E42" s="202" t="str">
        <f>'Core Indicators'!E42</f>
        <v>HTI</v>
      </c>
      <c r="F42" s="36">
        <f>'Core Indicators'!O42</f>
        <v>27560</v>
      </c>
      <c r="G42" s="36">
        <f>'Core Indicators'!W42</f>
        <v>11400000</v>
      </c>
      <c r="H42" s="36">
        <f>'Core Indicators'!AE42</f>
        <v>7500000</v>
      </c>
      <c r="I42" s="36">
        <f>'Core Indicators'!AM42</f>
        <v>85000</v>
      </c>
      <c r="J42" s="36">
        <f>'Core Indicators'!AU42</f>
        <v>12763</v>
      </c>
      <c r="K42" s="36" t="str">
        <f>'Core Indicators'!BC42</f>
        <v>x</v>
      </c>
      <c r="L42" s="36">
        <f>'Core Indicators'!BK42</f>
        <v>242</v>
      </c>
      <c r="M42" s="36">
        <f>'Core Indicators'!BS42</f>
        <v>75150</v>
      </c>
      <c r="N42" s="36">
        <f>'Core Indicators'!CA42</f>
        <v>39850</v>
      </c>
      <c r="O42" s="36" t="e">
        <f>'Core Indicators'!CI42</f>
        <v>#N/A</v>
      </c>
      <c r="P42" s="36" t="str">
        <f>'Core Indicators'!CQ42</f>
        <v>x</v>
      </c>
      <c r="Q42" s="36">
        <f>'Core Indicators'!DG42</f>
        <v>3900000</v>
      </c>
      <c r="R42" s="36">
        <f>'Core Indicators'!DO42</f>
        <v>2600000</v>
      </c>
      <c r="S42" s="36">
        <f>'Core Indicators'!DW42</f>
        <v>2700000</v>
      </c>
      <c r="T42" s="36">
        <f>'Core Indicators'!EE42</f>
        <v>1400000</v>
      </c>
      <c r="U42" s="36">
        <f>'Core Indicators'!EM42</f>
        <v>800000</v>
      </c>
      <c r="V42" s="36">
        <f>'Core Indicators'!FC42</f>
        <v>3</v>
      </c>
      <c r="W42" s="36" t="str">
        <f>'Core Indicators'!FK42</f>
        <v>x</v>
      </c>
      <c r="X42" s="36" t="str">
        <f>'Core Indicators'!FS42</f>
        <v>x</v>
      </c>
      <c r="Y42" s="36">
        <f>'Core Indicators'!GA42</f>
        <v>0</v>
      </c>
      <c r="Z42" s="36">
        <f>'Core Indicators'!GI42</f>
        <v>3</v>
      </c>
      <c r="AA42" s="36">
        <f>'Core Indicators'!GQ42</f>
        <v>3</v>
      </c>
      <c r="AB42" s="36">
        <f>'Core Indicators'!GY42</f>
        <v>3</v>
      </c>
      <c r="AC42" s="36">
        <f>'Core Indicators'!HG42</f>
        <v>0</v>
      </c>
      <c r="AD42" s="36">
        <f>'Core Indicators'!HO42</f>
        <v>2</v>
      </c>
      <c r="AE42" s="36">
        <f>'Core Indicators'!HW42</f>
        <v>1</v>
      </c>
      <c r="AF42" s="36">
        <f>'Core Indicators'!IE42</f>
        <v>0</v>
      </c>
      <c r="AG42" s="36">
        <f>'Core Indicators'!IM42</f>
        <v>3</v>
      </c>
    </row>
    <row r="43" spans="1:33" ht="20.149999999999999" customHeight="1" x14ac:dyDescent="0.35">
      <c r="A43" s="203" t="str">
        <f>'Core Indicators'!A:A</f>
        <v xml:space="preserve">Nippes Earthquake </v>
      </c>
      <c r="B43" s="203" t="str">
        <f>'Core Indicators'!B:B</f>
        <v>Earthquake</v>
      </c>
      <c r="C43" s="203" t="str">
        <f>'Core Indicators'!C43</f>
        <v>HTI002</v>
      </c>
      <c r="D43" s="203" t="str">
        <f>'Core Indicators'!D43</f>
        <v>Haiti</v>
      </c>
      <c r="E43" s="203" t="str">
        <f>'Core Indicators'!E43</f>
        <v>HTI</v>
      </c>
      <c r="F43" s="35">
        <f>'Core Indicators'!O43</f>
        <v>12851</v>
      </c>
      <c r="G43" s="35">
        <f>'Core Indicators'!W43</f>
        <v>6429000</v>
      </c>
      <c r="H43" s="35">
        <f>'Core Indicators'!AE43</f>
        <v>800000</v>
      </c>
      <c r="I43" s="35">
        <f>'Core Indicators'!AM43</f>
        <v>39000</v>
      </c>
      <c r="J43" s="35">
        <f>'Core Indicators'!AU43</f>
        <v>12763</v>
      </c>
      <c r="K43" s="35">
        <f>'Core Indicators'!BC43</f>
        <v>9915</v>
      </c>
      <c r="L43" s="35">
        <f>'Core Indicators'!BK43</f>
        <v>2248</v>
      </c>
      <c r="M43" s="35">
        <f>'Core Indicators'!BS43</f>
        <v>75150</v>
      </c>
      <c r="N43" s="35">
        <f>'Core Indicators'!CA43</f>
        <v>39850</v>
      </c>
      <c r="O43" s="35" t="e">
        <f>'Core Indicators'!CI43</f>
        <v>#N/A</v>
      </c>
      <c r="P43" s="35" t="str">
        <f>'Core Indicators'!CQ43</f>
        <v>x</v>
      </c>
      <c r="Q43" s="35">
        <f>'Core Indicators'!DG43</f>
        <v>5629000</v>
      </c>
      <c r="R43" s="35">
        <f>'Core Indicators'!DO43</f>
        <v>150000</v>
      </c>
      <c r="S43" s="35">
        <f>'Core Indicators'!DW43</f>
        <v>650000</v>
      </c>
      <c r="T43" s="35">
        <f>'Core Indicators'!EE43</f>
        <v>0</v>
      </c>
      <c r="U43" s="35">
        <f>'Core Indicators'!EM43</f>
        <v>0</v>
      </c>
      <c r="V43" s="35">
        <f>'Core Indicators'!FC43</f>
        <v>3</v>
      </c>
      <c r="W43" s="35" t="str">
        <f>'Core Indicators'!FK43</f>
        <v>x</v>
      </c>
      <c r="X43" s="35" t="str">
        <f>'Core Indicators'!FS43</f>
        <v>x</v>
      </c>
      <c r="Y43" s="35">
        <f>'Core Indicators'!GA43</f>
        <v>0</v>
      </c>
      <c r="Z43" s="35">
        <f>'Core Indicators'!GI43</f>
        <v>3</v>
      </c>
      <c r="AA43" s="35">
        <f>'Core Indicators'!GQ43</f>
        <v>3</v>
      </c>
      <c r="AB43" s="35">
        <f>'Core Indicators'!GY43</f>
        <v>3</v>
      </c>
      <c r="AC43" s="35">
        <f>'Core Indicators'!HG43</f>
        <v>0</v>
      </c>
      <c r="AD43" s="35">
        <f>'Core Indicators'!HO43</f>
        <v>2</v>
      </c>
      <c r="AE43" s="35">
        <f>'Core Indicators'!HW43</f>
        <v>1</v>
      </c>
      <c r="AF43" s="35">
        <f>'Core Indicators'!IE43</f>
        <v>0</v>
      </c>
      <c r="AG43" s="35">
        <f>'Core Indicators'!IM43</f>
        <v>3</v>
      </c>
    </row>
    <row r="44" spans="1:33" ht="20.149999999999999" customHeight="1" x14ac:dyDescent="0.35">
      <c r="A44" s="202" t="str">
        <f>'Core Indicators'!A:A</f>
        <v>Displacement from Ukraine conflict in Hungary</v>
      </c>
      <c r="B44" s="202" t="str">
        <f>'Core Indicators'!B:B</f>
        <v>International displacement</v>
      </c>
      <c r="C44" s="202" t="str">
        <f>'Core Indicators'!C44</f>
        <v>HUN002</v>
      </c>
      <c r="D44" s="202" t="str">
        <f>'Core Indicators'!D44</f>
        <v>Hungary</v>
      </c>
      <c r="E44" s="202" t="str">
        <f>'Core Indicators'!E44</f>
        <v>HUN</v>
      </c>
      <c r="F44" s="36">
        <f>'Core Indicators'!O44</f>
        <v>275</v>
      </c>
      <c r="G44" s="36">
        <f>'Core Indicators'!W44</f>
        <v>520000</v>
      </c>
      <c r="H44" s="36">
        <f>'Core Indicators'!AE44</f>
        <v>404000</v>
      </c>
      <c r="I44" s="36">
        <f>'Core Indicators'!AM44</f>
        <v>404000</v>
      </c>
      <c r="J44" s="36" t="e">
        <f>'Core Indicators'!AU44</f>
        <v>#N/A</v>
      </c>
      <c r="K44" s="36" t="e">
        <f>'Core Indicators'!BC44</f>
        <v>#N/A</v>
      </c>
      <c r="L44" s="36">
        <f>'Core Indicators'!BK44</f>
        <v>0</v>
      </c>
      <c r="M44" s="36" t="e">
        <f>'Core Indicators'!BS44</f>
        <v>#N/A</v>
      </c>
      <c r="N44" s="36" t="e">
        <f>'Core Indicators'!CA44</f>
        <v>#N/A</v>
      </c>
      <c r="O44" s="36" t="e">
        <f>'Core Indicators'!CI44</f>
        <v>#N/A</v>
      </c>
      <c r="P44" s="36" t="e">
        <f>'Core Indicators'!CQ44</f>
        <v>#N/A</v>
      </c>
      <c r="Q44" s="36">
        <f>'Core Indicators'!DG44</f>
        <v>116000</v>
      </c>
      <c r="R44" s="36">
        <f>'Core Indicators'!DO44</f>
        <v>404000</v>
      </c>
      <c r="S44" s="36">
        <f>'Core Indicators'!DW44</f>
        <v>0</v>
      </c>
      <c r="T44" s="36">
        <f>'Core Indicators'!EE44</f>
        <v>0</v>
      </c>
      <c r="U44" s="36">
        <f>'Core Indicators'!EM44</f>
        <v>0</v>
      </c>
      <c r="V44" s="36">
        <f>'Core Indicators'!FC44</f>
        <v>2</v>
      </c>
      <c r="W44" s="36" t="e">
        <f>'Core Indicators'!FK44</f>
        <v>#N/A</v>
      </c>
      <c r="X44" s="36" t="e">
        <f>'Core Indicators'!FS44</f>
        <v>#N/A</v>
      </c>
      <c r="Y44" s="36">
        <f>'Core Indicators'!GA44</f>
        <v>0</v>
      </c>
      <c r="Z44" s="36">
        <f>'Core Indicators'!GI44</f>
        <v>0</v>
      </c>
      <c r="AA44" s="36">
        <f>'Core Indicators'!GQ44</f>
        <v>1</v>
      </c>
      <c r="AB44" s="36">
        <f>'Core Indicators'!GY44</f>
        <v>0</v>
      </c>
      <c r="AC44" s="36">
        <f>'Core Indicators'!HG44</f>
        <v>0</v>
      </c>
      <c r="AD44" s="36">
        <f>'Core Indicators'!HO44</f>
        <v>0</v>
      </c>
      <c r="AE44" s="36">
        <f>'Core Indicators'!HW44</f>
        <v>0</v>
      </c>
      <c r="AF44" s="36">
        <f>'Core Indicators'!IE44</f>
        <v>0</v>
      </c>
      <c r="AG44" s="36">
        <f>'Core Indicators'!IM44</f>
        <v>0</v>
      </c>
    </row>
    <row r="45" spans="1:33" ht="20.149999999999999" customHeight="1" x14ac:dyDescent="0.35">
      <c r="A45" s="203" t="str">
        <f>'Core Indicators'!A:A</f>
        <v>Papua Conflict</v>
      </c>
      <c r="B45" s="203" t="str">
        <f>'Core Indicators'!B:B</f>
        <v>Conflict</v>
      </c>
      <c r="C45" s="203" t="str">
        <f>'Core Indicators'!C45</f>
        <v>IDN002</v>
      </c>
      <c r="D45" s="203" t="str">
        <f>'Core Indicators'!D45</f>
        <v>Indonesia</v>
      </c>
      <c r="E45" s="203" t="str">
        <f>'Core Indicators'!E45</f>
        <v>IDN</v>
      </c>
      <c r="F45" s="35">
        <f>'Core Indicators'!O45</f>
        <v>421991</v>
      </c>
      <c r="G45" s="35">
        <f>'Core Indicators'!W45</f>
        <v>5438000</v>
      </c>
      <c r="H45" s="35">
        <f>'Core Indicators'!AE45</f>
        <v>5438000</v>
      </c>
      <c r="I45" s="35">
        <f>'Core Indicators'!AM45</f>
        <v>100000</v>
      </c>
      <c r="J45" s="35" t="str">
        <f>'Core Indicators'!AU45</f>
        <v>x</v>
      </c>
      <c r="K45" s="35" t="str">
        <f>'Core Indicators'!BC45</f>
        <v>x</v>
      </c>
      <c r="L45" s="35">
        <f>'Core Indicators'!BK45</f>
        <v>35</v>
      </c>
      <c r="M45" s="35" t="str">
        <f>'Core Indicators'!BS45</f>
        <v>x</v>
      </c>
      <c r="N45" s="35" t="str">
        <f>'Core Indicators'!CA45</f>
        <v>x</v>
      </c>
      <c r="O45" s="35" t="e">
        <f>'Core Indicators'!CI45</f>
        <v>#N/A</v>
      </c>
      <c r="P45" s="35" t="str">
        <f>'Core Indicators'!CQ45</f>
        <v>x</v>
      </c>
      <c r="Q45" s="35">
        <f>'Core Indicators'!DG45</f>
        <v>5338000</v>
      </c>
      <c r="R45" s="35">
        <f>'Core Indicators'!DO45</f>
        <v>0</v>
      </c>
      <c r="S45" s="35">
        <f>'Core Indicators'!DW45</f>
        <v>100000</v>
      </c>
      <c r="T45" s="35">
        <f>'Core Indicators'!EE45</f>
        <v>0</v>
      </c>
      <c r="U45" s="35">
        <f>'Core Indicators'!EM45</f>
        <v>0</v>
      </c>
      <c r="V45" s="35">
        <f>'Core Indicators'!FC45</f>
        <v>4</v>
      </c>
      <c r="W45" s="35" t="str">
        <f>'Core Indicators'!FK45</f>
        <v>x</v>
      </c>
      <c r="X45" s="35" t="str">
        <f>'Core Indicators'!FS45</f>
        <v>x</v>
      </c>
      <c r="Y45" s="35">
        <f>'Core Indicators'!GA45</f>
        <v>1</v>
      </c>
      <c r="Z45" s="35">
        <f>'Core Indicators'!GI45</f>
        <v>2</v>
      </c>
      <c r="AA45" s="35">
        <f>'Core Indicators'!GQ45</f>
        <v>2</v>
      </c>
      <c r="AB45" s="35">
        <f>'Core Indicators'!GY45</f>
        <v>0</v>
      </c>
      <c r="AC45" s="35">
        <f>'Core Indicators'!HG45</f>
        <v>2</v>
      </c>
      <c r="AD45" s="35">
        <f>'Core Indicators'!HO45</f>
        <v>2</v>
      </c>
      <c r="AE45" s="35">
        <f>'Core Indicators'!HW45</f>
        <v>2</v>
      </c>
      <c r="AF45" s="35">
        <f>'Core Indicators'!IE45</f>
        <v>1</v>
      </c>
      <c r="AG45" s="35">
        <f>'Core Indicators'!IM45</f>
        <v>1</v>
      </c>
    </row>
    <row r="46" spans="1:33" ht="20.149999999999999" customHeight="1" x14ac:dyDescent="0.35">
      <c r="A46" s="202" t="str">
        <f>'Core Indicators'!A:A</f>
        <v>Conflict in Jammu and Kashmir</v>
      </c>
      <c r="B46" s="202" t="str">
        <f>'Core Indicators'!B:B</f>
        <v>Conflict</v>
      </c>
      <c r="C46" s="202" t="str">
        <f>'Core Indicators'!C46</f>
        <v>IND002</v>
      </c>
      <c r="D46" s="202" t="str">
        <f>'Core Indicators'!D46</f>
        <v>India</v>
      </c>
      <c r="E46" s="202" t="str">
        <f>'Core Indicators'!E46</f>
        <v>IND</v>
      </c>
      <c r="F46" s="36">
        <f>'Core Indicators'!O46</f>
        <v>222236</v>
      </c>
      <c r="G46" s="36">
        <f>'Core Indicators'!W46</f>
        <v>12541000</v>
      </c>
      <c r="H46" s="36" t="str">
        <f>'Core Indicators'!AE46</f>
        <v>x</v>
      </c>
      <c r="I46" s="36" t="str">
        <f>'Core Indicators'!AM46</f>
        <v>x</v>
      </c>
      <c r="J46" s="36" t="str">
        <f>'Core Indicators'!AU46</f>
        <v>x</v>
      </c>
      <c r="K46" s="36" t="str">
        <f>'Core Indicators'!BC46</f>
        <v>x</v>
      </c>
      <c r="L46" s="36">
        <f>'Core Indicators'!BK46</f>
        <v>3</v>
      </c>
      <c r="M46" s="36" t="str">
        <f>'Core Indicators'!BS46</f>
        <v>x</v>
      </c>
      <c r="N46" s="36" t="str">
        <f>'Core Indicators'!CA46</f>
        <v>x</v>
      </c>
      <c r="O46" s="36" t="e">
        <f>'Core Indicators'!CI46</f>
        <v>#N/A</v>
      </c>
      <c r="P46" s="36" t="str">
        <f>'Core Indicators'!CQ46</f>
        <v>x</v>
      </c>
      <c r="Q46" s="36">
        <f>'Core Indicators'!DG46</f>
        <v>12541000</v>
      </c>
      <c r="R46" s="36" t="str">
        <f>'Core Indicators'!DO46</f>
        <v>x</v>
      </c>
      <c r="S46" s="36" t="str">
        <f>'Core Indicators'!DW46</f>
        <v>x</v>
      </c>
      <c r="T46" s="36" t="str">
        <f>'Core Indicators'!EE46</f>
        <v>x</v>
      </c>
      <c r="U46" s="36" t="str">
        <f>'Core Indicators'!EM46</f>
        <v>x</v>
      </c>
      <c r="V46" s="36" t="str">
        <f>'Core Indicators'!FC46</f>
        <v>x</v>
      </c>
      <c r="W46" s="36" t="str">
        <f>'Core Indicators'!FK46</f>
        <v>x</v>
      </c>
      <c r="X46" s="36" t="str">
        <f>'Core Indicators'!FS46</f>
        <v>x</v>
      </c>
      <c r="Y46" s="36">
        <f>'Core Indicators'!GA46</f>
        <v>1</v>
      </c>
      <c r="Z46" s="36">
        <f>'Core Indicators'!GI46</f>
        <v>1</v>
      </c>
      <c r="AA46" s="36">
        <f>'Core Indicators'!GQ46</f>
        <v>1</v>
      </c>
      <c r="AB46" s="36">
        <f>'Core Indicators'!GY46</f>
        <v>0</v>
      </c>
      <c r="AC46" s="36">
        <f>'Core Indicators'!HG46</f>
        <v>0</v>
      </c>
      <c r="AD46" s="36">
        <f>'Core Indicators'!HO46</f>
        <v>0</v>
      </c>
      <c r="AE46" s="36">
        <f>'Core Indicators'!HW46</f>
        <v>0</v>
      </c>
      <c r="AF46" s="36">
        <f>'Core Indicators'!IE46</f>
        <v>1</v>
      </c>
      <c r="AG46" s="36">
        <f>'Core Indicators'!IM46</f>
        <v>0</v>
      </c>
    </row>
    <row r="47" spans="1:33" ht="20.149999999999999" customHeight="1" x14ac:dyDescent="0.35">
      <c r="A47" s="203" t="str">
        <f>'Core Indicators'!A:A</f>
        <v>Afghan Refugees in Iran</v>
      </c>
      <c r="B47" s="203" t="str">
        <f>'Core Indicators'!B:B</f>
        <v>International displacement</v>
      </c>
      <c r="C47" s="203" t="str">
        <f>'Core Indicators'!C47</f>
        <v>IRN004</v>
      </c>
      <c r="D47" s="203" t="str">
        <f>'Core Indicators'!D47</f>
        <v>Iran</v>
      </c>
      <c r="E47" s="203" t="str">
        <f>'Core Indicators'!E47</f>
        <v>IRN</v>
      </c>
      <c r="F47" s="35">
        <f>'Core Indicators'!O47</f>
        <v>239561</v>
      </c>
      <c r="G47" s="35">
        <f>'Core Indicators'!W47</f>
        <v>24823000</v>
      </c>
      <c r="H47" s="35">
        <f>'Core Indicators'!AE47</f>
        <v>3400000</v>
      </c>
      <c r="I47" s="35">
        <f>'Core Indicators'!AM47</f>
        <v>3400000</v>
      </c>
      <c r="J47" s="35" t="str">
        <f>'Core Indicators'!AU47</f>
        <v>x</v>
      </c>
      <c r="K47" s="35" t="str">
        <f>'Core Indicators'!BC47</f>
        <v>x</v>
      </c>
      <c r="L47" s="35" t="str">
        <f>'Core Indicators'!BK47</f>
        <v>x</v>
      </c>
      <c r="M47" s="35" t="str">
        <f>'Core Indicators'!BS47</f>
        <v>x</v>
      </c>
      <c r="N47" s="35" t="str">
        <f>'Core Indicators'!CA47</f>
        <v>x</v>
      </c>
      <c r="O47" s="35" t="e">
        <f>'Core Indicators'!CI47</f>
        <v>#N/A</v>
      </c>
      <c r="P47" s="35" t="str">
        <f>'Core Indicators'!CQ47</f>
        <v>x</v>
      </c>
      <c r="Q47" s="35">
        <f>'Core Indicators'!DG47</f>
        <v>21423000</v>
      </c>
      <c r="R47" s="35">
        <f>'Core Indicators'!DO47</f>
        <v>0</v>
      </c>
      <c r="S47" s="35">
        <f>'Core Indicators'!DW47</f>
        <v>800000</v>
      </c>
      <c r="T47" s="35">
        <f>'Core Indicators'!EE47</f>
        <v>2600000</v>
      </c>
      <c r="U47" s="35">
        <f>'Core Indicators'!EM47</f>
        <v>0</v>
      </c>
      <c r="V47" s="35">
        <f>'Core Indicators'!FC47</f>
        <v>2</v>
      </c>
      <c r="W47" s="35" t="str">
        <f>'Core Indicators'!FK47</f>
        <v>x</v>
      </c>
      <c r="X47" s="35" t="str">
        <f>'Core Indicators'!FS47</f>
        <v>x</v>
      </c>
      <c r="Y47" s="35">
        <f>'Core Indicators'!GA47</f>
        <v>1</v>
      </c>
      <c r="Z47" s="35">
        <f>'Core Indicators'!GI47</f>
        <v>0</v>
      </c>
      <c r="AA47" s="35">
        <f>'Core Indicators'!GQ47</f>
        <v>2</v>
      </c>
      <c r="AB47" s="35">
        <f>'Core Indicators'!GY47</f>
        <v>0</v>
      </c>
      <c r="AC47" s="35">
        <f>'Core Indicators'!HG47</f>
        <v>2</v>
      </c>
      <c r="AD47" s="35">
        <f>'Core Indicators'!HO47</f>
        <v>1</v>
      </c>
      <c r="AE47" s="35">
        <f>'Core Indicators'!HW47</f>
        <v>0</v>
      </c>
      <c r="AF47" s="35">
        <f>'Core Indicators'!IE47</f>
        <v>3</v>
      </c>
      <c r="AG47" s="35">
        <f>'Core Indicators'!IM47</f>
        <v>2</v>
      </c>
    </row>
    <row r="48" spans="1:33" ht="20.149999999999999" customHeight="1" x14ac:dyDescent="0.35">
      <c r="A48" s="202" t="str">
        <f>'Core Indicators'!A:A</f>
        <v>Multiple crises in Iraq</v>
      </c>
      <c r="B48" s="202" t="str">
        <f>'Core Indicators'!B:B</f>
        <v>Multiple crises country</v>
      </c>
      <c r="C48" s="202" t="str">
        <f>'Core Indicators'!C48</f>
        <v>IRQ001</v>
      </c>
      <c r="D48" s="202" t="str">
        <f>'Core Indicators'!D48</f>
        <v>Iraq</v>
      </c>
      <c r="E48" s="202" t="str">
        <f>'Core Indicators'!E48</f>
        <v>IRQ</v>
      </c>
      <c r="F48" s="36">
        <f>'Core Indicators'!O48</f>
        <v>383312</v>
      </c>
      <c r="G48" s="36">
        <f>'Core Indicators'!W48</f>
        <v>40576000</v>
      </c>
      <c r="H48" s="36">
        <f>'Core Indicators'!AE48</f>
        <v>5590000</v>
      </c>
      <c r="I48" s="36">
        <f>'Core Indicators'!AM48</f>
        <v>8496000</v>
      </c>
      <c r="J48" s="36" t="str">
        <f>'Core Indicators'!AU48</f>
        <v>x</v>
      </c>
      <c r="K48" s="36" t="str">
        <f>'Core Indicators'!BC48</f>
        <v>x</v>
      </c>
      <c r="L48" s="36">
        <f>'Core Indicators'!BK48</f>
        <v>1462</v>
      </c>
      <c r="M48" s="36" t="str">
        <f>'Core Indicators'!BS48</f>
        <v>x</v>
      </c>
      <c r="N48" s="36" t="str">
        <f>'Core Indicators'!CA48</f>
        <v>x</v>
      </c>
      <c r="O48" s="36" t="e">
        <f>'Core Indicators'!CI48</f>
        <v>#N/A</v>
      </c>
      <c r="P48" s="36">
        <f>'Core Indicators'!CQ48</f>
        <v>133900</v>
      </c>
      <c r="Q48" s="36">
        <f>'Core Indicators'!DG48</f>
        <v>34986000</v>
      </c>
      <c r="R48" s="36">
        <f>'Core Indicators'!DO48</f>
        <v>2833000</v>
      </c>
      <c r="S48" s="36">
        <f>'Core Indicators'!DW48</f>
        <v>2232000</v>
      </c>
      <c r="T48" s="36">
        <f>'Core Indicators'!EE48</f>
        <v>379000</v>
      </c>
      <c r="U48" s="36">
        <f>'Core Indicators'!EM48</f>
        <v>146000</v>
      </c>
      <c r="V48" s="36">
        <f>'Core Indicators'!FC48</f>
        <v>5</v>
      </c>
      <c r="W48" s="36">
        <f>'Core Indicators'!FK48</f>
        <v>1500000</v>
      </c>
      <c r="X48" s="36">
        <f>'Core Indicators'!FS48</f>
        <v>300000</v>
      </c>
      <c r="Y48" s="36">
        <f>'Core Indicators'!GA48</f>
        <v>1</v>
      </c>
      <c r="Z48" s="36">
        <f>'Core Indicators'!GI48</f>
        <v>2</v>
      </c>
      <c r="AA48" s="36">
        <f>'Core Indicators'!GQ48</f>
        <v>2</v>
      </c>
      <c r="AB48" s="36">
        <f>'Core Indicators'!GY48</f>
        <v>0</v>
      </c>
      <c r="AC48" s="36">
        <f>'Core Indicators'!HG48</f>
        <v>3</v>
      </c>
      <c r="AD48" s="36">
        <f>'Core Indicators'!HO48</f>
        <v>3</v>
      </c>
      <c r="AE48" s="36">
        <f>'Core Indicators'!HW48</f>
        <v>1</v>
      </c>
      <c r="AF48" s="36">
        <f>'Core Indicators'!IE48</f>
        <v>3</v>
      </c>
      <c r="AG48" s="36">
        <f>'Core Indicators'!IM48</f>
        <v>1</v>
      </c>
    </row>
    <row r="49" spans="1:33" ht="20.149999999999999" customHeight="1" x14ac:dyDescent="0.35">
      <c r="A49" s="203" t="str">
        <f>'Core Indicators'!A:A</f>
        <v>Conflict  in Iraq</v>
      </c>
      <c r="B49" s="203" t="str">
        <f>'Core Indicators'!B:B</f>
        <v>Conflict</v>
      </c>
      <c r="C49" s="203" t="str">
        <f>'Core Indicators'!C49</f>
        <v>IRQ002</v>
      </c>
      <c r="D49" s="203" t="str">
        <f>'Core Indicators'!D49</f>
        <v>Iraq</v>
      </c>
      <c r="E49" s="203" t="str">
        <f>'Core Indicators'!E49</f>
        <v>IRQ</v>
      </c>
      <c r="F49" s="35">
        <f>'Core Indicators'!O49</f>
        <v>383312</v>
      </c>
      <c r="G49" s="35">
        <f>'Core Indicators'!W49</f>
        <v>40576000</v>
      </c>
      <c r="H49" s="35">
        <f>'Core Indicators'!AE49</f>
        <v>5300000</v>
      </c>
      <c r="I49" s="35">
        <f>'Core Indicators'!AM49</f>
        <v>8239000</v>
      </c>
      <c r="J49" s="35" t="str">
        <f>'Core Indicators'!AU49</f>
        <v>x</v>
      </c>
      <c r="K49" s="35" t="str">
        <f>'Core Indicators'!BC49</f>
        <v>x</v>
      </c>
      <c r="L49" s="35">
        <f>'Core Indicators'!BK49</f>
        <v>1462</v>
      </c>
      <c r="M49" s="35" t="str">
        <f>'Core Indicators'!BS49</f>
        <v>x</v>
      </c>
      <c r="N49" s="35" t="str">
        <f>'Core Indicators'!CA49</f>
        <v>x</v>
      </c>
      <c r="O49" s="35" t="e">
        <f>'Core Indicators'!CI49</f>
        <v>#N/A</v>
      </c>
      <c r="P49" s="35">
        <f>'Core Indicators'!CQ49</f>
        <v>133900</v>
      </c>
      <c r="Q49" s="35">
        <f>'Core Indicators'!DG49</f>
        <v>35276000</v>
      </c>
      <c r="R49" s="35">
        <f>'Core Indicators'!DO49</f>
        <v>2800000</v>
      </c>
      <c r="S49" s="35">
        <f>'Core Indicators'!DW49</f>
        <v>2150000</v>
      </c>
      <c r="T49" s="35">
        <f>'Core Indicators'!EE49</f>
        <v>225000</v>
      </c>
      <c r="U49" s="35">
        <f>'Core Indicators'!EM49</f>
        <v>125000</v>
      </c>
      <c r="V49" s="35">
        <f>'Core Indicators'!FC49</f>
        <v>5</v>
      </c>
      <c r="W49" s="35">
        <f>'Core Indicators'!FK49</f>
        <v>1500000</v>
      </c>
      <c r="X49" s="35">
        <f>'Core Indicators'!FS49</f>
        <v>300000</v>
      </c>
      <c r="Y49" s="35">
        <f>'Core Indicators'!GA49</f>
        <v>1</v>
      </c>
      <c r="Z49" s="35">
        <f>'Core Indicators'!GI49</f>
        <v>2</v>
      </c>
      <c r="AA49" s="35">
        <f>'Core Indicators'!GQ49</f>
        <v>2</v>
      </c>
      <c r="AB49" s="35">
        <f>'Core Indicators'!GY49</f>
        <v>0</v>
      </c>
      <c r="AC49" s="35">
        <f>'Core Indicators'!HG49</f>
        <v>3</v>
      </c>
      <c r="AD49" s="35">
        <f>'Core Indicators'!HO49</f>
        <v>3</v>
      </c>
      <c r="AE49" s="35">
        <f>'Core Indicators'!HW49</f>
        <v>1</v>
      </c>
      <c r="AF49" s="35">
        <f>'Core Indicators'!IE49</f>
        <v>3</v>
      </c>
      <c r="AG49" s="35">
        <f>'Core Indicators'!IM49</f>
        <v>1</v>
      </c>
    </row>
    <row r="50" spans="1:33" ht="20.149999999999999" customHeight="1" x14ac:dyDescent="0.35">
      <c r="A50" s="202" t="str">
        <f>'Core Indicators'!A:A</f>
        <v>Syrian and Palestinian refugees in iraq</v>
      </c>
      <c r="B50" s="202" t="str">
        <f>'Core Indicators'!B:B</f>
        <v>International displacement</v>
      </c>
      <c r="C50" s="202" t="str">
        <f>'Core Indicators'!C50</f>
        <v>IRQ003</v>
      </c>
      <c r="D50" s="202" t="str">
        <f>'Core Indicators'!D50</f>
        <v>Iraq</v>
      </c>
      <c r="E50" s="202" t="str">
        <f>'Core Indicators'!E50</f>
        <v>IRQ</v>
      </c>
      <c r="F50" s="36">
        <f>'Core Indicators'!O50</f>
        <v>40643</v>
      </c>
      <c r="G50" s="36">
        <f>'Core Indicators'!W50</f>
        <v>5150000</v>
      </c>
      <c r="H50" s="36">
        <f>'Core Indicators'!AE50</f>
        <v>522000</v>
      </c>
      <c r="I50" s="36">
        <f>'Core Indicators'!AM50</f>
        <v>257000</v>
      </c>
      <c r="J50" s="36" t="str">
        <f>'Core Indicators'!AU50</f>
        <v>x</v>
      </c>
      <c r="K50" s="36" t="str">
        <f>'Core Indicators'!BC50</f>
        <v>x</v>
      </c>
      <c r="L50" s="36" t="str">
        <f>'Core Indicators'!BK50</f>
        <v>x</v>
      </c>
      <c r="M50" s="36" t="str">
        <f>'Core Indicators'!BS50</f>
        <v>x</v>
      </c>
      <c r="N50" s="36">
        <f>'Core Indicators'!CA50</f>
        <v>0</v>
      </c>
      <c r="O50" s="36" t="e">
        <f>'Core Indicators'!CI50</f>
        <v>#N/A</v>
      </c>
      <c r="P50" s="36" t="str">
        <f>'Core Indicators'!CQ50</f>
        <v>x</v>
      </c>
      <c r="Q50" s="36">
        <f>'Core Indicators'!DG50</f>
        <v>4628000</v>
      </c>
      <c r="R50" s="36">
        <f>'Core Indicators'!DO50</f>
        <v>33000</v>
      </c>
      <c r="S50" s="36">
        <f>'Core Indicators'!DW50</f>
        <v>314000</v>
      </c>
      <c r="T50" s="36">
        <f>'Core Indicators'!EE50</f>
        <v>154000</v>
      </c>
      <c r="U50" s="36">
        <f>'Core Indicators'!EM50</f>
        <v>21000</v>
      </c>
      <c r="V50" s="36">
        <f>'Core Indicators'!FC50</f>
        <v>5</v>
      </c>
      <c r="W50" s="36" t="str">
        <f>'Core Indicators'!FK50</f>
        <v>x</v>
      </c>
      <c r="X50" s="36">
        <f>'Core Indicators'!FS50</f>
        <v>0</v>
      </c>
      <c r="Y50" s="36">
        <f>'Core Indicators'!GA50</f>
        <v>0</v>
      </c>
      <c r="Z50" s="36">
        <f>'Core Indicators'!GI50</f>
        <v>1</v>
      </c>
      <c r="AA50" s="36">
        <f>'Core Indicators'!GQ50</f>
        <v>0</v>
      </c>
      <c r="AB50" s="36">
        <f>'Core Indicators'!GY50</f>
        <v>0</v>
      </c>
      <c r="AC50" s="36">
        <f>'Core Indicators'!HG50</f>
        <v>1</v>
      </c>
      <c r="AD50" s="36">
        <f>'Core Indicators'!HO50</f>
        <v>2</v>
      </c>
      <c r="AE50" s="36">
        <f>'Core Indicators'!HW50</f>
        <v>0</v>
      </c>
      <c r="AF50" s="36">
        <f>'Core Indicators'!IE50</f>
        <v>3</v>
      </c>
      <c r="AG50" s="36">
        <f>'Core Indicators'!IM50</f>
        <v>0</v>
      </c>
    </row>
    <row r="51" spans="1:33" ht="20.149999999999999" customHeight="1" x14ac:dyDescent="0.35">
      <c r="A51" s="203" t="str">
        <f>'Core Indicators'!A:A</f>
        <v>Mixed migration flows in Italy</v>
      </c>
      <c r="B51" s="203" t="str">
        <f>'Core Indicators'!B:B</f>
        <v>International displacement</v>
      </c>
      <c r="C51" s="203" t="str">
        <f>'Core Indicators'!C51</f>
        <v>ITA002</v>
      </c>
      <c r="D51" s="203" t="str">
        <f>'Core Indicators'!D51</f>
        <v>Italy</v>
      </c>
      <c r="E51" s="203" t="str">
        <f>'Core Indicators'!E51</f>
        <v>ITA</v>
      </c>
      <c r="F51" s="35">
        <f>'Core Indicators'!O51</f>
        <v>41054</v>
      </c>
      <c r="G51" s="35">
        <f>'Core Indicators'!W51</f>
        <v>7012000</v>
      </c>
      <c r="H51" s="35">
        <f>'Core Indicators'!AE51</f>
        <v>208000</v>
      </c>
      <c r="I51" s="35">
        <f>'Core Indicators'!AM51</f>
        <v>208000</v>
      </c>
      <c r="J51" s="35" t="str">
        <f>'Core Indicators'!AU51</f>
        <v>x</v>
      </c>
      <c r="K51" s="35" t="str">
        <f>'Core Indicators'!BC51</f>
        <v>x</v>
      </c>
      <c r="L51" s="35">
        <f>'Core Indicators'!BK51</f>
        <v>696</v>
      </c>
      <c r="M51" s="35" t="str">
        <f>'Core Indicators'!BS51</f>
        <v>x</v>
      </c>
      <c r="N51" s="35">
        <f>'Core Indicators'!CA51</f>
        <v>0</v>
      </c>
      <c r="O51" s="35" t="e">
        <f>'Core Indicators'!CI51</f>
        <v>#N/A</v>
      </c>
      <c r="P51" s="35" t="str">
        <f>'Core Indicators'!CQ51</f>
        <v>x</v>
      </c>
      <c r="Q51" s="35">
        <f>'Core Indicators'!DG51</f>
        <v>6804000</v>
      </c>
      <c r="R51" s="35">
        <f>'Core Indicators'!DO51</f>
        <v>0</v>
      </c>
      <c r="S51" s="35">
        <f>'Core Indicators'!DW51</f>
        <v>208000</v>
      </c>
      <c r="T51" s="35">
        <f>'Core Indicators'!EE51</f>
        <v>0</v>
      </c>
      <c r="U51" s="35">
        <f>'Core Indicators'!EM51</f>
        <v>0</v>
      </c>
      <c r="V51" s="35">
        <f>'Core Indicators'!FC51</f>
        <v>2</v>
      </c>
      <c r="W51" s="35" t="str">
        <f>'Core Indicators'!FK51</f>
        <v>x</v>
      </c>
      <c r="X51" s="35" t="str">
        <f>'Core Indicators'!FS51</f>
        <v>x</v>
      </c>
      <c r="Y51" s="35">
        <f>'Core Indicators'!GA51</f>
        <v>0</v>
      </c>
      <c r="Z51" s="35">
        <f>'Core Indicators'!GI51</f>
        <v>0</v>
      </c>
      <c r="AA51" s="35">
        <f>'Core Indicators'!GQ51</f>
        <v>0</v>
      </c>
      <c r="AB51" s="35">
        <f>'Core Indicators'!GY51</f>
        <v>0</v>
      </c>
      <c r="AC51" s="35">
        <f>'Core Indicators'!HG51</f>
        <v>0</v>
      </c>
      <c r="AD51" s="35">
        <f>'Core Indicators'!HO51</f>
        <v>2</v>
      </c>
      <c r="AE51" s="35">
        <f>'Core Indicators'!HW51</f>
        <v>0</v>
      </c>
      <c r="AF51" s="35">
        <f>'Core Indicators'!IE51</f>
        <v>1</v>
      </c>
      <c r="AG51" s="35">
        <f>'Core Indicators'!IM51</f>
        <v>1</v>
      </c>
    </row>
    <row r="52" spans="1:33" ht="20.149999999999999" customHeight="1" x14ac:dyDescent="0.35">
      <c r="A52" s="202" t="str">
        <f>'Core Indicators'!A:A</f>
        <v>Syrian refugees in Jordan</v>
      </c>
      <c r="B52" s="202" t="str">
        <f>'Core Indicators'!B:B</f>
        <v>International displacement</v>
      </c>
      <c r="C52" s="202" t="str">
        <f>'Core Indicators'!C52</f>
        <v>JOR002</v>
      </c>
      <c r="D52" s="202" t="str">
        <f>'Core Indicators'!D52</f>
        <v>Jordan</v>
      </c>
      <c r="E52" s="202" t="str">
        <f>'Core Indicators'!E52</f>
        <v>JOR</v>
      </c>
      <c r="F52" s="36">
        <f>'Core Indicators'!O52</f>
        <v>40463</v>
      </c>
      <c r="G52" s="36">
        <f>'Core Indicators'!W52</f>
        <v>8708000</v>
      </c>
      <c r="H52" s="36">
        <f>'Core Indicators'!AE52</f>
        <v>1839000</v>
      </c>
      <c r="I52" s="36">
        <f>'Core Indicators'!AM52</f>
        <v>1319000</v>
      </c>
      <c r="J52" s="36" t="str">
        <f>'Core Indicators'!AU52</f>
        <v>x</v>
      </c>
      <c r="K52" s="36" t="str">
        <f>'Core Indicators'!BC52</f>
        <v>x</v>
      </c>
      <c r="L52" s="36">
        <f>'Core Indicators'!BK52</f>
        <v>0</v>
      </c>
      <c r="M52" s="36" t="str">
        <f>'Core Indicators'!BS52</f>
        <v>x</v>
      </c>
      <c r="N52" s="36" t="str">
        <f>'Core Indicators'!CA52</f>
        <v>x</v>
      </c>
      <c r="O52" s="36" t="e">
        <f>'Core Indicators'!CI52</f>
        <v>#N/A</v>
      </c>
      <c r="P52" s="36" t="str">
        <f>'Core Indicators'!CQ52</f>
        <v>x</v>
      </c>
      <c r="Q52" s="36">
        <f>'Core Indicators'!DG52</f>
        <v>6869000</v>
      </c>
      <c r="R52" s="36">
        <f>'Core Indicators'!DO52</f>
        <v>1062000</v>
      </c>
      <c r="S52" s="36">
        <f>'Core Indicators'!DW52</f>
        <v>622000</v>
      </c>
      <c r="T52" s="36">
        <f>'Core Indicators'!EE52</f>
        <v>155000</v>
      </c>
      <c r="U52" s="36">
        <f>'Core Indicators'!EM52</f>
        <v>0</v>
      </c>
      <c r="V52" s="36">
        <f>'Core Indicators'!FC52</f>
        <v>2</v>
      </c>
      <c r="W52" s="36" t="str">
        <f>'Core Indicators'!FK52</f>
        <v>x</v>
      </c>
      <c r="X52" s="36" t="str">
        <f>'Core Indicators'!FS52</f>
        <v>x</v>
      </c>
      <c r="Y52" s="36">
        <f>'Core Indicators'!GA52</f>
        <v>0</v>
      </c>
      <c r="Z52" s="36">
        <f>'Core Indicators'!GI52</f>
        <v>0</v>
      </c>
      <c r="AA52" s="36">
        <f>'Core Indicators'!GQ52</f>
        <v>0</v>
      </c>
      <c r="AB52" s="36">
        <f>'Core Indicators'!GY52</f>
        <v>0</v>
      </c>
      <c r="AC52" s="36">
        <f>'Core Indicators'!HG52</f>
        <v>0</v>
      </c>
      <c r="AD52" s="36">
        <f>'Core Indicators'!HO52</f>
        <v>2</v>
      </c>
      <c r="AE52" s="36">
        <f>'Core Indicators'!HW52</f>
        <v>0</v>
      </c>
      <c r="AF52" s="36">
        <f>'Core Indicators'!IE52</f>
        <v>2</v>
      </c>
      <c r="AG52" s="36">
        <f>'Core Indicators'!IM52</f>
        <v>0</v>
      </c>
    </row>
    <row r="53" spans="1:33" ht="20.149999999999999" customHeight="1" x14ac:dyDescent="0.35">
      <c r="A53" s="203" t="str">
        <f>'Core Indicators'!A:A</f>
        <v xml:space="preserve">Multiple crisis in Kenya </v>
      </c>
      <c r="B53" s="203" t="str">
        <f>'Core Indicators'!B:B</f>
        <v>Multiple crises country</v>
      </c>
      <c r="C53" s="203" t="str">
        <f>'Core Indicators'!C53</f>
        <v>KEN001</v>
      </c>
      <c r="D53" s="203" t="str">
        <f>'Core Indicators'!D53</f>
        <v>Kenya</v>
      </c>
      <c r="E53" s="203" t="str">
        <f>'Core Indicators'!E53</f>
        <v>KEN</v>
      </c>
      <c r="F53" s="35">
        <f>'Core Indicators'!O53</f>
        <v>519240</v>
      </c>
      <c r="G53" s="35">
        <f>'Core Indicators'!W53</f>
        <v>16826000</v>
      </c>
      <c r="H53" s="35">
        <f>'Core Indicators'!AE53</f>
        <v>15753000</v>
      </c>
      <c r="I53" s="35">
        <f>'Core Indicators'!AM53</f>
        <v>544000</v>
      </c>
      <c r="J53" s="35">
        <f>'Core Indicators'!AU53</f>
        <v>0</v>
      </c>
      <c r="K53" s="35">
        <f>'Core Indicators'!BC53</f>
        <v>0</v>
      </c>
      <c r="L53" s="35">
        <f>'Core Indicators'!BK53</f>
        <v>0</v>
      </c>
      <c r="M53" s="35">
        <f>'Core Indicators'!BS53</f>
        <v>0</v>
      </c>
      <c r="N53" s="35">
        <f>'Core Indicators'!CA53</f>
        <v>0</v>
      </c>
      <c r="O53" s="35" t="e">
        <f>'Core Indicators'!CI53</f>
        <v>#N/A</v>
      </c>
      <c r="P53" s="35">
        <f>'Core Indicators'!CQ53</f>
        <v>0</v>
      </c>
      <c r="Q53" s="35">
        <f>'Core Indicators'!DG53</f>
        <v>1073000</v>
      </c>
      <c r="R53" s="35">
        <f>'Core Indicators'!DO53</f>
        <v>12109000</v>
      </c>
      <c r="S53" s="35">
        <f>'Core Indicators'!DW53</f>
        <v>3144000</v>
      </c>
      <c r="T53" s="35">
        <f>'Core Indicators'!EE53</f>
        <v>500000</v>
      </c>
      <c r="U53" s="35">
        <f>'Core Indicators'!EM53</f>
        <v>0</v>
      </c>
      <c r="V53" s="35">
        <f>'Core Indicators'!FC53</f>
        <v>2</v>
      </c>
      <c r="W53" s="35">
        <f>'Core Indicators'!FK53</f>
        <v>0</v>
      </c>
      <c r="X53" s="35">
        <f>'Core Indicators'!FS53</f>
        <v>0</v>
      </c>
      <c r="Y53" s="35">
        <f>'Core Indicators'!GA53</f>
        <v>1</v>
      </c>
      <c r="Z53" s="35">
        <f>'Core Indicators'!GI53</f>
        <v>1</v>
      </c>
      <c r="AA53" s="35">
        <f>'Core Indicators'!GQ53</f>
        <v>1</v>
      </c>
      <c r="AB53" s="35">
        <f>'Core Indicators'!GY53</f>
        <v>0</v>
      </c>
      <c r="AC53" s="35">
        <f>'Core Indicators'!HG53</f>
        <v>2</v>
      </c>
      <c r="AD53" s="35">
        <f>'Core Indicators'!HO53</f>
        <v>2</v>
      </c>
      <c r="AE53" s="35">
        <f>'Core Indicators'!HW53</f>
        <v>1</v>
      </c>
      <c r="AF53" s="35">
        <f>'Core Indicators'!IE53</f>
        <v>1</v>
      </c>
      <c r="AG53" s="35">
        <f>'Core Indicators'!IM53</f>
        <v>1</v>
      </c>
    </row>
    <row r="54" spans="1:33" ht="20.149999999999999" customHeight="1" x14ac:dyDescent="0.35">
      <c r="A54" s="202" t="str">
        <f>'Core Indicators'!A:A</f>
        <v>Refugee situation in Kenya</v>
      </c>
      <c r="B54" s="202" t="str">
        <f>'Core Indicators'!B:B</f>
        <v>International displacement</v>
      </c>
      <c r="C54" s="202" t="str">
        <f>'Core Indicators'!C54</f>
        <v>KEN002</v>
      </c>
      <c r="D54" s="202" t="str">
        <f>'Core Indicators'!D54</f>
        <v>Kenya</v>
      </c>
      <c r="E54" s="202" t="str">
        <f>'Core Indicators'!E54</f>
        <v>KEN</v>
      </c>
      <c r="F54" s="36">
        <f>'Core Indicators'!O54</f>
        <v>38244</v>
      </c>
      <c r="G54" s="36">
        <f>'Core Indicators'!W54</f>
        <v>1103000</v>
      </c>
      <c r="H54" s="36">
        <f>'Core Indicators'!AE54</f>
        <v>544000</v>
      </c>
      <c r="I54" s="36">
        <f>'Core Indicators'!AM54</f>
        <v>544000</v>
      </c>
      <c r="J54" s="36">
        <f>'Core Indicators'!AU54</f>
        <v>0</v>
      </c>
      <c r="K54" s="36">
        <f>'Core Indicators'!BC54</f>
        <v>0</v>
      </c>
      <c r="L54" s="36">
        <f>'Core Indicators'!BK54</f>
        <v>0</v>
      </c>
      <c r="M54" s="36">
        <f>'Core Indicators'!BS54</f>
        <v>0</v>
      </c>
      <c r="N54" s="36">
        <f>'Core Indicators'!CA54</f>
        <v>0</v>
      </c>
      <c r="O54" s="36" t="e">
        <f>'Core Indicators'!CI54</f>
        <v>#N/A</v>
      </c>
      <c r="P54" s="36">
        <f>'Core Indicators'!CQ54</f>
        <v>0</v>
      </c>
      <c r="Q54" s="36">
        <f>'Core Indicators'!DG54</f>
        <v>559000</v>
      </c>
      <c r="R54" s="36">
        <f>'Core Indicators'!DO54</f>
        <v>0</v>
      </c>
      <c r="S54" s="36">
        <f>'Core Indicators'!DW54</f>
        <v>544000</v>
      </c>
      <c r="T54" s="36">
        <f>'Core Indicators'!EE54</f>
        <v>0</v>
      </c>
      <c r="U54" s="36">
        <f>'Core Indicators'!EM54</f>
        <v>0</v>
      </c>
      <c r="V54" s="36">
        <f>'Core Indicators'!FC54</f>
        <v>2</v>
      </c>
      <c r="W54" s="36">
        <f>'Core Indicators'!FK54</f>
        <v>0</v>
      </c>
      <c r="X54" s="36" t="str">
        <f>'Core Indicators'!FS54</f>
        <v>x</v>
      </c>
      <c r="Y54" s="36">
        <f>'Core Indicators'!GA54</f>
        <v>1</v>
      </c>
      <c r="Z54" s="36">
        <f>'Core Indicators'!GI54</f>
        <v>1</v>
      </c>
      <c r="AA54" s="36">
        <f>'Core Indicators'!GQ54</f>
        <v>1</v>
      </c>
      <c r="AB54" s="36">
        <f>'Core Indicators'!GY54</f>
        <v>0</v>
      </c>
      <c r="AC54" s="36">
        <f>'Core Indicators'!HG54</f>
        <v>2</v>
      </c>
      <c r="AD54" s="36">
        <f>'Core Indicators'!HO54</f>
        <v>1</v>
      </c>
      <c r="AE54" s="36">
        <f>'Core Indicators'!HW54</f>
        <v>0</v>
      </c>
      <c r="AF54" s="36">
        <f>'Core Indicators'!IE54</f>
        <v>1</v>
      </c>
      <c r="AG54" s="36">
        <f>'Core Indicators'!IM54</f>
        <v>1</v>
      </c>
    </row>
    <row r="55" spans="1:33" ht="20.149999999999999" customHeight="1" x14ac:dyDescent="0.35">
      <c r="A55" s="203" t="str">
        <f>'Core Indicators'!A:A</f>
        <v>Drought in Kenya</v>
      </c>
      <c r="B55" s="203" t="str">
        <f>'Core Indicators'!B:B</f>
        <v>Drought</v>
      </c>
      <c r="C55" s="203" t="str">
        <f>'Core Indicators'!C55</f>
        <v>KEN003</v>
      </c>
      <c r="D55" s="203" t="str">
        <f>'Core Indicators'!D55</f>
        <v>Kenya</v>
      </c>
      <c r="E55" s="203" t="str">
        <f>'Core Indicators'!E55</f>
        <v>KEN</v>
      </c>
      <c r="F55" s="35">
        <f>'Core Indicators'!O55</f>
        <v>519240</v>
      </c>
      <c r="G55" s="35">
        <f>'Core Indicators'!W55</f>
        <v>16826000</v>
      </c>
      <c r="H55" s="35">
        <f>'Core Indicators'!AE55</f>
        <v>15668000</v>
      </c>
      <c r="I55" s="35">
        <f>'Core Indicators'!AM55</f>
        <v>0</v>
      </c>
      <c r="J55" s="35">
        <f>'Core Indicators'!AU55</f>
        <v>0</v>
      </c>
      <c r="K55" s="35">
        <f>'Core Indicators'!BC55</f>
        <v>0</v>
      </c>
      <c r="L55" s="35">
        <f>'Core Indicators'!BK55</f>
        <v>0</v>
      </c>
      <c r="M55" s="35">
        <f>'Core Indicators'!BS55</f>
        <v>0</v>
      </c>
      <c r="N55" s="35">
        <f>'Core Indicators'!CA55</f>
        <v>0</v>
      </c>
      <c r="O55" s="35" t="e">
        <f>'Core Indicators'!CI55</f>
        <v>#N/A</v>
      </c>
      <c r="P55" s="35">
        <f>'Core Indicators'!CQ55</f>
        <v>0</v>
      </c>
      <c r="Q55" s="35">
        <f>'Core Indicators'!DG55</f>
        <v>1158000</v>
      </c>
      <c r="R55" s="35">
        <f>'Core Indicators'!DO55</f>
        <v>12568000</v>
      </c>
      <c r="S55" s="35">
        <f>'Core Indicators'!DW55</f>
        <v>2600000</v>
      </c>
      <c r="T55" s="35">
        <f>'Core Indicators'!EE55</f>
        <v>500000</v>
      </c>
      <c r="U55" s="35">
        <f>'Core Indicators'!EM55</f>
        <v>0</v>
      </c>
      <c r="V55" s="35">
        <f>'Core Indicators'!FC55</f>
        <v>2</v>
      </c>
      <c r="W55" s="35">
        <f>'Core Indicators'!FK55</f>
        <v>0</v>
      </c>
      <c r="X55" s="35">
        <f>'Core Indicators'!FS55</f>
        <v>0</v>
      </c>
      <c r="Y55" s="35">
        <f>'Core Indicators'!GA55</f>
        <v>1</v>
      </c>
      <c r="Z55" s="35">
        <f>'Core Indicators'!GI55</f>
        <v>1</v>
      </c>
      <c r="AA55" s="35">
        <f>'Core Indicators'!GQ55</f>
        <v>0</v>
      </c>
      <c r="AB55" s="35">
        <f>'Core Indicators'!GY55</f>
        <v>0</v>
      </c>
      <c r="AC55" s="35">
        <f>'Core Indicators'!HG55</f>
        <v>0</v>
      </c>
      <c r="AD55" s="35">
        <f>'Core Indicators'!HO55</f>
        <v>2</v>
      </c>
      <c r="AE55" s="35">
        <f>'Core Indicators'!HW55</f>
        <v>1</v>
      </c>
      <c r="AF55" s="35">
        <f>'Core Indicators'!IE55</f>
        <v>1</v>
      </c>
      <c r="AG55" s="35">
        <f>'Core Indicators'!IM55</f>
        <v>1</v>
      </c>
    </row>
    <row r="56" spans="1:33" ht="20.149999999999999" customHeight="1" x14ac:dyDescent="0.35">
      <c r="A56" s="202" t="str">
        <f>'Core Indicators'!A:A</f>
        <v>Syrian refugees in Lebanon</v>
      </c>
      <c r="B56" s="202" t="str">
        <f>'Core Indicators'!B:B</f>
        <v>International displacement</v>
      </c>
      <c r="C56" s="202" t="str">
        <f>'Core Indicators'!C56</f>
        <v>LBN002</v>
      </c>
      <c r="D56" s="202" t="str">
        <f>'Core Indicators'!D56</f>
        <v>Lebanon</v>
      </c>
      <c r="E56" s="202" t="str">
        <f>'Core Indicators'!E56</f>
        <v>LBN</v>
      </c>
      <c r="F56" s="36">
        <f>'Core Indicators'!O56</f>
        <v>10450</v>
      </c>
      <c r="G56" s="36">
        <f>'Core Indicators'!W56</f>
        <v>6825000</v>
      </c>
      <c r="H56" s="36">
        <f>'Core Indicators'!AE56</f>
        <v>6282000</v>
      </c>
      <c r="I56" s="36">
        <f>'Core Indicators'!AM56</f>
        <v>1529000</v>
      </c>
      <c r="J56" s="36" t="str">
        <f>'Core Indicators'!AU56</f>
        <v>x</v>
      </c>
      <c r="K56" s="36">
        <f>'Core Indicators'!BC56</f>
        <v>0</v>
      </c>
      <c r="L56" s="36" t="str">
        <f>'Core Indicators'!BK56</f>
        <v>x</v>
      </c>
      <c r="M56" s="36" t="str">
        <f>'Core Indicators'!BS56</f>
        <v>x</v>
      </c>
      <c r="N56" s="36" t="str">
        <f>'Core Indicators'!CA56</f>
        <v>x</v>
      </c>
      <c r="O56" s="36" t="e">
        <f>'Core Indicators'!CI56</f>
        <v>#N/A</v>
      </c>
      <c r="P56" s="36" t="str">
        <f>'Core Indicators'!CQ56</f>
        <v>x</v>
      </c>
      <c r="Q56" s="36">
        <f>'Core Indicators'!DG56</f>
        <v>543000</v>
      </c>
      <c r="R56" s="36">
        <f>'Core Indicators'!DO56</f>
        <v>4753000</v>
      </c>
      <c r="S56" s="36">
        <f>'Core Indicators'!DW56</f>
        <v>780000</v>
      </c>
      <c r="T56" s="36">
        <f>'Core Indicators'!EE56</f>
        <v>703000</v>
      </c>
      <c r="U56" s="36">
        <f>'Core Indicators'!EM56</f>
        <v>46000</v>
      </c>
      <c r="V56" s="36">
        <f>'Core Indicators'!FC56</f>
        <v>2</v>
      </c>
      <c r="W56" s="36" t="str">
        <f>'Core Indicators'!FK56</f>
        <v>x</v>
      </c>
      <c r="X56" s="36" t="str">
        <f>'Core Indicators'!FS56</f>
        <v>x</v>
      </c>
      <c r="Y56" s="36">
        <f>'Core Indicators'!GA56</f>
        <v>1</v>
      </c>
      <c r="Z56" s="36">
        <f>'Core Indicators'!GI56</f>
        <v>1</v>
      </c>
      <c r="AA56" s="36">
        <f>'Core Indicators'!GQ56</f>
        <v>0</v>
      </c>
      <c r="AB56" s="36">
        <f>'Core Indicators'!GY56</f>
        <v>0</v>
      </c>
      <c r="AC56" s="36">
        <f>'Core Indicators'!HG56</f>
        <v>2</v>
      </c>
      <c r="AD56" s="36">
        <f>'Core Indicators'!HO56</f>
        <v>2</v>
      </c>
      <c r="AE56" s="36">
        <f>'Core Indicators'!HW56</f>
        <v>0</v>
      </c>
      <c r="AF56" s="36">
        <f>'Core Indicators'!IE56</f>
        <v>3</v>
      </c>
      <c r="AG56" s="36">
        <f>'Core Indicators'!IM56</f>
        <v>2</v>
      </c>
    </row>
    <row r="57" spans="1:33" ht="20.149999999999999" customHeight="1" x14ac:dyDescent="0.35">
      <c r="A57" s="203" t="str">
        <f>'Core Indicators'!A:A</f>
        <v>Socioeconomic crisis in Lebanon</v>
      </c>
      <c r="B57" s="203" t="str">
        <f>'Core Indicators'!B:B</f>
        <v>Political and economic crisis</v>
      </c>
      <c r="C57" s="203" t="str">
        <f>'Core Indicators'!C57</f>
        <v>LBN004</v>
      </c>
      <c r="D57" s="203" t="str">
        <f>'Core Indicators'!D57</f>
        <v>Lebanon</v>
      </c>
      <c r="E57" s="203" t="str">
        <f>'Core Indicators'!E57</f>
        <v>LBN</v>
      </c>
      <c r="F57" s="35">
        <f>'Core Indicators'!O57</f>
        <v>10450</v>
      </c>
      <c r="G57" s="35">
        <f>'Core Indicators'!W57</f>
        <v>6825000</v>
      </c>
      <c r="H57" s="35">
        <f>'Core Indicators'!AE57</f>
        <v>6282000</v>
      </c>
      <c r="I57" s="35" t="str">
        <f>'Core Indicators'!AM57</f>
        <v>x</v>
      </c>
      <c r="J57" s="35" t="str">
        <f>'Core Indicators'!AU57</f>
        <v>x</v>
      </c>
      <c r="K57" s="35" t="str">
        <f>'Core Indicators'!BC57</f>
        <v>x</v>
      </c>
      <c r="L57" s="35">
        <f>'Core Indicators'!BK57</f>
        <v>17</v>
      </c>
      <c r="M57" s="35" t="str">
        <f>'Core Indicators'!BS57</f>
        <v>x</v>
      </c>
      <c r="N57" s="35" t="str">
        <f>'Core Indicators'!CA57</f>
        <v>x</v>
      </c>
      <c r="O57" s="35" t="e">
        <f>'Core Indicators'!CI57</f>
        <v>#N/A</v>
      </c>
      <c r="P57" s="35" t="str">
        <f>'Core Indicators'!CQ57</f>
        <v>x</v>
      </c>
      <c r="Q57" s="35">
        <f>'Core Indicators'!DG57</f>
        <v>543000</v>
      </c>
      <c r="R57" s="35">
        <f>'Core Indicators'!DO57</f>
        <v>3073000</v>
      </c>
      <c r="S57" s="35">
        <f>'Core Indicators'!DW57</f>
        <v>1889000</v>
      </c>
      <c r="T57" s="35">
        <f>'Core Indicators'!EE57</f>
        <v>1275000</v>
      </c>
      <c r="U57" s="35">
        <f>'Core Indicators'!EM57</f>
        <v>46000</v>
      </c>
      <c r="V57" s="35">
        <f>'Core Indicators'!FC57</f>
        <v>3</v>
      </c>
      <c r="W57" s="35" t="str">
        <f>'Core Indicators'!FK57</f>
        <v>x</v>
      </c>
      <c r="X57" s="35" t="str">
        <f>'Core Indicators'!FS57</f>
        <v>x</v>
      </c>
      <c r="Y57" s="35">
        <f>'Core Indicators'!GA57</f>
        <v>1</v>
      </c>
      <c r="Z57" s="35">
        <f>'Core Indicators'!GI57</f>
        <v>1</v>
      </c>
      <c r="AA57" s="35">
        <f>'Core Indicators'!GQ57</f>
        <v>0</v>
      </c>
      <c r="AB57" s="35">
        <f>'Core Indicators'!GY57</f>
        <v>0</v>
      </c>
      <c r="AC57" s="35">
        <f>'Core Indicators'!HG57</f>
        <v>2</v>
      </c>
      <c r="AD57" s="35">
        <f>'Core Indicators'!HO57</f>
        <v>2</v>
      </c>
      <c r="AE57" s="35">
        <f>'Core Indicators'!HW57</f>
        <v>0</v>
      </c>
      <c r="AF57" s="35">
        <f>'Core Indicators'!IE57</f>
        <v>3</v>
      </c>
      <c r="AG57" s="35">
        <f>'Core Indicators'!IM57</f>
        <v>2</v>
      </c>
    </row>
    <row r="58" spans="1:33" ht="20.149999999999999" customHeight="1" x14ac:dyDescent="0.35">
      <c r="A58" s="202" t="str">
        <f>'Core Indicators'!A:A</f>
        <v>Complex crisis in Libya</v>
      </c>
      <c r="B58" s="202" t="str">
        <f>'Core Indicators'!B:B</f>
        <v>Multiple crises country</v>
      </c>
      <c r="C58" s="202" t="str">
        <f>'Core Indicators'!C58</f>
        <v>LBY001</v>
      </c>
      <c r="D58" s="202" t="str">
        <f>'Core Indicators'!D58</f>
        <v>Libya</v>
      </c>
      <c r="E58" s="202" t="str">
        <f>'Core Indicators'!E58</f>
        <v>LBY</v>
      </c>
      <c r="F58" s="36">
        <f>'Core Indicators'!O58</f>
        <v>1759540</v>
      </c>
      <c r="G58" s="36">
        <f>'Core Indicators'!W58</f>
        <v>8200000</v>
      </c>
      <c r="H58" s="36">
        <f>'Core Indicators'!AE58</f>
        <v>1500000</v>
      </c>
      <c r="I58" s="36">
        <f>'Core Indicators'!AM58</f>
        <v>1545000</v>
      </c>
      <c r="J58" s="36" t="str">
        <f>'Core Indicators'!AU58</f>
        <v>x</v>
      </c>
      <c r="K58" s="36" t="str">
        <f>'Core Indicators'!BC58</f>
        <v>x</v>
      </c>
      <c r="L58" s="36">
        <f>'Core Indicators'!BK58</f>
        <v>925</v>
      </c>
      <c r="M58" s="36" t="str">
        <f>'Core Indicators'!BS58</f>
        <v>x</v>
      </c>
      <c r="N58" s="36" t="str">
        <f>'Core Indicators'!CA58</f>
        <v>x</v>
      </c>
      <c r="O58" s="36" t="e">
        <f>'Core Indicators'!CI58</f>
        <v>#N/A</v>
      </c>
      <c r="P58" s="36" t="str">
        <f>'Core Indicators'!CQ58</f>
        <v>x</v>
      </c>
      <c r="Q58" s="36">
        <f>'Core Indicators'!DG58</f>
        <v>6700000</v>
      </c>
      <c r="R58" s="36">
        <f>'Core Indicators'!DO58</f>
        <v>700000</v>
      </c>
      <c r="S58" s="36">
        <f>'Core Indicators'!DW58</f>
        <v>792000</v>
      </c>
      <c r="T58" s="36">
        <f>'Core Indicators'!EE58</f>
        <v>8000</v>
      </c>
      <c r="U58" s="36">
        <f>'Core Indicators'!EM58</f>
        <v>0</v>
      </c>
      <c r="V58" s="36">
        <f>'Core Indicators'!FC58</f>
        <v>5</v>
      </c>
      <c r="W58" s="36">
        <f>'Core Indicators'!FK58</f>
        <v>198000</v>
      </c>
      <c r="X58" s="36">
        <f>'Core Indicators'!FS58</f>
        <v>633000</v>
      </c>
      <c r="Y58" s="36">
        <f>'Core Indicators'!GA58</f>
        <v>1</v>
      </c>
      <c r="Z58" s="36">
        <f>'Core Indicators'!GI58</f>
        <v>3</v>
      </c>
      <c r="AA58" s="36">
        <f>'Core Indicators'!GQ58</f>
        <v>0</v>
      </c>
      <c r="AB58" s="36">
        <f>'Core Indicators'!GY58</f>
        <v>0</v>
      </c>
      <c r="AC58" s="36">
        <f>'Core Indicators'!HG58</f>
        <v>2</v>
      </c>
      <c r="AD58" s="36">
        <f>'Core Indicators'!HO58</f>
        <v>2</v>
      </c>
      <c r="AE58" s="36">
        <f>'Core Indicators'!HW58</f>
        <v>1</v>
      </c>
      <c r="AF58" s="36">
        <f>'Core Indicators'!IE58</f>
        <v>1</v>
      </c>
      <c r="AG58" s="36">
        <f>'Core Indicators'!IM58</f>
        <v>1</v>
      </c>
    </row>
    <row r="59" spans="1:33" ht="20.149999999999999" customHeight="1" x14ac:dyDescent="0.35">
      <c r="A59" s="203" t="str">
        <f>'Core Indicators'!A:A</f>
        <v>Mixed migration flows in Libya</v>
      </c>
      <c r="B59" s="203" t="str">
        <f>'Core Indicators'!B:B</f>
        <v>International displacement</v>
      </c>
      <c r="C59" s="203" t="str">
        <f>'Core Indicators'!C59</f>
        <v>LBY002</v>
      </c>
      <c r="D59" s="203" t="str">
        <f>'Core Indicators'!D59</f>
        <v>Libya</v>
      </c>
      <c r="E59" s="203" t="str">
        <f>'Core Indicators'!E59</f>
        <v>LBY</v>
      </c>
      <c r="F59" s="35">
        <f>'Core Indicators'!O59</f>
        <v>1759540</v>
      </c>
      <c r="G59" s="35">
        <f>'Core Indicators'!W59</f>
        <v>8200000</v>
      </c>
      <c r="H59" s="35">
        <f>'Core Indicators'!AE59</f>
        <v>679000</v>
      </c>
      <c r="I59" s="35">
        <f>'Core Indicators'!AM59</f>
        <v>679000</v>
      </c>
      <c r="J59" s="35" t="str">
        <f>'Core Indicators'!AU59</f>
        <v>x</v>
      </c>
      <c r="K59" s="35" t="str">
        <f>'Core Indicators'!BC59</f>
        <v>x</v>
      </c>
      <c r="L59" s="35">
        <f>'Core Indicators'!BK59</f>
        <v>892</v>
      </c>
      <c r="M59" s="35" t="str">
        <f>'Core Indicators'!BS59</f>
        <v>x</v>
      </c>
      <c r="N59" s="35" t="str">
        <f>'Core Indicators'!CA59</f>
        <v>x</v>
      </c>
      <c r="O59" s="35" t="e">
        <f>'Core Indicators'!CI59</f>
        <v>#N/A</v>
      </c>
      <c r="P59" s="35" t="str">
        <f>'Core Indicators'!CQ59</f>
        <v>x</v>
      </c>
      <c r="Q59" s="35">
        <f>'Core Indicators'!DG59</f>
        <v>7521000</v>
      </c>
      <c r="R59" s="35">
        <f>'Core Indicators'!DO59</f>
        <v>404000</v>
      </c>
      <c r="S59" s="35">
        <f>'Core Indicators'!DW59</f>
        <v>271000</v>
      </c>
      <c r="T59" s="35">
        <f>'Core Indicators'!EE59</f>
        <v>4000</v>
      </c>
      <c r="U59" s="35">
        <f>'Core Indicators'!EM59</f>
        <v>0</v>
      </c>
      <c r="V59" s="35">
        <f>'Core Indicators'!FC59</f>
        <v>5</v>
      </c>
      <c r="W59" s="35">
        <f>'Core Indicators'!FK59</f>
        <v>79000</v>
      </c>
      <c r="X59" s="35">
        <f>'Core Indicators'!FS59</f>
        <v>229000</v>
      </c>
      <c r="Y59" s="35">
        <f>'Core Indicators'!GA59</f>
        <v>1</v>
      </c>
      <c r="Z59" s="35">
        <f>'Core Indicators'!GI59</f>
        <v>3</v>
      </c>
      <c r="AA59" s="35">
        <f>'Core Indicators'!GQ59</f>
        <v>0</v>
      </c>
      <c r="AB59" s="35">
        <f>'Core Indicators'!GY59</f>
        <v>0</v>
      </c>
      <c r="AC59" s="35">
        <f>'Core Indicators'!HG59</f>
        <v>2</v>
      </c>
      <c r="AD59" s="35">
        <f>'Core Indicators'!HO59</f>
        <v>2</v>
      </c>
      <c r="AE59" s="35">
        <f>'Core Indicators'!HW59</f>
        <v>1</v>
      </c>
      <c r="AF59" s="35">
        <f>'Core Indicators'!IE59</f>
        <v>1</v>
      </c>
      <c r="AG59" s="35">
        <f>'Core Indicators'!IM59</f>
        <v>1</v>
      </c>
    </row>
    <row r="60" spans="1:33" ht="20.149999999999999" customHeight="1" x14ac:dyDescent="0.35">
      <c r="A60" s="202" t="str">
        <f>'Core Indicators'!A:A</f>
        <v>Drought in Lesotho</v>
      </c>
      <c r="B60" s="202" t="str">
        <f>'Core Indicators'!B:B</f>
        <v>Drought</v>
      </c>
      <c r="C60" s="202" t="str">
        <f>'Core Indicators'!C60</f>
        <v>LSO002</v>
      </c>
      <c r="D60" s="202" t="str">
        <f>'Core Indicators'!D60</f>
        <v>Lesotho</v>
      </c>
      <c r="E60" s="202" t="str">
        <f>'Core Indicators'!E60</f>
        <v>LSO</v>
      </c>
      <c r="F60" s="36">
        <f>'Core Indicators'!O60</f>
        <v>30355</v>
      </c>
      <c r="G60" s="36">
        <f>'Core Indicators'!W60</f>
        <v>1476000</v>
      </c>
      <c r="H60" s="36">
        <f>'Core Indicators'!AE60</f>
        <v>866000</v>
      </c>
      <c r="I60" s="36" t="str">
        <f>'Core Indicators'!AM60</f>
        <v>x</v>
      </c>
      <c r="J60" s="36">
        <f>'Core Indicators'!AU60</f>
        <v>0</v>
      </c>
      <c r="K60" s="36">
        <f>'Core Indicators'!BC60</f>
        <v>0</v>
      </c>
      <c r="L60" s="36">
        <f>'Core Indicators'!BK60</f>
        <v>0</v>
      </c>
      <c r="M60" s="36">
        <f>'Core Indicators'!BS60</f>
        <v>0</v>
      </c>
      <c r="N60" s="36">
        <f>'Core Indicators'!CA60</f>
        <v>0</v>
      </c>
      <c r="O60" s="36" t="e">
        <f>'Core Indicators'!CI60</f>
        <v>#N/A</v>
      </c>
      <c r="P60" s="36" t="str">
        <f>'Core Indicators'!CQ60</f>
        <v>x</v>
      </c>
      <c r="Q60" s="36">
        <f>'Core Indicators'!DG60</f>
        <v>610000</v>
      </c>
      <c r="R60" s="36">
        <f>'Core Indicators'!DO60</f>
        <v>528000</v>
      </c>
      <c r="S60" s="36">
        <f>'Core Indicators'!DW60</f>
        <v>312000</v>
      </c>
      <c r="T60" s="36">
        <f>'Core Indicators'!EE60</f>
        <v>26000</v>
      </c>
      <c r="U60" s="36">
        <f>'Core Indicators'!EM60</f>
        <v>0</v>
      </c>
      <c r="V60" s="36">
        <f>'Core Indicators'!FC60</f>
        <v>1</v>
      </c>
      <c r="W60" s="36">
        <f>'Core Indicators'!FK60</f>
        <v>0</v>
      </c>
      <c r="X60" s="36">
        <f>'Core Indicators'!FS60</f>
        <v>0</v>
      </c>
      <c r="Y60" s="36">
        <f>'Core Indicators'!GA60</f>
        <v>1</v>
      </c>
      <c r="Z60" s="36">
        <f>'Core Indicators'!GI60</f>
        <v>0</v>
      </c>
      <c r="AA60" s="36">
        <f>'Core Indicators'!GQ60</f>
        <v>0</v>
      </c>
      <c r="AB60" s="36">
        <f>'Core Indicators'!GY60</f>
        <v>0</v>
      </c>
      <c r="AC60" s="36">
        <f>'Core Indicators'!HG60</f>
        <v>0</v>
      </c>
      <c r="AD60" s="36">
        <f>'Core Indicators'!HO60</f>
        <v>2</v>
      </c>
      <c r="AE60" s="36">
        <f>'Core Indicators'!HW60</f>
        <v>0</v>
      </c>
      <c r="AF60" s="36">
        <f>'Core Indicators'!IE60</f>
        <v>0</v>
      </c>
      <c r="AG60" s="36">
        <f>'Core Indicators'!IM60</f>
        <v>1</v>
      </c>
    </row>
    <row r="61" spans="1:33" ht="20.149999999999999" customHeight="1" x14ac:dyDescent="0.35">
      <c r="A61" s="203" t="str">
        <f>'Core Indicators'!A:A</f>
        <v>Mixed migration flows in Morocco</v>
      </c>
      <c r="B61" s="203" t="str">
        <f>'Core Indicators'!B:B</f>
        <v>International displacement</v>
      </c>
      <c r="C61" s="203" t="str">
        <f>'Core Indicators'!C61</f>
        <v>MAR002</v>
      </c>
      <c r="D61" s="203" t="str">
        <f>'Core Indicators'!D61</f>
        <v>Morocco</v>
      </c>
      <c r="E61" s="203" t="str">
        <f>'Core Indicators'!E61</f>
        <v>MAR</v>
      </c>
      <c r="F61" s="35">
        <f>'Core Indicators'!O61</f>
        <v>446300</v>
      </c>
      <c r="G61" s="35">
        <f>'Core Indicators'!W61</f>
        <v>36911000</v>
      </c>
      <c r="H61" s="35" t="str">
        <f>'Core Indicators'!AE61</f>
        <v>x</v>
      </c>
      <c r="I61" s="35" t="str">
        <f>'Core Indicators'!AM61</f>
        <v>x</v>
      </c>
      <c r="J61" s="35" t="str">
        <f>'Core Indicators'!AU61</f>
        <v>x</v>
      </c>
      <c r="K61" s="35" t="str">
        <f>'Core Indicators'!BC61</f>
        <v>x</v>
      </c>
      <c r="L61" s="35">
        <f>'Core Indicators'!BK61</f>
        <v>89</v>
      </c>
      <c r="M61" s="35">
        <f>'Core Indicators'!BS61</f>
        <v>0</v>
      </c>
      <c r="N61" s="35">
        <f>'Core Indicators'!CA61</f>
        <v>0</v>
      </c>
      <c r="O61" s="35" t="e">
        <f>'Core Indicators'!CI61</f>
        <v>#N/A</v>
      </c>
      <c r="P61" s="35">
        <f>'Core Indicators'!CQ61</f>
        <v>0</v>
      </c>
      <c r="Q61" s="35" t="str">
        <f>'Core Indicators'!DG61</f>
        <v>x</v>
      </c>
      <c r="R61" s="35" t="str">
        <f>'Core Indicators'!DO61</f>
        <v>x</v>
      </c>
      <c r="S61" s="35" t="str">
        <f>'Core Indicators'!DW61</f>
        <v>x</v>
      </c>
      <c r="T61" s="35" t="str">
        <f>'Core Indicators'!EE61</f>
        <v>x</v>
      </c>
      <c r="U61" s="35" t="str">
        <f>'Core Indicators'!EM61</f>
        <v>x</v>
      </c>
      <c r="V61" s="35">
        <f>'Core Indicators'!FC61</f>
        <v>2</v>
      </c>
      <c r="W61" s="35">
        <f>'Core Indicators'!FK61</f>
        <v>0</v>
      </c>
      <c r="X61" s="35">
        <f>'Core Indicators'!FS61</f>
        <v>0</v>
      </c>
      <c r="Y61" s="35">
        <f>'Core Indicators'!GA61</f>
        <v>2</v>
      </c>
      <c r="Z61" s="35">
        <f>'Core Indicators'!GI61</f>
        <v>0</v>
      </c>
      <c r="AA61" s="35">
        <f>'Core Indicators'!GQ61</f>
        <v>1</v>
      </c>
      <c r="AB61" s="35">
        <f>'Core Indicators'!GY61</f>
        <v>0</v>
      </c>
      <c r="AC61" s="35">
        <f>'Core Indicators'!HG61</f>
        <v>1</v>
      </c>
      <c r="AD61" s="35">
        <f>'Core Indicators'!HO61</f>
        <v>1</v>
      </c>
      <c r="AE61" s="35">
        <f>'Core Indicators'!HW61</f>
        <v>0</v>
      </c>
      <c r="AF61" s="35">
        <f>'Core Indicators'!IE61</f>
        <v>1</v>
      </c>
      <c r="AG61" s="35">
        <f>'Core Indicators'!IM61</f>
        <v>0</v>
      </c>
    </row>
    <row r="62" spans="1:33" ht="20.149999999999999" customHeight="1" x14ac:dyDescent="0.35">
      <c r="A62" s="202" t="str">
        <f>'Core Indicators'!A:A</f>
        <v>DIsplacement from Ukraine conflict in Moldova</v>
      </c>
      <c r="B62" s="202" t="str">
        <f>'Core Indicators'!B:B</f>
        <v>International displacement</v>
      </c>
      <c r="C62" s="202" t="str">
        <f>'Core Indicators'!C62</f>
        <v>MDA002</v>
      </c>
      <c r="D62" s="202" t="str">
        <f>'Core Indicators'!D62</f>
        <v>Moldova</v>
      </c>
      <c r="E62" s="202" t="str">
        <f>'Core Indicators'!E62</f>
        <v>MDA</v>
      </c>
      <c r="F62" s="36">
        <f>'Core Indicators'!O62</f>
        <v>1595</v>
      </c>
      <c r="G62" s="36">
        <f>'Core Indicators'!W62</f>
        <v>205000</v>
      </c>
      <c r="H62" s="36">
        <f>'Core Indicators'!AE62</f>
        <v>96000</v>
      </c>
      <c r="I62" s="36">
        <f>'Core Indicators'!AM62</f>
        <v>96000</v>
      </c>
      <c r="J62" s="36" t="e">
        <f>'Core Indicators'!AU62</f>
        <v>#N/A</v>
      </c>
      <c r="K62" s="36" t="e">
        <f>'Core Indicators'!BC62</f>
        <v>#N/A</v>
      </c>
      <c r="L62" s="36">
        <f>'Core Indicators'!BK62</f>
        <v>0</v>
      </c>
      <c r="M62" s="36" t="e">
        <f>'Core Indicators'!BS62</f>
        <v>#N/A</v>
      </c>
      <c r="N62" s="36" t="e">
        <f>'Core Indicators'!CA62</f>
        <v>#N/A</v>
      </c>
      <c r="O62" s="36" t="e">
        <f>'Core Indicators'!CI62</f>
        <v>#N/A</v>
      </c>
      <c r="P62" s="36" t="e">
        <f>'Core Indicators'!CQ62</f>
        <v>#N/A</v>
      </c>
      <c r="Q62" s="36">
        <f>'Core Indicators'!DG62</f>
        <v>109000</v>
      </c>
      <c r="R62" s="36">
        <f>'Core Indicators'!DO62</f>
        <v>96000</v>
      </c>
      <c r="S62" s="36">
        <f>'Core Indicators'!DW62</f>
        <v>0</v>
      </c>
      <c r="T62" s="36">
        <f>'Core Indicators'!EE62</f>
        <v>0</v>
      </c>
      <c r="U62" s="36">
        <f>'Core Indicators'!EM62</f>
        <v>0</v>
      </c>
      <c r="V62" s="36">
        <f>'Core Indicators'!FC62</f>
        <v>2</v>
      </c>
      <c r="W62" s="36" t="e">
        <f>'Core Indicators'!FK62</f>
        <v>#N/A</v>
      </c>
      <c r="X62" s="36" t="e">
        <f>'Core Indicators'!FS62</f>
        <v>#N/A</v>
      </c>
      <c r="Y62" s="36">
        <f>'Core Indicators'!GA62</f>
        <v>0</v>
      </c>
      <c r="Z62" s="36">
        <f>'Core Indicators'!GI62</f>
        <v>1</v>
      </c>
      <c r="AA62" s="36">
        <f>'Core Indicators'!GQ62</f>
        <v>0</v>
      </c>
      <c r="AB62" s="36">
        <f>'Core Indicators'!GY62</f>
        <v>0</v>
      </c>
      <c r="AC62" s="36">
        <f>'Core Indicators'!HG62</f>
        <v>0</v>
      </c>
      <c r="AD62" s="36">
        <f>'Core Indicators'!HO62</f>
        <v>0</v>
      </c>
      <c r="AE62" s="36">
        <f>'Core Indicators'!HW62</f>
        <v>0</v>
      </c>
      <c r="AF62" s="36">
        <f>'Core Indicators'!IE62</f>
        <v>0</v>
      </c>
      <c r="AG62" s="36">
        <f>'Core Indicators'!IM62</f>
        <v>0</v>
      </c>
    </row>
    <row r="63" spans="1:33" ht="20.149999999999999" customHeight="1" x14ac:dyDescent="0.35">
      <c r="A63" s="203" t="str">
        <f>'Core Indicators'!A:A</f>
        <v>Multiple crisis in Madagascar</v>
      </c>
      <c r="B63" s="203" t="str">
        <f>'Core Indicators'!B:B</f>
        <v>Multiple crises country</v>
      </c>
      <c r="C63" s="203" t="str">
        <f>'Core Indicators'!C63</f>
        <v>MDG001</v>
      </c>
      <c r="D63" s="203" t="str">
        <f>'Core Indicators'!D63</f>
        <v>Madagascar</v>
      </c>
      <c r="E63" s="203" t="str">
        <f>'Core Indicators'!E63</f>
        <v>MDG</v>
      </c>
      <c r="F63" s="35">
        <f>'Core Indicators'!O63</f>
        <v>581800</v>
      </c>
      <c r="G63" s="35">
        <f>'Core Indicators'!W63</f>
        <v>27000000</v>
      </c>
      <c r="H63" s="35">
        <f>'Core Indicators'!AE63</f>
        <v>4509000</v>
      </c>
      <c r="I63" s="35">
        <f>'Core Indicators'!AM63</f>
        <v>25000</v>
      </c>
      <c r="J63" s="35" t="str">
        <f>'Core Indicators'!AU63</f>
        <v>x</v>
      </c>
      <c r="K63" s="35" t="str">
        <f>'Core Indicators'!BC63</f>
        <v>x</v>
      </c>
      <c r="L63" s="35">
        <f>'Core Indicators'!BK63</f>
        <v>259</v>
      </c>
      <c r="M63" s="35">
        <f>'Core Indicators'!BS63</f>
        <v>28020</v>
      </c>
      <c r="N63" s="35">
        <f>'Core Indicators'!CA63</f>
        <v>14597</v>
      </c>
      <c r="O63" s="35" t="e">
        <f>'Core Indicators'!CI63</f>
        <v>#N/A</v>
      </c>
      <c r="P63" s="35" t="str">
        <f>'Core Indicators'!CQ63</f>
        <v>x</v>
      </c>
      <c r="Q63" s="35">
        <f>'Core Indicators'!DG63</f>
        <v>22491000</v>
      </c>
      <c r="R63" s="35">
        <f>'Core Indicators'!DO63</f>
        <v>2850000</v>
      </c>
      <c r="S63" s="35">
        <f>'Core Indicators'!DW63</f>
        <v>1325000</v>
      </c>
      <c r="T63" s="35">
        <f>'Core Indicators'!EE63</f>
        <v>334000</v>
      </c>
      <c r="U63" s="35">
        <f>'Core Indicators'!EM63</f>
        <v>0</v>
      </c>
      <c r="V63" s="35">
        <f>'Core Indicators'!FC63</f>
        <v>2</v>
      </c>
      <c r="W63" s="35" t="str">
        <f>'Core Indicators'!FK63</f>
        <v>x</v>
      </c>
      <c r="X63" s="35" t="str">
        <f>'Core Indicators'!FS63</f>
        <v>x</v>
      </c>
      <c r="Y63" s="35">
        <f>'Core Indicators'!GA63</f>
        <v>0</v>
      </c>
      <c r="Z63" s="35">
        <f>'Core Indicators'!GI63</f>
        <v>0</v>
      </c>
      <c r="AA63" s="35">
        <f>'Core Indicators'!GQ63</f>
        <v>0</v>
      </c>
      <c r="AB63" s="35">
        <f>'Core Indicators'!GY63</f>
        <v>0</v>
      </c>
      <c r="AC63" s="35">
        <f>'Core Indicators'!HG63</f>
        <v>0</v>
      </c>
      <c r="AD63" s="35">
        <f>'Core Indicators'!HO63</f>
        <v>0</v>
      </c>
      <c r="AE63" s="35">
        <f>'Core Indicators'!HW63</f>
        <v>1</v>
      </c>
      <c r="AF63" s="35">
        <f>'Core Indicators'!IE63</f>
        <v>0</v>
      </c>
      <c r="AG63" s="35">
        <f>'Core Indicators'!IM63</f>
        <v>3</v>
      </c>
    </row>
    <row r="64" spans="1:33" ht="20.149999999999999" customHeight="1" x14ac:dyDescent="0.35">
      <c r="A64" s="202" t="str">
        <f>'Core Indicators'!A:A</f>
        <v>Drought in Madagascar</v>
      </c>
      <c r="B64" s="202" t="str">
        <f>'Core Indicators'!B:B</f>
        <v>Drought</v>
      </c>
      <c r="C64" s="202" t="str">
        <f>'Core Indicators'!C64</f>
        <v>MDG002</v>
      </c>
      <c r="D64" s="202" t="str">
        <f>'Core Indicators'!D64</f>
        <v>Madagascar</v>
      </c>
      <c r="E64" s="202" t="str">
        <f>'Core Indicators'!E64</f>
        <v>MDG</v>
      </c>
      <c r="F64" s="36">
        <f>'Core Indicators'!O64</f>
        <v>149752</v>
      </c>
      <c r="G64" s="36">
        <f>'Core Indicators'!W64</f>
        <v>6348000</v>
      </c>
      <c r="H64" s="36">
        <f>'Core Indicators'!AE64</f>
        <v>3549000</v>
      </c>
      <c r="I64" s="36">
        <f>'Core Indicators'!AM64</f>
        <v>3000</v>
      </c>
      <c r="J64" s="36">
        <f>'Core Indicators'!AU64</f>
        <v>0</v>
      </c>
      <c r="K64" s="36" t="str">
        <f>'Core Indicators'!BC64</f>
        <v>x</v>
      </c>
      <c r="L64" s="36">
        <f>'Core Indicators'!BK64</f>
        <v>53</v>
      </c>
      <c r="M64" s="36" t="str">
        <f>'Core Indicators'!BS64</f>
        <v>x</v>
      </c>
      <c r="N64" s="36" t="str">
        <f>'Core Indicators'!CA64</f>
        <v>x</v>
      </c>
      <c r="O64" s="36" t="e">
        <f>'Core Indicators'!CI64</f>
        <v>#N/A</v>
      </c>
      <c r="P64" s="36" t="str">
        <f>'Core Indicators'!CQ64</f>
        <v>x</v>
      </c>
      <c r="Q64" s="36">
        <f>'Core Indicators'!DG64</f>
        <v>2799000</v>
      </c>
      <c r="R64" s="36">
        <f>'Core Indicators'!DO64</f>
        <v>1912000</v>
      </c>
      <c r="S64" s="36">
        <f>'Core Indicators'!DW64</f>
        <v>1303000</v>
      </c>
      <c r="T64" s="36">
        <f>'Core Indicators'!EE64</f>
        <v>334000</v>
      </c>
      <c r="U64" s="36">
        <f>'Core Indicators'!EM64</f>
        <v>0</v>
      </c>
      <c r="V64" s="36">
        <f>'Core Indicators'!FC64</f>
        <v>1</v>
      </c>
      <c r="W64" s="36" t="str">
        <f>'Core Indicators'!FK64</f>
        <v>x</v>
      </c>
      <c r="X64" s="36" t="str">
        <f>'Core Indicators'!FS64</f>
        <v>x</v>
      </c>
      <c r="Y64" s="36">
        <f>'Core Indicators'!GA64</f>
        <v>0</v>
      </c>
      <c r="Z64" s="36">
        <f>'Core Indicators'!GI64</f>
        <v>0</v>
      </c>
      <c r="AA64" s="36">
        <f>'Core Indicators'!GQ64</f>
        <v>0</v>
      </c>
      <c r="AB64" s="36">
        <f>'Core Indicators'!GY64</f>
        <v>0</v>
      </c>
      <c r="AC64" s="36">
        <f>'Core Indicators'!HG64</f>
        <v>0</v>
      </c>
      <c r="AD64" s="36">
        <f>'Core Indicators'!HO64</f>
        <v>2</v>
      </c>
      <c r="AE64" s="36">
        <f>'Core Indicators'!HW64</f>
        <v>1</v>
      </c>
      <c r="AF64" s="36">
        <f>'Core Indicators'!IE64</f>
        <v>0</v>
      </c>
      <c r="AG64" s="36">
        <f>'Core Indicators'!IM64</f>
        <v>3</v>
      </c>
    </row>
    <row r="65" spans="1:33" ht="20.149999999999999" customHeight="1" x14ac:dyDescent="0.35">
      <c r="A65" s="203" t="str">
        <f>'Core Indicators'!A:A</f>
        <v>Tropical Cyclones Season in 2022 in Madagascar</v>
      </c>
      <c r="B65" s="203" t="str">
        <f>'Core Indicators'!B:B</f>
        <v>Tropical cyclone</v>
      </c>
      <c r="C65" s="203" t="str">
        <f>'Core Indicators'!C65</f>
        <v>MDG006</v>
      </c>
      <c r="D65" s="203" t="str">
        <f>'Core Indicators'!D65</f>
        <v>Madagascar</v>
      </c>
      <c r="E65" s="203" t="str">
        <f>'Core Indicators'!E65</f>
        <v>MDG</v>
      </c>
      <c r="F65" s="35">
        <f>'Core Indicators'!O65</f>
        <v>581800</v>
      </c>
      <c r="G65" s="35">
        <f>'Core Indicators'!W65</f>
        <v>27000000</v>
      </c>
      <c r="H65" s="35">
        <f>'Core Indicators'!AE65</f>
        <v>960000</v>
      </c>
      <c r="I65" s="35">
        <f>'Core Indicators'!AM65</f>
        <v>22000</v>
      </c>
      <c r="J65" s="35" t="str">
        <f>'Core Indicators'!AU65</f>
        <v>x</v>
      </c>
      <c r="K65" s="35" t="str">
        <f>'Core Indicators'!BC65</f>
        <v>x</v>
      </c>
      <c r="L65" s="35">
        <f>'Core Indicators'!BK65</f>
        <v>206</v>
      </c>
      <c r="M65" s="35">
        <f>'Core Indicators'!BS65</f>
        <v>28020</v>
      </c>
      <c r="N65" s="35">
        <f>'Core Indicators'!CA65</f>
        <v>14597</v>
      </c>
      <c r="O65" s="35" t="e">
        <f>'Core Indicators'!CI65</f>
        <v>#N/A</v>
      </c>
      <c r="P65" s="35" t="str">
        <f>'Core Indicators'!CQ65</f>
        <v>x</v>
      </c>
      <c r="Q65" s="35">
        <f>'Core Indicators'!DG65</f>
        <v>26040000</v>
      </c>
      <c r="R65" s="35">
        <f>'Core Indicators'!DO65</f>
        <v>938000</v>
      </c>
      <c r="S65" s="35">
        <f>'Core Indicators'!DW65</f>
        <v>22000</v>
      </c>
      <c r="T65" s="35">
        <f>'Core Indicators'!EE65</f>
        <v>0</v>
      </c>
      <c r="U65" s="35">
        <f>'Core Indicators'!EM65</f>
        <v>0</v>
      </c>
      <c r="V65" s="35">
        <f>'Core Indicators'!FC65</f>
        <v>1</v>
      </c>
      <c r="W65" s="35" t="str">
        <f>'Core Indicators'!FK65</f>
        <v>x</v>
      </c>
      <c r="X65" s="35" t="str">
        <f>'Core Indicators'!FS65</f>
        <v>x</v>
      </c>
      <c r="Y65" s="35">
        <f>'Core Indicators'!GA65</f>
        <v>0</v>
      </c>
      <c r="Z65" s="35">
        <f>'Core Indicators'!GI65</f>
        <v>0</v>
      </c>
      <c r="AA65" s="35">
        <f>'Core Indicators'!GQ65</f>
        <v>0</v>
      </c>
      <c r="AB65" s="35">
        <f>'Core Indicators'!GY65</f>
        <v>0</v>
      </c>
      <c r="AC65" s="35">
        <f>'Core Indicators'!HG65</f>
        <v>0</v>
      </c>
      <c r="AD65" s="35">
        <f>'Core Indicators'!HO65</f>
        <v>0</v>
      </c>
      <c r="AE65" s="35">
        <f>'Core Indicators'!HW65</f>
        <v>0</v>
      </c>
      <c r="AF65" s="35">
        <f>'Core Indicators'!IE65</f>
        <v>0</v>
      </c>
      <c r="AG65" s="35">
        <f>'Core Indicators'!IM65</f>
        <v>3</v>
      </c>
    </row>
    <row r="66" spans="1:33" ht="20.149999999999999" customHeight="1" x14ac:dyDescent="0.35">
      <c r="A66" s="202" t="str">
        <f>'Core Indicators'!A:A</f>
        <v>Multiple crisis in Mexico</v>
      </c>
      <c r="B66" s="202" t="str">
        <f>'Core Indicators'!B:B</f>
        <v>Multiple crises country</v>
      </c>
      <c r="C66" s="202" t="str">
        <f>'Core Indicators'!C66</f>
        <v>MEX001</v>
      </c>
      <c r="D66" s="202" t="str">
        <f>'Core Indicators'!D66</f>
        <v>Mexico</v>
      </c>
      <c r="E66" s="202" t="str">
        <f>'Core Indicators'!E66</f>
        <v>MEX</v>
      </c>
      <c r="F66" s="36">
        <f>'Core Indicators'!O66</f>
        <v>1964375</v>
      </c>
      <c r="G66" s="36">
        <f>'Core Indicators'!W66</f>
        <v>124227000</v>
      </c>
      <c r="H66" s="36">
        <f>'Core Indicators'!AE66</f>
        <v>321000</v>
      </c>
      <c r="I66" s="36">
        <f>'Core Indicators'!AM66</f>
        <v>82000</v>
      </c>
      <c r="J66" s="36" t="str">
        <f>'Core Indicators'!AU66</f>
        <v>x</v>
      </c>
      <c r="K66" s="36" t="str">
        <f>'Core Indicators'!BC66</f>
        <v>x</v>
      </c>
      <c r="L66" s="36">
        <f>'Core Indicators'!BK66</f>
        <v>301</v>
      </c>
      <c r="M66" s="36" t="str">
        <f>'Core Indicators'!BS66</f>
        <v>x</v>
      </c>
      <c r="N66" s="36" t="str">
        <f>'Core Indicators'!CA66</f>
        <v>x</v>
      </c>
      <c r="O66" s="36" t="e">
        <f>'Core Indicators'!CI66</f>
        <v>#N/A</v>
      </c>
      <c r="P66" s="36" t="str">
        <f>'Core Indicators'!CQ66</f>
        <v>x</v>
      </c>
      <c r="Q66" s="36">
        <f>'Core Indicators'!DG66</f>
        <v>123906000</v>
      </c>
      <c r="R66" s="36">
        <f>'Core Indicators'!DO66</f>
        <v>321000</v>
      </c>
      <c r="S66" s="36" t="str">
        <f>'Core Indicators'!DW66</f>
        <v>x</v>
      </c>
      <c r="T66" s="36" t="str">
        <f>'Core Indicators'!EE66</f>
        <v>x</v>
      </c>
      <c r="U66" s="36" t="str">
        <f>'Core Indicators'!EM66</f>
        <v>x</v>
      </c>
      <c r="V66" s="36">
        <f>'Core Indicators'!FC66</f>
        <v>3</v>
      </c>
      <c r="W66" s="36" t="str">
        <f>'Core Indicators'!FK66</f>
        <v>x</v>
      </c>
      <c r="X66" s="36" t="str">
        <f>'Core Indicators'!FS66</f>
        <v>x</v>
      </c>
      <c r="Y66" s="36">
        <f>'Core Indicators'!GA66</f>
        <v>0</v>
      </c>
      <c r="Z66" s="36">
        <f>'Core Indicators'!GI66</f>
        <v>2</v>
      </c>
      <c r="AA66" s="36">
        <f>'Core Indicators'!GQ66</f>
        <v>2</v>
      </c>
      <c r="AB66" s="36">
        <f>'Core Indicators'!GY66</f>
        <v>0</v>
      </c>
      <c r="AC66" s="36">
        <f>'Core Indicators'!HG66</f>
        <v>2</v>
      </c>
      <c r="AD66" s="36">
        <f>'Core Indicators'!HO66</f>
        <v>2</v>
      </c>
      <c r="AE66" s="36">
        <f>'Core Indicators'!HW66</f>
        <v>1</v>
      </c>
      <c r="AF66" s="36">
        <f>'Core Indicators'!IE66</f>
        <v>0</v>
      </c>
      <c r="AG66" s="36">
        <f>'Core Indicators'!IM66</f>
        <v>2</v>
      </c>
    </row>
    <row r="67" spans="1:33" ht="20.149999999999999" customHeight="1" x14ac:dyDescent="0.35">
      <c r="A67" s="203" t="str">
        <f>'Core Indicators'!A:A</f>
        <v>Criminal Violence in Mexico</v>
      </c>
      <c r="B67" s="203" t="str">
        <f>'Core Indicators'!B:B</f>
        <v>Other type of violence</v>
      </c>
      <c r="C67" s="203" t="str">
        <f>'Core Indicators'!C67</f>
        <v>MEX002</v>
      </c>
      <c r="D67" s="203" t="str">
        <f>'Core Indicators'!D67</f>
        <v>Mexico</v>
      </c>
      <c r="E67" s="203" t="str">
        <f>'Core Indicators'!E67</f>
        <v>MEX</v>
      </c>
      <c r="F67" s="35">
        <f>'Core Indicators'!O67</f>
        <v>1964375</v>
      </c>
      <c r="G67" s="35">
        <f>'Core Indicators'!W67</f>
        <v>128972000</v>
      </c>
      <c r="H67" s="35">
        <f>'Core Indicators'!AE67</f>
        <v>357000</v>
      </c>
      <c r="I67" s="35">
        <f>'Core Indicators'!AM67</f>
        <v>357000</v>
      </c>
      <c r="J67" s="35" t="str">
        <f>'Core Indicators'!AU67</f>
        <v>x</v>
      </c>
      <c r="K67" s="35" t="str">
        <f>'Core Indicators'!BC67</f>
        <v>x</v>
      </c>
      <c r="L67" s="35">
        <f>'Core Indicators'!BK67</f>
        <v>3454</v>
      </c>
      <c r="M67" s="35" t="str">
        <f>'Core Indicators'!BS67</f>
        <v>x</v>
      </c>
      <c r="N67" s="35" t="str">
        <f>'Core Indicators'!CA67</f>
        <v>x</v>
      </c>
      <c r="O67" s="35" t="e">
        <f>'Core Indicators'!CI67</f>
        <v>#N/A</v>
      </c>
      <c r="P67" s="35" t="str">
        <f>'Core Indicators'!CQ67</f>
        <v>x</v>
      </c>
      <c r="Q67" s="35">
        <f>'Core Indicators'!DG67</f>
        <v>128615000</v>
      </c>
      <c r="R67" s="35">
        <f>'Core Indicators'!DO67</f>
        <v>357000</v>
      </c>
      <c r="S67" s="35" t="str">
        <f>'Core Indicators'!DW67</f>
        <v>x</v>
      </c>
      <c r="T67" s="35" t="str">
        <f>'Core Indicators'!EE67</f>
        <v>x</v>
      </c>
      <c r="U67" s="35" t="str">
        <f>'Core Indicators'!EM67</f>
        <v>x</v>
      </c>
      <c r="V67" s="35">
        <f>'Core Indicators'!FC67</f>
        <v>4</v>
      </c>
      <c r="W67" s="35" t="str">
        <f>'Core Indicators'!FK67</f>
        <v>x</v>
      </c>
      <c r="X67" s="35" t="str">
        <f>'Core Indicators'!FS67</f>
        <v>x</v>
      </c>
      <c r="Y67" s="35">
        <f>'Core Indicators'!GA67</f>
        <v>0</v>
      </c>
      <c r="Z67" s="35">
        <f>'Core Indicators'!GI67</f>
        <v>2</v>
      </c>
      <c r="AA67" s="35">
        <f>'Core Indicators'!GQ67</f>
        <v>2</v>
      </c>
      <c r="AB67" s="35">
        <f>'Core Indicators'!GY67</f>
        <v>0</v>
      </c>
      <c r="AC67" s="35">
        <f>'Core Indicators'!HG67</f>
        <v>2</v>
      </c>
      <c r="AD67" s="35">
        <f>'Core Indicators'!HO67</f>
        <v>2</v>
      </c>
      <c r="AE67" s="35">
        <f>'Core Indicators'!HW67</f>
        <v>1</v>
      </c>
      <c r="AF67" s="35">
        <f>'Core Indicators'!IE67</f>
        <v>0</v>
      </c>
      <c r="AG67" s="35">
        <f>'Core Indicators'!IM67</f>
        <v>3</v>
      </c>
    </row>
    <row r="68" spans="1:33" ht="20.149999999999999" customHeight="1" x14ac:dyDescent="0.35">
      <c r="A68" s="202" t="str">
        <f>'Core Indicators'!A:A</f>
        <v>Mixed Migration in Mexico</v>
      </c>
      <c r="B68" s="202" t="str">
        <f>'Core Indicators'!B:B</f>
        <v>International displacement</v>
      </c>
      <c r="C68" s="202" t="str">
        <f>'Core Indicators'!C68</f>
        <v>MEX003</v>
      </c>
      <c r="D68" s="202" t="str">
        <f>'Core Indicators'!D68</f>
        <v>Mexico</v>
      </c>
      <c r="E68" s="202" t="str">
        <f>'Core Indicators'!E68</f>
        <v>MEX</v>
      </c>
      <c r="F68" s="36">
        <f>'Core Indicators'!O68</f>
        <v>1964375</v>
      </c>
      <c r="G68" s="36">
        <f>'Core Indicators'!W68</f>
        <v>129673000</v>
      </c>
      <c r="H68" s="36">
        <f>'Core Indicators'!AE68</f>
        <v>795000</v>
      </c>
      <c r="I68" s="36">
        <f>'Core Indicators'!AM68</f>
        <v>82000</v>
      </c>
      <c r="J68" s="36" t="str">
        <f>'Core Indicators'!AU68</f>
        <v>x</v>
      </c>
      <c r="K68" s="36" t="str">
        <f>'Core Indicators'!BC68</f>
        <v>x</v>
      </c>
      <c r="L68" s="36">
        <f>'Core Indicators'!BK68</f>
        <v>301</v>
      </c>
      <c r="M68" s="36" t="str">
        <f>'Core Indicators'!BS68</f>
        <v>x</v>
      </c>
      <c r="N68" s="36" t="str">
        <f>'Core Indicators'!CA68</f>
        <v>x</v>
      </c>
      <c r="O68" s="36" t="e">
        <f>'Core Indicators'!CI68</f>
        <v>#N/A</v>
      </c>
      <c r="P68" s="36" t="str">
        <f>'Core Indicators'!CQ68</f>
        <v>x</v>
      </c>
      <c r="Q68" s="36">
        <f>'Core Indicators'!DG68</f>
        <v>128878000</v>
      </c>
      <c r="R68" s="36">
        <f>'Core Indicators'!DO68</f>
        <v>739000</v>
      </c>
      <c r="S68" s="36">
        <f>'Core Indicators'!DW68</f>
        <v>56000</v>
      </c>
      <c r="T68" s="36">
        <f>'Core Indicators'!EE68</f>
        <v>0</v>
      </c>
      <c r="U68" s="36">
        <f>'Core Indicators'!EM68</f>
        <v>0</v>
      </c>
      <c r="V68" s="36">
        <f>'Core Indicators'!FC68</f>
        <v>3</v>
      </c>
      <c r="W68" s="36" t="str">
        <f>'Core Indicators'!FK68</f>
        <v>x</v>
      </c>
      <c r="X68" s="36" t="str">
        <f>'Core Indicators'!FS68</f>
        <v>x</v>
      </c>
      <c r="Y68" s="36">
        <f>'Core Indicators'!GA68</f>
        <v>0</v>
      </c>
      <c r="Z68" s="36">
        <f>'Core Indicators'!GI68</f>
        <v>2</v>
      </c>
      <c r="AA68" s="36">
        <f>'Core Indicators'!GQ68</f>
        <v>2</v>
      </c>
      <c r="AB68" s="36">
        <f>'Core Indicators'!GY68</f>
        <v>0</v>
      </c>
      <c r="AC68" s="36">
        <f>'Core Indicators'!HG68</f>
        <v>2</v>
      </c>
      <c r="AD68" s="36">
        <f>'Core Indicators'!HO68</f>
        <v>2</v>
      </c>
      <c r="AE68" s="36">
        <f>'Core Indicators'!HW68</f>
        <v>1</v>
      </c>
      <c r="AF68" s="36">
        <f>'Core Indicators'!IE68</f>
        <v>0</v>
      </c>
      <c r="AG68" s="36">
        <f>'Core Indicators'!IM68</f>
        <v>2</v>
      </c>
    </row>
    <row r="69" spans="1:33" ht="20.149999999999999" customHeight="1" x14ac:dyDescent="0.35">
      <c r="A69" s="203" t="str">
        <f>'Core Indicators'!A:A</f>
        <v>Complex crisis in Mali</v>
      </c>
      <c r="B69" s="203" t="str">
        <f>'Core Indicators'!B:B</f>
        <v>Complex crisis</v>
      </c>
      <c r="C69" s="203" t="str">
        <f>'Core Indicators'!C69</f>
        <v>MLI001</v>
      </c>
      <c r="D69" s="203" t="str">
        <f>'Core Indicators'!D69</f>
        <v>Mali</v>
      </c>
      <c r="E69" s="203" t="str">
        <f>'Core Indicators'!E69</f>
        <v>MLI</v>
      </c>
      <c r="F69" s="35">
        <f>'Core Indicators'!O69</f>
        <v>1220190</v>
      </c>
      <c r="G69" s="35">
        <f>'Core Indicators'!W69</f>
        <v>20402000</v>
      </c>
      <c r="H69" s="35">
        <f>'Core Indicators'!AE69</f>
        <v>11712000</v>
      </c>
      <c r="I69" s="35">
        <f>'Core Indicators'!AM69</f>
        <v>1147000</v>
      </c>
      <c r="J69" s="35" t="str">
        <f>'Core Indicators'!AU69</f>
        <v>x</v>
      </c>
      <c r="K69" s="35">
        <f>'Core Indicators'!BC69</f>
        <v>44056</v>
      </c>
      <c r="L69" s="35">
        <f>'Core Indicators'!BK69</f>
        <v>1047</v>
      </c>
      <c r="M69" s="35" t="str">
        <f>'Core Indicators'!BS69</f>
        <v>x</v>
      </c>
      <c r="N69" s="35">
        <f>'Core Indicators'!CA69</f>
        <v>1</v>
      </c>
      <c r="O69" s="35" t="e">
        <f>'Core Indicators'!CI69</f>
        <v>#N/A</v>
      </c>
      <c r="P69" s="35" t="str">
        <f>'Core Indicators'!CQ69</f>
        <v>x</v>
      </c>
      <c r="Q69" s="35">
        <f>'Core Indicators'!DG69</f>
        <v>8691000</v>
      </c>
      <c r="R69" s="35">
        <f>'Core Indicators'!DO69</f>
        <v>5812000</v>
      </c>
      <c r="S69" s="35">
        <f>'Core Indicators'!DW69</f>
        <v>3700000</v>
      </c>
      <c r="T69" s="35">
        <f>'Core Indicators'!EE69</f>
        <v>2200000</v>
      </c>
      <c r="U69" s="35">
        <f>'Core Indicators'!EM69</f>
        <v>0</v>
      </c>
      <c r="V69" s="35">
        <f>'Core Indicators'!FC69</f>
        <v>5</v>
      </c>
      <c r="W69" s="35" t="str">
        <f>'Core Indicators'!FK69</f>
        <v>x</v>
      </c>
      <c r="X69" s="35" t="str">
        <f>'Core Indicators'!FS69</f>
        <v>x</v>
      </c>
      <c r="Y69" s="35">
        <f>'Core Indicators'!GA69</f>
        <v>0</v>
      </c>
      <c r="Z69" s="35">
        <f>'Core Indicators'!GI69</f>
        <v>3</v>
      </c>
      <c r="AA69" s="35">
        <f>'Core Indicators'!GQ69</f>
        <v>2</v>
      </c>
      <c r="AB69" s="35">
        <f>'Core Indicators'!GY69</f>
        <v>3</v>
      </c>
      <c r="AC69" s="35">
        <f>'Core Indicators'!HG69</f>
        <v>2</v>
      </c>
      <c r="AD69" s="35">
        <f>'Core Indicators'!HO69</f>
        <v>3</v>
      </c>
      <c r="AE69" s="35">
        <f>'Core Indicators'!HW69</f>
        <v>3</v>
      </c>
      <c r="AF69" s="35">
        <f>'Core Indicators'!IE69</f>
        <v>1</v>
      </c>
      <c r="AG69" s="35">
        <f>'Core Indicators'!IM69</f>
        <v>3</v>
      </c>
    </row>
    <row r="70" spans="1:33" ht="20.149999999999999" customHeight="1" x14ac:dyDescent="0.35">
      <c r="A70" s="202" t="str">
        <f>'Core Indicators'!A:A</f>
        <v>Multiple crises in Myanmar</v>
      </c>
      <c r="B70" s="202" t="str">
        <f>'Core Indicators'!B:B</f>
        <v>Multiple crises country</v>
      </c>
      <c r="C70" s="202" t="str">
        <f>'Core Indicators'!C70</f>
        <v>MMR001</v>
      </c>
      <c r="D70" s="202" t="str">
        <f>'Core Indicators'!D70</f>
        <v>Myanmar</v>
      </c>
      <c r="E70" s="202" t="str">
        <f>'Core Indicators'!E70</f>
        <v>MMR</v>
      </c>
      <c r="F70" s="36">
        <f>'Core Indicators'!O70</f>
        <v>661578</v>
      </c>
      <c r="G70" s="36">
        <f>'Core Indicators'!W70</f>
        <v>55482000</v>
      </c>
      <c r="H70" s="36">
        <f>'Core Indicators'!AE70</f>
        <v>34974000</v>
      </c>
      <c r="I70" s="36">
        <f>'Core Indicators'!AM70</f>
        <v>1837000</v>
      </c>
      <c r="J70" s="36" t="str">
        <f>'Core Indicators'!AU70</f>
        <v>x</v>
      </c>
      <c r="K70" s="36" t="str">
        <f>'Core Indicators'!BC70</f>
        <v>x</v>
      </c>
      <c r="L70" s="36">
        <f>'Core Indicators'!BK70</f>
        <v>11460</v>
      </c>
      <c r="M70" s="36" t="str">
        <f>'Core Indicators'!BS70</f>
        <v>x</v>
      </c>
      <c r="N70" s="36" t="str">
        <f>'Core Indicators'!CA70</f>
        <v>x</v>
      </c>
      <c r="O70" s="36" t="e">
        <f>'Core Indicators'!CI70</f>
        <v>#N/A</v>
      </c>
      <c r="P70" s="36" t="str">
        <f>'Core Indicators'!CQ70</f>
        <v>x</v>
      </c>
      <c r="Q70" s="36">
        <f>'Core Indicators'!DG70</f>
        <v>20508000</v>
      </c>
      <c r="R70" s="36">
        <f>'Core Indicators'!DO70</f>
        <v>20568000</v>
      </c>
      <c r="S70" s="36">
        <f>'Core Indicators'!DW70</f>
        <v>2807000</v>
      </c>
      <c r="T70" s="36">
        <f>'Core Indicators'!EE70</f>
        <v>9137000</v>
      </c>
      <c r="U70" s="36">
        <f>'Core Indicators'!EM70</f>
        <v>2462000</v>
      </c>
      <c r="V70" s="36">
        <f>'Core Indicators'!FC70</f>
        <v>4</v>
      </c>
      <c r="W70" s="36" t="str">
        <f>'Core Indicators'!FK70</f>
        <v>x</v>
      </c>
      <c r="X70" s="36" t="str">
        <f>'Core Indicators'!FS70</f>
        <v>x</v>
      </c>
      <c r="Y70" s="36">
        <f>'Core Indicators'!GA70</f>
        <v>1</v>
      </c>
      <c r="Z70" s="36">
        <f>'Core Indicators'!GI70</f>
        <v>3</v>
      </c>
      <c r="AA70" s="36">
        <f>'Core Indicators'!GQ70</f>
        <v>2</v>
      </c>
      <c r="AB70" s="36">
        <f>'Core Indicators'!GY70</f>
        <v>3</v>
      </c>
      <c r="AC70" s="36">
        <f>'Core Indicators'!HG70</f>
        <v>2</v>
      </c>
      <c r="AD70" s="36">
        <f>'Core Indicators'!HO70</f>
        <v>2</v>
      </c>
      <c r="AE70" s="36">
        <f>'Core Indicators'!HW70</f>
        <v>3</v>
      </c>
      <c r="AF70" s="36">
        <f>'Core Indicators'!IE70</f>
        <v>1</v>
      </c>
      <c r="AG70" s="36">
        <f>'Core Indicators'!IM70</f>
        <v>3</v>
      </c>
    </row>
    <row r="71" spans="1:33" ht="20.149999999999999" customHeight="1" x14ac:dyDescent="0.35">
      <c r="A71" s="203" t="str">
        <f>'Core Indicators'!A:A</f>
        <v>Rakhine Conflict</v>
      </c>
      <c r="B71" s="203" t="str">
        <f>'Core Indicators'!B:B</f>
        <v>Conflict</v>
      </c>
      <c r="C71" s="203" t="str">
        <f>'Core Indicators'!C71</f>
        <v>MMR002</v>
      </c>
      <c r="D71" s="203" t="str">
        <f>'Core Indicators'!D71</f>
        <v>Myanmar</v>
      </c>
      <c r="E71" s="203" t="str">
        <f>'Core Indicators'!E71</f>
        <v>MMR</v>
      </c>
      <c r="F71" s="35">
        <f>'Core Indicators'!O71</f>
        <v>40755</v>
      </c>
      <c r="G71" s="35">
        <f>'Core Indicators'!W71</f>
        <v>3659000</v>
      </c>
      <c r="H71" s="35">
        <f>'Core Indicators'!AE71</f>
        <v>2559000</v>
      </c>
      <c r="I71" s="35">
        <f>'Core Indicators'!AM71</f>
        <v>1238000</v>
      </c>
      <c r="J71" s="35" t="str">
        <f>'Core Indicators'!AU71</f>
        <v>x</v>
      </c>
      <c r="K71" s="35" t="str">
        <f>'Core Indicators'!BC71</f>
        <v>x</v>
      </c>
      <c r="L71" s="35">
        <f>'Core Indicators'!BK71</f>
        <v>40</v>
      </c>
      <c r="M71" s="35" t="str">
        <f>'Core Indicators'!BS71</f>
        <v>x</v>
      </c>
      <c r="N71" s="35" t="str">
        <f>'Core Indicators'!CA71</f>
        <v>x</v>
      </c>
      <c r="O71" s="35" t="e">
        <f>'Core Indicators'!CI71</f>
        <v>#N/A</v>
      </c>
      <c r="P71" s="35" t="str">
        <f>'Core Indicators'!CQ71</f>
        <v>x</v>
      </c>
      <c r="Q71" s="35">
        <f>'Core Indicators'!DG71</f>
        <v>1100000</v>
      </c>
      <c r="R71" s="35">
        <f>'Core Indicators'!DO71</f>
        <v>1012000</v>
      </c>
      <c r="S71" s="35">
        <f>'Core Indicators'!DW71</f>
        <v>0</v>
      </c>
      <c r="T71" s="35">
        <f>'Core Indicators'!EE71</f>
        <v>1547000</v>
      </c>
      <c r="U71" s="35">
        <f>'Core Indicators'!EM71</f>
        <v>0</v>
      </c>
      <c r="V71" s="35">
        <f>'Core Indicators'!FC71</f>
        <v>4</v>
      </c>
      <c r="W71" s="35" t="str">
        <f>'Core Indicators'!FK71</f>
        <v>x</v>
      </c>
      <c r="X71" s="35" t="str">
        <f>'Core Indicators'!FS71</f>
        <v>x</v>
      </c>
      <c r="Y71" s="35">
        <f>'Core Indicators'!GA71</f>
        <v>1</v>
      </c>
      <c r="Z71" s="35">
        <f>'Core Indicators'!GI71</f>
        <v>2</v>
      </c>
      <c r="AA71" s="35">
        <f>'Core Indicators'!GQ71</f>
        <v>1</v>
      </c>
      <c r="AB71" s="35">
        <f>'Core Indicators'!GY71</f>
        <v>3</v>
      </c>
      <c r="AC71" s="35">
        <f>'Core Indicators'!HG71</f>
        <v>3</v>
      </c>
      <c r="AD71" s="35">
        <f>'Core Indicators'!HO71</f>
        <v>2</v>
      </c>
      <c r="AE71" s="35">
        <f>'Core Indicators'!HW71</f>
        <v>3</v>
      </c>
      <c r="AF71" s="35">
        <f>'Core Indicators'!IE71</f>
        <v>1</v>
      </c>
      <c r="AG71" s="35">
        <f>'Core Indicators'!IM71</f>
        <v>3</v>
      </c>
    </row>
    <row r="72" spans="1:33" ht="20.149999999999999" customHeight="1" x14ac:dyDescent="0.35">
      <c r="A72" s="202" t="str">
        <f>'Core Indicators'!A:A</f>
        <v>Kachin and Shan Conflict</v>
      </c>
      <c r="B72" s="202" t="str">
        <f>'Core Indicators'!B:B</f>
        <v>Conflict</v>
      </c>
      <c r="C72" s="202" t="str">
        <f>'Core Indicators'!C72</f>
        <v>MMR003</v>
      </c>
      <c r="D72" s="202" t="str">
        <f>'Core Indicators'!D72</f>
        <v>Myanmar</v>
      </c>
      <c r="E72" s="202" t="str">
        <f>'Core Indicators'!E72</f>
        <v>MMR</v>
      </c>
      <c r="F72" s="36">
        <f>'Core Indicators'!O72</f>
        <v>244843</v>
      </c>
      <c r="G72" s="36">
        <f>'Core Indicators'!W72</f>
        <v>8393000</v>
      </c>
      <c r="H72" s="36">
        <f>'Core Indicators'!AE72</f>
        <v>8393000</v>
      </c>
      <c r="I72" s="36">
        <f>'Core Indicators'!AM72</f>
        <v>109000</v>
      </c>
      <c r="J72" s="36" t="str">
        <f>'Core Indicators'!AU72</f>
        <v>x</v>
      </c>
      <c r="K72" s="36" t="str">
        <f>'Core Indicators'!BC72</f>
        <v>x</v>
      </c>
      <c r="L72" s="36">
        <f>'Core Indicators'!BK72</f>
        <v>882</v>
      </c>
      <c r="M72" s="36" t="str">
        <f>'Core Indicators'!BS72</f>
        <v>x</v>
      </c>
      <c r="N72" s="36" t="str">
        <f>'Core Indicators'!CA72</f>
        <v>x</v>
      </c>
      <c r="O72" s="36" t="e">
        <f>'Core Indicators'!CI72</f>
        <v>#N/A</v>
      </c>
      <c r="P72" s="36" t="str">
        <f>'Core Indicators'!CQ72</f>
        <v>x</v>
      </c>
      <c r="Q72" s="36">
        <f>'Core Indicators'!DG72</f>
        <v>5400000</v>
      </c>
      <c r="R72" s="36">
        <f>'Core Indicators'!DO72</f>
        <v>0</v>
      </c>
      <c r="S72" s="36">
        <f>'Core Indicators'!DW72</f>
        <v>777000</v>
      </c>
      <c r="T72" s="36">
        <f>'Core Indicators'!EE72</f>
        <v>2065000</v>
      </c>
      <c r="U72" s="36">
        <f>'Core Indicators'!EM72</f>
        <v>151000</v>
      </c>
      <c r="V72" s="36">
        <f>'Core Indicators'!FC72</f>
        <v>3</v>
      </c>
      <c r="W72" s="36" t="str">
        <f>'Core Indicators'!FK72</f>
        <v>x</v>
      </c>
      <c r="X72" s="36" t="str">
        <f>'Core Indicators'!FS72</f>
        <v>x</v>
      </c>
      <c r="Y72" s="36">
        <f>'Core Indicators'!GA72</f>
        <v>1</v>
      </c>
      <c r="Z72" s="36">
        <f>'Core Indicators'!GI72</f>
        <v>3</v>
      </c>
      <c r="AA72" s="36">
        <f>'Core Indicators'!GQ72</f>
        <v>1</v>
      </c>
      <c r="AB72" s="36">
        <f>'Core Indicators'!GY72</f>
        <v>3</v>
      </c>
      <c r="AC72" s="36">
        <f>'Core Indicators'!HG72</f>
        <v>2</v>
      </c>
      <c r="AD72" s="36">
        <f>'Core Indicators'!HO72</f>
        <v>2</v>
      </c>
      <c r="AE72" s="36">
        <f>'Core Indicators'!HW72</f>
        <v>3</v>
      </c>
      <c r="AF72" s="36">
        <f>'Core Indicators'!IE72</f>
        <v>1</v>
      </c>
      <c r="AG72" s="36">
        <f>'Core Indicators'!IM72</f>
        <v>3</v>
      </c>
    </row>
    <row r="73" spans="1:33" ht="20.149999999999999" customHeight="1" x14ac:dyDescent="0.35">
      <c r="A73" s="203" t="str">
        <f>'Core Indicators'!A:A</f>
        <v>Post-coup conflict in Myanmar</v>
      </c>
      <c r="B73" s="203" t="str">
        <f>'Core Indicators'!B:B</f>
        <v>Conflict</v>
      </c>
      <c r="C73" s="203" t="str">
        <f>'Core Indicators'!C73</f>
        <v>MMR004</v>
      </c>
      <c r="D73" s="203" t="str">
        <f>'Core Indicators'!D73</f>
        <v>Myanmar</v>
      </c>
      <c r="E73" s="203" t="str">
        <f>'Core Indicators'!E73</f>
        <v>MMR</v>
      </c>
      <c r="F73" s="35">
        <f>'Core Indicators'!O73</f>
        <v>379957</v>
      </c>
      <c r="G73" s="35">
        <f>'Core Indicators'!W73</f>
        <v>43366000</v>
      </c>
      <c r="H73" s="35">
        <f>'Core Indicators'!AE73</f>
        <v>30428000</v>
      </c>
      <c r="I73" s="35">
        <f>'Core Indicators'!AM73</f>
        <v>490000</v>
      </c>
      <c r="J73" s="35" t="str">
        <f>'Core Indicators'!AU73</f>
        <v>x</v>
      </c>
      <c r="K73" s="35" t="str">
        <f>'Core Indicators'!BC73</f>
        <v>x</v>
      </c>
      <c r="L73" s="35">
        <f>'Core Indicators'!BK73</f>
        <v>10538</v>
      </c>
      <c r="M73" s="35" t="str">
        <f>'Core Indicators'!BS73</f>
        <v>x</v>
      </c>
      <c r="N73" s="35" t="str">
        <f>'Core Indicators'!CA73</f>
        <v>x</v>
      </c>
      <c r="O73" s="35" t="e">
        <f>'Core Indicators'!CI73</f>
        <v>#N/A</v>
      </c>
      <c r="P73" s="35" t="str">
        <f>'Core Indicators'!CQ73</f>
        <v>x</v>
      </c>
      <c r="Q73" s="35">
        <f>'Core Indicators'!DG73</f>
        <v>12938000</v>
      </c>
      <c r="R73" s="35">
        <f>'Core Indicators'!DO73</f>
        <v>20568000</v>
      </c>
      <c r="S73" s="35">
        <f>'Core Indicators'!DW73</f>
        <v>2030000</v>
      </c>
      <c r="T73" s="35">
        <f>'Core Indicators'!EE73</f>
        <v>5519000</v>
      </c>
      <c r="U73" s="35">
        <f>'Core Indicators'!EM73</f>
        <v>2311000</v>
      </c>
      <c r="V73" s="35">
        <f>'Core Indicators'!FC73</f>
        <v>3</v>
      </c>
      <c r="W73" s="35" t="str">
        <f>'Core Indicators'!FK73</f>
        <v>x</v>
      </c>
      <c r="X73" s="35" t="str">
        <f>'Core Indicators'!FS73</f>
        <v>x</v>
      </c>
      <c r="Y73" s="35">
        <f>'Core Indicators'!GA73</f>
        <v>1</v>
      </c>
      <c r="Z73" s="35">
        <f>'Core Indicators'!GI73</f>
        <v>3</v>
      </c>
      <c r="AA73" s="35">
        <f>'Core Indicators'!GQ73</f>
        <v>2</v>
      </c>
      <c r="AB73" s="35">
        <f>'Core Indicators'!GY73</f>
        <v>3</v>
      </c>
      <c r="AC73" s="35">
        <f>'Core Indicators'!HG73</f>
        <v>0</v>
      </c>
      <c r="AD73" s="35">
        <f>'Core Indicators'!HO73</f>
        <v>2</v>
      </c>
      <c r="AE73" s="35">
        <f>'Core Indicators'!HW73</f>
        <v>3</v>
      </c>
      <c r="AF73" s="35">
        <f>'Core Indicators'!IE73</f>
        <v>1</v>
      </c>
      <c r="AG73" s="35">
        <f>'Core Indicators'!IM73</f>
        <v>3</v>
      </c>
    </row>
    <row r="74" spans="1:33" ht="20.149999999999999" customHeight="1" x14ac:dyDescent="0.35">
      <c r="A74" s="202" t="str">
        <f>'Core Indicators'!A:A</f>
        <v>Multiple Crises in Mozambique</v>
      </c>
      <c r="B74" s="202" t="str">
        <f>'Core Indicators'!B:B</f>
        <v>Multiple crises country</v>
      </c>
      <c r="C74" s="202" t="str">
        <f>'Core Indicators'!C74</f>
        <v>MOZ001</v>
      </c>
      <c r="D74" s="202" t="str">
        <f>'Core Indicators'!D74</f>
        <v>Mozambique</v>
      </c>
      <c r="E74" s="202" t="str">
        <f>'Core Indicators'!E74</f>
        <v>MOZ</v>
      </c>
      <c r="F74" s="36">
        <f>'Core Indicators'!O74</f>
        <v>550263</v>
      </c>
      <c r="G74" s="36">
        <f>'Core Indicators'!W74</f>
        <v>20399000</v>
      </c>
      <c r="H74" s="36">
        <f>'Core Indicators'!AE74</f>
        <v>10885000</v>
      </c>
      <c r="I74" s="36">
        <f>'Core Indicators'!AM74</f>
        <v>791000</v>
      </c>
      <c r="J74" s="36">
        <f>'Core Indicators'!AU74</f>
        <v>367</v>
      </c>
      <c r="K74" s="36" t="str">
        <f>'Core Indicators'!BC74</f>
        <v>x</v>
      </c>
      <c r="L74" s="36">
        <f>'Core Indicators'!BK74</f>
        <v>647</v>
      </c>
      <c r="M74" s="36">
        <f>'Core Indicators'!BS74</f>
        <v>143407</v>
      </c>
      <c r="N74" s="36">
        <f>'Core Indicators'!CA74</f>
        <v>13365</v>
      </c>
      <c r="O74" s="36" t="e">
        <f>'Core Indicators'!CI74</f>
        <v>#N/A</v>
      </c>
      <c r="P74" s="36">
        <f>'Core Indicators'!CQ74</f>
        <v>1700000</v>
      </c>
      <c r="Q74" s="36">
        <f>'Core Indicators'!DG74</f>
        <v>9514000</v>
      </c>
      <c r="R74" s="36">
        <f>'Core Indicators'!DO74</f>
        <v>8395000</v>
      </c>
      <c r="S74" s="36">
        <f>'Core Indicators'!DW74</f>
        <v>2466000</v>
      </c>
      <c r="T74" s="36">
        <f>'Core Indicators'!EE74</f>
        <v>24000</v>
      </c>
      <c r="U74" s="36">
        <f>'Core Indicators'!EM74</f>
        <v>0</v>
      </c>
      <c r="V74" s="36">
        <f>'Core Indicators'!FC74</f>
        <v>5</v>
      </c>
      <c r="W74" s="36" t="str">
        <f>'Core Indicators'!FK74</f>
        <v>x</v>
      </c>
      <c r="X74" s="36" t="str">
        <f>'Core Indicators'!FS74</f>
        <v>x</v>
      </c>
      <c r="Y74" s="36">
        <f>'Core Indicators'!GA74</f>
        <v>1</v>
      </c>
      <c r="Z74" s="36">
        <f>'Core Indicators'!GI74</f>
        <v>3</v>
      </c>
      <c r="AA74" s="36">
        <f>'Core Indicators'!GQ74</f>
        <v>2</v>
      </c>
      <c r="AB74" s="36">
        <f>'Core Indicators'!GY74</f>
        <v>0</v>
      </c>
      <c r="AC74" s="36">
        <f>'Core Indicators'!HG74</f>
        <v>0</v>
      </c>
      <c r="AD74" s="36">
        <f>'Core Indicators'!HO74</f>
        <v>2</v>
      </c>
      <c r="AE74" s="36">
        <f>'Core Indicators'!HW74</f>
        <v>3</v>
      </c>
      <c r="AF74" s="36">
        <f>'Core Indicators'!IE74</f>
        <v>1</v>
      </c>
      <c r="AG74" s="36">
        <f>'Core Indicators'!IM74</f>
        <v>3</v>
      </c>
    </row>
    <row r="75" spans="1:33" ht="20.149999999999999" customHeight="1" x14ac:dyDescent="0.35">
      <c r="A75" s="203" t="str">
        <f>'Core Indicators'!A:A</f>
        <v>Cabo Delgado Islamist Insurgency</v>
      </c>
      <c r="B75" s="203" t="str">
        <f>'Core Indicators'!B:B</f>
        <v>Other type of violence</v>
      </c>
      <c r="C75" s="203" t="str">
        <f>'Core Indicators'!C75</f>
        <v>MOZ004</v>
      </c>
      <c r="D75" s="203" t="str">
        <f>'Core Indicators'!D75</f>
        <v>Mozambique</v>
      </c>
      <c r="E75" s="203" t="str">
        <f>'Core Indicators'!E75</f>
        <v>MOZ</v>
      </c>
      <c r="F75" s="35">
        <f>'Core Indicators'!O75</f>
        <v>280615</v>
      </c>
      <c r="G75" s="35">
        <f>'Core Indicators'!W75</f>
        <v>10302000</v>
      </c>
      <c r="H75" s="35">
        <f>'Core Indicators'!AE75</f>
        <v>10302000</v>
      </c>
      <c r="I75" s="35">
        <f>'Core Indicators'!AM75</f>
        <v>784000</v>
      </c>
      <c r="J75" s="35" t="str">
        <f>'Core Indicators'!AU75</f>
        <v>x</v>
      </c>
      <c r="K75" s="35">
        <f>'Core Indicators'!BC75</f>
        <v>0</v>
      </c>
      <c r="L75" s="35">
        <f>'Core Indicators'!BK75</f>
        <v>505</v>
      </c>
      <c r="M75" s="35" t="str">
        <f>'Core Indicators'!BS75</f>
        <v>x</v>
      </c>
      <c r="N75" s="35" t="str">
        <f>'Core Indicators'!CA75</f>
        <v>x</v>
      </c>
      <c r="O75" s="35" t="e">
        <f>'Core Indicators'!CI75</f>
        <v>#N/A</v>
      </c>
      <c r="P75" s="35" t="str">
        <f>'Core Indicators'!CQ75</f>
        <v>x</v>
      </c>
      <c r="Q75" s="35">
        <f>'Core Indicators'!DG75</f>
        <v>0</v>
      </c>
      <c r="R75" s="35">
        <f>'Core Indicators'!DO75</f>
        <v>8764000</v>
      </c>
      <c r="S75" s="35">
        <f>'Core Indicators'!DW75</f>
        <v>1514000</v>
      </c>
      <c r="T75" s="35">
        <f>'Core Indicators'!EE75</f>
        <v>24000</v>
      </c>
      <c r="U75" s="35">
        <f>'Core Indicators'!EM75</f>
        <v>0</v>
      </c>
      <c r="V75" s="35">
        <f>'Core Indicators'!FC75</f>
        <v>3</v>
      </c>
      <c r="W75" s="35" t="str">
        <f>'Core Indicators'!FK75</f>
        <v>x</v>
      </c>
      <c r="X75" s="35" t="str">
        <f>'Core Indicators'!FS75</f>
        <v>x</v>
      </c>
      <c r="Y75" s="35">
        <f>'Core Indicators'!GA75</f>
        <v>1</v>
      </c>
      <c r="Z75" s="35">
        <f>'Core Indicators'!GI75</f>
        <v>3</v>
      </c>
      <c r="AA75" s="35">
        <f>'Core Indicators'!GQ75</f>
        <v>2</v>
      </c>
      <c r="AB75" s="35">
        <f>'Core Indicators'!GY75</f>
        <v>0</v>
      </c>
      <c r="AC75" s="35">
        <f>'Core Indicators'!HG75</f>
        <v>0</v>
      </c>
      <c r="AD75" s="35">
        <f>'Core Indicators'!HO75</f>
        <v>2</v>
      </c>
      <c r="AE75" s="35">
        <f>'Core Indicators'!HW75</f>
        <v>3</v>
      </c>
      <c r="AF75" s="35">
        <f>'Core Indicators'!IE75</f>
        <v>1</v>
      </c>
      <c r="AG75" s="35">
        <f>'Core Indicators'!IM75</f>
        <v>3</v>
      </c>
    </row>
    <row r="76" spans="1:33" ht="20.149999999999999" customHeight="1" x14ac:dyDescent="0.35">
      <c r="A76" s="202" t="str">
        <f>'Core Indicators'!A:A</f>
        <v>2022 Tropical Cyclone Seasons in Mozambique</v>
      </c>
      <c r="B76" s="202" t="str">
        <f>'Core Indicators'!B:B</f>
        <v>Tropical cyclone</v>
      </c>
      <c r="C76" s="202" t="str">
        <f>'Core Indicators'!C76</f>
        <v>MOZ008</v>
      </c>
      <c r="D76" s="202" t="str">
        <f>'Core Indicators'!D76</f>
        <v>Mozambique</v>
      </c>
      <c r="E76" s="202" t="str">
        <f>'Core Indicators'!E76</f>
        <v>MOZ</v>
      </c>
      <c r="F76" s="36">
        <f>'Core Indicators'!O76</f>
        <v>471485</v>
      </c>
      <c r="G76" s="36">
        <f>'Core Indicators'!W76</f>
        <v>18066000</v>
      </c>
      <c r="H76" s="36">
        <f>'Core Indicators'!AE76</f>
        <v>1021000</v>
      </c>
      <c r="I76" s="36">
        <f>'Core Indicators'!AM76</f>
        <v>6000</v>
      </c>
      <c r="J76" s="36">
        <f>'Core Indicators'!AU76</f>
        <v>367</v>
      </c>
      <c r="K76" s="36" t="str">
        <f>'Core Indicators'!BC76</f>
        <v>x</v>
      </c>
      <c r="L76" s="36">
        <f>'Core Indicators'!BK76</f>
        <v>142</v>
      </c>
      <c r="M76" s="36">
        <f>'Core Indicators'!BS76</f>
        <v>143407</v>
      </c>
      <c r="N76" s="36">
        <f>'Core Indicators'!CA76</f>
        <v>13365</v>
      </c>
      <c r="O76" s="36" t="e">
        <f>'Core Indicators'!CI76</f>
        <v>#N/A</v>
      </c>
      <c r="P76" s="36">
        <f>'Core Indicators'!CQ76</f>
        <v>1700000</v>
      </c>
      <c r="Q76" s="36">
        <f>'Core Indicators'!DG76</f>
        <v>17045000</v>
      </c>
      <c r="R76" s="36">
        <f>'Core Indicators'!DO76</f>
        <v>0</v>
      </c>
      <c r="S76" s="36">
        <f>'Core Indicators'!DW76</f>
        <v>1021000</v>
      </c>
      <c r="T76" s="36">
        <f>'Core Indicators'!EE76</f>
        <v>0</v>
      </c>
      <c r="U76" s="36">
        <f>'Core Indicators'!EM76</f>
        <v>0</v>
      </c>
      <c r="V76" s="36">
        <f>'Core Indicators'!FC76</f>
        <v>4</v>
      </c>
      <c r="W76" s="36" t="e">
        <f>'Core Indicators'!FK76</f>
        <v>#N/A</v>
      </c>
      <c r="X76" s="36" t="e">
        <f>'Core Indicators'!FS76</f>
        <v>#N/A</v>
      </c>
      <c r="Y76" s="36">
        <f>'Core Indicators'!GA76</f>
        <v>1</v>
      </c>
      <c r="Z76" s="36">
        <f>'Core Indicators'!GI76</f>
        <v>1</v>
      </c>
      <c r="AA76" s="36">
        <f>'Core Indicators'!GQ76</f>
        <v>0</v>
      </c>
      <c r="AB76" s="36">
        <f>'Core Indicators'!GY76</f>
        <v>0</v>
      </c>
      <c r="AC76" s="36">
        <f>'Core Indicators'!HG76</f>
        <v>0</v>
      </c>
      <c r="AD76" s="36">
        <f>'Core Indicators'!HO76</f>
        <v>0</v>
      </c>
      <c r="AE76" s="36">
        <f>'Core Indicators'!HW76</f>
        <v>0</v>
      </c>
      <c r="AF76" s="36">
        <f>'Core Indicators'!IE76</f>
        <v>1</v>
      </c>
      <c r="AG76" s="36">
        <f>'Core Indicators'!IM76</f>
        <v>3</v>
      </c>
    </row>
    <row r="77" spans="1:33" ht="20.149999999999999" customHeight="1" x14ac:dyDescent="0.35">
      <c r="A77" s="203" t="str">
        <f>'Core Indicators'!A:A</f>
        <v>Refugees from Mali in Mauritania</v>
      </c>
      <c r="B77" s="203" t="str">
        <f>'Core Indicators'!B:B</f>
        <v>International displacement</v>
      </c>
      <c r="C77" s="203" t="str">
        <f>'Core Indicators'!C77</f>
        <v>MRT002</v>
      </c>
      <c r="D77" s="203" t="str">
        <f>'Core Indicators'!D77</f>
        <v>Mauritania</v>
      </c>
      <c r="E77" s="203" t="str">
        <f>'Core Indicators'!E77</f>
        <v>MRT</v>
      </c>
      <c r="F77" s="35">
        <f>'Core Indicators'!O77</f>
        <v>75</v>
      </c>
      <c r="G77" s="35">
        <f>'Core Indicators'!W77</f>
        <v>95000</v>
      </c>
      <c r="H77" s="35">
        <f>'Core Indicators'!AE77</f>
        <v>85000</v>
      </c>
      <c r="I77" s="35">
        <f>'Core Indicators'!AM77</f>
        <v>85000</v>
      </c>
      <c r="J77" s="35">
        <f>'Core Indicators'!AU77</f>
        <v>0</v>
      </c>
      <c r="K77" s="35" t="str">
        <f>'Core Indicators'!BC77</f>
        <v>x</v>
      </c>
      <c r="L77" s="35">
        <f>'Core Indicators'!BK77</f>
        <v>0</v>
      </c>
      <c r="M77" s="35">
        <f>'Core Indicators'!BS77</f>
        <v>0</v>
      </c>
      <c r="N77" s="35">
        <f>'Core Indicators'!CA77</f>
        <v>0</v>
      </c>
      <c r="O77" s="35" t="e">
        <f>'Core Indicators'!CI77</f>
        <v>#N/A</v>
      </c>
      <c r="P77" s="35" t="str">
        <f>'Core Indicators'!CQ77</f>
        <v>x</v>
      </c>
      <c r="Q77" s="35">
        <f>'Core Indicators'!DG77</f>
        <v>11000</v>
      </c>
      <c r="R77" s="35">
        <f>'Core Indicators'!DO77</f>
        <v>0</v>
      </c>
      <c r="S77" s="35">
        <f>'Core Indicators'!DW77</f>
        <v>85000</v>
      </c>
      <c r="T77" s="35">
        <f>'Core Indicators'!EE77</f>
        <v>0</v>
      </c>
      <c r="U77" s="35">
        <f>'Core Indicators'!EM77</f>
        <v>0</v>
      </c>
      <c r="V77" s="35">
        <f>'Core Indicators'!FC77</f>
        <v>2</v>
      </c>
      <c r="W77" s="35" t="str">
        <f>'Core Indicators'!FK77</f>
        <v>x</v>
      </c>
      <c r="X77" s="35" t="str">
        <f>'Core Indicators'!FS77</f>
        <v>x</v>
      </c>
      <c r="Y77" s="35">
        <f>'Core Indicators'!GA77</f>
        <v>2</v>
      </c>
      <c r="Z77" s="35">
        <f>'Core Indicators'!GI77</f>
        <v>0</v>
      </c>
      <c r="AA77" s="35">
        <f>'Core Indicators'!GQ77</f>
        <v>0</v>
      </c>
      <c r="AB77" s="35">
        <f>'Core Indicators'!GY77</f>
        <v>0</v>
      </c>
      <c r="AC77" s="35">
        <f>'Core Indicators'!HG77</f>
        <v>2</v>
      </c>
      <c r="AD77" s="35">
        <f>'Core Indicators'!HO77</f>
        <v>0</v>
      </c>
      <c r="AE77" s="35">
        <f>'Core Indicators'!HW77</f>
        <v>0</v>
      </c>
      <c r="AF77" s="35">
        <f>'Core Indicators'!IE77</f>
        <v>2</v>
      </c>
      <c r="AG77" s="35">
        <f>'Core Indicators'!IM77</f>
        <v>0</v>
      </c>
    </row>
    <row r="78" spans="1:33" ht="20.149999999999999" customHeight="1" x14ac:dyDescent="0.35">
      <c r="A78" s="202" t="str">
        <f>'Core Indicators'!A:A</f>
        <v>Food Security in Mauritania</v>
      </c>
      <c r="B78" s="202" t="str">
        <f>'Core Indicators'!B:B</f>
        <v>Drought</v>
      </c>
      <c r="C78" s="202" t="str">
        <f>'Core Indicators'!C78</f>
        <v>MRT003</v>
      </c>
      <c r="D78" s="202" t="str">
        <f>'Core Indicators'!D78</f>
        <v>Mauritania</v>
      </c>
      <c r="E78" s="202" t="str">
        <f>'Core Indicators'!E78</f>
        <v>MRT</v>
      </c>
      <c r="F78" s="36">
        <f>'Core Indicators'!O78</f>
        <v>1030700</v>
      </c>
      <c r="G78" s="36">
        <f>'Core Indicators'!W78</f>
        <v>4164000</v>
      </c>
      <c r="H78" s="36">
        <f>'Core Indicators'!AE78</f>
        <v>4532000</v>
      </c>
      <c r="I78" s="36" t="str">
        <f>'Core Indicators'!AM78</f>
        <v>x</v>
      </c>
      <c r="J78" s="36" t="str">
        <f>'Core Indicators'!AU78</f>
        <v>x</v>
      </c>
      <c r="K78" s="36" t="str">
        <f>'Core Indicators'!BC78</f>
        <v>x</v>
      </c>
      <c r="L78" s="36">
        <f>'Core Indicators'!BK78</f>
        <v>0</v>
      </c>
      <c r="M78" s="36" t="str">
        <f>'Core Indicators'!BS78</f>
        <v>x</v>
      </c>
      <c r="N78" s="36" t="str">
        <f>'Core Indicators'!CA78</f>
        <v>x</v>
      </c>
      <c r="O78" s="36" t="e">
        <f>'Core Indicators'!CI78</f>
        <v>#N/A</v>
      </c>
      <c r="P78" s="36" t="str">
        <f>'Core Indicators'!CQ78</f>
        <v>x</v>
      </c>
      <c r="Q78" s="36">
        <f>'Core Indicators'!DG78</f>
        <v>2632000</v>
      </c>
      <c r="R78" s="36">
        <f>'Core Indicators'!DO78</f>
        <v>1036000</v>
      </c>
      <c r="S78" s="36">
        <f>'Core Indicators'!DW78</f>
        <v>476000</v>
      </c>
      <c r="T78" s="36">
        <f>'Core Indicators'!EE78</f>
        <v>0</v>
      </c>
      <c r="U78" s="36">
        <f>'Core Indicators'!EM78</f>
        <v>0</v>
      </c>
      <c r="V78" s="36">
        <f>'Core Indicators'!FC78</f>
        <v>3</v>
      </c>
      <c r="W78" s="36" t="str">
        <f>'Core Indicators'!FK78</f>
        <v>x</v>
      </c>
      <c r="X78" s="36" t="str">
        <f>'Core Indicators'!FS78</f>
        <v>x</v>
      </c>
      <c r="Y78" s="36">
        <f>'Core Indicators'!GA78</f>
        <v>2</v>
      </c>
      <c r="Z78" s="36">
        <f>'Core Indicators'!GI78</f>
        <v>0</v>
      </c>
      <c r="AA78" s="36">
        <f>'Core Indicators'!GQ78</f>
        <v>0</v>
      </c>
      <c r="AB78" s="36">
        <f>'Core Indicators'!GY78</f>
        <v>0</v>
      </c>
      <c r="AC78" s="36">
        <f>'Core Indicators'!HG78</f>
        <v>0</v>
      </c>
      <c r="AD78" s="36">
        <f>'Core Indicators'!HO78</f>
        <v>0</v>
      </c>
      <c r="AE78" s="36">
        <f>'Core Indicators'!HW78</f>
        <v>0</v>
      </c>
      <c r="AF78" s="36">
        <f>'Core Indicators'!IE78</f>
        <v>2</v>
      </c>
      <c r="AG78" s="36">
        <f>'Core Indicators'!IM78</f>
        <v>0</v>
      </c>
    </row>
    <row r="79" spans="1:33" ht="20.149999999999999" customHeight="1" x14ac:dyDescent="0.35">
      <c r="A79" s="203" t="str">
        <f>'Core Indicators'!A:A</f>
        <v>Complex crisis in Malawi</v>
      </c>
      <c r="B79" s="203" t="str">
        <f>'Core Indicators'!B:B</f>
        <v>Complex crisis</v>
      </c>
      <c r="C79" s="203" t="str">
        <f>'Core Indicators'!C79</f>
        <v>MWI002</v>
      </c>
      <c r="D79" s="203" t="str">
        <f>'Core Indicators'!D79</f>
        <v>Malawi</v>
      </c>
      <c r="E79" s="203" t="str">
        <f>'Core Indicators'!E79</f>
        <v>MWI</v>
      </c>
      <c r="F79" s="35">
        <f>'Core Indicators'!O79</f>
        <v>94280</v>
      </c>
      <c r="G79" s="35">
        <f>'Core Indicators'!W79</f>
        <v>19129000</v>
      </c>
      <c r="H79" s="35">
        <f>'Core Indicators'!AE79</f>
        <v>990000</v>
      </c>
      <c r="I79" s="35">
        <f>'Core Indicators'!AM79</f>
        <v>190000</v>
      </c>
      <c r="J79" s="35">
        <f>'Core Indicators'!AU79</f>
        <v>206</v>
      </c>
      <c r="K79" s="35">
        <f>'Core Indicators'!BC79</f>
        <v>0</v>
      </c>
      <c r="L79" s="35">
        <f>'Core Indicators'!BK79</f>
        <v>71</v>
      </c>
      <c r="M79" s="35" t="str">
        <f>'Core Indicators'!BS79</f>
        <v>x</v>
      </c>
      <c r="N79" s="35" t="str">
        <f>'Core Indicators'!CA79</f>
        <v>x</v>
      </c>
      <c r="O79" s="35" t="e">
        <f>'Core Indicators'!CI79</f>
        <v>#N/A</v>
      </c>
      <c r="P79" s="35" t="str">
        <f>'Core Indicators'!CQ79</f>
        <v>x</v>
      </c>
      <c r="Q79" s="35">
        <f>'Core Indicators'!DG79</f>
        <v>16010000</v>
      </c>
      <c r="R79" s="35">
        <f>'Core Indicators'!DO79</f>
        <v>800000</v>
      </c>
      <c r="S79" s="35">
        <f>'Core Indicators'!DW79</f>
        <v>190000</v>
      </c>
      <c r="T79" s="35">
        <f>'Core Indicators'!EE79</f>
        <v>0</v>
      </c>
      <c r="U79" s="35">
        <f>'Core Indicators'!EM79</f>
        <v>0</v>
      </c>
      <c r="V79" s="35">
        <f>'Core Indicators'!FC79</f>
        <v>2</v>
      </c>
      <c r="W79" s="35" t="str">
        <f>'Core Indicators'!FK79</f>
        <v>x</v>
      </c>
      <c r="X79" s="35" t="str">
        <f>'Core Indicators'!FS79</f>
        <v>x</v>
      </c>
      <c r="Y79" s="35">
        <f>'Core Indicators'!GA79</f>
        <v>2</v>
      </c>
      <c r="Z79" s="35">
        <f>'Core Indicators'!GI79</f>
        <v>0</v>
      </c>
      <c r="AA79" s="35">
        <f>'Core Indicators'!GQ79</f>
        <v>0</v>
      </c>
      <c r="AB79" s="35">
        <f>'Core Indicators'!GY79</f>
        <v>0</v>
      </c>
      <c r="AC79" s="35">
        <f>'Core Indicators'!HG79</f>
        <v>2</v>
      </c>
      <c r="AD79" s="35">
        <f>'Core Indicators'!HO79</f>
        <v>2</v>
      </c>
      <c r="AE79" s="35">
        <f>'Core Indicators'!HW79</f>
        <v>0</v>
      </c>
      <c r="AF79" s="35">
        <f>'Core Indicators'!IE79</f>
        <v>0</v>
      </c>
      <c r="AG79" s="35">
        <f>'Core Indicators'!IM79</f>
        <v>3</v>
      </c>
    </row>
    <row r="80" spans="1:33" ht="20.149999999999999" customHeight="1" x14ac:dyDescent="0.35">
      <c r="A80" s="202" t="str">
        <f>'Core Indicators'!A:A</f>
        <v>Tropical Cyclone Ana in Malawi</v>
      </c>
      <c r="B80" s="202" t="str">
        <f>'Core Indicators'!B:B</f>
        <v>Tropical cyclone</v>
      </c>
      <c r="C80" s="202" t="str">
        <f>'Core Indicators'!C80</f>
        <v>MWI004</v>
      </c>
      <c r="D80" s="202" t="str">
        <f>'Core Indicators'!D80</f>
        <v>Malawi</v>
      </c>
      <c r="E80" s="202" t="str">
        <f>'Core Indicators'!E80</f>
        <v>MWI</v>
      </c>
      <c r="F80" s="36">
        <f>'Core Indicators'!O80</f>
        <v>94548</v>
      </c>
      <c r="G80" s="36">
        <f>'Core Indicators'!W80</f>
        <v>17000000</v>
      </c>
      <c r="H80" s="36">
        <f>'Core Indicators'!AE80</f>
        <v>414000</v>
      </c>
      <c r="I80" s="36">
        <f>'Core Indicators'!AM80</f>
        <v>78000</v>
      </c>
      <c r="J80" s="36">
        <f>'Core Indicators'!AU80</f>
        <v>147</v>
      </c>
      <c r="K80" s="36" t="str">
        <f>'Core Indicators'!BC80</f>
        <v>x</v>
      </c>
      <c r="L80" s="36">
        <f>'Core Indicators'!BK80</f>
        <v>32</v>
      </c>
      <c r="M80" s="36" t="str">
        <f>'Core Indicators'!BS80</f>
        <v>x</v>
      </c>
      <c r="N80" s="36" t="str">
        <f>'Core Indicators'!CA80</f>
        <v>x</v>
      </c>
      <c r="O80" s="36" t="e">
        <f>'Core Indicators'!CI80</f>
        <v>#N/A</v>
      </c>
      <c r="P80" s="36" t="str">
        <f>'Core Indicators'!CQ80</f>
        <v>x</v>
      </c>
      <c r="Q80" s="36">
        <f>'Core Indicators'!DG80</f>
        <v>16586000</v>
      </c>
      <c r="R80" s="36">
        <f>'Core Indicators'!DO80</f>
        <v>336000</v>
      </c>
      <c r="S80" s="36">
        <f>'Core Indicators'!DW80</f>
        <v>78000</v>
      </c>
      <c r="T80" s="36">
        <f>'Core Indicators'!EE80</f>
        <v>0</v>
      </c>
      <c r="U80" s="36">
        <f>'Core Indicators'!EM80</f>
        <v>0</v>
      </c>
      <c r="V80" s="36">
        <f>'Core Indicators'!FC80</f>
        <v>2</v>
      </c>
      <c r="W80" s="36">
        <f>'Core Indicators'!FK80</f>
        <v>116000</v>
      </c>
      <c r="X80" s="36" t="str">
        <f>'Core Indicators'!FS80</f>
        <v>x</v>
      </c>
      <c r="Y80" s="36">
        <f>'Core Indicators'!GA80</f>
        <v>2</v>
      </c>
      <c r="Z80" s="36">
        <f>'Core Indicators'!GI80</f>
        <v>0</v>
      </c>
      <c r="AA80" s="36">
        <f>'Core Indicators'!GQ80</f>
        <v>0</v>
      </c>
      <c r="AB80" s="36">
        <f>'Core Indicators'!GY80</f>
        <v>0</v>
      </c>
      <c r="AC80" s="36">
        <f>'Core Indicators'!HG80</f>
        <v>2</v>
      </c>
      <c r="AD80" s="36">
        <f>'Core Indicators'!HO80</f>
        <v>2</v>
      </c>
      <c r="AE80" s="36">
        <f>'Core Indicators'!HW80</f>
        <v>0</v>
      </c>
      <c r="AF80" s="36">
        <f>'Core Indicators'!IE80</f>
        <v>0</v>
      </c>
      <c r="AG80" s="36">
        <f>'Core Indicators'!IM80</f>
        <v>3</v>
      </c>
    </row>
    <row r="81" spans="1:33" ht="20.149999999999999" customHeight="1" x14ac:dyDescent="0.35">
      <c r="A81" s="203" t="str">
        <f>'Core Indicators'!A:A</f>
        <v>International Refugees in Malaysia</v>
      </c>
      <c r="B81" s="203" t="str">
        <f>'Core Indicators'!B:B</f>
        <v>International displacement</v>
      </c>
      <c r="C81" s="203" t="str">
        <f>'Core Indicators'!C81</f>
        <v>MYS001</v>
      </c>
      <c r="D81" s="203" t="str">
        <f>'Core Indicators'!D81</f>
        <v>Malaysia</v>
      </c>
      <c r="E81" s="203" t="str">
        <f>'Core Indicators'!E81</f>
        <v>MYS</v>
      </c>
      <c r="F81" s="35">
        <f>'Core Indicators'!O81</f>
        <v>9206</v>
      </c>
      <c r="G81" s="35">
        <f>'Core Indicators'!W81</f>
        <v>10090000</v>
      </c>
      <c r="H81" s="35">
        <f>'Core Indicators'!AE81</f>
        <v>10090000</v>
      </c>
      <c r="I81" s="35">
        <f>'Core Indicators'!AM81</f>
        <v>182000</v>
      </c>
      <c r="J81" s="35" t="e">
        <f>'Core Indicators'!AU81</f>
        <v>#N/A</v>
      </c>
      <c r="K81" s="35" t="e">
        <f>'Core Indicators'!BC81</f>
        <v>#N/A</v>
      </c>
      <c r="L81" s="35">
        <f>'Core Indicators'!BK81</f>
        <v>5</v>
      </c>
      <c r="M81" s="35" t="e">
        <f>'Core Indicators'!BS81</f>
        <v>#N/A</v>
      </c>
      <c r="N81" s="35" t="e">
        <f>'Core Indicators'!CA81</f>
        <v>#N/A</v>
      </c>
      <c r="O81" s="35" t="e">
        <f>'Core Indicators'!CI81</f>
        <v>#N/A</v>
      </c>
      <c r="P81" s="35" t="e">
        <f>'Core Indicators'!CQ81</f>
        <v>#N/A</v>
      </c>
      <c r="Q81" s="35">
        <f>'Core Indicators'!DG81</f>
        <v>0</v>
      </c>
      <c r="R81" s="35">
        <f>'Core Indicators'!DO81</f>
        <v>9908000</v>
      </c>
      <c r="S81" s="35">
        <f>'Core Indicators'!DW81</f>
        <v>182000</v>
      </c>
      <c r="T81" s="35">
        <f>'Core Indicators'!EE81</f>
        <v>0</v>
      </c>
      <c r="U81" s="35">
        <f>'Core Indicators'!EM81</f>
        <v>0</v>
      </c>
      <c r="V81" s="35">
        <f>'Core Indicators'!FC81</f>
        <v>3</v>
      </c>
      <c r="W81" s="35" t="e">
        <f>'Core Indicators'!FK81</f>
        <v>#N/A</v>
      </c>
      <c r="X81" s="35" t="e">
        <f>'Core Indicators'!FS81</f>
        <v>#N/A</v>
      </c>
      <c r="Y81" s="35">
        <f>'Core Indicators'!GA81</f>
        <v>1</v>
      </c>
      <c r="Z81" s="35">
        <f>'Core Indicators'!GI81</f>
        <v>0</v>
      </c>
      <c r="AA81" s="35">
        <f>'Core Indicators'!GQ81</f>
        <v>0</v>
      </c>
      <c r="AB81" s="35">
        <f>'Core Indicators'!GY81</f>
        <v>0</v>
      </c>
      <c r="AC81" s="35">
        <f>'Core Indicators'!HG81</f>
        <v>0</v>
      </c>
      <c r="AD81" s="35">
        <f>'Core Indicators'!HO81</f>
        <v>1</v>
      </c>
      <c r="AE81" s="35">
        <f>'Core Indicators'!HW81</f>
        <v>0</v>
      </c>
      <c r="AF81" s="35">
        <f>'Core Indicators'!IE81</f>
        <v>0</v>
      </c>
      <c r="AG81" s="35">
        <f>'Core Indicators'!IM81</f>
        <v>0</v>
      </c>
    </row>
    <row r="82" spans="1:33" ht="20.149999999999999" customHeight="1" x14ac:dyDescent="0.35">
      <c r="A82" s="202" t="str">
        <f>'Core Indicators'!A:A</f>
        <v>Food Security Crisis in Namibia</v>
      </c>
      <c r="B82" s="202" t="str">
        <f>'Core Indicators'!B:B</f>
        <v>Food Security</v>
      </c>
      <c r="C82" s="202" t="str">
        <f>'Core Indicators'!C82</f>
        <v>NAM002</v>
      </c>
      <c r="D82" s="202" t="str">
        <f>'Core Indicators'!D82</f>
        <v>Namibia</v>
      </c>
      <c r="E82" s="202" t="str">
        <f>'Core Indicators'!E82</f>
        <v>NAM</v>
      </c>
      <c r="F82" s="36">
        <f>'Core Indicators'!O82</f>
        <v>824292</v>
      </c>
      <c r="G82" s="36">
        <f>'Core Indicators'!W82</f>
        <v>2551000</v>
      </c>
      <c r="H82" s="36">
        <f>'Core Indicators'!AE82</f>
        <v>1587000</v>
      </c>
      <c r="I82" s="36">
        <f>'Core Indicators'!AM82</f>
        <v>0</v>
      </c>
      <c r="J82" s="36">
        <f>'Core Indicators'!AU82</f>
        <v>0</v>
      </c>
      <c r="K82" s="36">
        <f>'Core Indicators'!BC82</f>
        <v>0</v>
      </c>
      <c r="L82" s="36">
        <f>'Core Indicators'!BK82</f>
        <v>0</v>
      </c>
      <c r="M82" s="36" t="e">
        <f>'Core Indicators'!BS82</f>
        <v>#N/A</v>
      </c>
      <c r="N82" s="36" t="e">
        <f>'Core Indicators'!CA82</f>
        <v>#N/A</v>
      </c>
      <c r="O82" s="36" t="e">
        <f>'Core Indicators'!CI82</f>
        <v>#N/A</v>
      </c>
      <c r="P82" s="36" t="e">
        <f>'Core Indicators'!CQ82</f>
        <v>#N/A</v>
      </c>
      <c r="Q82" s="36">
        <f>'Core Indicators'!DG82</f>
        <v>964000</v>
      </c>
      <c r="R82" s="36">
        <f>'Core Indicators'!DO82</f>
        <v>836000</v>
      </c>
      <c r="S82" s="36">
        <f>'Core Indicators'!DW82</f>
        <v>632000</v>
      </c>
      <c r="T82" s="36">
        <f>'Core Indicators'!EE82</f>
        <v>119000</v>
      </c>
      <c r="U82" s="36">
        <f>'Core Indicators'!EM82</f>
        <v>0</v>
      </c>
      <c r="V82" s="36">
        <f>'Core Indicators'!FC82</f>
        <v>1</v>
      </c>
      <c r="W82" s="36" t="e">
        <f>'Core Indicators'!FK82</f>
        <v>#N/A</v>
      </c>
      <c r="X82" s="36" t="e">
        <f>'Core Indicators'!FS82</f>
        <v>#N/A</v>
      </c>
      <c r="Y82" s="36">
        <f>'Core Indicators'!GA82</f>
        <v>0</v>
      </c>
      <c r="Z82" s="36">
        <f>'Core Indicators'!GI82</f>
        <v>0</v>
      </c>
      <c r="AA82" s="36">
        <f>'Core Indicators'!GQ82</f>
        <v>0</v>
      </c>
      <c r="AB82" s="36">
        <f>'Core Indicators'!GY82</f>
        <v>0</v>
      </c>
      <c r="AC82" s="36">
        <f>'Core Indicators'!HG82</f>
        <v>0</v>
      </c>
      <c r="AD82" s="36">
        <f>'Core Indicators'!HO82</f>
        <v>0</v>
      </c>
      <c r="AE82" s="36">
        <f>'Core Indicators'!HW82</f>
        <v>0</v>
      </c>
      <c r="AF82" s="36">
        <f>'Core Indicators'!IE82</f>
        <v>1</v>
      </c>
      <c r="AG82" s="36">
        <f>'Core Indicators'!IM82</f>
        <v>0</v>
      </c>
    </row>
    <row r="83" spans="1:33" ht="20.149999999999999" customHeight="1" x14ac:dyDescent="0.35">
      <c r="A83" s="203" t="str">
        <f>'Core Indicators'!A:A</f>
        <v>Multiple crises in Niger</v>
      </c>
      <c r="B83" s="203" t="str">
        <f>'Core Indicators'!B:B</f>
        <v>Multiple crises country</v>
      </c>
      <c r="C83" s="203" t="str">
        <f>'Core Indicators'!C83</f>
        <v>NER001</v>
      </c>
      <c r="D83" s="203" t="str">
        <f>'Core Indicators'!D83</f>
        <v>Niger</v>
      </c>
      <c r="E83" s="203" t="str">
        <f>'Core Indicators'!E83</f>
        <v>NER</v>
      </c>
      <c r="F83" s="35">
        <f>'Core Indicators'!O83</f>
        <v>1267000</v>
      </c>
      <c r="G83" s="35">
        <f>'Core Indicators'!W83</f>
        <v>23800000</v>
      </c>
      <c r="H83" s="35">
        <f>'Core Indicators'!AE83</f>
        <v>3882000</v>
      </c>
      <c r="I83" s="35">
        <f>'Core Indicators'!AM83</f>
        <v>582000</v>
      </c>
      <c r="J83" s="35" t="str">
        <f>'Core Indicators'!AU83</f>
        <v>x</v>
      </c>
      <c r="K83" s="35" t="str">
        <f>'Core Indicators'!BC83</f>
        <v>x</v>
      </c>
      <c r="L83" s="35">
        <f>'Core Indicators'!BK83</f>
        <v>623</v>
      </c>
      <c r="M83" s="35" t="str">
        <f>'Core Indicators'!BS83</f>
        <v>x</v>
      </c>
      <c r="N83" s="35" t="str">
        <f>'Core Indicators'!CA83</f>
        <v>x</v>
      </c>
      <c r="O83" s="35" t="e">
        <f>'Core Indicators'!CI83</f>
        <v>#N/A</v>
      </c>
      <c r="P83" s="35" t="str">
        <f>'Core Indicators'!CQ83</f>
        <v>x</v>
      </c>
      <c r="Q83" s="35">
        <f>'Core Indicators'!DG83</f>
        <v>19918000</v>
      </c>
      <c r="R83" s="35">
        <f>'Core Indicators'!DO83</f>
        <v>60000</v>
      </c>
      <c r="S83" s="35">
        <f>'Core Indicators'!DW83</f>
        <v>3648000</v>
      </c>
      <c r="T83" s="35">
        <f>'Core Indicators'!EE83</f>
        <v>173000</v>
      </c>
      <c r="U83" s="35">
        <f>'Core Indicators'!EM83</f>
        <v>0</v>
      </c>
      <c r="V83" s="35">
        <f>'Core Indicators'!FC83</f>
        <v>5</v>
      </c>
      <c r="W83" s="35" t="str">
        <f>'Core Indicators'!FK83</f>
        <v>x</v>
      </c>
      <c r="X83" s="35" t="str">
        <f>'Core Indicators'!FS83</f>
        <v>x</v>
      </c>
      <c r="Y83" s="35">
        <f>'Core Indicators'!GA83</f>
        <v>1</v>
      </c>
      <c r="Z83" s="35">
        <f>'Core Indicators'!GI83</f>
        <v>3</v>
      </c>
      <c r="AA83" s="35">
        <f>'Core Indicators'!GQ83</f>
        <v>2</v>
      </c>
      <c r="AB83" s="35">
        <f>'Core Indicators'!GY83</f>
        <v>0</v>
      </c>
      <c r="AC83" s="35">
        <f>'Core Indicators'!HG83</f>
        <v>0</v>
      </c>
      <c r="AD83" s="35">
        <f>'Core Indicators'!HO83</f>
        <v>3</v>
      </c>
      <c r="AE83" s="35">
        <f>'Core Indicators'!HW83</f>
        <v>3</v>
      </c>
      <c r="AF83" s="35">
        <f>'Core Indicators'!IE83</f>
        <v>1</v>
      </c>
      <c r="AG83" s="35">
        <f>'Core Indicators'!IM83</f>
        <v>3</v>
      </c>
    </row>
    <row r="84" spans="1:33" ht="20.149999999999999" customHeight="1" x14ac:dyDescent="0.35">
      <c r="A84" s="202" t="str">
        <f>'Core Indicators'!A:A</f>
        <v>Boko Haram in Niger</v>
      </c>
      <c r="B84" s="202" t="str">
        <f>'Core Indicators'!B:B</f>
        <v>Conflict</v>
      </c>
      <c r="C84" s="202" t="str">
        <f>'Core Indicators'!C84</f>
        <v>NER002</v>
      </c>
      <c r="D84" s="202" t="str">
        <f>'Core Indicators'!D84</f>
        <v>Niger</v>
      </c>
      <c r="E84" s="202" t="str">
        <f>'Core Indicators'!E84</f>
        <v>NER</v>
      </c>
      <c r="F84" s="36">
        <f>'Core Indicators'!O84</f>
        <v>156906</v>
      </c>
      <c r="G84" s="36">
        <f>'Core Indicators'!W84</f>
        <v>949000</v>
      </c>
      <c r="H84" s="36">
        <f>'Core Indicators'!AE84</f>
        <v>293000</v>
      </c>
      <c r="I84" s="36">
        <f>'Core Indicators'!AM84</f>
        <v>237000</v>
      </c>
      <c r="J84" s="36">
        <f>'Core Indicators'!AU84</f>
        <v>141012</v>
      </c>
      <c r="K84" s="36" t="str">
        <f>'Core Indicators'!BC84</f>
        <v>x</v>
      </c>
      <c r="L84" s="36">
        <f>'Core Indicators'!BK84</f>
        <v>123</v>
      </c>
      <c r="M84" s="36" t="str">
        <f>'Core Indicators'!BS84</f>
        <v>x</v>
      </c>
      <c r="N84" s="36" t="str">
        <f>'Core Indicators'!CA84</f>
        <v>x</v>
      </c>
      <c r="O84" s="36" t="e">
        <f>'Core Indicators'!CI84</f>
        <v>#N/A</v>
      </c>
      <c r="P84" s="36" t="str">
        <f>'Core Indicators'!CQ84</f>
        <v>x</v>
      </c>
      <c r="Q84" s="36">
        <f>'Core Indicators'!DG84</f>
        <v>656000</v>
      </c>
      <c r="R84" s="36">
        <f>'Core Indicators'!DO84</f>
        <v>1000</v>
      </c>
      <c r="S84" s="36">
        <f>'Core Indicators'!DW84</f>
        <v>272000</v>
      </c>
      <c r="T84" s="36">
        <f>'Core Indicators'!EE84</f>
        <v>20000</v>
      </c>
      <c r="U84" s="36">
        <f>'Core Indicators'!EM84</f>
        <v>0</v>
      </c>
      <c r="V84" s="36">
        <f>'Core Indicators'!FC84</f>
        <v>5</v>
      </c>
      <c r="W84" s="36" t="str">
        <f>'Core Indicators'!FK84</f>
        <v>x</v>
      </c>
      <c r="X84" s="36" t="str">
        <f>'Core Indicators'!FS84</f>
        <v>x</v>
      </c>
      <c r="Y84" s="36">
        <f>'Core Indicators'!GA84</f>
        <v>1</v>
      </c>
      <c r="Z84" s="36">
        <f>'Core Indicators'!GI84</f>
        <v>3</v>
      </c>
      <c r="AA84" s="36">
        <f>'Core Indicators'!GQ84</f>
        <v>2</v>
      </c>
      <c r="AB84" s="36">
        <f>'Core Indicators'!GY84</f>
        <v>0</v>
      </c>
      <c r="AC84" s="36">
        <f>'Core Indicators'!HG84</f>
        <v>0</v>
      </c>
      <c r="AD84" s="36">
        <f>'Core Indicators'!HO84</f>
        <v>3</v>
      </c>
      <c r="AE84" s="36">
        <f>'Core Indicators'!HW84</f>
        <v>3</v>
      </c>
      <c r="AF84" s="36">
        <f>'Core Indicators'!IE84</f>
        <v>1</v>
      </c>
      <c r="AG84" s="36">
        <f>'Core Indicators'!IM84</f>
        <v>3</v>
      </c>
    </row>
    <row r="85" spans="1:33" ht="20.149999999999999" customHeight="1" x14ac:dyDescent="0.35">
      <c r="A85" s="203" t="str">
        <f>'Core Indicators'!A:A</f>
        <v>Mali/Burkina Faso conflict</v>
      </c>
      <c r="B85" s="203" t="str">
        <f>'Core Indicators'!B:B</f>
        <v>Conflict</v>
      </c>
      <c r="C85" s="203" t="str">
        <f>'Core Indicators'!C85</f>
        <v>NER003</v>
      </c>
      <c r="D85" s="203" t="str">
        <f>'Core Indicators'!D85</f>
        <v>Niger</v>
      </c>
      <c r="E85" s="203" t="str">
        <f>'Core Indicators'!E85</f>
        <v>NER</v>
      </c>
      <c r="F85" s="35">
        <f>'Core Indicators'!O85</f>
        <v>210600</v>
      </c>
      <c r="G85" s="35">
        <f>'Core Indicators'!W85</f>
        <v>8400000</v>
      </c>
      <c r="H85" s="35">
        <f>'Core Indicators'!AE85</f>
        <v>1356000</v>
      </c>
      <c r="I85" s="35">
        <f>'Core Indicators'!AM85</f>
        <v>224000</v>
      </c>
      <c r="J85" s="35" t="str">
        <f>'Core Indicators'!AU85</f>
        <v>x</v>
      </c>
      <c r="K85" s="35" t="str">
        <f>'Core Indicators'!BC85</f>
        <v>x</v>
      </c>
      <c r="L85" s="35">
        <f>'Core Indicators'!BK85</f>
        <v>472</v>
      </c>
      <c r="M85" s="35" t="str">
        <f>'Core Indicators'!BS85</f>
        <v>x</v>
      </c>
      <c r="N85" s="35" t="str">
        <f>'Core Indicators'!CA85</f>
        <v>x</v>
      </c>
      <c r="O85" s="35" t="e">
        <f>'Core Indicators'!CI85</f>
        <v>#N/A</v>
      </c>
      <c r="P85" s="35" t="str">
        <f>'Core Indicators'!CQ85</f>
        <v>x</v>
      </c>
      <c r="Q85" s="35">
        <f>'Core Indicators'!DG85</f>
        <v>7044000</v>
      </c>
      <c r="R85" s="35">
        <f>'Core Indicators'!DO85</f>
        <v>9000</v>
      </c>
      <c r="S85" s="35">
        <f>'Core Indicators'!DW85</f>
        <v>1310000</v>
      </c>
      <c r="T85" s="35">
        <f>'Core Indicators'!EE85</f>
        <v>36000</v>
      </c>
      <c r="U85" s="35">
        <f>'Core Indicators'!EM85</f>
        <v>0</v>
      </c>
      <c r="V85" s="35">
        <f>'Core Indicators'!FC85</f>
        <v>5</v>
      </c>
      <c r="W85" s="35" t="str">
        <f>'Core Indicators'!FK85</f>
        <v>x</v>
      </c>
      <c r="X85" s="35" t="str">
        <f>'Core Indicators'!FS85</f>
        <v>x</v>
      </c>
      <c r="Y85" s="35">
        <f>'Core Indicators'!GA85</f>
        <v>1</v>
      </c>
      <c r="Z85" s="35">
        <f>'Core Indicators'!GI85</f>
        <v>3</v>
      </c>
      <c r="AA85" s="35">
        <f>'Core Indicators'!GQ85</f>
        <v>2</v>
      </c>
      <c r="AB85" s="35">
        <f>'Core Indicators'!GY85</f>
        <v>0</v>
      </c>
      <c r="AC85" s="35">
        <f>'Core Indicators'!HG85</f>
        <v>0</v>
      </c>
      <c r="AD85" s="35">
        <f>'Core Indicators'!HO85</f>
        <v>2</v>
      </c>
      <c r="AE85" s="35">
        <f>'Core Indicators'!HW85</f>
        <v>3</v>
      </c>
      <c r="AF85" s="35">
        <f>'Core Indicators'!IE85</f>
        <v>0</v>
      </c>
      <c r="AG85" s="35">
        <f>'Core Indicators'!IM85</f>
        <v>3</v>
      </c>
    </row>
    <row r="86" spans="1:33" ht="20.149999999999999" customHeight="1" x14ac:dyDescent="0.35">
      <c r="A86" s="202" t="str">
        <f>'Core Indicators'!A:A</f>
        <v>Nigerian Refugees</v>
      </c>
      <c r="B86" s="202" t="str">
        <f>'Core Indicators'!B:B</f>
        <v>International displacement</v>
      </c>
      <c r="C86" s="202" t="str">
        <f>'Core Indicators'!C86</f>
        <v>NER004</v>
      </c>
      <c r="D86" s="202" t="str">
        <f>'Core Indicators'!D86</f>
        <v>Niger</v>
      </c>
      <c r="E86" s="202" t="str">
        <f>'Core Indicators'!E86</f>
        <v>NER</v>
      </c>
      <c r="F86" s="36">
        <f>'Core Indicators'!O86</f>
        <v>8616</v>
      </c>
      <c r="G86" s="36">
        <f>'Core Indicators'!W86</f>
        <v>1328000</v>
      </c>
      <c r="H86" s="36">
        <f>'Core Indicators'!AE86</f>
        <v>704000</v>
      </c>
      <c r="I86" s="36">
        <f>'Core Indicators'!AM86</f>
        <v>187000</v>
      </c>
      <c r="J86" s="36" t="str">
        <f>'Core Indicators'!AU86</f>
        <v>x</v>
      </c>
      <c r="K86" s="36" t="str">
        <f>'Core Indicators'!BC86</f>
        <v>x</v>
      </c>
      <c r="L86" s="36">
        <f>'Core Indicators'!BK86</f>
        <v>16</v>
      </c>
      <c r="M86" s="36">
        <f>'Core Indicators'!BS86</f>
        <v>0</v>
      </c>
      <c r="N86" s="36">
        <f>'Core Indicators'!CA86</f>
        <v>0</v>
      </c>
      <c r="O86" s="36" t="e">
        <f>'Core Indicators'!CI86</f>
        <v>#N/A</v>
      </c>
      <c r="P86" s="36">
        <f>'Core Indicators'!CQ86</f>
        <v>0</v>
      </c>
      <c r="Q86" s="36">
        <f>'Core Indicators'!DG86</f>
        <v>624000</v>
      </c>
      <c r="R86" s="36">
        <f>'Core Indicators'!DO86</f>
        <v>0</v>
      </c>
      <c r="S86" s="36">
        <f>'Core Indicators'!DW86</f>
        <v>662000</v>
      </c>
      <c r="T86" s="36">
        <f>'Core Indicators'!EE86</f>
        <v>42000</v>
      </c>
      <c r="U86" s="36">
        <f>'Core Indicators'!EM86</f>
        <v>0</v>
      </c>
      <c r="V86" s="36">
        <f>'Core Indicators'!FC86</f>
        <v>2</v>
      </c>
      <c r="W86" s="36" t="str">
        <f>'Core Indicators'!FK86</f>
        <v>x</v>
      </c>
      <c r="X86" s="36" t="str">
        <f>'Core Indicators'!FS86</f>
        <v>x</v>
      </c>
      <c r="Y86" s="36">
        <f>'Core Indicators'!GA86</f>
        <v>1</v>
      </c>
      <c r="Z86" s="36">
        <f>'Core Indicators'!GI86</f>
        <v>3</v>
      </c>
      <c r="AA86" s="36">
        <f>'Core Indicators'!GQ86</f>
        <v>1</v>
      </c>
      <c r="AB86" s="36">
        <f>'Core Indicators'!GY86</f>
        <v>0</v>
      </c>
      <c r="AC86" s="36">
        <f>'Core Indicators'!HG86</f>
        <v>0</v>
      </c>
      <c r="AD86" s="36">
        <f>'Core Indicators'!HO86</f>
        <v>2</v>
      </c>
      <c r="AE86" s="36">
        <f>'Core Indicators'!HW86</f>
        <v>2</v>
      </c>
      <c r="AF86" s="36">
        <f>'Core Indicators'!IE86</f>
        <v>0</v>
      </c>
      <c r="AG86" s="36">
        <f>'Core Indicators'!IM86</f>
        <v>3</v>
      </c>
    </row>
    <row r="87" spans="1:33" ht="20.149999999999999" customHeight="1" x14ac:dyDescent="0.35">
      <c r="A87" s="203" t="str">
        <f>'Core Indicators'!A:A</f>
        <v>Complex crisis in Nigeria</v>
      </c>
      <c r="B87" s="203" t="str">
        <f>'Core Indicators'!B:B</f>
        <v>Complex crisis</v>
      </c>
      <c r="C87" s="203" t="str">
        <f>'Core Indicators'!C87</f>
        <v>NGA001</v>
      </c>
      <c r="D87" s="203" t="str">
        <f>'Core Indicators'!D87</f>
        <v>Nigeria</v>
      </c>
      <c r="E87" s="203" t="str">
        <f>'Core Indicators'!E87</f>
        <v>NGA</v>
      </c>
      <c r="F87" s="35">
        <f>'Core Indicators'!O87</f>
        <v>909890</v>
      </c>
      <c r="G87" s="35">
        <f>'Core Indicators'!W87</f>
        <v>206140000</v>
      </c>
      <c r="H87" s="35">
        <f>'Core Indicators'!AE87</f>
        <v>19346000</v>
      </c>
      <c r="I87" s="35">
        <f>'Core Indicators'!AM87</f>
        <v>5309000</v>
      </c>
      <c r="J87" s="35" t="str">
        <f>'Core Indicators'!AU87</f>
        <v>x</v>
      </c>
      <c r="K87" s="35" t="str">
        <f>'Core Indicators'!BC87</f>
        <v>x</v>
      </c>
      <c r="L87" s="35">
        <f>'Core Indicators'!BK87</f>
        <v>5117</v>
      </c>
      <c r="M87" s="35" t="str">
        <f>'Core Indicators'!BS87</f>
        <v>x</v>
      </c>
      <c r="N87" s="35">
        <f>'Core Indicators'!CA87</f>
        <v>4300</v>
      </c>
      <c r="O87" s="35" t="e">
        <f>'Core Indicators'!CI87</f>
        <v>#N/A</v>
      </c>
      <c r="P87" s="35" t="str">
        <f>'Core Indicators'!CQ87</f>
        <v>x</v>
      </c>
      <c r="Q87" s="35">
        <f>'Core Indicators'!DG87</f>
        <v>186794000</v>
      </c>
      <c r="R87" s="35">
        <f>'Core Indicators'!DO87</f>
        <v>6211000</v>
      </c>
      <c r="S87" s="35">
        <f>'Core Indicators'!DW87</f>
        <v>10699000</v>
      </c>
      <c r="T87" s="35">
        <f>'Core Indicators'!EE87</f>
        <v>2352000</v>
      </c>
      <c r="U87" s="35">
        <f>'Core Indicators'!EM87</f>
        <v>84000</v>
      </c>
      <c r="V87" s="35">
        <f>'Core Indicators'!FC87</f>
        <v>5</v>
      </c>
      <c r="W87" s="35" t="str">
        <f>'Core Indicators'!FK87</f>
        <v>x</v>
      </c>
      <c r="X87" s="35">
        <f>'Core Indicators'!FS87</f>
        <v>800000</v>
      </c>
      <c r="Y87" s="35">
        <f>'Core Indicators'!GA87</f>
        <v>1</v>
      </c>
      <c r="Z87" s="35">
        <f>'Core Indicators'!GI87</f>
        <v>3</v>
      </c>
      <c r="AA87" s="35">
        <f>'Core Indicators'!GQ87</f>
        <v>2</v>
      </c>
      <c r="AB87" s="35">
        <f>'Core Indicators'!GY87</f>
        <v>2</v>
      </c>
      <c r="AC87" s="35">
        <f>'Core Indicators'!HG87</f>
        <v>2</v>
      </c>
      <c r="AD87" s="35">
        <f>'Core Indicators'!HO87</f>
        <v>3</v>
      </c>
      <c r="AE87" s="35">
        <f>'Core Indicators'!HW87</f>
        <v>3</v>
      </c>
      <c r="AF87" s="35">
        <f>'Core Indicators'!IE87</f>
        <v>1</v>
      </c>
      <c r="AG87" s="35">
        <f>'Core Indicators'!IM87</f>
        <v>3</v>
      </c>
    </row>
    <row r="88" spans="1:33" ht="20.149999999999999" customHeight="1" x14ac:dyDescent="0.35">
      <c r="A88" s="202" t="str">
        <f>'Core Indicators'!A:A</f>
        <v>Middle belt conflict</v>
      </c>
      <c r="B88" s="202" t="str">
        <f>'Core Indicators'!B:B</f>
        <v>Conflict</v>
      </c>
      <c r="C88" s="202" t="str">
        <f>'Core Indicators'!C88</f>
        <v>NGA003</v>
      </c>
      <c r="D88" s="202" t="str">
        <f>'Core Indicators'!D88</f>
        <v>Nigeria</v>
      </c>
      <c r="E88" s="202" t="str">
        <f>'Core Indicators'!E88</f>
        <v>NGA</v>
      </c>
      <c r="F88" s="36">
        <f>'Core Indicators'!O88</f>
        <v>181664</v>
      </c>
      <c r="G88" s="36">
        <f>'Core Indicators'!W88</f>
        <v>15532000</v>
      </c>
      <c r="H88" s="36">
        <f>'Core Indicators'!AE88</f>
        <v>982000</v>
      </c>
      <c r="I88" s="36">
        <f>'Core Indicators'!AM88</f>
        <v>380000</v>
      </c>
      <c r="J88" s="36" t="str">
        <f>'Core Indicators'!AU88</f>
        <v>x</v>
      </c>
      <c r="K88" s="36" t="str">
        <f>'Core Indicators'!BC88</f>
        <v>x</v>
      </c>
      <c r="L88" s="36">
        <f>'Core Indicators'!BK88</f>
        <v>453</v>
      </c>
      <c r="M88" s="36" t="str">
        <f>'Core Indicators'!BS88</f>
        <v>x</v>
      </c>
      <c r="N88" s="36" t="str">
        <f>'Core Indicators'!CA88</f>
        <v>x</v>
      </c>
      <c r="O88" s="36" t="e">
        <f>'Core Indicators'!CI88</f>
        <v>#N/A</v>
      </c>
      <c r="P88" s="36" t="str">
        <f>'Core Indicators'!CQ88</f>
        <v>x</v>
      </c>
      <c r="Q88" s="36">
        <f>'Core Indicators'!DG88</f>
        <v>14550000</v>
      </c>
      <c r="R88" s="36">
        <f>'Core Indicators'!DO88</f>
        <v>0</v>
      </c>
      <c r="S88" s="36">
        <f>'Core Indicators'!DW88</f>
        <v>982000</v>
      </c>
      <c r="T88" s="36">
        <f>'Core Indicators'!EE88</f>
        <v>0</v>
      </c>
      <c r="U88" s="36">
        <f>'Core Indicators'!EM88</f>
        <v>0</v>
      </c>
      <c r="V88" s="36">
        <f>'Core Indicators'!FC88</f>
        <v>5</v>
      </c>
      <c r="W88" s="36" t="str">
        <f>'Core Indicators'!FK88</f>
        <v>x</v>
      </c>
      <c r="X88" s="36" t="str">
        <f>'Core Indicators'!FS88</f>
        <v>x</v>
      </c>
      <c r="Y88" s="36">
        <f>'Core Indicators'!GA88</f>
        <v>0</v>
      </c>
      <c r="Z88" s="36">
        <f>'Core Indicators'!GI88</f>
        <v>2</v>
      </c>
      <c r="AA88" s="36">
        <f>'Core Indicators'!GQ88</f>
        <v>0</v>
      </c>
      <c r="AB88" s="36">
        <f>'Core Indicators'!GY88</f>
        <v>2</v>
      </c>
      <c r="AC88" s="36">
        <f>'Core Indicators'!HG88</f>
        <v>0</v>
      </c>
      <c r="AD88" s="36">
        <f>'Core Indicators'!HO88</f>
        <v>1</v>
      </c>
      <c r="AE88" s="36">
        <f>'Core Indicators'!HW88</f>
        <v>1</v>
      </c>
      <c r="AF88" s="36">
        <f>'Core Indicators'!IE88</f>
        <v>1</v>
      </c>
      <c r="AG88" s="36">
        <f>'Core Indicators'!IM88</f>
        <v>3</v>
      </c>
    </row>
    <row r="89" spans="1:33" ht="20.149999999999999" customHeight="1" x14ac:dyDescent="0.35">
      <c r="A89" s="203" t="str">
        <f>'Core Indicators'!A:A</f>
        <v>Boko Haram crisis in Nigeria</v>
      </c>
      <c r="B89" s="203" t="str">
        <f>'Core Indicators'!B:B</f>
        <v>Conflict</v>
      </c>
      <c r="C89" s="203" t="str">
        <f>'Core Indicators'!C89</f>
        <v>NGA004</v>
      </c>
      <c r="D89" s="203" t="str">
        <f>'Core Indicators'!D89</f>
        <v>Nigeria</v>
      </c>
      <c r="E89" s="203" t="str">
        <f>'Core Indicators'!E89</f>
        <v>NGA</v>
      </c>
      <c r="F89" s="35">
        <f>'Core Indicators'!O89</f>
        <v>157918</v>
      </c>
      <c r="G89" s="35">
        <f>'Core Indicators'!W89</f>
        <v>14611000</v>
      </c>
      <c r="H89" s="35">
        <f>'Core Indicators'!AE89</f>
        <v>14611000</v>
      </c>
      <c r="I89" s="35">
        <f>'Core Indicators'!AM89</f>
        <v>4372000</v>
      </c>
      <c r="J89" s="35" t="str">
        <f>'Core Indicators'!AU89</f>
        <v>x</v>
      </c>
      <c r="K89" s="35" t="str">
        <f>'Core Indicators'!BC89</f>
        <v>x</v>
      </c>
      <c r="L89" s="35">
        <f>'Core Indicators'!BK89</f>
        <v>1395</v>
      </c>
      <c r="M89" s="35" t="str">
        <f>'Core Indicators'!BS89</f>
        <v>x</v>
      </c>
      <c r="N89" s="35">
        <f>'Core Indicators'!CA89</f>
        <v>4300</v>
      </c>
      <c r="O89" s="35" t="e">
        <f>'Core Indicators'!CI89</f>
        <v>#N/A</v>
      </c>
      <c r="P89" s="35" t="str">
        <f>'Core Indicators'!CQ89</f>
        <v>x</v>
      </c>
      <c r="Q89" s="35">
        <f>'Core Indicators'!DG89</f>
        <v>0</v>
      </c>
      <c r="R89" s="35">
        <f>'Core Indicators'!DO89</f>
        <v>6211000</v>
      </c>
      <c r="S89" s="35">
        <f>'Core Indicators'!DW89</f>
        <v>5964000</v>
      </c>
      <c r="T89" s="35">
        <f>'Core Indicators'!EE89</f>
        <v>2352000</v>
      </c>
      <c r="U89" s="35">
        <f>'Core Indicators'!EM89</f>
        <v>84000</v>
      </c>
      <c r="V89" s="35">
        <f>'Core Indicators'!FC89</f>
        <v>4</v>
      </c>
      <c r="W89" s="35" t="str">
        <f>'Core Indicators'!FK89</f>
        <v>x</v>
      </c>
      <c r="X89" s="35">
        <f>'Core Indicators'!FS89</f>
        <v>800000</v>
      </c>
      <c r="Y89" s="35">
        <f>'Core Indicators'!GA89</f>
        <v>1</v>
      </c>
      <c r="Z89" s="35">
        <f>'Core Indicators'!GI89</f>
        <v>2</v>
      </c>
      <c r="AA89" s="35">
        <f>'Core Indicators'!GQ89</f>
        <v>2</v>
      </c>
      <c r="AB89" s="35">
        <f>'Core Indicators'!GY89</f>
        <v>0</v>
      </c>
      <c r="AC89" s="35">
        <f>'Core Indicators'!HG89</f>
        <v>2</v>
      </c>
      <c r="AD89" s="35">
        <f>'Core Indicators'!HO89</f>
        <v>2</v>
      </c>
      <c r="AE89" s="35">
        <f>'Core Indicators'!HW89</f>
        <v>3</v>
      </c>
      <c r="AF89" s="35">
        <f>'Core Indicators'!IE89</f>
        <v>1</v>
      </c>
      <c r="AG89" s="35">
        <f>'Core Indicators'!IM89</f>
        <v>3</v>
      </c>
    </row>
    <row r="90" spans="1:33" ht="20.149999999999999" customHeight="1" x14ac:dyDescent="0.35">
      <c r="A90" s="202" t="str">
        <f>'Core Indicators'!A:A</f>
        <v>Northwest Banditry</v>
      </c>
      <c r="B90" s="202" t="str">
        <f>'Core Indicators'!B:B</f>
        <v>Other type of violence</v>
      </c>
      <c r="C90" s="202" t="str">
        <f>'Core Indicators'!C90</f>
        <v>NGA007</v>
      </c>
      <c r="D90" s="202" t="str">
        <f>'Core Indicators'!D90</f>
        <v>Nigeria</v>
      </c>
      <c r="E90" s="202" t="str">
        <f>'Core Indicators'!E90</f>
        <v>NGA</v>
      </c>
      <c r="F90" s="36">
        <f>'Core Indicators'!O90</f>
        <v>237708</v>
      </c>
      <c r="G90" s="36">
        <f>'Core Indicators'!W90</f>
        <v>35593000</v>
      </c>
      <c r="H90" s="36">
        <f>'Core Indicators'!AE90</f>
        <v>3679000</v>
      </c>
      <c r="I90" s="36">
        <f>'Core Indicators'!AM90</f>
        <v>485000</v>
      </c>
      <c r="J90" s="36" t="str">
        <f>'Core Indicators'!AU90</f>
        <v>x</v>
      </c>
      <c r="K90" s="36" t="str">
        <f>'Core Indicators'!BC90</f>
        <v>x</v>
      </c>
      <c r="L90" s="36">
        <f>'Core Indicators'!BK90</f>
        <v>471</v>
      </c>
      <c r="M90" s="36">
        <f>'Core Indicators'!BS90</f>
        <v>500</v>
      </c>
      <c r="N90" s="36">
        <f>'Core Indicators'!CA90</f>
        <v>10500</v>
      </c>
      <c r="O90" s="36" t="e">
        <f>'Core Indicators'!CI90</f>
        <v>#N/A</v>
      </c>
      <c r="P90" s="36">
        <f>'Core Indicators'!CQ90</f>
        <v>49</v>
      </c>
      <c r="Q90" s="36">
        <f>'Core Indicators'!DG90</f>
        <v>31914000</v>
      </c>
      <c r="R90" s="36">
        <f>'Core Indicators'!DO90</f>
        <v>0</v>
      </c>
      <c r="S90" s="36">
        <f>'Core Indicators'!DW90</f>
        <v>3679000</v>
      </c>
      <c r="T90" s="36">
        <f>'Core Indicators'!EE90</f>
        <v>0</v>
      </c>
      <c r="U90" s="36">
        <f>'Core Indicators'!EM90</f>
        <v>0</v>
      </c>
      <c r="V90" s="36">
        <f>'Core Indicators'!FC90</f>
        <v>5</v>
      </c>
      <c r="W90" s="36" t="str">
        <f>'Core Indicators'!FK90</f>
        <v>x</v>
      </c>
      <c r="X90" s="36" t="str">
        <f>'Core Indicators'!FS90</f>
        <v>x</v>
      </c>
      <c r="Y90" s="36">
        <f>'Core Indicators'!GA90</f>
        <v>0</v>
      </c>
      <c r="Z90" s="36">
        <f>'Core Indicators'!GI90</f>
        <v>3</v>
      </c>
      <c r="AA90" s="36">
        <f>'Core Indicators'!GQ90</f>
        <v>0</v>
      </c>
      <c r="AB90" s="36">
        <f>'Core Indicators'!GY90</f>
        <v>0</v>
      </c>
      <c r="AC90" s="36">
        <f>'Core Indicators'!HG90</f>
        <v>2</v>
      </c>
      <c r="AD90" s="36">
        <f>'Core Indicators'!HO90</f>
        <v>2</v>
      </c>
      <c r="AE90" s="36">
        <f>'Core Indicators'!HW90</f>
        <v>2</v>
      </c>
      <c r="AF90" s="36">
        <f>'Core Indicators'!IE90</f>
        <v>1</v>
      </c>
      <c r="AG90" s="36">
        <f>'Core Indicators'!IM90</f>
        <v>3</v>
      </c>
    </row>
    <row r="91" spans="1:33" ht="20.149999999999999" customHeight="1" x14ac:dyDescent="0.35">
      <c r="A91" s="203" t="str">
        <f>'Core Indicators'!A:A</f>
        <v>Cameroonian Refugees in Nigeria</v>
      </c>
      <c r="B91" s="203" t="str">
        <f>'Core Indicators'!B:B</f>
        <v>International displacement</v>
      </c>
      <c r="C91" s="203" t="str">
        <f>'Core Indicators'!C91</f>
        <v>NGA008</v>
      </c>
      <c r="D91" s="203" t="str">
        <f>'Core Indicators'!D91</f>
        <v>Nigeria</v>
      </c>
      <c r="E91" s="203" t="str">
        <f>'Core Indicators'!E91</f>
        <v>NGA</v>
      </c>
      <c r="F91" s="35">
        <f>'Core Indicators'!O91</f>
        <v>108688</v>
      </c>
      <c r="G91" s="35">
        <f>'Core Indicators'!W91</f>
        <v>12675000</v>
      </c>
      <c r="H91" s="35">
        <f>'Core Indicators'!AE91</f>
        <v>69000</v>
      </c>
      <c r="I91" s="35">
        <f>'Core Indicators'!AM91</f>
        <v>69000</v>
      </c>
      <c r="J91" s="35" t="str">
        <f>'Core Indicators'!AU91</f>
        <v>x</v>
      </c>
      <c r="K91" s="35" t="str">
        <f>'Core Indicators'!BC91</f>
        <v>x</v>
      </c>
      <c r="L91" s="35">
        <f>'Core Indicators'!BK91</f>
        <v>0</v>
      </c>
      <c r="M91" s="35" t="str">
        <f>'Core Indicators'!BS91</f>
        <v>x</v>
      </c>
      <c r="N91" s="35" t="str">
        <f>'Core Indicators'!CA91</f>
        <v>x</v>
      </c>
      <c r="O91" s="35" t="e">
        <f>'Core Indicators'!CI91</f>
        <v>#N/A</v>
      </c>
      <c r="P91" s="35" t="str">
        <f>'Core Indicators'!CQ91</f>
        <v>x</v>
      </c>
      <c r="Q91" s="35">
        <f>'Core Indicators'!DG91</f>
        <v>12606000</v>
      </c>
      <c r="R91" s="35">
        <f>'Core Indicators'!DO91</f>
        <v>0</v>
      </c>
      <c r="S91" s="35">
        <f>'Core Indicators'!DW91</f>
        <v>69000</v>
      </c>
      <c r="T91" s="35">
        <f>'Core Indicators'!EE91</f>
        <v>0</v>
      </c>
      <c r="U91" s="35">
        <f>'Core Indicators'!EM91</f>
        <v>0</v>
      </c>
      <c r="V91" s="35">
        <f>'Core Indicators'!FC91</f>
        <v>2139</v>
      </c>
      <c r="W91" s="35" t="str">
        <f>'Core Indicators'!FK91</f>
        <v>x</v>
      </c>
      <c r="X91" s="35" t="str">
        <f>'Core Indicators'!FS91</f>
        <v>x</v>
      </c>
      <c r="Y91" s="35">
        <f>'Core Indicators'!GA91</f>
        <v>0</v>
      </c>
      <c r="Z91" s="35">
        <f>'Core Indicators'!GI91</f>
        <v>2</v>
      </c>
      <c r="AA91" s="35">
        <f>'Core Indicators'!GQ91</f>
        <v>0</v>
      </c>
      <c r="AB91" s="35">
        <f>'Core Indicators'!GY91</f>
        <v>0</v>
      </c>
      <c r="AC91" s="35">
        <f>'Core Indicators'!HG91</f>
        <v>0</v>
      </c>
      <c r="AD91" s="35">
        <f>'Core Indicators'!HO91</f>
        <v>1</v>
      </c>
      <c r="AE91" s="35">
        <f>'Core Indicators'!HW91</f>
        <v>0</v>
      </c>
      <c r="AF91" s="35">
        <f>'Core Indicators'!IE91</f>
        <v>1</v>
      </c>
      <c r="AG91" s="35">
        <f>'Core Indicators'!IM91</f>
        <v>3</v>
      </c>
    </row>
    <row r="92" spans="1:33" ht="20.149999999999999" customHeight="1" x14ac:dyDescent="0.35">
      <c r="A92" s="202" t="str">
        <f>'Core Indicators'!A:A</f>
        <v>Socioeconomic crisis in Nicaragua</v>
      </c>
      <c r="B92" s="202" t="str">
        <f>'Core Indicators'!B:B</f>
        <v>Political and economic crisis</v>
      </c>
      <c r="C92" s="202" t="str">
        <f>'Core Indicators'!C92</f>
        <v>NIC001</v>
      </c>
      <c r="D92" s="202" t="str">
        <f>'Core Indicators'!D92</f>
        <v>Nicaragua</v>
      </c>
      <c r="E92" s="202" t="str">
        <f>'Core Indicators'!E92</f>
        <v>NIC</v>
      </c>
      <c r="F92" s="36">
        <f>'Core Indicators'!O92</f>
        <v>120300</v>
      </c>
      <c r="G92" s="36">
        <f>'Core Indicators'!W92</f>
        <v>6450000</v>
      </c>
      <c r="H92" s="36">
        <f>'Core Indicators'!AE92</f>
        <v>159000</v>
      </c>
      <c r="I92" s="36">
        <f>'Core Indicators'!AM92</f>
        <v>159000</v>
      </c>
      <c r="J92" s="36" t="str">
        <f>'Core Indicators'!AU92</f>
        <v>x</v>
      </c>
      <c r="K92" s="36" t="str">
        <f>'Core Indicators'!BC92</f>
        <v>x</v>
      </c>
      <c r="L92" s="36">
        <f>'Core Indicators'!BK92</f>
        <v>4</v>
      </c>
      <c r="M92" s="36">
        <f>'Core Indicators'!BS92</f>
        <v>0</v>
      </c>
      <c r="N92" s="36">
        <f>'Core Indicators'!CA92</f>
        <v>0</v>
      </c>
      <c r="O92" s="36" t="e">
        <f>'Core Indicators'!CI92</f>
        <v>#N/A</v>
      </c>
      <c r="P92" s="36">
        <f>'Core Indicators'!CQ92</f>
        <v>1214</v>
      </c>
      <c r="Q92" s="36">
        <f>'Core Indicators'!DG92</f>
        <v>6291000</v>
      </c>
      <c r="R92" s="36">
        <f>'Core Indicators'!DO92</f>
        <v>159000</v>
      </c>
      <c r="S92" s="36">
        <f>'Core Indicators'!DW92</f>
        <v>0</v>
      </c>
      <c r="T92" s="36">
        <f>'Core Indicators'!EE92</f>
        <v>0</v>
      </c>
      <c r="U92" s="36">
        <f>'Core Indicators'!EM92</f>
        <v>0</v>
      </c>
      <c r="V92" s="36">
        <f>'Core Indicators'!FC92</f>
        <v>3</v>
      </c>
      <c r="W92" s="36">
        <f>'Core Indicators'!FK92</f>
        <v>0</v>
      </c>
      <c r="X92" s="36">
        <f>'Core Indicators'!FS92</f>
        <v>0</v>
      </c>
      <c r="Y92" s="36">
        <f>'Core Indicators'!GA92</f>
        <v>2</v>
      </c>
      <c r="Z92" s="36">
        <f>'Core Indicators'!GI92</f>
        <v>0</v>
      </c>
      <c r="AA92" s="36">
        <f>'Core Indicators'!GQ92</f>
        <v>1</v>
      </c>
      <c r="AB92" s="36">
        <f>'Core Indicators'!GY92</f>
        <v>2</v>
      </c>
      <c r="AC92" s="36">
        <f>'Core Indicators'!HG92</f>
        <v>2</v>
      </c>
      <c r="AD92" s="36">
        <f>'Core Indicators'!HO92</f>
        <v>3</v>
      </c>
      <c r="AE92" s="36">
        <f>'Core Indicators'!HW92</f>
        <v>0</v>
      </c>
      <c r="AF92" s="36">
        <f>'Core Indicators'!IE92</f>
        <v>0</v>
      </c>
      <c r="AG92" s="36">
        <f>'Core Indicators'!IM92</f>
        <v>2</v>
      </c>
    </row>
    <row r="93" spans="1:33" ht="20.149999999999999" customHeight="1" x14ac:dyDescent="0.35">
      <c r="A93" s="203" t="str">
        <f>'Core Indicators'!A:A</f>
        <v>Complex crisis in Pakistan</v>
      </c>
      <c r="B93" s="203" t="str">
        <f>'Core Indicators'!B:B</f>
        <v>Complex crisis</v>
      </c>
      <c r="C93" s="203" t="str">
        <f>'Core Indicators'!C93</f>
        <v>PAK001</v>
      </c>
      <c r="D93" s="203" t="str">
        <f>'Core Indicators'!D93</f>
        <v>Pakistan</v>
      </c>
      <c r="E93" s="203" t="str">
        <f>'Core Indicators'!E93</f>
        <v>PAK</v>
      </c>
      <c r="F93" s="35">
        <f>'Core Indicators'!O93</f>
        <v>770880</v>
      </c>
      <c r="G93" s="35">
        <f>'Core Indicators'!W93</f>
        <v>229489000</v>
      </c>
      <c r="H93" s="35">
        <f>'Core Indicators'!AE93</f>
        <v>68843000</v>
      </c>
      <c r="I93" s="35">
        <f>'Core Indicators'!AM93</f>
        <v>21660000</v>
      </c>
      <c r="J93" s="35" t="str">
        <f>'Core Indicators'!AU93</f>
        <v>x</v>
      </c>
      <c r="K93" s="35" t="str">
        <f>'Core Indicators'!BC93</f>
        <v>x</v>
      </c>
      <c r="L93" s="35">
        <f>'Core Indicators'!BK93</f>
        <v>822</v>
      </c>
      <c r="M93" s="35" t="str">
        <f>'Core Indicators'!BS93</f>
        <v>x</v>
      </c>
      <c r="N93" s="35" t="str">
        <f>'Core Indicators'!CA93</f>
        <v>x</v>
      </c>
      <c r="O93" s="35" t="e">
        <f>'Core Indicators'!CI93</f>
        <v>#N/A</v>
      </c>
      <c r="P93" s="35" t="str">
        <f>'Core Indicators'!CQ93</f>
        <v>x</v>
      </c>
      <c r="Q93" s="35">
        <f>'Core Indicators'!DG93</f>
        <v>160646000</v>
      </c>
      <c r="R93" s="35">
        <f>'Core Indicators'!DO93</f>
        <v>57843000</v>
      </c>
      <c r="S93" s="35">
        <f>'Core Indicators'!DW93</f>
        <v>9909000</v>
      </c>
      <c r="T93" s="35">
        <f>'Core Indicators'!EE93</f>
        <v>1092000</v>
      </c>
      <c r="U93" s="35">
        <f>'Core Indicators'!EM93</f>
        <v>0</v>
      </c>
      <c r="V93" s="35">
        <f>'Core Indicators'!FC93</f>
        <v>5</v>
      </c>
      <c r="W93" s="35" t="str">
        <f>'Core Indicators'!FK93</f>
        <v>x</v>
      </c>
      <c r="X93" s="35" t="str">
        <f>'Core Indicators'!FS93</f>
        <v>x</v>
      </c>
      <c r="Y93" s="35">
        <f>'Core Indicators'!GA93</f>
        <v>2</v>
      </c>
      <c r="Z93" s="35">
        <f>'Core Indicators'!GI93</f>
        <v>2</v>
      </c>
      <c r="AA93" s="35">
        <f>'Core Indicators'!GQ93</f>
        <v>1</v>
      </c>
      <c r="AB93" s="35">
        <f>'Core Indicators'!GY93</f>
        <v>0</v>
      </c>
      <c r="AC93" s="35">
        <f>'Core Indicators'!HG93</f>
        <v>0</v>
      </c>
      <c r="AD93" s="35">
        <f>'Core Indicators'!HO93</f>
        <v>2</v>
      </c>
      <c r="AE93" s="35">
        <f>'Core Indicators'!HW93</f>
        <v>1</v>
      </c>
      <c r="AF93" s="35">
        <f>'Core Indicators'!IE93</f>
        <v>1</v>
      </c>
      <c r="AG93" s="35">
        <f>'Core Indicators'!IM93</f>
        <v>2</v>
      </c>
    </row>
    <row r="94" spans="1:33" ht="20.149999999999999" customHeight="1" x14ac:dyDescent="0.35">
      <c r="A94" s="202" t="str">
        <f>'Core Indicators'!A:A</f>
        <v>Kashmir conflict in Pakistan</v>
      </c>
      <c r="B94" s="202" t="str">
        <f>'Core Indicators'!B:B</f>
        <v>Conflict</v>
      </c>
      <c r="C94" s="202" t="str">
        <f>'Core Indicators'!C94</f>
        <v>PAK004</v>
      </c>
      <c r="D94" s="202" t="str">
        <f>'Core Indicators'!D94</f>
        <v>Pakistan</v>
      </c>
      <c r="E94" s="202" t="str">
        <f>'Core Indicators'!E94</f>
        <v>PAK</v>
      </c>
      <c r="F94" s="36">
        <f>'Core Indicators'!O94</f>
        <v>13297</v>
      </c>
      <c r="G94" s="36">
        <f>'Core Indicators'!W94</f>
        <v>4450000</v>
      </c>
      <c r="H94" s="36" t="str">
        <f>'Core Indicators'!AE94</f>
        <v>x</v>
      </c>
      <c r="I94" s="36" t="str">
        <f>'Core Indicators'!AM94</f>
        <v>x</v>
      </c>
      <c r="J94" s="36" t="str">
        <f>'Core Indicators'!AU94</f>
        <v>x</v>
      </c>
      <c r="K94" s="36" t="str">
        <f>'Core Indicators'!BC94</f>
        <v>x</v>
      </c>
      <c r="L94" s="36">
        <f>'Core Indicators'!BK94</f>
        <v>0</v>
      </c>
      <c r="M94" s="36" t="str">
        <f>'Core Indicators'!BS94</f>
        <v>x</v>
      </c>
      <c r="N94" s="36" t="str">
        <f>'Core Indicators'!CA94</f>
        <v>x</v>
      </c>
      <c r="O94" s="36" t="e">
        <f>'Core Indicators'!CI94</f>
        <v>#N/A</v>
      </c>
      <c r="P94" s="36" t="str">
        <f>'Core Indicators'!CQ94</f>
        <v>x</v>
      </c>
      <c r="Q94" s="36" t="str">
        <f>'Core Indicators'!DG94</f>
        <v>x</v>
      </c>
      <c r="R94" s="36" t="str">
        <f>'Core Indicators'!DO94</f>
        <v>x</v>
      </c>
      <c r="S94" s="36" t="str">
        <f>'Core Indicators'!DW94</f>
        <v>x</v>
      </c>
      <c r="T94" s="36" t="str">
        <f>'Core Indicators'!EE94</f>
        <v>x</v>
      </c>
      <c r="U94" s="36" t="str">
        <f>'Core Indicators'!EM94</f>
        <v>x</v>
      </c>
      <c r="V94" s="36">
        <f>'Core Indicators'!FC94</f>
        <v>3</v>
      </c>
      <c r="W94" s="36" t="str">
        <f>'Core Indicators'!FK94</f>
        <v>x</v>
      </c>
      <c r="X94" s="36" t="str">
        <f>'Core Indicators'!FS94</f>
        <v>x</v>
      </c>
      <c r="Y94" s="36">
        <f>'Core Indicators'!GA94</f>
        <v>2</v>
      </c>
      <c r="Z94" s="36">
        <f>'Core Indicators'!GI94</f>
        <v>1</v>
      </c>
      <c r="AA94" s="36">
        <f>'Core Indicators'!GQ94</f>
        <v>1</v>
      </c>
      <c r="AB94" s="36">
        <f>'Core Indicators'!GY94</f>
        <v>0</v>
      </c>
      <c r="AC94" s="36">
        <f>'Core Indicators'!HG94</f>
        <v>0</v>
      </c>
      <c r="AD94" s="36">
        <f>'Core Indicators'!HO94</f>
        <v>2</v>
      </c>
      <c r="AE94" s="36">
        <f>'Core Indicators'!HW94</f>
        <v>1</v>
      </c>
      <c r="AF94" s="36">
        <f>'Core Indicators'!IE94</f>
        <v>1</v>
      </c>
      <c r="AG94" s="36">
        <f>'Core Indicators'!IM94</f>
        <v>1</v>
      </c>
    </row>
    <row r="95" spans="1:33" ht="20.149999999999999" customHeight="1" x14ac:dyDescent="0.35">
      <c r="A95" s="203" t="str">
        <f>'Core Indicators'!A:A</f>
        <v>Venezuela displacement in Panama</v>
      </c>
      <c r="B95" s="203" t="str">
        <f>'Core Indicators'!B:B</f>
        <v>International displacement</v>
      </c>
      <c r="C95" s="203" t="str">
        <f>'Core Indicators'!C95</f>
        <v>PAN002</v>
      </c>
      <c r="D95" s="203" t="str">
        <f>'Core Indicators'!D95</f>
        <v>Panama</v>
      </c>
      <c r="E95" s="203" t="str">
        <f>'Core Indicators'!E95</f>
        <v>PAN</v>
      </c>
      <c r="F95" s="35">
        <f>'Core Indicators'!O95</f>
        <v>74200</v>
      </c>
      <c r="G95" s="35">
        <f>'Core Indicators'!W95</f>
        <v>122000</v>
      </c>
      <c r="H95" s="35">
        <f>'Core Indicators'!AE95</f>
        <v>96000</v>
      </c>
      <c r="I95" s="35">
        <f>'Core Indicators'!AM95</f>
        <v>4000</v>
      </c>
      <c r="J95" s="35" t="str">
        <f>'Core Indicators'!AU95</f>
        <v>x</v>
      </c>
      <c r="K95" s="35" t="str">
        <f>'Core Indicators'!BC95</f>
        <v>x</v>
      </c>
      <c r="L95" s="35">
        <f>'Core Indicators'!BK95</f>
        <v>15</v>
      </c>
      <c r="M95" s="35">
        <f>'Core Indicators'!BS95</f>
        <v>0</v>
      </c>
      <c r="N95" s="35">
        <f>'Core Indicators'!CA95</f>
        <v>0</v>
      </c>
      <c r="O95" s="35" t="e">
        <f>'Core Indicators'!CI95</f>
        <v>#N/A</v>
      </c>
      <c r="P95" s="35" t="str">
        <f>'Core Indicators'!CQ95</f>
        <v>x</v>
      </c>
      <c r="Q95" s="35">
        <f>'Core Indicators'!DG95</f>
        <v>26000</v>
      </c>
      <c r="R95" s="35">
        <f>'Core Indicators'!DO95</f>
        <v>2000</v>
      </c>
      <c r="S95" s="35">
        <f>'Core Indicators'!DW95</f>
        <v>94000</v>
      </c>
      <c r="T95" s="35">
        <f>'Core Indicators'!EE95</f>
        <v>0</v>
      </c>
      <c r="U95" s="35">
        <f>'Core Indicators'!EM95</f>
        <v>0</v>
      </c>
      <c r="V95" s="35">
        <f>'Core Indicators'!FC95</f>
        <v>2</v>
      </c>
      <c r="W95" s="35" t="str">
        <f>'Core Indicators'!FK95</f>
        <v>x</v>
      </c>
      <c r="X95" s="35" t="str">
        <f>'Core Indicators'!FS95</f>
        <v>x</v>
      </c>
      <c r="Y95" s="35">
        <f>'Core Indicators'!GA95</f>
        <v>0</v>
      </c>
      <c r="Z95" s="35">
        <f>'Core Indicators'!GI95</f>
        <v>0</v>
      </c>
      <c r="AA95" s="35">
        <f>'Core Indicators'!GQ95</f>
        <v>0</v>
      </c>
      <c r="AB95" s="35">
        <f>'Core Indicators'!GY95</f>
        <v>0</v>
      </c>
      <c r="AC95" s="35">
        <f>'Core Indicators'!HG95</f>
        <v>0</v>
      </c>
      <c r="AD95" s="35">
        <f>'Core Indicators'!HO95</f>
        <v>0</v>
      </c>
      <c r="AE95" s="35">
        <f>'Core Indicators'!HW95</f>
        <v>0</v>
      </c>
      <c r="AF95" s="35">
        <f>'Core Indicators'!IE95</f>
        <v>0</v>
      </c>
      <c r="AG95" s="35">
        <f>'Core Indicators'!IM95</f>
        <v>1</v>
      </c>
    </row>
    <row r="96" spans="1:33" ht="20.149999999999999" customHeight="1" x14ac:dyDescent="0.35">
      <c r="A96" s="202" t="str">
        <f>'Core Indicators'!A:A</f>
        <v>Venezuela displacement in Peru</v>
      </c>
      <c r="B96" s="202" t="str">
        <f>'Core Indicators'!B:B</f>
        <v>International displacement</v>
      </c>
      <c r="C96" s="202" t="str">
        <f>'Core Indicators'!C96</f>
        <v>PER002</v>
      </c>
      <c r="D96" s="202" t="str">
        <f>'Core Indicators'!D96</f>
        <v>Peru</v>
      </c>
      <c r="E96" s="202" t="str">
        <f>'Core Indicators'!E96</f>
        <v>PER</v>
      </c>
      <c r="F96" s="36">
        <f>'Core Indicators'!O96</f>
        <v>205094</v>
      </c>
      <c r="G96" s="36">
        <f>'Core Indicators'!W96</f>
        <v>10669000</v>
      </c>
      <c r="H96" s="36">
        <f>'Core Indicators'!AE96</f>
        <v>2063000</v>
      </c>
      <c r="I96" s="36">
        <f>'Core Indicators'!AM96</f>
        <v>1050000</v>
      </c>
      <c r="J96" s="36" t="str">
        <f>'Core Indicators'!AU96</f>
        <v>x</v>
      </c>
      <c r="K96" s="36" t="str">
        <f>'Core Indicators'!BC96</f>
        <v>x</v>
      </c>
      <c r="L96" s="36" t="str">
        <f>'Core Indicators'!BK96</f>
        <v>x</v>
      </c>
      <c r="M96" s="36">
        <f>'Core Indicators'!BS96</f>
        <v>0</v>
      </c>
      <c r="N96" s="36">
        <f>'Core Indicators'!CA96</f>
        <v>0</v>
      </c>
      <c r="O96" s="36" t="e">
        <f>'Core Indicators'!CI96</f>
        <v>#N/A</v>
      </c>
      <c r="P96" s="36" t="str">
        <f>'Core Indicators'!CQ96</f>
        <v>x</v>
      </c>
      <c r="Q96" s="36">
        <f>'Core Indicators'!DG96</f>
        <v>8606000</v>
      </c>
      <c r="R96" s="36">
        <f>'Core Indicators'!DO96</f>
        <v>368000</v>
      </c>
      <c r="S96" s="36">
        <f>'Core Indicators'!DW96</f>
        <v>1695000</v>
      </c>
      <c r="T96" s="36">
        <f>'Core Indicators'!EE96</f>
        <v>0</v>
      </c>
      <c r="U96" s="36">
        <f>'Core Indicators'!EM96</f>
        <v>0</v>
      </c>
      <c r="V96" s="36">
        <f>'Core Indicators'!FC96</f>
        <v>2</v>
      </c>
      <c r="W96" s="36" t="str">
        <f>'Core Indicators'!FK96</f>
        <v>x</v>
      </c>
      <c r="X96" s="36" t="str">
        <f>'Core Indicators'!FS96</f>
        <v>x</v>
      </c>
      <c r="Y96" s="36">
        <f>'Core Indicators'!GA96</f>
        <v>0</v>
      </c>
      <c r="Z96" s="36">
        <f>'Core Indicators'!GI96</f>
        <v>0</v>
      </c>
      <c r="AA96" s="36">
        <f>'Core Indicators'!GQ96</f>
        <v>0</v>
      </c>
      <c r="AB96" s="36">
        <f>'Core Indicators'!GY96</f>
        <v>0</v>
      </c>
      <c r="AC96" s="36">
        <f>'Core Indicators'!HG96</f>
        <v>0</v>
      </c>
      <c r="AD96" s="36">
        <f>'Core Indicators'!HO96</f>
        <v>1</v>
      </c>
      <c r="AE96" s="36">
        <f>'Core Indicators'!HW96</f>
        <v>0</v>
      </c>
      <c r="AF96" s="36">
        <f>'Core Indicators'!IE96</f>
        <v>1</v>
      </c>
      <c r="AG96" s="36">
        <f>'Core Indicators'!IM96</f>
        <v>2</v>
      </c>
    </row>
    <row r="97" spans="1:33" ht="20.149999999999999" customHeight="1" x14ac:dyDescent="0.35">
      <c r="A97" s="203" t="str">
        <f>'Core Indicators'!A:A</f>
        <v>Multiple crises in the Philippines</v>
      </c>
      <c r="B97" s="203" t="str">
        <f>'Core Indicators'!B:B</f>
        <v>Multiple crises country</v>
      </c>
      <c r="C97" s="203" t="str">
        <f>'Core Indicators'!C97</f>
        <v>PHL001</v>
      </c>
      <c r="D97" s="203" t="str">
        <f>'Core Indicators'!D97</f>
        <v>Philippines</v>
      </c>
      <c r="E97" s="203" t="str">
        <f>'Core Indicators'!E97</f>
        <v>PHL</v>
      </c>
      <c r="F97" s="35">
        <f>'Core Indicators'!O97</f>
        <v>232534.48</v>
      </c>
      <c r="G97" s="35">
        <f>'Core Indicators'!W97</f>
        <v>44915000</v>
      </c>
      <c r="H97" s="35">
        <f>'Core Indicators'!AE97</f>
        <v>12140000</v>
      </c>
      <c r="I97" s="35">
        <f>'Core Indicators'!AM97</f>
        <v>126000</v>
      </c>
      <c r="J97" s="35">
        <f>'Core Indicators'!AU97</f>
        <v>1147</v>
      </c>
      <c r="K97" s="35" t="str">
        <f>'Core Indicators'!BC97</f>
        <v>x</v>
      </c>
      <c r="L97" s="35">
        <f>'Core Indicators'!BK97</f>
        <v>496</v>
      </c>
      <c r="M97" s="35">
        <f>'Core Indicators'!BS97</f>
        <v>1704139</v>
      </c>
      <c r="N97" s="35">
        <f>'Core Indicators'!CA97</f>
        <v>404513</v>
      </c>
      <c r="O97" s="35" t="e">
        <f>'Core Indicators'!CI97</f>
        <v>#N/A</v>
      </c>
      <c r="P97" s="35">
        <f>'Core Indicators'!CQ97</f>
        <v>66000000000</v>
      </c>
      <c r="Q97" s="35">
        <f>'Core Indicators'!DG97</f>
        <v>32775000</v>
      </c>
      <c r="R97" s="35">
        <f>'Core Indicators'!DO97</f>
        <v>9621000</v>
      </c>
      <c r="S97" s="35">
        <f>'Core Indicators'!DW97</f>
        <v>2519000</v>
      </c>
      <c r="T97" s="35">
        <f>'Core Indicators'!EE97</f>
        <v>0</v>
      </c>
      <c r="U97" s="35">
        <f>'Core Indicators'!EM97</f>
        <v>0</v>
      </c>
      <c r="V97" s="35">
        <f>'Core Indicators'!FC97</f>
        <v>4</v>
      </c>
      <c r="W97" s="35" t="e">
        <f>'Core Indicators'!FK97</f>
        <v>#N/A</v>
      </c>
      <c r="X97" s="35" t="e">
        <f>'Core Indicators'!FS97</f>
        <v>#N/A</v>
      </c>
      <c r="Y97" s="35">
        <f>'Core Indicators'!GA97</f>
        <v>0</v>
      </c>
      <c r="Z97" s="35">
        <f>'Core Indicators'!GI97</f>
        <v>1</v>
      </c>
      <c r="AA97" s="35">
        <f>'Core Indicators'!GQ97</f>
        <v>0</v>
      </c>
      <c r="AB97" s="35">
        <f>'Core Indicators'!GY97</f>
        <v>0</v>
      </c>
      <c r="AC97" s="35">
        <f>'Core Indicators'!HG97</f>
        <v>0</v>
      </c>
      <c r="AD97" s="35">
        <f>'Core Indicators'!HO97</f>
        <v>1</v>
      </c>
      <c r="AE97" s="35">
        <f>'Core Indicators'!HW97</f>
        <v>0</v>
      </c>
      <c r="AF97" s="35">
        <f>'Core Indicators'!IE97</f>
        <v>0</v>
      </c>
      <c r="AG97" s="35">
        <f>'Core Indicators'!IM97</f>
        <v>3</v>
      </c>
    </row>
    <row r="98" spans="1:33" ht="20.149999999999999" customHeight="1" x14ac:dyDescent="0.35">
      <c r="A98" s="202" t="str">
        <f>'Core Indicators'!A:A</f>
        <v>Mindanao conflict</v>
      </c>
      <c r="B98" s="202" t="str">
        <f>'Core Indicators'!B:B</f>
        <v>Conflict</v>
      </c>
      <c r="C98" s="202" t="str">
        <f>'Core Indicators'!C98</f>
        <v>PHL003</v>
      </c>
      <c r="D98" s="202" t="str">
        <f>'Core Indicators'!D98</f>
        <v>Philippines</v>
      </c>
      <c r="E98" s="202" t="str">
        <f>'Core Indicators'!E98</f>
        <v>PHL</v>
      </c>
      <c r="F98" s="36">
        <f>'Core Indicators'!O98</f>
        <v>138354</v>
      </c>
      <c r="G98" s="36">
        <f>'Core Indicators'!W98</f>
        <v>26252000</v>
      </c>
      <c r="H98" s="36">
        <f>'Core Indicators'!AE98</f>
        <v>119000</v>
      </c>
      <c r="I98" s="36">
        <f>'Core Indicators'!AM98</f>
        <v>119000</v>
      </c>
      <c r="J98" s="36" t="str">
        <f>'Core Indicators'!AU98</f>
        <v>x</v>
      </c>
      <c r="K98" s="36" t="str">
        <f>'Core Indicators'!BC98</f>
        <v>x</v>
      </c>
      <c r="L98" s="36">
        <f>'Core Indicators'!BK98</f>
        <v>91</v>
      </c>
      <c r="M98" s="36" t="str">
        <f>'Core Indicators'!BS98</f>
        <v>x</v>
      </c>
      <c r="N98" s="36" t="str">
        <f>'Core Indicators'!CA98</f>
        <v>x</v>
      </c>
      <c r="O98" s="36" t="e">
        <f>'Core Indicators'!CI98</f>
        <v>#N/A</v>
      </c>
      <c r="P98" s="36" t="str">
        <f>'Core Indicators'!CQ98</f>
        <v>x</v>
      </c>
      <c r="Q98" s="36">
        <f>'Core Indicators'!DG98</f>
        <v>26133000</v>
      </c>
      <c r="R98" s="36">
        <f>'Core Indicators'!DO98</f>
        <v>0</v>
      </c>
      <c r="S98" s="36">
        <f>'Core Indicators'!DW98</f>
        <v>119000</v>
      </c>
      <c r="T98" s="36">
        <f>'Core Indicators'!EE98</f>
        <v>0</v>
      </c>
      <c r="U98" s="36">
        <f>'Core Indicators'!EM98</f>
        <v>0</v>
      </c>
      <c r="V98" s="36">
        <f>'Core Indicators'!FC98</f>
        <v>4</v>
      </c>
      <c r="W98" s="36" t="str">
        <f>'Core Indicators'!FK98</f>
        <v>x</v>
      </c>
      <c r="X98" s="36" t="str">
        <f>'Core Indicators'!FS98</f>
        <v>x</v>
      </c>
      <c r="Y98" s="36">
        <f>'Core Indicators'!GA98</f>
        <v>0</v>
      </c>
      <c r="Z98" s="36">
        <f>'Core Indicators'!GI98</f>
        <v>1</v>
      </c>
      <c r="AA98" s="36">
        <f>'Core Indicators'!GQ98</f>
        <v>0</v>
      </c>
      <c r="AB98" s="36">
        <f>'Core Indicators'!GY98</f>
        <v>0</v>
      </c>
      <c r="AC98" s="36">
        <f>'Core Indicators'!HG98</f>
        <v>0</v>
      </c>
      <c r="AD98" s="36">
        <f>'Core Indicators'!HO98</f>
        <v>1</v>
      </c>
      <c r="AE98" s="36">
        <f>'Core Indicators'!HW98</f>
        <v>0</v>
      </c>
      <c r="AF98" s="36">
        <f>'Core Indicators'!IE98</f>
        <v>0</v>
      </c>
      <c r="AG98" s="36">
        <f>'Core Indicators'!IM98</f>
        <v>0</v>
      </c>
    </row>
    <row r="99" spans="1:33" ht="20.149999999999999" customHeight="1" x14ac:dyDescent="0.35">
      <c r="A99" s="203" t="str">
        <f>'Core Indicators'!A:A</f>
        <v>Typhoon RAI</v>
      </c>
      <c r="B99" s="203" t="str">
        <f>'Core Indicators'!B:B</f>
        <v>Tropical cyclone</v>
      </c>
      <c r="C99" s="203" t="str">
        <f>'Core Indicators'!C99</f>
        <v>PHL010</v>
      </c>
      <c r="D99" s="203" t="str">
        <f>'Core Indicators'!D99</f>
        <v>Philippines</v>
      </c>
      <c r="E99" s="203" t="str">
        <f>'Core Indicators'!E99</f>
        <v>PHL</v>
      </c>
      <c r="F99" s="35">
        <f>'Core Indicators'!O99</f>
        <v>195883.53</v>
      </c>
      <c r="G99" s="35">
        <f>'Core Indicators'!W99</f>
        <v>18662000</v>
      </c>
      <c r="H99" s="35">
        <f>'Core Indicators'!AE99</f>
        <v>12021000</v>
      </c>
      <c r="I99" s="35">
        <f>'Core Indicators'!AM99</f>
        <v>7000</v>
      </c>
      <c r="J99" s="35">
        <f>'Core Indicators'!AU99</f>
        <v>1147</v>
      </c>
      <c r="K99" s="35" t="str">
        <f>'Core Indicators'!BC99</f>
        <v>x</v>
      </c>
      <c r="L99" s="35">
        <f>'Core Indicators'!BK99</f>
        <v>405</v>
      </c>
      <c r="M99" s="35">
        <f>'Core Indicators'!BS99</f>
        <v>1694960</v>
      </c>
      <c r="N99" s="35">
        <f>'Core Indicators'!CA99</f>
        <v>424140</v>
      </c>
      <c r="O99" s="35" t="e">
        <f>'Core Indicators'!CI99</f>
        <v>#N/A</v>
      </c>
      <c r="P99" s="35">
        <f>'Core Indicators'!CQ99</f>
        <v>66000000000</v>
      </c>
      <c r="Q99" s="35">
        <f>'Core Indicators'!DG99</f>
        <v>6642000</v>
      </c>
      <c r="R99" s="35">
        <f>'Core Indicators'!DO99</f>
        <v>9621000</v>
      </c>
      <c r="S99" s="35">
        <f>'Core Indicators'!DW99</f>
        <v>2400000</v>
      </c>
      <c r="T99" s="35">
        <f>'Core Indicators'!EE99</f>
        <v>0</v>
      </c>
      <c r="U99" s="35">
        <f>'Core Indicators'!EM99</f>
        <v>0</v>
      </c>
      <c r="V99" s="35">
        <f>'Core Indicators'!FC99</f>
        <v>4</v>
      </c>
      <c r="W99" s="35" t="e">
        <f>'Core Indicators'!FK99</f>
        <v>#N/A</v>
      </c>
      <c r="X99" s="35" t="e">
        <f>'Core Indicators'!FS99</f>
        <v>#N/A</v>
      </c>
      <c r="Y99" s="35">
        <f>'Core Indicators'!GA99</f>
        <v>0</v>
      </c>
      <c r="Z99" s="35">
        <f>'Core Indicators'!GI99</f>
        <v>0</v>
      </c>
      <c r="AA99" s="35">
        <f>'Core Indicators'!GQ99</f>
        <v>0</v>
      </c>
      <c r="AB99" s="35">
        <f>'Core Indicators'!GY99</f>
        <v>0</v>
      </c>
      <c r="AC99" s="35">
        <f>'Core Indicators'!HG99</f>
        <v>0</v>
      </c>
      <c r="AD99" s="35">
        <f>'Core Indicators'!HO99</f>
        <v>1</v>
      </c>
      <c r="AE99" s="35">
        <f>'Core Indicators'!HW99</f>
        <v>0</v>
      </c>
      <c r="AF99" s="35">
        <f>'Core Indicators'!IE99</f>
        <v>0</v>
      </c>
      <c r="AG99" s="35">
        <f>'Core Indicators'!IM99</f>
        <v>3</v>
      </c>
    </row>
    <row r="100" spans="1:33" ht="20.149999999999999" customHeight="1" x14ac:dyDescent="0.35">
      <c r="A100" s="202" t="str">
        <f>'Core Indicators'!A:A</f>
        <v>Displacement from Ukraine conflict in Poland</v>
      </c>
      <c r="B100" s="202" t="str">
        <f>'Core Indicators'!B:B</f>
        <v>International displacement</v>
      </c>
      <c r="C100" s="202" t="str">
        <f>'Core Indicators'!C100</f>
        <v>POL002</v>
      </c>
      <c r="D100" s="202" t="str">
        <f>'Core Indicators'!D100</f>
        <v>Poland</v>
      </c>
      <c r="E100" s="202" t="str">
        <f>'Core Indicators'!E100</f>
        <v>POL</v>
      </c>
      <c r="F100" s="36">
        <f>'Core Indicators'!O100</f>
        <v>147500</v>
      </c>
      <c r="G100" s="36">
        <f>'Core Indicators'!W100</f>
        <v>2694000</v>
      </c>
      <c r="H100" s="36">
        <f>'Core Indicators'!AE100</f>
        <v>2362000</v>
      </c>
      <c r="I100" s="36">
        <f>'Core Indicators'!AM100</f>
        <v>2362000</v>
      </c>
      <c r="J100" s="36" t="e">
        <f>'Core Indicators'!AU100</f>
        <v>#N/A</v>
      </c>
      <c r="K100" s="36" t="e">
        <f>'Core Indicators'!BC100</f>
        <v>#N/A</v>
      </c>
      <c r="L100" s="36">
        <f>'Core Indicators'!BK100</f>
        <v>0</v>
      </c>
      <c r="M100" s="36" t="e">
        <f>'Core Indicators'!BS100</f>
        <v>#N/A</v>
      </c>
      <c r="N100" s="36" t="e">
        <f>'Core Indicators'!CA100</f>
        <v>#N/A</v>
      </c>
      <c r="O100" s="36" t="e">
        <f>'Core Indicators'!CI100</f>
        <v>#N/A</v>
      </c>
      <c r="P100" s="36" t="e">
        <f>'Core Indicators'!CQ100</f>
        <v>#N/A</v>
      </c>
      <c r="Q100" s="36">
        <f>'Core Indicators'!DG100</f>
        <v>332000</v>
      </c>
      <c r="R100" s="36">
        <f>'Core Indicators'!DO100</f>
        <v>2362000</v>
      </c>
      <c r="S100" s="36">
        <f>'Core Indicators'!DW100</f>
        <v>0</v>
      </c>
      <c r="T100" s="36">
        <f>'Core Indicators'!EE100</f>
        <v>0</v>
      </c>
      <c r="U100" s="36">
        <f>'Core Indicators'!EM100</f>
        <v>0</v>
      </c>
      <c r="V100" s="36">
        <f>'Core Indicators'!FC100</f>
        <v>2</v>
      </c>
      <c r="W100" s="36" t="e">
        <f>'Core Indicators'!FK100</f>
        <v>#N/A</v>
      </c>
      <c r="X100" s="36" t="e">
        <f>'Core Indicators'!FS100</f>
        <v>#N/A</v>
      </c>
      <c r="Y100" s="36">
        <f>'Core Indicators'!GA100</f>
        <v>0</v>
      </c>
      <c r="Z100" s="36">
        <f>'Core Indicators'!GI100</f>
        <v>0</v>
      </c>
      <c r="AA100" s="36">
        <f>'Core Indicators'!GQ100</f>
        <v>1</v>
      </c>
      <c r="AB100" s="36">
        <f>'Core Indicators'!GY100</f>
        <v>0</v>
      </c>
      <c r="AC100" s="36">
        <f>'Core Indicators'!HG100</f>
        <v>0</v>
      </c>
      <c r="AD100" s="36">
        <f>'Core Indicators'!HO100</f>
        <v>0</v>
      </c>
      <c r="AE100" s="36">
        <f>'Core Indicators'!HW100</f>
        <v>0</v>
      </c>
      <c r="AF100" s="36">
        <f>'Core Indicators'!IE100</f>
        <v>0</v>
      </c>
      <c r="AG100" s="36">
        <f>'Core Indicators'!IM100</f>
        <v>0</v>
      </c>
    </row>
    <row r="101" spans="1:33" ht="20.149999999999999" customHeight="1" x14ac:dyDescent="0.35">
      <c r="A101" s="203" t="str">
        <f>'Core Indicators'!A:A</f>
        <v>Complex crisis in DPRK</v>
      </c>
      <c r="B101" s="203" t="str">
        <f>'Core Indicators'!B:B</f>
        <v>Complex crisis</v>
      </c>
      <c r="C101" s="203" t="str">
        <f>'Core Indicators'!C101</f>
        <v>PRK001</v>
      </c>
      <c r="D101" s="203" t="str">
        <f>'Core Indicators'!D101</f>
        <v>DPRK</v>
      </c>
      <c r="E101" s="203" t="str">
        <f>'Core Indicators'!E101</f>
        <v>PRK</v>
      </c>
      <c r="F101" s="35">
        <f>'Core Indicators'!O101</f>
        <v>120410</v>
      </c>
      <c r="G101" s="35">
        <f>'Core Indicators'!W101</f>
        <v>25666000</v>
      </c>
      <c r="H101" s="35">
        <f>'Core Indicators'!AE101</f>
        <v>25666000</v>
      </c>
      <c r="I101" s="35">
        <f>'Core Indicators'!AM101</f>
        <v>34000</v>
      </c>
      <c r="J101" s="35" t="str">
        <f>'Core Indicators'!AU101</f>
        <v>x</v>
      </c>
      <c r="K101" s="35" t="str">
        <f>'Core Indicators'!BC101</f>
        <v>x</v>
      </c>
      <c r="L101" s="35">
        <f>'Core Indicators'!BK101</f>
        <v>22</v>
      </c>
      <c r="M101" s="35" t="str">
        <f>'Core Indicators'!BS101</f>
        <v>x</v>
      </c>
      <c r="N101" s="35" t="str">
        <f>'Core Indicators'!CA101</f>
        <v>x</v>
      </c>
      <c r="O101" s="35" t="e">
        <f>'Core Indicators'!CI101</f>
        <v>#N/A</v>
      </c>
      <c r="P101" s="35" t="str">
        <f>'Core Indicators'!CQ101</f>
        <v>x</v>
      </c>
      <c r="Q101" s="35">
        <f>'Core Indicators'!DG101</f>
        <v>0</v>
      </c>
      <c r="R101" s="35">
        <f>'Core Indicators'!DO101</f>
        <v>15120000</v>
      </c>
      <c r="S101" s="35">
        <f>'Core Indicators'!DW101</f>
        <v>4970000</v>
      </c>
      <c r="T101" s="35">
        <f>'Core Indicators'!EE101</f>
        <v>5459000</v>
      </c>
      <c r="U101" s="35">
        <f>'Core Indicators'!EM101</f>
        <v>0</v>
      </c>
      <c r="V101" s="35">
        <f>'Core Indicators'!FC101</f>
        <v>1</v>
      </c>
      <c r="W101" s="35" t="str">
        <f>'Core Indicators'!FK101</f>
        <v>x</v>
      </c>
      <c r="X101" s="35" t="str">
        <f>'Core Indicators'!FS101</f>
        <v>x</v>
      </c>
      <c r="Y101" s="35">
        <f>'Core Indicators'!GA101</f>
        <v>2</v>
      </c>
      <c r="Z101" s="35">
        <f>'Core Indicators'!GI101</f>
        <v>2</v>
      </c>
      <c r="AA101" s="35">
        <f>'Core Indicators'!GQ101</f>
        <v>2</v>
      </c>
      <c r="AB101" s="35">
        <f>'Core Indicators'!GY101</f>
        <v>0</v>
      </c>
      <c r="AC101" s="35">
        <f>'Core Indicators'!HG101</f>
        <v>2</v>
      </c>
      <c r="AD101" s="35">
        <f>'Core Indicators'!HO101</f>
        <v>3</v>
      </c>
      <c r="AE101" s="35">
        <f>'Core Indicators'!HW101</f>
        <v>0</v>
      </c>
      <c r="AF101" s="35">
        <f>'Core Indicators'!IE101</f>
        <v>0</v>
      </c>
      <c r="AG101" s="35">
        <f>'Core Indicators'!IM101</f>
        <v>3</v>
      </c>
    </row>
    <row r="102" spans="1:33" ht="20.149999999999999" customHeight="1" x14ac:dyDescent="0.35">
      <c r="A102" s="202" t="str">
        <f>'Core Indicators'!A:A</f>
        <v>Conflict in Palestine</v>
      </c>
      <c r="B102" s="202" t="str">
        <f>'Core Indicators'!B:B</f>
        <v>Conflict</v>
      </c>
      <c r="C102" s="202" t="str">
        <f>'Core Indicators'!C102</f>
        <v>PSE002</v>
      </c>
      <c r="D102" s="202" t="str">
        <f>'Core Indicators'!D102</f>
        <v>Palestine</v>
      </c>
      <c r="E102" s="202" t="str">
        <f>'Core Indicators'!E102</f>
        <v>PSE</v>
      </c>
      <c r="F102" s="36">
        <f>'Core Indicators'!O102</f>
        <v>6025</v>
      </c>
      <c r="G102" s="36">
        <f>'Core Indicators'!W102</f>
        <v>5355000</v>
      </c>
      <c r="H102" s="36">
        <f>'Core Indicators'!AE102</f>
        <v>4712000</v>
      </c>
      <c r="I102" s="36">
        <f>'Core Indicators'!AM102</f>
        <v>6401000</v>
      </c>
      <c r="J102" s="36">
        <f>'Core Indicators'!AU102</f>
        <v>5752</v>
      </c>
      <c r="K102" s="36" t="str">
        <f>'Core Indicators'!BC102</f>
        <v>x</v>
      </c>
      <c r="L102" s="36">
        <f>'Core Indicators'!BK102</f>
        <v>54</v>
      </c>
      <c r="M102" s="36">
        <f>'Core Indicators'!BS102</f>
        <v>160000</v>
      </c>
      <c r="N102" s="36">
        <f>'Core Indicators'!CA102</f>
        <v>11422</v>
      </c>
      <c r="O102" s="36" t="e">
        <f>'Core Indicators'!CI102</f>
        <v>#N/A</v>
      </c>
      <c r="P102" s="36" t="str">
        <f>'Core Indicators'!CQ102</f>
        <v>x</v>
      </c>
      <c r="Q102" s="36">
        <f>'Core Indicators'!DG102</f>
        <v>643000</v>
      </c>
      <c r="R102" s="36">
        <f>'Core Indicators'!DO102</f>
        <v>2356000</v>
      </c>
      <c r="S102" s="36">
        <f>'Core Indicators'!DW102</f>
        <v>2035000</v>
      </c>
      <c r="T102" s="36">
        <f>'Core Indicators'!EE102</f>
        <v>321000</v>
      </c>
      <c r="U102" s="36">
        <f>'Core Indicators'!EM102</f>
        <v>0</v>
      </c>
      <c r="V102" s="36">
        <f>'Core Indicators'!FC102</f>
        <v>4</v>
      </c>
      <c r="W102" s="36" t="str">
        <f>'Core Indicators'!FK102</f>
        <v>x</v>
      </c>
      <c r="X102" s="36">
        <f>'Core Indicators'!FS102</f>
        <v>4950000</v>
      </c>
      <c r="Y102" s="36">
        <f>'Core Indicators'!GA102</f>
        <v>2</v>
      </c>
      <c r="Z102" s="36">
        <f>'Core Indicators'!GI102</f>
        <v>3</v>
      </c>
      <c r="AA102" s="36">
        <f>'Core Indicators'!GQ102</f>
        <v>3</v>
      </c>
      <c r="AB102" s="36">
        <f>'Core Indicators'!GY102</f>
        <v>0</v>
      </c>
      <c r="AC102" s="36">
        <f>'Core Indicators'!HG102</f>
        <v>2</v>
      </c>
      <c r="AD102" s="36">
        <f>'Core Indicators'!HO102</f>
        <v>3</v>
      </c>
      <c r="AE102" s="36">
        <f>'Core Indicators'!HW102</f>
        <v>3</v>
      </c>
      <c r="AF102" s="36">
        <f>'Core Indicators'!IE102</f>
        <v>2</v>
      </c>
      <c r="AG102" s="36">
        <f>'Core Indicators'!IM102</f>
        <v>3</v>
      </c>
    </row>
    <row r="103" spans="1:33" ht="20.149999999999999" customHeight="1" x14ac:dyDescent="0.35">
      <c r="A103" s="203" t="str">
        <f>'Core Indicators'!A:A</f>
        <v>Regional Boko Haram Crisis</v>
      </c>
      <c r="B103" s="203" t="str">
        <f>'Core Indicators'!B:B</f>
        <v>Regional crisis</v>
      </c>
      <c r="C103" s="203" t="str">
        <f>'Core Indicators'!C103</f>
        <v>REG001</v>
      </c>
      <c r="D103" s="203" t="str">
        <f>'Core Indicators'!D103</f>
        <v>Nigeria,Niger,Chad,Cameroon</v>
      </c>
      <c r="E103" s="203" t="str">
        <f>'Core Indicators'!E103</f>
        <v>NGA,NER,TCD,CMR</v>
      </c>
      <c r="F103" s="35">
        <f>'Core Indicators'!O103</f>
        <v>369002</v>
      </c>
      <c r="G103" s="35">
        <f>'Core Indicators'!W103</f>
        <v>19217000</v>
      </c>
      <c r="H103" s="35">
        <f>'Core Indicators'!AE103</f>
        <v>13183000</v>
      </c>
      <c r="I103" s="35">
        <f>'Core Indicators'!AM103</f>
        <v>5158000</v>
      </c>
      <c r="J103" s="35" t="str">
        <f>'Core Indicators'!AU103</f>
        <v>x</v>
      </c>
      <c r="K103" s="35" t="str">
        <f>'Core Indicators'!BC103</f>
        <v>x</v>
      </c>
      <c r="L103" s="35">
        <f>'Core Indicators'!BK103</f>
        <v>1833</v>
      </c>
      <c r="M103" s="35">
        <f>'Core Indicators'!BS103</f>
        <v>0</v>
      </c>
      <c r="N103" s="35">
        <f>'Core Indicators'!CA103</f>
        <v>4300</v>
      </c>
      <c r="O103" s="35" t="e">
        <f>'Core Indicators'!CI103</f>
        <v>#N/A</v>
      </c>
      <c r="P103" s="35">
        <f>'Core Indicators'!CQ103</f>
        <v>5200000</v>
      </c>
      <c r="Q103" s="35">
        <f>'Core Indicators'!DG103</f>
        <v>6035000</v>
      </c>
      <c r="R103" s="35">
        <f>'Core Indicators'!DO103</f>
        <v>4223000</v>
      </c>
      <c r="S103" s="35">
        <f>'Core Indicators'!DW103</f>
        <v>4636000</v>
      </c>
      <c r="T103" s="35">
        <f>'Core Indicators'!EE103</f>
        <v>4201000</v>
      </c>
      <c r="U103" s="35">
        <f>'Core Indicators'!EM103</f>
        <v>122000</v>
      </c>
      <c r="V103" s="35">
        <f>'Core Indicators'!FC103</f>
        <v>5</v>
      </c>
      <c r="W103" s="35" t="str">
        <f>'Core Indicators'!FK103</f>
        <v>x</v>
      </c>
      <c r="X103" s="35">
        <f>'Core Indicators'!FS103</f>
        <v>800000</v>
      </c>
      <c r="Y103" s="35">
        <f>'Core Indicators'!GA103</f>
        <v>1</v>
      </c>
      <c r="Z103" s="35">
        <f>'Core Indicators'!GI103</f>
        <v>3</v>
      </c>
      <c r="AA103" s="35">
        <f>'Core Indicators'!GQ103</f>
        <v>1</v>
      </c>
      <c r="AB103" s="35">
        <f>'Core Indicators'!GY103</f>
        <v>0</v>
      </c>
      <c r="AC103" s="35">
        <f>'Core Indicators'!HG103</f>
        <v>2</v>
      </c>
      <c r="AD103" s="35">
        <f>'Core Indicators'!HO103</f>
        <v>3</v>
      </c>
      <c r="AE103" s="35">
        <f>'Core Indicators'!HW103</f>
        <v>3</v>
      </c>
      <c r="AF103" s="35">
        <f>'Core Indicators'!IE103</f>
        <v>3</v>
      </c>
      <c r="AG103" s="35">
        <f>'Core Indicators'!IM103</f>
        <v>3</v>
      </c>
    </row>
    <row r="104" spans="1:33" ht="20.149999999999999" customHeight="1" x14ac:dyDescent="0.35">
      <c r="A104" s="202" t="str">
        <f>'Core Indicators'!A:A</f>
        <v>Venezuela Regional Crisis</v>
      </c>
      <c r="B104" s="202" t="str">
        <f>'Core Indicators'!B:B</f>
        <v>Regional crisis</v>
      </c>
      <c r="C104" s="202" t="str">
        <f>'Core Indicators'!C104</f>
        <v>REG002</v>
      </c>
      <c r="D104" s="202" t="str">
        <f>'Core Indicators'!D104</f>
        <v>Venezuela,Brazil,Colombia,Ecuador,Peru,Trinidad and Tobago,Chile,Dominican Republic,Panama</v>
      </c>
      <c r="E104" s="202" t="str">
        <f>'Core Indicators'!E104</f>
        <v>VEN,BRA,COL,ECU,PER,TTO,CHL,DOM,PAN</v>
      </c>
      <c r="F104" s="36">
        <f>'Core Indicators'!O104</f>
        <v>1600014</v>
      </c>
      <c r="G104" s="36">
        <f>'Core Indicators'!W104</f>
        <v>91641000</v>
      </c>
      <c r="H104" s="36">
        <f>'Core Indicators'!AE104</f>
        <v>37585000</v>
      </c>
      <c r="I104" s="36">
        <f>'Core Indicators'!AM104</f>
        <v>10683000</v>
      </c>
      <c r="J104" s="36" t="str">
        <f>'Core Indicators'!AU104</f>
        <v>x</v>
      </c>
      <c r="K104" s="36" t="str">
        <f>'Core Indicators'!BC104</f>
        <v>x</v>
      </c>
      <c r="L104" s="36">
        <f>'Core Indicators'!BK104</f>
        <v>82332</v>
      </c>
      <c r="M104" s="36">
        <f>'Core Indicators'!BS104</f>
        <v>0</v>
      </c>
      <c r="N104" s="36">
        <f>'Core Indicators'!CA104</f>
        <v>0</v>
      </c>
      <c r="O104" s="36" t="e">
        <f>'Core Indicators'!CI104</f>
        <v>#N/A</v>
      </c>
      <c r="P104" s="36" t="str">
        <f>'Core Indicators'!CQ104</f>
        <v>x</v>
      </c>
      <c r="Q104" s="36">
        <f>'Core Indicators'!DG104</f>
        <v>54056000</v>
      </c>
      <c r="R104" s="36">
        <f>'Core Indicators'!DO104</f>
        <v>15092000</v>
      </c>
      <c r="S104" s="36">
        <f>'Core Indicators'!DW104</f>
        <v>22493000</v>
      </c>
      <c r="T104" s="36">
        <f>'Core Indicators'!EE104</f>
        <v>0</v>
      </c>
      <c r="U104" s="36">
        <f>'Core Indicators'!EM104</f>
        <v>0</v>
      </c>
      <c r="V104" s="36">
        <f>'Core Indicators'!FC104</f>
        <v>4</v>
      </c>
      <c r="W104" s="36" t="str">
        <f>'Core Indicators'!FK104</f>
        <v>x</v>
      </c>
      <c r="X104" s="36" t="str">
        <f>'Core Indicators'!FS104</f>
        <v>x</v>
      </c>
      <c r="Y104" s="36">
        <f>'Core Indicators'!GA104</f>
        <v>3</v>
      </c>
      <c r="Z104" s="36">
        <f>'Core Indicators'!GI104</f>
        <v>2</v>
      </c>
      <c r="AA104" s="36">
        <f>'Core Indicators'!GQ104</f>
        <v>3</v>
      </c>
      <c r="AB104" s="36">
        <f>'Core Indicators'!GY104</f>
        <v>1</v>
      </c>
      <c r="AC104" s="36">
        <f>'Core Indicators'!HG104</f>
        <v>3</v>
      </c>
      <c r="AD104" s="36">
        <f>'Core Indicators'!HO104</f>
        <v>3</v>
      </c>
      <c r="AE104" s="36">
        <f>'Core Indicators'!HW104</f>
        <v>3</v>
      </c>
      <c r="AF104" s="36">
        <f>'Core Indicators'!IE104</f>
        <v>2</v>
      </c>
      <c r="AG104" s="36">
        <f>'Core Indicators'!IM104</f>
        <v>3</v>
      </c>
    </row>
    <row r="105" spans="1:33" ht="20.149999999999999" customHeight="1" x14ac:dyDescent="0.35">
      <c r="A105" s="203" t="str">
        <f>'Core Indicators'!A:A</f>
        <v>Regional Kashmir conflict</v>
      </c>
      <c r="B105" s="203" t="str">
        <f>'Core Indicators'!B:B</f>
        <v>Regional crisis</v>
      </c>
      <c r="C105" s="203" t="str">
        <f>'Core Indicators'!C105</f>
        <v>REG003</v>
      </c>
      <c r="D105" s="203" t="str">
        <f>'Core Indicators'!D105</f>
        <v>India,Pakistan</v>
      </c>
      <c r="E105" s="203" t="str">
        <f>'Core Indicators'!E105</f>
        <v>IND,PAK</v>
      </c>
      <c r="F105" s="35">
        <f>'Core Indicators'!O105</f>
        <v>235533</v>
      </c>
      <c r="G105" s="35">
        <f>'Core Indicators'!W105</f>
        <v>16991000</v>
      </c>
      <c r="H105" s="35">
        <f>'Core Indicators'!AE105</f>
        <v>16991000</v>
      </c>
      <c r="I105" s="35" t="str">
        <f>'Core Indicators'!AM105</f>
        <v>x</v>
      </c>
      <c r="J105" s="35" t="str">
        <f>'Core Indicators'!AU105</f>
        <v>x</v>
      </c>
      <c r="K105" s="35" t="str">
        <f>'Core Indicators'!BC105</f>
        <v>x</v>
      </c>
      <c r="L105" s="35">
        <f>'Core Indicators'!BK105</f>
        <v>1307</v>
      </c>
      <c r="M105" s="35" t="str">
        <f>'Core Indicators'!BS105</f>
        <v>x</v>
      </c>
      <c r="N105" s="35" t="str">
        <f>'Core Indicators'!CA105</f>
        <v>x</v>
      </c>
      <c r="O105" s="35" t="e">
        <f>'Core Indicators'!CI105</f>
        <v>#N/A</v>
      </c>
      <c r="P105" s="35" t="str">
        <f>'Core Indicators'!CQ105</f>
        <v>x</v>
      </c>
      <c r="Q105" s="35" t="str">
        <f>'Core Indicators'!DG105</f>
        <v>x</v>
      </c>
      <c r="R105" s="35" t="str">
        <f>'Core Indicators'!DO105</f>
        <v>x</v>
      </c>
      <c r="S105" s="35" t="str">
        <f>'Core Indicators'!DW105</f>
        <v>x</v>
      </c>
      <c r="T105" s="35" t="str">
        <f>'Core Indicators'!EE105</f>
        <v>x</v>
      </c>
      <c r="U105" s="35" t="str">
        <f>'Core Indicators'!EM105</f>
        <v>x</v>
      </c>
      <c r="V105" s="35">
        <f>'Core Indicators'!FC105</f>
        <v>3</v>
      </c>
      <c r="W105" s="35" t="str">
        <f>'Core Indicators'!FK105</f>
        <v>x</v>
      </c>
      <c r="X105" s="35" t="str">
        <f>'Core Indicators'!FS105</f>
        <v>x</v>
      </c>
      <c r="Y105" s="35">
        <f>'Core Indicators'!GA105</f>
        <v>2</v>
      </c>
      <c r="Z105" s="35">
        <f>'Core Indicators'!GI105</f>
        <v>1</v>
      </c>
      <c r="AA105" s="35">
        <f>'Core Indicators'!GQ105</f>
        <v>2</v>
      </c>
      <c r="AB105" s="35">
        <f>'Core Indicators'!GY105</f>
        <v>0</v>
      </c>
      <c r="AC105" s="35">
        <f>'Core Indicators'!HG105</f>
        <v>0</v>
      </c>
      <c r="AD105" s="35">
        <f>'Core Indicators'!HO105</f>
        <v>2</v>
      </c>
      <c r="AE105" s="35">
        <f>'Core Indicators'!HW105</f>
        <v>1</v>
      </c>
      <c r="AF105" s="35">
        <f>'Core Indicators'!IE105</f>
        <v>1</v>
      </c>
      <c r="AG105" s="35">
        <f>'Core Indicators'!IM105</f>
        <v>1</v>
      </c>
    </row>
    <row r="106" spans="1:33" ht="20.149999999999999" customHeight="1" x14ac:dyDescent="0.35">
      <c r="A106" s="202" t="str">
        <f>'Core Indicators'!A:A</f>
        <v>Syrian Regional Crisis</v>
      </c>
      <c r="B106" s="202" t="str">
        <f>'Core Indicators'!B:B</f>
        <v>Regional crisis</v>
      </c>
      <c r="C106" s="202" t="str">
        <f>'Core Indicators'!C106</f>
        <v>REG004</v>
      </c>
      <c r="D106" s="202" t="str">
        <f>'Core Indicators'!D106</f>
        <v>Syria,Turkey,Iraq,Egypt,Jordan,Lebanon</v>
      </c>
      <c r="E106" s="202" t="str">
        <f>'Core Indicators'!E106</f>
        <v>SYR,TUR,IRQ,EGY,JOR,LBN</v>
      </c>
      <c r="F106" s="36">
        <f>'Core Indicators'!O106</f>
        <v>499836</v>
      </c>
      <c r="G106" s="36">
        <f>'Core Indicators'!W106</f>
        <v>101840000</v>
      </c>
      <c r="H106" s="36">
        <f>'Core Indicators'!AE106</f>
        <v>44045000</v>
      </c>
      <c r="I106" s="36">
        <f>'Core Indicators'!AM106</f>
        <v>30345000</v>
      </c>
      <c r="J106" s="36" t="str">
        <f>'Core Indicators'!AU106</f>
        <v>x</v>
      </c>
      <c r="K106" s="36" t="str">
        <f>'Core Indicators'!BC106</f>
        <v>x</v>
      </c>
      <c r="L106" s="36">
        <f>'Core Indicators'!BK106</f>
        <v>2556</v>
      </c>
      <c r="M106" s="36" t="str">
        <f>'Core Indicators'!BS106</f>
        <v>x</v>
      </c>
      <c r="N106" s="36" t="str">
        <f>'Core Indicators'!CA106</f>
        <v>x</v>
      </c>
      <c r="O106" s="36" t="e">
        <f>'Core Indicators'!CI106</f>
        <v>#N/A</v>
      </c>
      <c r="P106" s="36" t="str">
        <f>'Core Indicators'!CQ106</f>
        <v>x</v>
      </c>
      <c r="Q106" s="36">
        <f>'Core Indicators'!DG106</f>
        <v>57795000</v>
      </c>
      <c r="R106" s="36">
        <f>'Core Indicators'!DO106</f>
        <v>24080000</v>
      </c>
      <c r="S106" s="36">
        <f>'Core Indicators'!DW106</f>
        <v>13174000</v>
      </c>
      <c r="T106" s="36">
        <f>'Core Indicators'!EE106</f>
        <v>6665000</v>
      </c>
      <c r="U106" s="36">
        <f>'Core Indicators'!EM106</f>
        <v>126000</v>
      </c>
      <c r="V106" s="36">
        <f>'Core Indicators'!FC106</f>
        <v>5</v>
      </c>
      <c r="W106" s="36" t="e">
        <f>'Core Indicators'!FK106</f>
        <v>#N/A</v>
      </c>
      <c r="X106" s="36" t="str">
        <f>'Core Indicators'!FS106</f>
        <v>x</v>
      </c>
      <c r="Y106" s="36">
        <f>'Core Indicators'!GA106</f>
        <v>1</v>
      </c>
      <c r="Z106" s="36">
        <f>'Core Indicators'!GI106</f>
        <v>3</v>
      </c>
      <c r="AA106" s="36">
        <f>'Core Indicators'!GQ106</f>
        <v>2</v>
      </c>
      <c r="AB106" s="36">
        <f>'Core Indicators'!GY106</f>
        <v>3</v>
      </c>
      <c r="AC106" s="36">
        <f>'Core Indicators'!HG106</f>
        <v>2</v>
      </c>
      <c r="AD106" s="36">
        <f>'Core Indicators'!HO106</f>
        <v>3</v>
      </c>
      <c r="AE106" s="36">
        <f>'Core Indicators'!HW106</f>
        <v>3</v>
      </c>
      <c r="AF106" s="36">
        <f>'Core Indicators'!IE106</f>
        <v>3</v>
      </c>
      <c r="AG106" s="36">
        <f>'Core Indicators'!IM106</f>
        <v>3</v>
      </c>
    </row>
    <row r="107" spans="1:33" ht="20.149999999999999" customHeight="1" x14ac:dyDescent="0.35">
      <c r="A107" s="203" t="str">
        <f>'Core Indicators'!A:A</f>
        <v xml:space="preserve">Eastern Mediterranean Route </v>
      </c>
      <c r="B107" s="203" t="str">
        <f>'Core Indicators'!B:B</f>
        <v>Regional crisis</v>
      </c>
      <c r="C107" s="203" t="str">
        <f>'Core Indicators'!C107</f>
        <v>REG006</v>
      </c>
      <c r="D107" s="203" t="str">
        <f>'Core Indicators'!D107</f>
        <v>Turkey,Greece</v>
      </c>
      <c r="E107" s="203" t="str">
        <f>'Core Indicators'!E107</f>
        <v>TUR,GRC</v>
      </c>
      <c r="F107" s="35">
        <f>'Core Indicators'!O107</f>
        <v>180868</v>
      </c>
      <c r="G107" s="35">
        <f>'Core Indicators'!W107</f>
        <v>38037000</v>
      </c>
      <c r="H107" s="35">
        <f>'Core Indicators'!AE107</f>
        <v>12760000</v>
      </c>
      <c r="I107" s="35">
        <f>'Core Indicators'!AM107</f>
        <v>4260000</v>
      </c>
      <c r="J107" s="35" t="str">
        <f>'Core Indicators'!AU107</f>
        <v>x</v>
      </c>
      <c r="K107" s="35" t="str">
        <f>'Core Indicators'!BC107</f>
        <v>x</v>
      </c>
      <c r="L107" s="35">
        <f>'Core Indicators'!BK107</f>
        <v>101</v>
      </c>
      <c r="M107" s="35" t="str">
        <f>'Core Indicators'!BS107</f>
        <v>x</v>
      </c>
      <c r="N107" s="35" t="str">
        <f>'Core Indicators'!CA107</f>
        <v>x</v>
      </c>
      <c r="O107" s="35" t="e">
        <f>'Core Indicators'!CI107</f>
        <v>#N/A</v>
      </c>
      <c r="P107" s="35" t="str">
        <f>'Core Indicators'!CQ107</f>
        <v>x</v>
      </c>
      <c r="Q107" s="35">
        <f>'Core Indicators'!DG107</f>
        <v>25277000</v>
      </c>
      <c r="R107" s="35">
        <f>'Core Indicators'!DO107</f>
        <v>10303000</v>
      </c>
      <c r="S107" s="35">
        <f>'Core Indicators'!DW107</f>
        <v>1713000</v>
      </c>
      <c r="T107" s="35">
        <f>'Core Indicators'!EE107</f>
        <v>744000</v>
      </c>
      <c r="U107" s="35">
        <f>'Core Indicators'!EM107</f>
        <v>0</v>
      </c>
      <c r="V107" s="35">
        <f>'Core Indicators'!FC107</f>
        <v>2</v>
      </c>
      <c r="W107" s="35" t="str">
        <f>'Core Indicators'!FK107</f>
        <v>x</v>
      </c>
      <c r="X107" s="35" t="str">
        <f>'Core Indicators'!FS107</f>
        <v>x</v>
      </c>
      <c r="Y107" s="35">
        <f>'Core Indicators'!GA107</f>
        <v>1</v>
      </c>
      <c r="Z107" s="35">
        <f>'Core Indicators'!GI107</f>
        <v>2</v>
      </c>
      <c r="AA107" s="35">
        <f>'Core Indicators'!GQ107</f>
        <v>2</v>
      </c>
      <c r="AB107" s="35">
        <f>'Core Indicators'!GY107</f>
        <v>0</v>
      </c>
      <c r="AC107" s="35">
        <f>'Core Indicators'!HG107</f>
        <v>2</v>
      </c>
      <c r="AD107" s="35">
        <f>'Core Indicators'!HO107</f>
        <v>3</v>
      </c>
      <c r="AE107" s="35">
        <f>'Core Indicators'!HW107</f>
        <v>1</v>
      </c>
      <c r="AF107" s="35">
        <f>'Core Indicators'!IE107</f>
        <v>3</v>
      </c>
      <c r="AG107" s="35">
        <f>'Core Indicators'!IM107</f>
        <v>1</v>
      </c>
    </row>
    <row r="108" spans="1:33" ht="20.149999999999999" customHeight="1" x14ac:dyDescent="0.35">
      <c r="A108" s="202" t="str">
        <f>'Core Indicators'!A:A</f>
        <v>Central Mediterranean Route</v>
      </c>
      <c r="B108" s="202" t="str">
        <f>'Core Indicators'!B:B</f>
        <v>Regional crisis</v>
      </c>
      <c r="C108" s="202" t="str">
        <f>'Core Indicators'!C108</f>
        <v>REG007</v>
      </c>
      <c r="D108" s="202" t="str">
        <f>'Core Indicators'!D108</f>
        <v>Algeria,Tunisia,Libya,Italy</v>
      </c>
      <c r="E108" s="202" t="str">
        <f>'Core Indicators'!E108</f>
        <v>DZA,TUN,LBY,ITA</v>
      </c>
      <c r="F108" s="36" t="str">
        <f>'Core Indicators'!O108</f>
        <v>x</v>
      </c>
      <c r="G108" s="36" t="str">
        <f>'Core Indicators'!W108</f>
        <v>x</v>
      </c>
      <c r="H108" s="36" t="str">
        <f>'Core Indicators'!AE108</f>
        <v>x</v>
      </c>
      <c r="I108" s="36" t="str">
        <f>'Core Indicators'!AM108</f>
        <v>x</v>
      </c>
      <c r="J108" s="36" t="str">
        <f>'Core Indicators'!AU108</f>
        <v>x</v>
      </c>
      <c r="K108" s="36" t="str">
        <f>'Core Indicators'!BC108</f>
        <v>x</v>
      </c>
      <c r="L108" s="36">
        <f>'Core Indicators'!BK108</f>
        <v>604</v>
      </c>
      <c r="M108" s="36" t="str">
        <f>'Core Indicators'!BS108</f>
        <v>x</v>
      </c>
      <c r="N108" s="36" t="str">
        <f>'Core Indicators'!CA108</f>
        <v>x</v>
      </c>
      <c r="O108" s="36" t="e">
        <f>'Core Indicators'!CI108</f>
        <v>#N/A</v>
      </c>
      <c r="P108" s="36" t="str">
        <f>'Core Indicators'!CQ108</f>
        <v>x</v>
      </c>
      <c r="Q108" s="36" t="str">
        <f>'Core Indicators'!DG108</f>
        <v>x</v>
      </c>
      <c r="R108" s="36" t="str">
        <f>'Core Indicators'!DO108</f>
        <v>x</v>
      </c>
      <c r="S108" s="36" t="str">
        <f>'Core Indicators'!DW108</f>
        <v>x</v>
      </c>
      <c r="T108" s="36" t="str">
        <f>'Core Indicators'!EE108</f>
        <v>x</v>
      </c>
      <c r="U108" s="36" t="str">
        <f>'Core Indicators'!EM108</f>
        <v>x</v>
      </c>
      <c r="V108" s="36">
        <f>'Core Indicators'!FC108</f>
        <v>2</v>
      </c>
      <c r="W108" s="36" t="str">
        <f>'Core Indicators'!FK108</f>
        <v>x</v>
      </c>
      <c r="X108" s="36" t="str">
        <f>'Core Indicators'!FS108</f>
        <v>x</v>
      </c>
      <c r="Y108" s="36">
        <f>'Core Indicators'!GA108</f>
        <v>1</v>
      </c>
      <c r="Z108" s="36">
        <f>'Core Indicators'!GI108</f>
        <v>3</v>
      </c>
      <c r="AA108" s="36">
        <f>'Core Indicators'!GQ108</f>
        <v>2</v>
      </c>
      <c r="AB108" s="36">
        <f>'Core Indicators'!GY108</f>
        <v>0</v>
      </c>
      <c r="AC108" s="36">
        <f>'Core Indicators'!HG108</f>
        <v>2</v>
      </c>
      <c r="AD108" s="36">
        <f>'Core Indicators'!HO108</f>
        <v>2</v>
      </c>
      <c r="AE108" s="36">
        <f>'Core Indicators'!HW108</f>
        <v>1</v>
      </c>
      <c r="AF108" s="36">
        <f>'Core Indicators'!IE108</f>
        <v>1</v>
      </c>
      <c r="AG108" s="36">
        <f>'Core Indicators'!IM108</f>
        <v>1</v>
      </c>
    </row>
    <row r="109" spans="1:33" ht="20.149999999999999" customHeight="1" x14ac:dyDescent="0.35">
      <c r="A109" s="203" t="str">
        <f>'Core Indicators'!A:A</f>
        <v>Western Mediterranean Route</v>
      </c>
      <c r="B109" s="203" t="str">
        <f>'Core Indicators'!B:B</f>
        <v>Regional crisis</v>
      </c>
      <c r="C109" s="203" t="str">
        <f>'Core Indicators'!C109</f>
        <v>REG008</v>
      </c>
      <c r="D109" s="203" t="str">
        <f>'Core Indicators'!D109</f>
        <v>Algeria,Morocco,Spain</v>
      </c>
      <c r="E109" s="203" t="str">
        <f>'Core Indicators'!E109</f>
        <v>DZA,MAR,ESP</v>
      </c>
      <c r="F109" s="35" t="str">
        <f>'Core Indicators'!O109</f>
        <v>x</v>
      </c>
      <c r="G109" s="35" t="str">
        <f>'Core Indicators'!W109</f>
        <v>x</v>
      </c>
      <c r="H109" s="35" t="str">
        <f>'Core Indicators'!AE109</f>
        <v>x</v>
      </c>
      <c r="I109" s="35" t="str">
        <f>'Core Indicators'!AM109</f>
        <v>x</v>
      </c>
      <c r="J109" s="35" t="str">
        <f>'Core Indicators'!AU109</f>
        <v>x</v>
      </c>
      <c r="K109" s="35" t="str">
        <f>'Core Indicators'!BC109</f>
        <v>x</v>
      </c>
      <c r="L109" s="35">
        <f>'Core Indicators'!BK109</f>
        <v>161</v>
      </c>
      <c r="M109" s="35" t="str">
        <f>'Core Indicators'!BS109</f>
        <v>x</v>
      </c>
      <c r="N109" s="35" t="str">
        <f>'Core Indicators'!CA109</f>
        <v>x</v>
      </c>
      <c r="O109" s="35" t="e">
        <f>'Core Indicators'!CI109</f>
        <v>#N/A</v>
      </c>
      <c r="P109" s="35" t="str">
        <f>'Core Indicators'!CQ109</f>
        <v>x</v>
      </c>
      <c r="Q109" s="35" t="str">
        <f>'Core Indicators'!DG109</f>
        <v>x</v>
      </c>
      <c r="R109" s="35" t="str">
        <f>'Core Indicators'!DO109</f>
        <v>x</v>
      </c>
      <c r="S109" s="35" t="str">
        <f>'Core Indicators'!DW109</f>
        <v>x</v>
      </c>
      <c r="T109" s="35" t="str">
        <f>'Core Indicators'!EE109</f>
        <v>x</v>
      </c>
      <c r="U109" s="35" t="str">
        <f>'Core Indicators'!EM109</f>
        <v>x</v>
      </c>
      <c r="V109" s="35">
        <f>'Core Indicators'!FC109</f>
        <v>2</v>
      </c>
      <c r="W109" s="35" t="str">
        <f>'Core Indicators'!FK109</f>
        <v>x</v>
      </c>
      <c r="X109" s="35" t="str">
        <f>'Core Indicators'!FS109</f>
        <v>x</v>
      </c>
      <c r="Y109" s="35">
        <f>'Core Indicators'!GA109</f>
        <v>2</v>
      </c>
      <c r="Z109" s="35">
        <f>'Core Indicators'!GI109</f>
        <v>2</v>
      </c>
      <c r="AA109" s="35">
        <f>'Core Indicators'!GQ109</f>
        <v>2</v>
      </c>
      <c r="AB109" s="35">
        <f>'Core Indicators'!GY109</f>
        <v>0</v>
      </c>
      <c r="AC109" s="35">
        <f>'Core Indicators'!HG109</f>
        <v>1</v>
      </c>
      <c r="AD109" s="35">
        <f>'Core Indicators'!HO109</f>
        <v>2</v>
      </c>
      <c r="AE109" s="35">
        <f>'Core Indicators'!HW109</f>
        <v>0</v>
      </c>
      <c r="AF109" s="35">
        <f>'Core Indicators'!IE109</f>
        <v>1</v>
      </c>
      <c r="AG109" s="35">
        <f>'Core Indicators'!IM109</f>
        <v>1</v>
      </c>
    </row>
    <row r="110" spans="1:33" ht="20.149999999999999" customHeight="1" x14ac:dyDescent="0.35">
      <c r="A110" s="202" t="str">
        <f>'Core Indicators'!A:A</f>
        <v>Rohingya Regional Crisis</v>
      </c>
      <c r="B110" s="202" t="str">
        <f>'Core Indicators'!B:B</f>
        <v>Regional crisis</v>
      </c>
      <c r="C110" s="202" t="str">
        <f>'Core Indicators'!C110</f>
        <v>REG011</v>
      </c>
      <c r="D110" s="202" t="str">
        <f>'Core Indicators'!D110</f>
        <v>Bangladesh,Myanmar</v>
      </c>
      <c r="E110" s="202" t="str">
        <f>'Core Indicators'!E110</f>
        <v>BGD,MMR</v>
      </c>
      <c r="F110" s="36">
        <f>'Core Indicators'!O110</f>
        <v>45507</v>
      </c>
      <c r="G110" s="36">
        <f>'Core Indicators'!W110</f>
        <v>5050000</v>
      </c>
      <c r="H110" s="36">
        <f>'Core Indicators'!AE110</f>
        <v>3950000</v>
      </c>
      <c r="I110" s="36">
        <f>'Core Indicators'!AM110</f>
        <v>1381000</v>
      </c>
      <c r="J110" s="36" t="str">
        <f>'Core Indicators'!AU110</f>
        <v>x</v>
      </c>
      <c r="K110" s="36" t="str">
        <f>'Core Indicators'!BC110</f>
        <v>x</v>
      </c>
      <c r="L110" s="36">
        <f>'Core Indicators'!BK110</f>
        <v>38</v>
      </c>
      <c r="M110" s="36" t="str">
        <f>'Core Indicators'!BS110</f>
        <v>x</v>
      </c>
      <c r="N110" s="36" t="str">
        <f>'Core Indicators'!CA110</f>
        <v>x</v>
      </c>
      <c r="O110" s="36" t="e">
        <f>'Core Indicators'!CI110</f>
        <v>#N/A</v>
      </c>
      <c r="P110" s="36" t="str">
        <f>'Core Indicators'!CQ110</f>
        <v>x</v>
      </c>
      <c r="Q110" s="36">
        <f>'Core Indicators'!DG110</f>
        <v>1100000</v>
      </c>
      <c r="R110" s="36">
        <f>'Core Indicators'!DO110</f>
        <v>1047000</v>
      </c>
      <c r="S110" s="36">
        <f>'Core Indicators'!DW110</f>
        <v>0</v>
      </c>
      <c r="T110" s="36">
        <f>'Core Indicators'!EE110</f>
        <v>2903000</v>
      </c>
      <c r="U110" s="36">
        <f>'Core Indicators'!EM110</f>
        <v>0</v>
      </c>
      <c r="V110" s="36">
        <f>'Core Indicators'!FC110</f>
        <v>4</v>
      </c>
      <c r="W110" s="36" t="str">
        <f>'Core Indicators'!FK110</f>
        <v>x</v>
      </c>
      <c r="X110" s="36" t="str">
        <f>'Core Indicators'!FS110</f>
        <v>x</v>
      </c>
      <c r="Y110" s="36">
        <f>'Core Indicators'!GA110</f>
        <v>2</v>
      </c>
      <c r="Z110" s="36">
        <f>'Core Indicators'!GI110</f>
        <v>2</v>
      </c>
      <c r="AA110" s="36">
        <f>'Core Indicators'!GQ110</f>
        <v>2</v>
      </c>
      <c r="AB110" s="36">
        <f>'Core Indicators'!GY110</f>
        <v>3</v>
      </c>
      <c r="AC110" s="36">
        <f>'Core Indicators'!HG110</f>
        <v>3</v>
      </c>
      <c r="AD110" s="36">
        <f>'Core Indicators'!HO110</f>
        <v>3</v>
      </c>
      <c r="AE110" s="36">
        <f>'Core Indicators'!HW110</f>
        <v>3</v>
      </c>
      <c r="AF110" s="36">
        <f>'Core Indicators'!IE110</f>
        <v>1</v>
      </c>
      <c r="AG110" s="36">
        <f>'Core Indicators'!IM110</f>
        <v>3</v>
      </c>
    </row>
    <row r="111" spans="1:33" ht="20.149999999999999" customHeight="1" x14ac:dyDescent="0.35">
      <c r="A111" s="203" t="str">
        <f>'Core Indicators'!A:A</f>
        <v>Southern Africa Regional Food Security Crisis</v>
      </c>
      <c r="B111" s="203" t="str">
        <f>'Core Indicators'!B:B</f>
        <v>Regional crisis</v>
      </c>
      <c r="C111" s="203" t="str">
        <f>'Core Indicators'!C111</f>
        <v>REG012</v>
      </c>
      <c r="D111" s="203" t="str">
        <f>'Core Indicators'!D111</f>
        <v>Lesotho,Madagascar,Malawi,Namibia,Eswatini,Zambia,Zimbabwe,Tanzania</v>
      </c>
      <c r="E111" s="203" t="str">
        <f>'Core Indicators'!E111</f>
        <v>LSO,MDG,MWI,NAM,SWZ,ZMB,ZWE,TZA</v>
      </c>
      <c r="F111" s="35">
        <f>'Core Indicators'!O111</f>
        <v>2342476</v>
      </c>
      <c r="G111" s="35">
        <f>'Core Indicators'!W111</f>
        <v>61818000</v>
      </c>
      <c r="H111" s="35">
        <f>'Core Indicators'!AE111</f>
        <v>30394000</v>
      </c>
      <c r="I111" s="35">
        <f>'Core Indicators'!AM111</f>
        <v>1143000</v>
      </c>
      <c r="J111" s="35">
        <f>'Core Indicators'!AU111</f>
        <v>0</v>
      </c>
      <c r="K111" s="35">
        <f>'Core Indicators'!BC111</f>
        <v>0</v>
      </c>
      <c r="L111" s="35">
        <f>'Core Indicators'!BK111</f>
        <v>222</v>
      </c>
      <c r="M111" s="35">
        <f>'Core Indicators'!BS111</f>
        <v>0</v>
      </c>
      <c r="N111" s="35">
        <f>'Core Indicators'!CA111</f>
        <v>0</v>
      </c>
      <c r="O111" s="35" t="e">
        <f>'Core Indicators'!CI111</f>
        <v>#N/A</v>
      </c>
      <c r="P111" s="35">
        <f>'Core Indicators'!CQ111</f>
        <v>0</v>
      </c>
      <c r="Q111" s="35">
        <f>'Core Indicators'!DG111</f>
        <v>31424000</v>
      </c>
      <c r="R111" s="35">
        <f>'Core Indicators'!DO111</f>
        <v>16486000</v>
      </c>
      <c r="S111" s="35">
        <f>'Core Indicators'!DW111</f>
        <v>12407000</v>
      </c>
      <c r="T111" s="35">
        <f>'Core Indicators'!EE111</f>
        <v>1501000</v>
      </c>
      <c r="U111" s="35">
        <f>'Core Indicators'!EM111</f>
        <v>0</v>
      </c>
      <c r="V111" s="35">
        <f>'Core Indicators'!FC111</f>
        <v>3</v>
      </c>
      <c r="W111" s="35" t="e">
        <f>'Core Indicators'!FK111</f>
        <v>#N/A</v>
      </c>
      <c r="X111" s="35" t="e">
        <f>'Core Indicators'!FS111</f>
        <v>#N/A</v>
      </c>
      <c r="Y111" s="35">
        <f>'Core Indicators'!GA111</f>
        <v>2</v>
      </c>
      <c r="Z111" s="35">
        <f>'Core Indicators'!GI111</f>
        <v>1</v>
      </c>
      <c r="AA111" s="35">
        <f>'Core Indicators'!GQ111</f>
        <v>1</v>
      </c>
      <c r="AB111" s="35">
        <f>'Core Indicators'!GY111</f>
        <v>0</v>
      </c>
      <c r="AC111" s="35">
        <f>'Core Indicators'!HG111</f>
        <v>0</v>
      </c>
      <c r="AD111" s="35">
        <f>'Core Indicators'!HO111</f>
        <v>2</v>
      </c>
      <c r="AE111" s="35">
        <f>'Core Indicators'!HW111</f>
        <v>0</v>
      </c>
      <c r="AF111" s="35">
        <f>'Core Indicators'!IE111</f>
        <v>2</v>
      </c>
      <c r="AG111" s="35">
        <f>'Core Indicators'!IM111</f>
        <v>3</v>
      </c>
    </row>
    <row r="112" spans="1:33" ht="20.149999999999999" customHeight="1" x14ac:dyDescent="0.35">
      <c r="A112" s="202" t="str">
        <f>'Core Indicators'!A:A</f>
        <v>Nagorno-Karabakh Conflict</v>
      </c>
      <c r="B112" s="202" t="str">
        <f>'Core Indicators'!B:B</f>
        <v>Regional crisis</v>
      </c>
      <c r="C112" s="202" t="str">
        <f>'Core Indicators'!C112</f>
        <v>REG013</v>
      </c>
      <c r="D112" s="202" t="str">
        <f>'Core Indicators'!D112</f>
        <v>Armenia,Azerbaijan</v>
      </c>
      <c r="E112" s="202" t="str">
        <f>'Core Indicators'!E112</f>
        <v>ARM,AZE</v>
      </c>
      <c r="F112" s="36">
        <f>'Core Indicators'!O112</f>
        <v>59763</v>
      </c>
      <c r="G112" s="36">
        <f>'Core Indicators'!W112</f>
        <v>5877000</v>
      </c>
      <c r="H112" s="36">
        <f>'Core Indicators'!AE112</f>
        <v>2937000</v>
      </c>
      <c r="I112" s="36">
        <f>'Core Indicators'!AM112</f>
        <v>93000</v>
      </c>
      <c r="J112" s="36" t="str">
        <f>'Core Indicators'!AU112</f>
        <v>x</v>
      </c>
      <c r="K112" s="36" t="str">
        <f>'Core Indicators'!BC112</f>
        <v>x</v>
      </c>
      <c r="L112" s="36">
        <f>'Core Indicators'!BK112</f>
        <v>138</v>
      </c>
      <c r="M112" s="36" t="str">
        <f>'Core Indicators'!BS112</f>
        <v>x</v>
      </c>
      <c r="N112" s="36" t="str">
        <f>'Core Indicators'!CA112</f>
        <v>x</v>
      </c>
      <c r="O112" s="36" t="e">
        <f>'Core Indicators'!CI112</f>
        <v>#N/A</v>
      </c>
      <c r="P112" s="36" t="str">
        <f>'Core Indicators'!CQ112</f>
        <v>x</v>
      </c>
      <c r="Q112" s="36" t="str">
        <f>'Core Indicators'!DG112</f>
        <v>x</v>
      </c>
      <c r="R112" s="36" t="str">
        <f>'Core Indicators'!DO112</f>
        <v>x</v>
      </c>
      <c r="S112" s="36" t="str">
        <f>'Core Indicators'!DW112</f>
        <v>x</v>
      </c>
      <c r="T112" s="36" t="str">
        <f>'Core Indicators'!EE112</f>
        <v>x</v>
      </c>
      <c r="U112" s="36" t="str">
        <f>'Core Indicators'!EM112</f>
        <v>x</v>
      </c>
      <c r="V112" s="36">
        <f>'Core Indicators'!FC112</f>
        <v>3</v>
      </c>
      <c r="W112" s="36" t="str">
        <f>'Core Indicators'!FK112</f>
        <v>x</v>
      </c>
      <c r="X112" s="36" t="str">
        <f>'Core Indicators'!FS112</f>
        <v>x</v>
      </c>
      <c r="Y112" s="36">
        <f>'Core Indicators'!GA112</f>
        <v>1</v>
      </c>
      <c r="Z112" s="36">
        <f>'Core Indicators'!GI112</f>
        <v>0</v>
      </c>
      <c r="AA112" s="36">
        <f>'Core Indicators'!GQ112</f>
        <v>1</v>
      </c>
      <c r="AB112" s="36">
        <f>'Core Indicators'!GY112</f>
        <v>0</v>
      </c>
      <c r="AC112" s="36">
        <f>'Core Indicators'!HG112</f>
        <v>0</v>
      </c>
      <c r="AD112" s="36">
        <f>'Core Indicators'!HO112</f>
        <v>0</v>
      </c>
      <c r="AE112" s="36">
        <f>'Core Indicators'!HW112</f>
        <v>1</v>
      </c>
      <c r="AF112" s="36">
        <f>'Core Indicators'!IE112</f>
        <v>2</v>
      </c>
      <c r="AG112" s="36">
        <f>'Core Indicators'!IM112</f>
        <v>1</v>
      </c>
    </row>
    <row r="113" spans="1:33" ht="20.149999999999999" customHeight="1" x14ac:dyDescent="0.35">
      <c r="A113" s="203" t="str">
        <f>'Core Indicators'!A:A</f>
        <v>Eastern Africa Regional Drought Crisis</v>
      </c>
      <c r="B113" s="203" t="str">
        <f>'Core Indicators'!B:B</f>
        <v>Regional crisis</v>
      </c>
      <c r="C113" s="203" t="str">
        <f>'Core Indicators'!C113</f>
        <v>REG014</v>
      </c>
      <c r="D113" s="203" t="str">
        <f>'Core Indicators'!D113</f>
        <v>Ethiopia,Somalia,Kenya</v>
      </c>
      <c r="E113" s="203" t="str">
        <f>'Core Indicators'!E113</f>
        <v>ETH,SOM,KEN</v>
      </c>
      <c r="F113" s="35">
        <f>'Core Indicators'!O113</f>
        <v>1764770</v>
      </c>
      <c r="G113" s="35">
        <f>'Core Indicators'!W113</f>
        <v>95081000</v>
      </c>
      <c r="H113" s="35">
        <f>'Core Indicators'!AE113</f>
        <v>37823000</v>
      </c>
      <c r="I113" s="35">
        <f>'Core Indicators'!AM113</f>
        <v>846000</v>
      </c>
      <c r="J113" s="35" t="str">
        <f>'Core Indicators'!AU113</f>
        <v>x</v>
      </c>
      <c r="K113" s="35" t="str">
        <f>'Core Indicators'!BC113</f>
        <v>x</v>
      </c>
      <c r="L113" s="35">
        <f>'Core Indicators'!BK113</f>
        <v>0</v>
      </c>
      <c r="M113" s="35" t="str">
        <f>'Core Indicators'!BS113</f>
        <v>x</v>
      </c>
      <c r="N113" s="35" t="str">
        <f>'Core Indicators'!CA113</f>
        <v>x</v>
      </c>
      <c r="O113" s="35" t="e">
        <f>'Core Indicators'!CI113</f>
        <v>#N/A</v>
      </c>
      <c r="P113" s="35" t="str">
        <f>'Core Indicators'!CQ113</f>
        <v>x</v>
      </c>
      <c r="Q113" s="35">
        <f>'Core Indicators'!DG113</f>
        <v>57258000</v>
      </c>
      <c r="R113" s="35">
        <f>'Core Indicators'!DO113</f>
        <v>30048000</v>
      </c>
      <c r="S113" s="35">
        <f>'Core Indicators'!DW113</f>
        <v>6591000</v>
      </c>
      <c r="T113" s="35">
        <f>'Core Indicators'!EE113</f>
        <v>1184000</v>
      </c>
      <c r="U113" s="35">
        <f>'Core Indicators'!EM113</f>
        <v>0</v>
      </c>
      <c r="V113" s="35">
        <f>'Core Indicators'!FC113</f>
        <v>5</v>
      </c>
      <c r="W113" s="35" t="str">
        <f>'Core Indicators'!FK113</f>
        <v>x</v>
      </c>
      <c r="X113" s="35" t="str">
        <f>'Core Indicators'!FS113</f>
        <v>x</v>
      </c>
      <c r="Y113" s="35">
        <f>'Core Indicators'!GA113</f>
        <v>2</v>
      </c>
      <c r="Z113" s="35">
        <f>'Core Indicators'!GI113</f>
        <v>3</v>
      </c>
      <c r="AA113" s="35">
        <f>'Core Indicators'!GQ113</f>
        <v>3</v>
      </c>
      <c r="AB113" s="35">
        <f>'Core Indicators'!GY113</f>
        <v>3</v>
      </c>
      <c r="AC113" s="35">
        <f>'Core Indicators'!HG113</f>
        <v>0</v>
      </c>
      <c r="AD113" s="35">
        <f>'Core Indicators'!HO113</f>
        <v>3</v>
      </c>
      <c r="AE113" s="35">
        <f>'Core Indicators'!HW113</f>
        <v>3</v>
      </c>
      <c r="AF113" s="35">
        <f>'Core Indicators'!IE113</f>
        <v>3</v>
      </c>
      <c r="AG113" s="35">
        <f>'Core Indicators'!IM113</f>
        <v>3</v>
      </c>
    </row>
    <row r="114" spans="1:33" ht="20.149999999999999" customHeight="1" x14ac:dyDescent="0.35">
      <c r="A114" s="202" t="str">
        <f>'Core Indicators'!A:A</f>
        <v>Displacement from Ukraine conflict in Romania</v>
      </c>
      <c r="B114" s="202" t="str">
        <f>'Core Indicators'!B:B</f>
        <v>International displacement</v>
      </c>
      <c r="C114" s="202" t="str">
        <f>'Core Indicators'!C114</f>
        <v>ROU002</v>
      </c>
      <c r="D114" s="202" t="str">
        <f>'Core Indicators'!D114</f>
        <v>Romania</v>
      </c>
      <c r="E114" s="202" t="str">
        <f>'Core Indicators'!E114</f>
        <v>ROU</v>
      </c>
      <c r="F114" s="36">
        <f>'Core Indicators'!O114</f>
        <v>15700</v>
      </c>
      <c r="G114" s="36">
        <f>'Core Indicators'!W114</f>
        <v>5135000</v>
      </c>
      <c r="H114" s="36">
        <f>'Core Indicators'!AE114</f>
        <v>85000</v>
      </c>
      <c r="I114" s="36">
        <f>'Core Indicators'!AM114</f>
        <v>85000</v>
      </c>
      <c r="J114" s="36" t="e">
        <f>'Core Indicators'!AU114</f>
        <v>#N/A</v>
      </c>
      <c r="K114" s="36" t="e">
        <f>'Core Indicators'!BC114</f>
        <v>#N/A</v>
      </c>
      <c r="L114" s="36">
        <f>'Core Indicators'!BK114</f>
        <v>0</v>
      </c>
      <c r="M114" s="36" t="e">
        <f>'Core Indicators'!BS114</f>
        <v>#N/A</v>
      </c>
      <c r="N114" s="36" t="e">
        <f>'Core Indicators'!CA114</f>
        <v>#N/A</v>
      </c>
      <c r="O114" s="36" t="e">
        <f>'Core Indicators'!CI114</f>
        <v>#N/A</v>
      </c>
      <c r="P114" s="36" t="e">
        <f>'Core Indicators'!CQ114</f>
        <v>#N/A</v>
      </c>
      <c r="Q114" s="36">
        <f>'Core Indicators'!DG114</f>
        <v>5049000</v>
      </c>
      <c r="R114" s="36">
        <f>'Core Indicators'!DO114</f>
        <v>85000</v>
      </c>
      <c r="S114" s="36">
        <f>'Core Indicators'!DW114</f>
        <v>0</v>
      </c>
      <c r="T114" s="36">
        <f>'Core Indicators'!EE114</f>
        <v>0</v>
      </c>
      <c r="U114" s="36">
        <f>'Core Indicators'!EM114</f>
        <v>0</v>
      </c>
      <c r="V114" s="36">
        <f>'Core Indicators'!FC114</f>
        <v>2</v>
      </c>
      <c r="W114" s="36" t="e">
        <f>'Core Indicators'!FK114</f>
        <v>#N/A</v>
      </c>
      <c r="X114" s="36" t="e">
        <f>'Core Indicators'!FS114</f>
        <v>#N/A</v>
      </c>
      <c r="Y114" s="36">
        <f>'Core Indicators'!GA114</f>
        <v>0</v>
      </c>
      <c r="Z114" s="36">
        <f>'Core Indicators'!GI114</f>
        <v>0</v>
      </c>
      <c r="AA114" s="36">
        <f>'Core Indicators'!GQ114</f>
        <v>0</v>
      </c>
      <c r="AB114" s="36">
        <f>'Core Indicators'!GY114</f>
        <v>0</v>
      </c>
      <c r="AC114" s="36">
        <f>'Core Indicators'!HG114</f>
        <v>0</v>
      </c>
      <c r="AD114" s="36">
        <f>'Core Indicators'!HO114</f>
        <v>0</v>
      </c>
      <c r="AE114" s="36">
        <f>'Core Indicators'!HW114</f>
        <v>0</v>
      </c>
      <c r="AF114" s="36">
        <f>'Core Indicators'!IE114</f>
        <v>0</v>
      </c>
      <c r="AG114" s="36">
        <f>'Core Indicators'!IM114</f>
        <v>0</v>
      </c>
    </row>
    <row r="115" spans="1:33" ht="20.149999999999999" customHeight="1" x14ac:dyDescent="0.35">
      <c r="A115" s="203" t="str">
        <f>'Core Indicators'!A:A</f>
        <v>Burundi and DRC refugees in Rwanda</v>
      </c>
      <c r="B115" s="203" t="str">
        <f>'Core Indicators'!B:B</f>
        <v>International displacement</v>
      </c>
      <c r="C115" s="203" t="str">
        <f>'Core Indicators'!C115</f>
        <v>RWA002</v>
      </c>
      <c r="D115" s="203" t="str">
        <f>'Core Indicators'!D115</f>
        <v>Rwanda</v>
      </c>
      <c r="E115" s="203" t="str">
        <f>'Core Indicators'!E115</f>
        <v>RWA</v>
      </c>
      <c r="F115" s="35">
        <f>'Core Indicators'!O115</f>
        <v>20524</v>
      </c>
      <c r="G115" s="35">
        <f>'Core Indicators'!W115</f>
        <v>2369000</v>
      </c>
      <c r="H115" s="35">
        <f>'Core Indicators'!AE115</f>
        <v>127000</v>
      </c>
      <c r="I115" s="35">
        <f>'Core Indicators'!AM115</f>
        <v>127000</v>
      </c>
      <c r="J115" s="35" t="str">
        <f>'Core Indicators'!AU115</f>
        <v>x</v>
      </c>
      <c r="K115" s="35" t="str">
        <f>'Core Indicators'!BC115</f>
        <v>x</v>
      </c>
      <c r="L115" s="35" t="str">
        <f>'Core Indicators'!BK115</f>
        <v>x</v>
      </c>
      <c r="M115" s="35">
        <f>'Core Indicators'!BS115</f>
        <v>0</v>
      </c>
      <c r="N115" s="35">
        <f>'Core Indicators'!CA115</f>
        <v>0</v>
      </c>
      <c r="O115" s="35" t="e">
        <f>'Core Indicators'!CI115</f>
        <v>#N/A</v>
      </c>
      <c r="P115" s="35">
        <f>'Core Indicators'!CQ115</f>
        <v>0</v>
      </c>
      <c r="Q115" s="35">
        <f>'Core Indicators'!DG115</f>
        <v>2242000</v>
      </c>
      <c r="R115" s="35">
        <f>'Core Indicators'!DO115</f>
        <v>0</v>
      </c>
      <c r="S115" s="35">
        <f>'Core Indicators'!DW115</f>
        <v>127000</v>
      </c>
      <c r="T115" s="35">
        <f>'Core Indicators'!EE115</f>
        <v>0</v>
      </c>
      <c r="U115" s="35">
        <f>'Core Indicators'!EM115</f>
        <v>0</v>
      </c>
      <c r="V115" s="35">
        <f>'Core Indicators'!FC115</f>
        <v>2</v>
      </c>
      <c r="W115" s="35">
        <f>'Core Indicators'!FK115</f>
        <v>0</v>
      </c>
      <c r="X115" s="35">
        <f>'Core Indicators'!FS115</f>
        <v>0</v>
      </c>
      <c r="Y115" s="35">
        <f>'Core Indicators'!GA115</f>
        <v>1</v>
      </c>
      <c r="Z115" s="35">
        <f>'Core Indicators'!GI115</f>
        <v>0</v>
      </c>
      <c r="AA115" s="35">
        <f>'Core Indicators'!GQ115</f>
        <v>0</v>
      </c>
      <c r="AB115" s="35">
        <f>'Core Indicators'!GY115</f>
        <v>0</v>
      </c>
      <c r="AC115" s="35">
        <f>'Core Indicators'!HG115</f>
        <v>0</v>
      </c>
      <c r="AD115" s="35">
        <f>'Core Indicators'!HO115</f>
        <v>1</v>
      </c>
      <c r="AE115" s="35">
        <f>'Core Indicators'!HW115</f>
        <v>0</v>
      </c>
      <c r="AF115" s="35">
        <f>'Core Indicators'!IE115</f>
        <v>0</v>
      </c>
      <c r="AG115" s="35">
        <f>'Core Indicators'!IM115</f>
        <v>1</v>
      </c>
    </row>
    <row r="116" spans="1:33" ht="20.149999999999999" customHeight="1" x14ac:dyDescent="0.35">
      <c r="A116" s="202" t="str">
        <f>'Core Indicators'!A:A</f>
        <v>Complex crisis in Sudan</v>
      </c>
      <c r="B116" s="202" t="str">
        <f>'Core Indicators'!B:B</f>
        <v>Multiple crises country</v>
      </c>
      <c r="C116" s="202" t="str">
        <f>'Core Indicators'!C116</f>
        <v>SDN001</v>
      </c>
      <c r="D116" s="202" t="str">
        <f>'Core Indicators'!D116</f>
        <v>Sudan</v>
      </c>
      <c r="E116" s="202" t="str">
        <f>'Core Indicators'!E116</f>
        <v>SDN</v>
      </c>
      <c r="F116" s="36">
        <f>'Core Indicators'!O116</f>
        <v>1840687</v>
      </c>
      <c r="G116" s="36">
        <f>'Core Indicators'!W116</f>
        <v>48000000</v>
      </c>
      <c r="H116" s="36">
        <f>'Core Indicators'!AE116</f>
        <v>30100000</v>
      </c>
      <c r="I116" s="36">
        <f>'Core Indicators'!AM116</f>
        <v>4878000</v>
      </c>
      <c r="J116" s="36" t="str">
        <f>'Core Indicators'!AU116</f>
        <v>x</v>
      </c>
      <c r="K116" s="36" t="str">
        <f>'Core Indicators'!BC116</f>
        <v>x</v>
      </c>
      <c r="L116" s="36">
        <f>'Core Indicators'!BK116</f>
        <v>988</v>
      </c>
      <c r="M116" s="36" t="str">
        <f>'Core Indicators'!BS116</f>
        <v>x</v>
      </c>
      <c r="N116" s="36" t="str">
        <f>'Core Indicators'!CA116</f>
        <v>x</v>
      </c>
      <c r="O116" s="36" t="e">
        <f>'Core Indicators'!CI116</f>
        <v>#N/A</v>
      </c>
      <c r="P116" s="36" t="str">
        <f>'Core Indicators'!CQ116</f>
        <v>x</v>
      </c>
      <c r="Q116" s="36">
        <f>'Core Indicators'!DG116</f>
        <v>17900000</v>
      </c>
      <c r="R116" s="36">
        <f>'Core Indicators'!DO116</f>
        <v>15800000</v>
      </c>
      <c r="S116" s="36">
        <f>'Core Indicators'!DW116</f>
        <v>6200000</v>
      </c>
      <c r="T116" s="36">
        <f>'Core Indicators'!EE116</f>
        <v>6200000</v>
      </c>
      <c r="U116" s="36">
        <f>'Core Indicators'!EM116</f>
        <v>1900000</v>
      </c>
      <c r="V116" s="36">
        <f>'Core Indicators'!FC116</f>
        <v>5</v>
      </c>
      <c r="W116" s="36" t="str">
        <f>'Core Indicators'!FK116</f>
        <v>x</v>
      </c>
      <c r="X116" s="36" t="str">
        <f>'Core Indicators'!FS116</f>
        <v>x</v>
      </c>
      <c r="Y116" s="36">
        <f>'Core Indicators'!GA116</f>
        <v>2</v>
      </c>
      <c r="Z116" s="36">
        <f>'Core Indicators'!GI116</f>
        <v>2</v>
      </c>
      <c r="AA116" s="36">
        <f>'Core Indicators'!GQ116</f>
        <v>1</v>
      </c>
      <c r="AB116" s="36">
        <f>'Core Indicators'!GY116</f>
        <v>0</v>
      </c>
      <c r="AC116" s="36">
        <f>'Core Indicators'!HG116</f>
        <v>1</v>
      </c>
      <c r="AD116" s="36">
        <f>'Core Indicators'!HO116</f>
        <v>2</v>
      </c>
      <c r="AE116" s="36">
        <f>'Core Indicators'!HW116</f>
        <v>3</v>
      </c>
      <c r="AF116" s="36">
        <f>'Core Indicators'!IE116</f>
        <v>1</v>
      </c>
      <c r="AG116" s="36">
        <f>'Core Indicators'!IM116</f>
        <v>3</v>
      </c>
    </row>
    <row r="117" spans="1:33" ht="20.149999999999999" customHeight="1" x14ac:dyDescent="0.35">
      <c r="A117" s="203" t="str">
        <f>'Core Indicators'!A:A</f>
        <v>Refugees in Sudan</v>
      </c>
      <c r="B117" s="203" t="str">
        <f>'Core Indicators'!B:B</f>
        <v>International displacement</v>
      </c>
      <c r="C117" s="203" t="str">
        <f>'Core Indicators'!C117</f>
        <v>SDN005</v>
      </c>
      <c r="D117" s="203" t="str">
        <f>'Core Indicators'!D117</f>
        <v>Sudan</v>
      </c>
      <c r="E117" s="203" t="str">
        <f>'Core Indicators'!E117</f>
        <v>SDN</v>
      </c>
      <c r="F117" s="35">
        <f>'Core Indicators'!O117</f>
        <v>89263</v>
      </c>
      <c r="G117" s="35">
        <f>'Core Indicators'!W117</f>
        <v>13007000</v>
      </c>
      <c r="H117" s="35">
        <f>'Core Indicators'!AE117</f>
        <v>13007000</v>
      </c>
      <c r="I117" s="35">
        <f>'Core Indicators'!AM117</f>
        <v>1063000</v>
      </c>
      <c r="J117" s="35" t="str">
        <f>'Core Indicators'!AU117</f>
        <v>x</v>
      </c>
      <c r="K117" s="35" t="str">
        <f>'Core Indicators'!BC117</f>
        <v>x</v>
      </c>
      <c r="L117" s="35">
        <f>'Core Indicators'!BK117</f>
        <v>0</v>
      </c>
      <c r="M117" s="35" t="str">
        <f>'Core Indicators'!BS117</f>
        <v>x</v>
      </c>
      <c r="N117" s="35" t="str">
        <f>'Core Indicators'!CA117</f>
        <v>x</v>
      </c>
      <c r="O117" s="35" t="e">
        <f>'Core Indicators'!CI117</f>
        <v>#N/A</v>
      </c>
      <c r="P117" s="35" t="str">
        <f>'Core Indicators'!CQ117</f>
        <v>x</v>
      </c>
      <c r="Q117" s="35">
        <f>'Core Indicators'!DG117</f>
        <v>0</v>
      </c>
      <c r="R117" s="35">
        <f>'Core Indicators'!DO117</f>
        <v>11944000</v>
      </c>
      <c r="S117" s="35">
        <f>'Core Indicators'!DW117</f>
        <v>1063000</v>
      </c>
      <c r="T117" s="35">
        <f>'Core Indicators'!EE117</f>
        <v>0</v>
      </c>
      <c r="U117" s="35">
        <f>'Core Indicators'!EM117</f>
        <v>0</v>
      </c>
      <c r="V117" s="35">
        <f>'Core Indicators'!FC117</f>
        <v>2</v>
      </c>
      <c r="W117" s="35" t="e">
        <f>'Core Indicators'!FK117</f>
        <v>#N/A</v>
      </c>
      <c r="X117" s="35" t="e">
        <f>'Core Indicators'!FS117</f>
        <v>#N/A</v>
      </c>
      <c r="Y117" s="35">
        <f>'Core Indicators'!GA117</f>
        <v>2</v>
      </c>
      <c r="Z117" s="35">
        <f>'Core Indicators'!GI117</f>
        <v>1</v>
      </c>
      <c r="AA117" s="35">
        <f>'Core Indicators'!GQ117</f>
        <v>0</v>
      </c>
      <c r="AB117" s="35">
        <f>'Core Indicators'!GY117</f>
        <v>0</v>
      </c>
      <c r="AC117" s="35">
        <f>'Core Indicators'!HG117</f>
        <v>0</v>
      </c>
      <c r="AD117" s="35">
        <f>'Core Indicators'!HO117</f>
        <v>1</v>
      </c>
      <c r="AE117" s="35">
        <f>'Core Indicators'!HW117</f>
        <v>0</v>
      </c>
      <c r="AF117" s="35">
        <f>'Core Indicators'!IE117</f>
        <v>1</v>
      </c>
      <c r="AG117" s="35">
        <f>'Core Indicators'!IM117</f>
        <v>3</v>
      </c>
    </row>
    <row r="118" spans="1:33" ht="20.149999999999999" customHeight="1" x14ac:dyDescent="0.35">
      <c r="A118" s="202" t="str">
        <f>'Core Indicators'!A:A</f>
        <v>Refugees from Ethiopia</v>
      </c>
      <c r="B118" s="202" t="str">
        <f>'Core Indicators'!B:B</f>
        <v>International displacement</v>
      </c>
      <c r="C118" s="202" t="str">
        <f>'Core Indicators'!C118</f>
        <v>SDN007</v>
      </c>
      <c r="D118" s="202" t="str">
        <f>'Core Indicators'!D118</f>
        <v>Sudan</v>
      </c>
      <c r="E118" s="202" t="str">
        <f>'Core Indicators'!E118</f>
        <v>SDN</v>
      </c>
      <c r="F118" s="36">
        <f>'Core Indicators'!O118</f>
        <v>180000</v>
      </c>
      <c r="G118" s="36">
        <f>'Core Indicators'!W118</f>
        <v>13830000</v>
      </c>
      <c r="H118" s="36">
        <f>'Core Indicators'!AE118</f>
        <v>13830000</v>
      </c>
      <c r="I118" s="36">
        <f>'Core Indicators'!AM118</f>
        <v>72000</v>
      </c>
      <c r="J118" s="36" t="str">
        <f>'Core Indicators'!AU118</f>
        <v>x</v>
      </c>
      <c r="K118" s="36" t="str">
        <f>'Core Indicators'!BC118</f>
        <v>x</v>
      </c>
      <c r="L118" s="36">
        <f>'Core Indicators'!BK118</f>
        <v>0</v>
      </c>
      <c r="M118" s="36" t="str">
        <f>'Core Indicators'!BS118</f>
        <v>x</v>
      </c>
      <c r="N118" s="36" t="str">
        <f>'Core Indicators'!CA118</f>
        <v>x</v>
      </c>
      <c r="O118" s="36" t="e">
        <f>'Core Indicators'!CI118</f>
        <v>#N/A</v>
      </c>
      <c r="P118" s="36" t="str">
        <f>'Core Indicators'!CQ118</f>
        <v>x</v>
      </c>
      <c r="Q118" s="36">
        <f>'Core Indicators'!DG118</f>
        <v>0</v>
      </c>
      <c r="R118" s="36">
        <f>'Core Indicators'!DO118</f>
        <v>13758000</v>
      </c>
      <c r="S118" s="36">
        <f>'Core Indicators'!DW118</f>
        <v>72000</v>
      </c>
      <c r="T118" s="36">
        <f>'Core Indicators'!EE118</f>
        <v>0</v>
      </c>
      <c r="U118" s="36">
        <f>'Core Indicators'!EM118</f>
        <v>0</v>
      </c>
      <c r="V118" s="36">
        <f>'Core Indicators'!FC118</f>
        <v>2</v>
      </c>
      <c r="W118" s="36" t="str">
        <f>'Core Indicators'!FK118</f>
        <v>x</v>
      </c>
      <c r="X118" s="36" t="str">
        <f>'Core Indicators'!FS118</f>
        <v>x</v>
      </c>
      <c r="Y118" s="36">
        <f>'Core Indicators'!GA118</f>
        <v>2</v>
      </c>
      <c r="Z118" s="36">
        <f>'Core Indicators'!GI118</f>
        <v>1</v>
      </c>
      <c r="AA118" s="36">
        <f>'Core Indicators'!GQ118</f>
        <v>0</v>
      </c>
      <c r="AB118" s="36">
        <f>'Core Indicators'!GY118</f>
        <v>0</v>
      </c>
      <c r="AC118" s="36">
        <f>'Core Indicators'!HG118</f>
        <v>0</v>
      </c>
      <c r="AD118" s="36">
        <f>'Core Indicators'!HO118</f>
        <v>1</v>
      </c>
      <c r="AE118" s="36">
        <f>'Core Indicators'!HW118</f>
        <v>0</v>
      </c>
      <c r="AF118" s="36">
        <f>'Core Indicators'!IE118</f>
        <v>1</v>
      </c>
      <c r="AG118" s="36">
        <f>'Core Indicators'!IM118</f>
        <v>3</v>
      </c>
    </row>
    <row r="119" spans="1:33" ht="20.149999999999999" customHeight="1" x14ac:dyDescent="0.35">
      <c r="A119" s="203" t="str">
        <f>'Core Indicators'!A:A</f>
        <v>Violence West-Darfur</v>
      </c>
      <c r="B119" s="203" t="str">
        <f>'Core Indicators'!B:B</f>
        <v>Other type of violence</v>
      </c>
      <c r="C119" s="203" t="str">
        <f>'Core Indicators'!C119</f>
        <v>SDN008</v>
      </c>
      <c r="D119" s="203" t="str">
        <f>'Core Indicators'!D119</f>
        <v>Sudan</v>
      </c>
      <c r="E119" s="203" t="str">
        <f>'Core Indicators'!E119</f>
        <v>SDN</v>
      </c>
      <c r="F119" s="35">
        <f>'Core Indicators'!O119</f>
        <v>79460</v>
      </c>
      <c r="G119" s="35">
        <f>'Core Indicators'!W119</f>
        <v>1892000</v>
      </c>
      <c r="H119" s="35">
        <f>'Core Indicators'!AE119</f>
        <v>1892000</v>
      </c>
      <c r="I119" s="35">
        <f>'Core Indicators'!AM119</f>
        <v>350000</v>
      </c>
      <c r="J119" s="35">
        <f>'Core Indicators'!AU119</f>
        <v>0</v>
      </c>
      <c r="K119" s="35">
        <f>'Core Indicators'!BC119</f>
        <v>0</v>
      </c>
      <c r="L119" s="35">
        <f>'Core Indicators'!BK119</f>
        <v>494</v>
      </c>
      <c r="M119" s="35">
        <f>'Core Indicators'!BS119</f>
        <v>55</v>
      </c>
      <c r="N119" s="35">
        <f>'Core Indicators'!CA119</f>
        <v>0</v>
      </c>
      <c r="O119" s="35" t="e">
        <f>'Core Indicators'!CI119</f>
        <v>#N/A</v>
      </c>
      <c r="P119" s="35">
        <f>'Core Indicators'!CQ119</f>
        <v>0</v>
      </c>
      <c r="Q119" s="35">
        <f>'Core Indicators'!DG119</f>
        <v>0</v>
      </c>
      <c r="R119" s="35">
        <f>'Core Indicators'!DO119</f>
        <v>962000</v>
      </c>
      <c r="S119" s="35">
        <f>'Core Indicators'!DW119</f>
        <v>130000</v>
      </c>
      <c r="T119" s="35">
        <f>'Core Indicators'!EE119</f>
        <v>720000</v>
      </c>
      <c r="U119" s="35">
        <f>'Core Indicators'!EM119</f>
        <v>80000</v>
      </c>
      <c r="V119" s="35">
        <f>'Core Indicators'!FC119</f>
        <v>2</v>
      </c>
      <c r="W119" s="35">
        <f>'Core Indicators'!FK119</f>
        <v>0</v>
      </c>
      <c r="X119" s="35">
        <f>'Core Indicators'!FS119</f>
        <v>0</v>
      </c>
      <c r="Y119" s="35">
        <f>'Core Indicators'!GA119</f>
        <v>2</v>
      </c>
      <c r="Z119" s="35">
        <f>'Core Indicators'!GI119</f>
        <v>2</v>
      </c>
      <c r="AA119" s="35">
        <f>'Core Indicators'!GQ119</f>
        <v>1</v>
      </c>
      <c r="AB119" s="35">
        <f>'Core Indicators'!GY119</f>
        <v>0</v>
      </c>
      <c r="AC119" s="35">
        <f>'Core Indicators'!HG119</f>
        <v>1</v>
      </c>
      <c r="AD119" s="35">
        <f>'Core Indicators'!HO119</f>
        <v>2</v>
      </c>
      <c r="AE119" s="35">
        <f>'Core Indicators'!HW119</f>
        <v>1</v>
      </c>
      <c r="AF119" s="35">
        <f>'Core Indicators'!IE119</f>
        <v>1</v>
      </c>
      <c r="AG119" s="35">
        <f>'Core Indicators'!IM119</f>
        <v>3</v>
      </c>
    </row>
    <row r="120" spans="1:33" ht="20.149999999999999" customHeight="1" x14ac:dyDescent="0.35">
      <c r="A120" s="202" t="str">
        <f>'Core Indicators'!A:A</f>
        <v>Drought in Senegal</v>
      </c>
      <c r="B120" s="202" t="str">
        <f>'Core Indicators'!B:B</f>
        <v>Drought</v>
      </c>
      <c r="C120" s="202" t="str">
        <f>'Core Indicators'!C120</f>
        <v>SEN002</v>
      </c>
      <c r="D120" s="202" t="str">
        <f>'Core Indicators'!D120</f>
        <v>Senegal</v>
      </c>
      <c r="E120" s="202" t="str">
        <f>'Core Indicators'!E120</f>
        <v>SEN</v>
      </c>
      <c r="F120" s="36">
        <f>'Core Indicators'!O120</f>
        <v>192530</v>
      </c>
      <c r="G120" s="36">
        <f>'Core Indicators'!W120</f>
        <v>16709000</v>
      </c>
      <c r="H120" s="36">
        <f>'Core Indicators'!AE120</f>
        <v>3188000</v>
      </c>
      <c r="I120" s="36" t="str">
        <f>'Core Indicators'!AM120</f>
        <v>x</v>
      </c>
      <c r="J120" s="36">
        <f>'Core Indicators'!AU120</f>
        <v>0</v>
      </c>
      <c r="K120" s="36">
        <f>'Core Indicators'!BC120</f>
        <v>0</v>
      </c>
      <c r="L120" s="36">
        <f>'Core Indicators'!BK120</f>
        <v>0</v>
      </c>
      <c r="M120" s="36">
        <f>'Core Indicators'!BS120</f>
        <v>0</v>
      </c>
      <c r="N120" s="36">
        <f>'Core Indicators'!CA120</f>
        <v>0</v>
      </c>
      <c r="O120" s="36" t="e">
        <f>'Core Indicators'!CI120</f>
        <v>#N/A</v>
      </c>
      <c r="P120" s="36" t="str">
        <f>'Core Indicators'!CQ120</f>
        <v>x</v>
      </c>
      <c r="Q120" s="36">
        <f>'Core Indicators'!DG120</f>
        <v>13521000</v>
      </c>
      <c r="R120" s="36">
        <f>'Core Indicators'!DO120</f>
        <v>2676000</v>
      </c>
      <c r="S120" s="36">
        <f>'Core Indicators'!DW120</f>
        <v>498000</v>
      </c>
      <c r="T120" s="36">
        <f>'Core Indicators'!EE120</f>
        <v>13000</v>
      </c>
      <c r="U120" s="36">
        <f>'Core Indicators'!EM120</f>
        <v>0</v>
      </c>
      <c r="V120" s="36">
        <f>'Core Indicators'!FC120</f>
        <v>4</v>
      </c>
      <c r="W120" s="36">
        <f>'Core Indicators'!FK120</f>
        <v>0</v>
      </c>
      <c r="X120" s="36">
        <f>'Core Indicators'!FS120</f>
        <v>0</v>
      </c>
      <c r="Y120" s="36">
        <f>'Core Indicators'!GA120</f>
        <v>0</v>
      </c>
      <c r="Z120" s="36">
        <f>'Core Indicators'!GI120</f>
        <v>0</v>
      </c>
      <c r="AA120" s="36">
        <f>'Core Indicators'!GQ120</f>
        <v>0</v>
      </c>
      <c r="AB120" s="36">
        <f>'Core Indicators'!GY120</f>
        <v>0</v>
      </c>
      <c r="AC120" s="36">
        <f>'Core Indicators'!HG120</f>
        <v>0</v>
      </c>
      <c r="AD120" s="36">
        <f>'Core Indicators'!HO120</f>
        <v>1</v>
      </c>
      <c r="AE120" s="36">
        <f>'Core Indicators'!HW120</f>
        <v>0</v>
      </c>
      <c r="AF120" s="36">
        <f>'Core Indicators'!IE120</f>
        <v>1</v>
      </c>
      <c r="AG120" s="36">
        <f>'Core Indicators'!IM120</f>
        <v>0</v>
      </c>
    </row>
    <row r="121" spans="1:33" ht="20.149999999999999" customHeight="1" x14ac:dyDescent="0.35">
      <c r="A121" s="203" t="str">
        <f>'Core Indicators'!A:A</f>
        <v>Complex crisis in El Salvador</v>
      </c>
      <c r="B121" s="203" t="str">
        <f>'Core Indicators'!B:B</f>
        <v>Complex crisis</v>
      </c>
      <c r="C121" s="203" t="str">
        <f>'Core Indicators'!C121</f>
        <v>SLV001</v>
      </c>
      <c r="D121" s="203" t="str">
        <f>'Core Indicators'!D121</f>
        <v>El Salvador</v>
      </c>
      <c r="E121" s="203" t="str">
        <f>'Core Indicators'!E121</f>
        <v>SLV</v>
      </c>
      <c r="F121" s="35">
        <f>'Core Indicators'!O121</f>
        <v>20700</v>
      </c>
      <c r="G121" s="35">
        <f>'Core Indicators'!W121</f>
        <v>6700000</v>
      </c>
      <c r="H121" s="35">
        <f>'Core Indicators'!AE121</f>
        <v>3200000</v>
      </c>
      <c r="I121" s="35">
        <f>'Core Indicators'!AM121</f>
        <v>13000</v>
      </c>
      <c r="J121" s="35" t="str">
        <f>'Core Indicators'!AU121</f>
        <v>x</v>
      </c>
      <c r="K121" s="35" t="str">
        <f>'Core Indicators'!BC121</f>
        <v>x</v>
      </c>
      <c r="L121" s="35">
        <f>'Core Indicators'!BK121</f>
        <v>936</v>
      </c>
      <c r="M121" s="35" t="str">
        <f>'Core Indicators'!BS121</f>
        <v>x</v>
      </c>
      <c r="N121" s="35" t="str">
        <f>'Core Indicators'!CA121</f>
        <v>x</v>
      </c>
      <c r="O121" s="35" t="e">
        <f>'Core Indicators'!CI121</f>
        <v>#N/A</v>
      </c>
      <c r="P121" s="35" t="str">
        <f>'Core Indicators'!CQ121</f>
        <v>x</v>
      </c>
      <c r="Q121" s="35">
        <f>'Core Indicators'!DG121</f>
        <v>3500000</v>
      </c>
      <c r="R121" s="35">
        <f>'Core Indicators'!DO121</f>
        <v>1500000</v>
      </c>
      <c r="S121" s="35">
        <f>'Core Indicators'!DW121</f>
        <v>1400000</v>
      </c>
      <c r="T121" s="35">
        <f>'Core Indicators'!EE121</f>
        <v>300000</v>
      </c>
      <c r="U121" s="35">
        <f>'Core Indicators'!EM121</f>
        <v>0</v>
      </c>
      <c r="V121" s="35">
        <f>'Core Indicators'!FC121</f>
        <v>3</v>
      </c>
      <c r="W121" s="35" t="str">
        <f>'Core Indicators'!FK121</f>
        <v>x</v>
      </c>
      <c r="X121" s="35" t="str">
        <f>'Core Indicators'!FS121</f>
        <v>x</v>
      </c>
      <c r="Y121" s="35">
        <f>'Core Indicators'!GA121</f>
        <v>0</v>
      </c>
      <c r="Z121" s="35">
        <f>'Core Indicators'!GI121</f>
        <v>3</v>
      </c>
      <c r="AA121" s="35">
        <f>'Core Indicators'!GQ121</f>
        <v>0</v>
      </c>
      <c r="AB121" s="35">
        <f>'Core Indicators'!GY121</f>
        <v>0</v>
      </c>
      <c r="AC121" s="35">
        <f>'Core Indicators'!HG121</f>
        <v>0</v>
      </c>
      <c r="AD121" s="35">
        <f>'Core Indicators'!HO121</f>
        <v>2</v>
      </c>
      <c r="AE121" s="35">
        <f>'Core Indicators'!HW121</f>
        <v>3</v>
      </c>
      <c r="AF121" s="35">
        <f>'Core Indicators'!IE121</f>
        <v>0</v>
      </c>
      <c r="AG121" s="35">
        <f>'Core Indicators'!IM121</f>
        <v>1</v>
      </c>
    </row>
    <row r="122" spans="1:33" ht="20.149999999999999" customHeight="1" x14ac:dyDescent="0.35">
      <c r="A122" s="202" t="str">
        <f>'Core Indicators'!A:A</f>
        <v>Complex crisis in Somalia</v>
      </c>
      <c r="B122" s="202" t="str">
        <f>'Core Indicators'!B:B</f>
        <v>Complex crisis</v>
      </c>
      <c r="C122" s="202" t="str">
        <f>'Core Indicators'!C122</f>
        <v>SOM001</v>
      </c>
      <c r="D122" s="202" t="str">
        <f>'Core Indicators'!D122</f>
        <v>Somalia</v>
      </c>
      <c r="E122" s="202" t="str">
        <f>'Core Indicators'!E122</f>
        <v>SOM</v>
      </c>
      <c r="F122" s="36">
        <f>'Core Indicators'!O122</f>
        <v>627340</v>
      </c>
      <c r="G122" s="36">
        <f>'Core Indicators'!W122</f>
        <v>15755000</v>
      </c>
      <c r="H122" s="36">
        <f>'Core Indicators'!AE122</f>
        <v>15736000</v>
      </c>
      <c r="I122" s="36">
        <f>'Core Indicators'!AM122</f>
        <v>3785000</v>
      </c>
      <c r="J122" s="36" t="str">
        <f>'Core Indicators'!AU122</f>
        <v>x</v>
      </c>
      <c r="K122" s="36">
        <f>'Core Indicators'!BC122</f>
        <v>1400000</v>
      </c>
      <c r="L122" s="36">
        <f>'Core Indicators'!BK122</f>
        <v>1799</v>
      </c>
      <c r="M122" s="36" t="str">
        <f>'Core Indicators'!BS122</f>
        <v>x</v>
      </c>
      <c r="N122" s="36" t="str">
        <f>'Core Indicators'!CA122</f>
        <v>x</v>
      </c>
      <c r="O122" s="36" t="e">
        <f>'Core Indicators'!CI122</f>
        <v>#N/A</v>
      </c>
      <c r="P122" s="36" t="str">
        <f>'Core Indicators'!CQ122</f>
        <v>x</v>
      </c>
      <c r="Q122" s="36">
        <f>'Core Indicators'!DG122</f>
        <v>19000</v>
      </c>
      <c r="R122" s="36">
        <f>'Core Indicators'!DO122</f>
        <v>8000000</v>
      </c>
      <c r="S122" s="36">
        <f>'Core Indicators'!DW122</f>
        <v>5915000</v>
      </c>
      <c r="T122" s="36">
        <f>'Core Indicators'!EE122</f>
        <v>1740000</v>
      </c>
      <c r="U122" s="36">
        <f>'Core Indicators'!EM122</f>
        <v>81000</v>
      </c>
      <c r="V122" s="36">
        <f>'Core Indicators'!FC122</f>
        <v>5</v>
      </c>
      <c r="W122" s="36" t="str">
        <f>'Core Indicators'!FK122</f>
        <v>x</v>
      </c>
      <c r="X122" s="36" t="str">
        <f>'Core Indicators'!FS122</f>
        <v>x</v>
      </c>
      <c r="Y122" s="36">
        <f>'Core Indicators'!GA122</f>
        <v>0</v>
      </c>
      <c r="Z122" s="36">
        <f>'Core Indicators'!GI122</f>
        <v>3</v>
      </c>
      <c r="AA122" s="36">
        <f>'Core Indicators'!GQ122</f>
        <v>3</v>
      </c>
      <c r="AB122" s="36">
        <f>'Core Indicators'!GY122</f>
        <v>3</v>
      </c>
      <c r="AC122" s="36">
        <f>'Core Indicators'!HG122</f>
        <v>2</v>
      </c>
      <c r="AD122" s="36">
        <f>'Core Indicators'!HO122</f>
        <v>3</v>
      </c>
      <c r="AE122" s="36">
        <f>'Core Indicators'!HW122</f>
        <v>2</v>
      </c>
      <c r="AF122" s="36">
        <f>'Core Indicators'!IE122</f>
        <v>1</v>
      </c>
      <c r="AG122" s="36">
        <f>'Core Indicators'!IM122</f>
        <v>2</v>
      </c>
    </row>
    <row r="123" spans="1:33" ht="20.149999999999999" customHeight="1" x14ac:dyDescent="0.35">
      <c r="A123" s="203" t="str">
        <f>'Core Indicators'!A:A</f>
        <v>Mixed Migration Flows in Somalia</v>
      </c>
      <c r="B123" s="203" t="str">
        <f>'Core Indicators'!B:B</f>
        <v>International displacement</v>
      </c>
      <c r="C123" s="203" t="str">
        <f>'Core Indicators'!C123</f>
        <v>SOM002</v>
      </c>
      <c r="D123" s="203" t="str">
        <f>'Core Indicators'!D123</f>
        <v>Somalia</v>
      </c>
      <c r="E123" s="203" t="str">
        <f>'Core Indicators'!E123</f>
        <v>SOM</v>
      </c>
      <c r="F123" s="35">
        <f>'Core Indicators'!O123</f>
        <v>28836</v>
      </c>
      <c r="G123" s="35">
        <f>'Core Indicators'!W123</f>
        <v>1322000</v>
      </c>
      <c r="H123" s="35">
        <f>'Core Indicators'!AE123</f>
        <v>25000</v>
      </c>
      <c r="I123" s="35">
        <f>'Core Indicators'!AM123</f>
        <v>25000</v>
      </c>
      <c r="J123" s="35" t="str">
        <f>'Core Indicators'!AU123</f>
        <v>x</v>
      </c>
      <c r="K123" s="35" t="str">
        <f>'Core Indicators'!BC123</f>
        <v>x</v>
      </c>
      <c r="L123" s="35">
        <f>'Core Indicators'!BK123</f>
        <v>2</v>
      </c>
      <c r="M123" s="35">
        <f>'Core Indicators'!BS123</f>
        <v>0</v>
      </c>
      <c r="N123" s="35">
        <f>'Core Indicators'!CA123</f>
        <v>0</v>
      </c>
      <c r="O123" s="35" t="e">
        <f>'Core Indicators'!CI123</f>
        <v>#N/A</v>
      </c>
      <c r="P123" s="35">
        <f>'Core Indicators'!CQ123</f>
        <v>0</v>
      </c>
      <c r="Q123" s="35">
        <f>'Core Indicators'!DG123</f>
        <v>1296000</v>
      </c>
      <c r="R123" s="35">
        <f>'Core Indicators'!DO123</f>
        <v>0</v>
      </c>
      <c r="S123" s="35">
        <f>'Core Indicators'!DW123</f>
        <v>0</v>
      </c>
      <c r="T123" s="35">
        <f>'Core Indicators'!EE123</f>
        <v>25000</v>
      </c>
      <c r="U123" s="35">
        <f>'Core Indicators'!EM123</f>
        <v>0</v>
      </c>
      <c r="V123" s="35">
        <f>'Core Indicators'!FC123</f>
        <v>1</v>
      </c>
      <c r="W123" s="35" t="str">
        <f>'Core Indicators'!FK123</f>
        <v>x</v>
      </c>
      <c r="X123" s="35" t="str">
        <f>'Core Indicators'!FS123</f>
        <v>x</v>
      </c>
      <c r="Y123" s="35">
        <f>'Core Indicators'!GA123</f>
        <v>0</v>
      </c>
      <c r="Z123" s="35">
        <f>'Core Indicators'!GI123</f>
        <v>3</v>
      </c>
      <c r="AA123" s="35">
        <f>'Core Indicators'!GQ123</f>
        <v>3</v>
      </c>
      <c r="AB123" s="35">
        <f>'Core Indicators'!GY123</f>
        <v>1</v>
      </c>
      <c r="AC123" s="35">
        <f>'Core Indicators'!HG123</f>
        <v>2</v>
      </c>
      <c r="AD123" s="35">
        <f>'Core Indicators'!HO123</f>
        <v>3</v>
      </c>
      <c r="AE123" s="35">
        <f>'Core Indicators'!HW123</f>
        <v>2</v>
      </c>
      <c r="AF123" s="35">
        <f>'Core Indicators'!IE123</f>
        <v>1</v>
      </c>
      <c r="AG123" s="35">
        <f>'Core Indicators'!IM123</f>
        <v>2</v>
      </c>
    </row>
    <row r="124" spans="1:33" ht="20.149999999999999" customHeight="1" x14ac:dyDescent="0.35">
      <c r="A124" s="202" t="str">
        <f>'Core Indicators'!A:A</f>
        <v>Complex crisis in South Sudan</v>
      </c>
      <c r="B124" s="202" t="str">
        <f>'Core Indicators'!B:B</f>
        <v>Complex crisis</v>
      </c>
      <c r="C124" s="202" t="str">
        <f>'Core Indicators'!C124</f>
        <v>SSD001</v>
      </c>
      <c r="D124" s="202" t="str">
        <f>'Core Indicators'!D124</f>
        <v>South Sudan</v>
      </c>
      <c r="E124" s="202" t="str">
        <f>'Core Indicators'!E124</f>
        <v>SSD</v>
      </c>
      <c r="F124" s="36">
        <f>'Core Indicators'!O124</f>
        <v>644000</v>
      </c>
      <c r="G124" s="36">
        <f>'Core Indicators'!W124</f>
        <v>12400000</v>
      </c>
      <c r="H124" s="36">
        <f>'Core Indicators'!AE124</f>
        <v>12400000</v>
      </c>
      <c r="I124" s="36">
        <f>'Core Indicators'!AM124</f>
        <v>4367000</v>
      </c>
      <c r="J124" s="36" t="str">
        <f>'Core Indicators'!AU124</f>
        <v>x</v>
      </c>
      <c r="K124" s="36">
        <f>'Core Indicators'!BC124</f>
        <v>600000</v>
      </c>
      <c r="L124" s="36">
        <f>'Core Indicators'!BK124</f>
        <v>849</v>
      </c>
      <c r="M124" s="36" t="str">
        <f>'Core Indicators'!BS124</f>
        <v>x</v>
      </c>
      <c r="N124" s="36" t="str">
        <f>'Core Indicators'!CA124</f>
        <v>x</v>
      </c>
      <c r="O124" s="36" t="e">
        <f>'Core Indicators'!CI124</f>
        <v>#N/A</v>
      </c>
      <c r="P124" s="36">
        <f>'Core Indicators'!CQ124</f>
        <v>14369</v>
      </c>
      <c r="Q124" s="36">
        <f>'Core Indicators'!DG124</f>
        <v>0</v>
      </c>
      <c r="R124" s="36">
        <f>'Core Indicators'!DO124</f>
        <v>3500000</v>
      </c>
      <c r="S124" s="36">
        <f>'Core Indicators'!DW124</f>
        <v>6497000</v>
      </c>
      <c r="T124" s="36">
        <f>'Core Indicators'!EE124</f>
        <v>1424000</v>
      </c>
      <c r="U124" s="36">
        <f>'Core Indicators'!EM124</f>
        <v>979000</v>
      </c>
      <c r="V124" s="36">
        <f>'Core Indicators'!FC124</f>
        <v>5</v>
      </c>
      <c r="W124" s="36" t="str">
        <f>'Core Indicators'!FK124</f>
        <v>x</v>
      </c>
      <c r="X124" s="36">
        <f>'Core Indicators'!FS124</f>
        <v>1500000</v>
      </c>
      <c r="Y124" s="36">
        <f>'Core Indicators'!GA124</f>
        <v>1</v>
      </c>
      <c r="Z124" s="36">
        <f>'Core Indicators'!GI124</f>
        <v>3</v>
      </c>
      <c r="AA124" s="36">
        <f>'Core Indicators'!GQ124</f>
        <v>2</v>
      </c>
      <c r="AB124" s="36">
        <f>'Core Indicators'!GY124</f>
        <v>3</v>
      </c>
      <c r="AC124" s="36">
        <f>'Core Indicators'!HG124</f>
        <v>0</v>
      </c>
      <c r="AD124" s="36">
        <f>'Core Indicators'!HO124</f>
        <v>2</v>
      </c>
      <c r="AE124" s="36">
        <f>'Core Indicators'!HW124</f>
        <v>3</v>
      </c>
      <c r="AF124" s="36">
        <f>'Core Indicators'!IE124</f>
        <v>3</v>
      </c>
      <c r="AG124" s="36">
        <f>'Core Indicators'!IM124</f>
        <v>3</v>
      </c>
    </row>
    <row r="125" spans="1:33" ht="20.149999999999999" customHeight="1" x14ac:dyDescent="0.35">
      <c r="A125" s="203" t="str">
        <f>'Core Indicators'!A:A</f>
        <v>Displacement from Ukraine conflict in Slovakia</v>
      </c>
      <c r="B125" s="203" t="str">
        <f>'Core Indicators'!B:B</f>
        <v>International displacement</v>
      </c>
      <c r="C125" s="203" t="str">
        <f>'Core Indicators'!C125</f>
        <v>SVK002</v>
      </c>
      <c r="D125" s="203" t="str">
        <f>'Core Indicators'!D125</f>
        <v>Slovakia</v>
      </c>
      <c r="E125" s="203" t="str">
        <f>'Core Indicators'!E125</f>
        <v>SVK</v>
      </c>
      <c r="F125" s="35">
        <f>'Core Indicators'!O125</f>
        <v>15700</v>
      </c>
      <c r="G125" s="35">
        <f>'Core Indicators'!W125</f>
        <v>1836000</v>
      </c>
      <c r="H125" s="35">
        <f>'Core Indicators'!AE125</f>
        <v>265000</v>
      </c>
      <c r="I125" s="35">
        <f>'Core Indicators'!AM125</f>
        <v>265000</v>
      </c>
      <c r="J125" s="35" t="e">
        <f>'Core Indicators'!AU125</f>
        <v>#N/A</v>
      </c>
      <c r="K125" s="35" t="e">
        <f>'Core Indicators'!BC125</f>
        <v>#N/A</v>
      </c>
      <c r="L125" s="35">
        <f>'Core Indicators'!BK125</f>
        <v>0</v>
      </c>
      <c r="M125" s="35" t="e">
        <f>'Core Indicators'!BS125</f>
        <v>#N/A</v>
      </c>
      <c r="N125" s="35" t="e">
        <f>'Core Indicators'!CA125</f>
        <v>#N/A</v>
      </c>
      <c r="O125" s="35" t="e">
        <f>'Core Indicators'!CI125</f>
        <v>#N/A</v>
      </c>
      <c r="P125" s="35" t="e">
        <f>'Core Indicators'!CQ125</f>
        <v>#N/A</v>
      </c>
      <c r="Q125" s="35">
        <f>'Core Indicators'!DG125</f>
        <v>1544000</v>
      </c>
      <c r="R125" s="35">
        <f>'Core Indicators'!DO125</f>
        <v>265000</v>
      </c>
      <c r="S125" s="35">
        <f>'Core Indicators'!DW125</f>
        <v>0</v>
      </c>
      <c r="T125" s="35">
        <f>'Core Indicators'!EE125</f>
        <v>0</v>
      </c>
      <c r="U125" s="35">
        <f>'Core Indicators'!EM125</f>
        <v>0</v>
      </c>
      <c r="V125" s="35">
        <f>'Core Indicators'!FC125</f>
        <v>2</v>
      </c>
      <c r="W125" s="35" t="e">
        <f>'Core Indicators'!FK125</f>
        <v>#N/A</v>
      </c>
      <c r="X125" s="35" t="e">
        <f>'Core Indicators'!FS125</f>
        <v>#N/A</v>
      </c>
      <c r="Y125" s="35">
        <f>'Core Indicators'!GA125</f>
        <v>0</v>
      </c>
      <c r="Z125" s="35">
        <f>'Core Indicators'!GI125</f>
        <v>0</v>
      </c>
      <c r="AA125" s="35">
        <f>'Core Indicators'!GQ125</f>
        <v>0</v>
      </c>
      <c r="AB125" s="35">
        <f>'Core Indicators'!GY125</f>
        <v>0</v>
      </c>
      <c r="AC125" s="35">
        <f>'Core Indicators'!HG125</f>
        <v>0</v>
      </c>
      <c r="AD125" s="35">
        <f>'Core Indicators'!HO125</f>
        <v>0</v>
      </c>
      <c r="AE125" s="35">
        <f>'Core Indicators'!HW125</f>
        <v>0</v>
      </c>
      <c r="AF125" s="35">
        <f>'Core Indicators'!IE125</f>
        <v>0</v>
      </c>
      <c r="AG125" s="35">
        <f>'Core Indicators'!IM125</f>
        <v>0</v>
      </c>
    </row>
    <row r="126" spans="1:33" ht="20.149999999999999" customHeight="1" x14ac:dyDescent="0.35">
      <c r="A126" s="202" t="str">
        <f>'Core Indicators'!A:A</f>
        <v>Food Security Crisis in Eswatini</v>
      </c>
      <c r="B126" s="202" t="str">
        <f>'Core Indicators'!B:B</f>
        <v>Food Security</v>
      </c>
      <c r="C126" s="202" t="str">
        <f>'Core Indicators'!C126</f>
        <v>SWZ001</v>
      </c>
      <c r="D126" s="202" t="str">
        <f>'Core Indicators'!D126</f>
        <v>Eswatini</v>
      </c>
      <c r="E126" s="202" t="str">
        <f>'Core Indicators'!E126</f>
        <v>SWZ</v>
      </c>
      <c r="F126" s="36">
        <f>'Core Indicators'!O126</f>
        <v>17364</v>
      </c>
      <c r="G126" s="36">
        <f>'Core Indicators'!W126</f>
        <v>1172000</v>
      </c>
      <c r="H126" s="36">
        <f>'Core Indicators'!AE126</f>
        <v>712000</v>
      </c>
      <c r="I126" s="36">
        <f>'Core Indicators'!AM126</f>
        <v>0</v>
      </c>
      <c r="J126" s="36">
        <f>'Core Indicators'!AU126</f>
        <v>0</v>
      </c>
      <c r="K126" s="36">
        <f>'Core Indicators'!BC126</f>
        <v>0</v>
      </c>
      <c r="L126" s="36">
        <f>'Core Indicators'!BK126</f>
        <v>0</v>
      </c>
      <c r="M126" s="36" t="e">
        <f>'Core Indicators'!BS126</f>
        <v>#N/A</v>
      </c>
      <c r="N126" s="36" t="e">
        <f>'Core Indicators'!CA126</f>
        <v>#N/A</v>
      </c>
      <c r="O126" s="36" t="e">
        <f>'Core Indicators'!CI126</f>
        <v>#N/A</v>
      </c>
      <c r="P126" s="36" t="e">
        <f>'Core Indicators'!CQ126</f>
        <v>#N/A</v>
      </c>
      <c r="Q126" s="36">
        <f>'Core Indicators'!DG126</f>
        <v>460000</v>
      </c>
      <c r="R126" s="36">
        <f>'Core Indicators'!DO126</f>
        <v>376000</v>
      </c>
      <c r="S126" s="36">
        <f>'Core Indicators'!DW126</f>
        <v>286000</v>
      </c>
      <c r="T126" s="36">
        <f>'Core Indicators'!EE126</f>
        <v>50000</v>
      </c>
      <c r="U126" s="36">
        <f>'Core Indicators'!EM126</f>
        <v>0</v>
      </c>
      <c r="V126" s="36">
        <f>'Core Indicators'!FC126</f>
        <v>1</v>
      </c>
      <c r="W126" s="36" t="e">
        <f>'Core Indicators'!FK126</f>
        <v>#N/A</v>
      </c>
      <c r="X126" s="36" t="e">
        <f>'Core Indicators'!FS126</f>
        <v>#N/A</v>
      </c>
      <c r="Y126" s="36">
        <f>'Core Indicators'!GA126</f>
        <v>0</v>
      </c>
      <c r="Z126" s="36">
        <f>'Core Indicators'!GI126</f>
        <v>0</v>
      </c>
      <c r="AA126" s="36">
        <f>'Core Indicators'!GQ126</f>
        <v>0</v>
      </c>
      <c r="AB126" s="36">
        <f>'Core Indicators'!GY126</f>
        <v>0</v>
      </c>
      <c r="AC126" s="36">
        <f>'Core Indicators'!HG126</f>
        <v>0</v>
      </c>
      <c r="AD126" s="36">
        <f>'Core Indicators'!HO126</f>
        <v>2</v>
      </c>
      <c r="AE126" s="36">
        <f>'Core Indicators'!HW126</f>
        <v>2</v>
      </c>
      <c r="AF126" s="36">
        <f>'Core Indicators'!IE126</f>
        <v>0</v>
      </c>
      <c r="AG126" s="36">
        <f>'Core Indicators'!IM126</f>
        <v>1</v>
      </c>
    </row>
    <row r="127" spans="1:33" ht="20.149999999999999" customHeight="1" x14ac:dyDescent="0.35">
      <c r="A127" s="203" t="str">
        <f>'Core Indicators'!A:A</f>
        <v>Syrian conflict</v>
      </c>
      <c r="B127" s="203" t="str">
        <f>'Core Indicators'!B:B</f>
        <v>Complex crisis</v>
      </c>
      <c r="C127" s="203" t="str">
        <f>'Core Indicators'!C127</f>
        <v>SYR001</v>
      </c>
      <c r="D127" s="203" t="str">
        <f>'Core Indicators'!D127</f>
        <v>Syria</v>
      </c>
      <c r="E127" s="203" t="str">
        <f>'Core Indicators'!E127</f>
        <v>SYR</v>
      </c>
      <c r="F127" s="35">
        <f>'Core Indicators'!O127</f>
        <v>185180</v>
      </c>
      <c r="G127" s="35">
        <f>'Core Indicators'!W127</f>
        <v>21700000</v>
      </c>
      <c r="H127" s="35">
        <f>'Core Indicators'!AE127</f>
        <v>21700000</v>
      </c>
      <c r="I127" s="35">
        <f>'Core Indicators'!AM127</f>
        <v>22974000</v>
      </c>
      <c r="J127" s="35" t="str">
        <f>'Core Indicators'!AU127</f>
        <v>x</v>
      </c>
      <c r="K127" s="35" t="str">
        <f>'Core Indicators'!BC127</f>
        <v>x</v>
      </c>
      <c r="L127" s="35">
        <f>'Core Indicators'!BK127</f>
        <v>2624</v>
      </c>
      <c r="M127" s="35" t="str">
        <f>'Core Indicators'!BS127</f>
        <v>x</v>
      </c>
      <c r="N127" s="35" t="str">
        <f>'Core Indicators'!CA127</f>
        <v>x</v>
      </c>
      <c r="O127" s="35" t="e">
        <f>'Core Indicators'!CI127</f>
        <v>#N/A</v>
      </c>
      <c r="P127" s="35" t="str">
        <f>'Core Indicators'!CQ127</f>
        <v>x</v>
      </c>
      <c r="Q127" s="35">
        <f>'Core Indicators'!DG127</f>
        <v>0</v>
      </c>
      <c r="R127" s="35">
        <f>'Core Indicators'!DO127</f>
        <v>7140000</v>
      </c>
      <c r="S127" s="35">
        <f>'Core Indicators'!DW127</f>
        <v>9600000</v>
      </c>
      <c r="T127" s="35">
        <f>'Core Indicators'!EE127</f>
        <v>4900000</v>
      </c>
      <c r="U127" s="35">
        <f>'Core Indicators'!EM127</f>
        <v>60000</v>
      </c>
      <c r="V127" s="35">
        <f>'Core Indicators'!FC127</f>
        <v>5</v>
      </c>
      <c r="W127" s="35" t="str">
        <f>'Core Indicators'!FK127</f>
        <v>x</v>
      </c>
      <c r="X127" s="35">
        <f>'Core Indicators'!FS127</f>
        <v>1160000</v>
      </c>
      <c r="Y127" s="35">
        <f>'Core Indicators'!GA127</f>
        <v>1</v>
      </c>
      <c r="Z127" s="35">
        <f>'Core Indicators'!GI127</f>
        <v>3</v>
      </c>
      <c r="AA127" s="35">
        <f>'Core Indicators'!GQ127</f>
        <v>2</v>
      </c>
      <c r="AB127" s="35">
        <f>'Core Indicators'!GY127</f>
        <v>3</v>
      </c>
      <c r="AC127" s="35">
        <f>'Core Indicators'!HG127</f>
        <v>2</v>
      </c>
      <c r="AD127" s="35">
        <f>'Core Indicators'!HO127</f>
        <v>3</v>
      </c>
      <c r="AE127" s="35">
        <f>'Core Indicators'!HW127</f>
        <v>3</v>
      </c>
      <c r="AF127" s="35">
        <f>'Core Indicators'!IE127</f>
        <v>2</v>
      </c>
      <c r="AG127" s="35">
        <f>'Core Indicators'!IM127</f>
        <v>3</v>
      </c>
    </row>
    <row r="128" spans="1:33" ht="20.149999999999999" customHeight="1" x14ac:dyDescent="0.35">
      <c r="A128" s="202" t="str">
        <f>'Core Indicators'!A:A</f>
        <v>Complex crisis in Chad</v>
      </c>
      <c r="B128" s="202" t="str">
        <f>'Core Indicators'!B:B</f>
        <v>Multiple crises country</v>
      </c>
      <c r="C128" s="202" t="str">
        <f>'Core Indicators'!C128</f>
        <v>TCD001</v>
      </c>
      <c r="D128" s="202" t="str">
        <f>'Core Indicators'!D128</f>
        <v>Chad</v>
      </c>
      <c r="E128" s="202" t="str">
        <f>'Core Indicators'!E128</f>
        <v>TCD</v>
      </c>
      <c r="F128" s="36">
        <f>'Core Indicators'!O128</f>
        <v>1259200</v>
      </c>
      <c r="G128" s="36">
        <f>'Core Indicators'!W128</f>
        <v>16797000</v>
      </c>
      <c r="H128" s="36">
        <f>'Core Indicators'!AE128</f>
        <v>7607000</v>
      </c>
      <c r="I128" s="36">
        <f>'Core Indicators'!AM128</f>
        <v>1043000</v>
      </c>
      <c r="J128" s="36" t="str">
        <f>'Core Indicators'!AU128</f>
        <v>x</v>
      </c>
      <c r="K128" s="36" t="str">
        <f>'Core Indicators'!BC128</f>
        <v>x</v>
      </c>
      <c r="L128" s="36">
        <f>'Core Indicators'!BK128</f>
        <v>145</v>
      </c>
      <c r="M128" s="36" t="str">
        <f>'Core Indicators'!BS128</f>
        <v>x</v>
      </c>
      <c r="N128" s="36" t="str">
        <f>'Core Indicators'!CA128</f>
        <v>x</v>
      </c>
      <c r="O128" s="36" t="e">
        <f>'Core Indicators'!CI128</f>
        <v>#N/A</v>
      </c>
      <c r="P128" s="36" t="str">
        <f>'Core Indicators'!CQ128</f>
        <v>x</v>
      </c>
      <c r="Q128" s="36">
        <f>'Core Indicators'!DG128</f>
        <v>9175000</v>
      </c>
      <c r="R128" s="36">
        <f>'Core Indicators'!DO128</f>
        <v>1207000</v>
      </c>
      <c r="S128" s="36">
        <f>'Core Indicators'!DW128</f>
        <v>4736000</v>
      </c>
      <c r="T128" s="36">
        <f>'Core Indicators'!EE128</f>
        <v>1472000</v>
      </c>
      <c r="U128" s="36">
        <f>'Core Indicators'!EM128</f>
        <v>192000</v>
      </c>
      <c r="V128" s="36">
        <f>'Core Indicators'!FC128</f>
        <v>5</v>
      </c>
      <c r="W128" s="36" t="str">
        <f>'Core Indicators'!FK128</f>
        <v>x</v>
      </c>
      <c r="X128" s="36" t="str">
        <f>'Core Indicators'!FS128</f>
        <v>x</v>
      </c>
      <c r="Y128" s="36">
        <f>'Core Indicators'!GA128</f>
        <v>1</v>
      </c>
      <c r="Z128" s="36">
        <f>'Core Indicators'!GI128</f>
        <v>3</v>
      </c>
      <c r="AA128" s="36">
        <f>'Core Indicators'!GQ128</f>
        <v>1</v>
      </c>
      <c r="AB128" s="36">
        <f>'Core Indicators'!GY128</f>
        <v>0</v>
      </c>
      <c r="AC128" s="36">
        <f>'Core Indicators'!HG128</f>
        <v>0</v>
      </c>
      <c r="AD128" s="36">
        <f>'Core Indicators'!HO128</f>
        <v>2</v>
      </c>
      <c r="AE128" s="36">
        <f>'Core Indicators'!HW128</f>
        <v>3</v>
      </c>
      <c r="AF128" s="36">
        <f>'Core Indicators'!IE128</f>
        <v>2</v>
      </c>
      <c r="AG128" s="36">
        <f>'Core Indicators'!IM128</f>
        <v>3</v>
      </c>
    </row>
    <row r="129" spans="1:33" ht="20.149999999999999" customHeight="1" x14ac:dyDescent="0.35">
      <c r="A129" s="203" t="str">
        <f>'Core Indicators'!A:A</f>
        <v>Boko Haram in Chad</v>
      </c>
      <c r="B129" s="203" t="str">
        <f>'Core Indicators'!B:B</f>
        <v>Conflict</v>
      </c>
      <c r="C129" s="203" t="str">
        <f>'Core Indicators'!C129</f>
        <v>TCD003</v>
      </c>
      <c r="D129" s="203" t="str">
        <f>'Core Indicators'!D129</f>
        <v>Chad</v>
      </c>
      <c r="E129" s="203" t="str">
        <f>'Core Indicators'!E129</f>
        <v>TCD</v>
      </c>
      <c r="F129" s="35">
        <f>'Core Indicators'!O129</f>
        <v>19915</v>
      </c>
      <c r="G129" s="35">
        <f>'Core Indicators'!W129</f>
        <v>686000</v>
      </c>
      <c r="H129" s="35">
        <f>'Core Indicators'!AE129</f>
        <v>686000</v>
      </c>
      <c r="I129" s="35">
        <f>'Core Indicators'!AM129</f>
        <v>413000</v>
      </c>
      <c r="J129" s="35" t="str">
        <f>'Core Indicators'!AU129</f>
        <v>x</v>
      </c>
      <c r="K129" s="35" t="str">
        <f>'Core Indicators'!BC129</f>
        <v>x</v>
      </c>
      <c r="L129" s="35">
        <f>'Core Indicators'!BK129</f>
        <v>71</v>
      </c>
      <c r="M129" s="35" t="str">
        <f>'Core Indicators'!BS129</f>
        <v>x</v>
      </c>
      <c r="N129" s="35" t="str">
        <f>'Core Indicators'!CA129</f>
        <v>x</v>
      </c>
      <c r="O129" s="35" t="e">
        <f>'Core Indicators'!CI129</f>
        <v>#N/A</v>
      </c>
      <c r="P129" s="35" t="str">
        <f>'Core Indicators'!CQ129</f>
        <v>x</v>
      </c>
      <c r="Q129" s="35">
        <f>'Core Indicators'!DG129</f>
        <v>0</v>
      </c>
      <c r="R129" s="35">
        <f>'Core Indicators'!DO129</f>
        <v>318000</v>
      </c>
      <c r="S129" s="35">
        <f>'Core Indicators'!DW129</f>
        <v>98000</v>
      </c>
      <c r="T129" s="35">
        <f>'Core Indicators'!EE129</f>
        <v>147000</v>
      </c>
      <c r="U129" s="35">
        <f>'Core Indicators'!EM129</f>
        <v>122000</v>
      </c>
      <c r="V129" s="35">
        <f>'Core Indicators'!FC129</f>
        <v>5</v>
      </c>
      <c r="W129" s="35" t="str">
        <f>'Core Indicators'!FK129</f>
        <v>x</v>
      </c>
      <c r="X129" s="35" t="str">
        <f>'Core Indicators'!FS129</f>
        <v>x</v>
      </c>
      <c r="Y129" s="35">
        <f>'Core Indicators'!GA129</f>
        <v>1</v>
      </c>
      <c r="Z129" s="35">
        <f>'Core Indicators'!GI129</f>
        <v>3</v>
      </c>
      <c r="AA129" s="35">
        <f>'Core Indicators'!GQ129</f>
        <v>1</v>
      </c>
      <c r="AB129" s="35">
        <f>'Core Indicators'!GY129</f>
        <v>0</v>
      </c>
      <c r="AC129" s="35">
        <f>'Core Indicators'!HG129</f>
        <v>0</v>
      </c>
      <c r="AD129" s="35">
        <f>'Core Indicators'!HO129</f>
        <v>2</v>
      </c>
      <c r="AE129" s="35">
        <f>'Core Indicators'!HW129</f>
        <v>3</v>
      </c>
      <c r="AF129" s="35">
        <f>'Core Indicators'!IE129</f>
        <v>0</v>
      </c>
      <c r="AG129" s="35">
        <f>'Core Indicators'!IM129</f>
        <v>3</v>
      </c>
    </row>
    <row r="130" spans="1:33" ht="20.149999999999999" customHeight="1" x14ac:dyDescent="0.35">
      <c r="A130" s="202" t="str">
        <f>'Core Indicators'!A:A</f>
        <v>CAR refugees in Chad</v>
      </c>
      <c r="B130" s="202" t="str">
        <f>'Core Indicators'!B:B</f>
        <v>International displacement</v>
      </c>
      <c r="C130" s="202" t="str">
        <f>'Core Indicators'!C130</f>
        <v>TCD004</v>
      </c>
      <c r="D130" s="202" t="str">
        <f>'Core Indicators'!D130</f>
        <v>Chad</v>
      </c>
      <c r="E130" s="202" t="str">
        <f>'Core Indicators'!E130</f>
        <v>TCD</v>
      </c>
      <c r="F130" s="36">
        <f>'Core Indicators'!O130</f>
        <v>154623</v>
      </c>
      <c r="G130" s="36">
        <f>'Core Indicators'!W130</f>
        <v>4456000</v>
      </c>
      <c r="H130" s="36">
        <f>'Core Indicators'!AE130</f>
        <v>1004000</v>
      </c>
      <c r="I130" s="36">
        <f>'Core Indicators'!AM130</f>
        <v>173000</v>
      </c>
      <c r="J130" s="36" t="str">
        <f>'Core Indicators'!AU130</f>
        <v>x</v>
      </c>
      <c r="K130" s="36" t="str">
        <f>'Core Indicators'!BC130</f>
        <v>x</v>
      </c>
      <c r="L130" s="36" t="str">
        <f>'Core Indicators'!BK130</f>
        <v>x</v>
      </c>
      <c r="M130" s="36" t="str">
        <f>'Core Indicators'!BS130</f>
        <v>x</v>
      </c>
      <c r="N130" s="36">
        <f>'Core Indicators'!CA130</f>
        <v>0</v>
      </c>
      <c r="O130" s="36" t="e">
        <f>'Core Indicators'!CI130</f>
        <v>#N/A</v>
      </c>
      <c r="P130" s="36" t="str">
        <f>'Core Indicators'!CQ130</f>
        <v>x</v>
      </c>
      <c r="Q130" s="36">
        <f>'Core Indicators'!DG130</f>
        <v>3452000</v>
      </c>
      <c r="R130" s="36">
        <f>'Core Indicators'!DO130</f>
        <v>0</v>
      </c>
      <c r="S130" s="36">
        <f>'Core Indicators'!DW130</f>
        <v>743000</v>
      </c>
      <c r="T130" s="36">
        <f>'Core Indicators'!EE130</f>
        <v>261000</v>
      </c>
      <c r="U130" s="36">
        <f>'Core Indicators'!EM130</f>
        <v>0</v>
      </c>
      <c r="V130" s="36">
        <f>'Core Indicators'!FC130</f>
        <v>3</v>
      </c>
      <c r="W130" s="36" t="str">
        <f>'Core Indicators'!FK130</f>
        <v>x</v>
      </c>
      <c r="X130" s="36" t="str">
        <f>'Core Indicators'!FS130</f>
        <v>x</v>
      </c>
      <c r="Y130" s="36">
        <f>'Core Indicators'!GA130</f>
        <v>1</v>
      </c>
      <c r="Z130" s="36">
        <f>'Core Indicators'!GI130</f>
        <v>2</v>
      </c>
      <c r="AA130" s="36">
        <f>'Core Indicators'!GQ130</f>
        <v>1</v>
      </c>
      <c r="AB130" s="36">
        <f>'Core Indicators'!GY130</f>
        <v>0</v>
      </c>
      <c r="AC130" s="36">
        <f>'Core Indicators'!HG130</f>
        <v>0</v>
      </c>
      <c r="AD130" s="36">
        <f>'Core Indicators'!HO130</f>
        <v>2</v>
      </c>
      <c r="AE130" s="36">
        <f>'Core Indicators'!HW130</f>
        <v>0</v>
      </c>
      <c r="AF130" s="36">
        <f>'Core Indicators'!IE130</f>
        <v>0</v>
      </c>
      <c r="AG130" s="36">
        <f>'Core Indicators'!IM130</f>
        <v>2</v>
      </c>
    </row>
    <row r="131" spans="1:33" ht="20.149999999999999" customHeight="1" x14ac:dyDescent="0.35">
      <c r="A131" s="203" t="str">
        <f>'Core Indicators'!A:A</f>
        <v>Darfur refugees in Chad</v>
      </c>
      <c r="B131" s="203" t="str">
        <f>'Core Indicators'!B:B</f>
        <v>International displacement</v>
      </c>
      <c r="C131" s="203" t="str">
        <f>'Core Indicators'!C131</f>
        <v>TCD005</v>
      </c>
      <c r="D131" s="203" t="str">
        <f>'Core Indicators'!D131</f>
        <v>Chad</v>
      </c>
      <c r="E131" s="203" t="str">
        <f>'Core Indicators'!E131</f>
        <v>TCD</v>
      </c>
      <c r="F131" s="35">
        <f>'Core Indicators'!O131</f>
        <v>205671</v>
      </c>
      <c r="G131" s="35">
        <f>'Core Indicators'!W131</f>
        <v>2577000</v>
      </c>
      <c r="H131" s="35">
        <f>'Core Indicators'!AE131</f>
        <v>1123000</v>
      </c>
      <c r="I131" s="35">
        <f>'Core Indicators'!AM131</f>
        <v>371000</v>
      </c>
      <c r="J131" s="35" t="str">
        <f>'Core Indicators'!AU131</f>
        <v>x</v>
      </c>
      <c r="K131" s="35" t="str">
        <f>'Core Indicators'!BC131</f>
        <v>x</v>
      </c>
      <c r="L131" s="35">
        <f>'Core Indicators'!BK131</f>
        <v>25</v>
      </c>
      <c r="M131" s="35" t="str">
        <f>'Core Indicators'!BS131</f>
        <v>x</v>
      </c>
      <c r="N131" s="35">
        <f>'Core Indicators'!CA131</f>
        <v>0</v>
      </c>
      <c r="O131" s="35" t="e">
        <f>'Core Indicators'!CI131</f>
        <v>#N/A</v>
      </c>
      <c r="P131" s="35" t="str">
        <f>'Core Indicators'!CQ131</f>
        <v>x</v>
      </c>
      <c r="Q131" s="35">
        <f>'Core Indicators'!DG131</f>
        <v>1454000</v>
      </c>
      <c r="R131" s="35">
        <f>'Core Indicators'!DO131</f>
        <v>0</v>
      </c>
      <c r="S131" s="35">
        <f>'Core Indicators'!DW131</f>
        <v>694000</v>
      </c>
      <c r="T131" s="35">
        <f>'Core Indicators'!EE131</f>
        <v>429000</v>
      </c>
      <c r="U131" s="35">
        <f>'Core Indicators'!EM131</f>
        <v>0</v>
      </c>
      <c r="V131" s="35">
        <f>'Core Indicators'!FC131</f>
        <v>2</v>
      </c>
      <c r="W131" s="35" t="str">
        <f>'Core Indicators'!FK131</f>
        <v>x</v>
      </c>
      <c r="X131" s="35" t="str">
        <f>'Core Indicators'!FS131</f>
        <v>x</v>
      </c>
      <c r="Y131" s="35">
        <f>'Core Indicators'!GA131</f>
        <v>1</v>
      </c>
      <c r="Z131" s="35">
        <f>'Core Indicators'!GI131</f>
        <v>2</v>
      </c>
      <c r="AA131" s="35">
        <f>'Core Indicators'!GQ131</f>
        <v>1</v>
      </c>
      <c r="AB131" s="35">
        <f>'Core Indicators'!GY131</f>
        <v>0</v>
      </c>
      <c r="AC131" s="35">
        <f>'Core Indicators'!HG131</f>
        <v>0</v>
      </c>
      <c r="AD131" s="35">
        <f>'Core Indicators'!HO131</f>
        <v>2</v>
      </c>
      <c r="AE131" s="35">
        <f>'Core Indicators'!HW131</f>
        <v>0</v>
      </c>
      <c r="AF131" s="35">
        <f>'Core Indicators'!IE131</f>
        <v>0</v>
      </c>
      <c r="AG131" s="35">
        <f>'Core Indicators'!IM131</f>
        <v>1</v>
      </c>
    </row>
    <row r="132" spans="1:33" ht="20.149999999999999" customHeight="1" x14ac:dyDescent="0.35">
      <c r="A132" s="202" t="str">
        <f>'Core Indicators'!A:A</f>
        <v>Tibesti Conflict in Chad</v>
      </c>
      <c r="B132" s="202" t="str">
        <f>'Core Indicators'!B:B</f>
        <v>Conflict</v>
      </c>
      <c r="C132" s="202" t="str">
        <f>'Core Indicators'!C132</f>
        <v>TCD006</v>
      </c>
      <c r="D132" s="202" t="str">
        <f>'Core Indicators'!D132</f>
        <v>Chad</v>
      </c>
      <c r="E132" s="202" t="str">
        <f>'Core Indicators'!E132</f>
        <v>TCD</v>
      </c>
      <c r="F132" s="36">
        <f>'Core Indicators'!O132</f>
        <v>220000</v>
      </c>
      <c r="G132" s="36">
        <f>'Core Indicators'!W132</f>
        <v>38000</v>
      </c>
      <c r="H132" s="36">
        <f>'Core Indicators'!AE132</f>
        <v>38000</v>
      </c>
      <c r="I132" s="36" t="str">
        <f>'Core Indicators'!AM132</f>
        <v>x</v>
      </c>
      <c r="J132" s="36" t="str">
        <f>'Core Indicators'!AU132</f>
        <v>x</v>
      </c>
      <c r="K132" s="36" t="str">
        <f>'Core Indicators'!BC132</f>
        <v>x</v>
      </c>
      <c r="L132" s="36">
        <f>'Core Indicators'!BK132</f>
        <v>4</v>
      </c>
      <c r="M132" s="36" t="str">
        <f>'Core Indicators'!BS132</f>
        <v>x</v>
      </c>
      <c r="N132" s="36" t="str">
        <f>'Core Indicators'!CA132</f>
        <v>x</v>
      </c>
      <c r="O132" s="36" t="e">
        <f>'Core Indicators'!CI132</f>
        <v>#N/A</v>
      </c>
      <c r="P132" s="36" t="str">
        <f>'Core Indicators'!CQ132</f>
        <v>x</v>
      </c>
      <c r="Q132" s="36">
        <f>'Core Indicators'!DG132</f>
        <v>0</v>
      </c>
      <c r="R132" s="36">
        <f>'Core Indicators'!DO132</f>
        <v>20000</v>
      </c>
      <c r="S132" s="36">
        <f>'Core Indicators'!DW132</f>
        <v>11000</v>
      </c>
      <c r="T132" s="36">
        <f>'Core Indicators'!EE132</f>
        <v>6000</v>
      </c>
      <c r="U132" s="36">
        <f>'Core Indicators'!EM132</f>
        <v>1000</v>
      </c>
      <c r="V132" s="36">
        <f>'Core Indicators'!FC132</f>
        <v>3</v>
      </c>
      <c r="W132" s="36" t="str">
        <f>'Core Indicators'!FK132</f>
        <v>x</v>
      </c>
      <c r="X132" s="36" t="str">
        <f>'Core Indicators'!FS132</f>
        <v>x</v>
      </c>
      <c r="Y132" s="36">
        <f>'Core Indicators'!GA132</f>
        <v>1</v>
      </c>
      <c r="Z132" s="36">
        <f>'Core Indicators'!GI132</f>
        <v>2</v>
      </c>
      <c r="AA132" s="36">
        <f>'Core Indicators'!GQ132</f>
        <v>1</v>
      </c>
      <c r="AB132" s="36">
        <f>'Core Indicators'!GY132</f>
        <v>0</v>
      </c>
      <c r="AC132" s="36">
        <f>'Core Indicators'!HG132</f>
        <v>0</v>
      </c>
      <c r="AD132" s="36">
        <f>'Core Indicators'!HO132</f>
        <v>2</v>
      </c>
      <c r="AE132" s="36">
        <f>'Core Indicators'!HW132</f>
        <v>0</v>
      </c>
      <c r="AF132" s="36">
        <f>'Core Indicators'!IE132</f>
        <v>0</v>
      </c>
      <c r="AG132" s="36">
        <f>'Core Indicators'!IM132</f>
        <v>2</v>
      </c>
    </row>
    <row r="133" spans="1:33" ht="20.149999999999999" customHeight="1" x14ac:dyDescent="0.35">
      <c r="A133" s="203" t="str">
        <f>'Core Indicators'!A:A</f>
        <v>Multiple situations in Thailand</v>
      </c>
      <c r="B133" s="203" t="str">
        <f>'Core Indicators'!B:B</f>
        <v>Multiple crises country</v>
      </c>
      <c r="C133" s="203" t="str">
        <f>'Core Indicators'!C133</f>
        <v>THA001</v>
      </c>
      <c r="D133" s="203" t="str">
        <f>'Core Indicators'!D133</f>
        <v>Thailand</v>
      </c>
      <c r="E133" s="203" t="str">
        <f>'Core Indicators'!E133</f>
        <v>THA</v>
      </c>
      <c r="F133" s="35">
        <f>'Core Indicators'!O133</f>
        <v>30342</v>
      </c>
      <c r="G133" s="35">
        <f>'Core Indicators'!W133</f>
        <v>3801000</v>
      </c>
      <c r="H133" s="35">
        <f>'Core Indicators'!AE133</f>
        <v>91000</v>
      </c>
      <c r="I133" s="35">
        <f>'Core Indicators'!AM133</f>
        <v>91000</v>
      </c>
      <c r="J133" s="35" t="str">
        <f>'Core Indicators'!AU133</f>
        <v>x</v>
      </c>
      <c r="K133" s="35" t="str">
        <f>'Core Indicators'!BC133</f>
        <v>x</v>
      </c>
      <c r="L133" s="35">
        <f>'Core Indicators'!BK133</f>
        <v>19</v>
      </c>
      <c r="M133" s="35" t="str">
        <f>'Core Indicators'!BS133</f>
        <v>x</v>
      </c>
      <c r="N133" s="35" t="str">
        <f>'Core Indicators'!CA133</f>
        <v>x</v>
      </c>
      <c r="O133" s="35" t="e">
        <f>'Core Indicators'!CI133</f>
        <v>#N/A</v>
      </c>
      <c r="P133" s="35" t="str">
        <f>'Core Indicators'!CQ133</f>
        <v>x</v>
      </c>
      <c r="Q133" s="35">
        <f>'Core Indicators'!DG133</f>
        <v>3709000</v>
      </c>
      <c r="R133" s="35">
        <f>'Core Indicators'!DO133</f>
        <v>0</v>
      </c>
      <c r="S133" s="35">
        <f>'Core Indicators'!DW133</f>
        <v>91000</v>
      </c>
      <c r="T133" s="35">
        <f>'Core Indicators'!EE133</f>
        <v>0</v>
      </c>
      <c r="U133" s="35">
        <f>'Core Indicators'!EM133</f>
        <v>0</v>
      </c>
      <c r="V133" s="35">
        <f>'Core Indicators'!FC133</f>
        <v>2</v>
      </c>
      <c r="W133" s="35" t="str">
        <f>'Core Indicators'!FK133</f>
        <v>x</v>
      </c>
      <c r="X133" s="35" t="str">
        <f>'Core Indicators'!FS133</f>
        <v>x</v>
      </c>
      <c r="Y133" s="35">
        <f>'Core Indicators'!GA133</f>
        <v>0</v>
      </c>
      <c r="Z133" s="35">
        <f>'Core Indicators'!GI133</f>
        <v>1</v>
      </c>
      <c r="AA133" s="35">
        <f>'Core Indicators'!GQ133</f>
        <v>1</v>
      </c>
      <c r="AB133" s="35">
        <f>'Core Indicators'!GY133</f>
        <v>0</v>
      </c>
      <c r="AC133" s="35">
        <f>'Core Indicators'!HG133</f>
        <v>2</v>
      </c>
      <c r="AD133" s="35">
        <f>'Core Indicators'!HO133</f>
        <v>2</v>
      </c>
      <c r="AE133" s="35">
        <f>'Core Indicators'!HW133</f>
        <v>1</v>
      </c>
      <c r="AF133" s="35">
        <f>'Core Indicators'!IE133</f>
        <v>3</v>
      </c>
      <c r="AG133" s="35">
        <f>'Core Indicators'!IM133</f>
        <v>1</v>
      </c>
    </row>
    <row r="134" spans="1:33" ht="20.149999999999999" customHeight="1" x14ac:dyDescent="0.35">
      <c r="A134" s="202" t="str">
        <f>'Core Indicators'!A:A</f>
        <v xml:space="preserve">Conflict in southern Thailand </v>
      </c>
      <c r="B134" s="202" t="str">
        <f>'Core Indicators'!B:B</f>
        <v>Conflict</v>
      </c>
      <c r="C134" s="202" t="str">
        <f>'Core Indicators'!C134</f>
        <v>THA002</v>
      </c>
      <c r="D134" s="202" t="str">
        <f>'Core Indicators'!D134</f>
        <v>Thailand</v>
      </c>
      <c r="E134" s="202" t="str">
        <f>'Core Indicators'!E134</f>
        <v>THA</v>
      </c>
      <c r="F134" s="36">
        <f>'Core Indicators'!O134</f>
        <v>18330</v>
      </c>
      <c r="G134" s="36">
        <f>'Core Indicators'!W134</f>
        <v>3458000</v>
      </c>
      <c r="H134" s="36" t="str">
        <f>'Core Indicators'!AE134</f>
        <v>x</v>
      </c>
      <c r="I134" s="36" t="str">
        <f>'Core Indicators'!AM134</f>
        <v>x</v>
      </c>
      <c r="J134" s="36" t="str">
        <f>'Core Indicators'!AU134</f>
        <v>x</v>
      </c>
      <c r="K134" s="36" t="str">
        <f>'Core Indicators'!BC134</f>
        <v>x</v>
      </c>
      <c r="L134" s="36">
        <f>'Core Indicators'!BK134</f>
        <v>19</v>
      </c>
      <c r="M134" s="36" t="str">
        <f>'Core Indicators'!BS134</f>
        <v>x</v>
      </c>
      <c r="N134" s="36" t="str">
        <f>'Core Indicators'!CA134</f>
        <v>x</v>
      </c>
      <c r="O134" s="36" t="e">
        <f>'Core Indicators'!CI134</f>
        <v>#N/A</v>
      </c>
      <c r="P134" s="36" t="str">
        <f>'Core Indicators'!CQ134</f>
        <v>x</v>
      </c>
      <c r="Q134" s="36">
        <f>'Core Indicators'!DG134</f>
        <v>3458000</v>
      </c>
      <c r="R134" s="36" t="str">
        <f>'Core Indicators'!DO134</f>
        <v>x</v>
      </c>
      <c r="S134" s="36" t="str">
        <f>'Core Indicators'!DW134</f>
        <v>x</v>
      </c>
      <c r="T134" s="36" t="str">
        <f>'Core Indicators'!EE134</f>
        <v>x</v>
      </c>
      <c r="U134" s="36" t="str">
        <f>'Core Indicators'!EM134</f>
        <v>x</v>
      </c>
      <c r="V134" s="36">
        <f>'Core Indicators'!FC134</f>
        <v>1</v>
      </c>
      <c r="W134" s="36" t="str">
        <f>'Core Indicators'!FK134</f>
        <v>x</v>
      </c>
      <c r="X134" s="36" t="str">
        <f>'Core Indicators'!FS134</f>
        <v>x</v>
      </c>
      <c r="Y134" s="36">
        <f>'Core Indicators'!GA134</f>
        <v>0</v>
      </c>
      <c r="Z134" s="36">
        <f>'Core Indicators'!GI134</f>
        <v>1</v>
      </c>
      <c r="AA134" s="36">
        <f>'Core Indicators'!GQ134</f>
        <v>0</v>
      </c>
      <c r="AB134" s="36">
        <f>'Core Indicators'!GY134</f>
        <v>0</v>
      </c>
      <c r="AC134" s="36">
        <f>'Core Indicators'!HG134</f>
        <v>2</v>
      </c>
      <c r="AD134" s="36">
        <f>'Core Indicators'!HO134</f>
        <v>0</v>
      </c>
      <c r="AE134" s="36">
        <f>'Core Indicators'!HW134</f>
        <v>1</v>
      </c>
      <c r="AF134" s="36">
        <f>'Core Indicators'!IE134</f>
        <v>3</v>
      </c>
      <c r="AG134" s="36">
        <f>'Core Indicators'!IM134</f>
        <v>0</v>
      </c>
    </row>
    <row r="135" spans="1:33" ht="20.149999999999999" customHeight="1" x14ac:dyDescent="0.35">
      <c r="A135" s="203" t="str">
        <f>'Core Indicators'!A:A</f>
        <v>Myanmar refugees in Thailand</v>
      </c>
      <c r="B135" s="203" t="str">
        <f>'Core Indicators'!B:B</f>
        <v>International displacement</v>
      </c>
      <c r="C135" s="203" t="str">
        <f>'Core Indicators'!C135</f>
        <v>THA003</v>
      </c>
      <c r="D135" s="203" t="str">
        <f>'Core Indicators'!D135</f>
        <v>Thailand</v>
      </c>
      <c r="E135" s="203" t="str">
        <f>'Core Indicators'!E135</f>
        <v>THA</v>
      </c>
      <c r="F135" s="35">
        <f>'Core Indicators'!O135</f>
        <v>12012</v>
      </c>
      <c r="G135" s="35">
        <f>'Core Indicators'!W135</f>
        <v>343000</v>
      </c>
      <c r="H135" s="35">
        <f>'Core Indicators'!AE135</f>
        <v>91000</v>
      </c>
      <c r="I135" s="35">
        <f>'Core Indicators'!AM135</f>
        <v>91000</v>
      </c>
      <c r="J135" s="35">
        <f>'Core Indicators'!AU135</f>
        <v>0</v>
      </c>
      <c r="K135" s="35" t="str">
        <f>'Core Indicators'!BC135</f>
        <v>x</v>
      </c>
      <c r="L135" s="35" t="str">
        <f>'Core Indicators'!BK135</f>
        <v>x</v>
      </c>
      <c r="M135" s="35" t="str">
        <f>'Core Indicators'!BS135</f>
        <v>x</v>
      </c>
      <c r="N135" s="35" t="str">
        <f>'Core Indicators'!CA135</f>
        <v>x</v>
      </c>
      <c r="O135" s="35" t="e">
        <f>'Core Indicators'!CI135</f>
        <v>#N/A</v>
      </c>
      <c r="P135" s="35" t="str">
        <f>'Core Indicators'!CQ135</f>
        <v>x</v>
      </c>
      <c r="Q135" s="35">
        <f>'Core Indicators'!DG135</f>
        <v>252000</v>
      </c>
      <c r="R135" s="35">
        <f>'Core Indicators'!DO135</f>
        <v>0</v>
      </c>
      <c r="S135" s="35">
        <f>'Core Indicators'!DW135</f>
        <v>91000</v>
      </c>
      <c r="T135" s="35">
        <f>'Core Indicators'!EE135</f>
        <v>0</v>
      </c>
      <c r="U135" s="35">
        <f>'Core Indicators'!EM135</f>
        <v>0</v>
      </c>
      <c r="V135" s="35">
        <f>'Core Indicators'!FC135</f>
        <v>1</v>
      </c>
      <c r="W135" s="35" t="str">
        <f>'Core Indicators'!FK135</f>
        <v>x</v>
      </c>
      <c r="X135" s="35" t="str">
        <f>'Core Indicators'!FS135</f>
        <v>x</v>
      </c>
      <c r="Y135" s="35">
        <f>'Core Indicators'!GA135</f>
        <v>1</v>
      </c>
      <c r="Z135" s="35">
        <f>'Core Indicators'!GI135</f>
        <v>0</v>
      </c>
      <c r="AA135" s="35">
        <f>'Core Indicators'!GQ135</f>
        <v>1</v>
      </c>
      <c r="AB135" s="35">
        <f>'Core Indicators'!GY135</f>
        <v>0</v>
      </c>
      <c r="AC135" s="35">
        <f>'Core Indicators'!HG135</f>
        <v>0</v>
      </c>
      <c r="AD135" s="35">
        <f>'Core Indicators'!HO135</f>
        <v>2</v>
      </c>
      <c r="AE135" s="35">
        <f>'Core Indicators'!HW135</f>
        <v>0</v>
      </c>
      <c r="AF135" s="35">
        <f>'Core Indicators'!IE135</f>
        <v>3</v>
      </c>
      <c r="AG135" s="35">
        <f>'Core Indicators'!IM135</f>
        <v>1</v>
      </c>
    </row>
    <row r="136" spans="1:33" ht="20.149999999999999" customHeight="1" x14ac:dyDescent="0.35">
      <c r="A136" s="202" t="str">
        <f>'Core Indicators'!A:A</f>
        <v>Tonga Volcano Eruption</v>
      </c>
      <c r="B136" s="202" t="str">
        <f>'Core Indicators'!B:B</f>
        <v>Volcano</v>
      </c>
      <c r="C136" s="202" t="str">
        <f>'Core Indicators'!C136</f>
        <v>TON002</v>
      </c>
      <c r="D136" s="202" t="str">
        <f>'Core Indicators'!D136</f>
        <v>Tonga</v>
      </c>
      <c r="E136" s="202" t="str">
        <f>'Core Indicators'!E136</f>
        <v>TON</v>
      </c>
      <c r="F136" s="36">
        <f>'Core Indicators'!O136</f>
        <v>720</v>
      </c>
      <c r="G136" s="36">
        <f>'Core Indicators'!W136</f>
        <v>105000</v>
      </c>
      <c r="H136" s="36">
        <f>'Core Indicators'!AE136</f>
        <v>85000</v>
      </c>
      <c r="I136" s="36">
        <f>'Core Indicators'!AM136</f>
        <v>2000</v>
      </c>
      <c r="J136" s="36" t="str">
        <f>'Core Indicators'!AU136</f>
        <v>x</v>
      </c>
      <c r="K136" s="36" t="str">
        <f>'Core Indicators'!BC136</f>
        <v>x</v>
      </c>
      <c r="L136" s="36">
        <f>'Core Indicators'!BK136</f>
        <v>3</v>
      </c>
      <c r="M136" s="36">
        <f>'Core Indicators'!BS136</f>
        <v>2935</v>
      </c>
      <c r="N136" s="36">
        <f>'Core Indicators'!CA136</f>
        <v>50</v>
      </c>
      <c r="O136" s="36" t="e">
        <f>'Core Indicators'!CI136</f>
        <v>#N/A</v>
      </c>
      <c r="P136" s="36" t="str">
        <f>'Core Indicators'!CQ136</f>
        <v>x</v>
      </c>
      <c r="Q136" s="36">
        <f>'Core Indicators'!DG136</f>
        <v>20000</v>
      </c>
      <c r="R136" s="36">
        <f>'Core Indicators'!DO136</f>
        <v>82000</v>
      </c>
      <c r="S136" s="36">
        <f>'Core Indicators'!DW136</f>
        <v>2000</v>
      </c>
      <c r="T136" s="36">
        <f>'Core Indicators'!EE136</f>
        <v>0</v>
      </c>
      <c r="U136" s="36">
        <f>'Core Indicators'!EM136</f>
        <v>0</v>
      </c>
      <c r="V136" s="36">
        <f>'Core Indicators'!FC136</f>
        <v>1</v>
      </c>
      <c r="W136" s="36" t="str">
        <f>'Core Indicators'!FK136</f>
        <v>x</v>
      </c>
      <c r="X136" s="36" t="str">
        <f>'Core Indicators'!FS136</f>
        <v>x</v>
      </c>
      <c r="Y136" s="36">
        <f>'Core Indicators'!GA136</f>
        <v>1</v>
      </c>
      <c r="Z136" s="36">
        <f>'Core Indicators'!GI136</f>
        <v>0</v>
      </c>
      <c r="AA136" s="36">
        <f>'Core Indicators'!GQ136</f>
        <v>0</v>
      </c>
      <c r="AB136" s="36">
        <f>'Core Indicators'!GY136</f>
        <v>0</v>
      </c>
      <c r="AC136" s="36">
        <f>'Core Indicators'!HG136</f>
        <v>0</v>
      </c>
      <c r="AD136" s="36">
        <f>'Core Indicators'!HO136</f>
        <v>2</v>
      </c>
      <c r="AE136" s="36">
        <f>'Core Indicators'!HW136</f>
        <v>0</v>
      </c>
      <c r="AF136" s="36">
        <f>'Core Indicators'!IE136</f>
        <v>0</v>
      </c>
      <c r="AG136" s="36">
        <f>'Core Indicators'!IM136</f>
        <v>3</v>
      </c>
    </row>
    <row r="137" spans="1:33" ht="20.149999999999999" customHeight="1" x14ac:dyDescent="0.35">
      <c r="A137" s="202" t="str">
        <f>'Core Indicators'!A:A</f>
        <v>Venezuelan refugees in Trinidad and Tobago</v>
      </c>
      <c r="B137" s="202" t="str">
        <f>'Core Indicators'!B:B</f>
        <v>International displacement</v>
      </c>
      <c r="C137" s="202" t="str">
        <f>'Core Indicators'!C137</f>
        <v>TTO002</v>
      </c>
      <c r="D137" s="202" t="str">
        <f>'Core Indicators'!D137</f>
        <v>Trinidad and Tobago</v>
      </c>
      <c r="E137" s="202" t="str">
        <f>'Core Indicators'!E137</f>
        <v>TTO</v>
      </c>
      <c r="F137" s="36">
        <f>'Core Indicators'!O137</f>
        <v>5130</v>
      </c>
      <c r="G137" s="36">
        <f>'Core Indicators'!W137</f>
        <v>1407000</v>
      </c>
      <c r="H137" s="36">
        <f>'Core Indicators'!AE137</f>
        <v>39000</v>
      </c>
      <c r="I137" s="36">
        <f>'Core Indicators'!AM137</f>
        <v>34000</v>
      </c>
      <c r="J137" s="36" t="str">
        <f>'Core Indicators'!AU137</f>
        <v>x</v>
      </c>
      <c r="K137" s="36" t="str">
        <f>'Core Indicators'!BC137</f>
        <v>x</v>
      </c>
      <c r="L137" s="36">
        <f>'Core Indicators'!BK137</f>
        <v>60</v>
      </c>
      <c r="M137" s="36">
        <f>'Core Indicators'!BS137</f>
        <v>0</v>
      </c>
      <c r="N137" s="36">
        <f>'Core Indicators'!CA137</f>
        <v>0</v>
      </c>
      <c r="O137" s="36" t="e">
        <f>'Core Indicators'!CI137</f>
        <v>#N/A</v>
      </c>
      <c r="P137" s="36">
        <f>'Core Indicators'!CQ137</f>
        <v>0</v>
      </c>
      <c r="Q137" s="36">
        <f>'Core Indicators'!DG137</f>
        <v>1368000</v>
      </c>
      <c r="R137" s="36">
        <f>'Core Indicators'!DO137</f>
        <v>3000</v>
      </c>
      <c r="S137" s="36">
        <f>'Core Indicators'!DW137</f>
        <v>35000</v>
      </c>
      <c r="T137" s="36">
        <f>'Core Indicators'!EE137</f>
        <v>0</v>
      </c>
      <c r="U137" s="36">
        <f>'Core Indicators'!EM137</f>
        <v>0</v>
      </c>
      <c r="V137" s="36">
        <f>'Core Indicators'!FC137</f>
        <v>2</v>
      </c>
      <c r="W137" s="36" t="str">
        <f>'Core Indicators'!FK137</f>
        <v>x</v>
      </c>
      <c r="X137" s="36">
        <f>'Core Indicators'!FS137</f>
        <v>0</v>
      </c>
      <c r="Y137" s="36">
        <f>'Core Indicators'!GA137</f>
        <v>0</v>
      </c>
      <c r="Z137" s="36">
        <f>'Core Indicators'!GI137</f>
        <v>1</v>
      </c>
      <c r="AA137" s="36">
        <f>'Core Indicators'!GQ137</f>
        <v>0</v>
      </c>
      <c r="AB137" s="36">
        <f>'Core Indicators'!GY137</f>
        <v>0</v>
      </c>
      <c r="AC137" s="36">
        <f>'Core Indicators'!HG137</f>
        <v>2</v>
      </c>
      <c r="AD137" s="36">
        <f>'Core Indicators'!HO137</f>
        <v>3</v>
      </c>
      <c r="AE137" s="36">
        <f>'Core Indicators'!HW137</f>
        <v>0</v>
      </c>
      <c r="AF137" s="36">
        <f>'Core Indicators'!IE137</f>
        <v>0</v>
      </c>
      <c r="AG137" s="36">
        <f>'Core Indicators'!IM137</f>
        <v>1</v>
      </c>
    </row>
    <row r="138" spans="1:33" ht="20.149999999999999" customHeight="1" x14ac:dyDescent="0.35">
      <c r="A138" s="203" t="str">
        <f>'Core Indicators'!A:A</f>
        <v>Mixed migration flows in Tunisia</v>
      </c>
      <c r="B138" s="203" t="str">
        <f>'Core Indicators'!B:B</f>
        <v>International displacement</v>
      </c>
      <c r="C138" s="203" t="str">
        <f>'Core Indicators'!C138</f>
        <v>TUN002</v>
      </c>
      <c r="D138" s="203" t="str">
        <f>'Core Indicators'!D138</f>
        <v>Tunisia</v>
      </c>
      <c r="E138" s="203" t="str">
        <f>'Core Indicators'!E138</f>
        <v>TUN</v>
      </c>
      <c r="F138" s="35">
        <f>'Core Indicators'!O138</f>
        <v>163610</v>
      </c>
      <c r="G138" s="35">
        <f>'Core Indicators'!W138</f>
        <v>11819000</v>
      </c>
      <c r="H138" s="35" t="str">
        <f>'Core Indicators'!AE138</f>
        <v>x</v>
      </c>
      <c r="I138" s="35" t="str">
        <f>'Core Indicators'!AM138</f>
        <v>x</v>
      </c>
      <c r="J138" s="35" t="str">
        <f>'Core Indicators'!AU138</f>
        <v>x</v>
      </c>
      <c r="K138" s="35" t="str">
        <f>'Core Indicators'!BC138</f>
        <v>x</v>
      </c>
      <c r="L138" s="35">
        <f>'Core Indicators'!BK138</f>
        <v>34</v>
      </c>
      <c r="M138" s="35">
        <f>'Core Indicators'!BS138</f>
        <v>0</v>
      </c>
      <c r="N138" s="35">
        <f>'Core Indicators'!CA138</f>
        <v>0</v>
      </c>
      <c r="O138" s="35" t="e">
        <f>'Core Indicators'!CI138</f>
        <v>#N/A</v>
      </c>
      <c r="P138" s="35" t="str">
        <f>'Core Indicators'!CQ138</f>
        <v>x</v>
      </c>
      <c r="Q138" s="35" t="str">
        <f>'Core Indicators'!DG138</f>
        <v>x</v>
      </c>
      <c r="R138" s="35" t="str">
        <f>'Core Indicators'!DO138</f>
        <v>x</v>
      </c>
      <c r="S138" s="35" t="str">
        <f>'Core Indicators'!DW138</f>
        <v>x</v>
      </c>
      <c r="T138" s="35" t="str">
        <f>'Core Indicators'!EE138</f>
        <v>x</v>
      </c>
      <c r="U138" s="35" t="str">
        <f>'Core Indicators'!EM138</f>
        <v>x</v>
      </c>
      <c r="V138" s="35">
        <f>'Core Indicators'!FC138</f>
        <v>1</v>
      </c>
      <c r="W138" s="35" t="str">
        <f>'Core Indicators'!FK138</f>
        <v>x</v>
      </c>
      <c r="X138" s="35" t="str">
        <f>'Core Indicators'!FS138</f>
        <v>x</v>
      </c>
      <c r="Y138" s="35">
        <f>'Core Indicators'!GA138</f>
        <v>0</v>
      </c>
      <c r="Z138" s="35">
        <f>'Core Indicators'!GI138</f>
        <v>0</v>
      </c>
      <c r="AA138" s="35">
        <f>'Core Indicators'!GQ138</f>
        <v>0</v>
      </c>
      <c r="AB138" s="35">
        <f>'Core Indicators'!GY138</f>
        <v>0</v>
      </c>
      <c r="AC138" s="35">
        <f>'Core Indicators'!HG138</f>
        <v>0</v>
      </c>
      <c r="AD138" s="35">
        <f>'Core Indicators'!HO138</f>
        <v>0</v>
      </c>
      <c r="AE138" s="35">
        <f>'Core Indicators'!HW138</f>
        <v>0</v>
      </c>
      <c r="AF138" s="35">
        <f>'Core Indicators'!IE138</f>
        <v>1</v>
      </c>
      <c r="AG138" s="35">
        <f>'Core Indicators'!IM138</f>
        <v>0</v>
      </c>
    </row>
    <row r="139" spans="1:33" ht="20.149999999999999" customHeight="1" x14ac:dyDescent="0.35">
      <c r="A139" s="202" t="str">
        <f>'Core Indicators'!A:A</f>
        <v>Complex situation in Turkey</v>
      </c>
      <c r="B139" s="202" t="str">
        <f>'Core Indicators'!B:B</f>
        <v>Multiple crises country</v>
      </c>
      <c r="C139" s="202" t="str">
        <f>'Core Indicators'!C139</f>
        <v>TUR001</v>
      </c>
      <c r="D139" s="202" t="str">
        <f>'Core Indicators'!D139</f>
        <v>Turkey</v>
      </c>
      <c r="E139" s="202" t="str">
        <f>'Core Indicators'!E139</f>
        <v>TUR</v>
      </c>
      <c r="F139" s="36">
        <f>'Core Indicators'!O139</f>
        <v>378923</v>
      </c>
      <c r="G139" s="36">
        <f>'Core Indicators'!W139</f>
        <v>50600000</v>
      </c>
      <c r="H139" s="36">
        <f>'Core Indicators'!AE139</f>
        <v>12594000</v>
      </c>
      <c r="I139" s="36">
        <f>'Core Indicators'!AM139</f>
        <v>4094000</v>
      </c>
      <c r="J139" s="36" t="str">
        <f>'Core Indicators'!AU139</f>
        <v>x</v>
      </c>
      <c r="K139" s="36" t="str">
        <f>'Core Indicators'!BC139</f>
        <v>x</v>
      </c>
      <c r="L139" s="36">
        <f>'Core Indicators'!BK139</f>
        <v>87</v>
      </c>
      <c r="M139" s="36" t="str">
        <f>'Core Indicators'!BS139</f>
        <v>x</v>
      </c>
      <c r="N139" s="36" t="str">
        <f>'Core Indicators'!CA139</f>
        <v>x</v>
      </c>
      <c r="O139" s="36" t="e">
        <f>'Core Indicators'!CI139</f>
        <v>#N/A</v>
      </c>
      <c r="P139" s="36" t="str">
        <f>'Core Indicators'!CQ139</f>
        <v>x</v>
      </c>
      <c r="Q139" s="36">
        <f>'Core Indicators'!DG139</f>
        <v>46506000</v>
      </c>
      <c r="R139" s="36">
        <f>'Core Indicators'!DO139</f>
        <v>1656000</v>
      </c>
      <c r="S139" s="36">
        <f>'Core Indicators'!DW139</f>
        <v>1694000</v>
      </c>
      <c r="T139" s="36">
        <f>'Core Indicators'!EE139</f>
        <v>744000</v>
      </c>
      <c r="U139" s="36">
        <f>'Core Indicators'!EM139</f>
        <v>0</v>
      </c>
      <c r="V139" s="36">
        <f>'Core Indicators'!FC139</f>
        <v>4</v>
      </c>
      <c r="W139" s="36" t="str">
        <f>'Core Indicators'!FK139</f>
        <v>x</v>
      </c>
      <c r="X139" s="36" t="str">
        <f>'Core Indicators'!FS139</f>
        <v>x</v>
      </c>
      <c r="Y139" s="36">
        <f>'Core Indicators'!GA139</f>
        <v>1</v>
      </c>
      <c r="Z139" s="36">
        <f>'Core Indicators'!GI139</f>
        <v>1</v>
      </c>
      <c r="AA139" s="36">
        <f>'Core Indicators'!GQ139</f>
        <v>1</v>
      </c>
      <c r="AB139" s="36">
        <f>'Core Indicators'!GY139</f>
        <v>0</v>
      </c>
      <c r="AC139" s="36">
        <f>'Core Indicators'!HG139</f>
        <v>2</v>
      </c>
      <c r="AD139" s="36">
        <f>'Core Indicators'!HO139</f>
        <v>3</v>
      </c>
      <c r="AE139" s="36">
        <f>'Core Indicators'!HW139</f>
        <v>0</v>
      </c>
      <c r="AF139" s="36">
        <f>'Core Indicators'!IE139</f>
        <v>3</v>
      </c>
      <c r="AG139" s="36">
        <f>'Core Indicators'!IM139</f>
        <v>1</v>
      </c>
    </row>
    <row r="140" spans="1:33" ht="20.149999999999999" customHeight="1" x14ac:dyDescent="0.35">
      <c r="A140" s="202" t="str">
        <f>'Core Indicators'!A:A</f>
        <v>Syrian Refugees in Turkey</v>
      </c>
      <c r="B140" s="202" t="str">
        <f>'Core Indicators'!B:B</f>
        <v>International displacement</v>
      </c>
      <c r="C140" s="202" t="str">
        <f>'Core Indicators'!C140</f>
        <v>TUR002</v>
      </c>
      <c r="D140" s="202" t="str">
        <f>'Core Indicators'!D140</f>
        <v>Turkey</v>
      </c>
      <c r="E140" s="202" t="str">
        <f>'Core Indicators'!E140</f>
        <v>TUR</v>
      </c>
      <c r="F140" s="36">
        <f>'Core Indicators'!O140</f>
        <v>132028</v>
      </c>
      <c r="G140" s="36">
        <f>'Core Indicators'!W140</f>
        <v>36158000</v>
      </c>
      <c r="H140" s="36">
        <f>'Core Indicators'!AE140</f>
        <v>12264000</v>
      </c>
      <c r="I140" s="36">
        <f>'Core Indicators'!AM140</f>
        <v>3764000</v>
      </c>
      <c r="J140" s="36" t="str">
        <f>'Core Indicators'!AU140</f>
        <v>x</v>
      </c>
      <c r="K140" s="36" t="str">
        <f>'Core Indicators'!BC140</f>
        <v>x</v>
      </c>
      <c r="L140" s="36" t="str">
        <f>'Core Indicators'!BK140</f>
        <v>x</v>
      </c>
      <c r="M140" s="36">
        <f>'Core Indicators'!BS140</f>
        <v>0</v>
      </c>
      <c r="N140" s="36">
        <f>'Core Indicators'!CA140</f>
        <v>0</v>
      </c>
      <c r="O140" s="36" t="e">
        <f>'Core Indicators'!CI140</f>
        <v>#N/A</v>
      </c>
      <c r="P140" s="36" t="str">
        <f>'Core Indicators'!CQ140</f>
        <v>x</v>
      </c>
      <c r="Q140" s="36">
        <f>'Core Indicators'!DG140</f>
        <v>23894000</v>
      </c>
      <c r="R140" s="36">
        <f>'Core Indicators'!DO140</f>
        <v>10156000</v>
      </c>
      <c r="S140" s="36">
        <f>'Core Indicators'!DW140</f>
        <v>1694000</v>
      </c>
      <c r="T140" s="36">
        <f>'Core Indicators'!EE140</f>
        <v>414000</v>
      </c>
      <c r="U140" s="36">
        <f>'Core Indicators'!EM140</f>
        <v>0</v>
      </c>
      <c r="V140" s="36">
        <f>'Core Indicators'!FC140</f>
        <v>2</v>
      </c>
      <c r="W140" s="36" t="str">
        <f>'Core Indicators'!FK140</f>
        <v>x</v>
      </c>
      <c r="X140" s="36" t="str">
        <f>'Core Indicators'!FS140</f>
        <v>x</v>
      </c>
      <c r="Y140" s="36">
        <f>'Core Indicators'!GA140</f>
        <v>1</v>
      </c>
      <c r="Z140" s="36">
        <f>'Core Indicators'!GI140</f>
        <v>0</v>
      </c>
      <c r="AA140" s="36">
        <f>'Core Indicators'!GQ140</f>
        <v>1</v>
      </c>
      <c r="AB140" s="36">
        <f>'Core Indicators'!GY140</f>
        <v>0</v>
      </c>
      <c r="AC140" s="36">
        <f>'Core Indicators'!HG140</f>
        <v>2</v>
      </c>
      <c r="AD140" s="36">
        <f>'Core Indicators'!HO140</f>
        <v>3</v>
      </c>
      <c r="AE140" s="36">
        <f>'Core Indicators'!HW140</f>
        <v>0</v>
      </c>
      <c r="AF140" s="36">
        <f>'Core Indicators'!IE140</f>
        <v>3</v>
      </c>
      <c r="AG140" s="36">
        <f>'Core Indicators'!IM140</f>
        <v>1</v>
      </c>
    </row>
    <row r="141" spans="1:33" ht="20.149999999999999" customHeight="1" x14ac:dyDescent="0.35">
      <c r="A141" s="203" t="str">
        <f>'Core Indicators'!A:A</f>
        <v>Mixed Migration Flows in Turkey</v>
      </c>
      <c r="B141" s="203" t="str">
        <f>'Core Indicators'!B:B</f>
        <v>International displacement</v>
      </c>
      <c r="C141" s="203" t="str">
        <f>'Core Indicators'!C141</f>
        <v>TUR003</v>
      </c>
      <c r="D141" s="203" t="str">
        <f>'Core Indicators'!D141</f>
        <v>Turkey</v>
      </c>
      <c r="E141" s="203" t="str">
        <f>'Core Indicators'!E141</f>
        <v>TUR</v>
      </c>
      <c r="F141" s="35">
        <f>'Core Indicators'!O141</f>
        <v>177504</v>
      </c>
      <c r="G141" s="35">
        <f>'Core Indicators'!W141</f>
        <v>37626000</v>
      </c>
      <c r="H141" s="35">
        <f>'Core Indicators'!AE141</f>
        <v>12594000</v>
      </c>
      <c r="I141" s="35">
        <f>'Core Indicators'!AM141</f>
        <v>4094000</v>
      </c>
      <c r="J141" s="35" t="str">
        <f>'Core Indicators'!AU141</f>
        <v>x</v>
      </c>
      <c r="K141" s="35" t="str">
        <f>'Core Indicators'!BC141</f>
        <v>x</v>
      </c>
      <c r="L141" s="35">
        <f>'Core Indicators'!BK141</f>
        <v>13</v>
      </c>
      <c r="M141" s="35">
        <f>'Core Indicators'!BS141</f>
        <v>0</v>
      </c>
      <c r="N141" s="35">
        <f>'Core Indicators'!CA141</f>
        <v>0</v>
      </c>
      <c r="O141" s="35" t="e">
        <f>'Core Indicators'!CI141</f>
        <v>#N/A</v>
      </c>
      <c r="P141" s="35" t="str">
        <f>'Core Indicators'!CQ141</f>
        <v>x</v>
      </c>
      <c r="Q141" s="35">
        <f>'Core Indicators'!DG141</f>
        <v>25032000</v>
      </c>
      <c r="R141" s="35">
        <f>'Core Indicators'!DO141</f>
        <v>10156000</v>
      </c>
      <c r="S141" s="35">
        <f>'Core Indicators'!DW141</f>
        <v>1694000</v>
      </c>
      <c r="T141" s="35">
        <f>'Core Indicators'!EE141</f>
        <v>744000</v>
      </c>
      <c r="U141" s="35">
        <f>'Core Indicators'!EM141</f>
        <v>0</v>
      </c>
      <c r="V141" s="35">
        <f>'Core Indicators'!FC141</f>
        <v>2</v>
      </c>
      <c r="W141" s="35" t="str">
        <f>'Core Indicators'!FK141</f>
        <v>x</v>
      </c>
      <c r="X141" s="35" t="str">
        <f>'Core Indicators'!FS141</f>
        <v>x</v>
      </c>
      <c r="Y141" s="35">
        <f>'Core Indicators'!GA141</f>
        <v>1</v>
      </c>
      <c r="Z141" s="35">
        <f>'Core Indicators'!GI141</f>
        <v>0</v>
      </c>
      <c r="AA141" s="35">
        <f>'Core Indicators'!GQ141</f>
        <v>1</v>
      </c>
      <c r="AB141" s="35">
        <f>'Core Indicators'!GY141</f>
        <v>0</v>
      </c>
      <c r="AC141" s="35">
        <f>'Core Indicators'!HG141</f>
        <v>2</v>
      </c>
      <c r="AD141" s="35">
        <f>'Core Indicators'!HO141</f>
        <v>3</v>
      </c>
      <c r="AE141" s="35">
        <f>'Core Indicators'!HW141</f>
        <v>0</v>
      </c>
      <c r="AF141" s="35">
        <f>'Core Indicators'!IE141</f>
        <v>3</v>
      </c>
      <c r="AG141" s="35">
        <f>'Core Indicators'!IM141</f>
        <v>1</v>
      </c>
    </row>
    <row r="142" spans="1:33" ht="19.399999999999999" customHeight="1" x14ac:dyDescent="0.35">
      <c r="A142" s="203" t="str">
        <f>'Core Indicators'!A:A</f>
        <v>Kurdish Conflict</v>
      </c>
      <c r="B142" s="203" t="str">
        <f>'Core Indicators'!B:B</f>
        <v>Conflict</v>
      </c>
      <c r="C142" s="203" t="str">
        <f>'Core Indicators'!C142</f>
        <v>TUR004</v>
      </c>
      <c r="D142" s="203" t="str">
        <f>'Core Indicators'!D142</f>
        <v>Turkey</v>
      </c>
      <c r="E142" s="203" t="str">
        <f>'Core Indicators'!E142</f>
        <v>TUR</v>
      </c>
      <c r="F142" s="35">
        <f>'Core Indicators'!O142</f>
        <v>195587</v>
      </c>
      <c r="G142" s="35">
        <f>'Core Indicators'!W142</f>
        <v>12974000</v>
      </c>
      <c r="H142" s="35" t="str">
        <f>'Core Indicators'!AE142</f>
        <v>x</v>
      </c>
      <c r="I142" s="35" t="str">
        <f>'Core Indicators'!AM142</f>
        <v>x</v>
      </c>
      <c r="J142" s="35" t="str">
        <f>'Core Indicators'!AU142</f>
        <v>x</v>
      </c>
      <c r="K142" s="35" t="str">
        <f>'Core Indicators'!BC142</f>
        <v>x</v>
      </c>
      <c r="L142" s="35">
        <f>'Core Indicators'!BK142</f>
        <v>74</v>
      </c>
      <c r="M142" s="35" t="str">
        <f>'Core Indicators'!BS142</f>
        <v>x</v>
      </c>
      <c r="N142" s="35" t="str">
        <f>'Core Indicators'!CA142</f>
        <v>x</v>
      </c>
      <c r="O142" s="35" t="e">
        <f>'Core Indicators'!CI142</f>
        <v>#N/A</v>
      </c>
      <c r="P142" s="35" t="str">
        <f>'Core Indicators'!CQ142</f>
        <v>x</v>
      </c>
      <c r="Q142" s="35" t="str">
        <f>'Core Indicators'!DG142</f>
        <v>x</v>
      </c>
      <c r="R142" s="35" t="str">
        <f>'Core Indicators'!DO142</f>
        <v>x</v>
      </c>
      <c r="S142" s="35" t="str">
        <f>'Core Indicators'!DW142</f>
        <v>x</v>
      </c>
      <c r="T142" s="35" t="str">
        <f>'Core Indicators'!EE142</f>
        <v>x</v>
      </c>
      <c r="U142" s="35" t="str">
        <f>'Core Indicators'!EM142</f>
        <v>x</v>
      </c>
      <c r="V142" s="35">
        <f>'Core Indicators'!FC142</f>
        <v>3</v>
      </c>
      <c r="W142" s="35" t="str">
        <f>'Core Indicators'!FK142</f>
        <v>x</v>
      </c>
      <c r="X142" s="35" t="str">
        <f>'Core Indicators'!FS142</f>
        <v>x</v>
      </c>
      <c r="Y142" s="35">
        <f>'Core Indicators'!GA142</f>
        <v>1</v>
      </c>
      <c r="Z142" s="35">
        <f>'Core Indicators'!GI142</f>
        <v>1</v>
      </c>
      <c r="AA142" s="35">
        <f>'Core Indicators'!GQ142</f>
        <v>1</v>
      </c>
      <c r="AB142" s="35">
        <f>'Core Indicators'!GY142</f>
        <v>0</v>
      </c>
      <c r="AC142" s="35">
        <f>'Core Indicators'!HG142</f>
        <v>0</v>
      </c>
      <c r="AD142" s="35">
        <f>'Core Indicators'!HO142</f>
        <v>0</v>
      </c>
      <c r="AE142" s="35">
        <f>'Core Indicators'!HW142</f>
        <v>0</v>
      </c>
      <c r="AF142" s="35">
        <f>'Core Indicators'!IE142</f>
        <v>3</v>
      </c>
      <c r="AG142" s="35">
        <f>'Core Indicators'!IM142</f>
        <v>0</v>
      </c>
    </row>
    <row r="143" spans="1:33" ht="19.399999999999999" customHeight="1" x14ac:dyDescent="0.35">
      <c r="A143" s="203" t="str">
        <f>'Core Indicators'!A:A</f>
        <v>Multiple Crises in Tanzania</v>
      </c>
      <c r="B143" s="203" t="str">
        <f>'Core Indicators'!B:B</f>
        <v>Multiple crises country</v>
      </c>
      <c r="C143" s="203" t="str">
        <f>'Core Indicators'!C143</f>
        <v>TZA001</v>
      </c>
      <c r="D143" s="203" t="str">
        <f>'Core Indicators'!D143</f>
        <v>Tanzania</v>
      </c>
      <c r="E143" s="203" t="str">
        <f>'Core Indicators'!E143</f>
        <v>TZA</v>
      </c>
      <c r="F143" s="35">
        <f>'Core Indicators'!O143</f>
        <v>144996</v>
      </c>
      <c r="G143" s="35">
        <f>'Core Indicators'!W143</f>
        <v>14911000</v>
      </c>
      <c r="H143" s="35">
        <f>'Core Indicators'!AE143</f>
        <v>12914000</v>
      </c>
      <c r="I143" s="35">
        <f>'Core Indicators'!AM143</f>
        <v>249000</v>
      </c>
      <c r="J143" s="35" t="str">
        <f>'Core Indicators'!AU143</f>
        <v>x</v>
      </c>
      <c r="K143" s="35" t="str">
        <f>'Core Indicators'!BC143</f>
        <v>x</v>
      </c>
      <c r="L143" s="35">
        <f>'Core Indicators'!BK143</f>
        <v>1</v>
      </c>
      <c r="M143" s="35" t="str">
        <f>'Core Indicators'!BS143</f>
        <v>x</v>
      </c>
      <c r="N143" s="35" t="str">
        <f>'Core Indicators'!CA143</f>
        <v>x</v>
      </c>
      <c r="O143" s="35" t="e">
        <f>'Core Indicators'!CI143</f>
        <v>#N/A</v>
      </c>
      <c r="P143" s="35" t="str">
        <f>'Core Indicators'!CQ143</f>
        <v>x</v>
      </c>
      <c r="Q143" s="35">
        <f>'Core Indicators'!DG143</f>
        <v>1997000</v>
      </c>
      <c r="R143" s="35">
        <f>'Core Indicators'!DO143</f>
        <v>12073000</v>
      </c>
      <c r="S143" s="35">
        <f>'Core Indicators'!DW143</f>
        <v>746000</v>
      </c>
      <c r="T143" s="35">
        <f>'Core Indicators'!EE143</f>
        <v>95000</v>
      </c>
      <c r="U143" s="35">
        <f>'Core Indicators'!EM143</f>
        <v>0</v>
      </c>
      <c r="V143" s="35" t="str">
        <f>'Core Indicators'!FC143</f>
        <v>x</v>
      </c>
      <c r="W143" s="35" t="str">
        <f>'Core Indicators'!FK143</f>
        <v>x</v>
      </c>
      <c r="X143" s="35" t="str">
        <f>'Core Indicators'!FS143</f>
        <v>x</v>
      </c>
      <c r="Y143" s="35">
        <f>'Core Indicators'!GA143</f>
        <v>0</v>
      </c>
      <c r="Z143" s="35">
        <f>'Core Indicators'!GI143</f>
        <v>1</v>
      </c>
      <c r="AA143" s="35">
        <f>'Core Indicators'!GQ143</f>
        <v>0</v>
      </c>
      <c r="AB143" s="35">
        <f>'Core Indicators'!GY143</f>
        <v>0</v>
      </c>
      <c r="AC143" s="35">
        <f>'Core Indicators'!HG143</f>
        <v>0</v>
      </c>
      <c r="AD143" s="35">
        <f>'Core Indicators'!HO143</f>
        <v>1</v>
      </c>
      <c r="AE143" s="35">
        <f>'Core Indicators'!HW143</f>
        <v>0</v>
      </c>
      <c r="AF143" s="35">
        <f>'Core Indicators'!IE143</f>
        <v>0</v>
      </c>
      <c r="AG143" s="35">
        <f>'Core Indicators'!IM143</f>
        <v>0</v>
      </c>
    </row>
    <row r="144" spans="1:33" ht="19.399999999999999" customHeight="1" x14ac:dyDescent="0.35">
      <c r="A144" s="203" t="str">
        <f>'Core Indicators'!A:A</f>
        <v>International Displacement in Tanzania</v>
      </c>
      <c r="B144" s="203" t="str">
        <f>'Core Indicators'!B:B</f>
        <v>International displacement</v>
      </c>
      <c r="C144" s="203" t="str">
        <f>'Core Indicators'!C144</f>
        <v>TZA002</v>
      </c>
      <c r="D144" s="203" t="str">
        <f>'Core Indicators'!D144</f>
        <v>Tanzania</v>
      </c>
      <c r="E144" s="203" t="str">
        <f>'Core Indicators'!E144</f>
        <v>TZA</v>
      </c>
      <c r="F144" s="35">
        <f>'Core Indicators'!O144</f>
        <v>72234</v>
      </c>
      <c r="G144" s="35">
        <f>'Core Indicators'!W144</f>
        <v>11393000</v>
      </c>
      <c r="H144" s="35">
        <f>'Core Indicators'!AE144</f>
        <v>11393000</v>
      </c>
      <c r="I144" s="35">
        <f>'Core Indicators'!AM144</f>
        <v>249000</v>
      </c>
      <c r="J144" s="35">
        <f>'Core Indicators'!AU144</f>
        <v>0</v>
      </c>
      <c r="K144" s="35" t="str">
        <f>'Core Indicators'!BC144</f>
        <v>x</v>
      </c>
      <c r="L144" s="35">
        <f>'Core Indicators'!BK144</f>
        <v>1</v>
      </c>
      <c r="M144" s="35" t="str">
        <f>'Core Indicators'!BS144</f>
        <v>x</v>
      </c>
      <c r="N144" s="35" t="str">
        <f>'Core Indicators'!CA144</f>
        <v>x</v>
      </c>
      <c r="O144" s="35" t="e">
        <f>'Core Indicators'!CI144</f>
        <v>#N/A</v>
      </c>
      <c r="P144" s="35" t="str">
        <f>'Core Indicators'!CQ144</f>
        <v>x</v>
      </c>
      <c r="Q144" s="35">
        <f>'Core Indicators'!DG144</f>
        <v>0</v>
      </c>
      <c r="R144" s="35">
        <f>'Core Indicators'!DO144</f>
        <v>11144000</v>
      </c>
      <c r="S144" s="35">
        <f>'Core Indicators'!DW144</f>
        <v>249000</v>
      </c>
      <c r="T144" s="35">
        <f>'Core Indicators'!EE144</f>
        <v>0</v>
      </c>
      <c r="U144" s="35">
        <f>'Core Indicators'!EM144</f>
        <v>0</v>
      </c>
      <c r="V144" s="35">
        <f>'Core Indicators'!FC144</f>
        <v>2</v>
      </c>
      <c r="W144" s="35" t="str">
        <f>'Core Indicators'!FK144</f>
        <v>x</v>
      </c>
      <c r="X144" s="35" t="str">
        <f>'Core Indicators'!FS144</f>
        <v>x</v>
      </c>
      <c r="Y144" s="35">
        <f>'Core Indicators'!GA144</f>
        <v>0</v>
      </c>
      <c r="Z144" s="35">
        <f>'Core Indicators'!GI144</f>
        <v>1</v>
      </c>
      <c r="AA144" s="35">
        <f>'Core Indicators'!GQ144</f>
        <v>0</v>
      </c>
      <c r="AB144" s="35">
        <f>'Core Indicators'!GY144</f>
        <v>0</v>
      </c>
      <c r="AC144" s="35">
        <f>'Core Indicators'!HG144</f>
        <v>0</v>
      </c>
      <c r="AD144" s="35">
        <f>'Core Indicators'!HO144</f>
        <v>1</v>
      </c>
      <c r="AE144" s="35">
        <f>'Core Indicators'!HW144</f>
        <v>0</v>
      </c>
      <c r="AF144" s="35">
        <f>'Core Indicators'!IE144</f>
        <v>0</v>
      </c>
      <c r="AG144" s="35">
        <f>'Core Indicators'!IM144</f>
        <v>0</v>
      </c>
    </row>
    <row r="145" spans="1:33" x14ac:dyDescent="0.35">
      <c r="A145" s="203" t="str">
        <f>'Core Indicators'!A:A</f>
        <v>Food Security Crisis in North-East Tanzania</v>
      </c>
      <c r="B145" s="203" t="str">
        <f>'Core Indicators'!B:B</f>
        <v>Food Security</v>
      </c>
      <c r="C145" s="203" t="str">
        <f>'Core Indicators'!C145</f>
        <v>TZA003</v>
      </c>
      <c r="D145" s="203" t="str">
        <f>'Core Indicators'!D145</f>
        <v>Tanzania</v>
      </c>
      <c r="E145" s="203" t="str">
        <f>'Core Indicators'!E145</f>
        <v>TZA</v>
      </c>
      <c r="F145" s="35">
        <f>'Core Indicators'!O145</f>
        <v>83058</v>
      </c>
      <c r="G145" s="35">
        <f>'Core Indicators'!W145</f>
        <v>3518000</v>
      </c>
      <c r="H145" s="35">
        <f>'Core Indicators'!AE145</f>
        <v>1521000</v>
      </c>
      <c r="I145" s="35" t="str">
        <f>'Core Indicators'!AM145</f>
        <v>x</v>
      </c>
      <c r="J145" s="35" t="str">
        <f>'Core Indicators'!AU145</f>
        <v>x</v>
      </c>
      <c r="K145" s="35" t="str">
        <f>'Core Indicators'!BC145</f>
        <v>x</v>
      </c>
      <c r="L145" s="35">
        <f>'Core Indicators'!BK145</f>
        <v>0</v>
      </c>
      <c r="M145" s="35" t="str">
        <f>'Core Indicators'!BS145</f>
        <v>x</v>
      </c>
      <c r="N145" s="35" t="str">
        <f>'Core Indicators'!CA145</f>
        <v>x</v>
      </c>
      <c r="O145" s="35" t="e">
        <f>'Core Indicators'!CI145</f>
        <v>#N/A</v>
      </c>
      <c r="P145" s="35" t="str">
        <f>'Core Indicators'!CQ145</f>
        <v>x</v>
      </c>
      <c r="Q145" s="35">
        <f>'Core Indicators'!DG145</f>
        <v>1997000</v>
      </c>
      <c r="R145" s="35">
        <f>'Core Indicators'!DO145</f>
        <v>929000</v>
      </c>
      <c r="S145" s="35">
        <f>'Core Indicators'!DW145</f>
        <v>497000</v>
      </c>
      <c r="T145" s="35">
        <f>'Core Indicators'!EE145</f>
        <v>95000</v>
      </c>
      <c r="U145" s="35">
        <f>'Core Indicators'!EM145</f>
        <v>0</v>
      </c>
      <c r="V145" s="35">
        <f>'Core Indicators'!FC145</f>
        <v>2</v>
      </c>
      <c r="W145" s="35" t="str">
        <f>'Core Indicators'!FK145</f>
        <v>x</v>
      </c>
      <c r="X145" s="35" t="str">
        <f>'Core Indicators'!FS145</f>
        <v>x</v>
      </c>
      <c r="Y145" s="35">
        <f>'Core Indicators'!GA145</f>
        <v>0</v>
      </c>
      <c r="Z145" s="35">
        <f>'Core Indicators'!GI145</f>
        <v>1</v>
      </c>
      <c r="AA145" s="35">
        <f>'Core Indicators'!GQ145</f>
        <v>0</v>
      </c>
      <c r="AB145" s="35">
        <f>'Core Indicators'!GY145</f>
        <v>0</v>
      </c>
      <c r="AC145" s="35">
        <f>'Core Indicators'!HG145</f>
        <v>0</v>
      </c>
      <c r="AD145" s="35">
        <f>'Core Indicators'!HO145</f>
        <v>1</v>
      </c>
      <c r="AE145" s="35">
        <f>'Core Indicators'!HW145</f>
        <v>0</v>
      </c>
      <c r="AF145" s="35">
        <f>'Core Indicators'!IE145</f>
        <v>0</v>
      </c>
      <c r="AG145" s="35">
        <f>'Core Indicators'!IM145</f>
        <v>0</v>
      </c>
    </row>
    <row r="146" spans="1:33" x14ac:dyDescent="0.35">
      <c r="A146" s="203" t="str">
        <f>'Core Indicators'!A:A</f>
        <v>International Displacement in Uganda</v>
      </c>
      <c r="B146" s="203" t="str">
        <f>'Core Indicators'!B:B</f>
        <v>International displacement</v>
      </c>
      <c r="C146" s="203" t="str">
        <f>'Core Indicators'!C146</f>
        <v>UGA005</v>
      </c>
      <c r="D146" s="203" t="str">
        <f>'Core Indicators'!D146</f>
        <v>Uganda</v>
      </c>
      <c r="E146" s="203" t="str">
        <f>'Core Indicators'!E146</f>
        <v>UGA</v>
      </c>
      <c r="F146" s="35">
        <f>'Core Indicators'!O146</f>
        <v>66662</v>
      </c>
      <c r="G146" s="35">
        <f>'Core Indicators'!W146</f>
        <v>7651000</v>
      </c>
      <c r="H146" s="35">
        <f>'Core Indicators'!AE146</f>
        <v>1583000</v>
      </c>
      <c r="I146" s="35">
        <f>'Core Indicators'!AM146</f>
        <v>1583000</v>
      </c>
      <c r="J146" s="35" t="str">
        <f>'Core Indicators'!AU146</f>
        <v>x</v>
      </c>
      <c r="K146" s="35" t="str">
        <f>'Core Indicators'!BC146</f>
        <v>x</v>
      </c>
      <c r="L146" s="35" t="str">
        <f>'Core Indicators'!BK146</f>
        <v>x</v>
      </c>
      <c r="M146" s="35" t="str">
        <f>'Core Indicators'!BS146</f>
        <v>x</v>
      </c>
      <c r="N146" s="35" t="str">
        <f>'Core Indicators'!CA146</f>
        <v>x</v>
      </c>
      <c r="O146" s="35" t="e">
        <f>'Core Indicators'!CI146</f>
        <v>#N/A</v>
      </c>
      <c r="P146" s="35" t="str">
        <f>'Core Indicators'!CQ146</f>
        <v>x</v>
      </c>
      <c r="Q146" s="35">
        <f>'Core Indicators'!DG146</f>
        <v>6147000</v>
      </c>
      <c r="R146" s="35">
        <f>'Core Indicators'!DO146</f>
        <v>0</v>
      </c>
      <c r="S146" s="35">
        <f>'Core Indicators'!DW146</f>
        <v>1583000</v>
      </c>
      <c r="T146" s="35">
        <f>'Core Indicators'!EE146</f>
        <v>0</v>
      </c>
      <c r="U146" s="35">
        <f>'Core Indicators'!EM146</f>
        <v>0</v>
      </c>
      <c r="V146" s="35">
        <f>'Core Indicators'!FC146</f>
        <v>2</v>
      </c>
      <c r="W146" s="35" t="e">
        <f>'Core Indicators'!FK146</f>
        <v>#N/A</v>
      </c>
      <c r="X146" s="35" t="e">
        <f>'Core Indicators'!FS146</f>
        <v>#N/A</v>
      </c>
      <c r="Y146" s="35">
        <f>'Core Indicators'!GA146</f>
        <v>2</v>
      </c>
      <c r="Z146" s="35">
        <f>'Core Indicators'!GI146</f>
        <v>1</v>
      </c>
      <c r="AA146" s="35">
        <f>'Core Indicators'!GQ146</f>
        <v>1</v>
      </c>
      <c r="AB146" s="35">
        <f>'Core Indicators'!GY146</f>
        <v>0</v>
      </c>
      <c r="AC146" s="35">
        <f>'Core Indicators'!HG146</f>
        <v>0</v>
      </c>
      <c r="AD146" s="35">
        <f>'Core Indicators'!HO146</f>
        <v>2</v>
      </c>
      <c r="AE146" s="35">
        <f>'Core Indicators'!HW146</f>
        <v>0</v>
      </c>
      <c r="AF146" s="35">
        <f>'Core Indicators'!IE146</f>
        <v>0</v>
      </c>
      <c r="AG146" s="35">
        <f>'Core Indicators'!IM146</f>
        <v>2</v>
      </c>
    </row>
    <row r="147" spans="1:33" x14ac:dyDescent="0.35">
      <c r="A147" s="203" t="str">
        <f>'Core Indicators'!A:A</f>
        <v>Conflict in Ukraine</v>
      </c>
      <c r="B147" s="203" t="str">
        <f>'Core Indicators'!B:B</f>
        <v>Conflict</v>
      </c>
      <c r="C147" s="203" t="str">
        <f>'Core Indicators'!C147</f>
        <v>UKR002</v>
      </c>
      <c r="D147" s="203" t="str">
        <f>'Core Indicators'!D147</f>
        <v>Ukraine</v>
      </c>
      <c r="E147" s="203" t="str">
        <f>'Core Indicators'!E147</f>
        <v>UKR</v>
      </c>
      <c r="F147" s="35">
        <f>'Core Indicators'!O147</f>
        <v>603628</v>
      </c>
      <c r="G147" s="35">
        <f>'Core Indicators'!W147</f>
        <v>36135000</v>
      </c>
      <c r="H147" s="35">
        <f>'Core Indicators'!AE147</f>
        <v>18000000</v>
      </c>
      <c r="I147" s="35">
        <f>'Core Indicators'!AM147</f>
        <v>14177000</v>
      </c>
      <c r="J147" s="35" t="str">
        <f>'Core Indicators'!AU147</f>
        <v>x</v>
      </c>
      <c r="K147" s="35" t="str">
        <f>'Core Indicators'!BC147</f>
        <v>x</v>
      </c>
      <c r="L147" s="35">
        <f>'Core Indicators'!BK147</f>
        <v>2729</v>
      </c>
      <c r="M147" s="35" t="str">
        <f>'Core Indicators'!BS147</f>
        <v>x</v>
      </c>
      <c r="N147" s="35" t="str">
        <f>'Core Indicators'!CA147</f>
        <v>x</v>
      </c>
      <c r="O147" s="35" t="e">
        <f>'Core Indicators'!CI147</f>
        <v>#N/A</v>
      </c>
      <c r="P147" s="35" t="str">
        <f>'Core Indicators'!CQ147</f>
        <v>x</v>
      </c>
      <c r="Q147" s="35">
        <f>'Core Indicators'!DG147</f>
        <v>18135000</v>
      </c>
      <c r="R147" s="35">
        <f>'Core Indicators'!DO147</f>
        <v>6000000</v>
      </c>
      <c r="S147" s="35">
        <f>'Core Indicators'!DW147</f>
        <v>9800000</v>
      </c>
      <c r="T147" s="35">
        <f>'Core Indicators'!EE147</f>
        <v>200000</v>
      </c>
      <c r="U147" s="35">
        <f>'Core Indicators'!EM147</f>
        <v>2000000</v>
      </c>
      <c r="V147" s="35">
        <f>'Core Indicators'!FC147</f>
        <v>3</v>
      </c>
      <c r="W147" s="35" t="str">
        <f>'Core Indicators'!FK147</f>
        <v>x</v>
      </c>
      <c r="X147" s="35" t="str">
        <f>'Core Indicators'!FS147</f>
        <v>x</v>
      </c>
      <c r="Y147" s="35">
        <f>'Core Indicators'!GA147</f>
        <v>1</v>
      </c>
      <c r="Z147" s="35">
        <f>'Core Indicators'!GI147</f>
        <v>3</v>
      </c>
      <c r="AA147" s="35">
        <f>'Core Indicators'!GQ147</f>
        <v>2</v>
      </c>
      <c r="AB147" s="35">
        <f>'Core Indicators'!GY147</f>
        <v>0</v>
      </c>
      <c r="AC147" s="35">
        <f>'Core Indicators'!HG147</f>
        <v>2</v>
      </c>
      <c r="AD147" s="35">
        <f>'Core Indicators'!HO147</f>
        <v>2</v>
      </c>
      <c r="AE147" s="35">
        <f>'Core Indicators'!HW147</f>
        <v>2</v>
      </c>
      <c r="AF147" s="35">
        <f>'Core Indicators'!IE147</f>
        <v>3</v>
      </c>
      <c r="AG147" s="35">
        <f>'Core Indicators'!IM147</f>
        <v>1</v>
      </c>
    </row>
    <row r="148" spans="1:33" x14ac:dyDescent="0.35">
      <c r="A148" s="203" t="str">
        <f>'Core Indicators'!A:A</f>
        <v>Complex crisis in Venezuela</v>
      </c>
      <c r="B148" s="203" t="str">
        <f>'Core Indicators'!B:B</f>
        <v>Complex crisis</v>
      </c>
      <c r="C148" s="203" t="str">
        <f>'Core Indicators'!C148</f>
        <v>VEN001</v>
      </c>
      <c r="D148" s="203" t="str">
        <f>'Core Indicators'!D148</f>
        <v>Venezuela</v>
      </c>
      <c r="E148" s="203" t="str">
        <f>'Core Indicators'!E148</f>
        <v>VEN</v>
      </c>
      <c r="F148" s="35">
        <f>'Core Indicators'!O148</f>
        <v>882050</v>
      </c>
      <c r="G148" s="35">
        <f>'Core Indicators'!W148</f>
        <v>27412000</v>
      </c>
      <c r="H148" s="35">
        <f>'Core Indicators'!AE148</f>
        <v>27412000</v>
      </c>
      <c r="I148" s="35">
        <f>'Core Indicators'!AM148</f>
        <v>5443000</v>
      </c>
      <c r="J148" s="35" t="str">
        <f>'Core Indicators'!AU148</f>
        <v>x</v>
      </c>
      <c r="K148" s="35" t="str">
        <f>'Core Indicators'!BC148</f>
        <v>x</v>
      </c>
      <c r="L148" s="35">
        <f>'Core Indicators'!BK148</f>
        <v>8253</v>
      </c>
      <c r="M148" s="35" t="str">
        <f>'Core Indicators'!BS148</f>
        <v>x</v>
      </c>
      <c r="N148" s="35" t="str">
        <f>'Core Indicators'!CA148</f>
        <v>x</v>
      </c>
      <c r="O148" s="35" t="e">
        <f>'Core Indicators'!CI148</f>
        <v>#N/A</v>
      </c>
      <c r="P148" s="35">
        <f>'Core Indicators'!CQ148</f>
        <v>223750</v>
      </c>
      <c r="Q148" s="35">
        <f>'Core Indicators'!DG148</f>
        <v>0</v>
      </c>
      <c r="R148" s="35">
        <f>'Core Indicators'!DO148</f>
        <v>12610000</v>
      </c>
      <c r="S148" s="35">
        <f>'Core Indicators'!DW148</f>
        <v>14803000</v>
      </c>
      <c r="T148" s="35">
        <f>'Core Indicators'!EE148</f>
        <v>0</v>
      </c>
      <c r="U148" s="35">
        <f>'Core Indicators'!EM148</f>
        <v>0</v>
      </c>
      <c r="V148" s="35">
        <f>'Core Indicators'!FC148</f>
        <v>2</v>
      </c>
      <c r="W148" s="35" t="str">
        <f>'Core Indicators'!FK148</f>
        <v>x</v>
      </c>
      <c r="X148" s="35" t="str">
        <f>'Core Indicators'!FS148</f>
        <v>x</v>
      </c>
      <c r="Y148" s="35">
        <f>'Core Indicators'!GA148</f>
        <v>3</v>
      </c>
      <c r="Z148" s="35">
        <f>'Core Indicators'!GI148</f>
        <v>3</v>
      </c>
      <c r="AA148" s="35">
        <f>'Core Indicators'!GQ148</f>
        <v>3</v>
      </c>
      <c r="AB148" s="35">
        <f>'Core Indicators'!GY148</f>
        <v>1</v>
      </c>
      <c r="AC148" s="35">
        <f>'Core Indicators'!HG148</f>
        <v>3</v>
      </c>
      <c r="AD148" s="35">
        <f>'Core Indicators'!HO148</f>
        <v>3</v>
      </c>
      <c r="AE148" s="35">
        <f>'Core Indicators'!HW148</f>
        <v>3</v>
      </c>
      <c r="AF148" s="35">
        <f>'Core Indicators'!IE148</f>
        <v>0</v>
      </c>
      <c r="AG148" s="35">
        <f>'Core Indicators'!IM148</f>
        <v>3</v>
      </c>
    </row>
    <row r="149" spans="1:33" x14ac:dyDescent="0.35">
      <c r="A149" s="203" t="str">
        <f>'Core Indicators'!A:A</f>
        <v>Conflict in Yemen</v>
      </c>
      <c r="B149" s="203" t="str">
        <f>'Core Indicators'!B:B</f>
        <v>Complex crisis</v>
      </c>
      <c r="C149" s="203" t="str">
        <f>'Core Indicators'!C149</f>
        <v>YEM001</v>
      </c>
      <c r="D149" s="203" t="str">
        <f>'Core Indicators'!D149</f>
        <v>Yemen</v>
      </c>
      <c r="E149" s="203" t="str">
        <f>'Core Indicators'!E149</f>
        <v>YEM</v>
      </c>
      <c r="F149" s="35">
        <f>'Core Indicators'!O149</f>
        <v>527970</v>
      </c>
      <c r="G149" s="35">
        <f>'Core Indicators'!W149</f>
        <v>30700000</v>
      </c>
      <c r="H149" s="35">
        <f>'Core Indicators'!AE149</f>
        <v>27100000</v>
      </c>
      <c r="I149" s="35">
        <f>'Core Indicators'!AM149</f>
        <v>4200000</v>
      </c>
      <c r="J149" s="35">
        <f>'Core Indicators'!AU149</f>
        <v>1037</v>
      </c>
      <c r="K149" s="35">
        <f>'Core Indicators'!BC149</f>
        <v>35674</v>
      </c>
      <c r="L149" s="35">
        <f>'Core Indicators'!BK149</f>
        <v>333</v>
      </c>
      <c r="M149" s="35" t="str">
        <f>'Core Indicators'!BS149</f>
        <v>x</v>
      </c>
      <c r="N149" s="35" t="str">
        <f>'Core Indicators'!CA149</f>
        <v>x</v>
      </c>
      <c r="O149" s="35" t="e">
        <f>'Core Indicators'!CI149</f>
        <v>#N/A</v>
      </c>
      <c r="P149" s="35" t="str">
        <f>'Core Indicators'!CQ149</f>
        <v>x</v>
      </c>
      <c r="Q149" s="35">
        <f>'Core Indicators'!DG149</f>
        <v>3600000</v>
      </c>
      <c r="R149" s="35">
        <f>'Core Indicators'!DO149</f>
        <v>6400000</v>
      </c>
      <c r="S149" s="35">
        <f>'Core Indicators'!DW149</f>
        <v>8400000</v>
      </c>
      <c r="T149" s="35">
        <f>'Core Indicators'!EE149</f>
        <v>8900000</v>
      </c>
      <c r="U149" s="35">
        <f>'Core Indicators'!EM149</f>
        <v>3400000</v>
      </c>
      <c r="V149" s="35">
        <f>'Core Indicators'!FC149</f>
        <v>5</v>
      </c>
      <c r="W149" s="35" t="str">
        <f>'Core Indicators'!FK149</f>
        <v>x</v>
      </c>
      <c r="X149" s="35" t="str">
        <f>'Core Indicators'!FS149</f>
        <v>x</v>
      </c>
      <c r="Y149" s="35">
        <f>'Core Indicators'!GA149</f>
        <v>2</v>
      </c>
      <c r="Z149" s="35">
        <f>'Core Indicators'!GI149</f>
        <v>3</v>
      </c>
      <c r="AA149" s="35">
        <f>'Core Indicators'!GQ149</f>
        <v>3</v>
      </c>
      <c r="AB149" s="35">
        <f>'Core Indicators'!GY149</f>
        <v>0</v>
      </c>
      <c r="AC149" s="35">
        <f>'Core Indicators'!HG149</f>
        <v>3</v>
      </c>
      <c r="AD149" s="35">
        <f>'Core Indicators'!HO149</f>
        <v>3</v>
      </c>
      <c r="AE149" s="35">
        <f>'Core Indicators'!HW149</f>
        <v>2</v>
      </c>
      <c r="AF149" s="35">
        <f>'Core Indicators'!IE149</f>
        <v>1</v>
      </c>
      <c r="AG149" s="35">
        <f>'Core Indicators'!IM149</f>
        <v>3</v>
      </c>
    </row>
    <row r="150" spans="1:33" x14ac:dyDescent="0.35">
      <c r="A150" s="203" t="str">
        <f>'Core Indicators'!A:A</f>
        <v>Mixed migration flows in Yemen</v>
      </c>
      <c r="B150" s="203" t="str">
        <f>'Core Indicators'!B:B</f>
        <v>International displacement</v>
      </c>
      <c r="C150" s="203" t="str">
        <f>'Core Indicators'!C150</f>
        <v>YEM002</v>
      </c>
      <c r="D150" s="203" t="str">
        <f>'Core Indicators'!D150</f>
        <v>Yemen</v>
      </c>
      <c r="E150" s="203" t="str">
        <f>'Core Indicators'!E150</f>
        <v>YEM</v>
      </c>
      <c r="F150" s="35">
        <f>'Core Indicators'!O150</f>
        <v>527970</v>
      </c>
      <c r="G150" s="35">
        <f>'Core Indicators'!W150</f>
        <v>30700000</v>
      </c>
      <c r="H150" s="35">
        <f>'Core Indicators'!AE150</f>
        <v>27100000</v>
      </c>
      <c r="I150" s="35">
        <f>'Core Indicators'!AM150</f>
        <v>4200000</v>
      </c>
      <c r="J150" s="35">
        <f>'Core Indicators'!AU150</f>
        <v>1037</v>
      </c>
      <c r="K150" s="35">
        <f>'Core Indicators'!BC150</f>
        <v>35674</v>
      </c>
      <c r="L150" s="35">
        <f>'Core Indicators'!BK150</f>
        <v>448</v>
      </c>
      <c r="M150" s="35" t="str">
        <f>'Core Indicators'!BS150</f>
        <v>x</v>
      </c>
      <c r="N150" s="35" t="str">
        <f>'Core Indicators'!CA150</f>
        <v>x</v>
      </c>
      <c r="O150" s="35" t="e">
        <f>'Core Indicators'!CI150</f>
        <v>#N/A</v>
      </c>
      <c r="P150" s="35" t="str">
        <f>'Core Indicators'!CQ150</f>
        <v>x</v>
      </c>
      <c r="Q150" s="35">
        <f>'Core Indicators'!DG150</f>
        <v>3600000</v>
      </c>
      <c r="R150" s="35">
        <f>'Core Indicators'!DO150</f>
        <v>6400000</v>
      </c>
      <c r="S150" s="35">
        <f>'Core Indicators'!DW150</f>
        <v>8400000</v>
      </c>
      <c r="T150" s="35">
        <f>'Core Indicators'!EE150</f>
        <v>8900000</v>
      </c>
      <c r="U150" s="35">
        <f>'Core Indicators'!EM150</f>
        <v>3400000</v>
      </c>
      <c r="V150" s="35">
        <f>'Core Indicators'!FC150</f>
        <v>2</v>
      </c>
      <c r="W150" s="35" t="str">
        <f>'Core Indicators'!FK150</f>
        <v>x</v>
      </c>
      <c r="X150" s="35" t="str">
        <f>'Core Indicators'!FS150</f>
        <v>x</v>
      </c>
      <c r="Y150" s="35">
        <f>'Core Indicators'!GA150</f>
        <v>2</v>
      </c>
      <c r="Z150" s="35">
        <f>'Core Indicators'!GI150</f>
        <v>3</v>
      </c>
      <c r="AA150" s="35">
        <f>'Core Indicators'!GQ150</f>
        <v>3</v>
      </c>
      <c r="AB150" s="35">
        <f>'Core Indicators'!GY150</f>
        <v>0</v>
      </c>
      <c r="AC150" s="35">
        <f>'Core Indicators'!HG150</f>
        <v>3</v>
      </c>
      <c r="AD150" s="35">
        <f>'Core Indicators'!HO150</f>
        <v>3</v>
      </c>
      <c r="AE150" s="35">
        <f>'Core Indicators'!HW150</f>
        <v>2</v>
      </c>
      <c r="AF150" s="35">
        <f>'Core Indicators'!IE150</f>
        <v>1</v>
      </c>
      <c r="AG150" s="35">
        <f>'Core Indicators'!IM150</f>
        <v>3</v>
      </c>
    </row>
    <row r="151" spans="1:33" x14ac:dyDescent="0.35">
      <c r="A151" s="203" t="str">
        <f>'Core Indicators'!A:A</f>
        <v>Drought in Zambia</v>
      </c>
      <c r="B151" s="203" t="str">
        <f>'Core Indicators'!B:B</f>
        <v>Drought</v>
      </c>
      <c r="C151" s="203" t="str">
        <f>'Core Indicators'!C151</f>
        <v>ZMB002</v>
      </c>
      <c r="D151" s="203" t="str">
        <f>'Core Indicators'!D151</f>
        <v>Zambia</v>
      </c>
      <c r="E151" s="203" t="str">
        <f>'Core Indicators'!E151</f>
        <v>ZMB</v>
      </c>
      <c r="F151" s="35">
        <f>'Core Indicators'!O151</f>
        <v>752618</v>
      </c>
      <c r="G151" s="35">
        <f>'Core Indicators'!W151</f>
        <v>12181000</v>
      </c>
      <c r="H151" s="35">
        <f>'Core Indicators'!AE151</f>
        <v>6760000</v>
      </c>
      <c r="I151" s="35">
        <f>'Core Indicators'!AM151</f>
        <v>0</v>
      </c>
      <c r="J151" s="35">
        <f>'Core Indicators'!AU151</f>
        <v>0</v>
      </c>
      <c r="K151" s="35">
        <f>'Core Indicators'!BC151</f>
        <v>0</v>
      </c>
      <c r="L151" s="35">
        <f>'Core Indicators'!BK151</f>
        <v>0</v>
      </c>
      <c r="M151" s="35">
        <f>'Core Indicators'!BS151</f>
        <v>0</v>
      </c>
      <c r="N151" s="35">
        <f>'Core Indicators'!CA151</f>
        <v>0</v>
      </c>
      <c r="O151" s="35" t="e">
        <f>'Core Indicators'!CI151</f>
        <v>#N/A</v>
      </c>
      <c r="P151" s="35" t="str">
        <f>'Core Indicators'!CQ151</f>
        <v>x</v>
      </c>
      <c r="Q151" s="35">
        <f>'Core Indicators'!DG151</f>
        <v>5421000</v>
      </c>
      <c r="R151" s="35">
        <f>'Core Indicators'!DO151</f>
        <v>5185000</v>
      </c>
      <c r="S151" s="35">
        <f>'Core Indicators'!DW151</f>
        <v>1575000</v>
      </c>
      <c r="T151" s="35">
        <f>'Core Indicators'!EE151</f>
        <v>0</v>
      </c>
      <c r="U151" s="35">
        <f>'Core Indicators'!EM151</f>
        <v>0</v>
      </c>
      <c r="V151" s="35">
        <f>'Core Indicators'!FC151</f>
        <v>3</v>
      </c>
      <c r="W151" s="35" t="str">
        <f>'Core Indicators'!FK151</f>
        <v>x</v>
      </c>
      <c r="X151" s="35" t="str">
        <f>'Core Indicators'!FS151</f>
        <v>x</v>
      </c>
      <c r="Y151" s="35">
        <f>'Core Indicators'!GA151</f>
        <v>0</v>
      </c>
      <c r="Z151" s="35">
        <f>'Core Indicators'!GI151</f>
        <v>0</v>
      </c>
      <c r="AA151" s="35">
        <f>'Core Indicators'!GQ151</f>
        <v>0</v>
      </c>
      <c r="AB151" s="35">
        <f>'Core Indicators'!GY151</f>
        <v>0</v>
      </c>
      <c r="AC151" s="35">
        <f>'Core Indicators'!HG151</f>
        <v>0</v>
      </c>
      <c r="AD151" s="35">
        <f>'Core Indicators'!HO151</f>
        <v>0</v>
      </c>
      <c r="AE151" s="35">
        <f>'Core Indicators'!HW151</f>
        <v>0</v>
      </c>
      <c r="AF151" s="35">
        <f>'Core Indicators'!IE151</f>
        <v>0</v>
      </c>
      <c r="AG151" s="35">
        <f>'Core Indicators'!IM151</f>
        <v>2</v>
      </c>
    </row>
    <row r="152" spans="1:33" x14ac:dyDescent="0.35">
      <c r="A152" s="203" t="str">
        <f>'Core Indicators'!A:A</f>
        <v>Complex crisis in Zimbabwe</v>
      </c>
      <c r="B152" s="203" t="str">
        <f>'Core Indicators'!B:B</f>
        <v>Complex crisis</v>
      </c>
      <c r="C152" s="203" t="str">
        <f>'Core Indicators'!C152</f>
        <v>ZWE001</v>
      </c>
      <c r="D152" s="203" t="str">
        <f>'Core Indicators'!D152</f>
        <v>Zimbabwe</v>
      </c>
      <c r="E152" s="203" t="str">
        <f>'Core Indicators'!E152</f>
        <v>ZWE</v>
      </c>
      <c r="F152" s="35">
        <f>'Core Indicators'!O152</f>
        <v>390757</v>
      </c>
      <c r="G152" s="35">
        <f>'Core Indicators'!W152</f>
        <v>15557000</v>
      </c>
      <c r="H152" s="35">
        <f>'Core Indicators'!AE152</f>
        <v>9706000</v>
      </c>
      <c r="I152" s="35">
        <f>'Core Indicators'!AM152</f>
        <v>42000</v>
      </c>
      <c r="J152" s="35">
        <f>'Core Indicators'!AU152</f>
        <v>0</v>
      </c>
      <c r="K152" s="35">
        <f>'Core Indicators'!BC152</f>
        <v>0</v>
      </c>
      <c r="L152" s="35">
        <f>'Core Indicators'!BK152</f>
        <v>19</v>
      </c>
      <c r="M152" s="35" t="str">
        <f>'Core Indicators'!BS152</f>
        <v>x</v>
      </c>
      <c r="N152" s="35" t="str">
        <f>'Core Indicators'!CA152</f>
        <v>x</v>
      </c>
      <c r="O152" s="35" t="e">
        <f>'Core Indicators'!CI152</f>
        <v>#N/A</v>
      </c>
      <c r="P152" s="35" t="str">
        <f>'Core Indicators'!CQ152</f>
        <v>x</v>
      </c>
      <c r="Q152" s="35">
        <f>'Core Indicators'!DG152</f>
        <v>5851000</v>
      </c>
      <c r="R152" s="35">
        <f>'Core Indicators'!DO152</f>
        <v>2706000</v>
      </c>
      <c r="S152" s="35">
        <f>'Core Indicators'!DW152</f>
        <v>6050000</v>
      </c>
      <c r="T152" s="35">
        <f>'Core Indicators'!EE152</f>
        <v>950000</v>
      </c>
      <c r="U152" s="35">
        <f>'Core Indicators'!EM152</f>
        <v>0</v>
      </c>
      <c r="V152" s="35">
        <f>'Core Indicators'!FC152</f>
        <v>4</v>
      </c>
      <c r="W152" s="35" t="str">
        <f>'Core Indicators'!FK152</f>
        <v>x</v>
      </c>
      <c r="X152" s="35" t="str">
        <f>'Core Indicators'!FS152</f>
        <v>x</v>
      </c>
      <c r="Y152" s="35">
        <f>'Core Indicators'!GA152</f>
        <v>2</v>
      </c>
      <c r="Z152" s="35">
        <f>'Core Indicators'!GI152</f>
        <v>1</v>
      </c>
      <c r="AA152" s="35">
        <f>'Core Indicators'!GQ152</f>
        <v>1</v>
      </c>
      <c r="AB152" s="35">
        <f>'Core Indicators'!GY152</f>
        <v>0</v>
      </c>
      <c r="AC152" s="35">
        <f>'Core Indicators'!HG152</f>
        <v>0</v>
      </c>
      <c r="AD152" s="35">
        <f>'Core Indicators'!HO152</f>
        <v>2</v>
      </c>
      <c r="AE152" s="35">
        <f>'Core Indicators'!HW152</f>
        <v>0</v>
      </c>
      <c r="AF152" s="35">
        <f>'Core Indicators'!IE152</f>
        <v>2</v>
      </c>
      <c r="AG152" s="35">
        <f>'Core Indicators'!IM152</f>
        <v>2</v>
      </c>
    </row>
  </sheetData>
  <pageMargins left="0.7" right="0.7" top="0.75" bottom="0.75" header="0.3" footer="0.3"/>
  <pageSetup orientation="portrai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Wasthisuseful_x003f_ xmlns="a1e1550b-80a1-470e-a22e-4dd25c1bfd05">true</Wasthisuseful_x003f_>
    <TaxCatchAll xmlns="cb5bba5a-0e74-4075-81f9-e243a297deff" xsi:nil="true"/>
    <lcf76f155ced4ddcb4097134ff3c332f xmlns="a1e1550b-80a1-470e-a22e-4dd25c1bfd05">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CAC6E6819D555D43BA4A2769FC446151" ma:contentTypeVersion="17" ma:contentTypeDescription="Create a new document." ma:contentTypeScope="" ma:versionID="8fbf53a545171865ae9d7baa3b0283bd">
  <xsd:schema xmlns:xsd="http://www.w3.org/2001/XMLSchema" xmlns:xs="http://www.w3.org/2001/XMLSchema" xmlns:p="http://schemas.microsoft.com/office/2006/metadata/properties" xmlns:ns2="a1e1550b-80a1-470e-a22e-4dd25c1bfd05" xmlns:ns3="cb5bba5a-0e74-4075-81f9-e243a297deff" targetNamespace="http://schemas.microsoft.com/office/2006/metadata/properties" ma:root="true" ma:fieldsID="fedcb08a2ec86d279e70664aa5c29038" ns2:_="" ns3:_="">
    <xsd:import namespace="a1e1550b-80a1-470e-a22e-4dd25c1bfd05"/>
    <xsd:import namespace="cb5bba5a-0e74-4075-81f9-e243a297deff"/>
    <xsd:element name="properties">
      <xsd:complexType>
        <xsd:sequence>
          <xsd:element name="documentManagement">
            <xsd:complexType>
              <xsd:all>
                <xsd:element ref="ns2:MediaServiceMetadata" minOccurs="0"/>
                <xsd:element ref="ns2:MediaServiceFastMetadata" minOccurs="0"/>
                <xsd:element ref="ns2:Wasthisuseful_x003f_" minOccurs="0"/>
                <xsd:element ref="ns2:MediaServiceAutoTags" minOccurs="0"/>
                <xsd:element ref="ns2:MediaServiceOCR" minOccurs="0"/>
                <xsd:element ref="ns2:MediaServiceDateTaken" minOccurs="0"/>
                <xsd:element ref="ns2:MediaServiceLocation" minOccurs="0"/>
                <xsd:element ref="ns3:SharedWithUsers" minOccurs="0"/>
                <xsd:element ref="ns3:SharedWithDetails" minOccurs="0"/>
                <xsd:element ref="ns2:MediaServiceGenerationTime" minOccurs="0"/>
                <xsd:element ref="ns2:MediaServiceEventHashCode" minOccurs="0"/>
                <xsd:element ref="ns2:MediaServiceAutoKeyPoints" minOccurs="0"/>
                <xsd:element ref="ns2:MediaServiceKeyPoints" minOccurs="0"/>
                <xsd:element ref="ns2:MediaLengthInSeconds"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1e1550b-80a1-470e-a22e-4dd25c1bfd0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Wasthisuseful_x003f_" ma:index="10" nillable="true" ma:displayName="Was this useful?" ma:default="1" ma:format="Dropdown" ma:internalName="Wasthisuseful_x003f_">
      <xsd:simpleType>
        <xsd:restriction base="dms:Boolean"/>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DateTaken" ma:index="13" nillable="true" ma:displayName="MediaServiceDateTaken" ma:hidden="true" ma:internalName="MediaServiceDateTaken" ma:readOnly="true">
      <xsd:simpleType>
        <xsd:restriction base="dms:Text"/>
      </xsd:simpleType>
    </xsd:element>
    <xsd:element name="MediaServiceLocation" ma:index="14" nillable="true" ma:displayName="Location" ma:internalName="MediaServiceLocation"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element name="MediaLengthInSeconds" ma:index="21" nillable="true" ma:displayName="Length (seconds)" ma:internalName="MediaLengthInSeconds" ma:readOnly="true">
      <xsd:simpleType>
        <xsd:restriction base="dms:Unknown"/>
      </xsd:simpleType>
    </xsd:element>
    <xsd:element name="lcf76f155ced4ddcb4097134ff3c332f" ma:index="23" nillable="true" ma:taxonomy="true" ma:internalName="lcf76f155ced4ddcb4097134ff3c332f" ma:taxonomyFieldName="MediaServiceImageTags" ma:displayName="Image Tags" ma:readOnly="false" ma:fieldId="{5cf76f15-5ced-4ddc-b409-7134ff3c332f}" ma:taxonomyMulti="true" ma:sspId="fee498aa-95cc-435d-9944-c3687a25c70b"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cb5bba5a-0e74-4075-81f9-e243a297deff"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TaxCatchAll" ma:index="24" nillable="true" ma:displayName="Taxonomy Catch All Column" ma:hidden="true" ma:list="{fba8e8d2-d2b0-4cd0-bba0-0b15a11487e6}" ma:internalName="TaxCatchAll" ma:showField="CatchAllData" ma:web="cb5bba5a-0e74-4075-81f9-e243a297deff">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CB45927-4C03-4B26-A278-E9DFF9508F0A}">
  <ds:schemaRefs>
    <ds:schemaRef ds:uri="http://schemas.microsoft.com/office/2006/metadata/properties"/>
    <ds:schemaRef ds:uri="http://schemas.microsoft.com/office/infopath/2007/PartnerControls"/>
    <ds:schemaRef ds:uri="a1e1550b-80a1-470e-a22e-4dd25c1bfd05"/>
    <ds:schemaRef ds:uri="cb5bba5a-0e74-4075-81f9-e243a297deff"/>
  </ds:schemaRefs>
</ds:datastoreItem>
</file>

<file path=customXml/itemProps2.xml><?xml version="1.0" encoding="utf-8"?>
<ds:datastoreItem xmlns:ds="http://schemas.openxmlformats.org/officeDocument/2006/customXml" ds:itemID="{281BD6BD-CA4E-48E9-B5A4-018456149BAA}">
  <ds:schemaRefs>
    <ds:schemaRef ds:uri="http://schemas.microsoft.com/sharepoint/v3/contenttype/forms"/>
  </ds:schemaRefs>
</ds:datastoreItem>
</file>

<file path=customXml/itemProps3.xml><?xml version="1.0" encoding="utf-8"?>
<ds:datastoreItem xmlns:ds="http://schemas.openxmlformats.org/officeDocument/2006/customXml" ds:itemID="{609CD33F-A7CB-4806-9F93-30CE7B013CC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1e1550b-80a1-470e-a22e-4dd25c1bfd05"/>
    <ds:schemaRef ds:uri="cb5bba5a-0e74-4075-81f9-e243a297def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22</vt:i4>
      </vt:variant>
      <vt:variant>
        <vt:lpstr>Named Ranges</vt:lpstr>
      </vt:variant>
      <vt:variant>
        <vt:i4>11</vt:i4>
      </vt:variant>
    </vt:vector>
  </HeadingPairs>
  <TitlesOfParts>
    <vt:vector size="33" baseType="lpstr">
      <vt:lpstr>About</vt:lpstr>
      <vt:lpstr>INFORM Severity - hidden</vt:lpstr>
      <vt:lpstr>INFORM Severity - all crises</vt:lpstr>
      <vt:lpstr>INFORM Severity - country</vt:lpstr>
      <vt:lpstr>Impact of the crisis</vt:lpstr>
      <vt:lpstr>Conditions of people affected</vt:lpstr>
      <vt:lpstr>Complexity of the crisis</vt:lpstr>
      <vt:lpstr>Core Indicators</vt:lpstr>
      <vt:lpstr>Crisis Indicator Data</vt:lpstr>
      <vt:lpstr>Reliability</vt:lpstr>
      <vt:lpstr>Country Indicator Data</vt:lpstr>
      <vt:lpstr>Regional Crises</vt:lpstr>
      <vt:lpstr>Data Reliability</vt:lpstr>
      <vt:lpstr>Reliability_updated</vt:lpstr>
      <vt:lpstr>Indicator Metadata</vt:lpstr>
      <vt:lpstr>Trends</vt:lpstr>
      <vt:lpstr>Crisis info</vt:lpstr>
      <vt:lpstr>Lists</vt:lpstr>
      <vt:lpstr>Log</vt:lpstr>
      <vt:lpstr>Indicator Date hidden</vt:lpstr>
      <vt:lpstr>Indicator Date hidden2</vt:lpstr>
      <vt:lpstr>Imputed and missing data hidden</vt:lpstr>
      <vt:lpstr>'Indicator Metadata'!_2012.06.11___GFM_Indicator_List</vt:lpstr>
      <vt:lpstr>'Indicator Metadata'!_2012.06.11___GFM_Indicator_List_1</vt:lpstr>
      <vt:lpstr>'Indicator Metadata'!_2012.06.11___GFM_Indicator_List_2</vt:lpstr>
      <vt:lpstr>CrisisList</vt:lpstr>
      <vt:lpstr>About!Print_Area</vt:lpstr>
      <vt:lpstr>'Impact of the crisis'!Print_Area</vt:lpstr>
      <vt:lpstr>'INFORM Severity - all crises'!Print_Area</vt:lpstr>
      <vt:lpstr>'INFORM Severity - country'!Print_Area</vt:lpstr>
      <vt:lpstr>'INFORM Severity - hidden'!Print_Area</vt:lpstr>
      <vt:lpstr>'Impact of the crisis'!Print_Titles</vt:lpstr>
      <vt:lpstr>'INFORM Severity - hidden'!Print_Titles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Rocio Madero Cadarso</cp:lastModifiedBy>
  <cp:lastPrinted>2020-10-09T14:28:48Z</cp:lastPrinted>
  <dcterms:created xsi:type="dcterms:W3CDTF">2013-01-24T09:37:59Z</dcterms:created>
  <dcterms:modified xsi:type="dcterms:W3CDTF">2022-06-07T10:09:35Z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0x010100CAC6E6819D555D43BA4A2769FC446151</vt:lpwstr>
  </property>
</Properties>
</file>